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pivotCache/pivotCacheDefinition7.xml" ContentType="application/vnd.openxmlformats-officedocument.spreadsheetml.pivotCacheDefinition+xml"/>
  <Override PartName="/xl/pivotCache/pivotCacheRecords7.xml" ContentType="application/vnd.openxmlformats-officedocument.spreadsheetml.pivotCacheRecords+xml"/>
  <Override PartName="/xl/pivotCache/pivotCacheDefinition8.xml" ContentType="application/vnd.openxmlformats-officedocument.spreadsheetml.pivotCacheDefinition+xml"/>
  <Override PartName="/xl/pivotCache/pivotCacheRecords8.xml" ContentType="application/vnd.openxmlformats-officedocument.spreadsheetml.pivotCacheRecords+xml"/>
  <Override PartName="/xl/pivotCache/pivotCacheDefinition9.xml" ContentType="application/vnd.openxmlformats-officedocument.spreadsheetml.pivotCacheDefinition+xml"/>
  <Override PartName="/xl/pivotCache/pivotCacheRecords9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pivotTables/pivotTable3.xml" ContentType="application/vnd.openxmlformats-officedocument.spreadsheetml.pivotTable+xml"/>
  <Override PartName="/xl/tables/table4.xml" ContentType="application/vnd.openxmlformats-officedocument.spreadsheetml.table+xml"/>
  <Override PartName="/xl/pivotTables/pivotTable4.xml" ContentType="application/vnd.openxmlformats-officedocument.spreadsheetml.pivotTable+xml"/>
  <Override PartName="/xl/tables/table5.xml" ContentType="application/vnd.openxmlformats-officedocument.spreadsheetml.table+xml"/>
  <Override PartName="/xl/pivotTables/pivotTable5.xml" ContentType="application/vnd.openxmlformats-officedocument.spreadsheetml.pivotTable+xml"/>
  <Override PartName="/xl/tables/table6.xml" ContentType="application/vnd.openxmlformats-officedocument.spreadsheetml.table+xml"/>
  <Override PartName="/xl/pivotTables/pivotTable6.xml" ContentType="application/vnd.openxmlformats-officedocument.spreadsheetml.pivotTable+xml"/>
  <Override PartName="/xl/tables/table7.xml" ContentType="application/vnd.openxmlformats-officedocument.spreadsheetml.table+xml"/>
  <Override PartName="/xl/pivotTables/pivotTable7.xml" ContentType="application/vnd.openxmlformats-officedocument.spreadsheetml.pivotTable+xml"/>
  <Override PartName="/xl/tables/table8.xml" ContentType="application/vnd.openxmlformats-officedocument.spreadsheetml.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IN\Desktop\Excel Expert\"/>
    </mc:Choice>
  </mc:AlternateContent>
  <bookViews>
    <workbookView xWindow="150" yWindow="-15" windowWidth="20340" windowHeight="9195" tabRatio="825" activeTab="3"/>
  </bookViews>
  <sheets>
    <sheet name="Saisie Réc" sheetId="8" r:id="rId1"/>
    <sheet name="Prime Réc" sheetId="11" r:id="rId2"/>
    <sheet name="Saisie ChargTir" sheetId="2" r:id="rId3"/>
    <sheet name="Prime ChargTir" sheetId="12" r:id="rId4"/>
    <sheet name="Saisie Gainage Dehane" sheetId="32" state="hidden" r:id="rId5"/>
    <sheet name="Prime Gainage Dehane" sheetId="33" state="hidden" r:id="rId6"/>
    <sheet name="Saisie Ablation Dehane" sheetId="34" state="hidden" r:id="rId7"/>
    <sheet name="Prime Ablation Dehane" sheetId="35" state="hidden" r:id="rId8"/>
    <sheet name="Saisie Haubannage Dehane" sheetId="36" state="hidden" r:id="rId9"/>
    <sheet name="Prime Haubannage Dehane" sheetId="37" state="hidden" r:id="rId10"/>
    <sheet name="Saisie ComptPrec" sheetId="7" state="hidden" r:id="rId11"/>
    <sheet name="Prime ComptPrec" sheetId="17" state="hidden" r:id="rId12"/>
    <sheet name="Saisie Compt Dehane" sheetId="53" state="hidden" r:id="rId13"/>
    <sheet name="Prime Compt Dehane" sheetId="54" state="hidden" r:id="rId14"/>
    <sheet name="Saisie Precal Dehane" sheetId="55" state="hidden" r:id="rId15"/>
    <sheet name="Prime Precal Dehane" sheetId="56" state="hidden" r:id="rId16"/>
    <sheet name="Prime Station Old" sheetId="45" state="hidden" r:id="rId17"/>
    <sheet name="Listes" sheetId="9" state="hidden" r:id="rId18"/>
    <sheet name="Pers sans prime" sheetId="22" state="hidden" r:id="rId19"/>
  </sheets>
  <externalReferences>
    <externalReference r:id="rId20"/>
  </externalReferences>
  <definedNames>
    <definedName name="Gestes" localSheetId="13">[1]!Tableau19[Gestes]</definedName>
    <definedName name="Gestes" localSheetId="15">[1]!Tableau19[Gestes]</definedName>
    <definedName name="Gestes" localSheetId="12">[1]!Tableau19[Gestes]</definedName>
    <definedName name="Gestes" localSheetId="14">[1]!Tableau19[Gestes]</definedName>
    <definedName name="Gestes">Tableau19[Gestes]</definedName>
    <definedName name="_xlnm.Print_Area" localSheetId="18">'Pers sans prime'!$B:$F</definedName>
    <definedName name="_xlnm.Print_Area" localSheetId="7">'Prime Ablation Dehane'!$A:$G</definedName>
    <definedName name="_xlnm.Print_Area" localSheetId="3">'Prime ChargTir'!$A:$J</definedName>
    <definedName name="_xlnm.Print_Area" localSheetId="13">'Prime Compt Dehane'!$A:$G</definedName>
    <definedName name="_xlnm.Print_Area" localSheetId="11">'Prime ComptPrec'!$A:$G</definedName>
    <definedName name="_xlnm.Print_Area" localSheetId="5">'Prime Gainage Dehane'!$A:$G</definedName>
    <definedName name="_xlnm.Print_Area" localSheetId="9">'Prime Haubannage Dehane'!$A:$G</definedName>
    <definedName name="_xlnm.Print_Area" localSheetId="15">'Prime Precal Dehane'!$A:$G</definedName>
    <definedName name="_xlnm.Print_Area" localSheetId="1">'Prime Réc'!$A:$J</definedName>
    <definedName name="_xlnm.Print_Area" localSheetId="16">'Prime Station Old'!$A:$H</definedName>
  </definedNames>
  <calcPr calcId="152511"/>
  <pivotCaches>
    <pivotCache cacheId="20" r:id="rId21"/>
    <pivotCache cacheId="21" r:id="rId22"/>
    <pivotCache cacheId="22" r:id="rId23"/>
    <pivotCache cacheId="23" r:id="rId24"/>
    <pivotCache cacheId="24" r:id="rId25"/>
    <pivotCache cacheId="25" r:id="rId26"/>
    <pivotCache cacheId="27" r:id="rId27"/>
    <pivotCache cacheId="28" r:id="rId28"/>
    <pivotCache cacheId="29" r:id="rId29"/>
  </pivotCaches>
</workbook>
</file>

<file path=xl/calcChain.xml><?xml version="1.0" encoding="utf-8"?>
<calcChain xmlns="http://schemas.openxmlformats.org/spreadsheetml/2006/main">
  <c r="D3" i="2" l="1"/>
  <c r="D6" i="8"/>
  <c r="I18" i="2"/>
  <c r="D206" i="8" l="1"/>
  <c r="I3" i="2" l="1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I1001" i="2"/>
  <c r="C953" i="55" l="1"/>
  <c r="C1000" i="55"/>
  <c r="B1000" i="55"/>
  <c r="A1000" i="55"/>
  <c r="C999" i="55"/>
  <c r="B999" i="55"/>
  <c r="A999" i="55"/>
  <c r="C998" i="55"/>
  <c r="B998" i="55"/>
  <c r="A998" i="55"/>
  <c r="C997" i="55"/>
  <c r="B997" i="55"/>
  <c r="A997" i="55"/>
  <c r="C996" i="55"/>
  <c r="B996" i="55"/>
  <c r="A996" i="55"/>
  <c r="C995" i="55"/>
  <c r="B995" i="55"/>
  <c r="A995" i="55"/>
  <c r="C994" i="55"/>
  <c r="B994" i="55"/>
  <c r="A994" i="55"/>
  <c r="C993" i="55"/>
  <c r="B993" i="55"/>
  <c r="A993" i="55"/>
  <c r="C992" i="55"/>
  <c r="B992" i="55"/>
  <c r="A992" i="55"/>
  <c r="C991" i="55"/>
  <c r="B991" i="55"/>
  <c r="A991" i="55"/>
  <c r="C990" i="55"/>
  <c r="B990" i="55"/>
  <c r="A990" i="55"/>
  <c r="C989" i="55"/>
  <c r="B989" i="55"/>
  <c r="A989" i="55"/>
  <c r="C988" i="55"/>
  <c r="B988" i="55"/>
  <c r="A988" i="55"/>
  <c r="C987" i="55"/>
  <c r="B987" i="55"/>
  <c r="A987" i="55"/>
  <c r="C986" i="55"/>
  <c r="B986" i="55"/>
  <c r="A986" i="55"/>
  <c r="C985" i="55"/>
  <c r="B985" i="55"/>
  <c r="A985" i="55"/>
  <c r="C984" i="55"/>
  <c r="B984" i="55"/>
  <c r="A984" i="55"/>
  <c r="C983" i="55"/>
  <c r="B983" i="55"/>
  <c r="A983" i="55"/>
  <c r="C982" i="55"/>
  <c r="B982" i="55"/>
  <c r="A982" i="55"/>
  <c r="C981" i="55"/>
  <c r="B981" i="55"/>
  <c r="A981" i="55"/>
  <c r="C980" i="55"/>
  <c r="B980" i="55"/>
  <c r="A980" i="55"/>
  <c r="C979" i="55"/>
  <c r="B979" i="55"/>
  <c r="A979" i="55"/>
  <c r="C978" i="55"/>
  <c r="B978" i="55"/>
  <c r="A978" i="55"/>
  <c r="C977" i="55"/>
  <c r="B977" i="55"/>
  <c r="A977" i="55"/>
  <c r="C976" i="55"/>
  <c r="B976" i="55"/>
  <c r="A976" i="55"/>
  <c r="C975" i="55"/>
  <c r="B975" i="55"/>
  <c r="A975" i="55"/>
  <c r="C974" i="55"/>
  <c r="B974" i="55"/>
  <c r="A974" i="55"/>
  <c r="C973" i="55"/>
  <c r="B973" i="55"/>
  <c r="A973" i="55"/>
  <c r="C972" i="55"/>
  <c r="B972" i="55"/>
  <c r="A972" i="55"/>
  <c r="C971" i="55"/>
  <c r="B971" i="55"/>
  <c r="A971" i="55"/>
  <c r="C970" i="55"/>
  <c r="B970" i="55"/>
  <c r="A970" i="55"/>
  <c r="C969" i="55"/>
  <c r="B969" i="55"/>
  <c r="A969" i="55"/>
  <c r="C968" i="55"/>
  <c r="B968" i="55"/>
  <c r="A968" i="55"/>
  <c r="C967" i="55"/>
  <c r="B967" i="55"/>
  <c r="A967" i="55"/>
  <c r="C966" i="55"/>
  <c r="B966" i="55"/>
  <c r="A966" i="55"/>
  <c r="C965" i="55"/>
  <c r="B965" i="55"/>
  <c r="A965" i="55"/>
  <c r="C964" i="55"/>
  <c r="B964" i="55"/>
  <c r="A964" i="55"/>
  <c r="C963" i="55"/>
  <c r="B963" i="55"/>
  <c r="A963" i="55"/>
  <c r="C962" i="55"/>
  <c r="B962" i="55"/>
  <c r="A962" i="55"/>
  <c r="C961" i="55"/>
  <c r="B961" i="55"/>
  <c r="A961" i="55"/>
  <c r="C960" i="55"/>
  <c r="B960" i="55"/>
  <c r="A960" i="55"/>
  <c r="C959" i="55"/>
  <c r="B959" i="55"/>
  <c r="A959" i="55"/>
  <c r="C958" i="55"/>
  <c r="B958" i="55"/>
  <c r="A958" i="55"/>
  <c r="C957" i="55"/>
  <c r="B957" i="55"/>
  <c r="A957" i="55"/>
  <c r="C956" i="55"/>
  <c r="B956" i="55"/>
  <c r="A956" i="55"/>
  <c r="C955" i="55"/>
  <c r="B955" i="55"/>
  <c r="A955" i="55"/>
  <c r="C954" i="55"/>
  <c r="B954" i="55"/>
  <c r="A954" i="55"/>
  <c r="B953" i="55"/>
  <c r="A953" i="55"/>
  <c r="C952" i="55"/>
  <c r="B952" i="55"/>
  <c r="A952" i="55"/>
  <c r="C951" i="55"/>
  <c r="B951" i="55"/>
  <c r="A951" i="55"/>
  <c r="C950" i="55"/>
  <c r="B950" i="55"/>
  <c r="A950" i="55"/>
  <c r="C949" i="55"/>
  <c r="B949" i="55"/>
  <c r="A949" i="55"/>
  <c r="C948" i="55"/>
  <c r="B948" i="55"/>
  <c r="A948" i="55"/>
  <c r="C947" i="55"/>
  <c r="B947" i="55"/>
  <c r="A947" i="55"/>
  <c r="C946" i="55"/>
  <c r="B946" i="55"/>
  <c r="A946" i="55"/>
  <c r="C945" i="55"/>
  <c r="B945" i="55"/>
  <c r="A945" i="55"/>
  <c r="C944" i="55"/>
  <c r="B944" i="55"/>
  <c r="A944" i="55"/>
  <c r="C943" i="55"/>
  <c r="B943" i="55"/>
  <c r="A943" i="55"/>
  <c r="C942" i="55"/>
  <c r="B942" i="55"/>
  <c r="A942" i="55"/>
  <c r="C941" i="55"/>
  <c r="B941" i="55"/>
  <c r="A941" i="55"/>
  <c r="C940" i="55"/>
  <c r="B940" i="55"/>
  <c r="A940" i="55"/>
  <c r="C939" i="55"/>
  <c r="B939" i="55"/>
  <c r="A939" i="55"/>
  <c r="C938" i="55"/>
  <c r="B938" i="55"/>
  <c r="A938" i="55"/>
  <c r="C937" i="55"/>
  <c r="B937" i="55"/>
  <c r="A937" i="55"/>
  <c r="C936" i="55"/>
  <c r="B936" i="55"/>
  <c r="A936" i="55"/>
  <c r="C935" i="55"/>
  <c r="B935" i="55"/>
  <c r="A935" i="55"/>
  <c r="C934" i="55"/>
  <c r="B934" i="55"/>
  <c r="A934" i="55"/>
  <c r="C933" i="55"/>
  <c r="B933" i="55"/>
  <c r="A933" i="55"/>
  <c r="C932" i="55"/>
  <c r="B932" i="55"/>
  <c r="A932" i="55"/>
  <c r="C931" i="55"/>
  <c r="B931" i="55"/>
  <c r="A931" i="55"/>
  <c r="C930" i="55"/>
  <c r="B930" i="55"/>
  <c r="A930" i="55"/>
  <c r="C929" i="55"/>
  <c r="B929" i="55"/>
  <c r="A929" i="55"/>
  <c r="C928" i="55"/>
  <c r="B928" i="55"/>
  <c r="A928" i="55"/>
  <c r="C927" i="55"/>
  <c r="B927" i="55"/>
  <c r="A927" i="55"/>
  <c r="C926" i="55"/>
  <c r="B926" i="55"/>
  <c r="A926" i="55"/>
  <c r="C925" i="55"/>
  <c r="B925" i="55"/>
  <c r="A925" i="55"/>
  <c r="C924" i="55"/>
  <c r="B924" i="55"/>
  <c r="A924" i="55"/>
  <c r="C923" i="55"/>
  <c r="B923" i="55"/>
  <c r="A923" i="55"/>
  <c r="C922" i="55"/>
  <c r="B922" i="55"/>
  <c r="A922" i="55"/>
  <c r="C921" i="55"/>
  <c r="B921" i="55"/>
  <c r="A921" i="55"/>
  <c r="C920" i="55"/>
  <c r="B920" i="55"/>
  <c r="A920" i="55"/>
  <c r="C919" i="55"/>
  <c r="B919" i="55"/>
  <c r="A919" i="55"/>
  <c r="C918" i="55"/>
  <c r="B918" i="55"/>
  <c r="A918" i="55"/>
  <c r="C917" i="55"/>
  <c r="B917" i="55"/>
  <c r="A917" i="55"/>
  <c r="C916" i="55"/>
  <c r="B916" i="55"/>
  <c r="A916" i="55"/>
  <c r="C915" i="55"/>
  <c r="B915" i="55"/>
  <c r="A915" i="55"/>
  <c r="C914" i="55"/>
  <c r="B914" i="55"/>
  <c r="A914" i="55"/>
  <c r="C913" i="55"/>
  <c r="B913" i="55"/>
  <c r="A913" i="55"/>
  <c r="C912" i="55"/>
  <c r="B912" i="55"/>
  <c r="A912" i="55"/>
  <c r="C911" i="55"/>
  <c r="B911" i="55"/>
  <c r="A911" i="55"/>
  <c r="C910" i="55"/>
  <c r="B910" i="55"/>
  <c r="A910" i="55"/>
  <c r="C909" i="55"/>
  <c r="B909" i="55"/>
  <c r="A909" i="55"/>
  <c r="C908" i="55"/>
  <c r="B908" i="55"/>
  <c r="A908" i="55"/>
  <c r="C907" i="55"/>
  <c r="B907" i="55"/>
  <c r="A907" i="55"/>
  <c r="C906" i="55"/>
  <c r="B906" i="55"/>
  <c r="A906" i="55"/>
  <c r="C905" i="55"/>
  <c r="B905" i="55"/>
  <c r="A905" i="55"/>
  <c r="C904" i="55"/>
  <c r="B904" i="55"/>
  <c r="A904" i="55"/>
  <c r="C903" i="55"/>
  <c r="B903" i="55"/>
  <c r="A903" i="55"/>
  <c r="C902" i="55"/>
  <c r="B902" i="55"/>
  <c r="A902" i="55"/>
  <c r="C901" i="55"/>
  <c r="B901" i="55"/>
  <c r="A901" i="55"/>
  <c r="C900" i="55"/>
  <c r="B900" i="55"/>
  <c r="A900" i="55"/>
  <c r="C899" i="55"/>
  <c r="B899" i="55"/>
  <c r="A899" i="55"/>
  <c r="C898" i="55"/>
  <c r="B898" i="55"/>
  <c r="A898" i="55"/>
  <c r="C897" i="55"/>
  <c r="B897" i="55"/>
  <c r="A897" i="55"/>
  <c r="C896" i="55"/>
  <c r="B896" i="55"/>
  <c r="A896" i="55"/>
  <c r="C895" i="55"/>
  <c r="B895" i="55"/>
  <c r="A895" i="55"/>
  <c r="C894" i="55"/>
  <c r="B894" i="55"/>
  <c r="A894" i="55"/>
  <c r="C893" i="55"/>
  <c r="B893" i="55"/>
  <c r="A893" i="55"/>
  <c r="C892" i="55"/>
  <c r="B892" i="55"/>
  <c r="A892" i="55"/>
  <c r="C891" i="55"/>
  <c r="B891" i="55"/>
  <c r="A891" i="55"/>
  <c r="C890" i="55"/>
  <c r="B890" i="55"/>
  <c r="A890" i="55"/>
  <c r="C889" i="55"/>
  <c r="B889" i="55"/>
  <c r="A889" i="55"/>
  <c r="C888" i="55"/>
  <c r="B888" i="55"/>
  <c r="A888" i="55"/>
  <c r="C887" i="55"/>
  <c r="B887" i="55"/>
  <c r="A887" i="55"/>
  <c r="C886" i="55"/>
  <c r="B886" i="55"/>
  <c r="A886" i="55"/>
  <c r="C885" i="55"/>
  <c r="B885" i="55"/>
  <c r="A885" i="55"/>
  <c r="C884" i="55"/>
  <c r="B884" i="55"/>
  <c r="A884" i="55"/>
  <c r="C883" i="55"/>
  <c r="B883" i="55"/>
  <c r="A883" i="55"/>
  <c r="C882" i="55"/>
  <c r="B882" i="55"/>
  <c r="A882" i="55"/>
  <c r="C881" i="55"/>
  <c r="B881" i="55"/>
  <c r="A881" i="55"/>
  <c r="C880" i="55"/>
  <c r="B880" i="55"/>
  <c r="A880" i="55"/>
  <c r="C879" i="55"/>
  <c r="B879" i="55"/>
  <c r="A879" i="55"/>
  <c r="C878" i="55"/>
  <c r="B878" i="55"/>
  <c r="A878" i="55"/>
  <c r="C877" i="55"/>
  <c r="B877" i="55"/>
  <c r="A877" i="55"/>
  <c r="C876" i="55"/>
  <c r="B876" i="55"/>
  <c r="A876" i="55"/>
  <c r="C875" i="55"/>
  <c r="B875" i="55"/>
  <c r="A875" i="55"/>
  <c r="C874" i="55"/>
  <c r="B874" i="55"/>
  <c r="A874" i="55"/>
  <c r="C873" i="55"/>
  <c r="B873" i="55"/>
  <c r="A873" i="55"/>
  <c r="C872" i="55"/>
  <c r="B872" i="55"/>
  <c r="A872" i="55"/>
  <c r="C871" i="55"/>
  <c r="B871" i="55"/>
  <c r="A871" i="55"/>
  <c r="C870" i="55"/>
  <c r="B870" i="55"/>
  <c r="A870" i="55"/>
  <c r="C869" i="55"/>
  <c r="B869" i="55"/>
  <c r="A869" i="55"/>
  <c r="C868" i="55"/>
  <c r="B868" i="55"/>
  <c r="A868" i="55"/>
  <c r="C867" i="55"/>
  <c r="B867" i="55"/>
  <c r="A867" i="55"/>
  <c r="C866" i="55"/>
  <c r="B866" i="55"/>
  <c r="A866" i="55"/>
  <c r="C865" i="55"/>
  <c r="B865" i="55"/>
  <c r="A865" i="55"/>
  <c r="C864" i="55"/>
  <c r="B864" i="55"/>
  <c r="A864" i="55"/>
  <c r="C863" i="55"/>
  <c r="B863" i="55"/>
  <c r="A863" i="55"/>
  <c r="C862" i="55"/>
  <c r="B862" i="55"/>
  <c r="A862" i="55"/>
  <c r="C861" i="55"/>
  <c r="B861" i="55"/>
  <c r="A861" i="55"/>
  <c r="C860" i="55"/>
  <c r="B860" i="55"/>
  <c r="A860" i="55"/>
  <c r="C859" i="55"/>
  <c r="B859" i="55"/>
  <c r="A859" i="55"/>
  <c r="C858" i="55"/>
  <c r="B858" i="55"/>
  <c r="A858" i="55"/>
  <c r="C857" i="55"/>
  <c r="B857" i="55"/>
  <c r="A857" i="55"/>
  <c r="C856" i="55"/>
  <c r="B856" i="55"/>
  <c r="A856" i="55"/>
  <c r="C855" i="55"/>
  <c r="B855" i="55"/>
  <c r="A855" i="55"/>
  <c r="C854" i="55"/>
  <c r="B854" i="55"/>
  <c r="A854" i="55"/>
  <c r="C853" i="55"/>
  <c r="B853" i="55"/>
  <c r="A853" i="55"/>
  <c r="C852" i="55"/>
  <c r="B852" i="55"/>
  <c r="A852" i="55"/>
  <c r="C851" i="55"/>
  <c r="B851" i="55"/>
  <c r="A851" i="55"/>
  <c r="C850" i="55"/>
  <c r="B850" i="55"/>
  <c r="A850" i="55"/>
  <c r="C849" i="55"/>
  <c r="B849" i="55"/>
  <c r="A849" i="55"/>
  <c r="C848" i="55"/>
  <c r="B848" i="55"/>
  <c r="A848" i="55"/>
  <c r="C847" i="55"/>
  <c r="B847" i="55"/>
  <c r="A847" i="55"/>
  <c r="C846" i="55"/>
  <c r="B846" i="55"/>
  <c r="A846" i="55"/>
  <c r="C845" i="55"/>
  <c r="B845" i="55"/>
  <c r="A845" i="55"/>
  <c r="C844" i="55"/>
  <c r="B844" i="55"/>
  <c r="A844" i="55"/>
  <c r="C843" i="55"/>
  <c r="B843" i="55"/>
  <c r="A843" i="55"/>
  <c r="C842" i="55"/>
  <c r="B842" i="55"/>
  <c r="A842" i="55"/>
  <c r="C841" i="55"/>
  <c r="B841" i="55"/>
  <c r="A841" i="55"/>
  <c r="C840" i="55"/>
  <c r="B840" i="55"/>
  <c r="A840" i="55"/>
  <c r="C839" i="55"/>
  <c r="B839" i="55"/>
  <c r="A839" i="55"/>
  <c r="C838" i="55"/>
  <c r="B838" i="55"/>
  <c r="A838" i="55"/>
  <c r="C837" i="55"/>
  <c r="B837" i="55"/>
  <c r="A837" i="55"/>
  <c r="C836" i="55"/>
  <c r="B836" i="55"/>
  <c r="A836" i="55"/>
  <c r="C835" i="55"/>
  <c r="B835" i="55"/>
  <c r="A835" i="55"/>
  <c r="C834" i="55"/>
  <c r="B834" i="55"/>
  <c r="A834" i="55"/>
  <c r="C833" i="55"/>
  <c r="B833" i="55"/>
  <c r="A833" i="55"/>
  <c r="C832" i="55"/>
  <c r="B832" i="55"/>
  <c r="A832" i="55"/>
  <c r="C831" i="55"/>
  <c r="B831" i="55"/>
  <c r="A831" i="55"/>
  <c r="C830" i="55"/>
  <c r="B830" i="55"/>
  <c r="A830" i="55"/>
  <c r="C829" i="55"/>
  <c r="B829" i="55"/>
  <c r="A829" i="55"/>
  <c r="C828" i="55"/>
  <c r="B828" i="55"/>
  <c r="A828" i="55"/>
  <c r="C827" i="55"/>
  <c r="B827" i="55"/>
  <c r="A827" i="55"/>
  <c r="C826" i="55"/>
  <c r="B826" i="55"/>
  <c r="A826" i="55"/>
  <c r="C825" i="55"/>
  <c r="B825" i="55"/>
  <c r="A825" i="55"/>
  <c r="C824" i="55"/>
  <c r="B824" i="55"/>
  <c r="A824" i="55"/>
  <c r="C823" i="55"/>
  <c r="B823" i="55"/>
  <c r="A823" i="55"/>
  <c r="C822" i="55"/>
  <c r="B822" i="55"/>
  <c r="A822" i="55"/>
  <c r="C821" i="55"/>
  <c r="B821" i="55"/>
  <c r="A821" i="55"/>
  <c r="C820" i="55"/>
  <c r="B820" i="55"/>
  <c r="A820" i="55"/>
  <c r="C819" i="55"/>
  <c r="B819" i="55"/>
  <c r="A819" i="55"/>
  <c r="C818" i="55"/>
  <c r="B818" i="55"/>
  <c r="A818" i="55"/>
  <c r="C817" i="55"/>
  <c r="B817" i="55"/>
  <c r="A817" i="55"/>
  <c r="C816" i="55"/>
  <c r="B816" i="55"/>
  <c r="A816" i="55"/>
  <c r="C815" i="55"/>
  <c r="B815" i="55"/>
  <c r="A815" i="55"/>
  <c r="C814" i="55"/>
  <c r="B814" i="55"/>
  <c r="A814" i="55"/>
  <c r="C813" i="55"/>
  <c r="B813" i="55"/>
  <c r="A813" i="55"/>
  <c r="C812" i="55"/>
  <c r="B812" i="55"/>
  <c r="A812" i="55"/>
  <c r="C811" i="55"/>
  <c r="B811" i="55"/>
  <c r="A811" i="55"/>
  <c r="C810" i="55"/>
  <c r="B810" i="55"/>
  <c r="A810" i="55"/>
  <c r="C809" i="55"/>
  <c r="B809" i="55"/>
  <c r="A809" i="55"/>
  <c r="C808" i="55"/>
  <c r="B808" i="55"/>
  <c r="A808" i="55"/>
  <c r="C807" i="55"/>
  <c r="B807" i="55"/>
  <c r="A807" i="55"/>
  <c r="C806" i="55"/>
  <c r="B806" i="55"/>
  <c r="A806" i="55"/>
  <c r="C805" i="55"/>
  <c r="B805" i="55"/>
  <c r="A805" i="55"/>
  <c r="C804" i="55"/>
  <c r="B804" i="55"/>
  <c r="A804" i="55"/>
  <c r="C803" i="55"/>
  <c r="B803" i="55"/>
  <c r="A803" i="55"/>
  <c r="C802" i="55"/>
  <c r="B802" i="55"/>
  <c r="A802" i="55"/>
  <c r="C801" i="55"/>
  <c r="B801" i="55"/>
  <c r="A801" i="55"/>
  <c r="C800" i="55"/>
  <c r="B800" i="55"/>
  <c r="A800" i="55"/>
  <c r="C799" i="55"/>
  <c r="B799" i="55"/>
  <c r="A799" i="55"/>
  <c r="C798" i="55"/>
  <c r="B798" i="55"/>
  <c r="A798" i="55"/>
  <c r="C797" i="55"/>
  <c r="B797" i="55"/>
  <c r="A797" i="55"/>
  <c r="C796" i="55"/>
  <c r="B796" i="55"/>
  <c r="A796" i="55"/>
  <c r="C795" i="55"/>
  <c r="B795" i="55"/>
  <c r="A795" i="55"/>
  <c r="C794" i="55"/>
  <c r="B794" i="55"/>
  <c r="A794" i="55"/>
  <c r="C793" i="55"/>
  <c r="B793" i="55"/>
  <c r="A793" i="55"/>
  <c r="C792" i="55"/>
  <c r="B792" i="55"/>
  <c r="A792" i="55"/>
  <c r="C791" i="55"/>
  <c r="B791" i="55"/>
  <c r="A791" i="55"/>
  <c r="C790" i="55"/>
  <c r="B790" i="55"/>
  <c r="A790" i="55"/>
  <c r="C789" i="55"/>
  <c r="B789" i="55"/>
  <c r="A789" i="55"/>
  <c r="C788" i="55"/>
  <c r="B788" i="55"/>
  <c r="A788" i="55"/>
  <c r="C787" i="55"/>
  <c r="B787" i="55"/>
  <c r="A787" i="55"/>
  <c r="C786" i="55"/>
  <c r="B786" i="55"/>
  <c r="A786" i="55"/>
  <c r="C785" i="55"/>
  <c r="B785" i="55"/>
  <c r="A785" i="55"/>
  <c r="C784" i="55"/>
  <c r="B784" i="55"/>
  <c r="A784" i="55"/>
  <c r="C783" i="55"/>
  <c r="B783" i="55"/>
  <c r="A783" i="55"/>
  <c r="C782" i="55"/>
  <c r="B782" i="55"/>
  <c r="A782" i="55"/>
  <c r="C781" i="55"/>
  <c r="B781" i="55"/>
  <c r="A781" i="55"/>
  <c r="C780" i="55"/>
  <c r="B780" i="55"/>
  <c r="A780" i="55"/>
  <c r="C779" i="55"/>
  <c r="B779" i="55"/>
  <c r="A779" i="55"/>
  <c r="C778" i="55"/>
  <c r="B778" i="55"/>
  <c r="A778" i="55"/>
  <c r="C777" i="55"/>
  <c r="B777" i="55"/>
  <c r="A777" i="55"/>
  <c r="C776" i="55"/>
  <c r="B776" i="55"/>
  <c r="A776" i="55"/>
  <c r="C775" i="55"/>
  <c r="B775" i="55"/>
  <c r="A775" i="55"/>
  <c r="C774" i="55"/>
  <c r="B774" i="55"/>
  <c r="A774" i="55"/>
  <c r="C773" i="55"/>
  <c r="B773" i="55"/>
  <c r="A773" i="55"/>
  <c r="C772" i="55"/>
  <c r="B772" i="55"/>
  <c r="A772" i="55"/>
  <c r="C771" i="55"/>
  <c r="B771" i="55"/>
  <c r="A771" i="55"/>
  <c r="C770" i="55"/>
  <c r="B770" i="55"/>
  <c r="A770" i="55"/>
  <c r="C769" i="55"/>
  <c r="B769" i="55"/>
  <c r="A769" i="55"/>
  <c r="C768" i="55"/>
  <c r="B768" i="55"/>
  <c r="A768" i="55"/>
  <c r="C767" i="55"/>
  <c r="B767" i="55"/>
  <c r="A767" i="55"/>
  <c r="C766" i="55"/>
  <c r="B766" i="55"/>
  <c r="A766" i="55"/>
  <c r="C765" i="55"/>
  <c r="B765" i="55"/>
  <c r="A765" i="55"/>
  <c r="C764" i="55"/>
  <c r="B764" i="55"/>
  <c r="A764" i="55"/>
  <c r="C763" i="55"/>
  <c r="B763" i="55"/>
  <c r="A763" i="55"/>
  <c r="C762" i="55"/>
  <c r="B762" i="55"/>
  <c r="A762" i="55"/>
  <c r="C761" i="55"/>
  <c r="B761" i="55"/>
  <c r="A761" i="55"/>
  <c r="C760" i="55"/>
  <c r="B760" i="55"/>
  <c r="A760" i="55"/>
  <c r="C759" i="55"/>
  <c r="B759" i="55"/>
  <c r="A759" i="55"/>
  <c r="C758" i="55"/>
  <c r="B758" i="55"/>
  <c r="A758" i="55"/>
  <c r="C757" i="55"/>
  <c r="B757" i="55"/>
  <c r="A757" i="55"/>
  <c r="C756" i="55"/>
  <c r="B756" i="55"/>
  <c r="A756" i="55"/>
  <c r="C755" i="55"/>
  <c r="B755" i="55"/>
  <c r="A755" i="55"/>
  <c r="C754" i="55"/>
  <c r="B754" i="55"/>
  <c r="A754" i="55"/>
  <c r="C753" i="55"/>
  <c r="B753" i="55"/>
  <c r="A753" i="55"/>
  <c r="C752" i="55"/>
  <c r="B752" i="55"/>
  <c r="A752" i="55"/>
  <c r="C751" i="55"/>
  <c r="B751" i="55"/>
  <c r="A751" i="55"/>
  <c r="C750" i="55"/>
  <c r="B750" i="55"/>
  <c r="A750" i="55"/>
  <c r="C749" i="55"/>
  <c r="B749" i="55"/>
  <c r="A749" i="55"/>
  <c r="C748" i="55"/>
  <c r="B748" i="55"/>
  <c r="A748" i="55"/>
  <c r="C747" i="55"/>
  <c r="B747" i="55"/>
  <c r="A747" i="55"/>
  <c r="C746" i="55"/>
  <c r="B746" i="55"/>
  <c r="A746" i="55"/>
  <c r="C745" i="55"/>
  <c r="B745" i="55"/>
  <c r="A745" i="55"/>
  <c r="C744" i="55"/>
  <c r="B744" i="55"/>
  <c r="A744" i="55"/>
  <c r="C743" i="55"/>
  <c r="B743" i="55"/>
  <c r="A743" i="55"/>
  <c r="C742" i="55"/>
  <c r="B742" i="55"/>
  <c r="A742" i="55"/>
  <c r="C741" i="55"/>
  <c r="B741" i="55"/>
  <c r="A741" i="55"/>
  <c r="C740" i="55"/>
  <c r="B740" i="55"/>
  <c r="A740" i="55"/>
  <c r="C739" i="55"/>
  <c r="B739" i="55"/>
  <c r="A739" i="55"/>
  <c r="C738" i="55"/>
  <c r="B738" i="55"/>
  <c r="A738" i="55"/>
  <c r="C737" i="55"/>
  <c r="B737" i="55"/>
  <c r="A737" i="55"/>
  <c r="C736" i="55"/>
  <c r="B736" i="55"/>
  <c r="A736" i="55"/>
  <c r="C735" i="55"/>
  <c r="B735" i="55"/>
  <c r="A735" i="55"/>
  <c r="C734" i="55"/>
  <c r="B734" i="55"/>
  <c r="A734" i="55"/>
  <c r="C733" i="55"/>
  <c r="B733" i="55"/>
  <c r="A733" i="55"/>
  <c r="C732" i="55"/>
  <c r="B732" i="55"/>
  <c r="A732" i="55"/>
  <c r="C731" i="55"/>
  <c r="B731" i="55"/>
  <c r="A731" i="55"/>
  <c r="C730" i="55"/>
  <c r="B730" i="55"/>
  <c r="A730" i="55"/>
  <c r="C729" i="55"/>
  <c r="B729" i="55"/>
  <c r="A729" i="55"/>
  <c r="C728" i="55"/>
  <c r="B728" i="55"/>
  <c r="A728" i="55"/>
  <c r="C727" i="55"/>
  <c r="B727" i="55"/>
  <c r="A727" i="55"/>
  <c r="C726" i="55"/>
  <c r="B726" i="55"/>
  <c r="A726" i="55"/>
  <c r="C725" i="55"/>
  <c r="B725" i="55"/>
  <c r="A725" i="55"/>
  <c r="C724" i="55"/>
  <c r="B724" i="55"/>
  <c r="A724" i="55"/>
  <c r="C723" i="55"/>
  <c r="B723" i="55"/>
  <c r="A723" i="55"/>
  <c r="C722" i="55"/>
  <c r="B722" i="55"/>
  <c r="A722" i="55"/>
  <c r="C721" i="55"/>
  <c r="B721" i="55"/>
  <c r="A721" i="55"/>
  <c r="C720" i="55"/>
  <c r="B720" i="55"/>
  <c r="A720" i="55"/>
  <c r="C719" i="55"/>
  <c r="B719" i="55"/>
  <c r="A719" i="55"/>
  <c r="C718" i="55"/>
  <c r="B718" i="55"/>
  <c r="A718" i="55"/>
  <c r="C717" i="55"/>
  <c r="B717" i="55"/>
  <c r="A717" i="55"/>
  <c r="C716" i="55"/>
  <c r="B716" i="55"/>
  <c r="A716" i="55"/>
  <c r="C715" i="55"/>
  <c r="B715" i="55"/>
  <c r="A715" i="55"/>
  <c r="C714" i="55"/>
  <c r="B714" i="55"/>
  <c r="A714" i="55"/>
  <c r="C713" i="55"/>
  <c r="B713" i="55"/>
  <c r="A713" i="55"/>
  <c r="C712" i="55"/>
  <c r="B712" i="55"/>
  <c r="A712" i="55"/>
  <c r="C711" i="55"/>
  <c r="B711" i="55"/>
  <c r="A711" i="55"/>
  <c r="C710" i="55"/>
  <c r="B710" i="55"/>
  <c r="A710" i="55"/>
  <c r="C709" i="55"/>
  <c r="B709" i="55"/>
  <c r="A709" i="55"/>
  <c r="C708" i="55"/>
  <c r="B708" i="55"/>
  <c r="A708" i="55"/>
  <c r="C707" i="55"/>
  <c r="B707" i="55"/>
  <c r="A707" i="55"/>
  <c r="C706" i="55"/>
  <c r="B706" i="55"/>
  <c r="A706" i="55"/>
  <c r="C705" i="55"/>
  <c r="B705" i="55"/>
  <c r="A705" i="55"/>
  <c r="C704" i="55"/>
  <c r="B704" i="55"/>
  <c r="A704" i="55"/>
  <c r="C703" i="55"/>
  <c r="B703" i="55"/>
  <c r="A703" i="55"/>
  <c r="C702" i="55"/>
  <c r="B702" i="55"/>
  <c r="A702" i="55"/>
  <c r="C701" i="55"/>
  <c r="B701" i="55"/>
  <c r="A701" i="55"/>
  <c r="C700" i="55"/>
  <c r="B700" i="55"/>
  <c r="A700" i="55"/>
  <c r="C699" i="55"/>
  <c r="B699" i="55"/>
  <c r="A699" i="55"/>
  <c r="C698" i="55"/>
  <c r="B698" i="55"/>
  <c r="A698" i="55"/>
  <c r="C697" i="55"/>
  <c r="B697" i="55"/>
  <c r="A697" i="55"/>
  <c r="C696" i="55"/>
  <c r="B696" i="55"/>
  <c r="A696" i="55"/>
  <c r="C695" i="55"/>
  <c r="B695" i="55"/>
  <c r="A695" i="55"/>
  <c r="C694" i="55"/>
  <c r="B694" i="55"/>
  <c r="A694" i="55"/>
  <c r="C693" i="55"/>
  <c r="B693" i="55"/>
  <c r="A693" i="55"/>
  <c r="C692" i="55"/>
  <c r="B692" i="55"/>
  <c r="A692" i="55"/>
  <c r="C691" i="55"/>
  <c r="B691" i="55"/>
  <c r="A691" i="55"/>
  <c r="C690" i="55"/>
  <c r="B690" i="55"/>
  <c r="A690" i="55"/>
  <c r="C689" i="55"/>
  <c r="B689" i="55"/>
  <c r="A689" i="55"/>
  <c r="C688" i="55"/>
  <c r="B688" i="55"/>
  <c r="A688" i="55"/>
  <c r="C687" i="55"/>
  <c r="B687" i="55"/>
  <c r="A687" i="55"/>
  <c r="C686" i="55"/>
  <c r="B686" i="55"/>
  <c r="A686" i="55"/>
  <c r="C685" i="55"/>
  <c r="B685" i="55"/>
  <c r="A685" i="55"/>
  <c r="C684" i="55"/>
  <c r="B684" i="55"/>
  <c r="A684" i="55"/>
  <c r="C683" i="55"/>
  <c r="B683" i="55"/>
  <c r="A683" i="55"/>
  <c r="C682" i="55"/>
  <c r="B682" i="55"/>
  <c r="A682" i="55"/>
  <c r="C681" i="55"/>
  <c r="B681" i="55"/>
  <c r="A681" i="55"/>
  <c r="C680" i="55"/>
  <c r="B680" i="55"/>
  <c r="A680" i="55"/>
  <c r="C679" i="55"/>
  <c r="B679" i="55"/>
  <c r="A679" i="55"/>
  <c r="C678" i="55"/>
  <c r="B678" i="55"/>
  <c r="A678" i="55"/>
  <c r="C677" i="55"/>
  <c r="B677" i="55"/>
  <c r="A677" i="55"/>
  <c r="C676" i="55"/>
  <c r="B676" i="55"/>
  <c r="A676" i="55"/>
  <c r="C675" i="55"/>
  <c r="B675" i="55"/>
  <c r="A675" i="55"/>
  <c r="C674" i="55"/>
  <c r="B674" i="55"/>
  <c r="A674" i="55"/>
  <c r="C673" i="55"/>
  <c r="B673" i="55"/>
  <c r="A673" i="55"/>
  <c r="C672" i="55"/>
  <c r="B672" i="55"/>
  <c r="A672" i="55"/>
  <c r="C671" i="55"/>
  <c r="B671" i="55"/>
  <c r="A671" i="55"/>
  <c r="C670" i="55"/>
  <c r="B670" i="55"/>
  <c r="A670" i="55"/>
  <c r="C669" i="55"/>
  <c r="B669" i="55"/>
  <c r="A669" i="55"/>
  <c r="C668" i="55"/>
  <c r="B668" i="55"/>
  <c r="A668" i="55"/>
  <c r="C667" i="55"/>
  <c r="B667" i="55"/>
  <c r="A667" i="55"/>
  <c r="C666" i="55"/>
  <c r="B666" i="55"/>
  <c r="A666" i="55"/>
  <c r="C665" i="55"/>
  <c r="B665" i="55"/>
  <c r="A665" i="55"/>
  <c r="C664" i="55"/>
  <c r="B664" i="55"/>
  <c r="A664" i="55"/>
  <c r="C663" i="55"/>
  <c r="B663" i="55"/>
  <c r="A663" i="55"/>
  <c r="C662" i="55"/>
  <c r="B662" i="55"/>
  <c r="A662" i="55"/>
  <c r="C661" i="55"/>
  <c r="B661" i="55"/>
  <c r="A661" i="55"/>
  <c r="C660" i="55"/>
  <c r="B660" i="55"/>
  <c r="A660" i="55"/>
  <c r="C659" i="55"/>
  <c r="B659" i="55"/>
  <c r="A659" i="55"/>
  <c r="C658" i="55"/>
  <c r="B658" i="55"/>
  <c r="A658" i="55"/>
  <c r="C657" i="55"/>
  <c r="B657" i="55"/>
  <c r="A657" i="55"/>
  <c r="C656" i="55"/>
  <c r="B656" i="55"/>
  <c r="A656" i="55"/>
  <c r="C655" i="55"/>
  <c r="B655" i="55"/>
  <c r="A655" i="55"/>
  <c r="C654" i="55"/>
  <c r="B654" i="55"/>
  <c r="A654" i="55"/>
  <c r="C653" i="55"/>
  <c r="B653" i="55"/>
  <c r="A653" i="55"/>
  <c r="C652" i="55"/>
  <c r="B652" i="55"/>
  <c r="A652" i="55"/>
  <c r="C651" i="55"/>
  <c r="B651" i="55"/>
  <c r="A651" i="55"/>
  <c r="C650" i="55"/>
  <c r="B650" i="55"/>
  <c r="A650" i="55"/>
  <c r="C649" i="55"/>
  <c r="B649" i="55"/>
  <c r="A649" i="55"/>
  <c r="C648" i="55"/>
  <c r="B648" i="55"/>
  <c r="A648" i="55"/>
  <c r="C647" i="55"/>
  <c r="B647" i="55"/>
  <c r="A647" i="55"/>
  <c r="C646" i="55"/>
  <c r="B646" i="55"/>
  <c r="A646" i="55"/>
  <c r="C645" i="55"/>
  <c r="B645" i="55"/>
  <c r="A645" i="55"/>
  <c r="C644" i="55"/>
  <c r="B644" i="55"/>
  <c r="A644" i="55"/>
  <c r="C643" i="55"/>
  <c r="B643" i="55"/>
  <c r="A643" i="55"/>
  <c r="C642" i="55"/>
  <c r="B642" i="55"/>
  <c r="A642" i="55"/>
  <c r="C641" i="55"/>
  <c r="B641" i="55"/>
  <c r="A641" i="55"/>
  <c r="C640" i="55"/>
  <c r="B640" i="55"/>
  <c r="A640" i="55"/>
  <c r="C639" i="55"/>
  <c r="B639" i="55"/>
  <c r="A639" i="55"/>
  <c r="C638" i="55"/>
  <c r="B638" i="55"/>
  <c r="A638" i="55"/>
  <c r="C637" i="55"/>
  <c r="B637" i="55"/>
  <c r="A637" i="55"/>
  <c r="C636" i="55"/>
  <c r="B636" i="55"/>
  <c r="A636" i="55"/>
  <c r="C635" i="55"/>
  <c r="B635" i="55"/>
  <c r="A635" i="55"/>
  <c r="C634" i="55"/>
  <c r="B634" i="55"/>
  <c r="A634" i="55"/>
  <c r="C633" i="55"/>
  <c r="B633" i="55"/>
  <c r="A633" i="55"/>
  <c r="C632" i="55"/>
  <c r="B632" i="55"/>
  <c r="A632" i="55"/>
  <c r="C631" i="55"/>
  <c r="B631" i="55"/>
  <c r="A631" i="55"/>
  <c r="C630" i="55"/>
  <c r="B630" i="55"/>
  <c r="A630" i="55"/>
  <c r="C629" i="55"/>
  <c r="B629" i="55"/>
  <c r="A629" i="55"/>
  <c r="C628" i="55"/>
  <c r="B628" i="55"/>
  <c r="A628" i="55"/>
  <c r="C627" i="55"/>
  <c r="B627" i="55"/>
  <c r="A627" i="55"/>
  <c r="C626" i="55"/>
  <c r="B626" i="55"/>
  <c r="A626" i="55"/>
  <c r="C625" i="55"/>
  <c r="B625" i="55"/>
  <c r="A625" i="55"/>
  <c r="C624" i="55"/>
  <c r="B624" i="55"/>
  <c r="A624" i="55"/>
  <c r="C623" i="55"/>
  <c r="B623" i="55"/>
  <c r="A623" i="55"/>
  <c r="C622" i="55"/>
  <c r="B622" i="55"/>
  <c r="A622" i="55"/>
  <c r="C621" i="55"/>
  <c r="B621" i="55"/>
  <c r="A621" i="55"/>
  <c r="C620" i="55"/>
  <c r="B620" i="55"/>
  <c r="A620" i="55"/>
  <c r="C619" i="55"/>
  <c r="B619" i="55"/>
  <c r="A619" i="55"/>
  <c r="C618" i="55"/>
  <c r="B618" i="55"/>
  <c r="A618" i="55"/>
  <c r="C617" i="55"/>
  <c r="B617" i="55"/>
  <c r="A617" i="55"/>
  <c r="C616" i="55"/>
  <c r="B616" i="55"/>
  <c r="A616" i="55"/>
  <c r="C615" i="55"/>
  <c r="B615" i="55"/>
  <c r="A615" i="55"/>
  <c r="C614" i="55"/>
  <c r="B614" i="55"/>
  <c r="A614" i="55"/>
  <c r="C613" i="55"/>
  <c r="B613" i="55"/>
  <c r="A613" i="55"/>
  <c r="C612" i="55"/>
  <c r="B612" i="55"/>
  <c r="A612" i="55"/>
  <c r="C611" i="55"/>
  <c r="B611" i="55"/>
  <c r="A611" i="55"/>
  <c r="C610" i="55"/>
  <c r="B610" i="55"/>
  <c r="A610" i="55"/>
  <c r="C609" i="55"/>
  <c r="B609" i="55"/>
  <c r="A609" i="55"/>
  <c r="C608" i="55"/>
  <c r="B608" i="55"/>
  <c r="A608" i="55"/>
  <c r="C607" i="55"/>
  <c r="B607" i="55"/>
  <c r="A607" i="55"/>
  <c r="C606" i="55"/>
  <c r="B606" i="55"/>
  <c r="A606" i="55"/>
  <c r="C605" i="55"/>
  <c r="B605" i="55"/>
  <c r="A605" i="55"/>
  <c r="C604" i="55"/>
  <c r="B604" i="55"/>
  <c r="A604" i="55"/>
  <c r="C603" i="55"/>
  <c r="B603" i="55"/>
  <c r="A603" i="55"/>
  <c r="C602" i="55"/>
  <c r="B602" i="55"/>
  <c r="A602" i="55"/>
  <c r="C601" i="55"/>
  <c r="B601" i="55"/>
  <c r="A601" i="55"/>
  <c r="C600" i="55"/>
  <c r="B600" i="55"/>
  <c r="A600" i="55"/>
  <c r="C599" i="55"/>
  <c r="B599" i="55"/>
  <c r="A599" i="55"/>
  <c r="C598" i="55"/>
  <c r="B598" i="55"/>
  <c r="A598" i="55"/>
  <c r="C597" i="55"/>
  <c r="B597" i="55"/>
  <c r="A597" i="55"/>
  <c r="C596" i="55"/>
  <c r="B596" i="55"/>
  <c r="A596" i="55"/>
  <c r="C595" i="55"/>
  <c r="B595" i="55"/>
  <c r="A595" i="55"/>
  <c r="C594" i="55"/>
  <c r="B594" i="55"/>
  <c r="A594" i="55"/>
  <c r="C593" i="55"/>
  <c r="B593" i="55"/>
  <c r="A593" i="55"/>
  <c r="C592" i="55"/>
  <c r="B592" i="55"/>
  <c r="A592" i="55"/>
  <c r="C591" i="55"/>
  <c r="B591" i="55"/>
  <c r="A591" i="55"/>
  <c r="C590" i="55"/>
  <c r="B590" i="55"/>
  <c r="A590" i="55"/>
  <c r="C589" i="55"/>
  <c r="B589" i="55"/>
  <c r="A589" i="55"/>
  <c r="C588" i="55"/>
  <c r="B588" i="55"/>
  <c r="A588" i="55"/>
  <c r="C587" i="55"/>
  <c r="B587" i="55"/>
  <c r="A587" i="55"/>
  <c r="C586" i="55"/>
  <c r="B586" i="55"/>
  <c r="A586" i="55"/>
  <c r="C585" i="55"/>
  <c r="B585" i="55"/>
  <c r="A585" i="55"/>
  <c r="C584" i="55"/>
  <c r="B584" i="55"/>
  <c r="A584" i="55"/>
  <c r="C583" i="55"/>
  <c r="B583" i="55"/>
  <c r="A583" i="55"/>
  <c r="C582" i="55"/>
  <c r="B582" i="55"/>
  <c r="A582" i="55"/>
  <c r="C581" i="55"/>
  <c r="B581" i="55"/>
  <c r="A581" i="55"/>
  <c r="C580" i="55"/>
  <c r="B580" i="55"/>
  <c r="A580" i="55"/>
  <c r="C579" i="55"/>
  <c r="B579" i="55"/>
  <c r="A579" i="55"/>
  <c r="C578" i="55"/>
  <c r="B578" i="55"/>
  <c r="A578" i="55"/>
  <c r="C577" i="55"/>
  <c r="B577" i="55"/>
  <c r="A577" i="55"/>
  <c r="C576" i="55"/>
  <c r="B576" i="55"/>
  <c r="A576" i="55"/>
  <c r="C575" i="55"/>
  <c r="B575" i="55"/>
  <c r="A575" i="55"/>
  <c r="C574" i="55"/>
  <c r="B574" i="55"/>
  <c r="A574" i="55"/>
  <c r="C573" i="55"/>
  <c r="B573" i="55"/>
  <c r="A573" i="55"/>
  <c r="C572" i="55"/>
  <c r="B572" i="55"/>
  <c r="A572" i="55"/>
  <c r="C571" i="55"/>
  <c r="B571" i="55"/>
  <c r="A571" i="55"/>
  <c r="C570" i="55"/>
  <c r="B570" i="55"/>
  <c r="A570" i="55"/>
  <c r="C569" i="55"/>
  <c r="B569" i="55"/>
  <c r="A569" i="55"/>
  <c r="C568" i="55"/>
  <c r="B568" i="55"/>
  <c r="A568" i="55"/>
  <c r="C567" i="55"/>
  <c r="B567" i="55"/>
  <c r="A567" i="55"/>
  <c r="C566" i="55"/>
  <c r="B566" i="55"/>
  <c r="A566" i="55"/>
  <c r="C565" i="55"/>
  <c r="B565" i="55"/>
  <c r="A565" i="55"/>
  <c r="C564" i="55"/>
  <c r="B564" i="55"/>
  <c r="A564" i="55"/>
  <c r="C563" i="55"/>
  <c r="B563" i="55"/>
  <c r="A563" i="55"/>
  <c r="C562" i="55"/>
  <c r="B562" i="55"/>
  <c r="A562" i="55"/>
  <c r="C561" i="55"/>
  <c r="B561" i="55"/>
  <c r="A561" i="55"/>
  <c r="C560" i="55"/>
  <c r="B560" i="55"/>
  <c r="A560" i="55"/>
  <c r="C559" i="55"/>
  <c r="B559" i="55"/>
  <c r="A559" i="55"/>
  <c r="C558" i="55"/>
  <c r="B558" i="55"/>
  <c r="A558" i="55"/>
  <c r="C557" i="55"/>
  <c r="B557" i="55"/>
  <c r="A557" i="55"/>
  <c r="C556" i="55"/>
  <c r="B556" i="55"/>
  <c r="A556" i="55"/>
  <c r="C555" i="55"/>
  <c r="B555" i="55"/>
  <c r="A555" i="55"/>
  <c r="C554" i="55"/>
  <c r="B554" i="55"/>
  <c r="A554" i="55"/>
  <c r="C553" i="55"/>
  <c r="B553" i="55"/>
  <c r="A553" i="55"/>
  <c r="C552" i="55"/>
  <c r="B552" i="55"/>
  <c r="A552" i="55"/>
  <c r="C551" i="55"/>
  <c r="B551" i="55"/>
  <c r="A551" i="55"/>
  <c r="C550" i="55"/>
  <c r="B550" i="55"/>
  <c r="A550" i="55"/>
  <c r="C549" i="55"/>
  <c r="B549" i="55"/>
  <c r="A549" i="55"/>
  <c r="C548" i="55"/>
  <c r="B548" i="55"/>
  <c r="A548" i="55"/>
  <c r="C547" i="55"/>
  <c r="B547" i="55"/>
  <c r="A547" i="55"/>
  <c r="C546" i="55"/>
  <c r="B546" i="55"/>
  <c r="A546" i="55"/>
  <c r="C545" i="55"/>
  <c r="B545" i="55"/>
  <c r="A545" i="55"/>
  <c r="C544" i="55"/>
  <c r="B544" i="55"/>
  <c r="A544" i="55"/>
  <c r="C543" i="55"/>
  <c r="B543" i="55"/>
  <c r="A543" i="55"/>
  <c r="C542" i="55"/>
  <c r="B542" i="55"/>
  <c r="A542" i="55"/>
  <c r="C541" i="55"/>
  <c r="B541" i="55"/>
  <c r="A541" i="55"/>
  <c r="C540" i="55"/>
  <c r="B540" i="55"/>
  <c r="A540" i="55"/>
  <c r="C539" i="55"/>
  <c r="B539" i="55"/>
  <c r="A539" i="55"/>
  <c r="C538" i="55"/>
  <c r="B538" i="55"/>
  <c r="A538" i="55"/>
  <c r="C537" i="55"/>
  <c r="B537" i="55"/>
  <c r="A537" i="55"/>
  <c r="C536" i="55"/>
  <c r="B536" i="55"/>
  <c r="A536" i="55"/>
  <c r="C535" i="55"/>
  <c r="B535" i="55"/>
  <c r="A535" i="55"/>
  <c r="C534" i="55"/>
  <c r="B534" i="55"/>
  <c r="A534" i="55"/>
  <c r="C533" i="55"/>
  <c r="B533" i="55"/>
  <c r="A533" i="55"/>
  <c r="C532" i="55"/>
  <c r="B532" i="55"/>
  <c r="A532" i="55"/>
  <c r="C531" i="55"/>
  <c r="B531" i="55"/>
  <c r="A531" i="55"/>
  <c r="C530" i="55"/>
  <c r="B530" i="55"/>
  <c r="A530" i="55"/>
  <c r="C529" i="55"/>
  <c r="B529" i="55"/>
  <c r="A529" i="55"/>
  <c r="C528" i="55"/>
  <c r="B528" i="55"/>
  <c r="A528" i="55"/>
  <c r="C527" i="55"/>
  <c r="B527" i="55"/>
  <c r="A527" i="55"/>
  <c r="C526" i="55"/>
  <c r="B526" i="55"/>
  <c r="A526" i="55"/>
  <c r="C525" i="55"/>
  <c r="B525" i="55"/>
  <c r="A525" i="55"/>
  <c r="C524" i="55"/>
  <c r="B524" i="55"/>
  <c r="A524" i="55"/>
  <c r="C523" i="55"/>
  <c r="B523" i="55"/>
  <c r="A523" i="55"/>
  <c r="C522" i="55"/>
  <c r="B522" i="55"/>
  <c r="A522" i="55"/>
  <c r="C521" i="55"/>
  <c r="B521" i="55"/>
  <c r="A521" i="55"/>
  <c r="C520" i="55"/>
  <c r="B520" i="55"/>
  <c r="A520" i="55"/>
  <c r="C519" i="55"/>
  <c r="B519" i="55"/>
  <c r="A519" i="55"/>
  <c r="C518" i="55"/>
  <c r="B518" i="55"/>
  <c r="A518" i="55"/>
  <c r="C517" i="55"/>
  <c r="B517" i="55"/>
  <c r="A517" i="55"/>
  <c r="C516" i="55"/>
  <c r="B516" i="55"/>
  <c r="A516" i="55"/>
  <c r="C515" i="55"/>
  <c r="B515" i="55"/>
  <c r="A515" i="55"/>
  <c r="C514" i="55"/>
  <c r="B514" i="55"/>
  <c r="A514" i="55"/>
  <c r="C513" i="55"/>
  <c r="B513" i="55"/>
  <c r="A513" i="55"/>
  <c r="C512" i="55"/>
  <c r="B512" i="55"/>
  <c r="A512" i="55"/>
  <c r="C511" i="55"/>
  <c r="B511" i="55"/>
  <c r="A511" i="55"/>
  <c r="C510" i="55"/>
  <c r="B510" i="55"/>
  <c r="A510" i="55"/>
  <c r="C509" i="55"/>
  <c r="B509" i="55"/>
  <c r="A509" i="55"/>
  <c r="C508" i="55"/>
  <c r="B508" i="55"/>
  <c r="A508" i="55"/>
  <c r="C507" i="55"/>
  <c r="B507" i="55"/>
  <c r="A507" i="55"/>
  <c r="C506" i="55"/>
  <c r="B506" i="55"/>
  <c r="A506" i="55"/>
  <c r="C505" i="55"/>
  <c r="B505" i="55"/>
  <c r="A505" i="55"/>
  <c r="C504" i="55"/>
  <c r="B504" i="55"/>
  <c r="A504" i="55"/>
  <c r="C503" i="55"/>
  <c r="B503" i="55"/>
  <c r="A503" i="55"/>
  <c r="C502" i="55"/>
  <c r="B502" i="55"/>
  <c r="A502" i="55"/>
  <c r="C501" i="55"/>
  <c r="B501" i="55"/>
  <c r="A501" i="55"/>
  <c r="C500" i="55"/>
  <c r="B500" i="55"/>
  <c r="A500" i="55"/>
  <c r="C499" i="55"/>
  <c r="B499" i="55"/>
  <c r="A499" i="55"/>
  <c r="C498" i="55"/>
  <c r="B498" i="55"/>
  <c r="A498" i="55"/>
  <c r="C497" i="55"/>
  <c r="B497" i="55"/>
  <c r="A497" i="55"/>
  <c r="C496" i="55"/>
  <c r="B496" i="55"/>
  <c r="A496" i="55"/>
  <c r="C495" i="55"/>
  <c r="B495" i="55"/>
  <c r="A495" i="55"/>
  <c r="C494" i="55"/>
  <c r="B494" i="55"/>
  <c r="A494" i="55"/>
  <c r="C493" i="55"/>
  <c r="B493" i="55"/>
  <c r="A493" i="55"/>
  <c r="C492" i="55"/>
  <c r="B492" i="55"/>
  <c r="A492" i="55"/>
  <c r="C491" i="55"/>
  <c r="B491" i="55"/>
  <c r="A491" i="55"/>
  <c r="C490" i="55"/>
  <c r="B490" i="55"/>
  <c r="A490" i="55"/>
  <c r="C489" i="55"/>
  <c r="B489" i="55"/>
  <c r="A489" i="55"/>
  <c r="C488" i="55"/>
  <c r="B488" i="55"/>
  <c r="A488" i="55"/>
  <c r="C487" i="55"/>
  <c r="B487" i="55"/>
  <c r="A487" i="55"/>
  <c r="C486" i="55"/>
  <c r="B486" i="55"/>
  <c r="A486" i="55"/>
  <c r="C485" i="55"/>
  <c r="B485" i="55"/>
  <c r="A485" i="55"/>
  <c r="C484" i="55"/>
  <c r="B484" i="55"/>
  <c r="A484" i="55"/>
  <c r="C483" i="55"/>
  <c r="B483" i="55"/>
  <c r="A483" i="55"/>
  <c r="C482" i="55"/>
  <c r="B482" i="55"/>
  <c r="A482" i="55"/>
  <c r="C481" i="55"/>
  <c r="B481" i="55"/>
  <c r="A481" i="55"/>
  <c r="C480" i="55"/>
  <c r="B480" i="55"/>
  <c r="A480" i="55"/>
  <c r="C479" i="55"/>
  <c r="B479" i="55"/>
  <c r="A479" i="55"/>
  <c r="C478" i="55"/>
  <c r="B478" i="55"/>
  <c r="A478" i="55"/>
  <c r="C477" i="55"/>
  <c r="B477" i="55"/>
  <c r="A477" i="55"/>
  <c r="C476" i="55"/>
  <c r="B476" i="55"/>
  <c r="A476" i="55"/>
  <c r="C475" i="55"/>
  <c r="B475" i="55"/>
  <c r="A475" i="55"/>
  <c r="C474" i="55"/>
  <c r="B474" i="55"/>
  <c r="A474" i="55"/>
  <c r="C473" i="55"/>
  <c r="B473" i="55"/>
  <c r="A473" i="55"/>
  <c r="C472" i="55"/>
  <c r="B472" i="55"/>
  <c r="A472" i="55"/>
  <c r="C471" i="55"/>
  <c r="B471" i="55"/>
  <c r="A471" i="55"/>
  <c r="C470" i="55"/>
  <c r="B470" i="55"/>
  <c r="A470" i="55"/>
  <c r="C469" i="55"/>
  <c r="B469" i="55"/>
  <c r="A469" i="55"/>
  <c r="C468" i="55"/>
  <c r="B468" i="55"/>
  <c r="A468" i="55"/>
  <c r="C467" i="55"/>
  <c r="B467" i="55"/>
  <c r="A467" i="55"/>
  <c r="C466" i="55"/>
  <c r="B466" i="55"/>
  <c r="A466" i="55"/>
  <c r="C465" i="55"/>
  <c r="B465" i="55"/>
  <c r="A465" i="55"/>
  <c r="C464" i="55"/>
  <c r="B464" i="55"/>
  <c r="A464" i="55"/>
  <c r="C463" i="55"/>
  <c r="B463" i="55"/>
  <c r="A463" i="55"/>
  <c r="C462" i="55"/>
  <c r="B462" i="55"/>
  <c r="A462" i="55"/>
  <c r="C461" i="55"/>
  <c r="B461" i="55"/>
  <c r="A461" i="55"/>
  <c r="C460" i="55"/>
  <c r="B460" i="55"/>
  <c r="A460" i="55"/>
  <c r="C459" i="55"/>
  <c r="B459" i="55"/>
  <c r="A459" i="55"/>
  <c r="C458" i="55"/>
  <c r="B458" i="55"/>
  <c r="A458" i="55"/>
  <c r="C457" i="55"/>
  <c r="B457" i="55"/>
  <c r="A457" i="55"/>
  <c r="C456" i="55"/>
  <c r="B456" i="55"/>
  <c r="A456" i="55"/>
  <c r="C455" i="55"/>
  <c r="B455" i="55"/>
  <c r="A455" i="55"/>
  <c r="C454" i="55"/>
  <c r="B454" i="55"/>
  <c r="A454" i="55"/>
  <c r="C453" i="55"/>
  <c r="B453" i="55"/>
  <c r="A453" i="55"/>
  <c r="C452" i="55"/>
  <c r="B452" i="55"/>
  <c r="A452" i="55"/>
  <c r="C451" i="55"/>
  <c r="B451" i="55"/>
  <c r="A451" i="55"/>
  <c r="C450" i="55"/>
  <c r="B450" i="55"/>
  <c r="A450" i="55"/>
  <c r="C449" i="55"/>
  <c r="B449" i="55"/>
  <c r="A449" i="55"/>
  <c r="C448" i="55"/>
  <c r="B448" i="55"/>
  <c r="A448" i="55"/>
  <c r="C447" i="55"/>
  <c r="B447" i="55"/>
  <c r="A447" i="55"/>
  <c r="C446" i="55"/>
  <c r="B446" i="55"/>
  <c r="A446" i="55"/>
  <c r="C445" i="55"/>
  <c r="B445" i="55"/>
  <c r="A445" i="55"/>
  <c r="C444" i="55"/>
  <c r="B444" i="55"/>
  <c r="A444" i="55"/>
  <c r="C443" i="55"/>
  <c r="B443" i="55"/>
  <c r="A443" i="55"/>
  <c r="C442" i="55"/>
  <c r="B442" i="55"/>
  <c r="A442" i="55"/>
  <c r="C441" i="55"/>
  <c r="B441" i="55"/>
  <c r="A441" i="55"/>
  <c r="C440" i="55"/>
  <c r="B440" i="55"/>
  <c r="A440" i="55"/>
  <c r="C439" i="55"/>
  <c r="B439" i="55"/>
  <c r="A439" i="55"/>
  <c r="C438" i="55"/>
  <c r="B438" i="55"/>
  <c r="A438" i="55"/>
  <c r="C437" i="55"/>
  <c r="B437" i="55"/>
  <c r="A437" i="55"/>
  <c r="C436" i="55"/>
  <c r="B436" i="55"/>
  <c r="A436" i="55"/>
  <c r="C435" i="55"/>
  <c r="B435" i="55"/>
  <c r="A435" i="55"/>
  <c r="C434" i="55"/>
  <c r="B434" i="55"/>
  <c r="A434" i="55"/>
  <c r="C433" i="55"/>
  <c r="B433" i="55"/>
  <c r="A433" i="55"/>
  <c r="C432" i="55"/>
  <c r="B432" i="55"/>
  <c r="A432" i="55"/>
  <c r="C431" i="55"/>
  <c r="B431" i="55"/>
  <c r="A431" i="55"/>
  <c r="C430" i="55"/>
  <c r="B430" i="55"/>
  <c r="A430" i="55"/>
  <c r="C429" i="55"/>
  <c r="B429" i="55"/>
  <c r="A429" i="55"/>
  <c r="C428" i="55"/>
  <c r="B428" i="55"/>
  <c r="A428" i="55"/>
  <c r="C427" i="55"/>
  <c r="B427" i="55"/>
  <c r="A427" i="55"/>
  <c r="C426" i="55"/>
  <c r="B426" i="55"/>
  <c r="A426" i="55"/>
  <c r="C425" i="55"/>
  <c r="B425" i="55"/>
  <c r="A425" i="55"/>
  <c r="C424" i="55"/>
  <c r="B424" i="55"/>
  <c r="A424" i="55"/>
  <c r="C423" i="55"/>
  <c r="B423" i="55"/>
  <c r="A423" i="55"/>
  <c r="C422" i="55"/>
  <c r="B422" i="55"/>
  <c r="A422" i="55"/>
  <c r="C421" i="55"/>
  <c r="B421" i="55"/>
  <c r="A421" i="55"/>
  <c r="C420" i="55"/>
  <c r="B420" i="55"/>
  <c r="A420" i="55"/>
  <c r="C419" i="55"/>
  <c r="B419" i="55"/>
  <c r="A419" i="55"/>
  <c r="C418" i="55"/>
  <c r="B418" i="55"/>
  <c r="A418" i="55"/>
  <c r="C417" i="55"/>
  <c r="B417" i="55"/>
  <c r="A417" i="55"/>
  <c r="C416" i="55"/>
  <c r="B416" i="55"/>
  <c r="A416" i="55"/>
  <c r="C415" i="55"/>
  <c r="B415" i="55"/>
  <c r="A415" i="55"/>
  <c r="C414" i="55"/>
  <c r="B414" i="55"/>
  <c r="A414" i="55"/>
  <c r="C413" i="55"/>
  <c r="B413" i="55"/>
  <c r="A413" i="55"/>
  <c r="C412" i="55"/>
  <c r="B412" i="55"/>
  <c r="A412" i="55"/>
  <c r="C411" i="55"/>
  <c r="B411" i="55"/>
  <c r="A411" i="55"/>
  <c r="C410" i="55"/>
  <c r="B410" i="55"/>
  <c r="A410" i="55"/>
  <c r="C409" i="55"/>
  <c r="B409" i="55"/>
  <c r="A409" i="55"/>
  <c r="C408" i="55"/>
  <c r="B408" i="55"/>
  <c r="A408" i="55"/>
  <c r="C407" i="55"/>
  <c r="B407" i="55"/>
  <c r="A407" i="55"/>
  <c r="C406" i="55"/>
  <c r="B406" i="55"/>
  <c r="A406" i="55"/>
  <c r="C405" i="55"/>
  <c r="B405" i="55"/>
  <c r="A405" i="55"/>
  <c r="C404" i="55"/>
  <c r="B404" i="55"/>
  <c r="A404" i="55"/>
  <c r="C403" i="55"/>
  <c r="B403" i="55"/>
  <c r="A403" i="55"/>
  <c r="C402" i="55"/>
  <c r="B402" i="55"/>
  <c r="A402" i="55"/>
  <c r="C401" i="55"/>
  <c r="B401" i="55"/>
  <c r="A401" i="55"/>
  <c r="C400" i="55"/>
  <c r="B400" i="55"/>
  <c r="A400" i="55"/>
  <c r="C399" i="55"/>
  <c r="B399" i="55"/>
  <c r="A399" i="55"/>
  <c r="C398" i="55"/>
  <c r="B398" i="55"/>
  <c r="A398" i="55"/>
  <c r="C397" i="55"/>
  <c r="B397" i="55"/>
  <c r="A397" i="55"/>
  <c r="C396" i="55"/>
  <c r="B396" i="55"/>
  <c r="A396" i="55"/>
  <c r="C395" i="55"/>
  <c r="B395" i="55"/>
  <c r="A395" i="55"/>
  <c r="C394" i="55"/>
  <c r="B394" i="55"/>
  <c r="A394" i="55"/>
  <c r="C393" i="55"/>
  <c r="B393" i="55"/>
  <c r="A393" i="55"/>
  <c r="C392" i="55"/>
  <c r="B392" i="55"/>
  <c r="A392" i="55"/>
  <c r="C391" i="55"/>
  <c r="B391" i="55"/>
  <c r="A391" i="55"/>
  <c r="C390" i="55"/>
  <c r="B390" i="55"/>
  <c r="A390" i="55"/>
  <c r="C389" i="55"/>
  <c r="B389" i="55"/>
  <c r="A389" i="55"/>
  <c r="C388" i="55"/>
  <c r="B388" i="55"/>
  <c r="A388" i="55"/>
  <c r="C387" i="55"/>
  <c r="B387" i="55"/>
  <c r="A387" i="55"/>
  <c r="C386" i="55"/>
  <c r="B386" i="55"/>
  <c r="A386" i="55"/>
  <c r="C385" i="55"/>
  <c r="B385" i="55"/>
  <c r="A385" i="55"/>
  <c r="C384" i="55"/>
  <c r="B384" i="55"/>
  <c r="A384" i="55"/>
  <c r="C383" i="55"/>
  <c r="B383" i="55"/>
  <c r="A383" i="55"/>
  <c r="C382" i="55"/>
  <c r="B382" i="55"/>
  <c r="A382" i="55"/>
  <c r="C381" i="55"/>
  <c r="B381" i="55"/>
  <c r="A381" i="55"/>
  <c r="C380" i="55"/>
  <c r="B380" i="55"/>
  <c r="A380" i="55"/>
  <c r="C379" i="55"/>
  <c r="B379" i="55"/>
  <c r="A379" i="55"/>
  <c r="C378" i="55"/>
  <c r="B378" i="55"/>
  <c r="A378" i="55"/>
  <c r="C377" i="55"/>
  <c r="B377" i="55"/>
  <c r="A377" i="55"/>
  <c r="C376" i="55"/>
  <c r="B376" i="55"/>
  <c r="A376" i="55"/>
  <c r="C375" i="55"/>
  <c r="B375" i="55"/>
  <c r="A375" i="55"/>
  <c r="C374" i="55"/>
  <c r="B374" i="55"/>
  <c r="A374" i="55"/>
  <c r="C373" i="55"/>
  <c r="B373" i="55"/>
  <c r="A373" i="55"/>
  <c r="C372" i="55"/>
  <c r="B372" i="55"/>
  <c r="A372" i="55"/>
  <c r="C371" i="55"/>
  <c r="B371" i="55"/>
  <c r="A371" i="55"/>
  <c r="C370" i="55"/>
  <c r="B370" i="55"/>
  <c r="A370" i="55"/>
  <c r="C369" i="55"/>
  <c r="B369" i="55"/>
  <c r="A369" i="55"/>
  <c r="C368" i="55"/>
  <c r="B368" i="55"/>
  <c r="A368" i="55"/>
  <c r="C367" i="55"/>
  <c r="B367" i="55"/>
  <c r="A367" i="55"/>
  <c r="C366" i="55"/>
  <c r="B366" i="55"/>
  <c r="A366" i="55"/>
  <c r="C365" i="55"/>
  <c r="B365" i="55"/>
  <c r="A365" i="55"/>
  <c r="C364" i="55"/>
  <c r="B364" i="55"/>
  <c r="A364" i="55"/>
  <c r="C363" i="55"/>
  <c r="B363" i="55"/>
  <c r="A363" i="55"/>
  <c r="C362" i="55"/>
  <c r="B362" i="55"/>
  <c r="A362" i="55"/>
  <c r="C361" i="55"/>
  <c r="B361" i="55"/>
  <c r="A361" i="55"/>
  <c r="C360" i="55"/>
  <c r="B360" i="55"/>
  <c r="A360" i="55"/>
  <c r="C359" i="55"/>
  <c r="B359" i="55"/>
  <c r="A359" i="55"/>
  <c r="C358" i="55"/>
  <c r="B358" i="55"/>
  <c r="A358" i="55"/>
  <c r="C357" i="55"/>
  <c r="B357" i="55"/>
  <c r="A357" i="55"/>
  <c r="C356" i="55"/>
  <c r="B356" i="55"/>
  <c r="A356" i="55"/>
  <c r="C355" i="55"/>
  <c r="B355" i="55"/>
  <c r="A355" i="55"/>
  <c r="C354" i="55"/>
  <c r="B354" i="55"/>
  <c r="A354" i="55"/>
  <c r="C353" i="55"/>
  <c r="B353" i="55"/>
  <c r="A353" i="55"/>
  <c r="C352" i="55"/>
  <c r="B352" i="55"/>
  <c r="A352" i="55"/>
  <c r="C351" i="55"/>
  <c r="B351" i="55"/>
  <c r="A351" i="55"/>
  <c r="C350" i="55"/>
  <c r="B350" i="55"/>
  <c r="A350" i="55"/>
  <c r="C349" i="55"/>
  <c r="B349" i="55"/>
  <c r="A349" i="55"/>
  <c r="C348" i="55"/>
  <c r="B348" i="55"/>
  <c r="A348" i="55"/>
  <c r="C347" i="55"/>
  <c r="B347" i="55"/>
  <c r="A347" i="55"/>
  <c r="C346" i="55"/>
  <c r="B346" i="55"/>
  <c r="A346" i="55"/>
  <c r="C345" i="55"/>
  <c r="B345" i="55"/>
  <c r="A345" i="55"/>
  <c r="C344" i="55"/>
  <c r="B344" i="55"/>
  <c r="A344" i="55"/>
  <c r="C343" i="55"/>
  <c r="B343" i="55"/>
  <c r="A343" i="55"/>
  <c r="C342" i="55"/>
  <c r="B342" i="55"/>
  <c r="A342" i="55"/>
  <c r="C341" i="55"/>
  <c r="B341" i="55"/>
  <c r="A341" i="55"/>
  <c r="C340" i="55"/>
  <c r="B340" i="55"/>
  <c r="A340" i="55"/>
  <c r="C339" i="55"/>
  <c r="B339" i="55"/>
  <c r="A339" i="55"/>
  <c r="C338" i="55"/>
  <c r="B338" i="55"/>
  <c r="A338" i="55"/>
  <c r="C337" i="55"/>
  <c r="B337" i="55"/>
  <c r="A337" i="55"/>
  <c r="C336" i="55"/>
  <c r="B336" i="55"/>
  <c r="A336" i="55"/>
  <c r="C335" i="55"/>
  <c r="B335" i="55"/>
  <c r="A335" i="55"/>
  <c r="C334" i="55"/>
  <c r="B334" i="55"/>
  <c r="A334" i="55"/>
  <c r="C333" i="55"/>
  <c r="B333" i="55"/>
  <c r="A333" i="55"/>
  <c r="C332" i="55"/>
  <c r="B332" i="55"/>
  <c r="A332" i="55"/>
  <c r="C331" i="55"/>
  <c r="B331" i="55"/>
  <c r="A331" i="55"/>
  <c r="C330" i="55"/>
  <c r="B330" i="55"/>
  <c r="A330" i="55"/>
  <c r="C329" i="55"/>
  <c r="B329" i="55"/>
  <c r="A329" i="55"/>
  <c r="C328" i="55"/>
  <c r="B328" i="55"/>
  <c r="A328" i="55"/>
  <c r="C327" i="55"/>
  <c r="B327" i="55"/>
  <c r="A327" i="55"/>
  <c r="C326" i="55"/>
  <c r="B326" i="55"/>
  <c r="A326" i="55"/>
  <c r="C325" i="55"/>
  <c r="B325" i="55"/>
  <c r="A325" i="55"/>
  <c r="C324" i="55"/>
  <c r="B324" i="55"/>
  <c r="A324" i="55"/>
  <c r="C323" i="55"/>
  <c r="B323" i="55"/>
  <c r="A323" i="55"/>
  <c r="C322" i="55"/>
  <c r="B322" i="55"/>
  <c r="A322" i="55"/>
  <c r="C321" i="55"/>
  <c r="B321" i="55"/>
  <c r="A321" i="55"/>
  <c r="C320" i="55"/>
  <c r="B320" i="55"/>
  <c r="A320" i="55"/>
  <c r="C319" i="55"/>
  <c r="B319" i="55"/>
  <c r="A319" i="55"/>
  <c r="C318" i="55"/>
  <c r="B318" i="55"/>
  <c r="A318" i="55"/>
  <c r="C317" i="55"/>
  <c r="B317" i="55"/>
  <c r="A317" i="55"/>
  <c r="C316" i="55"/>
  <c r="B316" i="55"/>
  <c r="A316" i="55"/>
  <c r="C315" i="55"/>
  <c r="B315" i="55"/>
  <c r="A315" i="55"/>
  <c r="C314" i="55"/>
  <c r="B314" i="55"/>
  <c r="A314" i="55"/>
  <c r="C313" i="55"/>
  <c r="B313" i="55"/>
  <c r="A313" i="55"/>
  <c r="C312" i="55"/>
  <c r="B312" i="55"/>
  <c r="A312" i="55"/>
  <c r="C311" i="55"/>
  <c r="B311" i="55"/>
  <c r="A311" i="55"/>
  <c r="C310" i="55"/>
  <c r="B310" i="55"/>
  <c r="A310" i="55"/>
  <c r="C309" i="55"/>
  <c r="B309" i="55"/>
  <c r="A309" i="55"/>
  <c r="C308" i="55"/>
  <c r="B308" i="55"/>
  <c r="A308" i="55"/>
  <c r="C307" i="55"/>
  <c r="B307" i="55"/>
  <c r="A307" i="55"/>
  <c r="C306" i="55"/>
  <c r="B306" i="55"/>
  <c r="A306" i="55"/>
  <c r="C305" i="55"/>
  <c r="B305" i="55"/>
  <c r="A305" i="55"/>
  <c r="C304" i="55"/>
  <c r="B304" i="55"/>
  <c r="A304" i="55"/>
  <c r="C303" i="55"/>
  <c r="B303" i="55"/>
  <c r="A303" i="55"/>
  <c r="C302" i="55"/>
  <c r="B302" i="55"/>
  <c r="A302" i="55"/>
  <c r="C301" i="55"/>
  <c r="B301" i="55"/>
  <c r="A301" i="55"/>
  <c r="C300" i="55"/>
  <c r="B300" i="55"/>
  <c r="A300" i="55"/>
  <c r="C299" i="55"/>
  <c r="B299" i="55"/>
  <c r="A299" i="55"/>
  <c r="C298" i="55"/>
  <c r="B298" i="55"/>
  <c r="A298" i="55"/>
  <c r="C297" i="55"/>
  <c r="B297" i="55"/>
  <c r="A297" i="55"/>
  <c r="C296" i="55"/>
  <c r="B296" i="55"/>
  <c r="A296" i="55"/>
  <c r="C295" i="55"/>
  <c r="B295" i="55"/>
  <c r="A295" i="55"/>
  <c r="C294" i="55"/>
  <c r="B294" i="55"/>
  <c r="A294" i="55"/>
  <c r="C293" i="55"/>
  <c r="B293" i="55"/>
  <c r="A293" i="55"/>
  <c r="C292" i="55"/>
  <c r="B292" i="55"/>
  <c r="A292" i="55"/>
  <c r="C291" i="55"/>
  <c r="B291" i="55"/>
  <c r="A291" i="55"/>
  <c r="C290" i="55"/>
  <c r="B290" i="55"/>
  <c r="A290" i="55"/>
  <c r="C289" i="55"/>
  <c r="B289" i="55"/>
  <c r="A289" i="55"/>
  <c r="C288" i="55"/>
  <c r="B288" i="55"/>
  <c r="A288" i="55"/>
  <c r="C287" i="55"/>
  <c r="B287" i="55"/>
  <c r="A287" i="55"/>
  <c r="C286" i="55"/>
  <c r="B286" i="55"/>
  <c r="A286" i="55"/>
  <c r="C285" i="55"/>
  <c r="B285" i="55"/>
  <c r="A285" i="55"/>
  <c r="C284" i="55"/>
  <c r="B284" i="55"/>
  <c r="A284" i="55"/>
  <c r="C283" i="55"/>
  <c r="B283" i="55"/>
  <c r="A283" i="55"/>
  <c r="C282" i="55"/>
  <c r="B282" i="55"/>
  <c r="A282" i="55"/>
  <c r="C281" i="55"/>
  <c r="B281" i="55"/>
  <c r="A281" i="55"/>
  <c r="C280" i="55"/>
  <c r="B280" i="55"/>
  <c r="A280" i="55"/>
  <c r="C279" i="55"/>
  <c r="B279" i="55"/>
  <c r="A279" i="55"/>
  <c r="C278" i="55"/>
  <c r="B278" i="55"/>
  <c r="A278" i="55"/>
  <c r="C277" i="55"/>
  <c r="B277" i="55"/>
  <c r="A277" i="55"/>
  <c r="C276" i="55"/>
  <c r="B276" i="55"/>
  <c r="A276" i="55"/>
  <c r="C275" i="55"/>
  <c r="B275" i="55"/>
  <c r="A275" i="55"/>
  <c r="C274" i="55"/>
  <c r="B274" i="55"/>
  <c r="A274" i="55"/>
  <c r="C273" i="55"/>
  <c r="B273" i="55"/>
  <c r="A273" i="55"/>
  <c r="C272" i="55"/>
  <c r="B272" i="55"/>
  <c r="A272" i="55"/>
  <c r="C271" i="55"/>
  <c r="B271" i="55"/>
  <c r="A271" i="55"/>
  <c r="C270" i="55"/>
  <c r="B270" i="55"/>
  <c r="A270" i="55"/>
  <c r="C269" i="55"/>
  <c r="B269" i="55"/>
  <c r="A269" i="55"/>
  <c r="C268" i="55"/>
  <c r="B268" i="55"/>
  <c r="A268" i="55"/>
  <c r="C267" i="55"/>
  <c r="B267" i="55"/>
  <c r="A267" i="55"/>
  <c r="C266" i="55"/>
  <c r="B266" i="55"/>
  <c r="A266" i="55"/>
  <c r="C265" i="55"/>
  <c r="B265" i="55"/>
  <c r="A265" i="55"/>
  <c r="C264" i="55"/>
  <c r="B264" i="55"/>
  <c r="A264" i="55"/>
  <c r="C263" i="55"/>
  <c r="B263" i="55"/>
  <c r="A263" i="55"/>
  <c r="C262" i="55"/>
  <c r="B262" i="55"/>
  <c r="A262" i="55"/>
  <c r="C261" i="55"/>
  <c r="B261" i="55"/>
  <c r="A261" i="55"/>
  <c r="C260" i="55"/>
  <c r="B260" i="55"/>
  <c r="A260" i="55"/>
  <c r="C259" i="55"/>
  <c r="B259" i="55"/>
  <c r="A259" i="55"/>
  <c r="C258" i="55"/>
  <c r="B258" i="55"/>
  <c r="A258" i="55"/>
  <c r="C257" i="55"/>
  <c r="B257" i="55"/>
  <c r="A257" i="55"/>
  <c r="C256" i="55"/>
  <c r="B256" i="55"/>
  <c r="A256" i="55"/>
  <c r="C255" i="55"/>
  <c r="B255" i="55"/>
  <c r="A255" i="55"/>
  <c r="C254" i="55"/>
  <c r="B254" i="55"/>
  <c r="A254" i="55"/>
  <c r="C253" i="55"/>
  <c r="B253" i="55"/>
  <c r="A253" i="55"/>
  <c r="C252" i="55"/>
  <c r="B252" i="55"/>
  <c r="A252" i="55"/>
  <c r="C251" i="55"/>
  <c r="B251" i="55"/>
  <c r="A251" i="55"/>
  <c r="C250" i="55"/>
  <c r="B250" i="55"/>
  <c r="A250" i="55"/>
  <c r="C249" i="55"/>
  <c r="B249" i="55"/>
  <c r="A249" i="55"/>
  <c r="C248" i="55"/>
  <c r="B248" i="55"/>
  <c r="A248" i="55"/>
  <c r="C247" i="55"/>
  <c r="B247" i="55"/>
  <c r="A247" i="55"/>
  <c r="C246" i="55"/>
  <c r="B246" i="55"/>
  <c r="A246" i="55"/>
  <c r="C245" i="55"/>
  <c r="B245" i="55"/>
  <c r="A245" i="55"/>
  <c r="C244" i="55"/>
  <c r="B244" i="55"/>
  <c r="A244" i="55"/>
  <c r="C243" i="55"/>
  <c r="B243" i="55"/>
  <c r="A243" i="55"/>
  <c r="C242" i="55"/>
  <c r="B242" i="55"/>
  <c r="A242" i="55"/>
  <c r="C241" i="55"/>
  <c r="B241" i="55"/>
  <c r="A241" i="55"/>
  <c r="C240" i="55"/>
  <c r="B240" i="55"/>
  <c r="A240" i="55"/>
  <c r="C239" i="55"/>
  <c r="B239" i="55"/>
  <c r="A239" i="55"/>
  <c r="C238" i="55"/>
  <c r="B238" i="55"/>
  <c r="A238" i="55"/>
  <c r="C237" i="55"/>
  <c r="B237" i="55"/>
  <c r="A237" i="55"/>
  <c r="C236" i="55"/>
  <c r="B236" i="55"/>
  <c r="A236" i="55"/>
  <c r="C235" i="55"/>
  <c r="B235" i="55"/>
  <c r="A235" i="55"/>
  <c r="C234" i="55"/>
  <c r="B234" i="55"/>
  <c r="A234" i="55"/>
  <c r="C233" i="55"/>
  <c r="B233" i="55"/>
  <c r="A233" i="55"/>
  <c r="C232" i="55"/>
  <c r="B232" i="55"/>
  <c r="A232" i="55"/>
  <c r="C231" i="55"/>
  <c r="B231" i="55"/>
  <c r="A231" i="55"/>
  <c r="C230" i="55"/>
  <c r="B230" i="55"/>
  <c r="A230" i="55"/>
  <c r="C229" i="55"/>
  <c r="B229" i="55"/>
  <c r="A229" i="55"/>
  <c r="C228" i="55"/>
  <c r="B228" i="55"/>
  <c r="A228" i="55"/>
  <c r="C227" i="55"/>
  <c r="B227" i="55"/>
  <c r="A227" i="55"/>
  <c r="C226" i="55"/>
  <c r="B226" i="55"/>
  <c r="A226" i="55"/>
  <c r="C225" i="55"/>
  <c r="B225" i="55"/>
  <c r="A225" i="55"/>
  <c r="C224" i="55"/>
  <c r="B224" i="55"/>
  <c r="A224" i="55"/>
  <c r="C223" i="55"/>
  <c r="B223" i="55"/>
  <c r="A223" i="55"/>
  <c r="C222" i="55"/>
  <c r="B222" i="55"/>
  <c r="A222" i="55"/>
  <c r="C221" i="55"/>
  <c r="B221" i="55"/>
  <c r="A221" i="55"/>
  <c r="C220" i="55"/>
  <c r="B220" i="55"/>
  <c r="A220" i="55"/>
  <c r="C219" i="55"/>
  <c r="B219" i="55"/>
  <c r="A219" i="55"/>
  <c r="C218" i="55"/>
  <c r="B218" i="55"/>
  <c r="A218" i="55"/>
  <c r="C217" i="55"/>
  <c r="B217" i="55"/>
  <c r="A217" i="55"/>
  <c r="C216" i="55"/>
  <c r="B216" i="55"/>
  <c r="A216" i="55"/>
  <c r="C215" i="55"/>
  <c r="B215" i="55"/>
  <c r="A215" i="55"/>
  <c r="C214" i="55"/>
  <c r="B214" i="55"/>
  <c r="A214" i="55"/>
  <c r="C213" i="55"/>
  <c r="B213" i="55"/>
  <c r="A213" i="55"/>
  <c r="C212" i="55"/>
  <c r="B212" i="55"/>
  <c r="A212" i="55"/>
  <c r="C211" i="55"/>
  <c r="B211" i="55"/>
  <c r="A211" i="55"/>
  <c r="C210" i="55"/>
  <c r="B210" i="55"/>
  <c r="A210" i="55"/>
  <c r="C209" i="55"/>
  <c r="B209" i="55"/>
  <c r="A209" i="55"/>
  <c r="C208" i="55"/>
  <c r="B208" i="55"/>
  <c r="A208" i="55"/>
  <c r="C207" i="55"/>
  <c r="B207" i="55"/>
  <c r="A207" i="55"/>
  <c r="C206" i="55"/>
  <c r="B206" i="55"/>
  <c r="A206" i="55"/>
  <c r="C205" i="55"/>
  <c r="B205" i="55"/>
  <c r="A205" i="55"/>
  <c r="C204" i="55"/>
  <c r="B204" i="55"/>
  <c r="A204" i="55"/>
  <c r="C203" i="55"/>
  <c r="B203" i="55"/>
  <c r="A203" i="55"/>
  <c r="C202" i="55"/>
  <c r="B202" i="55"/>
  <c r="A202" i="55"/>
  <c r="C201" i="55"/>
  <c r="B201" i="55"/>
  <c r="A201" i="55"/>
  <c r="C200" i="55"/>
  <c r="B200" i="55"/>
  <c r="A200" i="55"/>
  <c r="C199" i="55"/>
  <c r="B199" i="55"/>
  <c r="A199" i="55"/>
  <c r="C198" i="55"/>
  <c r="B198" i="55"/>
  <c r="A198" i="55"/>
  <c r="C197" i="55"/>
  <c r="B197" i="55"/>
  <c r="A197" i="55"/>
  <c r="C196" i="55"/>
  <c r="B196" i="55"/>
  <c r="A196" i="55"/>
  <c r="C195" i="55"/>
  <c r="B195" i="55"/>
  <c r="A195" i="55"/>
  <c r="C194" i="55"/>
  <c r="B194" i="55"/>
  <c r="A194" i="55"/>
  <c r="C193" i="55"/>
  <c r="B193" i="55"/>
  <c r="A193" i="55"/>
  <c r="C192" i="55"/>
  <c r="B192" i="55"/>
  <c r="A192" i="55"/>
  <c r="C191" i="55"/>
  <c r="B191" i="55"/>
  <c r="A191" i="55"/>
  <c r="C190" i="55"/>
  <c r="B190" i="55"/>
  <c r="A190" i="55"/>
  <c r="C189" i="55"/>
  <c r="B189" i="55"/>
  <c r="A189" i="55"/>
  <c r="C188" i="55"/>
  <c r="B188" i="55"/>
  <c r="A188" i="55"/>
  <c r="C187" i="55"/>
  <c r="B187" i="55"/>
  <c r="A187" i="55"/>
  <c r="C186" i="55"/>
  <c r="B186" i="55"/>
  <c r="A186" i="55"/>
  <c r="C185" i="55"/>
  <c r="B185" i="55"/>
  <c r="A185" i="55"/>
  <c r="C184" i="55"/>
  <c r="B184" i="55"/>
  <c r="A184" i="55"/>
  <c r="C183" i="55"/>
  <c r="B183" i="55"/>
  <c r="A183" i="55"/>
  <c r="C182" i="55"/>
  <c r="B182" i="55"/>
  <c r="A182" i="55"/>
  <c r="C181" i="55"/>
  <c r="B181" i="55"/>
  <c r="A181" i="55"/>
  <c r="C180" i="55"/>
  <c r="B180" i="55"/>
  <c r="A180" i="55"/>
  <c r="C179" i="55"/>
  <c r="B179" i="55"/>
  <c r="A179" i="55"/>
  <c r="C178" i="55"/>
  <c r="B178" i="55"/>
  <c r="A178" i="55"/>
  <c r="C177" i="55"/>
  <c r="B177" i="55"/>
  <c r="A177" i="55"/>
  <c r="C176" i="55"/>
  <c r="B176" i="55"/>
  <c r="A176" i="55"/>
  <c r="C175" i="55"/>
  <c r="B175" i="55"/>
  <c r="A175" i="55"/>
  <c r="C174" i="55"/>
  <c r="B174" i="55"/>
  <c r="A174" i="55"/>
  <c r="C173" i="55"/>
  <c r="B173" i="55"/>
  <c r="A173" i="55"/>
  <c r="C172" i="55"/>
  <c r="B172" i="55"/>
  <c r="A172" i="55"/>
  <c r="C171" i="55"/>
  <c r="B171" i="55"/>
  <c r="A171" i="55"/>
  <c r="C170" i="55"/>
  <c r="B170" i="55"/>
  <c r="A170" i="55"/>
  <c r="C169" i="55"/>
  <c r="B169" i="55"/>
  <c r="A169" i="55"/>
  <c r="C168" i="55"/>
  <c r="B168" i="55"/>
  <c r="A168" i="55"/>
  <c r="C167" i="55"/>
  <c r="B167" i="55"/>
  <c r="A167" i="55"/>
  <c r="C166" i="55"/>
  <c r="B166" i="55"/>
  <c r="A166" i="55"/>
  <c r="C165" i="55"/>
  <c r="B165" i="55"/>
  <c r="A165" i="55"/>
  <c r="C164" i="55"/>
  <c r="B164" i="55"/>
  <c r="A164" i="55"/>
  <c r="C163" i="55"/>
  <c r="B163" i="55"/>
  <c r="A163" i="55"/>
  <c r="C162" i="55"/>
  <c r="B162" i="55"/>
  <c r="A162" i="55"/>
  <c r="C161" i="55"/>
  <c r="B161" i="55"/>
  <c r="A161" i="55"/>
  <c r="C160" i="55"/>
  <c r="B160" i="55"/>
  <c r="A160" i="55"/>
  <c r="C159" i="55"/>
  <c r="B159" i="55"/>
  <c r="A159" i="55"/>
  <c r="C158" i="55"/>
  <c r="B158" i="55"/>
  <c r="A158" i="55"/>
  <c r="C157" i="55"/>
  <c r="B157" i="55"/>
  <c r="A157" i="55"/>
  <c r="C156" i="55"/>
  <c r="B156" i="55"/>
  <c r="A156" i="55"/>
  <c r="C155" i="55"/>
  <c r="B155" i="55"/>
  <c r="A155" i="55"/>
  <c r="C154" i="55"/>
  <c r="B154" i="55"/>
  <c r="A154" i="55"/>
  <c r="C153" i="55"/>
  <c r="B153" i="55"/>
  <c r="A153" i="55"/>
  <c r="C152" i="55"/>
  <c r="B152" i="55"/>
  <c r="A152" i="55"/>
  <c r="C151" i="55"/>
  <c r="B151" i="55"/>
  <c r="A151" i="55"/>
  <c r="C150" i="55"/>
  <c r="B150" i="55"/>
  <c r="A150" i="55"/>
  <c r="C149" i="55"/>
  <c r="B149" i="55"/>
  <c r="A149" i="55"/>
  <c r="C148" i="55"/>
  <c r="B148" i="55"/>
  <c r="A148" i="55"/>
  <c r="C147" i="55"/>
  <c r="B147" i="55"/>
  <c r="A147" i="55"/>
  <c r="C146" i="55"/>
  <c r="B146" i="55"/>
  <c r="A146" i="55"/>
  <c r="C145" i="55"/>
  <c r="B145" i="55"/>
  <c r="A145" i="55"/>
  <c r="C144" i="55"/>
  <c r="B144" i="55"/>
  <c r="A144" i="55"/>
  <c r="C143" i="55"/>
  <c r="B143" i="55"/>
  <c r="A143" i="55"/>
  <c r="C142" i="55"/>
  <c r="B142" i="55"/>
  <c r="A142" i="55"/>
  <c r="C141" i="55"/>
  <c r="B141" i="55"/>
  <c r="A141" i="55"/>
  <c r="C140" i="55"/>
  <c r="B140" i="55"/>
  <c r="A140" i="55"/>
  <c r="C139" i="55"/>
  <c r="B139" i="55"/>
  <c r="A139" i="55"/>
  <c r="C138" i="55"/>
  <c r="B138" i="55"/>
  <c r="A138" i="55"/>
  <c r="C137" i="55"/>
  <c r="B137" i="55"/>
  <c r="A137" i="55"/>
  <c r="C136" i="55"/>
  <c r="B136" i="55"/>
  <c r="A136" i="55"/>
  <c r="C135" i="55"/>
  <c r="B135" i="55"/>
  <c r="A135" i="55"/>
  <c r="C134" i="55"/>
  <c r="B134" i="55"/>
  <c r="A134" i="55"/>
  <c r="C133" i="55"/>
  <c r="B133" i="55"/>
  <c r="A133" i="55"/>
  <c r="C132" i="55"/>
  <c r="B132" i="55"/>
  <c r="A132" i="55"/>
  <c r="C131" i="55"/>
  <c r="B131" i="55"/>
  <c r="A131" i="55"/>
  <c r="C130" i="55"/>
  <c r="B130" i="55"/>
  <c r="A130" i="55"/>
  <c r="C129" i="55"/>
  <c r="B129" i="55"/>
  <c r="A129" i="55"/>
  <c r="C128" i="55"/>
  <c r="B128" i="55"/>
  <c r="A128" i="55"/>
  <c r="C127" i="55"/>
  <c r="B127" i="55"/>
  <c r="A127" i="55"/>
  <c r="C126" i="55"/>
  <c r="B126" i="55"/>
  <c r="A126" i="55"/>
  <c r="C125" i="55"/>
  <c r="B125" i="55"/>
  <c r="A125" i="55"/>
  <c r="C124" i="55"/>
  <c r="B124" i="55"/>
  <c r="A124" i="55"/>
  <c r="C123" i="55"/>
  <c r="B123" i="55"/>
  <c r="A123" i="55"/>
  <c r="C122" i="55"/>
  <c r="B122" i="55"/>
  <c r="A122" i="55"/>
  <c r="C121" i="55"/>
  <c r="B121" i="55"/>
  <c r="A121" i="55"/>
  <c r="C120" i="55"/>
  <c r="B120" i="55"/>
  <c r="A120" i="55"/>
  <c r="C119" i="55"/>
  <c r="B119" i="55"/>
  <c r="A119" i="55"/>
  <c r="C118" i="55"/>
  <c r="B118" i="55"/>
  <c r="A118" i="55"/>
  <c r="C117" i="55"/>
  <c r="B117" i="55"/>
  <c r="A117" i="55"/>
  <c r="C116" i="55"/>
  <c r="B116" i="55"/>
  <c r="A116" i="55"/>
  <c r="C115" i="55"/>
  <c r="B115" i="55"/>
  <c r="A115" i="55"/>
  <c r="C114" i="55"/>
  <c r="B114" i="55"/>
  <c r="A114" i="55"/>
  <c r="C113" i="55"/>
  <c r="B113" i="55"/>
  <c r="A113" i="55"/>
  <c r="C112" i="55"/>
  <c r="B112" i="55"/>
  <c r="A112" i="55"/>
  <c r="C111" i="55"/>
  <c r="B111" i="55"/>
  <c r="A111" i="55"/>
  <c r="C110" i="55"/>
  <c r="B110" i="55"/>
  <c r="A110" i="55"/>
  <c r="C109" i="55"/>
  <c r="B109" i="55"/>
  <c r="A109" i="55"/>
  <c r="C108" i="55"/>
  <c r="B108" i="55"/>
  <c r="A108" i="55"/>
  <c r="C107" i="55"/>
  <c r="B107" i="55"/>
  <c r="A107" i="55"/>
  <c r="C106" i="55"/>
  <c r="B106" i="55"/>
  <c r="A106" i="55"/>
  <c r="C105" i="55"/>
  <c r="B105" i="55"/>
  <c r="A105" i="55"/>
  <c r="C104" i="55"/>
  <c r="B104" i="55"/>
  <c r="A104" i="55"/>
  <c r="C103" i="55"/>
  <c r="B103" i="55"/>
  <c r="A103" i="55"/>
  <c r="C102" i="55"/>
  <c r="B102" i="55"/>
  <c r="A102" i="55"/>
  <c r="C101" i="55"/>
  <c r="B101" i="55"/>
  <c r="A101" i="55"/>
  <c r="C100" i="55"/>
  <c r="B100" i="55"/>
  <c r="A100" i="55"/>
  <c r="C99" i="55"/>
  <c r="B99" i="55"/>
  <c r="A99" i="55"/>
  <c r="C98" i="55"/>
  <c r="B98" i="55"/>
  <c r="A98" i="55"/>
  <c r="C97" i="55"/>
  <c r="B97" i="55"/>
  <c r="A97" i="55"/>
  <c r="C96" i="55"/>
  <c r="B96" i="55"/>
  <c r="A96" i="55"/>
  <c r="C95" i="55"/>
  <c r="B95" i="55"/>
  <c r="A95" i="55"/>
  <c r="C94" i="55"/>
  <c r="B94" i="55"/>
  <c r="A94" i="55"/>
  <c r="C93" i="55"/>
  <c r="B93" i="55"/>
  <c r="A93" i="55"/>
  <c r="C92" i="55"/>
  <c r="B92" i="55"/>
  <c r="A92" i="55"/>
  <c r="C91" i="55"/>
  <c r="B91" i="55"/>
  <c r="A91" i="55"/>
  <c r="C90" i="55"/>
  <c r="B90" i="55"/>
  <c r="A90" i="55"/>
  <c r="C89" i="55"/>
  <c r="B89" i="55"/>
  <c r="A89" i="55"/>
  <c r="C88" i="55"/>
  <c r="B88" i="55"/>
  <c r="A88" i="55"/>
  <c r="C87" i="55"/>
  <c r="B87" i="55"/>
  <c r="A87" i="55"/>
  <c r="C86" i="55"/>
  <c r="B86" i="55"/>
  <c r="A86" i="55"/>
  <c r="C85" i="55"/>
  <c r="B85" i="55"/>
  <c r="A85" i="55"/>
  <c r="C84" i="55"/>
  <c r="B84" i="55"/>
  <c r="A84" i="55"/>
  <c r="C83" i="55"/>
  <c r="B83" i="55"/>
  <c r="A83" i="55"/>
  <c r="C82" i="55"/>
  <c r="B82" i="55"/>
  <c r="A82" i="55"/>
  <c r="C81" i="55"/>
  <c r="B81" i="55"/>
  <c r="A81" i="55"/>
  <c r="C80" i="55"/>
  <c r="B80" i="55"/>
  <c r="A80" i="55"/>
  <c r="C79" i="55"/>
  <c r="B79" i="55"/>
  <c r="A79" i="55"/>
  <c r="C78" i="55"/>
  <c r="B78" i="55"/>
  <c r="A78" i="55"/>
  <c r="C77" i="55"/>
  <c r="B77" i="55"/>
  <c r="A77" i="55"/>
  <c r="C76" i="55"/>
  <c r="B76" i="55"/>
  <c r="A76" i="55"/>
  <c r="C75" i="55"/>
  <c r="B75" i="55"/>
  <c r="A75" i="55"/>
  <c r="C74" i="55"/>
  <c r="B74" i="55"/>
  <c r="A74" i="55"/>
  <c r="C73" i="55"/>
  <c r="B73" i="55"/>
  <c r="A73" i="55"/>
  <c r="C72" i="55"/>
  <c r="B72" i="55"/>
  <c r="A72" i="55"/>
  <c r="C71" i="55"/>
  <c r="B71" i="55"/>
  <c r="A71" i="55"/>
  <c r="C70" i="55"/>
  <c r="B70" i="55"/>
  <c r="A70" i="55"/>
  <c r="C69" i="55"/>
  <c r="B69" i="55"/>
  <c r="A69" i="55"/>
  <c r="C68" i="55"/>
  <c r="B68" i="55"/>
  <c r="A68" i="55"/>
  <c r="C67" i="55"/>
  <c r="B67" i="55"/>
  <c r="A67" i="55"/>
  <c r="C66" i="55"/>
  <c r="B66" i="55"/>
  <c r="A66" i="55"/>
  <c r="C65" i="55"/>
  <c r="B65" i="55"/>
  <c r="A65" i="55"/>
  <c r="C64" i="55"/>
  <c r="B64" i="55"/>
  <c r="A64" i="55"/>
  <c r="C63" i="55"/>
  <c r="B63" i="55"/>
  <c r="A63" i="55"/>
  <c r="C62" i="55"/>
  <c r="B62" i="55"/>
  <c r="A62" i="55"/>
  <c r="C61" i="55"/>
  <c r="B61" i="55"/>
  <c r="A61" i="55"/>
  <c r="C60" i="55"/>
  <c r="B60" i="55"/>
  <c r="A60" i="55"/>
  <c r="C59" i="55"/>
  <c r="B59" i="55"/>
  <c r="A59" i="55"/>
  <c r="C58" i="55"/>
  <c r="B58" i="55"/>
  <c r="A58" i="55"/>
  <c r="C57" i="55"/>
  <c r="B57" i="55"/>
  <c r="A57" i="55"/>
  <c r="C56" i="55"/>
  <c r="B56" i="55"/>
  <c r="A56" i="55"/>
  <c r="C55" i="55"/>
  <c r="B55" i="55"/>
  <c r="A55" i="55"/>
  <c r="C54" i="55"/>
  <c r="B54" i="55"/>
  <c r="A54" i="55"/>
  <c r="C53" i="55"/>
  <c r="B53" i="55"/>
  <c r="A53" i="55"/>
  <c r="C52" i="55"/>
  <c r="B52" i="55"/>
  <c r="A52" i="55"/>
  <c r="C51" i="55"/>
  <c r="B51" i="55"/>
  <c r="A51" i="55"/>
  <c r="C50" i="55"/>
  <c r="B50" i="55"/>
  <c r="A50" i="55"/>
  <c r="C49" i="55"/>
  <c r="B49" i="55"/>
  <c r="A49" i="55"/>
  <c r="C48" i="55"/>
  <c r="B48" i="55"/>
  <c r="A48" i="55"/>
  <c r="C47" i="55"/>
  <c r="B47" i="55"/>
  <c r="A47" i="55"/>
  <c r="C46" i="55"/>
  <c r="B46" i="55"/>
  <c r="A46" i="55"/>
  <c r="C45" i="55"/>
  <c r="B45" i="55"/>
  <c r="A45" i="55"/>
  <c r="C44" i="55"/>
  <c r="B44" i="55"/>
  <c r="A44" i="55"/>
  <c r="C43" i="55"/>
  <c r="B43" i="55"/>
  <c r="A43" i="55"/>
  <c r="C42" i="55"/>
  <c r="B42" i="55"/>
  <c r="A42" i="55"/>
  <c r="C41" i="55"/>
  <c r="B41" i="55"/>
  <c r="A41" i="55"/>
  <c r="C40" i="55"/>
  <c r="B40" i="55"/>
  <c r="A40" i="55"/>
  <c r="C39" i="55"/>
  <c r="B39" i="55"/>
  <c r="A39" i="55"/>
  <c r="C38" i="55"/>
  <c r="B38" i="55"/>
  <c r="A38" i="55"/>
  <c r="C37" i="55"/>
  <c r="B37" i="55"/>
  <c r="A37" i="55"/>
  <c r="C36" i="55"/>
  <c r="B36" i="55"/>
  <c r="A36" i="55"/>
  <c r="C35" i="55"/>
  <c r="B35" i="55"/>
  <c r="A35" i="55"/>
  <c r="C34" i="55"/>
  <c r="B34" i="55"/>
  <c r="A34" i="55"/>
  <c r="C33" i="55"/>
  <c r="B33" i="55"/>
  <c r="A33" i="55"/>
  <c r="C32" i="55"/>
  <c r="B32" i="55"/>
  <c r="A32" i="55"/>
  <c r="C31" i="55"/>
  <c r="B31" i="55"/>
  <c r="A31" i="55"/>
  <c r="C30" i="55"/>
  <c r="B30" i="55"/>
  <c r="A30" i="55"/>
  <c r="C29" i="55"/>
  <c r="B29" i="55"/>
  <c r="A29" i="55"/>
  <c r="C28" i="55"/>
  <c r="B28" i="55"/>
  <c r="A28" i="55"/>
  <c r="C27" i="55"/>
  <c r="B27" i="55"/>
  <c r="A27" i="55"/>
  <c r="C26" i="55"/>
  <c r="B26" i="55"/>
  <c r="A26" i="55"/>
  <c r="C25" i="55"/>
  <c r="B25" i="55"/>
  <c r="A25" i="55"/>
  <c r="C24" i="55"/>
  <c r="B24" i="55"/>
  <c r="A24" i="55"/>
  <c r="C23" i="55"/>
  <c r="B23" i="55"/>
  <c r="A23" i="55"/>
  <c r="C22" i="55"/>
  <c r="B22" i="55"/>
  <c r="A22" i="55"/>
  <c r="C21" i="55"/>
  <c r="B21" i="55"/>
  <c r="A21" i="55"/>
  <c r="C20" i="55"/>
  <c r="B20" i="55"/>
  <c r="A20" i="55"/>
  <c r="C19" i="55"/>
  <c r="B19" i="55"/>
  <c r="A19" i="55"/>
  <c r="C18" i="55"/>
  <c r="B18" i="55"/>
  <c r="A18" i="55"/>
  <c r="C17" i="55"/>
  <c r="B17" i="55"/>
  <c r="A17" i="55"/>
  <c r="C16" i="55"/>
  <c r="B16" i="55"/>
  <c r="A16" i="55"/>
  <c r="C15" i="55"/>
  <c r="B15" i="55"/>
  <c r="A15" i="55"/>
  <c r="C14" i="55"/>
  <c r="B14" i="55"/>
  <c r="A14" i="55"/>
  <c r="C13" i="55"/>
  <c r="B13" i="55"/>
  <c r="A13" i="55"/>
  <c r="C12" i="55"/>
  <c r="B12" i="55"/>
  <c r="A12" i="55"/>
  <c r="C11" i="55"/>
  <c r="B11" i="55"/>
  <c r="A11" i="55"/>
  <c r="C10" i="55"/>
  <c r="B10" i="55"/>
  <c r="A10" i="55"/>
  <c r="C9" i="55"/>
  <c r="B9" i="55"/>
  <c r="A9" i="55"/>
  <c r="C8" i="55"/>
  <c r="B8" i="55"/>
  <c r="A8" i="55"/>
  <c r="C7" i="55"/>
  <c r="B7" i="55"/>
  <c r="A7" i="55"/>
  <c r="C6" i="55"/>
  <c r="B6" i="55"/>
  <c r="A6" i="55"/>
  <c r="C5" i="55"/>
  <c r="B5" i="55"/>
  <c r="A5" i="55"/>
  <c r="C4" i="55"/>
  <c r="B4" i="55"/>
  <c r="A4" i="55"/>
  <c r="A3" i="55"/>
  <c r="C3" i="55"/>
  <c r="B3" i="55"/>
  <c r="C1000" i="53"/>
  <c r="B1000" i="53"/>
  <c r="A1000" i="53"/>
  <c r="C999" i="53"/>
  <c r="B999" i="53"/>
  <c r="A999" i="53"/>
  <c r="C998" i="53"/>
  <c r="B998" i="53"/>
  <c r="A998" i="53"/>
  <c r="C997" i="53"/>
  <c r="B997" i="53"/>
  <c r="A997" i="53"/>
  <c r="C996" i="53"/>
  <c r="B996" i="53"/>
  <c r="A996" i="53"/>
  <c r="C995" i="53"/>
  <c r="B995" i="53"/>
  <c r="A995" i="53"/>
  <c r="C994" i="53"/>
  <c r="B994" i="53"/>
  <c r="A994" i="53"/>
  <c r="C993" i="53"/>
  <c r="B993" i="53"/>
  <c r="A993" i="53"/>
  <c r="C992" i="53"/>
  <c r="B992" i="53"/>
  <c r="A992" i="53"/>
  <c r="C991" i="53"/>
  <c r="B991" i="53"/>
  <c r="A991" i="53"/>
  <c r="C990" i="53"/>
  <c r="B990" i="53"/>
  <c r="A990" i="53"/>
  <c r="C989" i="53"/>
  <c r="B989" i="53"/>
  <c r="A989" i="53"/>
  <c r="C988" i="53"/>
  <c r="B988" i="53"/>
  <c r="A988" i="53"/>
  <c r="C987" i="53"/>
  <c r="B987" i="53"/>
  <c r="A987" i="53"/>
  <c r="C986" i="53"/>
  <c r="B986" i="53"/>
  <c r="A986" i="53"/>
  <c r="C985" i="53"/>
  <c r="B985" i="53"/>
  <c r="A985" i="53"/>
  <c r="C984" i="53"/>
  <c r="B984" i="53"/>
  <c r="A984" i="53"/>
  <c r="C983" i="53"/>
  <c r="B983" i="53"/>
  <c r="A983" i="53"/>
  <c r="C982" i="53"/>
  <c r="B982" i="53"/>
  <c r="A982" i="53"/>
  <c r="C981" i="53"/>
  <c r="B981" i="53"/>
  <c r="A981" i="53"/>
  <c r="C980" i="53"/>
  <c r="B980" i="53"/>
  <c r="A980" i="53"/>
  <c r="C979" i="53"/>
  <c r="B979" i="53"/>
  <c r="A979" i="53"/>
  <c r="C978" i="53"/>
  <c r="B978" i="53"/>
  <c r="A978" i="53"/>
  <c r="C977" i="53"/>
  <c r="B977" i="53"/>
  <c r="A977" i="53"/>
  <c r="C976" i="53"/>
  <c r="B976" i="53"/>
  <c r="A976" i="53"/>
  <c r="C975" i="53"/>
  <c r="B975" i="53"/>
  <c r="A975" i="53"/>
  <c r="C974" i="53"/>
  <c r="B974" i="53"/>
  <c r="A974" i="53"/>
  <c r="C973" i="53"/>
  <c r="B973" i="53"/>
  <c r="A973" i="53"/>
  <c r="C972" i="53"/>
  <c r="B972" i="53"/>
  <c r="A972" i="53"/>
  <c r="C971" i="53"/>
  <c r="B971" i="53"/>
  <c r="A971" i="53"/>
  <c r="C970" i="53"/>
  <c r="B970" i="53"/>
  <c r="A970" i="53"/>
  <c r="C969" i="53"/>
  <c r="B969" i="53"/>
  <c r="A969" i="53"/>
  <c r="C968" i="53"/>
  <c r="B968" i="53"/>
  <c r="A968" i="53"/>
  <c r="C967" i="53"/>
  <c r="B967" i="53"/>
  <c r="A967" i="53"/>
  <c r="C966" i="53"/>
  <c r="B966" i="53"/>
  <c r="A966" i="53"/>
  <c r="C965" i="53"/>
  <c r="B965" i="53"/>
  <c r="A965" i="53"/>
  <c r="C964" i="53"/>
  <c r="B964" i="53"/>
  <c r="A964" i="53"/>
  <c r="C963" i="53"/>
  <c r="B963" i="53"/>
  <c r="A963" i="53"/>
  <c r="C962" i="53"/>
  <c r="B962" i="53"/>
  <c r="A962" i="53"/>
  <c r="C961" i="53"/>
  <c r="B961" i="53"/>
  <c r="A961" i="53"/>
  <c r="C960" i="53"/>
  <c r="B960" i="53"/>
  <c r="A960" i="53"/>
  <c r="C959" i="53"/>
  <c r="B959" i="53"/>
  <c r="A959" i="53"/>
  <c r="C958" i="53"/>
  <c r="B958" i="53"/>
  <c r="A958" i="53"/>
  <c r="C957" i="53"/>
  <c r="B957" i="53"/>
  <c r="A957" i="53"/>
  <c r="C956" i="53"/>
  <c r="B956" i="53"/>
  <c r="A956" i="53"/>
  <c r="C955" i="53"/>
  <c r="B955" i="53"/>
  <c r="A955" i="53"/>
  <c r="C954" i="53"/>
  <c r="B954" i="53"/>
  <c r="A954" i="53"/>
  <c r="C953" i="53"/>
  <c r="B953" i="53"/>
  <c r="A953" i="53"/>
  <c r="C952" i="53"/>
  <c r="B952" i="53"/>
  <c r="A952" i="53"/>
  <c r="C951" i="53"/>
  <c r="B951" i="53"/>
  <c r="A951" i="53"/>
  <c r="C950" i="53"/>
  <c r="B950" i="53"/>
  <c r="A950" i="53"/>
  <c r="C949" i="53"/>
  <c r="B949" i="53"/>
  <c r="A949" i="53"/>
  <c r="C948" i="53"/>
  <c r="B948" i="53"/>
  <c r="A948" i="53"/>
  <c r="C947" i="53"/>
  <c r="B947" i="53"/>
  <c r="A947" i="53"/>
  <c r="C946" i="53"/>
  <c r="B946" i="53"/>
  <c r="A946" i="53"/>
  <c r="C945" i="53"/>
  <c r="B945" i="53"/>
  <c r="A945" i="53"/>
  <c r="C944" i="53"/>
  <c r="B944" i="53"/>
  <c r="A944" i="53"/>
  <c r="C943" i="53"/>
  <c r="B943" i="53"/>
  <c r="A943" i="53"/>
  <c r="C942" i="53"/>
  <c r="B942" i="53"/>
  <c r="A942" i="53"/>
  <c r="C941" i="53"/>
  <c r="B941" i="53"/>
  <c r="A941" i="53"/>
  <c r="C940" i="53"/>
  <c r="B940" i="53"/>
  <c r="A940" i="53"/>
  <c r="C939" i="53"/>
  <c r="B939" i="53"/>
  <c r="A939" i="53"/>
  <c r="C938" i="53"/>
  <c r="B938" i="53"/>
  <c r="A938" i="53"/>
  <c r="C937" i="53"/>
  <c r="B937" i="53"/>
  <c r="A937" i="53"/>
  <c r="C936" i="53"/>
  <c r="B936" i="53"/>
  <c r="A936" i="53"/>
  <c r="C935" i="53"/>
  <c r="B935" i="53"/>
  <c r="A935" i="53"/>
  <c r="C934" i="53"/>
  <c r="B934" i="53"/>
  <c r="A934" i="53"/>
  <c r="C933" i="53"/>
  <c r="B933" i="53"/>
  <c r="A933" i="53"/>
  <c r="C932" i="53"/>
  <c r="B932" i="53"/>
  <c r="A932" i="53"/>
  <c r="C931" i="53"/>
  <c r="B931" i="53"/>
  <c r="A931" i="53"/>
  <c r="C930" i="53"/>
  <c r="B930" i="53"/>
  <c r="A930" i="53"/>
  <c r="C929" i="53"/>
  <c r="B929" i="53"/>
  <c r="A929" i="53"/>
  <c r="C928" i="53"/>
  <c r="B928" i="53"/>
  <c r="A928" i="53"/>
  <c r="C927" i="53"/>
  <c r="B927" i="53"/>
  <c r="A927" i="53"/>
  <c r="C926" i="53"/>
  <c r="B926" i="53"/>
  <c r="A926" i="53"/>
  <c r="C925" i="53"/>
  <c r="B925" i="53"/>
  <c r="A925" i="53"/>
  <c r="C924" i="53"/>
  <c r="B924" i="53"/>
  <c r="A924" i="53"/>
  <c r="C923" i="53"/>
  <c r="B923" i="53"/>
  <c r="A923" i="53"/>
  <c r="C922" i="53"/>
  <c r="B922" i="53"/>
  <c r="A922" i="53"/>
  <c r="C921" i="53"/>
  <c r="B921" i="53"/>
  <c r="A921" i="53"/>
  <c r="C920" i="53"/>
  <c r="B920" i="53"/>
  <c r="A920" i="53"/>
  <c r="C919" i="53"/>
  <c r="B919" i="53"/>
  <c r="A919" i="53"/>
  <c r="C918" i="53"/>
  <c r="B918" i="53"/>
  <c r="A918" i="53"/>
  <c r="C917" i="53"/>
  <c r="B917" i="53"/>
  <c r="A917" i="53"/>
  <c r="C916" i="53"/>
  <c r="B916" i="53"/>
  <c r="A916" i="53"/>
  <c r="C915" i="53"/>
  <c r="B915" i="53"/>
  <c r="A915" i="53"/>
  <c r="C914" i="53"/>
  <c r="B914" i="53"/>
  <c r="A914" i="53"/>
  <c r="C913" i="53"/>
  <c r="B913" i="53"/>
  <c r="A913" i="53"/>
  <c r="C912" i="53"/>
  <c r="B912" i="53"/>
  <c r="A912" i="53"/>
  <c r="C911" i="53"/>
  <c r="B911" i="53"/>
  <c r="A911" i="53"/>
  <c r="C910" i="53"/>
  <c r="B910" i="53"/>
  <c r="A910" i="53"/>
  <c r="C909" i="53"/>
  <c r="B909" i="53"/>
  <c r="A909" i="53"/>
  <c r="C908" i="53"/>
  <c r="B908" i="53"/>
  <c r="A908" i="53"/>
  <c r="C907" i="53"/>
  <c r="B907" i="53"/>
  <c r="A907" i="53"/>
  <c r="C906" i="53"/>
  <c r="B906" i="53"/>
  <c r="A906" i="53"/>
  <c r="C905" i="53"/>
  <c r="B905" i="53"/>
  <c r="A905" i="53"/>
  <c r="C904" i="53"/>
  <c r="B904" i="53"/>
  <c r="A904" i="53"/>
  <c r="C903" i="53"/>
  <c r="B903" i="53"/>
  <c r="A903" i="53"/>
  <c r="C902" i="53"/>
  <c r="B902" i="53"/>
  <c r="A902" i="53"/>
  <c r="C901" i="53"/>
  <c r="B901" i="53"/>
  <c r="A901" i="53"/>
  <c r="C900" i="53"/>
  <c r="B900" i="53"/>
  <c r="A900" i="53"/>
  <c r="C899" i="53"/>
  <c r="B899" i="53"/>
  <c r="A899" i="53"/>
  <c r="C898" i="53"/>
  <c r="B898" i="53"/>
  <c r="A898" i="53"/>
  <c r="C897" i="53"/>
  <c r="B897" i="53"/>
  <c r="A897" i="53"/>
  <c r="C896" i="53"/>
  <c r="B896" i="53"/>
  <c r="A896" i="53"/>
  <c r="C895" i="53"/>
  <c r="B895" i="53"/>
  <c r="A895" i="53"/>
  <c r="C894" i="53"/>
  <c r="B894" i="53"/>
  <c r="A894" i="53"/>
  <c r="C893" i="53"/>
  <c r="B893" i="53"/>
  <c r="A893" i="53"/>
  <c r="C892" i="53"/>
  <c r="B892" i="53"/>
  <c r="A892" i="53"/>
  <c r="C891" i="53"/>
  <c r="B891" i="53"/>
  <c r="A891" i="53"/>
  <c r="C890" i="53"/>
  <c r="B890" i="53"/>
  <c r="A890" i="53"/>
  <c r="C889" i="53"/>
  <c r="B889" i="53"/>
  <c r="A889" i="53"/>
  <c r="C888" i="53"/>
  <c r="B888" i="53"/>
  <c r="A888" i="53"/>
  <c r="C887" i="53"/>
  <c r="B887" i="53"/>
  <c r="A887" i="53"/>
  <c r="C886" i="53"/>
  <c r="B886" i="53"/>
  <c r="A886" i="53"/>
  <c r="C885" i="53"/>
  <c r="B885" i="53"/>
  <c r="A885" i="53"/>
  <c r="C884" i="53"/>
  <c r="B884" i="53"/>
  <c r="A884" i="53"/>
  <c r="C883" i="53"/>
  <c r="B883" i="53"/>
  <c r="A883" i="53"/>
  <c r="C882" i="53"/>
  <c r="B882" i="53"/>
  <c r="A882" i="53"/>
  <c r="C881" i="53"/>
  <c r="B881" i="53"/>
  <c r="A881" i="53"/>
  <c r="C880" i="53"/>
  <c r="B880" i="53"/>
  <c r="A880" i="53"/>
  <c r="C879" i="53"/>
  <c r="B879" i="53"/>
  <c r="A879" i="53"/>
  <c r="C878" i="53"/>
  <c r="B878" i="53"/>
  <c r="A878" i="53"/>
  <c r="C877" i="53"/>
  <c r="B877" i="53"/>
  <c r="A877" i="53"/>
  <c r="C876" i="53"/>
  <c r="B876" i="53"/>
  <c r="A876" i="53"/>
  <c r="C875" i="53"/>
  <c r="B875" i="53"/>
  <c r="A875" i="53"/>
  <c r="C874" i="53"/>
  <c r="B874" i="53"/>
  <c r="A874" i="53"/>
  <c r="C873" i="53"/>
  <c r="B873" i="53"/>
  <c r="A873" i="53"/>
  <c r="C872" i="53"/>
  <c r="B872" i="53"/>
  <c r="A872" i="53"/>
  <c r="C871" i="53"/>
  <c r="B871" i="53"/>
  <c r="A871" i="53"/>
  <c r="C870" i="53"/>
  <c r="B870" i="53"/>
  <c r="A870" i="53"/>
  <c r="C869" i="53"/>
  <c r="B869" i="53"/>
  <c r="A869" i="53"/>
  <c r="C868" i="53"/>
  <c r="B868" i="53"/>
  <c r="A868" i="53"/>
  <c r="C867" i="53"/>
  <c r="B867" i="53"/>
  <c r="A867" i="53"/>
  <c r="C866" i="53"/>
  <c r="B866" i="53"/>
  <c r="A866" i="53"/>
  <c r="C865" i="53"/>
  <c r="B865" i="53"/>
  <c r="A865" i="53"/>
  <c r="C864" i="53"/>
  <c r="B864" i="53"/>
  <c r="A864" i="53"/>
  <c r="C863" i="53"/>
  <c r="B863" i="53"/>
  <c r="A863" i="53"/>
  <c r="C862" i="53"/>
  <c r="B862" i="53"/>
  <c r="A862" i="53"/>
  <c r="C861" i="53"/>
  <c r="B861" i="53"/>
  <c r="A861" i="53"/>
  <c r="C860" i="53"/>
  <c r="B860" i="53"/>
  <c r="A860" i="53"/>
  <c r="C859" i="53"/>
  <c r="B859" i="53"/>
  <c r="A859" i="53"/>
  <c r="C858" i="53"/>
  <c r="B858" i="53"/>
  <c r="A858" i="53"/>
  <c r="C857" i="53"/>
  <c r="B857" i="53"/>
  <c r="A857" i="53"/>
  <c r="C856" i="53"/>
  <c r="B856" i="53"/>
  <c r="A856" i="53"/>
  <c r="C855" i="53"/>
  <c r="B855" i="53"/>
  <c r="A855" i="53"/>
  <c r="C854" i="53"/>
  <c r="B854" i="53"/>
  <c r="A854" i="53"/>
  <c r="C853" i="53"/>
  <c r="B853" i="53"/>
  <c r="A853" i="53"/>
  <c r="C852" i="53"/>
  <c r="B852" i="53"/>
  <c r="A852" i="53"/>
  <c r="C851" i="53"/>
  <c r="B851" i="53"/>
  <c r="A851" i="53"/>
  <c r="C850" i="53"/>
  <c r="B850" i="53"/>
  <c r="A850" i="53"/>
  <c r="C849" i="53"/>
  <c r="B849" i="53"/>
  <c r="A849" i="53"/>
  <c r="C848" i="53"/>
  <c r="B848" i="53"/>
  <c r="A848" i="53"/>
  <c r="C847" i="53"/>
  <c r="B847" i="53"/>
  <c r="A847" i="53"/>
  <c r="C846" i="53"/>
  <c r="B846" i="53"/>
  <c r="A846" i="53"/>
  <c r="C845" i="53"/>
  <c r="B845" i="53"/>
  <c r="A845" i="53"/>
  <c r="C844" i="53"/>
  <c r="B844" i="53"/>
  <c r="A844" i="53"/>
  <c r="C843" i="53"/>
  <c r="B843" i="53"/>
  <c r="A843" i="53"/>
  <c r="C842" i="53"/>
  <c r="B842" i="53"/>
  <c r="A842" i="53"/>
  <c r="C841" i="53"/>
  <c r="B841" i="53"/>
  <c r="A841" i="53"/>
  <c r="C840" i="53"/>
  <c r="B840" i="53"/>
  <c r="A840" i="53"/>
  <c r="C839" i="53"/>
  <c r="B839" i="53"/>
  <c r="A839" i="53"/>
  <c r="C838" i="53"/>
  <c r="B838" i="53"/>
  <c r="A838" i="53"/>
  <c r="C837" i="53"/>
  <c r="B837" i="53"/>
  <c r="A837" i="53"/>
  <c r="C836" i="53"/>
  <c r="B836" i="53"/>
  <c r="A836" i="53"/>
  <c r="C835" i="53"/>
  <c r="B835" i="53"/>
  <c r="A835" i="53"/>
  <c r="C834" i="53"/>
  <c r="B834" i="53"/>
  <c r="A834" i="53"/>
  <c r="C833" i="53"/>
  <c r="B833" i="53"/>
  <c r="A833" i="53"/>
  <c r="C832" i="53"/>
  <c r="B832" i="53"/>
  <c r="A832" i="53"/>
  <c r="C831" i="53"/>
  <c r="B831" i="53"/>
  <c r="A831" i="53"/>
  <c r="C830" i="53"/>
  <c r="B830" i="53"/>
  <c r="A830" i="53"/>
  <c r="C829" i="53"/>
  <c r="B829" i="53"/>
  <c r="A829" i="53"/>
  <c r="C828" i="53"/>
  <c r="B828" i="53"/>
  <c r="A828" i="53"/>
  <c r="C827" i="53"/>
  <c r="B827" i="53"/>
  <c r="A827" i="53"/>
  <c r="C826" i="53"/>
  <c r="B826" i="53"/>
  <c r="A826" i="53"/>
  <c r="C825" i="53"/>
  <c r="B825" i="53"/>
  <c r="A825" i="53"/>
  <c r="C824" i="53"/>
  <c r="B824" i="53"/>
  <c r="A824" i="53"/>
  <c r="C823" i="53"/>
  <c r="B823" i="53"/>
  <c r="A823" i="53"/>
  <c r="C822" i="53"/>
  <c r="B822" i="53"/>
  <c r="A822" i="53"/>
  <c r="C821" i="53"/>
  <c r="B821" i="53"/>
  <c r="A821" i="53"/>
  <c r="C820" i="53"/>
  <c r="B820" i="53"/>
  <c r="A820" i="53"/>
  <c r="C819" i="53"/>
  <c r="B819" i="53"/>
  <c r="A819" i="53"/>
  <c r="C818" i="53"/>
  <c r="B818" i="53"/>
  <c r="A818" i="53"/>
  <c r="C817" i="53"/>
  <c r="B817" i="53"/>
  <c r="A817" i="53"/>
  <c r="C816" i="53"/>
  <c r="B816" i="53"/>
  <c r="A816" i="53"/>
  <c r="C815" i="53"/>
  <c r="B815" i="53"/>
  <c r="A815" i="53"/>
  <c r="C814" i="53"/>
  <c r="B814" i="53"/>
  <c r="A814" i="53"/>
  <c r="C813" i="53"/>
  <c r="B813" i="53"/>
  <c r="A813" i="53"/>
  <c r="C812" i="53"/>
  <c r="B812" i="53"/>
  <c r="A812" i="53"/>
  <c r="C811" i="53"/>
  <c r="B811" i="53"/>
  <c r="A811" i="53"/>
  <c r="C810" i="53"/>
  <c r="B810" i="53"/>
  <c r="A810" i="53"/>
  <c r="C809" i="53"/>
  <c r="B809" i="53"/>
  <c r="A809" i="53"/>
  <c r="C808" i="53"/>
  <c r="B808" i="53"/>
  <c r="A808" i="53"/>
  <c r="C807" i="53"/>
  <c r="B807" i="53"/>
  <c r="A807" i="53"/>
  <c r="C806" i="53"/>
  <c r="B806" i="53"/>
  <c r="A806" i="53"/>
  <c r="C805" i="53"/>
  <c r="B805" i="53"/>
  <c r="A805" i="53"/>
  <c r="C804" i="53"/>
  <c r="B804" i="53"/>
  <c r="A804" i="53"/>
  <c r="C803" i="53"/>
  <c r="B803" i="53"/>
  <c r="A803" i="53"/>
  <c r="C802" i="53"/>
  <c r="B802" i="53"/>
  <c r="A802" i="53"/>
  <c r="C801" i="53"/>
  <c r="B801" i="53"/>
  <c r="A801" i="53"/>
  <c r="C800" i="53"/>
  <c r="B800" i="53"/>
  <c r="A800" i="53"/>
  <c r="C799" i="53"/>
  <c r="B799" i="53"/>
  <c r="A799" i="53"/>
  <c r="C798" i="53"/>
  <c r="B798" i="53"/>
  <c r="A798" i="53"/>
  <c r="C797" i="53"/>
  <c r="B797" i="53"/>
  <c r="A797" i="53"/>
  <c r="C796" i="53"/>
  <c r="B796" i="53"/>
  <c r="A796" i="53"/>
  <c r="C795" i="53"/>
  <c r="B795" i="53"/>
  <c r="A795" i="53"/>
  <c r="C794" i="53"/>
  <c r="B794" i="53"/>
  <c r="A794" i="53"/>
  <c r="C793" i="53"/>
  <c r="B793" i="53"/>
  <c r="A793" i="53"/>
  <c r="C792" i="53"/>
  <c r="B792" i="53"/>
  <c r="A792" i="53"/>
  <c r="C791" i="53"/>
  <c r="B791" i="53"/>
  <c r="A791" i="53"/>
  <c r="C790" i="53"/>
  <c r="B790" i="53"/>
  <c r="A790" i="53"/>
  <c r="C789" i="53"/>
  <c r="B789" i="53"/>
  <c r="A789" i="53"/>
  <c r="C788" i="53"/>
  <c r="B788" i="53"/>
  <c r="A788" i="53"/>
  <c r="C787" i="53"/>
  <c r="B787" i="53"/>
  <c r="A787" i="53"/>
  <c r="C786" i="53"/>
  <c r="B786" i="53"/>
  <c r="A786" i="53"/>
  <c r="C785" i="53"/>
  <c r="B785" i="53"/>
  <c r="A785" i="53"/>
  <c r="C784" i="53"/>
  <c r="B784" i="53"/>
  <c r="A784" i="53"/>
  <c r="C783" i="53"/>
  <c r="B783" i="53"/>
  <c r="A783" i="53"/>
  <c r="C782" i="53"/>
  <c r="B782" i="53"/>
  <c r="A782" i="53"/>
  <c r="C781" i="53"/>
  <c r="B781" i="53"/>
  <c r="A781" i="53"/>
  <c r="C780" i="53"/>
  <c r="B780" i="53"/>
  <c r="A780" i="53"/>
  <c r="C779" i="53"/>
  <c r="B779" i="53"/>
  <c r="A779" i="53"/>
  <c r="C778" i="53"/>
  <c r="B778" i="53"/>
  <c r="A778" i="53"/>
  <c r="C777" i="53"/>
  <c r="B777" i="53"/>
  <c r="A777" i="53"/>
  <c r="C776" i="53"/>
  <c r="B776" i="53"/>
  <c r="A776" i="53"/>
  <c r="C775" i="53"/>
  <c r="B775" i="53"/>
  <c r="A775" i="53"/>
  <c r="C774" i="53"/>
  <c r="B774" i="53"/>
  <c r="A774" i="53"/>
  <c r="C773" i="53"/>
  <c r="B773" i="53"/>
  <c r="A773" i="53"/>
  <c r="C772" i="53"/>
  <c r="B772" i="53"/>
  <c r="A772" i="53"/>
  <c r="C771" i="53"/>
  <c r="B771" i="53"/>
  <c r="A771" i="53"/>
  <c r="C770" i="53"/>
  <c r="B770" i="53"/>
  <c r="A770" i="53"/>
  <c r="C769" i="53"/>
  <c r="B769" i="53"/>
  <c r="A769" i="53"/>
  <c r="C768" i="53"/>
  <c r="B768" i="53"/>
  <c r="A768" i="53"/>
  <c r="C767" i="53"/>
  <c r="B767" i="53"/>
  <c r="A767" i="53"/>
  <c r="C766" i="53"/>
  <c r="B766" i="53"/>
  <c r="A766" i="53"/>
  <c r="C765" i="53"/>
  <c r="B765" i="53"/>
  <c r="A765" i="53"/>
  <c r="C764" i="53"/>
  <c r="B764" i="53"/>
  <c r="A764" i="53"/>
  <c r="C763" i="53"/>
  <c r="B763" i="53"/>
  <c r="A763" i="53"/>
  <c r="C762" i="53"/>
  <c r="B762" i="53"/>
  <c r="A762" i="53"/>
  <c r="C761" i="53"/>
  <c r="B761" i="53"/>
  <c r="A761" i="53"/>
  <c r="C760" i="53"/>
  <c r="B760" i="53"/>
  <c r="A760" i="53"/>
  <c r="C759" i="53"/>
  <c r="B759" i="53"/>
  <c r="A759" i="53"/>
  <c r="C758" i="53"/>
  <c r="B758" i="53"/>
  <c r="A758" i="53"/>
  <c r="C757" i="53"/>
  <c r="B757" i="53"/>
  <c r="A757" i="53"/>
  <c r="C756" i="53"/>
  <c r="B756" i="53"/>
  <c r="A756" i="53"/>
  <c r="C755" i="53"/>
  <c r="B755" i="53"/>
  <c r="A755" i="53"/>
  <c r="C754" i="53"/>
  <c r="B754" i="53"/>
  <c r="A754" i="53"/>
  <c r="C753" i="53"/>
  <c r="B753" i="53"/>
  <c r="A753" i="53"/>
  <c r="C752" i="53"/>
  <c r="B752" i="53"/>
  <c r="A752" i="53"/>
  <c r="C751" i="53"/>
  <c r="B751" i="53"/>
  <c r="A751" i="53"/>
  <c r="C750" i="53"/>
  <c r="B750" i="53"/>
  <c r="A750" i="53"/>
  <c r="C749" i="53"/>
  <c r="B749" i="53"/>
  <c r="A749" i="53"/>
  <c r="C748" i="53"/>
  <c r="B748" i="53"/>
  <c r="A748" i="53"/>
  <c r="C747" i="53"/>
  <c r="B747" i="53"/>
  <c r="A747" i="53"/>
  <c r="C746" i="53"/>
  <c r="B746" i="53"/>
  <c r="A746" i="53"/>
  <c r="C745" i="53"/>
  <c r="B745" i="53"/>
  <c r="A745" i="53"/>
  <c r="C744" i="53"/>
  <c r="B744" i="53"/>
  <c r="A744" i="53"/>
  <c r="C743" i="53"/>
  <c r="B743" i="53"/>
  <c r="A743" i="53"/>
  <c r="C742" i="53"/>
  <c r="B742" i="53"/>
  <c r="A742" i="53"/>
  <c r="C741" i="53"/>
  <c r="B741" i="53"/>
  <c r="A741" i="53"/>
  <c r="C740" i="53"/>
  <c r="B740" i="53"/>
  <c r="A740" i="53"/>
  <c r="C739" i="53"/>
  <c r="B739" i="53"/>
  <c r="A739" i="53"/>
  <c r="C738" i="53"/>
  <c r="B738" i="53"/>
  <c r="A738" i="53"/>
  <c r="C737" i="53"/>
  <c r="B737" i="53"/>
  <c r="A737" i="53"/>
  <c r="C736" i="53"/>
  <c r="B736" i="53"/>
  <c r="A736" i="53"/>
  <c r="C735" i="53"/>
  <c r="B735" i="53"/>
  <c r="A735" i="53"/>
  <c r="C734" i="53"/>
  <c r="B734" i="53"/>
  <c r="A734" i="53"/>
  <c r="C733" i="53"/>
  <c r="B733" i="53"/>
  <c r="A733" i="53"/>
  <c r="C732" i="53"/>
  <c r="B732" i="53"/>
  <c r="A732" i="53"/>
  <c r="C731" i="53"/>
  <c r="B731" i="53"/>
  <c r="A731" i="53"/>
  <c r="C730" i="53"/>
  <c r="B730" i="53"/>
  <c r="A730" i="53"/>
  <c r="C729" i="53"/>
  <c r="B729" i="53"/>
  <c r="A729" i="53"/>
  <c r="C728" i="53"/>
  <c r="B728" i="53"/>
  <c r="A728" i="53"/>
  <c r="C727" i="53"/>
  <c r="B727" i="53"/>
  <c r="A727" i="53"/>
  <c r="C726" i="53"/>
  <c r="B726" i="53"/>
  <c r="A726" i="53"/>
  <c r="C725" i="53"/>
  <c r="B725" i="53"/>
  <c r="A725" i="53"/>
  <c r="C724" i="53"/>
  <c r="B724" i="53"/>
  <c r="A724" i="53"/>
  <c r="C723" i="53"/>
  <c r="B723" i="53"/>
  <c r="A723" i="53"/>
  <c r="C722" i="53"/>
  <c r="B722" i="53"/>
  <c r="A722" i="53"/>
  <c r="C721" i="53"/>
  <c r="B721" i="53"/>
  <c r="A721" i="53"/>
  <c r="C720" i="53"/>
  <c r="B720" i="53"/>
  <c r="A720" i="53"/>
  <c r="C719" i="53"/>
  <c r="B719" i="53"/>
  <c r="A719" i="53"/>
  <c r="C718" i="53"/>
  <c r="B718" i="53"/>
  <c r="A718" i="53"/>
  <c r="C717" i="53"/>
  <c r="B717" i="53"/>
  <c r="A717" i="53"/>
  <c r="C716" i="53"/>
  <c r="B716" i="53"/>
  <c r="A716" i="53"/>
  <c r="C715" i="53"/>
  <c r="B715" i="53"/>
  <c r="A715" i="53"/>
  <c r="C714" i="53"/>
  <c r="B714" i="53"/>
  <c r="A714" i="53"/>
  <c r="C713" i="53"/>
  <c r="B713" i="53"/>
  <c r="A713" i="53"/>
  <c r="C712" i="53"/>
  <c r="B712" i="53"/>
  <c r="A712" i="53"/>
  <c r="C711" i="53"/>
  <c r="B711" i="53"/>
  <c r="A711" i="53"/>
  <c r="C710" i="53"/>
  <c r="B710" i="53"/>
  <c r="A710" i="53"/>
  <c r="C709" i="53"/>
  <c r="B709" i="53"/>
  <c r="A709" i="53"/>
  <c r="C708" i="53"/>
  <c r="B708" i="53"/>
  <c r="A708" i="53"/>
  <c r="C707" i="53"/>
  <c r="B707" i="53"/>
  <c r="A707" i="53"/>
  <c r="C706" i="53"/>
  <c r="B706" i="53"/>
  <c r="A706" i="53"/>
  <c r="C705" i="53"/>
  <c r="B705" i="53"/>
  <c r="A705" i="53"/>
  <c r="C704" i="53"/>
  <c r="B704" i="53"/>
  <c r="A704" i="53"/>
  <c r="C703" i="53"/>
  <c r="B703" i="53"/>
  <c r="A703" i="53"/>
  <c r="C702" i="53"/>
  <c r="B702" i="53"/>
  <c r="A702" i="53"/>
  <c r="C701" i="53"/>
  <c r="B701" i="53"/>
  <c r="A701" i="53"/>
  <c r="C700" i="53"/>
  <c r="B700" i="53"/>
  <c r="A700" i="53"/>
  <c r="C699" i="53"/>
  <c r="B699" i="53"/>
  <c r="A699" i="53"/>
  <c r="C698" i="53"/>
  <c r="B698" i="53"/>
  <c r="A698" i="53"/>
  <c r="C697" i="53"/>
  <c r="B697" i="53"/>
  <c r="A697" i="53"/>
  <c r="C696" i="53"/>
  <c r="B696" i="53"/>
  <c r="A696" i="53"/>
  <c r="C695" i="53"/>
  <c r="B695" i="53"/>
  <c r="A695" i="53"/>
  <c r="C694" i="53"/>
  <c r="B694" i="53"/>
  <c r="A694" i="53"/>
  <c r="C693" i="53"/>
  <c r="B693" i="53"/>
  <c r="A693" i="53"/>
  <c r="C692" i="53"/>
  <c r="B692" i="53"/>
  <c r="A692" i="53"/>
  <c r="C691" i="53"/>
  <c r="B691" i="53"/>
  <c r="A691" i="53"/>
  <c r="C690" i="53"/>
  <c r="B690" i="53"/>
  <c r="A690" i="53"/>
  <c r="C689" i="53"/>
  <c r="B689" i="53"/>
  <c r="A689" i="53"/>
  <c r="C688" i="53"/>
  <c r="B688" i="53"/>
  <c r="A688" i="53"/>
  <c r="C687" i="53"/>
  <c r="B687" i="53"/>
  <c r="A687" i="53"/>
  <c r="C686" i="53"/>
  <c r="B686" i="53"/>
  <c r="A686" i="53"/>
  <c r="C685" i="53"/>
  <c r="B685" i="53"/>
  <c r="A685" i="53"/>
  <c r="C684" i="53"/>
  <c r="B684" i="53"/>
  <c r="A684" i="53"/>
  <c r="C683" i="53"/>
  <c r="B683" i="53"/>
  <c r="A683" i="53"/>
  <c r="C682" i="53"/>
  <c r="B682" i="53"/>
  <c r="A682" i="53"/>
  <c r="C681" i="53"/>
  <c r="B681" i="53"/>
  <c r="A681" i="53"/>
  <c r="C680" i="53"/>
  <c r="B680" i="53"/>
  <c r="A680" i="53"/>
  <c r="C679" i="53"/>
  <c r="B679" i="53"/>
  <c r="A679" i="53"/>
  <c r="C678" i="53"/>
  <c r="B678" i="53"/>
  <c r="A678" i="53"/>
  <c r="C677" i="53"/>
  <c r="B677" i="53"/>
  <c r="A677" i="53"/>
  <c r="C676" i="53"/>
  <c r="B676" i="53"/>
  <c r="A676" i="53"/>
  <c r="C675" i="53"/>
  <c r="B675" i="53"/>
  <c r="A675" i="53"/>
  <c r="C674" i="53"/>
  <c r="B674" i="53"/>
  <c r="A674" i="53"/>
  <c r="C673" i="53"/>
  <c r="B673" i="53"/>
  <c r="A673" i="53"/>
  <c r="C672" i="53"/>
  <c r="B672" i="53"/>
  <c r="A672" i="53"/>
  <c r="C671" i="53"/>
  <c r="B671" i="53"/>
  <c r="A671" i="53"/>
  <c r="C670" i="53"/>
  <c r="B670" i="53"/>
  <c r="A670" i="53"/>
  <c r="C669" i="53"/>
  <c r="B669" i="53"/>
  <c r="A669" i="53"/>
  <c r="C668" i="53"/>
  <c r="B668" i="53"/>
  <c r="A668" i="53"/>
  <c r="C667" i="53"/>
  <c r="B667" i="53"/>
  <c r="A667" i="53"/>
  <c r="C666" i="53"/>
  <c r="B666" i="53"/>
  <c r="A666" i="53"/>
  <c r="C665" i="53"/>
  <c r="B665" i="53"/>
  <c r="A665" i="53"/>
  <c r="C664" i="53"/>
  <c r="B664" i="53"/>
  <c r="A664" i="53"/>
  <c r="C663" i="53"/>
  <c r="B663" i="53"/>
  <c r="A663" i="53"/>
  <c r="C662" i="53"/>
  <c r="B662" i="53"/>
  <c r="A662" i="53"/>
  <c r="C661" i="53"/>
  <c r="B661" i="53"/>
  <c r="A661" i="53"/>
  <c r="C660" i="53"/>
  <c r="B660" i="53"/>
  <c r="A660" i="53"/>
  <c r="C659" i="53"/>
  <c r="B659" i="53"/>
  <c r="A659" i="53"/>
  <c r="C658" i="53"/>
  <c r="B658" i="53"/>
  <c r="A658" i="53"/>
  <c r="C657" i="53"/>
  <c r="B657" i="53"/>
  <c r="A657" i="53"/>
  <c r="C656" i="53"/>
  <c r="B656" i="53"/>
  <c r="A656" i="53"/>
  <c r="C655" i="53"/>
  <c r="B655" i="53"/>
  <c r="A655" i="53"/>
  <c r="C654" i="53"/>
  <c r="B654" i="53"/>
  <c r="A654" i="53"/>
  <c r="C653" i="53"/>
  <c r="B653" i="53"/>
  <c r="A653" i="53"/>
  <c r="C652" i="53"/>
  <c r="B652" i="53"/>
  <c r="A652" i="53"/>
  <c r="C651" i="53"/>
  <c r="B651" i="53"/>
  <c r="A651" i="53"/>
  <c r="C650" i="53"/>
  <c r="B650" i="53"/>
  <c r="A650" i="53"/>
  <c r="C649" i="53"/>
  <c r="B649" i="53"/>
  <c r="A649" i="53"/>
  <c r="C648" i="53"/>
  <c r="B648" i="53"/>
  <c r="A648" i="53"/>
  <c r="C647" i="53"/>
  <c r="B647" i="53"/>
  <c r="A647" i="53"/>
  <c r="C646" i="53"/>
  <c r="B646" i="53"/>
  <c r="A646" i="53"/>
  <c r="C645" i="53"/>
  <c r="B645" i="53"/>
  <c r="A645" i="53"/>
  <c r="C644" i="53"/>
  <c r="B644" i="53"/>
  <c r="A644" i="53"/>
  <c r="C643" i="53"/>
  <c r="B643" i="53"/>
  <c r="A643" i="53"/>
  <c r="C642" i="53"/>
  <c r="B642" i="53"/>
  <c r="A642" i="53"/>
  <c r="C641" i="53"/>
  <c r="B641" i="53"/>
  <c r="A641" i="53"/>
  <c r="C640" i="53"/>
  <c r="B640" i="53"/>
  <c r="A640" i="53"/>
  <c r="C639" i="53"/>
  <c r="B639" i="53"/>
  <c r="A639" i="53"/>
  <c r="C638" i="53"/>
  <c r="B638" i="53"/>
  <c r="A638" i="53"/>
  <c r="C637" i="53"/>
  <c r="B637" i="53"/>
  <c r="A637" i="53"/>
  <c r="C636" i="53"/>
  <c r="B636" i="53"/>
  <c r="A636" i="53"/>
  <c r="C635" i="53"/>
  <c r="B635" i="53"/>
  <c r="A635" i="53"/>
  <c r="C634" i="53"/>
  <c r="B634" i="53"/>
  <c r="A634" i="53"/>
  <c r="C633" i="53"/>
  <c r="B633" i="53"/>
  <c r="A633" i="53"/>
  <c r="C632" i="53"/>
  <c r="B632" i="53"/>
  <c r="A632" i="53"/>
  <c r="C631" i="53"/>
  <c r="B631" i="53"/>
  <c r="A631" i="53"/>
  <c r="C630" i="53"/>
  <c r="B630" i="53"/>
  <c r="A630" i="53"/>
  <c r="C629" i="53"/>
  <c r="B629" i="53"/>
  <c r="A629" i="53"/>
  <c r="C628" i="53"/>
  <c r="B628" i="53"/>
  <c r="A628" i="53"/>
  <c r="C627" i="53"/>
  <c r="B627" i="53"/>
  <c r="A627" i="53"/>
  <c r="C626" i="53"/>
  <c r="B626" i="53"/>
  <c r="A626" i="53"/>
  <c r="C625" i="53"/>
  <c r="B625" i="53"/>
  <c r="A625" i="53"/>
  <c r="C624" i="53"/>
  <c r="B624" i="53"/>
  <c r="A624" i="53"/>
  <c r="C623" i="53"/>
  <c r="B623" i="53"/>
  <c r="A623" i="53"/>
  <c r="C622" i="53"/>
  <c r="B622" i="53"/>
  <c r="A622" i="53"/>
  <c r="C621" i="53"/>
  <c r="B621" i="53"/>
  <c r="A621" i="53"/>
  <c r="C620" i="53"/>
  <c r="B620" i="53"/>
  <c r="A620" i="53"/>
  <c r="C619" i="53"/>
  <c r="B619" i="53"/>
  <c r="A619" i="53"/>
  <c r="C618" i="53"/>
  <c r="B618" i="53"/>
  <c r="A618" i="53"/>
  <c r="C617" i="53"/>
  <c r="B617" i="53"/>
  <c r="A617" i="53"/>
  <c r="C616" i="53"/>
  <c r="B616" i="53"/>
  <c r="A616" i="53"/>
  <c r="C615" i="53"/>
  <c r="B615" i="53"/>
  <c r="A615" i="53"/>
  <c r="C614" i="53"/>
  <c r="B614" i="53"/>
  <c r="A614" i="53"/>
  <c r="C613" i="53"/>
  <c r="B613" i="53"/>
  <c r="A613" i="53"/>
  <c r="C612" i="53"/>
  <c r="B612" i="53"/>
  <c r="A612" i="53"/>
  <c r="C611" i="53"/>
  <c r="B611" i="53"/>
  <c r="A611" i="53"/>
  <c r="C610" i="53"/>
  <c r="B610" i="53"/>
  <c r="A610" i="53"/>
  <c r="C609" i="53"/>
  <c r="B609" i="53"/>
  <c r="A609" i="53"/>
  <c r="C608" i="53"/>
  <c r="B608" i="53"/>
  <c r="A608" i="53"/>
  <c r="C607" i="53"/>
  <c r="B607" i="53"/>
  <c r="A607" i="53"/>
  <c r="C606" i="53"/>
  <c r="B606" i="53"/>
  <c r="A606" i="53"/>
  <c r="C605" i="53"/>
  <c r="B605" i="53"/>
  <c r="A605" i="53"/>
  <c r="C604" i="53"/>
  <c r="B604" i="53"/>
  <c r="A604" i="53"/>
  <c r="C603" i="53"/>
  <c r="B603" i="53"/>
  <c r="A603" i="53"/>
  <c r="C602" i="53"/>
  <c r="B602" i="53"/>
  <c r="A602" i="53"/>
  <c r="C601" i="53"/>
  <c r="B601" i="53"/>
  <c r="A601" i="53"/>
  <c r="C600" i="53"/>
  <c r="B600" i="53"/>
  <c r="A600" i="53"/>
  <c r="C599" i="53"/>
  <c r="B599" i="53"/>
  <c r="A599" i="53"/>
  <c r="C598" i="53"/>
  <c r="B598" i="53"/>
  <c r="A598" i="53"/>
  <c r="C597" i="53"/>
  <c r="B597" i="53"/>
  <c r="A597" i="53"/>
  <c r="C596" i="53"/>
  <c r="B596" i="53"/>
  <c r="A596" i="53"/>
  <c r="C595" i="53"/>
  <c r="B595" i="53"/>
  <c r="A595" i="53"/>
  <c r="C594" i="53"/>
  <c r="B594" i="53"/>
  <c r="A594" i="53"/>
  <c r="C593" i="53"/>
  <c r="B593" i="53"/>
  <c r="A593" i="53"/>
  <c r="C592" i="53"/>
  <c r="B592" i="53"/>
  <c r="A592" i="53"/>
  <c r="C591" i="53"/>
  <c r="B591" i="53"/>
  <c r="A591" i="53"/>
  <c r="C590" i="53"/>
  <c r="B590" i="53"/>
  <c r="A590" i="53"/>
  <c r="C589" i="53"/>
  <c r="B589" i="53"/>
  <c r="A589" i="53"/>
  <c r="C588" i="53"/>
  <c r="B588" i="53"/>
  <c r="A588" i="53"/>
  <c r="C587" i="53"/>
  <c r="B587" i="53"/>
  <c r="A587" i="53"/>
  <c r="C586" i="53"/>
  <c r="B586" i="53"/>
  <c r="A586" i="53"/>
  <c r="C585" i="53"/>
  <c r="B585" i="53"/>
  <c r="A585" i="53"/>
  <c r="C584" i="53"/>
  <c r="B584" i="53"/>
  <c r="A584" i="53"/>
  <c r="C583" i="53"/>
  <c r="B583" i="53"/>
  <c r="A583" i="53"/>
  <c r="C582" i="53"/>
  <c r="B582" i="53"/>
  <c r="A582" i="53"/>
  <c r="C581" i="53"/>
  <c r="B581" i="53"/>
  <c r="A581" i="53"/>
  <c r="C580" i="53"/>
  <c r="B580" i="53"/>
  <c r="A580" i="53"/>
  <c r="C579" i="53"/>
  <c r="B579" i="53"/>
  <c r="A579" i="53"/>
  <c r="C578" i="53"/>
  <c r="B578" i="53"/>
  <c r="A578" i="53"/>
  <c r="C577" i="53"/>
  <c r="B577" i="53"/>
  <c r="A577" i="53"/>
  <c r="C576" i="53"/>
  <c r="B576" i="53"/>
  <c r="A576" i="53"/>
  <c r="C575" i="53"/>
  <c r="B575" i="53"/>
  <c r="A575" i="53"/>
  <c r="C574" i="53"/>
  <c r="B574" i="53"/>
  <c r="A574" i="53"/>
  <c r="C573" i="53"/>
  <c r="B573" i="53"/>
  <c r="A573" i="53"/>
  <c r="C572" i="53"/>
  <c r="B572" i="53"/>
  <c r="A572" i="53"/>
  <c r="C571" i="53"/>
  <c r="B571" i="53"/>
  <c r="A571" i="53"/>
  <c r="C570" i="53"/>
  <c r="B570" i="53"/>
  <c r="A570" i="53"/>
  <c r="C569" i="53"/>
  <c r="B569" i="53"/>
  <c r="A569" i="53"/>
  <c r="C568" i="53"/>
  <c r="B568" i="53"/>
  <c r="A568" i="53"/>
  <c r="C567" i="53"/>
  <c r="B567" i="53"/>
  <c r="A567" i="53"/>
  <c r="C566" i="53"/>
  <c r="B566" i="53"/>
  <c r="A566" i="53"/>
  <c r="C565" i="53"/>
  <c r="B565" i="53"/>
  <c r="A565" i="53"/>
  <c r="C564" i="53"/>
  <c r="B564" i="53"/>
  <c r="A564" i="53"/>
  <c r="C563" i="53"/>
  <c r="B563" i="53"/>
  <c r="A563" i="53"/>
  <c r="C562" i="53"/>
  <c r="B562" i="53"/>
  <c r="A562" i="53"/>
  <c r="C561" i="53"/>
  <c r="B561" i="53"/>
  <c r="A561" i="53"/>
  <c r="C560" i="53"/>
  <c r="B560" i="53"/>
  <c r="A560" i="53"/>
  <c r="C559" i="53"/>
  <c r="B559" i="53"/>
  <c r="A559" i="53"/>
  <c r="C558" i="53"/>
  <c r="B558" i="53"/>
  <c r="A558" i="53"/>
  <c r="C557" i="53"/>
  <c r="B557" i="53"/>
  <c r="A557" i="53"/>
  <c r="C556" i="53"/>
  <c r="B556" i="53"/>
  <c r="A556" i="53"/>
  <c r="C555" i="53"/>
  <c r="B555" i="53"/>
  <c r="A555" i="53"/>
  <c r="C554" i="53"/>
  <c r="B554" i="53"/>
  <c r="A554" i="53"/>
  <c r="C553" i="53"/>
  <c r="B553" i="53"/>
  <c r="A553" i="53"/>
  <c r="C552" i="53"/>
  <c r="B552" i="53"/>
  <c r="A552" i="53"/>
  <c r="C551" i="53"/>
  <c r="B551" i="53"/>
  <c r="A551" i="53"/>
  <c r="C550" i="53"/>
  <c r="B550" i="53"/>
  <c r="A550" i="53"/>
  <c r="C549" i="53"/>
  <c r="B549" i="53"/>
  <c r="A549" i="53"/>
  <c r="C548" i="53"/>
  <c r="B548" i="53"/>
  <c r="A548" i="53"/>
  <c r="C547" i="53"/>
  <c r="B547" i="53"/>
  <c r="A547" i="53"/>
  <c r="C546" i="53"/>
  <c r="B546" i="53"/>
  <c r="A546" i="53"/>
  <c r="C545" i="53"/>
  <c r="B545" i="53"/>
  <c r="A545" i="53"/>
  <c r="C544" i="53"/>
  <c r="B544" i="53"/>
  <c r="A544" i="53"/>
  <c r="C543" i="53"/>
  <c r="B543" i="53"/>
  <c r="A543" i="53"/>
  <c r="C542" i="53"/>
  <c r="B542" i="53"/>
  <c r="A542" i="53"/>
  <c r="C541" i="53"/>
  <c r="B541" i="53"/>
  <c r="A541" i="53"/>
  <c r="C540" i="53"/>
  <c r="B540" i="53"/>
  <c r="A540" i="53"/>
  <c r="C539" i="53"/>
  <c r="B539" i="53"/>
  <c r="A539" i="53"/>
  <c r="C538" i="53"/>
  <c r="B538" i="53"/>
  <c r="A538" i="53"/>
  <c r="C537" i="53"/>
  <c r="B537" i="53"/>
  <c r="A537" i="53"/>
  <c r="C536" i="53"/>
  <c r="B536" i="53"/>
  <c r="A536" i="53"/>
  <c r="C535" i="53"/>
  <c r="B535" i="53"/>
  <c r="A535" i="53"/>
  <c r="C534" i="53"/>
  <c r="B534" i="53"/>
  <c r="A534" i="53"/>
  <c r="C533" i="53"/>
  <c r="B533" i="53"/>
  <c r="A533" i="53"/>
  <c r="C532" i="53"/>
  <c r="B532" i="53"/>
  <c r="A532" i="53"/>
  <c r="C531" i="53"/>
  <c r="B531" i="53"/>
  <c r="A531" i="53"/>
  <c r="C530" i="53"/>
  <c r="B530" i="53"/>
  <c r="A530" i="53"/>
  <c r="C529" i="53"/>
  <c r="B529" i="53"/>
  <c r="A529" i="53"/>
  <c r="C528" i="53"/>
  <c r="B528" i="53"/>
  <c r="A528" i="53"/>
  <c r="C527" i="53"/>
  <c r="B527" i="53"/>
  <c r="A527" i="53"/>
  <c r="C526" i="53"/>
  <c r="B526" i="53"/>
  <c r="A526" i="53"/>
  <c r="C525" i="53"/>
  <c r="B525" i="53"/>
  <c r="A525" i="53"/>
  <c r="C524" i="53"/>
  <c r="B524" i="53"/>
  <c r="A524" i="53"/>
  <c r="C523" i="53"/>
  <c r="B523" i="53"/>
  <c r="A523" i="53"/>
  <c r="C522" i="53"/>
  <c r="B522" i="53"/>
  <c r="A522" i="53"/>
  <c r="C521" i="53"/>
  <c r="B521" i="53"/>
  <c r="A521" i="53"/>
  <c r="C520" i="53"/>
  <c r="B520" i="53"/>
  <c r="A520" i="53"/>
  <c r="C519" i="53"/>
  <c r="B519" i="53"/>
  <c r="A519" i="53"/>
  <c r="C518" i="53"/>
  <c r="B518" i="53"/>
  <c r="A518" i="53"/>
  <c r="C517" i="53"/>
  <c r="B517" i="53"/>
  <c r="A517" i="53"/>
  <c r="C516" i="53"/>
  <c r="B516" i="53"/>
  <c r="A516" i="53"/>
  <c r="C515" i="53"/>
  <c r="B515" i="53"/>
  <c r="A515" i="53"/>
  <c r="C514" i="53"/>
  <c r="B514" i="53"/>
  <c r="A514" i="53"/>
  <c r="C513" i="53"/>
  <c r="B513" i="53"/>
  <c r="A513" i="53"/>
  <c r="C512" i="53"/>
  <c r="B512" i="53"/>
  <c r="A512" i="53"/>
  <c r="C511" i="53"/>
  <c r="B511" i="53"/>
  <c r="A511" i="53"/>
  <c r="C510" i="53"/>
  <c r="B510" i="53"/>
  <c r="A510" i="53"/>
  <c r="C509" i="53"/>
  <c r="B509" i="53"/>
  <c r="A509" i="53"/>
  <c r="C508" i="53"/>
  <c r="B508" i="53"/>
  <c r="A508" i="53"/>
  <c r="C507" i="53"/>
  <c r="B507" i="53"/>
  <c r="A507" i="53"/>
  <c r="C506" i="53"/>
  <c r="B506" i="53"/>
  <c r="A506" i="53"/>
  <c r="C505" i="53"/>
  <c r="B505" i="53"/>
  <c r="A505" i="53"/>
  <c r="C504" i="53"/>
  <c r="B504" i="53"/>
  <c r="A504" i="53"/>
  <c r="C503" i="53"/>
  <c r="B503" i="53"/>
  <c r="A503" i="53"/>
  <c r="C502" i="53"/>
  <c r="B502" i="53"/>
  <c r="A502" i="53"/>
  <c r="C501" i="53"/>
  <c r="B501" i="53"/>
  <c r="A501" i="53"/>
  <c r="C500" i="53"/>
  <c r="B500" i="53"/>
  <c r="A500" i="53"/>
  <c r="C499" i="53"/>
  <c r="B499" i="53"/>
  <c r="A499" i="53"/>
  <c r="C498" i="53"/>
  <c r="B498" i="53"/>
  <c r="A498" i="53"/>
  <c r="C497" i="53"/>
  <c r="B497" i="53"/>
  <c r="A497" i="53"/>
  <c r="C496" i="53"/>
  <c r="B496" i="53"/>
  <c r="A496" i="53"/>
  <c r="C495" i="53"/>
  <c r="B495" i="53"/>
  <c r="A495" i="53"/>
  <c r="C494" i="53"/>
  <c r="B494" i="53"/>
  <c r="A494" i="53"/>
  <c r="C493" i="53"/>
  <c r="B493" i="53"/>
  <c r="A493" i="53"/>
  <c r="C492" i="53"/>
  <c r="B492" i="53"/>
  <c r="A492" i="53"/>
  <c r="C491" i="53"/>
  <c r="B491" i="53"/>
  <c r="A491" i="53"/>
  <c r="C490" i="53"/>
  <c r="B490" i="53"/>
  <c r="A490" i="53"/>
  <c r="C489" i="53"/>
  <c r="B489" i="53"/>
  <c r="A489" i="53"/>
  <c r="C488" i="53"/>
  <c r="B488" i="53"/>
  <c r="A488" i="53"/>
  <c r="C487" i="53"/>
  <c r="B487" i="53"/>
  <c r="A487" i="53"/>
  <c r="C486" i="53"/>
  <c r="B486" i="53"/>
  <c r="A486" i="53"/>
  <c r="C485" i="53"/>
  <c r="B485" i="53"/>
  <c r="A485" i="53"/>
  <c r="C484" i="53"/>
  <c r="B484" i="53"/>
  <c r="A484" i="53"/>
  <c r="C483" i="53"/>
  <c r="B483" i="53"/>
  <c r="A483" i="53"/>
  <c r="C482" i="53"/>
  <c r="B482" i="53"/>
  <c r="A482" i="53"/>
  <c r="C481" i="53"/>
  <c r="B481" i="53"/>
  <c r="A481" i="53"/>
  <c r="C480" i="53"/>
  <c r="B480" i="53"/>
  <c r="A480" i="53"/>
  <c r="C479" i="53"/>
  <c r="B479" i="53"/>
  <c r="A479" i="53"/>
  <c r="C478" i="53"/>
  <c r="B478" i="53"/>
  <c r="A478" i="53"/>
  <c r="C477" i="53"/>
  <c r="B477" i="53"/>
  <c r="A477" i="53"/>
  <c r="C476" i="53"/>
  <c r="B476" i="53"/>
  <c r="A476" i="53"/>
  <c r="C475" i="53"/>
  <c r="B475" i="53"/>
  <c r="A475" i="53"/>
  <c r="C474" i="53"/>
  <c r="B474" i="53"/>
  <c r="A474" i="53"/>
  <c r="C473" i="53"/>
  <c r="B473" i="53"/>
  <c r="A473" i="53"/>
  <c r="C472" i="53"/>
  <c r="B472" i="53"/>
  <c r="A472" i="53"/>
  <c r="C471" i="53"/>
  <c r="B471" i="53"/>
  <c r="A471" i="53"/>
  <c r="C470" i="53"/>
  <c r="B470" i="53"/>
  <c r="A470" i="53"/>
  <c r="C469" i="53"/>
  <c r="B469" i="53"/>
  <c r="A469" i="53"/>
  <c r="C468" i="53"/>
  <c r="B468" i="53"/>
  <c r="A468" i="53"/>
  <c r="C467" i="53"/>
  <c r="B467" i="53"/>
  <c r="A467" i="53"/>
  <c r="C466" i="53"/>
  <c r="B466" i="53"/>
  <c r="A466" i="53"/>
  <c r="C465" i="53"/>
  <c r="B465" i="53"/>
  <c r="A465" i="53"/>
  <c r="C464" i="53"/>
  <c r="B464" i="53"/>
  <c r="A464" i="53"/>
  <c r="C463" i="53"/>
  <c r="B463" i="53"/>
  <c r="A463" i="53"/>
  <c r="C462" i="53"/>
  <c r="B462" i="53"/>
  <c r="A462" i="53"/>
  <c r="C461" i="53"/>
  <c r="B461" i="53"/>
  <c r="A461" i="53"/>
  <c r="C460" i="53"/>
  <c r="B460" i="53"/>
  <c r="A460" i="53"/>
  <c r="C459" i="53"/>
  <c r="B459" i="53"/>
  <c r="A459" i="53"/>
  <c r="C458" i="53"/>
  <c r="B458" i="53"/>
  <c r="A458" i="53"/>
  <c r="C457" i="53"/>
  <c r="B457" i="53"/>
  <c r="A457" i="53"/>
  <c r="C456" i="53"/>
  <c r="B456" i="53"/>
  <c r="A456" i="53"/>
  <c r="C455" i="53"/>
  <c r="B455" i="53"/>
  <c r="A455" i="53"/>
  <c r="C454" i="53"/>
  <c r="B454" i="53"/>
  <c r="A454" i="53"/>
  <c r="C453" i="53"/>
  <c r="B453" i="53"/>
  <c r="A453" i="53"/>
  <c r="C452" i="53"/>
  <c r="B452" i="53"/>
  <c r="A452" i="53"/>
  <c r="C451" i="53"/>
  <c r="B451" i="53"/>
  <c r="A451" i="53"/>
  <c r="C450" i="53"/>
  <c r="B450" i="53"/>
  <c r="A450" i="53"/>
  <c r="C449" i="53"/>
  <c r="B449" i="53"/>
  <c r="A449" i="53"/>
  <c r="C448" i="53"/>
  <c r="B448" i="53"/>
  <c r="A448" i="53"/>
  <c r="C447" i="53"/>
  <c r="B447" i="53"/>
  <c r="A447" i="53"/>
  <c r="C446" i="53"/>
  <c r="B446" i="53"/>
  <c r="A446" i="53"/>
  <c r="C445" i="53"/>
  <c r="B445" i="53"/>
  <c r="A445" i="53"/>
  <c r="C444" i="53"/>
  <c r="B444" i="53"/>
  <c r="A444" i="53"/>
  <c r="C443" i="53"/>
  <c r="B443" i="53"/>
  <c r="A443" i="53"/>
  <c r="C442" i="53"/>
  <c r="B442" i="53"/>
  <c r="A442" i="53"/>
  <c r="C441" i="53"/>
  <c r="B441" i="53"/>
  <c r="A441" i="53"/>
  <c r="C440" i="53"/>
  <c r="B440" i="53"/>
  <c r="A440" i="53"/>
  <c r="C439" i="53"/>
  <c r="B439" i="53"/>
  <c r="A439" i="53"/>
  <c r="C438" i="53"/>
  <c r="B438" i="53"/>
  <c r="A438" i="53"/>
  <c r="C437" i="53"/>
  <c r="B437" i="53"/>
  <c r="A437" i="53"/>
  <c r="C436" i="53"/>
  <c r="B436" i="53"/>
  <c r="A436" i="53"/>
  <c r="C435" i="53"/>
  <c r="B435" i="53"/>
  <c r="A435" i="53"/>
  <c r="C434" i="53"/>
  <c r="B434" i="53"/>
  <c r="A434" i="53"/>
  <c r="C433" i="53"/>
  <c r="B433" i="53"/>
  <c r="A433" i="53"/>
  <c r="C432" i="53"/>
  <c r="B432" i="53"/>
  <c r="A432" i="53"/>
  <c r="C431" i="53"/>
  <c r="B431" i="53"/>
  <c r="A431" i="53"/>
  <c r="C430" i="53"/>
  <c r="B430" i="53"/>
  <c r="A430" i="53"/>
  <c r="C429" i="53"/>
  <c r="B429" i="53"/>
  <c r="A429" i="53"/>
  <c r="C428" i="53"/>
  <c r="B428" i="53"/>
  <c r="A428" i="53"/>
  <c r="C427" i="53"/>
  <c r="B427" i="53"/>
  <c r="A427" i="53"/>
  <c r="C426" i="53"/>
  <c r="B426" i="53"/>
  <c r="A426" i="53"/>
  <c r="C425" i="53"/>
  <c r="B425" i="53"/>
  <c r="A425" i="53"/>
  <c r="C424" i="53"/>
  <c r="B424" i="53"/>
  <c r="A424" i="53"/>
  <c r="C423" i="53"/>
  <c r="B423" i="53"/>
  <c r="A423" i="53"/>
  <c r="C422" i="53"/>
  <c r="B422" i="53"/>
  <c r="A422" i="53"/>
  <c r="C421" i="53"/>
  <c r="B421" i="53"/>
  <c r="A421" i="53"/>
  <c r="C420" i="53"/>
  <c r="B420" i="53"/>
  <c r="A420" i="53"/>
  <c r="C419" i="53"/>
  <c r="B419" i="53"/>
  <c r="A419" i="53"/>
  <c r="C418" i="53"/>
  <c r="B418" i="53"/>
  <c r="A418" i="53"/>
  <c r="C417" i="53"/>
  <c r="B417" i="53"/>
  <c r="A417" i="53"/>
  <c r="C416" i="53"/>
  <c r="B416" i="53"/>
  <c r="A416" i="53"/>
  <c r="C415" i="53"/>
  <c r="B415" i="53"/>
  <c r="A415" i="53"/>
  <c r="C414" i="53"/>
  <c r="B414" i="53"/>
  <c r="A414" i="53"/>
  <c r="C413" i="53"/>
  <c r="B413" i="53"/>
  <c r="A413" i="53"/>
  <c r="C412" i="53"/>
  <c r="B412" i="53"/>
  <c r="A412" i="53"/>
  <c r="C411" i="53"/>
  <c r="B411" i="53"/>
  <c r="A411" i="53"/>
  <c r="C410" i="53"/>
  <c r="B410" i="53"/>
  <c r="A410" i="53"/>
  <c r="C409" i="53"/>
  <c r="B409" i="53"/>
  <c r="A409" i="53"/>
  <c r="C408" i="53"/>
  <c r="B408" i="53"/>
  <c r="A408" i="53"/>
  <c r="C407" i="53"/>
  <c r="B407" i="53"/>
  <c r="A407" i="53"/>
  <c r="C406" i="53"/>
  <c r="B406" i="53"/>
  <c r="A406" i="53"/>
  <c r="C405" i="53"/>
  <c r="B405" i="53"/>
  <c r="A405" i="53"/>
  <c r="C404" i="53"/>
  <c r="B404" i="53"/>
  <c r="A404" i="53"/>
  <c r="C403" i="53"/>
  <c r="B403" i="53"/>
  <c r="A403" i="53"/>
  <c r="C402" i="53"/>
  <c r="B402" i="53"/>
  <c r="A402" i="53"/>
  <c r="C401" i="53"/>
  <c r="B401" i="53"/>
  <c r="A401" i="53"/>
  <c r="C400" i="53"/>
  <c r="B400" i="53"/>
  <c r="A400" i="53"/>
  <c r="C399" i="53"/>
  <c r="B399" i="53"/>
  <c r="A399" i="53"/>
  <c r="C398" i="53"/>
  <c r="B398" i="53"/>
  <c r="A398" i="53"/>
  <c r="C397" i="53"/>
  <c r="B397" i="53"/>
  <c r="A397" i="53"/>
  <c r="C396" i="53"/>
  <c r="B396" i="53"/>
  <c r="A396" i="53"/>
  <c r="C395" i="53"/>
  <c r="B395" i="53"/>
  <c r="A395" i="53"/>
  <c r="C394" i="53"/>
  <c r="B394" i="53"/>
  <c r="A394" i="53"/>
  <c r="C393" i="53"/>
  <c r="B393" i="53"/>
  <c r="A393" i="53"/>
  <c r="C392" i="53"/>
  <c r="B392" i="53"/>
  <c r="A392" i="53"/>
  <c r="C391" i="53"/>
  <c r="B391" i="53"/>
  <c r="A391" i="53"/>
  <c r="C390" i="53"/>
  <c r="B390" i="53"/>
  <c r="A390" i="53"/>
  <c r="C389" i="53"/>
  <c r="B389" i="53"/>
  <c r="A389" i="53"/>
  <c r="C388" i="53"/>
  <c r="B388" i="53"/>
  <c r="A388" i="53"/>
  <c r="C387" i="53"/>
  <c r="B387" i="53"/>
  <c r="A387" i="53"/>
  <c r="C386" i="53"/>
  <c r="B386" i="53"/>
  <c r="A386" i="53"/>
  <c r="C385" i="53"/>
  <c r="B385" i="53"/>
  <c r="A385" i="53"/>
  <c r="C384" i="53"/>
  <c r="B384" i="53"/>
  <c r="A384" i="53"/>
  <c r="C383" i="53"/>
  <c r="B383" i="53"/>
  <c r="A383" i="53"/>
  <c r="C382" i="53"/>
  <c r="B382" i="53"/>
  <c r="A382" i="53"/>
  <c r="C381" i="53"/>
  <c r="B381" i="53"/>
  <c r="A381" i="53"/>
  <c r="C380" i="53"/>
  <c r="B380" i="53"/>
  <c r="A380" i="53"/>
  <c r="C379" i="53"/>
  <c r="B379" i="53"/>
  <c r="A379" i="53"/>
  <c r="C378" i="53"/>
  <c r="B378" i="53"/>
  <c r="A378" i="53"/>
  <c r="C377" i="53"/>
  <c r="B377" i="53"/>
  <c r="A377" i="53"/>
  <c r="C376" i="53"/>
  <c r="B376" i="53"/>
  <c r="A376" i="53"/>
  <c r="C375" i="53"/>
  <c r="B375" i="53"/>
  <c r="A375" i="53"/>
  <c r="C374" i="53"/>
  <c r="B374" i="53"/>
  <c r="A374" i="53"/>
  <c r="C373" i="53"/>
  <c r="B373" i="53"/>
  <c r="A373" i="53"/>
  <c r="C372" i="53"/>
  <c r="B372" i="53"/>
  <c r="A372" i="53"/>
  <c r="C371" i="53"/>
  <c r="B371" i="53"/>
  <c r="A371" i="53"/>
  <c r="C370" i="53"/>
  <c r="B370" i="53"/>
  <c r="A370" i="53"/>
  <c r="C369" i="53"/>
  <c r="B369" i="53"/>
  <c r="A369" i="53"/>
  <c r="C368" i="53"/>
  <c r="B368" i="53"/>
  <c r="A368" i="53"/>
  <c r="C367" i="53"/>
  <c r="B367" i="53"/>
  <c r="A367" i="53"/>
  <c r="C366" i="53"/>
  <c r="B366" i="53"/>
  <c r="A366" i="53"/>
  <c r="C365" i="53"/>
  <c r="B365" i="53"/>
  <c r="A365" i="53"/>
  <c r="C364" i="53"/>
  <c r="B364" i="53"/>
  <c r="A364" i="53"/>
  <c r="C363" i="53"/>
  <c r="B363" i="53"/>
  <c r="A363" i="53"/>
  <c r="C362" i="53"/>
  <c r="B362" i="53"/>
  <c r="A362" i="53"/>
  <c r="C361" i="53"/>
  <c r="B361" i="53"/>
  <c r="A361" i="53"/>
  <c r="C360" i="53"/>
  <c r="B360" i="53"/>
  <c r="A360" i="53"/>
  <c r="C359" i="53"/>
  <c r="B359" i="53"/>
  <c r="A359" i="53"/>
  <c r="C358" i="53"/>
  <c r="B358" i="53"/>
  <c r="A358" i="53"/>
  <c r="C357" i="53"/>
  <c r="B357" i="53"/>
  <c r="A357" i="53"/>
  <c r="C356" i="53"/>
  <c r="B356" i="53"/>
  <c r="A356" i="53"/>
  <c r="C355" i="53"/>
  <c r="B355" i="53"/>
  <c r="A355" i="53"/>
  <c r="C354" i="53"/>
  <c r="B354" i="53"/>
  <c r="A354" i="53"/>
  <c r="C353" i="53"/>
  <c r="B353" i="53"/>
  <c r="A353" i="53"/>
  <c r="C352" i="53"/>
  <c r="B352" i="53"/>
  <c r="A352" i="53"/>
  <c r="C351" i="53"/>
  <c r="B351" i="53"/>
  <c r="A351" i="53"/>
  <c r="C350" i="53"/>
  <c r="B350" i="53"/>
  <c r="A350" i="53"/>
  <c r="C349" i="53"/>
  <c r="B349" i="53"/>
  <c r="A349" i="53"/>
  <c r="C348" i="53"/>
  <c r="B348" i="53"/>
  <c r="A348" i="53"/>
  <c r="C347" i="53"/>
  <c r="B347" i="53"/>
  <c r="A347" i="53"/>
  <c r="C346" i="53"/>
  <c r="B346" i="53"/>
  <c r="A346" i="53"/>
  <c r="C345" i="53"/>
  <c r="B345" i="53"/>
  <c r="A345" i="53"/>
  <c r="C344" i="53"/>
  <c r="B344" i="53"/>
  <c r="A344" i="53"/>
  <c r="C343" i="53"/>
  <c r="B343" i="53"/>
  <c r="A343" i="53"/>
  <c r="C342" i="53"/>
  <c r="B342" i="53"/>
  <c r="A342" i="53"/>
  <c r="C341" i="53"/>
  <c r="B341" i="53"/>
  <c r="A341" i="53"/>
  <c r="C340" i="53"/>
  <c r="B340" i="53"/>
  <c r="A340" i="53"/>
  <c r="C339" i="53"/>
  <c r="B339" i="53"/>
  <c r="A339" i="53"/>
  <c r="C338" i="53"/>
  <c r="B338" i="53"/>
  <c r="A338" i="53"/>
  <c r="C337" i="53"/>
  <c r="B337" i="53"/>
  <c r="A337" i="53"/>
  <c r="C336" i="53"/>
  <c r="B336" i="53"/>
  <c r="A336" i="53"/>
  <c r="C335" i="53"/>
  <c r="B335" i="53"/>
  <c r="A335" i="53"/>
  <c r="C334" i="53"/>
  <c r="B334" i="53"/>
  <c r="A334" i="53"/>
  <c r="C333" i="53"/>
  <c r="B333" i="53"/>
  <c r="A333" i="53"/>
  <c r="C332" i="53"/>
  <c r="B332" i="53"/>
  <c r="A332" i="53"/>
  <c r="C331" i="53"/>
  <c r="B331" i="53"/>
  <c r="A331" i="53"/>
  <c r="C330" i="53"/>
  <c r="B330" i="53"/>
  <c r="A330" i="53"/>
  <c r="C329" i="53"/>
  <c r="B329" i="53"/>
  <c r="A329" i="53"/>
  <c r="C328" i="53"/>
  <c r="B328" i="53"/>
  <c r="A328" i="53"/>
  <c r="C327" i="53"/>
  <c r="B327" i="53"/>
  <c r="A327" i="53"/>
  <c r="C326" i="53"/>
  <c r="B326" i="53"/>
  <c r="A326" i="53"/>
  <c r="C325" i="53"/>
  <c r="B325" i="53"/>
  <c r="A325" i="53"/>
  <c r="C324" i="53"/>
  <c r="B324" i="53"/>
  <c r="A324" i="53"/>
  <c r="C323" i="53"/>
  <c r="B323" i="53"/>
  <c r="A323" i="53"/>
  <c r="C322" i="53"/>
  <c r="B322" i="53"/>
  <c r="A322" i="53"/>
  <c r="C321" i="53"/>
  <c r="B321" i="53"/>
  <c r="A321" i="53"/>
  <c r="C320" i="53"/>
  <c r="B320" i="53"/>
  <c r="A320" i="53"/>
  <c r="C319" i="53"/>
  <c r="B319" i="53"/>
  <c r="A319" i="53"/>
  <c r="C318" i="53"/>
  <c r="B318" i="53"/>
  <c r="A318" i="53"/>
  <c r="C317" i="53"/>
  <c r="B317" i="53"/>
  <c r="A317" i="53"/>
  <c r="C316" i="53"/>
  <c r="B316" i="53"/>
  <c r="A316" i="53"/>
  <c r="C315" i="53"/>
  <c r="B315" i="53"/>
  <c r="A315" i="53"/>
  <c r="C314" i="53"/>
  <c r="B314" i="53"/>
  <c r="A314" i="53"/>
  <c r="C313" i="53"/>
  <c r="B313" i="53"/>
  <c r="A313" i="53"/>
  <c r="C312" i="53"/>
  <c r="B312" i="53"/>
  <c r="A312" i="53"/>
  <c r="C311" i="53"/>
  <c r="B311" i="53"/>
  <c r="A311" i="53"/>
  <c r="C310" i="53"/>
  <c r="B310" i="53"/>
  <c r="A310" i="53"/>
  <c r="C309" i="53"/>
  <c r="B309" i="53"/>
  <c r="A309" i="53"/>
  <c r="C308" i="53"/>
  <c r="B308" i="53"/>
  <c r="A308" i="53"/>
  <c r="C307" i="53"/>
  <c r="B307" i="53"/>
  <c r="A307" i="53"/>
  <c r="C306" i="53"/>
  <c r="B306" i="53"/>
  <c r="A306" i="53"/>
  <c r="C305" i="53"/>
  <c r="B305" i="53"/>
  <c r="A305" i="53"/>
  <c r="C304" i="53"/>
  <c r="B304" i="53"/>
  <c r="A304" i="53"/>
  <c r="C303" i="53"/>
  <c r="B303" i="53"/>
  <c r="A303" i="53"/>
  <c r="C302" i="53"/>
  <c r="B302" i="53"/>
  <c r="A302" i="53"/>
  <c r="C301" i="53"/>
  <c r="B301" i="53"/>
  <c r="A301" i="53"/>
  <c r="C300" i="53"/>
  <c r="B300" i="53"/>
  <c r="A300" i="53"/>
  <c r="C299" i="53"/>
  <c r="B299" i="53"/>
  <c r="A299" i="53"/>
  <c r="C298" i="53"/>
  <c r="B298" i="53"/>
  <c r="A298" i="53"/>
  <c r="C297" i="53"/>
  <c r="B297" i="53"/>
  <c r="A297" i="53"/>
  <c r="C296" i="53"/>
  <c r="B296" i="53"/>
  <c r="A296" i="53"/>
  <c r="C295" i="53"/>
  <c r="B295" i="53"/>
  <c r="A295" i="53"/>
  <c r="C294" i="53"/>
  <c r="B294" i="53"/>
  <c r="A294" i="53"/>
  <c r="C293" i="53"/>
  <c r="B293" i="53"/>
  <c r="A293" i="53"/>
  <c r="C292" i="53"/>
  <c r="B292" i="53"/>
  <c r="A292" i="53"/>
  <c r="C291" i="53"/>
  <c r="B291" i="53"/>
  <c r="A291" i="53"/>
  <c r="C290" i="53"/>
  <c r="B290" i="53"/>
  <c r="A290" i="53"/>
  <c r="C289" i="53"/>
  <c r="B289" i="53"/>
  <c r="A289" i="53"/>
  <c r="C288" i="53"/>
  <c r="B288" i="53"/>
  <c r="A288" i="53"/>
  <c r="C287" i="53"/>
  <c r="B287" i="53"/>
  <c r="A287" i="53"/>
  <c r="C286" i="53"/>
  <c r="B286" i="53"/>
  <c r="A286" i="53"/>
  <c r="C285" i="53"/>
  <c r="B285" i="53"/>
  <c r="A285" i="53"/>
  <c r="C284" i="53"/>
  <c r="B284" i="53"/>
  <c r="A284" i="53"/>
  <c r="C283" i="53"/>
  <c r="B283" i="53"/>
  <c r="A283" i="53"/>
  <c r="C282" i="53"/>
  <c r="B282" i="53"/>
  <c r="A282" i="53"/>
  <c r="C281" i="53"/>
  <c r="B281" i="53"/>
  <c r="A281" i="53"/>
  <c r="C280" i="53"/>
  <c r="B280" i="53"/>
  <c r="A280" i="53"/>
  <c r="C279" i="53"/>
  <c r="B279" i="53"/>
  <c r="A279" i="53"/>
  <c r="C278" i="53"/>
  <c r="B278" i="53"/>
  <c r="A278" i="53"/>
  <c r="C277" i="53"/>
  <c r="B277" i="53"/>
  <c r="A277" i="53"/>
  <c r="C276" i="53"/>
  <c r="B276" i="53"/>
  <c r="A276" i="53"/>
  <c r="C275" i="53"/>
  <c r="B275" i="53"/>
  <c r="A275" i="53"/>
  <c r="C274" i="53"/>
  <c r="B274" i="53"/>
  <c r="A274" i="53"/>
  <c r="C273" i="53"/>
  <c r="B273" i="53"/>
  <c r="A273" i="53"/>
  <c r="C272" i="53"/>
  <c r="B272" i="53"/>
  <c r="A272" i="53"/>
  <c r="C271" i="53"/>
  <c r="B271" i="53"/>
  <c r="A271" i="53"/>
  <c r="C270" i="53"/>
  <c r="B270" i="53"/>
  <c r="A270" i="53"/>
  <c r="C269" i="53"/>
  <c r="B269" i="53"/>
  <c r="A269" i="53"/>
  <c r="C268" i="53"/>
  <c r="B268" i="53"/>
  <c r="A268" i="53"/>
  <c r="C267" i="53"/>
  <c r="B267" i="53"/>
  <c r="A267" i="53"/>
  <c r="C266" i="53"/>
  <c r="B266" i="53"/>
  <c r="A266" i="53"/>
  <c r="C265" i="53"/>
  <c r="B265" i="53"/>
  <c r="A265" i="53"/>
  <c r="C264" i="53"/>
  <c r="B264" i="53"/>
  <c r="A264" i="53"/>
  <c r="C263" i="53"/>
  <c r="B263" i="53"/>
  <c r="A263" i="53"/>
  <c r="C262" i="53"/>
  <c r="B262" i="53"/>
  <c r="A262" i="53"/>
  <c r="C261" i="53"/>
  <c r="B261" i="53"/>
  <c r="A261" i="53"/>
  <c r="C260" i="53"/>
  <c r="B260" i="53"/>
  <c r="A260" i="53"/>
  <c r="C259" i="53"/>
  <c r="B259" i="53"/>
  <c r="A259" i="53"/>
  <c r="C258" i="53"/>
  <c r="B258" i="53"/>
  <c r="A258" i="53"/>
  <c r="C257" i="53"/>
  <c r="B257" i="53"/>
  <c r="A257" i="53"/>
  <c r="C256" i="53"/>
  <c r="B256" i="53"/>
  <c r="A256" i="53"/>
  <c r="C255" i="53"/>
  <c r="B255" i="53"/>
  <c r="A255" i="53"/>
  <c r="C254" i="53"/>
  <c r="B254" i="53"/>
  <c r="A254" i="53"/>
  <c r="C253" i="53"/>
  <c r="B253" i="53"/>
  <c r="A253" i="53"/>
  <c r="C252" i="53"/>
  <c r="B252" i="53"/>
  <c r="A252" i="53"/>
  <c r="C251" i="53"/>
  <c r="B251" i="53"/>
  <c r="A251" i="53"/>
  <c r="C250" i="53"/>
  <c r="B250" i="53"/>
  <c r="A250" i="53"/>
  <c r="C249" i="53"/>
  <c r="B249" i="53"/>
  <c r="A249" i="53"/>
  <c r="C248" i="53"/>
  <c r="B248" i="53"/>
  <c r="A248" i="53"/>
  <c r="C247" i="53"/>
  <c r="B247" i="53"/>
  <c r="A247" i="53"/>
  <c r="C246" i="53"/>
  <c r="B246" i="53"/>
  <c r="A246" i="53"/>
  <c r="C245" i="53"/>
  <c r="B245" i="53"/>
  <c r="A245" i="53"/>
  <c r="C244" i="53"/>
  <c r="B244" i="53"/>
  <c r="A244" i="53"/>
  <c r="C243" i="53"/>
  <c r="B243" i="53"/>
  <c r="A243" i="53"/>
  <c r="C242" i="53"/>
  <c r="B242" i="53"/>
  <c r="A242" i="53"/>
  <c r="C241" i="53"/>
  <c r="B241" i="53"/>
  <c r="A241" i="53"/>
  <c r="C240" i="53"/>
  <c r="B240" i="53"/>
  <c r="A240" i="53"/>
  <c r="C239" i="53"/>
  <c r="B239" i="53"/>
  <c r="A239" i="53"/>
  <c r="C238" i="53"/>
  <c r="B238" i="53"/>
  <c r="A238" i="53"/>
  <c r="C237" i="53"/>
  <c r="B237" i="53"/>
  <c r="A237" i="53"/>
  <c r="C236" i="53"/>
  <c r="B236" i="53"/>
  <c r="A236" i="53"/>
  <c r="C235" i="53"/>
  <c r="B235" i="53"/>
  <c r="A235" i="53"/>
  <c r="C234" i="53"/>
  <c r="B234" i="53"/>
  <c r="A234" i="53"/>
  <c r="C233" i="53"/>
  <c r="B233" i="53"/>
  <c r="A233" i="53"/>
  <c r="C232" i="53"/>
  <c r="B232" i="53"/>
  <c r="A232" i="53"/>
  <c r="C231" i="53"/>
  <c r="B231" i="53"/>
  <c r="A231" i="53"/>
  <c r="C230" i="53"/>
  <c r="B230" i="53"/>
  <c r="A230" i="53"/>
  <c r="C229" i="53"/>
  <c r="B229" i="53"/>
  <c r="A229" i="53"/>
  <c r="C228" i="53"/>
  <c r="B228" i="53"/>
  <c r="A228" i="53"/>
  <c r="C227" i="53"/>
  <c r="B227" i="53"/>
  <c r="A227" i="53"/>
  <c r="C226" i="53"/>
  <c r="B226" i="53"/>
  <c r="A226" i="53"/>
  <c r="C225" i="53"/>
  <c r="B225" i="53"/>
  <c r="A225" i="53"/>
  <c r="C224" i="53"/>
  <c r="B224" i="53"/>
  <c r="A224" i="53"/>
  <c r="C223" i="53"/>
  <c r="B223" i="53"/>
  <c r="A223" i="53"/>
  <c r="C222" i="53"/>
  <c r="B222" i="53"/>
  <c r="A222" i="53"/>
  <c r="C221" i="53"/>
  <c r="B221" i="53"/>
  <c r="A221" i="53"/>
  <c r="C220" i="53"/>
  <c r="B220" i="53"/>
  <c r="A220" i="53"/>
  <c r="C219" i="53"/>
  <c r="B219" i="53"/>
  <c r="A219" i="53"/>
  <c r="C218" i="53"/>
  <c r="B218" i="53"/>
  <c r="A218" i="53"/>
  <c r="C217" i="53"/>
  <c r="B217" i="53"/>
  <c r="A217" i="53"/>
  <c r="C216" i="53"/>
  <c r="B216" i="53"/>
  <c r="A216" i="53"/>
  <c r="C215" i="53"/>
  <c r="B215" i="53"/>
  <c r="A215" i="53"/>
  <c r="C214" i="53"/>
  <c r="B214" i="53"/>
  <c r="A214" i="53"/>
  <c r="C213" i="53"/>
  <c r="B213" i="53"/>
  <c r="A213" i="53"/>
  <c r="C212" i="53"/>
  <c r="B212" i="53"/>
  <c r="A212" i="53"/>
  <c r="C211" i="53"/>
  <c r="B211" i="53"/>
  <c r="A211" i="53"/>
  <c r="C210" i="53"/>
  <c r="B210" i="53"/>
  <c r="A210" i="53"/>
  <c r="C209" i="53"/>
  <c r="B209" i="53"/>
  <c r="A209" i="53"/>
  <c r="C208" i="53"/>
  <c r="B208" i="53"/>
  <c r="A208" i="53"/>
  <c r="C207" i="53"/>
  <c r="B207" i="53"/>
  <c r="A207" i="53"/>
  <c r="C206" i="53"/>
  <c r="B206" i="53"/>
  <c r="A206" i="53"/>
  <c r="C205" i="53"/>
  <c r="B205" i="53"/>
  <c r="A205" i="53"/>
  <c r="C204" i="53"/>
  <c r="B204" i="53"/>
  <c r="A204" i="53"/>
  <c r="C203" i="53"/>
  <c r="B203" i="53"/>
  <c r="A203" i="53"/>
  <c r="C202" i="53"/>
  <c r="B202" i="53"/>
  <c r="A202" i="53"/>
  <c r="C201" i="53"/>
  <c r="B201" i="53"/>
  <c r="A201" i="53"/>
  <c r="C200" i="53"/>
  <c r="B200" i="53"/>
  <c r="A200" i="53"/>
  <c r="C199" i="53"/>
  <c r="B199" i="53"/>
  <c r="A199" i="53"/>
  <c r="C198" i="53"/>
  <c r="B198" i="53"/>
  <c r="A198" i="53"/>
  <c r="C197" i="53"/>
  <c r="B197" i="53"/>
  <c r="A197" i="53"/>
  <c r="C196" i="53"/>
  <c r="B196" i="53"/>
  <c r="A196" i="53"/>
  <c r="C195" i="53"/>
  <c r="B195" i="53"/>
  <c r="A195" i="53"/>
  <c r="C194" i="53"/>
  <c r="B194" i="53"/>
  <c r="A194" i="53"/>
  <c r="C193" i="53"/>
  <c r="B193" i="53"/>
  <c r="A193" i="53"/>
  <c r="C192" i="53"/>
  <c r="B192" i="53"/>
  <c r="A192" i="53"/>
  <c r="C191" i="53"/>
  <c r="B191" i="53"/>
  <c r="A191" i="53"/>
  <c r="C190" i="53"/>
  <c r="B190" i="53"/>
  <c r="A190" i="53"/>
  <c r="C189" i="53"/>
  <c r="B189" i="53"/>
  <c r="A189" i="53"/>
  <c r="C188" i="53"/>
  <c r="B188" i="53"/>
  <c r="A188" i="53"/>
  <c r="C187" i="53"/>
  <c r="B187" i="53"/>
  <c r="A187" i="53"/>
  <c r="C186" i="53"/>
  <c r="B186" i="53"/>
  <c r="A186" i="53"/>
  <c r="C185" i="53"/>
  <c r="B185" i="53"/>
  <c r="A185" i="53"/>
  <c r="C184" i="53"/>
  <c r="B184" i="53"/>
  <c r="A184" i="53"/>
  <c r="C183" i="53"/>
  <c r="B183" i="53"/>
  <c r="A183" i="53"/>
  <c r="C182" i="53"/>
  <c r="B182" i="53"/>
  <c r="A182" i="53"/>
  <c r="C181" i="53"/>
  <c r="B181" i="53"/>
  <c r="A181" i="53"/>
  <c r="C180" i="53"/>
  <c r="B180" i="53"/>
  <c r="A180" i="53"/>
  <c r="C179" i="53"/>
  <c r="B179" i="53"/>
  <c r="A179" i="53"/>
  <c r="C178" i="53"/>
  <c r="B178" i="53"/>
  <c r="A178" i="53"/>
  <c r="C177" i="53"/>
  <c r="B177" i="53"/>
  <c r="A177" i="53"/>
  <c r="C176" i="53"/>
  <c r="B176" i="53"/>
  <c r="A176" i="53"/>
  <c r="C175" i="53"/>
  <c r="B175" i="53"/>
  <c r="A175" i="53"/>
  <c r="C174" i="53"/>
  <c r="B174" i="53"/>
  <c r="A174" i="53"/>
  <c r="C173" i="53"/>
  <c r="B173" i="53"/>
  <c r="A173" i="53"/>
  <c r="C172" i="53"/>
  <c r="B172" i="53"/>
  <c r="A172" i="53"/>
  <c r="C171" i="53"/>
  <c r="B171" i="53"/>
  <c r="A171" i="53"/>
  <c r="C170" i="53"/>
  <c r="B170" i="53"/>
  <c r="A170" i="53"/>
  <c r="C169" i="53"/>
  <c r="B169" i="53"/>
  <c r="A169" i="53"/>
  <c r="C168" i="53"/>
  <c r="B168" i="53"/>
  <c r="A168" i="53"/>
  <c r="C167" i="53"/>
  <c r="B167" i="53"/>
  <c r="A167" i="53"/>
  <c r="C166" i="53"/>
  <c r="B166" i="53"/>
  <c r="A166" i="53"/>
  <c r="C165" i="53"/>
  <c r="B165" i="53"/>
  <c r="A165" i="53"/>
  <c r="C164" i="53"/>
  <c r="B164" i="53"/>
  <c r="A164" i="53"/>
  <c r="C163" i="53"/>
  <c r="B163" i="53"/>
  <c r="A163" i="53"/>
  <c r="C162" i="53"/>
  <c r="B162" i="53"/>
  <c r="A162" i="53"/>
  <c r="C161" i="53"/>
  <c r="B161" i="53"/>
  <c r="A161" i="53"/>
  <c r="C160" i="53"/>
  <c r="B160" i="53"/>
  <c r="A160" i="53"/>
  <c r="C159" i="53"/>
  <c r="B159" i="53"/>
  <c r="A159" i="53"/>
  <c r="C158" i="53"/>
  <c r="B158" i="53"/>
  <c r="A158" i="53"/>
  <c r="C157" i="53"/>
  <c r="B157" i="53"/>
  <c r="A157" i="53"/>
  <c r="C156" i="53"/>
  <c r="B156" i="53"/>
  <c r="A156" i="53"/>
  <c r="C155" i="53"/>
  <c r="B155" i="53"/>
  <c r="A155" i="53"/>
  <c r="C154" i="53"/>
  <c r="B154" i="53"/>
  <c r="A154" i="53"/>
  <c r="C153" i="53"/>
  <c r="B153" i="53"/>
  <c r="A153" i="53"/>
  <c r="C152" i="53"/>
  <c r="B152" i="53"/>
  <c r="A152" i="53"/>
  <c r="C151" i="53"/>
  <c r="B151" i="53"/>
  <c r="A151" i="53"/>
  <c r="C150" i="53"/>
  <c r="B150" i="53"/>
  <c r="A150" i="53"/>
  <c r="C149" i="53"/>
  <c r="B149" i="53"/>
  <c r="A149" i="53"/>
  <c r="C148" i="53"/>
  <c r="B148" i="53"/>
  <c r="A148" i="53"/>
  <c r="C147" i="53"/>
  <c r="B147" i="53"/>
  <c r="A147" i="53"/>
  <c r="C146" i="53"/>
  <c r="B146" i="53"/>
  <c r="A146" i="53"/>
  <c r="C145" i="53"/>
  <c r="B145" i="53"/>
  <c r="A145" i="53"/>
  <c r="C144" i="53"/>
  <c r="B144" i="53"/>
  <c r="A144" i="53"/>
  <c r="C143" i="53"/>
  <c r="B143" i="53"/>
  <c r="A143" i="53"/>
  <c r="C142" i="53"/>
  <c r="B142" i="53"/>
  <c r="A142" i="53"/>
  <c r="C141" i="53"/>
  <c r="B141" i="53"/>
  <c r="A141" i="53"/>
  <c r="C140" i="53"/>
  <c r="B140" i="53"/>
  <c r="A140" i="53"/>
  <c r="C139" i="53"/>
  <c r="B139" i="53"/>
  <c r="A139" i="53"/>
  <c r="C138" i="53"/>
  <c r="B138" i="53"/>
  <c r="A138" i="53"/>
  <c r="C137" i="53"/>
  <c r="B137" i="53"/>
  <c r="A137" i="53"/>
  <c r="C136" i="53"/>
  <c r="B136" i="53"/>
  <c r="A136" i="53"/>
  <c r="C135" i="53"/>
  <c r="B135" i="53"/>
  <c r="A135" i="53"/>
  <c r="C134" i="53"/>
  <c r="B134" i="53"/>
  <c r="A134" i="53"/>
  <c r="C133" i="53"/>
  <c r="B133" i="53"/>
  <c r="A133" i="53"/>
  <c r="C132" i="53"/>
  <c r="B132" i="53"/>
  <c r="A132" i="53"/>
  <c r="C131" i="53"/>
  <c r="B131" i="53"/>
  <c r="A131" i="53"/>
  <c r="C130" i="53"/>
  <c r="B130" i="53"/>
  <c r="A130" i="53"/>
  <c r="C129" i="53"/>
  <c r="B129" i="53"/>
  <c r="A129" i="53"/>
  <c r="C128" i="53"/>
  <c r="B128" i="53"/>
  <c r="A128" i="53"/>
  <c r="C127" i="53"/>
  <c r="B127" i="53"/>
  <c r="A127" i="53"/>
  <c r="C126" i="53"/>
  <c r="B126" i="53"/>
  <c r="A126" i="53"/>
  <c r="C125" i="53"/>
  <c r="B125" i="53"/>
  <c r="A125" i="53"/>
  <c r="C124" i="53"/>
  <c r="B124" i="53"/>
  <c r="A124" i="53"/>
  <c r="C123" i="53"/>
  <c r="B123" i="53"/>
  <c r="A123" i="53"/>
  <c r="C122" i="53"/>
  <c r="B122" i="53"/>
  <c r="A122" i="53"/>
  <c r="C121" i="53"/>
  <c r="B121" i="53"/>
  <c r="A121" i="53"/>
  <c r="C120" i="53"/>
  <c r="B120" i="53"/>
  <c r="A120" i="53"/>
  <c r="C119" i="53"/>
  <c r="B119" i="53"/>
  <c r="A119" i="53"/>
  <c r="C118" i="53"/>
  <c r="B118" i="53"/>
  <c r="A118" i="53"/>
  <c r="C117" i="53"/>
  <c r="B117" i="53"/>
  <c r="A117" i="53"/>
  <c r="C116" i="53"/>
  <c r="B116" i="53"/>
  <c r="A116" i="53"/>
  <c r="C115" i="53"/>
  <c r="B115" i="53"/>
  <c r="A115" i="53"/>
  <c r="C114" i="53"/>
  <c r="B114" i="53"/>
  <c r="A114" i="53"/>
  <c r="C113" i="53"/>
  <c r="B113" i="53"/>
  <c r="A113" i="53"/>
  <c r="C112" i="53"/>
  <c r="B112" i="53"/>
  <c r="A112" i="53"/>
  <c r="C111" i="53"/>
  <c r="B111" i="53"/>
  <c r="A111" i="53"/>
  <c r="C110" i="53"/>
  <c r="B110" i="53"/>
  <c r="A110" i="53"/>
  <c r="C109" i="53"/>
  <c r="B109" i="53"/>
  <c r="A109" i="53"/>
  <c r="C108" i="53"/>
  <c r="B108" i="53"/>
  <c r="A108" i="53"/>
  <c r="C107" i="53"/>
  <c r="B107" i="53"/>
  <c r="A107" i="53"/>
  <c r="C106" i="53"/>
  <c r="B106" i="53"/>
  <c r="A106" i="53"/>
  <c r="C105" i="53"/>
  <c r="B105" i="53"/>
  <c r="A105" i="53"/>
  <c r="C104" i="53"/>
  <c r="B104" i="53"/>
  <c r="A104" i="53"/>
  <c r="C103" i="53"/>
  <c r="B103" i="53"/>
  <c r="A103" i="53"/>
  <c r="C102" i="53"/>
  <c r="B102" i="53"/>
  <c r="A102" i="53"/>
  <c r="C101" i="53"/>
  <c r="B101" i="53"/>
  <c r="A101" i="53"/>
  <c r="C100" i="53"/>
  <c r="B100" i="53"/>
  <c r="A100" i="53"/>
  <c r="C99" i="53"/>
  <c r="B99" i="53"/>
  <c r="A99" i="53"/>
  <c r="C98" i="53"/>
  <c r="B98" i="53"/>
  <c r="A98" i="53"/>
  <c r="C97" i="53"/>
  <c r="B97" i="53"/>
  <c r="A97" i="53"/>
  <c r="C96" i="53"/>
  <c r="B96" i="53"/>
  <c r="A96" i="53"/>
  <c r="C95" i="53"/>
  <c r="B95" i="53"/>
  <c r="A95" i="53"/>
  <c r="C94" i="53"/>
  <c r="B94" i="53"/>
  <c r="A94" i="53"/>
  <c r="C93" i="53"/>
  <c r="B93" i="53"/>
  <c r="A93" i="53"/>
  <c r="C92" i="53"/>
  <c r="B92" i="53"/>
  <c r="A92" i="53"/>
  <c r="C91" i="53"/>
  <c r="B91" i="53"/>
  <c r="A91" i="53"/>
  <c r="C90" i="53"/>
  <c r="B90" i="53"/>
  <c r="A90" i="53"/>
  <c r="C89" i="53"/>
  <c r="B89" i="53"/>
  <c r="A89" i="53"/>
  <c r="C88" i="53"/>
  <c r="B88" i="53"/>
  <c r="A88" i="53"/>
  <c r="C87" i="53"/>
  <c r="B87" i="53"/>
  <c r="A87" i="53"/>
  <c r="C86" i="53"/>
  <c r="B86" i="53"/>
  <c r="A86" i="53"/>
  <c r="C85" i="53"/>
  <c r="B85" i="53"/>
  <c r="A85" i="53"/>
  <c r="C84" i="53"/>
  <c r="B84" i="53"/>
  <c r="A84" i="53"/>
  <c r="C83" i="53"/>
  <c r="B83" i="53"/>
  <c r="A83" i="53"/>
  <c r="C82" i="53"/>
  <c r="B82" i="53"/>
  <c r="A82" i="53"/>
  <c r="C81" i="53"/>
  <c r="B81" i="53"/>
  <c r="A81" i="53"/>
  <c r="C80" i="53"/>
  <c r="B80" i="53"/>
  <c r="A80" i="53"/>
  <c r="C79" i="53"/>
  <c r="B79" i="53"/>
  <c r="A79" i="53"/>
  <c r="C78" i="53"/>
  <c r="B78" i="53"/>
  <c r="A78" i="53"/>
  <c r="C77" i="53"/>
  <c r="B77" i="53"/>
  <c r="A77" i="53"/>
  <c r="C76" i="53"/>
  <c r="B76" i="53"/>
  <c r="A76" i="53"/>
  <c r="C75" i="53"/>
  <c r="B75" i="53"/>
  <c r="A75" i="53"/>
  <c r="C74" i="53"/>
  <c r="B74" i="53"/>
  <c r="A74" i="53"/>
  <c r="C73" i="53"/>
  <c r="B73" i="53"/>
  <c r="A73" i="53"/>
  <c r="C72" i="53"/>
  <c r="B72" i="53"/>
  <c r="A72" i="53"/>
  <c r="C71" i="53"/>
  <c r="B71" i="53"/>
  <c r="A71" i="53"/>
  <c r="C70" i="53"/>
  <c r="B70" i="53"/>
  <c r="A70" i="53"/>
  <c r="C69" i="53"/>
  <c r="B69" i="53"/>
  <c r="A69" i="53"/>
  <c r="C68" i="53"/>
  <c r="B68" i="53"/>
  <c r="A68" i="53"/>
  <c r="C67" i="53"/>
  <c r="B67" i="53"/>
  <c r="A67" i="53"/>
  <c r="C66" i="53"/>
  <c r="B66" i="53"/>
  <c r="A66" i="53"/>
  <c r="C65" i="53"/>
  <c r="B65" i="53"/>
  <c r="A65" i="53"/>
  <c r="C64" i="53"/>
  <c r="B64" i="53"/>
  <c r="A64" i="53"/>
  <c r="C63" i="53"/>
  <c r="B63" i="53"/>
  <c r="A63" i="53"/>
  <c r="C62" i="53"/>
  <c r="B62" i="53"/>
  <c r="A62" i="53"/>
  <c r="C61" i="53"/>
  <c r="B61" i="53"/>
  <c r="A61" i="53"/>
  <c r="C60" i="53"/>
  <c r="B60" i="53"/>
  <c r="A60" i="53"/>
  <c r="C59" i="53"/>
  <c r="B59" i="53"/>
  <c r="A59" i="53"/>
  <c r="C58" i="53"/>
  <c r="B58" i="53"/>
  <c r="A58" i="53"/>
  <c r="C57" i="53"/>
  <c r="B57" i="53"/>
  <c r="A57" i="53"/>
  <c r="C56" i="53"/>
  <c r="B56" i="53"/>
  <c r="A56" i="53"/>
  <c r="C55" i="53"/>
  <c r="B55" i="53"/>
  <c r="A55" i="53"/>
  <c r="C54" i="53"/>
  <c r="B54" i="53"/>
  <c r="A54" i="53"/>
  <c r="C53" i="53"/>
  <c r="B53" i="53"/>
  <c r="A53" i="53"/>
  <c r="C52" i="53"/>
  <c r="B52" i="53"/>
  <c r="A52" i="53"/>
  <c r="C51" i="53"/>
  <c r="B51" i="53"/>
  <c r="A51" i="53"/>
  <c r="C50" i="53"/>
  <c r="B50" i="53"/>
  <c r="A50" i="53"/>
  <c r="C49" i="53"/>
  <c r="B49" i="53"/>
  <c r="A49" i="53"/>
  <c r="C48" i="53"/>
  <c r="B48" i="53"/>
  <c r="A48" i="53"/>
  <c r="C47" i="53"/>
  <c r="B47" i="53"/>
  <c r="A47" i="53"/>
  <c r="C46" i="53"/>
  <c r="B46" i="53"/>
  <c r="A46" i="53"/>
  <c r="C45" i="53"/>
  <c r="B45" i="53"/>
  <c r="A45" i="53"/>
  <c r="C44" i="53"/>
  <c r="B44" i="53"/>
  <c r="A44" i="53"/>
  <c r="C43" i="53"/>
  <c r="B43" i="53"/>
  <c r="A43" i="53"/>
  <c r="C42" i="53"/>
  <c r="B42" i="53"/>
  <c r="A42" i="53"/>
  <c r="C41" i="53"/>
  <c r="B41" i="53"/>
  <c r="A41" i="53"/>
  <c r="C40" i="53"/>
  <c r="B40" i="53"/>
  <c r="A40" i="53"/>
  <c r="C39" i="53"/>
  <c r="B39" i="53"/>
  <c r="A39" i="53"/>
  <c r="C38" i="53"/>
  <c r="B38" i="53"/>
  <c r="A38" i="53"/>
  <c r="C37" i="53"/>
  <c r="B37" i="53"/>
  <c r="A37" i="53"/>
  <c r="C36" i="53"/>
  <c r="B36" i="53"/>
  <c r="A36" i="53"/>
  <c r="C35" i="53"/>
  <c r="B35" i="53"/>
  <c r="A35" i="53"/>
  <c r="C34" i="53"/>
  <c r="B34" i="53"/>
  <c r="A34" i="53"/>
  <c r="C33" i="53"/>
  <c r="B33" i="53"/>
  <c r="A33" i="53"/>
  <c r="C32" i="53"/>
  <c r="B32" i="53"/>
  <c r="A32" i="53"/>
  <c r="C31" i="53"/>
  <c r="B31" i="53"/>
  <c r="A31" i="53"/>
  <c r="C30" i="53"/>
  <c r="B30" i="53"/>
  <c r="A30" i="53"/>
  <c r="C29" i="53"/>
  <c r="B29" i="53"/>
  <c r="A29" i="53"/>
  <c r="C28" i="53"/>
  <c r="B28" i="53"/>
  <c r="A28" i="53"/>
  <c r="C27" i="53"/>
  <c r="B27" i="53"/>
  <c r="A27" i="53"/>
  <c r="C26" i="53"/>
  <c r="B26" i="53"/>
  <c r="A26" i="53"/>
  <c r="C25" i="53"/>
  <c r="B25" i="53"/>
  <c r="A25" i="53"/>
  <c r="C24" i="53"/>
  <c r="B24" i="53"/>
  <c r="A24" i="53"/>
  <c r="C23" i="53"/>
  <c r="B23" i="53"/>
  <c r="A23" i="53"/>
  <c r="C22" i="53"/>
  <c r="B22" i="53"/>
  <c r="A22" i="53"/>
  <c r="C21" i="53"/>
  <c r="B21" i="53"/>
  <c r="A21" i="53"/>
  <c r="C20" i="53"/>
  <c r="B20" i="53"/>
  <c r="A20" i="53"/>
  <c r="C19" i="53"/>
  <c r="B19" i="53"/>
  <c r="A19" i="53"/>
  <c r="C18" i="53"/>
  <c r="B18" i="53"/>
  <c r="A18" i="53"/>
  <c r="C17" i="53"/>
  <c r="B17" i="53"/>
  <c r="A17" i="53"/>
  <c r="C16" i="53"/>
  <c r="B16" i="53"/>
  <c r="A16" i="53"/>
  <c r="C15" i="53"/>
  <c r="B15" i="53"/>
  <c r="A15" i="53"/>
  <c r="C14" i="53"/>
  <c r="B14" i="53"/>
  <c r="A14" i="53"/>
  <c r="C13" i="53"/>
  <c r="B13" i="53"/>
  <c r="A13" i="53"/>
  <c r="C12" i="53"/>
  <c r="B12" i="53"/>
  <c r="A12" i="53"/>
  <c r="C11" i="53"/>
  <c r="B11" i="53"/>
  <c r="A11" i="53"/>
  <c r="C10" i="53"/>
  <c r="B10" i="53"/>
  <c r="A10" i="53"/>
  <c r="C9" i="53"/>
  <c r="B9" i="53"/>
  <c r="A9" i="53"/>
  <c r="C8" i="53"/>
  <c r="B8" i="53"/>
  <c r="A8" i="53"/>
  <c r="C7" i="53"/>
  <c r="B7" i="53"/>
  <c r="A7" i="53"/>
  <c r="C6" i="53"/>
  <c r="B6" i="53"/>
  <c r="A6" i="53"/>
  <c r="C5" i="53"/>
  <c r="B5" i="53"/>
  <c r="A5" i="53"/>
  <c r="C4" i="53"/>
  <c r="B4" i="53"/>
  <c r="A4" i="53"/>
  <c r="C3" i="53"/>
  <c r="B3" i="53"/>
  <c r="A3" i="53"/>
  <c r="V1000" i="55" l="1"/>
  <c r="T1000" i="55"/>
  <c r="S1000" i="55"/>
  <c r="Q1000" i="55"/>
  <c r="P1000" i="55"/>
  <c r="O1000" i="55"/>
  <c r="D1000" i="55"/>
  <c r="V999" i="55"/>
  <c r="T999" i="55"/>
  <c r="S999" i="55"/>
  <c r="Q999" i="55"/>
  <c r="P999" i="55"/>
  <c r="O999" i="55"/>
  <c r="D999" i="55"/>
  <c r="V998" i="55"/>
  <c r="T998" i="55"/>
  <c r="S998" i="55"/>
  <c r="Q998" i="55"/>
  <c r="P998" i="55"/>
  <c r="O998" i="55"/>
  <c r="D998" i="55"/>
  <c r="V997" i="55"/>
  <c r="T997" i="55"/>
  <c r="S997" i="55"/>
  <c r="Q997" i="55"/>
  <c r="P997" i="55"/>
  <c r="O997" i="55"/>
  <c r="D997" i="55"/>
  <c r="V996" i="55"/>
  <c r="T996" i="55"/>
  <c r="S996" i="55"/>
  <c r="Q996" i="55"/>
  <c r="P996" i="55"/>
  <c r="O996" i="55"/>
  <c r="D996" i="55"/>
  <c r="V995" i="55"/>
  <c r="T995" i="55"/>
  <c r="S995" i="55"/>
  <c r="Q995" i="55"/>
  <c r="P995" i="55"/>
  <c r="O995" i="55"/>
  <c r="D995" i="55"/>
  <c r="V994" i="55"/>
  <c r="T994" i="55"/>
  <c r="S994" i="55"/>
  <c r="Q994" i="55"/>
  <c r="P994" i="55"/>
  <c r="O994" i="55"/>
  <c r="D994" i="55"/>
  <c r="V993" i="55"/>
  <c r="T993" i="55"/>
  <c r="S993" i="55"/>
  <c r="Q993" i="55"/>
  <c r="P993" i="55"/>
  <c r="O993" i="55"/>
  <c r="D993" i="55"/>
  <c r="V992" i="55"/>
  <c r="T992" i="55"/>
  <c r="S992" i="55"/>
  <c r="Q992" i="55"/>
  <c r="P992" i="55"/>
  <c r="O992" i="55"/>
  <c r="D992" i="55"/>
  <c r="V991" i="55"/>
  <c r="T991" i="55"/>
  <c r="S991" i="55"/>
  <c r="Q991" i="55"/>
  <c r="P991" i="55"/>
  <c r="O991" i="55"/>
  <c r="D991" i="55"/>
  <c r="V990" i="55"/>
  <c r="T990" i="55"/>
  <c r="S990" i="55"/>
  <c r="Q990" i="55"/>
  <c r="P990" i="55"/>
  <c r="O990" i="55"/>
  <c r="D990" i="55"/>
  <c r="V989" i="55"/>
  <c r="T989" i="55"/>
  <c r="S989" i="55"/>
  <c r="Q989" i="55"/>
  <c r="P989" i="55"/>
  <c r="O989" i="55"/>
  <c r="D989" i="55"/>
  <c r="V988" i="55"/>
  <c r="T988" i="55"/>
  <c r="S988" i="55"/>
  <c r="Q988" i="55"/>
  <c r="P988" i="55"/>
  <c r="O988" i="55"/>
  <c r="D988" i="55"/>
  <c r="V987" i="55"/>
  <c r="T987" i="55"/>
  <c r="S987" i="55"/>
  <c r="Q987" i="55"/>
  <c r="P987" i="55"/>
  <c r="O987" i="55"/>
  <c r="D987" i="55"/>
  <c r="V986" i="55"/>
  <c r="T986" i="55"/>
  <c r="S986" i="55"/>
  <c r="Q986" i="55"/>
  <c r="P986" i="55"/>
  <c r="O986" i="55"/>
  <c r="D986" i="55"/>
  <c r="V985" i="55"/>
  <c r="T985" i="55"/>
  <c r="S985" i="55"/>
  <c r="Q985" i="55"/>
  <c r="P985" i="55"/>
  <c r="O985" i="55"/>
  <c r="D985" i="55"/>
  <c r="V984" i="55"/>
  <c r="T984" i="55"/>
  <c r="S984" i="55"/>
  <c r="Q984" i="55"/>
  <c r="P984" i="55"/>
  <c r="O984" i="55"/>
  <c r="D984" i="55"/>
  <c r="V983" i="55"/>
  <c r="T983" i="55"/>
  <c r="S983" i="55"/>
  <c r="Q983" i="55"/>
  <c r="P983" i="55"/>
  <c r="O983" i="55"/>
  <c r="D983" i="55"/>
  <c r="V982" i="55"/>
  <c r="T982" i="55"/>
  <c r="S982" i="55"/>
  <c r="Q982" i="55"/>
  <c r="P982" i="55"/>
  <c r="O982" i="55"/>
  <c r="D982" i="55"/>
  <c r="V981" i="55"/>
  <c r="T981" i="55"/>
  <c r="S981" i="55"/>
  <c r="Q981" i="55"/>
  <c r="P981" i="55"/>
  <c r="O981" i="55"/>
  <c r="D981" i="55"/>
  <c r="V980" i="55"/>
  <c r="T980" i="55"/>
  <c r="S980" i="55"/>
  <c r="Q980" i="55"/>
  <c r="P980" i="55"/>
  <c r="O980" i="55"/>
  <c r="D980" i="55"/>
  <c r="V979" i="55"/>
  <c r="T979" i="55"/>
  <c r="S979" i="55"/>
  <c r="Q979" i="55"/>
  <c r="P979" i="55"/>
  <c r="O979" i="55"/>
  <c r="D979" i="55"/>
  <c r="V978" i="55"/>
  <c r="T978" i="55"/>
  <c r="S978" i="55"/>
  <c r="Q978" i="55"/>
  <c r="P978" i="55"/>
  <c r="O978" i="55"/>
  <c r="D978" i="55"/>
  <c r="V977" i="55"/>
  <c r="T977" i="55"/>
  <c r="S977" i="55"/>
  <c r="Q977" i="55"/>
  <c r="P977" i="55"/>
  <c r="O977" i="55"/>
  <c r="D977" i="55"/>
  <c r="V976" i="55"/>
  <c r="T976" i="55"/>
  <c r="S976" i="55"/>
  <c r="Q976" i="55"/>
  <c r="P976" i="55"/>
  <c r="O976" i="55"/>
  <c r="D976" i="55"/>
  <c r="V975" i="55"/>
  <c r="T975" i="55"/>
  <c r="S975" i="55"/>
  <c r="Q975" i="55"/>
  <c r="P975" i="55"/>
  <c r="O975" i="55"/>
  <c r="D975" i="55"/>
  <c r="V974" i="55"/>
  <c r="T974" i="55"/>
  <c r="S974" i="55"/>
  <c r="Q974" i="55"/>
  <c r="P974" i="55"/>
  <c r="O974" i="55"/>
  <c r="D974" i="55"/>
  <c r="V973" i="55"/>
  <c r="T973" i="55"/>
  <c r="S973" i="55"/>
  <c r="Q973" i="55"/>
  <c r="P973" i="55"/>
  <c r="O973" i="55"/>
  <c r="D973" i="55"/>
  <c r="V972" i="55"/>
  <c r="T972" i="55"/>
  <c r="S972" i="55"/>
  <c r="Q972" i="55"/>
  <c r="P972" i="55"/>
  <c r="O972" i="55"/>
  <c r="D972" i="55"/>
  <c r="V971" i="55"/>
  <c r="T971" i="55"/>
  <c r="S971" i="55"/>
  <c r="Q971" i="55"/>
  <c r="P971" i="55"/>
  <c r="O971" i="55"/>
  <c r="D971" i="55"/>
  <c r="V970" i="55"/>
  <c r="T970" i="55"/>
  <c r="S970" i="55"/>
  <c r="Q970" i="55"/>
  <c r="P970" i="55"/>
  <c r="O970" i="55"/>
  <c r="D970" i="55"/>
  <c r="V969" i="55"/>
  <c r="T969" i="55"/>
  <c r="S969" i="55"/>
  <c r="Q969" i="55"/>
  <c r="P969" i="55"/>
  <c r="O969" i="55"/>
  <c r="D969" i="55"/>
  <c r="V968" i="55"/>
  <c r="T968" i="55"/>
  <c r="S968" i="55"/>
  <c r="Q968" i="55"/>
  <c r="P968" i="55"/>
  <c r="O968" i="55"/>
  <c r="D968" i="55"/>
  <c r="V967" i="55"/>
  <c r="T967" i="55"/>
  <c r="S967" i="55"/>
  <c r="Q967" i="55"/>
  <c r="P967" i="55"/>
  <c r="O967" i="55"/>
  <c r="D967" i="55"/>
  <c r="V966" i="55"/>
  <c r="T966" i="55"/>
  <c r="S966" i="55"/>
  <c r="Q966" i="55"/>
  <c r="P966" i="55"/>
  <c r="O966" i="55"/>
  <c r="D966" i="55"/>
  <c r="V965" i="55"/>
  <c r="T965" i="55"/>
  <c r="S965" i="55"/>
  <c r="Q965" i="55"/>
  <c r="P965" i="55"/>
  <c r="O965" i="55"/>
  <c r="D965" i="55"/>
  <c r="V964" i="55"/>
  <c r="T964" i="55"/>
  <c r="S964" i="55"/>
  <c r="Q964" i="55"/>
  <c r="P964" i="55"/>
  <c r="O964" i="55"/>
  <c r="D964" i="55"/>
  <c r="V963" i="55"/>
  <c r="T963" i="55"/>
  <c r="S963" i="55"/>
  <c r="Q963" i="55"/>
  <c r="P963" i="55"/>
  <c r="O963" i="55"/>
  <c r="D963" i="55"/>
  <c r="V962" i="55"/>
  <c r="T962" i="55"/>
  <c r="S962" i="55"/>
  <c r="Q962" i="55"/>
  <c r="P962" i="55"/>
  <c r="O962" i="55"/>
  <c r="D962" i="55"/>
  <c r="V961" i="55"/>
  <c r="T961" i="55"/>
  <c r="S961" i="55"/>
  <c r="Q961" i="55"/>
  <c r="P961" i="55"/>
  <c r="O961" i="55"/>
  <c r="D961" i="55"/>
  <c r="V960" i="55"/>
  <c r="T960" i="55"/>
  <c r="S960" i="55"/>
  <c r="Q960" i="55"/>
  <c r="P960" i="55"/>
  <c r="O960" i="55"/>
  <c r="D960" i="55"/>
  <c r="V959" i="55"/>
  <c r="T959" i="55"/>
  <c r="S959" i="55"/>
  <c r="Q959" i="55"/>
  <c r="P959" i="55"/>
  <c r="O959" i="55"/>
  <c r="D959" i="55"/>
  <c r="V958" i="55"/>
  <c r="T958" i="55"/>
  <c r="S958" i="55"/>
  <c r="Q958" i="55"/>
  <c r="P958" i="55"/>
  <c r="O958" i="55"/>
  <c r="D958" i="55"/>
  <c r="V957" i="55"/>
  <c r="T957" i="55"/>
  <c r="S957" i="55"/>
  <c r="Q957" i="55"/>
  <c r="P957" i="55"/>
  <c r="O957" i="55"/>
  <c r="D957" i="55"/>
  <c r="V956" i="55"/>
  <c r="T956" i="55"/>
  <c r="S956" i="55"/>
  <c r="Q956" i="55"/>
  <c r="P956" i="55"/>
  <c r="O956" i="55"/>
  <c r="D956" i="55"/>
  <c r="V955" i="55"/>
  <c r="T955" i="55"/>
  <c r="S955" i="55"/>
  <c r="Q955" i="55"/>
  <c r="P955" i="55"/>
  <c r="O955" i="55"/>
  <c r="D955" i="55"/>
  <c r="V954" i="55"/>
  <c r="T954" i="55"/>
  <c r="S954" i="55"/>
  <c r="Q954" i="55"/>
  <c r="P954" i="55"/>
  <c r="O954" i="55"/>
  <c r="D954" i="55"/>
  <c r="V953" i="55"/>
  <c r="T953" i="55"/>
  <c r="S953" i="55"/>
  <c r="Q953" i="55"/>
  <c r="P953" i="55"/>
  <c r="O953" i="55"/>
  <c r="D953" i="55"/>
  <c r="V952" i="55"/>
  <c r="T952" i="55"/>
  <c r="S952" i="55"/>
  <c r="Q952" i="55"/>
  <c r="P952" i="55"/>
  <c r="O952" i="55"/>
  <c r="D952" i="55"/>
  <c r="V951" i="55"/>
  <c r="T951" i="55"/>
  <c r="S951" i="55"/>
  <c r="Q951" i="55"/>
  <c r="P951" i="55"/>
  <c r="O951" i="55"/>
  <c r="D951" i="55"/>
  <c r="V950" i="55"/>
  <c r="T950" i="55"/>
  <c r="S950" i="55"/>
  <c r="Q950" i="55"/>
  <c r="P950" i="55"/>
  <c r="O950" i="55"/>
  <c r="D950" i="55"/>
  <c r="V949" i="55"/>
  <c r="T949" i="55"/>
  <c r="S949" i="55"/>
  <c r="Q949" i="55"/>
  <c r="P949" i="55"/>
  <c r="O949" i="55"/>
  <c r="D949" i="55"/>
  <c r="V948" i="55"/>
  <c r="T948" i="55"/>
  <c r="S948" i="55"/>
  <c r="Q948" i="55"/>
  <c r="P948" i="55"/>
  <c r="O948" i="55"/>
  <c r="D948" i="55"/>
  <c r="V947" i="55"/>
  <c r="T947" i="55"/>
  <c r="S947" i="55"/>
  <c r="Q947" i="55"/>
  <c r="P947" i="55"/>
  <c r="O947" i="55"/>
  <c r="D947" i="55"/>
  <c r="V946" i="55"/>
  <c r="T946" i="55"/>
  <c r="S946" i="55"/>
  <c r="Q946" i="55"/>
  <c r="P946" i="55"/>
  <c r="O946" i="55"/>
  <c r="D946" i="55"/>
  <c r="V945" i="55"/>
  <c r="T945" i="55"/>
  <c r="S945" i="55"/>
  <c r="Q945" i="55"/>
  <c r="P945" i="55"/>
  <c r="O945" i="55"/>
  <c r="D945" i="55"/>
  <c r="V944" i="55"/>
  <c r="T944" i="55"/>
  <c r="S944" i="55"/>
  <c r="Q944" i="55"/>
  <c r="P944" i="55"/>
  <c r="O944" i="55"/>
  <c r="D944" i="55"/>
  <c r="V943" i="55"/>
  <c r="T943" i="55"/>
  <c r="S943" i="55"/>
  <c r="Q943" i="55"/>
  <c r="P943" i="55"/>
  <c r="O943" i="55"/>
  <c r="D943" i="55"/>
  <c r="V942" i="55"/>
  <c r="T942" i="55"/>
  <c r="S942" i="55"/>
  <c r="Q942" i="55"/>
  <c r="P942" i="55"/>
  <c r="O942" i="55"/>
  <c r="D942" i="55"/>
  <c r="V941" i="55"/>
  <c r="T941" i="55"/>
  <c r="S941" i="55"/>
  <c r="Q941" i="55"/>
  <c r="P941" i="55"/>
  <c r="O941" i="55"/>
  <c r="D941" i="55"/>
  <c r="V940" i="55"/>
  <c r="T940" i="55"/>
  <c r="S940" i="55"/>
  <c r="Q940" i="55"/>
  <c r="P940" i="55"/>
  <c r="O940" i="55"/>
  <c r="D940" i="55"/>
  <c r="V939" i="55"/>
  <c r="T939" i="55"/>
  <c r="S939" i="55"/>
  <c r="Q939" i="55"/>
  <c r="P939" i="55"/>
  <c r="O939" i="55"/>
  <c r="D939" i="55"/>
  <c r="V938" i="55"/>
  <c r="T938" i="55"/>
  <c r="S938" i="55"/>
  <c r="Q938" i="55"/>
  <c r="P938" i="55"/>
  <c r="O938" i="55"/>
  <c r="D938" i="55"/>
  <c r="V937" i="55"/>
  <c r="T937" i="55"/>
  <c r="S937" i="55"/>
  <c r="Q937" i="55"/>
  <c r="P937" i="55"/>
  <c r="O937" i="55"/>
  <c r="D937" i="55"/>
  <c r="V936" i="55"/>
  <c r="T936" i="55"/>
  <c r="S936" i="55"/>
  <c r="Q936" i="55"/>
  <c r="P936" i="55"/>
  <c r="O936" i="55"/>
  <c r="D936" i="55"/>
  <c r="V935" i="55"/>
  <c r="T935" i="55"/>
  <c r="S935" i="55"/>
  <c r="Q935" i="55"/>
  <c r="P935" i="55"/>
  <c r="O935" i="55"/>
  <c r="D935" i="55"/>
  <c r="V934" i="55"/>
  <c r="T934" i="55"/>
  <c r="S934" i="55"/>
  <c r="Q934" i="55"/>
  <c r="P934" i="55"/>
  <c r="O934" i="55"/>
  <c r="D934" i="55"/>
  <c r="V933" i="55"/>
  <c r="T933" i="55"/>
  <c r="S933" i="55"/>
  <c r="Q933" i="55"/>
  <c r="P933" i="55"/>
  <c r="O933" i="55"/>
  <c r="D933" i="55"/>
  <c r="V932" i="55"/>
  <c r="T932" i="55"/>
  <c r="S932" i="55"/>
  <c r="Q932" i="55"/>
  <c r="P932" i="55"/>
  <c r="O932" i="55"/>
  <c r="D932" i="55"/>
  <c r="V931" i="55"/>
  <c r="T931" i="55"/>
  <c r="S931" i="55"/>
  <c r="Q931" i="55"/>
  <c r="P931" i="55"/>
  <c r="O931" i="55"/>
  <c r="D931" i="55"/>
  <c r="V930" i="55"/>
  <c r="T930" i="55"/>
  <c r="S930" i="55"/>
  <c r="Q930" i="55"/>
  <c r="P930" i="55"/>
  <c r="O930" i="55"/>
  <c r="D930" i="55"/>
  <c r="V929" i="55"/>
  <c r="T929" i="55"/>
  <c r="S929" i="55"/>
  <c r="Q929" i="55"/>
  <c r="P929" i="55"/>
  <c r="O929" i="55"/>
  <c r="D929" i="55"/>
  <c r="V928" i="55"/>
  <c r="T928" i="55"/>
  <c r="S928" i="55"/>
  <c r="Q928" i="55"/>
  <c r="P928" i="55"/>
  <c r="O928" i="55"/>
  <c r="D928" i="55"/>
  <c r="V927" i="55"/>
  <c r="T927" i="55"/>
  <c r="S927" i="55"/>
  <c r="Q927" i="55"/>
  <c r="P927" i="55"/>
  <c r="O927" i="55"/>
  <c r="D927" i="55"/>
  <c r="V926" i="55"/>
  <c r="T926" i="55"/>
  <c r="S926" i="55"/>
  <c r="Q926" i="55"/>
  <c r="P926" i="55"/>
  <c r="O926" i="55"/>
  <c r="D926" i="55"/>
  <c r="V925" i="55"/>
  <c r="T925" i="55"/>
  <c r="S925" i="55"/>
  <c r="Q925" i="55"/>
  <c r="P925" i="55"/>
  <c r="O925" i="55"/>
  <c r="D925" i="55"/>
  <c r="V924" i="55"/>
  <c r="T924" i="55"/>
  <c r="S924" i="55"/>
  <c r="Q924" i="55"/>
  <c r="P924" i="55"/>
  <c r="O924" i="55"/>
  <c r="D924" i="55"/>
  <c r="V923" i="55"/>
  <c r="T923" i="55"/>
  <c r="S923" i="55"/>
  <c r="Q923" i="55"/>
  <c r="P923" i="55"/>
  <c r="O923" i="55"/>
  <c r="D923" i="55"/>
  <c r="V922" i="55"/>
  <c r="T922" i="55"/>
  <c r="S922" i="55"/>
  <c r="Q922" i="55"/>
  <c r="P922" i="55"/>
  <c r="O922" i="55"/>
  <c r="D922" i="55"/>
  <c r="V921" i="55"/>
  <c r="T921" i="55"/>
  <c r="S921" i="55"/>
  <c r="Q921" i="55"/>
  <c r="P921" i="55"/>
  <c r="O921" i="55"/>
  <c r="D921" i="55"/>
  <c r="V920" i="55"/>
  <c r="T920" i="55"/>
  <c r="S920" i="55"/>
  <c r="Q920" i="55"/>
  <c r="P920" i="55"/>
  <c r="O920" i="55"/>
  <c r="D920" i="55"/>
  <c r="V919" i="55"/>
  <c r="T919" i="55"/>
  <c r="S919" i="55"/>
  <c r="Q919" i="55"/>
  <c r="P919" i="55"/>
  <c r="O919" i="55"/>
  <c r="D919" i="55"/>
  <c r="V918" i="55"/>
  <c r="T918" i="55"/>
  <c r="S918" i="55"/>
  <c r="Q918" i="55"/>
  <c r="P918" i="55"/>
  <c r="O918" i="55"/>
  <c r="D918" i="55"/>
  <c r="V917" i="55"/>
  <c r="T917" i="55"/>
  <c r="S917" i="55"/>
  <c r="Q917" i="55"/>
  <c r="P917" i="55"/>
  <c r="O917" i="55"/>
  <c r="D917" i="55"/>
  <c r="V916" i="55"/>
  <c r="T916" i="55"/>
  <c r="S916" i="55"/>
  <c r="Q916" i="55"/>
  <c r="P916" i="55"/>
  <c r="O916" i="55"/>
  <c r="D916" i="55"/>
  <c r="V915" i="55"/>
  <c r="T915" i="55"/>
  <c r="S915" i="55"/>
  <c r="Q915" i="55"/>
  <c r="P915" i="55"/>
  <c r="O915" i="55"/>
  <c r="D915" i="55"/>
  <c r="V914" i="55"/>
  <c r="T914" i="55"/>
  <c r="S914" i="55"/>
  <c r="Q914" i="55"/>
  <c r="P914" i="55"/>
  <c r="O914" i="55"/>
  <c r="D914" i="55"/>
  <c r="V913" i="55"/>
  <c r="T913" i="55"/>
  <c r="S913" i="55"/>
  <c r="Q913" i="55"/>
  <c r="P913" i="55"/>
  <c r="O913" i="55"/>
  <c r="D913" i="55"/>
  <c r="V912" i="55"/>
  <c r="T912" i="55"/>
  <c r="S912" i="55"/>
  <c r="Q912" i="55"/>
  <c r="P912" i="55"/>
  <c r="O912" i="55"/>
  <c r="D912" i="55"/>
  <c r="V911" i="55"/>
  <c r="T911" i="55"/>
  <c r="S911" i="55"/>
  <c r="Q911" i="55"/>
  <c r="P911" i="55"/>
  <c r="O911" i="55"/>
  <c r="D911" i="55"/>
  <c r="V910" i="55"/>
  <c r="T910" i="55"/>
  <c r="S910" i="55"/>
  <c r="Q910" i="55"/>
  <c r="P910" i="55"/>
  <c r="O910" i="55"/>
  <c r="D910" i="55"/>
  <c r="V909" i="55"/>
  <c r="T909" i="55"/>
  <c r="S909" i="55"/>
  <c r="Q909" i="55"/>
  <c r="P909" i="55"/>
  <c r="O909" i="55"/>
  <c r="D909" i="55"/>
  <c r="V908" i="55"/>
  <c r="T908" i="55"/>
  <c r="S908" i="55"/>
  <c r="Q908" i="55"/>
  <c r="P908" i="55"/>
  <c r="O908" i="55"/>
  <c r="D908" i="55"/>
  <c r="V907" i="55"/>
  <c r="T907" i="55"/>
  <c r="S907" i="55"/>
  <c r="Q907" i="55"/>
  <c r="P907" i="55"/>
  <c r="O907" i="55"/>
  <c r="D907" i="55"/>
  <c r="V906" i="55"/>
  <c r="T906" i="55"/>
  <c r="S906" i="55"/>
  <c r="Q906" i="55"/>
  <c r="P906" i="55"/>
  <c r="O906" i="55"/>
  <c r="D906" i="55"/>
  <c r="V905" i="55"/>
  <c r="T905" i="55"/>
  <c r="S905" i="55"/>
  <c r="Q905" i="55"/>
  <c r="P905" i="55"/>
  <c r="O905" i="55"/>
  <c r="D905" i="55"/>
  <c r="V904" i="55"/>
  <c r="T904" i="55"/>
  <c r="S904" i="55"/>
  <c r="Q904" i="55"/>
  <c r="P904" i="55"/>
  <c r="O904" i="55"/>
  <c r="D904" i="55"/>
  <c r="V903" i="55"/>
  <c r="T903" i="55"/>
  <c r="S903" i="55"/>
  <c r="Q903" i="55"/>
  <c r="P903" i="55"/>
  <c r="O903" i="55"/>
  <c r="D903" i="55"/>
  <c r="V902" i="55"/>
  <c r="T902" i="55"/>
  <c r="S902" i="55"/>
  <c r="Q902" i="55"/>
  <c r="P902" i="55"/>
  <c r="O902" i="55"/>
  <c r="D902" i="55"/>
  <c r="V901" i="55"/>
  <c r="T901" i="55"/>
  <c r="S901" i="55"/>
  <c r="Q901" i="55"/>
  <c r="P901" i="55"/>
  <c r="O901" i="55"/>
  <c r="D901" i="55"/>
  <c r="V900" i="55"/>
  <c r="T900" i="55"/>
  <c r="S900" i="55"/>
  <c r="Q900" i="55"/>
  <c r="P900" i="55"/>
  <c r="O900" i="55"/>
  <c r="D900" i="55"/>
  <c r="V899" i="55"/>
  <c r="T899" i="55"/>
  <c r="S899" i="55"/>
  <c r="Q899" i="55"/>
  <c r="P899" i="55"/>
  <c r="O899" i="55"/>
  <c r="D899" i="55"/>
  <c r="V898" i="55"/>
  <c r="T898" i="55"/>
  <c r="S898" i="55"/>
  <c r="Q898" i="55"/>
  <c r="P898" i="55"/>
  <c r="O898" i="55"/>
  <c r="D898" i="55"/>
  <c r="V897" i="55"/>
  <c r="T897" i="55"/>
  <c r="S897" i="55"/>
  <c r="Q897" i="55"/>
  <c r="P897" i="55"/>
  <c r="O897" i="55"/>
  <c r="D897" i="55"/>
  <c r="V896" i="55"/>
  <c r="T896" i="55"/>
  <c r="S896" i="55"/>
  <c r="Q896" i="55"/>
  <c r="P896" i="55"/>
  <c r="O896" i="55"/>
  <c r="D896" i="55"/>
  <c r="V895" i="55"/>
  <c r="T895" i="55"/>
  <c r="S895" i="55"/>
  <c r="Q895" i="55"/>
  <c r="P895" i="55"/>
  <c r="O895" i="55"/>
  <c r="D895" i="55"/>
  <c r="V894" i="55"/>
  <c r="T894" i="55"/>
  <c r="S894" i="55"/>
  <c r="Q894" i="55"/>
  <c r="P894" i="55"/>
  <c r="O894" i="55"/>
  <c r="D894" i="55"/>
  <c r="V893" i="55"/>
  <c r="T893" i="55"/>
  <c r="S893" i="55"/>
  <c r="Q893" i="55"/>
  <c r="P893" i="55"/>
  <c r="O893" i="55"/>
  <c r="D893" i="55"/>
  <c r="V892" i="55"/>
  <c r="T892" i="55"/>
  <c r="S892" i="55"/>
  <c r="Q892" i="55"/>
  <c r="P892" i="55"/>
  <c r="O892" i="55"/>
  <c r="D892" i="55"/>
  <c r="V891" i="55"/>
  <c r="T891" i="55"/>
  <c r="S891" i="55"/>
  <c r="Q891" i="55"/>
  <c r="P891" i="55"/>
  <c r="O891" i="55"/>
  <c r="D891" i="55"/>
  <c r="V890" i="55"/>
  <c r="T890" i="55"/>
  <c r="S890" i="55"/>
  <c r="Q890" i="55"/>
  <c r="P890" i="55"/>
  <c r="O890" i="55"/>
  <c r="D890" i="55"/>
  <c r="V889" i="55"/>
  <c r="T889" i="55"/>
  <c r="S889" i="55"/>
  <c r="Q889" i="55"/>
  <c r="P889" i="55"/>
  <c r="O889" i="55"/>
  <c r="D889" i="55"/>
  <c r="V888" i="55"/>
  <c r="T888" i="55"/>
  <c r="S888" i="55"/>
  <c r="Q888" i="55"/>
  <c r="P888" i="55"/>
  <c r="O888" i="55"/>
  <c r="D888" i="55"/>
  <c r="V887" i="55"/>
  <c r="T887" i="55"/>
  <c r="S887" i="55"/>
  <c r="Q887" i="55"/>
  <c r="P887" i="55"/>
  <c r="O887" i="55"/>
  <c r="D887" i="55"/>
  <c r="V886" i="55"/>
  <c r="T886" i="55"/>
  <c r="S886" i="55"/>
  <c r="Q886" i="55"/>
  <c r="P886" i="55"/>
  <c r="O886" i="55"/>
  <c r="D886" i="55"/>
  <c r="V885" i="55"/>
  <c r="T885" i="55"/>
  <c r="S885" i="55"/>
  <c r="Q885" i="55"/>
  <c r="P885" i="55"/>
  <c r="O885" i="55"/>
  <c r="D885" i="55"/>
  <c r="V884" i="55"/>
  <c r="T884" i="55"/>
  <c r="S884" i="55"/>
  <c r="Q884" i="55"/>
  <c r="P884" i="55"/>
  <c r="O884" i="55"/>
  <c r="D884" i="55"/>
  <c r="V883" i="55"/>
  <c r="T883" i="55"/>
  <c r="S883" i="55"/>
  <c r="Q883" i="55"/>
  <c r="P883" i="55"/>
  <c r="O883" i="55"/>
  <c r="D883" i="55"/>
  <c r="V882" i="55"/>
  <c r="T882" i="55"/>
  <c r="S882" i="55"/>
  <c r="Q882" i="55"/>
  <c r="P882" i="55"/>
  <c r="O882" i="55"/>
  <c r="D882" i="55"/>
  <c r="V881" i="55"/>
  <c r="T881" i="55"/>
  <c r="S881" i="55"/>
  <c r="Q881" i="55"/>
  <c r="P881" i="55"/>
  <c r="O881" i="55"/>
  <c r="D881" i="55"/>
  <c r="V880" i="55"/>
  <c r="T880" i="55"/>
  <c r="S880" i="55"/>
  <c r="Q880" i="55"/>
  <c r="P880" i="55"/>
  <c r="O880" i="55"/>
  <c r="D880" i="55"/>
  <c r="V879" i="55"/>
  <c r="T879" i="55"/>
  <c r="S879" i="55"/>
  <c r="Q879" i="55"/>
  <c r="P879" i="55"/>
  <c r="O879" i="55"/>
  <c r="D879" i="55"/>
  <c r="V878" i="55"/>
  <c r="T878" i="55"/>
  <c r="S878" i="55"/>
  <c r="Q878" i="55"/>
  <c r="P878" i="55"/>
  <c r="O878" i="55"/>
  <c r="D878" i="55"/>
  <c r="V877" i="55"/>
  <c r="T877" i="55"/>
  <c r="S877" i="55"/>
  <c r="Q877" i="55"/>
  <c r="P877" i="55"/>
  <c r="O877" i="55"/>
  <c r="D877" i="55"/>
  <c r="V876" i="55"/>
  <c r="T876" i="55"/>
  <c r="S876" i="55"/>
  <c r="Q876" i="55"/>
  <c r="P876" i="55"/>
  <c r="O876" i="55"/>
  <c r="D876" i="55"/>
  <c r="V875" i="55"/>
  <c r="T875" i="55"/>
  <c r="S875" i="55"/>
  <c r="Q875" i="55"/>
  <c r="P875" i="55"/>
  <c r="O875" i="55"/>
  <c r="D875" i="55"/>
  <c r="V874" i="55"/>
  <c r="T874" i="55"/>
  <c r="S874" i="55"/>
  <c r="Q874" i="55"/>
  <c r="P874" i="55"/>
  <c r="O874" i="55"/>
  <c r="D874" i="55"/>
  <c r="V873" i="55"/>
  <c r="T873" i="55"/>
  <c r="S873" i="55"/>
  <c r="Q873" i="55"/>
  <c r="P873" i="55"/>
  <c r="O873" i="55"/>
  <c r="D873" i="55"/>
  <c r="V872" i="55"/>
  <c r="T872" i="55"/>
  <c r="S872" i="55"/>
  <c r="Q872" i="55"/>
  <c r="P872" i="55"/>
  <c r="O872" i="55"/>
  <c r="D872" i="55"/>
  <c r="V871" i="55"/>
  <c r="T871" i="55"/>
  <c r="S871" i="55"/>
  <c r="Q871" i="55"/>
  <c r="P871" i="55"/>
  <c r="O871" i="55"/>
  <c r="D871" i="55"/>
  <c r="V870" i="55"/>
  <c r="T870" i="55"/>
  <c r="S870" i="55"/>
  <c r="Q870" i="55"/>
  <c r="P870" i="55"/>
  <c r="O870" i="55"/>
  <c r="D870" i="55"/>
  <c r="V869" i="55"/>
  <c r="T869" i="55"/>
  <c r="S869" i="55"/>
  <c r="Q869" i="55"/>
  <c r="P869" i="55"/>
  <c r="O869" i="55"/>
  <c r="D869" i="55"/>
  <c r="V868" i="55"/>
  <c r="T868" i="55"/>
  <c r="S868" i="55"/>
  <c r="Q868" i="55"/>
  <c r="P868" i="55"/>
  <c r="O868" i="55"/>
  <c r="D868" i="55"/>
  <c r="V867" i="55"/>
  <c r="T867" i="55"/>
  <c r="S867" i="55"/>
  <c r="Q867" i="55"/>
  <c r="P867" i="55"/>
  <c r="O867" i="55"/>
  <c r="D867" i="55"/>
  <c r="V866" i="55"/>
  <c r="T866" i="55"/>
  <c r="S866" i="55"/>
  <c r="Q866" i="55"/>
  <c r="P866" i="55"/>
  <c r="O866" i="55"/>
  <c r="D866" i="55"/>
  <c r="V865" i="55"/>
  <c r="T865" i="55"/>
  <c r="S865" i="55"/>
  <c r="Q865" i="55"/>
  <c r="P865" i="55"/>
  <c r="O865" i="55"/>
  <c r="D865" i="55"/>
  <c r="V864" i="55"/>
  <c r="T864" i="55"/>
  <c r="S864" i="55"/>
  <c r="Q864" i="55"/>
  <c r="P864" i="55"/>
  <c r="O864" i="55"/>
  <c r="D864" i="55"/>
  <c r="V863" i="55"/>
  <c r="T863" i="55"/>
  <c r="S863" i="55"/>
  <c r="Q863" i="55"/>
  <c r="P863" i="55"/>
  <c r="O863" i="55"/>
  <c r="D863" i="55"/>
  <c r="V862" i="55"/>
  <c r="T862" i="55"/>
  <c r="S862" i="55"/>
  <c r="Q862" i="55"/>
  <c r="P862" i="55"/>
  <c r="O862" i="55"/>
  <c r="D862" i="55"/>
  <c r="V861" i="55"/>
  <c r="T861" i="55"/>
  <c r="S861" i="55"/>
  <c r="Q861" i="55"/>
  <c r="P861" i="55"/>
  <c r="O861" i="55"/>
  <c r="D861" i="55"/>
  <c r="V860" i="55"/>
  <c r="T860" i="55"/>
  <c r="S860" i="55"/>
  <c r="Q860" i="55"/>
  <c r="P860" i="55"/>
  <c r="O860" i="55"/>
  <c r="D860" i="55"/>
  <c r="V859" i="55"/>
  <c r="T859" i="55"/>
  <c r="S859" i="55"/>
  <c r="Q859" i="55"/>
  <c r="P859" i="55"/>
  <c r="O859" i="55"/>
  <c r="D859" i="55"/>
  <c r="V858" i="55"/>
  <c r="T858" i="55"/>
  <c r="S858" i="55"/>
  <c r="Q858" i="55"/>
  <c r="P858" i="55"/>
  <c r="O858" i="55"/>
  <c r="D858" i="55"/>
  <c r="V857" i="55"/>
  <c r="T857" i="55"/>
  <c r="S857" i="55"/>
  <c r="Q857" i="55"/>
  <c r="P857" i="55"/>
  <c r="O857" i="55"/>
  <c r="D857" i="55"/>
  <c r="V856" i="55"/>
  <c r="T856" i="55"/>
  <c r="S856" i="55"/>
  <c r="Q856" i="55"/>
  <c r="P856" i="55"/>
  <c r="O856" i="55"/>
  <c r="D856" i="55"/>
  <c r="V855" i="55"/>
  <c r="T855" i="55"/>
  <c r="S855" i="55"/>
  <c r="Q855" i="55"/>
  <c r="P855" i="55"/>
  <c r="O855" i="55"/>
  <c r="D855" i="55"/>
  <c r="V854" i="55"/>
  <c r="T854" i="55"/>
  <c r="S854" i="55"/>
  <c r="Q854" i="55"/>
  <c r="P854" i="55"/>
  <c r="O854" i="55"/>
  <c r="D854" i="55"/>
  <c r="V853" i="55"/>
  <c r="T853" i="55"/>
  <c r="S853" i="55"/>
  <c r="Q853" i="55"/>
  <c r="P853" i="55"/>
  <c r="O853" i="55"/>
  <c r="D853" i="55"/>
  <c r="V852" i="55"/>
  <c r="T852" i="55"/>
  <c r="S852" i="55"/>
  <c r="Q852" i="55"/>
  <c r="P852" i="55"/>
  <c r="O852" i="55"/>
  <c r="D852" i="55"/>
  <c r="V851" i="55"/>
  <c r="T851" i="55"/>
  <c r="S851" i="55"/>
  <c r="Q851" i="55"/>
  <c r="P851" i="55"/>
  <c r="O851" i="55"/>
  <c r="D851" i="55"/>
  <c r="V850" i="55"/>
  <c r="T850" i="55"/>
  <c r="S850" i="55"/>
  <c r="Q850" i="55"/>
  <c r="P850" i="55"/>
  <c r="O850" i="55"/>
  <c r="D850" i="55"/>
  <c r="V849" i="55"/>
  <c r="T849" i="55"/>
  <c r="S849" i="55"/>
  <c r="Q849" i="55"/>
  <c r="P849" i="55"/>
  <c r="O849" i="55"/>
  <c r="D849" i="55"/>
  <c r="V848" i="55"/>
  <c r="T848" i="55"/>
  <c r="S848" i="55"/>
  <c r="Q848" i="55"/>
  <c r="P848" i="55"/>
  <c r="O848" i="55"/>
  <c r="D848" i="55"/>
  <c r="V847" i="55"/>
  <c r="T847" i="55"/>
  <c r="S847" i="55"/>
  <c r="Q847" i="55"/>
  <c r="P847" i="55"/>
  <c r="O847" i="55"/>
  <c r="D847" i="55"/>
  <c r="V846" i="55"/>
  <c r="T846" i="55"/>
  <c r="S846" i="55"/>
  <c r="Q846" i="55"/>
  <c r="P846" i="55"/>
  <c r="O846" i="55"/>
  <c r="D846" i="55"/>
  <c r="V845" i="55"/>
  <c r="T845" i="55"/>
  <c r="S845" i="55"/>
  <c r="Q845" i="55"/>
  <c r="P845" i="55"/>
  <c r="O845" i="55"/>
  <c r="D845" i="55"/>
  <c r="V844" i="55"/>
  <c r="T844" i="55"/>
  <c r="S844" i="55"/>
  <c r="Q844" i="55"/>
  <c r="P844" i="55"/>
  <c r="O844" i="55"/>
  <c r="D844" i="55"/>
  <c r="V843" i="55"/>
  <c r="T843" i="55"/>
  <c r="S843" i="55"/>
  <c r="Q843" i="55"/>
  <c r="P843" i="55"/>
  <c r="O843" i="55"/>
  <c r="D843" i="55"/>
  <c r="V842" i="55"/>
  <c r="T842" i="55"/>
  <c r="S842" i="55"/>
  <c r="Q842" i="55"/>
  <c r="P842" i="55"/>
  <c r="O842" i="55"/>
  <c r="D842" i="55"/>
  <c r="V841" i="55"/>
  <c r="T841" i="55"/>
  <c r="S841" i="55"/>
  <c r="Q841" i="55"/>
  <c r="P841" i="55"/>
  <c r="O841" i="55"/>
  <c r="D841" i="55"/>
  <c r="V840" i="55"/>
  <c r="T840" i="55"/>
  <c r="S840" i="55"/>
  <c r="Q840" i="55"/>
  <c r="P840" i="55"/>
  <c r="O840" i="55"/>
  <c r="D840" i="55"/>
  <c r="V839" i="55"/>
  <c r="T839" i="55"/>
  <c r="S839" i="55"/>
  <c r="Q839" i="55"/>
  <c r="P839" i="55"/>
  <c r="O839" i="55"/>
  <c r="D839" i="55"/>
  <c r="V838" i="55"/>
  <c r="T838" i="55"/>
  <c r="S838" i="55"/>
  <c r="Q838" i="55"/>
  <c r="P838" i="55"/>
  <c r="O838" i="55"/>
  <c r="D838" i="55"/>
  <c r="V837" i="55"/>
  <c r="T837" i="55"/>
  <c r="S837" i="55"/>
  <c r="Q837" i="55"/>
  <c r="P837" i="55"/>
  <c r="O837" i="55"/>
  <c r="D837" i="55"/>
  <c r="V836" i="55"/>
  <c r="T836" i="55"/>
  <c r="S836" i="55"/>
  <c r="Q836" i="55"/>
  <c r="P836" i="55"/>
  <c r="O836" i="55"/>
  <c r="D836" i="55"/>
  <c r="V835" i="55"/>
  <c r="T835" i="55"/>
  <c r="S835" i="55"/>
  <c r="Q835" i="55"/>
  <c r="P835" i="55"/>
  <c r="O835" i="55"/>
  <c r="D835" i="55"/>
  <c r="V834" i="55"/>
  <c r="T834" i="55"/>
  <c r="S834" i="55"/>
  <c r="Q834" i="55"/>
  <c r="P834" i="55"/>
  <c r="O834" i="55"/>
  <c r="D834" i="55"/>
  <c r="V833" i="55"/>
  <c r="T833" i="55"/>
  <c r="S833" i="55"/>
  <c r="Q833" i="55"/>
  <c r="P833" i="55"/>
  <c r="O833" i="55"/>
  <c r="D833" i="55"/>
  <c r="V832" i="55"/>
  <c r="T832" i="55"/>
  <c r="S832" i="55"/>
  <c r="Q832" i="55"/>
  <c r="P832" i="55"/>
  <c r="O832" i="55"/>
  <c r="D832" i="55"/>
  <c r="V831" i="55"/>
  <c r="T831" i="55"/>
  <c r="S831" i="55"/>
  <c r="Q831" i="55"/>
  <c r="P831" i="55"/>
  <c r="O831" i="55"/>
  <c r="D831" i="55"/>
  <c r="V830" i="55"/>
  <c r="T830" i="55"/>
  <c r="S830" i="55"/>
  <c r="Q830" i="55"/>
  <c r="P830" i="55"/>
  <c r="O830" i="55"/>
  <c r="D830" i="55"/>
  <c r="V829" i="55"/>
  <c r="T829" i="55"/>
  <c r="S829" i="55"/>
  <c r="Q829" i="55"/>
  <c r="P829" i="55"/>
  <c r="O829" i="55"/>
  <c r="D829" i="55"/>
  <c r="V828" i="55"/>
  <c r="T828" i="55"/>
  <c r="S828" i="55"/>
  <c r="Q828" i="55"/>
  <c r="P828" i="55"/>
  <c r="O828" i="55"/>
  <c r="D828" i="55"/>
  <c r="V827" i="55"/>
  <c r="T827" i="55"/>
  <c r="S827" i="55"/>
  <c r="Q827" i="55"/>
  <c r="P827" i="55"/>
  <c r="O827" i="55"/>
  <c r="D827" i="55"/>
  <c r="V826" i="55"/>
  <c r="T826" i="55"/>
  <c r="S826" i="55"/>
  <c r="Q826" i="55"/>
  <c r="P826" i="55"/>
  <c r="O826" i="55"/>
  <c r="D826" i="55"/>
  <c r="V825" i="55"/>
  <c r="T825" i="55"/>
  <c r="S825" i="55"/>
  <c r="Q825" i="55"/>
  <c r="P825" i="55"/>
  <c r="O825" i="55"/>
  <c r="D825" i="55"/>
  <c r="V824" i="55"/>
  <c r="T824" i="55"/>
  <c r="S824" i="55"/>
  <c r="Q824" i="55"/>
  <c r="P824" i="55"/>
  <c r="O824" i="55"/>
  <c r="D824" i="55"/>
  <c r="V823" i="55"/>
  <c r="T823" i="55"/>
  <c r="S823" i="55"/>
  <c r="Q823" i="55"/>
  <c r="P823" i="55"/>
  <c r="O823" i="55"/>
  <c r="D823" i="55"/>
  <c r="V822" i="55"/>
  <c r="T822" i="55"/>
  <c r="S822" i="55"/>
  <c r="Q822" i="55"/>
  <c r="P822" i="55"/>
  <c r="O822" i="55"/>
  <c r="D822" i="55"/>
  <c r="V821" i="55"/>
  <c r="T821" i="55"/>
  <c r="S821" i="55"/>
  <c r="Q821" i="55"/>
  <c r="P821" i="55"/>
  <c r="O821" i="55"/>
  <c r="D821" i="55"/>
  <c r="V820" i="55"/>
  <c r="T820" i="55"/>
  <c r="S820" i="55"/>
  <c r="Q820" i="55"/>
  <c r="P820" i="55"/>
  <c r="O820" i="55"/>
  <c r="D820" i="55"/>
  <c r="V819" i="55"/>
  <c r="T819" i="55"/>
  <c r="S819" i="55"/>
  <c r="Q819" i="55"/>
  <c r="P819" i="55"/>
  <c r="O819" i="55"/>
  <c r="D819" i="55"/>
  <c r="V818" i="55"/>
  <c r="T818" i="55"/>
  <c r="S818" i="55"/>
  <c r="Q818" i="55"/>
  <c r="P818" i="55"/>
  <c r="O818" i="55"/>
  <c r="D818" i="55"/>
  <c r="V817" i="55"/>
  <c r="T817" i="55"/>
  <c r="S817" i="55"/>
  <c r="Q817" i="55"/>
  <c r="P817" i="55"/>
  <c r="O817" i="55"/>
  <c r="D817" i="55"/>
  <c r="V816" i="55"/>
  <c r="T816" i="55"/>
  <c r="S816" i="55"/>
  <c r="Q816" i="55"/>
  <c r="P816" i="55"/>
  <c r="O816" i="55"/>
  <c r="D816" i="55"/>
  <c r="V815" i="55"/>
  <c r="T815" i="55"/>
  <c r="S815" i="55"/>
  <c r="Q815" i="55"/>
  <c r="P815" i="55"/>
  <c r="O815" i="55"/>
  <c r="D815" i="55"/>
  <c r="V814" i="55"/>
  <c r="T814" i="55"/>
  <c r="S814" i="55"/>
  <c r="Q814" i="55"/>
  <c r="P814" i="55"/>
  <c r="O814" i="55"/>
  <c r="D814" i="55"/>
  <c r="V813" i="55"/>
  <c r="T813" i="55"/>
  <c r="S813" i="55"/>
  <c r="Q813" i="55"/>
  <c r="P813" i="55"/>
  <c r="O813" i="55"/>
  <c r="D813" i="55"/>
  <c r="V812" i="55"/>
  <c r="T812" i="55"/>
  <c r="S812" i="55"/>
  <c r="Q812" i="55"/>
  <c r="P812" i="55"/>
  <c r="O812" i="55"/>
  <c r="D812" i="55"/>
  <c r="V811" i="55"/>
  <c r="T811" i="55"/>
  <c r="S811" i="55"/>
  <c r="Q811" i="55"/>
  <c r="P811" i="55"/>
  <c r="O811" i="55"/>
  <c r="D811" i="55"/>
  <c r="V810" i="55"/>
  <c r="T810" i="55"/>
  <c r="S810" i="55"/>
  <c r="Q810" i="55"/>
  <c r="P810" i="55"/>
  <c r="O810" i="55"/>
  <c r="D810" i="55"/>
  <c r="V809" i="55"/>
  <c r="T809" i="55"/>
  <c r="S809" i="55"/>
  <c r="Q809" i="55"/>
  <c r="P809" i="55"/>
  <c r="O809" i="55"/>
  <c r="D809" i="55"/>
  <c r="V808" i="55"/>
  <c r="T808" i="55"/>
  <c r="S808" i="55"/>
  <c r="Q808" i="55"/>
  <c r="P808" i="55"/>
  <c r="O808" i="55"/>
  <c r="D808" i="55"/>
  <c r="V807" i="55"/>
  <c r="T807" i="55"/>
  <c r="S807" i="55"/>
  <c r="Q807" i="55"/>
  <c r="P807" i="55"/>
  <c r="O807" i="55"/>
  <c r="D807" i="55"/>
  <c r="V806" i="55"/>
  <c r="T806" i="55"/>
  <c r="S806" i="55"/>
  <c r="Q806" i="55"/>
  <c r="P806" i="55"/>
  <c r="O806" i="55"/>
  <c r="D806" i="55"/>
  <c r="V805" i="55"/>
  <c r="T805" i="55"/>
  <c r="S805" i="55"/>
  <c r="Q805" i="55"/>
  <c r="P805" i="55"/>
  <c r="O805" i="55"/>
  <c r="D805" i="55"/>
  <c r="V804" i="55"/>
  <c r="T804" i="55"/>
  <c r="S804" i="55"/>
  <c r="Q804" i="55"/>
  <c r="P804" i="55"/>
  <c r="O804" i="55"/>
  <c r="D804" i="55"/>
  <c r="V803" i="55"/>
  <c r="T803" i="55"/>
  <c r="S803" i="55"/>
  <c r="Q803" i="55"/>
  <c r="P803" i="55"/>
  <c r="O803" i="55"/>
  <c r="D803" i="55"/>
  <c r="V802" i="55"/>
  <c r="T802" i="55"/>
  <c r="S802" i="55"/>
  <c r="Q802" i="55"/>
  <c r="P802" i="55"/>
  <c r="O802" i="55"/>
  <c r="D802" i="55"/>
  <c r="V801" i="55"/>
  <c r="T801" i="55"/>
  <c r="S801" i="55"/>
  <c r="Q801" i="55"/>
  <c r="P801" i="55"/>
  <c r="O801" i="55"/>
  <c r="D801" i="55"/>
  <c r="V800" i="55"/>
  <c r="T800" i="55"/>
  <c r="S800" i="55"/>
  <c r="Q800" i="55"/>
  <c r="P800" i="55"/>
  <c r="O800" i="55"/>
  <c r="D800" i="55"/>
  <c r="V799" i="55"/>
  <c r="T799" i="55"/>
  <c r="S799" i="55"/>
  <c r="Q799" i="55"/>
  <c r="P799" i="55"/>
  <c r="O799" i="55"/>
  <c r="D799" i="55"/>
  <c r="V798" i="55"/>
  <c r="T798" i="55"/>
  <c r="S798" i="55"/>
  <c r="Q798" i="55"/>
  <c r="P798" i="55"/>
  <c r="O798" i="55"/>
  <c r="D798" i="55"/>
  <c r="V797" i="55"/>
  <c r="T797" i="55"/>
  <c r="S797" i="55"/>
  <c r="Q797" i="55"/>
  <c r="P797" i="55"/>
  <c r="O797" i="55"/>
  <c r="D797" i="55"/>
  <c r="V796" i="55"/>
  <c r="T796" i="55"/>
  <c r="S796" i="55"/>
  <c r="Q796" i="55"/>
  <c r="P796" i="55"/>
  <c r="O796" i="55"/>
  <c r="D796" i="55"/>
  <c r="V795" i="55"/>
  <c r="T795" i="55"/>
  <c r="S795" i="55"/>
  <c r="Q795" i="55"/>
  <c r="P795" i="55"/>
  <c r="O795" i="55"/>
  <c r="D795" i="55"/>
  <c r="V794" i="55"/>
  <c r="T794" i="55"/>
  <c r="S794" i="55"/>
  <c r="Q794" i="55"/>
  <c r="P794" i="55"/>
  <c r="O794" i="55"/>
  <c r="D794" i="55"/>
  <c r="V793" i="55"/>
  <c r="T793" i="55"/>
  <c r="S793" i="55"/>
  <c r="Q793" i="55"/>
  <c r="P793" i="55"/>
  <c r="O793" i="55"/>
  <c r="D793" i="55"/>
  <c r="V792" i="55"/>
  <c r="T792" i="55"/>
  <c r="S792" i="55"/>
  <c r="Q792" i="55"/>
  <c r="P792" i="55"/>
  <c r="O792" i="55"/>
  <c r="D792" i="55"/>
  <c r="V791" i="55"/>
  <c r="T791" i="55"/>
  <c r="S791" i="55"/>
  <c r="Q791" i="55"/>
  <c r="P791" i="55"/>
  <c r="O791" i="55"/>
  <c r="D791" i="55"/>
  <c r="V790" i="55"/>
  <c r="T790" i="55"/>
  <c r="S790" i="55"/>
  <c r="Q790" i="55"/>
  <c r="P790" i="55"/>
  <c r="O790" i="55"/>
  <c r="D790" i="55"/>
  <c r="V789" i="55"/>
  <c r="T789" i="55"/>
  <c r="S789" i="55"/>
  <c r="Q789" i="55"/>
  <c r="P789" i="55"/>
  <c r="O789" i="55"/>
  <c r="D789" i="55"/>
  <c r="V788" i="55"/>
  <c r="T788" i="55"/>
  <c r="S788" i="55"/>
  <c r="Q788" i="55"/>
  <c r="P788" i="55"/>
  <c r="O788" i="55"/>
  <c r="D788" i="55"/>
  <c r="V787" i="55"/>
  <c r="T787" i="55"/>
  <c r="S787" i="55"/>
  <c r="Q787" i="55"/>
  <c r="P787" i="55"/>
  <c r="O787" i="55"/>
  <c r="D787" i="55"/>
  <c r="V786" i="55"/>
  <c r="T786" i="55"/>
  <c r="S786" i="55"/>
  <c r="Q786" i="55"/>
  <c r="P786" i="55"/>
  <c r="O786" i="55"/>
  <c r="D786" i="55"/>
  <c r="V785" i="55"/>
  <c r="T785" i="55"/>
  <c r="S785" i="55"/>
  <c r="Q785" i="55"/>
  <c r="P785" i="55"/>
  <c r="O785" i="55"/>
  <c r="D785" i="55"/>
  <c r="V784" i="55"/>
  <c r="T784" i="55"/>
  <c r="S784" i="55"/>
  <c r="Q784" i="55"/>
  <c r="P784" i="55"/>
  <c r="O784" i="55"/>
  <c r="D784" i="55"/>
  <c r="V783" i="55"/>
  <c r="T783" i="55"/>
  <c r="S783" i="55"/>
  <c r="Q783" i="55"/>
  <c r="P783" i="55"/>
  <c r="O783" i="55"/>
  <c r="D783" i="55"/>
  <c r="V782" i="55"/>
  <c r="T782" i="55"/>
  <c r="S782" i="55"/>
  <c r="Q782" i="55"/>
  <c r="P782" i="55"/>
  <c r="O782" i="55"/>
  <c r="D782" i="55"/>
  <c r="V781" i="55"/>
  <c r="T781" i="55"/>
  <c r="S781" i="55"/>
  <c r="Q781" i="55"/>
  <c r="P781" i="55"/>
  <c r="O781" i="55"/>
  <c r="D781" i="55"/>
  <c r="V780" i="55"/>
  <c r="T780" i="55"/>
  <c r="S780" i="55"/>
  <c r="Q780" i="55"/>
  <c r="P780" i="55"/>
  <c r="O780" i="55"/>
  <c r="D780" i="55"/>
  <c r="V779" i="55"/>
  <c r="T779" i="55"/>
  <c r="S779" i="55"/>
  <c r="Q779" i="55"/>
  <c r="P779" i="55"/>
  <c r="O779" i="55"/>
  <c r="D779" i="55"/>
  <c r="V778" i="55"/>
  <c r="T778" i="55"/>
  <c r="S778" i="55"/>
  <c r="Q778" i="55"/>
  <c r="P778" i="55"/>
  <c r="O778" i="55"/>
  <c r="D778" i="55"/>
  <c r="V777" i="55"/>
  <c r="T777" i="55"/>
  <c r="S777" i="55"/>
  <c r="Q777" i="55"/>
  <c r="P777" i="55"/>
  <c r="O777" i="55"/>
  <c r="D777" i="55"/>
  <c r="V776" i="55"/>
  <c r="T776" i="55"/>
  <c r="S776" i="55"/>
  <c r="Q776" i="55"/>
  <c r="P776" i="55"/>
  <c r="O776" i="55"/>
  <c r="D776" i="55"/>
  <c r="V775" i="55"/>
  <c r="T775" i="55"/>
  <c r="S775" i="55"/>
  <c r="Q775" i="55"/>
  <c r="P775" i="55"/>
  <c r="O775" i="55"/>
  <c r="D775" i="55"/>
  <c r="V774" i="55"/>
  <c r="T774" i="55"/>
  <c r="S774" i="55"/>
  <c r="Q774" i="55"/>
  <c r="P774" i="55"/>
  <c r="O774" i="55"/>
  <c r="D774" i="55"/>
  <c r="V773" i="55"/>
  <c r="T773" i="55"/>
  <c r="S773" i="55"/>
  <c r="Q773" i="55"/>
  <c r="P773" i="55"/>
  <c r="O773" i="55"/>
  <c r="D773" i="55"/>
  <c r="V772" i="55"/>
  <c r="T772" i="55"/>
  <c r="S772" i="55"/>
  <c r="Q772" i="55"/>
  <c r="P772" i="55"/>
  <c r="O772" i="55"/>
  <c r="D772" i="55"/>
  <c r="V771" i="55"/>
  <c r="T771" i="55"/>
  <c r="S771" i="55"/>
  <c r="Q771" i="55"/>
  <c r="P771" i="55"/>
  <c r="O771" i="55"/>
  <c r="D771" i="55"/>
  <c r="V770" i="55"/>
  <c r="T770" i="55"/>
  <c r="S770" i="55"/>
  <c r="Q770" i="55"/>
  <c r="P770" i="55"/>
  <c r="O770" i="55"/>
  <c r="D770" i="55"/>
  <c r="V769" i="55"/>
  <c r="T769" i="55"/>
  <c r="S769" i="55"/>
  <c r="Q769" i="55"/>
  <c r="P769" i="55"/>
  <c r="O769" i="55"/>
  <c r="D769" i="55"/>
  <c r="V768" i="55"/>
  <c r="T768" i="55"/>
  <c r="S768" i="55"/>
  <c r="Q768" i="55"/>
  <c r="P768" i="55"/>
  <c r="O768" i="55"/>
  <c r="D768" i="55"/>
  <c r="V767" i="55"/>
  <c r="T767" i="55"/>
  <c r="S767" i="55"/>
  <c r="Q767" i="55"/>
  <c r="P767" i="55"/>
  <c r="O767" i="55"/>
  <c r="D767" i="55"/>
  <c r="V766" i="55"/>
  <c r="T766" i="55"/>
  <c r="S766" i="55"/>
  <c r="Q766" i="55"/>
  <c r="P766" i="55"/>
  <c r="O766" i="55"/>
  <c r="D766" i="55"/>
  <c r="V765" i="55"/>
  <c r="T765" i="55"/>
  <c r="S765" i="55"/>
  <c r="Q765" i="55"/>
  <c r="P765" i="55"/>
  <c r="O765" i="55"/>
  <c r="D765" i="55"/>
  <c r="V764" i="55"/>
  <c r="T764" i="55"/>
  <c r="S764" i="55"/>
  <c r="Q764" i="55"/>
  <c r="P764" i="55"/>
  <c r="O764" i="55"/>
  <c r="D764" i="55"/>
  <c r="V763" i="55"/>
  <c r="T763" i="55"/>
  <c r="S763" i="55"/>
  <c r="Q763" i="55"/>
  <c r="P763" i="55"/>
  <c r="O763" i="55"/>
  <c r="D763" i="55"/>
  <c r="V762" i="55"/>
  <c r="T762" i="55"/>
  <c r="S762" i="55"/>
  <c r="Q762" i="55"/>
  <c r="P762" i="55"/>
  <c r="O762" i="55"/>
  <c r="D762" i="55"/>
  <c r="V761" i="55"/>
  <c r="T761" i="55"/>
  <c r="S761" i="55"/>
  <c r="Q761" i="55"/>
  <c r="P761" i="55"/>
  <c r="O761" i="55"/>
  <c r="D761" i="55"/>
  <c r="V760" i="55"/>
  <c r="T760" i="55"/>
  <c r="S760" i="55"/>
  <c r="Q760" i="55"/>
  <c r="P760" i="55"/>
  <c r="O760" i="55"/>
  <c r="D760" i="55"/>
  <c r="V759" i="55"/>
  <c r="T759" i="55"/>
  <c r="S759" i="55"/>
  <c r="Q759" i="55"/>
  <c r="P759" i="55"/>
  <c r="O759" i="55"/>
  <c r="D759" i="55"/>
  <c r="V758" i="55"/>
  <c r="T758" i="55"/>
  <c r="S758" i="55"/>
  <c r="Q758" i="55"/>
  <c r="P758" i="55"/>
  <c r="O758" i="55"/>
  <c r="D758" i="55"/>
  <c r="V757" i="55"/>
  <c r="T757" i="55"/>
  <c r="S757" i="55"/>
  <c r="Q757" i="55"/>
  <c r="P757" i="55"/>
  <c r="O757" i="55"/>
  <c r="D757" i="55"/>
  <c r="V756" i="55"/>
  <c r="T756" i="55"/>
  <c r="S756" i="55"/>
  <c r="Q756" i="55"/>
  <c r="P756" i="55"/>
  <c r="O756" i="55"/>
  <c r="D756" i="55"/>
  <c r="V755" i="55"/>
  <c r="T755" i="55"/>
  <c r="S755" i="55"/>
  <c r="Q755" i="55"/>
  <c r="P755" i="55"/>
  <c r="O755" i="55"/>
  <c r="D755" i="55"/>
  <c r="V754" i="55"/>
  <c r="T754" i="55"/>
  <c r="S754" i="55"/>
  <c r="Q754" i="55"/>
  <c r="P754" i="55"/>
  <c r="O754" i="55"/>
  <c r="D754" i="55"/>
  <c r="V753" i="55"/>
  <c r="T753" i="55"/>
  <c r="S753" i="55"/>
  <c r="Q753" i="55"/>
  <c r="P753" i="55"/>
  <c r="O753" i="55"/>
  <c r="D753" i="55"/>
  <c r="V752" i="55"/>
  <c r="T752" i="55"/>
  <c r="S752" i="55"/>
  <c r="Q752" i="55"/>
  <c r="P752" i="55"/>
  <c r="O752" i="55"/>
  <c r="D752" i="55"/>
  <c r="V751" i="55"/>
  <c r="T751" i="55"/>
  <c r="S751" i="55"/>
  <c r="Q751" i="55"/>
  <c r="P751" i="55"/>
  <c r="O751" i="55"/>
  <c r="D751" i="55"/>
  <c r="V750" i="55"/>
  <c r="T750" i="55"/>
  <c r="S750" i="55"/>
  <c r="Q750" i="55"/>
  <c r="P750" i="55"/>
  <c r="O750" i="55"/>
  <c r="D750" i="55"/>
  <c r="V749" i="55"/>
  <c r="T749" i="55"/>
  <c r="S749" i="55"/>
  <c r="Q749" i="55"/>
  <c r="P749" i="55"/>
  <c r="O749" i="55"/>
  <c r="D749" i="55"/>
  <c r="V748" i="55"/>
  <c r="T748" i="55"/>
  <c r="S748" i="55"/>
  <c r="Q748" i="55"/>
  <c r="P748" i="55"/>
  <c r="O748" i="55"/>
  <c r="D748" i="55"/>
  <c r="V747" i="55"/>
  <c r="T747" i="55"/>
  <c r="S747" i="55"/>
  <c r="Q747" i="55"/>
  <c r="P747" i="55"/>
  <c r="O747" i="55"/>
  <c r="D747" i="55"/>
  <c r="V746" i="55"/>
  <c r="T746" i="55"/>
  <c r="S746" i="55"/>
  <c r="Q746" i="55"/>
  <c r="P746" i="55"/>
  <c r="O746" i="55"/>
  <c r="D746" i="55"/>
  <c r="V745" i="55"/>
  <c r="T745" i="55"/>
  <c r="S745" i="55"/>
  <c r="Q745" i="55"/>
  <c r="P745" i="55"/>
  <c r="O745" i="55"/>
  <c r="D745" i="55"/>
  <c r="V744" i="55"/>
  <c r="T744" i="55"/>
  <c r="S744" i="55"/>
  <c r="Q744" i="55"/>
  <c r="P744" i="55"/>
  <c r="O744" i="55"/>
  <c r="D744" i="55"/>
  <c r="V743" i="55"/>
  <c r="T743" i="55"/>
  <c r="S743" i="55"/>
  <c r="Q743" i="55"/>
  <c r="P743" i="55"/>
  <c r="O743" i="55"/>
  <c r="D743" i="55"/>
  <c r="V742" i="55"/>
  <c r="T742" i="55"/>
  <c r="S742" i="55"/>
  <c r="Q742" i="55"/>
  <c r="P742" i="55"/>
  <c r="O742" i="55"/>
  <c r="D742" i="55"/>
  <c r="V741" i="55"/>
  <c r="T741" i="55"/>
  <c r="S741" i="55"/>
  <c r="Q741" i="55"/>
  <c r="P741" i="55"/>
  <c r="O741" i="55"/>
  <c r="D741" i="55"/>
  <c r="V740" i="55"/>
  <c r="T740" i="55"/>
  <c r="S740" i="55"/>
  <c r="Q740" i="55"/>
  <c r="P740" i="55"/>
  <c r="O740" i="55"/>
  <c r="D740" i="55"/>
  <c r="V739" i="55"/>
  <c r="T739" i="55"/>
  <c r="S739" i="55"/>
  <c r="Q739" i="55"/>
  <c r="P739" i="55"/>
  <c r="O739" i="55"/>
  <c r="D739" i="55"/>
  <c r="V738" i="55"/>
  <c r="T738" i="55"/>
  <c r="S738" i="55"/>
  <c r="Q738" i="55"/>
  <c r="P738" i="55"/>
  <c r="O738" i="55"/>
  <c r="D738" i="55"/>
  <c r="V737" i="55"/>
  <c r="T737" i="55"/>
  <c r="S737" i="55"/>
  <c r="Q737" i="55"/>
  <c r="P737" i="55"/>
  <c r="O737" i="55"/>
  <c r="D737" i="55"/>
  <c r="V736" i="55"/>
  <c r="T736" i="55"/>
  <c r="S736" i="55"/>
  <c r="Q736" i="55"/>
  <c r="P736" i="55"/>
  <c r="O736" i="55"/>
  <c r="D736" i="55"/>
  <c r="V735" i="55"/>
  <c r="T735" i="55"/>
  <c r="S735" i="55"/>
  <c r="Q735" i="55"/>
  <c r="P735" i="55"/>
  <c r="O735" i="55"/>
  <c r="D735" i="55"/>
  <c r="V734" i="55"/>
  <c r="T734" i="55"/>
  <c r="S734" i="55"/>
  <c r="Q734" i="55"/>
  <c r="P734" i="55"/>
  <c r="O734" i="55"/>
  <c r="D734" i="55"/>
  <c r="V733" i="55"/>
  <c r="T733" i="55"/>
  <c r="S733" i="55"/>
  <c r="Q733" i="55"/>
  <c r="P733" i="55"/>
  <c r="O733" i="55"/>
  <c r="D733" i="55"/>
  <c r="V732" i="55"/>
  <c r="T732" i="55"/>
  <c r="S732" i="55"/>
  <c r="Q732" i="55"/>
  <c r="P732" i="55"/>
  <c r="O732" i="55"/>
  <c r="D732" i="55"/>
  <c r="V731" i="55"/>
  <c r="T731" i="55"/>
  <c r="S731" i="55"/>
  <c r="Q731" i="55"/>
  <c r="P731" i="55"/>
  <c r="O731" i="55"/>
  <c r="D731" i="55"/>
  <c r="V730" i="55"/>
  <c r="T730" i="55"/>
  <c r="S730" i="55"/>
  <c r="Q730" i="55"/>
  <c r="P730" i="55"/>
  <c r="O730" i="55"/>
  <c r="D730" i="55"/>
  <c r="V729" i="55"/>
  <c r="T729" i="55"/>
  <c r="S729" i="55"/>
  <c r="Q729" i="55"/>
  <c r="P729" i="55"/>
  <c r="O729" i="55"/>
  <c r="D729" i="55"/>
  <c r="V728" i="55"/>
  <c r="T728" i="55"/>
  <c r="S728" i="55"/>
  <c r="Q728" i="55"/>
  <c r="P728" i="55"/>
  <c r="O728" i="55"/>
  <c r="D728" i="55"/>
  <c r="V727" i="55"/>
  <c r="T727" i="55"/>
  <c r="S727" i="55"/>
  <c r="Q727" i="55"/>
  <c r="P727" i="55"/>
  <c r="O727" i="55"/>
  <c r="D727" i="55"/>
  <c r="V726" i="55"/>
  <c r="T726" i="55"/>
  <c r="S726" i="55"/>
  <c r="Q726" i="55"/>
  <c r="P726" i="55"/>
  <c r="O726" i="55"/>
  <c r="D726" i="55"/>
  <c r="V725" i="55"/>
  <c r="T725" i="55"/>
  <c r="S725" i="55"/>
  <c r="Q725" i="55"/>
  <c r="P725" i="55"/>
  <c r="O725" i="55"/>
  <c r="D725" i="55"/>
  <c r="V724" i="55"/>
  <c r="T724" i="55"/>
  <c r="S724" i="55"/>
  <c r="Q724" i="55"/>
  <c r="P724" i="55"/>
  <c r="O724" i="55"/>
  <c r="D724" i="55"/>
  <c r="V723" i="55"/>
  <c r="T723" i="55"/>
  <c r="S723" i="55"/>
  <c r="Q723" i="55"/>
  <c r="P723" i="55"/>
  <c r="O723" i="55"/>
  <c r="D723" i="55"/>
  <c r="V722" i="55"/>
  <c r="T722" i="55"/>
  <c r="S722" i="55"/>
  <c r="Q722" i="55"/>
  <c r="P722" i="55"/>
  <c r="O722" i="55"/>
  <c r="D722" i="55"/>
  <c r="V721" i="55"/>
  <c r="T721" i="55"/>
  <c r="S721" i="55"/>
  <c r="Q721" i="55"/>
  <c r="P721" i="55"/>
  <c r="O721" i="55"/>
  <c r="D721" i="55"/>
  <c r="V720" i="55"/>
  <c r="T720" i="55"/>
  <c r="S720" i="55"/>
  <c r="Q720" i="55"/>
  <c r="P720" i="55"/>
  <c r="O720" i="55"/>
  <c r="D720" i="55"/>
  <c r="V719" i="55"/>
  <c r="T719" i="55"/>
  <c r="S719" i="55"/>
  <c r="Q719" i="55"/>
  <c r="P719" i="55"/>
  <c r="O719" i="55"/>
  <c r="D719" i="55"/>
  <c r="V718" i="55"/>
  <c r="T718" i="55"/>
  <c r="S718" i="55"/>
  <c r="Q718" i="55"/>
  <c r="P718" i="55"/>
  <c r="O718" i="55"/>
  <c r="D718" i="55"/>
  <c r="V717" i="55"/>
  <c r="T717" i="55"/>
  <c r="S717" i="55"/>
  <c r="Q717" i="55"/>
  <c r="P717" i="55"/>
  <c r="O717" i="55"/>
  <c r="D717" i="55"/>
  <c r="V716" i="55"/>
  <c r="T716" i="55"/>
  <c r="S716" i="55"/>
  <c r="Q716" i="55"/>
  <c r="P716" i="55"/>
  <c r="O716" i="55"/>
  <c r="D716" i="55"/>
  <c r="V715" i="55"/>
  <c r="T715" i="55"/>
  <c r="S715" i="55"/>
  <c r="Q715" i="55"/>
  <c r="P715" i="55"/>
  <c r="O715" i="55"/>
  <c r="D715" i="55"/>
  <c r="V714" i="55"/>
  <c r="T714" i="55"/>
  <c r="S714" i="55"/>
  <c r="Q714" i="55"/>
  <c r="P714" i="55"/>
  <c r="O714" i="55"/>
  <c r="D714" i="55"/>
  <c r="V713" i="55"/>
  <c r="T713" i="55"/>
  <c r="S713" i="55"/>
  <c r="Q713" i="55"/>
  <c r="P713" i="55"/>
  <c r="O713" i="55"/>
  <c r="D713" i="55"/>
  <c r="V712" i="55"/>
  <c r="T712" i="55"/>
  <c r="S712" i="55"/>
  <c r="Q712" i="55"/>
  <c r="P712" i="55"/>
  <c r="O712" i="55"/>
  <c r="D712" i="55"/>
  <c r="V711" i="55"/>
  <c r="T711" i="55"/>
  <c r="S711" i="55"/>
  <c r="Q711" i="55"/>
  <c r="P711" i="55"/>
  <c r="O711" i="55"/>
  <c r="D711" i="55"/>
  <c r="V710" i="55"/>
  <c r="T710" i="55"/>
  <c r="S710" i="55"/>
  <c r="Q710" i="55"/>
  <c r="P710" i="55"/>
  <c r="O710" i="55"/>
  <c r="D710" i="55"/>
  <c r="V709" i="55"/>
  <c r="T709" i="55"/>
  <c r="S709" i="55"/>
  <c r="Q709" i="55"/>
  <c r="P709" i="55"/>
  <c r="O709" i="55"/>
  <c r="D709" i="55"/>
  <c r="V708" i="55"/>
  <c r="T708" i="55"/>
  <c r="S708" i="55"/>
  <c r="Q708" i="55"/>
  <c r="P708" i="55"/>
  <c r="O708" i="55"/>
  <c r="D708" i="55"/>
  <c r="V707" i="55"/>
  <c r="T707" i="55"/>
  <c r="S707" i="55"/>
  <c r="Q707" i="55"/>
  <c r="P707" i="55"/>
  <c r="O707" i="55"/>
  <c r="D707" i="55"/>
  <c r="V706" i="55"/>
  <c r="T706" i="55"/>
  <c r="S706" i="55"/>
  <c r="Q706" i="55"/>
  <c r="P706" i="55"/>
  <c r="O706" i="55"/>
  <c r="D706" i="55"/>
  <c r="V705" i="55"/>
  <c r="T705" i="55"/>
  <c r="S705" i="55"/>
  <c r="Q705" i="55"/>
  <c r="P705" i="55"/>
  <c r="O705" i="55"/>
  <c r="D705" i="55"/>
  <c r="V704" i="55"/>
  <c r="T704" i="55"/>
  <c r="S704" i="55"/>
  <c r="Q704" i="55"/>
  <c r="P704" i="55"/>
  <c r="O704" i="55"/>
  <c r="D704" i="55"/>
  <c r="V703" i="55"/>
  <c r="T703" i="55"/>
  <c r="S703" i="55"/>
  <c r="Q703" i="55"/>
  <c r="P703" i="55"/>
  <c r="O703" i="55"/>
  <c r="D703" i="55"/>
  <c r="V702" i="55"/>
  <c r="T702" i="55"/>
  <c r="S702" i="55"/>
  <c r="Q702" i="55"/>
  <c r="P702" i="55"/>
  <c r="O702" i="55"/>
  <c r="D702" i="55"/>
  <c r="V701" i="55"/>
  <c r="T701" i="55"/>
  <c r="S701" i="55"/>
  <c r="Q701" i="55"/>
  <c r="P701" i="55"/>
  <c r="O701" i="55"/>
  <c r="D701" i="55"/>
  <c r="V700" i="55"/>
  <c r="T700" i="55"/>
  <c r="S700" i="55"/>
  <c r="Q700" i="55"/>
  <c r="P700" i="55"/>
  <c r="O700" i="55"/>
  <c r="D700" i="55"/>
  <c r="V699" i="55"/>
  <c r="T699" i="55"/>
  <c r="S699" i="55"/>
  <c r="Q699" i="55"/>
  <c r="P699" i="55"/>
  <c r="O699" i="55"/>
  <c r="D699" i="55"/>
  <c r="V698" i="55"/>
  <c r="T698" i="55"/>
  <c r="S698" i="55"/>
  <c r="Q698" i="55"/>
  <c r="P698" i="55"/>
  <c r="O698" i="55"/>
  <c r="D698" i="55"/>
  <c r="V697" i="55"/>
  <c r="T697" i="55"/>
  <c r="S697" i="55"/>
  <c r="Q697" i="55"/>
  <c r="P697" i="55"/>
  <c r="O697" i="55"/>
  <c r="D697" i="55"/>
  <c r="V696" i="55"/>
  <c r="T696" i="55"/>
  <c r="S696" i="55"/>
  <c r="Q696" i="55"/>
  <c r="P696" i="55"/>
  <c r="O696" i="55"/>
  <c r="D696" i="55"/>
  <c r="V695" i="55"/>
  <c r="T695" i="55"/>
  <c r="S695" i="55"/>
  <c r="Q695" i="55"/>
  <c r="P695" i="55"/>
  <c r="O695" i="55"/>
  <c r="D695" i="55"/>
  <c r="V694" i="55"/>
  <c r="T694" i="55"/>
  <c r="S694" i="55"/>
  <c r="Q694" i="55"/>
  <c r="P694" i="55"/>
  <c r="O694" i="55"/>
  <c r="D694" i="55"/>
  <c r="V693" i="55"/>
  <c r="T693" i="55"/>
  <c r="S693" i="55"/>
  <c r="Q693" i="55"/>
  <c r="P693" i="55"/>
  <c r="O693" i="55"/>
  <c r="D693" i="55"/>
  <c r="V692" i="55"/>
  <c r="T692" i="55"/>
  <c r="S692" i="55"/>
  <c r="Q692" i="55"/>
  <c r="P692" i="55"/>
  <c r="O692" i="55"/>
  <c r="D692" i="55"/>
  <c r="V691" i="55"/>
  <c r="T691" i="55"/>
  <c r="S691" i="55"/>
  <c r="Q691" i="55"/>
  <c r="P691" i="55"/>
  <c r="O691" i="55"/>
  <c r="D691" i="55"/>
  <c r="V690" i="55"/>
  <c r="T690" i="55"/>
  <c r="S690" i="55"/>
  <c r="Q690" i="55"/>
  <c r="P690" i="55"/>
  <c r="O690" i="55"/>
  <c r="D690" i="55"/>
  <c r="V689" i="55"/>
  <c r="T689" i="55"/>
  <c r="S689" i="55"/>
  <c r="Q689" i="55"/>
  <c r="P689" i="55"/>
  <c r="O689" i="55"/>
  <c r="D689" i="55"/>
  <c r="V688" i="55"/>
  <c r="T688" i="55"/>
  <c r="S688" i="55"/>
  <c r="Q688" i="55"/>
  <c r="P688" i="55"/>
  <c r="O688" i="55"/>
  <c r="D688" i="55"/>
  <c r="V687" i="55"/>
  <c r="T687" i="55"/>
  <c r="S687" i="55"/>
  <c r="Q687" i="55"/>
  <c r="P687" i="55"/>
  <c r="O687" i="55"/>
  <c r="D687" i="55"/>
  <c r="V686" i="55"/>
  <c r="T686" i="55"/>
  <c r="S686" i="55"/>
  <c r="Q686" i="55"/>
  <c r="P686" i="55"/>
  <c r="O686" i="55"/>
  <c r="D686" i="55"/>
  <c r="V685" i="55"/>
  <c r="T685" i="55"/>
  <c r="S685" i="55"/>
  <c r="Q685" i="55"/>
  <c r="P685" i="55"/>
  <c r="O685" i="55"/>
  <c r="D685" i="55"/>
  <c r="V684" i="55"/>
  <c r="T684" i="55"/>
  <c r="S684" i="55"/>
  <c r="Q684" i="55"/>
  <c r="P684" i="55"/>
  <c r="O684" i="55"/>
  <c r="D684" i="55"/>
  <c r="V683" i="55"/>
  <c r="T683" i="55"/>
  <c r="S683" i="55"/>
  <c r="Q683" i="55"/>
  <c r="P683" i="55"/>
  <c r="O683" i="55"/>
  <c r="D683" i="55"/>
  <c r="V682" i="55"/>
  <c r="T682" i="55"/>
  <c r="S682" i="55"/>
  <c r="Q682" i="55"/>
  <c r="P682" i="55"/>
  <c r="O682" i="55"/>
  <c r="D682" i="55"/>
  <c r="V681" i="55"/>
  <c r="T681" i="55"/>
  <c r="S681" i="55"/>
  <c r="Q681" i="55"/>
  <c r="P681" i="55"/>
  <c r="O681" i="55"/>
  <c r="D681" i="55"/>
  <c r="V680" i="55"/>
  <c r="T680" i="55"/>
  <c r="S680" i="55"/>
  <c r="Q680" i="55"/>
  <c r="P680" i="55"/>
  <c r="O680" i="55"/>
  <c r="D680" i="55"/>
  <c r="V679" i="55"/>
  <c r="T679" i="55"/>
  <c r="S679" i="55"/>
  <c r="Q679" i="55"/>
  <c r="P679" i="55"/>
  <c r="O679" i="55"/>
  <c r="D679" i="55"/>
  <c r="V678" i="55"/>
  <c r="T678" i="55"/>
  <c r="S678" i="55"/>
  <c r="Q678" i="55"/>
  <c r="P678" i="55"/>
  <c r="O678" i="55"/>
  <c r="D678" i="55"/>
  <c r="V677" i="55"/>
  <c r="T677" i="55"/>
  <c r="S677" i="55"/>
  <c r="Q677" i="55"/>
  <c r="P677" i="55"/>
  <c r="O677" i="55"/>
  <c r="D677" i="55"/>
  <c r="V676" i="55"/>
  <c r="T676" i="55"/>
  <c r="S676" i="55"/>
  <c r="Q676" i="55"/>
  <c r="P676" i="55"/>
  <c r="O676" i="55"/>
  <c r="D676" i="55"/>
  <c r="V675" i="55"/>
  <c r="T675" i="55"/>
  <c r="S675" i="55"/>
  <c r="Q675" i="55"/>
  <c r="P675" i="55"/>
  <c r="O675" i="55"/>
  <c r="D675" i="55"/>
  <c r="V674" i="55"/>
  <c r="T674" i="55"/>
  <c r="S674" i="55"/>
  <c r="Q674" i="55"/>
  <c r="P674" i="55"/>
  <c r="O674" i="55"/>
  <c r="D674" i="55"/>
  <c r="V673" i="55"/>
  <c r="T673" i="55"/>
  <c r="S673" i="55"/>
  <c r="Q673" i="55"/>
  <c r="P673" i="55"/>
  <c r="O673" i="55"/>
  <c r="D673" i="55"/>
  <c r="V672" i="55"/>
  <c r="T672" i="55"/>
  <c r="S672" i="55"/>
  <c r="Q672" i="55"/>
  <c r="P672" i="55"/>
  <c r="O672" i="55"/>
  <c r="D672" i="55"/>
  <c r="V671" i="55"/>
  <c r="T671" i="55"/>
  <c r="S671" i="55"/>
  <c r="Q671" i="55"/>
  <c r="P671" i="55"/>
  <c r="O671" i="55"/>
  <c r="D671" i="55"/>
  <c r="V670" i="55"/>
  <c r="T670" i="55"/>
  <c r="S670" i="55"/>
  <c r="Q670" i="55"/>
  <c r="P670" i="55"/>
  <c r="O670" i="55"/>
  <c r="D670" i="55"/>
  <c r="V669" i="55"/>
  <c r="T669" i="55"/>
  <c r="S669" i="55"/>
  <c r="Q669" i="55"/>
  <c r="P669" i="55"/>
  <c r="O669" i="55"/>
  <c r="D669" i="55"/>
  <c r="V668" i="55"/>
  <c r="T668" i="55"/>
  <c r="S668" i="55"/>
  <c r="Q668" i="55"/>
  <c r="P668" i="55"/>
  <c r="O668" i="55"/>
  <c r="D668" i="55"/>
  <c r="V667" i="55"/>
  <c r="T667" i="55"/>
  <c r="S667" i="55"/>
  <c r="Q667" i="55"/>
  <c r="P667" i="55"/>
  <c r="O667" i="55"/>
  <c r="D667" i="55"/>
  <c r="V666" i="55"/>
  <c r="T666" i="55"/>
  <c r="S666" i="55"/>
  <c r="Q666" i="55"/>
  <c r="P666" i="55"/>
  <c r="O666" i="55"/>
  <c r="D666" i="55"/>
  <c r="V665" i="55"/>
  <c r="T665" i="55"/>
  <c r="S665" i="55"/>
  <c r="Q665" i="55"/>
  <c r="P665" i="55"/>
  <c r="O665" i="55"/>
  <c r="D665" i="55"/>
  <c r="V664" i="55"/>
  <c r="T664" i="55"/>
  <c r="S664" i="55"/>
  <c r="Q664" i="55"/>
  <c r="P664" i="55"/>
  <c r="O664" i="55"/>
  <c r="D664" i="55"/>
  <c r="V663" i="55"/>
  <c r="T663" i="55"/>
  <c r="S663" i="55"/>
  <c r="Q663" i="55"/>
  <c r="P663" i="55"/>
  <c r="O663" i="55"/>
  <c r="D663" i="55"/>
  <c r="V662" i="55"/>
  <c r="T662" i="55"/>
  <c r="S662" i="55"/>
  <c r="Q662" i="55"/>
  <c r="P662" i="55"/>
  <c r="O662" i="55"/>
  <c r="D662" i="55"/>
  <c r="V661" i="55"/>
  <c r="T661" i="55"/>
  <c r="S661" i="55"/>
  <c r="Q661" i="55"/>
  <c r="P661" i="55"/>
  <c r="O661" i="55"/>
  <c r="D661" i="55"/>
  <c r="V660" i="55"/>
  <c r="T660" i="55"/>
  <c r="S660" i="55"/>
  <c r="Q660" i="55"/>
  <c r="P660" i="55"/>
  <c r="O660" i="55"/>
  <c r="D660" i="55"/>
  <c r="V659" i="55"/>
  <c r="T659" i="55"/>
  <c r="S659" i="55"/>
  <c r="Q659" i="55"/>
  <c r="P659" i="55"/>
  <c r="O659" i="55"/>
  <c r="D659" i="55"/>
  <c r="V658" i="55"/>
  <c r="T658" i="55"/>
  <c r="S658" i="55"/>
  <c r="Q658" i="55"/>
  <c r="P658" i="55"/>
  <c r="O658" i="55"/>
  <c r="D658" i="55"/>
  <c r="V657" i="55"/>
  <c r="T657" i="55"/>
  <c r="S657" i="55"/>
  <c r="Q657" i="55"/>
  <c r="P657" i="55"/>
  <c r="O657" i="55"/>
  <c r="D657" i="55"/>
  <c r="V656" i="55"/>
  <c r="T656" i="55"/>
  <c r="S656" i="55"/>
  <c r="Q656" i="55"/>
  <c r="P656" i="55"/>
  <c r="O656" i="55"/>
  <c r="D656" i="55"/>
  <c r="V655" i="55"/>
  <c r="T655" i="55"/>
  <c r="S655" i="55"/>
  <c r="Q655" i="55"/>
  <c r="P655" i="55"/>
  <c r="O655" i="55"/>
  <c r="D655" i="55"/>
  <c r="V654" i="55"/>
  <c r="T654" i="55"/>
  <c r="S654" i="55"/>
  <c r="Q654" i="55"/>
  <c r="P654" i="55"/>
  <c r="O654" i="55"/>
  <c r="D654" i="55"/>
  <c r="V653" i="55"/>
  <c r="T653" i="55"/>
  <c r="S653" i="55"/>
  <c r="Q653" i="55"/>
  <c r="P653" i="55"/>
  <c r="O653" i="55"/>
  <c r="D653" i="55"/>
  <c r="V652" i="55"/>
  <c r="T652" i="55"/>
  <c r="S652" i="55"/>
  <c r="Q652" i="55"/>
  <c r="P652" i="55"/>
  <c r="O652" i="55"/>
  <c r="D652" i="55"/>
  <c r="V651" i="55"/>
  <c r="T651" i="55"/>
  <c r="S651" i="55"/>
  <c r="Q651" i="55"/>
  <c r="P651" i="55"/>
  <c r="O651" i="55"/>
  <c r="D651" i="55"/>
  <c r="V650" i="55"/>
  <c r="T650" i="55"/>
  <c r="S650" i="55"/>
  <c r="Q650" i="55"/>
  <c r="P650" i="55"/>
  <c r="O650" i="55"/>
  <c r="D650" i="55"/>
  <c r="V649" i="55"/>
  <c r="T649" i="55"/>
  <c r="S649" i="55"/>
  <c r="Q649" i="55"/>
  <c r="P649" i="55"/>
  <c r="O649" i="55"/>
  <c r="D649" i="55"/>
  <c r="V648" i="55"/>
  <c r="T648" i="55"/>
  <c r="S648" i="55"/>
  <c r="Q648" i="55"/>
  <c r="P648" i="55"/>
  <c r="O648" i="55"/>
  <c r="D648" i="55"/>
  <c r="V647" i="55"/>
  <c r="T647" i="55"/>
  <c r="S647" i="55"/>
  <c r="Q647" i="55"/>
  <c r="P647" i="55"/>
  <c r="O647" i="55"/>
  <c r="D647" i="55"/>
  <c r="V646" i="55"/>
  <c r="T646" i="55"/>
  <c r="S646" i="55"/>
  <c r="Q646" i="55"/>
  <c r="P646" i="55"/>
  <c r="O646" i="55"/>
  <c r="D646" i="55"/>
  <c r="V645" i="55"/>
  <c r="T645" i="55"/>
  <c r="S645" i="55"/>
  <c r="Q645" i="55"/>
  <c r="P645" i="55"/>
  <c r="O645" i="55"/>
  <c r="D645" i="55"/>
  <c r="V644" i="55"/>
  <c r="T644" i="55"/>
  <c r="S644" i="55"/>
  <c r="Q644" i="55"/>
  <c r="P644" i="55"/>
  <c r="O644" i="55"/>
  <c r="D644" i="55"/>
  <c r="V643" i="55"/>
  <c r="T643" i="55"/>
  <c r="S643" i="55"/>
  <c r="Q643" i="55"/>
  <c r="P643" i="55"/>
  <c r="O643" i="55"/>
  <c r="D643" i="55"/>
  <c r="V642" i="55"/>
  <c r="T642" i="55"/>
  <c r="S642" i="55"/>
  <c r="Q642" i="55"/>
  <c r="P642" i="55"/>
  <c r="O642" i="55"/>
  <c r="D642" i="55"/>
  <c r="V641" i="55"/>
  <c r="T641" i="55"/>
  <c r="S641" i="55"/>
  <c r="Q641" i="55"/>
  <c r="P641" i="55"/>
  <c r="O641" i="55"/>
  <c r="D641" i="55"/>
  <c r="V640" i="55"/>
  <c r="T640" i="55"/>
  <c r="S640" i="55"/>
  <c r="Q640" i="55"/>
  <c r="P640" i="55"/>
  <c r="O640" i="55"/>
  <c r="D640" i="55"/>
  <c r="V639" i="55"/>
  <c r="T639" i="55"/>
  <c r="S639" i="55"/>
  <c r="Q639" i="55"/>
  <c r="P639" i="55"/>
  <c r="O639" i="55"/>
  <c r="D639" i="55"/>
  <c r="V638" i="55"/>
  <c r="T638" i="55"/>
  <c r="S638" i="55"/>
  <c r="Q638" i="55"/>
  <c r="P638" i="55"/>
  <c r="O638" i="55"/>
  <c r="D638" i="55"/>
  <c r="V637" i="55"/>
  <c r="T637" i="55"/>
  <c r="S637" i="55"/>
  <c r="Q637" i="55"/>
  <c r="P637" i="55"/>
  <c r="O637" i="55"/>
  <c r="D637" i="55"/>
  <c r="V636" i="55"/>
  <c r="T636" i="55"/>
  <c r="S636" i="55"/>
  <c r="Q636" i="55"/>
  <c r="P636" i="55"/>
  <c r="O636" i="55"/>
  <c r="D636" i="55"/>
  <c r="V635" i="55"/>
  <c r="T635" i="55"/>
  <c r="S635" i="55"/>
  <c r="Q635" i="55"/>
  <c r="P635" i="55"/>
  <c r="O635" i="55"/>
  <c r="D635" i="55"/>
  <c r="V634" i="55"/>
  <c r="T634" i="55"/>
  <c r="S634" i="55"/>
  <c r="Q634" i="55"/>
  <c r="P634" i="55"/>
  <c r="O634" i="55"/>
  <c r="D634" i="55"/>
  <c r="V633" i="55"/>
  <c r="T633" i="55"/>
  <c r="S633" i="55"/>
  <c r="Q633" i="55"/>
  <c r="P633" i="55"/>
  <c r="O633" i="55"/>
  <c r="D633" i="55"/>
  <c r="V632" i="55"/>
  <c r="T632" i="55"/>
  <c r="S632" i="55"/>
  <c r="Q632" i="55"/>
  <c r="P632" i="55"/>
  <c r="O632" i="55"/>
  <c r="D632" i="55"/>
  <c r="V631" i="55"/>
  <c r="T631" i="55"/>
  <c r="S631" i="55"/>
  <c r="Q631" i="55"/>
  <c r="P631" i="55"/>
  <c r="O631" i="55"/>
  <c r="D631" i="55"/>
  <c r="V630" i="55"/>
  <c r="T630" i="55"/>
  <c r="S630" i="55"/>
  <c r="Q630" i="55"/>
  <c r="P630" i="55"/>
  <c r="O630" i="55"/>
  <c r="D630" i="55"/>
  <c r="V629" i="55"/>
  <c r="T629" i="55"/>
  <c r="S629" i="55"/>
  <c r="Q629" i="55"/>
  <c r="P629" i="55"/>
  <c r="O629" i="55"/>
  <c r="D629" i="55"/>
  <c r="V628" i="55"/>
  <c r="T628" i="55"/>
  <c r="S628" i="55"/>
  <c r="Q628" i="55"/>
  <c r="P628" i="55"/>
  <c r="O628" i="55"/>
  <c r="D628" i="55"/>
  <c r="V627" i="55"/>
  <c r="T627" i="55"/>
  <c r="S627" i="55"/>
  <c r="Q627" i="55"/>
  <c r="P627" i="55"/>
  <c r="O627" i="55"/>
  <c r="D627" i="55"/>
  <c r="V626" i="55"/>
  <c r="T626" i="55"/>
  <c r="S626" i="55"/>
  <c r="Q626" i="55"/>
  <c r="P626" i="55"/>
  <c r="O626" i="55"/>
  <c r="D626" i="55"/>
  <c r="V625" i="55"/>
  <c r="T625" i="55"/>
  <c r="S625" i="55"/>
  <c r="Q625" i="55"/>
  <c r="P625" i="55"/>
  <c r="O625" i="55"/>
  <c r="D625" i="55"/>
  <c r="V624" i="55"/>
  <c r="T624" i="55"/>
  <c r="S624" i="55"/>
  <c r="Q624" i="55"/>
  <c r="P624" i="55"/>
  <c r="O624" i="55"/>
  <c r="D624" i="55"/>
  <c r="V623" i="55"/>
  <c r="T623" i="55"/>
  <c r="S623" i="55"/>
  <c r="Q623" i="55"/>
  <c r="P623" i="55"/>
  <c r="O623" i="55"/>
  <c r="D623" i="55"/>
  <c r="V622" i="55"/>
  <c r="T622" i="55"/>
  <c r="S622" i="55"/>
  <c r="Q622" i="55"/>
  <c r="P622" i="55"/>
  <c r="O622" i="55"/>
  <c r="D622" i="55"/>
  <c r="V621" i="55"/>
  <c r="T621" i="55"/>
  <c r="S621" i="55"/>
  <c r="Q621" i="55"/>
  <c r="P621" i="55"/>
  <c r="O621" i="55"/>
  <c r="D621" i="55"/>
  <c r="V620" i="55"/>
  <c r="T620" i="55"/>
  <c r="S620" i="55"/>
  <c r="Q620" i="55"/>
  <c r="P620" i="55"/>
  <c r="O620" i="55"/>
  <c r="D620" i="55"/>
  <c r="V619" i="55"/>
  <c r="T619" i="55"/>
  <c r="S619" i="55"/>
  <c r="Q619" i="55"/>
  <c r="P619" i="55"/>
  <c r="O619" i="55"/>
  <c r="D619" i="55"/>
  <c r="V618" i="55"/>
  <c r="T618" i="55"/>
  <c r="S618" i="55"/>
  <c r="Q618" i="55"/>
  <c r="P618" i="55"/>
  <c r="O618" i="55"/>
  <c r="D618" i="55"/>
  <c r="V617" i="55"/>
  <c r="T617" i="55"/>
  <c r="S617" i="55"/>
  <c r="Q617" i="55"/>
  <c r="P617" i="55"/>
  <c r="O617" i="55"/>
  <c r="D617" i="55"/>
  <c r="V616" i="55"/>
  <c r="T616" i="55"/>
  <c r="S616" i="55"/>
  <c r="Q616" i="55"/>
  <c r="P616" i="55"/>
  <c r="O616" i="55"/>
  <c r="D616" i="55"/>
  <c r="V615" i="55"/>
  <c r="T615" i="55"/>
  <c r="S615" i="55"/>
  <c r="Q615" i="55"/>
  <c r="P615" i="55"/>
  <c r="O615" i="55"/>
  <c r="D615" i="55"/>
  <c r="V614" i="55"/>
  <c r="T614" i="55"/>
  <c r="S614" i="55"/>
  <c r="Q614" i="55"/>
  <c r="P614" i="55"/>
  <c r="O614" i="55"/>
  <c r="D614" i="55"/>
  <c r="V613" i="55"/>
  <c r="T613" i="55"/>
  <c r="S613" i="55"/>
  <c r="Q613" i="55"/>
  <c r="P613" i="55"/>
  <c r="O613" i="55"/>
  <c r="D613" i="55"/>
  <c r="V612" i="55"/>
  <c r="T612" i="55"/>
  <c r="S612" i="55"/>
  <c r="Q612" i="55"/>
  <c r="P612" i="55"/>
  <c r="O612" i="55"/>
  <c r="D612" i="55"/>
  <c r="V611" i="55"/>
  <c r="T611" i="55"/>
  <c r="S611" i="55"/>
  <c r="Q611" i="55"/>
  <c r="P611" i="55"/>
  <c r="O611" i="55"/>
  <c r="D611" i="55"/>
  <c r="V610" i="55"/>
  <c r="T610" i="55"/>
  <c r="S610" i="55"/>
  <c r="Q610" i="55"/>
  <c r="P610" i="55"/>
  <c r="O610" i="55"/>
  <c r="D610" i="55"/>
  <c r="V609" i="55"/>
  <c r="T609" i="55"/>
  <c r="S609" i="55"/>
  <c r="Q609" i="55"/>
  <c r="P609" i="55"/>
  <c r="O609" i="55"/>
  <c r="D609" i="55"/>
  <c r="V608" i="55"/>
  <c r="T608" i="55"/>
  <c r="S608" i="55"/>
  <c r="Q608" i="55"/>
  <c r="P608" i="55"/>
  <c r="O608" i="55"/>
  <c r="D608" i="55"/>
  <c r="V607" i="55"/>
  <c r="T607" i="55"/>
  <c r="S607" i="55"/>
  <c r="Q607" i="55"/>
  <c r="P607" i="55"/>
  <c r="O607" i="55"/>
  <c r="D607" i="55"/>
  <c r="V606" i="55"/>
  <c r="T606" i="55"/>
  <c r="S606" i="55"/>
  <c r="Q606" i="55"/>
  <c r="P606" i="55"/>
  <c r="O606" i="55"/>
  <c r="D606" i="55"/>
  <c r="V605" i="55"/>
  <c r="T605" i="55"/>
  <c r="S605" i="55"/>
  <c r="Q605" i="55"/>
  <c r="P605" i="55"/>
  <c r="O605" i="55"/>
  <c r="D605" i="55"/>
  <c r="V604" i="55"/>
  <c r="T604" i="55"/>
  <c r="S604" i="55"/>
  <c r="Q604" i="55"/>
  <c r="P604" i="55"/>
  <c r="O604" i="55"/>
  <c r="D604" i="55"/>
  <c r="V603" i="55"/>
  <c r="T603" i="55"/>
  <c r="S603" i="55"/>
  <c r="Q603" i="55"/>
  <c r="P603" i="55"/>
  <c r="O603" i="55"/>
  <c r="D603" i="55"/>
  <c r="V602" i="55"/>
  <c r="T602" i="55"/>
  <c r="S602" i="55"/>
  <c r="Q602" i="55"/>
  <c r="P602" i="55"/>
  <c r="O602" i="55"/>
  <c r="D602" i="55"/>
  <c r="V601" i="55"/>
  <c r="T601" i="55"/>
  <c r="S601" i="55"/>
  <c r="Q601" i="55"/>
  <c r="P601" i="55"/>
  <c r="O601" i="55"/>
  <c r="D601" i="55"/>
  <c r="V600" i="55"/>
  <c r="T600" i="55"/>
  <c r="S600" i="55"/>
  <c r="Q600" i="55"/>
  <c r="P600" i="55"/>
  <c r="O600" i="55"/>
  <c r="D600" i="55"/>
  <c r="V599" i="55"/>
  <c r="T599" i="55"/>
  <c r="S599" i="55"/>
  <c r="Q599" i="55"/>
  <c r="P599" i="55"/>
  <c r="O599" i="55"/>
  <c r="D599" i="55"/>
  <c r="V598" i="55"/>
  <c r="T598" i="55"/>
  <c r="S598" i="55"/>
  <c r="Q598" i="55"/>
  <c r="P598" i="55"/>
  <c r="O598" i="55"/>
  <c r="D598" i="55"/>
  <c r="V597" i="55"/>
  <c r="T597" i="55"/>
  <c r="S597" i="55"/>
  <c r="Q597" i="55"/>
  <c r="P597" i="55"/>
  <c r="O597" i="55"/>
  <c r="D597" i="55"/>
  <c r="V596" i="55"/>
  <c r="T596" i="55"/>
  <c r="S596" i="55"/>
  <c r="Q596" i="55"/>
  <c r="P596" i="55"/>
  <c r="O596" i="55"/>
  <c r="D596" i="55"/>
  <c r="V595" i="55"/>
  <c r="T595" i="55"/>
  <c r="S595" i="55"/>
  <c r="Q595" i="55"/>
  <c r="P595" i="55"/>
  <c r="O595" i="55"/>
  <c r="D595" i="55"/>
  <c r="V594" i="55"/>
  <c r="T594" i="55"/>
  <c r="S594" i="55"/>
  <c r="Q594" i="55"/>
  <c r="P594" i="55"/>
  <c r="O594" i="55"/>
  <c r="D594" i="55"/>
  <c r="V593" i="55"/>
  <c r="T593" i="55"/>
  <c r="S593" i="55"/>
  <c r="Q593" i="55"/>
  <c r="P593" i="55"/>
  <c r="O593" i="55"/>
  <c r="D593" i="55"/>
  <c r="V592" i="55"/>
  <c r="T592" i="55"/>
  <c r="S592" i="55"/>
  <c r="Q592" i="55"/>
  <c r="P592" i="55"/>
  <c r="O592" i="55"/>
  <c r="D592" i="55"/>
  <c r="V591" i="55"/>
  <c r="T591" i="55"/>
  <c r="S591" i="55"/>
  <c r="Q591" i="55"/>
  <c r="P591" i="55"/>
  <c r="O591" i="55"/>
  <c r="D591" i="55"/>
  <c r="V590" i="55"/>
  <c r="T590" i="55"/>
  <c r="S590" i="55"/>
  <c r="Q590" i="55"/>
  <c r="P590" i="55"/>
  <c r="O590" i="55"/>
  <c r="D590" i="55"/>
  <c r="V589" i="55"/>
  <c r="T589" i="55"/>
  <c r="S589" i="55"/>
  <c r="Q589" i="55"/>
  <c r="P589" i="55"/>
  <c r="O589" i="55"/>
  <c r="D589" i="55"/>
  <c r="V588" i="55"/>
  <c r="T588" i="55"/>
  <c r="S588" i="55"/>
  <c r="Q588" i="55"/>
  <c r="P588" i="55"/>
  <c r="O588" i="55"/>
  <c r="D588" i="55"/>
  <c r="V587" i="55"/>
  <c r="T587" i="55"/>
  <c r="S587" i="55"/>
  <c r="Q587" i="55"/>
  <c r="P587" i="55"/>
  <c r="O587" i="55"/>
  <c r="D587" i="55"/>
  <c r="V586" i="55"/>
  <c r="T586" i="55"/>
  <c r="S586" i="55"/>
  <c r="Q586" i="55"/>
  <c r="P586" i="55"/>
  <c r="O586" i="55"/>
  <c r="D586" i="55"/>
  <c r="V585" i="55"/>
  <c r="T585" i="55"/>
  <c r="S585" i="55"/>
  <c r="Q585" i="55"/>
  <c r="P585" i="55"/>
  <c r="O585" i="55"/>
  <c r="D585" i="55"/>
  <c r="V584" i="55"/>
  <c r="T584" i="55"/>
  <c r="S584" i="55"/>
  <c r="Q584" i="55"/>
  <c r="P584" i="55"/>
  <c r="O584" i="55"/>
  <c r="D584" i="55"/>
  <c r="V583" i="55"/>
  <c r="T583" i="55"/>
  <c r="S583" i="55"/>
  <c r="Q583" i="55"/>
  <c r="P583" i="55"/>
  <c r="O583" i="55"/>
  <c r="D583" i="55"/>
  <c r="V582" i="55"/>
  <c r="T582" i="55"/>
  <c r="S582" i="55"/>
  <c r="Q582" i="55"/>
  <c r="P582" i="55"/>
  <c r="O582" i="55"/>
  <c r="D582" i="55"/>
  <c r="V581" i="55"/>
  <c r="T581" i="55"/>
  <c r="S581" i="55"/>
  <c r="Q581" i="55"/>
  <c r="P581" i="55"/>
  <c r="O581" i="55"/>
  <c r="D581" i="55"/>
  <c r="V580" i="55"/>
  <c r="T580" i="55"/>
  <c r="S580" i="55"/>
  <c r="Q580" i="55"/>
  <c r="P580" i="55"/>
  <c r="O580" i="55"/>
  <c r="D580" i="55"/>
  <c r="V579" i="55"/>
  <c r="T579" i="55"/>
  <c r="S579" i="55"/>
  <c r="Q579" i="55"/>
  <c r="P579" i="55"/>
  <c r="O579" i="55"/>
  <c r="D579" i="55"/>
  <c r="V578" i="55"/>
  <c r="T578" i="55"/>
  <c r="S578" i="55"/>
  <c r="Q578" i="55"/>
  <c r="P578" i="55"/>
  <c r="O578" i="55"/>
  <c r="D578" i="55"/>
  <c r="V577" i="55"/>
  <c r="T577" i="55"/>
  <c r="S577" i="55"/>
  <c r="Q577" i="55"/>
  <c r="P577" i="55"/>
  <c r="O577" i="55"/>
  <c r="D577" i="55"/>
  <c r="V576" i="55"/>
  <c r="T576" i="55"/>
  <c r="S576" i="55"/>
  <c r="Q576" i="55"/>
  <c r="P576" i="55"/>
  <c r="O576" i="55"/>
  <c r="D576" i="55"/>
  <c r="V575" i="55"/>
  <c r="T575" i="55"/>
  <c r="S575" i="55"/>
  <c r="Q575" i="55"/>
  <c r="P575" i="55"/>
  <c r="O575" i="55"/>
  <c r="D575" i="55"/>
  <c r="V574" i="55"/>
  <c r="T574" i="55"/>
  <c r="S574" i="55"/>
  <c r="Q574" i="55"/>
  <c r="P574" i="55"/>
  <c r="O574" i="55"/>
  <c r="D574" i="55"/>
  <c r="V573" i="55"/>
  <c r="T573" i="55"/>
  <c r="S573" i="55"/>
  <c r="Q573" i="55"/>
  <c r="P573" i="55"/>
  <c r="O573" i="55"/>
  <c r="D573" i="55"/>
  <c r="V572" i="55"/>
  <c r="T572" i="55"/>
  <c r="S572" i="55"/>
  <c r="Q572" i="55"/>
  <c r="P572" i="55"/>
  <c r="O572" i="55"/>
  <c r="D572" i="55"/>
  <c r="V571" i="55"/>
  <c r="T571" i="55"/>
  <c r="S571" i="55"/>
  <c r="Q571" i="55"/>
  <c r="P571" i="55"/>
  <c r="O571" i="55"/>
  <c r="D571" i="55"/>
  <c r="V570" i="55"/>
  <c r="T570" i="55"/>
  <c r="S570" i="55"/>
  <c r="Q570" i="55"/>
  <c r="P570" i="55"/>
  <c r="O570" i="55"/>
  <c r="D570" i="55"/>
  <c r="V569" i="55"/>
  <c r="T569" i="55"/>
  <c r="S569" i="55"/>
  <c r="Q569" i="55"/>
  <c r="P569" i="55"/>
  <c r="O569" i="55"/>
  <c r="D569" i="55"/>
  <c r="V568" i="55"/>
  <c r="T568" i="55"/>
  <c r="S568" i="55"/>
  <c r="Q568" i="55"/>
  <c r="P568" i="55"/>
  <c r="O568" i="55"/>
  <c r="D568" i="55"/>
  <c r="V567" i="55"/>
  <c r="T567" i="55"/>
  <c r="S567" i="55"/>
  <c r="Q567" i="55"/>
  <c r="P567" i="55"/>
  <c r="O567" i="55"/>
  <c r="D567" i="55"/>
  <c r="V566" i="55"/>
  <c r="T566" i="55"/>
  <c r="S566" i="55"/>
  <c r="Q566" i="55"/>
  <c r="P566" i="55"/>
  <c r="O566" i="55"/>
  <c r="D566" i="55"/>
  <c r="V565" i="55"/>
  <c r="T565" i="55"/>
  <c r="S565" i="55"/>
  <c r="Q565" i="55"/>
  <c r="P565" i="55"/>
  <c r="O565" i="55"/>
  <c r="D565" i="55"/>
  <c r="V564" i="55"/>
  <c r="T564" i="55"/>
  <c r="S564" i="55"/>
  <c r="Q564" i="55"/>
  <c r="P564" i="55"/>
  <c r="O564" i="55"/>
  <c r="D564" i="55"/>
  <c r="V563" i="55"/>
  <c r="T563" i="55"/>
  <c r="S563" i="55"/>
  <c r="Q563" i="55"/>
  <c r="P563" i="55"/>
  <c r="O563" i="55"/>
  <c r="D563" i="55"/>
  <c r="V562" i="55"/>
  <c r="T562" i="55"/>
  <c r="S562" i="55"/>
  <c r="Q562" i="55"/>
  <c r="P562" i="55"/>
  <c r="O562" i="55"/>
  <c r="D562" i="55"/>
  <c r="V561" i="55"/>
  <c r="T561" i="55"/>
  <c r="S561" i="55"/>
  <c r="Q561" i="55"/>
  <c r="P561" i="55"/>
  <c r="O561" i="55"/>
  <c r="D561" i="55"/>
  <c r="V560" i="55"/>
  <c r="T560" i="55"/>
  <c r="S560" i="55"/>
  <c r="Q560" i="55"/>
  <c r="P560" i="55"/>
  <c r="O560" i="55"/>
  <c r="D560" i="55"/>
  <c r="V559" i="55"/>
  <c r="T559" i="55"/>
  <c r="S559" i="55"/>
  <c r="Q559" i="55"/>
  <c r="P559" i="55"/>
  <c r="O559" i="55"/>
  <c r="D559" i="55"/>
  <c r="V558" i="55"/>
  <c r="T558" i="55"/>
  <c r="S558" i="55"/>
  <c r="Q558" i="55"/>
  <c r="P558" i="55"/>
  <c r="O558" i="55"/>
  <c r="D558" i="55"/>
  <c r="V557" i="55"/>
  <c r="T557" i="55"/>
  <c r="S557" i="55"/>
  <c r="Q557" i="55"/>
  <c r="P557" i="55"/>
  <c r="O557" i="55"/>
  <c r="D557" i="55"/>
  <c r="V556" i="55"/>
  <c r="T556" i="55"/>
  <c r="S556" i="55"/>
  <c r="Q556" i="55"/>
  <c r="P556" i="55"/>
  <c r="O556" i="55"/>
  <c r="D556" i="55"/>
  <c r="V555" i="55"/>
  <c r="T555" i="55"/>
  <c r="S555" i="55"/>
  <c r="Q555" i="55"/>
  <c r="P555" i="55"/>
  <c r="O555" i="55"/>
  <c r="D555" i="55"/>
  <c r="V554" i="55"/>
  <c r="T554" i="55"/>
  <c r="S554" i="55"/>
  <c r="Q554" i="55"/>
  <c r="P554" i="55"/>
  <c r="O554" i="55"/>
  <c r="D554" i="55"/>
  <c r="V553" i="55"/>
  <c r="T553" i="55"/>
  <c r="S553" i="55"/>
  <c r="Q553" i="55"/>
  <c r="P553" i="55"/>
  <c r="O553" i="55"/>
  <c r="D553" i="55"/>
  <c r="V552" i="55"/>
  <c r="T552" i="55"/>
  <c r="S552" i="55"/>
  <c r="Q552" i="55"/>
  <c r="P552" i="55"/>
  <c r="O552" i="55"/>
  <c r="D552" i="55"/>
  <c r="V551" i="55"/>
  <c r="T551" i="55"/>
  <c r="S551" i="55"/>
  <c r="Q551" i="55"/>
  <c r="P551" i="55"/>
  <c r="O551" i="55"/>
  <c r="D551" i="55"/>
  <c r="V550" i="55"/>
  <c r="T550" i="55"/>
  <c r="S550" i="55"/>
  <c r="Q550" i="55"/>
  <c r="P550" i="55"/>
  <c r="O550" i="55"/>
  <c r="D550" i="55"/>
  <c r="V549" i="55"/>
  <c r="T549" i="55"/>
  <c r="S549" i="55"/>
  <c r="Q549" i="55"/>
  <c r="P549" i="55"/>
  <c r="O549" i="55"/>
  <c r="D549" i="55"/>
  <c r="V548" i="55"/>
  <c r="T548" i="55"/>
  <c r="S548" i="55"/>
  <c r="Q548" i="55"/>
  <c r="P548" i="55"/>
  <c r="O548" i="55"/>
  <c r="D548" i="55"/>
  <c r="V547" i="55"/>
  <c r="T547" i="55"/>
  <c r="S547" i="55"/>
  <c r="Q547" i="55"/>
  <c r="P547" i="55"/>
  <c r="O547" i="55"/>
  <c r="D547" i="55"/>
  <c r="V546" i="55"/>
  <c r="T546" i="55"/>
  <c r="S546" i="55"/>
  <c r="Q546" i="55"/>
  <c r="P546" i="55"/>
  <c r="O546" i="55"/>
  <c r="D546" i="55"/>
  <c r="V545" i="55"/>
  <c r="T545" i="55"/>
  <c r="S545" i="55"/>
  <c r="Q545" i="55"/>
  <c r="P545" i="55"/>
  <c r="O545" i="55"/>
  <c r="D545" i="55"/>
  <c r="V544" i="55"/>
  <c r="T544" i="55"/>
  <c r="S544" i="55"/>
  <c r="Q544" i="55"/>
  <c r="P544" i="55"/>
  <c r="O544" i="55"/>
  <c r="D544" i="55"/>
  <c r="V543" i="55"/>
  <c r="T543" i="55"/>
  <c r="S543" i="55"/>
  <c r="Q543" i="55"/>
  <c r="P543" i="55"/>
  <c r="O543" i="55"/>
  <c r="D543" i="55"/>
  <c r="V542" i="55"/>
  <c r="T542" i="55"/>
  <c r="S542" i="55"/>
  <c r="Q542" i="55"/>
  <c r="P542" i="55"/>
  <c r="O542" i="55"/>
  <c r="D542" i="55"/>
  <c r="V541" i="55"/>
  <c r="T541" i="55"/>
  <c r="S541" i="55"/>
  <c r="Q541" i="55"/>
  <c r="P541" i="55"/>
  <c r="O541" i="55"/>
  <c r="D541" i="55"/>
  <c r="V540" i="55"/>
  <c r="T540" i="55"/>
  <c r="S540" i="55"/>
  <c r="Q540" i="55"/>
  <c r="P540" i="55"/>
  <c r="O540" i="55"/>
  <c r="D540" i="55"/>
  <c r="V539" i="55"/>
  <c r="T539" i="55"/>
  <c r="S539" i="55"/>
  <c r="Q539" i="55"/>
  <c r="P539" i="55"/>
  <c r="O539" i="55"/>
  <c r="D539" i="55"/>
  <c r="V538" i="55"/>
  <c r="T538" i="55"/>
  <c r="S538" i="55"/>
  <c r="Q538" i="55"/>
  <c r="P538" i="55"/>
  <c r="O538" i="55"/>
  <c r="D538" i="55"/>
  <c r="V537" i="55"/>
  <c r="T537" i="55"/>
  <c r="S537" i="55"/>
  <c r="Q537" i="55"/>
  <c r="P537" i="55"/>
  <c r="O537" i="55"/>
  <c r="D537" i="55"/>
  <c r="V536" i="55"/>
  <c r="T536" i="55"/>
  <c r="S536" i="55"/>
  <c r="Q536" i="55"/>
  <c r="P536" i="55"/>
  <c r="O536" i="55"/>
  <c r="D536" i="55"/>
  <c r="V535" i="55"/>
  <c r="T535" i="55"/>
  <c r="S535" i="55"/>
  <c r="Q535" i="55"/>
  <c r="P535" i="55"/>
  <c r="O535" i="55"/>
  <c r="D535" i="55"/>
  <c r="V534" i="55"/>
  <c r="T534" i="55"/>
  <c r="S534" i="55"/>
  <c r="Q534" i="55"/>
  <c r="P534" i="55"/>
  <c r="O534" i="55"/>
  <c r="D534" i="55"/>
  <c r="V533" i="55"/>
  <c r="T533" i="55"/>
  <c r="S533" i="55"/>
  <c r="Q533" i="55"/>
  <c r="P533" i="55"/>
  <c r="O533" i="55"/>
  <c r="D533" i="55"/>
  <c r="V532" i="55"/>
  <c r="T532" i="55"/>
  <c r="S532" i="55"/>
  <c r="Q532" i="55"/>
  <c r="P532" i="55"/>
  <c r="O532" i="55"/>
  <c r="D532" i="55"/>
  <c r="V531" i="55"/>
  <c r="T531" i="55"/>
  <c r="S531" i="55"/>
  <c r="Q531" i="55"/>
  <c r="P531" i="55"/>
  <c r="O531" i="55"/>
  <c r="D531" i="55"/>
  <c r="V530" i="55"/>
  <c r="T530" i="55"/>
  <c r="S530" i="55"/>
  <c r="Q530" i="55"/>
  <c r="P530" i="55"/>
  <c r="O530" i="55"/>
  <c r="D530" i="55"/>
  <c r="V529" i="55"/>
  <c r="T529" i="55"/>
  <c r="S529" i="55"/>
  <c r="Q529" i="55"/>
  <c r="P529" i="55"/>
  <c r="O529" i="55"/>
  <c r="D529" i="55"/>
  <c r="V528" i="55"/>
  <c r="T528" i="55"/>
  <c r="S528" i="55"/>
  <c r="Q528" i="55"/>
  <c r="P528" i="55"/>
  <c r="O528" i="55"/>
  <c r="D528" i="55"/>
  <c r="V527" i="55"/>
  <c r="T527" i="55"/>
  <c r="S527" i="55"/>
  <c r="Q527" i="55"/>
  <c r="P527" i="55"/>
  <c r="O527" i="55"/>
  <c r="D527" i="55"/>
  <c r="V526" i="55"/>
  <c r="T526" i="55"/>
  <c r="S526" i="55"/>
  <c r="Q526" i="55"/>
  <c r="P526" i="55"/>
  <c r="O526" i="55"/>
  <c r="D526" i="55"/>
  <c r="V525" i="55"/>
  <c r="T525" i="55"/>
  <c r="S525" i="55"/>
  <c r="Q525" i="55"/>
  <c r="P525" i="55"/>
  <c r="O525" i="55"/>
  <c r="D525" i="55"/>
  <c r="V524" i="55"/>
  <c r="T524" i="55"/>
  <c r="S524" i="55"/>
  <c r="Q524" i="55"/>
  <c r="P524" i="55"/>
  <c r="O524" i="55"/>
  <c r="D524" i="55"/>
  <c r="V523" i="55"/>
  <c r="T523" i="55"/>
  <c r="S523" i="55"/>
  <c r="Q523" i="55"/>
  <c r="P523" i="55"/>
  <c r="O523" i="55"/>
  <c r="D523" i="55"/>
  <c r="V522" i="55"/>
  <c r="T522" i="55"/>
  <c r="S522" i="55"/>
  <c r="Q522" i="55"/>
  <c r="P522" i="55"/>
  <c r="O522" i="55"/>
  <c r="D522" i="55"/>
  <c r="V521" i="55"/>
  <c r="T521" i="55"/>
  <c r="S521" i="55"/>
  <c r="Q521" i="55"/>
  <c r="P521" i="55"/>
  <c r="O521" i="55"/>
  <c r="D521" i="55"/>
  <c r="V520" i="55"/>
  <c r="T520" i="55"/>
  <c r="S520" i="55"/>
  <c r="Q520" i="55"/>
  <c r="P520" i="55"/>
  <c r="O520" i="55"/>
  <c r="D520" i="55"/>
  <c r="V519" i="55"/>
  <c r="T519" i="55"/>
  <c r="S519" i="55"/>
  <c r="Q519" i="55"/>
  <c r="P519" i="55"/>
  <c r="O519" i="55"/>
  <c r="D519" i="55"/>
  <c r="V518" i="55"/>
  <c r="T518" i="55"/>
  <c r="S518" i="55"/>
  <c r="Q518" i="55"/>
  <c r="P518" i="55"/>
  <c r="O518" i="55"/>
  <c r="D518" i="55"/>
  <c r="V517" i="55"/>
  <c r="T517" i="55"/>
  <c r="S517" i="55"/>
  <c r="Q517" i="55"/>
  <c r="P517" i="55"/>
  <c r="O517" i="55"/>
  <c r="D517" i="55"/>
  <c r="V516" i="55"/>
  <c r="T516" i="55"/>
  <c r="S516" i="55"/>
  <c r="Q516" i="55"/>
  <c r="P516" i="55"/>
  <c r="O516" i="55"/>
  <c r="D516" i="55"/>
  <c r="V515" i="55"/>
  <c r="T515" i="55"/>
  <c r="S515" i="55"/>
  <c r="Q515" i="55"/>
  <c r="P515" i="55"/>
  <c r="O515" i="55"/>
  <c r="D515" i="55"/>
  <c r="V514" i="55"/>
  <c r="T514" i="55"/>
  <c r="S514" i="55"/>
  <c r="Q514" i="55"/>
  <c r="P514" i="55"/>
  <c r="O514" i="55"/>
  <c r="D514" i="55"/>
  <c r="V513" i="55"/>
  <c r="T513" i="55"/>
  <c r="S513" i="55"/>
  <c r="Q513" i="55"/>
  <c r="P513" i="55"/>
  <c r="O513" i="55"/>
  <c r="D513" i="55"/>
  <c r="V512" i="55"/>
  <c r="T512" i="55"/>
  <c r="S512" i="55"/>
  <c r="Q512" i="55"/>
  <c r="P512" i="55"/>
  <c r="O512" i="55"/>
  <c r="D512" i="55"/>
  <c r="V511" i="55"/>
  <c r="T511" i="55"/>
  <c r="S511" i="55"/>
  <c r="Q511" i="55"/>
  <c r="P511" i="55"/>
  <c r="O511" i="55"/>
  <c r="D511" i="55"/>
  <c r="V510" i="55"/>
  <c r="T510" i="55"/>
  <c r="S510" i="55"/>
  <c r="Q510" i="55"/>
  <c r="P510" i="55"/>
  <c r="O510" i="55"/>
  <c r="D510" i="55"/>
  <c r="V509" i="55"/>
  <c r="T509" i="55"/>
  <c r="S509" i="55"/>
  <c r="Q509" i="55"/>
  <c r="P509" i="55"/>
  <c r="O509" i="55"/>
  <c r="D509" i="55"/>
  <c r="V508" i="55"/>
  <c r="T508" i="55"/>
  <c r="S508" i="55"/>
  <c r="Q508" i="55"/>
  <c r="P508" i="55"/>
  <c r="O508" i="55"/>
  <c r="D508" i="55"/>
  <c r="V507" i="55"/>
  <c r="T507" i="55"/>
  <c r="S507" i="55"/>
  <c r="Q507" i="55"/>
  <c r="P507" i="55"/>
  <c r="O507" i="55"/>
  <c r="D507" i="55"/>
  <c r="V506" i="55"/>
  <c r="T506" i="55"/>
  <c r="S506" i="55"/>
  <c r="Q506" i="55"/>
  <c r="P506" i="55"/>
  <c r="O506" i="55"/>
  <c r="D506" i="55"/>
  <c r="V505" i="55"/>
  <c r="T505" i="55"/>
  <c r="S505" i="55"/>
  <c r="Q505" i="55"/>
  <c r="P505" i="55"/>
  <c r="O505" i="55"/>
  <c r="D505" i="55"/>
  <c r="V504" i="55"/>
  <c r="T504" i="55"/>
  <c r="S504" i="55"/>
  <c r="Q504" i="55"/>
  <c r="P504" i="55"/>
  <c r="O504" i="55"/>
  <c r="D504" i="55"/>
  <c r="V503" i="55"/>
  <c r="T503" i="55"/>
  <c r="S503" i="55"/>
  <c r="Q503" i="55"/>
  <c r="P503" i="55"/>
  <c r="O503" i="55"/>
  <c r="D503" i="55"/>
  <c r="V502" i="55"/>
  <c r="T502" i="55"/>
  <c r="S502" i="55"/>
  <c r="Q502" i="55"/>
  <c r="P502" i="55"/>
  <c r="O502" i="55"/>
  <c r="D502" i="55"/>
  <c r="V501" i="55"/>
  <c r="T501" i="55"/>
  <c r="S501" i="55"/>
  <c r="Q501" i="55"/>
  <c r="P501" i="55"/>
  <c r="O501" i="55"/>
  <c r="D501" i="55"/>
  <c r="V500" i="55"/>
  <c r="T500" i="55"/>
  <c r="S500" i="55"/>
  <c r="Q500" i="55"/>
  <c r="P500" i="55"/>
  <c r="O500" i="55"/>
  <c r="D500" i="55"/>
  <c r="V499" i="55"/>
  <c r="T499" i="55"/>
  <c r="S499" i="55"/>
  <c r="Q499" i="55"/>
  <c r="P499" i="55"/>
  <c r="O499" i="55"/>
  <c r="D499" i="55"/>
  <c r="V498" i="55"/>
  <c r="T498" i="55"/>
  <c r="S498" i="55"/>
  <c r="Q498" i="55"/>
  <c r="P498" i="55"/>
  <c r="O498" i="55"/>
  <c r="D498" i="55"/>
  <c r="V497" i="55"/>
  <c r="T497" i="55"/>
  <c r="S497" i="55"/>
  <c r="Q497" i="55"/>
  <c r="P497" i="55"/>
  <c r="O497" i="55"/>
  <c r="D497" i="55"/>
  <c r="V496" i="55"/>
  <c r="T496" i="55"/>
  <c r="S496" i="55"/>
  <c r="Q496" i="55"/>
  <c r="P496" i="55"/>
  <c r="O496" i="55"/>
  <c r="D496" i="55"/>
  <c r="V495" i="55"/>
  <c r="T495" i="55"/>
  <c r="S495" i="55"/>
  <c r="Q495" i="55"/>
  <c r="P495" i="55"/>
  <c r="O495" i="55"/>
  <c r="D495" i="55"/>
  <c r="V494" i="55"/>
  <c r="T494" i="55"/>
  <c r="S494" i="55"/>
  <c r="Q494" i="55"/>
  <c r="P494" i="55"/>
  <c r="O494" i="55"/>
  <c r="D494" i="55"/>
  <c r="V493" i="55"/>
  <c r="T493" i="55"/>
  <c r="S493" i="55"/>
  <c r="Q493" i="55"/>
  <c r="P493" i="55"/>
  <c r="O493" i="55"/>
  <c r="D493" i="55"/>
  <c r="V492" i="55"/>
  <c r="T492" i="55"/>
  <c r="S492" i="55"/>
  <c r="Q492" i="55"/>
  <c r="P492" i="55"/>
  <c r="O492" i="55"/>
  <c r="D492" i="55"/>
  <c r="V491" i="55"/>
  <c r="T491" i="55"/>
  <c r="S491" i="55"/>
  <c r="Q491" i="55"/>
  <c r="P491" i="55"/>
  <c r="O491" i="55"/>
  <c r="D491" i="55"/>
  <c r="V490" i="55"/>
  <c r="T490" i="55"/>
  <c r="S490" i="55"/>
  <c r="Q490" i="55"/>
  <c r="P490" i="55"/>
  <c r="O490" i="55"/>
  <c r="D490" i="55"/>
  <c r="V489" i="55"/>
  <c r="T489" i="55"/>
  <c r="S489" i="55"/>
  <c r="Q489" i="55"/>
  <c r="P489" i="55"/>
  <c r="O489" i="55"/>
  <c r="D489" i="55"/>
  <c r="V488" i="55"/>
  <c r="T488" i="55"/>
  <c r="S488" i="55"/>
  <c r="Q488" i="55"/>
  <c r="P488" i="55"/>
  <c r="O488" i="55"/>
  <c r="D488" i="55"/>
  <c r="V487" i="55"/>
  <c r="T487" i="55"/>
  <c r="S487" i="55"/>
  <c r="Q487" i="55"/>
  <c r="P487" i="55"/>
  <c r="O487" i="55"/>
  <c r="D487" i="55"/>
  <c r="V486" i="55"/>
  <c r="T486" i="55"/>
  <c r="S486" i="55"/>
  <c r="Q486" i="55"/>
  <c r="P486" i="55"/>
  <c r="O486" i="55"/>
  <c r="D486" i="55"/>
  <c r="V485" i="55"/>
  <c r="T485" i="55"/>
  <c r="S485" i="55"/>
  <c r="Q485" i="55"/>
  <c r="P485" i="55"/>
  <c r="O485" i="55"/>
  <c r="D485" i="55"/>
  <c r="V484" i="55"/>
  <c r="T484" i="55"/>
  <c r="S484" i="55"/>
  <c r="Q484" i="55"/>
  <c r="P484" i="55"/>
  <c r="O484" i="55"/>
  <c r="D484" i="55"/>
  <c r="V483" i="55"/>
  <c r="T483" i="55"/>
  <c r="S483" i="55"/>
  <c r="Q483" i="55"/>
  <c r="P483" i="55"/>
  <c r="O483" i="55"/>
  <c r="D483" i="55"/>
  <c r="V482" i="55"/>
  <c r="T482" i="55"/>
  <c r="S482" i="55"/>
  <c r="Q482" i="55"/>
  <c r="P482" i="55"/>
  <c r="O482" i="55"/>
  <c r="D482" i="55"/>
  <c r="V481" i="55"/>
  <c r="T481" i="55"/>
  <c r="S481" i="55"/>
  <c r="Q481" i="55"/>
  <c r="P481" i="55"/>
  <c r="O481" i="55"/>
  <c r="D481" i="55"/>
  <c r="V480" i="55"/>
  <c r="T480" i="55"/>
  <c r="S480" i="55"/>
  <c r="Q480" i="55"/>
  <c r="P480" i="55"/>
  <c r="O480" i="55"/>
  <c r="D480" i="55"/>
  <c r="V479" i="55"/>
  <c r="T479" i="55"/>
  <c r="S479" i="55"/>
  <c r="Q479" i="55"/>
  <c r="P479" i="55"/>
  <c r="O479" i="55"/>
  <c r="D479" i="55"/>
  <c r="V478" i="55"/>
  <c r="T478" i="55"/>
  <c r="S478" i="55"/>
  <c r="Q478" i="55"/>
  <c r="P478" i="55"/>
  <c r="O478" i="55"/>
  <c r="D478" i="55"/>
  <c r="V477" i="55"/>
  <c r="T477" i="55"/>
  <c r="S477" i="55"/>
  <c r="Q477" i="55"/>
  <c r="P477" i="55"/>
  <c r="O477" i="55"/>
  <c r="D477" i="55"/>
  <c r="V476" i="55"/>
  <c r="T476" i="55"/>
  <c r="S476" i="55"/>
  <c r="Q476" i="55"/>
  <c r="P476" i="55"/>
  <c r="O476" i="55"/>
  <c r="D476" i="55"/>
  <c r="V475" i="55"/>
  <c r="T475" i="55"/>
  <c r="S475" i="55"/>
  <c r="Q475" i="55"/>
  <c r="P475" i="55"/>
  <c r="O475" i="55"/>
  <c r="D475" i="55"/>
  <c r="V474" i="55"/>
  <c r="T474" i="55"/>
  <c r="S474" i="55"/>
  <c r="Q474" i="55"/>
  <c r="P474" i="55"/>
  <c r="O474" i="55"/>
  <c r="D474" i="55"/>
  <c r="V473" i="55"/>
  <c r="T473" i="55"/>
  <c r="S473" i="55"/>
  <c r="Q473" i="55"/>
  <c r="P473" i="55"/>
  <c r="O473" i="55"/>
  <c r="D473" i="55"/>
  <c r="V472" i="55"/>
  <c r="T472" i="55"/>
  <c r="S472" i="55"/>
  <c r="Q472" i="55"/>
  <c r="P472" i="55"/>
  <c r="O472" i="55"/>
  <c r="D472" i="55"/>
  <c r="V471" i="55"/>
  <c r="T471" i="55"/>
  <c r="S471" i="55"/>
  <c r="Q471" i="55"/>
  <c r="P471" i="55"/>
  <c r="O471" i="55"/>
  <c r="D471" i="55"/>
  <c r="V470" i="55"/>
  <c r="T470" i="55"/>
  <c r="S470" i="55"/>
  <c r="Q470" i="55"/>
  <c r="P470" i="55"/>
  <c r="O470" i="55"/>
  <c r="D470" i="55"/>
  <c r="V469" i="55"/>
  <c r="T469" i="55"/>
  <c r="S469" i="55"/>
  <c r="Q469" i="55"/>
  <c r="P469" i="55"/>
  <c r="O469" i="55"/>
  <c r="D469" i="55"/>
  <c r="V468" i="55"/>
  <c r="T468" i="55"/>
  <c r="S468" i="55"/>
  <c r="Q468" i="55"/>
  <c r="P468" i="55"/>
  <c r="O468" i="55"/>
  <c r="D468" i="55"/>
  <c r="V467" i="55"/>
  <c r="T467" i="55"/>
  <c r="S467" i="55"/>
  <c r="Q467" i="55"/>
  <c r="P467" i="55"/>
  <c r="O467" i="55"/>
  <c r="D467" i="55"/>
  <c r="V466" i="55"/>
  <c r="T466" i="55"/>
  <c r="S466" i="55"/>
  <c r="Q466" i="55"/>
  <c r="P466" i="55"/>
  <c r="O466" i="55"/>
  <c r="D466" i="55"/>
  <c r="V465" i="55"/>
  <c r="T465" i="55"/>
  <c r="S465" i="55"/>
  <c r="Q465" i="55"/>
  <c r="P465" i="55"/>
  <c r="O465" i="55"/>
  <c r="D465" i="55"/>
  <c r="V464" i="55"/>
  <c r="T464" i="55"/>
  <c r="S464" i="55"/>
  <c r="Q464" i="55"/>
  <c r="P464" i="55"/>
  <c r="O464" i="55"/>
  <c r="D464" i="55"/>
  <c r="V463" i="55"/>
  <c r="T463" i="55"/>
  <c r="S463" i="55"/>
  <c r="Q463" i="55"/>
  <c r="P463" i="55"/>
  <c r="O463" i="55"/>
  <c r="D463" i="55"/>
  <c r="V462" i="55"/>
  <c r="T462" i="55"/>
  <c r="S462" i="55"/>
  <c r="Q462" i="55"/>
  <c r="P462" i="55"/>
  <c r="O462" i="55"/>
  <c r="D462" i="55"/>
  <c r="V461" i="55"/>
  <c r="T461" i="55"/>
  <c r="S461" i="55"/>
  <c r="Q461" i="55"/>
  <c r="P461" i="55"/>
  <c r="O461" i="55"/>
  <c r="D461" i="55"/>
  <c r="V460" i="55"/>
  <c r="T460" i="55"/>
  <c r="S460" i="55"/>
  <c r="Q460" i="55"/>
  <c r="P460" i="55"/>
  <c r="O460" i="55"/>
  <c r="D460" i="55"/>
  <c r="V459" i="55"/>
  <c r="T459" i="55"/>
  <c r="S459" i="55"/>
  <c r="Q459" i="55"/>
  <c r="P459" i="55"/>
  <c r="O459" i="55"/>
  <c r="D459" i="55"/>
  <c r="V458" i="55"/>
  <c r="T458" i="55"/>
  <c r="S458" i="55"/>
  <c r="Q458" i="55"/>
  <c r="P458" i="55"/>
  <c r="O458" i="55"/>
  <c r="D458" i="55"/>
  <c r="V457" i="55"/>
  <c r="T457" i="55"/>
  <c r="S457" i="55"/>
  <c r="Q457" i="55"/>
  <c r="P457" i="55"/>
  <c r="O457" i="55"/>
  <c r="D457" i="55"/>
  <c r="V456" i="55"/>
  <c r="T456" i="55"/>
  <c r="S456" i="55"/>
  <c r="Q456" i="55"/>
  <c r="P456" i="55"/>
  <c r="O456" i="55"/>
  <c r="D456" i="55"/>
  <c r="V455" i="55"/>
  <c r="T455" i="55"/>
  <c r="S455" i="55"/>
  <c r="Q455" i="55"/>
  <c r="P455" i="55"/>
  <c r="O455" i="55"/>
  <c r="D455" i="55"/>
  <c r="V454" i="55"/>
  <c r="T454" i="55"/>
  <c r="S454" i="55"/>
  <c r="Q454" i="55"/>
  <c r="P454" i="55"/>
  <c r="O454" i="55"/>
  <c r="D454" i="55"/>
  <c r="V453" i="55"/>
  <c r="T453" i="55"/>
  <c r="S453" i="55"/>
  <c r="Q453" i="55"/>
  <c r="P453" i="55"/>
  <c r="O453" i="55"/>
  <c r="D453" i="55"/>
  <c r="V452" i="55"/>
  <c r="T452" i="55"/>
  <c r="S452" i="55"/>
  <c r="Q452" i="55"/>
  <c r="P452" i="55"/>
  <c r="O452" i="55"/>
  <c r="D452" i="55"/>
  <c r="V451" i="55"/>
  <c r="T451" i="55"/>
  <c r="S451" i="55"/>
  <c r="Q451" i="55"/>
  <c r="P451" i="55"/>
  <c r="O451" i="55"/>
  <c r="D451" i="55"/>
  <c r="V450" i="55"/>
  <c r="T450" i="55"/>
  <c r="S450" i="55"/>
  <c r="Q450" i="55"/>
  <c r="P450" i="55"/>
  <c r="O450" i="55"/>
  <c r="D450" i="55"/>
  <c r="V449" i="55"/>
  <c r="T449" i="55"/>
  <c r="S449" i="55"/>
  <c r="Q449" i="55"/>
  <c r="P449" i="55"/>
  <c r="O449" i="55"/>
  <c r="D449" i="55"/>
  <c r="V448" i="55"/>
  <c r="T448" i="55"/>
  <c r="S448" i="55"/>
  <c r="Q448" i="55"/>
  <c r="P448" i="55"/>
  <c r="O448" i="55"/>
  <c r="D448" i="55"/>
  <c r="V447" i="55"/>
  <c r="T447" i="55"/>
  <c r="S447" i="55"/>
  <c r="Q447" i="55"/>
  <c r="P447" i="55"/>
  <c r="O447" i="55"/>
  <c r="D447" i="55"/>
  <c r="V446" i="55"/>
  <c r="T446" i="55"/>
  <c r="S446" i="55"/>
  <c r="Q446" i="55"/>
  <c r="P446" i="55"/>
  <c r="O446" i="55"/>
  <c r="D446" i="55"/>
  <c r="V445" i="55"/>
  <c r="T445" i="55"/>
  <c r="S445" i="55"/>
  <c r="Q445" i="55"/>
  <c r="P445" i="55"/>
  <c r="O445" i="55"/>
  <c r="D445" i="55"/>
  <c r="V444" i="55"/>
  <c r="T444" i="55"/>
  <c r="S444" i="55"/>
  <c r="Q444" i="55"/>
  <c r="P444" i="55"/>
  <c r="O444" i="55"/>
  <c r="D444" i="55"/>
  <c r="V443" i="55"/>
  <c r="T443" i="55"/>
  <c r="S443" i="55"/>
  <c r="Q443" i="55"/>
  <c r="P443" i="55"/>
  <c r="O443" i="55"/>
  <c r="D443" i="55"/>
  <c r="V442" i="55"/>
  <c r="T442" i="55"/>
  <c r="S442" i="55"/>
  <c r="Q442" i="55"/>
  <c r="P442" i="55"/>
  <c r="O442" i="55"/>
  <c r="D442" i="55"/>
  <c r="V441" i="55"/>
  <c r="T441" i="55"/>
  <c r="S441" i="55"/>
  <c r="Q441" i="55"/>
  <c r="P441" i="55"/>
  <c r="O441" i="55"/>
  <c r="D441" i="55"/>
  <c r="V440" i="55"/>
  <c r="T440" i="55"/>
  <c r="S440" i="55"/>
  <c r="Q440" i="55"/>
  <c r="P440" i="55"/>
  <c r="O440" i="55"/>
  <c r="D440" i="55"/>
  <c r="V439" i="55"/>
  <c r="T439" i="55"/>
  <c r="S439" i="55"/>
  <c r="Q439" i="55"/>
  <c r="P439" i="55"/>
  <c r="O439" i="55"/>
  <c r="D439" i="55"/>
  <c r="V438" i="55"/>
  <c r="T438" i="55"/>
  <c r="S438" i="55"/>
  <c r="Q438" i="55"/>
  <c r="P438" i="55"/>
  <c r="O438" i="55"/>
  <c r="D438" i="55"/>
  <c r="V437" i="55"/>
  <c r="T437" i="55"/>
  <c r="S437" i="55"/>
  <c r="Q437" i="55"/>
  <c r="P437" i="55"/>
  <c r="O437" i="55"/>
  <c r="D437" i="55"/>
  <c r="V436" i="55"/>
  <c r="T436" i="55"/>
  <c r="S436" i="55"/>
  <c r="Q436" i="55"/>
  <c r="P436" i="55"/>
  <c r="O436" i="55"/>
  <c r="D436" i="55"/>
  <c r="V435" i="55"/>
  <c r="T435" i="55"/>
  <c r="S435" i="55"/>
  <c r="Q435" i="55"/>
  <c r="P435" i="55"/>
  <c r="O435" i="55"/>
  <c r="D435" i="55"/>
  <c r="V434" i="55"/>
  <c r="T434" i="55"/>
  <c r="S434" i="55"/>
  <c r="Q434" i="55"/>
  <c r="P434" i="55"/>
  <c r="O434" i="55"/>
  <c r="D434" i="55"/>
  <c r="V433" i="55"/>
  <c r="T433" i="55"/>
  <c r="S433" i="55"/>
  <c r="Q433" i="55"/>
  <c r="P433" i="55"/>
  <c r="O433" i="55"/>
  <c r="D433" i="55"/>
  <c r="V432" i="55"/>
  <c r="T432" i="55"/>
  <c r="S432" i="55"/>
  <c r="Q432" i="55"/>
  <c r="P432" i="55"/>
  <c r="O432" i="55"/>
  <c r="D432" i="55"/>
  <c r="V431" i="55"/>
  <c r="T431" i="55"/>
  <c r="S431" i="55"/>
  <c r="Q431" i="55"/>
  <c r="P431" i="55"/>
  <c r="O431" i="55"/>
  <c r="D431" i="55"/>
  <c r="V430" i="55"/>
  <c r="T430" i="55"/>
  <c r="S430" i="55"/>
  <c r="Q430" i="55"/>
  <c r="P430" i="55"/>
  <c r="O430" i="55"/>
  <c r="D430" i="55"/>
  <c r="V429" i="55"/>
  <c r="T429" i="55"/>
  <c r="S429" i="55"/>
  <c r="Q429" i="55"/>
  <c r="P429" i="55"/>
  <c r="O429" i="55"/>
  <c r="D429" i="55"/>
  <c r="V428" i="55"/>
  <c r="T428" i="55"/>
  <c r="S428" i="55"/>
  <c r="Q428" i="55"/>
  <c r="P428" i="55"/>
  <c r="O428" i="55"/>
  <c r="D428" i="55"/>
  <c r="V427" i="55"/>
  <c r="T427" i="55"/>
  <c r="S427" i="55"/>
  <c r="Q427" i="55"/>
  <c r="P427" i="55"/>
  <c r="O427" i="55"/>
  <c r="D427" i="55"/>
  <c r="V426" i="55"/>
  <c r="T426" i="55"/>
  <c r="S426" i="55"/>
  <c r="Q426" i="55"/>
  <c r="P426" i="55"/>
  <c r="O426" i="55"/>
  <c r="D426" i="55"/>
  <c r="V425" i="55"/>
  <c r="T425" i="55"/>
  <c r="S425" i="55"/>
  <c r="Q425" i="55"/>
  <c r="P425" i="55"/>
  <c r="O425" i="55"/>
  <c r="D425" i="55"/>
  <c r="V424" i="55"/>
  <c r="T424" i="55"/>
  <c r="S424" i="55"/>
  <c r="Q424" i="55"/>
  <c r="P424" i="55"/>
  <c r="O424" i="55"/>
  <c r="D424" i="55"/>
  <c r="V423" i="55"/>
  <c r="T423" i="55"/>
  <c r="S423" i="55"/>
  <c r="Q423" i="55"/>
  <c r="P423" i="55"/>
  <c r="O423" i="55"/>
  <c r="D423" i="55"/>
  <c r="V422" i="55"/>
  <c r="T422" i="55"/>
  <c r="S422" i="55"/>
  <c r="Q422" i="55"/>
  <c r="P422" i="55"/>
  <c r="O422" i="55"/>
  <c r="D422" i="55"/>
  <c r="V421" i="55"/>
  <c r="T421" i="55"/>
  <c r="S421" i="55"/>
  <c r="Q421" i="55"/>
  <c r="P421" i="55"/>
  <c r="O421" i="55"/>
  <c r="D421" i="55"/>
  <c r="V420" i="55"/>
  <c r="T420" i="55"/>
  <c r="S420" i="55"/>
  <c r="Q420" i="55"/>
  <c r="P420" i="55"/>
  <c r="O420" i="55"/>
  <c r="D420" i="55"/>
  <c r="V419" i="55"/>
  <c r="T419" i="55"/>
  <c r="S419" i="55"/>
  <c r="Q419" i="55"/>
  <c r="P419" i="55"/>
  <c r="O419" i="55"/>
  <c r="D419" i="55"/>
  <c r="V418" i="55"/>
  <c r="T418" i="55"/>
  <c r="S418" i="55"/>
  <c r="Q418" i="55"/>
  <c r="P418" i="55"/>
  <c r="O418" i="55"/>
  <c r="D418" i="55"/>
  <c r="V417" i="55"/>
  <c r="T417" i="55"/>
  <c r="S417" i="55"/>
  <c r="Q417" i="55"/>
  <c r="P417" i="55"/>
  <c r="O417" i="55"/>
  <c r="D417" i="55"/>
  <c r="V416" i="55"/>
  <c r="T416" i="55"/>
  <c r="S416" i="55"/>
  <c r="Q416" i="55"/>
  <c r="P416" i="55"/>
  <c r="O416" i="55"/>
  <c r="D416" i="55"/>
  <c r="V415" i="55"/>
  <c r="T415" i="55"/>
  <c r="S415" i="55"/>
  <c r="Q415" i="55"/>
  <c r="P415" i="55"/>
  <c r="O415" i="55"/>
  <c r="D415" i="55"/>
  <c r="V414" i="55"/>
  <c r="T414" i="55"/>
  <c r="S414" i="55"/>
  <c r="Q414" i="55"/>
  <c r="P414" i="55"/>
  <c r="O414" i="55"/>
  <c r="D414" i="55"/>
  <c r="V413" i="55"/>
  <c r="T413" i="55"/>
  <c r="S413" i="55"/>
  <c r="Q413" i="55"/>
  <c r="P413" i="55"/>
  <c r="O413" i="55"/>
  <c r="D413" i="55"/>
  <c r="V412" i="55"/>
  <c r="T412" i="55"/>
  <c r="S412" i="55"/>
  <c r="Q412" i="55"/>
  <c r="P412" i="55"/>
  <c r="O412" i="55"/>
  <c r="D412" i="55"/>
  <c r="V411" i="55"/>
  <c r="T411" i="55"/>
  <c r="S411" i="55"/>
  <c r="Q411" i="55"/>
  <c r="P411" i="55"/>
  <c r="O411" i="55"/>
  <c r="D411" i="55"/>
  <c r="V410" i="55"/>
  <c r="T410" i="55"/>
  <c r="S410" i="55"/>
  <c r="Q410" i="55"/>
  <c r="P410" i="55"/>
  <c r="O410" i="55"/>
  <c r="D410" i="55"/>
  <c r="V409" i="55"/>
  <c r="T409" i="55"/>
  <c r="S409" i="55"/>
  <c r="Q409" i="55"/>
  <c r="P409" i="55"/>
  <c r="O409" i="55"/>
  <c r="D409" i="55"/>
  <c r="V408" i="55"/>
  <c r="T408" i="55"/>
  <c r="S408" i="55"/>
  <c r="Q408" i="55"/>
  <c r="P408" i="55"/>
  <c r="O408" i="55"/>
  <c r="D408" i="55"/>
  <c r="V407" i="55"/>
  <c r="T407" i="55"/>
  <c r="S407" i="55"/>
  <c r="Q407" i="55"/>
  <c r="P407" i="55"/>
  <c r="O407" i="55"/>
  <c r="D407" i="55"/>
  <c r="V406" i="55"/>
  <c r="T406" i="55"/>
  <c r="S406" i="55"/>
  <c r="Q406" i="55"/>
  <c r="P406" i="55"/>
  <c r="O406" i="55"/>
  <c r="D406" i="55"/>
  <c r="V405" i="55"/>
  <c r="T405" i="55"/>
  <c r="S405" i="55"/>
  <c r="Q405" i="55"/>
  <c r="P405" i="55"/>
  <c r="O405" i="55"/>
  <c r="D405" i="55"/>
  <c r="V404" i="55"/>
  <c r="T404" i="55"/>
  <c r="S404" i="55"/>
  <c r="Q404" i="55"/>
  <c r="P404" i="55"/>
  <c r="O404" i="55"/>
  <c r="D404" i="55"/>
  <c r="V403" i="55"/>
  <c r="T403" i="55"/>
  <c r="S403" i="55"/>
  <c r="Q403" i="55"/>
  <c r="P403" i="55"/>
  <c r="O403" i="55"/>
  <c r="D403" i="55"/>
  <c r="V402" i="55"/>
  <c r="T402" i="55"/>
  <c r="S402" i="55"/>
  <c r="Q402" i="55"/>
  <c r="P402" i="55"/>
  <c r="O402" i="55"/>
  <c r="D402" i="55"/>
  <c r="V401" i="55"/>
  <c r="T401" i="55"/>
  <c r="S401" i="55"/>
  <c r="Q401" i="55"/>
  <c r="P401" i="55"/>
  <c r="O401" i="55"/>
  <c r="D401" i="55"/>
  <c r="V400" i="55"/>
  <c r="T400" i="55"/>
  <c r="S400" i="55"/>
  <c r="Q400" i="55"/>
  <c r="P400" i="55"/>
  <c r="O400" i="55"/>
  <c r="D400" i="55"/>
  <c r="V399" i="55"/>
  <c r="T399" i="55"/>
  <c r="S399" i="55"/>
  <c r="Q399" i="55"/>
  <c r="P399" i="55"/>
  <c r="O399" i="55"/>
  <c r="D399" i="55"/>
  <c r="V398" i="55"/>
  <c r="T398" i="55"/>
  <c r="S398" i="55"/>
  <c r="Q398" i="55"/>
  <c r="P398" i="55"/>
  <c r="O398" i="55"/>
  <c r="D398" i="55"/>
  <c r="V397" i="55"/>
  <c r="T397" i="55"/>
  <c r="S397" i="55"/>
  <c r="Q397" i="55"/>
  <c r="P397" i="55"/>
  <c r="O397" i="55"/>
  <c r="D397" i="55"/>
  <c r="V396" i="55"/>
  <c r="T396" i="55"/>
  <c r="S396" i="55"/>
  <c r="Q396" i="55"/>
  <c r="P396" i="55"/>
  <c r="O396" i="55"/>
  <c r="D396" i="55"/>
  <c r="V395" i="55"/>
  <c r="T395" i="55"/>
  <c r="S395" i="55"/>
  <c r="Q395" i="55"/>
  <c r="P395" i="55"/>
  <c r="O395" i="55"/>
  <c r="D395" i="55"/>
  <c r="V394" i="55"/>
  <c r="T394" i="55"/>
  <c r="S394" i="55"/>
  <c r="Q394" i="55"/>
  <c r="P394" i="55"/>
  <c r="O394" i="55"/>
  <c r="D394" i="55"/>
  <c r="V393" i="55"/>
  <c r="T393" i="55"/>
  <c r="S393" i="55"/>
  <c r="Q393" i="55"/>
  <c r="P393" i="55"/>
  <c r="O393" i="55"/>
  <c r="D393" i="55"/>
  <c r="V392" i="55"/>
  <c r="T392" i="55"/>
  <c r="S392" i="55"/>
  <c r="Q392" i="55"/>
  <c r="P392" i="55"/>
  <c r="O392" i="55"/>
  <c r="D392" i="55"/>
  <c r="V391" i="55"/>
  <c r="T391" i="55"/>
  <c r="S391" i="55"/>
  <c r="Q391" i="55"/>
  <c r="P391" i="55"/>
  <c r="O391" i="55"/>
  <c r="D391" i="55"/>
  <c r="V390" i="55"/>
  <c r="T390" i="55"/>
  <c r="S390" i="55"/>
  <c r="Q390" i="55"/>
  <c r="P390" i="55"/>
  <c r="O390" i="55"/>
  <c r="D390" i="55"/>
  <c r="V389" i="55"/>
  <c r="T389" i="55"/>
  <c r="S389" i="55"/>
  <c r="Q389" i="55"/>
  <c r="P389" i="55"/>
  <c r="O389" i="55"/>
  <c r="D389" i="55"/>
  <c r="V388" i="55"/>
  <c r="T388" i="55"/>
  <c r="S388" i="55"/>
  <c r="Q388" i="55"/>
  <c r="P388" i="55"/>
  <c r="O388" i="55"/>
  <c r="D388" i="55"/>
  <c r="V387" i="55"/>
  <c r="T387" i="55"/>
  <c r="S387" i="55"/>
  <c r="Q387" i="55"/>
  <c r="P387" i="55"/>
  <c r="O387" i="55"/>
  <c r="D387" i="55"/>
  <c r="V386" i="55"/>
  <c r="T386" i="55"/>
  <c r="S386" i="55"/>
  <c r="Q386" i="55"/>
  <c r="P386" i="55"/>
  <c r="O386" i="55"/>
  <c r="D386" i="55"/>
  <c r="V385" i="55"/>
  <c r="T385" i="55"/>
  <c r="S385" i="55"/>
  <c r="Q385" i="55"/>
  <c r="P385" i="55"/>
  <c r="O385" i="55"/>
  <c r="D385" i="55"/>
  <c r="V384" i="55"/>
  <c r="T384" i="55"/>
  <c r="S384" i="55"/>
  <c r="Q384" i="55"/>
  <c r="P384" i="55"/>
  <c r="O384" i="55"/>
  <c r="D384" i="55"/>
  <c r="V383" i="55"/>
  <c r="T383" i="55"/>
  <c r="S383" i="55"/>
  <c r="Q383" i="55"/>
  <c r="P383" i="55"/>
  <c r="O383" i="55"/>
  <c r="D383" i="55"/>
  <c r="V382" i="55"/>
  <c r="T382" i="55"/>
  <c r="S382" i="55"/>
  <c r="Q382" i="55"/>
  <c r="P382" i="55"/>
  <c r="O382" i="55"/>
  <c r="D382" i="55"/>
  <c r="V381" i="55"/>
  <c r="T381" i="55"/>
  <c r="S381" i="55"/>
  <c r="Q381" i="55"/>
  <c r="P381" i="55"/>
  <c r="O381" i="55"/>
  <c r="D381" i="55"/>
  <c r="V380" i="55"/>
  <c r="T380" i="55"/>
  <c r="S380" i="55"/>
  <c r="Q380" i="55"/>
  <c r="P380" i="55"/>
  <c r="O380" i="55"/>
  <c r="D380" i="55"/>
  <c r="V379" i="55"/>
  <c r="T379" i="55"/>
  <c r="S379" i="55"/>
  <c r="Q379" i="55"/>
  <c r="P379" i="55"/>
  <c r="O379" i="55"/>
  <c r="D379" i="55"/>
  <c r="V378" i="55"/>
  <c r="T378" i="55"/>
  <c r="S378" i="55"/>
  <c r="Q378" i="55"/>
  <c r="P378" i="55"/>
  <c r="O378" i="55"/>
  <c r="D378" i="55"/>
  <c r="V377" i="55"/>
  <c r="T377" i="55"/>
  <c r="S377" i="55"/>
  <c r="Q377" i="55"/>
  <c r="P377" i="55"/>
  <c r="O377" i="55"/>
  <c r="D377" i="55"/>
  <c r="V376" i="55"/>
  <c r="T376" i="55"/>
  <c r="S376" i="55"/>
  <c r="Q376" i="55"/>
  <c r="P376" i="55"/>
  <c r="O376" i="55"/>
  <c r="D376" i="55"/>
  <c r="V375" i="55"/>
  <c r="T375" i="55"/>
  <c r="S375" i="55"/>
  <c r="Q375" i="55"/>
  <c r="P375" i="55"/>
  <c r="O375" i="55"/>
  <c r="D375" i="55"/>
  <c r="V374" i="55"/>
  <c r="T374" i="55"/>
  <c r="S374" i="55"/>
  <c r="Q374" i="55"/>
  <c r="P374" i="55"/>
  <c r="O374" i="55"/>
  <c r="D374" i="55"/>
  <c r="V373" i="55"/>
  <c r="T373" i="55"/>
  <c r="S373" i="55"/>
  <c r="Q373" i="55"/>
  <c r="P373" i="55"/>
  <c r="O373" i="55"/>
  <c r="D373" i="55"/>
  <c r="V372" i="55"/>
  <c r="T372" i="55"/>
  <c r="S372" i="55"/>
  <c r="Q372" i="55"/>
  <c r="P372" i="55"/>
  <c r="O372" i="55"/>
  <c r="D372" i="55"/>
  <c r="V371" i="55"/>
  <c r="T371" i="55"/>
  <c r="S371" i="55"/>
  <c r="Q371" i="55"/>
  <c r="P371" i="55"/>
  <c r="O371" i="55"/>
  <c r="D371" i="55"/>
  <c r="V370" i="55"/>
  <c r="T370" i="55"/>
  <c r="S370" i="55"/>
  <c r="Q370" i="55"/>
  <c r="P370" i="55"/>
  <c r="O370" i="55"/>
  <c r="D370" i="55"/>
  <c r="V369" i="55"/>
  <c r="T369" i="55"/>
  <c r="S369" i="55"/>
  <c r="Q369" i="55"/>
  <c r="P369" i="55"/>
  <c r="O369" i="55"/>
  <c r="D369" i="55"/>
  <c r="V368" i="55"/>
  <c r="T368" i="55"/>
  <c r="S368" i="55"/>
  <c r="Q368" i="55"/>
  <c r="P368" i="55"/>
  <c r="O368" i="55"/>
  <c r="D368" i="55"/>
  <c r="V367" i="55"/>
  <c r="T367" i="55"/>
  <c r="S367" i="55"/>
  <c r="Q367" i="55"/>
  <c r="P367" i="55"/>
  <c r="O367" i="55"/>
  <c r="D367" i="55"/>
  <c r="V366" i="55"/>
  <c r="T366" i="55"/>
  <c r="S366" i="55"/>
  <c r="Q366" i="55"/>
  <c r="P366" i="55"/>
  <c r="O366" i="55"/>
  <c r="D366" i="55"/>
  <c r="V365" i="55"/>
  <c r="T365" i="55"/>
  <c r="S365" i="55"/>
  <c r="Q365" i="55"/>
  <c r="P365" i="55"/>
  <c r="O365" i="55"/>
  <c r="D365" i="55"/>
  <c r="V364" i="55"/>
  <c r="T364" i="55"/>
  <c r="S364" i="55"/>
  <c r="Q364" i="55"/>
  <c r="P364" i="55"/>
  <c r="O364" i="55"/>
  <c r="D364" i="55"/>
  <c r="V363" i="55"/>
  <c r="T363" i="55"/>
  <c r="S363" i="55"/>
  <c r="Q363" i="55"/>
  <c r="P363" i="55"/>
  <c r="O363" i="55"/>
  <c r="D363" i="55"/>
  <c r="V362" i="55"/>
  <c r="T362" i="55"/>
  <c r="S362" i="55"/>
  <c r="Q362" i="55"/>
  <c r="P362" i="55"/>
  <c r="O362" i="55"/>
  <c r="D362" i="55"/>
  <c r="V361" i="55"/>
  <c r="T361" i="55"/>
  <c r="S361" i="55"/>
  <c r="Q361" i="55"/>
  <c r="P361" i="55"/>
  <c r="O361" i="55"/>
  <c r="D361" i="55"/>
  <c r="V360" i="55"/>
  <c r="T360" i="55"/>
  <c r="S360" i="55"/>
  <c r="Q360" i="55"/>
  <c r="P360" i="55"/>
  <c r="O360" i="55"/>
  <c r="D360" i="55"/>
  <c r="V359" i="55"/>
  <c r="T359" i="55"/>
  <c r="S359" i="55"/>
  <c r="Q359" i="55"/>
  <c r="P359" i="55"/>
  <c r="O359" i="55"/>
  <c r="D359" i="55"/>
  <c r="V358" i="55"/>
  <c r="T358" i="55"/>
  <c r="S358" i="55"/>
  <c r="Q358" i="55"/>
  <c r="P358" i="55"/>
  <c r="O358" i="55"/>
  <c r="D358" i="55"/>
  <c r="V357" i="55"/>
  <c r="T357" i="55"/>
  <c r="S357" i="55"/>
  <c r="Q357" i="55"/>
  <c r="P357" i="55"/>
  <c r="O357" i="55"/>
  <c r="D357" i="55"/>
  <c r="V356" i="55"/>
  <c r="T356" i="55"/>
  <c r="S356" i="55"/>
  <c r="Q356" i="55"/>
  <c r="P356" i="55"/>
  <c r="O356" i="55"/>
  <c r="D356" i="55"/>
  <c r="V355" i="55"/>
  <c r="T355" i="55"/>
  <c r="S355" i="55"/>
  <c r="Q355" i="55"/>
  <c r="P355" i="55"/>
  <c r="O355" i="55"/>
  <c r="D355" i="55"/>
  <c r="V354" i="55"/>
  <c r="T354" i="55"/>
  <c r="S354" i="55"/>
  <c r="Q354" i="55"/>
  <c r="P354" i="55"/>
  <c r="O354" i="55"/>
  <c r="D354" i="55"/>
  <c r="V353" i="55"/>
  <c r="T353" i="55"/>
  <c r="S353" i="55"/>
  <c r="Q353" i="55"/>
  <c r="P353" i="55"/>
  <c r="O353" i="55"/>
  <c r="D353" i="55"/>
  <c r="V352" i="55"/>
  <c r="T352" i="55"/>
  <c r="S352" i="55"/>
  <c r="Q352" i="55"/>
  <c r="P352" i="55"/>
  <c r="O352" i="55"/>
  <c r="D352" i="55"/>
  <c r="V351" i="55"/>
  <c r="T351" i="55"/>
  <c r="S351" i="55"/>
  <c r="Q351" i="55"/>
  <c r="P351" i="55"/>
  <c r="O351" i="55"/>
  <c r="D351" i="55"/>
  <c r="V350" i="55"/>
  <c r="T350" i="55"/>
  <c r="S350" i="55"/>
  <c r="Q350" i="55"/>
  <c r="P350" i="55"/>
  <c r="O350" i="55"/>
  <c r="D350" i="55"/>
  <c r="V349" i="55"/>
  <c r="T349" i="55"/>
  <c r="S349" i="55"/>
  <c r="Q349" i="55"/>
  <c r="P349" i="55"/>
  <c r="O349" i="55"/>
  <c r="D349" i="55"/>
  <c r="V348" i="55"/>
  <c r="T348" i="55"/>
  <c r="S348" i="55"/>
  <c r="Q348" i="55"/>
  <c r="P348" i="55"/>
  <c r="O348" i="55"/>
  <c r="D348" i="55"/>
  <c r="V347" i="55"/>
  <c r="T347" i="55"/>
  <c r="S347" i="55"/>
  <c r="Q347" i="55"/>
  <c r="P347" i="55"/>
  <c r="O347" i="55"/>
  <c r="D347" i="55"/>
  <c r="V346" i="55"/>
  <c r="T346" i="55"/>
  <c r="S346" i="55"/>
  <c r="Q346" i="55"/>
  <c r="P346" i="55"/>
  <c r="O346" i="55"/>
  <c r="D346" i="55"/>
  <c r="V345" i="55"/>
  <c r="T345" i="55"/>
  <c r="S345" i="55"/>
  <c r="Q345" i="55"/>
  <c r="P345" i="55"/>
  <c r="O345" i="55"/>
  <c r="D345" i="55"/>
  <c r="V344" i="55"/>
  <c r="T344" i="55"/>
  <c r="S344" i="55"/>
  <c r="Q344" i="55"/>
  <c r="P344" i="55"/>
  <c r="O344" i="55"/>
  <c r="D344" i="55"/>
  <c r="V343" i="55"/>
  <c r="T343" i="55"/>
  <c r="S343" i="55"/>
  <c r="Q343" i="55"/>
  <c r="P343" i="55"/>
  <c r="O343" i="55"/>
  <c r="D343" i="55"/>
  <c r="V342" i="55"/>
  <c r="T342" i="55"/>
  <c r="S342" i="55"/>
  <c r="Q342" i="55"/>
  <c r="P342" i="55"/>
  <c r="O342" i="55"/>
  <c r="D342" i="55"/>
  <c r="V341" i="55"/>
  <c r="T341" i="55"/>
  <c r="S341" i="55"/>
  <c r="Q341" i="55"/>
  <c r="P341" i="55"/>
  <c r="O341" i="55"/>
  <c r="D341" i="55"/>
  <c r="V340" i="55"/>
  <c r="T340" i="55"/>
  <c r="S340" i="55"/>
  <c r="Q340" i="55"/>
  <c r="P340" i="55"/>
  <c r="O340" i="55"/>
  <c r="D340" i="55"/>
  <c r="V339" i="55"/>
  <c r="T339" i="55"/>
  <c r="S339" i="55"/>
  <c r="Q339" i="55"/>
  <c r="P339" i="55"/>
  <c r="O339" i="55"/>
  <c r="D339" i="55"/>
  <c r="V338" i="55"/>
  <c r="T338" i="55"/>
  <c r="S338" i="55"/>
  <c r="Q338" i="55"/>
  <c r="P338" i="55"/>
  <c r="O338" i="55"/>
  <c r="D338" i="55"/>
  <c r="V337" i="55"/>
  <c r="T337" i="55"/>
  <c r="S337" i="55"/>
  <c r="Q337" i="55"/>
  <c r="P337" i="55"/>
  <c r="O337" i="55"/>
  <c r="D337" i="55"/>
  <c r="V336" i="55"/>
  <c r="T336" i="55"/>
  <c r="S336" i="55"/>
  <c r="Q336" i="55"/>
  <c r="P336" i="55"/>
  <c r="O336" i="55"/>
  <c r="D336" i="55"/>
  <c r="V335" i="55"/>
  <c r="T335" i="55"/>
  <c r="S335" i="55"/>
  <c r="Q335" i="55"/>
  <c r="P335" i="55"/>
  <c r="O335" i="55"/>
  <c r="D335" i="55"/>
  <c r="V334" i="55"/>
  <c r="T334" i="55"/>
  <c r="S334" i="55"/>
  <c r="Q334" i="55"/>
  <c r="P334" i="55"/>
  <c r="O334" i="55"/>
  <c r="D334" i="55"/>
  <c r="V333" i="55"/>
  <c r="T333" i="55"/>
  <c r="S333" i="55"/>
  <c r="Q333" i="55"/>
  <c r="P333" i="55"/>
  <c r="O333" i="55"/>
  <c r="D333" i="55"/>
  <c r="V332" i="55"/>
  <c r="T332" i="55"/>
  <c r="S332" i="55"/>
  <c r="Q332" i="55"/>
  <c r="P332" i="55"/>
  <c r="O332" i="55"/>
  <c r="D332" i="55"/>
  <c r="V331" i="55"/>
  <c r="T331" i="55"/>
  <c r="S331" i="55"/>
  <c r="Q331" i="55"/>
  <c r="P331" i="55"/>
  <c r="O331" i="55"/>
  <c r="D331" i="55"/>
  <c r="V330" i="55"/>
  <c r="T330" i="55"/>
  <c r="S330" i="55"/>
  <c r="Q330" i="55"/>
  <c r="P330" i="55"/>
  <c r="O330" i="55"/>
  <c r="D330" i="55"/>
  <c r="V329" i="55"/>
  <c r="T329" i="55"/>
  <c r="S329" i="55"/>
  <c r="Q329" i="55"/>
  <c r="P329" i="55"/>
  <c r="O329" i="55"/>
  <c r="D329" i="55"/>
  <c r="V328" i="55"/>
  <c r="T328" i="55"/>
  <c r="S328" i="55"/>
  <c r="Q328" i="55"/>
  <c r="P328" i="55"/>
  <c r="O328" i="55"/>
  <c r="D328" i="55"/>
  <c r="V327" i="55"/>
  <c r="T327" i="55"/>
  <c r="S327" i="55"/>
  <c r="Q327" i="55"/>
  <c r="P327" i="55"/>
  <c r="O327" i="55"/>
  <c r="D327" i="55"/>
  <c r="V326" i="55"/>
  <c r="T326" i="55"/>
  <c r="S326" i="55"/>
  <c r="Q326" i="55"/>
  <c r="P326" i="55"/>
  <c r="O326" i="55"/>
  <c r="D326" i="55"/>
  <c r="V325" i="55"/>
  <c r="T325" i="55"/>
  <c r="S325" i="55"/>
  <c r="Q325" i="55"/>
  <c r="P325" i="55"/>
  <c r="O325" i="55"/>
  <c r="D325" i="55"/>
  <c r="V324" i="55"/>
  <c r="T324" i="55"/>
  <c r="S324" i="55"/>
  <c r="Q324" i="55"/>
  <c r="P324" i="55"/>
  <c r="O324" i="55"/>
  <c r="D324" i="55"/>
  <c r="V323" i="55"/>
  <c r="T323" i="55"/>
  <c r="S323" i="55"/>
  <c r="Q323" i="55"/>
  <c r="P323" i="55"/>
  <c r="O323" i="55"/>
  <c r="D323" i="55"/>
  <c r="V322" i="55"/>
  <c r="T322" i="55"/>
  <c r="S322" i="55"/>
  <c r="Q322" i="55"/>
  <c r="P322" i="55"/>
  <c r="O322" i="55"/>
  <c r="D322" i="55"/>
  <c r="V321" i="55"/>
  <c r="T321" i="55"/>
  <c r="S321" i="55"/>
  <c r="Q321" i="55"/>
  <c r="P321" i="55"/>
  <c r="O321" i="55"/>
  <c r="D321" i="55"/>
  <c r="V320" i="55"/>
  <c r="T320" i="55"/>
  <c r="S320" i="55"/>
  <c r="Q320" i="55"/>
  <c r="P320" i="55"/>
  <c r="O320" i="55"/>
  <c r="D320" i="55"/>
  <c r="V319" i="55"/>
  <c r="T319" i="55"/>
  <c r="S319" i="55"/>
  <c r="Q319" i="55"/>
  <c r="P319" i="55"/>
  <c r="O319" i="55"/>
  <c r="D319" i="55"/>
  <c r="V318" i="55"/>
  <c r="T318" i="55"/>
  <c r="S318" i="55"/>
  <c r="Q318" i="55"/>
  <c r="P318" i="55"/>
  <c r="O318" i="55"/>
  <c r="D318" i="55"/>
  <c r="V317" i="55"/>
  <c r="T317" i="55"/>
  <c r="S317" i="55"/>
  <c r="Q317" i="55"/>
  <c r="P317" i="55"/>
  <c r="O317" i="55"/>
  <c r="D317" i="55"/>
  <c r="V316" i="55"/>
  <c r="T316" i="55"/>
  <c r="S316" i="55"/>
  <c r="Q316" i="55"/>
  <c r="P316" i="55"/>
  <c r="O316" i="55"/>
  <c r="D316" i="55"/>
  <c r="V315" i="55"/>
  <c r="T315" i="55"/>
  <c r="S315" i="55"/>
  <c r="Q315" i="55"/>
  <c r="P315" i="55"/>
  <c r="O315" i="55"/>
  <c r="D315" i="55"/>
  <c r="V314" i="55"/>
  <c r="T314" i="55"/>
  <c r="S314" i="55"/>
  <c r="Q314" i="55"/>
  <c r="P314" i="55"/>
  <c r="O314" i="55"/>
  <c r="D314" i="55"/>
  <c r="V313" i="55"/>
  <c r="T313" i="55"/>
  <c r="S313" i="55"/>
  <c r="Q313" i="55"/>
  <c r="P313" i="55"/>
  <c r="O313" i="55"/>
  <c r="D313" i="55"/>
  <c r="V312" i="55"/>
  <c r="T312" i="55"/>
  <c r="S312" i="55"/>
  <c r="Q312" i="55"/>
  <c r="P312" i="55"/>
  <c r="O312" i="55"/>
  <c r="D312" i="55"/>
  <c r="V311" i="55"/>
  <c r="T311" i="55"/>
  <c r="S311" i="55"/>
  <c r="Q311" i="55"/>
  <c r="P311" i="55"/>
  <c r="O311" i="55"/>
  <c r="D311" i="55"/>
  <c r="V310" i="55"/>
  <c r="T310" i="55"/>
  <c r="S310" i="55"/>
  <c r="Q310" i="55"/>
  <c r="P310" i="55"/>
  <c r="O310" i="55"/>
  <c r="D310" i="55"/>
  <c r="V309" i="55"/>
  <c r="T309" i="55"/>
  <c r="S309" i="55"/>
  <c r="Q309" i="55"/>
  <c r="P309" i="55"/>
  <c r="O309" i="55"/>
  <c r="D309" i="55"/>
  <c r="V308" i="55"/>
  <c r="T308" i="55"/>
  <c r="S308" i="55"/>
  <c r="Q308" i="55"/>
  <c r="P308" i="55"/>
  <c r="O308" i="55"/>
  <c r="D308" i="55"/>
  <c r="V307" i="55"/>
  <c r="T307" i="55"/>
  <c r="S307" i="55"/>
  <c r="Q307" i="55"/>
  <c r="P307" i="55"/>
  <c r="O307" i="55"/>
  <c r="D307" i="55"/>
  <c r="V306" i="55"/>
  <c r="T306" i="55"/>
  <c r="S306" i="55"/>
  <c r="Q306" i="55"/>
  <c r="P306" i="55"/>
  <c r="O306" i="55"/>
  <c r="D306" i="55"/>
  <c r="V305" i="55"/>
  <c r="T305" i="55"/>
  <c r="S305" i="55"/>
  <c r="Q305" i="55"/>
  <c r="P305" i="55"/>
  <c r="O305" i="55"/>
  <c r="D305" i="55"/>
  <c r="V304" i="55"/>
  <c r="T304" i="55"/>
  <c r="S304" i="55"/>
  <c r="Q304" i="55"/>
  <c r="P304" i="55"/>
  <c r="O304" i="55"/>
  <c r="D304" i="55"/>
  <c r="V303" i="55"/>
  <c r="T303" i="55"/>
  <c r="S303" i="55"/>
  <c r="Q303" i="55"/>
  <c r="P303" i="55"/>
  <c r="O303" i="55"/>
  <c r="D303" i="55"/>
  <c r="V302" i="55"/>
  <c r="T302" i="55"/>
  <c r="S302" i="55"/>
  <c r="Q302" i="55"/>
  <c r="P302" i="55"/>
  <c r="O302" i="55"/>
  <c r="D302" i="55"/>
  <c r="V301" i="55"/>
  <c r="T301" i="55"/>
  <c r="S301" i="55"/>
  <c r="Q301" i="55"/>
  <c r="P301" i="55"/>
  <c r="O301" i="55"/>
  <c r="D301" i="55"/>
  <c r="V300" i="55"/>
  <c r="T300" i="55"/>
  <c r="S300" i="55"/>
  <c r="Q300" i="55"/>
  <c r="P300" i="55"/>
  <c r="O300" i="55"/>
  <c r="D300" i="55"/>
  <c r="V299" i="55"/>
  <c r="T299" i="55"/>
  <c r="S299" i="55"/>
  <c r="Q299" i="55"/>
  <c r="P299" i="55"/>
  <c r="O299" i="55"/>
  <c r="D299" i="55"/>
  <c r="V298" i="55"/>
  <c r="T298" i="55"/>
  <c r="S298" i="55"/>
  <c r="Q298" i="55"/>
  <c r="P298" i="55"/>
  <c r="O298" i="55"/>
  <c r="D298" i="55"/>
  <c r="V297" i="55"/>
  <c r="T297" i="55"/>
  <c r="S297" i="55"/>
  <c r="Q297" i="55"/>
  <c r="P297" i="55"/>
  <c r="O297" i="55"/>
  <c r="D297" i="55"/>
  <c r="V296" i="55"/>
  <c r="T296" i="55"/>
  <c r="S296" i="55"/>
  <c r="Q296" i="55"/>
  <c r="P296" i="55"/>
  <c r="O296" i="55"/>
  <c r="D296" i="55"/>
  <c r="V295" i="55"/>
  <c r="T295" i="55"/>
  <c r="S295" i="55"/>
  <c r="Q295" i="55"/>
  <c r="P295" i="55"/>
  <c r="O295" i="55"/>
  <c r="D295" i="55"/>
  <c r="V294" i="55"/>
  <c r="T294" i="55"/>
  <c r="S294" i="55"/>
  <c r="Q294" i="55"/>
  <c r="P294" i="55"/>
  <c r="O294" i="55"/>
  <c r="D294" i="55"/>
  <c r="V293" i="55"/>
  <c r="T293" i="55"/>
  <c r="S293" i="55"/>
  <c r="Q293" i="55"/>
  <c r="P293" i="55"/>
  <c r="O293" i="55"/>
  <c r="D293" i="55"/>
  <c r="V292" i="55"/>
  <c r="T292" i="55"/>
  <c r="S292" i="55"/>
  <c r="Q292" i="55"/>
  <c r="P292" i="55"/>
  <c r="O292" i="55"/>
  <c r="D292" i="55"/>
  <c r="V291" i="55"/>
  <c r="T291" i="55"/>
  <c r="S291" i="55"/>
  <c r="Q291" i="55"/>
  <c r="P291" i="55"/>
  <c r="O291" i="55"/>
  <c r="D291" i="55"/>
  <c r="V290" i="55"/>
  <c r="T290" i="55"/>
  <c r="S290" i="55"/>
  <c r="Q290" i="55"/>
  <c r="P290" i="55"/>
  <c r="O290" i="55"/>
  <c r="D290" i="55"/>
  <c r="V289" i="55"/>
  <c r="T289" i="55"/>
  <c r="S289" i="55"/>
  <c r="Q289" i="55"/>
  <c r="P289" i="55"/>
  <c r="O289" i="55"/>
  <c r="D289" i="55"/>
  <c r="V288" i="55"/>
  <c r="T288" i="55"/>
  <c r="S288" i="55"/>
  <c r="Q288" i="55"/>
  <c r="P288" i="55"/>
  <c r="O288" i="55"/>
  <c r="D288" i="55"/>
  <c r="V287" i="55"/>
  <c r="T287" i="55"/>
  <c r="S287" i="55"/>
  <c r="Q287" i="55"/>
  <c r="P287" i="55"/>
  <c r="O287" i="55"/>
  <c r="D287" i="55"/>
  <c r="V286" i="55"/>
  <c r="T286" i="55"/>
  <c r="S286" i="55"/>
  <c r="Q286" i="55"/>
  <c r="P286" i="55"/>
  <c r="O286" i="55"/>
  <c r="D286" i="55"/>
  <c r="V285" i="55"/>
  <c r="T285" i="55"/>
  <c r="S285" i="55"/>
  <c r="Q285" i="55"/>
  <c r="P285" i="55"/>
  <c r="O285" i="55"/>
  <c r="D285" i="55"/>
  <c r="V284" i="55"/>
  <c r="T284" i="55"/>
  <c r="S284" i="55"/>
  <c r="Q284" i="55"/>
  <c r="P284" i="55"/>
  <c r="O284" i="55"/>
  <c r="D284" i="55"/>
  <c r="V283" i="55"/>
  <c r="T283" i="55"/>
  <c r="S283" i="55"/>
  <c r="Q283" i="55"/>
  <c r="P283" i="55"/>
  <c r="O283" i="55"/>
  <c r="D283" i="55"/>
  <c r="V282" i="55"/>
  <c r="T282" i="55"/>
  <c r="S282" i="55"/>
  <c r="Q282" i="55"/>
  <c r="P282" i="55"/>
  <c r="O282" i="55"/>
  <c r="D282" i="55"/>
  <c r="V281" i="55"/>
  <c r="T281" i="55"/>
  <c r="S281" i="55"/>
  <c r="Q281" i="55"/>
  <c r="P281" i="55"/>
  <c r="O281" i="55"/>
  <c r="D281" i="55"/>
  <c r="V280" i="55"/>
  <c r="T280" i="55"/>
  <c r="S280" i="55"/>
  <c r="Q280" i="55"/>
  <c r="P280" i="55"/>
  <c r="O280" i="55"/>
  <c r="D280" i="55"/>
  <c r="V279" i="55"/>
  <c r="T279" i="55"/>
  <c r="S279" i="55"/>
  <c r="Q279" i="55"/>
  <c r="P279" i="55"/>
  <c r="O279" i="55"/>
  <c r="D279" i="55"/>
  <c r="V278" i="55"/>
  <c r="T278" i="55"/>
  <c r="S278" i="55"/>
  <c r="Q278" i="55"/>
  <c r="P278" i="55"/>
  <c r="O278" i="55"/>
  <c r="D278" i="55"/>
  <c r="V277" i="55"/>
  <c r="T277" i="55"/>
  <c r="S277" i="55"/>
  <c r="Q277" i="55"/>
  <c r="P277" i="55"/>
  <c r="O277" i="55"/>
  <c r="D277" i="55"/>
  <c r="V276" i="55"/>
  <c r="T276" i="55"/>
  <c r="S276" i="55"/>
  <c r="Q276" i="55"/>
  <c r="P276" i="55"/>
  <c r="O276" i="55"/>
  <c r="D276" i="55"/>
  <c r="V275" i="55"/>
  <c r="T275" i="55"/>
  <c r="S275" i="55"/>
  <c r="Q275" i="55"/>
  <c r="P275" i="55"/>
  <c r="O275" i="55"/>
  <c r="D275" i="55"/>
  <c r="V274" i="55"/>
  <c r="T274" i="55"/>
  <c r="S274" i="55"/>
  <c r="Q274" i="55"/>
  <c r="P274" i="55"/>
  <c r="O274" i="55"/>
  <c r="D274" i="55"/>
  <c r="V273" i="55"/>
  <c r="T273" i="55"/>
  <c r="S273" i="55"/>
  <c r="Q273" i="55"/>
  <c r="P273" i="55"/>
  <c r="O273" i="55"/>
  <c r="D273" i="55"/>
  <c r="V272" i="55"/>
  <c r="T272" i="55"/>
  <c r="S272" i="55"/>
  <c r="Q272" i="55"/>
  <c r="P272" i="55"/>
  <c r="O272" i="55"/>
  <c r="D272" i="55"/>
  <c r="V271" i="55"/>
  <c r="T271" i="55"/>
  <c r="S271" i="55"/>
  <c r="Q271" i="55"/>
  <c r="P271" i="55"/>
  <c r="O271" i="55"/>
  <c r="D271" i="55"/>
  <c r="V270" i="55"/>
  <c r="T270" i="55"/>
  <c r="S270" i="55"/>
  <c r="Q270" i="55"/>
  <c r="P270" i="55"/>
  <c r="O270" i="55"/>
  <c r="D270" i="55"/>
  <c r="V269" i="55"/>
  <c r="T269" i="55"/>
  <c r="S269" i="55"/>
  <c r="Q269" i="55"/>
  <c r="P269" i="55"/>
  <c r="O269" i="55"/>
  <c r="D269" i="55"/>
  <c r="V268" i="55"/>
  <c r="T268" i="55"/>
  <c r="S268" i="55"/>
  <c r="Q268" i="55"/>
  <c r="P268" i="55"/>
  <c r="O268" i="55"/>
  <c r="D268" i="55"/>
  <c r="V267" i="55"/>
  <c r="T267" i="55"/>
  <c r="S267" i="55"/>
  <c r="Q267" i="55"/>
  <c r="P267" i="55"/>
  <c r="O267" i="55"/>
  <c r="D267" i="55"/>
  <c r="V266" i="55"/>
  <c r="T266" i="55"/>
  <c r="S266" i="55"/>
  <c r="Q266" i="55"/>
  <c r="P266" i="55"/>
  <c r="O266" i="55"/>
  <c r="D266" i="55"/>
  <c r="V265" i="55"/>
  <c r="T265" i="55"/>
  <c r="S265" i="55"/>
  <c r="Q265" i="55"/>
  <c r="P265" i="55"/>
  <c r="O265" i="55"/>
  <c r="D265" i="55"/>
  <c r="V264" i="55"/>
  <c r="T264" i="55"/>
  <c r="S264" i="55"/>
  <c r="Q264" i="55"/>
  <c r="P264" i="55"/>
  <c r="O264" i="55"/>
  <c r="D264" i="55"/>
  <c r="V263" i="55"/>
  <c r="T263" i="55"/>
  <c r="S263" i="55"/>
  <c r="Q263" i="55"/>
  <c r="P263" i="55"/>
  <c r="O263" i="55"/>
  <c r="D263" i="55"/>
  <c r="V262" i="55"/>
  <c r="T262" i="55"/>
  <c r="S262" i="55"/>
  <c r="Q262" i="55"/>
  <c r="P262" i="55"/>
  <c r="O262" i="55"/>
  <c r="D262" i="55"/>
  <c r="V261" i="55"/>
  <c r="T261" i="55"/>
  <c r="S261" i="55"/>
  <c r="Q261" i="55"/>
  <c r="P261" i="55"/>
  <c r="O261" i="55"/>
  <c r="D261" i="55"/>
  <c r="V260" i="55"/>
  <c r="T260" i="55"/>
  <c r="S260" i="55"/>
  <c r="Q260" i="55"/>
  <c r="P260" i="55"/>
  <c r="O260" i="55"/>
  <c r="D260" i="55"/>
  <c r="V259" i="55"/>
  <c r="T259" i="55"/>
  <c r="S259" i="55"/>
  <c r="Q259" i="55"/>
  <c r="P259" i="55"/>
  <c r="O259" i="55"/>
  <c r="D259" i="55"/>
  <c r="V258" i="55"/>
  <c r="T258" i="55"/>
  <c r="S258" i="55"/>
  <c r="Q258" i="55"/>
  <c r="P258" i="55"/>
  <c r="O258" i="55"/>
  <c r="D258" i="55"/>
  <c r="V257" i="55"/>
  <c r="T257" i="55"/>
  <c r="S257" i="55"/>
  <c r="Q257" i="55"/>
  <c r="P257" i="55"/>
  <c r="O257" i="55"/>
  <c r="D257" i="55"/>
  <c r="V256" i="55"/>
  <c r="T256" i="55"/>
  <c r="S256" i="55"/>
  <c r="Q256" i="55"/>
  <c r="P256" i="55"/>
  <c r="O256" i="55"/>
  <c r="D256" i="55"/>
  <c r="V255" i="55"/>
  <c r="T255" i="55"/>
  <c r="S255" i="55"/>
  <c r="Q255" i="55"/>
  <c r="P255" i="55"/>
  <c r="O255" i="55"/>
  <c r="D255" i="55"/>
  <c r="V254" i="55"/>
  <c r="T254" i="55"/>
  <c r="S254" i="55"/>
  <c r="Q254" i="55"/>
  <c r="P254" i="55"/>
  <c r="O254" i="55"/>
  <c r="D254" i="55"/>
  <c r="V253" i="55"/>
  <c r="T253" i="55"/>
  <c r="S253" i="55"/>
  <c r="Q253" i="55"/>
  <c r="P253" i="55"/>
  <c r="O253" i="55"/>
  <c r="D253" i="55"/>
  <c r="V252" i="55"/>
  <c r="T252" i="55"/>
  <c r="S252" i="55"/>
  <c r="Q252" i="55"/>
  <c r="P252" i="55"/>
  <c r="O252" i="55"/>
  <c r="D252" i="55"/>
  <c r="V251" i="55"/>
  <c r="T251" i="55"/>
  <c r="S251" i="55"/>
  <c r="Q251" i="55"/>
  <c r="P251" i="55"/>
  <c r="O251" i="55"/>
  <c r="D251" i="55"/>
  <c r="V250" i="55"/>
  <c r="T250" i="55"/>
  <c r="S250" i="55"/>
  <c r="Q250" i="55"/>
  <c r="P250" i="55"/>
  <c r="O250" i="55"/>
  <c r="D250" i="55"/>
  <c r="V249" i="55"/>
  <c r="T249" i="55"/>
  <c r="S249" i="55"/>
  <c r="Q249" i="55"/>
  <c r="P249" i="55"/>
  <c r="O249" i="55"/>
  <c r="D249" i="55"/>
  <c r="V248" i="55"/>
  <c r="T248" i="55"/>
  <c r="S248" i="55"/>
  <c r="Q248" i="55"/>
  <c r="P248" i="55"/>
  <c r="O248" i="55"/>
  <c r="D248" i="55"/>
  <c r="V247" i="55"/>
  <c r="T247" i="55"/>
  <c r="S247" i="55"/>
  <c r="Q247" i="55"/>
  <c r="P247" i="55"/>
  <c r="O247" i="55"/>
  <c r="D247" i="55"/>
  <c r="V246" i="55"/>
  <c r="T246" i="55"/>
  <c r="S246" i="55"/>
  <c r="Q246" i="55"/>
  <c r="P246" i="55"/>
  <c r="O246" i="55"/>
  <c r="D246" i="55"/>
  <c r="V245" i="55"/>
  <c r="T245" i="55"/>
  <c r="S245" i="55"/>
  <c r="Q245" i="55"/>
  <c r="P245" i="55"/>
  <c r="O245" i="55"/>
  <c r="D245" i="55"/>
  <c r="V244" i="55"/>
  <c r="T244" i="55"/>
  <c r="S244" i="55"/>
  <c r="Q244" i="55"/>
  <c r="P244" i="55"/>
  <c r="O244" i="55"/>
  <c r="D244" i="55"/>
  <c r="V243" i="55"/>
  <c r="T243" i="55"/>
  <c r="S243" i="55"/>
  <c r="Q243" i="55"/>
  <c r="P243" i="55"/>
  <c r="O243" i="55"/>
  <c r="D243" i="55"/>
  <c r="V242" i="55"/>
  <c r="T242" i="55"/>
  <c r="S242" i="55"/>
  <c r="Q242" i="55"/>
  <c r="P242" i="55"/>
  <c r="O242" i="55"/>
  <c r="D242" i="55"/>
  <c r="V241" i="55"/>
  <c r="T241" i="55"/>
  <c r="S241" i="55"/>
  <c r="Q241" i="55"/>
  <c r="P241" i="55"/>
  <c r="O241" i="55"/>
  <c r="D241" i="55"/>
  <c r="V240" i="55"/>
  <c r="T240" i="55"/>
  <c r="S240" i="55"/>
  <c r="Q240" i="55"/>
  <c r="P240" i="55"/>
  <c r="O240" i="55"/>
  <c r="D240" i="55"/>
  <c r="V239" i="55"/>
  <c r="T239" i="55"/>
  <c r="S239" i="55"/>
  <c r="Q239" i="55"/>
  <c r="P239" i="55"/>
  <c r="O239" i="55"/>
  <c r="D239" i="55"/>
  <c r="V238" i="55"/>
  <c r="T238" i="55"/>
  <c r="S238" i="55"/>
  <c r="Q238" i="55"/>
  <c r="P238" i="55"/>
  <c r="O238" i="55"/>
  <c r="D238" i="55"/>
  <c r="V237" i="55"/>
  <c r="T237" i="55"/>
  <c r="S237" i="55"/>
  <c r="Q237" i="55"/>
  <c r="P237" i="55"/>
  <c r="O237" i="55"/>
  <c r="D237" i="55"/>
  <c r="V236" i="55"/>
  <c r="T236" i="55"/>
  <c r="S236" i="55"/>
  <c r="Q236" i="55"/>
  <c r="P236" i="55"/>
  <c r="O236" i="55"/>
  <c r="D236" i="55"/>
  <c r="V235" i="55"/>
  <c r="T235" i="55"/>
  <c r="S235" i="55"/>
  <c r="Q235" i="55"/>
  <c r="P235" i="55"/>
  <c r="O235" i="55"/>
  <c r="D235" i="55"/>
  <c r="V234" i="55"/>
  <c r="T234" i="55"/>
  <c r="S234" i="55"/>
  <c r="Q234" i="55"/>
  <c r="P234" i="55"/>
  <c r="O234" i="55"/>
  <c r="D234" i="55"/>
  <c r="V233" i="55"/>
  <c r="T233" i="55"/>
  <c r="S233" i="55"/>
  <c r="Q233" i="55"/>
  <c r="P233" i="55"/>
  <c r="O233" i="55"/>
  <c r="D233" i="55"/>
  <c r="V232" i="55"/>
  <c r="T232" i="55"/>
  <c r="S232" i="55"/>
  <c r="Q232" i="55"/>
  <c r="P232" i="55"/>
  <c r="O232" i="55"/>
  <c r="D232" i="55"/>
  <c r="V231" i="55"/>
  <c r="T231" i="55"/>
  <c r="S231" i="55"/>
  <c r="Q231" i="55"/>
  <c r="P231" i="55"/>
  <c r="O231" i="55"/>
  <c r="D231" i="55"/>
  <c r="V230" i="55"/>
  <c r="T230" i="55"/>
  <c r="S230" i="55"/>
  <c r="Q230" i="55"/>
  <c r="P230" i="55"/>
  <c r="O230" i="55"/>
  <c r="D230" i="55"/>
  <c r="V229" i="55"/>
  <c r="T229" i="55"/>
  <c r="S229" i="55"/>
  <c r="Q229" i="55"/>
  <c r="P229" i="55"/>
  <c r="O229" i="55"/>
  <c r="D229" i="55"/>
  <c r="V228" i="55"/>
  <c r="T228" i="55"/>
  <c r="S228" i="55"/>
  <c r="Q228" i="55"/>
  <c r="P228" i="55"/>
  <c r="O228" i="55"/>
  <c r="D228" i="55"/>
  <c r="V227" i="55"/>
  <c r="T227" i="55"/>
  <c r="S227" i="55"/>
  <c r="Q227" i="55"/>
  <c r="P227" i="55"/>
  <c r="O227" i="55"/>
  <c r="D227" i="55"/>
  <c r="V226" i="55"/>
  <c r="T226" i="55"/>
  <c r="S226" i="55"/>
  <c r="Q226" i="55"/>
  <c r="P226" i="55"/>
  <c r="O226" i="55"/>
  <c r="D226" i="55"/>
  <c r="V225" i="55"/>
  <c r="T225" i="55"/>
  <c r="S225" i="55"/>
  <c r="Q225" i="55"/>
  <c r="P225" i="55"/>
  <c r="O225" i="55"/>
  <c r="D225" i="55"/>
  <c r="V224" i="55"/>
  <c r="T224" i="55"/>
  <c r="S224" i="55"/>
  <c r="Q224" i="55"/>
  <c r="P224" i="55"/>
  <c r="O224" i="55"/>
  <c r="D224" i="55"/>
  <c r="V223" i="55"/>
  <c r="T223" i="55"/>
  <c r="S223" i="55"/>
  <c r="Q223" i="55"/>
  <c r="P223" i="55"/>
  <c r="O223" i="55"/>
  <c r="D223" i="55"/>
  <c r="V222" i="55"/>
  <c r="T222" i="55"/>
  <c r="S222" i="55"/>
  <c r="Q222" i="55"/>
  <c r="P222" i="55"/>
  <c r="O222" i="55"/>
  <c r="D222" i="55"/>
  <c r="V221" i="55"/>
  <c r="T221" i="55"/>
  <c r="S221" i="55"/>
  <c r="Q221" i="55"/>
  <c r="P221" i="55"/>
  <c r="O221" i="55"/>
  <c r="D221" i="55"/>
  <c r="V220" i="55"/>
  <c r="T220" i="55"/>
  <c r="S220" i="55"/>
  <c r="Q220" i="55"/>
  <c r="P220" i="55"/>
  <c r="O220" i="55"/>
  <c r="D220" i="55"/>
  <c r="V219" i="55"/>
  <c r="T219" i="55"/>
  <c r="S219" i="55"/>
  <c r="Q219" i="55"/>
  <c r="P219" i="55"/>
  <c r="O219" i="55"/>
  <c r="D219" i="55"/>
  <c r="V218" i="55"/>
  <c r="T218" i="55"/>
  <c r="S218" i="55"/>
  <c r="Q218" i="55"/>
  <c r="P218" i="55"/>
  <c r="O218" i="55"/>
  <c r="D218" i="55"/>
  <c r="V217" i="55"/>
  <c r="T217" i="55"/>
  <c r="S217" i="55"/>
  <c r="Q217" i="55"/>
  <c r="P217" i="55"/>
  <c r="O217" i="55"/>
  <c r="D217" i="55"/>
  <c r="V216" i="55"/>
  <c r="T216" i="55"/>
  <c r="S216" i="55"/>
  <c r="Q216" i="55"/>
  <c r="P216" i="55"/>
  <c r="O216" i="55"/>
  <c r="D216" i="55"/>
  <c r="V215" i="55"/>
  <c r="T215" i="55"/>
  <c r="S215" i="55"/>
  <c r="Q215" i="55"/>
  <c r="P215" i="55"/>
  <c r="O215" i="55"/>
  <c r="D215" i="55"/>
  <c r="V214" i="55"/>
  <c r="T214" i="55"/>
  <c r="S214" i="55"/>
  <c r="Q214" i="55"/>
  <c r="P214" i="55"/>
  <c r="O214" i="55"/>
  <c r="D214" i="55"/>
  <c r="V213" i="55"/>
  <c r="T213" i="55"/>
  <c r="S213" i="55"/>
  <c r="Q213" i="55"/>
  <c r="P213" i="55"/>
  <c r="O213" i="55"/>
  <c r="D213" i="55"/>
  <c r="V212" i="55"/>
  <c r="T212" i="55"/>
  <c r="S212" i="55"/>
  <c r="Q212" i="55"/>
  <c r="P212" i="55"/>
  <c r="O212" i="55"/>
  <c r="D212" i="55"/>
  <c r="V211" i="55"/>
  <c r="T211" i="55"/>
  <c r="S211" i="55"/>
  <c r="Q211" i="55"/>
  <c r="P211" i="55"/>
  <c r="O211" i="55"/>
  <c r="D211" i="55"/>
  <c r="V210" i="55"/>
  <c r="T210" i="55"/>
  <c r="S210" i="55"/>
  <c r="Q210" i="55"/>
  <c r="P210" i="55"/>
  <c r="O210" i="55"/>
  <c r="D210" i="55"/>
  <c r="V209" i="55"/>
  <c r="T209" i="55"/>
  <c r="S209" i="55"/>
  <c r="Q209" i="55"/>
  <c r="P209" i="55"/>
  <c r="O209" i="55"/>
  <c r="D209" i="55"/>
  <c r="V208" i="55"/>
  <c r="T208" i="55"/>
  <c r="S208" i="55"/>
  <c r="Q208" i="55"/>
  <c r="P208" i="55"/>
  <c r="O208" i="55"/>
  <c r="D208" i="55"/>
  <c r="V207" i="55"/>
  <c r="T207" i="55"/>
  <c r="S207" i="55"/>
  <c r="Q207" i="55"/>
  <c r="P207" i="55"/>
  <c r="O207" i="55"/>
  <c r="D207" i="55"/>
  <c r="V206" i="55"/>
  <c r="T206" i="55"/>
  <c r="S206" i="55"/>
  <c r="Q206" i="55"/>
  <c r="P206" i="55"/>
  <c r="O206" i="55"/>
  <c r="D206" i="55"/>
  <c r="V205" i="55"/>
  <c r="T205" i="55"/>
  <c r="S205" i="55"/>
  <c r="Q205" i="55"/>
  <c r="P205" i="55"/>
  <c r="O205" i="55"/>
  <c r="D205" i="55"/>
  <c r="V204" i="55"/>
  <c r="T204" i="55"/>
  <c r="S204" i="55"/>
  <c r="Q204" i="55"/>
  <c r="P204" i="55"/>
  <c r="O204" i="55"/>
  <c r="D204" i="55"/>
  <c r="V203" i="55"/>
  <c r="T203" i="55"/>
  <c r="S203" i="55"/>
  <c r="Q203" i="55"/>
  <c r="P203" i="55"/>
  <c r="O203" i="55"/>
  <c r="D203" i="55"/>
  <c r="V202" i="55"/>
  <c r="T202" i="55"/>
  <c r="S202" i="55"/>
  <c r="Q202" i="55"/>
  <c r="P202" i="55"/>
  <c r="O202" i="55"/>
  <c r="D202" i="55"/>
  <c r="V201" i="55"/>
  <c r="T201" i="55"/>
  <c r="S201" i="55"/>
  <c r="Q201" i="55"/>
  <c r="P201" i="55"/>
  <c r="O201" i="55"/>
  <c r="D201" i="55"/>
  <c r="V200" i="55"/>
  <c r="T200" i="55"/>
  <c r="S200" i="55"/>
  <c r="Q200" i="55"/>
  <c r="P200" i="55"/>
  <c r="O200" i="55"/>
  <c r="D200" i="55"/>
  <c r="V199" i="55"/>
  <c r="T199" i="55"/>
  <c r="S199" i="55"/>
  <c r="Q199" i="55"/>
  <c r="P199" i="55"/>
  <c r="O199" i="55"/>
  <c r="D199" i="55"/>
  <c r="V198" i="55"/>
  <c r="T198" i="55"/>
  <c r="S198" i="55"/>
  <c r="Q198" i="55"/>
  <c r="P198" i="55"/>
  <c r="O198" i="55"/>
  <c r="D198" i="55"/>
  <c r="V197" i="55"/>
  <c r="T197" i="55"/>
  <c r="S197" i="55"/>
  <c r="Q197" i="55"/>
  <c r="P197" i="55"/>
  <c r="O197" i="55"/>
  <c r="D197" i="55"/>
  <c r="V196" i="55"/>
  <c r="T196" i="55"/>
  <c r="S196" i="55"/>
  <c r="Q196" i="55"/>
  <c r="P196" i="55"/>
  <c r="O196" i="55"/>
  <c r="D196" i="55"/>
  <c r="V195" i="55"/>
  <c r="T195" i="55"/>
  <c r="S195" i="55"/>
  <c r="Q195" i="55"/>
  <c r="P195" i="55"/>
  <c r="O195" i="55"/>
  <c r="D195" i="55"/>
  <c r="V194" i="55"/>
  <c r="T194" i="55"/>
  <c r="S194" i="55"/>
  <c r="Q194" i="55"/>
  <c r="P194" i="55"/>
  <c r="O194" i="55"/>
  <c r="D194" i="55"/>
  <c r="V193" i="55"/>
  <c r="T193" i="55"/>
  <c r="S193" i="55"/>
  <c r="Q193" i="55"/>
  <c r="P193" i="55"/>
  <c r="O193" i="55"/>
  <c r="D193" i="55"/>
  <c r="V192" i="55"/>
  <c r="T192" i="55"/>
  <c r="S192" i="55"/>
  <c r="Q192" i="55"/>
  <c r="P192" i="55"/>
  <c r="O192" i="55"/>
  <c r="D192" i="55"/>
  <c r="V191" i="55"/>
  <c r="T191" i="55"/>
  <c r="S191" i="55"/>
  <c r="Q191" i="55"/>
  <c r="P191" i="55"/>
  <c r="O191" i="55"/>
  <c r="D191" i="55"/>
  <c r="V190" i="55"/>
  <c r="T190" i="55"/>
  <c r="S190" i="55"/>
  <c r="Q190" i="55"/>
  <c r="P190" i="55"/>
  <c r="O190" i="55"/>
  <c r="D190" i="55"/>
  <c r="V189" i="55"/>
  <c r="T189" i="55"/>
  <c r="S189" i="55"/>
  <c r="Q189" i="55"/>
  <c r="P189" i="55"/>
  <c r="O189" i="55"/>
  <c r="D189" i="55"/>
  <c r="V188" i="55"/>
  <c r="T188" i="55"/>
  <c r="S188" i="55"/>
  <c r="Q188" i="55"/>
  <c r="P188" i="55"/>
  <c r="O188" i="55"/>
  <c r="D188" i="55"/>
  <c r="V187" i="55"/>
  <c r="T187" i="55"/>
  <c r="S187" i="55"/>
  <c r="Q187" i="55"/>
  <c r="P187" i="55"/>
  <c r="O187" i="55"/>
  <c r="D187" i="55"/>
  <c r="V186" i="55"/>
  <c r="T186" i="55"/>
  <c r="S186" i="55"/>
  <c r="Q186" i="55"/>
  <c r="P186" i="55"/>
  <c r="O186" i="55"/>
  <c r="D186" i="55"/>
  <c r="V185" i="55"/>
  <c r="T185" i="55"/>
  <c r="S185" i="55"/>
  <c r="Q185" i="55"/>
  <c r="P185" i="55"/>
  <c r="O185" i="55"/>
  <c r="D185" i="55"/>
  <c r="V184" i="55"/>
  <c r="T184" i="55"/>
  <c r="S184" i="55"/>
  <c r="Q184" i="55"/>
  <c r="P184" i="55"/>
  <c r="O184" i="55"/>
  <c r="D184" i="55"/>
  <c r="V183" i="55"/>
  <c r="T183" i="55"/>
  <c r="S183" i="55"/>
  <c r="Q183" i="55"/>
  <c r="P183" i="55"/>
  <c r="O183" i="55"/>
  <c r="D183" i="55"/>
  <c r="V182" i="55"/>
  <c r="T182" i="55"/>
  <c r="S182" i="55"/>
  <c r="Q182" i="55"/>
  <c r="P182" i="55"/>
  <c r="O182" i="55"/>
  <c r="D182" i="55"/>
  <c r="V181" i="55"/>
  <c r="T181" i="55"/>
  <c r="S181" i="55"/>
  <c r="Q181" i="55"/>
  <c r="P181" i="55"/>
  <c r="O181" i="55"/>
  <c r="D181" i="55"/>
  <c r="V180" i="55"/>
  <c r="T180" i="55"/>
  <c r="S180" i="55"/>
  <c r="Q180" i="55"/>
  <c r="P180" i="55"/>
  <c r="O180" i="55"/>
  <c r="D180" i="55"/>
  <c r="V179" i="55"/>
  <c r="T179" i="55"/>
  <c r="S179" i="55"/>
  <c r="Q179" i="55"/>
  <c r="P179" i="55"/>
  <c r="O179" i="55"/>
  <c r="D179" i="55"/>
  <c r="V178" i="55"/>
  <c r="T178" i="55"/>
  <c r="S178" i="55"/>
  <c r="Q178" i="55"/>
  <c r="P178" i="55"/>
  <c r="O178" i="55"/>
  <c r="D178" i="55"/>
  <c r="V177" i="55"/>
  <c r="T177" i="55"/>
  <c r="S177" i="55"/>
  <c r="Q177" i="55"/>
  <c r="P177" i="55"/>
  <c r="O177" i="55"/>
  <c r="D177" i="55"/>
  <c r="V176" i="55"/>
  <c r="T176" i="55"/>
  <c r="S176" i="55"/>
  <c r="Q176" i="55"/>
  <c r="P176" i="55"/>
  <c r="O176" i="55"/>
  <c r="D176" i="55"/>
  <c r="V175" i="55"/>
  <c r="T175" i="55"/>
  <c r="S175" i="55"/>
  <c r="Q175" i="55"/>
  <c r="P175" i="55"/>
  <c r="O175" i="55"/>
  <c r="D175" i="55"/>
  <c r="V174" i="55"/>
  <c r="T174" i="55"/>
  <c r="S174" i="55"/>
  <c r="Q174" i="55"/>
  <c r="P174" i="55"/>
  <c r="O174" i="55"/>
  <c r="D174" i="55"/>
  <c r="V173" i="55"/>
  <c r="T173" i="55"/>
  <c r="S173" i="55"/>
  <c r="Q173" i="55"/>
  <c r="P173" i="55"/>
  <c r="O173" i="55"/>
  <c r="D173" i="55"/>
  <c r="V172" i="55"/>
  <c r="T172" i="55"/>
  <c r="S172" i="55"/>
  <c r="Q172" i="55"/>
  <c r="P172" i="55"/>
  <c r="O172" i="55"/>
  <c r="D172" i="55"/>
  <c r="V171" i="55"/>
  <c r="T171" i="55"/>
  <c r="S171" i="55"/>
  <c r="Q171" i="55"/>
  <c r="P171" i="55"/>
  <c r="O171" i="55"/>
  <c r="D171" i="55"/>
  <c r="V170" i="55"/>
  <c r="T170" i="55"/>
  <c r="S170" i="55"/>
  <c r="Q170" i="55"/>
  <c r="P170" i="55"/>
  <c r="O170" i="55"/>
  <c r="D170" i="55"/>
  <c r="V169" i="55"/>
  <c r="T169" i="55"/>
  <c r="S169" i="55"/>
  <c r="Q169" i="55"/>
  <c r="P169" i="55"/>
  <c r="O169" i="55"/>
  <c r="D169" i="55"/>
  <c r="V168" i="55"/>
  <c r="T168" i="55"/>
  <c r="S168" i="55"/>
  <c r="Q168" i="55"/>
  <c r="P168" i="55"/>
  <c r="O168" i="55"/>
  <c r="D168" i="55"/>
  <c r="V167" i="55"/>
  <c r="T167" i="55"/>
  <c r="S167" i="55"/>
  <c r="Q167" i="55"/>
  <c r="P167" i="55"/>
  <c r="O167" i="55"/>
  <c r="D167" i="55"/>
  <c r="V166" i="55"/>
  <c r="T166" i="55"/>
  <c r="S166" i="55"/>
  <c r="Q166" i="55"/>
  <c r="P166" i="55"/>
  <c r="O166" i="55"/>
  <c r="D166" i="55"/>
  <c r="V165" i="55"/>
  <c r="T165" i="55"/>
  <c r="S165" i="55"/>
  <c r="Q165" i="55"/>
  <c r="P165" i="55"/>
  <c r="O165" i="55"/>
  <c r="D165" i="55"/>
  <c r="V164" i="55"/>
  <c r="T164" i="55"/>
  <c r="S164" i="55"/>
  <c r="Q164" i="55"/>
  <c r="P164" i="55"/>
  <c r="O164" i="55"/>
  <c r="D164" i="55"/>
  <c r="V163" i="55"/>
  <c r="T163" i="55"/>
  <c r="S163" i="55"/>
  <c r="Q163" i="55"/>
  <c r="P163" i="55"/>
  <c r="O163" i="55"/>
  <c r="D163" i="55"/>
  <c r="V162" i="55"/>
  <c r="T162" i="55"/>
  <c r="S162" i="55"/>
  <c r="Q162" i="55"/>
  <c r="P162" i="55"/>
  <c r="O162" i="55"/>
  <c r="D162" i="55"/>
  <c r="V161" i="55"/>
  <c r="T161" i="55"/>
  <c r="S161" i="55"/>
  <c r="Q161" i="55"/>
  <c r="P161" i="55"/>
  <c r="O161" i="55"/>
  <c r="D161" i="55"/>
  <c r="V160" i="55"/>
  <c r="T160" i="55"/>
  <c r="S160" i="55"/>
  <c r="Q160" i="55"/>
  <c r="P160" i="55"/>
  <c r="O160" i="55"/>
  <c r="D160" i="55"/>
  <c r="V159" i="55"/>
  <c r="T159" i="55"/>
  <c r="S159" i="55"/>
  <c r="Q159" i="55"/>
  <c r="P159" i="55"/>
  <c r="O159" i="55"/>
  <c r="D159" i="55"/>
  <c r="V158" i="55"/>
  <c r="T158" i="55"/>
  <c r="S158" i="55"/>
  <c r="Q158" i="55"/>
  <c r="P158" i="55"/>
  <c r="O158" i="55"/>
  <c r="D158" i="55"/>
  <c r="V157" i="55"/>
  <c r="T157" i="55"/>
  <c r="S157" i="55"/>
  <c r="Q157" i="55"/>
  <c r="P157" i="55"/>
  <c r="O157" i="55"/>
  <c r="D157" i="55"/>
  <c r="V156" i="55"/>
  <c r="T156" i="55"/>
  <c r="S156" i="55"/>
  <c r="Q156" i="55"/>
  <c r="P156" i="55"/>
  <c r="O156" i="55"/>
  <c r="D156" i="55"/>
  <c r="V155" i="55"/>
  <c r="T155" i="55"/>
  <c r="S155" i="55"/>
  <c r="Q155" i="55"/>
  <c r="P155" i="55"/>
  <c r="O155" i="55"/>
  <c r="D155" i="55"/>
  <c r="V154" i="55"/>
  <c r="T154" i="55"/>
  <c r="S154" i="55"/>
  <c r="Q154" i="55"/>
  <c r="P154" i="55"/>
  <c r="O154" i="55"/>
  <c r="D154" i="55"/>
  <c r="V153" i="55"/>
  <c r="T153" i="55"/>
  <c r="S153" i="55"/>
  <c r="Q153" i="55"/>
  <c r="P153" i="55"/>
  <c r="O153" i="55"/>
  <c r="D153" i="55"/>
  <c r="V152" i="55"/>
  <c r="T152" i="55"/>
  <c r="S152" i="55"/>
  <c r="Q152" i="55"/>
  <c r="P152" i="55"/>
  <c r="O152" i="55"/>
  <c r="D152" i="55"/>
  <c r="V151" i="55"/>
  <c r="T151" i="55"/>
  <c r="S151" i="55"/>
  <c r="Q151" i="55"/>
  <c r="P151" i="55"/>
  <c r="O151" i="55"/>
  <c r="D151" i="55"/>
  <c r="V150" i="55"/>
  <c r="T150" i="55"/>
  <c r="S150" i="55"/>
  <c r="Q150" i="55"/>
  <c r="P150" i="55"/>
  <c r="O150" i="55"/>
  <c r="D150" i="55"/>
  <c r="V149" i="55"/>
  <c r="T149" i="55"/>
  <c r="S149" i="55"/>
  <c r="Q149" i="55"/>
  <c r="P149" i="55"/>
  <c r="O149" i="55"/>
  <c r="D149" i="55"/>
  <c r="V148" i="55"/>
  <c r="T148" i="55"/>
  <c r="S148" i="55"/>
  <c r="Q148" i="55"/>
  <c r="P148" i="55"/>
  <c r="O148" i="55"/>
  <c r="D148" i="55"/>
  <c r="V147" i="55"/>
  <c r="T147" i="55"/>
  <c r="S147" i="55"/>
  <c r="Q147" i="55"/>
  <c r="P147" i="55"/>
  <c r="O147" i="55"/>
  <c r="D147" i="55"/>
  <c r="V146" i="55"/>
  <c r="T146" i="55"/>
  <c r="S146" i="55"/>
  <c r="Q146" i="55"/>
  <c r="P146" i="55"/>
  <c r="O146" i="55"/>
  <c r="D146" i="55"/>
  <c r="V145" i="55"/>
  <c r="T145" i="55"/>
  <c r="S145" i="55"/>
  <c r="Q145" i="55"/>
  <c r="P145" i="55"/>
  <c r="O145" i="55"/>
  <c r="D145" i="55"/>
  <c r="V144" i="55"/>
  <c r="T144" i="55"/>
  <c r="S144" i="55"/>
  <c r="Q144" i="55"/>
  <c r="P144" i="55"/>
  <c r="O144" i="55"/>
  <c r="D144" i="55"/>
  <c r="V143" i="55"/>
  <c r="T143" i="55"/>
  <c r="S143" i="55"/>
  <c r="Q143" i="55"/>
  <c r="P143" i="55"/>
  <c r="O143" i="55"/>
  <c r="D143" i="55"/>
  <c r="V142" i="55"/>
  <c r="T142" i="55"/>
  <c r="S142" i="55"/>
  <c r="Q142" i="55"/>
  <c r="P142" i="55"/>
  <c r="O142" i="55"/>
  <c r="D142" i="55"/>
  <c r="V141" i="55"/>
  <c r="T141" i="55"/>
  <c r="S141" i="55"/>
  <c r="Q141" i="55"/>
  <c r="P141" i="55"/>
  <c r="O141" i="55"/>
  <c r="D141" i="55"/>
  <c r="V140" i="55"/>
  <c r="T140" i="55"/>
  <c r="S140" i="55"/>
  <c r="Q140" i="55"/>
  <c r="P140" i="55"/>
  <c r="O140" i="55"/>
  <c r="D140" i="55"/>
  <c r="V139" i="55"/>
  <c r="T139" i="55"/>
  <c r="S139" i="55"/>
  <c r="Q139" i="55"/>
  <c r="P139" i="55"/>
  <c r="O139" i="55"/>
  <c r="D139" i="55"/>
  <c r="V138" i="55"/>
  <c r="T138" i="55"/>
  <c r="S138" i="55"/>
  <c r="Q138" i="55"/>
  <c r="P138" i="55"/>
  <c r="O138" i="55"/>
  <c r="D138" i="55"/>
  <c r="V137" i="55"/>
  <c r="T137" i="55"/>
  <c r="S137" i="55"/>
  <c r="Q137" i="55"/>
  <c r="P137" i="55"/>
  <c r="O137" i="55"/>
  <c r="D137" i="55"/>
  <c r="V136" i="55"/>
  <c r="T136" i="55"/>
  <c r="S136" i="55"/>
  <c r="Q136" i="55"/>
  <c r="P136" i="55"/>
  <c r="O136" i="55"/>
  <c r="D136" i="55"/>
  <c r="V135" i="55"/>
  <c r="T135" i="55"/>
  <c r="S135" i="55"/>
  <c r="Q135" i="55"/>
  <c r="P135" i="55"/>
  <c r="O135" i="55"/>
  <c r="D135" i="55"/>
  <c r="V134" i="55"/>
  <c r="T134" i="55"/>
  <c r="S134" i="55"/>
  <c r="Q134" i="55"/>
  <c r="P134" i="55"/>
  <c r="O134" i="55"/>
  <c r="D134" i="55"/>
  <c r="V133" i="55"/>
  <c r="T133" i="55"/>
  <c r="S133" i="55"/>
  <c r="Q133" i="55"/>
  <c r="P133" i="55"/>
  <c r="O133" i="55"/>
  <c r="D133" i="55"/>
  <c r="V132" i="55"/>
  <c r="T132" i="55"/>
  <c r="S132" i="55"/>
  <c r="Q132" i="55"/>
  <c r="P132" i="55"/>
  <c r="O132" i="55"/>
  <c r="D132" i="55"/>
  <c r="V131" i="55"/>
  <c r="T131" i="55"/>
  <c r="S131" i="55"/>
  <c r="Q131" i="55"/>
  <c r="P131" i="55"/>
  <c r="O131" i="55"/>
  <c r="D131" i="55"/>
  <c r="V130" i="55"/>
  <c r="T130" i="55"/>
  <c r="S130" i="55"/>
  <c r="Q130" i="55"/>
  <c r="P130" i="55"/>
  <c r="O130" i="55"/>
  <c r="D130" i="55"/>
  <c r="V129" i="55"/>
  <c r="T129" i="55"/>
  <c r="S129" i="55"/>
  <c r="Q129" i="55"/>
  <c r="P129" i="55"/>
  <c r="O129" i="55"/>
  <c r="D129" i="55"/>
  <c r="V128" i="55"/>
  <c r="T128" i="55"/>
  <c r="S128" i="55"/>
  <c r="Q128" i="55"/>
  <c r="P128" i="55"/>
  <c r="O128" i="55"/>
  <c r="D128" i="55"/>
  <c r="V127" i="55"/>
  <c r="T127" i="55"/>
  <c r="S127" i="55"/>
  <c r="Q127" i="55"/>
  <c r="P127" i="55"/>
  <c r="O127" i="55"/>
  <c r="D127" i="55"/>
  <c r="V126" i="55"/>
  <c r="T126" i="55"/>
  <c r="S126" i="55"/>
  <c r="Q126" i="55"/>
  <c r="P126" i="55"/>
  <c r="O126" i="55"/>
  <c r="D126" i="55"/>
  <c r="V125" i="55"/>
  <c r="T125" i="55"/>
  <c r="S125" i="55"/>
  <c r="Q125" i="55"/>
  <c r="P125" i="55"/>
  <c r="O125" i="55"/>
  <c r="D125" i="55"/>
  <c r="V124" i="55"/>
  <c r="T124" i="55"/>
  <c r="S124" i="55"/>
  <c r="Q124" i="55"/>
  <c r="P124" i="55"/>
  <c r="O124" i="55"/>
  <c r="D124" i="55"/>
  <c r="V123" i="55"/>
  <c r="T123" i="55"/>
  <c r="S123" i="55"/>
  <c r="Q123" i="55"/>
  <c r="P123" i="55"/>
  <c r="O123" i="55"/>
  <c r="D123" i="55"/>
  <c r="V122" i="55"/>
  <c r="T122" i="55"/>
  <c r="S122" i="55"/>
  <c r="Q122" i="55"/>
  <c r="P122" i="55"/>
  <c r="O122" i="55"/>
  <c r="D122" i="55"/>
  <c r="V121" i="55"/>
  <c r="T121" i="55"/>
  <c r="S121" i="55"/>
  <c r="Q121" i="55"/>
  <c r="P121" i="55"/>
  <c r="O121" i="55"/>
  <c r="D121" i="55"/>
  <c r="V120" i="55"/>
  <c r="T120" i="55"/>
  <c r="S120" i="55"/>
  <c r="Q120" i="55"/>
  <c r="P120" i="55"/>
  <c r="O120" i="55"/>
  <c r="D120" i="55"/>
  <c r="V119" i="55"/>
  <c r="T119" i="55"/>
  <c r="S119" i="55"/>
  <c r="Q119" i="55"/>
  <c r="P119" i="55"/>
  <c r="O119" i="55"/>
  <c r="D119" i="55"/>
  <c r="V118" i="55"/>
  <c r="T118" i="55"/>
  <c r="S118" i="55"/>
  <c r="Q118" i="55"/>
  <c r="P118" i="55"/>
  <c r="O118" i="55"/>
  <c r="D118" i="55"/>
  <c r="V117" i="55"/>
  <c r="T117" i="55"/>
  <c r="S117" i="55"/>
  <c r="Q117" i="55"/>
  <c r="P117" i="55"/>
  <c r="O117" i="55"/>
  <c r="D117" i="55"/>
  <c r="V116" i="55"/>
  <c r="T116" i="55"/>
  <c r="S116" i="55"/>
  <c r="Q116" i="55"/>
  <c r="P116" i="55"/>
  <c r="O116" i="55"/>
  <c r="D116" i="55"/>
  <c r="V115" i="55"/>
  <c r="T115" i="55"/>
  <c r="S115" i="55"/>
  <c r="Q115" i="55"/>
  <c r="P115" i="55"/>
  <c r="O115" i="55"/>
  <c r="D115" i="55"/>
  <c r="V114" i="55"/>
  <c r="T114" i="55"/>
  <c r="S114" i="55"/>
  <c r="Q114" i="55"/>
  <c r="P114" i="55"/>
  <c r="O114" i="55"/>
  <c r="D114" i="55"/>
  <c r="V113" i="55"/>
  <c r="T113" i="55"/>
  <c r="S113" i="55"/>
  <c r="Q113" i="55"/>
  <c r="P113" i="55"/>
  <c r="O113" i="55"/>
  <c r="D113" i="55"/>
  <c r="V112" i="55"/>
  <c r="T112" i="55"/>
  <c r="S112" i="55"/>
  <c r="Q112" i="55"/>
  <c r="P112" i="55"/>
  <c r="O112" i="55"/>
  <c r="D112" i="55"/>
  <c r="V111" i="55"/>
  <c r="T111" i="55"/>
  <c r="S111" i="55"/>
  <c r="Q111" i="55"/>
  <c r="P111" i="55"/>
  <c r="O111" i="55"/>
  <c r="D111" i="55"/>
  <c r="V110" i="55"/>
  <c r="T110" i="55"/>
  <c r="S110" i="55"/>
  <c r="Q110" i="55"/>
  <c r="P110" i="55"/>
  <c r="O110" i="55"/>
  <c r="D110" i="55"/>
  <c r="V109" i="55"/>
  <c r="T109" i="55"/>
  <c r="S109" i="55"/>
  <c r="Q109" i="55"/>
  <c r="P109" i="55"/>
  <c r="O109" i="55"/>
  <c r="D109" i="55"/>
  <c r="V108" i="55"/>
  <c r="T108" i="55"/>
  <c r="S108" i="55"/>
  <c r="Q108" i="55"/>
  <c r="P108" i="55"/>
  <c r="O108" i="55"/>
  <c r="D108" i="55"/>
  <c r="V107" i="55"/>
  <c r="T107" i="55"/>
  <c r="S107" i="55"/>
  <c r="Q107" i="55"/>
  <c r="P107" i="55"/>
  <c r="O107" i="55"/>
  <c r="D107" i="55"/>
  <c r="V106" i="55"/>
  <c r="T106" i="55"/>
  <c r="S106" i="55"/>
  <c r="Q106" i="55"/>
  <c r="P106" i="55"/>
  <c r="O106" i="55"/>
  <c r="D106" i="55"/>
  <c r="V105" i="55"/>
  <c r="T105" i="55"/>
  <c r="S105" i="55"/>
  <c r="Q105" i="55"/>
  <c r="P105" i="55"/>
  <c r="O105" i="55"/>
  <c r="D105" i="55"/>
  <c r="V104" i="55"/>
  <c r="T104" i="55"/>
  <c r="S104" i="55"/>
  <c r="Q104" i="55"/>
  <c r="P104" i="55"/>
  <c r="O104" i="55"/>
  <c r="D104" i="55"/>
  <c r="V103" i="55"/>
  <c r="T103" i="55"/>
  <c r="S103" i="55"/>
  <c r="Q103" i="55"/>
  <c r="P103" i="55"/>
  <c r="O103" i="55"/>
  <c r="D103" i="55"/>
  <c r="V102" i="55"/>
  <c r="T102" i="55"/>
  <c r="S102" i="55"/>
  <c r="Q102" i="55"/>
  <c r="P102" i="55"/>
  <c r="O102" i="55"/>
  <c r="D102" i="55"/>
  <c r="V101" i="55"/>
  <c r="T101" i="55"/>
  <c r="S101" i="55"/>
  <c r="Q101" i="55"/>
  <c r="P101" i="55"/>
  <c r="O101" i="55"/>
  <c r="D101" i="55"/>
  <c r="V100" i="55"/>
  <c r="T100" i="55"/>
  <c r="S100" i="55"/>
  <c r="Q100" i="55"/>
  <c r="P100" i="55"/>
  <c r="O100" i="55"/>
  <c r="D100" i="55"/>
  <c r="V99" i="55"/>
  <c r="T99" i="55"/>
  <c r="S99" i="55"/>
  <c r="Q99" i="55"/>
  <c r="P99" i="55"/>
  <c r="O99" i="55"/>
  <c r="D99" i="55"/>
  <c r="V98" i="55"/>
  <c r="T98" i="55"/>
  <c r="S98" i="55"/>
  <c r="Q98" i="55"/>
  <c r="P98" i="55"/>
  <c r="O98" i="55"/>
  <c r="D98" i="55"/>
  <c r="V97" i="55"/>
  <c r="T97" i="55"/>
  <c r="S97" i="55"/>
  <c r="Q97" i="55"/>
  <c r="P97" i="55"/>
  <c r="O97" i="55"/>
  <c r="D97" i="55"/>
  <c r="V96" i="55"/>
  <c r="T96" i="55"/>
  <c r="S96" i="55"/>
  <c r="Q96" i="55"/>
  <c r="P96" i="55"/>
  <c r="O96" i="55"/>
  <c r="D96" i="55"/>
  <c r="V95" i="55"/>
  <c r="T95" i="55"/>
  <c r="S95" i="55"/>
  <c r="Q95" i="55"/>
  <c r="P95" i="55"/>
  <c r="O95" i="55"/>
  <c r="D95" i="55"/>
  <c r="V94" i="55"/>
  <c r="T94" i="55"/>
  <c r="S94" i="55"/>
  <c r="Q94" i="55"/>
  <c r="P94" i="55"/>
  <c r="O94" i="55"/>
  <c r="D94" i="55"/>
  <c r="V93" i="55"/>
  <c r="T93" i="55"/>
  <c r="S93" i="55"/>
  <c r="Q93" i="55"/>
  <c r="P93" i="55"/>
  <c r="O93" i="55"/>
  <c r="D93" i="55"/>
  <c r="V92" i="55"/>
  <c r="T92" i="55"/>
  <c r="S92" i="55"/>
  <c r="Q92" i="55"/>
  <c r="P92" i="55"/>
  <c r="O92" i="55"/>
  <c r="D92" i="55"/>
  <c r="V91" i="55"/>
  <c r="T91" i="55"/>
  <c r="S91" i="55"/>
  <c r="Q91" i="55"/>
  <c r="P91" i="55"/>
  <c r="O91" i="55"/>
  <c r="D91" i="55"/>
  <c r="V90" i="55"/>
  <c r="T90" i="55"/>
  <c r="S90" i="55"/>
  <c r="Q90" i="55"/>
  <c r="P90" i="55"/>
  <c r="O90" i="55"/>
  <c r="D90" i="55"/>
  <c r="V89" i="55"/>
  <c r="T89" i="55"/>
  <c r="S89" i="55"/>
  <c r="Q89" i="55"/>
  <c r="P89" i="55"/>
  <c r="O89" i="55"/>
  <c r="D89" i="55"/>
  <c r="V88" i="55"/>
  <c r="T88" i="55"/>
  <c r="S88" i="55"/>
  <c r="Q88" i="55"/>
  <c r="P88" i="55"/>
  <c r="O88" i="55"/>
  <c r="D88" i="55"/>
  <c r="V87" i="55"/>
  <c r="T87" i="55"/>
  <c r="S87" i="55"/>
  <c r="Q87" i="55"/>
  <c r="P87" i="55"/>
  <c r="O87" i="55"/>
  <c r="D87" i="55"/>
  <c r="V86" i="55"/>
  <c r="T86" i="55"/>
  <c r="S86" i="55"/>
  <c r="Q86" i="55"/>
  <c r="P86" i="55"/>
  <c r="O86" i="55"/>
  <c r="D86" i="55"/>
  <c r="V85" i="55"/>
  <c r="T85" i="55"/>
  <c r="S85" i="55"/>
  <c r="Q85" i="55"/>
  <c r="P85" i="55"/>
  <c r="O85" i="55"/>
  <c r="D85" i="55"/>
  <c r="V84" i="55"/>
  <c r="T84" i="55"/>
  <c r="S84" i="55"/>
  <c r="Q84" i="55"/>
  <c r="P84" i="55"/>
  <c r="O84" i="55"/>
  <c r="D84" i="55"/>
  <c r="V83" i="55"/>
  <c r="T83" i="55"/>
  <c r="S83" i="55"/>
  <c r="Q83" i="55"/>
  <c r="P83" i="55"/>
  <c r="O83" i="55"/>
  <c r="D83" i="55"/>
  <c r="V82" i="55"/>
  <c r="T82" i="55"/>
  <c r="S82" i="55"/>
  <c r="Q82" i="55"/>
  <c r="P82" i="55"/>
  <c r="O82" i="55"/>
  <c r="D82" i="55"/>
  <c r="V81" i="55"/>
  <c r="T81" i="55"/>
  <c r="S81" i="55"/>
  <c r="Q81" i="55"/>
  <c r="P81" i="55"/>
  <c r="O81" i="55"/>
  <c r="D81" i="55"/>
  <c r="V80" i="55"/>
  <c r="T80" i="55"/>
  <c r="S80" i="55"/>
  <c r="Q80" i="55"/>
  <c r="P80" i="55"/>
  <c r="O80" i="55"/>
  <c r="D80" i="55"/>
  <c r="V79" i="55"/>
  <c r="T79" i="55"/>
  <c r="S79" i="55"/>
  <c r="Q79" i="55"/>
  <c r="P79" i="55"/>
  <c r="O79" i="55"/>
  <c r="D79" i="55"/>
  <c r="V78" i="55"/>
  <c r="T78" i="55"/>
  <c r="S78" i="55"/>
  <c r="Q78" i="55"/>
  <c r="P78" i="55"/>
  <c r="O78" i="55"/>
  <c r="D78" i="55"/>
  <c r="V77" i="55"/>
  <c r="T77" i="55"/>
  <c r="S77" i="55"/>
  <c r="Q77" i="55"/>
  <c r="P77" i="55"/>
  <c r="O77" i="55"/>
  <c r="D77" i="55"/>
  <c r="V76" i="55"/>
  <c r="T76" i="55"/>
  <c r="S76" i="55"/>
  <c r="Q76" i="55"/>
  <c r="P76" i="55"/>
  <c r="O76" i="55"/>
  <c r="D76" i="55"/>
  <c r="V75" i="55"/>
  <c r="T75" i="55"/>
  <c r="S75" i="55"/>
  <c r="Q75" i="55"/>
  <c r="P75" i="55"/>
  <c r="O75" i="55"/>
  <c r="D75" i="55"/>
  <c r="V74" i="55"/>
  <c r="T74" i="55"/>
  <c r="S74" i="55"/>
  <c r="Q74" i="55"/>
  <c r="P74" i="55"/>
  <c r="O74" i="55"/>
  <c r="D74" i="55"/>
  <c r="V73" i="55"/>
  <c r="T73" i="55"/>
  <c r="S73" i="55"/>
  <c r="Q73" i="55"/>
  <c r="P73" i="55"/>
  <c r="O73" i="55"/>
  <c r="D73" i="55"/>
  <c r="V72" i="55"/>
  <c r="T72" i="55"/>
  <c r="S72" i="55"/>
  <c r="Q72" i="55"/>
  <c r="P72" i="55"/>
  <c r="O72" i="55"/>
  <c r="D72" i="55"/>
  <c r="V71" i="55"/>
  <c r="T71" i="55"/>
  <c r="S71" i="55"/>
  <c r="Q71" i="55"/>
  <c r="P71" i="55"/>
  <c r="O71" i="55"/>
  <c r="D71" i="55"/>
  <c r="V70" i="55"/>
  <c r="T70" i="55"/>
  <c r="S70" i="55"/>
  <c r="Q70" i="55"/>
  <c r="P70" i="55"/>
  <c r="O70" i="55"/>
  <c r="D70" i="55"/>
  <c r="V69" i="55"/>
  <c r="T69" i="55"/>
  <c r="S69" i="55"/>
  <c r="Q69" i="55"/>
  <c r="P69" i="55"/>
  <c r="O69" i="55"/>
  <c r="D69" i="55"/>
  <c r="V68" i="55"/>
  <c r="T68" i="55"/>
  <c r="S68" i="55"/>
  <c r="Q68" i="55"/>
  <c r="P68" i="55"/>
  <c r="O68" i="55"/>
  <c r="D68" i="55"/>
  <c r="V67" i="55"/>
  <c r="T67" i="55"/>
  <c r="S67" i="55"/>
  <c r="Q67" i="55"/>
  <c r="P67" i="55"/>
  <c r="O67" i="55"/>
  <c r="D67" i="55"/>
  <c r="V66" i="55"/>
  <c r="T66" i="55"/>
  <c r="S66" i="55"/>
  <c r="Q66" i="55"/>
  <c r="P66" i="55"/>
  <c r="O66" i="55"/>
  <c r="D66" i="55"/>
  <c r="V65" i="55"/>
  <c r="T65" i="55"/>
  <c r="S65" i="55"/>
  <c r="Q65" i="55"/>
  <c r="P65" i="55"/>
  <c r="O65" i="55"/>
  <c r="D65" i="55"/>
  <c r="V64" i="55"/>
  <c r="T64" i="55"/>
  <c r="S64" i="55"/>
  <c r="Q64" i="55"/>
  <c r="P64" i="55"/>
  <c r="O64" i="55"/>
  <c r="D64" i="55"/>
  <c r="V63" i="55"/>
  <c r="T63" i="55"/>
  <c r="S63" i="55"/>
  <c r="Q63" i="55"/>
  <c r="P63" i="55"/>
  <c r="O63" i="55"/>
  <c r="D63" i="55"/>
  <c r="V62" i="55"/>
  <c r="T62" i="55"/>
  <c r="S62" i="55"/>
  <c r="Q62" i="55"/>
  <c r="P62" i="55"/>
  <c r="O62" i="55"/>
  <c r="D62" i="55"/>
  <c r="V61" i="55"/>
  <c r="T61" i="55"/>
  <c r="S61" i="55"/>
  <c r="Q61" i="55"/>
  <c r="P61" i="55"/>
  <c r="O61" i="55"/>
  <c r="D61" i="55"/>
  <c r="V60" i="55"/>
  <c r="T60" i="55"/>
  <c r="S60" i="55"/>
  <c r="Q60" i="55"/>
  <c r="P60" i="55"/>
  <c r="O60" i="55"/>
  <c r="D60" i="55"/>
  <c r="V59" i="55"/>
  <c r="T59" i="55"/>
  <c r="S59" i="55"/>
  <c r="Q59" i="55"/>
  <c r="P59" i="55"/>
  <c r="O59" i="55"/>
  <c r="D59" i="55"/>
  <c r="V58" i="55"/>
  <c r="T58" i="55"/>
  <c r="S58" i="55"/>
  <c r="Q58" i="55"/>
  <c r="P58" i="55"/>
  <c r="O58" i="55"/>
  <c r="D58" i="55"/>
  <c r="V57" i="55"/>
  <c r="T57" i="55"/>
  <c r="S57" i="55"/>
  <c r="Q57" i="55"/>
  <c r="P57" i="55"/>
  <c r="O57" i="55"/>
  <c r="D57" i="55"/>
  <c r="V56" i="55"/>
  <c r="T56" i="55"/>
  <c r="S56" i="55"/>
  <c r="Q56" i="55"/>
  <c r="P56" i="55"/>
  <c r="O56" i="55"/>
  <c r="D56" i="55"/>
  <c r="V55" i="55"/>
  <c r="T55" i="55"/>
  <c r="S55" i="55"/>
  <c r="Q55" i="55"/>
  <c r="P55" i="55"/>
  <c r="O55" i="55"/>
  <c r="D55" i="55"/>
  <c r="V54" i="55"/>
  <c r="T54" i="55"/>
  <c r="S54" i="55"/>
  <c r="Q54" i="55"/>
  <c r="P54" i="55"/>
  <c r="O54" i="55"/>
  <c r="D54" i="55"/>
  <c r="V53" i="55"/>
  <c r="T53" i="55"/>
  <c r="S53" i="55"/>
  <c r="Q53" i="55"/>
  <c r="P53" i="55"/>
  <c r="O53" i="55"/>
  <c r="D53" i="55"/>
  <c r="V52" i="55"/>
  <c r="T52" i="55"/>
  <c r="S52" i="55"/>
  <c r="Q52" i="55"/>
  <c r="P52" i="55"/>
  <c r="O52" i="55"/>
  <c r="D52" i="55"/>
  <c r="V51" i="55"/>
  <c r="T51" i="55"/>
  <c r="S51" i="55"/>
  <c r="Q51" i="55"/>
  <c r="P51" i="55"/>
  <c r="O51" i="55"/>
  <c r="D51" i="55"/>
  <c r="V50" i="55"/>
  <c r="T50" i="55"/>
  <c r="S50" i="55"/>
  <c r="Q50" i="55"/>
  <c r="P50" i="55"/>
  <c r="O50" i="55"/>
  <c r="D50" i="55"/>
  <c r="V49" i="55"/>
  <c r="T49" i="55"/>
  <c r="S49" i="55"/>
  <c r="Q49" i="55"/>
  <c r="P49" i="55"/>
  <c r="O49" i="55"/>
  <c r="D49" i="55"/>
  <c r="V48" i="55"/>
  <c r="T48" i="55"/>
  <c r="S48" i="55"/>
  <c r="Q48" i="55"/>
  <c r="P48" i="55"/>
  <c r="O48" i="55"/>
  <c r="D48" i="55"/>
  <c r="V47" i="55"/>
  <c r="T47" i="55"/>
  <c r="S47" i="55"/>
  <c r="Q47" i="55"/>
  <c r="P47" i="55"/>
  <c r="O47" i="55"/>
  <c r="D47" i="55"/>
  <c r="V46" i="55"/>
  <c r="T46" i="55"/>
  <c r="S46" i="55"/>
  <c r="Q46" i="55"/>
  <c r="P46" i="55"/>
  <c r="O46" i="55"/>
  <c r="D46" i="55"/>
  <c r="V45" i="55"/>
  <c r="T45" i="55"/>
  <c r="S45" i="55"/>
  <c r="Q45" i="55"/>
  <c r="P45" i="55"/>
  <c r="O45" i="55"/>
  <c r="D45" i="55"/>
  <c r="V44" i="55"/>
  <c r="T44" i="55"/>
  <c r="S44" i="55"/>
  <c r="Q44" i="55"/>
  <c r="P44" i="55"/>
  <c r="O44" i="55"/>
  <c r="D44" i="55"/>
  <c r="V43" i="55"/>
  <c r="T43" i="55"/>
  <c r="S43" i="55"/>
  <c r="Q43" i="55"/>
  <c r="P43" i="55"/>
  <c r="O43" i="55"/>
  <c r="D43" i="55"/>
  <c r="V42" i="55"/>
  <c r="T42" i="55"/>
  <c r="S42" i="55"/>
  <c r="Q42" i="55"/>
  <c r="P42" i="55"/>
  <c r="O42" i="55"/>
  <c r="D42" i="55"/>
  <c r="V41" i="55"/>
  <c r="T41" i="55"/>
  <c r="S41" i="55"/>
  <c r="Q41" i="55"/>
  <c r="P41" i="55"/>
  <c r="O41" i="55"/>
  <c r="D41" i="55"/>
  <c r="V40" i="55"/>
  <c r="T40" i="55"/>
  <c r="S40" i="55"/>
  <c r="Q40" i="55"/>
  <c r="P40" i="55"/>
  <c r="O40" i="55"/>
  <c r="D40" i="55"/>
  <c r="V39" i="55"/>
  <c r="T39" i="55"/>
  <c r="S39" i="55"/>
  <c r="Q39" i="55"/>
  <c r="P39" i="55"/>
  <c r="O39" i="55"/>
  <c r="D39" i="55"/>
  <c r="V38" i="55"/>
  <c r="T38" i="55"/>
  <c r="S38" i="55"/>
  <c r="Q38" i="55"/>
  <c r="P38" i="55"/>
  <c r="O38" i="55"/>
  <c r="D38" i="55"/>
  <c r="V37" i="55"/>
  <c r="T37" i="55"/>
  <c r="S37" i="55"/>
  <c r="Q37" i="55"/>
  <c r="P37" i="55"/>
  <c r="O37" i="55"/>
  <c r="D37" i="55"/>
  <c r="V36" i="55"/>
  <c r="T36" i="55"/>
  <c r="S36" i="55"/>
  <c r="Q36" i="55"/>
  <c r="P36" i="55"/>
  <c r="O36" i="55"/>
  <c r="D36" i="55"/>
  <c r="V35" i="55"/>
  <c r="T35" i="55"/>
  <c r="S35" i="55"/>
  <c r="Q35" i="55"/>
  <c r="P35" i="55"/>
  <c r="O35" i="55"/>
  <c r="D35" i="55"/>
  <c r="V34" i="55"/>
  <c r="T34" i="55"/>
  <c r="S34" i="55"/>
  <c r="Q34" i="55"/>
  <c r="P34" i="55"/>
  <c r="O34" i="55"/>
  <c r="D34" i="55"/>
  <c r="V33" i="55"/>
  <c r="T33" i="55"/>
  <c r="S33" i="55"/>
  <c r="Q33" i="55"/>
  <c r="P33" i="55"/>
  <c r="O33" i="55"/>
  <c r="D33" i="55"/>
  <c r="V32" i="55"/>
  <c r="T32" i="55"/>
  <c r="S32" i="55"/>
  <c r="Q32" i="55"/>
  <c r="P32" i="55"/>
  <c r="O32" i="55"/>
  <c r="D32" i="55"/>
  <c r="V31" i="55"/>
  <c r="T31" i="55"/>
  <c r="S31" i="55"/>
  <c r="Q31" i="55"/>
  <c r="P31" i="55"/>
  <c r="O31" i="55"/>
  <c r="D31" i="55"/>
  <c r="V30" i="55"/>
  <c r="T30" i="55"/>
  <c r="S30" i="55"/>
  <c r="Q30" i="55"/>
  <c r="P30" i="55"/>
  <c r="O30" i="55"/>
  <c r="D30" i="55"/>
  <c r="V29" i="55"/>
  <c r="T29" i="55"/>
  <c r="S29" i="55"/>
  <c r="Q29" i="55"/>
  <c r="P29" i="55"/>
  <c r="O29" i="55"/>
  <c r="D29" i="55"/>
  <c r="V28" i="55"/>
  <c r="T28" i="55"/>
  <c r="S28" i="55"/>
  <c r="Q28" i="55"/>
  <c r="P28" i="55"/>
  <c r="O28" i="55"/>
  <c r="D28" i="55"/>
  <c r="V27" i="55"/>
  <c r="T27" i="55"/>
  <c r="S27" i="55"/>
  <c r="Q27" i="55"/>
  <c r="P27" i="55"/>
  <c r="O27" i="55"/>
  <c r="D27" i="55"/>
  <c r="V26" i="55"/>
  <c r="T26" i="55"/>
  <c r="S26" i="55"/>
  <c r="Q26" i="55"/>
  <c r="P26" i="55"/>
  <c r="O26" i="55"/>
  <c r="D26" i="55"/>
  <c r="V25" i="55"/>
  <c r="T25" i="55"/>
  <c r="S25" i="55"/>
  <c r="Q25" i="55"/>
  <c r="P25" i="55"/>
  <c r="O25" i="55"/>
  <c r="D25" i="55"/>
  <c r="V24" i="55"/>
  <c r="T24" i="55"/>
  <c r="S24" i="55"/>
  <c r="Q24" i="55"/>
  <c r="P24" i="55"/>
  <c r="O24" i="55"/>
  <c r="D24" i="55"/>
  <c r="V23" i="55"/>
  <c r="T23" i="55"/>
  <c r="S23" i="55"/>
  <c r="Q23" i="55"/>
  <c r="P23" i="55"/>
  <c r="O23" i="55"/>
  <c r="D23" i="55"/>
  <c r="V22" i="55"/>
  <c r="T22" i="55"/>
  <c r="S22" i="55"/>
  <c r="Q22" i="55"/>
  <c r="P22" i="55"/>
  <c r="O22" i="55"/>
  <c r="D22" i="55"/>
  <c r="V21" i="55"/>
  <c r="T21" i="55"/>
  <c r="S21" i="55"/>
  <c r="Q21" i="55"/>
  <c r="P21" i="55"/>
  <c r="O21" i="55"/>
  <c r="D21" i="55"/>
  <c r="V20" i="55"/>
  <c r="T20" i="55"/>
  <c r="S20" i="55"/>
  <c r="Q20" i="55"/>
  <c r="P20" i="55"/>
  <c r="O20" i="55"/>
  <c r="D20" i="55"/>
  <c r="V19" i="55"/>
  <c r="T19" i="55"/>
  <c r="S19" i="55"/>
  <c r="Q19" i="55"/>
  <c r="P19" i="55"/>
  <c r="O19" i="55"/>
  <c r="D19" i="55"/>
  <c r="V18" i="55"/>
  <c r="T18" i="55"/>
  <c r="S18" i="55"/>
  <c r="Q18" i="55"/>
  <c r="P18" i="55"/>
  <c r="O18" i="55"/>
  <c r="D18" i="55"/>
  <c r="V17" i="55"/>
  <c r="T17" i="55"/>
  <c r="S17" i="55"/>
  <c r="Q17" i="55"/>
  <c r="P17" i="55"/>
  <c r="O17" i="55"/>
  <c r="D17" i="55"/>
  <c r="V16" i="55"/>
  <c r="T16" i="55"/>
  <c r="S16" i="55"/>
  <c r="Q16" i="55"/>
  <c r="P16" i="55"/>
  <c r="O16" i="55"/>
  <c r="D16" i="55"/>
  <c r="T15" i="55"/>
  <c r="S15" i="55"/>
  <c r="Q15" i="55"/>
  <c r="P15" i="55"/>
  <c r="O15" i="55"/>
  <c r="D15" i="55"/>
  <c r="V15" i="55" s="1"/>
  <c r="S14" i="55"/>
  <c r="Q14" i="55"/>
  <c r="P14" i="55"/>
  <c r="O14" i="55"/>
  <c r="D14" i="55"/>
  <c r="V14" i="55" s="1"/>
  <c r="S13" i="55"/>
  <c r="Q13" i="55"/>
  <c r="P13" i="55"/>
  <c r="O13" i="55"/>
  <c r="D13" i="55"/>
  <c r="V13" i="55" s="1"/>
  <c r="S12" i="55"/>
  <c r="Q12" i="55"/>
  <c r="P12" i="55"/>
  <c r="O12" i="55"/>
  <c r="D12" i="55"/>
  <c r="V12" i="55" s="1"/>
  <c r="S11" i="55"/>
  <c r="Q11" i="55"/>
  <c r="P11" i="55"/>
  <c r="O11" i="55"/>
  <c r="D11" i="55"/>
  <c r="V11" i="55" s="1"/>
  <c r="S10" i="55"/>
  <c r="Q10" i="55"/>
  <c r="P10" i="55"/>
  <c r="O10" i="55"/>
  <c r="D10" i="55"/>
  <c r="V10" i="55" s="1"/>
  <c r="S9" i="55"/>
  <c r="Q9" i="55"/>
  <c r="P9" i="55"/>
  <c r="O9" i="55"/>
  <c r="D9" i="55"/>
  <c r="V9" i="55" s="1"/>
  <c r="S8" i="55"/>
  <c r="Q8" i="55"/>
  <c r="P8" i="55"/>
  <c r="O8" i="55"/>
  <c r="D8" i="55"/>
  <c r="V8" i="55" s="1"/>
  <c r="S7" i="55"/>
  <c r="Q7" i="55"/>
  <c r="P7" i="55"/>
  <c r="O7" i="55"/>
  <c r="D7" i="55"/>
  <c r="V7" i="55" s="1"/>
  <c r="S6" i="55"/>
  <c r="Q6" i="55"/>
  <c r="P6" i="55"/>
  <c r="O6" i="55"/>
  <c r="D6" i="55"/>
  <c r="V6" i="55" s="1"/>
  <c r="S5" i="55"/>
  <c r="Q5" i="55"/>
  <c r="P5" i="55"/>
  <c r="O5" i="55"/>
  <c r="D5" i="55"/>
  <c r="V5" i="55" s="1"/>
  <c r="S4" i="55"/>
  <c r="Q4" i="55"/>
  <c r="P4" i="55"/>
  <c r="O4" i="55"/>
  <c r="D4" i="55"/>
  <c r="V4" i="55" s="1"/>
  <c r="S3" i="55"/>
  <c r="Q3" i="55"/>
  <c r="P3" i="55"/>
  <c r="O3" i="55"/>
  <c r="D3" i="55"/>
  <c r="V3" i="55" s="1"/>
  <c r="V1000" i="53"/>
  <c r="T1000" i="53"/>
  <c r="S1000" i="53"/>
  <c r="Q1000" i="53"/>
  <c r="P1000" i="53"/>
  <c r="O1000" i="53"/>
  <c r="D1000" i="53"/>
  <c r="V999" i="53"/>
  <c r="T999" i="53"/>
  <c r="S999" i="53"/>
  <c r="Q999" i="53"/>
  <c r="P999" i="53"/>
  <c r="O999" i="53"/>
  <c r="D999" i="53"/>
  <c r="V998" i="53"/>
  <c r="T998" i="53"/>
  <c r="S998" i="53"/>
  <c r="Q998" i="53"/>
  <c r="P998" i="53"/>
  <c r="O998" i="53"/>
  <c r="D998" i="53"/>
  <c r="V997" i="53"/>
  <c r="T997" i="53"/>
  <c r="S997" i="53"/>
  <c r="Q997" i="53"/>
  <c r="P997" i="53"/>
  <c r="O997" i="53"/>
  <c r="D997" i="53"/>
  <c r="V996" i="53"/>
  <c r="T996" i="53"/>
  <c r="S996" i="53"/>
  <c r="Q996" i="53"/>
  <c r="P996" i="53"/>
  <c r="O996" i="53"/>
  <c r="D996" i="53"/>
  <c r="V995" i="53"/>
  <c r="T995" i="53"/>
  <c r="S995" i="53"/>
  <c r="Q995" i="53"/>
  <c r="P995" i="53"/>
  <c r="O995" i="53"/>
  <c r="D995" i="53"/>
  <c r="V994" i="53"/>
  <c r="T994" i="53"/>
  <c r="S994" i="53"/>
  <c r="Q994" i="53"/>
  <c r="P994" i="53"/>
  <c r="O994" i="53"/>
  <c r="D994" i="53"/>
  <c r="V993" i="53"/>
  <c r="T993" i="53"/>
  <c r="S993" i="53"/>
  <c r="Q993" i="53"/>
  <c r="P993" i="53"/>
  <c r="O993" i="53"/>
  <c r="D993" i="53"/>
  <c r="V992" i="53"/>
  <c r="T992" i="53"/>
  <c r="S992" i="53"/>
  <c r="Q992" i="53"/>
  <c r="P992" i="53"/>
  <c r="O992" i="53"/>
  <c r="D992" i="53"/>
  <c r="V991" i="53"/>
  <c r="T991" i="53"/>
  <c r="S991" i="53"/>
  <c r="Q991" i="53"/>
  <c r="P991" i="53"/>
  <c r="O991" i="53"/>
  <c r="D991" i="53"/>
  <c r="V990" i="53"/>
  <c r="T990" i="53"/>
  <c r="S990" i="53"/>
  <c r="Q990" i="53"/>
  <c r="P990" i="53"/>
  <c r="O990" i="53"/>
  <c r="D990" i="53"/>
  <c r="V989" i="53"/>
  <c r="T989" i="53"/>
  <c r="S989" i="53"/>
  <c r="Q989" i="53"/>
  <c r="P989" i="53"/>
  <c r="O989" i="53"/>
  <c r="D989" i="53"/>
  <c r="V988" i="53"/>
  <c r="T988" i="53"/>
  <c r="S988" i="53"/>
  <c r="Q988" i="53"/>
  <c r="P988" i="53"/>
  <c r="O988" i="53"/>
  <c r="D988" i="53"/>
  <c r="V987" i="53"/>
  <c r="T987" i="53"/>
  <c r="S987" i="53"/>
  <c r="Q987" i="53"/>
  <c r="P987" i="53"/>
  <c r="O987" i="53"/>
  <c r="D987" i="53"/>
  <c r="V986" i="53"/>
  <c r="T986" i="53"/>
  <c r="S986" i="53"/>
  <c r="Q986" i="53"/>
  <c r="P986" i="53"/>
  <c r="O986" i="53"/>
  <c r="D986" i="53"/>
  <c r="V985" i="53"/>
  <c r="T985" i="53"/>
  <c r="S985" i="53"/>
  <c r="Q985" i="53"/>
  <c r="P985" i="53"/>
  <c r="O985" i="53"/>
  <c r="D985" i="53"/>
  <c r="V984" i="53"/>
  <c r="T984" i="53"/>
  <c r="S984" i="53"/>
  <c r="Q984" i="53"/>
  <c r="P984" i="53"/>
  <c r="O984" i="53"/>
  <c r="D984" i="53"/>
  <c r="V983" i="53"/>
  <c r="T983" i="53"/>
  <c r="S983" i="53"/>
  <c r="Q983" i="53"/>
  <c r="P983" i="53"/>
  <c r="O983" i="53"/>
  <c r="D983" i="53"/>
  <c r="V982" i="53"/>
  <c r="T982" i="53"/>
  <c r="S982" i="53"/>
  <c r="Q982" i="53"/>
  <c r="P982" i="53"/>
  <c r="O982" i="53"/>
  <c r="D982" i="53"/>
  <c r="V981" i="53"/>
  <c r="T981" i="53"/>
  <c r="S981" i="53"/>
  <c r="Q981" i="53"/>
  <c r="P981" i="53"/>
  <c r="O981" i="53"/>
  <c r="D981" i="53"/>
  <c r="V980" i="53"/>
  <c r="T980" i="53"/>
  <c r="S980" i="53"/>
  <c r="Q980" i="53"/>
  <c r="P980" i="53"/>
  <c r="O980" i="53"/>
  <c r="D980" i="53"/>
  <c r="V979" i="53"/>
  <c r="T979" i="53"/>
  <c r="S979" i="53"/>
  <c r="Q979" i="53"/>
  <c r="P979" i="53"/>
  <c r="O979" i="53"/>
  <c r="D979" i="53"/>
  <c r="V978" i="53"/>
  <c r="T978" i="53"/>
  <c r="S978" i="53"/>
  <c r="Q978" i="53"/>
  <c r="P978" i="53"/>
  <c r="O978" i="53"/>
  <c r="D978" i="53"/>
  <c r="V977" i="53"/>
  <c r="T977" i="53"/>
  <c r="S977" i="53"/>
  <c r="Q977" i="53"/>
  <c r="P977" i="53"/>
  <c r="O977" i="53"/>
  <c r="D977" i="53"/>
  <c r="V976" i="53"/>
  <c r="T976" i="53"/>
  <c r="S976" i="53"/>
  <c r="Q976" i="53"/>
  <c r="P976" i="53"/>
  <c r="O976" i="53"/>
  <c r="D976" i="53"/>
  <c r="V975" i="53"/>
  <c r="T975" i="53"/>
  <c r="S975" i="53"/>
  <c r="Q975" i="53"/>
  <c r="P975" i="53"/>
  <c r="O975" i="53"/>
  <c r="D975" i="53"/>
  <c r="V974" i="53"/>
  <c r="T974" i="53"/>
  <c r="S974" i="53"/>
  <c r="Q974" i="53"/>
  <c r="P974" i="53"/>
  <c r="O974" i="53"/>
  <c r="D974" i="53"/>
  <c r="V973" i="53"/>
  <c r="T973" i="53"/>
  <c r="S973" i="53"/>
  <c r="Q973" i="53"/>
  <c r="P973" i="53"/>
  <c r="O973" i="53"/>
  <c r="D973" i="53"/>
  <c r="V972" i="53"/>
  <c r="T972" i="53"/>
  <c r="S972" i="53"/>
  <c r="Q972" i="53"/>
  <c r="P972" i="53"/>
  <c r="O972" i="53"/>
  <c r="D972" i="53"/>
  <c r="V971" i="53"/>
  <c r="T971" i="53"/>
  <c r="S971" i="53"/>
  <c r="Q971" i="53"/>
  <c r="P971" i="53"/>
  <c r="O971" i="53"/>
  <c r="D971" i="53"/>
  <c r="V970" i="53"/>
  <c r="T970" i="53"/>
  <c r="S970" i="53"/>
  <c r="Q970" i="53"/>
  <c r="P970" i="53"/>
  <c r="O970" i="53"/>
  <c r="D970" i="53"/>
  <c r="V969" i="53"/>
  <c r="T969" i="53"/>
  <c r="S969" i="53"/>
  <c r="Q969" i="53"/>
  <c r="P969" i="53"/>
  <c r="O969" i="53"/>
  <c r="D969" i="53"/>
  <c r="V968" i="53"/>
  <c r="T968" i="53"/>
  <c r="S968" i="53"/>
  <c r="Q968" i="53"/>
  <c r="P968" i="53"/>
  <c r="O968" i="53"/>
  <c r="D968" i="53"/>
  <c r="V967" i="53"/>
  <c r="T967" i="53"/>
  <c r="S967" i="53"/>
  <c r="Q967" i="53"/>
  <c r="P967" i="53"/>
  <c r="O967" i="53"/>
  <c r="D967" i="53"/>
  <c r="V966" i="53"/>
  <c r="T966" i="53"/>
  <c r="S966" i="53"/>
  <c r="Q966" i="53"/>
  <c r="P966" i="53"/>
  <c r="O966" i="53"/>
  <c r="D966" i="53"/>
  <c r="V965" i="53"/>
  <c r="T965" i="53"/>
  <c r="S965" i="53"/>
  <c r="Q965" i="53"/>
  <c r="P965" i="53"/>
  <c r="O965" i="53"/>
  <c r="D965" i="53"/>
  <c r="V964" i="53"/>
  <c r="T964" i="53"/>
  <c r="S964" i="53"/>
  <c r="Q964" i="53"/>
  <c r="P964" i="53"/>
  <c r="O964" i="53"/>
  <c r="D964" i="53"/>
  <c r="V963" i="53"/>
  <c r="T963" i="53"/>
  <c r="S963" i="53"/>
  <c r="Q963" i="53"/>
  <c r="P963" i="53"/>
  <c r="O963" i="53"/>
  <c r="D963" i="53"/>
  <c r="V962" i="53"/>
  <c r="T962" i="53"/>
  <c r="S962" i="53"/>
  <c r="Q962" i="53"/>
  <c r="P962" i="53"/>
  <c r="O962" i="53"/>
  <c r="D962" i="53"/>
  <c r="V961" i="53"/>
  <c r="T961" i="53"/>
  <c r="S961" i="53"/>
  <c r="Q961" i="53"/>
  <c r="P961" i="53"/>
  <c r="O961" i="53"/>
  <c r="D961" i="53"/>
  <c r="V960" i="53"/>
  <c r="T960" i="53"/>
  <c r="S960" i="53"/>
  <c r="Q960" i="53"/>
  <c r="P960" i="53"/>
  <c r="O960" i="53"/>
  <c r="D960" i="53"/>
  <c r="V959" i="53"/>
  <c r="T959" i="53"/>
  <c r="S959" i="53"/>
  <c r="Q959" i="53"/>
  <c r="P959" i="53"/>
  <c r="O959" i="53"/>
  <c r="D959" i="53"/>
  <c r="V958" i="53"/>
  <c r="T958" i="53"/>
  <c r="S958" i="53"/>
  <c r="Q958" i="53"/>
  <c r="P958" i="53"/>
  <c r="O958" i="53"/>
  <c r="D958" i="53"/>
  <c r="V957" i="53"/>
  <c r="T957" i="53"/>
  <c r="S957" i="53"/>
  <c r="Q957" i="53"/>
  <c r="P957" i="53"/>
  <c r="O957" i="53"/>
  <c r="D957" i="53"/>
  <c r="V956" i="53"/>
  <c r="T956" i="53"/>
  <c r="S956" i="53"/>
  <c r="Q956" i="53"/>
  <c r="P956" i="53"/>
  <c r="O956" i="53"/>
  <c r="D956" i="53"/>
  <c r="V955" i="53"/>
  <c r="T955" i="53"/>
  <c r="S955" i="53"/>
  <c r="Q955" i="53"/>
  <c r="P955" i="53"/>
  <c r="O955" i="53"/>
  <c r="D955" i="53"/>
  <c r="V954" i="53"/>
  <c r="T954" i="53"/>
  <c r="S954" i="53"/>
  <c r="Q954" i="53"/>
  <c r="P954" i="53"/>
  <c r="O954" i="53"/>
  <c r="D954" i="53"/>
  <c r="V953" i="53"/>
  <c r="T953" i="53"/>
  <c r="S953" i="53"/>
  <c r="Q953" i="53"/>
  <c r="P953" i="53"/>
  <c r="O953" i="53"/>
  <c r="D953" i="53"/>
  <c r="V952" i="53"/>
  <c r="T952" i="53"/>
  <c r="S952" i="53"/>
  <c r="Q952" i="53"/>
  <c r="P952" i="53"/>
  <c r="O952" i="53"/>
  <c r="D952" i="53"/>
  <c r="V951" i="53"/>
  <c r="T951" i="53"/>
  <c r="S951" i="53"/>
  <c r="Q951" i="53"/>
  <c r="P951" i="53"/>
  <c r="O951" i="53"/>
  <c r="D951" i="53"/>
  <c r="V950" i="53"/>
  <c r="T950" i="53"/>
  <c r="S950" i="53"/>
  <c r="Q950" i="53"/>
  <c r="P950" i="53"/>
  <c r="O950" i="53"/>
  <c r="D950" i="53"/>
  <c r="V949" i="53"/>
  <c r="T949" i="53"/>
  <c r="S949" i="53"/>
  <c r="Q949" i="53"/>
  <c r="P949" i="53"/>
  <c r="O949" i="53"/>
  <c r="D949" i="53"/>
  <c r="V948" i="53"/>
  <c r="T948" i="53"/>
  <c r="S948" i="53"/>
  <c r="Q948" i="53"/>
  <c r="P948" i="53"/>
  <c r="O948" i="53"/>
  <c r="D948" i="53"/>
  <c r="V947" i="53"/>
  <c r="T947" i="53"/>
  <c r="S947" i="53"/>
  <c r="Q947" i="53"/>
  <c r="P947" i="53"/>
  <c r="O947" i="53"/>
  <c r="D947" i="53"/>
  <c r="V946" i="53"/>
  <c r="T946" i="53"/>
  <c r="S946" i="53"/>
  <c r="Q946" i="53"/>
  <c r="P946" i="53"/>
  <c r="O946" i="53"/>
  <c r="D946" i="53"/>
  <c r="V945" i="53"/>
  <c r="T945" i="53"/>
  <c r="S945" i="53"/>
  <c r="Q945" i="53"/>
  <c r="P945" i="53"/>
  <c r="O945" i="53"/>
  <c r="D945" i="53"/>
  <c r="V944" i="53"/>
  <c r="T944" i="53"/>
  <c r="S944" i="53"/>
  <c r="Q944" i="53"/>
  <c r="P944" i="53"/>
  <c r="O944" i="53"/>
  <c r="D944" i="53"/>
  <c r="V943" i="53"/>
  <c r="T943" i="53"/>
  <c r="S943" i="53"/>
  <c r="Q943" i="53"/>
  <c r="P943" i="53"/>
  <c r="O943" i="53"/>
  <c r="D943" i="53"/>
  <c r="V942" i="53"/>
  <c r="T942" i="53"/>
  <c r="S942" i="53"/>
  <c r="Q942" i="53"/>
  <c r="P942" i="53"/>
  <c r="O942" i="53"/>
  <c r="D942" i="53"/>
  <c r="V941" i="53"/>
  <c r="T941" i="53"/>
  <c r="S941" i="53"/>
  <c r="Q941" i="53"/>
  <c r="P941" i="53"/>
  <c r="O941" i="53"/>
  <c r="D941" i="53"/>
  <c r="V940" i="53"/>
  <c r="T940" i="53"/>
  <c r="S940" i="53"/>
  <c r="Q940" i="53"/>
  <c r="P940" i="53"/>
  <c r="O940" i="53"/>
  <c r="D940" i="53"/>
  <c r="V939" i="53"/>
  <c r="T939" i="53"/>
  <c r="S939" i="53"/>
  <c r="Q939" i="53"/>
  <c r="P939" i="53"/>
  <c r="O939" i="53"/>
  <c r="D939" i="53"/>
  <c r="V938" i="53"/>
  <c r="T938" i="53"/>
  <c r="S938" i="53"/>
  <c r="Q938" i="53"/>
  <c r="P938" i="53"/>
  <c r="O938" i="53"/>
  <c r="D938" i="53"/>
  <c r="V937" i="53"/>
  <c r="T937" i="53"/>
  <c r="S937" i="53"/>
  <c r="Q937" i="53"/>
  <c r="P937" i="53"/>
  <c r="O937" i="53"/>
  <c r="D937" i="53"/>
  <c r="V936" i="53"/>
  <c r="T936" i="53"/>
  <c r="S936" i="53"/>
  <c r="Q936" i="53"/>
  <c r="P936" i="53"/>
  <c r="O936" i="53"/>
  <c r="D936" i="53"/>
  <c r="V935" i="53"/>
  <c r="T935" i="53"/>
  <c r="S935" i="53"/>
  <c r="Q935" i="53"/>
  <c r="P935" i="53"/>
  <c r="O935" i="53"/>
  <c r="D935" i="53"/>
  <c r="V934" i="53"/>
  <c r="T934" i="53"/>
  <c r="S934" i="53"/>
  <c r="Q934" i="53"/>
  <c r="P934" i="53"/>
  <c r="O934" i="53"/>
  <c r="D934" i="53"/>
  <c r="V933" i="53"/>
  <c r="T933" i="53"/>
  <c r="S933" i="53"/>
  <c r="Q933" i="53"/>
  <c r="P933" i="53"/>
  <c r="O933" i="53"/>
  <c r="D933" i="53"/>
  <c r="V932" i="53"/>
  <c r="T932" i="53"/>
  <c r="S932" i="53"/>
  <c r="Q932" i="53"/>
  <c r="P932" i="53"/>
  <c r="O932" i="53"/>
  <c r="D932" i="53"/>
  <c r="V931" i="53"/>
  <c r="T931" i="53"/>
  <c r="S931" i="53"/>
  <c r="Q931" i="53"/>
  <c r="P931" i="53"/>
  <c r="O931" i="53"/>
  <c r="D931" i="53"/>
  <c r="V930" i="53"/>
  <c r="T930" i="53"/>
  <c r="S930" i="53"/>
  <c r="Q930" i="53"/>
  <c r="P930" i="53"/>
  <c r="O930" i="53"/>
  <c r="D930" i="53"/>
  <c r="V929" i="53"/>
  <c r="T929" i="53"/>
  <c r="S929" i="53"/>
  <c r="Q929" i="53"/>
  <c r="P929" i="53"/>
  <c r="O929" i="53"/>
  <c r="D929" i="53"/>
  <c r="V928" i="53"/>
  <c r="T928" i="53"/>
  <c r="S928" i="53"/>
  <c r="Q928" i="53"/>
  <c r="P928" i="53"/>
  <c r="O928" i="53"/>
  <c r="D928" i="53"/>
  <c r="V927" i="53"/>
  <c r="T927" i="53"/>
  <c r="S927" i="53"/>
  <c r="Q927" i="53"/>
  <c r="P927" i="53"/>
  <c r="O927" i="53"/>
  <c r="D927" i="53"/>
  <c r="V926" i="53"/>
  <c r="T926" i="53"/>
  <c r="S926" i="53"/>
  <c r="Q926" i="53"/>
  <c r="P926" i="53"/>
  <c r="O926" i="53"/>
  <c r="D926" i="53"/>
  <c r="V925" i="53"/>
  <c r="T925" i="53"/>
  <c r="S925" i="53"/>
  <c r="Q925" i="53"/>
  <c r="P925" i="53"/>
  <c r="O925" i="53"/>
  <c r="D925" i="53"/>
  <c r="V924" i="53"/>
  <c r="T924" i="53"/>
  <c r="S924" i="53"/>
  <c r="Q924" i="53"/>
  <c r="P924" i="53"/>
  <c r="O924" i="53"/>
  <c r="D924" i="53"/>
  <c r="V923" i="53"/>
  <c r="T923" i="53"/>
  <c r="S923" i="53"/>
  <c r="Q923" i="53"/>
  <c r="P923" i="53"/>
  <c r="O923" i="53"/>
  <c r="D923" i="53"/>
  <c r="V922" i="53"/>
  <c r="T922" i="53"/>
  <c r="S922" i="53"/>
  <c r="Q922" i="53"/>
  <c r="P922" i="53"/>
  <c r="O922" i="53"/>
  <c r="D922" i="53"/>
  <c r="V921" i="53"/>
  <c r="T921" i="53"/>
  <c r="S921" i="53"/>
  <c r="Q921" i="53"/>
  <c r="P921" i="53"/>
  <c r="O921" i="53"/>
  <c r="D921" i="53"/>
  <c r="V920" i="53"/>
  <c r="T920" i="53"/>
  <c r="S920" i="53"/>
  <c r="Q920" i="53"/>
  <c r="P920" i="53"/>
  <c r="O920" i="53"/>
  <c r="D920" i="53"/>
  <c r="V919" i="53"/>
  <c r="T919" i="53"/>
  <c r="S919" i="53"/>
  <c r="Q919" i="53"/>
  <c r="P919" i="53"/>
  <c r="O919" i="53"/>
  <c r="D919" i="53"/>
  <c r="V918" i="53"/>
  <c r="T918" i="53"/>
  <c r="S918" i="53"/>
  <c r="Q918" i="53"/>
  <c r="P918" i="53"/>
  <c r="O918" i="53"/>
  <c r="D918" i="53"/>
  <c r="V917" i="53"/>
  <c r="T917" i="53"/>
  <c r="S917" i="53"/>
  <c r="Q917" i="53"/>
  <c r="P917" i="53"/>
  <c r="O917" i="53"/>
  <c r="D917" i="53"/>
  <c r="V916" i="53"/>
  <c r="T916" i="53"/>
  <c r="S916" i="53"/>
  <c r="Q916" i="53"/>
  <c r="P916" i="53"/>
  <c r="O916" i="53"/>
  <c r="D916" i="53"/>
  <c r="V915" i="53"/>
  <c r="T915" i="53"/>
  <c r="S915" i="53"/>
  <c r="Q915" i="53"/>
  <c r="P915" i="53"/>
  <c r="O915" i="53"/>
  <c r="D915" i="53"/>
  <c r="V914" i="53"/>
  <c r="T914" i="53"/>
  <c r="S914" i="53"/>
  <c r="Q914" i="53"/>
  <c r="P914" i="53"/>
  <c r="O914" i="53"/>
  <c r="D914" i="53"/>
  <c r="V913" i="53"/>
  <c r="T913" i="53"/>
  <c r="S913" i="53"/>
  <c r="Q913" i="53"/>
  <c r="P913" i="53"/>
  <c r="O913" i="53"/>
  <c r="D913" i="53"/>
  <c r="V912" i="53"/>
  <c r="T912" i="53"/>
  <c r="S912" i="53"/>
  <c r="Q912" i="53"/>
  <c r="P912" i="53"/>
  <c r="O912" i="53"/>
  <c r="D912" i="53"/>
  <c r="V911" i="53"/>
  <c r="T911" i="53"/>
  <c r="S911" i="53"/>
  <c r="Q911" i="53"/>
  <c r="P911" i="53"/>
  <c r="O911" i="53"/>
  <c r="D911" i="53"/>
  <c r="V910" i="53"/>
  <c r="T910" i="53"/>
  <c r="S910" i="53"/>
  <c r="Q910" i="53"/>
  <c r="P910" i="53"/>
  <c r="O910" i="53"/>
  <c r="D910" i="53"/>
  <c r="V909" i="53"/>
  <c r="T909" i="53"/>
  <c r="S909" i="53"/>
  <c r="Q909" i="53"/>
  <c r="P909" i="53"/>
  <c r="O909" i="53"/>
  <c r="D909" i="53"/>
  <c r="V908" i="53"/>
  <c r="T908" i="53"/>
  <c r="S908" i="53"/>
  <c r="Q908" i="53"/>
  <c r="P908" i="53"/>
  <c r="O908" i="53"/>
  <c r="D908" i="53"/>
  <c r="V907" i="53"/>
  <c r="T907" i="53"/>
  <c r="S907" i="53"/>
  <c r="Q907" i="53"/>
  <c r="P907" i="53"/>
  <c r="O907" i="53"/>
  <c r="D907" i="53"/>
  <c r="V906" i="53"/>
  <c r="T906" i="53"/>
  <c r="S906" i="53"/>
  <c r="Q906" i="53"/>
  <c r="P906" i="53"/>
  <c r="O906" i="53"/>
  <c r="D906" i="53"/>
  <c r="V905" i="53"/>
  <c r="T905" i="53"/>
  <c r="S905" i="53"/>
  <c r="Q905" i="53"/>
  <c r="P905" i="53"/>
  <c r="O905" i="53"/>
  <c r="D905" i="53"/>
  <c r="V904" i="53"/>
  <c r="T904" i="53"/>
  <c r="S904" i="53"/>
  <c r="Q904" i="53"/>
  <c r="P904" i="53"/>
  <c r="O904" i="53"/>
  <c r="D904" i="53"/>
  <c r="V903" i="53"/>
  <c r="T903" i="53"/>
  <c r="S903" i="53"/>
  <c r="Q903" i="53"/>
  <c r="P903" i="53"/>
  <c r="O903" i="53"/>
  <c r="D903" i="53"/>
  <c r="V902" i="53"/>
  <c r="T902" i="53"/>
  <c r="S902" i="53"/>
  <c r="Q902" i="53"/>
  <c r="P902" i="53"/>
  <c r="O902" i="53"/>
  <c r="D902" i="53"/>
  <c r="V901" i="53"/>
  <c r="T901" i="53"/>
  <c r="S901" i="53"/>
  <c r="Q901" i="53"/>
  <c r="P901" i="53"/>
  <c r="O901" i="53"/>
  <c r="D901" i="53"/>
  <c r="V900" i="53"/>
  <c r="T900" i="53"/>
  <c r="S900" i="53"/>
  <c r="Q900" i="53"/>
  <c r="P900" i="53"/>
  <c r="O900" i="53"/>
  <c r="D900" i="53"/>
  <c r="V899" i="53"/>
  <c r="T899" i="53"/>
  <c r="S899" i="53"/>
  <c r="Q899" i="53"/>
  <c r="P899" i="53"/>
  <c r="O899" i="53"/>
  <c r="D899" i="53"/>
  <c r="V898" i="53"/>
  <c r="T898" i="53"/>
  <c r="S898" i="53"/>
  <c r="Q898" i="53"/>
  <c r="P898" i="53"/>
  <c r="O898" i="53"/>
  <c r="D898" i="53"/>
  <c r="V897" i="53"/>
  <c r="T897" i="53"/>
  <c r="S897" i="53"/>
  <c r="Q897" i="53"/>
  <c r="P897" i="53"/>
  <c r="O897" i="53"/>
  <c r="D897" i="53"/>
  <c r="V896" i="53"/>
  <c r="T896" i="53"/>
  <c r="S896" i="53"/>
  <c r="Q896" i="53"/>
  <c r="P896" i="53"/>
  <c r="O896" i="53"/>
  <c r="D896" i="53"/>
  <c r="V895" i="53"/>
  <c r="T895" i="53"/>
  <c r="S895" i="53"/>
  <c r="Q895" i="53"/>
  <c r="P895" i="53"/>
  <c r="O895" i="53"/>
  <c r="D895" i="53"/>
  <c r="V894" i="53"/>
  <c r="T894" i="53"/>
  <c r="S894" i="53"/>
  <c r="Q894" i="53"/>
  <c r="P894" i="53"/>
  <c r="O894" i="53"/>
  <c r="D894" i="53"/>
  <c r="V893" i="53"/>
  <c r="T893" i="53"/>
  <c r="S893" i="53"/>
  <c r="Q893" i="53"/>
  <c r="P893" i="53"/>
  <c r="O893" i="53"/>
  <c r="D893" i="53"/>
  <c r="V892" i="53"/>
  <c r="T892" i="53"/>
  <c r="S892" i="53"/>
  <c r="Q892" i="53"/>
  <c r="P892" i="53"/>
  <c r="O892" i="53"/>
  <c r="D892" i="53"/>
  <c r="V891" i="53"/>
  <c r="T891" i="53"/>
  <c r="S891" i="53"/>
  <c r="Q891" i="53"/>
  <c r="P891" i="53"/>
  <c r="O891" i="53"/>
  <c r="D891" i="53"/>
  <c r="V890" i="53"/>
  <c r="T890" i="53"/>
  <c r="S890" i="53"/>
  <c r="Q890" i="53"/>
  <c r="P890" i="53"/>
  <c r="O890" i="53"/>
  <c r="D890" i="53"/>
  <c r="V889" i="53"/>
  <c r="T889" i="53"/>
  <c r="S889" i="53"/>
  <c r="Q889" i="53"/>
  <c r="P889" i="53"/>
  <c r="O889" i="53"/>
  <c r="D889" i="53"/>
  <c r="V888" i="53"/>
  <c r="T888" i="53"/>
  <c r="S888" i="53"/>
  <c r="Q888" i="53"/>
  <c r="P888" i="53"/>
  <c r="O888" i="53"/>
  <c r="D888" i="53"/>
  <c r="V887" i="53"/>
  <c r="T887" i="53"/>
  <c r="S887" i="53"/>
  <c r="Q887" i="53"/>
  <c r="P887" i="53"/>
  <c r="O887" i="53"/>
  <c r="D887" i="53"/>
  <c r="V886" i="53"/>
  <c r="T886" i="53"/>
  <c r="S886" i="53"/>
  <c r="Q886" i="53"/>
  <c r="P886" i="53"/>
  <c r="O886" i="53"/>
  <c r="D886" i="53"/>
  <c r="V885" i="53"/>
  <c r="T885" i="53"/>
  <c r="S885" i="53"/>
  <c r="Q885" i="53"/>
  <c r="P885" i="53"/>
  <c r="O885" i="53"/>
  <c r="D885" i="53"/>
  <c r="V884" i="53"/>
  <c r="T884" i="53"/>
  <c r="S884" i="53"/>
  <c r="Q884" i="53"/>
  <c r="P884" i="53"/>
  <c r="O884" i="53"/>
  <c r="D884" i="53"/>
  <c r="V883" i="53"/>
  <c r="T883" i="53"/>
  <c r="S883" i="53"/>
  <c r="Q883" i="53"/>
  <c r="P883" i="53"/>
  <c r="O883" i="53"/>
  <c r="D883" i="53"/>
  <c r="V882" i="53"/>
  <c r="T882" i="53"/>
  <c r="S882" i="53"/>
  <c r="Q882" i="53"/>
  <c r="P882" i="53"/>
  <c r="O882" i="53"/>
  <c r="D882" i="53"/>
  <c r="V881" i="53"/>
  <c r="T881" i="53"/>
  <c r="S881" i="53"/>
  <c r="Q881" i="53"/>
  <c r="P881" i="53"/>
  <c r="O881" i="53"/>
  <c r="D881" i="53"/>
  <c r="V880" i="53"/>
  <c r="T880" i="53"/>
  <c r="S880" i="53"/>
  <c r="Q880" i="53"/>
  <c r="P880" i="53"/>
  <c r="O880" i="53"/>
  <c r="D880" i="53"/>
  <c r="V879" i="53"/>
  <c r="T879" i="53"/>
  <c r="S879" i="53"/>
  <c r="Q879" i="53"/>
  <c r="P879" i="53"/>
  <c r="O879" i="53"/>
  <c r="D879" i="53"/>
  <c r="V878" i="53"/>
  <c r="T878" i="53"/>
  <c r="S878" i="53"/>
  <c r="Q878" i="53"/>
  <c r="P878" i="53"/>
  <c r="O878" i="53"/>
  <c r="D878" i="53"/>
  <c r="V877" i="53"/>
  <c r="T877" i="53"/>
  <c r="S877" i="53"/>
  <c r="Q877" i="53"/>
  <c r="P877" i="53"/>
  <c r="O877" i="53"/>
  <c r="D877" i="53"/>
  <c r="V876" i="53"/>
  <c r="T876" i="53"/>
  <c r="S876" i="53"/>
  <c r="Q876" i="53"/>
  <c r="P876" i="53"/>
  <c r="O876" i="53"/>
  <c r="D876" i="53"/>
  <c r="V875" i="53"/>
  <c r="T875" i="53"/>
  <c r="S875" i="53"/>
  <c r="Q875" i="53"/>
  <c r="P875" i="53"/>
  <c r="O875" i="53"/>
  <c r="D875" i="53"/>
  <c r="V874" i="53"/>
  <c r="T874" i="53"/>
  <c r="S874" i="53"/>
  <c r="Q874" i="53"/>
  <c r="P874" i="53"/>
  <c r="O874" i="53"/>
  <c r="D874" i="53"/>
  <c r="V873" i="53"/>
  <c r="T873" i="53"/>
  <c r="S873" i="53"/>
  <c r="Q873" i="53"/>
  <c r="P873" i="53"/>
  <c r="O873" i="53"/>
  <c r="D873" i="53"/>
  <c r="V872" i="53"/>
  <c r="T872" i="53"/>
  <c r="S872" i="53"/>
  <c r="Q872" i="53"/>
  <c r="P872" i="53"/>
  <c r="O872" i="53"/>
  <c r="D872" i="53"/>
  <c r="V871" i="53"/>
  <c r="T871" i="53"/>
  <c r="S871" i="53"/>
  <c r="Q871" i="53"/>
  <c r="P871" i="53"/>
  <c r="O871" i="53"/>
  <c r="D871" i="53"/>
  <c r="V870" i="53"/>
  <c r="T870" i="53"/>
  <c r="S870" i="53"/>
  <c r="Q870" i="53"/>
  <c r="P870" i="53"/>
  <c r="O870" i="53"/>
  <c r="D870" i="53"/>
  <c r="V869" i="53"/>
  <c r="T869" i="53"/>
  <c r="S869" i="53"/>
  <c r="Q869" i="53"/>
  <c r="P869" i="53"/>
  <c r="O869" i="53"/>
  <c r="D869" i="53"/>
  <c r="V868" i="53"/>
  <c r="T868" i="53"/>
  <c r="S868" i="53"/>
  <c r="Q868" i="53"/>
  <c r="P868" i="53"/>
  <c r="O868" i="53"/>
  <c r="D868" i="53"/>
  <c r="V867" i="53"/>
  <c r="T867" i="53"/>
  <c r="S867" i="53"/>
  <c r="Q867" i="53"/>
  <c r="P867" i="53"/>
  <c r="O867" i="53"/>
  <c r="D867" i="53"/>
  <c r="V866" i="53"/>
  <c r="T866" i="53"/>
  <c r="S866" i="53"/>
  <c r="Q866" i="53"/>
  <c r="P866" i="53"/>
  <c r="O866" i="53"/>
  <c r="D866" i="53"/>
  <c r="V865" i="53"/>
  <c r="T865" i="53"/>
  <c r="S865" i="53"/>
  <c r="Q865" i="53"/>
  <c r="P865" i="53"/>
  <c r="O865" i="53"/>
  <c r="D865" i="53"/>
  <c r="V864" i="53"/>
  <c r="T864" i="53"/>
  <c r="S864" i="53"/>
  <c r="Q864" i="53"/>
  <c r="P864" i="53"/>
  <c r="O864" i="53"/>
  <c r="D864" i="53"/>
  <c r="V863" i="53"/>
  <c r="T863" i="53"/>
  <c r="S863" i="53"/>
  <c r="Q863" i="53"/>
  <c r="P863" i="53"/>
  <c r="O863" i="53"/>
  <c r="D863" i="53"/>
  <c r="V862" i="53"/>
  <c r="T862" i="53"/>
  <c r="S862" i="53"/>
  <c r="Q862" i="53"/>
  <c r="P862" i="53"/>
  <c r="O862" i="53"/>
  <c r="D862" i="53"/>
  <c r="V861" i="53"/>
  <c r="T861" i="53"/>
  <c r="S861" i="53"/>
  <c r="Q861" i="53"/>
  <c r="P861" i="53"/>
  <c r="O861" i="53"/>
  <c r="D861" i="53"/>
  <c r="V860" i="53"/>
  <c r="T860" i="53"/>
  <c r="S860" i="53"/>
  <c r="Q860" i="53"/>
  <c r="P860" i="53"/>
  <c r="O860" i="53"/>
  <c r="D860" i="53"/>
  <c r="V859" i="53"/>
  <c r="T859" i="53"/>
  <c r="S859" i="53"/>
  <c r="Q859" i="53"/>
  <c r="P859" i="53"/>
  <c r="O859" i="53"/>
  <c r="D859" i="53"/>
  <c r="V858" i="53"/>
  <c r="T858" i="53"/>
  <c r="S858" i="53"/>
  <c r="Q858" i="53"/>
  <c r="P858" i="53"/>
  <c r="O858" i="53"/>
  <c r="D858" i="53"/>
  <c r="V857" i="53"/>
  <c r="T857" i="53"/>
  <c r="S857" i="53"/>
  <c r="Q857" i="53"/>
  <c r="P857" i="53"/>
  <c r="O857" i="53"/>
  <c r="D857" i="53"/>
  <c r="V856" i="53"/>
  <c r="T856" i="53"/>
  <c r="S856" i="53"/>
  <c r="Q856" i="53"/>
  <c r="P856" i="53"/>
  <c r="O856" i="53"/>
  <c r="D856" i="53"/>
  <c r="V855" i="53"/>
  <c r="T855" i="53"/>
  <c r="S855" i="53"/>
  <c r="Q855" i="53"/>
  <c r="P855" i="53"/>
  <c r="O855" i="53"/>
  <c r="D855" i="53"/>
  <c r="V854" i="53"/>
  <c r="T854" i="53"/>
  <c r="S854" i="53"/>
  <c r="Q854" i="53"/>
  <c r="P854" i="53"/>
  <c r="O854" i="53"/>
  <c r="D854" i="53"/>
  <c r="V853" i="53"/>
  <c r="T853" i="53"/>
  <c r="S853" i="53"/>
  <c r="Q853" i="53"/>
  <c r="P853" i="53"/>
  <c r="O853" i="53"/>
  <c r="D853" i="53"/>
  <c r="V852" i="53"/>
  <c r="T852" i="53"/>
  <c r="S852" i="53"/>
  <c r="Q852" i="53"/>
  <c r="P852" i="53"/>
  <c r="O852" i="53"/>
  <c r="D852" i="53"/>
  <c r="V851" i="53"/>
  <c r="T851" i="53"/>
  <c r="S851" i="53"/>
  <c r="Q851" i="53"/>
  <c r="P851" i="53"/>
  <c r="O851" i="53"/>
  <c r="D851" i="53"/>
  <c r="V850" i="53"/>
  <c r="T850" i="53"/>
  <c r="S850" i="53"/>
  <c r="Q850" i="53"/>
  <c r="P850" i="53"/>
  <c r="O850" i="53"/>
  <c r="D850" i="53"/>
  <c r="V849" i="53"/>
  <c r="T849" i="53"/>
  <c r="S849" i="53"/>
  <c r="Q849" i="53"/>
  <c r="P849" i="53"/>
  <c r="O849" i="53"/>
  <c r="D849" i="53"/>
  <c r="V848" i="53"/>
  <c r="T848" i="53"/>
  <c r="S848" i="53"/>
  <c r="Q848" i="53"/>
  <c r="P848" i="53"/>
  <c r="O848" i="53"/>
  <c r="D848" i="53"/>
  <c r="V847" i="53"/>
  <c r="T847" i="53"/>
  <c r="S847" i="53"/>
  <c r="Q847" i="53"/>
  <c r="P847" i="53"/>
  <c r="O847" i="53"/>
  <c r="D847" i="53"/>
  <c r="V846" i="53"/>
  <c r="T846" i="53"/>
  <c r="S846" i="53"/>
  <c r="Q846" i="53"/>
  <c r="P846" i="53"/>
  <c r="O846" i="53"/>
  <c r="D846" i="53"/>
  <c r="V845" i="53"/>
  <c r="T845" i="53"/>
  <c r="S845" i="53"/>
  <c r="Q845" i="53"/>
  <c r="P845" i="53"/>
  <c r="O845" i="53"/>
  <c r="D845" i="53"/>
  <c r="V844" i="53"/>
  <c r="T844" i="53"/>
  <c r="S844" i="53"/>
  <c r="Q844" i="53"/>
  <c r="P844" i="53"/>
  <c r="O844" i="53"/>
  <c r="D844" i="53"/>
  <c r="V843" i="53"/>
  <c r="T843" i="53"/>
  <c r="S843" i="53"/>
  <c r="Q843" i="53"/>
  <c r="P843" i="53"/>
  <c r="O843" i="53"/>
  <c r="D843" i="53"/>
  <c r="V842" i="53"/>
  <c r="T842" i="53"/>
  <c r="S842" i="53"/>
  <c r="Q842" i="53"/>
  <c r="P842" i="53"/>
  <c r="O842" i="53"/>
  <c r="D842" i="53"/>
  <c r="V841" i="53"/>
  <c r="T841" i="53"/>
  <c r="S841" i="53"/>
  <c r="Q841" i="53"/>
  <c r="P841" i="53"/>
  <c r="O841" i="53"/>
  <c r="D841" i="53"/>
  <c r="V840" i="53"/>
  <c r="T840" i="53"/>
  <c r="S840" i="53"/>
  <c r="Q840" i="53"/>
  <c r="P840" i="53"/>
  <c r="O840" i="53"/>
  <c r="D840" i="53"/>
  <c r="V839" i="53"/>
  <c r="T839" i="53"/>
  <c r="S839" i="53"/>
  <c r="Q839" i="53"/>
  <c r="P839" i="53"/>
  <c r="O839" i="53"/>
  <c r="D839" i="53"/>
  <c r="V838" i="53"/>
  <c r="T838" i="53"/>
  <c r="S838" i="53"/>
  <c r="Q838" i="53"/>
  <c r="P838" i="53"/>
  <c r="O838" i="53"/>
  <c r="D838" i="53"/>
  <c r="V837" i="53"/>
  <c r="T837" i="53"/>
  <c r="S837" i="53"/>
  <c r="Q837" i="53"/>
  <c r="P837" i="53"/>
  <c r="O837" i="53"/>
  <c r="D837" i="53"/>
  <c r="V836" i="53"/>
  <c r="T836" i="53"/>
  <c r="S836" i="53"/>
  <c r="Q836" i="53"/>
  <c r="P836" i="53"/>
  <c r="O836" i="53"/>
  <c r="D836" i="53"/>
  <c r="V835" i="53"/>
  <c r="T835" i="53"/>
  <c r="S835" i="53"/>
  <c r="Q835" i="53"/>
  <c r="P835" i="53"/>
  <c r="O835" i="53"/>
  <c r="D835" i="53"/>
  <c r="V834" i="53"/>
  <c r="T834" i="53"/>
  <c r="S834" i="53"/>
  <c r="Q834" i="53"/>
  <c r="P834" i="53"/>
  <c r="O834" i="53"/>
  <c r="D834" i="53"/>
  <c r="V833" i="53"/>
  <c r="T833" i="53"/>
  <c r="S833" i="53"/>
  <c r="Q833" i="53"/>
  <c r="P833" i="53"/>
  <c r="O833" i="53"/>
  <c r="D833" i="53"/>
  <c r="V832" i="53"/>
  <c r="T832" i="53"/>
  <c r="S832" i="53"/>
  <c r="Q832" i="53"/>
  <c r="P832" i="53"/>
  <c r="O832" i="53"/>
  <c r="D832" i="53"/>
  <c r="V831" i="53"/>
  <c r="T831" i="53"/>
  <c r="S831" i="53"/>
  <c r="Q831" i="53"/>
  <c r="P831" i="53"/>
  <c r="O831" i="53"/>
  <c r="D831" i="53"/>
  <c r="V830" i="53"/>
  <c r="T830" i="53"/>
  <c r="S830" i="53"/>
  <c r="Q830" i="53"/>
  <c r="P830" i="53"/>
  <c r="O830" i="53"/>
  <c r="D830" i="53"/>
  <c r="V829" i="53"/>
  <c r="T829" i="53"/>
  <c r="S829" i="53"/>
  <c r="Q829" i="53"/>
  <c r="P829" i="53"/>
  <c r="O829" i="53"/>
  <c r="D829" i="53"/>
  <c r="V828" i="53"/>
  <c r="T828" i="53"/>
  <c r="S828" i="53"/>
  <c r="Q828" i="53"/>
  <c r="P828" i="53"/>
  <c r="O828" i="53"/>
  <c r="D828" i="53"/>
  <c r="V827" i="53"/>
  <c r="T827" i="53"/>
  <c r="S827" i="53"/>
  <c r="Q827" i="53"/>
  <c r="P827" i="53"/>
  <c r="O827" i="53"/>
  <c r="D827" i="53"/>
  <c r="V826" i="53"/>
  <c r="T826" i="53"/>
  <c r="S826" i="53"/>
  <c r="Q826" i="53"/>
  <c r="P826" i="53"/>
  <c r="O826" i="53"/>
  <c r="D826" i="53"/>
  <c r="V825" i="53"/>
  <c r="T825" i="53"/>
  <c r="S825" i="53"/>
  <c r="Q825" i="53"/>
  <c r="P825" i="53"/>
  <c r="O825" i="53"/>
  <c r="D825" i="53"/>
  <c r="V824" i="53"/>
  <c r="T824" i="53"/>
  <c r="S824" i="53"/>
  <c r="Q824" i="53"/>
  <c r="P824" i="53"/>
  <c r="O824" i="53"/>
  <c r="D824" i="53"/>
  <c r="V823" i="53"/>
  <c r="T823" i="53"/>
  <c r="S823" i="53"/>
  <c r="Q823" i="53"/>
  <c r="P823" i="53"/>
  <c r="O823" i="53"/>
  <c r="D823" i="53"/>
  <c r="V822" i="53"/>
  <c r="T822" i="53"/>
  <c r="S822" i="53"/>
  <c r="Q822" i="53"/>
  <c r="P822" i="53"/>
  <c r="O822" i="53"/>
  <c r="D822" i="53"/>
  <c r="V821" i="53"/>
  <c r="T821" i="53"/>
  <c r="S821" i="53"/>
  <c r="Q821" i="53"/>
  <c r="P821" i="53"/>
  <c r="O821" i="53"/>
  <c r="D821" i="53"/>
  <c r="V820" i="53"/>
  <c r="T820" i="53"/>
  <c r="S820" i="53"/>
  <c r="Q820" i="53"/>
  <c r="P820" i="53"/>
  <c r="O820" i="53"/>
  <c r="D820" i="53"/>
  <c r="V819" i="53"/>
  <c r="T819" i="53"/>
  <c r="S819" i="53"/>
  <c r="Q819" i="53"/>
  <c r="P819" i="53"/>
  <c r="O819" i="53"/>
  <c r="D819" i="53"/>
  <c r="V818" i="53"/>
  <c r="T818" i="53"/>
  <c r="S818" i="53"/>
  <c r="Q818" i="53"/>
  <c r="P818" i="53"/>
  <c r="O818" i="53"/>
  <c r="D818" i="53"/>
  <c r="V817" i="53"/>
  <c r="T817" i="53"/>
  <c r="S817" i="53"/>
  <c r="Q817" i="53"/>
  <c r="P817" i="53"/>
  <c r="O817" i="53"/>
  <c r="D817" i="53"/>
  <c r="V816" i="53"/>
  <c r="T816" i="53"/>
  <c r="S816" i="53"/>
  <c r="Q816" i="53"/>
  <c r="P816" i="53"/>
  <c r="O816" i="53"/>
  <c r="D816" i="53"/>
  <c r="V815" i="53"/>
  <c r="T815" i="53"/>
  <c r="S815" i="53"/>
  <c r="Q815" i="53"/>
  <c r="P815" i="53"/>
  <c r="O815" i="53"/>
  <c r="D815" i="53"/>
  <c r="V814" i="53"/>
  <c r="T814" i="53"/>
  <c r="S814" i="53"/>
  <c r="Q814" i="53"/>
  <c r="P814" i="53"/>
  <c r="O814" i="53"/>
  <c r="D814" i="53"/>
  <c r="V813" i="53"/>
  <c r="T813" i="53"/>
  <c r="S813" i="53"/>
  <c r="Q813" i="53"/>
  <c r="P813" i="53"/>
  <c r="O813" i="53"/>
  <c r="D813" i="53"/>
  <c r="V812" i="53"/>
  <c r="T812" i="53"/>
  <c r="S812" i="53"/>
  <c r="Q812" i="53"/>
  <c r="P812" i="53"/>
  <c r="O812" i="53"/>
  <c r="D812" i="53"/>
  <c r="V811" i="53"/>
  <c r="T811" i="53"/>
  <c r="S811" i="53"/>
  <c r="Q811" i="53"/>
  <c r="P811" i="53"/>
  <c r="O811" i="53"/>
  <c r="D811" i="53"/>
  <c r="V810" i="53"/>
  <c r="T810" i="53"/>
  <c r="S810" i="53"/>
  <c r="Q810" i="53"/>
  <c r="P810" i="53"/>
  <c r="O810" i="53"/>
  <c r="D810" i="53"/>
  <c r="V809" i="53"/>
  <c r="T809" i="53"/>
  <c r="S809" i="53"/>
  <c r="Q809" i="53"/>
  <c r="P809" i="53"/>
  <c r="O809" i="53"/>
  <c r="D809" i="53"/>
  <c r="V808" i="53"/>
  <c r="T808" i="53"/>
  <c r="S808" i="53"/>
  <c r="Q808" i="53"/>
  <c r="P808" i="53"/>
  <c r="O808" i="53"/>
  <c r="D808" i="53"/>
  <c r="V807" i="53"/>
  <c r="T807" i="53"/>
  <c r="S807" i="53"/>
  <c r="Q807" i="53"/>
  <c r="P807" i="53"/>
  <c r="O807" i="53"/>
  <c r="D807" i="53"/>
  <c r="V806" i="53"/>
  <c r="T806" i="53"/>
  <c r="S806" i="53"/>
  <c r="Q806" i="53"/>
  <c r="P806" i="53"/>
  <c r="O806" i="53"/>
  <c r="D806" i="53"/>
  <c r="V805" i="53"/>
  <c r="T805" i="53"/>
  <c r="S805" i="53"/>
  <c r="Q805" i="53"/>
  <c r="P805" i="53"/>
  <c r="O805" i="53"/>
  <c r="D805" i="53"/>
  <c r="V804" i="53"/>
  <c r="T804" i="53"/>
  <c r="S804" i="53"/>
  <c r="Q804" i="53"/>
  <c r="P804" i="53"/>
  <c r="O804" i="53"/>
  <c r="D804" i="53"/>
  <c r="V803" i="53"/>
  <c r="T803" i="53"/>
  <c r="S803" i="53"/>
  <c r="Q803" i="53"/>
  <c r="P803" i="53"/>
  <c r="O803" i="53"/>
  <c r="D803" i="53"/>
  <c r="V802" i="53"/>
  <c r="T802" i="53"/>
  <c r="S802" i="53"/>
  <c r="Q802" i="53"/>
  <c r="P802" i="53"/>
  <c r="O802" i="53"/>
  <c r="D802" i="53"/>
  <c r="V801" i="53"/>
  <c r="T801" i="53"/>
  <c r="S801" i="53"/>
  <c r="Q801" i="53"/>
  <c r="P801" i="53"/>
  <c r="O801" i="53"/>
  <c r="D801" i="53"/>
  <c r="V800" i="53"/>
  <c r="T800" i="53"/>
  <c r="S800" i="53"/>
  <c r="Q800" i="53"/>
  <c r="P800" i="53"/>
  <c r="O800" i="53"/>
  <c r="D800" i="53"/>
  <c r="V799" i="53"/>
  <c r="T799" i="53"/>
  <c r="S799" i="53"/>
  <c r="Q799" i="53"/>
  <c r="P799" i="53"/>
  <c r="O799" i="53"/>
  <c r="D799" i="53"/>
  <c r="V798" i="53"/>
  <c r="T798" i="53"/>
  <c r="S798" i="53"/>
  <c r="Q798" i="53"/>
  <c r="P798" i="53"/>
  <c r="O798" i="53"/>
  <c r="D798" i="53"/>
  <c r="V797" i="53"/>
  <c r="T797" i="53"/>
  <c r="S797" i="53"/>
  <c r="Q797" i="53"/>
  <c r="P797" i="53"/>
  <c r="O797" i="53"/>
  <c r="D797" i="53"/>
  <c r="V796" i="53"/>
  <c r="T796" i="53"/>
  <c r="S796" i="53"/>
  <c r="Q796" i="53"/>
  <c r="P796" i="53"/>
  <c r="O796" i="53"/>
  <c r="D796" i="53"/>
  <c r="V795" i="53"/>
  <c r="T795" i="53"/>
  <c r="S795" i="53"/>
  <c r="Q795" i="53"/>
  <c r="P795" i="53"/>
  <c r="O795" i="53"/>
  <c r="D795" i="53"/>
  <c r="V794" i="53"/>
  <c r="T794" i="53"/>
  <c r="S794" i="53"/>
  <c r="Q794" i="53"/>
  <c r="P794" i="53"/>
  <c r="O794" i="53"/>
  <c r="D794" i="53"/>
  <c r="V793" i="53"/>
  <c r="T793" i="53"/>
  <c r="S793" i="53"/>
  <c r="Q793" i="53"/>
  <c r="P793" i="53"/>
  <c r="O793" i="53"/>
  <c r="D793" i="53"/>
  <c r="V792" i="53"/>
  <c r="T792" i="53"/>
  <c r="S792" i="53"/>
  <c r="Q792" i="53"/>
  <c r="P792" i="53"/>
  <c r="O792" i="53"/>
  <c r="D792" i="53"/>
  <c r="V791" i="53"/>
  <c r="T791" i="53"/>
  <c r="S791" i="53"/>
  <c r="Q791" i="53"/>
  <c r="P791" i="53"/>
  <c r="O791" i="53"/>
  <c r="D791" i="53"/>
  <c r="V790" i="53"/>
  <c r="T790" i="53"/>
  <c r="S790" i="53"/>
  <c r="Q790" i="53"/>
  <c r="P790" i="53"/>
  <c r="O790" i="53"/>
  <c r="D790" i="53"/>
  <c r="V789" i="53"/>
  <c r="T789" i="53"/>
  <c r="S789" i="53"/>
  <c r="Q789" i="53"/>
  <c r="P789" i="53"/>
  <c r="O789" i="53"/>
  <c r="D789" i="53"/>
  <c r="V788" i="53"/>
  <c r="T788" i="53"/>
  <c r="S788" i="53"/>
  <c r="Q788" i="53"/>
  <c r="P788" i="53"/>
  <c r="O788" i="53"/>
  <c r="D788" i="53"/>
  <c r="V787" i="53"/>
  <c r="T787" i="53"/>
  <c r="S787" i="53"/>
  <c r="Q787" i="53"/>
  <c r="P787" i="53"/>
  <c r="O787" i="53"/>
  <c r="D787" i="53"/>
  <c r="V786" i="53"/>
  <c r="T786" i="53"/>
  <c r="S786" i="53"/>
  <c r="Q786" i="53"/>
  <c r="P786" i="53"/>
  <c r="O786" i="53"/>
  <c r="D786" i="53"/>
  <c r="V785" i="53"/>
  <c r="T785" i="53"/>
  <c r="S785" i="53"/>
  <c r="Q785" i="53"/>
  <c r="P785" i="53"/>
  <c r="O785" i="53"/>
  <c r="D785" i="53"/>
  <c r="V784" i="53"/>
  <c r="T784" i="53"/>
  <c r="S784" i="53"/>
  <c r="Q784" i="53"/>
  <c r="P784" i="53"/>
  <c r="O784" i="53"/>
  <c r="D784" i="53"/>
  <c r="V783" i="53"/>
  <c r="T783" i="53"/>
  <c r="S783" i="53"/>
  <c r="Q783" i="53"/>
  <c r="P783" i="53"/>
  <c r="O783" i="53"/>
  <c r="D783" i="53"/>
  <c r="V782" i="53"/>
  <c r="T782" i="53"/>
  <c r="S782" i="53"/>
  <c r="Q782" i="53"/>
  <c r="P782" i="53"/>
  <c r="O782" i="53"/>
  <c r="D782" i="53"/>
  <c r="V781" i="53"/>
  <c r="T781" i="53"/>
  <c r="S781" i="53"/>
  <c r="Q781" i="53"/>
  <c r="P781" i="53"/>
  <c r="O781" i="53"/>
  <c r="D781" i="53"/>
  <c r="V780" i="53"/>
  <c r="T780" i="53"/>
  <c r="S780" i="53"/>
  <c r="Q780" i="53"/>
  <c r="P780" i="53"/>
  <c r="O780" i="53"/>
  <c r="D780" i="53"/>
  <c r="V779" i="53"/>
  <c r="T779" i="53"/>
  <c r="S779" i="53"/>
  <c r="Q779" i="53"/>
  <c r="P779" i="53"/>
  <c r="O779" i="53"/>
  <c r="D779" i="53"/>
  <c r="V778" i="53"/>
  <c r="T778" i="53"/>
  <c r="S778" i="53"/>
  <c r="Q778" i="53"/>
  <c r="P778" i="53"/>
  <c r="O778" i="53"/>
  <c r="D778" i="53"/>
  <c r="V777" i="53"/>
  <c r="T777" i="53"/>
  <c r="S777" i="53"/>
  <c r="Q777" i="53"/>
  <c r="P777" i="53"/>
  <c r="O777" i="53"/>
  <c r="D777" i="53"/>
  <c r="V776" i="53"/>
  <c r="T776" i="53"/>
  <c r="S776" i="53"/>
  <c r="Q776" i="53"/>
  <c r="P776" i="53"/>
  <c r="O776" i="53"/>
  <c r="D776" i="53"/>
  <c r="V775" i="53"/>
  <c r="T775" i="53"/>
  <c r="S775" i="53"/>
  <c r="Q775" i="53"/>
  <c r="P775" i="53"/>
  <c r="O775" i="53"/>
  <c r="D775" i="53"/>
  <c r="V774" i="53"/>
  <c r="T774" i="53"/>
  <c r="S774" i="53"/>
  <c r="Q774" i="53"/>
  <c r="P774" i="53"/>
  <c r="O774" i="53"/>
  <c r="D774" i="53"/>
  <c r="V773" i="53"/>
  <c r="T773" i="53"/>
  <c r="S773" i="53"/>
  <c r="Q773" i="53"/>
  <c r="P773" i="53"/>
  <c r="O773" i="53"/>
  <c r="D773" i="53"/>
  <c r="V772" i="53"/>
  <c r="T772" i="53"/>
  <c r="S772" i="53"/>
  <c r="Q772" i="53"/>
  <c r="P772" i="53"/>
  <c r="O772" i="53"/>
  <c r="D772" i="53"/>
  <c r="V771" i="53"/>
  <c r="T771" i="53"/>
  <c r="S771" i="53"/>
  <c r="Q771" i="53"/>
  <c r="P771" i="53"/>
  <c r="O771" i="53"/>
  <c r="D771" i="53"/>
  <c r="V770" i="53"/>
  <c r="T770" i="53"/>
  <c r="S770" i="53"/>
  <c r="Q770" i="53"/>
  <c r="P770" i="53"/>
  <c r="O770" i="53"/>
  <c r="D770" i="53"/>
  <c r="V769" i="53"/>
  <c r="T769" i="53"/>
  <c r="S769" i="53"/>
  <c r="Q769" i="53"/>
  <c r="P769" i="53"/>
  <c r="O769" i="53"/>
  <c r="D769" i="53"/>
  <c r="V768" i="53"/>
  <c r="T768" i="53"/>
  <c r="S768" i="53"/>
  <c r="Q768" i="53"/>
  <c r="P768" i="53"/>
  <c r="O768" i="53"/>
  <c r="D768" i="53"/>
  <c r="V767" i="53"/>
  <c r="T767" i="53"/>
  <c r="S767" i="53"/>
  <c r="Q767" i="53"/>
  <c r="P767" i="53"/>
  <c r="O767" i="53"/>
  <c r="D767" i="53"/>
  <c r="V766" i="53"/>
  <c r="T766" i="53"/>
  <c r="S766" i="53"/>
  <c r="Q766" i="53"/>
  <c r="P766" i="53"/>
  <c r="O766" i="53"/>
  <c r="D766" i="53"/>
  <c r="V765" i="53"/>
  <c r="T765" i="53"/>
  <c r="S765" i="53"/>
  <c r="Q765" i="53"/>
  <c r="P765" i="53"/>
  <c r="O765" i="53"/>
  <c r="D765" i="53"/>
  <c r="V764" i="53"/>
  <c r="T764" i="53"/>
  <c r="S764" i="53"/>
  <c r="Q764" i="53"/>
  <c r="P764" i="53"/>
  <c r="O764" i="53"/>
  <c r="D764" i="53"/>
  <c r="V763" i="53"/>
  <c r="T763" i="53"/>
  <c r="S763" i="53"/>
  <c r="Q763" i="53"/>
  <c r="P763" i="53"/>
  <c r="O763" i="53"/>
  <c r="D763" i="53"/>
  <c r="V762" i="53"/>
  <c r="T762" i="53"/>
  <c r="S762" i="53"/>
  <c r="Q762" i="53"/>
  <c r="P762" i="53"/>
  <c r="O762" i="53"/>
  <c r="D762" i="53"/>
  <c r="V761" i="53"/>
  <c r="T761" i="53"/>
  <c r="S761" i="53"/>
  <c r="Q761" i="53"/>
  <c r="P761" i="53"/>
  <c r="O761" i="53"/>
  <c r="D761" i="53"/>
  <c r="V760" i="53"/>
  <c r="T760" i="53"/>
  <c r="S760" i="53"/>
  <c r="Q760" i="53"/>
  <c r="P760" i="53"/>
  <c r="O760" i="53"/>
  <c r="D760" i="53"/>
  <c r="V759" i="53"/>
  <c r="T759" i="53"/>
  <c r="S759" i="53"/>
  <c r="Q759" i="53"/>
  <c r="P759" i="53"/>
  <c r="O759" i="53"/>
  <c r="D759" i="53"/>
  <c r="V758" i="53"/>
  <c r="T758" i="53"/>
  <c r="S758" i="53"/>
  <c r="Q758" i="53"/>
  <c r="P758" i="53"/>
  <c r="O758" i="53"/>
  <c r="D758" i="53"/>
  <c r="V757" i="53"/>
  <c r="T757" i="53"/>
  <c r="S757" i="53"/>
  <c r="Q757" i="53"/>
  <c r="P757" i="53"/>
  <c r="O757" i="53"/>
  <c r="D757" i="53"/>
  <c r="V756" i="53"/>
  <c r="T756" i="53"/>
  <c r="S756" i="53"/>
  <c r="Q756" i="53"/>
  <c r="P756" i="53"/>
  <c r="O756" i="53"/>
  <c r="D756" i="53"/>
  <c r="V755" i="53"/>
  <c r="T755" i="53"/>
  <c r="S755" i="53"/>
  <c r="Q755" i="53"/>
  <c r="P755" i="53"/>
  <c r="O755" i="53"/>
  <c r="D755" i="53"/>
  <c r="V754" i="53"/>
  <c r="T754" i="53"/>
  <c r="S754" i="53"/>
  <c r="Q754" i="53"/>
  <c r="P754" i="53"/>
  <c r="O754" i="53"/>
  <c r="D754" i="53"/>
  <c r="V753" i="53"/>
  <c r="T753" i="53"/>
  <c r="S753" i="53"/>
  <c r="Q753" i="53"/>
  <c r="P753" i="53"/>
  <c r="O753" i="53"/>
  <c r="D753" i="53"/>
  <c r="V752" i="53"/>
  <c r="T752" i="53"/>
  <c r="S752" i="53"/>
  <c r="Q752" i="53"/>
  <c r="P752" i="53"/>
  <c r="O752" i="53"/>
  <c r="D752" i="53"/>
  <c r="V751" i="53"/>
  <c r="T751" i="53"/>
  <c r="S751" i="53"/>
  <c r="Q751" i="53"/>
  <c r="P751" i="53"/>
  <c r="O751" i="53"/>
  <c r="D751" i="53"/>
  <c r="V750" i="53"/>
  <c r="T750" i="53"/>
  <c r="S750" i="53"/>
  <c r="Q750" i="53"/>
  <c r="P750" i="53"/>
  <c r="O750" i="53"/>
  <c r="D750" i="53"/>
  <c r="V749" i="53"/>
  <c r="T749" i="53"/>
  <c r="S749" i="53"/>
  <c r="Q749" i="53"/>
  <c r="P749" i="53"/>
  <c r="O749" i="53"/>
  <c r="D749" i="53"/>
  <c r="V748" i="53"/>
  <c r="T748" i="53"/>
  <c r="S748" i="53"/>
  <c r="Q748" i="53"/>
  <c r="P748" i="53"/>
  <c r="O748" i="53"/>
  <c r="D748" i="53"/>
  <c r="V747" i="53"/>
  <c r="T747" i="53"/>
  <c r="S747" i="53"/>
  <c r="Q747" i="53"/>
  <c r="P747" i="53"/>
  <c r="O747" i="53"/>
  <c r="D747" i="53"/>
  <c r="V746" i="53"/>
  <c r="T746" i="53"/>
  <c r="S746" i="53"/>
  <c r="Q746" i="53"/>
  <c r="P746" i="53"/>
  <c r="O746" i="53"/>
  <c r="D746" i="53"/>
  <c r="V745" i="53"/>
  <c r="T745" i="53"/>
  <c r="S745" i="53"/>
  <c r="Q745" i="53"/>
  <c r="P745" i="53"/>
  <c r="O745" i="53"/>
  <c r="D745" i="53"/>
  <c r="V744" i="53"/>
  <c r="T744" i="53"/>
  <c r="S744" i="53"/>
  <c r="Q744" i="53"/>
  <c r="P744" i="53"/>
  <c r="O744" i="53"/>
  <c r="D744" i="53"/>
  <c r="V743" i="53"/>
  <c r="T743" i="53"/>
  <c r="S743" i="53"/>
  <c r="Q743" i="53"/>
  <c r="P743" i="53"/>
  <c r="O743" i="53"/>
  <c r="D743" i="53"/>
  <c r="V742" i="53"/>
  <c r="T742" i="53"/>
  <c r="S742" i="53"/>
  <c r="Q742" i="53"/>
  <c r="P742" i="53"/>
  <c r="O742" i="53"/>
  <c r="D742" i="53"/>
  <c r="V741" i="53"/>
  <c r="T741" i="53"/>
  <c r="S741" i="53"/>
  <c r="Q741" i="53"/>
  <c r="P741" i="53"/>
  <c r="O741" i="53"/>
  <c r="D741" i="53"/>
  <c r="V740" i="53"/>
  <c r="T740" i="53"/>
  <c r="S740" i="53"/>
  <c r="Q740" i="53"/>
  <c r="P740" i="53"/>
  <c r="O740" i="53"/>
  <c r="D740" i="53"/>
  <c r="V739" i="53"/>
  <c r="T739" i="53"/>
  <c r="S739" i="53"/>
  <c r="Q739" i="53"/>
  <c r="P739" i="53"/>
  <c r="O739" i="53"/>
  <c r="D739" i="53"/>
  <c r="V738" i="53"/>
  <c r="T738" i="53"/>
  <c r="S738" i="53"/>
  <c r="Q738" i="53"/>
  <c r="P738" i="53"/>
  <c r="O738" i="53"/>
  <c r="D738" i="53"/>
  <c r="V737" i="53"/>
  <c r="T737" i="53"/>
  <c r="S737" i="53"/>
  <c r="Q737" i="53"/>
  <c r="P737" i="53"/>
  <c r="O737" i="53"/>
  <c r="D737" i="53"/>
  <c r="V736" i="53"/>
  <c r="T736" i="53"/>
  <c r="S736" i="53"/>
  <c r="Q736" i="53"/>
  <c r="P736" i="53"/>
  <c r="O736" i="53"/>
  <c r="D736" i="53"/>
  <c r="V735" i="53"/>
  <c r="T735" i="53"/>
  <c r="S735" i="53"/>
  <c r="Q735" i="53"/>
  <c r="P735" i="53"/>
  <c r="O735" i="53"/>
  <c r="D735" i="53"/>
  <c r="V734" i="53"/>
  <c r="T734" i="53"/>
  <c r="S734" i="53"/>
  <c r="Q734" i="53"/>
  <c r="P734" i="53"/>
  <c r="O734" i="53"/>
  <c r="D734" i="53"/>
  <c r="V733" i="53"/>
  <c r="T733" i="53"/>
  <c r="S733" i="53"/>
  <c r="Q733" i="53"/>
  <c r="P733" i="53"/>
  <c r="O733" i="53"/>
  <c r="D733" i="53"/>
  <c r="V732" i="53"/>
  <c r="T732" i="53"/>
  <c r="S732" i="53"/>
  <c r="Q732" i="53"/>
  <c r="P732" i="53"/>
  <c r="O732" i="53"/>
  <c r="D732" i="53"/>
  <c r="V731" i="53"/>
  <c r="T731" i="53"/>
  <c r="S731" i="53"/>
  <c r="Q731" i="53"/>
  <c r="P731" i="53"/>
  <c r="O731" i="53"/>
  <c r="D731" i="53"/>
  <c r="V730" i="53"/>
  <c r="T730" i="53"/>
  <c r="S730" i="53"/>
  <c r="Q730" i="53"/>
  <c r="P730" i="53"/>
  <c r="O730" i="53"/>
  <c r="D730" i="53"/>
  <c r="V729" i="53"/>
  <c r="T729" i="53"/>
  <c r="S729" i="53"/>
  <c r="Q729" i="53"/>
  <c r="P729" i="53"/>
  <c r="O729" i="53"/>
  <c r="D729" i="53"/>
  <c r="V728" i="53"/>
  <c r="T728" i="53"/>
  <c r="S728" i="53"/>
  <c r="Q728" i="53"/>
  <c r="P728" i="53"/>
  <c r="O728" i="53"/>
  <c r="D728" i="53"/>
  <c r="V727" i="53"/>
  <c r="T727" i="53"/>
  <c r="S727" i="53"/>
  <c r="Q727" i="53"/>
  <c r="P727" i="53"/>
  <c r="O727" i="53"/>
  <c r="D727" i="53"/>
  <c r="V726" i="53"/>
  <c r="T726" i="53"/>
  <c r="S726" i="53"/>
  <c r="Q726" i="53"/>
  <c r="P726" i="53"/>
  <c r="O726" i="53"/>
  <c r="D726" i="53"/>
  <c r="V725" i="53"/>
  <c r="T725" i="53"/>
  <c r="S725" i="53"/>
  <c r="Q725" i="53"/>
  <c r="P725" i="53"/>
  <c r="O725" i="53"/>
  <c r="D725" i="53"/>
  <c r="V724" i="53"/>
  <c r="T724" i="53"/>
  <c r="S724" i="53"/>
  <c r="Q724" i="53"/>
  <c r="P724" i="53"/>
  <c r="O724" i="53"/>
  <c r="D724" i="53"/>
  <c r="V723" i="53"/>
  <c r="T723" i="53"/>
  <c r="S723" i="53"/>
  <c r="Q723" i="53"/>
  <c r="P723" i="53"/>
  <c r="O723" i="53"/>
  <c r="D723" i="53"/>
  <c r="V722" i="53"/>
  <c r="T722" i="53"/>
  <c r="S722" i="53"/>
  <c r="Q722" i="53"/>
  <c r="P722" i="53"/>
  <c r="O722" i="53"/>
  <c r="D722" i="53"/>
  <c r="V721" i="53"/>
  <c r="T721" i="53"/>
  <c r="S721" i="53"/>
  <c r="Q721" i="53"/>
  <c r="P721" i="53"/>
  <c r="O721" i="53"/>
  <c r="D721" i="53"/>
  <c r="V720" i="53"/>
  <c r="T720" i="53"/>
  <c r="S720" i="53"/>
  <c r="Q720" i="53"/>
  <c r="P720" i="53"/>
  <c r="O720" i="53"/>
  <c r="D720" i="53"/>
  <c r="V719" i="53"/>
  <c r="T719" i="53"/>
  <c r="S719" i="53"/>
  <c r="Q719" i="53"/>
  <c r="P719" i="53"/>
  <c r="O719" i="53"/>
  <c r="D719" i="53"/>
  <c r="V718" i="53"/>
  <c r="T718" i="53"/>
  <c r="S718" i="53"/>
  <c r="Q718" i="53"/>
  <c r="P718" i="53"/>
  <c r="O718" i="53"/>
  <c r="D718" i="53"/>
  <c r="V717" i="53"/>
  <c r="T717" i="53"/>
  <c r="S717" i="53"/>
  <c r="Q717" i="53"/>
  <c r="P717" i="53"/>
  <c r="O717" i="53"/>
  <c r="D717" i="53"/>
  <c r="V716" i="53"/>
  <c r="T716" i="53"/>
  <c r="S716" i="53"/>
  <c r="Q716" i="53"/>
  <c r="P716" i="53"/>
  <c r="O716" i="53"/>
  <c r="D716" i="53"/>
  <c r="V715" i="53"/>
  <c r="T715" i="53"/>
  <c r="S715" i="53"/>
  <c r="Q715" i="53"/>
  <c r="P715" i="53"/>
  <c r="O715" i="53"/>
  <c r="D715" i="53"/>
  <c r="V714" i="53"/>
  <c r="T714" i="53"/>
  <c r="S714" i="53"/>
  <c r="Q714" i="53"/>
  <c r="P714" i="53"/>
  <c r="O714" i="53"/>
  <c r="D714" i="53"/>
  <c r="V713" i="53"/>
  <c r="T713" i="53"/>
  <c r="S713" i="53"/>
  <c r="Q713" i="53"/>
  <c r="P713" i="53"/>
  <c r="O713" i="53"/>
  <c r="D713" i="53"/>
  <c r="V712" i="53"/>
  <c r="T712" i="53"/>
  <c r="S712" i="53"/>
  <c r="Q712" i="53"/>
  <c r="P712" i="53"/>
  <c r="O712" i="53"/>
  <c r="D712" i="53"/>
  <c r="V711" i="53"/>
  <c r="T711" i="53"/>
  <c r="S711" i="53"/>
  <c r="Q711" i="53"/>
  <c r="P711" i="53"/>
  <c r="O711" i="53"/>
  <c r="D711" i="53"/>
  <c r="V710" i="53"/>
  <c r="T710" i="53"/>
  <c r="S710" i="53"/>
  <c r="Q710" i="53"/>
  <c r="P710" i="53"/>
  <c r="O710" i="53"/>
  <c r="D710" i="53"/>
  <c r="V709" i="53"/>
  <c r="T709" i="53"/>
  <c r="S709" i="53"/>
  <c r="Q709" i="53"/>
  <c r="P709" i="53"/>
  <c r="O709" i="53"/>
  <c r="D709" i="53"/>
  <c r="V708" i="53"/>
  <c r="T708" i="53"/>
  <c r="S708" i="53"/>
  <c r="Q708" i="53"/>
  <c r="P708" i="53"/>
  <c r="O708" i="53"/>
  <c r="D708" i="53"/>
  <c r="V707" i="53"/>
  <c r="T707" i="53"/>
  <c r="S707" i="53"/>
  <c r="Q707" i="53"/>
  <c r="P707" i="53"/>
  <c r="O707" i="53"/>
  <c r="D707" i="53"/>
  <c r="V706" i="53"/>
  <c r="T706" i="53"/>
  <c r="S706" i="53"/>
  <c r="Q706" i="53"/>
  <c r="P706" i="53"/>
  <c r="O706" i="53"/>
  <c r="D706" i="53"/>
  <c r="V705" i="53"/>
  <c r="T705" i="53"/>
  <c r="S705" i="53"/>
  <c r="Q705" i="53"/>
  <c r="P705" i="53"/>
  <c r="O705" i="53"/>
  <c r="D705" i="53"/>
  <c r="V704" i="53"/>
  <c r="T704" i="53"/>
  <c r="S704" i="53"/>
  <c r="Q704" i="53"/>
  <c r="P704" i="53"/>
  <c r="O704" i="53"/>
  <c r="D704" i="53"/>
  <c r="V703" i="53"/>
  <c r="T703" i="53"/>
  <c r="S703" i="53"/>
  <c r="Q703" i="53"/>
  <c r="P703" i="53"/>
  <c r="O703" i="53"/>
  <c r="D703" i="53"/>
  <c r="V702" i="53"/>
  <c r="T702" i="53"/>
  <c r="S702" i="53"/>
  <c r="Q702" i="53"/>
  <c r="P702" i="53"/>
  <c r="O702" i="53"/>
  <c r="D702" i="53"/>
  <c r="V701" i="53"/>
  <c r="T701" i="53"/>
  <c r="S701" i="53"/>
  <c r="Q701" i="53"/>
  <c r="P701" i="53"/>
  <c r="O701" i="53"/>
  <c r="D701" i="53"/>
  <c r="V700" i="53"/>
  <c r="T700" i="53"/>
  <c r="S700" i="53"/>
  <c r="Q700" i="53"/>
  <c r="P700" i="53"/>
  <c r="O700" i="53"/>
  <c r="D700" i="53"/>
  <c r="V699" i="53"/>
  <c r="T699" i="53"/>
  <c r="S699" i="53"/>
  <c r="Q699" i="53"/>
  <c r="P699" i="53"/>
  <c r="O699" i="53"/>
  <c r="D699" i="53"/>
  <c r="V698" i="53"/>
  <c r="T698" i="53"/>
  <c r="S698" i="53"/>
  <c r="Q698" i="53"/>
  <c r="P698" i="53"/>
  <c r="O698" i="53"/>
  <c r="D698" i="53"/>
  <c r="V697" i="53"/>
  <c r="T697" i="53"/>
  <c r="S697" i="53"/>
  <c r="Q697" i="53"/>
  <c r="P697" i="53"/>
  <c r="O697" i="53"/>
  <c r="D697" i="53"/>
  <c r="V696" i="53"/>
  <c r="T696" i="53"/>
  <c r="S696" i="53"/>
  <c r="Q696" i="53"/>
  <c r="P696" i="53"/>
  <c r="O696" i="53"/>
  <c r="D696" i="53"/>
  <c r="V695" i="53"/>
  <c r="T695" i="53"/>
  <c r="S695" i="53"/>
  <c r="Q695" i="53"/>
  <c r="P695" i="53"/>
  <c r="O695" i="53"/>
  <c r="D695" i="53"/>
  <c r="V694" i="53"/>
  <c r="T694" i="53"/>
  <c r="S694" i="53"/>
  <c r="Q694" i="53"/>
  <c r="P694" i="53"/>
  <c r="O694" i="53"/>
  <c r="D694" i="53"/>
  <c r="V693" i="53"/>
  <c r="T693" i="53"/>
  <c r="S693" i="53"/>
  <c r="Q693" i="53"/>
  <c r="P693" i="53"/>
  <c r="O693" i="53"/>
  <c r="D693" i="53"/>
  <c r="V692" i="53"/>
  <c r="T692" i="53"/>
  <c r="S692" i="53"/>
  <c r="Q692" i="53"/>
  <c r="P692" i="53"/>
  <c r="O692" i="53"/>
  <c r="D692" i="53"/>
  <c r="V691" i="53"/>
  <c r="T691" i="53"/>
  <c r="S691" i="53"/>
  <c r="Q691" i="53"/>
  <c r="P691" i="53"/>
  <c r="O691" i="53"/>
  <c r="D691" i="53"/>
  <c r="V690" i="53"/>
  <c r="T690" i="53"/>
  <c r="S690" i="53"/>
  <c r="Q690" i="53"/>
  <c r="P690" i="53"/>
  <c r="O690" i="53"/>
  <c r="D690" i="53"/>
  <c r="V689" i="53"/>
  <c r="T689" i="53"/>
  <c r="S689" i="53"/>
  <c r="Q689" i="53"/>
  <c r="P689" i="53"/>
  <c r="O689" i="53"/>
  <c r="D689" i="53"/>
  <c r="V688" i="53"/>
  <c r="T688" i="53"/>
  <c r="S688" i="53"/>
  <c r="Q688" i="53"/>
  <c r="P688" i="53"/>
  <c r="O688" i="53"/>
  <c r="D688" i="53"/>
  <c r="V687" i="53"/>
  <c r="T687" i="53"/>
  <c r="S687" i="53"/>
  <c r="Q687" i="53"/>
  <c r="P687" i="53"/>
  <c r="O687" i="53"/>
  <c r="D687" i="53"/>
  <c r="V686" i="53"/>
  <c r="T686" i="53"/>
  <c r="S686" i="53"/>
  <c r="Q686" i="53"/>
  <c r="P686" i="53"/>
  <c r="O686" i="53"/>
  <c r="D686" i="53"/>
  <c r="V685" i="53"/>
  <c r="T685" i="53"/>
  <c r="S685" i="53"/>
  <c r="Q685" i="53"/>
  <c r="P685" i="53"/>
  <c r="O685" i="53"/>
  <c r="D685" i="53"/>
  <c r="V684" i="53"/>
  <c r="T684" i="53"/>
  <c r="S684" i="53"/>
  <c r="Q684" i="53"/>
  <c r="P684" i="53"/>
  <c r="O684" i="53"/>
  <c r="D684" i="53"/>
  <c r="V683" i="53"/>
  <c r="T683" i="53"/>
  <c r="S683" i="53"/>
  <c r="Q683" i="53"/>
  <c r="P683" i="53"/>
  <c r="O683" i="53"/>
  <c r="D683" i="53"/>
  <c r="V682" i="53"/>
  <c r="T682" i="53"/>
  <c r="S682" i="53"/>
  <c r="Q682" i="53"/>
  <c r="P682" i="53"/>
  <c r="O682" i="53"/>
  <c r="D682" i="53"/>
  <c r="V681" i="53"/>
  <c r="T681" i="53"/>
  <c r="S681" i="53"/>
  <c r="Q681" i="53"/>
  <c r="P681" i="53"/>
  <c r="O681" i="53"/>
  <c r="D681" i="53"/>
  <c r="V680" i="53"/>
  <c r="T680" i="53"/>
  <c r="S680" i="53"/>
  <c r="Q680" i="53"/>
  <c r="P680" i="53"/>
  <c r="O680" i="53"/>
  <c r="D680" i="53"/>
  <c r="V679" i="53"/>
  <c r="T679" i="53"/>
  <c r="S679" i="53"/>
  <c r="Q679" i="53"/>
  <c r="P679" i="53"/>
  <c r="O679" i="53"/>
  <c r="D679" i="53"/>
  <c r="V678" i="53"/>
  <c r="T678" i="53"/>
  <c r="S678" i="53"/>
  <c r="Q678" i="53"/>
  <c r="P678" i="53"/>
  <c r="O678" i="53"/>
  <c r="D678" i="53"/>
  <c r="V677" i="53"/>
  <c r="T677" i="53"/>
  <c r="S677" i="53"/>
  <c r="Q677" i="53"/>
  <c r="P677" i="53"/>
  <c r="O677" i="53"/>
  <c r="D677" i="53"/>
  <c r="V676" i="53"/>
  <c r="T676" i="53"/>
  <c r="S676" i="53"/>
  <c r="Q676" i="53"/>
  <c r="P676" i="53"/>
  <c r="O676" i="53"/>
  <c r="D676" i="53"/>
  <c r="V675" i="53"/>
  <c r="T675" i="53"/>
  <c r="S675" i="53"/>
  <c r="Q675" i="53"/>
  <c r="P675" i="53"/>
  <c r="O675" i="53"/>
  <c r="D675" i="53"/>
  <c r="V674" i="53"/>
  <c r="T674" i="53"/>
  <c r="S674" i="53"/>
  <c r="Q674" i="53"/>
  <c r="P674" i="53"/>
  <c r="O674" i="53"/>
  <c r="D674" i="53"/>
  <c r="V673" i="53"/>
  <c r="T673" i="53"/>
  <c r="S673" i="53"/>
  <c r="Q673" i="53"/>
  <c r="P673" i="53"/>
  <c r="O673" i="53"/>
  <c r="D673" i="53"/>
  <c r="V672" i="53"/>
  <c r="T672" i="53"/>
  <c r="S672" i="53"/>
  <c r="Q672" i="53"/>
  <c r="P672" i="53"/>
  <c r="O672" i="53"/>
  <c r="D672" i="53"/>
  <c r="V671" i="53"/>
  <c r="T671" i="53"/>
  <c r="S671" i="53"/>
  <c r="Q671" i="53"/>
  <c r="P671" i="53"/>
  <c r="O671" i="53"/>
  <c r="D671" i="53"/>
  <c r="V670" i="53"/>
  <c r="T670" i="53"/>
  <c r="S670" i="53"/>
  <c r="Q670" i="53"/>
  <c r="P670" i="53"/>
  <c r="O670" i="53"/>
  <c r="D670" i="53"/>
  <c r="V669" i="53"/>
  <c r="T669" i="53"/>
  <c r="S669" i="53"/>
  <c r="Q669" i="53"/>
  <c r="P669" i="53"/>
  <c r="O669" i="53"/>
  <c r="D669" i="53"/>
  <c r="V668" i="53"/>
  <c r="T668" i="53"/>
  <c r="S668" i="53"/>
  <c r="Q668" i="53"/>
  <c r="P668" i="53"/>
  <c r="O668" i="53"/>
  <c r="D668" i="53"/>
  <c r="V667" i="53"/>
  <c r="T667" i="53"/>
  <c r="S667" i="53"/>
  <c r="Q667" i="53"/>
  <c r="P667" i="53"/>
  <c r="O667" i="53"/>
  <c r="D667" i="53"/>
  <c r="V666" i="53"/>
  <c r="T666" i="53"/>
  <c r="S666" i="53"/>
  <c r="Q666" i="53"/>
  <c r="P666" i="53"/>
  <c r="O666" i="53"/>
  <c r="D666" i="53"/>
  <c r="V665" i="53"/>
  <c r="T665" i="53"/>
  <c r="S665" i="53"/>
  <c r="Q665" i="53"/>
  <c r="P665" i="53"/>
  <c r="O665" i="53"/>
  <c r="D665" i="53"/>
  <c r="V664" i="53"/>
  <c r="T664" i="53"/>
  <c r="S664" i="53"/>
  <c r="Q664" i="53"/>
  <c r="P664" i="53"/>
  <c r="O664" i="53"/>
  <c r="D664" i="53"/>
  <c r="V663" i="53"/>
  <c r="T663" i="53"/>
  <c r="S663" i="53"/>
  <c r="Q663" i="53"/>
  <c r="P663" i="53"/>
  <c r="O663" i="53"/>
  <c r="D663" i="53"/>
  <c r="V662" i="53"/>
  <c r="T662" i="53"/>
  <c r="S662" i="53"/>
  <c r="Q662" i="53"/>
  <c r="P662" i="53"/>
  <c r="O662" i="53"/>
  <c r="D662" i="53"/>
  <c r="V661" i="53"/>
  <c r="T661" i="53"/>
  <c r="S661" i="53"/>
  <c r="Q661" i="53"/>
  <c r="P661" i="53"/>
  <c r="O661" i="53"/>
  <c r="D661" i="53"/>
  <c r="V660" i="53"/>
  <c r="T660" i="53"/>
  <c r="S660" i="53"/>
  <c r="Q660" i="53"/>
  <c r="P660" i="53"/>
  <c r="O660" i="53"/>
  <c r="D660" i="53"/>
  <c r="V659" i="53"/>
  <c r="T659" i="53"/>
  <c r="S659" i="53"/>
  <c r="Q659" i="53"/>
  <c r="P659" i="53"/>
  <c r="O659" i="53"/>
  <c r="D659" i="53"/>
  <c r="V658" i="53"/>
  <c r="T658" i="53"/>
  <c r="S658" i="53"/>
  <c r="Q658" i="53"/>
  <c r="P658" i="53"/>
  <c r="O658" i="53"/>
  <c r="D658" i="53"/>
  <c r="V657" i="53"/>
  <c r="T657" i="53"/>
  <c r="S657" i="53"/>
  <c r="Q657" i="53"/>
  <c r="P657" i="53"/>
  <c r="O657" i="53"/>
  <c r="D657" i="53"/>
  <c r="V656" i="53"/>
  <c r="T656" i="53"/>
  <c r="S656" i="53"/>
  <c r="Q656" i="53"/>
  <c r="P656" i="53"/>
  <c r="O656" i="53"/>
  <c r="D656" i="53"/>
  <c r="V655" i="53"/>
  <c r="T655" i="53"/>
  <c r="S655" i="53"/>
  <c r="Q655" i="53"/>
  <c r="P655" i="53"/>
  <c r="O655" i="53"/>
  <c r="D655" i="53"/>
  <c r="V654" i="53"/>
  <c r="T654" i="53"/>
  <c r="S654" i="53"/>
  <c r="Q654" i="53"/>
  <c r="P654" i="53"/>
  <c r="O654" i="53"/>
  <c r="D654" i="53"/>
  <c r="V653" i="53"/>
  <c r="T653" i="53"/>
  <c r="S653" i="53"/>
  <c r="Q653" i="53"/>
  <c r="P653" i="53"/>
  <c r="O653" i="53"/>
  <c r="D653" i="53"/>
  <c r="V652" i="53"/>
  <c r="T652" i="53"/>
  <c r="S652" i="53"/>
  <c r="Q652" i="53"/>
  <c r="P652" i="53"/>
  <c r="O652" i="53"/>
  <c r="D652" i="53"/>
  <c r="V651" i="53"/>
  <c r="T651" i="53"/>
  <c r="S651" i="53"/>
  <c r="Q651" i="53"/>
  <c r="P651" i="53"/>
  <c r="O651" i="53"/>
  <c r="D651" i="53"/>
  <c r="V650" i="53"/>
  <c r="T650" i="53"/>
  <c r="S650" i="53"/>
  <c r="Q650" i="53"/>
  <c r="P650" i="53"/>
  <c r="O650" i="53"/>
  <c r="D650" i="53"/>
  <c r="V649" i="53"/>
  <c r="T649" i="53"/>
  <c r="S649" i="53"/>
  <c r="Q649" i="53"/>
  <c r="P649" i="53"/>
  <c r="O649" i="53"/>
  <c r="D649" i="53"/>
  <c r="V648" i="53"/>
  <c r="T648" i="53"/>
  <c r="S648" i="53"/>
  <c r="Q648" i="53"/>
  <c r="P648" i="53"/>
  <c r="O648" i="53"/>
  <c r="D648" i="53"/>
  <c r="V647" i="53"/>
  <c r="T647" i="53"/>
  <c r="S647" i="53"/>
  <c r="Q647" i="53"/>
  <c r="P647" i="53"/>
  <c r="O647" i="53"/>
  <c r="D647" i="53"/>
  <c r="V646" i="53"/>
  <c r="T646" i="53"/>
  <c r="S646" i="53"/>
  <c r="Q646" i="53"/>
  <c r="P646" i="53"/>
  <c r="O646" i="53"/>
  <c r="D646" i="53"/>
  <c r="V645" i="53"/>
  <c r="T645" i="53"/>
  <c r="S645" i="53"/>
  <c r="Q645" i="53"/>
  <c r="P645" i="53"/>
  <c r="O645" i="53"/>
  <c r="D645" i="53"/>
  <c r="V644" i="53"/>
  <c r="T644" i="53"/>
  <c r="S644" i="53"/>
  <c r="Q644" i="53"/>
  <c r="P644" i="53"/>
  <c r="O644" i="53"/>
  <c r="D644" i="53"/>
  <c r="V643" i="53"/>
  <c r="T643" i="53"/>
  <c r="S643" i="53"/>
  <c r="Q643" i="53"/>
  <c r="P643" i="53"/>
  <c r="O643" i="53"/>
  <c r="D643" i="53"/>
  <c r="V642" i="53"/>
  <c r="T642" i="53"/>
  <c r="S642" i="53"/>
  <c r="Q642" i="53"/>
  <c r="P642" i="53"/>
  <c r="O642" i="53"/>
  <c r="D642" i="53"/>
  <c r="V641" i="53"/>
  <c r="T641" i="53"/>
  <c r="S641" i="53"/>
  <c r="Q641" i="53"/>
  <c r="P641" i="53"/>
  <c r="O641" i="53"/>
  <c r="D641" i="53"/>
  <c r="V640" i="53"/>
  <c r="T640" i="53"/>
  <c r="S640" i="53"/>
  <c r="Q640" i="53"/>
  <c r="P640" i="53"/>
  <c r="O640" i="53"/>
  <c r="D640" i="53"/>
  <c r="V639" i="53"/>
  <c r="T639" i="53"/>
  <c r="S639" i="53"/>
  <c r="Q639" i="53"/>
  <c r="P639" i="53"/>
  <c r="O639" i="53"/>
  <c r="D639" i="53"/>
  <c r="V638" i="53"/>
  <c r="T638" i="53"/>
  <c r="S638" i="53"/>
  <c r="Q638" i="53"/>
  <c r="P638" i="53"/>
  <c r="O638" i="53"/>
  <c r="D638" i="53"/>
  <c r="V637" i="53"/>
  <c r="T637" i="53"/>
  <c r="S637" i="53"/>
  <c r="Q637" i="53"/>
  <c r="P637" i="53"/>
  <c r="O637" i="53"/>
  <c r="D637" i="53"/>
  <c r="V636" i="53"/>
  <c r="T636" i="53"/>
  <c r="S636" i="53"/>
  <c r="Q636" i="53"/>
  <c r="P636" i="53"/>
  <c r="O636" i="53"/>
  <c r="D636" i="53"/>
  <c r="V635" i="53"/>
  <c r="T635" i="53"/>
  <c r="S635" i="53"/>
  <c r="Q635" i="53"/>
  <c r="P635" i="53"/>
  <c r="O635" i="53"/>
  <c r="D635" i="53"/>
  <c r="V634" i="53"/>
  <c r="T634" i="53"/>
  <c r="S634" i="53"/>
  <c r="Q634" i="53"/>
  <c r="P634" i="53"/>
  <c r="O634" i="53"/>
  <c r="D634" i="53"/>
  <c r="V633" i="53"/>
  <c r="T633" i="53"/>
  <c r="S633" i="53"/>
  <c r="Q633" i="53"/>
  <c r="P633" i="53"/>
  <c r="O633" i="53"/>
  <c r="D633" i="53"/>
  <c r="V632" i="53"/>
  <c r="T632" i="53"/>
  <c r="S632" i="53"/>
  <c r="Q632" i="53"/>
  <c r="P632" i="53"/>
  <c r="O632" i="53"/>
  <c r="D632" i="53"/>
  <c r="V631" i="53"/>
  <c r="T631" i="53"/>
  <c r="S631" i="53"/>
  <c r="Q631" i="53"/>
  <c r="P631" i="53"/>
  <c r="O631" i="53"/>
  <c r="D631" i="53"/>
  <c r="V630" i="53"/>
  <c r="T630" i="53"/>
  <c r="S630" i="53"/>
  <c r="Q630" i="53"/>
  <c r="P630" i="53"/>
  <c r="O630" i="53"/>
  <c r="D630" i="53"/>
  <c r="V629" i="53"/>
  <c r="T629" i="53"/>
  <c r="S629" i="53"/>
  <c r="Q629" i="53"/>
  <c r="P629" i="53"/>
  <c r="O629" i="53"/>
  <c r="D629" i="53"/>
  <c r="V628" i="53"/>
  <c r="T628" i="53"/>
  <c r="S628" i="53"/>
  <c r="Q628" i="53"/>
  <c r="P628" i="53"/>
  <c r="O628" i="53"/>
  <c r="D628" i="53"/>
  <c r="V627" i="53"/>
  <c r="T627" i="53"/>
  <c r="S627" i="53"/>
  <c r="Q627" i="53"/>
  <c r="P627" i="53"/>
  <c r="O627" i="53"/>
  <c r="D627" i="53"/>
  <c r="V626" i="53"/>
  <c r="T626" i="53"/>
  <c r="S626" i="53"/>
  <c r="Q626" i="53"/>
  <c r="P626" i="53"/>
  <c r="O626" i="53"/>
  <c r="D626" i="53"/>
  <c r="V625" i="53"/>
  <c r="T625" i="53"/>
  <c r="S625" i="53"/>
  <c r="Q625" i="53"/>
  <c r="P625" i="53"/>
  <c r="O625" i="53"/>
  <c r="D625" i="53"/>
  <c r="V624" i="53"/>
  <c r="T624" i="53"/>
  <c r="S624" i="53"/>
  <c r="Q624" i="53"/>
  <c r="P624" i="53"/>
  <c r="O624" i="53"/>
  <c r="D624" i="53"/>
  <c r="V623" i="53"/>
  <c r="T623" i="53"/>
  <c r="S623" i="53"/>
  <c r="Q623" i="53"/>
  <c r="P623" i="53"/>
  <c r="O623" i="53"/>
  <c r="D623" i="53"/>
  <c r="V622" i="53"/>
  <c r="T622" i="53"/>
  <c r="S622" i="53"/>
  <c r="Q622" i="53"/>
  <c r="P622" i="53"/>
  <c r="O622" i="53"/>
  <c r="D622" i="53"/>
  <c r="V621" i="53"/>
  <c r="T621" i="53"/>
  <c r="S621" i="53"/>
  <c r="Q621" i="53"/>
  <c r="P621" i="53"/>
  <c r="O621" i="53"/>
  <c r="D621" i="53"/>
  <c r="V620" i="53"/>
  <c r="T620" i="53"/>
  <c r="S620" i="53"/>
  <c r="Q620" i="53"/>
  <c r="P620" i="53"/>
  <c r="O620" i="53"/>
  <c r="D620" i="53"/>
  <c r="V619" i="53"/>
  <c r="T619" i="53"/>
  <c r="S619" i="53"/>
  <c r="Q619" i="53"/>
  <c r="P619" i="53"/>
  <c r="O619" i="53"/>
  <c r="D619" i="53"/>
  <c r="V618" i="53"/>
  <c r="T618" i="53"/>
  <c r="S618" i="53"/>
  <c r="Q618" i="53"/>
  <c r="P618" i="53"/>
  <c r="O618" i="53"/>
  <c r="D618" i="53"/>
  <c r="V617" i="53"/>
  <c r="T617" i="53"/>
  <c r="S617" i="53"/>
  <c r="Q617" i="53"/>
  <c r="P617" i="53"/>
  <c r="O617" i="53"/>
  <c r="D617" i="53"/>
  <c r="V616" i="53"/>
  <c r="T616" i="53"/>
  <c r="S616" i="53"/>
  <c r="Q616" i="53"/>
  <c r="P616" i="53"/>
  <c r="O616" i="53"/>
  <c r="D616" i="53"/>
  <c r="V615" i="53"/>
  <c r="T615" i="53"/>
  <c r="S615" i="53"/>
  <c r="Q615" i="53"/>
  <c r="P615" i="53"/>
  <c r="O615" i="53"/>
  <c r="D615" i="53"/>
  <c r="V614" i="53"/>
  <c r="T614" i="53"/>
  <c r="S614" i="53"/>
  <c r="Q614" i="53"/>
  <c r="P614" i="53"/>
  <c r="O614" i="53"/>
  <c r="D614" i="53"/>
  <c r="V613" i="53"/>
  <c r="T613" i="53"/>
  <c r="S613" i="53"/>
  <c r="Q613" i="53"/>
  <c r="P613" i="53"/>
  <c r="O613" i="53"/>
  <c r="D613" i="53"/>
  <c r="V612" i="53"/>
  <c r="T612" i="53"/>
  <c r="S612" i="53"/>
  <c r="Q612" i="53"/>
  <c r="P612" i="53"/>
  <c r="O612" i="53"/>
  <c r="D612" i="53"/>
  <c r="V611" i="53"/>
  <c r="T611" i="53"/>
  <c r="S611" i="53"/>
  <c r="Q611" i="53"/>
  <c r="P611" i="53"/>
  <c r="O611" i="53"/>
  <c r="D611" i="53"/>
  <c r="V610" i="53"/>
  <c r="T610" i="53"/>
  <c r="S610" i="53"/>
  <c r="Q610" i="53"/>
  <c r="P610" i="53"/>
  <c r="O610" i="53"/>
  <c r="D610" i="53"/>
  <c r="V609" i="53"/>
  <c r="T609" i="53"/>
  <c r="S609" i="53"/>
  <c r="Q609" i="53"/>
  <c r="P609" i="53"/>
  <c r="O609" i="53"/>
  <c r="D609" i="53"/>
  <c r="V608" i="53"/>
  <c r="T608" i="53"/>
  <c r="S608" i="53"/>
  <c r="Q608" i="53"/>
  <c r="P608" i="53"/>
  <c r="O608" i="53"/>
  <c r="D608" i="53"/>
  <c r="V607" i="53"/>
  <c r="T607" i="53"/>
  <c r="S607" i="53"/>
  <c r="Q607" i="53"/>
  <c r="P607" i="53"/>
  <c r="O607" i="53"/>
  <c r="D607" i="53"/>
  <c r="V606" i="53"/>
  <c r="T606" i="53"/>
  <c r="S606" i="53"/>
  <c r="Q606" i="53"/>
  <c r="P606" i="53"/>
  <c r="O606" i="53"/>
  <c r="D606" i="53"/>
  <c r="V605" i="53"/>
  <c r="T605" i="53"/>
  <c r="S605" i="53"/>
  <c r="Q605" i="53"/>
  <c r="P605" i="53"/>
  <c r="O605" i="53"/>
  <c r="D605" i="53"/>
  <c r="V604" i="53"/>
  <c r="T604" i="53"/>
  <c r="S604" i="53"/>
  <c r="Q604" i="53"/>
  <c r="P604" i="53"/>
  <c r="O604" i="53"/>
  <c r="D604" i="53"/>
  <c r="V603" i="53"/>
  <c r="T603" i="53"/>
  <c r="S603" i="53"/>
  <c r="Q603" i="53"/>
  <c r="P603" i="53"/>
  <c r="O603" i="53"/>
  <c r="D603" i="53"/>
  <c r="V602" i="53"/>
  <c r="T602" i="53"/>
  <c r="S602" i="53"/>
  <c r="Q602" i="53"/>
  <c r="P602" i="53"/>
  <c r="O602" i="53"/>
  <c r="D602" i="53"/>
  <c r="V601" i="53"/>
  <c r="T601" i="53"/>
  <c r="S601" i="53"/>
  <c r="Q601" i="53"/>
  <c r="P601" i="53"/>
  <c r="O601" i="53"/>
  <c r="D601" i="53"/>
  <c r="V600" i="53"/>
  <c r="T600" i="53"/>
  <c r="S600" i="53"/>
  <c r="Q600" i="53"/>
  <c r="P600" i="53"/>
  <c r="O600" i="53"/>
  <c r="D600" i="53"/>
  <c r="V599" i="53"/>
  <c r="T599" i="53"/>
  <c r="S599" i="53"/>
  <c r="Q599" i="53"/>
  <c r="P599" i="53"/>
  <c r="O599" i="53"/>
  <c r="D599" i="53"/>
  <c r="V598" i="53"/>
  <c r="T598" i="53"/>
  <c r="S598" i="53"/>
  <c r="Q598" i="53"/>
  <c r="P598" i="53"/>
  <c r="O598" i="53"/>
  <c r="D598" i="53"/>
  <c r="V597" i="53"/>
  <c r="T597" i="53"/>
  <c r="S597" i="53"/>
  <c r="Q597" i="53"/>
  <c r="P597" i="53"/>
  <c r="O597" i="53"/>
  <c r="D597" i="53"/>
  <c r="V596" i="53"/>
  <c r="T596" i="53"/>
  <c r="S596" i="53"/>
  <c r="Q596" i="53"/>
  <c r="P596" i="53"/>
  <c r="O596" i="53"/>
  <c r="D596" i="53"/>
  <c r="V595" i="53"/>
  <c r="T595" i="53"/>
  <c r="S595" i="53"/>
  <c r="Q595" i="53"/>
  <c r="P595" i="53"/>
  <c r="O595" i="53"/>
  <c r="D595" i="53"/>
  <c r="V594" i="53"/>
  <c r="T594" i="53"/>
  <c r="S594" i="53"/>
  <c r="Q594" i="53"/>
  <c r="P594" i="53"/>
  <c r="O594" i="53"/>
  <c r="D594" i="53"/>
  <c r="V593" i="53"/>
  <c r="T593" i="53"/>
  <c r="S593" i="53"/>
  <c r="Q593" i="53"/>
  <c r="P593" i="53"/>
  <c r="O593" i="53"/>
  <c r="D593" i="53"/>
  <c r="V592" i="53"/>
  <c r="T592" i="53"/>
  <c r="S592" i="53"/>
  <c r="Q592" i="53"/>
  <c r="P592" i="53"/>
  <c r="O592" i="53"/>
  <c r="D592" i="53"/>
  <c r="V591" i="53"/>
  <c r="T591" i="53"/>
  <c r="S591" i="53"/>
  <c r="Q591" i="53"/>
  <c r="P591" i="53"/>
  <c r="O591" i="53"/>
  <c r="D591" i="53"/>
  <c r="V590" i="53"/>
  <c r="T590" i="53"/>
  <c r="S590" i="53"/>
  <c r="Q590" i="53"/>
  <c r="P590" i="53"/>
  <c r="O590" i="53"/>
  <c r="D590" i="53"/>
  <c r="V589" i="53"/>
  <c r="T589" i="53"/>
  <c r="S589" i="53"/>
  <c r="Q589" i="53"/>
  <c r="P589" i="53"/>
  <c r="O589" i="53"/>
  <c r="D589" i="53"/>
  <c r="V588" i="53"/>
  <c r="T588" i="53"/>
  <c r="S588" i="53"/>
  <c r="Q588" i="53"/>
  <c r="P588" i="53"/>
  <c r="O588" i="53"/>
  <c r="D588" i="53"/>
  <c r="V587" i="53"/>
  <c r="T587" i="53"/>
  <c r="S587" i="53"/>
  <c r="Q587" i="53"/>
  <c r="P587" i="53"/>
  <c r="O587" i="53"/>
  <c r="D587" i="53"/>
  <c r="V586" i="53"/>
  <c r="T586" i="53"/>
  <c r="S586" i="53"/>
  <c r="Q586" i="53"/>
  <c r="P586" i="53"/>
  <c r="O586" i="53"/>
  <c r="D586" i="53"/>
  <c r="V585" i="53"/>
  <c r="T585" i="53"/>
  <c r="S585" i="53"/>
  <c r="Q585" i="53"/>
  <c r="P585" i="53"/>
  <c r="O585" i="53"/>
  <c r="D585" i="53"/>
  <c r="V584" i="53"/>
  <c r="T584" i="53"/>
  <c r="S584" i="53"/>
  <c r="Q584" i="53"/>
  <c r="P584" i="53"/>
  <c r="O584" i="53"/>
  <c r="D584" i="53"/>
  <c r="V583" i="53"/>
  <c r="T583" i="53"/>
  <c r="S583" i="53"/>
  <c r="Q583" i="53"/>
  <c r="P583" i="53"/>
  <c r="O583" i="53"/>
  <c r="D583" i="53"/>
  <c r="V582" i="53"/>
  <c r="T582" i="53"/>
  <c r="S582" i="53"/>
  <c r="Q582" i="53"/>
  <c r="P582" i="53"/>
  <c r="O582" i="53"/>
  <c r="D582" i="53"/>
  <c r="V581" i="53"/>
  <c r="T581" i="53"/>
  <c r="S581" i="53"/>
  <c r="Q581" i="53"/>
  <c r="P581" i="53"/>
  <c r="O581" i="53"/>
  <c r="D581" i="53"/>
  <c r="V580" i="53"/>
  <c r="T580" i="53"/>
  <c r="S580" i="53"/>
  <c r="Q580" i="53"/>
  <c r="P580" i="53"/>
  <c r="O580" i="53"/>
  <c r="D580" i="53"/>
  <c r="V579" i="53"/>
  <c r="T579" i="53"/>
  <c r="S579" i="53"/>
  <c r="Q579" i="53"/>
  <c r="P579" i="53"/>
  <c r="O579" i="53"/>
  <c r="D579" i="53"/>
  <c r="V578" i="53"/>
  <c r="T578" i="53"/>
  <c r="S578" i="53"/>
  <c r="Q578" i="53"/>
  <c r="P578" i="53"/>
  <c r="O578" i="53"/>
  <c r="D578" i="53"/>
  <c r="V577" i="53"/>
  <c r="T577" i="53"/>
  <c r="S577" i="53"/>
  <c r="Q577" i="53"/>
  <c r="P577" i="53"/>
  <c r="O577" i="53"/>
  <c r="D577" i="53"/>
  <c r="V576" i="53"/>
  <c r="T576" i="53"/>
  <c r="S576" i="53"/>
  <c r="Q576" i="53"/>
  <c r="P576" i="53"/>
  <c r="O576" i="53"/>
  <c r="D576" i="53"/>
  <c r="V575" i="53"/>
  <c r="T575" i="53"/>
  <c r="S575" i="53"/>
  <c r="Q575" i="53"/>
  <c r="P575" i="53"/>
  <c r="O575" i="53"/>
  <c r="D575" i="53"/>
  <c r="V574" i="53"/>
  <c r="T574" i="53"/>
  <c r="S574" i="53"/>
  <c r="Q574" i="53"/>
  <c r="P574" i="53"/>
  <c r="O574" i="53"/>
  <c r="D574" i="53"/>
  <c r="V573" i="53"/>
  <c r="T573" i="53"/>
  <c r="S573" i="53"/>
  <c r="Q573" i="53"/>
  <c r="P573" i="53"/>
  <c r="O573" i="53"/>
  <c r="D573" i="53"/>
  <c r="V572" i="53"/>
  <c r="T572" i="53"/>
  <c r="S572" i="53"/>
  <c r="Q572" i="53"/>
  <c r="P572" i="53"/>
  <c r="O572" i="53"/>
  <c r="D572" i="53"/>
  <c r="V571" i="53"/>
  <c r="T571" i="53"/>
  <c r="S571" i="53"/>
  <c r="Q571" i="53"/>
  <c r="P571" i="53"/>
  <c r="O571" i="53"/>
  <c r="D571" i="53"/>
  <c r="V570" i="53"/>
  <c r="T570" i="53"/>
  <c r="S570" i="53"/>
  <c r="Q570" i="53"/>
  <c r="P570" i="53"/>
  <c r="O570" i="53"/>
  <c r="D570" i="53"/>
  <c r="V569" i="53"/>
  <c r="T569" i="53"/>
  <c r="S569" i="53"/>
  <c r="Q569" i="53"/>
  <c r="P569" i="53"/>
  <c r="O569" i="53"/>
  <c r="D569" i="53"/>
  <c r="V568" i="53"/>
  <c r="T568" i="53"/>
  <c r="S568" i="53"/>
  <c r="Q568" i="53"/>
  <c r="P568" i="53"/>
  <c r="O568" i="53"/>
  <c r="D568" i="53"/>
  <c r="V567" i="53"/>
  <c r="T567" i="53"/>
  <c r="S567" i="53"/>
  <c r="Q567" i="53"/>
  <c r="P567" i="53"/>
  <c r="O567" i="53"/>
  <c r="D567" i="53"/>
  <c r="V566" i="53"/>
  <c r="T566" i="53"/>
  <c r="S566" i="53"/>
  <c r="Q566" i="53"/>
  <c r="P566" i="53"/>
  <c r="O566" i="53"/>
  <c r="D566" i="53"/>
  <c r="V565" i="53"/>
  <c r="T565" i="53"/>
  <c r="S565" i="53"/>
  <c r="Q565" i="53"/>
  <c r="P565" i="53"/>
  <c r="O565" i="53"/>
  <c r="D565" i="53"/>
  <c r="V564" i="53"/>
  <c r="T564" i="53"/>
  <c r="S564" i="53"/>
  <c r="Q564" i="53"/>
  <c r="P564" i="53"/>
  <c r="O564" i="53"/>
  <c r="D564" i="53"/>
  <c r="V563" i="53"/>
  <c r="T563" i="53"/>
  <c r="S563" i="53"/>
  <c r="Q563" i="53"/>
  <c r="P563" i="53"/>
  <c r="O563" i="53"/>
  <c r="D563" i="53"/>
  <c r="V562" i="53"/>
  <c r="T562" i="53"/>
  <c r="S562" i="53"/>
  <c r="Q562" i="53"/>
  <c r="P562" i="53"/>
  <c r="O562" i="53"/>
  <c r="D562" i="53"/>
  <c r="V561" i="53"/>
  <c r="T561" i="53"/>
  <c r="S561" i="53"/>
  <c r="Q561" i="53"/>
  <c r="P561" i="53"/>
  <c r="O561" i="53"/>
  <c r="D561" i="53"/>
  <c r="V560" i="53"/>
  <c r="T560" i="53"/>
  <c r="S560" i="53"/>
  <c r="Q560" i="53"/>
  <c r="P560" i="53"/>
  <c r="O560" i="53"/>
  <c r="D560" i="53"/>
  <c r="V559" i="53"/>
  <c r="T559" i="53"/>
  <c r="S559" i="53"/>
  <c r="Q559" i="53"/>
  <c r="P559" i="53"/>
  <c r="O559" i="53"/>
  <c r="D559" i="53"/>
  <c r="V558" i="53"/>
  <c r="T558" i="53"/>
  <c r="S558" i="53"/>
  <c r="Q558" i="53"/>
  <c r="P558" i="53"/>
  <c r="O558" i="53"/>
  <c r="D558" i="53"/>
  <c r="V557" i="53"/>
  <c r="T557" i="53"/>
  <c r="S557" i="53"/>
  <c r="Q557" i="53"/>
  <c r="P557" i="53"/>
  <c r="O557" i="53"/>
  <c r="D557" i="53"/>
  <c r="V556" i="53"/>
  <c r="T556" i="53"/>
  <c r="S556" i="53"/>
  <c r="Q556" i="53"/>
  <c r="P556" i="53"/>
  <c r="O556" i="53"/>
  <c r="D556" i="53"/>
  <c r="V555" i="53"/>
  <c r="T555" i="53"/>
  <c r="S555" i="53"/>
  <c r="Q555" i="53"/>
  <c r="P555" i="53"/>
  <c r="O555" i="53"/>
  <c r="D555" i="53"/>
  <c r="V554" i="53"/>
  <c r="T554" i="53"/>
  <c r="S554" i="53"/>
  <c r="Q554" i="53"/>
  <c r="P554" i="53"/>
  <c r="O554" i="53"/>
  <c r="D554" i="53"/>
  <c r="V553" i="53"/>
  <c r="T553" i="53"/>
  <c r="S553" i="53"/>
  <c r="Q553" i="53"/>
  <c r="P553" i="53"/>
  <c r="O553" i="53"/>
  <c r="D553" i="53"/>
  <c r="V552" i="53"/>
  <c r="T552" i="53"/>
  <c r="S552" i="53"/>
  <c r="Q552" i="53"/>
  <c r="P552" i="53"/>
  <c r="O552" i="53"/>
  <c r="D552" i="53"/>
  <c r="V551" i="53"/>
  <c r="T551" i="53"/>
  <c r="S551" i="53"/>
  <c r="Q551" i="53"/>
  <c r="P551" i="53"/>
  <c r="O551" i="53"/>
  <c r="D551" i="53"/>
  <c r="V550" i="53"/>
  <c r="T550" i="53"/>
  <c r="S550" i="53"/>
  <c r="Q550" i="53"/>
  <c r="P550" i="53"/>
  <c r="O550" i="53"/>
  <c r="D550" i="53"/>
  <c r="V549" i="53"/>
  <c r="T549" i="53"/>
  <c r="S549" i="53"/>
  <c r="Q549" i="53"/>
  <c r="P549" i="53"/>
  <c r="O549" i="53"/>
  <c r="D549" i="53"/>
  <c r="V548" i="53"/>
  <c r="T548" i="53"/>
  <c r="S548" i="53"/>
  <c r="Q548" i="53"/>
  <c r="P548" i="53"/>
  <c r="O548" i="53"/>
  <c r="D548" i="53"/>
  <c r="V547" i="53"/>
  <c r="T547" i="53"/>
  <c r="S547" i="53"/>
  <c r="Q547" i="53"/>
  <c r="P547" i="53"/>
  <c r="O547" i="53"/>
  <c r="D547" i="53"/>
  <c r="V546" i="53"/>
  <c r="T546" i="53"/>
  <c r="S546" i="53"/>
  <c r="Q546" i="53"/>
  <c r="P546" i="53"/>
  <c r="O546" i="53"/>
  <c r="D546" i="53"/>
  <c r="V545" i="53"/>
  <c r="T545" i="53"/>
  <c r="S545" i="53"/>
  <c r="Q545" i="53"/>
  <c r="P545" i="53"/>
  <c r="O545" i="53"/>
  <c r="D545" i="53"/>
  <c r="V544" i="53"/>
  <c r="T544" i="53"/>
  <c r="S544" i="53"/>
  <c r="Q544" i="53"/>
  <c r="P544" i="53"/>
  <c r="O544" i="53"/>
  <c r="D544" i="53"/>
  <c r="V543" i="53"/>
  <c r="T543" i="53"/>
  <c r="S543" i="53"/>
  <c r="Q543" i="53"/>
  <c r="P543" i="53"/>
  <c r="O543" i="53"/>
  <c r="D543" i="53"/>
  <c r="V542" i="53"/>
  <c r="T542" i="53"/>
  <c r="S542" i="53"/>
  <c r="Q542" i="53"/>
  <c r="P542" i="53"/>
  <c r="O542" i="53"/>
  <c r="D542" i="53"/>
  <c r="V541" i="53"/>
  <c r="T541" i="53"/>
  <c r="S541" i="53"/>
  <c r="Q541" i="53"/>
  <c r="P541" i="53"/>
  <c r="O541" i="53"/>
  <c r="D541" i="53"/>
  <c r="V540" i="53"/>
  <c r="T540" i="53"/>
  <c r="S540" i="53"/>
  <c r="Q540" i="53"/>
  <c r="P540" i="53"/>
  <c r="O540" i="53"/>
  <c r="D540" i="53"/>
  <c r="V539" i="53"/>
  <c r="T539" i="53"/>
  <c r="S539" i="53"/>
  <c r="Q539" i="53"/>
  <c r="P539" i="53"/>
  <c r="O539" i="53"/>
  <c r="D539" i="53"/>
  <c r="V538" i="53"/>
  <c r="T538" i="53"/>
  <c r="S538" i="53"/>
  <c r="Q538" i="53"/>
  <c r="P538" i="53"/>
  <c r="O538" i="53"/>
  <c r="D538" i="53"/>
  <c r="V537" i="53"/>
  <c r="T537" i="53"/>
  <c r="S537" i="53"/>
  <c r="Q537" i="53"/>
  <c r="P537" i="53"/>
  <c r="O537" i="53"/>
  <c r="D537" i="53"/>
  <c r="V536" i="53"/>
  <c r="T536" i="53"/>
  <c r="S536" i="53"/>
  <c r="Q536" i="53"/>
  <c r="P536" i="53"/>
  <c r="O536" i="53"/>
  <c r="D536" i="53"/>
  <c r="V535" i="53"/>
  <c r="T535" i="53"/>
  <c r="S535" i="53"/>
  <c r="Q535" i="53"/>
  <c r="P535" i="53"/>
  <c r="O535" i="53"/>
  <c r="D535" i="53"/>
  <c r="V534" i="53"/>
  <c r="T534" i="53"/>
  <c r="S534" i="53"/>
  <c r="Q534" i="53"/>
  <c r="P534" i="53"/>
  <c r="O534" i="53"/>
  <c r="D534" i="53"/>
  <c r="V533" i="53"/>
  <c r="T533" i="53"/>
  <c r="S533" i="53"/>
  <c r="Q533" i="53"/>
  <c r="P533" i="53"/>
  <c r="O533" i="53"/>
  <c r="D533" i="53"/>
  <c r="V532" i="53"/>
  <c r="T532" i="53"/>
  <c r="S532" i="53"/>
  <c r="Q532" i="53"/>
  <c r="P532" i="53"/>
  <c r="O532" i="53"/>
  <c r="D532" i="53"/>
  <c r="V531" i="53"/>
  <c r="T531" i="53"/>
  <c r="S531" i="53"/>
  <c r="Q531" i="53"/>
  <c r="P531" i="53"/>
  <c r="O531" i="53"/>
  <c r="D531" i="53"/>
  <c r="V530" i="53"/>
  <c r="T530" i="53"/>
  <c r="S530" i="53"/>
  <c r="Q530" i="53"/>
  <c r="P530" i="53"/>
  <c r="O530" i="53"/>
  <c r="D530" i="53"/>
  <c r="V529" i="53"/>
  <c r="T529" i="53"/>
  <c r="S529" i="53"/>
  <c r="Q529" i="53"/>
  <c r="P529" i="53"/>
  <c r="O529" i="53"/>
  <c r="D529" i="53"/>
  <c r="V528" i="53"/>
  <c r="T528" i="53"/>
  <c r="S528" i="53"/>
  <c r="Q528" i="53"/>
  <c r="P528" i="53"/>
  <c r="O528" i="53"/>
  <c r="D528" i="53"/>
  <c r="V527" i="53"/>
  <c r="T527" i="53"/>
  <c r="S527" i="53"/>
  <c r="Q527" i="53"/>
  <c r="P527" i="53"/>
  <c r="O527" i="53"/>
  <c r="D527" i="53"/>
  <c r="V526" i="53"/>
  <c r="T526" i="53"/>
  <c r="S526" i="53"/>
  <c r="Q526" i="53"/>
  <c r="P526" i="53"/>
  <c r="O526" i="53"/>
  <c r="D526" i="53"/>
  <c r="V525" i="53"/>
  <c r="T525" i="53"/>
  <c r="S525" i="53"/>
  <c r="Q525" i="53"/>
  <c r="P525" i="53"/>
  <c r="O525" i="53"/>
  <c r="D525" i="53"/>
  <c r="V524" i="53"/>
  <c r="T524" i="53"/>
  <c r="S524" i="53"/>
  <c r="Q524" i="53"/>
  <c r="P524" i="53"/>
  <c r="O524" i="53"/>
  <c r="D524" i="53"/>
  <c r="V523" i="53"/>
  <c r="T523" i="53"/>
  <c r="S523" i="53"/>
  <c r="Q523" i="53"/>
  <c r="P523" i="53"/>
  <c r="O523" i="53"/>
  <c r="D523" i="53"/>
  <c r="V522" i="53"/>
  <c r="T522" i="53"/>
  <c r="S522" i="53"/>
  <c r="Q522" i="53"/>
  <c r="P522" i="53"/>
  <c r="O522" i="53"/>
  <c r="D522" i="53"/>
  <c r="V521" i="53"/>
  <c r="T521" i="53"/>
  <c r="S521" i="53"/>
  <c r="Q521" i="53"/>
  <c r="P521" i="53"/>
  <c r="O521" i="53"/>
  <c r="D521" i="53"/>
  <c r="V520" i="53"/>
  <c r="T520" i="53"/>
  <c r="S520" i="53"/>
  <c r="Q520" i="53"/>
  <c r="P520" i="53"/>
  <c r="O520" i="53"/>
  <c r="D520" i="53"/>
  <c r="V519" i="53"/>
  <c r="T519" i="53"/>
  <c r="S519" i="53"/>
  <c r="Q519" i="53"/>
  <c r="P519" i="53"/>
  <c r="O519" i="53"/>
  <c r="D519" i="53"/>
  <c r="V518" i="53"/>
  <c r="T518" i="53"/>
  <c r="S518" i="53"/>
  <c r="Q518" i="53"/>
  <c r="P518" i="53"/>
  <c r="O518" i="53"/>
  <c r="D518" i="53"/>
  <c r="V517" i="53"/>
  <c r="T517" i="53"/>
  <c r="S517" i="53"/>
  <c r="Q517" i="53"/>
  <c r="P517" i="53"/>
  <c r="O517" i="53"/>
  <c r="D517" i="53"/>
  <c r="V516" i="53"/>
  <c r="T516" i="53"/>
  <c r="S516" i="53"/>
  <c r="Q516" i="53"/>
  <c r="P516" i="53"/>
  <c r="O516" i="53"/>
  <c r="D516" i="53"/>
  <c r="V515" i="53"/>
  <c r="T515" i="53"/>
  <c r="S515" i="53"/>
  <c r="Q515" i="53"/>
  <c r="P515" i="53"/>
  <c r="O515" i="53"/>
  <c r="D515" i="53"/>
  <c r="V514" i="53"/>
  <c r="T514" i="53"/>
  <c r="S514" i="53"/>
  <c r="Q514" i="53"/>
  <c r="P514" i="53"/>
  <c r="O514" i="53"/>
  <c r="D514" i="53"/>
  <c r="V513" i="53"/>
  <c r="T513" i="53"/>
  <c r="S513" i="53"/>
  <c r="Q513" i="53"/>
  <c r="P513" i="53"/>
  <c r="O513" i="53"/>
  <c r="D513" i="53"/>
  <c r="V512" i="53"/>
  <c r="T512" i="53"/>
  <c r="S512" i="53"/>
  <c r="Q512" i="53"/>
  <c r="P512" i="53"/>
  <c r="O512" i="53"/>
  <c r="D512" i="53"/>
  <c r="V511" i="53"/>
  <c r="T511" i="53"/>
  <c r="S511" i="53"/>
  <c r="Q511" i="53"/>
  <c r="P511" i="53"/>
  <c r="O511" i="53"/>
  <c r="D511" i="53"/>
  <c r="V510" i="53"/>
  <c r="T510" i="53"/>
  <c r="S510" i="53"/>
  <c r="Q510" i="53"/>
  <c r="P510" i="53"/>
  <c r="O510" i="53"/>
  <c r="D510" i="53"/>
  <c r="V509" i="53"/>
  <c r="T509" i="53"/>
  <c r="S509" i="53"/>
  <c r="Q509" i="53"/>
  <c r="P509" i="53"/>
  <c r="O509" i="53"/>
  <c r="D509" i="53"/>
  <c r="V508" i="53"/>
  <c r="T508" i="53"/>
  <c r="S508" i="53"/>
  <c r="Q508" i="53"/>
  <c r="P508" i="53"/>
  <c r="O508" i="53"/>
  <c r="D508" i="53"/>
  <c r="V507" i="53"/>
  <c r="T507" i="53"/>
  <c r="S507" i="53"/>
  <c r="Q507" i="53"/>
  <c r="P507" i="53"/>
  <c r="O507" i="53"/>
  <c r="D507" i="53"/>
  <c r="V506" i="53"/>
  <c r="T506" i="53"/>
  <c r="S506" i="53"/>
  <c r="Q506" i="53"/>
  <c r="P506" i="53"/>
  <c r="O506" i="53"/>
  <c r="D506" i="53"/>
  <c r="V505" i="53"/>
  <c r="T505" i="53"/>
  <c r="S505" i="53"/>
  <c r="Q505" i="53"/>
  <c r="P505" i="53"/>
  <c r="O505" i="53"/>
  <c r="D505" i="53"/>
  <c r="V504" i="53"/>
  <c r="T504" i="53"/>
  <c r="S504" i="53"/>
  <c r="Q504" i="53"/>
  <c r="P504" i="53"/>
  <c r="O504" i="53"/>
  <c r="D504" i="53"/>
  <c r="V503" i="53"/>
  <c r="T503" i="53"/>
  <c r="S503" i="53"/>
  <c r="Q503" i="53"/>
  <c r="P503" i="53"/>
  <c r="O503" i="53"/>
  <c r="D503" i="53"/>
  <c r="V502" i="53"/>
  <c r="T502" i="53"/>
  <c r="S502" i="53"/>
  <c r="Q502" i="53"/>
  <c r="P502" i="53"/>
  <c r="O502" i="53"/>
  <c r="D502" i="53"/>
  <c r="V501" i="53"/>
  <c r="T501" i="53"/>
  <c r="S501" i="53"/>
  <c r="Q501" i="53"/>
  <c r="P501" i="53"/>
  <c r="O501" i="53"/>
  <c r="D501" i="53"/>
  <c r="V500" i="53"/>
  <c r="T500" i="53"/>
  <c r="S500" i="53"/>
  <c r="Q500" i="53"/>
  <c r="P500" i="53"/>
  <c r="O500" i="53"/>
  <c r="D500" i="53"/>
  <c r="V499" i="53"/>
  <c r="T499" i="53"/>
  <c r="S499" i="53"/>
  <c r="Q499" i="53"/>
  <c r="P499" i="53"/>
  <c r="O499" i="53"/>
  <c r="D499" i="53"/>
  <c r="V498" i="53"/>
  <c r="T498" i="53"/>
  <c r="S498" i="53"/>
  <c r="Q498" i="53"/>
  <c r="P498" i="53"/>
  <c r="O498" i="53"/>
  <c r="D498" i="53"/>
  <c r="V497" i="53"/>
  <c r="T497" i="53"/>
  <c r="S497" i="53"/>
  <c r="Q497" i="53"/>
  <c r="P497" i="53"/>
  <c r="O497" i="53"/>
  <c r="D497" i="53"/>
  <c r="V496" i="53"/>
  <c r="T496" i="53"/>
  <c r="S496" i="53"/>
  <c r="Q496" i="53"/>
  <c r="P496" i="53"/>
  <c r="O496" i="53"/>
  <c r="D496" i="53"/>
  <c r="V495" i="53"/>
  <c r="T495" i="53"/>
  <c r="S495" i="53"/>
  <c r="Q495" i="53"/>
  <c r="P495" i="53"/>
  <c r="O495" i="53"/>
  <c r="D495" i="53"/>
  <c r="V494" i="53"/>
  <c r="T494" i="53"/>
  <c r="S494" i="53"/>
  <c r="Q494" i="53"/>
  <c r="P494" i="53"/>
  <c r="O494" i="53"/>
  <c r="D494" i="53"/>
  <c r="V493" i="53"/>
  <c r="T493" i="53"/>
  <c r="S493" i="53"/>
  <c r="Q493" i="53"/>
  <c r="P493" i="53"/>
  <c r="O493" i="53"/>
  <c r="D493" i="53"/>
  <c r="V492" i="53"/>
  <c r="T492" i="53"/>
  <c r="S492" i="53"/>
  <c r="Q492" i="53"/>
  <c r="P492" i="53"/>
  <c r="O492" i="53"/>
  <c r="D492" i="53"/>
  <c r="V491" i="53"/>
  <c r="T491" i="53"/>
  <c r="S491" i="53"/>
  <c r="Q491" i="53"/>
  <c r="P491" i="53"/>
  <c r="O491" i="53"/>
  <c r="D491" i="53"/>
  <c r="V490" i="53"/>
  <c r="T490" i="53"/>
  <c r="S490" i="53"/>
  <c r="Q490" i="53"/>
  <c r="P490" i="53"/>
  <c r="O490" i="53"/>
  <c r="D490" i="53"/>
  <c r="V489" i="53"/>
  <c r="T489" i="53"/>
  <c r="S489" i="53"/>
  <c r="Q489" i="53"/>
  <c r="P489" i="53"/>
  <c r="O489" i="53"/>
  <c r="D489" i="53"/>
  <c r="V488" i="53"/>
  <c r="T488" i="53"/>
  <c r="S488" i="53"/>
  <c r="Q488" i="53"/>
  <c r="P488" i="53"/>
  <c r="O488" i="53"/>
  <c r="D488" i="53"/>
  <c r="V487" i="53"/>
  <c r="T487" i="53"/>
  <c r="S487" i="53"/>
  <c r="Q487" i="53"/>
  <c r="P487" i="53"/>
  <c r="O487" i="53"/>
  <c r="D487" i="53"/>
  <c r="V486" i="53"/>
  <c r="T486" i="53"/>
  <c r="S486" i="53"/>
  <c r="Q486" i="53"/>
  <c r="P486" i="53"/>
  <c r="O486" i="53"/>
  <c r="D486" i="53"/>
  <c r="V485" i="53"/>
  <c r="T485" i="53"/>
  <c r="S485" i="53"/>
  <c r="Q485" i="53"/>
  <c r="P485" i="53"/>
  <c r="O485" i="53"/>
  <c r="D485" i="53"/>
  <c r="V484" i="53"/>
  <c r="T484" i="53"/>
  <c r="S484" i="53"/>
  <c r="Q484" i="53"/>
  <c r="P484" i="53"/>
  <c r="O484" i="53"/>
  <c r="D484" i="53"/>
  <c r="V483" i="53"/>
  <c r="T483" i="53"/>
  <c r="S483" i="53"/>
  <c r="Q483" i="53"/>
  <c r="P483" i="53"/>
  <c r="O483" i="53"/>
  <c r="D483" i="53"/>
  <c r="V482" i="53"/>
  <c r="T482" i="53"/>
  <c r="S482" i="53"/>
  <c r="Q482" i="53"/>
  <c r="P482" i="53"/>
  <c r="O482" i="53"/>
  <c r="D482" i="53"/>
  <c r="V481" i="53"/>
  <c r="T481" i="53"/>
  <c r="S481" i="53"/>
  <c r="Q481" i="53"/>
  <c r="P481" i="53"/>
  <c r="O481" i="53"/>
  <c r="D481" i="53"/>
  <c r="V480" i="53"/>
  <c r="T480" i="53"/>
  <c r="S480" i="53"/>
  <c r="Q480" i="53"/>
  <c r="P480" i="53"/>
  <c r="O480" i="53"/>
  <c r="D480" i="53"/>
  <c r="V479" i="53"/>
  <c r="T479" i="53"/>
  <c r="S479" i="53"/>
  <c r="Q479" i="53"/>
  <c r="P479" i="53"/>
  <c r="O479" i="53"/>
  <c r="D479" i="53"/>
  <c r="V478" i="53"/>
  <c r="T478" i="53"/>
  <c r="S478" i="53"/>
  <c r="Q478" i="53"/>
  <c r="P478" i="53"/>
  <c r="O478" i="53"/>
  <c r="D478" i="53"/>
  <c r="V477" i="53"/>
  <c r="T477" i="53"/>
  <c r="S477" i="53"/>
  <c r="Q477" i="53"/>
  <c r="P477" i="53"/>
  <c r="O477" i="53"/>
  <c r="D477" i="53"/>
  <c r="V476" i="53"/>
  <c r="T476" i="53"/>
  <c r="S476" i="53"/>
  <c r="Q476" i="53"/>
  <c r="P476" i="53"/>
  <c r="O476" i="53"/>
  <c r="D476" i="53"/>
  <c r="V475" i="53"/>
  <c r="T475" i="53"/>
  <c r="S475" i="53"/>
  <c r="Q475" i="53"/>
  <c r="P475" i="53"/>
  <c r="O475" i="53"/>
  <c r="D475" i="53"/>
  <c r="V474" i="53"/>
  <c r="T474" i="53"/>
  <c r="S474" i="53"/>
  <c r="Q474" i="53"/>
  <c r="P474" i="53"/>
  <c r="O474" i="53"/>
  <c r="D474" i="53"/>
  <c r="V473" i="53"/>
  <c r="T473" i="53"/>
  <c r="S473" i="53"/>
  <c r="Q473" i="53"/>
  <c r="P473" i="53"/>
  <c r="O473" i="53"/>
  <c r="D473" i="53"/>
  <c r="V472" i="53"/>
  <c r="T472" i="53"/>
  <c r="S472" i="53"/>
  <c r="Q472" i="53"/>
  <c r="P472" i="53"/>
  <c r="O472" i="53"/>
  <c r="D472" i="53"/>
  <c r="V471" i="53"/>
  <c r="T471" i="53"/>
  <c r="S471" i="53"/>
  <c r="Q471" i="53"/>
  <c r="P471" i="53"/>
  <c r="O471" i="53"/>
  <c r="D471" i="53"/>
  <c r="V470" i="53"/>
  <c r="T470" i="53"/>
  <c r="S470" i="53"/>
  <c r="Q470" i="53"/>
  <c r="P470" i="53"/>
  <c r="O470" i="53"/>
  <c r="D470" i="53"/>
  <c r="V469" i="53"/>
  <c r="T469" i="53"/>
  <c r="S469" i="53"/>
  <c r="Q469" i="53"/>
  <c r="P469" i="53"/>
  <c r="O469" i="53"/>
  <c r="D469" i="53"/>
  <c r="V468" i="53"/>
  <c r="T468" i="53"/>
  <c r="S468" i="53"/>
  <c r="Q468" i="53"/>
  <c r="P468" i="53"/>
  <c r="O468" i="53"/>
  <c r="D468" i="53"/>
  <c r="V467" i="53"/>
  <c r="T467" i="53"/>
  <c r="S467" i="53"/>
  <c r="Q467" i="53"/>
  <c r="P467" i="53"/>
  <c r="O467" i="53"/>
  <c r="D467" i="53"/>
  <c r="V466" i="53"/>
  <c r="T466" i="53"/>
  <c r="S466" i="53"/>
  <c r="Q466" i="53"/>
  <c r="P466" i="53"/>
  <c r="O466" i="53"/>
  <c r="D466" i="53"/>
  <c r="V465" i="53"/>
  <c r="T465" i="53"/>
  <c r="S465" i="53"/>
  <c r="Q465" i="53"/>
  <c r="P465" i="53"/>
  <c r="O465" i="53"/>
  <c r="D465" i="53"/>
  <c r="V464" i="53"/>
  <c r="T464" i="53"/>
  <c r="S464" i="53"/>
  <c r="Q464" i="53"/>
  <c r="P464" i="53"/>
  <c r="O464" i="53"/>
  <c r="D464" i="53"/>
  <c r="V463" i="53"/>
  <c r="T463" i="53"/>
  <c r="S463" i="53"/>
  <c r="Q463" i="53"/>
  <c r="P463" i="53"/>
  <c r="O463" i="53"/>
  <c r="D463" i="53"/>
  <c r="V462" i="53"/>
  <c r="T462" i="53"/>
  <c r="S462" i="53"/>
  <c r="Q462" i="53"/>
  <c r="P462" i="53"/>
  <c r="O462" i="53"/>
  <c r="D462" i="53"/>
  <c r="V461" i="53"/>
  <c r="T461" i="53"/>
  <c r="S461" i="53"/>
  <c r="Q461" i="53"/>
  <c r="P461" i="53"/>
  <c r="O461" i="53"/>
  <c r="D461" i="53"/>
  <c r="V460" i="53"/>
  <c r="T460" i="53"/>
  <c r="S460" i="53"/>
  <c r="Q460" i="53"/>
  <c r="P460" i="53"/>
  <c r="O460" i="53"/>
  <c r="D460" i="53"/>
  <c r="V459" i="53"/>
  <c r="T459" i="53"/>
  <c r="S459" i="53"/>
  <c r="Q459" i="53"/>
  <c r="P459" i="53"/>
  <c r="O459" i="53"/>
  <c r="D459" i="53"/>
  <c r="V458" i="53"/>
  <c r="T458" i="53"/>
  <c r="S458" i="53"/>
  <c r="Q458" i="53"/>
  <c r="P458" i="53"/>
  <c r="O458" i="53"/>
  <c r="D458" i="53"/>
  <c r="V457" i="53"/>
  <c r="T457" i="53"/>
  <c r="S457" i="53"/>
  <c r="Q457" i="53"/>
  <c r="P457" i="53"/>
  <c r="O457" i="53"/>
  <c r="D457" i="53"/>
  <c r="V456" i="53"/>
  <c r="T456" i="53"/>
  <c r="S456" i="53"/>
  <c r="Q456" i="53"/>
  <c r="P456" i="53"/>
  <c r="O456" i="53"/>
  <c r="D456" i="53"/>
  <c r="V455" i="53"/>
  <c r="T455" i="53"/>
  <c r="S455" i="53"/>
  <c r="Q455" i="53"/>
  <c r="P455" i="53"/>
  <c r="O455" i="53"/>
  <c r="D455" i="53"/>
  <c r="V454" i="53"/>
  <c r="T454" i="53"/>
  <c r="S454" i="53"/>
  <c r="Q454" i="53"/>
  <c r="P454" i="53"/>
  <c r="O454" i="53"/>
  <c r="D454" i="53"/>
  <c r="V453" i="53"/>
  <c r="T453" i="53"/>
  <c r="S453" i="53"/>
  <c r="Q453" i="53"/>
  <c r="P453" i="53"/>
  <c r="O453" i="53"/>
  <c r="D453" i="53"/>
  <c r="V452" i="53"/>
  <c r="T452" i="53"/>
  <c r="S452" i="53"/>
  <c r="Q452" i="53"/>
  <c r="P452" i="53"/>
  <c r="O452" i="53"/>
  <c r="D452" i="53"/>
  <c r="V451" i="53"/>
  <c r="T451" i="53"/>
  <c r="S451" i="53"/>
  <c r="Q451" i="53"/>
  <c r="P451" i="53"/>
  <c r="O451" i="53"/>
  <c r="D451" i="53"/>
  <c r="V450" i="53"/>
  <c r="T450" i="53"/>
  <c r="S450" i="53"/>
  <c r="Q450" i="53"/>
  <c r="P450" i="53"/>
  <c r="O450" i="53"/>
  <c r="D450" i="53"/>
  <c r="V449" i="53"/>
  <c r="T449" i="53"/>
  <c r="S449" i="53"/>
  <c r="Q449" i="53"/>
  <c r="P449" i="53"/>
  <c r="O449" i="53"/>
  <c r="D449" i="53"/>
  <c r="V448" i="53"/>
  <c r="T448" i="53"/>
  <c r="S448" i="53"/>
  <c r="Q448" i="53"/>
  <c r="P448" i="53"/>
  <c r="O448" i="53"/>
  <c r="D448" i="53"/>
  <c r="V447" i="53"/>
  <c r="T447" i="53"/>
  <c r="S447" i="53"/>
  <c r="Q447" i="53"/>
  <c r="P447" i="53"/>
  <c r="O447" i="53"/>
  <c r="D447" i="53"/>
  <c r="V446" i="53"/>
  <c r="T446" i="53"/>
  <c r="S446" i="53"/>
  <c r="Q446" i="53"/>
  <c r="P446" i="53"/>
  <c r="O446" i="53"/>
  <c r="D446" i="53"/>
  <c r="V445" i="53"/>
  <c r="T445" i="53"/>
  <c r="S445" i="53"/>
  <c r="Q445" i="53"/>
  <c r="P445" i="53"/>
  <c r="O445" i="53"/>
  <c r="D445" i="53"/>
  <c r="V444" i="53"/>
  <c r="T444" i="53"/>
  <c r="S444" i="53"/>
  <c r="Q444" i="53"/>
  <c r="P444" i="53"/>
  <c r="O444" i="53"/>
  <c r="D444" i="53"/>
  <c r="V443" i="53"/>
  <c r="T443" i="53"/>
  <c r="S443" i="53"/>
  <c r="Q443" i="53"/>
  <c r="P443" i="53"/>
  <c r="O443" i="53"/>
  <c r="D443" i="53"/>
  <c r="V442" i="53"/>
  <c r="T442" i="53"/>
  <c r="S442" i="53"/>
  <c r="Q442" i="53"/>
  <c r="P442" i="53"/>
  <c r="O442" i="53"/>
  <c r="D442" i="53"/>
  <c r="V441" i="53"/>
  <c r="T441" i="53"/>
  <c r="S441" i="53"/>
  <c r="Q441" i="53"/>
  <c r="P441" i="53"/>
  <c r="O441" i="53"/>
  <c r="D441" i="53"/>
  <c r="V440" i="53"/>
  <c r="T440" i="53"/>
  <c r="S440" i="53"/>
  <c r="Q440" i="53"/>
  <c r="P440" i="53"/>
  <c r="O440" i="53"/>
  <c r="D440" i="53"/>
  <c r="V439" i="53"/>
  <c r="T439" i="53"/>
  <c r="S439" i="53"/>
  <c r="Q439" i="53"/>
  <c r="P439" i="53"/>
  <c r="O439" i="53"/>
  <c r="D439" i="53"/>
  <c r="V438" i="53"/>
  <c r="T438" i="53"/>
  <c r="S438" i="53"/>
  <c r="Q438" i="53"/>
  <c r="P438" i="53"/>
  <c r="O438" i="53"/>
  <c r="D438" i="53"/>
  <c r="V437" i="53"/>
  <c r="T437" i="53"/>
  <c r="S437" i="53"/>
  <c r="Q437" i="53"/>
  <c r="P437" i="53"/>
  <c r="O437" i="53"/>
  <c r="D437" i="53"/>
  <c r="V436" i="53"/>
  <c r="T436" i="53"/>
  <c r="S436" i="53"/>
  <c r="Q436" i="53"/>
  <c r="P436" i="53"/>
  <c r="O436" i="53"/>
  <c r="D436" i="53"/>
  <c r="V435" i="53"/>
  <c r="T435" i="53"/>
  <c r="S435" i="53"/>
  <c r="Q435" i="53"/>
  <c r="P435" i="53"/>
  <c r="O435" i="53"/>
  <c r="D435" i="53"/>
  <c r="V434" i="53"/>
  <c r="T434" i="53"/>
  <c r="S434" i="53"/>
  <c r="Q434" i="53"/>
  <c r="P434" i="53"/>
  <c r="O434" i="53"/>
  <c r="D434" i="53"/>
  <c r="V433" i="53"/>
  <c r="T433" i="53"/>
  <c r="S433" i="53"/>
  <c r="Q433" i="53"/>
  <c r="P433" i="53"/>
  <c r="O433" i="53"/>
  <c r="D433" i="53"/>
  <c r="V432" i="53"/>
  <c r="T432" i="53"/>
  <c r="S432" i="53"/>
  <c r="Q432" i="53"/>
  <c r="P432" i="53"/>
  <c r="O432" i="53"/>
  <c r="D432" i="53"/>
  <c r="V431" i="53"/>
  <c r="T431" i="53"/>
  <c r="S431" i="53"/>
  <c r="Q431" i="53"/>
  <c r="P431" i="53"/>
  <c r="O431" i="53"/>
  <c r="D431" i="53"/>
  <c r="V430" i="53"/>
  <c r="T430" i="53"/>
  <c r="S430" i="53"/>
  <c r="Q430" i="53"/>
  <c r="P430" i="53"/>
  <c r="O430" i="53"/>
  <c r="D430" i="53"/>
  <c r="V429" i="53"/>
  <c r="T429" i="53"/>
  <c r="S429" i="53"/>
  <c r="Q429" i="53"/>
  <c r="P429" i="53"/>
  <c r="O429" i="53"/>
  <c r="D429" i="53"/>
  <c r="V428" i="53"/>
  <c r="T428" i="53"/>
  <c r="S428" i="53"/>
  <c r="Q428" i="53"/>
  <c r="P428" i="53"/>
  <c r="O428" i="53"/>
  <c r="D428" i="53"/>
  <c r="V427" i="53"/>
  <c r="T427" i="53"/>
  <c r="S427" i="53"/>
  <c r="Q427" i="53"/>
  <c r="P427" i="53"/>
  <c r="O427" i="53"/>
  <c r="D427" i="53"/>
  <c r="V426" i="53"/>
  <c r="T426" i="53"/>
  <c r="S426" i="53"/>
  <c r="Q426" i="53"/>
  <c r="P426" i="53"/>
  <c r="O426" i="53"/>
  <c r="D426" i="53"/>
  <c r="V425" i="53"/>
  <c r="T425" i="53"/>
  <c r="S425" i="53"/>
  <c r="Q425" i="53"/>
  <c r="P425" i="53"/>
  <c r="O425" i="53"/>
  <c r="D425" i="53"/>
  <c r="V424" i="53"/>
  <c r="T424" i="53"/>
  <c r="S424" i="53"/>
  <c r="Q424" i="53"/>
  <c r="P424" i="53"/>
  <c r="O424" i="53"/>
  <c r="D424" i="53"/>
  <c r="V423" i="53"/>
  <c r="T423" i="53"/>
  <c r="S423" i="53"/>
  <c r="Q423" i="53"/>
  <c r="P423" i="53"/>
  <c r="O423" i="53"/>
  <c r="D423" i="53"/>
  <c r="V422" i="53"/>
  <c r="T422" i="53"/>
  <c r="S422" i="53"/>
  <c r="Q422" i="53"/>
  <c r="P422" i="53"/>
  <c r="O422" i="53"/>
  <c r="D422" i="53"/>
  <c r="V421" i="53"/>
  <c r="T421" i="53"/>
  <c r="S421" i="53"/>
  <c r="Q421" i="53"/>
  <c r="P421" i="53"/>
  <c r="O421" i="53"/>
  <c r="D421" i="53"/>
  <c r="V420" i="53"/>
  <c r="T420" i="53"/>
  <c r="S420" i="53"/>
  <c r="Q420" i="53"/>
  <c r="P420" i="53"/>
  <c r="O420" i="53"/>
  <c r="D420" i="53"/>
  <c r="V419" i="53"/>
  <c r="T419" i="53"/>
  <c r="S419" i="53"/>
  <c r="Q419" i="53"/>
  <c r="P419" i="53"/>
  <c r="O419" i="53"/>
  <c r="D419" i="53"/>
  <c r="V418" i="53"/>
  <c r="T418" i="53"/>
  <c r="S418" i="53"/>
  <c r="Q418" i="53"/>
  <c r="P418" i="53"/>
  <c r="O418" i="53"/>
  <c r="D418" i="53"/>
  <c r="V417" i="53"/>
  <c r="T417" i="53"/>
  <c r="S417" i="53"/>
  <c r="Q417" i="53"/>
  <c r="P417" i="53"/>
  <c r="O417" i="53"/>
  <c r="D417" i="53"/>
  <c r="V416" i="53"/>
  <c r="T416" i="53"/>
  <c r="S416" i="53"/>
  <c r="Q416" i="53"/>
  <c r="P416" i="53"/>
  <c r="O416" i="53"/>
  <c r="D416" i="53"/>
  <c r="V415" i="53"/>
  <c r="T415" i="53"/>
  <c r="S415" i="53"/>
  <c r="Q415" i="53"/>
  <c r="P415" i="53"/>
  <c r="O415" i="53"/>
  <c r="D415" i="53"/>
  <c r="V414" i="53"/>
  <c r="T414" i="53"/>
  <c r="S414" i="53"/>
  <c r="Q414" i="53"/>
  <c r="P414" i="53"/>
  <c r="O414" i="53"/>
  <c r="D414" i="53"/>
  <c r="V413" i="53"/>
  <c r="T413" i="53"/>
  <c r="S413" i="53"/>
  <c r="Q413" i="53"/>
  <c r="P413" i="53"/>
  <c r="O413" i="53"/>
  <c r="D413" i="53"/>
  <c r="V412" i="53"/>
  <c r="T412" i="53"/>
  <c r="S412" i="53"/>
  <c r="Q412" i="53"/>
  <c r="P412" i="53"/>
  <c r="O412" i="53"/>
  <c r="D412" i="53"/>
  <c r="V411" i="53"/>
  <c r="T411" i="53"/>
  <c r="S411" i="53"/>
  <c r="Q411" i="53"/>
  <c r="P411" i="53"/>
  <c r="O411" i="53"/>
  <c r="D411" i="53"/>
  <c r="V410" i="53"/>
  <c r="T410" i="53"/>
  <c r="S410" i="53"/>
  <c r="Q410" i="53"/>
  <c r="P410" i="53"/>
  <c r="O410" i="53"/>
  <c r="D410" i="53"/>
  <c r="V409" i="53"/>
  <c r="T409" i="53"/>
  <c r="S409" i="53"/>
  <c r="Q409" i="53"/>
  <c r="P409" i="53"/>
  <c r="O409" i="53"/>
  <c r="D409" i="53"/>
  <c r="V408" i="53"/>
  <c r="T408" i="53"/>
  <c r="S408" i="53"/>
  <c r="Q408" i="53"/>
  <c r="P408" i="53"/>
  <c r="O408" i="53"/>
  <c r="D408" i="53"/>
  <c r="V407" i="53"/>
  <c r="T407" i="53"/>
  <c r="S407" i="53"/>
  <c r="Q407" i="53"/>
  <c r="P407" i="53"/>
  <c r="O407" i="53"/>
  <c r="D407" i="53"/>
  <c r="V406" i="53"/>
  <c r="T406" i="53"/>
  <c r="S406" i="53"/>
  <c r="Q406" i="53"/>
  <c r="P406" i="53"/>
  <c r="O406" i="53"/>
  <c r="D406" i="53"/>
  <c r="V405" i="53"/>
  <c r="T405" i="53"/>
  <c r="S405" i="53"/>
  <c r="Q405" i="53"/>
  <c r="P405" i="53"/>
  <c r="O405" i="53"/>
  <c r="D405" i="53"/>
  <c r="V404" i="53"/>
  <c r="T404" i="53"/>
  <c r="S404" i="53"/>
  <c r="Q404" i="53"/>
  <c r="P404" i="53"/>
  <c r="O404" i="53"/>
  <c r="D404" i="53"/>
  <c r="V403" i="53"/>
  <c r="T403" i="53"/>
  <c r="S403" i="53"/>
  <c r="Q403" i="53"/>
  <c r="P403" i="53"/>
  <c r="O403" i="53"/>
  <c r="D403" i="53"/>
  <c r="V402" i="53"/>
  <c r="T402" i="53"/>
  <c r="S402" i="53"/>
  <c r="Q402" i="53"/>
  <c r="P402" i="53"/>
  <c r="O402" i="53"/>
  <c r="D402" i="53"/>
  <c r="V401" i="53"/>
  <c r="T401" i="53"/>
  <c r="S401" i="53"/>
  <c r="Q401" i="53"/>
  <c r="P401" i="53"/>
  <c r="O401" i="53"/>
  <c r="D401" i="53"/>
  <c r="V400" i="53"/>
  <c r="T400" i="53"/>
  <c r="S400" i="53"/>
  <c r="Q400" i="53"/>
  <c r="P400" i="53"/>
  <c r="O400" i="53"/>
  <c r="D400" i="53"/>
  <c r="V399" i="53"/>
  <c r="T399" i="53"/>
  <c r="S399" i="53"/>
  <c r="Q399" i="53"/>
  <c r="P399" i="53"/>
  <c r="O399" i="53"/>
  <c r="D399" i="53"/>
  <c r="V398" i="53"/>
  <c r="T398" i="53"/>
  <c r="S398" i="53"/>
  <c r="Q398" i="53"/>
  <c r="P398" i="53"/>
  <c r="O398" i="53"/>
  <c r="D398" i="53"/>
  <c r="V397" i="53"/>
  <c r="T397" i="53"/>
  <c r="S397" i="53"/>
  <c r="Q397" i="53"/>
  <c r="P397" i="53"/>
  <c r="O397" i="53"/>
  <c r="D397" i="53"/>
  <c r="V396" i="53"/>
  <c r="T396" i="53"/>
  <c r="S396" i="53"/>
  <c r="Q396" i="53"/>
  <c r="P396" i="53"/>
  <c r="O396" i="53"/>
  <c r="D396" i="53"/>
  <c r="V395" i="53"/>
  <c r="T395" i="53"/>
  <c r="S395" i="53"/>
  <c r="Q395" i="53"/>
  <c r="P395" i="53"/>
  <c r="O395" i="53"/>
  <c r="D395" i="53"/>
  <c r="V394" i="53"/>
  <c r="T394" i="53"/>
  <c r="S394" i="53"/>
  <c r="Q394" i="53"/>
  <c r="P394" i="53"/>
  <c r="O394" i="53"/>
  <c r="D394" i="53"/>
  <c r="V393" i="53"/>
  <c r="T393" i="53"/>
  <c r="S393" i="53"/>
  <c r="Q393" i="53"/>
  <c r="P393" i="53"/>
  <c r="O393" i="53"/>
  <c r="D393" i="53"/>
  <c r="V392" i="53"/>
  <c r="T392" i="53"/>
  <c r="S392" i="53"/>
  <c r="Q392" i="53"/>
  <c r="P392" i="53"/>
  <c r="O392" i="53"/>
  <c r="D392" i="53"/>
  <c r="V391" i="53"/>
  <c r="T391" i="53"/>
  <c r="S391" i="53"/>
  <c r="Q391" i="53"/>
  <c r="P391" i="53"/>
  <c r="O391" i="53"/>
  <c r="D391" i="53"/>
  <c r="V390" i="53"/>
  <c r="T390" i="53"/>
  <c r="S390" i="53"/>
  <c r="Q390" i="53"/>
  <c r="P390" i="53"/>
  <c r="O390" i="53"/>
  <c r="D390" i="53"/>
  <c r="V389" i="53"/>
  <c r="T389" i="53"/>
  <c r="S389" i="53"/>
  <c r="Q389" i="53"/>
  <c r="P389" i="53"/>
  <c r="O389" i="53"/>
  <c r="D389" i="53"/>
  <c r="V388" i="53"/>
  <c r="T388" i="53"/>
  <c r="S388" i="53"/>
  <c r="Q388" i="53"/>
  <c r="P388" i="53"/>
  <c r="O388" i="53"/>
  <c r="D388" i="53"/>
  <c r="V387" i="53"/>
  <c r="T387" i="53"/>
  <c r="S387" i="53"/>
  <c r="Q387" i="53"/>
  <c r="P387" i="53"/>
  <c r="O387" i="53"/>
  <c r="D387" i="53"/>
  <c r="V386" i="53"/>
  <c r="T386" i="53"/>
  <c r="S386" i="53"/>
  <c r="Q386" i="53"/>
  <c r="P386" i="53"/>
  <c r="O386" i="53"/>
  <c r="D386" i="53"/>
  <c r="V385" i="53"/>
  <c r="T385" i="53"/>
  <c r="S385" i="53"/>
  <c r="Q385" i="53"/>
  <c r="P385" i="53"/>
  <c r="O385" i="53"/>
  <c r="D385" i="53"/>
  <c r="V384" i="53"/>
  <c r="T384" i="53"/>
  <c r="S384" i="53"/>
  <c r="Q384" i="53"/>
  <c r="P384" i="53"/>
  <c r="O384" i="53"/>
  <c r="D384" i="53"/>
  <c r="V383" i="53"/>
  <c r="T383" i="53"/>
  <c r="S383" i="53"/>
  <c r="Q383" i="53"/>
  <c r="P383" i="53"/>
  <c r="O383" i="53"/>
  <c r="D383" i="53"/>
  <c r="V382" i="53"/>
  <c r="T382" i="53"/>
  <c r="S382" i="53"/>
  <c r="Q382" i="53"/>
  <c r="P382" i="53"/>
  <c r="O382" i="53"/>
  <c r="D382" i="53"/>
  <c r="V381" i="53"/>
  <c r="T381" i="53"/>
  <c r="S381" i="53"/>
  <c r="Q381" i="53"/>
  <c r="P381" i="53"/>
  <c r="O381" i="53"/>
  <c r="D381" i="53"/>
  <c r="V380" i="53"/>
  <c r="T380" i="53"/>
  <c r="S380" i="53"/>
  <c r="Q380" i="53"/>
  <c r="P380" i="53"/>
  <c r="O380" i="53"/>
  <c r="D380" i="53"/>
  <c r="V379" i="53"/>
  <c r="T379" i="53"/>
  <c r="S379" i="53"/>
  <c r="Q379" i="53"/>
  <c r="P379" i="53"/>
  <c r="O379" i="53"/>
  <c r="D379" i="53"/>
  <c r="V378" i="53"/>
  <c r="T378" i="53"/>
  <c r="S378" i="53"/>
  <c r="Q378" i="53"/>
  <c r="P378" i="53"/>
  <c r="O378" i="53"/>
  <c r="D378" i="53"/>
  <c r="V377" i="53"/>
  <c r="T377" i="53"/>
  <c r="S377" i="53"/>
  <c r="Q377" i="53"/>
  <c r="P377" i="53"/>
  <c r="O377" i="53"/>
  <c r="D377" i="53"/>
  <c r="V376" i="53"/>
  <c r="T376" i="53"/>
  <c r="S376" i="53"/>
  <c r="Q376" i="53"/>
  <c r="P376" i="53"/>
  <c r="O376" i="53"/>
  <c r="D376" i="53"/>
  <c r="V375" i="53"/>
  <c r="T375" i="53"/>
  <c r="S375" i="53"/>
  <c r="Q375" i="53"/>
  <c r="P375" i="53"/>
  <c r="O375" i="53"/>
  <c r="D375" i="53"/>
  <c r="V374" i="53"/>
  <c r="T374" i="53"/>
  <c r="S374" i="53"/>
  <c r="Q374" i="53"/>
  <c r="P374" i="53"/>
  <c r="O374" i="53"/>
  <c r="D374" i="53"/>
  <c r="V373" i="53"/>
  <c r="T373" i="53"/>
  <c r="S373" i="53"/>
  <c r="Q373" i="53"/>
  <c r="P373" i="53"/>
  <c r="O373" i="53"/>
  <c r="D373" i="53"/>
  <c r="V372" i="53"/>
  <c r="T372" i="53"/>
  <c r="S372" i="53"/>
  <c r="Q372" i="53"/>
  <c r="P372" i="53"/>
  <c r="O372" i="53"/>
  <c r="D372" i="53"/>
  <c r="V371" i="53"/>
  <c r="T371" i="53"/>
  <c r="S371" i="53"/>
  <c r="Q371" i="53"/>
  <c r="P371" i="53"/>
  <c r="O371" i="53"/>
  <c r="D371" i="53"/>
  <c r="V370" i="53"/>
  <c r="T370" i="53"/>
  <c r="S370" i="53"/>
  <c r="Q370" i="53"/>
  <c r="P370" i="53"/>
  <c r="O370" i="53"/>
  <c r="D370" i="53"/>
  <c r="V369" i="53"/>
  <c r="T369" i="53"/>
  <c r="S369" i="53"/>
  <c r="Q369" i="53"/>
  <c r="P369" i="53"/>
  <c r="O369" i="53"/>
  <c r="D369" i="53"/>
  <c r="V368" i="53"/>
  <c r="T368" i="53"/>
  <c r="S368" i="53"/>
  <c r="Q368" i="53"/>
  <c r="P368" i="53"/>
  <c r="O368" i="53"/>
  <c r="D368" i="53"/>
  <c r="V367" i="53"/>
  <c r="T367" i="53"/>
  <c r="S367" i="53"/>
  <c r="Q367" i="53"/>
  <c r="P367" i="53"/>
  <c r="O367" i="53"/>
  <c r="D367" i="53"/>
  <c r="V366" i="53"/>
  <c r="T366" i="53"/>
  <c r="S366" i="53"/>
  <c r="Q366" i="53"/>
  <c r="P366" i="53"/>
  <c r="O366" i="53"/>
  <c r="D366" i="53"/>
  <c r="V365" i="53"/>
  <c r="T365" i="53"/>
  <c r="S365" i="53"/>
  <c r="Q365" i="53"/>
  <c r="P365" i="53"/>
  <c r="O365" i="53"/>
  <c r="D365" i="53"/>
  <c r="V364" i="53"/>
  <c r="T364" i="53"/>
  <c r="S364" i="53"/>
  <c r="Q364" i="53"/>
  <c r="P364" i="53"/>
  <c r="O364" i="53"/>
  <c r="D364" i="53"/>
  <c r="V363" i="53"/>
  <c r="T363" i="53"/>
  <c r="S363" i="53"/>
  <c r="Q363" i="53"/>
  <c r="P363" i="53"/>
  <c r="O363" i="53"/>
  <c r="D363" i="53"/>
  <c r="V362" i="53"/>
  <c r="T362" i="53"/>
  <c r="S362" i="53"/>
  <c r="Q362" i="53"/>
  <c r="P362" i="53"/>
  <c r="O362" i="53"/>
  <c r="D362" i="53"/>
  <c r="V361" i="53"/>
  <c r="T361" i="53"/>
  <c r="S361" i="53"/>
  <c r="Q361" i="53"/>
  <c r="P361" i="53"/>
  <c r="O361" i="53"/>
  <c r="D361" i="53"/>
  <c r="V360" i="53"/>
  <c r="T360" i="53"/>
  <c r="S360" i="53"/>
  <c r="Q360" i="53"/>
  <c r="P360" i="53"/>
  <c r="O360" i="53"/>
  <c r="D360" i="53"/>
  <c r="V359" i="53"/>
  <c r="T359" i="53"/>
  <c r="S359" i="53"/>
  <c r="Q359" i="53"/>
  <c r="P359" i="53"/>
  <c r="O359" i="53"/>
  <c r="D359" i="53"/>
  <c r="V358" i="53"/>
  <c r="T358" i="53"/>
  <c r="S358" i="53"/>
  <c r="Q358" i="53"/>
  <c r="P358" i="53"/>
  <c r="O358" i="53"/>
  <c r="D358" i="53"/>
  <c r="V357" i="53"/>
  <c r="T357" i="53"/>
  <c r="S357" i="53"/>
  <c r="Q357" i="53"/>
  <c r="P357" i="53"/>
  <c r="O357" i="53"/>
  <c r="D357" i="53"/>
  <c r="V356" i="53"/>
  <c r="T356" i="53"/>
  <c r="S356" i="53"/>
  <c r="Q356" i="53"/>
  <c r="P356" i="53"/>
  <c r="O356" i="53"/>
  <c r="D356" i="53"/>
  <c r="V355" i="53"/>
  <c r="T355" i="53"/>
  <c r="S355" i="53"/>
  <c r="Q355" i="53"/>
  <c r="P355" i="53"/>
  <c r="O355" i="53"/>
  <c r="D355" i="53"/>
  <c r="V354" i="53"/>
  <c r="T354" i="53"/>
  <c r="S354" i="53"/>
  <c r="Q354" i="53"/>
  <c r="P354" i="53"/>
  <c r="O354" i="53"/>
  <c r="D354" i="53"/>
  <c r="V353" i="53"/>
  <c r="T353" i="53"/>
  <c r="S353" i="53"/>
  <c r="Q353" i="53"/>
  <c r="P353" i="53"/>
  <c r="O353" i="53"/>
  <c r="D353" i="53"/>
  <c r="V352" i="53"/>
  <c r="T352" i="53"/>
  <c r="S352" i="53"/>
  <c r="Q352" i="53"/>
  <c r="P352" i="53"/>
  <c r="O352" i="53"/>
  <c r="D352" i="53"/>
  <c r="V351" i="53"/>
  <c r="T351" i="53"/>
  <c r="S351" i="53"/>
  <c r="Q351" i="53"/>
  <c r="P351" i="53"/>
  <c r="O351" i="53"/>
  <c r="D351" i="53"/>
  <c r="V350" i="53"/>
  <c r="T350" i="53"/>
  <c r="S350" i="53"/>
  <c r="Q350" i="53"/>
  <c r="P350" i="53"/>
  <c r="O350" i="53"/>
  <c r="D350" i="53"/>
  <c r="V349" i="53"/>
  <c r="T349" i="53"/>
  <c r="S349" i="53"/>
  <c r="Q349" i="53"/>
  <c r="P349" i="53"/>
  <c r="O349" i="53"/>
  <c r="D349" i="53"/>
  <c r="V348" i="53"/>
  <c r="T348" i="53"/>
  <c r="S348" i="53"/>
  <c r="Q348" i="53"/>
  <c r="P348" i="53"/>
  <c r="O348" i="53"/>
  <c r="D348" i="53"/>
  <c r="V347" i="53"/>
  <c r="T347" i="53"/>
  <c r="S347" i="53"/>
  <c r="Q347" i="53"/>
  <c r="P347" i="53"/>
  <c r="O347" i="53"/>
  <c r="D347" i="53"/>
  <c r="V346" i="53"/>
  <c r="T346" i="53"/>
  <c r="S346" i="53"/>
  <c r="Q346" i="53"/>
  <c r="P346" i="53"/>
  <c r="O346" i="53"/>
  <c r="D346" i="53"/>
  <c r="V345" i="53"/>
  <c r="T345" i="53"/>
  <c r="S345" i="53"/>
  <c r="Q345" i="53"/>
  <c r="P345" i="53"/>
  <c r="O345" i="53"/>
  <c r="D345" i="53"/>
  <c r="V344" i="53"/>
  <c r="T344" i="53"/>
  <c r="S344" i="53"/>
  <c r="Q344" i="53"/>
  <c r="P344" i="53"/>
  <c r="O344" i="53"/>
  <c r="D344" i="53"/>
  <c r="V343" i="53"/>
  <c r="T343" i="53"/>
  <c r="S343" i="53"/>
  <c r="Q343" i="53"/>
  <c r="P343" i="53"/>
  <c r="O343" i="53"/>
  <c r="D343" i="53"/>
  <c r="V342" i="53"/>
  <c r="T342" i="53"/>
  <c r="S342" i="53"/>
  <c r="Q342" i="53"/>
  <c r="P342" i="53"/>
  <c r="O342" i="53"/>
  <c r="D342" i="53"/>
  <c r="V341" i="53"/>
  <c r="T341" i="53"/>
  <c r="S341" i="53"/>
  <c r="Q341" i="53"/>
  <c r="P341" i="53"/>
  <c r="O341" i="53"/>
  <c r="D341" i="53"/>
  <c r="V340" i="53"/>
  <c r="T340" i="53"/>
  <c r="S340" i="53"/>
  <c r="Q340" i="53"/>
  <c r="P340" i="53"/>
  <c r="O340" i="53"/>
  <c r="D340" i="53"/>
  <c r="V339" i="53"/>
  <c r="T339" i="53"/>
  <c r="S339" i="53"/>
  <c r="Q339" i="53"/>
  <c r="P339" i="53"/>
  <c r="O339" i="53"/>
  <c r="D339" i="53"/>
  <c r="V338" i="53"/>
  <c r="T338" i="53"/>
  <c r="S338" i="53"/>
  <c r="Q338" i="53"/>
  <c r="P338" i="53"/>
  <c r="O338" i="53"/>
  <c r="D338" i="53"/>
  <c r="V337" i="53"/>
  <c r="T337" i="53"/>
  <c r="S337" i="53"/>
  <c r="Q337" i="53"/>
  <c r="P337" i="53"/>
  <c r="O337" i="53"/>
  <c r="D337" i="53"/>
  <c r="V336" i="53"/>
  <c r="T336" i="53"/>
  <c r="S336" i="53"/>
  <c r="Q336" i="53"/>
  <c r="P336" i="53"/>
  <c r="O336" i="53"/>
  <c r="D336" i="53"/>
  <c r="V335" i="53"/>
  <c r="T335" i="53"/>
  <c r="S335" i="53"/>
  <c r="Q335" i="53"/>
  <c r="P335" i="53"/>
  <c r="O335" i="53"/>
  <c r="D335" i="53"/>
  <c r="V334" i="53"/>
  <c r="T334" i="53"/>
  <c r="S334" i="53"/>
  <c r="Q334" i="53"/>
  <c r="P334" i="53"/>
  <c r="O334" i="53"/>
  <c r="D334" i="53"/>
  <c r="V333" i="53"/>
  <c r="T333" i="53"/>
  <c r="S333" i="53"/>
  <c r="Q333" i="53"/>
  <c r="P333" i="53"/>
  <c r="O333" i="53"/>
  <c r="D333" i="53"/>
  <c r="V332" i="53"/>
  <c r="T332" i="53"/>
  <c r="S332" i="53"/>
  <c r="Q332" i="53"/>
  <c r="P332" i="53"/>
  <c r="O332" i="53"/>
  <c r="D332" i="53"/>
  <c r="V331" i="53"/>
  <c r="T331" i="53"/>
  <c r="S331" i="53"/>
  <c r="Q331" i="53"/>
  <c r="P331" i="53"/>
  <c r="O331" i="53"/>
  <c r="D331" i="53"/>
  <c r="V330" i="53"/>
  <c r="T330" i="53"/>
  <c r="S330" i="53"/>
  <c r="Q330" i="53"/>
  <c r="P330" i="53"/>
  <c r="O330" i="53"/>
  <c r="D330" i="53"/>
  <c r="V329" i="53"/>
  <c r="T329" i="53"/>
  <c r="S329" i="53"/>
  <c r="Q329" i="53"/>
  <c r="P329" i="53"/>
  <c r="O329" i="53"/>
  <c r="D329" i="53"/>
  <c r="V328" i="53"/>
  <c r="T328" i="53"/>
  <c r="S328" i="53"/>
  <c r="Q328" i="53"/>
  <c r="P328" i="53"/>
  <c r="O328" i="53"/>
  <c r="D328" i="53"/>
  <c r="V327" i="53"/>
  <c r="T327" i="53"/>
  <c r="S327" i="53"/>
  <c r="Q327" i="53"/>
  <c r="P327" i="53"/>
  <c r="O327" i="53"/>
  <c r="D327" i="53"/>
  <c r="V326" i="53"/>
  <c r="T326" i="53"/>
  <c r="S326" i="53"/>
  <c r="Q326" i="53"/>
  <c r="P326" i="53"/>
  <c r="O326" i="53"/>
  <c r="D326" i="53"/>
  <c r="V325" i="53"/>
  <c r="T325" i="53"/>
  <c r="S325" i="53"/>
  <c r="Q325" i="53"/>
  <c r="P325" i="53"/>
  <c r="O325" i="53"/>
  <c r="D325" i="53"/>
  <c r="V324" i="53"/>
  <c r="T324" i="53"/>
  <c r="S324" i="53"/>
  <c r="Q324" i="53"/>
  <c r="P324" i="53"/>
  <c r="O324" i="53"/>
  <c r="D324" i="53"/>
  <c r="V323" i="53"/>
  <c r="T323" i="53"/>
  <c r="S323" i="53"/>
  <c r="Q323" i="53"/>
  <c r="P323" i="53"/>
  <c r="O323" i="53"/>
  <c r="D323" i="53"/>
  <c r="V322" i="53"/>
  <c r="T322" i="53"/>
  <c r="S322" i="53"/>
  <c r="Q322" i="53"/>
  <c r="P322" i="53"/>
  <c r="O322" i="53"/>
  <c r="D322" i="53"/>
  <c r="V321" i="53"/>
  <c r="T321" i="53"/>
  <c r="S321" i="53"/>
  <c r="Q321" i="53"/>
  <c r="P321" i="53"/>
  <c r="O321" i="53"/>
  <c r="D321" i="53"/>
  <c r="V320" i="53"/>
  <c r="T320" i="53"/>
  <c r="S320" i="53"/>
  <c r="Q320" i="53"/>
  <c r="P320" i="53"/>
  <c r="O320" i="53"/>
  <c r="D320" i="53"/>
  <c r="V319" i="53"/>
  <c r="T319" i="53"/>
  <c r="S319" i="53"/>
  <c r="Q319" i="53"/>
  <c r="P319" i="53"/>
  <c r="O319" i="53"/>
  <c r="D319" i="53"/>
  <c r="V318" i="53"/>
  <c r="T318" i="53"/>
  <c r="S318" i="53"/>
  <c r="Q318" i="53"/>
  <c r="P318" i="53"/>
  <c r="O318" i="53"/>
  <c r="D318" i="53"/>
  <c r="V317" i="53"/>
  <c r="T317" i="53"/>
  <c r="S317" i="53"/>
  <c r="Q317" i="53"/>
  <c r="P317" i="53"/>
  <c r="O317" i="53"/>
  <c r="D317" i="53"/>
  <c r="V316" i="53"/>
  <c r="T316" i="53"/>
  <c r="S316" i="53"/>
  <c r="Q316" i="53"/>
  <c r="P316" i="53"/>
  <c r="O316" i="53"/>
  <c r="D316" i="53"/>
  <c r="V315" i="53"/>
  <c r="T315" i="53"/>
  <c r="S315" i="53"/>
  <c r="Q315" i="53"/>
  <c r="P315" i="53"/>
  <c r="O315" i="53"/>
  <c r="D315" i="53"/>
  <c r="V314" i="53"/>
  <c r="T314" i="53"/>
  <c r="S314" i="53"/>
  <c r="Q314" i="53"/>
  <c r="P314" i="53"/>
  <c r="O314" i="53"/>
  <c r="D314" i="53"/>
  <c r="V313" i="53"/>
  <c r="T313" i="53"/>
  <c r="S313" i="53"/>
  <c r="Q313" i="53"/>
  <c r="P313" i="53"/>
  <c r="O313" i="53"/>
  <c r="D313" i="53"/>
  <c r="V312" i="53"/>
  <c r="T312" i="53"/>
  <c r="S312" i="53"/>
  <c r="Q312" i="53"/>
  <c r="P312" i="53"/>
  <c r="O312" i="53"/>
  <c r="D312" i="53"/>
  <c r="V311" i="53"/>
  <c r="T311" i="53"/>
  <c r="S311" i="53"/>
  <c r="Q311" i="53"/>
  <c r="P311" i="53"/>
  <c r="O311" i="53"/>
  <c r="D311" i="53"/>
  <c r="V310" i="53"/>
  <c r="T310" i="53"/>
  <c r="S310" i="53"/>
  <c r="Q310" i="53"/>
  <c r="P310" i="53"/>
  <c r="O310" i="53"/>
  <c r="D310" i="53"/>
  <c r="V309" i="53"/>
  <c r="T309" i="53"/>
  <c r="S309" i="53"/>
  <c r="Q309" i="53"/>
  <c r="P309" i="53"/>
  <c r="O309" i="53"/>
  <c r="D309" i="53"/>
  <c r="V308" i="53"/>
  <c r="T308" i="53"/>
  <c r="S308" i="53"/>
  <c r="Q308" i="53"/>
  <c r="P308" i="53"/>
  <c r="O308" i="53"/>
  <c r="D308" i="53"/>
  <c r="V307" i="53"/>
  <c r="T307" i="53"/>
  <c r="S307" i="53"/>
  <c r="Q307" i="53"/>
  <c r="P307" i="53"/>
  <c r="O307" i="53"/>
  <c r="D307" i="53"/>
  <c r="V306" i="53"/>
  <c r="T306" i="53"/>
  <c r="S306" i="53"/>
  <c r="Q306" i="53"/>
  <c r="P306" i="53"/>
  <c r="O306" i="53"/>
  <c r="D306" i="53"/>
  <c r="V305" i="53"/>
  <c r="T305" i="53"/>
  <c r="S305" i="53"/>
  <c r="Q305" i="53"/>
  <c r="P305" i="53"/>
  <c r="O305" i="53"/>
  <c r="D305" i="53"/>
  <c r="V304" i="53"/>
  <c r="T304" i="53"/>
  <c r="S304" i="53"/>
  <c r="Q304" i="53"/>
  <c r="P304" i="53"/>
  <c r="O304" i="53"/>
  <c r="D304" i="53"/>
  <c r="V303" i="53"/>
  <c r="T303" i="53"/>
  <c r="S303" i="53"/>
  <c r="Q303" i="53"/>
  <c r="P303" i="53"/>
  <c r="O303" i="53"/>
  <c r="D303" i="53"/>
  <c r="V302" i="53"/>
  <c r="T302" i="53"/>
  <c r="S302" i="53"/>
  <c r="Q302" i="53"/>
  <c r="P302" i="53"/>
  <c r="O302" i="53"/>
  <c r="D302" i="53"/>
  <c r="V301" i="53"/>
  <c r="T301" i="53"/>
  <c r="S301" i="53"/>
  <c r="Q301" i="53"/>
  <c r="P301" i="53"/>
  <c r="O301" i="53"/>
  <c r="D301" i="53"/>
  <c r="V300" i="53"/>
  <c r="T300" i="53"/>
  <c r="S300" i="53"/>
  <c r="Q300" i="53"/>
  <c r="P300" i="53"/>
  <c r="O300" i="53"/>
  <c r="D300" i="53"/>
  <c r="V299" i="53"/>
  <c r="T299" i="53"/>
  <c r="S299" i="53"/>
  <c r="Q299" i="53"/>
  <c r="P299" i="53"/>
  <c r="O299" i="53"/>
  <c r="D299" i="53"/>
  <c r="V298" i="53"/>
  <c r="T298" i="53"/>
  <c r="S298" i="53"/>
  <c r="Q298" i="53"/>
  <c r="P298" i="53"/>
  <c r="O298" i="53"/>
  <c r="D298" i="53"/>
  <c r="V297" i="53"/>
  <c r="T297" i="53"/>
  <c r="S297" i="53"/>
  <c r="Q297" i="53"/>
  <c r="P297" i="53"/>
  <c r="O297" i="53"/>
  <c r="D297" i="53"/>
  <c r="V296" i="53"/>
  <c r="T296" i="53"/>
  <c r="S296" i="53"/>
  <c r="Q296" i="53"/>
  <c r="P296" i="53"/>
  <c r="O296" i="53"/>
  <c r="D296" i="53"/>
  <c r="V295" i="53"/>
  <c r="T295" i="53"/>
  <c r="S295" i="53"/>
  <c r="Q295" i="53"/>
  <c r="P295" i="53"/>
  <c r="O295" i="53"/>
  <c r="D295" i="53"/>
  <c r="V294" i="53"/>
  <c r="T294" i="53"/>
  <c r="S294" i="53"/>
  <c r="Q294" i="53"/>
  <c r="P294" i="53"/>
  <c r="O294" i="53"/>
  <c r="D294" i="53"/>
  <c r="V293" i="53"/>
  <c r="T293" i="53"/>
  <c r="S293" i="53"/>
  <c r="Q293" i="53"/>
  <c r="P293" i="53"/>
  <c r="O293" i="53"/>
  <c r="D293" i="53"/>
  <c r="V292" i="53"/>
  <c r="T292" i="53"/>
  <c r="S292" i="53"/>
  <c r="Q292" i="53"/>
  <c r="P292" i="53"/>
  <c r="O292" i="53"/>
  <c r="D292" i="53"/>
  <c r="V291" i="53"/>
  <c r="T291" i="53"/>
  <c r="S291" i="53"/>
  <c r="Q291" i="53"/>
  <c r="P291" i="53"/>
  <c r="O291" i="53"/>
  <c r="D291" i="53"/>
  <c r="V290" i="53"/>
  <c r="T290" i="53"/>
  <c r="S290" i="53"/>
  <c r="Q290" i="53"/>
  <c r="P290" i="53"/>
  <c r="O290" i="53"/>
  <c r="D290" i="53"/>
  <c r="V289" i="53"/>
  <c r="T289" i="53"/>
  <c r="S289" i="53"/>
  <c r="Q289" i="53"/>
  <c r="P289" i="53"/>
  <c r="O289" i="53"/>
  <c r="D289" i="53"/>
  <c r="V288" i="53"/>
  <c r="T288" i="53"/>
  <c r="S288" i="53"/>
  <c r="Q288" i="53"/>
  <c r="P288" i="53"/>
  <c r="O288" i="53"/>
  <c r="D288" i="53"/>
  <c r="V287" i="53"/>
  <c r="T287" i="53"/>
  <c r="S287" i="53"/>
  <c r="Q287" i="53"/>
  <c r="P287" i="53"/>
  <c r="O287" i="53"/>
  <c r="D287" i="53"/>
  <c r="V286" i="53"/>
  <c r="T286" i="53"/>
  <c r="S286" i="53"/>
  <c r="Q286" i="53"/>
  <c r="P286" i="53"/>
  <c r="O286" i="53"/>
  <c r="D286" i="53"/>
  <c r="V285" i="53"/>
  <c r="T285" i="53"/>
  <c r="S285" i="53"/>
  <c r="Q285" i="53"/>
  <c r="P285" i="53"/>
  <c r="O285" i="53"/>
  <c r="D285" i="53"/>
  <c r="V284" i="53"/>
  <c r="T284" i="53"/>
  <c r="S284" i="53"/>
  <c r="Q284" i="53"/>
  <c r="P284" i="53"/>
  <c r="O284" i="53"/>
  <c r="D284" i="53"/>
  <c r="V283" i="53"/>
  <c r="T283" i="53"/>
  <c r="S283" i="53"/>
  <c r="Q283" i="53"/>
  <c r="P283" i="53"/>
  <c r="O283" i="53"/>
  <c r="D283" i="53"/>
  <c r="V282" i="53"/>
  <c r="T282" i="53"/>
  <c r="S282" i="53"/>
  <c r="Q282" i="53"/>
  <c r="P282" i="53"/>
  <c r="O282" i="53"/>
  <c r="D282" i="53"/>
  <c r="V281" i="53"/>
  <c r="T281" i="53"/>
  <c r="S281" i="53"/>
  <c r="Q281" i="53"/>
  <c r="P281" i="53"/>
  <c r="O281" i="53"/>
  <c r="D281" i="53"/>
  <c r="V280" i="53"/>
  <c r="T280" i="53"/>
  <c r="S280" i="53"/>
  <c r="Q280" i="53"/>
  <c r="P280" i="53"/>
  <c r="O280" i="53"/>
  <c r="D280" i="53"/>
  <c r="V279" i="53"/>
  <c r="T279" i="53"/>
  <c r="S279" i="53"/>
  <c r="Q279" i="53"/>
  <c r="P279" i="53"/>
  <c r="O279" i="53"/>
  <c r="D279" i="53"/>
  <c r="V278" i="53"/>
  <c r="T278" i="53"/>
  <c r="S278" i="53"/>
  <c r="Q278" i="53"/>
  <c r="P278" i="53"/>
  <c r="O278" i="53"/>
  <c r="D278" i="53"/>
  <c r="V277" i="53"/>
  <c r="T277" i="53"/>
  <c r="S277" i="53"/>
  <c r="Q277" i="53"/>
  <c r="P277" i="53"/>
  <c r="O277" i="53"/>
  <c r="D277" i="53"/>
  <c r="V276" i="53"/>
  <c r="T276" i="53"/>
  <c r="S276" i="53"/>
  <c r="Q276" i="53"/>
  <c r="P276" i="53"/>
  <c r="O276" i="53"/>
  <c r="D276" i="53"/>
  <c r="V275" i="53"/>
  <c r="T275" i="53"/>
  <c r="S275" i="53"/>
  <c r="Q275" i="53"/>
  <c r="P275" i="53"/>
  <c r="O275" i="53"/>
  <c r="D275" i="53"/>
  <c r="V274" i="53"/>
  <c r="T274" i="53"/>
  <c r="S274" i="53"/>
  <c r="Q274" i="53"/>
  <c r="P274" i="53"/>
  <c r="O274" i="53"/>
  <c r="D274" i="53"/>
  <c r="V273" i="53"/>
  <c r="T273" i="53"/>
  <c r="S273" i="53"/>
  <c r="Q273" i="53"/>
  <c r="P273" i="53"/>
  <c r="O273" i="53"/>
  <c r="D273" i="53"/>
  <c r="V272" i="53"/>
  <c r="T272" i="53"/>
  <c r="S272" i="53"/>
  <c r="Q272" i="53"/>
  <c r="P272" i="53"/>
  <c r="O272" i="53"/>
  <c r="D272" i="53"/>
  <c r="V271" i="53"/>
  <c r="T271" i="53"/>
  <c r="S271" i="53"/>
  <c r="Q271" i="53"/>
  <c r="P271" i="53"/>
  <c r="O271" i="53"/>
  <c r="D271" i="53"/>
  <c r="V270" i="53"/>
  <c r="T270" i="53"/>
  <c r="S270" i="53"/>
  <c r="Q270" i="53"/>
  <c r="P270" i="53"/>
  <c r="O270" i="53"/>
  <c r="D270" i="53"/>
  <c r="V269" i="53"/>
  <c r="T269" i="53"/>
  <c r="S269" i="53"/>
  <c r="Q269" i="53"/>
  <c r="P269" i="53"/>
  <c r="O269" i="53"/>
  <c r="D269" i="53"/>
  <c r="V268" i="53"/>
  <c r="T268" i="53"/>
  <c r="S268" i="53"/>
  <c r="Q268" i="53"/>
  <c r="P268" i="53"/>
  <c r="O268" i="53"/>
  <c r="D268" i="53"/>
  <c r="V267" i="53"/>
  <c r="T267" i="53"/>
  <c r="S267" i="53"/>
  <c r="Q267" i="53"/>
  <c r="P267" i="53"/>
  <c r="O267" i="53"/>
  <c r="D267" i="53"/>
  <c r="V266" i="53"/>
  <c r="T266" i="53"/>
  <c r="S266" i="53"/>
  <c r="Q266" i="53"/>
  <c r="P266" i="53"/>
  <c r="O266" i="53"/>
  <c r="D266" i="53"/>
  <c r="V265" i="53"/>
  <c r="T265" i="53"/>
  <c r="S265" i="53"/>
  <c r="Q265" i="53"/>
  <c r="P265" i="53"/>
  <c r="O265" i="53"/>
  <c r="D265" i="53"/>
  <c r="V264" i="53"/>
  <c r="T264" i="53"/>
  <c r="S264" i="53"/>
  <c r="Q264" i="53"/>
  <c r="P264" i="53"/>
  <c r="O264" i="53"/>
  <c r="D264" i="53"/>
  <c r="V263" i="53"/>
  <c r="T263" i="53"/>
  <c r="S263" i="53"/>
  <c r="Q263" i="53"/>
  <c r="P263" i="53"/>
  <c r="O263" i="53"/>
  <c r="D263" i="53"/>
  <c r="V262" i="53"/>
  <c r="T262" i="53"/>
  <c r="S262" i="53"/>
  <c r="Q262" i="53"/>
  <c r="P262" i="53"/>
  <c r="O262" i="53"/>
  <c r="D262" i="53"/>
  <c r="V261" i="53"/>
  <c r="T261" i="53"/>
  <c r="S261" i="53"/>
  <c r="Q261" i="53"/>
  <c r="P261" i="53"/>
  <c r="O261" i="53"/>
  <c r="D261" i="53"/>
  <c r="V260" i="53"/>
  <c r="T260" i="53"/>
  <c r="S260" i="53"/>
  <c r="Q260" i="53"/>
  <c r="P260" i="53"/>
  <c r="O260" i="53"/>
  <c r="D260" i="53"/>
  <c r="V259" i="53"/>
  <c r="T259" i="53"/>
  <c r="S259" i="53"/>
  <c r="Q259" i="53"/>
  <c r="P259" i="53"/>
  <c r="O259" i="53"/>
  <c r="D259" i="53"/>
  <c r="V258" i="53"/>
  <c r="T258" i="53"/>
  <c r="S258" i="53"/>
  <c r="Q258" i="53"/>
  <c r="P258" i="53"/>
  <c r="O258" i="53"/>
  <c r="D258" i="53"/>
  <c r="V257" i="53"/>
  <c r="T257" i="53"/>
  <c r="S257" i="53"/>
  <c r="Q257" i="53"/>
  <c r="P257" i="53"/>
  <c r="O257" i="53"/>
  <c r="D257" i="53"/>
  <c r="V256" i="53"/>
  <c r="T256" i="53"/>
  <c r="S256" i="53"/>
  <c r="Q256" i="53"/>
  <c r="P256" i="53"/>
  <c r="O256" i="53"/>
  <c r="D256" i="53"/>
  <c r="V255" i="53"/>
  <c r="T255" i="53"/>
  <c r="S255" i="53"/>
  <c r="Q255" i="53"/>
  <c r="P255" i="53"/>
  <c r="O255" i="53"/>
  <c r="D255" i="53"/>
  <c r="V254" i="53"/>
  <c r="T254" i="53"/>
  <c r="S254" i="53"/>
  <c r="Q254" i="53"/>
  <c r="P254" i="53"/>
  <c r="O254" i="53"/>
  <c r="D254" i="53"/>
  <c r="V253" i="53"/>
  <c r="T253" i="53"/>
  <c r="S253" i="53"/>
  <c r="Q253" i="53"/>
  <c r="P253" i="53"/>
  <c r="O253" i="53"/>
  <c r="D253" i="53"/>
  <c r="V252" i="53"/>
  <c r="T252" i="53"/>
  <c r="S252" i="53"/>
  <c r="Q252" i="53"/>
  <c r="P252" i="53"/>
  <c r="O252" i="53"/>
  <c r="D252" i="53"/>
  <c r="V251" i="53"/>
  <c r="T251" i="53"/>
  <c r="S251" i="53"/>
  <c r="Q251" i="53"/>
  <c r="P251" i="53"/>
  <c r="O251" i="53"/>
  <c r="D251" i="53"/>
  <c r="V250" i="53"/>
  <c r="T250" i="53"/>
  <c r="S250" i="53"/>
  <c r="Q250" i="53"/>
  <c r="P250" i="53"/>
  <c r="O250" i="53"/>
  <c r="D250" i="53"/>
  <c r="V249" i="53"/>
  <c r="T249" i="53"/>
  <c r="S249" i="53"/>
  <c r="Q249" i="53"/>
  <c r="P249" i="53"/>
  <c r="O249" i="53"/>
  <c r="D249" i="53"/>
  <c r="V248" i="53"/>
  <c r="T248" i="53"/>
  <c r="S248" i="53"/>
  <c r="Q248" i="53"/>
  <c r="P248" i="53"/>
  <c r="O248" i="53"/>
  <c r="D248" i="53"/>
  <c r="V247" i="53"/>
  <c r="T247" i="53"/>
  <c r="S247" i="53"/>
  <c r="Q247" i="53"/>
  <c r="P247" i="53"/>
  <c r="O247" i="53"/>
  <c r="D247" i="53"/>
  <c r="V246" i="53"/>
  <c r="T246" i="53"/>
  <c r="S246" i="53"/>
  <c r="Q246" i="53"/>
  <c r="P246" i="53"/>
  <c r="O246" i="53"/>
  <c r="D246" i="53"/>
  <c r="V245" i="53"/>
  <c r="T245" i="53"/>
  <c r="S245" i="53"/>
  <c r="Q245" i="53"/>
  <c r="P245" i="53"/>
  <c r="O245" i="53"/>
  <c r="D245" i="53"/>
  <c r="V244" i="53"/>
  <c r="T244" i="53"/>
  <c r="S244" i="53"/>
  <c r="Q244" i="53"/>
  <c r="P244" i="53"/>
  <c r="O244" i="53"/>
  <c r="D244" i="53"/>
  <c r="V243" i="53"/>
  <c r="T243" i="53"/>
  <c r="S243" i="53"/>
  <c r="Q243" i="53"/>
  <c r="P243" i="53"/>
  <c r="O243" i="53"/>
  <c r="D243" i="53"/>
  <c r="V242" i="53"/>
  <c r="T242" i="53"/>
  <c r="S242" i="53"/>
  <c r="Q242" i="53"/>
  <c r="P242" i="53"/>
  <c r="O242" i="53"/>
  <c r="D242" i="53"/>
  <c r="V241" i="53"/>
  <c r="T241" i="53"/>
  <c r="S241" i="53"/>
  <c r="Q241" i="53"/>
  <c r="P241" i="53"/>
  <c r="O241" i="53"/>
  <c r="D241" i="53"/>
  <c r="V240" i="53"/>
  <c r="T240" i="53"/>
  <c r="S240" i="53"/>
  <c r="Q240" i="53"/>
  <c r="P240" i="53"/>
  <c r="O240" i="53"/>
  <c r="D240" i="53"/>
  <c r="V239" i="53"/>
  <c r="T239" i="53"/>
  <c r="S239" i="53"/>
  <c r="Q239" i="53"/>
  <c r="P239" i="53"/>
  <c r="O239" i="53"/>
  <c r="D239" i="53"/>
  <c r="V238" i="53"/>
  <c r="T238" i="53"/>
  <c r="S238" i="53"/>
  <c r="Q238" i="53"/>
  <c r="P238" i="53"/>
  <c r="O238" i="53"/>
  <c r="D238" i="53"/>
  <c r="V237" i="53"/>
  <c r="T237" i="53"/>
  <c r="S237" i="53"/>
  <c r="Q237" i="53"/>
  <c r="P237" i="53"/>
  <c r="O237" i="53"/>
  <c r="D237" i="53"/>
  <c r="V236" i="53"/>
  <c r="T236" i="53"/>
  <c r="S236" i="53"/>
  <c r="Q236" i="53"/>
  <c r="P236" i="53"/>
  <c r="O236" i="53"/>
  <c r="D236" i="53"/>
  <c r="V235" i="53"/>
  <c r="T235" i="53"/>
  <c r="S235" i="53"/>
  <c r="Q235" i="53"/>
  <c r="P235" i="53"/>
  <c r="O235" i="53"/>
  <c r="D235" i="53"/>
  <c r="V234" i="53"/>
  <c r="T234" i="53"/>
  <c r="S234" i="53"/>
  <c r="Q234" i="53"/>
  <c r="P234" i="53"/>
  <c r="O234" i="53"/>
  <c r="D234" i="53"/>
  <c r="V233" i="53"/>
  <c r="T233" i="53"/>
  <c r="S233" i="53"/>
  <c r="Q233" i="53"/>
  <c r="P233" i="53"/>
  <c r="O233" i="53"/>
  <c r="D233" i="53"/>
  <c r="V232" i="53"/>
  <c r="T232" i="53"/>
  <c r="S232" i="53"/>
  <c r="Q232" i="53"/>
  <c r="P232" i="53"/>
  <c r="O232" i="53"/>
  <c r="D232" i="53"/>
  <c r="V231" i="53"/>
  <c r="T231" i="53"/>
  <c r="S231" i="53"/>
  <c r="Q231" i="53"/>
  <c r="P231" i="53"/>
  <c r="O231" i="53"/>
  <c r="D231" i="53"/>
  <c r="V230" i="53"/>
  <c r="T230" i="53"/>
  <c r="S230" i="53"/>
  <c r="Q230" i="53"/>
  <c r="P230" i="53"/>
  <c r="O230" i="53"/>
  <c r="D230" i="53"/>
  <c r="V229" i="53"/>
  <c r="T229" i="53"/>
  <c r="S229" i="53"/>
  <c r="Q229" i="53"/>
  <c r="P229" i="53"/>
  <c r="O229" i="53"/>
  <c r="D229" i="53"/>
  <c r="V228" i="53"/>
  <c r="T228" i="53"/>
  <c r="S228" i="53"/>
  <c r="Q228" i="53"/>
  <c r="P228" i="53"/>
  <c r="O228" i="53"/>
  <c r="D228" i="53"/>
  <c r="V227" i="53"/>
  <c r="T227" i="53"/>
  <c r="S227" i="53"/>
  <c r="Q227" i="53"/>
  <c r="P227" i="53"/>
  <c r="O227" i="53"/>
  <c r="D227" i="53"/>
  <c r="V226" i="53"/>
  <c r="T226" i="53"/>
  <c r="S226" i="53"/>
  <c r="Q226" i="53"/>
  <c r="P226" i="53"/>
  <c r="O226" i="53"/>
  <c r="D226" i="53"/>
  <c r="V225" i="53"/>
  <c r="T225" i="53"/>
  <c r="S225" i="53"/>
  <c r="Q225" i="53"/>
  <c r="P225" i="53"/>
  <c r="O225" i="53"/>
  <c r="D225" i="53"/>
  <c r="V224" i="53"/>
  <c r="T224" i="53"/>
  <c r="S224" i="53"/>
  <c r="Q224" i="53"/>
  <c r="P224" i="53"/>
  <c r="O224" i="53"/>
  <c r="D224" i="53"/>
  <c r="V223" i="53"/>
  <c r="T223" i="53"/>
  <c r="S223" i="53"/>
  <c r="Q223" i="53"/>
  <c r="P223" i="53"/>
  <c r="O223" i="53"/>
  <c r="D223" i="53"/>
  <c r="V222" i="53"/>
  <c r="T222" i="53"/>
  <c r="S222" i="53"/>
  <c r="Q222" i="53"/>
  <c r="P222" i="53"/>
  <c r="O222" i="53"/>
  <c r="D222" i="53"/>
  <c r="V221" i="53"/>
  <c r="T221" i="53"/>
  <c r="S221" i="53"/>
  <c r="Q221" i="53"/>
  <c r="P221" i="53"/>
  <c r="O221" i="53"/>
  <c r="D221" i="53"/>
  <c r="V220" i="53"/>
  <c r="T220" i="53"/>
  <c r="S220" i="53"/>
  <c r="Q220" i="53"/>
  <c r="P220" i="53"/>
  <c r="O220" i="53"/>
  <c r="D220" i="53"/>
  <c r="V219" i="53"/>
  <c r="T219" i="53"/>
  <c r="S219" i="53"/>
  <c r="Q219" i="53"/>
  <c r="P219" i="53"/>
  <c r="O219" i="53"/>
  <c r="D219" i="53"/>
  <c r="V218" i="53"/>
  <c r="T218" i="53"/>
  <c r="S218" i="53"/>
  <c r="Q218" i="53"/>
  <c r="P218" i="53"/>
  <c r="O218" i="53"/>
  <c r="D218" i="53"/>
  <c r="V217" i="53"/>
  <c r="T217" i="53"/>
  <c r="S217" i="53"/>
  <c r="Q217" i="53"/>
  <c r="P217" i="53"/>
  <c r="O217" i="53"/>
  <c r="D217" i="53"/>
  <c r="V216" i="53"/>
  <c r="T216" i="53"/>
  <c r="S216" i="53"/>
  <c r="Q216" i="53"/>
  <c r="P216" i="53"/>
  <c r="O216" i="53"/>
  <c r="D216" i="53"/>
  <c r="V215" i="53"/>
  <c r="T215" i="53"/>
  <c r="S215" i="53"/>
  <c r="Q215" i="53"/>
  <c r="P215" i="53"/>
  <c r="O215" i="53"/>
  <c r="D215" i="53"/>
  <c r="V214" i="53"/>
  <c r="T214" i="53"/>
  <c r="S214" i="53"/>
  <c r="Q214" i="53"/>
  <c r="P214" i="53"/>
  <c r="O214" i="53"/>
  <c r="D214" i="53"/>
  <c r="V213" i="53"/>
  <c r="T213" i="53"/>
  <c r="S213" i="53"/>
  <c r="Q213" i="53"/>
  <c r="P213" i="53"/>
  <c r="O213" i="53"/>
  <c r="D213" i="53"/>
  <c r="V212" i="53"/>
  <c r="T212" i="53"/>
  <c r="S212" i="53"/>
  <c r="Q212" i="53"/>
  <c r="P212" i="53"/>
  <c r="O212" i="53"/>
  <c r="D212" i="53"/>
  <c r="V211" i="53"/>
  <c r="T211" i="53"/>
  <c r="S211" i="53"/>
  <c r="Q211" i="53"/>
  <c r="P211" i="53"/>
  <c r="O211" i="53"/>
  <c r="D211" i="53"/>
  <c r="V210" i="53"/>
  <c r="T210" i="53"/>
  <c r="S210" i="53"/>
  <c r="Q210" i="53"/>
  <c r="P210" i="53"/>
  <c r="O210" i="53"/>
  <c r="D210" i="53"/>
  <c r="V209" i="53"/>
  <c r="T209" i="53"/>
  <c r="S209" i="53"/>
  <c r="Q209" i="53"/>
  <c r="P209" i="53"/>
  <c r="O209" i="53"/>
  <c r="D209" i="53"/>
  <c r="V208" i="53"/>
  <c r="T208" i="53"/>
  <c r="S208" i="53"/>
  <c r="Q208" i="53"/>
  <c r="P208" i="53"/>
  <c r="O208" i="53"/>
  <c r="D208" i="53"/>
  <c r="V207" i="53"/>
  <c r="T207" i="53"/>
  <c r="S207" i="53"/>
  <c r="Q207" i="53"/>
  <c r="P207" i="53"/>
  <c r="O207" i="53"/>
  <c r="D207" i="53"/>
  <c r="V206" i="53"/>
  <c r="T206" i="53"/>
  <c r="S206" i="53"/>
  <c r="Q206" i="53"/>
  <c r="P206" i="53"/>
  <c r="O206" i="53"/>
  <c r="D206" i="53"/>
  <c r="V205" i="53"/>
  <c r="T205" i="53"/>
  <c r="S205" i="53"/>
  <c r="Q205" i="53"/>
  <c r="P205" i="53"/>
  <c r="O205" i="53"/>
  <c r="D205" i="53"/>
  <c r="V204" i="53"/>
  <c r="T204" i="53"/>
  <c r="S204" i="53"/>
  <c r="Q204" i="53"/>
  <c r="P204" i="53"/>
  <c r="O204" i="53"/>
  <c r="D204" i="53"/>
  <c r="V203" i="53"/>
  <c r="T203" i="53"/>
  <c r="S203" i="53"/>
  <c r="Q203" i="53"/>
  <c r="P203" i="53"/>
  <c r="O203" i="53"/>
  <c r="D203" i="53"/>
  <c r="V202" i="53"/>
  <c r="T202" i="53"/>
  <c r="S202" i="53"/>
  <c r="Q202" i="53"/>
  <c r="P202" i="53"/>
  <c r="O202" i="53"/>
  <c r="D202" i="53"/>
  <c r="V201" i="53"/>
  <c r="T201" i="53"/>
  <c r="S201" i="53"/>
  <c r="Q201" i="53"/>
  <c r="P201" i="53"/>
  <c r="O201" i="53"/>
  <c r="D201" i="53"/>
  <c r="V200" i="53"/>
  <c r="T200" i="53"/>
  <c r="S200" i="53"/>
  <c r="Q200" i="53"/>
  <c r="P200" i="53"/>
  <c r="O200" i="53"/>
  <c r="D200" i="53"/>
  <c r="V199" i="53"/>
  <c r="T199" i="53"/>
  <c r="S199" i="53"/>
  <c r="Q199" i="53"/>
  <c r="P199" i="53"/>
  <c r="O199" i="53"/>
  <c r="D199" i="53"/>
  <c r="V198" i="53"/>
  <c r="T198" i="53"/>
  <c r="S198" i="53"/>
  <c r="Q198" i="53"/>
  <c r="P198" i="53"/>
  <c r="O198" i="53"/>
  <c r="D198" i="53"/>
  <c r="V197" i="53"/>
  <c r="T197" i="53"/>
  <c r="S197" i="53"/>
  <c r="Q197" i="53"/>
  <c r="P197" i="53"/>
  <c r="O197" i="53"/>
  <c r="D197" i="53"/>
  <c r="V196" i="53"/>
  <c r="T196" i="53"/>
  <c r="S196" i="53"/>
  <c r="Q196" i="53"/>
  <c r="P196" i="53"/>
  <c r="O196" i="53"/>
  <c r="D196" i="53"/>
  <c r="V195" i="53"/>
  <c r="T195" i="53"/>
  <c r="S195" i="53"/>
  <c r="Q195" i="53"/>
  <c r="P195" i="53"/>
  <c r="O195" i="53"/>
  <c r="D195" i="53"/>
  <c r="V194" i="53"/>
  <c r="T194" i="53"/>
  <c r="S194" i="53"/>
  <c r="Q194" i="53"/>
  <c r="P194" i="53"/>
  <c r="O194" i="53"/>
  <c r="D194" i="53"/>
  <c r="V193" i="53"/>
  <c r="T193" i="53"/>
  <c r="S193" i="53"/>
  <c r="Q193" i="53"/>
  <c r="P193" i="53"/>
  <c r="O193" i="53"/>
  <c r="D193" i="53"/>
  <c r="V192" i="53"/>
  <c r="T192" i="53"/>
  <c r="S192" i="53"/>
  <c r="Q192" i="53"/>
  <c r="P192" i="53"/>
  <c r="O192" i="53"/>
  <c r="D192" i="53"/>
  <c r="V191" i="53"/>
  <c r="T191" i="53"/>
  <c r="S191" i="53"/>
  <c r="Q191" i="53"/>
  <c r="P191" i="53"/>
  <c r="O191" i="53"/>
  <c r="D191" i="53"/>
  <c r="V190" i="53"/>
  <c r="T190" i="53"/>
  <c r="S190" i="53"/>
  <c r="Q190" i="53"/>
  <c r="P190" i="53"/>
  <c r="O190" i="53"/>
  <c r="D190" i="53"/>
  <c r="V189" i="53"/>
  <c r="T189" i="53"/>
  <c r="S189" i="53"/>
  <c r="Q189" i="53"/>
  <c r="P189" i="53"/>
  <c r="O189" i="53"/>
  <c r="D189" i="53"/>
  <c r="V188" i="53"/>
  <c r="T188" i="53"/>
  <c r="S188" i="53"/>
  <c r="Q188" i="53"/>
  <c r="P188" i="53"/>
  <c r="O188" i="53"/>
  <c r="D188" i="53"/>
  <c r="V187" i="53"/>
  <c r="T187" i="53"/>
  <c r="S187" i="53"/>
  <c r="Q187" i="53"/>
  <c r="P187" i="53"/>
  <c r="O187" i="53"/>
  <c r="D187" i="53"/>
  <c r="V186" i="53"/>
  <c r="T186" i="53"/>
  <c r="S186" i="53"/>
  <c r="Q186" i="53"/>
  <c r="P186" i="53"/>
  <c r="O186" i="53"/>
  <c r="D186" i="53"/>
  <c r="V185" i="53"/>
  <c r="T185" i="53"/>
  <c r="S185" i="53"/>
  <c r="Q185" i="53"/>
  <c r="P185" i="53"/>
  <c r="O185" i="53"/>
  <c r="D185" i="53"/>
  <c r="V184" i="53"/>
  <c r="T184" i="53"/>
  <c r="S184" i="53"/>
  <c r="Q184" i="53"/>
  <c r="P184" i="53"/>
  <c r="O184" i="53"/>
  <c r="D184" i="53"/>
  <c r="V183" i="53"/>
  <c r="T183" i="53"/>
  <c r="S183" i="53"/>
  <c r="Q183" i="53"/>
  <c r="P183" i="53"/>
  <c r="O183" i="53"/>
  <c r="D183" i="53"/>
  <c r="V182" i="53"/>
  <c r="T182" i="53"/>
  <c r="S182" i="53"/>
  <c r="Q182" i="53"/>
  <c r="P182" i="53"/>
  <c r="O182" i="53"/>
  <c r="D182" i="53"/>
  <c r="V181" i="53"/>
  <c r="T181" i="53"/>
  <c r="S181" i="53"/>
  <c r="Q181" i="53"/>
  <c r="P181" i="53"/>
  <c r="O181" i="53"/>
  <c r="D181" i="53"/>
  <c r="V180" i="53"/>
  <c r="T180" i="53"/>
  <c r="S180" i="53"/>
  <c r="Q180" i="53"/>
  <c r="P180" i="53"/>
  <c r="O180" i="53"/>
  <c r="D180" i="53"/>
  <c r="V179" i="53"/>
  <c r="T179" i="53"/>
  <c r="S179" i="53"/>
  <c r="Q179" i="53"/>
  <c r="P179" i="53"/>
  <c r="O179" i="53"/>
  <c r="D179" i="53"/>
  <c r="V178" i="53"/>
  <c r="T178" i="53"/>
  <c r="S178" i="53"/>
  <c r="Q178" i="53"/>
  <c r="P178" i="53"/>
  <c r="O178" i="53"/>
  <c r="D178" i="53"/>
  <c r="V177" i="53"/>
  <c r="T177" i="53"/>
  <c r="S177" i="53"/>
  <c r="Q177" i="53"/>
  <c r="P177" i="53"/>
  <c r="O177" i="53"/>
  <c r="D177" i="53"/>
  <c r="V176" i="53"/>
  <c r="T176" i="53"/>
  <c r="S176" i="53"/>
  <c r="Q176" i="53"/>
  <c r="P176" i="53"/>
  <c r="O176" i="53"/>
  <c r="D176" i="53"/>
  <c r="V175" i="53"/>
  <c r="T175" i="53"/>
  <c r="S175" i="53"/>
  <c r="Q175" i="53"/>
  <c r="P175" i="53"/>
  <c r="O175" i="53"/>
  <c r="D175" i="53"/>
  <c r="V174" i="53"/>
  <c r="T174" i="53"/>
  <c r="S174" i="53"/>
  <c r="Q174" i="53"/>
  <c r="P174" i="53"/>
  <c r="O174" i="53"/>
  <c r="D174" i="53"/>
  <c r="V173" i="53"/>
  <c r="T173" i="53"/>
  <c r="S173" i="53"/>
  <c r="Q173" i="53"/>
  <c r="P173" i="53"/>
  <c r="O173" i="53"/>
  <c r="D173" i="53"/>
  <c r="V172" i="53"/>
  <c r="T172" i="53"/>
  <c r="S172" i="53"/>
  <c r="Q172" i="53"/>
  <c r="P172" i="53"/>
  <c r="O172" i="53"/>
  <c r="D172" i="53"/>
  <c r="V171" i="53"/>
  <c r="T171" i="53"/>
  <c r="S171" i="53"/>
  <c r="Q171" i="53"/>
  <c r="P171" i="53"/>
  <c r="O171" i="53"/>
  <c r="D171" i="53"/>
  <c r="V170" i="53"/>
  <c r="T170" i="53"/>
  <c r="S170" i="53"/>
  <c r="Q170" i="53"/>
  <c r="P170" i="53"/>
  <c r="O170" i="53"/>
  <c r="D170" i="53"/>
  <c r="V169" i="53"/>
  <c r="T169" i="53"/>
  <c r="S169" i="53"/>
  <c r="Q169" i="53"/>
  <c r="P169" i="53"/>
  <c r="O169" i="53"/>
  <c r="D169" i="53"/>
  <c r="V168" i="53"/>
  <c r="T168" i="53"/>
  <c r="S168" i="53"/>
  <c r="Q168" i="53"/>
  <c r="P168" i="53"/>
  <c r="O168" i="53"/>
  <c r="D168" i="53"/>
  <c r="V167" i="53"/>
  <c r="T167" i="53"/>
  <c r="S167" i="53"/>
  <c r="Q167" i="53"/>
  <c r="P167" i="53"/>
  <c r="O167" i="53"/>
  <c r="D167" i="53"/>
  <c r="V166" i="53"/>
  <c r="T166" i="53"/>
  <c r="S166" i="53"/>
  <c r="Q166" i="53"/>
  <c r="P166" i="53"/>
  <c r="O166" i="53"/>
  <c r="D166" i="53"/>
  <c r="V165" i="53"/>
  <c r="T165" i="53"/>
  <c r="S165" i="53"/>
  <c r="Q165" i="53"/>
  <c r="P165" i="53"/>
  <c r="O165" i="53"/>
  <c r="D165" i="53"/>
  <c r="V164" i="53"/>
  <c r="T164" i="53"/>
  <c r="S164" i="53"/>
  <c r="Q164" i="53"/>
  <c r="P164" i="53"/>
  <c r="O164" i="53"/>
  <c r="D164" i="53"/>
  <c r="V163" i="53"/>
  <c r="T163" i="53"/>
  <c r="S163" i="53"/>
  <c r="Q163" i="53"/>
  <c r="P163" i="53"/>
  <c r="O163" i="53"/>
  <c r="D163" i="53"/>
  <c r="V162" i="53"/>
  <c r="T162" i="53"/>
  <c r="S162" i="53"/>
  <c r="Q162" i="53"/>
  <c r="P162" i="53"/>
  <c r="O162" i="53"/>
  <c r="D162" i="53"/>
  <c r="V161" i="53"/>
  <c r="T161" i="53"/>
  <c r="S161" i="53"/>
  <c r="Q161" i="53"/>
  <c r="P161" i="53"/>
  <c r="O161" i="53"/>
  <c r="D161" i="53"/>
  <c r="V160" i="53"/>
  <c r="T160" i="53"/>
  <c r="S160" i="53"/>
  <c r="Q160" i="53"/>
  <c r="P160" i="53"/>
  <c r="O160" i="53"/>
  <c r="D160" i="53"/>
  <c r="V159" i="53"/>
  <c r="T159" i="53"/>
  <c r="S159" i="53"/>
  <c r="Q159" i="53"/>
  <c r="P159" i="53"/>
  <c r="O159" i="53"/>
  <c r="D159" i="53"/>
  <c r="V158" i="53"/>
  <c r="T158" i="53"/>
  <c r="S158" i="53"/>
  <c r="Q158" i="53"/>
  <c r="P158" i="53"/>
  <c r="O158" i="53"/>
  <c r="D158" i="53"/>
  <c r="V157" i="53"/>
  <c r="T157" i="53"/>
  <c r="S157" i="53"/>
  <c r="Q157" i="53"/>
  <c r="P157" i="53"/>
  <c r="O157" i="53"/>
  <c r="D157" i="53"/>
  <c r="V156" i="53"/>
  <c r="T156" i="53"/>
  <c r="S156" i="53"/>
  <c r="Q156" i="53"/>
  <c r="P156" i="53"/>
  <c r="O156" i="53"/>
  <c r="D156" i="53"/>
  <c r="V155" i="53"/>
  <c r="T155" i="53"/>
  <c r="S155" i="53"/>
  <c r="Q155" i="53"/>
  <c r="P155" i="53"/>
  <c r="O155" i="53"/>
  <c r="D155" i="53"/>
  <c r="V154" i="53"/>
  <c r="T154" i="53"/>
  <c r="S154" i="53"/>
  <c r="Q154" i="53"/>
  <c r="P154" i="53"/>
  <c r="O154" i="53"/>
  <c r="D154" i="53"/>
  <c r="V153" i="53"/>
  <c r="T153" i="53"/>
  <c r="S153" i="53"/>
  <c r="Q153" i="53"/>
  <c r="P153" i="53"/>
  <c r="O153" i="53"/>
  <c r="D153" i="53"/>
  <c r="V152" i="53"/>
  <c r="T152" i="53"/>
  <c r="S152" i="53"/>
  <c r="Q152" i="53"/>
  <c r="P152" i="53"/>
  <c r="O152" i="53"/>
  <c r="D152" i="53"/>
  <c r="V151" i="53"/>
  <c r="T151" i="53"/>
  <c r="S151" i="53"/>
  <c r="Q151" i="53"/>
  <c r="P151" i="53"/>
  <c r="O151" i="53"/>
  <c r="D151" i="53"/>
  <c r="V150" i="53"/>
  <c r="T150" i="53"/>
  <c r="S150" i="53"/>
  <c r="Q150" i="53"/>
  <c r="P150" i="53"/>
  <c r="O150" i="53"/>
  <c r="D150" i="53"/>
  <c r="V149" i="53"/>
  <c r="T149" i="53"/>
  <c r="S149" i="53"/>
  <c r="Q149" i="53"/>
  <c r="P149" i="53"/>
  <c r="O149" i="53"/>
  <c r="D149" i="53"/>
  <c r="V148" i="53"/>
  <c r="T148" i="53"/>
  <c r="S148" i="53"/>
  <c r="Q148" i="53"/>
  <c r="P148" i="53"/>
  <c r="O148" i="53"/>
  <c r="D148" i="53"/>
  <c r="V147" i="53"/>
  <c r="T147" i="53"/>
  <c r="S147" i="53"/>
  <c r="Q147" i="53"/>
  <c r="P147" i="53"/>
  <c r="O147" i="53"/>
  <c r="D147" i="53"/>
  <c r="V146" i="53"/>
  <c r="T146" i="53"/>
  <c r="S146" i="53"/>
  <c r="Q146" i="53"/>
  <c r="P146" i="53"/>
  <c r="O146" i="53"/>
  <c r="D146" i="53"/>
  <c r="V145" i="53"/>
  <c r="T145" i="53"/>
  <c r="S145" i="53"/>
  <c r="Q145" i="53"/>
  <c r="P145" i="53"/>
  <c r="O145" i="53"/>
  <c r="D145" i="53"/>
  <c r="V144" i="53"/>
  <c r="T144" i="53"/>
  <c r="S144" i="53"/>
  <c r="Q144" i="53"/>
  <c r="P144" i="53"/>
  <c r="O144" i="53"/>
  <c r="D144" i="53"/>
  <c r="V143" i="53"/>
  <c r="T143" i="53"/>
  <c r="S143" i="53"/>
  <c r="Q143" i="53"/>
  <c r="P143" i="53"/>
  <c r="O143" i="53"/>
  <c r="D143" i="53"/>
  <c r="V142" i="53"/>
  <c r="T142" i="53"/>
  <c r="S142" i="53"/>
  <c r="Q142" i="53"/>
  <c r="P142" i="53"/>
  <c r="O142" i="53"/>
  <c r="D142" i="53"/>
  <c r="V141" i="53"/>
  <c r="T141" i="53"/>
  <c r="S141" i="53"/>
  <c r="Q141" i="53"/>
  <c r="P141" i="53"/>
  <c r="O141" i="53"/>
  <c r="D141" i="53"/>
  <c r="V140" i="53"/>
  <c r="T140" i="53"/>
  <c r="S140" i="53"/>
  <c r="Q140" i="53"/>
  <c r="P140" i="53"/>
  <c r="O140" i="53"/>
  <c r="D140" i="53"/>
  <c r="V139" i="53"/>
  <c r="T139" i="53"/>
  <c r="S139" i="53"/>
  <c r="Q139" i="53"/>
  <c r="P139" i="53"/>
  <c r="O139" i="53"/>
  <c r="D139" i="53"/>
  <c r="V138" i="53"/>
  <c r="T138" i="53"/>
  <c r="S138" i="53"/>
  <c r="Q138" i="53"/>
  <c r="P138" i="53"/>
  <c r="O138" i="53"/>
  <c r="D138" i="53"/>
  <c r="V137" i="53"/>
  <c r="T137" i="53"/>
  <c r="S137" i="53"/>
  <c r="Q137" i="53"/>
  <c r="P137" i="53"/>
  <c r="O137" i="53"/>
  <c r="D137" i="53"/>
  <c r="V136" i="53"/>
  <c r="T136" i="53"/>
  <c r="S136" i="53"/>
  <c r="Q136" i="53"/>
  <c r="P136" i="53"/>
  <c r="O136" i="53"/>
  <c r="D136" i="53"/>
  <c r="V135" i="53"/>
  <c r="T135" i="53"/>
  <c r="S135" i="53"/>
  <c r="Q135" i="53"/>
  <c r="P135" i="53"/>
  <c r="O135" i="53"/>
  <c r="D135" i="53"/>
  <c r="V134" i="53"/>
  <c r="T134" i="53"/>
  <c r="S134" i="53"/>
  <c r="Q134" i="53"/>
  <c r="P134" i="53"/>
  <c r="O134" i="53"/>
  <c r="D134" i="53"/>
  <c r="V133" i="53"/>
  <c r="T133" i="53"/>
  <c r="S133" i="53"/>
  <c r="Q133" i="53"/>
  <c r="P133" i="53"/>
  <c r="O133" i="53"/>
  <c r="D133" i="53"/>
  <c r="V132" i="53"/>
  <c r="T132" i="53"/>
  <c r="S132" i="53"/>
  <c r="Q132" i="53"/>
  <c r="P132" i="53"/>
  <c r="O132" i="53"/>
  <c r="D132" i="53"/>
  <c r="V131" i="53"/>
  <c r="T131" i="53"/>
  <c r="S131" i="53"/>
  <c r="Q131" i="53"/>
  <c r="P131" i="53"/>
  <c r="O131" i="53"/>
  <c r="D131" i="53"/>
  <c r="V130" i="53"/>
  <c r="T130" i="53"/>
  <c r="S130" i="53"/>
  <c r="Q130" i="53"/>
  <c r="P130" i="53"/>
  <c r="O130" i="53"/>
  <c r="D130" i="53"/>
  <c r="V129" i="53"/>
  <c r="T129" i="53"/>
  <c r="S129" i="53"/>
  <c r="Q129" i="53"/>
  <c r="P129" i="53"/>
  <c r="O129" i="53"/>
  <c r="D129" i="53"/>
  <c r="V128" i="53"/>
  <c r="T128" i="53"/>
  <c r="S128" i="53"/>
  <c r="Q128" i="53"/>
  <c r="P128" i="53"/>
  <c r="O128" i="53"/>
  <c r="D128" i="53"/>
  <c r="V127" i="53"/>
  <c r="T127" i="53"/>
  <c r="S127" i="53"/>
  <c r="Q127" i="53"/>
  <c r="P127" i="53"/>
  <c r="O127" i="53"/>
  <c r="D127" i="53"/>
  <c r="V126" i="53"/>
  <c r="T126" i="53"/>
  <c r="S126" i="53"/>
  <c r="Q126" i="53"/>
  <c r="P126" i="53"/>
  <c r="O126" i="53"/>
  <c r="D126" i="53"/>
  <c r="V125" i="53"/>
  <c r="T125" i="53"/>
  <c r="S125" i="53"/>
  <c r="Q125" i="53"/>
  <c r="P125" i="53"/>
  <c r="O125" i="53"/>
  <c r="D125" i="53"/>
  <c r="V124" i="53"/>
  <c r="T124" i="53"/>
  <c r="S124" i="53"/>
  <c r="Q124" i="53"/>
  <c r="P124" i="53"/>
  <c r="O124" i="53"/>
  <c r="D124" i="53"/>
  <c r="V123" i="53"/>
  <c r="T123" i="53"/>
  <c r="S123" i="53"/>
  <c r="Q123" i="53"/>
  <c r="P123" i="53"/>
  <c r="O123" i="53"/>
  <c r="D123" i="53"/>
  <c r="V122" i="53"/>
  <c r="T122" i="53"/>
  <c r="S122" i="53"/>
  <c r="Q122" i="53"/>
  <c r="P122" i="53"/>
  <c r="O122" i="53"/>
  <c r="D122" i="53"/>
  <c r="V121" i="53"/>
  <c r="T121" i="53"/>
  <c r="S121" i="53"/>
  <c r="Q121" i="53"/>
  <c r="P121" i="53"/>
  <c r="O121" i="53"/>
  <c r="D121" i="53"/>
  <c r="V120" i="53"/>
  <c r="T120" i="53"/>
  <c r="S120" i="53"/>
  <c r="Q120" i="53"/>
  <c r="P120" i="53"/>
  <c r="O120" i="53"/>
  <c r="D120" i="53"/>
  <c r="V119" i="53"/>
  <c r="T119" i="53"/>
  <c r="S119" i="53"/>
  <c r="Q119" i="53"/>
  <c r="P119" i="53"/>
  <c r="O119" i="53"/>
  <c r="D119" i="53"/>
  <c r="V118" i="53"/>
  <c r="T118" i="53"/>
  <c r="S118" i="53"/>
  <c r="Q118" i="53"/>
  <c r="P118" i="53"/>
  <c r="O118" i="53"/>
  <c r="D118" i="53"/>
  <c r="V117" i="53"/>
  <c r="T117" i="53"/>
  <c r="S117" i="53"/>
  <c r="Q117" i="53"/>
  <c r="P117" i="53"/>
  <c r="O117" i="53"/>
  <c r="D117" i="53"/>
  <c r="V116" i="53"/>
  <c r="T116" i="53"/>
  <c r="S116" i="53"/>
  <c r="Q116" i="53"/>
  <c r="P116" i="53"/>
  <c r="O116" i="53"/>
  <c r="D116" i="53"/>
  <c r="V115" i="53"/>
  <c r="T115" i="53"/>
  <c r="S115" i="53"/>
  <c r="Q115" i="53"/>
  <c r="P115" i="53"/>
  <c r="O115" i="53"/>
  <c r="D115" i="53"/>
  <c r="V114" i="53"/>
  <c r="T114" i="53"/>
  <c r="S114" i="53"/>
  <c r="Q114" i="53"/>
  <c r="P114" i="53"/>
  <c r="O114" i="53"/>
  <c r="D114" i="53"/>
  <c r="V113" i="53"/>
  <c r="T113" i="53"/>
  <c r="S113" i="53"/>
  <c r="Q113" i="53"/>
  <c r="P113" i="53"/>
  <c r="O113" i="53"/>
  <c r="D113" i="53"/>
  <c r="V112" i="53"/>
  <c r="T112" i="53"/>
  <c r="S112" i="53"/>
  <c r="Q112" i="53"/>
  <c r="P112" i="53"/>
  <c r="O112" i="53"/>
  <c r="D112" i="53"/>
  <c r="V111" i="53"/>
  <c r="T111" i="53"/>
  <c r="S111" i="53"/>
  <c r="Q111" i="53"/>
  <c r="P111" i="53"/>
  <c r="O111" i="53"/>
  <c r="D111" i="53"/>
  <c r="V110" i="53"/>
  <c r="T110" i="53"/>
  <c r="S110" i="53"/>
  <c r="Q110" i="53"/>
  <c r="P110" i="53"/>
  <c r="O110" i="53"/>
  <c r="D110" i="53"/>
  <c r="V109" i="53"/>
  <c r="T109" i="53"/>
  <c r="S109" i="53"/>
  <c r="Q109" i="53"/>
  <c r="P109" i="53"/>
  <c r="O109" i="53"/>
  <c r="D109" i="53"/>
  <c r="V108" i="53"/>
  <c r="T108" i="53"/>
  <c r="S108" i="53"/>
  <c r="Q108" i="53"/>
  <c r="P108" i="53"/>
  <c r="O108" i="53"/>
  <c r="D108" i="53"/>
  <c r="V107" i="53"/>
  <c r="T107" i="53"/>
  <c r="S107" i="53"/>
  <c r="Q107" i="53"/>
  <c r="P107" i="53"/>
  <c r="O107" i="53"/>
  <c r="D107" i="53"/>
  <c r="V106" i="53"/>
  <c r="T106" i="53"/>
  <c r="S106" i="53"/>
  <c r="Q106" i="53"/>
  <c r="P106" i="53"/>
  <c r="O106" i="53"/>
  <c r="D106" i="53"/>
  <c r="V105" i="53"/>
  <c r="T105" i="53"/>
  <c r="S105" i="53"/>
  <c r="Q105" i="53"/>
  <c r="P105" i="53"/>
  <c r="O105" i="53"/>
  <c r="D105" i="53"/>
  <c r="V104" i="53"/>
  <c r="T104" i="53"/>
  <c r="S104" i="53"/>
  <c r="Q104" i="53"/>
  <c r="P104" i="53"/>
  <c r="O104" i="53"/>
  <c r="D104" i="53"/>
  <c r="V103" i="53"/>
  <c r="T103" i="53"/>
  <c r="S103" i="53"/>
  <c r="Q103" i="53"/>
  <c r="P103" i="53"/>
  <c r="O103" i="53"/>
  <c r="D103" i="53"/>
  <c r="V102" i="53"/>
  <c r="T102" i="53"/>
  <c r="S102" i="53"/>
  <c r="Q102" i="53"/>
  <c r="P102" i="53"/>
  <c r="O102" i="53"/>
  <c r="D102" i="53"/>
  <c r="V101" i="53"/>
  <c r="T101" i="53"/>
  <c r="S101" i="53"/>
  <c r="Q101" i="53"/>
  <c r="P101" i="53"/>
  <c r="O101" i="53"/>
  <c r="D101" i="53"/>
  <c r="V100" i="53"/>
  <c r="T100" i="53"/>
  <c r="S100" i="53"/>
  <c r="Q100" i="53"/>
  <c r="P100" i="53"/>
  <c r="O100" i="53"/>
  <c r="D100" i="53"/>
  <c r="V99" i="53"/>
  <c r="T99" i="53"/>
  <c r="S99" i="53"/>
  <c r="Q99" i="53"/>
  <c r="P99" i="53"/>
  <c r="O99" i="53"/>
  <c r="D99" i="53"/>
  <c r="V98" i="53"/>
  <c r="T98" i="53"/>
  <c r="S98" i="53"/>
  <c r="Q98" i="53"/>
  <c r="P98" i="53"/>
  <c r="O98" i="53"/>
  <c r="D98" i="53"/>
  <c r="V97" i="53"/>
  <c r="T97" i="53"/>
  <c r="S97" i="53"/>
  <c r="Q97" i="53"/>
  <c r="P97" i="53"/>
  <c r="O97" i="53"/>
  <c r="D97" i="53"/>
  <c r="V96" i="53"/>
  <c r="T96" i="53"/>
  <c r="S96" i="53"/>
  <c r="Q96" i="53"/>
  <c r="P96" i="53"/>
  <c r="O96" i="53"/>
  <c r="D96" i="53"/>
  <c r="V95" i="53"/>
  <c r="T95" i="53"/>
  <c r="S95" i="53"/>
  <c r="Q95" i="53"/>
  <c r="P95" i="53"/>
  <c r="O95" i="53"/>
  <c r="D95" i="53"/>
  <c r="V94" i="53"/>
  <c r="T94" i="53"/>
  <c r="S94" i="53"/>
  <c r="Q94" i="53"/>
  <c r="P94" i="53"/>
  <c r="O94" i="53"/>
  <c r="D94" i="53"/>
  <c r="V93" i="53"/>
  <c r="T93" i="53"/>
  <c r="S93" i="53"/>
  <c r="Q93" i="53"/>
  <c r="P93" i="53"/>
  <c r="O93" i="53"/>
  <c r="D93" i="53"/>
  <c r="V92" i="53"/>
  <c r="T92" i="53"/>
  <c r="S92" i="53"/>
  <c r="Q92" i="53"/>
  <c r="P92" i="53"/>
  <c r="O92" i="53"/>
  <c r="D92" i="53"/>
  <c r="V91" i="53"/>
  <c r="T91" i="53"/>
  <c r="S91" i="53"/>
  <c r="Q91" i="53"/>
  <c r="P91" i="53"/>
  <c r="O91" i="53"/>
  <c r="D91" i="53"/>
  <c r="V90" i="53"/>
  <c r="T90" i="53"/>
  <c r="S90" i="53"/>
  <c r="Q90" i="53"/>
  <c r="P90" i="53"/>
  <c r="O90" i="53"/>
  <c r="D90" i="53"/>
  <c r="V89" i="53"/>
  <c r="T89" i="53"/>
  <c r="S89" i="53"/>
  <c r="Q89" i="53"/>
  <c r="P89" i="53"/>
  <c r="O89" i="53"/>
  <c r="D89" i="53"/>
  <c r="V88" i="53"/>
  <c r="T88" i="53"/>
  <c r="S88" i="53"/>
  <c r="Q88" i="53"/>
  <c r="P88" i="53"/>
  <c r="O88" i="53"/>
  <c r="D88" i="53"/>
  <c r="V87" i="53"/>
  <c r="T87" i="53"/>
  <c r="S87" i="53"/>
  <c r="Q87" i="53"/>
  <c r="P87" i="53"/>
  <c r="O87" i="53"/>
  <c r="D87" i="53"/>
  <c r="V86" i="53"/>
  <c r="T86" i="53"/>
  <c r="S86" i="53"/>
  <c r="Q86" i="53"/>
  <c r="P86" i="53"/>
  <c r="O86" i="53"/>
  <c r="D86" i="53"/>
  <c r="V85" i="53"/>
  <c r="T85" i="53"/>
  <c r="S85" i="53"/>
  <c r="Q85" i="53"/>
  <c r="P85" i="53"/>
  <c r="O85" i="53"/>
  <c r="D85" i="53"/>
  <c r="V84" i="53"/>
  <c r="T84" i="53"/>
  <c r="S84" i="53"/>
  <c r="Q84" i="53"/>
  <c r="P84" i="53"/>
  <c r="O84" i="53"/>
  <c r="D84" i="53"/>
  <c r="V83" i="53"/>
  <c r="T83" i="53"/>
  <c r="S83" i="53"/>
  <c r="Q83" i="53"/>
  <c r="P83" i="53"/>
  <c r="O83" i="53"/>
  <c r="D83" i="53"/>
  <c r="V82" i="53"/>
  <c r="T82" i="53"/>
  <c r="S82" i="53"/>
  <c r="Q82" i="53"/>
  <c r="P82" i="53"/>
  <c r="O82" i="53"/>
  <c r="D82" i="53"/>
  <c r="V81" i="53"/>
  <c r="T81" i="53"/>
  <c r="S81" i="53"/>
  <c r="Q81" i="53"/>
  <c r="P81" i="53"/>
  <c r="O81" i="53"/>
  <c r="D81" i="53"/>
  <c r="V80" i="53"/>
  <c r="T80" i="53"/>
  <c r="S80" i="53"/>
  <c r="Q80" i="53"/>
  <c r="P80" i="53"/>
  <c r="O80" i="53"/>
  <c r="D80" i="53"/>
  <c r="V79" i="53"/>
  <c r="T79" i="53"/>
  <c r="S79" i="53"/>
  <c r="Q79" i="53"/>
  <c r="P79" i="53"/>
  <c r="O79" i="53"/>
  <c r="D79" i="53"/>
  <c r="V78" i="53"/>
  <c r="T78" i="53"/>
  <c r="S78" i="53"/>
  <c r="Q78" i="53"/>
  <c r="P78" i="53"/>
  <c r="O78" i="53"/>
  <c r="D78" i="53"/>
  <c r="V77" i="53"/>
  <c r="T77" i="53"/>
  <c r="S77" i="53"/>
  <c r="Q77" i="53"/>
  <c r="P77" i="53"/>
  <c r="O77" i="53"/>
  <c r="D77" i="53"/>
  <c r="V76" i="53"/>
  <c r="T76" i="53"/>
  <c r="S76" i="53"/>
  <c r="Q76" i="53"/>
  <c r="P76" i="53"/>
  <c r="O76" i="53"/>
  <c r="D76" i="53"/>
  <c r="V75" i="53"/>
  <c r="T75" i="53"/>
  <c r="S75" i="53"/>
  <c r="Q75" i="53"/>
  <c r="P75" i="53"/>
  <c r="O75" i="53"/>
  <c r="D75" i="53"/>
  <c r="V74" i="53"/>
  <c r="T74" i="53"/>
  <c r="S74" i="53"/>
  <c r="Q74" i="53"/>
  <c r="P74" i="53"/>
  <c r="O74" i="53"/>
  <c r="D74" i="53"/>
  <c r="V73" i="53"/>
  <c r="T73" i="53"/>
  <c r="S73" i="53"/>
  <c r="Q73" i="53"/>
  <c r="P73" i="53"/>
  <c r="O73" i="53"/>
  <c r="D73" i="53"/>
  <c r="V72" i="53"/>
  <c r="T72" i="53"/>
  <c r="S72" i="53"/>
  <c r="Q72" i="53"/>
  <c r="P72" i="53"/>
  <c r="O72" i="53"/>
  <c r="D72" i="53"/>
  <c r="V71" i="53"/>
  <c r="T71" i="53"/>
  <c r="S71" i="53"/>
  <c r="Q71" i="53"/>
  <c r="P71" i="53"/>
  <c r="O71" i="53"/>
  <c r="D71" i="53"/>
  <c r="V70" i="53"/>
  <c r="T70" i="53"/>
  <c r="S70" i="53"/>
  <c r="Q70" i="53"/>
  <c r="P70" i="53"/>
  <c r="O70" i="53"/>
  <c r="D70" i="53"/>
  <c r="V69" i="53"/>
  <c r="T69" i="53"/>
  <c r="S69" i="53"/>
  <c r="Q69" i="53"/>
  <c r="P69" i="53"/>
  <c r="O69" i="53"/>
  <c r="D69" i="53"/>
  <c r="V68" i="53"/>
  <c r="T68" i="53"/>
  <c r="S68" i="53"/>
  <c r="Q68" i="53"/>
  <c r="P68" i="53"/>
  <c r="O68" i="53"/>
  <c r="D68" i="53"/>
  <c r="V67" i="53"/>
  <c r="T67" i="53"/>
  <c r="S67" i="53"/>
  <c r="Q67" i="53"/>
  <c r="P67" i="53"/>
  <c r="O67" i="53"/>
  <c r="D67" i="53"/>
  <c r="V66" i="53"/>
  <c r="T66" i="53"/>
  <c r="S66" i="53"/>
  <c r="Q66" i="53"/>
  <c r="P66" i="53"/>
  <c r="O66" i="53"/>
  <c r="D66" i="53"/>
  <c r="V65" i="53"/>
  <c r="T65" i="53"/>
  <c r="S65" i="53"/>
  <c r="Q65" i="53"/>
  <c r="P65" i="53"/>
  <c r="O65" i="53"/>
  <c r="D65" i="53"/>
  <c r="V64" i="53"/>
  <c r="T64" i="53"/>
  <c r="S64" i="53"/>
  <c r="Q64" i="53"/>
  <c r="P64" i="53"/>
  <c r="O64" i="53"/>
  <c r="D64" i="53"/>
  <c r="V63" i="53"/>
  <c r="T63" i="53"/>
  <c r="S63" i="53"/>
  <c r="Q63" i="53"/>
  <c r="P63" i="53"/>
  <c r="O63" i="53"/>
  <c r="D63" i="53"/>
  <c r="V62" i="53"/>
  <c r="T62" i="53"/>
  <c r="S62" i="53"/>
  <c r="Q62" i="53"/>
  <c r="P62" i="53"/>
  <c r="O62" i="53"/>
  <c r="D62" i="53"/>
  <c r="V61" i="53"/>
  <c r="T61" i="53"/>
  <c r="S61" i="53"/>
  <c r="Q61" i="53"/>
  <c r="P61" i="53"/>
  <c r="O61" i="53"/>
  <c r="D61" i="53"/>
  <c r="V60" i="53"/>
  <c r="T60" i="53"/>
  <c r="S60" i="53"/>
  <c r="Q60" i="53"/>
  <c r="P60" i="53"/>
  <c r="O60" i="53"/>
  <c r="D60" i="53"/>
  <c r="V59" i="53"/>
  <c r="T59" i="53"/>
  <c r="S59" i="53"/>
  <c r="Q59" i="53"/>
  <c r="P59" i="53"/>
  <c r="O59" i="53"/>
  <c r="D59" i="53"/>
  <c r="V58" i="53"/>
  <c r="T58" i="53"/>
  <c r="S58" i="53"/>
  <c r="Q58" i="53"/>
  <c r="P58" i="53"/>
  <c r="O58" i="53"/>
  <c r="D58" i="53"/>
  <c r="V57" i="53"/>
  <c r="T57" i="53"/>
  <c r="S57" i="53"/>
  <c r="Q57" i="53"/>
  <c r="P57" i="53"/>
  <c r="O57" i="53"/>
  <c r="D57" i="53"/>
  <c r="V56" i="53"/>
  <c r="T56" i="53"/>
  <c r="S56" i="53"/>
  <c r="Q56" i="53"/>
  <c r="P56" i="53"/>
  <c r="O56" i="53"/>
  <c r="D56" i="53"/>
  <c r="V55" i="53"/>
  <c r="T55" i="53"/>
  <c r="S55" i="53"/>
  <c r="Q55" i="53"/>
  <c r="P55" i="53"/>
  <c r="O55" i="53"/>
  <c r="D55" i="53"/>
  <c r="V54" i="53"/>
  <c r="T54" i="53"/>
  <c r="S54" i="53"/>
  <c r="Q54" i="53"/>
  <c r="P54" i="53"/>
  <c r="O54" i="53"/>
  <c r="D54" i="53"/>
  <c r="V53" i="53"/>
  <c r="T53" i="53"/>
  <c r="S53" i="53"/>
  <c r="Q53" i="53"/>
  <c r="P53" i="53"/>
  <c r="O53" i="53"/>
  <c r="D53" i="53"/>
  <c r="V52" i="53"/>
  <c r="T52" i="53"/>
  <c r="S52" i="53"/>
  <c r="Q52" i="53"/>
  <c r="P52" i="53"/>
  <c r="O52" i="53"/>
  <c r="D52" i="53"/>
  <c r="V51" i="53"/>
  <c r="T51" i="53"/>
  <c r="S51" i="53"/>
  <c r="Q51" i="53"/>
  <c r="P51" i="53"/>
  <c r="O51" i="53"/>
  <c r="D51" i="53"/>
  <c r="V50" i="53"/>
  <c r="T50" i="53"/>
  <c r="S50" i="53"/>
  <c r="Q50" i="53"/>
  <c r="P50" i="53"/>
  <c r="O50" i="53"/>
  <c r="D50" i="53"/>
  <c r="V49" i="53"/>
  <c r="T49" i="53"/>
  <c r="S49" i="53"/>
  <c r="Q49" i="53"/>
  <c r="P49" i="53"/>
  <c r="O49" i="53"/>
  <c r="D49" i="53"/>
  <c r="V48" i="53"/>
  <c r="T48" i="53"/>
  <c r="S48" i="53"/>
  <c r="Q48" i="53"/>
  <c r="P48" i="53"/>
  <c r="O48" i="53"/>
  <c r="D48" i="53"/>
  <c r="V47" i="53"/>
  <c r="T47" i="53"/>
  <c r="S47" i="53"/>
  <c r="Q47" i="53"/>
  <c r="P47" i="53"/>
  <c r="O47" i="53"/>
  <c r="D47" i="53"/>
  <c r="V46" i="53"/>
  <c r="T46" i="53"/>
  <c r="S46" i="53"/>
  <c r="Q46" i="53"/>
  <c r="P46" i="53"/>
  <c r="O46" i="53"/>
  <c r="D46" i="53"/>
  <c r="V45" i="53"/>
  <c r="T45" i="53"/>
  <c r="S45" i="53"/>
  <c r="Q45" i="53"/>
  <c r="P45" i="53"/>
  <c r="O45" i="53"/>
  <c r="D45" i="53"/>
  <c r="V44" i="53"/>
  <c r="T44" i="53"/>
  <c r="S44" i="53"/>
  <c r="Q44" i="53"/>
  <c r="P44" i="53"/>
  <c r="O44" i="53"/>
  <c r="D44" i="53"/>
  <c r="V43" i="53"/>
  <c r="T43" i="53"/>
  <c r="S43" i="53"/>
  <c r="Q43" i="53"/>
  <c r="P43" i="53"/>
  <c r="O43" i="53"/>
  <c r="D43" i="53"/>
  <c r="V42" i="53"/>
  <c r="T42" i="53"/>
  <c r="S42" i="53"/>
  <c r="Q42" i="53"/>
  <c r="P42" i="53"/>
  <c r="O42" i="53"/>
  <c r="D42" i="53"/>
  <c r="V41" i="53"/>
  <c r="T41" i="53"/>
  <c r="S41" i="53"/>
  <c r="Q41" i="53"/>
  <c r="P41" i="53"/>
  <c r="O41" i="53"/>
  <c r="D41" i="53"/>
  <c r="V40" i="53"/>
  <c r="T40" i="53"/>
  <c r="S40" i="53"/>
  <c r="Q40" i="53"/>
  <c r="P40" i="53"/>
  <c r="O40" i="53"/>
  <c r="D40" i="53"/>
  <c r="V39" i="53"/>
  <c r="T39" i="53"/>
  <c r="S39" i="53"/>
  <c r="Q39" i="53"/>
  <c r="P39" i="53"/>
  <c r="O39" i="53"/>
  <c r="D39" i="53"/>
  <c r="V38" i="53"/>
  <c r="T38" i="53"/>
  <c r="S38" i="53"/>
  <c r="Q38" i="53"/>
  <c r="P38" i="53"/>
  <c r="O38" i="53"/>
  <c r="D38" i="53"/>
  <c r="V37" i="53"/>
  <c r="T37" i="53"/>
  <c r="S37" i="53"/>
  <c r="Q37" i="53"/>
  <c r="P37" i="53"/>
  <c r="O37" i="53"/>
  <c r="D37" i="53"/>
  <c r="V36" i="53"/>
  <c r="T36" i="53"/>
  <c r="S36" i="53"/>
  <c r="Q36" i="53"/>
  <c r="P36" i="53"/>
  <c r="O36" i="53"/>
  <c r="D36" i="53"/>
  <c r="V35" i="53"/>
  <c r="T35" i="53"/>
  <c r="S35" i="53"/>
  <c r="Q35" i="53"/>
  <c r="P35" i="53"/>
  <c r="O35" i="53"/>
  <c r="D35" i="53"/>
  <c r="V34" i="53"/>
  <c r="T34" i="53"/>
  <c r="S34" i="53"/>
  <c r="Q34" i="53"/>
  <c r="P34" i="53"/>
  <c r="O34" i="53"/>
  <c r="D34" i="53"/>
  <c r="V33" i="53"/>
  <c r="T33" i="53"/>
  <c r="S33" i="53"/>
  <c r="Q33" i="53"/>
  <c r="P33" i="53"/>
  <c r="O33" i="53"/>
  <c r="D33" i="53"/>
  <c r="V32" i="53"/>
  <c r="T32" i="53"/>
  <c r="S32" i="53"/>
  <c r="Q32" i="53"/>
  <c r="P32" i="53"/>
  <c r="O32" i="53"/>
  <c r="D32" i="53"/>
  <c r="V31" i="53"/>
  <c r="T31" i="53"/>
  <c r="S31" i="53"/>
  <c r="Q31" i="53"/>
  <c r="P31" i="53"/>
  <c r="O31" i="53"/>
  <c r="D31" i="53"/>
  <c r="V30" i="53"/>
  <c r="T30" i="53"/>
  <c r="S30" i="53"/>
  <c r="Q30" i="53"/>
  <c r="P30" i="53"/>
  <c r="O30" i="53"/>
  <c r="D30" i="53"/>
  <c r="V29" i="53"/>
  <c r="T29" i="53"/>
  <c r="S29" i="53"/>
  <c r="Q29" i="53"/>
  <c r="P29" i="53"/>
  <c r="O29" i="53"/>
  <c r="D29" i="53"/>
  <c r="V28" i="53"/>
  <c r="T28" i="53"/>
  <c r="S28" i="53"/>
  <c r="Q28" i="53"/>
  <c r="P28" i="53"/>
  <c r="O28" i="53"/>
  <c r="D28" i="53"/>
  <c r="V27" i="53"/>
  <c r="T27" i="53"/>
  <c r="S27" i="53"/>
  <c r="Q27" i="53"/>
  <c r="P27" i="53"/>
  <c r="O27" i="53"/>
  <c r="D27" i="53"/>
  <c r="V26" i="53"/>
  <c r="T26" i="53"/>
  <c r="S26" i="53"/>
  <c r="Q26" i="53"/>
  <c r="P26" i="53"/>
  <c r="O26" i="53"/>
  <c r="D26" i="53"/>
  <c r="V25" i="53"/>
  <c r="T25" i="53"/>
  <c r="S25" i="53"/>
  <c r="Q25" i="53"/>
  <c r="P25" i="53"/>
  <c r="O25" i="53"/>
  <c r="D25" i="53"/>
  <c r="V24" i="53"/>
  <c r="T24" i="53"/>
  <c r="S24" i="53"/>
  <c r="Q24" i="53"/>
  <c r="P24" i="53"/>
  <c r="O24" i="53"/>
  <c r="D24" i="53"/>
  <c r="V23" i="53"/>
  <c r="T23" i="53"/>
  <c r="S23" i="53"/>
  <c r="Q23" i="53"/>
  <c r="P23" i="53"/>
  <c r="O23" i="53"/>
  <c r="D23" i="53"/>
  <c r="V22" i="53"/>
  <c r="T22" i="53"/>
  <c r="S22" i="53"/>
  <c r="Q22" i="53"/>
  <c r="P22" i="53"/>
  <c r="O22" i="53"/>
  <c r="D22" i="53"/>
  <c r="V21" i="53"/>
  <c r="T21" i="53"/>
  <c r="S21" i="53"/>
  <c r="Q21" i="53"/>
  <c r="P21" i="53"/>
  <c r="O21" i="53"/>
  <c r="D21" i="53"/>
  <c r="V20" i="53"/>
  <c r="T20" i="53"/>
  <c r="S20" i="53"/>
  <c r="Q20" i="53"/>
  <c r="P20" i="53"/>
  <c r="O20" i="53"/>
  <c r="D20" i="53"/>
  <c r="V19" i="53"/>
  <c r="T19" i="53"/>
  <c r="S19" i="53"/>
  <c r="Q19" i="53"/>
  <c r="P19" i="53"/>
  <c r="O19" i="53"/>
  <c r="D19" i="53"/>
  <c r="V18" i="53"/>
  <c r="T18" i="53"/>
  <c r="S18" i="53"/>
  <c r="Q18" i="53"/>
  <c r="P18" i="53"/>
  <c r="O18" i="53"/>
  <c r="D18" i="53"/>
  <c r="S17" i="53"/>
  <c r="Q17" i="53"/>
  <c r="P17" i="53"/>
  <c r="O17" i="53"/>
  <c r="T17" i="53" s="1"/>
  <c r="D17" i="53"/>
  <c r="S16" i="53"/>
  <c r="Q16" i="53"/>
  <c r="P16" i="53"/>
  <c r="O16" i="53"/>
  <c r="T16" i="53" s="1"/>
  <c r="D16" i="53"/>
  <c r="V16" i="53" s="1"/>
  <c r="S15" i="53"/>
  <c r="Q15" i="53"/>
  <c r="P15" i="53"/>
  <c r="O15" i="53"/>
  <c r="D15" i="53"/>
  <c r="S14" i="53"/>
  <c r="Q14" i="53"/>
  <c r="P14" i="53"/>
  <c r="O14" i="53"/>
  <c r="D14" i="53"/>
  <c r="S13" i="53"/>
  <c r="Q13" i="53"/>
  <c r="P13" i="53"/>
  <c r="O13" i="53"/>
  <c r="T13" i="53" s="1"/>
  <c r="D13" i="53"/>
  <c r="S12" i="53"/>
  <c r="Q12" i="53"/>
  <c r="P12" i="53"/>
  <c r="O12" i="53"/>
  <c r="T12" i="53" s="1"/>
  <c r="D12" i="53"/>
  <c r="S11" i="53"/>
  <c r="Q11" i="53"/>
  <c r="P11" i="53"/>
  <c r="O11" i="53"/>
  <c r="D11" i="53"/>
  <c r="T10" i="53"/>
  <c r="S10" i="53"/>
  <c r="Q10" i="53"/>
  <c r="P10" i="53"/>
  <c r="O10" i="53"/>
  <c r="D10" i="53"/>
  <c r="S9" i="53"/>
  <c r="Q9" i="53"/>
  <c r="P9" i="53"/>
  <c r="O9" i="53"/>
  <c r="D9" i="53"/>
  <c r="S8" i="53"/>
  <c r="Q8" i="53"/>
  <c r="P8" i="53"/>
  <c r="O8" i="53"/>
  <c r="D8" i="53"/>
  <c r="S7" i="53"/>
  <c r="Q7" i="53"/>
  <c r="P7" i="53"/>
  <c r="T7" i="53" s="1"/>
  <c r="O7" i="53"/>
  <c r="D7" i="53"/>
  <c r="S6" i="53"/>
  <c r="Q6" i="53"/>
  <c r="P6" i="53"/>
  <c r="O6" i="53"/>
  <c r="D6" i="53"/>
  <c r="S5" i="53"/>
  <c r="Q5" i="53"/>
  <c r="P5" i="53"/>
  <c r="O5" i="53"/>
  <c r="D5" i="53"/>
  <c r="V5" i="53" s="1"/>
  <c r="S4" i="53"/>
  <c r="Q4" i="53"/>
  <c r="P4" i="53"/>
  <c r="O4" i="53"/>
  <c r="D4" i="53"/>
  <c r="S3" i="53"/>
  <c r="Q3" i="53"/>
  <c r="P3" i="53"/>
  <c r="O3" i="53"/>
  <c r="D3" i="53"/>
  <c r="U978" i="53" l="1"/>
  <c r="R916" i="55"/>
  <c r="R920" i="55"/>
  <c r="R924" i="55"/>
  <c r="R928" i="55"/>
  <c r="R932" i="55"/>
  <c r="R944" i="55"/>
  <c r="R948" i="55"/>
  <c r="R952" i="55"/>
  <c r="R956" i="55"/>
  <c r="R960" i="55"/>
  <c r="R964" i="55"/>
  <c r="R976" i="55"/>
  <c r="R980" i="55"/>
  <c r="R984" i="55"/>
  <c r="R992" i="55"/>
  <c r="R394" i="55"/>
  <c r="R398" i="55"/>
  <c r="R490" i="55"/>
  <c r="R494" i="55"/>
  <c r="R498" i="55"/>
  <c r="R522" i="55"/>
  <c r="R526" i="55"/>
  <c r="R530" i="55"/>
  <c r="R538" i="55"/>
  <c r="R570" i="55"/>
  <c r="R586" i="55"/>
  <c r="R590" i="55"/>
  <c r="R594" i="55"/>
  <c r="R606" i="55"/>
  <c r="R610" i="55"/>
  <c r="R618" i="55"/>
  <c r="R730" i="55"/>
  <c r="R754" i="55"/>
  <c r="R814" i="55"/>
  <c r="R822" i="55"/>
  <c r="R826" i="55"/>
  <c r="R834" i="55"/>
  <c r="R850" i="55"/>
  <c r="R914" i="55"/>
  <c r="R922" i="55"/>
  <c r="R930" i="55"/>
  <c r="R946" i="55"/>
  <c r="R954" i="55"/>
  <c r="R962" i="55"/>
  <c r="R978" i="55"/>
  <c r="U982" i="55"/>
  <c r="R986" i="55"/>
  <c r="R994" i="55"/>
  <c r="R753" i="55"/>
  <c r="R817" i="55"/>
  <c r="R853" i="55"/>
  <c r="R857" i="55"/>
  <c r="R961" i="55"/>
  <c r="R965" i="55"/>
  <c r="R977" i="55"/>
  <c r="R981" i="55"/>
  <c r="R989" i="55"/>
  <c r="R997" i="55"/>
  <c r="R807" i="55"/>
  <c r="R811" i="55"/>
  <c r="R815" i="55"/>
  <c r="R823" i="55"/>
  <c r="R827" i="55"/>
  <c r="R831" i="55"/>
  <c r="R839" i="55"/>
  <c r="R855" i="55"/>
  <c r="R806" i="55"/>
  <c r="R810" i="55"/>
  <c r="R469" i="55"/>
  <c r="R473" i="55"/>
  <c r="R881" i="55"/>
  <c r="R917" i="55"/>
  <c r="R921" i="55"/>
  <c r="R925" i="55"/>
  <c r="R929" i="55"/>
  <c r="R933" i="55"/>
  <c r="R945" i="55"/>
  <c r="R949" i="55"/>
  <c r="R732" i="55"/>
  <c r="R740" i="55"/>
  <c r="R744" i="55"/>
  <c r="R836" i="55"/>
  <c r="R852" i="55"/>
  <c r="R467" i="55"/>
  <c r="R483" i="55"/>
  <c r="R695" i="55"/>
  <c r="R755" i="55"/>
  <c r="R919" i="55"/>
  <c r="R923" i="55"/>
  <c r="R927" i="55"/>
  <c r="R931" i="55"/>
  <c r="R943" i="55"/>
  <c r="R947" i="55"/>
  <c r="R959" i="55"/>
  <c r="R963" i="55"/>
  <c r="R975" i="55"/>
  <c r="R979" i="55"/>
  <c r="R987" i="55"/>
  <c r="R995" i="55"/>
  <c r="U783" i="53"/>
  <c r="U882" i="53"/>
  <c r="T15" i="53"/>
  <c r="U15" i="53" s="1"/>
  <c r="U734" i="53"/>
  <c r="U746" i="53"/>
  <c r="U750" i="53"/>
  <c r="U754" i="53"/>
  <c r="U758" i="53"/>
  <c r="T14" i="53"/>
  <c r="U14" i="53" s="1"/>
  <c r="V17" i="53"/>
  <c r="T5" i="53"/>
  <c r="U5" i="53" s="1"/>
  <c r="T11" i="53"/>
  <c r="U11" i="53" s="1"/>
  <c r="V15" i="53"/>
  <c r="T6" i="53"/>
  <c r="U6" i="53" s="1"/>
  <c r="V4" i="53"/>
  <c r="V8" i="53"/>
  <c r="V11" i="53"/>
  <c r="V14" i="53"/>
  <c r="U680" i="53"/>
  <c r="U688" i="53"/>
  <c r="R714" i="53"/>
  <c r="R738" i="53"/>
  <c r="R762" i="53"/>
  <c r="U880" i="53"/>
  <c r="V9" i="53"/>
  <c r="V13" i="53"/>
  <c r="U979" i="53"/>
  <c r="V12" i="53"/>
  <c r="V6" i="53"/>
  <c r="V10" i="53"/>
  <c r="R484" i="53"/>
  <c r="R496" i="53"/>
  <c r="R620" i="53"/>
  <c r="R640" i="53"/>
  <c r="R672" i="53"/>
  <c r="U682" i="53"/>
  <c r="R684" i="53"/>
  <c r="U690" i="53"/>
  <c r="U698" i="53"/>
  <c r="U702" i="53"/>
  <c r="R704" i="53"/>
  <c r="V3" i="53"/>
  <c r="V7" i="53"/>
  <c r="U893" i="53"/>
  <c r="U897" i="53"/>
  <c r="U901" i="53"/>
  <c r="U905" i="53"/>
  <c r="U909" i="53"/>
  <c r="U981" i="53"/>
  <c r="U314" i="55"/>
  <c r="U378" i="55"/>
  <c r="U390" i="55"/>
  <c r="U392" i="55"/>
  <c r="U744" i="55"/>
  <c r="U918" i="55"/>
  <c r="U950" i="55"/>
  <c r="U302" i="53"/>
  <c r="R340" i="53"/>
  <c r="R226" i="53"/>
  <c r="R262" i="53"/>
  <c r="R410" i="53"/>
  <c r="R227" i="53"/>
  <c r="R231" i="53"/>
  <c r="R263" i="53"/>
  <c r="R271" i="53"/>
  <c r="R279" i="53"/>
  <c r="R295" i="53"/>
  <c r="R299" i="53"/>
  <c r="R303" i="53"/>
  <c r="R351" i="53"/>
  <c r="R363" i="53"/>
  <c r="R371" i="53"/>
  <c r="R375" i="53"/>
  <c r="R589" i="53"/>
  <c r="R613" i="53"/>
  <c r="R621" i="53"/>
  <c r="R623" i="53"/>
  <c r="R685" i="53"/>
  <c r="R687" i="53"/>
  <c r="R715" i="53"/>
  <c r="R717" i="53"/>
  <c r="R721" i="53"/>
  <c r="R739" i="53"/>
  <c r="R741" i="53"/>
  <c r="R745" i="53"/>
  <c r="R803" i="53"/>
  <c r="R819" i="53"/>
  <c r="R821" i="53"/>
  <c r="R823" i="53"/>
  <c r="R825" i="53"/>
  <c r="R827" i="53"/>
  <c r="R855" i="53"/>
  <c r="R915" i="53"/>
  <c r="R975" i="53"/>
  <c r="R977" i="53"/>
  <c r="U703" i="55"/>
  <c r="U705" i="55"/>
  <c r="U707" i="55"/>
  <c r="U709" i="55"/>
  <c r="U711" i="55"/>
  <c r="U713" i="55"/>
  <c r="U715" i="55"/>
  <c r="U723" i="55"/>
  <c r="U791" i="55"/>
  <c r="U795" i="55"/>
  <c r="U799" i="55"/>
  <c r="U803" i="55"/>
  <c r="U889" i="55"/>
  <c r="U895" i="55"/>
  <c r="U905" i="55"/>
  <c r="U911" i="55"/>
  <c r="U999" i="55"/>
  <c r="U300" i="53"/>
  <c r="U344" i="53"/>
  <c r="U348" i="53"/>
  <c r="U372" i="53"/>
  <c r="U374" i="53"/>
  <c r="U293" i="53"/>
  <c r="U521" i="53"/>
  <c r="U523" i="53"/>
  <c r="U547" i="53"/>
  <c r="U937" i="53"/>
  <c r="U961" i="53"/>
  <c r="R312" i="55"/>
  <c r="R336" i="55"/>
  <c r="R354" i="55"/>
  <c r="R376" i="55"/>
  <c r="R406" i="55"/>
  <c r="R634" i="55"/>
  <c r="R668" i="55"/>
  <c r="R694" i="55"/>
  <c r="R343" i="53"/>
  <c r="R399" i="53"/>
  <c r="R415" i="53"/>
  <c r="R493" i="53"/>
  <c r="R511" i="53"/>
  <c r="R527" i="53"/>
  <c r="R615" i="53"/>
  <c r="R677" i="53"/>
  <c r="R713" i="53"/>
  <c r="R725" i="53"/>
  <c r="R737" i="53"/>
  <c r="R757" i="53"/>
  <c r="R785" i="53"/>
  <c r="R863" i="53"/>
  <c r="R867" i="53"/>
  <c r="R871" i="53"/>
  <c r="R895" i="53"/>
  <c r="R899" i="53"/>
  <c r="R911" i="53"/>
  <c r="U325" i="55"/>
  <c r="U341" i="55"/>
  <c r="U349" i="55"/>
  <c r="U351" i="55"/>
  <c r="U365" i="55"/>
  <c r="U367" i="55"/>
  <c r="U459" i="55"/>
  <c r="U461" i="55"/>
  <c r="U463" i="55"/>
  <c r="U465" i="55"/>
  <c r="U531" i="55"/>
  <c r="U535" i="55"/>
  <c r="U571" i="55"/>
  <c r="U573" i="55"/>
  <c r="U575" i="55"/>
  <c r="U577" i="55"/>
  <c r="U587" i="55"/>
  <c r="U589" i="55"/>
  <c r="U591" i="55"/>
  <c r="U593" i="55"/>
  <c r="U603" i="55"/>
  <c r="U605" i="55"/>
  <c r="U607" i="55"/>
  <c r="U609" i="55"/>
  <c r="U695" i="55"/>
  <c r="U735" i="55"/>
  <c r="U755" i="55"/>
  <c r="U925" i="55"/>
  <c r="U933" i="55"/>
  <c r="U957" i="55"/>
  <c r="U965" i="55"/>
  <c r="U989" i="55"/>
  <c r="U997" i="55"/>
  <c r="U287" i="53"/>
  <c r="U289" i="53"/>
  <c r="U291" i="53"/>
  <c r="U529" i="53"/>
  <c r="U531" i="53"/>
  <c r="U537" i="53"/>
  <c r="U539" i="53"/>
  <c r="U545" i="53"/>
  <c r="U929" i="53"/>
  <c r="R410" i="55"/>
  <c r="R458" i="55"/>
  <c r="R630" i="55"/>
  <c r="R666" i="55"/>
  <c r="R282" i="53"/>
  <c r="R290" i="53"/>
  <c r="R294" i="53"/>
  <c r="R314" i="53"/>
  <c r="R346" i="53"/>
  <c r="R394" i="53"/>
  <c r="R416" i="53"/>
  <c r="R426" i="53"/>
  <c r="R512" i="53"/>
  <c r="R516" i="53"/>
  <c r="R524" i="53"/>
  <c r="R528" i="53"/>
  <c r="R580" i="53"/>
  <c r="R588" i="53"/>
  <c r="R592" i="53"/>
  <c r="U612" i="53"/>
  <c r="U622" i="53"/>
  <c r="R786" i="53"/>
  <c r="R788" i="53"/>
  <c r="R912" i="53"/>
  <c r="U958" i="53"/>
  <c r="U306" i="55"/>
  <c r="U312" i="55"/>
  <c r="U328" i="55"/>
  <c r="U336" i="55"/>
  <c r="U352" i="55"/>
  <c r="U354" i="55"/>
  <c r="U370" i="55"/>
  <c r="U376" i="55"/>
  <c r="R451" i="55"/>
  <c r="R563" i="55"/>
  <c r="R675" i="55"/>
  <c r="R683" i="55"/>
  <c r="R685" i="55"/>
  <c r="R689" i="55"/>
  <c r="U710" i="55"/>
  <c r="U714" i="55"/>
  <c r="U724" i="55"/>
  <c r="U726" i="55"/>
  <c r="U728" i="55"/>
  <c r="U760" i="55"/>
  <c r="R793" i="55"/>
  <c r="U796" i="55"/>
  <c r="R797" i="55"/>
  <c r="U800" i="55"/>
  <c r="R801" i="55"/>
  <c r="U804" i="55"/>
  <c r="R805" i="55"/>
  <c r="R891" i="55"/>
  <c r="U892" i="55"/>
  <c r="U894" i="55"/>
  <c r="R897" i="55"/>
  <c r="U900" i="55"/>
  <c r="U902" i="55"/>
  <c r="U908" i="55"/>
  <c r="U910" i="55"/>
  <c r="R913" i="55"/>
  <c r="U998" i="55"/>
  <c r="R228" i="53"/>
  <c r="R230" i="53"/>
  <c r="U232" i="53"/>
  <c r="R234" i="53"/>
  <c r="U234" i="53"/>
  <c r="R238" i="53"/>
  <c r="R250" i="53"/>
  <c r="R305" i="53"/>
  <c r="R311" i="53"/>
  <c r="R313" i="53"/>
  <c r="R315" i="53"/>
  <c r="U315" i="53"/>
  <c r="U317" i="53"/>
  <c r="R319" i="53"/>
  <c r="U320" i="53"/>
  <c r="U324" i="53"/>
  <c r="R334" i="53"/>
  <c r="U335" i="53"/>
  <c r="U337" i="53"/>
  <c r="R338" i="53"/>
  <c r="R355" i="53"/>
  <c r="R359" i="53"/>
  <c r="R362" i="53"/>
  <c r="R377" i="53"/>
  <c r="R383" i="53"/>
  <c r="R395" i="53"/>
  <c r="R400" i="53"/>
  <c r="R411" i="53"/>
  <c r="R427" i="53"/>
  <c r="R431" i="53"/>
  <c r="R432" i="53"/>
  <c r="R442" i="53"/>
  <c r="R443" i="53"/>
  <c r="R447" i="53"/>
  <c r="R448" i="53"/>
  <c r="R458" i="53"/>
  <c r="R459" i="53"/>
  <c r="R463" i="53"/>
  <c r="R464" i="53"/>
  <c r="U486" i="53"/>
  <c r="U500" i="53"/>
  <c r="U502" i="53"/>
  <c r="U508" i="53"/>
  <c r="U510" i="53"/>
  <c r="R513" i="53"/>
  <c r="R515" i="53"/>
  <c r="R525" i="53"/>
  <c r="U526" i="53"/>
  <c r="R548" i="53"/>
  <c r="R557" i="53"/>
  <c r="R560" i="53"/>
  <c r="R608" i="53"/>
  <c r="R616" i="53"/>
  <c r="U617" i="53"/>
  <c r="U619" i="53"/>
  <c r="R624" i="53"/>
  <c r="U625" i="53"/>
  <c r="U635" i="53"/>
  <c r="U639" i="53"/>
  <c r="R645" i="53"/>
  <c r="R648" i="53"/>
  <c r="R652" i="53"/>
  <c r="R653" i="53"/>
  <c r="R655" i="53"/>
  <c r="R656" i="53"/>
  <c r="R679" i="53"/>
  <c r="R680" i="53"/>
  <c r="R688" i="53"/>
  <c r="R716" i="53"/>
  <c r="U717" i="53"/>
  <c r="U719" i="53"/>
  <c r="R722" i="53"/>
  <c r="R726" i="53"/>
  <c r="R733" i="53"/>
  <c r="U743" i="53"/>
  <c r="R746" i="53"/>
  <c r="R765" i="53"/>
  <c r="R771" i="53"/>
  <c r="R773" i="53"/>
  <c r="R775" i="53"/>
  <c r="R777" i="53"/>
  <c r="R779" i="53"/>
  <c r="R787" i="53"/>
  <c r="R811" i="53"/>
  <c r="U814" i="53"/>
  <c r="U831" i="53"/>
  <c r="U833" i="53"/>
  <c r="R835" i="53"/>
  <c r="U853" i="53"/>
  <c r="R856" i="53"/>
  <c r="R868" i="53"/>
  <c r="R877" i="53"/>
  <c r="R891" i="53"/>
  <c r="U918" i="53"/>
  <c r="U922" i="53"/>
  <c r="U926" i="53"/>
  <c r="U930" i="53"/>
  <c r="U934" i="53"/>
  <c r="U938" i="53"/>
  <c r="U942" i="53"/>
  <c r="U946" i="53"/>
  <c r="U986" i="53"/>
  <c r="U152" i="55"/>
  <c r="U154" i="55"/>
  <c r="U156" i="55"/>
  <c r="U158" i="55"/>
  <c r="U160" i="55"/>
  <c r="U162" i="55"/>
  <c r="U164" i="55"/>
  <c r="U166" i="55"/>
  <c r="U168" i="55"/>
  <c r="U170" i="55"/>
  <c r="U172" i="55"/>
  <c r="U174" i="55"/>
  <c r="U176" i="55"/>
  <c r="U178" i="55"/>
  <c r="U180" i="55"/>
  <c r="U182" i="55"/>
  <c r="U184" i="55"/>
  <c r="U186" i="55"/>
  <c r="U188" i="55"/>
  <c r="U190" i="55"/>
  <c r="U192" i="55"/>
  <c r="U194" i="55"/>
  <c r="U196" i="55"/>
  <c r="U198" i="55"/>
  <c r="U200" i="55"/>
  <c r="U202" i="55"/>
  <c r="U204" i="55"/>
  <c r="U206" i="55"/>
  <c r="U208" i="55"/>
  <c r="U210" i="55"/>
  <c r="U212" i="55"/>
  <c r="U214" i="55"/>
  <c r="U216" i="55"/>
  <c r="U218" i="55"/>
  <c r="U220" i="55"/>
  <c r="U222" i="55"/>
  <c r="U224" i="55"/>
  <c r="U226" i="55"/>
  <c r="U228" i="55"/>
  <c r="U230" i="55"/>
  <c r="U232" i="55"/>
  <c r="U234" i="55"/>
  <c r="U236" i="55"/>
  <c r="U238" i="55"/>
  <c r="U240" i="55"/>
  <c r="U242" i="55"/>
  <c r="U244" i="55"/>
  <c r="U246" i="55"/>
  <c r="U248" i="55"/>
  <c r="U250" i="55"/>
  <c r="U252" i="55"/>
  <c r="U254" i="55"/>
  <c r="U256" i="55"/>
  <c r="U258" i="55"/>
  <c r="U260" i="55"/>
  <c r="U262" i="55"/>
  <c r="U264" i="55"/>
  <c r="U266" i="55"/>
  <c r="U268" i="55"/>
  <c r="U270" i="55"/>
  <c r="U272" i="55"/>
  <c r="U274" i="55"/>
  <c r="U276" i="55"/>
  <c r="U278" i="55"/>
  <c r="U280" i="55"/>
  <c r="U282" i="55"/>
  <c r="U284" i="55"/>
  <c r="U286" i="55"/>
  <c r="U288" i="55"/>
  <c r="U290" i="55"/>
  <c r="U292" i="55"/>
  <c r="U294" i="55"/>
  <c r="U296" i="55"/>
  <c r="U298" i="55"/>
  <c r="U300" i="55"/>
  <c r="U302" i="55"/>
  <c r="U304" i="55"/>
  <c r="R306" i="55"/>
  <c r="R315" i="55"/>
  <c r="U322" i="55"/>
  <c r="U326" i="55"/>
  <c r="R328" i="55"/>
  <c r="U330" i="55"/>
  <c r="R339" i="55"/>
  <c r="U342" i="55"/>
  <c r="U344" i="55"/>
  <c r="U348" i="55"/>
  <c r="U350" i="55"/>
  <c r="R352" i="55"/>
  <c r="R355" i="55"/>
  <c r="R363" i="55"/>
  <c r="U364" i="55"/>
  <c r="U366" i="55"/>
  <c r="U368" i="55"/>
  <c r="R370" i="55"/>
  <c r="R379" i="55"/>
  <c r="R393" i="55"/>
  <c r="R395" i="55"/>
  <c r="R397" i="55"/>
  <c r="R399" i="55"/>
  <c r="U401" i="55"/>
  <c r="R403" i="55"/>
  <c r="R405" i="55"/>
  <c r="R409" i="55"/>
  <c r="R419" i="55"/>
  <c r="R430" i="55"/>
  <c r="R434" i="55"/>
  <c r="U442" i="55"/>
  <c r="U444" i="55"/>
  <c r="R446" i="55"/>
  <c r="U448" i="55"/>
  <c r="R450" i="55"/>
  <c r="R470" i="55"/>
  <c r="R474" i="55"/>
  <c r="R515" i="55"/>
  <c r="R527" i="55"/>
  <c r="R531" i="55"/>
  <c r="R547" i="55"/>
  <c r="U548" i="55"/>
  <c r="R549" i="55"/>
  <c r="U550" i="55"/>
  <c r="U552" i="55"/>
  <c r="R553" i="55"/>
  <c r="U554" i="55"/>
  <c r="U556" i="55"/>
  <c r="U560" i="55"/>
  <c r="R591" i="55"/>
  <c r="U619" i="55"/>
  <c r="U621" i="55"/>
  <c r="R623" i="55"/>
  <c r="R629" i="55"/>
  <c r="R633" i="55"/>
  <c r="R639" i="55"/>
  <c r="U640" i="55"/>
  <c r="U644" i="55"/>
  <c r="U646" i="55"/>
  <c r="U648" i="55"/>
  <c r="U662" i="55"/>
  <c r="U696" i="55"/>
  <c r="U697" i="55"/>
  <c r="U699" i="55"/>
  <c r="U700" i="55"/>
  <c r="U702" i="55"/>
  <c r="U704" i="55"/>
  <c r="R716" i="55"/>
  <c r="R717" i="55"/>
  <c r="R719" i="55"/>
  <c r="R720" i="55"/>
  <c r="U720" i="55"/>
  <c r="R722" i="55"/>
  <c r="U736" i="55"/>
  <c r="U749" i="55"/>
  <c r="U750" i="55"/>
  <c r="U751" i="55"/>
  <c r="U752" i="55"/>
  <c r="U756" i="55"/>
  <c r="U758" i="55"/>
  <c r="R761" i="55"/>
  <c r="R762" i="55"/>
  <c r="R763" i="55"/>
  <c r="R764" i="55"/>
  <c r="R766" i="55"/>
  <c r="R770" i="55"/>
  <c r="R773" i="55"/>
  <c r="R775" i="55"/>
  <c r="R777" i="55"/>
  <c r="R779" i="55"/>
  <c r="R783" i="55"/>
  <c r="R787" i="55"/>
  <c r="R789" i="55"/>
  <c r="U819" i="55"/>
  <c r="U820" i="55"/>
  <c r="R821" i="55"/>
  <c r="U841" i="55"/>
  <c r="U842" i="55"/>
  <c r="U846" i="55"/>
  <c r="U847" i="55"/>
  <c r="R849" i="55"/>
  <c r="U857" i="55"/>
  <c r="R859" i="55"/>
  <c r="U860" i="55"/>
  <c r="U862" i="55"/>
  <c r="U863" i="55"/>
  <c r="R865" i="55"/>
  <c r="U868" i="55"/>
  <c r="U870" i="55"/>
  <c r="U873" i="55"/>
  <c r="U876" i="55"/>
  <c r="U878" i="55"/>
  <c r="U879" i="55"/>
  <c r="R882" i="55"/>
  <c r="R884" i="55"/>
  <c r="R885" i="55"/>
  <c r="R887" i="55"/>
  <c r="R889" i="55"/>
  <c r="U935" i="55"/>
  <c r="U937" i="55"/>
  <c r="U940" i="55"/>
  <c r="U942" i="55"/>
  <c r="U966" i="55"/>
  <c r="U967" i="55"/>
  <c r="U969" i="55"/>
  <c r="U972" i="55"/>
  <c r="U974" i="55"/>
  <c r="R223" i="53"/>
  <c r="R252" i="53"/>
  <c r="R254" i="53"/>
  <c r="U270" i="53"/>
  <c r="U272" i="53"/>
  <c r="U274" i="53"/>
  <c r="U278" i="53"/>
  <c r="U282" i="53"/>
  <c r="U286" i="53"/>
  <c r="R575" i="53"/>
  <c r="R591" i="53"/>
  <c r="R887" i="53"/>
  <c r="U230" i="53"/>
  <c r="R233" i="53"/>
  <c r="R237" i="53"/>
  <c r="R241" i="53"/>
  <c r="R245" i="53"/>
  <c r="R249" i="53"/>
  <c r="R251" i="53"/>
  <c r="U251" i="53"/>
  <c r="U253" i="53"/>
  <c r="R255" i="53"/>
  <c r="R268" i="53"/>
  <c r="R270" i="53"/>
  <c r="R298" i="53"/>
  <c r="R306" i="53"/>
  <c r="R310" i="53"/>
  <c r="R331" i="53"/>
  <c r="R339" i="53"/>
  <c r="R354" i="53"/>
  <c r="R358" i="53"/>
  <c r="U383" i="53"/>
  <c r="U385" i="53"/>
  <c r="U387" i="53"/>
  <c r="U389" i="53"/>
  <c r="U391" i="53"/>
  <c r="U393" i="53"/>
  <c r="U396" i="53"/>
  <c r="U398" i="53"/>
  <c r="U401" i="53"/>
  <c r="R403" i="53"/>
  <c r="U403" i="53"/>
  <c r="U407" i="53"/>
  <c r="U409" i="53"/>
  <c r="U412" i="53"/>
  <c r="U414" i="53"/>
  <c r="U417" i="53"/>
  <c r="R419" i="53"/>
  <c r="U419" i="53"/>
  <c r="U423" i="53"/>
  <c r="U425" i="53"/>
  <c r="U428" i="53"/>
  <c r="U430" i="53"/>
  <c r="U433" i="53"/>
  <c r="R435" i="53"/>
  <c r="U435" i="53"/>
  <c r="U439" i="53"/>
  <c r="U441" i="53"/>
  <c r="U444" i="53"/>
  <c r="U446" i="53"/>
  <c r="U449" i="53"/>
  <c r="R451" i="53"/>
  <c r="U451" i="53"/>
  <c r="U455" i="53"/>
  <c r="U457" i="53"/>
  <c r="U460" i="53"/>
  <c r="U462" i="53"/>
  <c r="U465" i="53"/>
  <c r="R467" i="53"/>
  <c r="U467" i="53"/>
  <c r="U473" i="53"/>
  <c r="R475" i="53"/>
  <c r="U475" i="53"/>
  <c r="R479" i="53"/>
  <c r="R485" i="53"/>
  <c r="R495" i="53"/>
  <c r="R499" i="53"/>
  <c r="R507" i="53"/>
  <c r="U550" i="53"/>
  <c r="R556" i="53"/>
  <c r="U564" i="53"/>
  <c r="U566" i="53"/>
  <c r="U572" i="53"/>
  <c r="U574" i="53"/>
  <c r="R577" i="53"/>
  <c r="R579" i="53"/>
  <c r="R581" i="53"/>
  <c r="R585" i="53"/>
  <c r="U585" i="53"/>
  <c r="U587" i="53"/>
  <c r="U590" i="53"/>
  <c r="U593" i="53"/>
  <c r="R595" i="53"/>
  <c r="U595" i="53"/>
  <c r="R603" i="53"/>
  <c r="U644" i="53"/>
  <c r="R647" i="53"/>
  <c r="R649" i="53"/>
  <c r="U649" i="53"/>
  <c r="U651" i="53"/>
  <c r="R659" i="53"/>
  <c r="R667" i="53"/>
  <c r="R708" i="53"/>
  <c r="R710" i="53"/>
  <c r="U714" i="53"/>
  <c r="U721" i="53"/>
  <c r="U729" i="53"/>
  <c r="R730" i="53"/>
  <c r="R734" i="53"/>
  <c r="R736" i="53"/>
  <c r="U738" i="53"/>
  <c r="R758" i="53"/>
  <c r="R760" i="53"/>
  <c r="R769" i="53"/>
  <c r="U772" i="53"/>
  <c r="U774" i="53"/>
  <c r="U785" i="53"/>
  <c r="U801" i="53"/>
  <c r="R804" i="53"/>
  <c r="R812" i="53"/>
  <c r="R837" i="53"/>
  <c r="R841" i="53"/>
  <c r="R843" i="53"/>
  <c r="R845" i="53"/>
  <c r="R847" i="53"/>
  <c r="U861" i="53"/>
  <c r="U865" i="53"/>
  <c r="U869" i="53"/>
  <c r="U875" i="53"/>
  <c r="R878" i="53"/>
  <c r="R901" i="53"/>
  <c r="R905" i="53"/>
  <c r="R909" i="53"/>
  <c r="U913" i="53"/>
  <c r="R916" i="53"/>
  <c r="R920" i="53"/>
  <c r="R924" i="53"/>
  <c r="R928" i="53"/>
  <c r="U962" i="53"/>
  <c r="U966" i="53"/>
  <c r="U968" i="53"/>
  <c r="U970" i="53"/>
  <c r="U993" i="53"/>
  <c r="U320" i="55"/>
  <c r="U360" i="55"/>
  <c r="R426" i="55"/>
  <c r="R662" i="55"/>
  <c r="R576" i="53"/>
  <c r="U656" i="53"/>
  <c r="U658" i="53"/>
  <c r="U666" i="53"/>
  <c r="U705" i="53"/>
  <c r="U709" i="53"/>
  <c r="U711" i="53"/>
  <c r="R731" i="53"/>
  <c r="U735" i="53"/>
  <c r="R766" i="53"/>
  <c r="R770" i="53"/>
  <c r="R789" i="53"/>
  <c r="R791" i="53"/>
  <c r="R793" i="53"/>
  <c r="R795" i="53"/>
  <c r="R801" i="53"/>
  <c r="U809" i="53"/>
  <c r="U817" i="53"/>
  <c r="R820" i="53"/>
  <c r="U830" i="53"/>
  <c r="U834" i="53"/>
  <c r="U838" i="53"/>
  <c r="U840" i="53"/>
  <c r="U842" i="53"/>
  <c r="R869" i="53"/>
  <c r="U885" i="53"/>
  <c r="R888" i="53"/>
  <c r="U894" i="53"/>
  <c r="U898" i="53"/>
  <c r="U902" i="53"/>
  <c r="U906" i="53"/>
  <c r="U910" i="53"/>
  <c r="R913" i="53"/>
  <c r="U925" i="53"/>
  <c r="R948" i="53"/>
  <c r="R952" i="53"/>
  <c r="R956" i="53"/>
  <c r="R960" i="53"/>
  <c r="U990" i="53"/>
  <c r="U992" i="53"/>
  <c r="U994" i="53"/>
  <c r="U998" i="53"/>
  <c r="U1000" i="53"/>
  <c r="U15" i="55"/>
  <c r="R17" i="55"/>
  <c r="R19" i="55"/>
  <c r="R21" i="55"/>
  <c r="R23" i="55"/>
  <c r="R25" i="55"/>
  <c r="R27" i="55"/>
  <c r="R29" i="55"/>
  <c r="R31" i="55"/>
  <c r="R33" i="55"/>
  <c r="R35" i="55"/>
  <c r="R37" i="55"/>
  <c r="R39" i="55"/>
  <c r="R41" i="55"/>
  <c r="R43" i="55"/>
  <c r="R45" i="55"/>
  <c r="R47" i="55"/>
  <c r="R49" i="55"/>
  <c r="R51" i="55"/>
  <c r="R53" i="55"/>
  <c r="R55" i="55"/>
  <c r="R57" i="55"/>
  <c r="R59" i="55"/>
  <c r="R61" i="55"/>
  <c r="R63" i="55"/>
  <c r="R65" i="55"/>
  <c r="R67" i="55"/>
  <c r="R69" i="55"/>
  <c r="R71" i="55"/>
  <c r="R73" i="55"/>
  <c r="R75" i="55"/>
  <c r="R77" i="55"/>
  <c r="R79" i="55"/>
  <c r="R81" i="55"/>
  <c r="R83" i="55"/>
  <c r="R85" i="55"/>
  <c r="R87" i="55"/>
  <c r="R89" i="55"/>
  <c r="R91" i="55"/>
  <c r="R93" i="55"/>
  <c r="R95" i="55"/>
  <c r="R97" i="55"/>
  <c r="R99" i="55"/>
  <c r="R101" i="55"/>
  <c r="R103" i="55"/>
  <c r="R105" i="55"/>
  <c r="R107" i="55"/>
  <c r="R109" i="55"/>
  <c r="R111" i="55"/>
  <c r="R113" i="55"/>
  <c r="R115" i="55"/>
  <c r="R117" i="55"/>
  <c r="R119" i="55"/>
  <c r="R121" i="55"/>
  <c r="R123" i="55"/>
  <c r="R125" i="55"/>
  <c r="R127" i="55"/>
  <c r="R129" i="55"/>
  <c r="R131" i="55"/>
  <c r="R133" i="55"/>
  <c r="R135" i="55"/>
  <c r="R137" i="55"/>
  <c r="R139" i="55"/>
  <c r="R141" i="55"/>
  <c r="R143" i="55"/>
  <c r="R145" i="55"/>
  <c r="R147" i="55"/>
  <c r="R149" i="55"/>
  <c r="R151" i="55"/>
  <c r="R153" i="55"/>
  <c r="R155" i="55"/>
  <c r="R157" i="55"/>
  <c r="R159" i="55"/>
  <c r="R161" i="55"/>
  <c r="R163" i="55"/>
  <c r="R165" i="55"/>
  <c r="R167" i="55"/>
  <c r="R169" i="55"/>
  <c r="R171" i="55"/>
  <c r="R173" i="55"/>
  <c r="R175" i="55"/>
  <c r="R177" i="55"/>
  <c r="R287" i="53"/>
  <c r="R316" i="53"/>
  <c r="R370" i="53"/>
  <c r="R372" i="53"/>
  <c r="U376" i="53"/>
  <c r="R378" i="53"/>
  <c r="U380" i="53"/>
  <c r="R386" i="53"/>
  <c r="R390" i="53"/>
  <c r="R492" i="53"/>
  <c r="R517" i="53"/>
  <c r="R531" i="53"/>
  <c r="R539" i="53"/>
  <c r="R543" i="53"/>
  <c r="R549" i="53"/>
  <c r="R559" i="53"/>
  <c r="R563" i="53"/>
  <c r="R569" i="53"/>
  <c r="R571" i="53"/>
  <c r="R617" i="53"/>
  <c r="R627" i="53"/>
  <c r="R635" i="53"/>
  <c r="U678" i="53"/>
  <c r="R681" i="53"/>
  <c r="R691" i="53"/>
  <c r="R699" i="53"/>
  <c r="R705" i="53"/>
  <c r="R718" i="53"/>
  <c r="U722" i="53"/>
  <c r="U726" i="53"/>
  <c r="R742" i="53"/>
  <c r="R744" i="53"/>
  <c r="R747" i="53"/>
  <c r="R749" i="53"/>
  <c r="R753" i="53"/>
  <c r="R761" i="53"/>
  <c r="R763" i="53"/>
  <c r="U767" i="53"/>
  <c r="U777" i="53"/>
  <c r="R780" i="53"/>
  <c r="U788" i="53"/>
  <c r="U790" i="53"/>
  <c r="U798" i="53"/>
  <c r="R817" i="53"/>
  <c r="U825" i="53"/>
  <c r="R828" i="53"/>
  <c r="R836" i="53"/>
  <c r="U862" i="53"/>
  <c r="U866" i="53"/>
  <c r="U870" i="53"/>
  <c r="U872" i="53"/>
  <c r="U874" i="53"/>
  <c r="R879" i="53"/>
  <c r="R883" i="53"/>
  <c r="R885" i="53"/>
  <c r="U889" i="53"/>
  <c r="R892" i="53"/>
  <c r="R896" i="53"/>
  <c r="R900" i="53"/>
  <c r="R943" i="53"/>
  <c r="R945" i="53"/>
  <c r="U957" i="53"/>
  <c r="U971" i="53"/>
  <c r="U973" i="53"/>
  <c r="R980" i="53"/>
  <c r="R982" i="53"/>
  <c r="R988" i="53"/>
  <c r="R990" i="53"/>
  <c r="U338" i="55"/>
  <c r="R304" i="55"/>
  <c r="R307" i="55"/>
  <c r="U310" i="55"/>
  <c r="U317" i="55"/>
  <c r="U319" i="55"/>
  <c r="R322" i="55"/>
  <c r="R331" i="55"/>
  <c r="U332" i="55"/>
  <c r="U334" i="55"/>
  <c r="R344" i="55"/>
  <c r="U346" i="55"/>
  <c r="U357" i="55"/>
  <c r="R368" i="55"/>
  <c r="R371" i="55"/>
  <c r="U374" i="55"/>
  <c r="U381" i="55"/>
  <c r="R385" i="55"/>
  <c r="U387" i="55"/>
  <c r="R389" i="55"/>
  <c r="U389" i="55"/>
  <c r="R402" i="55"/>
  <c r="U410" i="55"/>
  <c r="U412" i="55"/>
  <c r="R414" i="55"/>
  <c r="U416" i="55"/>
  <c r="R418" i="55"/>
  <c r="U427" i="55"/>
  <c r="U429" i="55"/>
  <c r="U431" i="55"/>
  <c r="U433" i="55"/>
  <c r="R435" i="55"/>
  <c r="U435" i="55"/>
  <c r="R437" i="55"/>
  <c r="U439" i="55"/>
  <c r="R441" i="55"/>
  <c r="R462" i="55"/>
  <c r="R466" i="55"/>
  <c r="U474" i="55"/>
  <c r="U476" i="55"/>
  <c r="R478" i="55"/>
  <c r="U480" i="55"/>
  <c r="R482" i="55"/>
  <c r="U491" i="55"/>
  <c r="U493" i="55"/>
  <c r="U495" i="55"/>
  <c r="U497" i="55"/>
  <c r="R499" i="55"/>
  <c r="U499" i="55"/>
  <c r="R501" i="55"/>
  <c r="U503" i="55"/>
  <c r="R505" i="55"/>
  <c r="R559" i="55"/>
  <c r="U563" i="55"/>
  <c r="U567" i="55"/>
  <c r="R582" i="55"/>
  <c r="R598" i="55"/>
  <c r="R602" i="55"/>
  <c r="R614" i="55"/>
  <c r="U618" i="55"/>
  <c r="U620" i="55"/>
  <c r="R622" i="55"/>
  <c r="U634" i="55"/>
  <c r="U636" i="55"/>
  <c r="R643" i="55"/>
  <c r="R655" i="55"/>
  <c r="U747" i="55"/>
  <c r="R179" i="55"/>
  <c r="R181" i="55"/>
  <c r="R183" i="55"/>
  <c r="R185" i="55"/>
  <c r="R187" i="55"/>
  <c r="R189" i="55"/>
  <c r="R191" i="55"/>
  <c r="R193" i="55"/>
  <c r="R195" i="55"/>
  <c r="R197" i="55"/>
  <c r="R199" i="55"/>
  <c r="R201" i="55"/>
  <c r="R203" i="55"/>
  <c r="R205" i="55"/>
  <c r="R207" i="55"/>
  <c r="R209" i="55"/>
  <c r="R211" i="55"/>
  <c r="R213" i="55"/>
  <c r="R215" i="55"/>
  <c r="R217" i="55"/>
  <c r="R219" i="55"/>
  <c r="R221" i="55"/>
  <c r="R223" i="55"/>
  <c r="R225" i="55"/>
  <c r="R227" i="55"/>
  <c r="R229" i="55"/>
  <c r="R231" i="55"/>
  <c r="R233" i="55"/>
  <c r="R235" i="55"/>
  <c r="R237" i="55"/>
  <c r="R239" i="55"/>
  <c r="R241" i="55"/>
  <c r="R243" i="55"/>
  <c r="R245" i="55"/>
  <c r="R247" i="55"/>
  <c r="R249" i="55"/>
  <c r="R251" i="55"/>
  <c r="R253" i="55"/>
  <c r="R255" i="55"/>
  <c r="R257" i="55"/>
  <c r="R259" i="55"/>
  <c r="R261" i="55"/>
  <c r="R263" i="55"/>
  <c r="R265" i="55"/>
  <c r="R267" i="55"/>
  <c r="R269" i="55"/>
  <c r="R271" i="55"/>
  <c r="R273" i="55"/>
  <c r="R275" i="55"/>
  <c r="R277" i="55"/>
  <c r="R279" i="55"/>
  <c r="R281" i="55"/>
  <c r="R283" i="55"/>
  <c r="R285" i="55"/>
  <c r="R287" i="55"/>
  <c r="R289" i="55"/>
  <c r="R291" i="55"/>
  <c r="R293" i="55"/>
  <c r="R295" i="55"/>
  <c r="R297" i="55"/>
  <c r="R299" i="55"/>
  <c r="R301" i="55"/>
  <c r="R303" i="55"/>
  <c r="U316" i="55"/>
  <c r="U318" i="55"/>
  <c r="U358" i="55"/>
  <c r="U380" i="55"/>
  <c r="R517" i="55"/>
  <c r="R521" i="55"/>
  <c r="R533" i="55"/>
  <c r="R537" i="55"/>
  <c r="R554" i="55"/>
  <c r="R558" i="55"/>
  <c r="R562" i="55"/>
  <c r="R579" i="55"/>
  <c r="R611" i="55"/>
  <c r="R642" i="55"/>
  <c r="R650" i="55"/>
  <c r="R658" i="55"/>
  <c r="U934" i="55"/>
  <c r="U309" i="55"/>
  <c r="R320" i="55"/>
  <c r="R323" i="55"/>
  <c r="U333" i="55"/>
  <c r="U335" i="55"/>
  <c r="R338" i="55"/>
  <c r="R347" i="55"/>
  <c r="R349" i="55"/>
  <c r="R360" i="55"/>
  <c r="U362" i="55"/>
  <c r="U373" i="55"/>
  <c r="R390" i="55"/>
  <c r="R438" i="55"/>
  <c r="R442" i="55"/>
  <c r="R502" i="55"/>
  <c r="R506" i="55"/>
  <c r="U516" i="55"/>
  <c r="U518" i="55"/>
  <c r="U520" i="55"/>
  <c r="U570" i="55"/>
  <c r="U572" i="55"/>
  <c r="U576" i="55"/>
  <c r="U580" i="55"/>
  <c r="U582" i="55"/>
  <c r="U584" i="55"/>
  <c r="U586" i="55"/>
  <c r="U588" i="55"/>
  <c r="U592" i="55"/>
  <c r="U602" i="55"/>
  <c r="U604" i="55"/>
  <c r="U608" i="55"/>
  <c r="U655" i="55"/>
  <c r="U657" i="55"/>
  <c r="U659" i="55"/>
  <c r="U664" i="55"/>
  <c r="U666" i="55"/>
  <c r="U668" i="55"/>
  <c r="U672" i="55"/>
  <c r="U676" i="55"/>
  <c r="R682" i="55"/>
  <c r="R708" i="55"/>
  <c r="R712" i="55"/>
  <c r="U712" i="55"/>
  <c r="U718" i="55"/>
  <c r="U722" i="55"/>
  <c r="R725" i="55"/>
  <c r="R727" i="55"/>
  <c r="U727" i="55"/>
  <c r="U729" i="55"/>
  <c r="U731" i="55"/>
  <c r="U742" i="55"/>
  <c r="U746" i="55"/>
  <c r="R749" i="55"/>
  <c r="R751" i="55"/>
  <c r="U753" i="55"/>
  <c r="R756" i="55"/>
  <c r="R758" i="55"/>
  <c r="U766" i="55"/>
  <c r="U768" i="55"/>
  <c r="R769" i="55"/>
  <c r="U772" i="55"/>
  <c r="U776" i="55"/>
  <c r="R781" i="55"/>
  <c r="R785" i="55"/>
  <c r="R803" i="55"/>
  <c r="U807" i="55"/>
  <c r="U811" i="55"/>
  <c r="U815" i="55"/>
  <c r="R818" i="55"/>
  <c r="U824" i="55"/>
  <c r="R825" i="55"/>
  <c r="U828" i="55"/>
  <c r="R829" i="55"/>
  <c r="U830" i="55"/>
  <c r="R833" i="55"/>
  <c r="U836" i="55"/>
  <c r="U838" i="55"/>
  <c r="R841" i="55"/>
  <c r="R845" i="55"/>
  <c r="R847" i="55"/>
  <c r="U849" i="55"/>
  <c r="U855" i="55"/>
  <c r="R858" i="55"/>
  <c r="R860" i="55"/>
  <c r="R866" i="55"/>
  <c r="R868" i="55"/>
  <c r="R883" i="55"/>
  <c r="R901" i="55"/>
  <c r="R903" i="55"/>
  <c r="R905" i="55"/>
  <c r="R909" i="55"/>
  <c r="R911" i="55"/>
  <c r="U913" i="55"/>
  <c r="U919" i="55"/>
  <c r="U921" i="55"/>
  <c r="U956" i="55"/>
  <c r="U958" i="55"/>
  <c r="U964" i="55"/>
  <c r="R967" i="55"/>
  <c r="R969" i="55"/>
  <c r="R971" i="55"/>
  <c r="R973" i="55"/>
  <c r="U975" i="55"/>
  <c r="U977" i="55"/>
  <c r="U983" i="55"/>
  <c r="U985" i="55"/>
  <c r="U663" i="55"/>
  <c r="R665" i="55"/>
  <c r="U665" i="55"/>
  <c r="U669" i="55"/>
  <c r="R671" i="55"/>
  <c r="U679" i="55"/>
  <c r="U681" i="55"/>
  <c r="U691" i="55"/>
  <c r="R698" i="55"/>
  <c r="R700" i="55"/>
  <c r="U717" i="55"/>
  <c r="U719" i="55"/>
  <c r="U721" i="55"/>
  <c r="R724" i="55"/>
  <c r="U732" i="55"/>
  <c r="U734" i="55"/>
  <c r="U737" i="55"/>
  <c r="U739" i="55"/>
  <c r="U741" i="55"/>
  <c r="U743" i="55"/>
  <c r="U745" i="55"/>
  <c r="R748" i="55"/>
  <c r="R752" i="55"/>
  <c r="U754" i="55"/>
  <c r="R757" i="55"/>
  <c r="R759" i="55"/>
  <c r="U759" i="55"/>
  <c r="U761" i="55"/>
  <c r="U763" i="55"/>
  <c r="U779" i="55"/>
  <c r="U783" i="55"/>
  <c r="U787" i="55"/>
  <c r="R790" i="55"/>
  <c r="R794" i="55"/>
  <c r="R798" i="55"/>
  <c r="R802" i="55"/>
  <c r="U808" i="55"/>
  <c r="U812" i="55"/>
  <c r="U816" i="55"/>
  <c r="R819" i="55"/>
  <c r="U823" i="55"/>
  <c r="U827" i="55"/>
  <c r="U831" i="55"/>
  <c r="U833" i="55"/>
  <c r="U837" i="55"/>
  <c r="R840" i="55"/>
  <c r="R844" i="55"/>
  <c r="R851" i="55"/>
  <c r="U852" i="55"/>
  <c r="U854" i="55"/>
  <c r="R861" i="55"/>
  <c r="R863" i="55"/>
  <c r="R869" i="55"/>
  <c r="R871" i="55"/>
  <c r="R873" i="55"/>
  <c r="R877" i="55"/>
  <c r="R879" i="55"/>
  <c r="U881" i="55"/>
  <c r="U887" i="55"/>
  <c r="R890" i="55"/>
  <c r="R892" i="55"/>
  <c r="R898" i="55"/>
  <c r="R900" i="55"/>
  <c r="R915" i="55"/>
  <c r="U924" i="55"/>
  <c r="U926" i="55"/>
  <c r="U932" i="55"/>
  <c r="R935" i="55"/>
  <c r="R937" i="55"/>
  <c r="R939" i="55"/>
  <c r="R941" i="55"/>
  <c r="U943" i="55"/>
  <c r="U945" i="55"/>
  <c r="U951" i="55"/>
  <c r="U953" i="55"/>
  <c r="U988" i="55"/>
  <c r="U990" i="55"/>
  <c r="U996" i="55"/>
  <c r="R225" i="53"/>
  <c r="U227" i="53"/>
  <c r="R278" i="53"/>
  <c r="R300" i="53"/>
  <c r="U310" i="53"/>
  <c r="R500" i="53"/>
  <c r="R508" i="53"/>
  <c r="R510" i="53"/>
  <c r="R521" i="53"/>
  <c r="R612" i="53"/>
  <c r="R629" i="53"/>
  <c r="R674" i="53"/>
  <c r="R676" i="53"/>
  <c r="R693" i="53"/>
  <c r="R720" i="53"/>
  <c r="R839" i="53"/>
  <c r="U20" i="53"/>
  <c r="U28" i="53"/>
  <c r="U34" i="53"/>
  <c r="U36" i="53"/>
  <c r="U42" i="53"/>
  <c r="U46" i="53"/>
  <c r="U54" i="53"/>
  <c r="U60" i="53"/>
  <c r="U62" i="53"/>
  <c r="U68" i="53"/>
  <c r="U76" i="53"/>
  <c r="U78" i="53"/>
  <c r="U88" i="53"/>
  <c r="U90" i="53"/>
  <c r="U94" i="53"/>
  <c r="U96" i="53"/>
  <c r="U102" i="53"/>
  <c r="U108" i="53"/>
  <c r="U110" i="53"/>
  <c r="U114" i="53"/>
  <c r="U116" i="53"/>
  <c r="U269" i="53"/>
  <c r="U297" i="53"/>
  <c r="R335" i="53"/>
  <c r="R348" i="53"/>
  <c r="U352" i="53"/>
  <c r="U481" i="53"/>
  <c r="U483" i="53"/>
  <c r="U603" i="53"/>
  <c r="U607" i="53"/>
  <c r="R333" i="55"/>
  <c r="U229" i="53"/>
  <c r="R272" i="53"/>
  <c r="R276" i="53"/>
  <c r="R280" i="53"/>
  <c r="U304" i="53"/>
  <c r="U308" i="53"/>
  <c r="U367" i="53"/>
  <c r="U369" i="53"/>
  <c r="R486" i="53"/>
  <c r="R502" i="53"/>
  <c r="R537" i="53"/>
  <c r="R610" i="53"/>
  <c r="R631" i="53"/>
  <c r="R695" i="53"/>
  <c r="U10" i="53"/>
  <c r="U16" i="53"/>
  <c r="U18" i="53"/>
  <c r="U22" i="53"/>
  <c r="U24" i="53"/>
  <c r="U26" i="53"/>
  <c r="U30" i="53"/>
  <c r="U32" i="53"/>
  <c r="U38" i="53"/>
  <c r="U40" i="53"/>
  <c r="U44" i="53"/>
  <c r="U48" i="53"/>
  <c r="U50" i="53"/>
  <c r="U52" i="53"/>
  <c r="U56" i="53"/>
  <c r="U58" i="53"/>
  <c r="U64" i="53"/>
  <c r="U66" i="53"/>
  <c r="U70" i="53"/>
  <c r="U72" i="53"/>
  <c r="U74" i="53"/>
  <c r="U80" i="53"/>
  <c r="U82" i="53"/>
  <c r="U84" i="53"/>
  <c r="U86" i="53"/>
  <c r="U92" i="53"/>
  <c r="U98" i="53"/>
  <c r="U100" i="53"/>
  <c r="U104" i="53"/>
  <c r="U106" i="53"/>
  <c r="U112" i="53"/>
  <c r="U222" i="53"/>
  <c r="U267" i="53"/>
  <c r="U295" i="53"/>
  <c r="R337" i="53"/>
  <c r="U356" i="53"/>
  <c r="U7" i="53"/>
  <c r="R120" i="53"/>
  <c r="R122" i="53"/>
  <c r="R124" i="53"/>
  <c r="R126" i="53"/>
  <c r="R128" i="53"/>
  <c r="R130" i="53"/>
  <c r="R239" i="53"/>
  <c r="R247" i="53"/>
  <c r="R258" i="53"/>
  <c r="R289" i="53"/>
  <c r="R322" i="53"/>
  <c r="R326" i="53"/>
  <c r="R330" i="53"/>
  <c r="R387" i="53"/>
  <c r="R391" i="53"/>
  <c r="R407" i="53"/>
  <c r="R423" i="53"/>
  <c r="R439" i="53"/>
  <c r="R455" i="53"/>
  <c r="R473" i="53"/>
  <c r="R550" i="53"/>
  <c r="R564" i="53"/>
  <c r="R566" i="53"/>
  <c r="R570" i="53"/>
  <c r="R574" i="53"/>
  <c r="R583" i="53"/>
  <c r="R597" i="53"/>
  <c r="R599" i="53"/>
  <c r="R642" i="53"/>
  <c r="R644" i="53"/>
  <c r="R661" i="53"/>
  <c r="R663" i="53"/>
  <c r="R729" i="53"/>
  <c r="U751" i="53"/>
  <c r="R754" i="53"/>
  <c r="U766" i="53"/>
  <c r="U799" i="53"/>
  <c r="R802" i="53"/>
  <c r="U804" i="53"/>
  <c r="U806" i="53"/>
  <c r="U845" i="53"/>
  <c r="R848" i="53"/>
  <c r="U858" i="53"/>
  <c r="R927" i="53"/>
  <c r="R929" i="53"/>
  <c r="R931" i="53"/>
  <c r="R933" i="53"/>
  <c r="R935" i="53"/>
  <c r="R937" i="53"/>
  <c r="R939" i="53"/>
  <c r="R941" i="53"/>
  <c r="U945" i="53"/>
  <c r="R134" i="53"/>
  <c r="R140" i="53"/>
  <c r="R144" i="53"/>
  <c r="R150" i="53"/>
  <c r="R154" i="53"/>
  <c r="R160" i="53"/>
  <c r="R162" i="53"/>
  <c r="R166" i="53"/>
  <c r="R170" i="53"/>
  <c r="R174" i="53"/>
  <c r="R178" i="53"/>
  <c r="R182" i="53"/>
  <c r="R186" i="53"/>
  <c r="R190" i="53"/>
  <c r="R194" i="53"/>
  <c r="R198" i="53"/>
  <c r="R202" i="53"/>
  <c r="R206" i="53"/>
  <c r="R210" i="53"/>
  <c r="R216" i="53"/>
  <c r="R220" i="53"/>
  <c r="R222" i="53"/>
  <c r="R236" i="53"/>
  <c r="U238" i="53"/>
  <c r="U240" i="53"/>
  <c r="U242" i="53"/>
  <c r="R260" i="53"/>
  <c r="U262" i="53"/>
  <c r="R265" i="53"/>
  <c r="R284" i="53"/>
  <c r="U288" i="53"/>
  <c r="U292" i="53"/>
  <c r="U294" i="53"/>
  <c r="R297" i="53"/>
  <c r="R308" i="53"/>
  <c r="U323" i="53"/>
  <c r="U332" i="53"/>
  <c r="U343" i="53"/>
  <c r="U347" i="53"/>
  <c r="U349" i="53"/>
  <c r="R367" i="53"/>
  <c r="R380" i="53"/>
  <c r="U384" i="53"/>
  <c r="U388" i="53"/>
  <c r="U404" i="53"/>
  <c r="U420" i="53"/>
  <c r="U468" i="53"/>
  <c r="U470" i="53"/>
  <c r="U478" i="53"/>
  <c r="R483" i="53"/>
  <c r="U489" i="53"/>
  <c r="U491" i="53"/>
  <c r="U497" i="53"/>
  <c r="U499" i="53"/>
  <c r="U505" i="53"/>
  <c r="U507" i="53"/>
  <c r="U542" i="53"/>
  <c r="R547" i="53"/>
  <c r="U553" i="53"/>
  <c r="U555" i="53"/>
  <c r="U561" i="53"/>
  <c r="R578" i="53"/>
  <c r="U580" i="53"/>
  <c r="U582" i="53"/>
  <c r="U596" i="53"/>
  <c r="U598" i="53"/>
  <c r="U600" i="53"/>
  <c r="R605" i="53"/>
  <c r="R607" i="53"/>
  <c r="U628" i="53"/>
  <c r="U630" i="53"/>
  <c r="U632" i="53"/>
  <c r="R637" i="53"/>
  <c r="R639" i="53"/>
  <c r="R669" i="53"/>
  <c r="R671" i="53"/>
  <c r="R701" i="53"/>
  <c r="R712" i="53"/>
  <c r="R724" i="53"/>
  <c r="R903" i="53"/>
  <c r="R907" i="53"/>
  <c r="R317" i="55"/>
  <c r="R381" i="55"/>
  <c r="U420" i="55"/>
  <c r="U422" i="55"/>
  <c r="U424" i="55"/>
  <c r="R431" i="55"/>
  <c r="U484" i="55"/>
  <c r="U486" i="55"/>
  <c r="U488" i="55"/>
  <c r="R495" i="55"/>
  <c r="R132" i="53"/>
  <c r="R136" i="53"/>
  <c r="R138" i="53"/>
  <c r="R142" i="53"/>
  <c r="R146" i="53"/>
  <c r="R148" i="53"/>
  <c r="R152" i="53"/>
  <c r="R156" i="53"/>
  <c r="R158" i="53"/>
  <c r="R164" i="53"/>
  <c r="R168" i="53"/>
  <c r="R172" i="53"/>
  <c r="R176" i="53"/>
  <c r="R180" i="53"/>
  <c r="R184" i="53"/>
  <c r="R188" i="53"/>
  <c r="R192" i="53"/>
  <c r="R196" i="53"/>
  <c r="R200" i="53"/>
  <c r="R204" i="53"/>
  <c r="R208" i="53"/>
  <c r="R212" i="53"/>
  <c r="R214" i="53"/>
  <c r="R218" i="53"/>
  <c r="U246" i="53"/>
  <c r="R269" i="53"/>
  <c r="U319" i="53"/>
  <c r="U321" i="53"/>
  <c r="U325" i="53"/>
  <c r="U327" i="53"/>
  <c r="U329" i="53"/>
  <c r="U345" i="53"/>
  <c r="R369" i="53"/>
  <c r="U436" i="53"/>
  <c r="U452" i="53"/>
  <c r="U476" i="53"/>
  <c r="R481" i="53"/>
  <c r="U494" i="53"/>
  <c r="U518" i="53"/>
  <c r="U532" i="53"/>
  <c r="U534" i="53"/>
  <c r="U540" i="53"/>
  <c r="R545" i="53"/>
  <c r="U558" i="53"/>
  <c r="U563" i="53"/>
  <c r="U569" i="53"/>
  <c r="U571" i="53"/>
  <c r="R12" i="53"/>
  <c r="U13" i="53"/>
  <c r="U17" i="53"/>
  <c r="U19" i="53"/>
  <c r="U21" i="53"/>
  <c r="U23" i="53"/>
  <c r="U25" i="53"/>
  <c r="U27" i="53"/>
  <c r="U29" i="53"/>
  <c r="U31" i="53"/>
  <c r="U33" i="53"/>
  <c r="U35" i="53"/>
  <c r="U37" i="53"/>
  <c r="U39" i="53"/>
  <c r="U41" i="53"/>
  <c r="U43" i="53"/>
  <c r="U45" i="53"/>
  <c r="U47" i="53"/>
  <c r="U49" i="53"/>
  <c r="U51" i="53"/>
  <c r="U53" i="53"/>
  <c r="U55" i="53"/>
  <c r="U57" i="53"/>
  <c r="U59" i="53"/>
  <c r="U61" i="53"/>
  <c r="U63" i="53"/>
  <c r="U65" i="53"/>
  <c r="U67" i="53"/>
  <c r="U69" i="53"/>
  <c r="U71" i="53"/>
  <c r="U73" i="53"/>
  <c r="U75" i="53"/>
  <c r="U77" i="53"/>
  <c r="U79" i="53"/>
  <c r="U81" i="53"/>
  <c r="U83" i="53"/>
  <c r="U85" i="53"/>
  <c r="U87" i="53"/>
  <c r="U89" i="53"/>
  <c r="U91" i="53"/>
  <c r="U93" i="53"/>
  <c r="U95" i="53"/>
  <c r="U97" i="53"/>
  <c r="U99" i="53"/>
  <c r="U101" i="53"/>
  <c r="U103" i="53"/>
  <c r="U105" i="53"/>
  <c r="U107" i="53"/>
  <c r="U109" i="53"/>
  <c r="U111" i="53"/>
  <c r="U113" i="53"/>
  <c r="U115" i="53"/>
  <c r="U117" i="53"/>
  <c r="U119" i="53"/>
  <c r="U121" i="53"/>
  <c r="U123" i="53"/>
  <c r="U125" i="53"/>
  <c r="U127" i="53"/>
  <c r="U129" i="53"/>
  <c r="U131" i="53"/>
  <c r="U133" i="53"/>
  <c r="U135" i="53"/>
  <c r="U137" i="53"/>
  <c r="U139" i="53"/>
  <c r="U141" i="53"/>
  <c r="U143" i="53"/>
  <c r="U145" i="53"/>
  <c r="U147" i="53"/>
  <c r="U149" i="53"/>
  <c r="U151" i="53"/>
  <c r="U153" i="53"/>
  <c r="U155" i="53"/>
  <c r="U157" i="53"/>
  <c r="U159" i="53"/>
  <c r="U161" i="53"/>
  <c r="U163" i="53"/>
  <c r="U165" i="53"/>
  <c r="U167" i="53"/>
  <c r="U169" i="53"/>
  <c r="U171" i="53"/>
  <c r="U173" i="53"/>
  <c r="U175" i="53"/>
  <c r="U177" i="53"/>
  <c r="U179" i="53"/>
  <c r="U181" i="53"/>
  <c r="U183" i="53"/>
  <c r="U185" i="53"/>
  <c r="U187" i="53"/>
  <c r="U189" i="53"/>
  <c r="U191" i="53"/>
  <c r="U193" i="53"/>
  <c r="U195" i="53"/>
  <c r="U197" i="53"/>
  <c r="U199" i="53"/>
  <c r="U201" i="53"/>
  <c r="U203" i="53"/>
  <c r="U205" i="53"/>
  <c r="U207" i="53"/>
  <c r="U209" i="53"/>
  <c r="U211" i="53"/>
  <c r="U213" i="53"/>
  <c r="U215" i="53"/>
  <c r="U217" i="53"/>
  <c r="U219" i="53"/>
  <c r="U221" i="53"/>
  <c r="U235" i="53"/>
  <c r="U237" i="53"/>
  <c r="R240" i="53"/>
  <c r="R244" i="53"/>
  <c r="R246" i="53"/>
  <c r="R248" i="53"/>
  <c r="U250" i="53"/>
  <c r="U254" i="53"/>
  <c r="R257" i="53"/>
  <c r="R259" i="53"/>
  <c r="U259" i="53"/>
  <c r="U261" i="53"/>
  <c r="U264" i="53"/>
  <c r="R266" i="53"/>
  <c r="U266" i="53"/>
  <c r="R273" i="53"/>
  <c r="R277" i="53"/>
  <c r="R281" i="53"/>
  <c r="R283" i="53"/>
  <c r="U283" i="53"/>
  <c r="U285" i="53"/>
  <c r="R292" i="53"/>
  <c r="U303" i="53"/>
  <c r="U305" i="53"/>
  <c r="U307" i="53"/>
  <c r="U309" i="53"/>
  <c r="U316" i="53"/>
  <c r="R323" i="53"/>
  <c r="R327" i="53"/>
  <c r="U340" i="53"/>
  <c r="U342" i="53"/>
  <c r="R345" i="53"/>
  <c r="U351" i="53"/>
  <c r="U353" i="53"/>
  <c r="U355" i="53"/>
  <c r="U357" i="53"/>
  <c r="U359" i="53"/>
  <c r="U361" i="53"/>
  <c r="U364" i="53"/>
  <c r="R366" i="53"/>
  <c r="U366" i="53"/>
  <c r="U375" i="53"/>
  <c r="U377" i="53"/>
  <c r="U379" i="53"/>
  <c r="U381" i="53"/>
  <c r="R404" i="53"/>
  <c r="R420" i="53"/>
  <c r="R436" i="53"/>
  <c r="R452" i="53"/>
  <c r="R468" i="53"/>
  <c r="R470" i="53"/>
  <c r="R476" i="53"/>
  <c r="R478" i="53"/>
  <c r="R480" i="53"/>
  <c r="R489" i="53"/>
  <c r="R505" i="53"/>
  <c r="U513" i="53"/>
  <c r="U515" i="53"/>
  <c r="R518" i="53"/>
  <c r="R532" i="53"/>
  <c r="R534" i="53"/>
  <c r="R540" i="53"/>
  <c r="R542" i="53"/>
  <c r="R544" i="53"/>
  <c r="R553" i="53"/>
  <c r="R573" i="53"/>
  <c r="U575" i="53"/>
  <c r="U577" i="53"/>
  <c r="U579" i="53"/>
  <c r="R582" i="53"/>
  <c r="R586" i="53"/>
  <c r="U588" i="53"/>
  <c r="U591" i="53"/>
  <c r="R594" i="53"/>
  <c r="R598" i="53"/>
  <c r="R602" i="53"/>
  <c r="R604" i="53"/>
  <c r="U604" i="53"/>
  <c r="U606" i="53"/>
  <c r="R618" i="53"/>
  <c r="U620" i="53"/>
  <c r="U623" i="53"/>
  <c r="R626" i="53"/>
  <c r="R630" i="53"/>
  <c r="R634" i="53"/>
  <c r="R636" i="53"/>
  <c r="U636" i="53"/>
  <c r="U638" i="53"/>
  <c r="R650" i="53"/>
  <c r="U652" i="53"/>
  <c r="R658" i="53"/>
  <c r="R662" i="53"/>
  <c r="R666" i="53"/>
  <c r="R668" i="53"/>
  <c r="U672" i="53"/>
  <c r="U674" i="53"/>
  <c r="R682" i="53"/>
  <c r="R690" i="53"/>
  <c r="R694" i="53"/>
  <c r="R698" i="53"/>
  <c r="R700" i="53"/>
  <c r="R702" i="53"/>
  <c r="U706" i="53"/>
  <c r="R709" i="53"/>
  <c r="U713" i="53"/>
  <c r="U718" i="53"/>
  <c r="U725" i="53"/>
  <c r="U727" i="53"/>
  <c r="R728" i="53"/>
  <c r="U730" i="53"/>
  <c r="U742" i="53"/>
  <c r="R750" i="53"/>
  <c r="R752" i="53"/>
  <c r="R755" i="53"/>
  <c r="U759" i="53"/>
  <c r="U762" i="53"/>
  <c r="U769" i="53"/>
  <c r="R772" i="53"/>
  <c r="U782" i="53"/>
  <c r="U793" i="53"/>
  <c r="R796" i="53"/>
  <c r="R805" i="53"/>
  <c r="R807" i="53"/>
  <c r="R809" i="53"/>
  <c r="U815" i="53"/>
  <c r="R818" i="53"/>
  <c r="U820" i="53"/>
  <c r="U837" i="53"/>
  <c r="U843" i="53"/>
  <c r="R846" i="53"/>
  <c r="U848" i="53"/>
  <c r="U850" i="53"/>
  <c r="R859" i="53"/>
  <c r="R861" i="53"/>
  <c r="R865" i="53"/>
  <c r="U867" i="53"/>
  <c r="R870" i="53"/>
  <c r="R872" i="53"/>
  <c r="U941" i="53"/>
  <c r="R944" i="53"/>
  <c r="U950" i="53"/>
  <c r="U954" i="53"/>
  <c r="R959" i="53"/>
  <c r="R961" i="53"/>
  <c r="R963" i="53"/>
  <c r="R965" i="53"/>
  <c r="R967" i="53"/>
  <c r="R969" i="53"/>
  <c r="U969" i="53"/>
  <c r="U977" i="53"/>
  <c r="R365" i="55"/>
  <c r="R972" i="53"/>
  <c r="R974" i="53"/>
  <c r="U982" i="53"/>
  <c r="U984" i="53"/>
  <c r="R991" i="53"/>
  <c r="R993" i="53"/>
  <c r="R999" i="53"/>
  <c r="U17" i="55"/>
  <c r="U19" i="55"/>
  <c r="U21" i="55"/>
  <c r="U23" i="55"/>
  <c r="U25" i="55"/>
  <c r="U27" i="55"/>
  <c r="U29" i="55"/>
  <c r="U31" i="55"/>
  <c r="U33" i="55"/>
  <c r="U35" i="55"/>
  <c r="U37" i="55"/>
  <c r="U39" i="55"/>
  <c r="U41" i="55"/>
  <c r="U43" i="55"/>
  <c r="U45" i="55"/>
  <c r="U47" i="55"/>
  <c r="U49" i="55"/>
  <c r="U51" i="55"/>
  <c r="U53" i="55"/>
  <c r="U55" i="55"/>
  <c r="U57" i="55"/>
  <c r="U59" i="55"/>
  <c r="U61" i="55"/>
  <c r="U63" i="55"/>
  <c r="U65" i="55"/>
  <c r="U67" i="55"/>
  <c r="U69" i="55"/>
  <c r="U71" i="55"/>
  <c r="U73" i="55"/>
  <c r="U75" i="55"/>
  <c r="U77" i="55"/>
  <c r="U79" i="55"/>
  <c r="U81" i="55"/>
  <c r="U83" i="55"/>
  <c r="U85" i="55"/>
  <c r="U87" i="55"/>
  <c r="U89" i="55"/>
  <c r="U91" i="55"/>
  <c r="U93" i="55"/>
  <c r="U95" i="55"/>
  <c r="U97" i="55"/>
  <c r="U99" i="55"/>
  <c r="U101" i="55"/>
  <c r="U103" i="55"/>
  <c r="U105" i="55"/>
  <c r="U107" i="55"/>
  <c r="U109" i="55"/>
  <c r="U111" i="55"/>
  <c r="U113" i="55"/>
  <c r="U115" i="55"/>
  <c r="U117" i="55"/>
  <c r="U119" i="55"/>
  <c r="U121" i="55"/>
  <c r="U123" i="55"/>
  <c r="U125" i="55"/>
  <c r="U127" i="55"/>
  <c r="U129" i="55"/>
  <c r="U131" i="55"/>
  <c r="U133" i="55"/>
  <c r="U135" i="55"/>
  <c r="U137" i="55"/>
  <c r="U139" i="55"/>
  <c r="U141" i="55"/>
  <c r="U143" i="55"/>
  <c r="U145" i="55"/>
  <c r="U147" i="55"/>
  <c r="U149" i="55"/>
  <c r="U151" i="55"/>
  <c r="U153" i="55"/>
  <c r="U155" i="55"/>
  <c r="U157" i="55"/>
  <c r="U159" i="55"/>
  <c r="U161" i="55"/>
  <c r="U163" i="55"/>
  <c r="U165" i="55"/>
  <c r="U167" i="55"/>
  <c r="U169" i="55"/>
  <c r="U171" i="55"/>
  <c r="U173" i="55"/>
  <c r="U175" i="55"/>
  <c r="U177" i="55"/>
  <c r="U179" i="55"/>
  <c r="U181" i="55"/>
  <c r="U183" i="55"/>
  <c r="U185" i="55"/>
  <c r="U187" i="55"/>
  <c r="U189" i="55"/>
  <c r="U191" i="55"/>
  <c r="U193" i="55"/>
  <c r="U195" i="55"/>
  <c r="U197" i="55"/>
  <c r="U199" i="55"/>
  <c r="U201" i="55"/>
  <c r="U203" i="55"/>
  <c r="U205" i="55"/>
  <c r="U207" i="55"/>
  <c r="U209" i="55"/>
  <c r="U211" i="55"/>
  <c r="U213" i="55"/>
  <c r="U215" i="55"/>
  <c r="U217" i="55"/>
  <c r="U219" i="55"/>
  <c r="U221" i="55"/>
  <c r="U223" i="55"/>
  <c r="U225" i="55"/>
  <c r="U227" i="55"/>
  <c r="U229" i="55"/>
  <c r="U231" i="55"/>
  <c r="U233" i="55"/>
  <c r="U235" i="55"/>
  <c r="U237" i="55"/>
  <c r="U239" i="55"/>
  <c r="U241" i="55"/>
  <c r="U243" i="55"/>
  <c r="U245" i="55"/>
  <c r="U247" i="55"/>
  <c r="U249" i="55"/>
  <c r="U251" i="55"/>
  <c r="U253" i="55"/>
  <c r="U255" i="55"/>
  <c r="U257" i="55"/>
  <c r="U259" i="55"/>
  <c r="U261" i="55"/>
  <c r="U263" i="55"/>
  <c r="U265" i="55"/>
  <c r="U267" i="55"/>
  <c r="U269" i="55"/>
  <c r="U271" i="55"/>
  <c r="U273" i="55"/>
  <c r="U275" i="55"/>
  <c r="U277" i="55"/>
  <c r="U279" i="55"/>
  <c r="U281" i="55"/>
  <c r="U283" i="55"/>
  <c r="U285" i="55"/>
  <c r="U287" i="55"/>
  <c r="U289" i="55"/>
  <c r="U291" i="55"/>
  <c r="U293" i="55"/>
  <c r="U295" i="55"/>
  <c r="U297" i="55"/>
  <c r="U299" i="55"/>
  <c r="U301" i="55"/>
  <c r="U303" i="55"/>
  <c r="U308" i="55"/>
  <c r="R309" i="55"/>
  <c r="U324" i="55"/>
  <c r="R325" i="55"/>
  <c r="U340" i="55"/>
  <c r="R341" i="55"/>
  <c r="U356" i="55"/>
  <c r="R357" i="55"/>
  <c r="U372" i="55"/>
  <c r="R373" i="55"/>
  <c r="R392" i="55"/>
  <c r="U452" i="55"/>
  <c r="U454" i="55"/>
  <c r="U456" i="55"/>
  <c r="R463" i="55"/>
  <c r="U522" i="55"/>
  <c r="U524" i="55"/>
  <c r="U528" i="55"/>
  <c r="U822" i="53"/>
  <c r="R833" i="53"/>
  <c r="U835" i="53"/>
  <c r="R838" i="53"/>
  <c r="R840" i="53"/>
  <c r="R853" i="53"/>
  <c r="U857" i="53"/>
  <c r="R860" i="53"/>
  <c r="R864" i="53"/>
  <c r="R873" i="53"/>
  <c r="R875" i="53"/>
  <c r="U877" i="53"/>
  <c r="R880" i="53"/>
  <c r="U890" i="53"/>
  <c r="R893" i="53"/>
  <c r="R897" i="53"/>
  <c r="U899" i="53"/>
  <c r="R904" i="53"/>
  <c r="R908" i="53"/>
  <c r="U914" i="53"/>
  <c r="R917" i="53"/>
  <c r="R919" i="53"/>
  <c r="R921" i="53"/>
  <c r="U921" i="53"/>
  <c r="R923" i="53"/>
  <c r="R925" i="53"/>
  <c r="R932" i="53"/>
  <c r="R936" i="53"/>
  <c r="R940" i="53"/>
  <c r="R947" i="53"/>
  <c r="R949" i="53"/>
  <c r="R951" i="53"/>
  <c r="R953" i="53"/>
  <c r="U953" i="53"/>
  <c r="R955" i="53"/>
  <c r="R957" i="53"/>
  <c r="R964" i="53"/>
  <c r="R968" i="53"/>
  <c r="U974" i="53"/>
  <c r="U976" i="53"/>
  <c r="R983" i="53"/>
  <c r="R985" i="53"/>
  <c r="U985" i="53"/>
  <c r="U987" i="53"/>
  <c r="U995" i="53"/>
  <c r="U997" i="53"/>
  <c r="U311" i="55"/>
  <c r="R314" i="55"/>
  <c r="U327" i="55"/>
  <c r="R330" i="55"/>
  <c r="U343" i="55"/>
  <c r="R346" i="55"/>
  <c r="U359" i="55"/>
  <c r="R362" i="55"/>
  <c r="U375" i="55"/>
  <c r="R378" i="55"/>
  <c r="U403" i="55"/>
  <c r="U407" i="55"/>
  <c r="U467" i="55"/>
  <c r="U471" i="55"/>
  <c r="U539" i="55"/>
  <c r="U541" i="55"/>
  <c r="U543" i="55"/>
  <c r="U545" i="55"/>
  <c r="R550" i="55"/>
  <c r="U564" i="55"/>
  <c r="U566" i="55"/>
  <c r="U623" i="55"/>
  <c r="U625" i="55"/>
  <c r="U627" i="55"/>
  <c r="U631" i="55"/>
  <c r="R305" i="55"/>
  <c r="U307" i="55"/>
  <c r="R310" i="55"/>
  <c r="R313" i="55"/>
  <c r="U315" i="55"/>
  <c r="R318" i="55"/>
  <c r="R321" i="55"/>
  <c r="U323" i="55"/>
  <c r="R326" i="55"/>
  <c r="R329" i="55"/>
  <c r="U331" i="55"/>
  <c r="R334" i="55"/>
  <c r="R337" i="55"/>
  <c r="U339" i="55"/>
  <c r="R342" i="55"/>
  <c r="R345" i="55"/>
  <c r="U347" i="55"/>
  <c r="R350" i="55"/>
  <c r="R353" i="55"/>
  <c r="U355" i="55"/>
  <c r="R358" i="55"/>
  <c r="R361" i="55"/>
  <c r="U363" i="55"/>
  <c r="R366" i="55"/>
  <c r="R369" i="55"/>
  <c r="U371" i="55"/>
  <c r="R374" i="55"/>
  <c r="R377" i="55"/>
  <c r="U379" i="55"/>
  <c r="R382" i="55"/>
  <c r="R384" i="55"/>
  <c r="R386" i="55"/>
  <c r="U395" i="55"/>
  <c r="U397" i="55"/>
  <c r="R400" i="55"/>
  <c r="U404" i="55"/>
  <c r="U406" i="55"/>
  <c r="U408" i="55"/>
  <c r="R415" i="55"/>
  <c r="U419" i="55"/>
  <c r="R421" i="55"/>
  <c r="U423" i="55"/>
  <c r="R425" i="55"/>
  <c r="U436" i="55"/>
  <c r="U438" i="55"/>
  <c r="U440" i="55"/>
  <c r="R447" i="55"/>
  <c r="U451" i="55"/>
  <c r="R453" i="55"/>
  <c r="U455" i="55"/>
  <c r="R457" i="55"/>
  <c r="U468" i="55"/>
  <c r="U470" i="55"/>
  <c r="U472" i="55"/>
  <c r="R479" i="55"/>
  <c r="U483" i="55"/>
  <c r="R485" i="55"/>
  <c r="U487" i="55"/>
  <c r="R489" i="55"/>
  <c r="U500" i="55"/>
  <c r="U502" i="55"/>
  <c r="U504" i="55"/>
  <c r="R511" i="55"/>
  <c r="U515" i="55"/>
  <c r="U519" i="55"/>
  <c r="R565" i="55"/>
  <c r="R569" i="55"/>
  <c r="R638" i="55"/>
  <c r="R659" i="55"/>
  <c r="R661" i="55"/>
  <c r="R674" i="55"/>
  <c r="R678" i="55"/>
  <c r="U678" i="55"/>
  <c r="U680" i="55"/>
  <c r="U686" i="55"/>
  <c r="U690" i="55"/>
  <c r="U692" i="55"/>
  <c r="U764" i="55"/>
  <c r="U927" i="55"/>
  <c r="U929" i="55"/>
  <c r="R936" i="55"/>
  <c r="R938" i="55"/>
  <c r="R940" i="55"/>
  <c r="U948" i="55"/>
  <c r="U991" i="55"/>
  <c r="U993" i="55"/>
  <c r="R1000" i="55"/>
  <c r="U989" i="53"/>
  <c r="R996" i="53"/>
  <c r="R998" i="53"/>
  <c r="R3" i="55"/>
  <c r="R4" i="55"/>
  <c r="R5" i="55"/>
  <c r="R6" i="55"/>
  <c r="R7" i="55"/>
  <c r="R8" i="55"/>
  <c r="R9" i="55"/>
  <c r="R10" i="55"/>
  <c r="R11" i="55"/>
  <c r="R12" i="55"/>
  <c r="R13" i="55"/>
  <c r="R14" i="55"/>
  <c r="R15" i="55"/>
  <c r="U16" i="55"/>
  <c r="U18" i="55"/>
  <c r="U20" i="55"/>
  <c r="U22" i="55"/>
  <c r="U24" i="55"/>
  <c r="U26" i="55"/>
  <c r="U28" i="55"/>
  <c r="U30" i="55"/>
  <c r="U32" i="55"/>
  <c r="U34" i="55"/>
  <c r="U36" i="55"/>
  <c r="U38" i="55"/>
  <c r="U40" i="55"/>
  <c r="U42" i="55"/>
  <c r="U44" i="55"/>
  <c r="U46" i="55"/>
  <c r="U48" i="55"/>
  <c r="U50" i="55"/>
  <c r="U52" i="55"/>
  <c r="U54" i="55"/>
  <c r="U56" i="55"/>
  <c r="U58" i="55"/>
  <c r="U60" i="55"/>
  <c r="U62" i="55"/>
  <c r="U64" i="55"/>
  <c r="U66" i="55"/>
  <c r="U68" i="55"/>
  <c r="U70" i="55"/>
  <c r="U72" i="55"/>
  <c r="U74" i="55"/>
  <c r="U76" i="55"/>
  <c r="U78" i="55"/>
  <c r="U80" i="55"/>
  <c r="U82" i="55"/>
  <c r="U84" i="55"/>
  <c r="U86" i="55"/>
  <c r="U88" i="55"/>
  <c r="U90" i="55"/>
  <c r="U92" i="55"/>
  <c r="U94" i="55"/>
  <c r="U96" i="55"/>
  <c r="U98" i="55"/>
  <c r="U100" i="55"/>
  <c r="U102" i="55"/>
  <c r="U104" i="55"/>
  <c r="U106" i="55"/>
  <c r="U108" i="55"/>
  <c r="U110" i="55"/>
  <c r="U112" i="55"/>
  <c r="U114" i="55"/>
  <c r="U116" i="55"/>
  <c r="U118" i="55"/>
  <c r="U120" i="55"/>
  <c r="U122" i="55"/>
  <c r="U124" i="55"/>
  <c r="U126" i="55"/>
  <c r="U128" i="55"/>
  <c r="U130" i="55"/>
  <c r="U132" i="55"/>
  <c r="U134" i="55"/>
  <c r="U136" i="55"/>
  <c r="U138" i="55"/>
  <c r="U140" i="55"/>
  <c r="U142" i="55"/>
  <c r="U144" i="55"/>
  <c r="U146" i="55"/>
  <c r="U148" i="55"/>
  <c r="U150" i="55"/>
  <c r="U305" i="55"/>
  <c r="R308" i="55"/>
  <c r="R311" i="55"/>
  <c r="U313" i="55"/>
  <c r="R316" i="55"/>
  <c r="R319" i="55"/>
  <c r="U321" i="55"/>
  <c r="R324" i="55"/>
  <c r="R327" i="55"/>
  <c r="U329" i="55"/>
  <c r="R332" i="55"/>
  <c r="R335" i="55"/>
  <c r="U337" i="55"/>
  <c r="R340" i="55"/>
  <c r="R343" i="55"/>
  <c r="U345" i="55"/>
  <c r="R348" i="55"/>
  <c r="R351" i="55"/>
  <c r="U353" i="55"/>
  <c r="R356" i="55"/>
  <c r="R359" i="55"/>
  <c r="U361" i="55"/>
  <c r="R364" i="55"/>
  <c r="R367" i="55"/>
  <c r="U369" i="55"/>
  <c r="R372" i="55"/>
  <c r="R375" i="55"/>
  <c r="U377" i="55"/>
  <c r="R380" i="55"/>
  <c r="U382" i="55"/>
  <c r="U384" i="55"/>
  <c r="U400" i="55"/>
  <c r="U411" i="55"/>
  <c r="U413" i="55"/>
  <c r="U415" i="55"/>
  <c r="U417" i="55"/>
  <c r="R422" i="55"/>
  <c r="U426" i="55"/>
  <c r="U428" i="55"/>
  <c r="U432" i="55"/>
  <c r="U443" i="55"/>
  <c r="U445" i="55"/>
  <c r="U447" i="55"/>
  <c r="U449" i="55"/>
  <c r="R454" i="55"/>
  <c r="U458" i="55"/>
  <c r="U460" i="55"/>
  <c r="U464" i="55"/>
  <c r="U475" i="55"/>
  <c r="U477" i="55"/>
  <c r="U479" i="55"/>
  <c r="U481" i="55"/>
  <c r="R486" i="55"/>
  <c r="U490" i="55"/>
  <c r="U492" i="55"/>
  <c r="U496" i="55"/>
  <c r="U507" i="55"/>
  <c r="U509" i="55"/>
  <c r="U511" i="55"/>
  <c r="U513" i="55"/>
  <c r="R518" i="55"/>
  <c r="U532" i="55"/>
  <c r="U534" i="55"/>
  <c r="U536" i="55"/>
  <c r="R543" i="55"/>
  <c r="U547" i="55"/>
  <c r="U551" i="55"/>
  <c r="U506" i="55"/>
  <c r="U508" i="55"/>
  <c r="R510" i="55"/>
  <c r="U512" i="55"/>
  <c r="R514" i="55"/>
  <c r="U523" i="55"/>
  <c r="U525" i="55"/>
  <c r="U527" i="55"/>
  <c r="U529" i="55"/>
  <c r="R534" i="55"/>
  <c r="U538" i="55"/>
  <c r="U540" i="55"/>
  <c r="R542" i="55"/>
  <c r="U544" i="55"/>
  <c r="R546" i="55"/>
  <c r="U555" i="55"/>
  <c r="U557" i="55"/>
  <c r="U559" i="55"/>
  <c r="U561" i="55"/>
  <c r="R566" i="55"/>
  <c r="R574" i="55"/>
  <c r="R578" i="55"/>
  <c r="R595" i="55"/>
  <c r="U595" i="55"/>
  <c r="R597" i="55"/>
  <c r="U599" i="55"/>
  <c r="R601" i="55"/>
  <c r="U612" i="55"/>
  <c r="U614" i="55"/>
  <c r="U616" i="55"/>
  <c r="R627" i="55"/>
  <c r="U635" i="55"/>
  <c r="U637" i="55"/>
  <c r="R646" i="55"/>
  <c r="U650" i="55"/>
  <c r="U652" i="55"/>
  <c r="U656" i="55"/>
  <c r="U701" i="55"/>
  <c r="R704" i="55"/>
  <c r="U706" i="55"/>
  <c r="R709" i="55"/>
  <c r="R711" i="55"/>
  <c r="R714" i="55"/>
  <c r="U716" i="55"/>
  <c r="U733" i="55"/>
  <c r="R736" i="55"/>
  <c r="U738" i="55"/>
  <c r="R741" i="55"/>
  <c r="R743" i="55"/>
  <c r="R746" i="55"/>
  <c r="U748" i="55"/>
  <c r="U765" i="55"/>
  <c r="U767" i="55"/>
  <c r="U771" i="55"/>
  <c r="R774" i="55"/>
  <c r="U780" i="55"/>
  <c r="U784" i="55"/>
  <c r="U788" i="55"/>
  <c r="R791" i="55"/>
  <c r="R795" i="55"/>
  <c r="R799" i="55"/>
  <c r="U897" i="55"/>
  <c r="U903" i="55"/>
  <c r="R906" i="55"/>
  <c r="R908" i="55"/>
  <c r="U916" i="55"/>
  <c r="U959" i="55"/>
  <c r="U961" i="55"/>
  <c r="R968" i="55"/>
  <c r="R970" i="55"/>
  <c r="R972" i="55"/>
  <c r="U980" i="55"/>
  <c r="R670" i="55"/>
  <c r="R687" i="55"/>
  <c r="R693" i="55"/>
  <c r="R696" i="55"/>
  <c r="U698" i="55"/>
  <c r="R701" i="55"/>
  <c r="R703" i="55"/>
  <c r="R706" i="55"/>
  <c r="U708" i="55"/>
  <c r="U725" i="55"/>
  <c r="R728" i="55"/>
  <c r="U730" i="55"/>
  <c r="R733" i="55"/>
  <c r="R735" i="55"/>
  <c r="R738" i="55"/>
  <c r="U740" i="55"/>
  <c r="U757" i="55"/>
  <c r="R760" i="55"/>
  <c r="U762" i="55"/>
  <c r="R765" i="55"/>
  <c r="R767" i="55"/>
  <c r="R771" i="55"/>
  <c r="U775" i="55"/>
  <c r="R778" i="55"/>
  <c r="R782" i="55"/>
  <c r="R786" i="55"/>
  <c r="U792" i="55"/>
  <c r="U865" i="55"/>
  <c r="U871" i="55"/>
  <c r="R874" i="55"/>
  <c r="R876" i="55"/>
  <c r="U884" i="55"/>
  <c r="U886" i="55"/>
  <c r="R893" i="55"/>
  <c r="R895" i="55"/>
  <c r="R951" i="55"/>
  <c r="R953" i="55"/>
  <c r="R955" i="55"/>
  <c r="R957" i="55"/>
  <c r="R835" i="55"/>
  <c r="R867" i="55"/>
  <c r="R899" i="55"/>
  <c r="U941" i="55"/>
  <c r="U973" i="55"/>
  <c r="U568" i="55"/>
  <c r="R575" i="55"/>
  <c r="U579" i="55"/>
  <c r="R581" i="55"/>
  <c r="U583" i="55"/>
  <c r="R585" i="55"/>
  <c r="U596" i="55"/>
  <c r="U598" i="55"/>
  <c r="U600" i="55"/>
  <c r="R607" i="55"/>
  <c r="U611" i="55"/>
  <c r="R613" i="55"/>
  <c r="U615" i="55"/>
  <c r="R617" i="55"/>
  <c r="U624" i="55"/>
  <c r="R626" i="55"/>
  <c r="U628" i="55"/>
  <c r="U630" i="55"/>
  <c r="U632" i="55"/>
  <c r="U639" i="55"/>
  <c r="U641" i="55"/>
  <c r="U643" i="55"/>
  <c r="R645" i="55"/>
  <c r="U647" i="55"/>
  <c r="R649" i="55"/>
  <c r="U649" i="55"/>
  <c r="R652" i="55"/>
  <c r="U660" i="55"/>
  <c r="U671" i="55"/>
  <c r="U673" i="55"/>
  <c r="U675" i="55"/>
  <c r="R677" i="55"/>
  <c r="R684" i="55"/>
  <c r="R686" i="55"/>
  <c r="R688" i="55"/>
  <c r="R690" i="55"/>
  <c r="U694" i="55"/>
  <c r="R697" i="55"/>
  <c r="R699" i="55"/>
  <c r="R702" i="55"/>
  <c r="R705" i="55"/>
  <c r="R707" i="55"/>
  <c r="R710" i="55"/>
  <c r="R713" i="55"/>
  <c r="R715" i="55"/>
  <c r="R718" i="55"/>
  <c r="R721" i="55"/>
  <c r="R723" i="55"/>
  <c r="R726" i="55"/>
  <c r="R729" i="55"/>
  <c r="R731" i="55"/>
  <c r="R734" i="55"/>
  <c r="R737" i="55"/>
  <c r="R739" i="55"/>
  <c r="R742" i="55"/>
  <c r="R745" i="55"/>
  <c r="R747" i="55"/>
  <c r="R750" i="55"/>
  <c r="R809" i="55"/>
  <c r="R813" i="55"/>
  <c r="R843" i="55"/>
  <c r="R875" i="55"/>
  <c r="R907" i="55"/>
  <c r="U917" i="55"/>
  <c r="U949" i="55"/>
  <c r="U981" i="55"/>
  <c r="R13" i="53"/>
  <c r="R15" i="53"/>
  <c r="R17" i="53"/>
  <c r="R19" i="53"/>
  <c r="R21" i="53"/>
  <c r="R23" i="53"/>
  <c r="R25" i="53"/>
  <c r="R27" i="53"/>
  <c r="R29" i="53"/>
  <c r="R31" i="53"/>
  <c r="R33" i="53"/>
  <c r="R35" i="53"/>
  <c r="R37" i="53"/>
  <c r="R39" i="53"/>
  <c r="R41" i="53"/>
  <c r="R43" i="53"/>
  <c r="R45" i="53"/>
  <c r="R47" i="53"/>
  <c r="R49" i="53"/>
  <c r="R51" i="53"/>
  <c r="R53" i="53"/>
  <c r="R55" i="53"/>
  <c r="R57" i="53"/>
  <c r="R59" i="53"/>
  <c r="R61" i="53"/>
  <c r="R63" i="53"/>
  <c r="R65" i="53"/>
  <c r="R67" i="53"/>
  <c r="R69" i="53"/>
  <c r="R71" i="53"/>
  <c r="R73" i="53"/>
  <c r="R75" i="53"/>
  <c r="R77" i="53"/>
  <c r="R79" i="53"/>
  <c r="R81" i="53"/>
  <c r="R83" i="53"/>
  <c r="R85" i="53"/>
  <c r="R87" i="53"/>
  <c r="R89" i="53"/>
  <c r="R91" i="53"/>
  <c r="R93" i="53"/>
  <c r="R95" i="53"/>
  <c r="R97" i="53"/>
  <c r="U256" i="53"/>
  <c r="R261" i="53"/>
  <c r="R264" i="53"/>
  <c r="R274" i="53"/>
  <c r="R342" i="53"/>
  <c r="R347" i="53"/>
  <c r="R3" i="53"/>
  <c r="R4" i="53"/>
  <c r="R8" i="53"/>
  <c r="R9" i="53"/>
  <c r="R10" i="53"/>
  <c r="U12" i="53"/>
  <c r="R14" i="53"/>
  <c r="R16" i="53"/>
  <c r="R18" i="53"/>
  <c r="R20" i="53"/>
  <c r="R22" i="53"/>
  <c r="R24" i="53"/>
  <c r="R26" i="53"/>
  <c r="R28" i="53"/>
  <c r="R30" i="53"/>
  <c r="R32" i="53"/>
  <c r="R34" i="53"/>
  <c r="R36" i="53"/>
  <c r="R38" i="53"/>
  <c r="R40" i="53"/>
  <c r="R42" i="53"/>
  <c r="R44" i="53"/>
  <c r="R46" i="53"/>
  <c r="R48" i="53"/>
  <c r="R50" i="53"/>
  <c r="R52" i="53"/>
  <c r="R54" i="53"/>
  <c r="R56" i="53"/>
  <c r="R58" i="53"/>
  <c r="R60" i="53"/>
  <c r="R62" i="53"/>
  <c r="R64" i="53"/>
  <c r="R66" i="53"/>
  <c r="R68" i="53"/>
  <c r="R70" i="53"/>
  <c r="R72" i="53"/>
  <c r="R74" i="53"/>
  <c r="R76" i="53"/>
  <c r="R78" i="53"/>
  <c r="R80" i="53"/>
  <c r="R82" i="53"/>
  <c r="R84" i="53"/>
  <c r="R86" i="53"/>
  <c r="R88" i="53"/>
  <c r="R90" i="53"/>
  <c r="R92" i="53"/>
  <c r="R94" i="53"/>
  <c r="R96" i="53"/>
  <c r="R98" i="53"/>
  <c r="R100" i="53"/>
  <c r="R102" i="53"/>
  <c r="R104" i="53"/>
  <c r="R106" i="53"/>
  <c r="R108" i="53"/>
  <c r="R110" i="53"/>
  <c r="R112" i="53"/>
  <c r="R114" i="53"/>
  <c r="R116" i="53"/>
  <c r="R118" i="53"/>
  <c r="U224" i="53"/>
  <c r="R229" i="53"/>
  <c r="R232" i="53"/>
  <c r="R242" i="53"/>
  <c r="U299" i="53"/>
  <c r="U301" i="53"/>
  <c r="R99" i="53"/>
  <c r="R101" i="53"/>
  <c r="R103" i="53"/>
  <c r="R105" i="53"/>
  <c r="R107" i="53"/>
  <c r="R109" i="53"/>
  <c r="R111" i="53"/>
  <c r="R113" i="53"/>
  <c r="R115" i="53"/>
  <c r="R117" i="53"/>
  <c r="R119" i="53"/>
  <c r="R121" i="53"/>
  <c r="R123" i="53"/>
  <c r="R125" i="53"/>
  <c r="R127" i="53"/>
  <c r="R129" i="53"/>
  <c r="R131" i="53"/>
  <c r="R133" i="53"/>
  <c r="R135" i="53"/>
  <c r="R137" i="53"/>
  <c r="R139" i="53"/>
  <c r="R141" i="53"/>
  <c r="R143" i="53"/>
  <c r="R145" i="53"/>
  <c r="R147" i="53"/>
  <c r="R149" i="53"/>
  <c r="R151" i="53"/>
  <c r="R153" i="53"/>
  <c r="R155" i="53"/>
  <c r="R157" i="53"/>
  <c r="R159" i="53"/>
  <c r="R161" i="53"/>
  <c r="R163" i="53"/>
  <c r="R165" i="53"/>
  <c r="R167" i="53"/>
  <c r="R169" i="53"/>
  <c r="R171" i="53"/>
  <c r="R173" i="53"/>
  <c r="R175" i="53"/>
  <c r="R177" i="53"/>
  <c r="R179" i="53"/>
  <c r="R181" i="53"/>
  <c r="R183" i="53"/>
  <c r="R185" i="53"/>
  <c r="R187" i="53"/>
  <c r="R189" i="53"/>
  <c r="R191" i="53"/>
  <c r="R193" i="53"/>
  <c r="R195" i="53"/>
  <c r="R197" i="53"/>
  <c r="R199" i="53"/>
  <c r="R201" i="53"/>
  <c r="R203" i="53"/>
  <c r="R205" i="53"/>
  <c r="R207" i="53"/>
  <c r="R209" i="53"/>
  <c r="R211" i="53"/>
  <c r="R213" i="53"/>
  <c r="R215" i="53"/>
  <c r="R217" i="53"/>
  <c r="R219" i="53"/>
  <c r="R221" i="53"/>
  <c r="R224" i="53"/>
  <c r="U226" i="53"/>
  <c r="R243" i="53"/>
  <c r="U243" i="53"/>
  <c r="U245" i="53"/>
  <c r="U248" i="53"/>
  <c r="R253" i="53"/>
  <c r="R256" i="53"/>
  <c r="U258" i="53"/>
  <c r="R275" i="53"/>
  <c r="U275" i="53"/>
  <c r="U277" i="53"/>
  <c r="U280" i="53"/>
  <c r="R285" i="53"/>
  <c r="U296" i="53"/>
  <c r="U312" i="53"/>
  <c r="U334" i="53"/>
  <c r="R235" i="53"/>
  <c r="R267" i="53"/>
  <c r="R286" i="53"/>
  <c r="R291" i="53"/>
  <c r="R302" i="53"/>
  <c r="R307" i="53"/>
  <c r="R374" i="53"/>
  <c r="R379" i="53"/>
  <c r="U627" i="53"/>
  <c r="R288" i="53"/>
  <c r="U290" i="53"/>
  <c r="R293" i="53"/>
  <c r="R296" i="53"/>
  <c r="U298" i="53"/>
  <c r="R301" i="53"/>
  <c r="R304" i="53"/>
  <c r="U306" i="53"/>
  <c r="R309" i="53"/>
  <c r="R312" i="53"/>
  <c r="U326" i="53"/>
  <c r="R329" i="53"/>
  <c r="R332" i="53"/>
  <c r="U336" i="53"/>
  <c r="U339" i="53"/>
  <c r="U341" i="53"/>
  <c r="U358" i="53"/>
  <c r="R361" i="53"/>
  <c r="R364" i="53"/>
  <c r="U368" i="53"/>
  <c r="U371" i="53"/>
  <c r="U373" i="53"/>
  <c r="U390" i="53"/>
  <c r="R393" i="53"/>
  <c r="R396" i="53"/>
  <c r="R398" i="53"/>
  <c r="R401" i="53"/>
  <c r="R409" i="53"/>
  <c r="R412" i="53"/>
  <c r="R414" i="53"/>
  <c r="R417" i="53"/>
  <c r="R425" i="53"/>
  <c r="R428" i="53"/>
  <c r="R430" i="53"/>
  <c r="R433" i="53"/>
  <c r="R441" i="53"/>
  <c r="R444" i="53"/>
  <c r="R446" i="53"/>
  <c r="R449" i="53"/>
  <c r="R457" i="53"/>
  <c r="R460" i="53"/>
  <c r="R462" i="53"/>
  <c r="R465" i="53"/>
  <c r="R491" i="53"/>
  <c r="R494" i="53"/>
  <c r="R497" i="53"/>
  <c r="R523" i="53"/>
  <c r="R526" i="53"/>
  <c r="R529" i="53"/>
  <c r="R555" i="53"/>
  <c r="R558" i="53"/>
  <c r="R561" i="53"/>
  <c r="R587" i="53"/>
  <c r="R590" i="53"/>
  <c r="R593" i="53"/>
  <c r="U614" i="53"/>
  <c r="R619" i="53"/>
  <c r="R622" i="53"/>
  <c r="R625" i="53"/>
  <c r="U646" i="53"/>
  <c r="R651" i="53"/>
  <c r="R654" i="53"/>
  <c r="R657" i="53"/>
  <c r="R683" i="53"/>
  <c r="R686" i="53"/>
  <c r="R689" i="53"/>
  <c r="U118" i="53"/>
  <c r="U120" i="53"/>
  <c r="U122" i="53"/>
  <c r="U124" i="53"/>
  <c r="U126" i="53"/>
  <c r="U128" i="53"/>
  <c r="U130" i="53"/>
  <c r="U132" i="53"/>
  <c r="U134" i="53"/>
  <c r="U136" i="53"/>
  <c r="U138" i="53"/>
  <c r="U140" i="53"/>
  <c r="U142" i="53"/>
  <c r="U144" i="53"/>
  <c r="U146" i="53"/>
  <c r="U148" i="53"/>
  <c r="U150" i="53"/>
  <c r="U152" i="53"/>
  <c r="U154" i="53"/>
  <c r="U156" i="53"/>
  <c r="U158" i="53"/>
  <c r="U160" i="53"/>
  <c r="U162" i="53"/>
  <c r="U164" i="53"/>
  <c r="U166" i="53"/>
  <c r="U168" i="53"/>
  <c r="U170" i="53"/>
  <c r="U172" i="53"/>
  <c r="U174" i="53"/>
  <c r="U176" i="53"/>
  <c r="U178" i="53"/>
  <c r="U180" i="53"/>
  <c r="U182" i="53"/>
  <c r="U184" i="53"/>
  <c r="U186" i="53"/>
  <c r="U188" i="53"/>
  <c r="U190" i="53"/>
  <c r="U192" i="53"/>
  <c r="U194" i="53"/>
  <c r="U196" i="53"/>
  <c r="U198" i="53"/>
  <c r="U200" i="53"/>
  <c r="U202" i="53"/>
  <c r="U204" i="53"/>
  <c r="U206" i="53"/>
  <c r="U208" i="53"/>
  <c r="U210" i="53"/>
  <c r="U212" i="53"/>
  <c r="U214" i="53"/>
  <c r="U216" i="53"/>
  <c r="U218" i="53"/>
  <c r="U220" i="53"/>
  <c r="U223" i="53"/>
  <c r="U225" i="53"/>
  <c r="U228" i="53"/>
  <c r="U231" i="53"/>
  <c r="U233" i="53"/>
  <c r="U236" i="53"/>
  <c r="U239" i="53"/>
  <c r="U241" i="53"/>
  <c r="U244" i="53"/>
  <c r="U247" i="53"/>
  <c r="U249" i="53"/>
  <c r="U252" i="53"/>
  <c r="U255" i="53"/>
  <c r="U257" i="53"/>
  <c r="U260" i="53"/>
  <c r="U263" i="53"/>
  <c r="U265" i="53"/>
  <c r="U268" i="53"/>
  <c r="U271" i="53"/>
  <c r="U273" i="53"/>
  <c r="U276" i="53"/>
  <c r="U279" i="53"/>
  <c r="U281" i="53"/>
  <c r="U284" i="53"/>
  <c r="U311" i="53"/>
  <c r="U313" i="53"/>
  <c r="R318" i="53"/>
  <c r="U318" i="53"/>
  <c r="R321" i="53"/>
  <c r="R324" i="53"/>
  <c r="U328" i="53"/>
  <c r="U331" i="53"/>
  <c r="U333" i="53"/>
  <c r="R350" i="53"/>
  <c r="U350" i="53"/>
  <c r="R353" i="53"/>
  <c r="R356" i="53"/>
  <c r="U360" i="53"/>
  <c r="U363" i="53"/>
  <c r="U365" i="53"/>
  <c r="R382" i="53"/>
  <c r="U382" i="53"/>
  <c r="R385" i="53"/>
  <c r="R388" i="53"/>
  <c r="U392" i="53"/>
  <c r="U395" i="53"/>
  <c r="U397" i="53"/>
  <c r="U400" i="53"/>
  <c r="R406" i="53"/>
  <c r="U406" i="53"/>
  <c r="R422" i="53"/>
  <c r="U422" i="53"/>
  <c r="R438" i="53"/>
  <c r="U438" i="53"/>
  <c r="R454" i="53"/>
  <c r="U454" i="53"/>
  <c r="R472" i="53"/>
  <c r="U472" i="53"/>
  <c r="R488" i="53"/>
  <c r="U488" i="53"/>
  <c r="R504" i="53"/>
  <c r="U504" i="53"/>
  <c r="R520" i="53"/>
  <c r="U520" i="53"/>
  <c r="R536" i="53"/>
  <c r="U536" i="53"/>
  <c r="R552" i="53"/>
  <c r="U552" i="53"/>
  <c r="R568" i="53"/>
  <c r="U568" i="53"/>
  <c r="R572" i="53"/>
  <c r="R584" i="53"/>
  <c r="U584" i="53"/>
  <c r="R600" i="53"/>
  <c r="U609" i="53"/>
  <c r="U611" i="53"/>
  <c r="R632" i="53"/>
  <c r="U641" i="53"/>
  <c r="U643" i="53"/>
  <c r="R664" i="53"/>
  <c r="U668" i="53"/>
  <c r="U670" i="53"/>
  <c r="R696" i="53"/>
  <c r="U700" i="53"/>
  <c r="R703" i="53"/>
  <c r="R706" i="53"/>
  <c r="R723" i="53"/>
  <c r="U402" i="53"/>
  <c r="U405" i="53"/>
  <c r="U408" i="53"/>
  <c r="U411" i="53"/>
  <c r="U413" i="53"/>
  <c r="U416" i="53"/>
  <c r="U418" i="53"/>
  <c r="U421" i="53"/>
  <c r="U424" i="53"/>
  <c r="U427" i="53"/>
  <c r="U429" i="53"/>
  <c r="U432" i="53"/>
  <c r="U434" i="53"/>
  <c r="U437" i="53"/>
  <c r="U440" i="53"/>
  <c r="U443" i="53"/>
  <c r="U445" i="53"/>
  <c r="U448" i="53"/>
  <c r="U450" i="53"/>
  <c r="U453" i="53"/>
  <c r="U456" i="53"/>
  <c r="U459" i="53"/>
  <c r="U461" i="53"/>
  <c r="U464" i="53"/>
  <c r="U466" i="53"/>
  <c r="U469" i="53"/>
  <c r="U471" i="53"/>
  <c r="U474" i="53"/>
  <c r="U477" i="53"/>
  <c r="U480" i="53"/>
  <c r="U482" i="53"/>
  <c r="U485" i="53"/>
  <c r="U487" i="53"/>
  <c r="U490" i="53"/>
  <c r="U493" i="53"/>
  <c r="U496" i="53"/>
  <c r="U498" i="53"/>
  <c r="U501" i="53"/>
  <c r="U503" i="53"/>
  <c r="U506" i="53"/>
  <c r="U509" i="53"/>
  <c r="U512" i="53"/>
  <c r="U514" i="53"/>
  <c r="U517" i="53"/>
  <c r="U519" i="53"/>
  <c r="U522" i="53"/>
  <c r="U525" i="53"/>
  <c r="U528" i="53"/>
  <c r="U530" i="53"/>
  <c r="U533" i="53"/>
  <c r="U535" i="53"/>
  <c r="U538" i="53"/>
  <c r="U541" i="53"/>
  <c r="U544" i="53"/>
  <c r="U546" i="53"/>
  <c r="U549" i="53"/>
  <c r="U551" i="53"/>
  <c r="U554" i="53"/>
  <c r="U557" i="53"/>
  <c r="U560" i="53"/>
  <c r="U562" i="53"/>
  <c r="U565" i="53"/>
  <c r="U567" i="53"/>
  <c r="U570" i="53"/>
  <c r="U573" i="53"/>
  <c r="U576" i="53"/>
  <c r="U578" i="53"/>
  <c r="U581" i="53"/>
  <c r="U583" i="53"/>
  <c r="U586" i="53"/>
  <c r="U589" i="53"/>
  <c r="U592" i="53"/>
  <c r="R601" i="53"/>
  <c r="U601" i="53"/>
  <c r="R606" i="53"/>
  <c r="R609" i="53"/>
  <c r="R611" i="53"/>
  <c r="R614" i="53"/>
  <c r="U616" i="53"/>
  <c r="R633" i="53"/>
  <c r="U633" i="53"/>
  <c r="R638" i="53"/>
  <c r="R641" i="53"/>
  <c r="R643" i="53"/>
  <c r="R646" i="53"/>
  <c r="U648" i="53"/>
  <c r="U660" i="53"/>
  <c r="U662" i="53"/>
  <c r="R665" i="53"/>
  <c r="R670" i="53"/>
  <c r="R673" i="53"/>
  <c r="R675" i="53"/>
  <c r="R678" i="53"/>
  <c r="U692" i="53"/>
  <c r="U694" i="53"/>
  <c r="R697" i="53"/>
  <c r="U707" i="53"/>
  <c r="R711" i="53"/>
  <c r="R719" i="53"/>
  <c r="R727" i="53"/>
  <c r="R732" i="53"/>
  <c r="R735" i="53"/>
  <c r="R740" i="53"/>
  <c r="R743" i="53"/>
  <c r="R748" i="53"/>
  <c r="R751" i="53"/>
  <c r="R756" i="53"/>
  <c r="R759" i="53"/>
  <c r="R764" i="53"/>
  <c r="R767" i="53"/>
  <c r="R781" i="53"/>
  <c r="R783" i="53"/>
  <c r="R797" i="53"/>
  <c r="R799" i="53"/>
  <c r="R813" i="53"/>
  <c r="R815" i="53"/>
  <c r="R829" i="53"/>
  <c r="R831" i="53"/>
  <c r="R851" i="53"/>
  <c r="U314" i="53"/>
  <c r="R317" i="53"/>
  <c r="R320" i="53"/>
  <c r="U322" i="53"/>
  <c r="R325" i="53"/>
  <c r="R328" i="53"/>
  <c r="U330" i="53"/>
  <c r="R333" i="53"/>
  <c r="R336" i="53"/>
  <c r="U338" i="53"/>
  <c r="R341" i="53"/>
  <c r="R344" i="53"/>
  <c r="U346" i="53"/>
  <c r="R349" i="53"/>
  <c r="R352" i="53"/>
  <c r="U354" i="53"/>
  <c r="R357" i="53"/>
  <c r="R360" i="53"/>
  <c r="U362" i="53"/>
  <c r="R365" i="53"/>
  <c r="R368" i="53"/>
  <c r="U370" i="53"/>
  <c r="R373" i="53"/>
  <c r="R376" i="53"/>
  <c r="U378" i="53"/>
  <c r="R381" i="53"/>
  <c r="R384" i="53"/>
  <c r="U386" i="53"/>
  <c r="R389" i="53"/>
  <c r="R392" i="53"/>
  <c r="U394" i="53"/>
  <c r="R397" i="53"/>
  <c r="U399" i="53"/>
  <c r="R402" i="53"/>
  <c r="R405" i="53"/>
  <c r="R408" i="53"/>
  <c r="U410" i="53"/>
  <c r="R413" i="53"/>
  <c r="U415" i="53"/>
  <c r="R418" i="53"/>
  <c r="R421" i="53"/>
  <c r="R424" i="53"/>
  <c r="U426" i="53"/>
  <c r="R429" i="53"/>
  <c r="U431" i="53"/>
  <c r="R434" i="53"/>
  <c r="R437" i="53"/>
  <c r="R440" i="53"/>
  <c r="U442" i="53"/>
  <c r="R445" i="53"/>
  <c r="U447" i="53"/>
  <c r="R450" i="53"/>
  <c r="R453" i="53"/>
  <c r="R456" i="53"/>
  <c r="U458" i="53"/>
  <c r="R461" i="53"/>
  <c r="U463" i="53"/>
  <c r="R466" i="53"/>
  <c r="R469" i="53"/>
  <c r="R471" i="53"/>
  <c r="R474" i="53"/>
  <c r="R477" i="53"/>
  <c r="U479" i="53"/>
  <c r="R482" i="53"/>
  <c r="U484" i="53"/>
  <c r="R487" i="53"/>
  <c r="R490" i="53"/>
  <c r="U492" i="53"/>
  <c r="U495" i="53"/>
  <c r="R498" i="53"/>
  <c r="R501" i="53"/>
  <c r="R503" i="53"/>
  <c r="R506" i="53"/>
  <c r="R509" i="53"/>
  <c r="U511" i="53"/>
  <c r="R514" i="53"/>
  <c r="U516" i="53"/>
  <c r="R519" i="53"/>
  <c r="R522" i="53"/>
  <c r="U524" i="53"/>
  <c r="U527" i="53"/>
  <c r="R530" i="53"/>
  <c r="R533" i="53"/>
  <c r="R535" i="53"/>
  <c r="R538" i="53"/>
  <c r="R541" i="53"/>
  <c r="U543" i="53"/>
  <c r="R546" i="53"/>
  <c r="U548" i="53"/>
  <c r="R551" i="53"/>
  <c r="R554" i="53"/>
  <c r="U556" i="53"/>
  <c r="U559" i="53"/>
  <c r="R562" i="53"/>
  <c r="R565" i="53"/>
  <c r="R567" i="53"/>
  <c r="R596" i="53"/>
  <c r="R628" i="53"/>
  <c r="U654" i="53"/>
  <c r="R660" i="53"/>
  <c r="U664" i="53"/>
  <c r="U686" i="53"/>
  <c r="R692" i="53"/>
  <c r="U696" i="53"/>
  <c r="U703" i="53"/>
  <c r="R707" i="53"/>
  <c r="U710" i="53"/>
  <c r="U715" i="53"/>
  <c r="U723" i="53"/>
  <c r="U731" i="53"/>
  <c r="U739" i="53"/>
  <c r="U747" i="53"/>
  <c r="U755" i="53"/>
  <c r="U763" i="53"/>
  <c r="U775" i="53"/>
  <c r="R778" i="53"/>
  <c r="U780" i="53"/>
  <c r="U791" i="53"/>
  <c r="R794" i="53"/>
  <c r="U796" i="53"/>
  <c r="U807" i="53"/>
  <c r="R810" i="53"/>
  <c r="U812" i="53"/>
  <c r="U823" i="53"/>
  <c r="R826" i="53"/>
  <c r="U828" i="53"/>
  <c r="U733" i="53"/>
  <c r="U737" i="53"/>
  <c r="U741" i="53"/>
  <c r="U745" i="53"/>
  <c r="U749" i="53"/>
  <c r="U753" i="53"/>
  <c r="U757" i="53"/>
  <c r="U761" i="53"/>
  <c r="U765" i="53"/>
  <c r="U768" i="53"/>
  <c r="U771" i="53"/>
  <c r="R774" i="53"/>
  <c r="U776" i="53"/>
  <c r="U779" i="53"/>
  <c r="R782" i="53"/>
  <c r="U784" i="53"/>
  <c r="U787" i="53"/>
  <c r="R790" i="53"/>
  <c r="U792" i="53"/>
  <c r="U795" i="53"/>
  <c r="R798" i="53"/>
  <c r="U800" i="53"/>
  <c r="U803" i="53"/>
  <c r="R806" i="53"/>
  <c r="U808" i="53"/>
  <c r="U811" i="53"/>
  <c r="R814" i="53"/>
  <c r="U816" i="53"/>
  <c r="U819" i="53"/>
  <c r="R822" i="53"/>
  <c r="U824" i="53"/>
  <c r="U827" i="53"/>
  <c r="R830" i="53"/>
  <c r="U832" i="53"/>
  <c r="U849" i="53"/>
  <c r="R852" i="53"/>
  <c r="U854" i="53"/>
  <c r="R857" i="53"/>
  <c r="U859" i="53"/>
  <c r="R862" i="53"/>
  <c r="U864" i="53"/>
  <c r="U881" i="53"/>
  <c r="R884" i="53"/>
  <c r="U886" i="53"/>
  <c r="R889" i="53"/>
  <c r="U891" i="53"/>
  <c r="R894" i="53"/>
  <c r="U896" i="53"/>
  <c r="U917" i="53"/>
  <c r="U933" i="53"/>
  <c r="U949" i="53"/>
  <c r="U965" i="53"/>
  <c r="U594" i="53"/>
  <c r="U597" i="53"/>
  <c r="U599" i="53"/>
  <c r="U602" i="53"/>
  <c r="U605" i="53"/>
  <c r="U608" i="53"/>
  <c r="U610" i="53"/>
  <c r="U613" i="53"/>
  <c r="U615" i="53"/>
  <c r="U618" i="53"/>
  <c r="U621" i="53"/>
  <c r="U624" i="53"/>
  <c r="U626" i="53"/>
  <c r="U629" i="53"/>
  <c r="U631" i="53"/>
  <c r="U634" i="53"/>
  <c r="U637" i="53"/>
  <c r="U640" i="53"/>
  <c r="U642" i="53"/>
  <c r="U645" i="53"/>
  <c r="U647" i="53"/>
  <c r="U650" i="53"/>
  <c r="U653" i="53"/>
  <c r="U676" i="53"/>
  <c r="U684" i="53"/>
  <c r="U704" i="53"/>
  <c r="U708" i="53"/>
  <c r="U712" i="53"/>
  <c r="U716" i="53"/>
  <c r="U720" i="53"/>
  <c r="U724" i="53"/>
  <c r="U728" i="53"/>
  <c r="U732" i="53"/>
  <c r="U736" i="53"/>
  <c r="U740" i="53"/>
  <c r="U744" i="53"/>
  <c r="U748" i="53"/>
  <c r="U752" i="53"/>
  <c r="U756" i="53"/>
  <c r="U760" i="53"/>
  <c r="U764" i="53"/>
  <c r="R768" i="53"/>
  <c r="U770" i="53"/>
  <c r="U773" i="53"/>
  <c r="R776" i="53"/>
  <c r="U778" i="53"/>
  <c r="U781" i="53"/>
  <c r="R784" i="53"/>
  <c r="U786" i="53"/>
  <c r="U789" i="53"/>
  <c r="R792" i="53"/>
  <c r="U794" i="53"/>
  <c r="U797" i="53"/>
  <c r="R800" i="53"/>
  <c r="U802" i="53"/>
  <c r="U805" i="53"/>
  <c r="R808" i="53"/>
  <c r="U810" i="53"/>
  <c r="U813" i="53"/>
  <c r="R816" i="53"/>
  <c r="U818" i="53"/>
  <c r="U821" i="53"/>
  <c r="R824" i="53"/>
  <c r="U826" i="53"/>
  <c r="U829" i="53"/>
  <c r="R832" i="53"/>
  <c r="U841" i="53"/>
  <c r="R844" i="53"/>
  <c r="U846" i="53"/>
  <c r="R849" i="53"/>
  <c r="U851" i="53"/>
  <c r="R854" i="53"/>
  <c r="U856" i="53"/>
  <c r="U873" i="53"/>
  <c r="R876" i="53"/>
  <c r="U878" i="53"/>
  <c r="R881" i="53"/>
  <c r="U883" i="53"/>
  <c r="R886" i="53"/>
  <c r="U888" i="53"/>
  <c r="R902" i="53"/>
  <c r="U904" i="53"/>
  <c r="U907" i="53"/>
  <c r="R910" i="53"/>
  <c r="U912" i="53"/>
  <c r="U915" i="53"/>
  <c r="R918" i="53"/>
  <c r="U920" i="53"/>
  <c r="U923" i="53"/>
  <c r="R926" i="53"/>
  <c r="U928" i="53"/>
  <c r="U931" i="53"/>
  <c r="R934" i="53"/>
  <c r="U936" i="53"/>
  <c r="U939" i="53"/>
  <c r="R942" i="53"/>
  <c r="U944" i="53"/>
  <c r="U947" i="53"/>
  <c r="R950" i="53"/>
  <c r="U952" i="53"/>
  <c r="U955" i="53"/>
  <c r="R958" i="53"/>
  <c r="U960" i="53"/>
  <c r="U963" i="53"/>
  <c r="R966" i="53"/>
  <c r="R971" i="53"/>
  <c r="R973" i="53"/>
  <c r="R976" i="53"/>
  <c r="R979" i="53"/>
  <c r="R981" i="53"/>
  <c r="R984" i="53"/>
  <c r="R987" i="53"/>
  <c r="R989" i="53"/>
  <c r="R992" i="53"/>
  <c r="R995" i="53"/>
  <c r="R997" i="53"/>
  <c r="R1000" i="53"/>
  <c r="R834" i="53"/>
  <c r="U836" i="53"/>
  <c r="U839" i="53"/>
  <c r="R842" i="53"/>
  <c r="U844" i="53"/>
  <c r="U847" i="53"/>
  <c r="R850" i="53"/>
  <c r="U852" i="53"/>
  <c r="U855" i="53"/>
  <c r="R858" i="53"/>
  <c r="U860" i="53"/>
  <c r="U863" i="53"/>
  <c r="R866" i="53"/>
  <c r="U868" i="53"/>
  <c r="U871" i="53"/>
  <c r="R874" i="53"/>
  <c r="U876" i="53"/>
  <c r="U879" i="53"/>
  <c r="R882" i="53"/>
  <c r="U884" i="53"/>
  <c r="U887" i="53"/>
  <c r="R890" i="53"/>
  <c r="U892" i="53"/>
  <c r="U895" i="53"/>
  <c r="R898" i="53"/>
  <c r="U900" i="53"/>
  <c r="U903" i="53"/>
  <c r="R906" i="53"/>
  <c r="U908" i="53"/>
  <c r="U911" i="53"/>
  <c r="R914" i="53"/>
  <c r="U916" i="53"/>
  <c r="U919" i="53"/>
  <c r="R922" i="53"/>
  <c r="U924" i="53"/>
  <c r="U927" i="53"/>
  <c r="R930" i="53"/>
  <c r="U932" i="53"/>
  <c r="U935" i="53"/>
  <c r="R938" i="53"/>
  <c r="U940" i="53"/>
  <c r="U943" i="53"/>
  <c r="R946" i="53"/>
  <c r="U948" i="53"/>
  <c r="U951" i="53"/>
  <c r="R954" i="53"/>
  <c r="U956" i="53"/>
  <c r="U959" i="53"/>
  <c r="R962" i="53"/>
  <c r="U964" i="53"/>
  <c r="U967" i="53"/>
  <c r="R970" i="53"/>
  <c r="U972" i="53"/>
  <c r="U975" i="53"/>
  <c r="R978" i="53"/>
  <c r="U980" i="53"/>
  <c r="U983" i="53"/>
  <c r="R986" i="53"/>
  <c r="U988" i="53"/>
  <c r="U991" i="53"/>
  <c r="R994" i="53"/>
  <c r="U996" i="53"/>
  <c r="U999" i="53"/>
  <c r="R387" i="55"/>
  <c r="U391" i="55"/>
  <c r="U399" i="55"/>
  <c r="U383" i="55"/>
  <c r="U386" i="55"/>
  <c r="U388" i="55"/>
  <c r="U394" i="55"/>
  <c r="U396" i="55"/>
  <c r="R16" i="55"/>
  <c r="R18" i="55"/>
  <c r="R20" i="55"/>
  <c r="R22" i="55"/>
  <c r="R24" i="55"/>
  <c r="R26" i="55"/>
  <c r="R28" i="55"/>
  <c r="R30" i="55"/>
  <c r="R32" i="55"/>
  <c r="R34" i="55"/>
  <c r="R36" i="55"/>
  <c r="R38" i="55"/>
  <c r="R40" i="55"/>
  <c r="R42" i="55"/>
  <c r="R44" i="55"/>
  <c r="R46" i="55"/>
  <c r="R48" i="55"/>
  <c r="R50" i="55"/>
  <c r="R52" i="55"/>
  <c r="R54" i="55"/>
  <c r="R56" i="55"/>
  <c r="R58" i="55"/>
  <c r="R60" i="55"/>
  <c r="R62" i="55"/>
  <c r="R64" i="55"/>
  <c r="R66" i="55"/>
  <c r="R68" i="55"/>
  <c r="R70" i="55"/>
  <c r="R72" i="55"/>
  <c r="R74" i="55"/>
  <c r="R76" i="55"/>
  <c r="R78" i="55"/>
  <c r="R80" i="55"/>
  <c r="R82" i="55"/>
  <c r="R84" i="55"/>
  <c r="R86" i="55"/>
  <c r="R88" i="55"/>
  <c r="R90" i="55"/>
  <c r="R92" i="55"/>
  <c r="R94" i="55"/>
  <c r="R96" i="55"/>
  <c r="R98" i="55"/>
  <c r="R100" i="55"/>
  <c r="R102" i="55"/>
  <c r="R104" i="55"/>
  <c r="R106" i="55"/>
  <c r="R108" i="55"/>
  <c r="R110" i="55"/>
  <c r="R112" i="55"/>
  <c r="R114" i="55"/>
  <c r="R116" i="55"/>
  <c r="R118" i="55"/>
  <c r="R120" i="55"/>
  <c r="R122" i="55"/>
  <c r="R124" i="55"/>
  <c r="R126" i="55"/>
  <c r="R128" i="55"/>
  <c r="R130" i="55"/>
  <c r="R132" i="55"/>
  <c r="R134" i="55"/>
  <c r="R136" i="55"/>
  <c r="R138" i="55"/>
  <c r="R140" i="55"/>
  <c r="R142" i="55"/>
  <c r="R144" i="55"/>
  <c r="R146" i="55"/>
  <c r="R148" i="55"/>
  <c r="R150" i="55"/>
  <c r="R152" i="55"/>
  <c r="R154" i="55"/>
  <c r="R156" i="55"/>
  <c r="R158" i="55"/>
  <c r="R160" i="55"/>
  <c r="R162" i="55"/>
  <c r="R164" i="55"/>
  <c r="R166" i="55"/>
  <c r="R168" i="55"/>
  <c r="R170" i="55"/>
  <c r="R172" i="55"/>
  <c r="R174" i="55"/>
  <c r="R176" i="55"/>
  <c r="R178" i="55"/>
  <c r="R180" i="55"/>
  <c r="R182" i="55"/>
  <c r="R184" i="55"/>
  <c r="R186" i="55"/>
  <c r="R188" i="55"/>
  <c r="R190" i="55"/>
  <c r="R192" i="55"/>
  <c r="R194" i="55"/>
  <c r="R196" i="55"/>
  <c r="R198" i="55"/>
  <c r="R200" i="55"/>
  <c r="R202" i="55"/>
  <c r="R204" i="55"/>
  <c r="R206" i="55"/>
  <c r="R208" i="55"/>
  <c r="R210" i="55"/>
  <c r="R212" i="55"/>
  <c r="R214" i="55"/>
  <c r="R216" i="55"/>
  <c r="R218" i="55"/>
  <c r="R220" i="55"/>
  <c r="R222" i="55"/>
  <c r="R224" i="55"/>
  <c r="R226" i="55"/>
  <c r="R228" i="55"/>
  <c r="R230" i="55"/>
  <c r="R232" i="55"/>
  <c r="U402" i="55"/>
  <c r="U405" i="55"/>
  <c r="R408" i="55"/>
  <c r="R411" i="55"/>
  <c r="R413" i="55"/>
  <c r="R416" i="55"/>
  <c r="U418" i="55"/>
  <c r="U421" i="55"/>
  <c r="R424" i="55"/>
  <c r="R427" i="55"/>
  <c r="R429" i="55"/>
  <c r="R432" i="55"/>
  <c r="U434" i="55"/>
  <c r="U437" i="55"/>
  <c r="R440" i="55"/>
  <c r="R443" i="55"/>
  <c r="R445" i="55"/>
  <c r="R448" i="55"/>
  <c r="U450" i="55"/>
  <c r="U453" i="55"/>
  <c r="R456" i="55"/>
  <c r="R459" i="55"/>
  <c r="R461" i="55"/>
  <c r="R464" i="55"/>
  <c r="U466" i="55"/>
  <c r="U469" i="55"/>
  <c r="R472" i="55"/>
  <c r="R475" i="55"/>
  <c r="R477" i="55"/>
  <c r="R480" i="55"/>
  <c r="U482" i="55"/>
  <c r="U485" i="55"/>
  <c r="R488" i="55"/>
  <c r="R491" i="55"/>
  <c r="R493" i="55"/>
  <c r="R496" i="55"/>
  <c r="U498" i="55"/>
  <c r="U501" i="55"/>
  <c r="R504" i="55"/>
  <c r="R507" i="55"/>
  <c r="R509" i="55"/>
  <c r="R512" i="55"/>
  <c r="U514" i="55"/>
  <c r="U517" i="55"/>
  <c r="R520" i="55"/>
  <c r="R523" i="55"/>
  <c r="R525" i="55"/>
  <c r="R528" i="55"/>
  <c r="U530" i="55"/>
  <c r="U533" i="55"/>
  <c r="R536" i="55"/>
  <c r="R539" i="55"/>
  <c r="R541" i="55"/>
  <c r="R544" i="55"/>
  <c r="U546" i="55"/>
  <c r="U549" i="55"/>
  <c r="R552" i="55"/>
  <c r="R555" i="55"/>
  <c r="R557" i="55"/>
  <c r="R560" i="55"/>
  <c r="U562" i="55"/>
  <c r="U565" i="55"/>
  <c r="R568" i="55"/>
  <c r="R571" i="55"/>
  <c r="R573" i="55"/>
  <c r="R576" i="55"/>
  <c r="U578" i="55"/>
  <c r="U581" i="55"/>
  <c r="R584" i="55"/>
  <c r="R587" i="55"/>
  <c r="R589" i="55"/>
  <c r="R592" i="55"/>
  <c r="U594" i="55"/>
  <c r="U597" i="55"/>
  <c r="R600" i="55"/>
  <c r="R603" i="55"/>
  <c r="R605" i="55"/>
  <c r="R608" i="55"/>
  <c r="U610" i="55"/>
  <c r="U613" i="55"/>
  <c r="R616" i="55"/>
  <c r="R619" i="55"/>
  <c r="R621" i="55"/>
  <c r="R624" i="55"/>
  <c r="U626" i="55"/>
  <c r="U629" i="55"/>
  <c r="R632" i="55"/>
  <c r="R635" i="55"/>
  <c r="R637" i="55"/>
  <c r="R640" i="55"/>
  <c r="U642" i="55"/>
  <c r="U645" i="55"/>
  <c r="R648" i="55"/>
  <c r="R654" i="55"/>
  <c r="U654" i="55"/>
  <c r="R657" i="55"/>
  <c r="R660" i="55"/>
  <c r="R663" i="55"/>
  <c r="U667" i="55"/>
  <c r="R234" i="55"/>
  <c r="R236" i="55"/>
  <c r="R238" i="55"/>
  <c r="R240" i="55"/>
  <c r="R242" i="55"/>
  <c r="R244" i="55"/>
  <c r="R246" i="55"/>
  <c r="R248" i="55"/>
  <c r="R250" i="55"/>
  <c r="R252" i="55"/>
  <c r="R254" i="55"/>
  <c r="R256" i="55"/>
  <c r="R258" i="55"/>
  <c r="R260" i="55"/>
  <c r="R262" i="55"/>
  <c r="R264" i="55"/>
  <c r="R266" i="55"/>
  <c r="R268" i="55"/>
  <c r="R270" i="55"/>
  <c r="R272" i="55"/>
  <c r="R274" i="55"/>
  <c r="R276" i="55"/>
  <c r="R278" i="55"/>
  <c r="R280" i="55"/>
  <c r="R282" i="55"/>
  <c r="R284" i="55"/>
  <c r="R286" i="55"/>
  <c r="R288" i="55"/>
  <c r="R290" i="55"/>
  <c r="R292" i="55"/>
  <c r="R294" i="55"/>
  <c r="R296" i="55"/>
  <c r="R298" i="55"/>
  <c r="R300" i="55"/>
  <c r="R302" i="55"/>
  <c r="R383" i="55"/>
  <c r="U385" i="55"/>
  <c r="R388" i="55"/>
  <c r="R391" i="55"/>
  <c r="U393" i="55"/>
  <c r="R396" i="55"/>
  <c r="U398" i="55"/>
  <c r="R401" i="55"/>
  <c r="R404" i="55"/>
  <c r="R407" i="55"/>
  <c r="U409" i="55"/>
  <c r="R412" i="55"/>
  <c r="U414" i="55"/>
  <c r="R417" i="55"/>
  <c r="R420" i="55"/>
  <c r="R423" i="55"/>
  <c r="U425" i="55"/>
  <c r="R428" i="55"/>
  <c r="U430" i="55"/>
  <c r="R433" i="55"/>
  <c r="R436" i="55"/>
  <c r="R439" i="55"/>
  <c r="U441" i="55"/>
  <c r="R444" i="55"/>
  <c r="U446" i="55"/>
  <c r="R449" i="55"/>
  <c r="R452" i="55"/>
  <c r="R455" i="55"/>
  <c r="U457" i="55"/>
  <c r="R460" i="55"/>
  <c r="U462" i="55"/>
  <c r="R465" i="55"/>
  <c r="R468" i="55"/>
  <c r="R471" i="55"/>
  <c r="U473" i="55"/>
  <c r="R476" i="55"/>
  <c r="U478" i="55"/>
  <c r="R481" i="55"/>
  <c r="R484" i="55"/>
  <c r="R487" i="55"/>
  <c r="U489" i="55"/>
  <c r="R492" i="55"/>
  <c r="U494" i="55"/>
  <c r="R497" i="55"/>
  <c r="R500" i="55"/>
  <c r="R503" i="55"/>
  <c r="U505" i="55"/>
  <c r="R508" i="55"/>
  <c r="U510" i="55"/>
  <c r="R513" i="55"/>
  <c r="R516" i="55"/>
  <c r="R519" i="55"/>
  <c r="U521" i="55"/>
  <c r="R524" i="55"/>
  <c r="U526" i="55"/>
  <c r="R529" i="55"/>
  <c r="R532" i="55"/>
  <c r="R535" i="55"/>
  <c r="U537" i="55"/>
  <c r="R540" i="55"/>
  <c r="U542" i="55"/>
  <c r="R545" i="55"/>
  <c r="R548" i="55"/>
  <c r="R551" i="55"/>
  <c r="U553" i="55"/>
  <c r="R556" i="55"/>
  <c r="U558" i="55"/>
  <c r="R561" i="55"/>
  <c r="R564" i="55"/>
  <c r="R567" i="55"/>
  <c r="U569" i="55"/>
  <c r="R572" i="55"/>
  <c r="U574" i="55"/>
  <c r="R577" i="55"/>
  <c r="R580" i="55"/>
  <c r="R583" i="55"/>
  <c r="U585" i="55"/>
  <c r="R588" i="55"/>
  <c r="U590" i="55"/>
  <c r="R593" i="55"/>
  <c r="R596" i="55"/>
  <c r="R599" i="55"/>
  <c r="U601" i="55"/>
  <c r="R604" i="55"/>
  <c r="U606" i="55"/>
  <c r="R609" i="55"/>
  <c r="R612" i="55"/>
  <c r="R615" i="55"/>
  <c r="U617" i="55"/>
  <c r="R620" i="55"/>
  <c r="U622" i="55"/>
  <c r="R625" i="55"/>
  <c r="R628" i="55"/>
  <c r="R631" i="55"/>
  <c r="U633" i="55"/>
  <c r="R636" i="55"/>
  <c r="U638" i="55"/>
  <c r="R641" i="55"/>
  <c r="R644" i="55"/>
  <c r="R647" i="55"/>
  <c r="U651" i="55"/>
  <c r="U653" i="55"/>
  <c r="R651" i="55"/>
  <c r="R653" i="55"/>
  <c r="R656" i="55"/>
  <c r="U658" i="55"/>
  <c r="U661" i="55"/>
  <c r="R664" i="55"/>
  <c r="R667" i="55"/>
  <c r="R669" i="55"/>
  <c r="R672" i="55"/>
  <c r="U674" i="55"/>
  <c r="U677" i="55"/>
  <c r="R680" i="55"/>
  <c r="U682" i="55"/>
  <c r="U684" i="55"/>
  <c r="U687" i="55"/>
  <c r="U689" i="55"/>
  <c r="R692" i="55"/>
  <c r="U769" i="55"/>
  <c r="R772" i="55"/>
  <c r="U774" i="55"/>
  <c r="U777" i="55"/>
  <c r="R780" i="55"/>
  <c r="U782" i="55"/>
  <c r="U785" i="55"/>
  <c r="R788" i="55"/>
  <c r="U790" i="55"/>
  <c r="U793" i="55"/>
  <c r="R796" i="55"/>
  <c r="U798" i="55"/>
  <c r="U801" i="55"/>
  <c r="R804" i="55"/>
  <c r="U806" i="55"/>
  <c r="U809" i="55"/>
  <c r="R812" i="55"/>
  <c r="U814" i="55"/>
  <c r="U817" i="55"/>
  <c r="R820" i="55"/>
  <c r="U822" i="55"/>
  <c r="U825" i="55"/>
  <c r="R828" i="55"/>
  <c r="U845" i="55"/>
  <c r="R848" i="55"/>
  <c r="U850" i="55"/>
  <c r="U861" i="55"/>
  <c r="R864" i="55"/>
  <c r="U866" i="55"/>
  <c r="U877" i="55"/>
  <c r="R880" i="55"/>
  <c r="U882" i="55"/>
  <c r="U893" i="55"/>
  <c r="R896" i="55"/>
  <c r="U898" i="55"/>
  <c r="U909" i="55"/>
  <c r="R912" i="55"/>
  <c r="U914" i="55"/>
  <c r="U930" i="55"/>
  <c r="U946" i="55"/>
  <c r="U962" i="55"/>
  <c r="U978" i="55"/>
  <c r="U994" i="55"/>
  <c r="U670" i="55"/>
  <c r="R673" i="55"/>
  <c r="R676" i="55"/>
  <c r="R679" i="55"/>
  <c r="R681" i="55"/>
  <c r="U683" i="55"/>
  <c r="U685" i="55"/>
  <c r="U688" i="55"/>
  <c r="R691" i="55"/>
  <c r="U693" i="55"/>
  <c r="R768" i="55"/>
  <c r="U770" i="55"/>
  <c r="U773" i="55"/>
  <c r="R776" i="55"/>
  <c r="U778" i="55"/>
  <c r="U781" i="55"/>
  <c r="R784" i="55"/>
  <c r="U786" i="55"/>
  <c r="U789" i="55"/>
  <c r="R792" i="55"/>
  <c r="U794" i="55"/>
  <c r="U797" i="55"/>
  <c r="R800" i="55"/>
  <c r="U802" i="55"/>
  <c r="U805" i="55"/>
  <c r="R808" i="55"/>
  <c r="U810" i="55"/>
  <c r="U813" i="55"/>
  <c r="R816" i="55"/>
  <c r="U818" i="55"/>
  <c r="U821" i="55"/>
  <c r="R824" i="55"/>
  <c r="U826" i="55"/>
  <c r="U829" i="55"/>
  <c r="R832" i="55"/>
  <c r="U834" i="55"/>
  <c r="R837" i="55"/>
  <c r="U839" i="55"/>
  <c r="R842" i="55"/>
  <c r="U844" i="55"/>
  <c r="U853" i="55"/>
  <c r="R856" i="55"/>
  <c r="U858" i="55"/>
  <c r="U869" i="55"/>
  <c r="R872" i="55"/>
  <c r="U874" i="55"/>
  <c r="U885" i="55"/>
  <c r="R888" i="55"/>
  <c r="U890" i="55"/>
  <c r="U901" i="55"/>
  <c r="R904" i="55"/>
  <c r="U906" i="55"/>
  <c r="U922" i="55"/>
  <c r="U938" i="55"/>
  <c r="U954" i="55"/>
  <c r="U970" i="55"/>
  <c r="U986" i="55"/>
  <c r="R983" i="55"/>
  <c r="R985" i="55"/>
  <c r="R988" i="55"/>
  <c r="R991" i="55"/>
  <c r="R993" i="55"/>
  <c r="R996" i="55"/>
  <c r="R999" i="55"/>
  <c r="R830" i="55"/>
  <c r="U832" i="55"/>
  <c r="U835" i="55"/>
  <c r="R838" i="55"/>
  <c r="U840" i="55"/>
  <c r="U843" i="55"/>
  <c r="R846" i="55"/>
  <c r="U848" i="55"/>
  <c r="U851" i="55"/>
  <c r="R854" i="55"/>
  <c r="U856" i="55"/>
  <c r="U859" i="55"/>
  <c r="R862" i="55"/>
  <c r="U864" i="55"/>
  <c r="U867" i="55"/>
  <c r="R870" i="55"/>
  <c r="U872" i="55"/>
  <c r="U875" i="55"/>
  <c r="R878" i="55"/>
  <c r="U880" i="55"/>
  <c r="U883" i="55"/>
  <c r="R886" i="55"/>
  <c r="U888" i="55"/>
  <c r="U891" i="55"/>
  <c r="R894" i="55"/>
  <c r="U896" i="55"/>
  <c r="U899" i="55"/>
  <c r="R902" i="55"/>
  <c r="U904" i="55"/>
  <c r="U907" i="55"/>
  <c r="R910" i="55"/>
  <c r="U912" i="55"/>
  <c r="U915" i="55"/>
  <c r="R918" i="55"/>
  <c r="U920" i="55"/>
  <c r="U923" i="55"/>
  <c r="R926" i="55"/>
  <c r="U928" i="55"/>
  <c r="U931" i="55"/>
  <c r="R934" i="55"/>
  <c r="U936" i="55"/>
  <c r="U939" i="55"/>
  <c r="R942" i="55"/>
  <c r="U944" i="55"/>
  <c r="U947" i="55"/>
  <c r="R950" i="55"/>
  <c r="U952" i="55"/>
  <c r="U955" i="55"/>
  <c r="R958" i="55"/>
  <c r="U960" i="55"/>
  <c r="U963" i="55"/>
  <c r="R966" i="55"/>
  <c r="U968" i="55"/>
  <c r="U971" i="55"/>
  <c r="R974" i="55"/>
  <c r="U976" i="55"/>
  <c r="U979" i="55"/>
  <c r="R982" i="55"/>
  <c r="U984" i="55"/>
  <c r="U987" i="55"/>
  <c r="R990" i="55"/>
  <c r="U992" i="55"/>
  <c r="U995" i="55"/>
  <c r="R998" i="55"/>
  <c r="U1000" i="55"/>
  <c r="T3" i="55"/>
  <c r="U3" i="55" s="1"/>
  <c r="T4" i="55"/>
  <c r="U4" i="55" s="1"/>
  <c r="T5" i="55"/>
  <c r="U5" i="55" s="1"/>
  <c r="T6" i="55"/>
  <c r="U6" i="55" s="1"/>
  <c r="T7" i="55"/>
  <c r="U7" i="55" s="1"/>
  <c r="T8" i="55"/>
  <c r="U8" i="55" s="1"/>
  <c r="T9" i="55"/>
  <c r="U9" i="55" s="1"/>
  <c r="T10" i="55"/>
  <c r="U10" i="55" s="1"/>
  <c r="T11" i="55"/>
  <c r="U11" i="55" s="1"/>
  <c r="T12" i="55"/>
  <c r="U12" i="55" s="1"/>
  <c r="T13" i="55"/>
  <c r="U13" i="55" s="1"/>
  <c r="T14" i="55"/>
  <c r="U14" i="55" s="1"/>
  <c r="T3" i="53"/>
  <c r="U3" i="53" s="1"/>
  <c r="T4" i="53"/>
  <c r="U4" i="53" s="1"/>
  <c r="T8" i="53"/>
  <c r="U8" i="53" s="1"/>
  <c r="T9" i="53"/>
  <c r="U9" i="53" s="1"/>
  <c r="R5" i="53"/>
  <c r="R6" i="53"/>
  <c r="R7" i="53"/>
  <c r="R11" i="53"/>
  <c r="U657" i="53"/>
  <c r="U661" i="53"/>
  <c r="U665" i="53"/>
  <c r="U669" i="53"/>
  <c r="U673" i="53"/>
  <c r="U677" i="53"/>
  <c r="U681" i="53"/>
  <c r="U685" i="53"/>
  <c r="U689" i="53"/>
  <c r="U693" i="53"/>
  <c r="U697" i="53"/>
  <c r="U701" i="53"/>
  <c r="U655" i="53"/>
  <c r="U659" i="53"/>
  <c r="U663" i="53"/>
  <c r="U667" i="53"/>
  <c r="U671" i="53"/>
  <c r="U675" i="53"/>
  <c r="U679" i="53"/>
  <c r="U683" i="53"/>
  <c r="U687" i="53"/>
  <c r="U691" i="53"/>
  <c r="U695" i="53"/>
  <c r="U699" i="53"/>
  <c r="T6" i="7" l="1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T113" i="7"/>
  <c r="T114" i="7"/>
  <c r="T115" i="7"/>
  <c r="T116" i="7"/>
  <c r="T117" i="7"/>
  <c r="T118" i="7"/>
  <c r="T119" i="7"/>
  <c r="T120" i="7"/>
  <c r="T121" i="7"/>
  <c r="T122" i="7"/>
  <c r="T123" i="7"/>
  <c r="T124" i="7"/>
  <c r="T125" i="7"/>
  <c r="T126" i="7"/>
  <c r="T127" i="7"/>
  <c r="T128" i="7"/>
  <c r="T129" i="7"/>
  <c r="T130" i="7"/>
  <c r="T131" i="7"/>
  <c r="T132" i="7"/>
  <c r="T133" i="7"/>
  <c r="T134" i="7"/>
  <c r="T135" i="7"/>
  <c r="T136" i="7"/>
  <c r="T137" i="7"/>
  <c r="T138" i="7"/>
  <c r="T139" i="7"/>
  <c r="T140" i="7"/>
  <c r="T141" i="7"/>
  <c r="T142" i="7"/>
  <c r="T143" i="7"/>
  <c r="T144" i="7"/>
  <c r="T145" i="7"/>
  <c r="T146" i="7"/>
  <c r="T147" i="7"/>
  <c r="T148" i="7"/>
  <c r="T149" i="7"/>
  <c r="T150" i="7"/>
  <c r="T151" i="7"/>
  <c r="T152" i="7"/>
  <c r="T153" i="7"/>
  <c r="T154" i="7"/>
  <c r="T155" i="7"/>
  <c r="T156" i="7"/>
  <c r="T157" i="7"/>
  <c r="T158" i="7"/>
  <c r="T159" i="7"/>
  <c r="T160" i="7"/>
  <c r="T161" i="7"/>
  <c r="T162" i="7"/>
  <c r="T163" i="7"/>
  <c r="T164" i="7"/>
  <c r="T165" i="7"/>
  <c r="T166" i="7"/>
  <c r="T167" i="7"/>
  <c r="T168" i="7"/>
  <c r="T169" i="7"/>
  <c r="T170" i="7"/>
  <c r="T171" i="7"/>
  <c r="T172" i="7"/>
  <c r="T173" i="7"/>
  <c r="T174" i="7"/>
  <c r="T175" i="7"/>
  <c r="T176" i="7"/>
  <c r="T177" i="7"/>
  <c r="T178" i="7"/>
  <c r="T179" i="7"/>
  <c r="T180" i="7"/>
  <c r="T181" i="7"/>
  <c r="T182" i="7"/>
  <c r="T183" i="7"/>
  <c r="T184" i="7"/>
  <c r="T185" i="7"/>
  <c r="T186" i="7"/>
  <c r="T187" i="7"/>
  <c r="T188" i="7"/>
  <c r="T189" i="7"/>
  <c r="T190" i="7"/>
  <c r="T191" i="7"/>
  <c r="T192" i="7"/>
  <c r="T193" i="7"/>
  <c r="T194" i="7"/>
  <c r="T195" i="7"/>
  <c r="T196" i="7"/>
  <c r="T197" i="7"/>
  <c r="T198" i="7"/>
  <c r="T199" i="7"/>
  <c r="T200" i="7"/>
  <c r="T201" i="7"/>
  <c r="T202" i="7"/>
  <c r="T203" i="7"/>
  <c r="T204" i="7"/>
  <c r="T205" i="7"/>
  <c r="T206" i="7"/>
  <c r="T207" i="7"/>
  <c r="T208" i="7"/>
  <c r="T209" i="7"/>
  <c r="T210" i="7"/>
  <c r="T211" i="7"/>
  <c r="T212" i="7"/>
  <c r="T213" i="7"/>
  <c r="T214" i="7"/>
  <c r="T215" i="7"/>
  <c r="T216" i="7"/>
  <c r="T217" i="7"/>
  <c r="T218" i="7"/>
  <c r="T219" i="7"/>
  <c r="T220" i="7"/>
  <c r="T221" i="7"/>
  <c r="T222" i="7"/>
  <c r="T223" i="7"/>
  <c r="T224" i="7"/>
  <c r="T225" i="7"/>
  <c r="T226" i="7"/>
  <c r="T227" i="7"/>
  <c r="T228" i="7"/>
  <c r="T229" i="7"/>
  <c r="T230" i="7"/>
  <c r="T231" i="7"/>
  <c r="T232" i="7"/>
  <c r="T233" i="7"/>
  <c r="T234" i="7"/>
  <c r="T235" i="7"/>
  <c r="T236" i="7"/>
  <c r="T237" i="7"/>
  <c r="T238" i="7"/>
  <c r="T239" i="7"/>
  <c r="T240" i="7"/>
  <c r="T241" i="7"/>
  <c r="T242" i="7"/>
  <c r="T243" i="7"/>
  <c r="T244" i="7"/>
  <c r="T245" i="7"/>
  <c r="T246" i="7"/>
  <c r="T247" i="7"/>
  <c r="T248" i="7"/>
  <c r="T249" i="7"/>
  <c r="T250" i="7"/>
  <c r="T251" i="7"/>
  <c r="T252" i="7"/>
  <c r="T253" i="7"/>
  <c r="T254" i="7"/>
  <c r="T255" i="7"/>
  <c r="T256" i="7"/>
  <c r="T257" i="7"/>
  <c r="T258" i="7"/>
  <c r="T259" i="7"/>
  <c r="T260" i="7"/>
  <c r="T261" i="7"/>
  <c r="T262" i="7"/>
  <c r="T263" i="7"/>
  <c r="T264" i="7"/>
  <c r="T265" i="7"/>
  <c r="T266" i="7"/>
  <c r="T267" i="7"/>
  <c r="T268" i="7"/>
  <c r="T269" i="7"/>
  <c r="T270" i="7"/>
  <c r="T271" i="7"/>
  <c r="T272" i="7"/>
  <c r="T273" i="7"/>
  <c r="T274" i="7"/>
  <c r="T275" i="7"/>
  <c r="T276" i="7"/>
  <c r="T277" i="7"/>
  <c r="T278" i="7"/>
  <c r="T279" i="7"/>
  <c r="T280" i="7"/>
  <c r="T281" i="7"/>
  <c r="T282" i="7"/>
  <c r="T283" i="7"/>
  <c r="T284" i="7"/>
  <c r="T285" i="7"/>
  <c r="T286" i="7"/>
  <c r="T287" i="7"/>
  <c r="T288" i="7"/>
  <c r="T289" i="7"/>
  <c r="T290" i="7"/>
  <c r="T291" i="7"/>
  <c r="T292" i="7"/>
  <c r="T293" i="7"/>
  <c r="T294" i="7"/>
  <c r="T295" i="7"/>
  <c r="T296" i="7"/>
  <c r="T297" i="7"/>
  <c r="T298" i="7"/>
  <c r="T299" i="7"/>
  <c r="T300" i="7"/>
  <c r="T301" i="7"/>
  <c r="T302" i="7"/>
  <c r="T303" i="7"/>
  <c r="T304" i="7"/>
  <c r="T305" i="7"/>
  <c r="T306" i="7"/>
  <c r="T307" i="7"/>
  <c r="T308" i="7"/>
  <c r="T309" i="7"/>
  <c r="T310" i="7"/>
  <c r="T311" i="7"/>
  <c r="T312" i="7"/>
  <c r="T313" i="7"/>
  <c r="T314" i="7"/>
  <c r="T315" i="7"/>
  <c r="T316" i="7"/>
  <c r="T317" i="7"/>
  <c r="T318" i="7"/>
  <c r="T319" i="7"/>
  <c r="T320" i="7"/>
  <c r="T321" i="7"/>
  <c r="T322" i="7"/>
  <c r="T323" i="7"/>
  <c r="T324" i="7"/>
  <c r="T325" i="7"/>
  <c r="T326" i="7"/>
  <c r="T327" i="7"/>
  <c r="T328" i="7"/>
  <c r="T329" i="7"/>
  <c r="T330" i="7"/>
  <c r="T331" i="7"/>
  <c r="T332" i="7"/>
  <c r="T333" i="7"/>
  <c r="T334" i="7"/>
  <c r="T335" i="7"/>
  <c r="T336" i="7"/>
  <c r="T337" i="7"/>
  <c r="T338" i="7"/>
  <c r="T339" i="7"/>
  <c r="T340" i="7"/>
  <c r="T341" i="7"/>
  <c r="T342" i="7"/>
  <c r="T343" i="7"/>
  <c r="T344" i="7"/>
  <c r="T345" i="7"/>
  <c r="T346" i="7"/>
  <c r="T347" i="7"/>
  <c r="T348" i="7"/>
  <c r="T349" i="7"/>
  <c r="T350" i="7"/>
  <c r="T351" i="7"/>
  <c r="T352" i="7"/>
  <c r="T353" i="7"/>
  <c r="T354" i="7"/>
  <c r="T355" i="7"/>
  <c r="T356" i="7"/>
  <c r="T357" i="7"/>
  <c r="T358" i="7"/>
  <c r="T359" i="7"/>
  <c r="T360" i="7"/>
  <c r="T361" i="7"/>
  <c r="T362" i="7"/>
  <c r="T363" i="7"/>
  <c r="T364" i="7"/>
  <c r="T365" i="7"/>
  <c r="T366" i="7"/>
  <c r="T367" i="7"/>
  <c r="T368" i="7"/>
  <c r="T369" i="7"/>
  <c r="T370" i="7"/>
  <c r="T371" i="7"/>
  <c r="T372" i="7"/>
  <c r="T373" i="7"/>
  <c r="T374" i="7"/>
  <c r="T375" i="7"/>
  <c r="T376" i="7"/>
  <c r="T377" i="7"/>
  <c r="T378" i="7"/>
  <c r="T379" i="7"/>
  <c r="T380" i="7"/>
  <c r="T381" i="7"/>
  <c r="T382" i="7"/>
  <c r="T383" i="7"/>
  <c r="T384" i="7"/>
  <c r="T385" i="7"/>
  <c r="T386" i="7"/>
  <c r="T387" i="7"/>
  <c r="T388" i="7"/>
  <c r="T389" i="7"/>
  <c r="T390" i="7"/>
  <c r="T391" i="7"/>
  <c r="T392" i="7"/>
  <c r="T393" i="7"/>
  <c r="T394" i="7"/>
  <c r="T395" i="7"/>
  <c r="T396" i="7"/>
  <c r="T397" i="7"/>
  <c r="T398" i="7"/>
  <c r="T399" i="7"/>
  <c r="T400" i="7"/>
  <c r="T401" i="7"/>
  <c r="T402" i="7"/>
  <c r="T403" i="7"/>
  <c r="T404" i="7"/>
  <c r="T405" i="7"/>
  <c r="T406" i="7"/>
  <c r="T407" i="7"/>
  <c r="T408" i="7"/>
  <c r="T409" i="7"/>
  <c r="T410" i="7"/>
  <c r="T411" i="7"/>
  <c r="T412" i="7"/>
  <c r="T413" i="7"/>
  <c r="T414" i="7"/>
  <c r="T415" i="7"/>
  <c r="T416" i="7"/>
  <c r="T417" i="7"/>
  <c r="T418" i="7"/>
  <c r="T419" i="7"/>
  <c r="T420" i="7"/>
  <c r="T421" i="7"/>
  <c r="T422" i="7"/>
  <c r="T423" i="7"/>
  <c r="T424" i="7"/>
  <c r="T425" i="7"/>
  <c r="T426" i="7"/>
  <c r="T427" i="7"/>
  <c r="T428" i="7"/>
  <c r="T429" i="7"/>
  <c r="T430" i="7"/>
  <c r="T431" i="7"/>
  <c r="T432" i="7"/>
  <c r="T433" i="7"/>
  <c r="T434" i="7"/>
  <c r="T435" i="7"/>
  <c r="T436" i="7"/>
  <c r="T437" i="7"/>
  <c r="T438" i="7"/>
  <c r="T439" i="7"/>
  <c r="T440" i="7"/>
  <c r="T441" i="7"/>
  <c r="T442" i="7"/>
  <c r="T443" i="7"/>
  <c r="T444" i="7"/>
  <c r="T445" i="7"/>
  <c r="T446" i="7"/>
  <c r="T447" i="7"/>
  <c r="T448" i="7"/>
  <c r="T449" i="7"/>
  <c r="T450" i="7"/>
  <c r="T451" i="7"/>
  <c r="T452" i="7"/>
  <c r="T453" i="7"/>
  <c r="T454" i="7"/>
  <c r="T455" i="7"/>
  <c r="T456" i="7"/>
  <c r="T457" i="7"/>
  <c r="T458" i="7"/>
  <c r="T459" i="7"/>
  <c r="T460" i="7"/>
  <c r="T461" i="7"/>
  <c r="T462" i="7"/>
  <c r="T463" i="7"/>
  <c r="T464" i="7"/>
  <c r="T465" i="7"/>
  <c r="T466" i="7"/>
  <c r="T467" i="7"/>
  <c r="T468" i="7"/>
  <c r="T469" i="7"/>
  <c r="T470" i="7"/>
  <c r="T471" i="7"/>
  <c r="T472" i="7"/>
  <c r="T473" i="7"/>
  <c r="T474" i="7"/>
  <c r="T475" i="7"/>
  <c r="T476" i="7"/>
  <c r="T477" i="7"/>
  <c r="T478" i="7"/>
  <c r="T479" i="7"/>
  <c r="T480" i="7"/>
  <c r="T481" i="7"/>
  <c r="T482" i="7"/>
  <c r="T483" i="7"/>
  <c r="T484" i="7"/>
  <c r="T485" i="7"/>
  <c r="T486" i="7"/>
  <c r="T487" i="7"/>
  <c r="T488" i="7"/>
  <c r="T489" i="7"/>
  <c r="T490" i="7"/>
  <c r="T491" i="7"/>
  <c r="T492" i="7"/>
  <c r="T493" i="7"/>
  <c r="T494" i="7"/>
  <c r="T495" i="7"/>
  <c r="T496" i="7"/>
  <c r="T497" i="7"/>
  <c r="T498" i="7"/>
  <c r="T499" i="7"/>
  <c r="T500" i="7"/>
  <c r="T501" i="7"/>
  <c r="T502" i="7"/>
  <c r="T503" i="7"/>
  <c r="T504" i="7"/>
  <c r="T505" i="7"/>
  <c r="T506" i="7"/>
  <c r="T507" i="7"/>
  <c r="T508" i="7"/>
  <c r="T509" i="7"/>
  <c r="T510" i="7"/>
  <c r="T511" i="7"/>
  <c r="T512" i="7"/>
  <c r="T513" i="7"/>
  <c r="T514" i="7"/>
  <c r="T515" i="7"/>
  <c r="T516" i="7"/>
  <c r="T517" i="7"/>
  <c r="T518" i="7"/>
  <c r="T519" i="7"/>
  <c r="T520" i="7"/>
  <c r="T521" i="7"/>
  <c r="T522" i="7"/>
  <c r="T523" i="7"/>
  <c r="T524" i="7"/>
  <c r="T525" i="7"/>
  <c r="T526" i="7"/>
  <c r="T527" i="7"/>
  <c r="T528" i="7"/>
  <c r="T529" i="7"/>
  <c r="T530" i="7"/>
  <c r="T531" i="7"/>
  <c r="T532" i="7"/>
  <c r="T533" i="7"/>
  <c r="T534" i="7"/>
  <c r="T535" i="7"/>
  <c r="T536" i="7"/>
  <c r="T537" i="7"/>
  <c r="T538" i="7"/>
  <c r="T539" i="7"/>
  <c r="T540" i="7"/>
  <c r="T541" i="7"/>
  <c r="T542" i="7"/>
  <c r="T543" i="7"/>
  <c r="T544" i="7"/>
  <c r="T545" i="7"/>
  <c r="T546" i="7"/>
  <c r="T547" i="7"/>
  <c r="T548" i="7"/>
  <c r="T549" i="7"/>
  <c r="T550" i="7"/>
  <c r="T551" i="7"/>
  <c r="T552" i="7"/>
  <c r="T553" i="7"/>
  <c r="T554" i="7"/>
  <c r="T555" i="7"/>
  <c r="T556" i="7"/>
  <c r="T557" i="7"/>
  <c r="T558" i="7"/>
  <c r="T559" i="7"/>
  <c r="T560" i="7"/>
  <c r="T561" i="7"/>
  <c r="T562" i="7"/>
  <c r="T563" i="7"/>
  <c r="T564" i="7"/>
  <c r="T565" i="7"/>
  <c r="T566" i="7"/>
  <c r="T567" i="7"/>
  <c r="T568" i="7"/>
  <c r="T569" i="7"/>
  <c r="T570" i="7"/>
  <c r="T571" i="7"/>
  <c r="T572" i="7"/>
  <c r="T573" i="7"/>
  <c r="T574" i="7"/>
  <c r="T575" i="7"/>
  <c r="T576" i="7"/>
  <c r="T577" i="7"/>
  <c r="T578" i="7"/>
  <c r="T579" i="7"/>
  <c r="T580" i="7"/>
  <c r="T581" i="7"/>
  <c r="T582" i="7"/>
  <c r="T583" i="7"/>
  <c r="T584" i="7"/>
  <c r="T585" i="7"/>
  <c r="T586" i="7"/>
  <c r="T587" i="7"/>
  <c r="T588" i="7"/>
  <c r="T589" i="7"/>
  <c r="T590" i="7"/>
  <c r="T591" i="7"/>
  <c r="T592" i="7"/>
  <c r="T593" i="7"/>
  <c r="T594" i="7"/>
  <c r="T595" i="7"/>
  <c r="T596" i="7"/>
  <c r="T597" i="7"/>
  <c r="T598" i="7"/>
  <c r="T599" i="7"/>
  <c r="T600" i="7"/>
  <c r="T601" i="7"/>
  <c r="T602" i="7"/>
  <c r="T603" i="7"/>
  <c r="T604" i="7"/>
  <c r="T605" i="7"/>
  <c r="T606" i="7"/>
  <c r="T607" i="7"/>
  <c r="T608" i="7"/>
  <c r="T609" i="7"/>
  <c r="T610" i="7"/>
  <c r="T611" i="7"/>
  <c r="T612" i="7"/>
  <c r="T613" i="7"/>
  <c r="T614" i="7"/>
  <c r="T615" i="7"/>
  <c r="T616" i="7"/>
  <c r="T617" i="7"/>
  <c r="T618" i="7"/>
  <c r="T619" i="7"/>
  <c r="T620" i="7"/>
  <c r="T621" i="7"/>
  <c r="T622" i="7"/>
  <c r="T623" i="7"/>
  <c r="T624" i="7"/>
  <c r="T625" i="7"/>
  <c r="T626" i="7"/>
  <c r="T627" i="7"/>
  <c r="T628" i="7"/>
  <c r="T629" i="7"/>
  <c r="T630" i="7"/>
  <c r="T631" i="7"/>
  <c r="T632" i="7"/>
  <c r="T633" i="7"/>
  <c r="T634" i="7"/>
  <c r="T635" i="7"/>
  <c r="T636" i="7"/>
  <c r="T637" i="7"/>
  <c r="T638" i="7"/>
  <c r="T639" i="7"/>
  <c r="T640" i="7"/>
  <c r="T641" i="7"/>
  <c r="T642" i="7"/>
  <c r="T643" i="7"/>
  <c r="T644" i="7"/>
  <c r="T645" i="7"/>
  <c r="T646" i="7"/>
  <c r="T647" i="7"/>
  <c r="T648" i="7"/>
  <c r="T649" i="7"/>
  <c r="T650" i="7"/>
  <c r="T651" i="7"/>
  <c r="T652" i="7"/>
  <c r="T653" i="7"/>
  <c r="T654" i="7"/>
  <c r="T655" i="7"/>
  <c r="T656" i="7"/>
  <c r="T657" i="7"/>
  <c r="T658" i="7"/>
  <c r="T659" i="7"/>
  <c r="T660" i="7"/>
  <c r="T661" i="7"/>
  <c r="T662" i="7"/>
  <c r="T663" i="7"/>
  <c r="T664" i="7"/>
  <c r="T665" i="7"/>
  <c r="T666" i="7"/>
  <c r="T667" i="7"/>
  <c r="T668" i="7"/>
  <c r="T669" i="7"/>
  <c r="T670" i="7"/>
  <c r="T671" i="7"/>
  <c r="T672" i="7"/>
  <c r="T673" i="7"/>
  <c r="T674" i="7"/>
  <c r="T675" i="7"/>
  <c r="T676" i="7"/>
  <c r="T677" i="7"/>
  <c r="T678" i="7"/>
  <c r="T679" i="7"/>
  <c r="T680" i="7"/>
  <c r="T681" i="7"/>
  <c r="T682" i="7"/>
  <c r="T683" i="7"/>
  <c r="T684" i="7"/>
  <c r="T685" i="7"/>
  <c r="T686" i="7"/>
  <c r="T687" i="7"/>
  <c r="T688" i="7"/>
  <c r="T689" i="7"/>
  <c r="T690" i="7"/>
  <c r="T691" i="7"/>
  <c r="T692" i="7"/>
  <c r="T693" i="7"/>
  <c r="T694" i="7"/>
  <c r="T695" i="7"/>
  <c r="T696" i="7"/>
  <c r="T697" i="7"/>
  <c r="T698" i="7"/>
  <c r="T699" i="7"/>
  <c r="T700" i="7"/>
  <c r="T701" i="7"/>
  <c r="T702" i="7"/>
  <c r="T703" i="7"/>
  <c r="T704" i="7"/>
  <c r="T705" i="7"/>
  <c r="T706" i="7"/>
  <c r="T707" i="7"/>
  <c r="T708" i="7"/>
  <c r="T709" i="7"/>
  <c r="T710" i="7"/>
  <c r="T711" i="7"/>
  <c r="T712" i="7"/>
  <c r="T713" i="7"/>
  <c r="T714" i="7"/>
  <c r="T715" i="7"/>
  <c r="T716" i="7"/>
  <c r="T717" i="7"/>
  <c r="T718" i="7"/>
  <c r="T719" i="7"/>
  <c r="T720" i="7"/>
  <c r="T721" i="7"/>
  <c r="T722" i="7"/>
  <c r="T723" i="7"/>
  <c r="T724" i="7"/>
  <c r="T725" i="7"/>
  <c r="T726" i="7"/>
  <c r="T727" i="7"/>
  <c r="T728" i="7"/>
  <c r="T729" i="7"/>
  <c r="T730" i="7"/>
  <c r="T731" i="7"/>
  <c r="T732" i="7"/>
  <c r="T733" i="7"/>
  <c r="T734" i="7"/>
  <c r="T735" i="7"/>
  <c r="T736" i="7"/>
  <c r="T737" i="7"/>
  <c r="T738" i="7"/>
  <c r="T739" i="7"/>
  <c r="T740" i="7"/>
  <c r="T741" i="7"/>
  <c r="T742" i="7"/>
  <c r="T743" i="7"/>
  <c r="T744" i="7"/>
  <c r="T745" i="7"/>
  <c r="T746" i="7"/>
  <c r="T747" i="7"/>
  <c r="T748" i="7"/>
  <c r="T749" i="7"/>
  <c r="T750" i="7"/>
  <c r="T751" i="7"/>
  <c r="T752" i="7"/>
  <c r="T753" i="7"/>
  <c r="T754" i="7"/>
  <c r="T755" i="7"/>
  <c r="T756" i="7"/>
  <c r="T757" i="7"/>
  <c r="T758" i="7"/>
  <c r="T759" i="7"/>
  <c r="T760" i="7"/>
  <c r="T761" i="7"/>
  <c r="T762" i="7"/>
  <c r="T763" i="7"/>
  <c r="T764" i="7"/>
  <c r="T765" i="7"/>
  <c r="T766" i="7"/>
  <c r="T767" i="7"/>
  <c r="T768" i="7"/>
  <c r="T769" i="7"/>
  <c r="T770" i="7"/>
  <c r="T771" i="7"/>
  <c r="T772" i="7"/>
  <c r="T773" i="7"/>
  <c r="T774" i="7"/>
  <c r="T775" i="7"/>
  <c r="T776" i="7"/>
  <c r="T777" i="7"/>
  <c r="T778" i="7"/>
  <c r="T779" i="7"/>
  <c r="T780" i="7"/>
  <c r="T781" i="7"/>
  <c r="T782" i="7"/>
  <c r="T783" i="7"/>
  <c r="T784" i="7"/>
  <c r="T785" i="7"/>
  <c r="T786" i="7"/>
  <c r="T787" i="7"/>
  <c r="T788" i="7"/>
  <c r="T789" i="7"/>
  <c r="T790" i="7"/>
  <c r="T791" i="7"/>
  <c r="T792" i="7"/>
  <c r="T793" i="7"/>
  <c r="T794" i="7"/>
  <c r="T795" i="7"/>
  <c r="T796" i="7"/>
  <c r="T797" i="7"/>
  <c r="T798" i="7"/>
  <c r="T799" i="7"/>
  <c r="T800" i="7"/>
  <c r="T801" i="7"/>
  <c r="T802" i="7"/>
  <c r="T803" i="7"/>
  <c r="T804" i="7"/>
  <c r="T805" i="7"/>
  <c r="T806" i="7"/>
  <c r="T807" i="7"/>
  <c r="T808" i="7"/>
  <c r="T809" i="7"/>
  <c r="T810" i="7"/>
  <c r="T811" i="7"/>
  <c r="T812" i="7"/>
  <c r="T813" i="7"/>
  <c r="T814" i="7"/>
  <c r="T815" i="7"/>
  <c r="T816" i="7"/>
  <c r="T817" i="7"/>
  <c r="T818" i="7"/>
  <c r="T819" i="7"/>
  <c r="T820" i="7"/>
  <c r="T821" i="7"/>
  <c r="T822" i="7"/>
  <c r="T823" i="7"/>
  <c r="T824" i="7"/>
  <c r="T825" i="7"/>
  <c r="T826" i="7"/>
  <c r="T827" i="7"/>
  <c r="T828" i="7"/>
  <c r="T829" i="7"/>
  <c r="T830" i="7"/>
  <c r="T831" i="7"/>
  <c r="T832" i="7"/>
  <c r="T833" i="7"/>
  <c r="T834" i="7"/>
  <c r="T835" i="7"/>
  <c r="T836" i="7"/>
  <c r="T837" i="7"/>
  <c r="T838" i="7"/>
  <c r="T839" i="7"/>
  <c r="T840" i="7"/>
  <c r="T841" i="7"/>
  <c r="T842" i="7"/>
  <c r="T843" i="7"/>
  <c r="T844" i="7"/>
  <c r="T845" i="7"/>
  <c r="T846" i="7"/>
  <c r="T847" i="7"/>
  <c r="T848" i="7"/>
  <c r="T849" i="7"/>
  <c r="T850" i="7"/>
  <c r="T851" i="7"/>
  <c r="T852" i="7"/>
  <c r="T853" i="7"/>
  <c r="T854" i="7"/>
  <c r="T855" i="7"/>
  <c r="T856" i="7"/>
  <c r="T857" i="7"/>
  <c r="T858" i="7"/>
  <c r="T859" i="7"/>
  <c r="T860" i="7"/>
  <c r="T861" i="7"/>
  <c r="T862" i="7"/>
  <c r="T863" i="7"/>
  <c r="T864" i="7"/>
  <c r="T865" i="7"/>
  <c r="T866" i="7"/>
  <c r="T867" i="7"/>
  <c r="T868" i="7"/>
  <c r="T869" i="7"/>
  <c r="T870" i="7"/>
  <c r="T871" i="7"/>
  <c r="T872" i="7"/>
  <c r="T873" i="7"/>
  <c r="T874" i="7"/>
  <c r="T875" i="7"/>
  <c r="T876" i="7"/>
  <c r="T877" i="7"/>
  <c r="T878" i="7"/>
  <c r="T879" i="7"/>
  <c r="T880" i="7"/>
  <c r="T881" i="7"/>
  <c r="T882" i="7"/>
  <c r="T883" i="7"/>
  <c r="T884" i="7"/>
  <c r="T885" i="7"/>
  <c r="T886" i="7"/>
  <c r="T887" i="7"/>
  <c r="T888" i="7"/>
  <c r="T889" i="7"/>
  <c r="T890" i="7"/>
  <c r="T891" i="7"/>
  <c r="T892" i="7"/>
  <c r="T893" i="7"/>
  <c r="T894" i="7"/>
  <c r="T895" i="7"/>
  <c r="T896" i="7"/>
  <c r="T897" i="7"/>
  <c r="T898" i="7"/>
  <c r="T899" i="7"/>
  <c r="T900" i="7"/>
  <c r="T901" i="7"/>
  <c r="T902" i="7"/>
  <c r="T903" i="7"/>
  <c r="T904" i="7"/>
  <c r="T905" i="7"/>
  <c r="T906" i="7"/>
  <c r="T907" i="7"/>
  <c r="T908" i="7"/>
  <c r="T909" i="7"/>
  <c r="T910" i="7"/>
  <c r="T911" i="7"/>
  <c r="T912" i="7"/>
  <c r="T913" i="7"/>
  <c r="T914" i="7"/>
  <c r="T915" i="7"/>
  <c r="T916" i="7"/>
  <c r="T917" i="7"/>
  <c r="T918" i="7"/>
  <c r="T919" i="7"/>
  <c r="T920" i="7"/>
  <c r="T921" i="7"/>
  <c r="T922" i="7"/>
  <c r="T923" i="7"/>
  <c r="T924" i="7"/>
  <c r="T925" i="7"/>
  <c r="T926" i="7"/>
  <c r="T927" i="7"/>
  <c r="T928" i="7"/>
  <c r="T929" i="7"/>
  <c r="T930" i="7"/>
  <c r="T931" i="7"/>
  <c r="T932" i="7"/>
  <c r="T933" i="7"/>
  <c r="T934" i="7"/>
  <c r="T935" i="7"/>
  <c r="T936" i="7"/>
  <c r="T937" i="7"/>
  <c r="T938" i="7"/>
  <c r="T939" i="7"/>
  <c r="T940" i="7"/>
  <c r="T941" i="7"/>
  <c r="T942" i="7"/>
  <c r="T943" i="7"/>
  <c r="T944" i="7"/>
  <c r="T945" i="7"/>
  <c r="T946" i="7"/>
  <c r="T947" i="7"/>
  <c r="T948" i="7"/>
  <c r="T949" i="7"/>
  <c r="T950" i="7"/>
  <c r="T951" i="7"/>
  <c r="T952" i="7"/>
  <c r="T953" i="7"/>
  <c r="T954" i="7"/>
  <c r="T955" i="7"/>
  <c r="T956" i="7"/>
  <c r="T957" i="7"/>
  <c r="T958" i="7"/>
  <c r="T959" i="7"/>
  <c r="T960" i="7"/>
  <c r="T961" i="7"/>
  <c r="T962" i="7"/>
  <c r="T963" i="7"/>
  <c r="T964" i="7"/>
  <c r="T965" i="7"/>
  <c r="T966" i="7"/>
  <c r="T967" i="7"/>
  <c r="T968" i="7"/>
  <c r="T969" i="7"/>
  <c r="T970" i="7"/>
  <c r="T971" i="7"/>
  <c r="T972" i="7"/>
  <c r="T973" i="7"/>
  <c r="T974" i="7"/>
  <c r="T975" i="7"/>
  <c r="T976" i="7"/>
  <c r="T977" i="7"/>
  <c r="T978" i="7"/>
  <c r="T979" i="7"/>
  <c r="T980" i="7"/>
  <c r="T981" i="7"/>
  <c r="T982" i="7"/>
  <c r="T983" i="7"/>
  <c r="T984" i="7"/>
  <c r="T985" i="7"/>
  <c r="T986" i="7"/>
  <c r="T987" i="7"/>
  <c r="T988" i="7"/>
  <c r="T989" i="7"/>
  <c r="T990" i="7"/>
  <c r="T991" i="7"/>
  <c r="T992" i="7"/>
  <c r="T993" i="7"/>
  <c r="T994" i="7"/>
  <c r="T995" i="7"/>
  <c r="T996" i="7"/>
  <c r="T997" i="7"/>
  <c r="T998" i="7"/>
  <c r="T999" i="7"/>
  <c r="T1000" i="7"/>
  <c r="D3" i="7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2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401" i="7"/>
  <c r="D402" i="7"/>
  <c r="D403" i="7"/>
  <c r="D404" i="7"/>
  <c r="D405" i="7"/>
  <c r="D406" i="7"/>
  <c r="D407" i="7"/>
  <c r="D408" i="7"/>
  <c r="D409" i="7"/>
  <c r="D410" i="7"/>
  <c r="D411" i="7"/>
  <c r="D412" i="7"/>
  <c r="D413" i="7"/>
  <c r="D414" i="7"/>
  <c r="D415" i="7"/>
  <c r="D416" i="7"/>
  <c r="D417" i="7"/>
  <c r="D418" i="7"/>
  <c r="D419" i="7"/>
  <c r="D420" i="7"/>
  <c r="D421" i="7"/>
  <c r="D422" i="7"/>
  <c r="D423" i="7"/>
  <c r="D424" i="7"/>
  <c r="D425" i="7"/>
  <c r="D426" i="7"/>
  <c r="D427" i="7"/>
  <c r="D428" i="7"/>
  <c r="D429" i="7"/>
  <c r="D430" i="7"/>
  <c r="D431" i="7"/>
  <c r="D432" i="7"/>
  <c r="D433" i="7"/>
  <c r="D434" i="7"/>
  <c r="D435" i="7"/>
  <c r="D436" i="7"/>
  <c r="D437" i="7"/>
  <c r="D438" i="7"/>
  <c r="D439" i="7"/>
  <c r="D440" i="7"/>
  <c r="D441" i="7"/>
  <c r="D442" i="7"/>
  <c r="D443" i="7"/>
  <c r="D444" i="7"/>
  <c r="D445" i="7"/>
  <c r="D446" i="7"/>
  <c r="D447" i="7"/>
  <c r="D448" i="7"/>
  <c r="D449" i="7"/>
  <c r="D450" i="7"/>
  <c r="D451" i="7"/>
  <c r="D452" i="7"/>
  <c r="D453" i="7"/>
  <c r="D454" i="7"/>
  <c r="D455" i="7"/>
  <c r="D456" i="7"/>
  <c r="D457" i="7"/>
  <c r="D458" i="7"/>
  <c r="D459" i="7"/>
  <c r="D460" i="7"/>
  <c r="D461" i="7"/>
  <c r="D462" i="7"/>
  <c r="D463" i="7"/>
  <c r="D464" i="7"/>
  <c r="D465" i="7"/>
  <c r="D466" i="7"/>
  <c r="D467" i="7"/>
  <c r="D468" i="7"/>
  <c r="D469" i="7"/>
  <c r="D470" i="7"/>
  <c r="D471" i="7"/>
  <c r="D472" i="7"/>
  <c r="D473" i="7"/>
  <c r="D474" i="7"/>
  <c r="D475" i="7"/>
  <c r="D476" i="7"/>
  <c r="D477" i="7"/>
  <c r="D478" i="7"/>
  <c r="D479" i="7"/>
  <c r="D480" i="7"/>
  <c r="D481" i="7"/>
  <c r="D482" i="7"/>
  <c r="D483" i="7"/>
  <c r="D484" i="7"/>
  <c r="D485" i="7"/>
  <c r="D486" i="7"/>
  <c r="D487" i="7"/>
  <c r="D488" i="7"/>
  <c r="D489" i="7"/>
  <c r="D490" i="7"/>
  <c r="D491" i="7"/>
  <c r="D492" i="7"/>
  <c r="D493" i="7"/>
  <c r="D494" i="7"/>
  <c r="D495" i="7"/>
  <c r="D496" i="7"/>
  <c r="D497" i="7"/>
  <c r="D498" i="7"/>
  <c r="D499" i="7"/>
  <c r="D500" i="7"/>
  <c r="D501" i="7"/>
  <c r="D502" i="7"/>
  <c r="D503" i="7"/>
  <c r="D504" i="7"/>
  <c r="D505" i="7"/>
  <c r="D506" i="7"/>
  <c r="D507" i="7"/>
  <c r="D508" i="7"/>
  <c r="D509" i="7"/>
  <c r="D510" i="7"/>
  <c r="D511" i="7"/>
  <c r="D512" i="7"/>
  <c r="D513" i="7"/>
  <c r="D514" i="7"/>
  <c r="D515" i="7"/>
  <c r="D516" i="7"/>
  <c r="D517" i="7"/>
  <c r="D518" i="7"/>
  <c r="D519" i="7"/>
  <c r="D520" i="7"/>
  <c r="D521" i="7"/>
  <c r="D522" i="7"/>
  <c r="D523" i="7"/>
  <c r="D524" i="7"/>
  <c r="D525" i="7"/>
  <c r="D526" i="7"/>
  <c r="D527" i="7"/>
  <c r="D528" i="7"/>
  <c r="D529" i="7"/>
  <c r="D530" i="7"/>
  <c r="D531" i="7"/>
  <c r="D532" i="7"/>
  <c r="D533" i="7"/>
  <c r="D534" i="7"/>
  <c r="D535" i="7"/>
  <c r="D536" i="7"/>
  <c r="D537" i="7"/>
  <c r="D538" i="7"/>
  <c r="D539" i="7"/>
  <c r="D540" i="7"/>
  <c r="D541" i="7"/>
  <c r="D542" i="7"/>
  <c r="D543" i="7"/>
  <c r="D544" i="7"/>
  <c r="D545" i="7"/>
  <c r="D546" i="7"/>
  <c r="D547" i="7"/>
  <c r="D548" i="7"/>
  <c r="D549" i="7"/>
  <c r="D550" i="7"/>
  <c r="D551" i="7"/>
  <c r="D552" i="7"/>
  <c r="D553" i="7"/>
  <c r="D554" i="7"/>
  <c r="D555" i="7"/>
  <c r="D556" i="7"/>
  <c r="D557" i="7"/>
  <c r="D558" i="7"/>
  <c r="D559" i="7"/>
  <c r="D560" i="7"/>
  <c r="D561" i="7"/>
  <c r="D562" i="7"/>
  <c r="D563" i="7"/>
  <c r="D564" i="7"/>
  <c r="D565" i="7"/>
  <c r="D566" i="7"/>
  <c r="D567" i="7"/>
  <c r="D568" i="7"/>
  <c r="D569" i="7"/>
  <c r="D570" i="7"/>
  <c r="D571" i="7"/>
  <c r="D572" i="7"/>
  <c r="D573" i="7"/>
  <c r="D574" i="7"/>
  <c r="D575" i="7"/>
  <c r="D576" i="7"/>
  <c r="D577" i="7"/>
  <c r="D578" i="7"/>
  <c r="D579" i="7"/>
  <c r="D580" i="7"/>
  <c r="D581" i="7"/>
  <c r="D582" i="7"/>
  <c r="D583" i="7"/>
  <c r="D584" i="7"/>
  <c r="D585" i="7"/>
  <c r="D586" i="7"/>
  <c r="D587" i="7"/>
  <c r="D588" i="7"/>
  <c r="D589" i="7"/>
  <c r="D590" i="7"/>
  <c r="D591" i="7"/>
  <c r="D592" i="7"/>
  <c r="D593" i="7"/>
  <c r="D594" i="7"/>
  <c r="D595" i="7"/>
  <c r="D596" i="7"/>
  <c r="D597" i="7"/>
  <c r="D598" i="7"/>
  <c r="D599" i="7"/>
  <c r="D600" i="7"/>
  <c r="D601" i="7"/>
  <c r="D602" i="7"/>
  <c r="D603" i="7"/>
  <c r="D604" i="7"/>
  <c r="D605" i="7"/>
  <c r="D606" i="7"/>
  <c r="D607" i="7"/>
  <c r="D608" i="7"/>
  <c r="D609" i="7"/>
  <c r="D610" i="7"/>
  <c r="D611" i="7"/>
  <c r="D612" i="7"/>
  <c r="D613" i="7"/>
  <c r="D614" i="7"/>
  <c r="D615" i="7"/>
  <c r="D616" i="7"/>
  <c r="D617" i="7"/>
  <c r="D618" i="7"/>
  <c r="D619" i="7"/>
  <c r="D620" i="7"/>
  <c r="D621" i="7"/>
  <c r="D622" i="7"/>
  <c r="D623" i="7"/>
  <c r="D624" i="7"/>
  <c r="D625" i="7"/>
  <c r="D626" i="7"/>
  <c r="D627" i="7"/>
  <c r="D628" i="7"/>
  <c r="D629" i="7"/>
  <c r="D630" i="7"/>
  <c r="D631" i="7"/>
  <c r="D632" i="7"/>
  <c r="D633" i="7"/>
  <c r="D634" i="7"/>
  <c r="D635" i="7"/>
  <c r="D636" i="7"/>
  <c r="D637" i="7"/>
  <c r="D638" i="7"/>
  <c r="D639" i="7"/>
  <c r="D640" i="7"/>
  <c r="D641" i="7"/>
  <c r="D642" i="7"/>
  <c r="D643" i="7"/>
  <c r="D644" i="7"/>
  <c r="D645" i="7"/>
  <c r="D646" i="7"/>
  <c r="D647" i="7"/>
  <c r="D648" i="7"/>
  <c r="D649" i="7"/>
  <c r="D650" i="7"/>
  <c r="D651" i="7"/>
  <c r="D652" i="7"/>
  <c r="D653" i="7"/>
  <c r="D654" i="7"/>
  <c r="D655" i="7"/>
  <c r="D656" i="7"/>
  <c r="D657" i="7"/>
  <c r="D658" i="7"/>
  <c r="D659" i="7"/>
  <c r="D660" i="7"/>
  <c r="D661" i="7"/>
  <c r="D662" i="7"/>
  <c r="D663" i="7"/>
  <c r="D664" i="7"/>
  <c r="D665" i="7"/>
  <c r="D666" i="7"/>
  <c r="D667" i="7"/>
  <c r="D668" i="7"/>
  <c r="D669" i="7"/>
  <c r="D670" i="7"/>
  <c r="D671" i="7"/>
  <c r="D672" i="7"/>
  <c r="D673" i="7"/>
  <c r="D674" i="7"/>
  <c r="D675" i="7"/>
  <c r="D676" i="7"/>
  <c r="D677" i="7"/>
  <c r="D678" i="7"/>
  <c r="D679" i="7"/>
  <c r="D680" i="7"/>
  <c r="D681" i="7"/>
  <c r="D682" i="7"/>
  <c r="D683" i="7"/>
  <c r="D684" i="7"/>
  <c r="D685" i="7"/>
  <c r="D686" i="7"/>
  <c r="D687" i="7"/>
  <c r="D688" i="7"/>
  <c r="D689" i="7"/>
  <c r="D690" i="7"/>
  <c r="D691" i="7"/>
  <c r="D692" i="7"/>
  <c r="D693" i="7"/>
  <c r="D694" i="7"/>
  <c r="D695" i="7"/>
  <c r="D696" i="7"/>
  <c r="D697" i="7"/>
  <c r="D698" i="7"/>
  <c r="D699" i="7"/>
  <c r="D700" i="7"/>
  <c r="D701" i="7"/>
  <c r="D702" i="7"/>
  <c r="D703" i="7"/>
  <c r="D704" i="7"/>
  <c r="D705" i="7"/>
  <c r="D706" i="7"/>
  <c r="D707" i="7"/>
  <c r="D708" i="7"/>
  <c r="D709" i="7"/>
  <c r="D710" i="7"/>
  <c r="D711" i="7"/>
  <c r="D712" i="7"/>
  <c r="D713" i="7"/>
  <c r="D714" i="7"/>
  <c r="D715" i="7"/>
  <c r="D716" i="7"/>
  <c r="D717" i="7"/>
  <c r="D718" i="7"/>
  <c r="D719" i="7"/>
  <c r="D720" i="7"/>
  <c r="D721" i="7"/>
  <c r="D722" i="7"/>
  <c r="D723" i="7"/>
  <c r="D724" i="7"/>
  <c r="D725" i="7"/>
  <c r="D726" i="7"/>
  <c r="D727" i="7"/>
  <c r="D728" i="7"/>
  <c r="D729" i="7"/>
  <c r="D730" i="7"/>
  <c r="D731" i="7"/>
  <c r="D732" i="7"/>
  <c r="D733" i="7"/>
  <c r="D734" i="7"/>
  <c r="D735" i="7"/>
  <c r="D736" i="7"/>
  <c r="D737" i="7"/>
  <c r="D738" i="7"/>
  <c r="D739" i="7"/>
  <c r="D740" i="7"/>
  <c r="D741" i="7"/>
  <c r="D742" i="7"/>
  <c r="D743" i="7"/>
  <c r="D744" i="7"/>
  <c r="D745" i="7"/>
  <c r="D746" i="7"/>
  <c r="D747" i="7"/>
  <c r="D748" i="7"/>
  <c r="D749" i="7"/>
  <c r="D750" i="7"/>
  <c r="D751" i="7"/>
  <c r="D752" i="7"/>
  <c r="D753" i="7"/>
  <c r="D754" i="7"/>
  <c r="D755" i="7"/>
  <c r="D756" i="7"/>
  <c r="D757" i="7"/>
  <c r="D758" i="7"/>
  <c r="D759" i="7"/>
  <c r="D760" i="7"/>
  <c r="D761" i="7"/>
  <c r="D762" i="7"/>
  <c r="D763" i="7"/>
  <c r="D764" i="7"/>
  <c r="D765" i="7"/>
  <c r="D766" i="7"/>
  <c r="D767" i="7"/>
  <c r="D768" i="7"/>
  <c r="D769" i="7"/>
  <c r="D770" i="7"/>
  <c r="D771" i="7"/>
  <c r="D772" i="7"/>
  <c r="D773" i="7"/>
  <c r="D774" i="7"/>
  <c r="D775" i="7"/>
  <c r="D776" i="7"/>
  <c r="D777" i="7"/>
  <c r="D778" i="7"/>
  <c r="D779" i="7"/>
  <c r="D780" i="7"/>
  <c r="D781" i="7"/>
  <c r="D782" i="7"/>
  <c r="D783" i="7"/>
  <c r="D784" i="7"/>
  <c r="D785" i="7"/>
  <c r="D786" i="7"/>
  <c r="D787" i="7"/>
  <c r="D788" i="7"/>
  <c r="D789" i="7"/>
  <c r="D790" i="7"/>
  <c r="D791" i="7"/>
  <c r="D792" i="7"/>
  <c r="D793" i="7"/>
  <c r="D794" i="7"/>
  <c r="D795" i="7"/>
  <c r="D796" i="7"/>
  <c r="D797" i="7"/>
  <c r="D798" i="7"/>
  <c r="D799" i="7"/>
  <c r="D800" i="7"/>
  <c r="D801" i="7"/>
  <c r="D802" i="7"/>
  <c r="D803" i="7"/>
  <c r="D804" i="7"/>
  <c r="D805" i="7"/>
  <c r="D806" i="7"/>
  <c r="D807" i="7"/>
  <c r="D808" i="7"/>
  <c r="D809" i="7"/>
  <c r="D810" i="7"/>
  <c r="D811" i="7"/>
  <c r="D812" i="7"/>
  <c r="D813" i="7"/>
  <c r="D814" i="7"/>
  <c r="D815" i="7"/>
  <c r="D816" i="7"/>
  <c r="D817" i="7"/>
  <c r="D818" i="7"/>
  <c r="D819" i="7"/>
  <c r="D820" i="7"/>
  <c r="D821" i="7"/>
  <c r="D822" i="7"/>
  <c r="D823" i="7"/>
  <c r="D824" i="7"/>
  <c r="D825" i="7"/>
  <c r="D826" i="7"/>
  <c r="D827" i="7"/>
  <c r="D828" i="7"/>
  <c r="D829" i="7"/>
  <c r="D830" i="7"/>
  <c r="D831" i="7"/>
  <c r="D832" i="7"/>
  <c r="D833" i="7"/>
  <c r="D834" i="7"/>
  <c r="D835" i="7"/>
  <c r="D836" i="7"/>
  <c r="D837" i="7"/>
  <c r="D838" i="7"/>
  <c r="D839" i="7"/>
  <c r="D840" i="7"/>
  <c r="D841" i="7"/>
  <c r="D842" i="7"/>
  <c r="D843" i="7"/>
  <c r="D844" i="7"/>
  <c r="D845" i="7"/>
  <c r="D846" i="7"/>
  <c r="D847" i="7"/>
  <c r="D848" i="7"/>
  <c r="D849" i="7"/>
  <c r="D850" i="7"/>
  <c r="D851" i="7"/>
  <c r="D852" i="7"/>
  <c r="D853" i="7"/>
  <c r="D854" i="7"/>
  <c r="D855" i="7"/>
  <c r="D856" i="7"/>
  <c r="D857" i="7"/>
  <c r="D858" i="7"/>
  <c r="D859" i="7"/>
  <c r="D860" i="7"/>
  <c r="D861" i="7"/>
  <c r="D862" i="7"/>
  <c r="D863" i="7"/>
  <c r="D864" i="7"/>
  <c r="D865" i="7"/>
  <c r="D866" i="7"/>
  <c r="D867" i="7"/>
  <c r="D868" i="7"/>
  <c r="D869" i="7"/>
  <c r="D870" i="7"/>
  <c r="D871" i="7"/>
  <c r="D872" i="7"/>
  <c r="D873" i="7"/>
  <c r="D874" i="7"/>
  <c r="D875" i="7"/>
  <c r="D876" i="7"/>
  <c r="D877" i="7"/>
  <c r="D878" i="7"/>
  <c r="D879" i="7"/>
  <c r="D880" i="7"/>
  <c r="D881" i="7"/>
  <c r="D882" i="7"/>
  <c r="D883" i="7"/>
  <c r="D884" i="7"/>
  <c r="D885" i="7"/>
  <c r="D886" i="7"/>
  <c r="D887" i="7"/>
  <c r="D888" i="7"/>
  <c r="D889" i="7"/>
  <c r="D890" i="7"/>
  <c r="D891" i="7"/>
  <c r="D892" i="7"/>
  <c r="D893" i="7"/>
  <c r="D894" i="7"/>
  <c r="D895" i="7"/>
  <c r="D896" i="7"/>
  <c r="D897" i="7"/>
  <c r="D898" i="7"/>
  <c r="D899" i="7"/>
  <c r="D900" i="7"/>
  <c r="D901" i="7"/>
  <c r="D902" i="7"/>
  <c r="D903" i="7"/>
  <c r="D904" i="7"/>
  <c r="D905" i="7"/>
  <c r="D906" i="7"/>
  <c r="D907" i="7"/>
  <c r="D908" i="7"/>
  <c r="D909" i="7"/>
  <c r="D910" i="7"/>
  <c r="D911" i="7"/>
  <c r="D912" i="7"/>
  <c r="D913" i="7"/>
  <c r="D914" i="7"/>
  <c r="D915" i="7"/>
  <c r="D916" i="7"/>
  <c r="D917" i="7"/>
  <c r="D918" i="7"/>
  <c r="D919" i="7"/>
  <c r="D920" i="7"/>
  <c r="D921" i="7"/>
  <c r="D922" i="7"/>
  <c r="D923" i="7"/>
  <c r="D924" i="7"/>
  <c r="D925" i="7"/>
  <c r="D926" i="7"/>
  <c r="D927" i="7"/>
  <c r="D928" i="7"/>
  <c r="D929" i="7"/>
  <c r="D930" i="7"/>
  <c r="D931" i="7"/>
  <c r="D932" i="7"/>
  <c r="D933" i="7"/>
  <c r="D934" i="7"/>
  <c r="D935" i="7"/>
  <c r="D936" i="7"/>
  <c r="D937" i="7"/>
  <c r="D938" i="7"/>
  <c r="D939" i="7"/>
  <c r="D940" i="7"/>
  <c r="D941" i="7"/>
  <c r="D942" i="7"/>
  <c r="D943" i="7"/>
  <c r="D944" i="7"/>
  <c r="D945" i="7"/>
  <c r="D946" i="7"/>
  <c r="D947" i="7"/>
  <c r="D948" i="7"/>
  <c r="D949" i="7"/>
  <c r="D950" i="7"/>
  <c r="D951" i="7"/>
  <c r="D952" i="7"/>
  <c r="D953" i="7"/>
  <c r="D954" i="7"/>
  <c r="D955" i="7"/>
  <c r="D956" i="7"/>
  <c r="D957" i="7"/>
  <c r="D958" i="7"/>
  <c r="D959" i="7"/>
  <c r="D960" i="7"/>
  <c r="D961" i="7"/>
  <c r="D962" i="7"/>
  <c r="D963" i="7"/>
  <c r="D964" i="7"/>
  <c r="D965" i="7"/>
  <c r="D966" i="7"/>
  <c r="D967" i="7"/>
  <c r="D968" i="7"/>
  <c r="D969" i="7"/>
  <c r="D970" i="7"/>
  <c r="D971" i="7"/>
  <c r="D972" i="7"/>
  <c r="D973" i="7"/>
  <c r="D974" i="7"/>
  <c r="D975" i="7"/>
  <c r="D976" i="7"/>
  <c r="D977" i="7"/>
  <c r="D978" i="7"/>
  <c r="D979" i="7"/>
  <c r="D980" i="7"/>
  <c r="D981" i="7"/>
  <c r="D982" i="7"/>
  <c r="D983" i="7"/>
  <c r="D984" i="7"/>
  <c r="D985" i="7"/>
  <c r="D986" i="7"/>
  <c r="D987" i="7"/>
  <c r="D988" i="7"/>
  <c r="D989" i="7"/>
  <c r="D990" i="7"/>
  <c r="D991" i="7"/>
  <c r="D992" i="7"/>
  <c r="D993" i="7"/>
  <c r="D994" i="7"/>
  <c r="D995" i="7"/>
  <c r="D996" i="7"/>
  <c r="D997" i="7"/>
  <c r="D998" i="7"/>
  <c r="D999" i="7"/>
  <c r="D1000" i="7"/>
  <c r="D3" i="36"/>
  <c r="D4" i="36"/>
  <c r="D5" i="36"/>
  <c r="D6" i="36"/>
  <c r="T3" i="36" s="1"/>
  <c r="D7" i="36"/>
  <c r="D8" i="36"/>
  <c r="D9" i="36"/>
  <c r="D10" i="36"/>
  <c r="D11" i="36"/>
  <c r="D12" i="36"/>
  <c r="D13" i="36"/>
  <c r="D14" i="36"/>
  <c r="D15" i="36"/>
  <c r="D16" i="36"/>
  <c r="D17" i="36"/>
  <c r="D18" i="36"/>
  <c r="D19" i="36"/>
  <c r="D20" i="36"/>
  <c r="D21" i="36"/>
  <c r="D22" i="36"/>
  <c r="D23" i="36"/>
  <c r="D24" i="36"/>
  <c r="D25" i="36"/>
  <c r="D26" i="36"/>
  <c r="D27" i="36"/>
  <c r="D28" i="36"/>
  <c r="D29" i="36"/>
  <c r="D30" i="36"/>
  <c r="D31" i="36"/>
  <c r="D32" i="36"/>
  <c r="D33" i="36"/>
  <c r="D34" i="36"/>
  <c r="D35" i="36"/>
  <c r="D36" i="36"/>
  <c r="D37" i="36"/>
  <c r="D38" i="36"/>
  <c r="D39" i="36"/>
  <c r="D40" i="36"/>
  <c r="D41" i="36"/>
  <c r="D42" i="36"/>
  <c r="D43" i="36"/>
  <c r="D44" i="36"/>
  <c r="D45" i="36"/>
  <c r="D46" i="36"/>
  <c r="D47" i="36"/>
  <c r="D48" i="36"/>
  <c r="D49" i="36"/>
  <c r="D50" i="36"/>
  <c r="D51" i="36"/>
  <c r="D52" i="36"/>
  <c r="D53" i="36"/>
  <c r="D54" i="36"/>
  <c r="D55" i="36"/>
  <c r="D56" i="36"/>
  <c r="D57" i="36"/>
  <c r="D58" i="36"/>
  <c r="D59" i="36"/>
  <c r="D60" i="36"/>
  <c r="D61" i="36"/>
  <c r="D62" i="36"/>
  <c r="D63" i="36"/>
  <c r="D64" i="36"/>
  <c r="D65" i="36"/>
  <c r="D66" i="36"/>
  <c r="D67" i="36"/>
  <c r="D68" i="36"/>
  <c r="D69" i="36"/>
  <c r="D70" i="36"/>
  <c r="D71" i="36"/>
  <c r="D72" i="36"/>
  <c r="D73" i="36"/>
  <c r="D74" i="36"/>
  <c r="D75" i="36"/>
  <c r="D76" i="36"/>
  <c r="D77" i="36"/>
  <c r="D78" i="36"/>
  <c r="D79" i="36"/>
  <c r="D80" i="36"/>
  <c r="D81" i="36"/>
  <c r="D82" i="36"/>
  <c r="D83" i="36"/>
  <c r="D84" i="36"/>
  <c r="D85" i="36"/>
  <c r="D86" i="36"/>
  <c r="D87" i="36"/>
  <c r="D88" i="36"/>
  <c r="D89" i="36"/>
  <c r="D90" i="36"/>
  <c r="D91" i="36"/>
  <c r="D92" i="36"/>
  <c r="D93" i="36"/>
  <c r="D94" i="36"/>
  <c r="D95" i="36"/>
  <c r="D96" i="36"/>
  <c r="D97" i="36"/>
  <c r="D98" i="36"/>
  <c r="D99" i="36"/>
  <c r="D100" i="36"/>
  <c r="D101" i="36"/>
  <c r="D102" i="36"/>
  <c r="D103" i="36"/>
  <c r="D104" i="36"/>
  <c r="D105" i="36"/>
  <c r="D106" i="36"/>
  <c r="D107" i="36"/>
  <c r="D108" i="36"/>
  <c r="D109" i="36"/>
  <c r="D110" i="36"/>
  <c r="D111" i="36"/>
  <c r="D112" i="36"/>
  <c r="D113" i="36"/>
  <c r="D114" i="36"/>
  <c r="D115" i="36"/>
  <c r="D116" i="36"/>
  <c r="D117" i="36"/>
  <c r="D118" i="36"/>
  <c r="D119" i="36"/>
  <c r="D120" i="36"/>
  <c r="D121" i="36"/>
  <c r="D122" i="36"/>
  <c r="D123" i="36"/>
  <c r="D124" i="36"/>
  <c r="D125" i="36"/>
  <c r="D126" i="36"/>
  <c r="D127" i="36"/>
  <c r="D128" i="36"/>
  <c r="D129" i="36"/>
  <c r="D130" i="36"/>
  <c r="D131" i="36"/>
  <c r="D132" i="36"/>
  <c r="D133" i="36"/>
  <c r="D134" i="36"/>
  <c r="D135" i="36"/>
  <c r="D136" i="36"/>
  <c r="D137" i="36"/>
  <c r="D138" i="36"/>
  <c r="D139" i="36"/>
  <c r="D140" i="36"/>
  <c r="D141" i="36"/>
  <c r="D142" i="36"/>
  <c r="D143" i="36"/>
  <c r="D144" i="36"/>
  <c r="D145" i="36"/>
  <c r="D146" i="36"/>
  <c r="D147" i="36"/>
  <c r="D148" i="36"/>
  <c r="D149" i="36"/>
  <c r="D150" i="36"/>
  <c r="D151" i="36"/>
  <c r="D152" i="36"/>
  <c r="D153" i="36"/>
  <c r="D154" i="36"/>
  <c r="D155" i="36"/>
  <c r="D156" i="36"/>
  <c r="D157" i="36"/>
  <c r="D158" i="36"/>
  <c r="D159" i="36"/>
  <c r="D160" i="36"/>
  <c r="D161" i="36"/>
  <c r="D162" i="36"/>
  <c r="D163" i="36"/>
  <c r="D164" i="36"/>
  <c r="D165" i="36"/>
  <c r="D166" i="36"/>
  <c r="D167" i="36"/>
  <c r="D168" i="36"/>
  <c r="D169" i="36"/>
  <c r="D170" i="36"/>
  <c r="D171" i="36"/>
  <c r="D172" i="36"/>
  <c r="D173" i="36"/>
  <c r="D174" i="36"/>
  <c r="D175" i="36"/>
  <c r="D176" i="36"/>
  <c r="D177" i="36"/>
  <c r="D178" i="36"/>
  <c r="D179" i="36"/>
  <c r="D180" i="36"/>
  <c r="D181" i="36"/>
  <c r="D182" i="36"/>
  <c r="D183" i="36"/>
  <c r="D184" i="36"/>
  <c r="D185" i="36"/>
  <c r="D186" i="36"/>
  <c r="D187" i="36"/>
  <c r="D188" i="36"/>
  <c r="D189" i="36"/>
  <c r="D190" i="36"/>
  <c r="D191" i="36"/>
  <c r="D192" i="36"/>
  <c r="D193" i="36"/>
  <c r="D194" i="36"/>
  <c r="D195" i="36"/>
  <c r="D196" i="36"/>
  <c r="D197" i="36"/>
  <c r="D198" i="36"/>
  <c r="D199" i="36"/>
  <c r="D200" i="36"/>
  <c r="D201" i="36"/>
  <c r="D202" i="36"/>
  <c r="D203" i="36"/>
  <c r="D204" i="36"/>
  <c r="D205" i="36"/>
  <c r="D206" i="36"/>
  <c r="D207" i="36"/>
  <c r="D208" i="36"/>
  <c r="D209" i="36"/>
  <c r="D210" i="36"/>
  <c r="D211" i="36"/>
  <c r="D212" i="36"/>
  <c r="D213" i="36"/>
  <c r="D214" i="36"/>
  <c r="D215" i="36"/>
  <c r="D216" i="36"/>
  <c r="D217" i="36"/>
  <c r="D218" i="36"/>
  <c r="D219" i="36"/>
  <c r="D220" i="36"/>
  <c r="D221" i="36"/>
  <c r="D222" i="36"/>
  <c r="D223" i="36"/>
  <c r="D224" i="36"/>
  <c r="D225" i="36"/>
  <c r="D226" i="36"/>
  <c r="D227" i="36"/>
  <c r="D228" i="36"/>
  <c r="D229" i="36"/>
  <c r="D230" i="36"/>
  <c r="D231" i="36"/>
  <c r="D232" i="36"/>
  <c r="D233" i="36"/>
  <c r="D234" i="36"/>
  <c r="D235" i="36"/>
  <c r="D236" i="36"/>
  <c r="D237" i="36"/>
  <c r="D238" i="36"/>
  <c r="D239" i="36"/>
  <c r="D240" i="36"/>
  <c r="D241" i="36"/>
  <c r="D242" i="36"/>
  <c r="D243" i="36"/>
  <c r="D244" i="36"/>
  <c r="D245" i="36"/>
  <c r="D246" i="36"/>
  <c r="D247" i="36"/>
  <c r="D248" i="36"/>
  <c r="D249" i="36"/>
  <c r="D250" i="36"/>
  <c r="D251" i="36"/>
  <c r="D252" i="36"/>
  <c r="D253" i="36"/>
  <c r="D254" i="36"/>
  <c r="D255" i="36"/>
  <c r="D256" i="36"/>
  <c r="D257" i="36"/>
  <c r="D258" i="36"/>
  <c r="D259" i="36"/>
  <c r="D260" i="36"/>
  <c r="D261" i="36"/>
  <c r="D262" i="36"/>
  <c r="D263" i="36"/>
  <c r="D264" i="36"/>
  <c r="D265" i="36"/>
  <c r="D266" i="36"/>
  <c r="D267" i="36"/>
  <c r="D268" i="36"/>
  <c r="D269" i="36"/>
  <c r="D270" i="36"/>
  <c r="D271" i="36"/>
  <c r="D272" i="36"/>
  <c r="D273" i="36"/>
  <c r="D274" i="36"/>
  <c r="D275" i="36"/>
  <c r="D276" i="36"/>
  <c r="D277" i="36"/>
  <c r="D278" i="36"/>
  <c r="D279" i="36"/>
  <c r="D280" i="36"/>
  <c r="D281" i="36"/>
  <c r="D282" i="36"/>
  <c r="D283" i="36"/>
  <c r="D284" i="36"/>
  <c r="D285" i="36"/>
  <c r="D286" i="36"/>
  <c r="D287" i="36"/>
  <c r="D288" i="36"/>
  <c r="D289" i="36"/>
  <c r="D290" i="36"/>
  <c r="D291" i="36"/>
  <c r="D292" i="36"/>
  <c r="D293" i="36"/>
  <c r="D294" i="36"/>
  <c r="D295" i="36"/>
  <c r="D296" i="36"/>
  <c r="D297" i="36"/>
  <c r="D298" i="36"/>
  <c r="D299" i="36"/>
  <c r="D300" i="36"/>
  <c r="D301" i="36"/>
  <c r="D302" i="36"/>
  <c r="D303" i="36"/>
  <c r="D304" i="36"/>
  <c r="D305" i="36"/>
  <c r="D306" i="36"/>
  <c r="D307" i="36"/>
  <c r="D308" i="36"/>
  <c r="D309" i="36"/>
  <c r="D310" i="36"/>
  <c r="D311" i="36"/>
  <c r="D312" i="36"/>
  <c r="D313" i="36"/>
  <c r="D314" i="36"/>
  <c r="D315" i="36"/>
  <c r="D316" i="36"/>
  <c r="D317" i="36"/>
  <c r="D318" i="36"/>
  <c r="D319" i="36"/>
  <c r="D320" i="36"/>
  <c r="D321" i="36"/>
  <c r="D322" i="36"/>
  <c r="D323" i="36"/>
  <c r="D324" i="36"/>
  <c r="D325" i="36"/>
  <c r="D326" i="36"/>
  <c r="D327" i="36"/>
  <c r="D328" i="36"/>
  <c r="D329" i="36"/>
  <c r="D330" i="36"/>
  <c r="D331" i="36"/>
  <c r="D332" i="36"/>
  <c r="D333" i="36"/>
  <c r="D334" i="36"/>
  <c r="D335" i="36"/>
  <c r="D336" i="36"/>
  <c r="D337" i="36"/>
  <c r="D338" i="36"/>
  <c r="D339" i="36"/>
  <c r="D340" i="36"/>
  <c r="D341" i="36"/>
  <c r="D342" i="36"/>
  <c r="D343" i="36"/>
  <c r="D344" i="36"/>
  <c r="D345" i="36"/>
  <c r="D346" i="36"/>
  <c r="D347" i="36"/>
  <c r="D348" i="36"/>
  <c r="D349" i="36"/>
  <c r="D350" i="36"/>
  <c r="D351" i="36"/>
  <c r="D352" i="36"/>
  <c r="D353" i="36"/>
  <c r="D354" i="36"/>
  <c r="D355" i="36"/>
  <c r="D356" i="36"/>
  <c r="D357" i="36"/>
  <c r="D358" i="36"/>
  <c r="D359" i="36"/>
  <c r="D360" i="36"/>
  <c r="D361" i="36"/>
  <c r="D362" i="36"/>
  <c r="D363" i="36"/>
  <c r="D364" i="36"/>
  <c r="D365" i="36"/>
  <c r="D366" i="36"/>
  <c r="D367" i="36"/>
  <c r="D368" i="36"/>
  <c r="D369" i="36"/>
  <c r="D370" i="36"/>
  <c r="D371" i="36"/>
  <c r="D372" i="36"/>
  <c r="D373" i="36"/>
  <c r="D374" i="36"/>
  <c r="D375" i="36"/>
  <c r="D376" i="36"/>
  <c r="D377" i="36"/>
  <c r="D378" i="36"/>
  <c r="D379" i="36"/>
  <c r="D380" i="36"/>
  <c r="D381" i="36"/>
  <c r="D382" i="36"/>
  <c r="D383" i="36"/>
  <c r="D384" i="36"/>
  <c r="D385" i="36"/>
  <c r="D386" i="36"/>
  <c r="D387" i="36"/>
  <c r="D388" i="36"/>
  <c r="D389" i="36"/>
  <c r="D390" i="36"/>
  <c r="D391" i="36"/>
  <c r="D392" i="36"/>
  <c r="D393" i="36"/>
  <c r="D394" i="36"/>
  <c r="D395" i="36"/>
  <c r="D396" i="36"/>
  <c r="D397" i="36"/>
  <c r="D398" i="36"/>
  <c r="D399" i="36"/>
  <c r="D400" i="36"/>
  <c r="D401" i="36"/>
  <c r="D402" i="36"/>
  <c r="D403" i="36"/>
  <c r="D404" i="36"/>
  <c r="D405" i="36"/>
  <c r="D406" i="36"/>
  <c r="D407" i="36"/>
  <c r="D408" i="36"/>
  <c r="D409" i="36"/>
  <c r="D410" i="36"/>
  <c r="D411" i="36"/>
  <c r="D412" i="36"/>
  <c r="D413" i="36"/>
  <c r="D414" i="36"/>
  <c r="D415" i="36"/>
  <c r="D416" i="36"/>
  <c r="D417" i="36"/>
  <c r="D418" i="36"/>
  <c r="D419" i="36"/>
  <c r="D420" i="36"/>
  <c r="D421" i="36"/>
  <c r="D422" i="36"/>
  <c r="D423" i="36"/>
  <c r="D424" i="36"/>
  <c r="D425" i="36"/>
  <c r="D426" i="36"/>
  <c r="D427" i="36"/>
  <c r="D428" i="36"/>
  <c r="D429" i="36"/>
  <c r="D430" i="36"/>
  <c r="D431" i="36"/>
  <c r="D432" i="36"/>
  <c r="D433" i="36"/>
  <c r="D434" i="36"/>
  <c r="D435" i="36"/>
  <c r="D436" i="36"/>
  <c r="D437" i="36"/>
  <c r="D438" i="36"/>
  <c r="D439" i="36"/>
  <c r="D440" i="36"/>
  <c r="D441" i="36"/>
  <c r="D442" i="36"/>
  <c r="D443" i="36"/>
  <c r="D444" i="36"/>
  <c r="D445" i="36"/>
  <c r="D446" i="36"/>
  <c r="D447" i="36"/>
  <c r="D448" i="36"/>
  <c r="D449" i="36"/>
  <c r="D450" i="36"/>
  <c r="D451" i="36"/>
  <c r="D452" i="36"/>
  <c r="D453" i="36"/>
  <c r="D454" i="36"/>
  <c r="D455" i="36"/>
  <c r="D456" i="36"/>
  <c r="D457" i="36"/>
  <c r="D458" i="36"/>
  <c r="D459" i="36"/>
  <c r="D460" i="36"/>
  <c r="D461" i="36"/>
  <c r="D462" i="36"/>
  <c r="D463" i="36"/>
  <c r="D464" i="36"/>
  <c r="D465" i="36"/>
  <c r="D466" i="36"/>
  <c r="D467" i="36"/>
  <c r="D468" i="36"/>
  <c r="D469" i="36"/>
  <c r="D470" i="36"/>
  <c r="D471" i="36"/>
  <c r="D472" i="36"/>
  <c r="D473" i="36"/>
  <c r="D474" i="36"/>
  <c r="D475" i="36"/>
  <c r="D476" i="36"/>
  <c r="D477" i="36"/>
  <c r="D478" i="36"/>
  <c r="D479" i="36"/>
  <c r="D480" i="36"/>
  <c r="D481" i="36"/>
  <c r="D482" i="36"/>
  <c r="D483" i="36"/>
  <c r="D484" i="36"/>
  <c r="D485" i="36"/>
  <c r="D486" i="36"/>
  <c r="D487" i="36"/>
  <c r="D488" i="36"/>
  <c r="D489" i="36"/>
  <c r="D490" i="36"/>
  <c r="D491" i="36"/>
  <c r="D492" i="36"/>
  <c r="D493" i="36"/>
  <c r="D494" i="36"/>
  <c r="D495" i="36"/>
  <c r="D496" i="36"/>
  <c r="D497" i="36"/>
  <c r="D498" i="36"/>
  <c r="D499" i="36"/>
  <c r="D500" i="36"/>
  <c r="D501" i="36"/>
  <c r="D502" i="36"/>
  <c r="D503" i="36"/>
  <c r="D504" i="36"/>
  <c r="D505" i="36"/>
  <c r="D506" i="36"/>
  <c r="D507" i="36"/>
  <c r="D508" i="36"/>
  <c r="D509" i="36"/>
  <c r="D510" i="36"/>
  <c r="D511" i="36"/>
  <c r="D512" i="36"/>
  <c r="D513" i="36"/>
  <c r="D514" i="36"/>
  <c r="D515" i="36"/>
  <c r="D516" i="36"/>
  <c r="D517" i="36"/>
  <c r="D518" i="36"/>
  <c r="D519" i="36"/>
  <c r="D520" i="36"/>
  <c r="D521" i="36"/>
  <c r="D522" i="36"/>
  <c r="D523" i="36"/>
  <c r="D524" i="36"/>
  <c r="D525" i="36"/>
  <c r="D526" i="36"/>
  <c r="D527" i="36"/>
  <c r="D528" i="36"/>
  <c r="D529" i="36"/>
  <c r="D530" i="36"/>
  <c r="D531" i="36"/>
  <c r="D532" i="36"/>
  <c r="D533" i="36"/>
  <c r="D534" i="36"/>
  <c r="D535" i="36"/>
  <c r="D536" i="36"/>
  <c r="D537" i="36"/>
  <c r="D538" i="36"/>
  <c r="D539" i="36"/>
  <c r="D540" i="36"/>
  <c r="D541" i="36"/>
  <c r="D542" i="36"/>
  <c r="D543" i="36"/>
  <c r="D544" i="36"/>
  <c r="D545" i="36"/>
  <c r="D546" i="36"/>
  <c r="D547" i="36"/>
  <c r="D548" i="36"/>
  <c r="D549" i="36"/>
  <c r="D550" i="36"/>
  <c r="D551" i="36"/>
  <c r="D552" i="36"/>
  <c r="D553" i="36"/>
  <c r="D554" i="36"/>
  <c r="D555" i="36"/>
  <c r="D556" i="36"/>
  <c r="D557" i="36"/>
  <c r="D558" i="36"/>
  <c r="D559" i="36"/>
  <c r="D560" i="36"/>
  <c r="D561" i="36"/>
  <c r="D562" i="36"/>
  <c r="D563" i="36"/>
  <c r="D564" i="36"/>
  <c r="D565" i="36"/>
  <c r="D566" i="36"/>
  <c r="D567" i="36"/>
  <c r="D568" i="36"/>
  <c r="D569" i="36"/>
  <c r="D570" i="36"/>
  <c r="D571" i="36"/>
  <c r="D572" i="36"/>
  <c r="D573" i="36"/>
  <c r="D574" i="36"/>
  <c r="D575" i="36"/>
  <c r="D576" i="36"/>
  <c r="D577" i="36"/>
  <c r="D578" i="36"/>
  <c r="D579" i="36"/>
  <c r="D580" i="36"/>
  <c r="D581" i="36"/>
  <c r="D582" i="36"/>
  <c r="D583" i="36"/>
  <c r="D584" i="36"/>
  <c r="D585" i="36"/>
  <c r="D586" i="36"/>
  <c r="D587" i="36"/>
  <c r="D588" i="36"/>
  <c r="D589" i="36"/>
  <c r="D590" i="36"/>
  <c r="D591" i="36"/>
  <c r="D592" i="36"/>
  <c r="D593" i="36"/>
  <c r="D594" i="36"/>
  <c r="D595" i="36"/>
  <c r="D596" i="36"/>
  <c r="D597" i="36"/>
  <c r="D598" i="36"/>
  <c r="D599" i="36"/>
  <c r="D600" i="36"/>
  <c r="D601" i="36"/>
  <c r="D602" i="36"/>
  <c r="D603" i="36"/>
  <c r="D604" i="36"/>
  <c r="D605" i="36"/>
  <c r="D606" i="36"/>
  <c r="D607" i="36"/>
  <c r="D608" i="36"/>
  <c r="D609" i="36"/>
  <c r="D610" i="36"/>
  <c r="D611" i="36"/>
  <c r="D612" i="36"/>
  <c r="D613" i="36"/>
  <c r="D614" i="36"/>
  <c r="D615" i="36"/>
  <c r="D616" i="36"/>
  <c r="D617" i="36"/>
  <c r="D618" i="36"/>
  <c r="D619" i="36"/>
  <c r="D620" i="36"/>
  <c r="D621" i="36"/>
  <c r="D622" i="36"/>
  <c r="D623" i="36"/>
  <c r="D624" i="36"/>
  <c r="D625" i="36"/>
  <c r="D626" i="36"/>
  <c r="D627" i="36"/>
  <c r="D628" i="36"/>
  <c r="D629" i="36"/>
  <c r="D630" i="36"/>
  <c r="D631" i="36"/>
  <c r="D632" i="36"/>
  <c r="D633" i="36"/>
  <c r="D634" i="36"/>
  <c r="D635" i="36"/>
  <c r="D636" i="36"/>
  <c r="D637" i="36"/>
  <c r="D638" i="36"/>
  <c r="D639" i="36"/>
  <c r="D640" i="36"/>
  <c r="D641" i="36"/>
  <c r="D642" i="36"/>
  <c r="D643" i="36"/>
  <c r="D644" i="36"/>
  <c r="D645" i="36"/>
  <c r="D646" i="36"/>
  <c r="D647" i="36"/>
  <c r="D648" i="36"/>
  <c r="D649" i="36"/>
  <c r="D650" i="36"/>
  <c r="D651" i="36"/>
  <c r="D652" i="36"/>
  <c r="D653" i="36"/>
  <c r="D654" i="36"/>
  <c r="D655" i="36"/>
  <c r="D656" i="36"/>
  <c r="D657" i="36"/>
  <c r="D658" i="36"/>
  <c r="D659" i="36"/>
  <c r="D660" i="36"/>
  <c r="D661" i="36"/>
  <c r="D662" i="36"/>
  <c r="D663" i="36"/>
  <c r="D664" i="36"/>
  <c r="D665" i="36"/>
  <c r="D666" i="36"/>
  <c r="D667" i="36"/>
  <c r="D668" i="36"/>
  <c r="D669" i="36"/>
  <c r="D670" i="36"/>
  <c r="D671" i="36"/>
  <c r="D672" i="36"/>
  <c r="D673" i="36"/>
  <c r="D674" i="36"/>
  <c r="D675" i="36"/>
  <c r="D676" i="36"/>
  <c r="D677" i="36"/>
  <c r="D678" i="36"/>
  <c r="D679" i="36"/>
  <c r="D680" i="36"/>
  <c r="D681" i="36"/>
  <c r="D682" i="36"/>
  <c r="D683" i="36"/>
  <c r="D684" i="36"/>
  <c r="D685" i="36"/>
  <c r="D686" i="36"/>
  <c r="D687" i="36"/>
  <c r="D688" i="36"/>
  <c r="D689" i="36"/>
  <c r="D690" i="36"/>
  <c r="D691" i="36"/>
  <c r="D692" i="36"/>
  <c r="D693" i="36"/>
  <c r="D694" i="36"/>
  <c r="D695" i="36"/>
  <c r="D696" i="36"/>
  <c r="D697" i="36"/>
  <c r="D698" i="36"/>
  <c r="D699" i="36"/>
  <c r="D700" i="36"/>
  <c r="D701" i="36"/>
  <c r="D702" i="36"/>
  <c r="D703" i="36"/>
  <c r="D704" i="36"/>
  <c r="D705" i="36"/>
  <c r="D706" i="36"/>
  <c r="D707" i="36"/>
  <c r="D708" i="36"/>
  <c r="D709" i="36"/>
  <c r="D710" i="36"/>
  <c r="D711" i="36"/>
  <c r="D712" i="36"/>
  <c r="D713" i="36"/>
  <c r="D714" i="36"/>
  <c r="D715" i="36"/>
  <c r="D716" i="36"/>
  <c r="D717" i="36"/>
  <c r="D718" i="36"/>
  <c r="D719" i="36"/>
  <c r="D720" i="36"/>
  <c r="D721" i="36"/>
  <c r="D722" i="36"/>
  <c r="D723" i="36"/>
  <c r="D724" i="36"/>
  <c r="D725" i="36"/>
  <c r="D726" i="36"/>
  <c r="D727" i="36"/>
  <c r="D728" i="36"/>
  <c r="D729" i="36"/>
  <c r="D730" i="36"/>
  <c r="D731" i="36"/>
  <c r="D732" i="36"/>
  <c r="D733" i="36"/>
  <c r="D734" i="36"/>
  <c r="D735" i="36"/>
  <c r="D736" i="36"/>
  <c r="D737" i="36"/>
  <c r="D738" i="36"/>
  <c r="D739" i="36"/>
  <c r="D740" i="36"/>
  <c r="D741" i="36"/>
  <c r="D742" i="36"/>
  <c r="D743" i="36"/>
  <c r="D744" i="36"/>
  <c r="D745" i="36"/>
  <c r="D746" i="36"/>
  <c r="D747" i="36"/>
  <c r="D748" i="36"/>
  <c r="D749" i="36"/>
  <c r="D750" i="36"/>
  <c r="D751" i="36"/>
  <c r="D752" i="36"/>
  <c r="D753" i="36"/>
  <c r="D754" i="36"/>
  <c r="D755" i="36"/>
  <c r="D756" i="36"/>
  <c r="D757" i="36"/>
  <c r="D758" i="36"/>
  <c r="D759" i="36"/>
  <c r="D760" i="36"/>
  <c r="D761" i="36"/>
  <c r="D762" i="36"/>
  <c r="D763" i="36"/>
  <c r="D764" i="36"/>
  <c r="D765" i="36"/>
  <c r="D766" i="36"/>
  <c r="D767" i="36"/>
  <c r="D768" i="36"/>
  <c r="D769" i="36"/>
  <c r="D770" i="36"/>
  <c r="D771" i="36"/>
  <c r="D772" i="36"/>
  <c r="D773" i="36"/>
  <c r="D774" i="36"/>
  <c r="D775" i="36"/>
  <c r="D776" i="36"/>
  <c r="D777" i="36"/>
  <c r="D778" i="36"/>
  <c r="D779" i="36"/>
  <c r="D780" i="36"/>
  <c r="D781" i="36"/>
  <c r="D782" i="36"/>
  <c r="D783" i="36"/>
  <c r="D784" i="36"/>
  <c r="D785" i="36"/>
  <c r="D786" i="36"/>
  <c r="D787" i="36"/>
  <c r="D788" i="36"/>
  <c r="D789" i="36"/>
  <c r="D790" i="36"/>
  <c r="D791" i="36"/>
  <c r="D792" i="36"/>
  <c r="D793" i="36"/>
  <c r="D794" i="36"/>
  <c r="D795" i="36"/>
  <c r="D796" i="36"/>
  <c r="D797" i="36"/>
  <c r="D798" i="36"/>
  <c r="D799" i="36"/>
  <c r="D800" i="36"/>
  <c r="D801" i="36"/>
  <c r="D802" i="36"/>
  <c r="D803" i="36"/>
  <c r="D804" i="36"/>
  <c r="D805" i="36"/>
  <c r="D806" i="36"/>
  <c r="D807" i="36"/>
  <c r="D808" i="36"/>
  <c r="D809" i="36"/>
  <c r="D810" i="36"/>
  <c r="D811" i="36"/>
  <c r="D812" i="36"/>
  <c r="D813" i="36"/>
  <c r="D814" i="36"/>
  <c r="D815" i="36"/>
  <c r="D816" i="36"/>
  <c r="D817" i="36"/>
  <c r="D818" i="36"/>
  <c r="D819" i="36"/>
  <c r="D820" i="36"/>
  <c r="D821" i="36"/>
  <c r="D822" i="36"/>
  <c r="D823" i="36"/>
  <c r="D824" i="36"/>
  <c r="D825" i="36"/>
  <c r="D826" i="36"/>
  <c r="D827" i="36"/>
  <c r="D828" i="36"/>
  <c r="D829" i="36"/>
  <c r="D830" i="36"/>
  <c r="D831" i="36"/>
  <c r="D832" i="36"/>
  <c r="D833" i="36"/>
  <c r="D834" i="36"/>
  <c r="D835" i="36"/>
  <c r="D836" i="36"/>
  <c r="D837" i="36"/>
  <c r="D838" i="36"/>
  <c r="D839" i="36"/>
  <c r="D840" i="36"/>
  <c r="D841" i="36"/>
  <c r="D842" i="36"/>
  <c r="D843" i="36"/>
  <c r="D844" i="36"/>
  <c r="D845" i="36"/>
  <c r="D846" i="36"/>
  <c r="D847" i="36"/>
  <c r="D848" i="36"/>
  <c r="D849" i="36"/>
  <c r="D850" i="36"/>
  <c r="D851" i="36"/>
  <c r="D852" i="36"/>
  <c r="D853" i="36"/>
  <c r="D854" i="36"/>
  <c r="D855" i="36"/>
  <c r="D856" i="36"/>
  <c r="D857" i="36"/>
  <c r="D858" i="36"/>
  <c r="D859" i="36"/>
  <c r="D860" i="36"/>
  <c r="D861" i="36"/>
  <c r="D862" i="36"/>
  <c r="D863" i="36"/>
  <c r="D864" i="36"/>
  <c r="D865" i="36"/>
  <c r="D866" i="36"/>
  <c r="D867" i="36"/>
  <c r="D868" i="36"/>
  <c r="D869" i="36"/>
  <c r="D870" i="36"/>
  <c r="D871" i="36"/>
  <c r="D872" i="36"/>
  <c r="D873" i="36"/>
  <c r="D874" i="36"/>
  <c r="D875" i="36"/>
  <c r="D876" i="36"/>
  <c r="D877" i="36"/>
  <c r="D878" i="36"/>
  <c r="D879" i="36"/>
  <c r="D880" i="36"/>
  <c r="D881" i="36"/>
  <c r="D882" i="36"/>
  <c r="D883" i="36"/>
  <c r="D884" i="36"/>
  <c r="D885" i="36"/>
  <c r="D886" i="36"/>
  <c r="D887" i="36"/>
  <c r="D888" i="36"/>
  <c r="D889" i="36"/>
  <c r="D890" i="36"/>
  <c r="D891" i="36"/>
  <c r="D892" i="36"/>
  <c r="D893" i="36"/>
  <c r="D894" i="36"/>
  <c r="D895" i="36"/>
  <c r="D896" i="36"/>
  <c r="D897" i="36"/>
  <c r="D898" i="36"/>
  <c r="D899" i="36"/>
  <c r="D900" i="36"/>
  <c r="D901" i="36"/>
  <c r="D902" i="36"/>
  <c r="D903" i="36"/>
  <c r="D904" i="36"/>
  <c r="D905" i="36"/>
  <c r="D906" i="36"/>
  <c r="D907" i="36"/>
  <c r="D908" i="36"/>
  <c r="D909" i="36"/>
  <c r="D910" i="36"/>
  <c r="D911" i="36"/>
  <c r="D912" i="36"/>
  <c r="D913" i="36"/>
  <c r="D914" i="36"/>
  <c r="D915" i="36"/>
  <c r="D916" i="36"/>
  <c r="D917" i="36"/>
  <c r="D918" i="36"/>
  <c r="D919" i="36"/>
  <c r="D920" i="36"/>
  <c r="D921" i="36"/>
  <c r="D922" i="36"/>
  <c r="D923" i="36"/>
  <c r="D924" i="36"/>
  <c r="D925" i="36"/>
  <c r="D926" i="36"/>
  <c r="D927" i="36"/>
  <c r="D928" i="36"/>
  <c r="D929" i="36"/>
  <c r="D930" i="36"/>
  <c r="D931" i="36"/>
  <c r="D932" i="36"/>
  <c r="D933" i="36"/>
  <c r="D934" i="36"/>
  <c r="D935" i="36"/>
  <c r="D936" i="36"/>
  <c r="D937" i="36"/>
  <c r="D938" i="36"/>
  <c r="D939" i="36"/>
  <c r="D940" i="36"/>
  <c r="D941" i="36"/>
  <c r="D942" i="36"/>
  <c r="D943" i="36"/>
  <c r="D944" i="36"/>
  <c r="D945" i="36"/>
  <c r="D946" i="36"/>
  <c r="D947" i="36"/>
  <c r="D948" i="36"/>
  <c r="D949" i="36"/>
  <c r="D950" i="36"/>
  <c r="D951" i="36"/>
  <c r="D952" i="36"/>
  <c r="D953" i="36"/>
  <c r="D954" i="36"/>
  <c r="D955" i="36"/>
  <c r="D956" i="36"/>
  <c r="D957" i="36"/>
  <c r="D958" i="36"/>
  <c r="D959" i="36"/>
  <c r="D960" i="36"/>
  <c r="D961" i="36"/>
  <c r="D962" i="36"/>
  <c r="D963" i="36"/>
  <c r="D964" i="36"/>
  <c r="D965" i="36"/>
  <c r="D966" i="36"/>
  <c r="D967" i="36"/>
  <c r="D968" i="36"/>
  <c r="D969" i="36"/>
  <c r="D970" i="36"/>
  <c r="D971" i="36"/>
  <c r="D972" i="36"/>
  <c r="D973" i="36"/>
  <c r="D974" i="36"/>
  <c r="D975" i="36"/>
  <c r="D976" i="36"/>
  <c r="D977" i="36"/>
  <c r="D978" i="36"/>
  <c r="D979" i="36"/>
  <c r="D980" i="36"/>
  <c r="D981" i="36"/>
  <c r="D982" i="36"/>
  <c r="D983" i="36"/>
  <c r="D984" i="36"/>
  <c r="D985" i="36"/>
  <c r="D986" i="36"/>
  <c r="D987" i="36"/>
  <c r="D988" i="36"/>
  <c r="D989" i="36"/>
  <c r="D990" i="36"/>
  <c r="D991" i="36"/>
  <c r="D992" i="36"/>
  <c r="D993" i="36"/>
  <c r="D994" i="36"/>
  <c r="D995" i="36"/>
  <c r="D996" i="36"/>
  <c r="D997" i="36"/>
  <c r="D998" i="36"/>
  <c r="D999" i="36"/>
  <c r="D1000" i="36"/>
  <c r="D1001" i="36"/>
  <c r="D3" i="34"/>
  <c r="D4" i="34"/>
  <c r="D5" i="34"/>
  <c r="T4" i="34" s="1"/>
  <c r="D6" i="34"/>
  <c r="T5" i="34" s="1"/>
  <c r="D7" i="34"/>
  <c r="D8" i="34"/>
  <c r="D9" i="34"/>
  <c r="D10" i="34"/>
  <c r="D11" i="34"/>
  <c r="D12" i="34"/>
  <c r="D13" i="34"/>
  <c r="D14" i="34"/>
  <c r="D15" i="34"/>
  <c r="D16" i="34"/>
  <c r="D17" i="34"/>
  <c r="D18" i="34"/>
  <c r="D19" i="34"/>
  <c r="D20" i="34"/>
  <c r="D21" i="34"/>
  <c r="D22" i="34"/>
  <c r="D23" i="34"/>
  <c r="D24" i="34"/>
  <c r="D25" i="34"/>
  <c r="D26" i="34"/>
  <c r="D27" i="34"/>
  <c r="D28" i="34"/>
  <c r="D29" i="34"/>
  <c r="D30" i="34"/>
  <c r="D31" i="34"/>
  <c r="D32" i="34"/>
  <c r="D33" i="34"/>
  <c r="D34" i="34"/>
  <c r="D35" i="34"/>
  <c r="D36" i="34"/>
  <c r="D37" i="34"/>
  <c r="D38" i="34"/>
  <c r="D39" i="34"/>
  <c r="D40" i="34"/>
  <c r="D41" i="34"/>
  <c r="D42" i="34"/>
  <c r="D43" i="34"/>
  <c r="D44" i="34"/>
  <c r="D45" i="34"/>
  <c r="D46" i="34"/>
  <c r="D47" i="34"/>
  <c r="D48" i="34"/>
  <c r="D49" i="34"/>
  <c r="D50" i="34"/>
  <c r="D51" i="34"/>
  <c r="D52" i="34"/>
  <c r="D53" i="34"/>
  <c r="D54" i="34"/>
  <c r="D55" i="34"/>
  <c r="D56" i="34"/>
  <c r="D57" i="34"/>
  <c r="D58" i="34"/>
  <c r="D59" i="34"/>
  <c r="D60" i="34"/>
  <c r="D61" i="34"/>
  <c r="D62" i="34"/>
  <c r="D63" i="34"/>
  <c r="D64" i="34"/>
  <c r="D65" i="34"/>
  <c r="D66" i="34"/>
  <c r="D67" i="34"/>
  <c r="D68" i="34"/>
  <c r="D69" i="34"/>
  <c r="D70" i="34"/>
  <c r="D71" i="34"/>
  <c r="D72" i="34"/>
  <c r="D73" i="34"/>
  <c r="D74" i="34"/>
  <c r="D75" i="34"/>
  <c r="D76" i="34"/>
  <c r="D77" i="34"/>
  <c r="D78" i="34"/>
  <c r="D79" i="34"/>
  <c r="D80" i="34"/>
  <c r="D81" i="34"/>
  <c r="D82" i="34"/>
  <c r="D83" i="34"/>
  <c r="D84" i="34"/>
  <c r="D85" i="34"/>
  <c r="D86" i="34"/>
  <c r="D87" i="34"/>
  <c r="D88" i="34"/>
  <c r="D89" i="34"/>
  <c r="D90" i="34"/>
  <c r="D91" i="34"/>
  <c r="D92" i="34"/>
  <c r="D93" i="34"/>
  <c r="D94" i="34"/>
  <c r="D95" i="34"/>
  <c r="D96" i="34"/>
  <c r="D97" i="34"/>
  <c r="D98" i="34"/>
  <c r="D99" i="34"/>
  <c r="D100" i="34"/>
  <c r="D101" i="34"/>
  <c r="D102" i="34"/>
  <c r="D103" i="34"/>
  <c r="D104" i="34"/>
  <c r="D105" i="34"/>
  <c r="D106" i="34"/>
  <c r="D107" i="34"/>
  <c r="D108" i="34"/>
  <c r="D109" i="34"/>
  <c r="D110" i="34"/>
  <c r="D111" i="34"/>
  <c r="D112" i="34"/>
  <c r="D113" i="34"/>
  <c r="D114" i="34"/>
  <c r="D115" i="34"/>
  <c r="D116" i="34"/>
  <c r="D117" i="34"/>
  <c r="D118" i="34"/>
  <c r="D119" i="34"/>
  <c r="D120" i="34"/>
  <c r="D121" i="34"/>
  <c r="D122" i="34"/>
  <c r="D123" i="34"/>
  <c r="D124" i="34"/>
  <c r="D125" i="34"/>
  <c r="D126" i="34"/>
  <c r="D127" i="34"/>
  <c r="D128" i="34"/>
  <c r="D129" i="34"/>
  <c r="D130" i="34"/>
  <c r="D131" i="34"/>
  <c r="D132" i="34"/>
  <c r="D133" i="34"/>
  <c r="D134" i="34"/>
  <c r="D135" i="34"/>
  <c r="D136" i="34"/>
  <c r="D137" i="34"/>
  <c r="D138" i="34"/>
  <c r="D139" i="34"/>
  <c r="D140" i="34"/>
  <c r="D141" i="34"/>
  <c r="D142" i="34"/>
  <c r="D143" i="34"/>
  <c r="D144" i="34"/>
  <c r="D145" i="34"/>
  <c r="D146" i="34"/>
  <c r="D147" i="34"/>
  <c r="D148" i="34"/>
  <c r="D149" i="34"/>
  <c r="D150" i="34"/>
  <c r="D151" i="34"/>
  <c r="D152" i="34"/>
  <c r="D153" i="34"/>
  <c r="D154" i="34"/>
  <c r="D155" i="34"/>
  <c r="D156" i="34"/>
  <c r="D157" i="34"/>
  <c r="D158" i="34"/>
  <c r="D159" i="34"/>
  <c r="D160" i="34"/>
  <c r="D161" i="34"/>
  <c r="D162" i="34"/>
  <c r="D163" i="34"/>
  <c r="D164" i="34"/>
  <c r="D165" i="34"/>
  <c r="D166" i="34"/>
  <c r="D167" i="34"/>
  <c r="D168" i="34"/>
  <c r="D169" i="34"/>
  <c r="D170" i="34"/>
  <c r="D171" i="34"/>
  <c r="D172" i="34"/>
  <c r="D173" i="34"/>
  <c r="D174" i="34"/>
  <c r="D175" i="34"/>
  <c r="D176" i="34"/>
  <c r="D177" i="34"/>
  <c r="D178" i="34"/>
  <c r="D179" i="34"/>
  <c r="D180" i="34"/>
  <c r="D181" i="34"/>
  <c r="D182" i="34"/>
  <c r="D183" i="34"/>
  <c r="D184" i="34"/>
  <c r="D185" i="34"/>
  <c r="D186" i="34"/>
  <c r="D187" i="34"/>
  <c r="D188" i="34"/>
  <c r="D189" i="34"/>
  <c r="D190" i="34"/>
  <c r="D191" i="34"/>
  <c r="D192" i="34"/>
  <c r="D193" i="34"/>
  <c r="D194" i="34"/>
  <c r="D195" i="34"/>
  <c r="D196" i="34"/>
  <c r="D197" i="34"/>
  <c r="D198" i="34"/>
  <c r="D199" i="34"/>
  <c r="D200" i="34"/>
  <c r="D201" i="34"/>
  <c r="D202" i="34"/>
  <c r="D203" i="34"/>
  <c r="D204" i="34"/>
  <c r="D205" i="34"/>
  <c r="D206" i="34"/>
  <c r="D207" i="34"/>
  <c r="D208" i="34"/>
  <c r="D209" i="34"/>
  <c r="D210" i="34"/>
  <c r="D211" i="34"/>
  <c r="D212" i="34"/>
  <c r="D213" i="34"/>
  <c r="D214" i="34"/>
  <c r="D215" i="34"/>
  <c r="D216" i="34"/>
  <c r="D217" i="34"/>
  <c r="D218" i="34"/>
  <c r="D219" i="34"/>
  <c r="D220" i="34"/>
  <c r="D221" i="34"/>
  <c r="D222" i="34"/>
  <c r="D223" i="34"/>
  <c r="D224" i="34"/>
  <c r="D225" i="34"/>
  <c r="D226" i="34"/>
  <c r="D227" i="34"/>
  <c r="D228" i="34"/>
  <c r="D229" i="34"/>
  <c r="D230" i="34"/>
  <c r="D231" i="34"/>
  <c r="D232" i="34"/>
  <c r="D233" i="34"/>
  <c r="D234" i="34"/>
  <c r="D235" i="34"/>
  <c r="D236" i="34"/>
  <c r="D237" i="34"/>
  <c r="D238" i="34"/>
  <c r="D239" i="34"/>
  <c r="D240" i="34"/>
  <c r="D241" i="34"/>
  <c r="D242" i="34"/>
  <c r="D243" i="34"/>
  <c r="D244" i="34"/>
  <c r="D245" i="34"/>
  <c r="D246" i="34"/>
  <c r="D247" i="34"/>
  <c r="D248" i="34"/>
  <c r="D249" i="34"/>
  <c r="D250" i="34"/>
  <c r="D251" i="34"/>
  <c r="D252" i="34"/>
  <c r="D253" i="34"/>
  <c r="D254" i="34"/>
  <c r="D255" i="34"/>
  <c r="D256" i="34"/>
  <c r="D257" i="34"/>
  <c r="D258" i="34"/>
  <c r="D259" i="34"/>
  <c r="D260" i="34"/>
  <c r="D261" i="34"/>
  <c r="D262" i="34"/>
  <c r="D263" i="34"/>
  <c r="D264" i="34"/>
  <c r="D265" i="34"/>
  <c r="D266" i="34"/>
  <c r="D267" i="34"/>
  <c r="D268" i="34"/>
  <c r="D269" i="34"/>
  <c r="D270" i="34"/>
  <c r="D271" i="34"/>
  <c r="D272" i="34"/>
  <c r="D273" i="34"/>
  <c r="D274" i="34"/>
  <c r="D275" i="34"/>
  <c r="D276" i="34"/>
  <c r="D277" i="34"/>
  <c r="D278" i="34"/>
  <c r="D279" i="34"/>
  <c r="D280" i="34"/>
  <c r="D281" i="34"/>
  <c r="D282" i="34"/>
  <c r="D283" i="34"/>
  <c r="D284" i="34"/>
  <c r="D285" i="34"/>
  <c r="D286" i="34"/>
  <c r="D287" i="34"/>
  <c r="D288" i="34"/>
  <c r="D289" i="34"/>
  <c r="D290" i="34"/>
  <c r="D291" i="34"/>
  <c r="D292" i="34"/>
  <c r="D293" i="34"/>
  <c r="D294" i="34"/>
  <c r="D295" i="34"/>
  <c r="D296" i="34"/>
  <c r="D297" i="34"/>
  <c r="D298" i="34"/>
  <c r="D299" i="34"/>
  <c r="D300" i="34"/>
  <c r="D301" i="34"/>
  <c r="D302" i="34"/>
  <c r="D303" i="34"/>
  <c r="D304" i="34"/>
  <c r="D305" i="34"/>
  <c r="D306" i="34"/>
  <c r="D307" i="34"/>
  <c r="D308" i="34"/>
  <c r="D309" i="34"/>
  <c r="D310" i="34"/>
  <c r="D311" i="34"/>
  <c r="D312" i="34"/>
  <c r="D313" i="34"/>
  <c r="D314" i="34"/>
  <c r="D315" i="34"/>
  <c r="D316" i="34"/>
  <c r="D317" i="34"/>
  <c r="D318" i="34"/>
  <c r="D319" i="34"/>
  <c r="D320" i="34"/>
  <c r="D321" i="34"/>
  <c r="D322" i="34"/>
  <c r="D323" i="34"/>
  <c r="D324" i="34"/>
  <c r="D325" i="34"/>
  <c r="D326" i="34"/>
  <c r="D327" i="34"/>
  <c r="D328" i="34"/>
  <c r="D329" i="34"/>
  <c r="D330" i="34"/>
  <c r="D331" i="34"/>
  <c r="D332" i="34"/>
  <c r="D333" i="34"/>
  <c r="D334" i="34"/>
  <c r="D335" i="34"/>
  <c r="D336" i="34"/>
  <c r="D337" i="34"/>
  <c r="D338" i="34"/>
  <c r="D339" i="34"/>
  <c r="D340" i="34"/>
  <c r="D341" i="34"/>
  <c r="D342" i="34"/>
  <c r="D343" i="34"/>
  <c r="D344" i="34"/>
  <c r="D345" i="34"/>
  <c r="D346" i="34"/>
  <c r="D347" i="34"/>
  <c r="D348" i="34"/>
  <c r="D349" i="34"/>
  <c r="D350" i="34"/>
  <c r="D351" i="34"/>
  <c r="D352" i="34"/>
  <c r="D353" i="34"/>
  <c r="D354" i="34"/>
  <c r="D355" i="34"/>
  <c r="D356" i="34"/>
  <c r="D357" i="34"/>
  <c r="D358" i="34"/>
  <c r="D359" i="34"/>
  <c r="D360" i="34"/>
  <c r="D361" i="34"/>
  <c r="D362" i="34"/>
  <c r="D363" i="34"/>
  <c r="D364" i="34"/>
  <c r="D365" i="34"/>
  <c r="D366" i="34"/>
  <c r="D367" i="34"/>
  <c r="D368" i="34"/>
  <c r="D369" i="34"/>
  <c r="D370" i="34"/>
  <c r="D371" i="34"/>
  <c r="D372" i="34"/>
  <c r="D373" i="34"/>
  <c r="D374" i="34"/>
  <c r="D375" i="34"/>
  <c r="D376" i="34"/>
  <c r="D377" i="34"/>
  <c r="D378" i="34"/>
  <c r="D379" i="34"/>
  <c r="D380" i="34"/>
  <c r="D381" i="34"/>
  <c r="D382" i="34"/>
  <c r="D383" i="34"/>
  <c r="D384" i="34"/>
  <c r="D385" i="34"/>
  <c r="D386" i="34"/>
  <c r="D387" i="34"/>
  <c r="D388" i="34"/>
  <c r="D389" i="34"/>
  <c r="D390" i="34"/>
  <c r="D391" i="34"/>
  <c r="D392" i="34"/>
  <c r="D393" i="34"/>
  <c r="D394" i="34"/>
  <c r="D395" i="34"/>
  <c r="D396" i="34"/>
  <c r="D397" i="34"/>
  <c r="D398" i="34"/>
  <c r="D399" i="34"/>
  <c r="D400" i="34"/>
  <c r="D401" i="34"/>
  <c r="D402" i="34"/>
  <c r="D403" i="34"/>
  <c r="D404" i="34"/>
  <c r="D405" i="34"/>
  <c r="D406" i="34"/>
  <c r="D407" i="34"/>
  <c r="D408" i="34"/>
  <c r="D409" i="34"/>
  <c r="D410" i="34"/>
  <c r="D411" i="34"/>
  <c r="D412" i="34"/>
  <c r="D413" i="34"/>
  <c r="D414" i="34"/>
  <c r="D415" i="34"/>
  <c r="D416" i="34"/>
  <c r="D417" i="34"/>
  <c r="D418" i="34"/>
  <c r="D419" i="34"/>
  <c r="D420" i="34"/>
  <c r="D421" i="34"/>
  <c r="D422" i="34"/>
  <c r="D423" i="34"/>
  <c r="D424" i="34"/>
  <c r="D425" i="34"/>
  <c r="D426" i="34"/>
  <c r="D427" i="34"/>
  <c r="D428" i="34"/>
  <c r="D429" i="34"/>
  <c r="D430" i="34"/>
  <c r="D431" i="34"/>
  <c r="D432" i="34"/>
  <c r="D433" i="34"/>
  <c r="D434" i="34"/>
  <c r="D435" i="34"/>
  <c r="D436" i="34"/>
  <c r="D437" i="34"/>
  <c r="D438" i="34"/>
  <c r="D439" i="34"/>
  <c r="D440" i="34"/>
  <c r="D441" i="34"/>
  <c r="D442" i="34"/>
  <c r="D443" i="34"/>
  <c r="D444" i="34"/>
  <c r="D445" i="34"/>
  <c r="D446" i="34"/>
  <c r="D447" i="34"/>
  <c r="D448" i="34"/>
  <c r="D449" i="34"/>
  <c r="D450" i="34"/>
  <c r="D451" i="34"/>
  <c r="D452" i="34"/>
  <c r="D453" i="34"/>
  <c r="D454" i="34"/>
  <c r="D455" i="34"/>
  <c r="D456" i="34"/>
  <c r="D457" i="34"/>
  <c r="D458" i="34"/>
  <c r="D459" i="34"/>
  <c r="D460" i="34"/>
  <c r="D461" i="34"/>
  <c r="D462" i="34"/>
  <c r="D463" i="34"/>
  <c r="D464" i="34"/>
  <c r="D465" i="34"/>
  <c r="D466" i="34"/>
  <c r="D467" i="34"/>
  <c r="D468" i="34"/>
  <c r="D469" i="34"/>
  <c r="D470" i="34"/>
  <c r="D471" i="34"/>
  <c r="D472" i="34"/>
  <c r="D473" i="34"/>
  <c r="D474" i="34"/>
  <c r="D475" i="34"/>
  <c r="D476" i="34"/>
  <c r="D477" i="34"/>
  <c r="D478" i="34"/>
  <c r="D479" i="34"/>
  <c r="D480" i="34"/>
  <c r="D481" i="34"/>
  <c r="D482" i="34"/>
  <c r="D483" i="34"/>
  <c r="D484" i="34"/>
  <c r="D485" i="34"/>
  <c r="D486" i="34"/>
  <c r="D487" i="34"/>
  <c r="D488" i="34"/>
  <c r="D489" i="34"/>
  <c r="D490" i="34"/>
  <c r="D491" i="34"/>
  <c r="D492" i="34"/>
  <c r="D493" i="34"/>
  <c r="D494" i="34"/>
  <c r="D495" i="34"/>
  <c r="D496" i="34"/>
  <c r="D497" i="34"/>
  <c r="D498" i="34"/>
  <c r="D499" i="34"/>
  <c r="D500" i="34"/>
  <c r="D501" i="34"/>
  <c r="D502" i="34"/>
  <c r="D503" i="34"/>
  <c r="D504" i="34"/>
  <c r="D505" i="34"/>
  <c r="D506" i="34"/>
  <c r="D507" i="34"/>
  <c r="D508" i="34"/>
  <c r="D509" i="34"/>
  <c r="D510" i="34"/>
  <c r="D511" i="34"/>
  <c r="D512" i="34"/>
  <c r="D513" i="34"/>
  <c r="D514" i="34"/>
  <c r="D515" i="34"/>
  <c r="D516" i="34"/>
  <c r="D517" i="34"/>
  <c r="D518" i="34"/>
  <c r="D519" i="34"/>
  <c r="D520" i="34"/>
  <c r="D521" i="34"/>
  <c r="D522" i="34"/>
  <c r="D523" i="34"/>
  <c r="D524" i="34"/>
  <c r="D525" i="34"/>
  <c r="D526" i="34"/>
  <c r="D527" i="34"/>
  <c r="D528" i="34"/>
  <c r="D529" i="34"/>
  <c r="D530" i="34"/>
  <c r="D531" i="34"/>
  <c r="D532" i="34"/>
  <c r="D533" i="34"/>
  <c r="D534" i="34"/>
  <c r="D535" i="34"/>
  <c r="D536" i="34"/>
  <c r="D537" i="34"/>
  <c r="D538" i="34"/>
  <c r="D539" i="34"/>
  <c r="D540" i="34"/>
  <c r="D541" i="34"/>
  <c r="D542" i="34"/>
  <c r="D543" i="34"/>
  <c r="D544" i="34"/>
  <c r="D545" i="34"/>
  <c r="D546" i="34"/>
  <c r="D547" i="34"/>
  <c r="D548" i="34"/>
  <c r="D549" i="34"/>
  <c r="D550" i="34"/>
  <c r="D551" i="34"/>
  <c r="D552" i="34"/>
  <c r="D553" i="34"/>
  <c r="D554" i="34"/>
  <c r="D555" i="34"/>
  <c r="D556" i="34"/>
  <c r="D557" i="34"/>
  <c r="D558" i="34"/>
  <c r="D559" i="34"/>
  <c r="D560" i="34"/>
  <c r="D561" i="34"/>
  <c r="D562" i="34"/>
  <c r="D563" i="34"/>
  <c r="D564" i="34"/>
  <c r="D565" i="34"/>
  <c r="D566" i="34"/>
  <c r="D567" i="34"/>
  <c r="D568" i="34"/>
  <c r="D569" i="34"/>
  <c r="D570" i="34"/>
  <c r="D571" i="34"/>
  <c r="D572" i="34"/>
  <c r="D573" i="34"/>
  <c r="D574" i="34"/>
  <c r="D575" i="34"/>
  <c r="D576" i="34"/>
  <c r="D577" i="34"/>
  <c r="D578" i="34"/>
  <c r="D579" i="34"/>
  <c r="D580" i="34"/>
  <c r="D581" i="34"/>
  <c r="D582" i="34"/>
  <c r="D583" i="34"/>
  <c r="D584" i="34"/>
  <c r="D585" i="34"/>
  <c r="D586" i="34"/>
  <c r="D587" i="34"/>
  <c r="D588" i="34"/>
  <c r="D589" i="34"/>
  <c r="D590" i="34"/>
  <c r="D591" i="34"/>
  <c r="D592" i="34"/>
  <c r="D593" i="34"/>
  <c r="D594" i="34"/>
  <c r="D595" i="34"/>
  <c r="D596" i="34"/>
  <c r="D597" i="34"/>
  <c r="D598" i="34"/>
  <c r="D599" i="34"/>
  <c r="D600" i="34"/>
  <c r="D601" i="34"/>
  <c r="D602" i="34"/>
  <c r="D603" i="34"/>
  <c r="D604" i="34"/>
  <c r="D605" i="34"/>
  <c r="D606" i="34"/>
  <c r="D607" i="34"/>
  <c r="D608" i="34"/>
  <c r="D609" i="34"/>
  <c r="D610" i="34"/>
  <c r="D611" i="34"/>
  <c r="D612" i="34"/>
  <c r="D613" i="34"/>
  <c r="D614" i="34"/>
  <c r="D615" i="34"/>
  <c r="D616" i="34"/>
  <c r="D617" i="34"/>
  <c r="D618" i="34"/>
  <c r="D619" i="34"/>
  <c r="D620" i="34"/>
  <c r="D621" i="34"/>
  <c r="D622" i="34"/>
  <c r="D623" i="34"/>
  <c r="D624" i="34"/>
  <c r="D625" i="34"/>
  <c r="D626" i="34"/>
  <c r="D627" i="34"/>
  <c r="D628" i="34"/>
  <c r="D629" i="34"/>
  <c r="D630" i="34"/>
  <c r="D631" i="34"/>
  <c r="D632" i="34"/>
  <c r="D633" i="34"/>
  <c r="D634" i="34"/>
  <c r="D635" i="34"/>
  <c r="D636" i="34"/>
  <c r="D637" i="34"/>
  <c r="D638" i="34"/>
  <c r="D639" i="34"/>
  <c r="D640" i="34"/>
  <c r="D641" i="34"/>
  <c r="D642" i="34"/>
  <c r="D643" i="34"/>
  <c r="D644" i="34"/>
  <c r="D645" i="34"/>
  <c r="D646" i="34"/>
  <c r="D647" i="34"/>
  <c r="D648" i="34"/>
  <c r="D649" i="34"/>
  <c r="D650" i="34"/>
  <c r="D651" i="34"/>
  <c r="D652" i="34"/>
  <c r="D653" i="34"/>
  <c r="D654" i="34"/>
  <c r="D655" i="34"/>
  <c r="D656" i="34"/>
  <c r="D657" i="34"/>
  <c r="D658" i="34"/>
  <c r="D659" i="34"/>
  <c r="D660" i="34"/>
  <c r="D661" i="34"/>
  <c r="D662" i="34"/>
  <c r="D663" i="34"/>
  <c r="D664" i="34"/>
  <c r="D665" i="34"/>
  <c r="D666" i="34"/>
  <c r="D667" i="34"/>
  <c r="D668" i="34"/>
  <c r="D669" i="34"/>
  <c r="D670" i="34"/>
  <c r="D671" i="34"/>
  <c r="D672" i="34"/>
  <c r="D673" i="34"/>
  <c r="D674" i="34"/>
  <c r="D675" i="34"/>
  <c r="D676" i="34"/>
  <c r="D677" i="34"/>
  <c r="D678" i="34"/>
  <c r="D679" i="34"/>
  <c r="D680" i="34"/>
  <c r="D681" i="34"/>
  <c r="D682" i="34"/>
  <c r="D683" i="34"/>
  <c r="D684" i="34"/>
  <c r="D685" i="34"/>
  <c r="D686" i="34"/>
  <c r="D687" i="34"/>
  <c r="D688" i="34"/>
  <c r="D689" i="34"/>
  <c r="D690" i="34"/>
  <c r="D691" i="34"/>
  <c r="D692" i="34"/>
  <c r="D693" i="34"/>
  <c r="D694" i="34"/>
  <c r="D695" i="34"/>
  <c r="D696" i="34"/>
  <c r="D697" i="34"/>
  <c r="D698" i="34"/>
  <c r="D699" i="34"/>
  <c r="D700" i="34"/>
  <c r="D701" i="34"/>
  <c r="D702" i="34"/>
  <c r="D703" i="34"/>
  <c r="D704" i="34"/>
  <c r="D705" i="34"/>
  <c r="D706" i="34"/>
  <c r="D707" i="34"/>
  <c r="D708" i="34"/>
  <c r="D709" i="34"/>
  <c r="D710" i="34"/>
  <c r="D711" i="34"/>
  <c r="D712" i="34"/>
  <c r="D713" i="34"/>
  <c r="D714" i="34"/>
  <c r="D715" i="34"/>
  <c r="D716" i="34"/>
  <c r="D717" i="34"/>
  <c r="D718" i="34"/>
  <c r="D719" i="34"/>
  <c r="D720" i="34"/>
  <c r="D721" i="34"/>
  <c r="D722" i="34"/>
  <c r="D723" i="34"/>
  <c r="D724" i="34"/>
  <c r="D725" i="34"/>
  <c r="D726" i="34"/>
  <c r="D727" i="34"/>
  <c r="D728" i="34"/>
  <c r="D729" i="34"/>
  <c r="D730" i="34"/>
  <c r="D731" i="34"/>
  <c r="D732" i="34"/>
  <c r="D733" i="34"/>
  <c r="D734" i="34"/>
  <c r="D735" i="34"/>
  <c r="D736" i="34"/>
  <c r="D737" i="34"/>
  <c r="D738" i="34"/>
  <c r="D739" i="34"/>
  <c r="D740" i="34"/>
  <c r="D741" i="34"/>
  <c r="D742" i="34"/>
  <c r="D743" i="34"/>
  <c r="D744" i="34"/>
  <c r="D745" i="34"/>
  <c r="D746" i="34"/>
  <c r="D747" i="34"/>
  <c r="D748" i="34"/>
  <c r="D749" i="34"/>
  <c r="D750" i="34"/>
  <c r="D751" i="34"/>
  <c r="D752" i="34"/>
  <c r="D753" i="34"/>
  <c r="D754" i="34"/>
  <c r="D755" i="34"/>
  <c r="D756" i="34"/>
  <c r="D757" i="34"/>
  <c r="D758" i="34"/>
  <c r="D759" i="34"/>
  <c r="D760" i="34"/>
  <c r="D761" i="34"/>
  <c r="D762" i="34"/>
  <c r="D763" i="34"/>
  <c r="D764" i="34"/>
  <c r="D765" i="34"/>
  <c r="D766" i="34"/>
  <c r="D767" i="34"/>
  <c r="D768" i="34"/>
  <c r="D769" i="34"/>
  <c r="D770" i="34"/>
  <c r="D771" i="34"/>
  <c r="D772" i="34"/>
  <c r="D773" i="34"/>
  <c r="D774" i="34"/>
  <c r="D775" i="34"/>
  <c r="D776" i="34"/>
  <c r="D777" i="34"/>
  <c r="D778" i="34"/>
  <c r="D779" i="34"/>
  <c r="D780" i="34"/>
  <c r="D781" i="34"/>
  <c r="D782" i="34"/>
  <c r="D783" i="34"/>
  <c r="D784" i="34"/>
  <c r="D785" i="34"/>
  <c r="D786" i="34"/>
  <c r="D787" i="34"/>
  <c r="D788" i="34"/>
  <c r="D789" i="34"/>
  <c r="D790" i="34"/>
  <c r="D791" i="34"/>
  <c r="D792" i="34"/>
  <c r="D793" i="34"/>
  <c r="D794" i="34"/>
  <c r="D795" i="34"/>
  <c r="D796" i="34"/>
  <c r="D797" i="34"/>
  <c r="D798" i="34"/>
  <c r="D799" i="34"/>
  <c r="D800" i="34"/>
  <c r="D801" i="34"/>
  <c r="D802" i="34"/>
  <c r="D803" i="34"/>
  <c r="D804" i="34"/>
  <c r="D805" i="34"/>
  <c r="D806" i="34"/>
  <c r="D807" i="34"/>
  <c r="D808" i="34"/>
  <c r="D809" i="34"/>
  <c r="D810" i="34"/>
  <c r="D811" i="34"/>
  <c r="D812" i="34"/>
  <c r="D813" i="34"/>
  <c r="D814" i="34"/>
  <c r="D815" i="34"/>
  <c r="D816" i="34"/>
  <c r="D817" i="34"/>
  <c r="D818" i="34"/>
  <c r="D819" i="34"/>
  <c r="D820" i="34"/>
  <c r="D821" i="34"/>
  <c r="D822" i="34"/>
  <c r="D823" i="34"/>
  <c r="D824" i="34"/>
  <c r="D825" i="34"/>
  <c r="D826" i="34"/>
  <c r="D827" i="34"/>
  <c r="D828" i="34"/>
  <c r="D829" i="34"/>
  <c r="D830" i="34"/>
  <c r="D831" i="34"/>
  <c r="D832" i="34"/>
  <c r="D833" i="34"/>
  <c r="D834" i="34"/>
  <c r="D835" i="34"/>
  <c r="D836" i="34"/>
  <c r="D837" i="34"/>
  <c r="D838" i="34"/>
  <c r="D839" i="34"/>
  <c r="D840" i="34"/>
  <c r="D841" i="34"/>
  <c r="D842" i="34"/>
  <c r="D843" i="34"/>
  <c r="D844" i="34"/>
  <c r="D845" i="34"/>
  <c r="D846" i="34"/>
  <c r="D847" i="34"/>
  <c r="D848" i="34"/>
  <c r="D849" i="34"/>
  <c r="D850" i="34"/>
  <c r="D851" i="34"/>
  <c r="D852" i="34"/>
  <c r="D853" i="34"/>
  <c r="D854" i="34"/>
  <c r="D855" i="34"/>
  <c r="D856" i="34"/>
  <c r="D857" i="34"/>
  <c r="D858" i="34"/>
  <c r="D859" i="34"/>
  <c r="D860" i="34"/>
  <c r="D861" i="34"/>
  <c r="D862" i="34"/>
  <c r="D863" i="34"/>
  <c r="D864" i="34"/>
  <c r="D865" i="34"/>
  <c r="D866" i="34"/>
  <c r="D867" i="34"/>
  <c r="D868" i="34"/>
  <c r="D869" i="34"/>
  <c r="D870" i="34"/>
  <c r="D871" i="34"/>
  <c r="D872" i="34"/>
  <c r="D873" i="34"/>
  <c r="D874" i="34"/>
  <c r="D875" i="34"/>
  <c r="D876" i="34"/>
  <c r="D877" i="34"/>
  <c r="D878" i="34"/>
  <c r="D879" i="34"/>
  <c r="D880" i="34"/>
  <c r="D881" i="34"/>
  <c r="D882" i="34"/>
  <c r="D883" i="34"/>
  <c r="D884" i="34"/>
  <c r="D885" i="34"/>
  <c r="D886" i="34"/>
  <c r="D887" i="34"/>
  <c r="D888" i="34"/>
  <c r="D889" i="34"/>
  <c r="D890" i="34"/>
  <c r="D891" i="34"/>
  <c r="D892" i="34"/>
  <c r="D893" i="34"/>
  <c r="D894" i="34"/>
  <c r="D895" i="34"/>
  <c r="D896" i="34"/>
  <c r="D897" i="34"/>
  <c r="D898" i="34"/>
  <c r="D899" i="34"/>
  <c r="D900" i="34"/>
  <c r="D901" i="34"/>
  <c r="D902" i="34"/>
  <c r="D903" i="34"/>
  <c r="D904" i="34"/>
  <c r="D905" i="34"/>
  <c r="D906" i="34"/>
  <c r="D907" i="34"/>
  <c r="D908" i="34"/>
  <c r="D909" i="34"/>
  <c r="D910" i="34"/>
  <c r="D911" i="34"/>
  <c r="D912" i="34"/>
  <c r="D913" i="34"/>
  <c r="D914" i="34"/>
  <c r="D915" i="34"/>
  <c r="D916" i="34"/>
  <c r="D917" i="34"/>
  <c r="D918" i="34"/>
  <c r="D919" i="34"/>
  <c r="D920" i="34"/>
  <c r="D921" i="34"/>
  <c r="D922" i="34"/>
  <c r="D923" i="34"/>
  <c r="D924" i="34"/>
  <c r="D925" i="34"/>
  <c r="D926" i="34"/>
  <c r="D927" i="34"/>
  <c r="D928" i="34"/>
  <c r="D929" i="34"/>
  <c r="D930" i="34"/>
  <c r="D931" i="34"/>
  <c r="D932" i="34"/>
  <c r="D933" i="34"/>
  <c r="D934" i="34"/>
  <c r="D935" i="34"/>
  <c r="D936" i="34"/>
  <c r="D937" i="34"/>
  <c r="D938" i="34"/>
  <c r="D939" i="34"/>
  <c r="D940" i="34"/>
  <c r="D941" i="34"/>
  <c r="D942" i="34"/>
  <c r="D943" i="34"/>
  <c r="D944" i="34"/>
  <c r="D945" i="34"/>
  <c r="D946" i="34"/>
  <c r="D947" i="34"/>
  <c r="D948" i="34"/>
  <c r="D949" i="34"/>
  <c r="D950" i="34"/>
  <c r="D951" i="34"/>
  <c r="D952" i="34"/>
  <c r="D953" i="34"/>
  <c r="D954" i="34"/>
  <c r="D955" i="34"/>
  <c r="D956" i="34"/>
  <c r="D957" i="34"/>
  <c r="D958" i="34"/>
  <c r="D959" i="34"/>
  <c r="D960" i="34"/>
  <c r="D961" i="34"/>
  <c r="D962" i="34"/>
  <c r="D963" i="34"/>
  <c r="D964" i="34"/>
  <c r="D965" i="34"/>
  <c r="D966" i="34"/>
  <c r="D967" i="34"/>
  <c r="D968" i="34"/>
  <c r="D969" i="34"/>
  <c r="D970" i="34"/>
  <c r="D971" i="34"/>
  <c r="D972" i="34"/>
  <c r="D973" i="34"/>
  <c r="D974" i="34"/>
  <c r="D975" i="34"/>
  <c r="D976" i="34"/>
  <c r="D977" i="34"/>
  <c r="D978" i="34"/>
  <c r="D979" i="34"/>
  <c r="D980" i="34"/>
  <c r="D981" i="34"/>
  <c r="D982" i="34"/>
  <c r="D983" i="34"/>
  <c r="D984" i="34"/>
  <c r="D985" i="34"/>
  <c r="D986" i="34"/>
  <c r="D987" i="34"/>
  <c r="D988" i="34"/>
  <c r="D989" i="34"/>
  <c r="D990" i="34"/>
  <c r="D991" i="34"/>
  <c r="D992" i="34"/>
  <c r="D993" i="34"/>
  <c r="D994" i="34"/>
  <c r="D995" i="34"/>
  <c r="D996" i="34"/>
  <c r="D997" i="34"/>
  <c r="D998" i="34"/>
  <c r="D999" i="34"/>
  <c r="D1000" i="34"/>
  <c r="D1001" i="34"/>
  <c r="D3" i="32"/>
  <c r="T5" i="32" s="1"/>
  <c r="D4" i="32"/>
  <c r="D5" i="32"/>
  <c r="D6" i="32"/>
  <c r="D7" i="32"/>
  <c r="D8" i="32"/>
  <c r="D9" i="32"/>
  <c r="D10" i="32"/>
  <c r="D11" i="32"/>
  <c r="D12" i="32"/>
  <c r="D13" i="32"/>
  <c r="D14" i="32"/>
  <c r="D15" i="32"/>
  <c r="D16" i="32"/>
  <c r="D17" i="32"/>
  <c r="D18" i="32"/>
  <c r="D19" i="32"/>
  <c r="D20" i="32"/>
  <c r="D21" i="32"/>
  <c r="D22" i="32"/>
  <c r="D23" i="32"/>
  <c r="D24" i="32"/>
  <c r="D25" i="32"/>
  <c r="D26" i="32"/>
  <c r="D27" i="32"/>
  <c r="D28" i="32"/>
  <c r="D29" i="32"/>
  <c r="D30" i="32"/>
  <c r="D31" i="32"/>
  <c r="D32" i="32"/>
  <c r="D33" i="32"/>
  <c r="D34" i="32"/>
  <c r="D35" i="32"/>
  <c r="D36" i="32"/>
  <c r="D37" i="32"/>
  <c r="D38" i="32"/>
  <c r="D39" i="32"/>
  <c r="D40" i="32"/>
  <c r="D41" i="32"/>
  <c r="D42" i="32"/>
  <c r="D43" i="32"/>
  <c r="D44" i="32"/>
  <c r="D45" i="32"/>
  <c r="D46" i="32"/>
  <c r="D47" i="32"/>
  <c r="D48" i="32"/>
  <c r="D49" i="32"/>
  <c r="D50" i="32"/>
  <c r="D51" i="32"/>
  <c r="D52" i="32"/>
  <c r="D53" i="32"/>
  <c r="D54" i="32"/>
  <c r="D55" i="32"/>
  <c r="D56" i="32"/>
  <c r="D57" i="32"/>
  <c r="D58" i="32"/>
  <c r="D59" i="32"/>
  <c r="D60" i="32"/>
  <c r="D61" i="32"/>
  <c r="D62" i="32"/>
  <c r="D63" i="32"/>
  <c r="D64" i="32"/>
  <c r="D65" i="32"/>
  <c r="D66" i="32"/>
  <c r="D67" i="32"/>
  <c r="D68" i="32"/>
  <c r="D69" i="32"/>
  <c r="D70" i="32"/>
  <c r="D71" i="32"/>
  <c r="D72" i="32"/>
  <c r="D73" i="32"/>
  <c r="D74" i="32"/>
  <c r="D75" i="32"/>
  <c r="D76" i="32"/>
  <c r="D77" i="32"/>
  <c r="D78" i="32"/>
  <c r="D79" i="32"/>
  <c r="D80" i="32"/>
  <c r="D81" i="32"/>
  <c r="D82" i="32"/>
  <c r="D83" i="32"/>
  <c r="D84" i="32"/>
  <c r="D85" i="32"/>
  <c r="D86" i="32"/>
  <c r="D87" i="32"/>
  <c r="D88" i="32"/>
  <c r="D89" i="32"/>
  <c r="D90" i="32"/>
  <c r="D91" i="32"/>
  <c r="D92" i="32"/>
  <c r="D93" i="32"/>
  <c r="D94" i="32"/>
  <c r="D95" i="32"/>
  <c r="D96" i="32"/>
  <c r="D97" i="32"/>
  <c r="D98" i="32"/>
  <c r="D99" i="32"/>
  <c r="D100" i="32"/>
  <c r="D101" i="32"/>
  <c r="D102" i="32"/>
  <c r="D103" i="32"/>
  <c r="D104" i="32"/>
  <c r="D105" i="32"/>
  <c r="D106" i="32"/>
  <c r="D107" i="32"/>
  <c r="D108" i="32"/>
  <c r="D109" i="32"/>
  <c r="D110" i="32"/>
  <c r="D111" i="32"/>
  <c r="D112" i="32"/>
  <c r="D113" i="32"/>
  <c r="D114" i="32"/>
  <c r="D115" i="32"/>
  <c r="D116" i="32"/>
  <c r="D117" i="32"/>
  <c r="D118" i="32"/>
  <c r="D119" i="32"/>
  <c r="D120" i="32"/>
  <c r="D121" i="32"/>
  <c r="D122" i="32"/>
  <c r="D123" i="32"/>
  <c r="D124" i="32"/>
  <c r="D125" i="32"/>
  <c r="D126" i="32"/>
  <c r="D127" i="32"/>
  <c r="D128" i="32"/>
  <c r="D129" i="32"/>
  <c r="D130" i="32"/>
  <c r="D131" i="32"/>
  <c r="D132" i="32"/>
  <c r="D133" i="32"/>
  <c r="D134" i="32"/>
  <c r="D135" i="32"/>
  <c r="D136" i="32"/>
  <c r="D137" i="32"/>
  <c r="D138" i="32"/>
  <c r="D139" i="32"/>
  <c r="D140" i="32"/>
  <c r="D141" i="32"/>
  <c r="D142" i="32"/>
  <c r="D143" i="32"/>
  <c r="D144" i="32"/>
  <c r="D145" i="32"/>
  <c r="D146" i="32"/>
  <c r="D147" i="32"/>
  <c r="D148" i="32"/>
  <c r="D149" i="32"/>
  <c r="D150" i="32"/>
  <c r="D151" i="32"/>
  <c r="D152" i="32"/>
  <c r="D153" i="32"/>
  <c r="D154" i="32"/>
  <c r="D155" i="32"/>
  <c r="D156" i="32"/>
  <c r="D157" i="32"/>
  <c r="D158" i="32"/>
  <c r="D159" i="32"/>
  <c r="D160" i="32"/>
  <c r="D161" i="32"/>
  <c r="D162" i="32"/>
  <c r="D163" i="32"/>
  <c r="D164" i="32"/>
  <c r="D165" i="32"/>
  <c r="D166" i="32"/>
  <c r="D167" i="32"/>
  <c r="D168" i="32"/>
  <c r="D169" i="32"/>
  <c r="D170" i="32"/>
  <c r="D171" i="32"/>
  <c r="D172" i="32"/>
  <c r="D173" i="32"/>
  <c r="D174" i="32"/>
  <c r="D175" i="32"/>
  <c r="D176" i="32"/>
  <c r="D177" i="32"/>
  <c r="D178" i="32"/>
  <c r="D179" i="32"/>
  <c r="D180" i="32"/>
  <c r="D181" i="32"/>
  <c r="D182" i="32"/>
  <c r="D183" i="32"/>
  <c r="D184" i="32"/>
  <c r="D185" i="32"/>
  <c r="D186" i="32"/>
  <c r="D187" i="32"/>
  <c r="D188" i="32"/>
  <c r="D189" i="32"/>
  <c r="D190" i="32"/>
  <c r="D191" i="32"/>
  <c r="D192" i="32"/>
  <c r="D193" i="32"/>
  <c r="D194" i="32"/>
  <c r="D195" i="32"/>
  <c r="D196" i="32"/>
  <c r="D197" i="32"/>
  <c r="D198" i="32"/>
  <c r="D199" i="32"/>
  <c r="D200" i="32"/>
  <c r="D201" i="32"/>
  <c r="D202" i="32"/>
  <c r="D203" i="32"/>
  <c r="D204" i="32"/>
  <c r="D205" i="32"/>
  <c r="D206" i="32"/>
  <c r="D207" i="32"/>
  <c r="D208" i="32"/>
  <c r="D209" i="32"/>
  <c r="D210" i="32"/>
  <c r="D211" i="32"/>
  <c r="D212" i="32"/>
  <c r="D213" i="32"/>
  <c r="D214" i="32"/>
  <c r="D215" i="32"/>
  <c r="D216" i="32"/>
  <c r="D217" i="32"/>
  <c r="D218" i="32"/>
  <c r="D219" i="32"/>
  <c r="D220" i="32"/>
  <c r="D221" i="32"/>
  <c r="D222" i="32"/>
  <c r="D223" i="32"/>
  <c r="D224" i="32"/>
  <c r="D225" i="32"/>
  <c r="D226" i="32"/>
  <c r="D227" i="32"/>
  <c r="D228" i="32"/>
  <c r="D229" i="32"/>
  <c r="D230" i="32"/>
  <c r="D231" i="32"/>
  <c r="D232" i="32"/>
  <c r="D233" i="32"/>
  <c r="D234" i="32"/>
  <c r="D235" i="32"/>
  <c r="D236" i="32"/>
  <c r="D237" i="32"/>
  <c r="D238" i="32"/>
  <c r="D239" i="32"/>
  <c r="D240" i="32"/>
  <c r="D241" i="32"/>
  <c r="D242" i="32"/>
  <c r="D243" i="32"/>
  <c r="D244" i="32"/>
  <c r="D245" i="32"/>
  <c r="D246" i="32"/>
  <c r="D247" i="32"/>
  <c r="D248" i="32"/>
  <c r="D249" i="32"/>
  <c r="D250" i="32"/>
  <c r="D251" i="32"/>
  <c r="D252" i="32"/>
  <c r="D253" i="32"/>
  <c r="D254" i="32"/>
  <c r="D255" i="32"/>
  <c r="D256" i="32"/>
  <c r="D257" i="32"/>
  <c r="D258" i="32"/>
  <c r="D259" i="32"/>
  <c r="D260" i="32"/>
  <c r="D261" i="32"/>
  <c r="D262" i="32"/>
  <c r="D263" i="32"/>
  <c r="D264" i="32"/>
  <c r="D265" i="32"/>
  <c r="D266" i="32"/>
  <c r="D267" i="32"/>
  <c r="D268" i="32"/>
  <c r="D269" i="32"/>
  <c r="D270" i="32"/>
  <c r="D271" i="32"/>
  <c r="D272" i="32"/>
  <c r="D273" i="32"/>
  <c r="D274" i="32"/>
  <c r="D275" i="32"/>
  <c r="D276" i="32"/>
  <c r="D277" i="32"/>
  <c r="D278" i="32"/>
  <c r="D279" i="32"/>
  <c r="D280" i="32"/>
  <c r="D281" i="32"/>
  <c r="D282" i="32"/>
  <c r="D283" i="32"/>
  <c r="D284" i="32"/>
  <c r="D285" i="32"/>
  <c r="D286" i="32"/>
  <c r="D287" i="32"/>
  <c r="D288" i="32"/>
  <c r="D289" i="32"/>
  <c r="D290" i="32"/>
  <c r="D291" i="32"/>
  <c r="D292" i="32"/>
  <c r="D293" i="32"/>
  <c r="D294" i="32"/>
  <c r="D295" i="32"/>
  <c r="D296" i="32"/>
  <c r="D297" i="32"/>
  <c r="D298" i="32"/>
  <c r="D299" i="32"/>
  <c r="D300" i="32"/>
  <c r="D301" i="32"/>
  <c r="D302" i="32"/>
  <c r="D303" i="32"/>
  <c r="D304" i="32"/>
  <c r="D305" i="32"/>
  <c r="D306" i="32"/>
  <c r="D307" i="32"/>
  <c r="D308" i="32"/>
  <c r="D309" i="32"/>
  <c r="D310" i="32"/>
  <c r="D311" i="32"/>
  <c r="D312" i="32"/>
  <c r="D313" i="32"/>
  <c r="D314" i="32"/>
  <c r="D315" i="32"/>
  <c r="D316" i="32"/>
  <c r="D317" i="32"/>
  <c r="D318" i="32"/>
  <c r="D319" i="32"/>
  <c r="D320" i="32"/>
  <c r="D321" i="32"/>
  <c r="D322" i="32"/>
  <c r="D323" i="32"/>
  <c r="D324" i="32"/>
  <c r="D325" i="32"/>
  <c r="D326" i="32"/>
  <c r="D327" i="32"/>
  <c r="D328" i="32"/>
  <c r="D329" i="32"/>
  <c r="D330" i="32"/>
  <c r="D331" i="32"/>
  <c r="D332" i="32"/>
  <c r="D333" i="32"/>
  <c r="D334" i="32"/>
  <c r="D335" i="32"/>
  <c r="D336" i="32"/>
  <c r="D337" i="32"/>
  <c r="D338" i="32"/>
  <c r="D339" i="32"/>
  <c r="D340" i="32"/>
  <c r="D341" i="32"/>
  <c r="D342" i="32"/>
  <c r="D343" i="32"/>
  <c r="D344" i="32"/>
  <c r="D345" i="32"/>
  <c r="D346" i="32"/>
  <c r="D347" i="32"/>
  <c r="D348" i="32"/>
  <c r="D349" i="32"/>
  <c r="D350" i="32"/>
  <c r="D351" i="32"/>
  <c r="D352" i="32"/>
  <c r="D353" i="32"/>
  <c r="D354" i="32"/>
  <c r="D355" i="32"/>
  <c r="D356" i="32"/>
  <c r="D357" i="32"/>
  <c r="D358" i="32"/>
  <c r="D359" i="32"/>
  <c r="D360" i="32"/>
  <c r="D361" i="32"/>
  <c r="D362" i="32"/>
  <c r="D363" i="32"/>
  <c r="D364" i="32"/>
  <c r="D365" i="32"/>
  <c r="D366" i="32"/>
  <c r="D367" i="32"/>
  <c r="D368" i="32"/>
  <c r="D369" i="32"/>
  <c r="D370" i="32"/>
  <c r="D371" i="32"/>
  <c r="D372" i="32"/>
  <c r="D373" i="32"/>
  <c r="D374" i="32"/>
  <c r="D375" i="32"/>
  <c r="D376" i="32"/>
  <c r="D377" i="32"/>
  <c r="D378" i="32"/>
  <c r="D379" i="32"/>
  <c r="D380" i="32"/>
  <c r="D381" i="32"/>
  <c r="D382" i="32"/>
  <c r="D383" i="32"/>
  <c r="D384" i="32"/>
  <c r="D385" i="32"/>
  <c r="D386" i="32"/>
  <c r="D387" i="32"/>
  <c r="D388" i="32"/>
  <c r="D389" i="32"/>
  <c r="D390" i="32"/>
  <c r="D391" i="32"/>
  <c r="D392" i="32"/>
  <c r="D393" i="32"/>
  <c r="D394" i="32"/>
  <c r="D395" i="32"/>
  <c r="D396" i="32"/>
  <c r="D397" i="32"/>
  <c r="D398" i="32"/>
  <c r="D399" i="32"/>
  <c r="D400" i="32"/>
  <c r="D401" i="32"/>
  <c r="D402" i="32"/>
  <c r="D403" i="32"/>
  <c r="D404" i="32"/>
  <c r="D405" i="32"/>
  <c r="D406" i="32"/>
  <c r="D407" i="32"/>
  <c r="D408" i="32"/>
  <c r="D409" i="32"/>
  <c r="D410" i="32"/>
  <c r="D411" i="32"/>
  <c r="D412" i="32"/>
  <c r="D413" i="32"/>
  <c r="D414" i="32"/>
  <c r="D415" i="32"/>
  <c r="D416" i="32"/>
  <c r="D417" i="32"/>
  <c r="D418" i="32"/>
  <c r="D419" i="32"/>
  <c r="D420" i="32"/>
  <c r="D421" i="32"/>
  <c r="D422" i="32"/>
  <c r="D423" i="32"/>
  <c r="D424" i="32"/>
  <c r="D425" i="32"/>
  <c r="D426" i="32"/>
  <c r="D427" i="32"/>
  <c r="D428" i="32"/>
  <c r="D429" i="32"/>
  <c r="D430" i="32"/>
  <c r="D431" i="32"/>
  <c r="D432" i="32"/>
  <c r="D433" i="32"/>
  <c r="D434" i="32"/>
  <c r="D435" i="32"/>
  <c r="D436" i="32"/>
  <c r="D437" i="32"/>
  <c r="D438" i="32"/>
  <c r="D439" i="32"/>
  <c r="D440" i="32"/>
  <c r="D441" i="32"/>
  <c r="D442" i="32"/>
  <c r="D443" i="32"/>
  <c r="D444" i="32"/>
  <c r="D445" i="32"/>
  <c r="D446" i="32"/>
  <c r="D447" i="32"/>
  <c r="D448" i="32"/>
  <c r="D449" i="32"/>
  <c r="D450" i="32"/>
  <c r="D451" i="32"/>
  <c r="D452" i="32"/>
  <c r="D453" i="32"/>
  <c r="D454" i="32"/>
  <c r="D455" i="32"/>
  <c r="D456" i="32"/>
  <c r="D457" i="32"/>
  <c r="D458" i="32"/>
  <c r="D459" i="32"/>
  <c r="D460" i="32"/>
  <c r="D461" i="32"/>
  <c r="D462" i="32"/>
  <c r="D463" i="32"/>
  <c r="D464" i="32"/>
  <c r="D465" i="32"/>
  <c r="D466" i="32"/>
  <c r="D467" i="32"/>
  <c r="D468" i="32"/>
  <c r="D469" i="32"/>
  <c r="D470" i="32"/>
  <c r="D471" i="32"/>
  <c r="D472" i="32"/>
  <c r="D473" i="32"/>
  <c r="D474" i="32"/>
  <c r="D475" i="32"/>
  <c r="D476" i="32"/>
  <c r="D477" i="32"/>
  <c r="D478" i="32"/>
  <c r="D479" i="32"/>
  <c r="D480" i="32"/>
  <c r="D481" i="32"/>
  <c r="D482" i="32"/>
  <c r="D483" i="32"/>
  <c r="D484" i="32"/>
  <c r="D485" i="32"/>
  <c r="D486" i="32"/>
  <c r="D487" i="32"/>
  <c r="D488" i="32"/>
  <c r="D489" i="32"/>
  <c r="D490" i="32"/>
  <c r="D491" i="32"/>
  <c r="D492" i="32"/>
  <c r="D493" i="32"/>
  <c r="D494" i="32"/>
  <c r="D495" i="32"/>
  <c r="D496" i="32"/>
  <c r="D497" i="32"/>
  <c r="D498" i="32"/>
  <c r="D499" i="32"/>
  <c r="D500" i="32"/>
  <c r="D501" i="32"/>
  <c r="D502" i="32"/>
  <c r="D503" i="32"/>
  <c r="D504" i="32"/>
  <c r="D505" i="32"/>
  <c r="D506" i="32"/>
  <c r="D507" i="32"/>
  <c r="D508" i="32"/>
  <c r="D509" i="32"/>
  <c r="D510" i="32"/>
  <c r="D511" i="32"/>
  <c r="D512" i="32"/>
  <c r="D513" i="32"/>
  <c r="D514" i="32"/>
  <c r="D515" i="32"/>
  <c r="D516" i="32"/>
  <c r="D517" i="32"/>
  <c r="D518" i="32"/>
  <c r="D519" i="32"/>
  <c r="D520" i="32"/>
  <c r="D521" i="32"/>
  <c r="D522" i="32"/>
  <c r="D523" i="32"/>
  <c r="D524" i="32"/>
  <c r="D525" i="32"/>
  <c r="D526" i="32"/>
  <c r="D527" i="32"/>
  <c r="D528" i="32"/>
  <c r="D529" i="32"/>
  <c r="D530" i="32"/>
  <c r="D531" i="32"/>
  <c r="D532" i="32"/>
  <c r="D533" i="32"/>
  <c r="D534" i="32"/>
  <c r="D535" i="32"/>
  <c r="D536" i="32"/>
  <c r="D537" i="32"/>
  <c r="D538" i="32"/>
  <c r="D539" i="32"/>
  <c r="D540" i="32"/>
  <c r="D541" i="32"/>
  <c r="D542" i="32"/>
  <c r="D543" i="32"/>
  <c r="D544" i="32"/>
  <c r="D545" i="32"/>
  <c r="D546" i="32"/>
  <c r="D547" i="32"/>
  <c r="D548" i="32"/>
  <c r="D549" i="32"/>
  <c r="D550" i="32"/>
  <c r="D551" i="32"/>
  <c r="D552" i="32"/>
  <c r="D553" i="32"/>
  <c r="D554" i="32"/>
  <c r="D555" i="32"/>
  <c r="D556" i="32"/>
  <c r="D557" i="32"/>
  <c r="D558" i="32"/>
  <c r="D559" i="32"/>
  <c r="D560" i="32"/>
  <c r="D561" i="32"/>
  <c r="D562" i="32"/>
  <c r="D563" i="32"/>
  <c r="D564" i="32"/>
  <c r="D565" i="32"/>
  <c r="D566" i="32"/>
  <c r="D567" i="32"/>
  <c r="D568" i="32"/>
  <c r="D569" i="32"/>
  <c r="D570" i="32"/>
  <c r="D571" i="32"/>
  <c r="D572" i="32"/>
  <c r="D573" i="32"/>
  <c r="D574" i="32"/>
  <c r="D575" i="32"/>
  <c r="D576" i="32"/>
  <c r="D577" i="32"/>
  <c r="D578" i="32"/>
  <c r="D579" i="32"/>
  <c r="D580" i="32"/>
  <c r="D581" i="32"/>
  <c r="D582" i="32"/>
  <c r="D583" i="32"/>
  <c r="D584" i="32"/>
  <c r="D585" i="32"/>
  <c r="D586" i="32"/>
  <c r="D587" i="32"/>
  <c r="D588" i="32"/>
  <c r="D589" i="32"/>
  <c r="D590" i="32"/>
  <c r="D591" i="32"/>
  <c r="D592" i="32"/>
  <c r="D593" i="32"/>
  <c r="D594" i="32"/>
  <c r="D595" i="32"/>
  <c r="D596" i="32"/>
  <c r="D597" i="32"/>
  <c r="D598" i="32"/>
  <c r="D599" i="32"/>
  <c r="D600" i="32"/>
  <c r="D601" i="32"/>
  <c r="D602" i="32"/>
  <c r="D603" i="32"/>
  <c r="D604" i="32"/>
  <c r="D605" i="32"/>
  <c r="D606" i="32"/>
  <c r="D607" i="32"/>
  <c r="D608" i="32"/>
  <c r="D609" i="32"/>
  <c r="D610" i="32"/>
  <c r="D611" i="32"/>
  <c r="D612" i="32"/>
  <c r="D613" i="32"/>
  <c r="D614" i="32"/>
  <c r="D615" i="32"/>
  <c r="D616" i="32"/>
  <c r="D617" i="32"/>
  <c r="D618" i="32"/>
  <c r="D619" i="32"/>
  <c r="D620" i="32"/>
  <c r="D621" i="32"/>
  <c r="D622" i="32"/>
  <c r="D623" i="32"/>
  <c r="D624" i="32"/>
  <c r="D625" i="32"/>
  <c r="D626" i="32"/>
  <c r="D627" i="32"/>
  <c r="D628" i="32"/>
  <c r="D629" i="32"/>
  <c r="D630" i="32"/>
  <c r="D631" i="32"/>
  <c r="D632" i="32"/>
  <c r="D633" i="32"/>
  <c r="D634" i="32"/>
  <c r="D635" i="32"/>
  <c r="D636" i="32"/>
  <c r="D637" i="32"/>
  <c r="D638" i="32"/>
  <c r="D639" i="32"/>
  <c r="D640" i="32"/>
  <c r="D641" i="32"/>
  <c r="D642" i="32"/>
  <c r="D643" i="32"/>
  <c r="D644" i="32"/>
  <c r="D645" i="32"/>
  <c r="D646" i="32"/>
  <c r="D647" i="32"/>
  <c r="D648" i="32"/>
  <c r="D649" i="32"/>
  <c r="D650" i="32"/>
  <c r="D651" i="32"/>
  <c r="D652" i="32"/>
  <c r="D653" i="32"/>
  <c r="D654" i="32"/>
  <c r="D655" i="32"/>
  <c r="D656" i="32"/>
  <c r="D657" i="32"/>
  <c r="D658" i="32"/>
  <c r="D659" i="32"/>
  <c r="D660" i="32"/>
  <c r="D661" i="32"/>
  <c r="D662" i="32"/>
  <c r="D663" i="32"/>
  <c r="D664" i="32"/>
  <c r="D665" i="32"/>
  <c r="D666" i="32"/>
  <c r="D667" i="32"/>
  <c r="D668" i="32"/>
  <c r="D669" i="32"/>
  <c r="D670" i="32"/>
  <c r="D671" i="32"/>
  <c r="D672" i="32"/>
  <c r="D673" i="32"/>
  <c r="D674" i="32"/>
  <c r="D675" i="32"/>
  <c r="D676" i="32"/>
  <c r="D677" i="32"/>
  <c r="D678" i="32"/>
  <c r="D679" i="32"/>
  <c r="D680" i="32"/>
  <c r="D681" i="32"/>
  <c r="D682" i="32"/>
  <c r="D683" i="32"/>
  <c r="D684" i="32"/>
  <c r="D685" i="32"/>
  <c r="D686" i="32"/>
  <c r="D687" i="32"/>
  <c r="D688" i="32"/>
  <c r="D689" i="32"/>
  <c r="D690" i="32"/>
  <c r="D691" i="32"/>
  <c r="D692" i="32"/>
  <c r="D693" i="32"/>
  <c r="D694" i="32"/>
  <c r="D695" i="32"/>
  <c r="D696" i="32"/>
  <c r="D697" i="32"/>
  <c r="D698" i="32"/>
  <c r="D699" i="32"/>
  <c r="D700" i="32"/>
  <c r="D701" i="32"/>
  <c r="D702" i="32"/>
  <c r="D703" i="32"/>
  <c r="D704" i="32"/>
  <c r="D705" i="32"/>
  <c r="D706" i="32"/>
  <c r="D707" i="32"/>
  <c r="D708" i="32"/>
  <c r="D709" i="32"/>
  <c r="D710" i="32"/>
  <c r="D711" i="32"/>
  <c r="D712" i="32"/>
  <c r="D713" i="32"/>
  <c r="D714" i="32"/>
  <c r="D715" i="32"/>
  <c r="D716" i="32"/>
  <c r="D717" i="32"/>
  <c r="D718" i="32"/>
  <c r="D719" i="32"/>
  <c r="D720" i="32"/>
  <c r="D721" i="32"/>
  <c r="D722" i="32"/>
  <c r="D723" i="32"/>
  <c r="D724" i="32"/>
  <c r="D725" i="32"/>
  <c r="D726" i="32"/>
  <c r="D727" i="32"/>
  <c r="D728" i="32"/>
  <c r="D729" i="32"/>
  <c r="D730" i="32"/>
  <c r="D731" i="32"/>
  <c r="D732" i="32"/>
  <c r="D733" i="32"/>
  <c r="D734" i="32"/>
  <c r="D735" i="32"/>
  <c r="D736" i="32"/>
  <c r="D737" i="32"/>
  <c r="D738" i="32"/>
  <c r="D739" i="32"/>
  <c r="D740" i="32"/>
  <c r="D741" i="32"/>
  <c r="D742" i="32"/>
  <c r="D743" i="32"/>
  <c r="D744" i="32"/>
  <c r="D745" i="32"/>
  <c r="D746" i="32"/>
  <c r="D747" i="32"/>
  <c r="D748" i="32"/>
  <c r="D749" i="32"/>
  <c r="D750" i="32"/>
  <c r="D751" i="32"/>
  <c r="D752" i="32"/>
  <c r="D753" i="32"/>
  <c r="D754" i="32"/>
  <c r="D755" i="32"/>
  <c r="D756" i="32"/>
  <c r="D757" i="32"/>
  <c r="D758" i="32"/>
  <c r="D759" i="32"/>
  <c r="D760" i="32"/>
  <c r="D761" i="32"/>
  <c r="D762" i="32"/>
  <c r="D763" i="32"/>
  <c r="D764" i="32"/>
  <c r="D765" i="32"/>
  <c r="D766" i="32"/>
  <c r="D767" i="32"/>
  <c r="D768" i="32"/>
  <c r="D769" i="32"/>
  <c r="D770" i="32"/>
  <c r="D771" i="32"/>
  <c r="D772" i="32"/>
  <c r="D773" i="32"/>
  <c r="D774" i="32"/>
  <c r="D775" i="32"/>
  <c r="D776" i="32"/>
  <c r="D777" i="32"/>
  <c r="D778" i="32"/>
  <c r="D779" i="32"/>
  <c r="D780" i="32"/>
  <c r="D781" i="32"/>
  <c r="D782" i="32"/>
  <c r="D783" i="32"/>
  <c r="D784" i="32"/>
  <c r="D785" i="32"/>
  <c r="D786" i="32"/>
  <c r="D787" i="32"/>
  <c r="D788" i="32"/>
  <c r="D789" i="32"/>
  <c r="D790" i="32"/>
  <c r="D791" i="32"/>
  <c r="D792" i="32"/>
  <c r="D793" i="32"/>
  <c r="D794" i="32"/>
  <c r="D795" i="32"/>
  <c r="D796" i="32"/>
  <c r="D797" i="32"/>
  <c r="D798" i="32"/>
  <c r="D799" i="32"/>
  <c r="D800" i="32"/>
  <c r="D801" i="32"/>
  <c r="D802" i="32"/>
  <c r="D803" i="32"/>
  <c r="D804" i="32"/>
  <c r="D805" i="32"/>
  <c r="D806" i="32"/>
  <c r="D807" i="32"/>
  <c r="D808" i="32"/>
  <c r="D809" i="32"/>
  <c r="D810" i="32"/>
  <c r="D811" i="32"/>
  <c r="D812" i="32"/>
  <c r="D813" i="32"/>
  <c r="D814" i="32"/>
  <c r="D815" i="32"/>
  <c r="D816" i="32"/>
  <c r="D817" i="32"/>
  <c r="D818" i="32"/>
  <c r="D819" i="32"/>
  <c r="D820" i="32"/>
  <c r="D821" i="32"/>
  <c r="D822" i="32"/>
  <c r="D823" i="32"/>
  <c r="D824" i="32"/>
  <c r="D825" i="32"/>
  <c r="D826" i="32"/>
  <c r="D827" i="32"/>
  <c r="D828" i="32"/>
  <c r="D829" i="32"/>
  <c r="D830" i="32"/>
  <c r="D831" i="32"/>
  <c r="D832" i="32"/>
  <c r="D833" i="32"/>
  <c r="D834" i="32"/>
  <c r="D835" i="32"/>
  <c r="D836" i="32"/>
  <c r="D837" i="32"/>
  <c r="D838" i="32"/>
  <c r="D839" i="32"/>
  <c r="D840" i="32"/>
  <c r="D841" i="32"/>
  <c r="D842" i="32"/>
  <c r="D843" i="32"/>
  <c r="D844" i="32"/>
  <c r="D845" i="32"/>
  <c r="D846" i="32"/>
  <c r="D847" i="32"/>
  <c r="D848" i="32"/>
  <c r="D849" i="32"/>
  <c r="D850" i="32"/>
  <c r="D851" i="32"/>
  <c r="D852" i="32"/>
  <c r="D853" i="32"/>
  <c r="D854" i="32"/>
  <c r="D855" i="32"/>
  <c r="D856" i="32"/>
  <c r="D857" i="32"/>
  <c r="D858" i="32"/>
  <c r="D859" i="32"/>
  <c r="D860" i="32"/>
  <c r="D861" i="32"/>
  <c r="D862" i="32"/>
  <c r="D863" i="32"/>
  <c r="D864" i="32"/>
  <c r="D865" i="32"/>
  <c r="D866" i="32"/>
  <c r="D867" i="32"/>
  <c r="D868" i="32"/>
  <c r="D869" i="32"/>
  <c r="D870" i="32"/>
  <c r="D871" i="32"/>
  <c r="D872" i="32"/>
  <c r="D873" i="32"/>
  <c r="D874" i="32"/>
  <c r="D875" i="32"/>
  <c r="D876" i="32"/>
  <c r="D877" i="32"/>
  <c r="D878" i="32"/>
  <c r="D879" i="32"/>
  <c r="D880" i="32"/>
  <c r="D881" i="32"/>
  <c r="D882" i="32"/>
  <c r="D883" i="32"/>
  <c r="D884" i="32"/>
  <c r="D885" i="32"/>
  <c r="D886" i="32"/>
  <c r="D887" i="32"/>
  <c r="D888" i="32"/>
  <c r="D889" i="32"/>
  <c r="D890" i="32"/>
  <c r="D891" i="32"/>
  <c r="D892" i="32"/>
  <c r="D893" i="32"/>
  <c r="D894" i="32"/>
  <c r="D895" i="32"/>
  <c r="D896" i="32"/>
  <c r="D897" i="32"/>
  <c r="D898" i="32"/>
  <c r="D899" i="32"/>
  <c r="D900" i="32"/>
  <c r="D901" i="32"/>
  <c r="D902" i="32"/>
  <c r="D903" i="32"/>
  <c r="D904" i="32"/>
  <c r="D905" i="32"/>
  <c r="D906" i="32"/>
  <c r="D907" i="32"/>
  <c r="D908" i="32"/>
  <c r="D909" i="32"/>
  <c r="D910" i="32"/>
  <c r="D911" i="32"/>
  <c r="D912" i="32"/>
  <c r="D913" i="32"/>
  <c r="D914" i="32"/>
  <c r="D915" i="32"/>
  <c r="D916" i="32"/>
  <c r="D917" i="32"/>
  <c r="D918" i="32"/>
  <c r="D919" i="32"/>
  <c r="D920" i="32"/>
  <c r="D921" i="32"/>
  <c r="D922" i="32"/>
  <c r="D923" i="32"/>
  <c r="D924" i="32"/>
  <c r="D925" i="32"/>
  <c r="D926" i="32"/>
  <c r="D927" i="32"/>
  <c r="D928" i="32"/>
  <c r="D929" i="32"/>
  <c r="D930" i="32"/>
  <c r="D931" i="32"/>
  <c r="D932" i="32"/>
  <c r="D933" i="32"/>
  <c r="D934" i="32"/>
  <c r="D935" i="32"/>
  <c r="D936" i="32"/>
  <c r="D937" i="32"/>
  <c r="D938" i="32"/>
  <c r="D939" i="32"/>
  <c r="D940" i="32"/>
  <c r="D941" i="32"/>
  <c r="D942" i="32"/>
  <c r="D943" i="32"/>
  <c r="D944" i="32"/>
  <c r="D945" i="32"/>
  <c r="D946" i="32"/>
  <c r="D947" i="32"/>
  <c r="D948" i="32"/>
  <c r="D949" i="32"/>
  <c r="D950" i="32"/>
  <c r="D951" i="32"/>
  <c r="D952" i="32"/>
  <c r="D953" i="32"/>
  <c r="D954" i="32"/>
  <c r="D955" i="32"/>
  <c r="D956" i="32"/>
  <c r="D957" i="32"/>
  <c r="D958" i="32"/>
  <c r="D959" i="32"/>
  <c r="D960" i="32"/>
  <c r="D961" i="32"/>
  <c r="D962" i="32"/>
  <c r="D963" i="32"/>
  <c r="D964" i="32"/>
  <c r="D965" i="32"/>
  <c r="D966" i="32"/>
  <c r="D967" i="32"/>
  <c r="D968" i="32"/>
  <c r="D969" i="32"/>
  <c r="D970" i="32"/>
  <c r="D971" i="32"/>
  <c r="D972" i="32"/>
  <c r="D973" i="32"/>
  <c r="D974" i="32"/>
  <c r="D975" i="32"/>
  <c r="D976" i="32"/>
  <c r="D977" i="32"/>
  <c r="D978" i="32"/>
  <c r="D979" i="32"/>
  <c r="D980" i="32"/>
  <c r="D981" i="32"/>
  <c r="D982" i="32"/>
  <c r="D983" i="32"/>
  <c r="D984" i="32"/>
  <c r="D985" i="32"/>
  <c r="D986" i="32"/>
  <c r="D987" i="32"/>
  <c r="D988" i="32"/>
  <c r="D989" i="32"/>
  <c r="D990" i="32"/>
  <c r="D991" i="32"/>
  <c r="D992" i="32"/>
  <c r="D993" i="32"/>
  <c r="D994" i="32"/>
  <c r="D995" i="32"/>
  <c r="D996" i="32"/>
  <c r="D997" i="32"/>
  <c r="D998" i="32"/>
  <c r="D999" i="32"/>
  <c r="D1000" i="32"/>
  <c r="D1001" i="32"/>
  <c r="T6" i="36"/>
  <c r="T8" i="36"/>
  <c r="T9" i="36"/>
  <c r="T10" i="36"/>
  <c r="T11" i="36"/>
  <c r="T12" i="36"/>
  <c r="T13" i="36"/>
  <c r="T14" i="36"/>
  <c r="T15" i="36"/>
  <c r="T16" i="36"/>
  <c r="T17" i="36"/>
  <c r="T18" i="36"/>
  <c r="T19" i="36"/>
  <c r="T20" i="36"/>
  <c r="T21" i="36"/>
  <c r="T22" i="36"/>
  <c r="T23" i="36"/>
  <c r="T24" i="36"/>
  <c r="T25" i="36"/>
  <c r="T26" i="36"/>
  <c r="T27" i="36"/>
  <c r="T28" i="36"/>
  <c r="T29" i="36"/>
  <c r="T30" i="36"/>
  <c r="T31" i="36"/>
  <c r="T32" i="36"/>
  <c r="T33" i="36"/>
  <c r="T34" i="36"/>
  <c r="T35" i="36"/>
  <c r="T36" i="36"/>
  <c r="T37" i="36"/>
  <c r="T38" i="36"/>
  <c r="T39" i="36"/>
  <c r="T40" i="36"/>
  <c r="T41" i="36"/>
  <c r="T42" i="36"/>
  <c r="T43" i="36"/>
  <c r="T44" i="36"/>
  <c r="T45" i="36"/>
  <c r="T46" i="36"/>
  <c r="T47" i="36"/>
  <c r="T48" i="36"/>
  <c r="T49" i="36"/>
  <c r="T50" i="36"/>
  <c r="T51" i="36"/>
  <c r="T52" i="36"/>
  <c r="T53" i="36"/>
  <c r="T54" i="36"/>
  <c r="T55" i="36"/>
  <c r="T56" i="36"/>
  <c r="T57" i="36"/>
  <c r="T58" i="36"/>
  <c r="T59" i="36"/>
  <c r="T60" i="36"/>
  <c r="T61" i="36"/>
  <c r="T62" i="36"/>
  <c r="T63" i="36"/>
  <c r="T64" i="36"/>
  <c r="T65" i="36"/>
  <c r="T66" i="36"/>
  <c r="T67" i="36"/>
  <c r="T68" i="36"/>
  <c r="T69" i="36"/>
  <c r="T70" i="36"/>
  <c r="T71" i="36"/>
  <c r="T72" i="36"/>
  <c r="T73" i="36"/>
  <c r="T74" i="36"/>
  <c r="T75" i="36"/>
  <c r="T76" i="36"/>
  <c r="T77" i="36"/>
  <c r="T78" i="36"/>
  <c r="T79" i="36"/>
  <c r="T80" i="36"/>
  <c r="T81" i="36"/>
  <c r="T82" i="36"/>
  <c r="T83" i="36"/>
  <c r="T84" i="36"/>
  <c r="T85" i="36"/>
  <c r="T86" i="36"/>
  <c r="T87" i="36"/>
  <c r="T88" i="36"/>
  <c r="T89" i="36"/>
  <c r="T90" i="36"/>
  <c r="T91" i="36"/>
  <c r="T92" i="36"/>
  <c r="T93" i="36"/>
  <c r="T94" i="36"/>
  <c r="T95" i="36"/>
  <c r="T96" i="36"/>
  <c r="T97" i="36"/>
  <c r="T98" i="36"/>
  <c r="T99" i="36"/>
  <c r="T100" i="36"/>
  <c r="T101" i="36"/>
  <c r="T102" i="36"/>
  <c r="T103" i="36"/>
  <c r="T104" i="36"/>
  <c r="T105" i="36"/>
  <c r="T106" i="36"/>
  <c r="T107" i="36"/>
  <c r="T108" i="36"/>
  <c r="T109" i="36"/>
  <c r="T110" i="36"/>
  <c r="T111" i="36"/>
  <c r="T112" i="36"/>
  <c r="T113" i="36"/>
  <c r="T114" i="36"/>
  <c r="T115" i="36"/>
  <c r="T116" i="36"/>
  <c r="T117" i="36"/>
  <c r="T118" i="36"/>
  <c r="T119" i="36"/>
  <c r="T120" i="36"/>
  <c r="T121" i="36"/>
  <c r="T122" i="36"/>
  <c r="T123" i="36"/>
  <c r="T124" i="36"/>
  <c r="T125" i="36"/>
  <c r="T126" i="36"/>
  <c r="T127" i="36"/>
  <c r="T128" i="36"/>
  <c r="T129" i="36"/>
  <c r="T130" i="36"/>
  <c r="T131" i="36"/>
  <c r="T132" i="36"/>
  <c r="T133" i="36"/>
  <c r="T134" i="36"/>
  <c r="T135" i="36"/>
  <c r="T136" i="36"/>
  <c r="T137" i="36"/>
  <c r="T138" i="36"/>
  <c r="T139" i="36"/>
  <c r="T140" i="36"/>
  <c r="T141" i="36"/>
  <c r="T142" i="36"/>
  <c r="T143" i="36"/>
  <c r="T144" i="36"/>
  <c r="T145" i="36"/>
  <c r="T146" i="36"/>
  <c r="T147" i="36"/>
  <c r="T148" i="36"/>
  <c r="T149" i="36"/>
  <c r="T150" i="36"/>
  <c r="T151" i="36"/>
  <c r="T152" i="36"/>
  <c r="T153" i="36"/>
  <c r="T154" i="36"/>
  <c r="T155" i="36"/>
  <c r="T156" i="36"/>
  <c r="T157" i="36"/>
  <c r="T158" i="36"/>
  <c r="T159" i="36"/>
  <c r="T160" i="36"/>
  <c r="T161" i="36"/>
  <c r="T162" i="36"/>
  <c r="T163" i="36"/>
  <c r="T164" i="36"/>
  <c r="T165" i="36"/>
  <c r="T166" i="36"/>
  <c r="T167" i="36"/>
  <c r="T168" i="36"/>
  <c r="T169" i="36"/>
  <c r="T170" i="36"/>
  <c r="T171" i="36"/>
  <c r="T172" i="36"/>
  <c r="T173" i="36"/>
  <c r="T174" i="36"/>
  <c r="T175" i="36"/>
  <c r="T176" i="36"/>
  <c r="T177" i="36"/>
  <c r="T178" i="36"/>
  <c r="T179" i="36"/>
  <c r="T180" i="36"/>
  <c r="T181" i="36"/>
  <c r="T182" i="36"/>
  <c r="T183" i="36"/>
  <c r="T184" i="36"/>
  <c r="T185" i="36"/>
  <c r="T186" i="36"/>
  <c r="T187" i="36"/>
  <c r="T188" i="36"/>
  <c r="T189" i="36"/>
  <c r="T190" i="36"/>
  <c r="T191" i="36"/>
  <c r="T192" i="36"/>
  <c r="T193" i="36"/>
  <c r="T194" i="36"/>
  <c r="T195" i="36"/>
  <c r="T196" i="36"/>
  <c r="T197" i="36"/>
  <c r="T198" i="36"/>
  <c r="T199" i="36"/>
  <c r="T200" i="36"/>
  <c r="T201" i="36"/>
  <c r="T202" i="36"/>
  <c r="T203" i="36"/>
  <c r="T204" i="36"/>
  <c r="T205" i="36"/>
  <c r="T206" i="36"/>
  <c r="T207" i="36"/>
  <c r="T208" i="36"/>
  <c r="T209" i="36"/>
  <c r="T210" i="36"/>
  <c r="T211" i="36"/>
  <c r="T212" i="36"/>
  <c r="T213" i="36"/>
  <c r="T214" i="36"/>
  <c r="T215" i="36"/>
  <c r="T216" i="36"/>
  <c r="T217" i="36"/>
  <c r="T218" i="36"/>
  <c r="T219" i="36"/>
  <c r="T220" i="36"/>
  <c r="T221" i="36"/>
  <c r="T222" i="36"/>
  <c r="T223" i="36"/>
  <c r="T224" i="36"/>
  <c r="T225" i="36"/>
  <c r="T226" i="36"/>
  <c r="T227" i="36"/>
  <c r="T228" i="36"/>
  <c r="T229" i="36"/>
  <c r="T230" i="36"/>
  <c r="T231" i="36"/>
  <c r="T232" i="36"/>
  <c r="T233" i="36"/>
  <c r="T234" i="36"/>
  <c r="T235" i="36"/>
  <c r="T236" i="36"/>
  <c r="T237" i="36"/>
  <c r="T238" i="36"/>
  <c r="T239" i="36"/>
  <c r="T240" i="36"/>
  <c r="T241" i="36"/>
  <c r="T242" i="36"/>
  <c r="T243" i="36"/>
  <c r="T244" i="36"/>
  <c r="T245" i="36"/>
  <c r="T246" i="36"/>
  <c r="T247" i="36"/>
  <c r="T248" i="36"/>
  <c r="T249" i="36"/>
  <c r="T250" i="36"/>
  <c r="T251" i="36"/>
  <c r="T252" i="36"/>
  <c r="T253" i="36"/>
  <c r="T254" i="36"/>
  <c r="T255" i="36"/>
  <c r="T256" i="36"/>
  <c r="T257" i="36"/>
  <c r="T258" i="36"/>
  <c r="T259" i="36"/>
  <c r="T260" i="36"/>
  <c r="T261" i="36"/>
  <c r="T262" i="36"/>
  <c r="T263" i="36"/>
  <c r="T264" i="36"/>
  <c r="T265" i="36"/>
  <c r="T266" i="36"/>
  <c r="T267" i="36"/>
  <c r="T268" i="36"/>
  <c r="T269" i="36"/>
  <c r="T270" i="36"/>
  <c r="T271" i="36"/>
  <c r="T272" i="36"/>
  <c r="T273" i="36"/>
  <c r="T274" i="36"/>
  <c r="T275" i="36"/>
  <c r="T276" i="36"/>
  <c r="T277" i="36"/>
  <c r="T278" i="36"/>
  <c r="T279" i="36"/>
  <c r="T280" i="36"/>
  <c r="T281" i="36"/>
  <c r="T282" i="36"/>
  <c r="T283" i="36"/>
  <c r="T284" i="36"/>
  <c r="T285" i="36"/>
  <c r="T286" i="36"/>
  <c r="T287" i="36"/>
  <c r="T288" i="36"/>
  <c r="T289" i="36"/>
  <c r="T290" i="36"/>
  <c r="T291" i="36"/>
  <c r="T292" i="36"/>
  <c r="T293" i="36"/>
  <c r="T294" i="36"/>
  <c r="T295" i="36"/>
  <c r="T296" i="36"/>
  <c r="T297" i="36"/>
  <c r="T298" i="36"/>
  <c r="T299" i="36"/>
  <c r="T300" i="36"/>
  <c r="T301" i="36"/>
  <c r="T302" i="36"/>
  <c r="T303" i="36"/>
  <c r="T304" i="36"/>
  <c r="T305" i="36"/>
  <c r="T306" i="36"/>
  <c r="T307" i="36"/>
  <c r="T308" i="36"/>
  <c r="T309" i="36"/>
  <c r="T310" i="36"/>
  <c r="T311" i="36"/>
  <c r="T312" i="36"/>
  <c r="T313" i="36"/>
  <c r="T314" i="36"/>
  <c r="T315" i="36"/>
  <c r="T316" i="36"/>
  <c r="T317" i="36"/>
  <c r="T318" i="36"/>
  <c r="T319" i="36"/>
  <c r="T320" i="36"/>
  <c r="T321" i="36"/>
  <c r="T322" i="36"/>
  <c r="T323" i="36"/>
  <c r="T324" i="36"/>
  <c r="T325" i="36"/>
  <c r="T326" i="36"/>
  <c r="T327" i="36"/>
  <c r="T328" i="36"/>
  <c r="T329" i="36"/>
  <c r="T330" i="36"/>
  <c r="T331" i="36"/>
  <c r="T332" i="36"/>
  <c r="T333" i="36"/>
  <c r="T334" i="36"/>
  <c r="T335" i="36"/>
  <c r="T336" i="36"/>
  <c r="T337" i="36"/>
  <c r="T338" i="36"/>
  <c r="T339" i="36"/>
  <c r="T340" i="36"/>
  <c r="T341" i="36"/>
  <c r="T342" i="36"/>
  <c r="T343" i="36"/>
  <c r="T344" i="36"/>
  <c r="T345" i="36"/>
  <c r="T346" i="36"/>
  <c r="T347" i="36"/>
  <c r="T348" i="36"/>
  <c r="T349" i="36"/>
  <c r="T350" i="36"/>
  <c r="T351" i="36"/>
  <c r="T352" i="36"/>
  <c r="T353" i="36"/>
  <c r="T354" i="36"/>
  <c r="T355" i="36"/>
  <c r="T356" i="36"/>
  <c r="T357" i="36"/>
  <c r="T358" i="36"/>
  <c r="T359" i="36"/>
  <c r="T360" i="36"/>
  <c r="T361" i="36"/>
  <c r="T362" i="36"/>
  <c r="T363" i="36"/>
  <c r="T364" i="36"/>
  <c r="T365" i="36"/>
  <c r="T366" i="36"/>
  <c r="T367" i="36"/>
  <c r="T368" i="36"/>
  <c r="T369" i="36"/>
  <c r="T370" i="36"/>
  <c r="T371" i="36"/>
  <c r="T372" i="36"/>
  <c r="T373" i="36"/>
  <c r="T374" i="36"/>
  <c r="T375" i="36"/>
  <c r="T376" i="36"/>
  <c r="T377" i="36"/>
  <c r="T378" i="36"/>
  <c r="T379" i="36"/>
  <c r="T380" i="36"/>
  <c r="T381" i="36"/>
  <c r="T382" i="36"/>
  <c r="T383" i="36"/>
  <c r="T384" i="36"/>
  <c r="T385" i="36"/>
  <c r="T386" i="36"/>
  <c r="T387" i="36"/>
  <c r="T388" i="36"/>
  <c r="T389" i="36"/>
  <c r="T390" i="36"/>
  <c r="T391" i="36"/>
  <c r="T392" i="36"/>
  <c r="T393" i="36"/>
  <c r="T394" i="36"/>
  <c r="T395" i="36"/>
  <c r="T396" i="36"/>
  <c r="T397" i="36"/>
  <c r="T398" i="36"/>
  <c r="T399" i="36"/>
  <c r="T400" i="36"/>
  <c r="T401" i="36"/>
  <c r="T402" i="36"/>
  <c r="T403" i="36"/>
  <c r="T404" i="36"/>
  <c r="T405" i="36"/>
  <c r="T406" i="36"/>
  <c r="T407" i="36"/>
  <c r="T408" i="36"/>
  <c r="T409" i="36"/>
  <c r="T410" i="36"/>
  <c r="T411" i="36"/>
  <c r="T412" i="36"/>
  <c r="T413" i="36"/>
  <c r="T414" i="36"/>
  <c r="T415" i="36"/>
  <c r="T416" i="36"/>
  <c r="T417" i="36"/>
  <c r="T418" i="36"/>
  <c r="T419" i="36"/>
  <c r="T420" i="36"/>
  <c r="T421" i="36"/>
  <c r="T422" i="36"/>
  <c r="T423" i="36"/>
  <c r="T424" i="36"/>
  <c r="T425" i="36"/>
  <c r="T426" i="36"/>
  <c r="T427" i="36"/>
  <c r="T428" i="36"/>
  <c r="T429" i="36"/>
  <c r="T430" i="36"/>
  <c r="T431" i="36"/>
  <c r="T432" i="36"/>
  <c r="T433" i="36"/>
  <c r="T434" i="36"/>
  <c r="T435" i="36"/>
  <c r="T436" i="36"/>
  <c r="T437" i="36"/>
  <c r="T438" i="36"/>
  <c r="T439" i="36"/>
  <c r="T440" i="36"/>
  <c r="T441" i="36"/>
  <c r="T442" i="36"/>
  <c r="T443" i="36"/>
  <c r="T444" i="36"/>
  <c r="T445" i="36"/>
  <c r="T446" i="36"/>
  <c r="T447" i="36"/>
  <c r="T448" i="36"/>
  <c r="T449" i="36"/>
  <c r="T450" i="36"/>
  <c r="T451" i="36"/>
  <c r="T452" i="36"/>
  <c r="T453" i="36"/>
  <c r="T454" i="36"/>
  <c r="T455" i="36"/>
  <c r="T456" i="36"/>
  <c r="T457" i="36"/>
  <c r="T458" i="36"/>
  <c r="T459" i="36"/>
  <c r="T460" i="36"/>
  <c r="T461" i="36"/>
  <c r="T462" i="36"/>
  <c r="T463" i="36"/>
  <c r="T464" i="36"/>
  <c r="T465" i="36"/>
  <c r="T466" i="36"/>
  <c r="T467" i="36"/>
  <c r="T468" i="36"/>
  <c r="T469" i="36"/>
  <c r="T470" i="36"/>
  <c r="T471" i="36"/>
  <c r="T472" i="36"/>
  <c r="T473" i="36"/>
  <c r="T474" i="36"/>
  <c r="T475" i="36"/>
  <c r="T476" i="36"/>
  <c r="T477" i="36"/>
  <c r="T478" i="36"/>
  <c r="T479" i="36"/>
  <c r="T480" i="36"/>
  <c r="T481" i="36"/>
  <c r="T482" i="36"/>
  <c r="T483" i="36"/>
  <c r="T484" i="36"/>
  <c r="T485" i="36"/>
  <c r="T486" i="36"/>
  <c r="T487" i="36"/>
  <c r="T488" i="36"/>
  <c r="T489" i="36"/>
  <c r="T490" i="36"/>
  <c r="T491" i="36"/>
  <c r="T492" i="36"/>
  <c r="T493" i="36"/>
  <c r="T494" i="36"/>
  <c r="T495" i="36"/>
  <c r="T496" i="36"/>
  <c r="T497" i="36"/>
  <c r="T498" i="36"/>
  <c r="T499" i="36"/>
  <c r="T500" i="36"/>
  <c r="T501" i="36"/>
  <c r="T502" i="36"/>
  <c r="T503" i="36"/>
  <c r="T504" i="36"/>
  <c r="T505" i="36"/>
  <c r="T506" i="36"/>
  <c r="T507" i="36"/>
  <c r="T508" i="36"/>
  <c r="T509" i="36"/>
  <c r="T510" i="36"/>
  <c r="T511" i="36"/>
  <c r="T512" i="36"/>
  <c r="T513" i="36"/>
  <c r="T514" i="36"/>
  <c r="T515" i="36"/>
  <c r="T516" i="36"/>
  <c r="T517" i="36"/>
  <c r="T518" i="36"/>
  <c r="T519" i="36"/>
  <c r="T520" i="36"/>
  <c r="T521" i="36"/>
  <c r="T522" i="36"/>
  <c r="T523" i="36"/>
  <c r="T524" i="36"/>
  <c r="T525" i="36"/>
  <c r="T526" i="36"/>
  <c r="T527" i="36"/>
  <c r="T528" i="36"/>
  <c r="T529" i="36"/>
  <c r="T530" i="36"/>
  <c r="T531" i="36"/>
  <c r="T532" i="36"/>
  <c r="T533" i="36"/>
  <c r="T534" i="36"/>
  <c r="T535" i="36"/>
  <c r="T536" i="36"/>
  <c r="T537" i="36"/>
  <c r="T538" i="36"/>
  <c r="T539" i="36"/>
  <c r="T540" i="36"/>
  <c r="T541" i="36"/>
  <c r="T542" i="36"/>
  <c r="T543" i="36"/>
  <c r="T544" i="36"/>
  <c r="T545" i="36"/>
  <c r="T546" i="36"/>
  <c r="T547" i="36"/>
  <c r="T548" i="36"/>
  <c r="T549" i="36"/>
  <c r="T550" i="36"/>
  <c r="T551" i="36"/>
  <c r="T552" i="36"/>
  <c r="T553" i="36"/>
  <c r="T554" i="36"/>
  <c r="T555" i="36"/>
  <c r="T556" i="36"/>
  <c r="T557" i="36"/>
  <c r="T558" i="36"/>
  <c r="T559" i="36"/>
  <c r="T560" i="36"/>
  <c r="T561" i="36"/>
  <c r="T562" i="36"/>
  <c r="T563" i="36"/>
  <c r="T564" i="36"/>
  <c r="T565" i="36"/>
  <c r="T566" i="36"/>
  <c r="T567" i="36"/>
  <c r="T568" i="36"/>
  <c r="T569" i="36"/>
  <c r="T570" i="36"/>
  <c r="T571" i="36"/>
  <c r="T572" i="36"/>
  <c r="T573" i="36"/>
  <c r="T574" i="36"/>
  <c r="T575" i="36"/>
  <c r="T576" i="36"/>
  <c r="T577" i="36"/>
  <c r="T578" i="36"/>
  <c r="T579" i="36"/>
  <c r="T580" i="36"/>
  <c r="T581" i="36"/>
  <c r="T582" i="36"/>
  <c r="T583" i="36"/>
  <c r="T584" i="36"/>
  <c r="T585" i="36"/>
  <c r="T586" i="36"/>
  <c r="T587" i="36"/>
  <c r="T588" i="36"/>
  <c r="T589" i="36"/>
  <c r="T590" i="36"/>
  <c r="T591" i="36"/>
  <c r="T592" i="36"/>
  <c r="T593" i="36"/>
  <c r="T594" i="36"/>
  <c r="T595" i="36"/>
  <c r="T596" i="36"/>
  <c r="T597" i="36"/>
  <c r="T598" i="36"/>
  <c r="T599" i="36"/>
  <c r="T600" i="36"/>
  <c r="T601" i="36"/>
  <c r="T602" i="36"/>
  <c r="T603" i="36"/>
  <c r="T604" i="36"/>
  <c r="T605" i="36"/>
  <c r="T606" i="36"/>
  <c r="T607" i="36"/>
  <c r="T608" i="36"/>
  <c r="T609" i="36"/>
  <c r="T610" i="36"/>
  <c r="T611" i="36"/>
  <c r="T612" i="36"/>
  <c r="T613" i="36"/>
  <c r="T614" i="36"/>
  <c r="T615" i="36"/>
  <c r="T616" i="36"/>
  <c r="T617" i="36"/>
  <c r="T618" i="36"/>
  <c r="T619" i="36"/>
  <c r="T620" i="36"/>
  <c r="T621" i="36"/>
  <c r="T622" i="36"/>
  <c r="T623" i="36"/>
  <c r="T624" i="36"/>
  <c r="T625" i="36"/>
  <c r="T626" i="36"/>
  <c r="T627" i="36"/>
  <c r="T628" i="36"/>
  <c r="T629" i="36"/>
  <c r="T630" i="36"/>
  <c r="T631" i="36"/>
  <c r="T632" i="36"/>
  <c r="T633" i="36"/>
  <c r="T634" i="36"/>
  <c r="T635" i="36"/>
  <c r="T636" i="36"/>
  <c r="T637" i="36"/>
  <c r="T638" i="36"/>
  <c r="T639" i="36"/>
  <c r="T640" i="36"/>
  <c r="T641" i="36"/>
  <c r="T642" i="36"/>
  <c r="T643" i="36"/>
  <c r="T644" i="36"/>
  <c r="T645" i="36"/>
  <c r="T646" i="36"/>
  <c r="T647" i="36"/>
  <c r="T648" i="36"/>
  <c r="T649" i="36"/>
  <c r="T650" i="36"/>
  <c r="T651" i="36"/>
  <c r="T652" i="36"/>
  <c r="T653" i="36"/>
  <c r="T654" i="36"/>
  <c r="T655" i="36"/>
  <c r="T656" i="36"/>
  <c r="T657" i="36"/>
  <c r="T658" i="36"/>
  <c r="T659" i="36"/>
  <c r="T660" i="36"/>
  <c r="T661" i="36"/>
  <c r="T662" i="36"/>
  <c r="T663" i="36"/>
  <c r="T664" i="36"/>
  <c r="T665" i="36"/>
  <c r="T666" i="36"/>
  <c r="T667" i="36"/>
  <c r="T668" i="36"/>
  <c r="T669" i="36"/>
  <c r="T670" i="36"/>
  <c r="T671" i="36"/>
  <c r="T672" i="36"/>
  <c r="T673" i="36"/>
  <c r="T674" i="36"/>
  <c r="T675" i="36"/>
  <c r="T676" i="36"/>
  <c r="T677" i="36"/>
  <c r="T678" i="36"/>
  <c r="T679" i="36"/>
  <c r="T680" i="36"/>
  <c r="T681" i="36"/>
  <c r="T682" i="36"/>
  <c r="T683" i="36"/>
  <c r="T684" i="36"/>
  <c r="T685" i="36"/>
  <c r="T686" i="36"/>
  <c r="T687" i="36"/>
  <c r="T688" i="36"/>
  <c r="T689" i="36"/>
  <c r="T690" i="36"/>
  <c r="T691" i="36"/>
  <c r="T692" i="36"/>
  <c r="T693" i="36"/>
  <c r="T694" i="36"/>
  <c r="T695" i="36"/>
  <c r="T696" i="36"/>
  <c r="T697" i="36"/>
  <c r="T698" i="36"/>
  <c r="T699" i="36"/>
  <c r="T700" i="36"/>
  <c r="T701" i="36"/>
  <c r="T702" i="36"/>
  <c r="T703" i="36"/>
  <c r="T704" i="36"/>
  <c r="T705" i="36"/>
  <c r="T706" i="36"/>
  <c r="T707" i="36"/>
  <c r="T708" i="36"/>
  <c r="T709" i="36"/>
  <c r="T710" i="36"/>
  <c r="T711" i="36"/>
  <c r="T712" i="36"/>
  <c r="T713" i="36"/>
  <c r="T714" i="36"/>
  <c r="T715" i="36"/>
  <c r="T716" i="36"/>
  <c r="T717" i="36"/>
  <c r="T718" i="36"/>
  <c r="T719" i="36"/>
  <c r="T720" i="36"/>
  <c r="T721" i="36"/>
  <c r="T722" i="36"/>
  <c r="T723" i="36"/>
  <c r="T724" i="36"/>
  <c r="T725" i="36"/>
  <c r="T726" i="36"/>
  <c r="T727" i="36"/>
  <c r="T728" i="36"/>
  <c r="T729" i="36"/>
  <c r="T730" i="36"/>
  <c r="T731" i="36"/>
  <c r="T732" i="36"/>
  <c r="T733" i="36"/>
  <c r="T734" i="36"/>
  <c r="T735" i="36"/>
  <c r="T736" i="36"/>
  <c r="T737" i="36"/>
  <c r="T738" i="36"/>
  <c r="T739" i="36"/>
  <c r="T740" i="36"/>
  <c r="T741" i="36"/>
  <c r="T742" i="36"/>
  <c r="T743" i="36"/>
  <c r="T744" i="36"/>
  <c r="T745" i="36"/>
  <c r="T746" i="36"/>
  <c r="T747" i="36"/>
  <c r="T748" i="36"/>
  <c r="T749" i="36"/>
  <c r="T750" i="36"/>
  <c r="T751" i="36"/>
  <c r="T752" i="36"/>
  <c r="T753" i="36"/>
  <c r="T754" i="36"/>
  <c r="T755" i="36"/>
  <c r="T756" i="36"/>
  <c r="T757" i="36"/>
  <c r="T758" i="36"/>
  <c r="T759" i="36"/>
  <c r="T760" i="36"/>
  <c r="T761" i="36"/>
  <c r="T762" i="36"/>
  <c r="T763" i="36"/>
  <c r="T764" i="36"/>
  <c r="T765" i="36"/>
  <c r="T766" i="36"/>
  <c r="T767" i="36"/>
  <c r="T768" i="36"/>
  <c r="T769" i="36"/>
  <c r="T770" i="36"/>
  <c r="T771" i="36"/>
  <c r="T772" i="36"/>
  <c r="T773" i="36"/>
  <c r="T774" i="36"/>
  <c r="T775" i="36"/>
  <c r="T776" i="36"/>
  <c r="T777" i="36"/>
  <c r="T778" i="36"/>
  <c r="T779" i="36"/>
  <c r="T780" i="36"/>
  <c r="T781" i="36"/>
  <c r="T782" i="36"/>
  <c r="T783" i="36"/>
  <c r="T784" i="36"/>
  <c r="T785" i="36"/>
  <c r="T786" i="36"/>
  <c r="T787" i="36"/>
  <c r="T788" i="36"/>
  <c r="T789" i="36"/>
  <c r="T790" i="36"/>
  <c r="T791" i="36"/>
  <c r="T792" i="36"/>
  <c r="T793" i="36"/>
  <c r="T794" i="36"/>
  <c r="T795" i="36"/>
  <c r="T796" i="36"/>
  <c r="T797" i="36"/>
  <c r="T798" i="36"/>
  <c r="T799" i="36"/>
  <c r="T800" i="36"/>
  <c r="T801" i="36"/>
  <c r="T802" i="36"/>
  <c r="T803" i="36"/>
  <c r="T804" i="36"/>
  <c r="T805" i="36"/>
  <c r="T806" i="36"/>
  <c r="T807" i="36"/>
  <c r="T808" i="36"/>
  <c r="T809" i="36"/>
  <c r="T810" i="36"/>
  <c r="T811" i="36"/>
  <c r="T812" i="36"/>
  <c r="T813" i="36"/>
  <c r="T814" i="36"/>
  <c r="T815" i="36"/>
  <c r="T816" i="36"/>
  <c r="T817" i="36"/>
  <c r="T818" i="36"/>
  <c r="T819" i="36"/>
  <c r="T820" i="36"/>
  <c r="T821" i="36"/>
  <c r="T822" i="36"/>
  <c r="T823" i="36"/>
  <c r="T824" i="36"/>
  <c r="T825" i="36"/>
  <c r="T826" i="36"/>
  <c r="T827" i="36"/>
  <c r="T828" i="36"/>
  <c r="T829" i="36"/>
  <c r="T830" i="36"/>
  <c r="T831" i="36"/>
  <c r="T832" i="36"/>
  <c r="T833" i="36"/>
  <c r="T834" i="36"/>
  <c r="T835" i="36"/>
  <c r="T836" i="36"/>
  <c r="T837" i="36"/>
  <c r="T838" i="36"/>
  <c r="T839" i="36"/>
  <c r="T840" i="36"/>
  <c r="T841" i="36"/>
  <c r="T842" i="36"/>
  <c r="T843" i="36"/>
  <c r="T844" i="36"/>
  <c r="T845" i="36"/>
  <c r="T846" i="36"/>
  <c r="T847" i="36"/>
  <c r="T848" i="36"/>
  <c r="T849" i="36"/>
  <c r="T850" i="36"/>
  <c r="T851" i="36"/>
  <c r="T852" i="36"/>
  <c r="T853" i="36"/>
  <c r="T854" i="36"/>
  <c r="T855" i="36"/>
  <c r="T856" i="36"/>
  <c r="T857" i="36"/>
  <c r="T858" i="36"/>
  <c r="T859" i="36"/>
  <c r="T860" i="36"/>
  <c r="T861" i="36"/>
  <c r="T862" i="36"/>
  <c r="T863" i="36"/>
  <c r="T864" i="36"/>
  <c r="T865" i="36"/>
  <c r="T866" i="36"/>
  <c r="T867" i="36"/>
  <c r="T868" i="36"/>
  <c r="T869" i="36"/>
  <c r="T870" i="36"/>
  <c r="T871" i="36"/>
  <c r="T872" i="36"/>
  <c r="T873" i="36"/>
  <c r="T874" i="36"/>
  <c r="T875" i="36"/>
  <c r="T876" i="36"/>
  <c r="T877" i="36"/>
  <c r="T878" i="36"/>
  <c r="T879" i="36"/>
  <c r="T880" i="36"/>
  <c r="T881" i="36"/>
  <c r="T882" i="36"/>
  <c r="T883" i="36"/>
  <c r="T884" i="36"/>
  <c r="T885" i="36"/>
  <c r="T886" i="36"/>
  <c r="T887" i="36"/>
  <c r="T888" i="36"/>
  <c r="T889" i="36"/>
  <c r="T890" i="36"/>
  <c r="T891" i="36"/>
  <c r="T892" i="36"/>
  <c r="T893" i="36"/>
  <c r="T894" i="36"/>
  <c r="T895" i="36"/>
  <c r="T896" i="36"/>
  <c r="T897" i="36"/>
  <c r="T898" i="36"/>
  <c r="T899" i="36"/>
  <c r="T900" i="36"/>
  <c r="T901" i="36"/>
  <c r="T902" i="36"/>
  <c r="T903" i="36"/>
  <c r="T904" i="36"/>
  <c r="T905" i="36"/>
  <c r="T906" i="36"/>
  <c r="T907" i="36"/>
  <c r="T908" i="36"/>
  <c r="T909" i="36"/>
  <c r="T910" i="36"/>
  <c r="T911" i="36"/>
  <c r="T912" i="36"/>
  <c r="T913" i="36"/>
  <c r="T914" i="36"/>
  <c r="T915" i="36"/>
  <c r="T916" i="36"/>
  <c r="T917" i="36"/>
  <c r="T918" i="36"/>
  <c r="T919" i="36"/>
  <c r="T920" i="36"/>
  <c r="T921" i="36"/>
  <c r="T922" i="36"/>
  <c r="T923" i="36"/>
  <c r="T924" i="36"/>
  <c r="T925" i="36"/>
  <c r="T926" i="36"/>
  <c r="T927" i="36"/>
  <c r="T928" i="36"/>
  <c r="T929" i="36"/>
  <c r="T930" i="36"/>
  <c r="T931" i="36"/>
  <c r="T932" i="36"/>
  <c r="T933" i="36"/>
  <c r="T934" i="36"/>
  <c r="T935" i="36"/>
  <c r="T936" i="36"/>
  <c r="T937" i="36"/>
  <c r="T938" i="36"/>
  <c r="T939" i="36"/>
  <c r="T940" i="36"/>
  <c r="T941" i="36"/>
  <c r="T942" i="36"/>
  <c r="T943" i="36"/>
  <c r="T944" i="36"/>
  <c r="T945" i="36"/>
  <c r="T946" i="36"/>
  <c r="T947" i="36"/>
  <c r="T948" i="36"/>
  <c r="T949" i="36"/>
  <c r="T950" i="36"/>
  <c r="T951" i="36"/>
  <c r="T952" i="36"/>
  <c r="T953" i="36"/>
  <c r="T954" i="36"/>
  <c r="T955" i="36"/>
  <c r="T956" i="36"/>
  <c r="T957" i="36"/>
  <c r="T958" i="36"/>
  <c r="T959" i="36"/>
  <c r="T960" i="36"/>
  <c r="T961" i="36"/>
  <c r="T962" i="36"/>
  <c r="T963" i="36"/>
  <c r="T964" i="36"/>
  <c r="T965" i="36"/>
  <c r="T966" i="36"/>
  <c r="T967" i="36"/>
  <c r="T968" i="36"/>
  <c r="T969" i="36"/>
  <c r="T970" i="36"/>
  <c r="T971" i="36"/>
  <c r="T972" i="36"/>
  <c r="T973" i="36"/>
  <c r="T974" i="36"/>
  <c r="T975" i="36"/>
  <c r="T976" i="36"/>
  <c r="T977" i="36"/>
  <c r="T978" i="36"/>
  <c r="T979" i="36"/>
  <c r="T980" i="36"/>
  <c r="T981" i="36"/>
  <c r="T982" i="36"/>
  <c r="T983" i="36"/>
  <c r="T984" i="36"/>
  <c r="T985" i="36"/>
  <c r="T986" i="36"/>
  <c r="T987" i="36"/>
  <c r="T988" i="36"/>
  <c r="T989" i="36"/>
  <c r="T990" i="36"/>
  <c r="T991" i="36"/>
  <c r="T992" i="36"/>
  <c r="T993" i="36"/>
  <c r="T994" i="36"/>
  <c r="T995" i="36"/>
  <c r="T996" i="36"/>
  <c r="T997" i="36"/>
  <c r="T998" i="36"/>
  <c r="T999" i="36"/>
  <c r="T1000" i="36"/>
  <c r="T1001" i="36"/>
  <c r="T6" i="34"/>
  <c r="T8" i="34"/>
  <c r="T9" i="34"/>
  <c r="T10" i="34"/>
  <c r="T11" i="34"/>
  <c r="T12" i="34"/>
  <c r="T13" i="34"/>
  <c r="T14" i="34"/>
  <c r="T15" i="34"/>
  <c r="T16" i="34"/>
  <c r="T17" i="34"/>
  <c r="T18" i="34"/>
  <c r="T19" i="34"/>
  <c r="T20" i="34"/>
  <c r="T21" i="34"/>
  <c r="T22" i="34"/>
  <c r="T23" i="34"/>
  <c r="T24" i="34"/>
  <c r="T25" i="34"/>
  <c r="T26" i="34"/>
  <c r="T27" i="34"/>
  <c r="T28" i="34"/>
  <c r="T29" i="34"/>
  <c r="T30" i="34"/>
  <c r="T31" i="34"/>
  <c r="T32" i="34"/>
  <c r="T33" i="34"/>
  <c r="T34" i="34"/>
  <c r="T35" i="34"/>
  <c r="T36" i="34"/>
  <c r="T37" i="34"/>
  <c r="T38" i="34"/>
  <c r="T39" i="34"/>
  <c r="T40" i="34"/>
  <c r="T41" i="34"/>
  <c r="T42" i="34"/>
  <c r="T43" i="34"/>
  <c r="T44" i="34"/>
  <c r="T45" i="34"/>
  <c r="T46" i="34"/>
  <c r="T47" i="34"/>
  <c r="T48" i="34"/>
  <c r="T49" i="34"/>
  <c r="T50" i="34"/>
  <c r="T51" i="34"/>
  <c r="T52" i="34"/>
  <c r="T53" i="34"/>
  <c r="T54" i="34"/>
  <c r="T55" i="34"/>
  <c r="T56" i="34"/>
  <c r="T57" i="34"/>
  <c r="T58" i="34"/>
  <c r="T59" i="34"/>
  <c r="T60" i="34"/>
  <c r="T61" i="34"/>
  <c r="T62" i="34"/>
  <c r="T63" i="34"/>
  <c r="T64" i="34"/>
  <c r="T65" i="34"/>
  <c r="T66" i="34"/>
  <c r="T67" i="34"/>
  <c r="T68" i="34"/>
  <c r="T69" i="34"/>
  <c r="T70" i="34"/>
  <c r="T71" i="34"/>
  <c r="T72" i="34"/>
  <c r="T73" i="34"/>
  <c r="T74" i="34"/>
  <c r="T75" i="34"/>
  <c r="T76" i="34"/>
  <c r="T77" i="34"/>
  <c r="T78" i="34"/>
  <c r="T79" i="34"/>
  <c r="T80" i="34"/>
  <c r="T81" i="34"/>
  <c r="T82" i="34"/>
  <c r="T83" i="34"/>
  <c r="T84" i="34"/>
  <c r="T85" i="34"/>
  <c r="T86" i="34"/>
  <c r="T87" i="34"/>
  <c r="T88" i="34"/>
  <c r="T89" i="34"/>
  <c r="T90" i="34"/>
  <c r="T91" i="34"/>
  <c r="T92" i="34"/>
  <c r="T93" i="34"/>
  <c r="T94" i="34"/>
  <c r="T95" i="34"/>
  <c r="T96" i="34"/>
  <c r="T97" i="34"/>
  <c r="T98" i="34"/>
  <c r="T99" i="34"/>
  <c r="T100" i="34"/>
  <c r="T101" i="34"/>
  <c r="T102" i="34"/>
  <c r="T103" i="34"/>
  <c r="T104" i="34"/>
  <c r="T105" i="34"/>
  <c r="T106" i="34"/>
  <c r="T107" i="34"/>
  <c r="T108" i="34"/>
  <c r="T109" i="34"/>
  <c r="T110" i="34"/>
  <c r="T111" i="34"/>
  <c r="T112" i="34"/>
  <c r="T113" i="34"/>
  <c r="T114" i="34"/>
  <c r="T115" i="34"/>
  <c r="T116" i="34"/>
  <c r="T117" i="34"/>
  <c r="T118" i="34"/>
  <c r="T119" i="34"/>
  <c r="T120" i="34"/>
  <c r="T121" i="34"/>
  <c r="T122" i="34"/>
  <c r="T123" i="34"/>
  <c r="T124" i="34"/>
  <c r="T125" i="34"/>
  <c r="T126" i="34"/>
  <c r="T127" i="34"/>
  <c r="T128" i="34"/>
  <c r="T129" i="34"/>
  <c r="T130" i="34"/>
  <c r="T131" i="34"/>
  <c r="T132" i="34"/>
  <c r="T133" i="34"/>
  <c r="T134" i="34"/>
  <c r="T135" i="34"/>
  <c r="T136" i="34"/>
  <c r="T137" i="34"/>
  <c r="T138" i="34"/>
  <c r="T139" i="34"/>
  <c r="T140" i="34"/>
  <c r="T141" i="34"/>
  <c r="T142" i="34"/>
  <c r="T143" i="34"/>
  <c r="T144" i="34"/>
  <c r="T145" i="34"/>
  <c r="T146" i="34"/>
  <c r="T147" i="34"/>
  <c r="T148" i="34"/>
  <c r="T149" i="34"/>
  <c r="T150" i="34"/>
  <c r="T151" i="34"/>
  <c r="T152" i="34"/>
  <c r="T153" i="34"/>
  <c r="T154" i="34"/>
  <c r="T155" i="34"/>
  <c r="T156" i="34"/>
  <c r="T157" i="34"/>
  <c r="T158" i="34"/>
  <c r="T159" i="34"/>
  <c r="T160" i="34"/>
  <c r="T161" i="34"/>
  <c r="T162" i="34"/>
  <c r="T163" i="34"/>
  <c r="T164" i="34"/>
  <c r="T165" i="34"/>
  <c r="T166" i="34"/>
  <c r="T167" i="34"/>
  <c r="T168" i="34"/>
  <c r="T169" i="34"/>
  <c r="T170" i="34"/>
  <c r="T171" i="34"/>
  <c r="T172" i="34"/>
  <c r="T173" i="34"/>
  <c r="T174" i="34"/>
  <c r="T175" i="34"/>
  <c r="T176" i="34"/>
  <c r="T177" i="34"/>
  <c r="T178" i="34"/>
  <c r="T179" i="34"/>
  <c r="T180" i="34"/>
  <c r="T181" i="34"/>
  <c r="T182" i="34"/>
  <c r="T183" i="34"/>
  <c r="T184" i="34"/>
  <c r="T185" i="34"/>
  <c r="T186" i="34"/>
  <c r="T187" i="34"/>
  <c r="T188" i="34"/>
  <c r="T189" i="34"/>
  <c r="T190" i="34"/>
  <c r="T191" i="34"/>
  <c r="T192" i="34"/>
  <c r="T193" i="34"/>
  <c r="T194" i="34"/>
  <c r="T195" i="34"/>
  <c r="T196" i="34"/>
  <c r="T197" i="34"/>
  <c r="T198" i="34"/>
  <c r="T199" i="34"/>
  <c r="T200" i="34"/>
  <c r="T201" i="34"/>
  <c r="T202" i="34"/>
  <c r="T203" i="34"/>
  <c r="T204" i="34"/>
  <c r="T205" i="34"/>
  <c r="T206" i="34"/>
  <c r="T207" i="34"/>
  <c r="T208" i="34"/>
  <c r="T209" i="34"/>
  <c r="T210" i="34"/>
  <c r="T211" i="34"/>
  <c r="T212" i="34"/>
  <c r="T213" i="34"/>
  <c r="T214" i="34"/>
  <c r="T215" i="34"/>
  <c r="T216" i="34"/>
  <c r="T217" i="34"/>
  <c r="T218" i="34"/>
  <c r="T219" i="34"/>
  <c r="T220" i="34"/>
  <c r="T221" i="34"/>
  <c r="T222" i="34"/>
  <c r="T223" i="34"/>
  <c r="T224" i="34"/>
  <c r="T225" i="34"/>
  <c r="T226" i="34"/>
  <c r="T227" i="34"/>
  <c r="T228" i="34"/>
  <c r="T229" i="34"/>
  <c r="T230" i="34"/>
  <c r="T231" i="34"/>
  <c r="T232" i="34"/>
  <c r="T233" i="34"/>
  <c r="T234" i="34"/>
  <c r="T235" i="34"/>
  <c r="T236" i="34"/>
  <c r="T237" i="34"/>
  <c r="T238" i="34"/>
  <c r="T239" i="34"/>
  <c r="T240" i="34"/>
  <c r="T241" i="34"/>
  <c r="T242" i="34"/>
  <c r="T243" i="34"/>
  <c r="T244" i="34"/>
  <c r="T245" i="34"/>
  <c r="T246" i="34"/>
  <c r="T247" i="34"/>
  <c r="T248" i="34"/>
  <c r="T249" i="34"/>
  <c r="T250" i="34"/>
  <c r="T251" i="34"/>
  <c r="T252" i="34"/>
  <c r="T253" i="34"/>
  <c r="T254" i="34"/>
  <c r="T255" i="34"/>
  <c r="T256" i="34"/>
  <c r="T257" i="34"/>
  <c r="T258" i="34"/>
  <c r="T259" i="34"/>
  <c r="T260" i="34"/>
  <c r="T261" i="34"/>
  <c r="T262" i="34"/>
  <c r="T263" i="34"/>
  <c r="T264" i="34"/>
  <c r="T265" i="34"/>
  <c r="T266" i="34"/>
  <c r="T267" i="34"/>
  <c r="T268" i="34"/>
  <c r="T269" i="34"/>
  <c r="T270" i="34"/>
  <c r="T271" i="34"/>
  <c r="T272" i="34"/>
  <c r="T273" i="34"/>
  <c r="T274" i="34"/>
  <c r="T275" i="34"/>
  <c r="T276" i="34"/>
  <c r="T277" i="34"/>
  <c r="T278" i="34"/>
  <c r="T279" i="34"/>
  <c r="T280" i="34"/>
  <c r="T281" i="34"/>
  <c r="T282" i="34"/>
  <c r="T283" i="34"/>
  <c r="T284" i="34"/>
  <c r="T285" i="34"/>
  <c r="T286" i="34"/>
  <c r="T287" i="34"/>
  <c r="T288" i="34"/>
  <c r="T289" i="34"/>
  <c r="T290" i="34"/>
  <c r="T291" i="34"/>
  <c r="T292" i="34"/>
  <c r="T293" i="34"/>
  <c r="T294" i="34"/>
  <c r="T295" i="34"/>
  <c r="T296" i="34"/>
  <c r="T297" i="34"/>
  <c r="T298" i="34"/>
  <c r="T299" i="34"/>
  <c r="T300" i="34"/>
  <c r="T301" i="34"/>
  <c r="T302" i="34"/>
  <c r="T303" i="34"/>
  <c r="T304" i="34"/>
  <c r="T305" i="34"/>
  <c r="T306" i="34"/>
  <c r="T307" i="34"/>
  <c r="T308" i="34"/>
  <c r="T309" i="34"/>
  <c r="T310" i="34"/>
  <c r="T311" i="34"/>
  <c r="T312" i="34"/>
  <c r="T313" i="34"/>
  <c r="T314" i="34"/>
  <c r="T315" i="34"/>
  <c r="T316" i="34"/>
  <c r="T317" i="34"/>
  <c r="T318" i="34"/>
  <c r="T319" i="34"/>
  <c r="T320" i="34"/>
  <c r="T321" i="34"/>
  <c r="T322" i="34"/>
  <c r="T323" i="34"/>
  <c r="T324" i="34"/>
  <c r="T325" i="34"/>
  <c r="T326" i="34"/>
  <c r="T327" i="34"/>
  <c r="T328" i="34"/>
  <c r="T329" i="34"/>
  <c r="T330" i="34"/>
  <c r="T331" i="34"/>
  <c r="T332" i="34"/>
  <c r="T333" i="34"/>
  <c r="T334" i="34"/>
  <c r="T335" i="34"/>
  <c r="T336" i="34"/>
  <c r="T337" i="34"/>
  <c r="T338" i="34"/>
  <c r="T339" i="34"/>
  <c r="T340" i="34"/>
  <c r="T341" i="34"/>
  <c r="T342" i="34"/>
  <c r="T343" i="34"/>
  <c r="T344" i="34"/>
  <c r="T345" i="34"/>
  <c r="T346" i="34"/>
  <c r="T347" i="34"/>
  <c r="T348" i="34"/>
  <c r="T349" i="34"/>
  <c r="T350" i="34"/>
  <c r="T351" i="34"/>
  <c r="T352" i="34"/>
  <c r="T353" i="34"/>
  <c r="T354" i="34"/>
  <c r="T355" i="34"/>
  <c r="T356" i="34"/>
  <c r="T357" i="34"/>
  <c r="T358" i="34"/>
  <c r="T359" i="34"/>
  <c r="T360" i="34"/>
  <c r="T361" i="34"/>
  <c r="T362" i="34"/>
  <c r="T363" i="34"/>
  <c r="T364" i="34"/>
  <c r="T365" i="34"/>
  <c r="T366" i="34"/>
  <c r="T367" i="34"/>
  <c r="T368" i="34"/>
  <c r="T369" i="34"/>
  <c r="T370" i="34"/>
  <c r="T371" i="34"/>
  <c r="T372" i="34"/>
  <c r="T373" i="34"/>
  <c r="T374" i="34"/>
  <c r="T375" i="34"/>
  <c r="T376" i="34"/>
  <c r="T377" i="34"/>
  <c r="T378" i="34"/>
  <c r="T379" i="34"/>
  <c r="T380" i="34"/>
  <c r="T381" i="34"/>
  <c r="T382" i="34"/>
  <c r="T383" i="34"/>
  <c r="T384" i="34"/>
  <c r="T385" i="34"/>
  <c r="T386" i="34"/>
  <c r="T387" i="34"/>
  <c r="T388" i="34"/>
  <c r="T389" i="34"/>
  <c r="T390" i="34"/>
  <c r="T391" i="34"/>
  <c r="T392" i="34"/>
  <c r="T393" i="34"/>
  <c r="T394" i="34"/>
  <c r="T395" i="34"/>
  <c r="T396" i="34"/>
  <c r="T397" i="34"/>
  <c r="T398" i="34"/>
  <c r="T399" i="34"/>
  <c r="T400" i="34"/>
  <c r="T401" i="34"/>
  <c r="T402" i="34"/>
  <c r="T403" i="34"/>
  <c r="T404" i="34"/>
  <c r="T405" i="34"/>
  <c r="T406" i="34"/>
  <c r="T407" i="34"/>
  <c r="T408" i="34"/>
  <c r="T409" i="34"/>
  <c r="T410" i="34"/>
  <c r="T411" i="34"/>
  <c r="T412" i="34"/>
  <c r="T413" i="34"/>
  <c r="T414" i="34"/>
  <c r="T415" i="34"/>
  <c r="T416" i="34"/>
  <c r="T417" i="34"/>
  <c r="T418" i="34"/>
  <c r="T419" i="34"/>
  <c r="T420" i="34"/>
  <c r="T421" i="34"/>
  <c r="T422" i="34"/>
  <c r="T423" i="34"/>
  <c r="T424" i="34"/>
  <c r="T425" i="34"/>
  <c r="T426" i="34"/>
  <c r="T427" i="34"/>
  <c r="T428" i="34"/>
  <c r="T429" i="34"/>
  <c r="T430" i="34"/>
  <c r="T431" i="34"/>
  <c r="T432" i="34"/>
  <c r="T433" i="34"/>
  <c r="T434" i="34"/>
  <c r="T435" i="34"/>
  <c r="T436" i="34"/>
  <c r="T437" i="34"/>
  <c r="T438" i="34"/>
  <c r="T439" i="34"/>
  <c r="T440" i="34"/>
  <c r="T441" i="34"/>
  <c r="T442" i="34"/>
  <c r="T443" i="34"/>
  <c r="T444" i="34"/>
  <c r="T445" i="34"/>
  <c r="T446" i="34"/>
  <c r="T447" i="34"/>
  <c r="T448" i="34"/>
  <c r="T449" i="34"/>
  <c r="T450" i="34"/>
  <c r="T451" i="34"/>
  <c r="T452" i="34"/>
  <c r="T453" i="34"/>
  <c r="T454" i="34"/>
  <c r="T455" i="34"/>
  <c r="T456" i="34"/>
  <c r="T457" i="34"/>
  <c r="T458" i="34"/>
  <c r="T459" i="34"/>
  <c r="T460" i="34"/>
  <c r="T461" i="34"/>
  <c r="T462" i="34"/>
  <c r="T463" i="34"/>
  <c r="T464" i="34"/>
  <c r="T465" i="34"/>
  <c r="T466" i="34"/>
  <c r="T467" i="34"/>
  <c r="T468" i="34"/>
  <c r="T469" i="34"/>
  <c r="T470" i="34"/>
  <c r="T471" i="34"/>
  <c r="T472" i="34"/>
  <c r="T473" i="34"/>
  <c r="T474" i="34"/>
  <c r="T475" i="34"/>
  <c r="T476" i="34"/>
  <c r="T477" i="34"/>
  <c r="T478" i="34"/>
  <c r="T479" i="34"/>
  <c r="T480" i="34"/>
  <c r="T481" i="34"/>
  <c r="T482" i="34"/>
  <c r="T483" i="34"/>
  <c r="T484" i="34"/>
  <c r="T485" i="34"/>
  <c r="T486" i="34"/>
  <c r="T487" i="34"/>
  <c r="T488" i="34"/>
  <c r="T489" i="34"/>
  <c r="T490" i="34"/>
  <c r="T491" i="34"/>
  <c r="T492" i="34"/>
  <c r="T493" i="34"/>
  <c r="T494" i="34"/>
  <c r="T495" i="34"/>
  <c r="T496" i="34"/>
  <c r="T497" i="34"/>
  <c r="T498" i="34"/>
  <c r="T499" i="34"/>
  <c r="T500" i="34"/>
  <c r="T501" i="34"/>
  <c r="T502" i="34"/>
  <c r="T503" i="34"/>
  <c r="T504" i="34"/>
  <c r="T505" i="34"/>
  <c r="T506" i="34"/>
  <c r="T507" i="34"/>
  <c r="T508" i="34"/>
  <c r="T509" i="34"/>
  <c r="T510" i="34"/>
  <c r="T511" i="34"/>
  <c r="T512" i="34"/>
  <c r="T513" i="34"/>
  <c r="T514" i="34"/>
  <c r="T515" i="34"/>
  <c r="T516" i="34"/>
  <c r="T517" i="34"/>
  <c r="T518" i="34"/>
  <c r="T519" i="34"/>
  <c r="T520" i="34"/>
  <c r="T521" i="34"/>
  <c r="T522" i="34"/>
  <c r="T523" i="34"/>
  <c r="T524" i="34"/>
  <c r="T525" i="34"/>
  <c r="T526" i="34"/>
  <c r="T527" i="34"/>
  <c r="T528" i="34"/>
  <c r="T529" i="34"/>
  <c r="T530" i="34"/>
  <c r="T531" i="34"/>
  <c r="T532" i="34"/>
  <c r="T533" i="34"/>
  <c r="T534" i="34"/>
  <c r="T535" i="34"/>
  <c r="T536" i="34"/>
  <c r="T537" i="34"/>
  <c r="T538" i="34"/>
  <c r="T539" i="34"/>
  <c r="T540" i="34"/>
  <c r="T541" i="34"/>
  <c r="T542" i="34"/>
  <c r="T543" i="34"/>
  <c r="T544" i="34"/>
  <c r="T545" i="34"/>
  <c r="T546" i="34"/>
  <c r="T547" i="34"/>
  <c r="T548" i="34"/>
  <c r="T549" i="34"/>
  <c r="T550" i="34"/>
  <c r="T551" i="34"/>
  <c r="T552" i="34"/>
  <c r="T553" i="34"/>
  <c r="T554" i="34"/>
  <c r="T555" i="34"/>
  <c r="T556" i="34"/>
  <c r="T557" i="34"/>
  <c r="T558" i="34"/>
  <c r="T559" i="34"/>
  <c r="T560" i="34"/>
  <c r="T561" i="34"/>
  <c r="T562" i="34"/>
  <c r="T563" i="34"/>
  <c r="T564" i="34"/>
  <c r="T565" i="34"/>
  <c r="T566" i="34"/>
  <c r="T567" i="34"/>
  <c r="T568" i="34"/>
  <c r="T569" i="34"/>
  <c r="T570" i="34"/>
  <c r="T571" i="34"/>
  <c r="T572" i="34"/>
  <c r="T573" i="34"/>
  <c r="T574" i="34"/>
  <c r="T575" i="34"/>
  <c r="T576" i="34"/>
  <c r="T577" i="34"/>
  <c r="T578" i="34"/>
  <c r="T579" i="34"/>
  <c r="T580" i="34"/>
  <c r="T581" i="34"/>
  <c r="T582" i="34"/>
  <c r="T583" i="34"/>
  <c r="T584" i="34"/>
  <c r="T585" i="34"/>
  <c r="T586" i="34"/>
  <c r="T587" i="34"/>
  <c r="T588" i="34"/>
  <c r="T589" i="34"/>
  <c r="T590" i="34"/>
  <c r="T591" i="34"/>
  <c r="T592" i="34"/>
  <c r="T593" i="34"/>
  <c r="T594" i="34"/>
  <c r="T595" i="34"/>
  <c r="T596" i="34"/>
  <c r="T597" i="34"/>
  <c r="T598" i="34"/>
  <c r="T599" i="34"/>
  <c r="T600" i="34"/>
  <c r="T601" i="34"/>
  <c r="T602" i="34"/>
  <c r="T603" i="34"/>
  <c r="T604" i="34"/>
  <c r="T605" i="34"/>
  <c r="T606" i="34"/>
  <c r="T607" i="34"/>
  <c r="T608" i="34"/>
  <c r="T609" i="34"/>
  <c r="T610" i="34"/>
  <c r="T611" i="34"/>
  <c r="T612" i="34"/>
  <c r="T613" i="34"/>
  <c r="T614" i="34"/>
  <c r="T615" i="34"/>
  <c r="T616" i="34"/>
  <c r="T617" i="34"/>
  <c r="T618" i="34"/>
  <c r="T619" i="34"/>
  <c r="T620" i="34"/>
  <c r="T621" i="34"/>
  <c r="T622" i="34"/>
  <c r="T623" i="34"/>
  <c r="T624" i="34"/>
  <c r="T625" i="34"/>
  <c r="T626" i="34"/>
  <c r="T627" i="34"/>
  <c r="T628" i="34"/>
  <c r="T629" i="34"/>
  <c r="T630" i="34"/>
  <c r="T631" i="34"/>
  <c r="T632" i="34"/>
  <c r="T633" i="34"/>
  <c r="T634" i="34"/>
  <c r="T635" i="34"/>
  <c r="T636" i="34"/>
  <c r="T637" i="34"/>
  <c r="T638" i="34"/>
  <c r="T639" i="34"/>
  <c r="T640" i="34"/>
  <c r="T641" i="34"/>
  <c r="T642" i="34"/>
  <c r="T643" i="34"/>
  <c r="T644" i="34"/>
  <c r="T645" i="34"/>
  <c r="T646" i="34"/>
  <c r="T647" i="34"/>
  <c r="T648" i="34"/>
  <c r="T649" i="34"/>
  <c r="T650" i="34"/>
  <c r="T651" i="34"/>
  <c r="T652" i="34"/>
  <c r="T653" i="34"/>
  <c r="T654" i="34"/>
  <c r="T655" i="34"/>
  <c r="T656" i="34"/>
  <c r="T657" i="34"/>
  <c r="T658" i="34"/>
  <c r="T659" i="34"/>
  <c r="T660" i="34"/>
  <c r="T661" i="34"/>
  <c r="T662" i="34"/>
  <c r="T663" i="34"/>
  <c r="T664" i="34"/>
  <c r="T665" i="34"/>
  <c r="T666" i="34"/>
  <c r="T667" i="34"/>
  <c r="T668" i="34"/>
  <c r="T669" i="34"/>
  <c r="T670" i="34"/>
  <c r="T671" i="34"/>
  <c r="T672" i="34"/>
  <c r="T673" i="34"/>
  <c r="T674" i="34"/>
  <c r="T675" i="34"/>
  <c r="T676" i="34"/>
  <c r="T677" i="34"/>
  <c r="T678" i="34"/>
  <c r="T679" i="34"/>
  <c r="T680" i="34"/>
  <c r="T681" i="34"/>
  <c r="T682" i="34"/>
  <c r="T683" i="34"/>
  <c r="T684" i="34"/>
  <c r="T685" i="34"/>
  <c r="T686" i="34"/>
  <c r="T687" i="34"/>
  <c r="T688" i="34"/>
  <c r="T689" i="34"/>
  <c r="T690" i="34"/>
  <c r="T691" i="34"/>
  <c r="T692" i="34"/>
  <c r="T693" i="34"/>
  <c r="T694" i="34"/>
  <c r="T695" i="34"/>
  <c r="T696" i="34"/>
  <c r="T697" i="34"/>
  <c r="T698" i="34"/>
  <c r="T699" i="34"/>
  <c r="T700" i="34"/>
  <c r="T701" i="34"/>
  <c r="T702" i="34"/>
  <c r="T703" i="34"/>
  <c r="T704" i="34"/>
  <c r="T705" i="34"/>
  <c r="T706" i="34"/>
  <c r="T707" i="34"/>
  <c r="T708" i="34"/>
  <c r="T709" i="34"/>
  <c r="T710" i="34"/>
  <c r="T711" i="34"/>
  <c r="T712" i="34"/>
  <c r="T713" i="34"/>
  <c r="T714" i="34"/>
  <c r="T715" i="34"/>
  <c r="T716" i="34"/>
  <c r="T717" i="34"/>
  <c r="T718" i="34"/>
  <c r="T719" i="34"/>
  <c r="T720" i="34"/>
  <c r="T721" i="34"/>
  <c r="T722" i="34"/>
  <c r="T723" i="34"/>
  <c r="T724" i="34"/>
  <c r="T725" i="34"/>
  <c r="T726" i="34"/>
  <c r="T727" i="34"/>
  <c r="T728" i="34"/>
  <c r="T729" i="34"/>
  <c r="T730" i="34"/>
  <c r="T731" i="34"/>
  <c r="T732" i="34"/>
  <c r="T733" i="34"/>
  <c r="T734" i="34"/>
  <c r="T735" i="34"/>
  <c r="T736" i="34"/>
  <c r="T737" i="34"/>
  <c r="T738" i="34"/>
  <c r="T739" i="34"/>
  <c r="T740" i="34"/>
  <c r="T741" i="34"/>
  <c r="T742" i="34"/>
  <c r="T743" i="34"/>
  <c r="T744" i="34"/>
  <c r="T745" i="34"/>
  <c r="T746" i="34"/>
  <c r="T747" i="34"/>
  <c r="T748" i="34"/>
  <c r="T749" i="34"/>
  <c r="T750" i="34"/>
  <c r="T751" i="34"/>
  <c r="T752" i="34"/>
  <c r="T753" i="34"/>
  <c r="T754" i="34"/>
  <c r="T755" i="34"/>
  <c r="T756" i="34"/>
  <c r="T757" i="34"/>
  <c r="T758" i="34"/>
  <c r="T759" i="34"/>
  <c r="T760" i="34"/>
  <c r="T761" i="34"/>
  <c r="T762" i="34"/>
  <c r="T763" i="34"/>
  <c r="T764" i="34"/>
  <c r="T765" i="34"/>
  <c r="T766" i="34"/>
  <c r="T767" i="34"/>
  <c r="T768" i="34"/>
  <c r="T769" i="34"/>
  <c r="T770" i="34"/>
  <c r="T771" i="34"/>
  <c r="T772" i="34"/>
  <c r="T773" i="34"/>
  <c r="T774" i="34"/>
  <c r="T775" i="34"/>
  <c r="T776" i="34"/>
  <c r="T777" i="34"/>
  <c r="T778" i="34"/>
  <c r="T779" i="34"/>
  <c r="T780" i="34"/>
  <c r="T781" i="34"/>
  <c r="T782" i="34"/>
  <c r="T783" i="34"/>
  <c r="T784" i="34"/>
  <c r="T785" i="34"/>
  <c r="T786" i="34"/>
  <c r="T787" i="34"/>
  <c r="T788" i="34"/>
  <c r="T789" i="34"/>
  <c r="T790" i="34"/>
  <c r="T791" i="34"/>
  <c r="T792" i="34"/>
  <c r="T793" i="34"/>
  <c r="T794" i="34"/>
  <c r="T795" i="34"/>
  <c r="T796" i="34"/>
  <c r="T797" i="34"/>
  <c r="T798" i="34"/>
  <c r="T799" i="34"/>
  <c r="T800" i="34"/>
  <c r="T801" i="34"/>
  <c r="T802" i="34"/>
  <c r="T803" i="34"/>
  <c r="T804" i="34"/>
  <c r="T805" i="34"/>
  <c r="T806" i="34"/>
  <c r="T807" i="34"/>
  <c r="T808" i="34"/>
  <c r="T809" i="34"/>
  <c r="T810" i="34"/>
  <c r="T811" i="34"/>
  <c r="T812" i="34"/>
  <c r="T813" i="34"/>
  <c r="T814" i="34"/>
  <c r="T815" i="34"/>
  <c r="T816" i="34"/>
  <c r="T817" i="34"/>
  <c r="T818" i="34"/>
  <c r="T819" i="34"/>
  <c r="T820" i="34"/>
  <c r="T821" i="34"/>
  <c r="T822" i="34"/>
  <c r="T823" i="34"/>
  <c r="T824" i="34"/>
  <c r="T825" i="34"/>
  <c r="T826" i="34"/>
  <c r="T827" i="34"/>
  <c r="T828" i="34"/>
  <c r="T829" i="34"/>
  <c r="T830" i="34"/>
  <c r="T831" i="34"/>
  <c r="T832" i="34"/>
  <c r="T833" i="34"/>
  <c r="T834" i="34"/>
  <c r="T835" i="34"/>
  <c r="T836" i="34"/>
  <c r="T837" i="34"/>
  <c r="T838" i="34"/>
  <c r="T839" i="34"/>
  <c r="T840" i="34"/>
  <c r="T841" i="34"/>
  <c r="T842" i="34"/>
  <c r="T843" i="34"/>
  <c r="T844" i="34"/>
  <c r="T845" i="34"/>
  <c r="T846" i="34"/>
  <c r="T847" i="34"/>
  <c r="T848" i="34"/>
  <c r="T849" i="34"/>
  <c r="T850" i="34"/>
  <c r="T851" i="34"/>
  <c r="T852" i="34"/>
  <c r="T853" i="34"/>
  <c r="T854" i="34"/>
  <c r="T855" i="34"/>
  <c r="T856" i="34"/>
  <c r="T857" i="34"/>
  <c r="T858" i="34"/>
  <c r="T859" i="34"/>
  <c r="T860" i="34"/>
  <c r="T861" i="34"/>
  <c r="T862" i="34"/>
  <c r="T863" i="34"/>
  <c r="T864" i="34"/>
  <c r="T865" i="34"/>
  <c r="T866" i="34"/>
  <c r="T867" i="34"/>
  <c r="T868" i="34"/>
  <c r="T869" i="34"/>
  <c r="T870" i="34"/>
  <c r="T871" i="34"/>
  <c r="T872" i="34"/>
  <c r="T873" i="34"/>
  <c r="T874" i="34"/>
  <c r="T875" i="34"/>
  <c r="T876" i="34"/>
  <c r="T877" i="34"/>
  <c r="T878" i="34"/>
  <c r="T879" i="34"/>
  <c r="T880" i="34"/>
  <c r="T881" i="34"/>
  <c r="T882" i="34"/>
  <c r="T883" i="34"/>
  <c r="T884" i="34"/>
  <c r="T885" i="34"/>
  <c r="T886" i="34"/>
  <c r="T887" i="34"/>
  <c r="T888" i="34"/>
  <c r="T889" i="34"/>
  <c r="T890" i="34"/>
  <c r="T891" i="34"/>
  <c r="T892" i="34"/>
  <c r="T893" i="34"/>
  <c r="T894" i="34"/>
  <c r="T895" i="34"/>
  <c r="T896" i="34"/>
  <c r="T897" i="34"/>
  <c r="T898" i="34"/>
  <c r="T899" i="34"/>
  <c r="T900" i="34"/>
  <c r="T901" i="34"/>
  <c r="T902" i="34"/>
  <c r="T903" i="34"/>
  <c r="T904" i="34"/>
  <c r="T905" i="34"/>
  <c r="T906" i="34"/>
  <c r="T907" i="34"/>
  <c r="T908" i="34"/>
  <c r="T909" i="34"/>
  <c r="T910" i="34"/>
  <c r="T911" i="34"/>
  <c r="T912" i="34"/>
  <c r="T913" i="34"/>
  <c r="T914" i="34"/>
  <c r="T915" i="34"/>
  <c r="T916" i="34"/>
  <c r="T917" i="34"/>
  <c r="T918" i="34"/>
  <c r="T919" i="34"/>
  <c r="T920" i="34"/>
  <c r="T921" i="34"/>
  <c r="T922" i="34"/>
  <c r="T923" i="34"/>
  <c r="T924" i="34"/>
  <c r="T925" i="34"/>
  <c r="T926" i="34"/>
  <c r="T927" i="34"/>
  <c r="T928" i="34"/>
  <c r="T929" i="34"/>
  <c r="T930" i="34"/>
  <c r="T931" i="34"/>
  <c r="T932" i="34"/>
  <c r="T933" i="34"/>
  <c r="T934" i="34"/>
  <c r="T935" i="34"/>
  <c r="T936" i="34"/>
  <c r="T937" i="34"/>
  <c r="T938" i="34"/>
  <c r="T939" i="34"/>
  <c r="T940" i="34"/>
  <c r="T941" i="34"/>
  <c r="T942" i="34"/>
  <c r="T943" i="34"/>
  <c r="T944" i="34"/>
  <c r="T945" i="34"/>
  <c r="T946" i="34"/>
  <c r="T947" i="34"/>
  <c r="T948" i="34"/>
  <c r="T949" i="34"/>
  <c r="T950" i="34"/>
  <c r="T951" i="34"/>
  <c r="T952" i="34"/>
  <c r="T953" i="34"/>
  <c r="T954" i="34"/>
  <c r="T955" i="34"/>
  <c r="T956" i="34"/>
  <c r="T957" i="34"/>
  <c r="T958" i="34"/>
  <c r="T959" i="34"/>
  <c r="T960" i="34"/>
  <c r="T961" i="34"/>
  <c r="T962" i="34"/>
  <c r="T963" i="34"/>
  <c r="T964" i="34"/>
  <c r="T965" i="34"/>
  <c r="T966" i="34"/>
  <c r="T967" i="34"/>
  <c r="T968" i="34"/>
  <c r="T969" i="34"/>
  <c r="T970" i="34"/>
  <c r="T971" i="34"/>
  <c r="T972" i="34"/>
  <c r="T973" i="34"/>
  <c r="T974" i="34"/>
  <c r="T975" i="34"/>
  <c r="T976" i="34"/>
  <c r="T977" i="34"/>
  <c r="T978" i="34"/>
  <c r="T979" i="34"/>
  <c r="T980" i="34"/>
  <c r="T981" i="34"/>
  <c r="T982" i="34"/>
  <c r="T983" i="34"/>
  <c r="T984" i="34"/>
  <c r="T985" i="34"/>
  <c r="T986" i="34"/>
  <c r="T987" i="34"/>
  <c r="T988" i="34"/>
  <c r="T989" i="34"/>
  <c r="T990" i="34"/>
  <c r="T991" i="34"/>
  <c r="T992" i="34"/>
  <c r="T993" i="34"/>
  <c r="T994" i="34"/>
  <c r="T995" i="34"/>
  <c r="T996" i="34"/>
  <c r="T997" i="34"/>
  <c r="T998" i="34"/>
  <c r="T999" i="34"/>
  <c r="T1000" i="34"/>
  <c r="T1001" i="34"/>
  <c r="T3" i="32"/>
  <c r="T7" i="32"/>
  <c r="T8" i="32"/>
  <c r="T9" i="32"/>
  <c r="T10" i="32"/>
  <c r="T11" i="32"/>
  <c r="T12" i="32"/>
  <c r="T13" i="32"/>
  <c r="T14" i="32"/>
  <c r="T15" i="32"/>
  <c r="T16" i="32"/>
  <c r="T17" i="32"/>
  <c r="T18" i="32"/>
  <c r="T19" i="32"/>
  <c r="T20" i="32"/>
  <c r="T21" i="32"/>
  <c r="T22" i="32"/>
  <c r="T23" i="32"/>
  <c r="T24" i="32"/>
  <c r="T25" i="32"/>
  <c r="T26" i="32"/>
  <c r="T27" i="32"/>
  <c r="T28" i="32"/>
  <c r="T29" i="32"/>
  <c r="T30" i="32"/>
  <c r="T31" i="32"/>
  <c r="T32" i="32"/>
  <c r="T33" i="32"/>
  <c r="T34" i="32"/>
  <c r="T35" i="32"/>
  <c r="T36" i="32"/>
  <c r="T37" i="32"/>
  <c r="T38" i="32"/>
  <c r="T39" i="32"/>
  <c r="T40" i="32"/>
  <c r="T41" i="32"/>
  <c r="T42" i="32"/>
  <c r="T43" i="32"/>
  <c r="T44" i="32"/>
  <c r="T45" i="32"/>
  <c r="T46" i="32"/>
  <c r="T47" i="32"/>
  <c r="T48" i="32"/>
  <c r="T49" i="32"/>
  <c r="T50" i="32"/>
  <c r="T51" i="32"/>
  <c r="T52" i="32"/>
  <c r="T53" i="32"/>
  <c r="T54" i="32"/>
  <c r="T55" i="32"/>
  <c r="T56" i="32"/>
  <c r="T57" i="32"/>
  <c r="T58" i="32"/>
  <c r="T59" i="32"/>
  <c r="T60" i="32"/>
  <c r="T61" i="32"/>
  <c r="T62" i="32"/>
  <c r="T63" i="32"/>
  <c r="T64" i="32"/>
  <c r="T65" i="32"/>
  <c r="T66" i="32"/>
  <c r="T67" i="32"/>
  <c r="T68" i="32"/>
  <c r="T69" i="32"/>
  <c r="T70" i="32"/>
  <c r="T71" i="32"/>
  <c r="T72" i="32"/>
  <c r="T73" i="32"/>
  <c r="T74" i="32"/>
  <c r="T75" i="32"/>
  <c r="T76" i="32"/>
  <c r="T77" i="32"/>
  <c r="T78" i="32"/>
  <c r="T79" i="32"/>
  <c r="T80" i="32"/>
  <c r="T81" i="32"/>
  <c r="T82" i="32"/>
  <c r="T83" i="32"/>
  <c r="T84" i="32"/>
  <c r="T85" i="32"/>
  <c r="T86" i="32"/>
  <c r="T87" i="32"/>
  <c r="T88" i="32"/>
  <c r="T89" i="32"/>
  <c r="T90" i="32"/>
  <c r="T91" i="32"/>
  <c r="T92" i="32"/>
  <c r="T93" i="32"/>
  <c r="T94" i="32"/>
  <c r="T95" i="32"/>
  <c r="T96" i="32"/>
  <c r="T97" i="32"/>
  <c r="T98" i="32"/>
  <c r="T99" i="32"/>
  <c r="T100" i="32"/>
  <c r="T101" i="32"/>
  <c r="T102" i="32"/>
  <c r="T103" i="32"/>
  <c r="T104" i="32"/>
  <c r="T105" i="32"/>
  <c r="T106" i="32"/>
  <c r="T107" i="32"/>
  <c r="T108" i="32"/>
  <c r="T109" i="32"/>
  <c r="T110" i="32"/>
  <c r="T111" i="32"/>
  <c r="T112" i="32"/>
  <c r="T113" i="32"/>
  <c r="T114" i="32"/>
  <c r="T115" i="32"/>
  <c r="T116" i="32"/>
  <c r="T117" i="32"/>
  <c r="T118" i="32"/>
  <c r="T119" i="32"/>
  <c r="T120" i="32"/>
  <c r="T121" i="32"/>
  <c r="T122" i="32"/>
  <c r="T123" i="32"/>
  <c r="T124" i="32"/>
  <c r="T125" i="32"/>
  <c r="T126" i="32"/>
  <c r="T127" i="32"/>
  <c r="T128" i="32"/>
  <c r="T129" i="32"/>
  <c r="T130" i="32"/>
  <c r="T131" i="32"/>
  <c r="T132" i="32"/>
  <c r="T133" i="32"/>
  <c r="T134" i="32"/>
  <c r="T135" i="32"/>
  <c r="T136" i="32"/>
  <c r="T137" i="32"/>
  <c r="T138" i="32"/>
  <c r="T139" i="32"/>
  <c r="T140" i="32"/>
  <c r="T141" i="32"/>
  <c r="T142" i="32"/>
  <c r="T143" i="32"/>
  <c r="T144" i="32"/>
  <c r="T145" i="32"/>
  <c r="T146" i="32"/>
  <c r="T147" i="32"/>
  <c r="T148" i="32"/>
  <c r="T149" i="32"/>
  <c r="T150" i="32"/>
  <c r="T151" i="32"/>
  <c r="T152" i="32"/>
  <c r="T153" i="32"/>
  <c r="T154" i="32"/>
  <c r="T155" i="32"/>
  <c r="T156" i="32"/>
  <c r="T157" i="32"/>
  <c r="T158" i="32"/>
  <c r="T159" i="32"/>
  <c r="T160" i="32"/>
  <c r="T161" i="32"/>
  <c r="T162" i="32"/>
  <c r="T163" i="32"/>
  <c r="T164" i="32"/>
  <c r="T165" i="32"/>
  <c r="T166" i="32"/>
  <c r="T167" i="32"/>
  <c r="T168" i="32"/>
  <c r="T169" i="32"/>
  <c r="T170" i="32"/>
  <c r="T171" i="32"/>
  <c r="T172" i="32"/>
  <c r="T173" i="32"/>
  <c r="T174" i="32"/>
  <c r="T175" i="32"/>
  <c r="T176" i="32"/>
  <c r="T177" i="32"/>
  <c r="T178" i="32"/>
  <c r="T179" i="32"/>
  <c r="T180" i="32"/>
  <c r="T181" i="32"/>
  <c r="T182" i="32"/>
  <c r="T183" i="32"/>
  <c r="T184" i="32"/>
  <c r="T185" i="32"/>
  <c r="T186" i="32"/>
  <c r="T187" i="32"/>
  <c r="T188" i="32"/>
  <c r="T189" i="32"/>
  <c r="T190" i="32"/>
  <c r="T191" i="32"/>
  <c r="T192" i="32"/>
  <c r="T193" i="32"/>
  <c r="T194" i="32"/>
  <c r="T195" i="32"/>
  <c r="T196" i="32"/>
  <c r="T197" i="32"/>
  <c r="T198" i="32"/>
  <c r="T199" i="32"/>
  <c r="T200" i="32"/>
  <c r="T201" i="32"/>
  <c r="T202" i="32"/>
  <c r="T203" i="32"/>
  <c r="T204" i="32"/>
  <c r="T205" i="32"/>
  <c r="T206" i="32"/>
  <c r="T207" i="32"/>
  <c r="T208" i="32"/>
  <c r="T209" i="32"/>
  <c r="T210" i="32"/>
  <c r="T211" i="32"/>
  <c r="T212" i="32"/>
  <c r="T213" i="32"/>
  <c r="T214" i="32"/>
  <c r="T215" i="32"/>
  <c r="T216" i="32"/>
  <c r="T217" i="32"/>
  <c r="T218" i="32"/>
  <c r="T219" i="32"/>
  <c r="T220" i="32"/>
  <c r="T221" i="32"/>
  <c r="T222" i="32"/>
  <c r="T223" i="32"/>
  <c r="T224" i="32"/>
  <c r="T225" i="32"/>
  <c r="T226" i="32"/>
  <c r="T227" i="32"/>
  <c r="T228" i="32"/>
  <c r="T229" i="32"/>
  <c r="T230" i="32"/>
  <c r="T231" i="32"/>
  <c r="T232" i="32"/>
  <c r="T233" i="32"/>
  <c r="T234" i="32"/>
  <c r="T235" i="32"/>
  <c r="T236" i="32"/>
  <c r="T237" i="32"/>
  <c r="T238" i="32"/>
  <c r="T239" i="32"/>
  <c r="T240" i="32"/>
  <c r="T241" i="32"/>
  <c r="T242" i="32"/>
  <c r="T243" i="32"/>
  <c r="T244" i="32"/>
  <c r="T245" i="32"/>
  <c r="T246" i="32"/>
  <c r="T247" i="32"/>
  <c r="T248" i="32"/>
  <c r="T249" i="32"/>
  <c r="T250" i="32"/>
  <c r="T251" i="32"/>
  <c r="T252" i="32"/>
  <c r="T253" i="32"/>
  <c r="T254" i="32"/>
  <c r="T255" i="32"/>
  <c r="T256" i="32"/>
  <c r="T257" i="32"/>
  <c r="T258" i="32"/>
  <c r="T259" i="32"/>
  <c r="T260" i="32"/>
  <c r="T261" i="32"/>
  <c r="T262" i="32"/>
  <c r="T263" i="32"/>
  <c r="T264" i="32"/>
  <c r="T265" i="32"/>
  <c r="T266" i="32"/>
  <c r="T267" i="32"/>
  <c r="T268" i="32"/>
  <c r="T269" i="32"/>
  <c r="T270" i="32"/>
  <c r="T271" i="32"/>
  <c r="T272" i="32"/>
  <c r="T273" i="32"/>
  <c r="T274" i="32"/>
  <c r="T275" i="32"/>
  <c r="T276" i="32"/>
  <c r="T277" i="32"/>
  <c r="T278" i="32"/>
  <c r="T279" i="32"/>
  <c r="T280" i="32"/>
  <c r="T281" i="32"/>
  <c r="T282" i="32"/>
  <c r="T283" i="32"/>
  <c r="T284" i="32"/>
  <c r="T285" i="32"/>
  <c r="T286" i="32"/>
  <c r="T287" i="32"/>
  <c r="T288" i="32"/>
  <c r="T289" i="32"/>
  <c r="T290" i="32"/>
  <c r="T291" i="32"/>
  <c r="T292" i="32"/>
  <c r="T293" i="32"/>
  <c r="T294" i="32"/>
  <c r="T295" i="32"/>
  <c r="T296" i="32"/>
  <c r="T297" i="32"/>
  <c r="T298" i="32"/>
  <c r="T299" i="32"/>
  <c r="T300" i="32"/>
  <c r="T301" i="32"/>
  <c r="T302" i="32"/>
  <c r="T303" i="32"/>
  <c r="T304" i="32"/>
  <c r="T305" i="32"/>
  <c r="T306" i="32"/>
  <c r="T307" i="32"/>
  <c r="T308" i="32"/>
  <c r="T309" i="32"/>
  <c r="T310" i="32"/>
  <c r="T311" i="32"/>
  <c r="T312" i="32"/>
  <c r="T313" i="32"/>
  <c r="T314" i="32"/>
  <c r="T315" i="32"/>
  <c r="T316" i="32"/>
  <c r="T317" i="32"/>
  <c r="T318" i="32"/>
  <c r="T319" i="32"/>
  <c r="T320" i="32"/>
  <c r="T321" i="32"/>
  <c r="T322" i="32"/>
  <c r="T323" i="32"/>
  <c r="T324" i="32"/>
  <c r="T325" i="32"/>
  <c r="T326" i="32"/>
  <c r="T327" i="32"/>
  <c r="T328" i="32"/>
  <c r="T329" i="32"/>
  <c r="T330" i="32"/>
  <c r="T331" i="32"/>
  <c r="T332" i="32"/>
  <c r="T333" i="32"/>
  <c r="T334" i="32"/>
  <c r="T335" i="32"/>
  <c r="T336" i="32"/>
  <c r="T337" i="32"/>
  <c r="T338" i="32"/>
  <c r="T339" i="32"/>
  <c r="T340" i="32"/>
  <c r="T341" i="32"/>
  <c r="T342" i="32"/>
  <c r="T343" i="32"/>
  <c r="T344" i="32"/>
  <c r="T345" i="32"/>
  <c r="T346" i="32"/>
  <c r="T347" i="32"/>
  <c r="T348" i="32"/>
  <c r="T349" i="32"/>
  <c r="T350" i="32"/>
  <c r="T351" i="32"/>
  <c r="T352" i="32"/>
  <c r="T353" i="32"/>
  <c r="T354" i="32"/>
  <c r="T355" i="32"/>
  <c r="T356" i="32"/>
  <c r="T357" i="32"/>
  <c r="T358" i="32"/>
  <c r="T359" i="32"/>
  <c r="T360" i="32"/>
  <c r="T361" i="32"/>
  <c r="T362" i="32"/>
  <c r="T363" i="32"/>
  <c r="T364" i="32"/>
  <c r="T365" i="32"/>
  <c r="T366" i="32"/>
  <c r="T367" i="32"/>
  <c r="T368" i="32"/>
  <c r="T369" i="32"/>
  <c r="T370" i="32"/>
  <c r="T371" i="32"/>
  <c r="T372" i="32"/>
  <c r="T373" i="32"/>
  <c r="T374" i="32"/>
  <c r="T375" i="32"/>
  <c r="T376" i="32"/>
  <c r="T377" i="32"/>
  <c r="T378" i="32"/>
  <c r="T379" i="32"/>
  <c r="T380" i="32"/>
  <c r="T381" i="32"/>
  <c r="T382" i="32"/>
  <c r="T383" i="32"/>
  <c r="T384" i="32"/>
  <c r="T385" i="32"/>
  <c r="T386" i="32"/>
  <c r="T387" i="32"/>
  <c r="T388" i="32"/>
  <c r="T389" i="32"/>
  <c r="T390" i="32"/>
  <c r="T391" i="32"/>
  <c r="T392" i="32"/>
  <c r="T393" i="32"/>
  <c r="T394" i="32"/>
  <c r="T395" i="32"/>
  <c r="T396" i="32"/>
  <c r="T397" i="32"/>
  <c r="T398" i="32"/>
  <c r="T399" i="32"/>
  <c r="T400" i="32"/>
  <c r="T401" i="32"/>
  <c r="T402" i="32"/>
  <c r="T403" i="32"/>
  <c r="T404" i="32"/>
  <c r="T405" i="32"/>
  <c r="T406" i="32"/>
  <c r="T407" i="32"/>
  <c r="T408" i="32"/>
  <c r="T409" i="32"/>
  <c r="T410" i="32"/>
  <c r="T411" i="32"/>
  <c r="T412" i="32"/>
  <c r="T413" i="32"/>
  <c r="T414" i="32"/>
  <c r="T415" i="32"/>
  <c r="T416" i="32"/>
  <c r="T417" i="32"/>
  <c r="T418" i="32"/>
  <c r="T419" i="32"/>
  <c r="T420" i="32"/>
  <c r="T421" i="32"/>
  <c r="T422" i="32"/>
  <c r="T423" i="32"/>
  <c r="T424" i="32"/>
  <c r="T425" i="32"/>
  <c r="T426" i="32"/>
  <c r="T427" i="32"/>
  <c r="T428" i="32"/>
  <c r="T429" i="32"/>
  <c r="T430" i="32"/>
  <c r="T431" i="32"/>
  <c r="T432" i="32"/>
  <c r="T433" i="32"/>
  <c r="T434" i="32"/>
  <c r="T435" i="32"/>
  <c r="T436" i="32"/>
  <c r="T437" i="32"/>
  <c r="T438" i="32"/>
  <c r="T439" i="32"/>
  <c r="T440" i="32"/>
  <c r="T441" i="32"/>
  <c r="T442" i="32"/>
  <c r="T443" i="32"/>
  <c r="T444" i="32"/>
  <c r="T445" i="32"/>
  <c r="T446" i="32"/>
  <c r="T447" i="32"/>
  <c r="T448" i="32"/>
  <c r="T449" i="32"/>
  <c r="T450" i="32"/>
  <c r="T451" i="32"/>
  <c r="T452" i="32"/>
  <c r="T453" i="32"/>
  <c r="T454" i="32"/>
  <c r="T455" i="32"/>
  <c r="T456" i="32"/>
  <c r="T457" i="32"/>
  <c r="T458" i="32"/>
  <c r="T459" i="32"/>
  <c r="T460" i="32"/>
  <c r="T461" i="32"/>
  <c r="T462" i="32"/>
  <c r="T463" i="32"/>
  <c r="T464" i="32"/>
  <c r="T465" i="32"/>
  <c r="T466" i="32"/>
  <c r="T467" i="32"/>
  <c r="T468" i="32"/>
  <c r="T469" i="32"/>
  <c r="T470" i="32"/>
  <c r="T471" i="32"/>
  <c r="T472" i="32"/>
  <c r="T473" i="32"/>
  <c r="T474" i="32"/>
  <c r="T475" i="32"/>
  <c r="T476" i="32"/>
  <c r="T477" i="32"/>
  <c r="T478" i="32"/>
  <c r="T479" i="32"/>
  <c r="T480" i="32"/>
  <c r="T481" i="32"/>
  <c r="T482" i="32"/>
  <c r="T483" i="32"/>
  <c r="T484" i="32"/>
  <c r="T485" i="32"/>
  <c r="T486" i="32"/>
  <c r="T487" i="32"/>
  <c r="T488" i="32"/>
  <c r="T489" i="32"/>
  <c r="T490" i="32"/>
  <c r="T491" i="32"/>
  <c r="T492" i="32"/>
  <c r="T493" i="32"/>
  <c r="T494" i="32"/>
  <c r="T495" i="32"/>
  <c r="T496" i="32"/>
  <c r="T497" i="32"/>
  <c r="T498" i="32"/>
  <c r="T499" i="32"/>
  <c r="T500" i="32"/>
  <c r="T501" i="32"/>
  <c r="T502" i="32"/>
  <c r="T503" i="32"/>
  <c r="T504" i="32"/>
  <c r="T505" i="32"/>
  <c r="T506" i="32"/>
  <c r="T507" i="32"/>
  <c r="T508" i="32"/>
  <c r="T509" i="32"/>
  <c r="T510" i="32"/>
  <c r="T511" i="32"/>
  <c r="T512" i="32"/>
  <c r="T513" i="32"/>
  <c r="T514" i="32"/>
  <c r="T515" i="32"/>
  <c r="T516" i="32"/>
  <c r="T517" i="32"/>
  <c r="T518" i="32"/>
  <c r="T519" i="32"/>
  <c r="T520" i="32"/>
  <c r="T521" i="32"/>
  <c r="T522" i="32"/>
  <c r="T523" i="32"/>
  <c r="T524" i="32"/>
  <c r="T525" i="32"/>
  <c r="T526" i="32"/>
  <c r="T527" i="32"/>
  <c r="T528" i="32"/>
  <c r="T529" i="32"/>
  <c r="T530" i="32"/>
  <c r="T531" i="32"/>
  <c r="T532" i="32"/>
  <c r="T533" i="32"/>
  <c r="T534" i="32"/>
  <c r="T535" i="32"/>
  <c r="T536" i="32"/>
  <c r="T537" i="32"/>
  <c r="T538" i="32"/>
  <c r="T539" i="32"/>
  <c r="T540" i="32"/>
  <c r="T541" i="32"/>
  <c r="T542" i="32"/>
  <c r="T543" i="32"/>
  <c r="T544" i="32"/>
  <c r="T545" i="32"/>
  <c r="T546" i="32"/>
  <c r="T547" i="32"/>
  <c r="T548" i="32"/>
  <c r="T549" i="32"/>
  <c r="T550" i="32"/>
  <c r="T551" i="32"/>
  <c r="T552" i="32"/>
  <c r="T553" i="32"/>
  <c r="T554" i="32"/>
  <c r="T555" i="32"/>
  <c r="T556" i="32"/>
  <c r="T557" i="32"/>
  <c r="T558" i="32"/>
  <c r="T559" i="32"/>
  <c r="T560" i="32"/>
  <c r="T561" i="32"/>
  <c r="T562" i="32"/>
  <c r="T563" i="32"/>
  <c r="T564" i="32"/>
  <c r="T565" i="32"/>
  <c r="T566" i="32"/>
  <c r="T567" i="32"/>
  <c r="T568" i="32"/>
  <c r="T569" i="32"/>
  <c r="T570" i="32"/>
  <c r="T571" i="32"/>
  <c r="T572" i="32"/>
  <c r="T573" i="32"/>
  <c r="T574" i="32"/>
  <c r="T575" i="32"/>
  <c r="T576" i="32"/>
  <c r="T577" i="32"/>
  <c r="T578" i="32"/>
  <c r="T579" i="32"/>
  <c r="T580" i="32"/>
  <c r="T581" i="32"/>
  <c r="T582" i="32"/>
  <c r="T583" i="32"/>
  <c r="T584" i="32"/>
  <c r="T585" i="32"/>
  <c r="T586" i="32"/>
  <c r="T587" i="32"/>
  <c r="T588" i="32"/>
  <c r="T589" i="32"/>
  <c r="T590" i="32"/>
  <c r="T591" i="32"/>
  <c r="T592" i="32"/>
  <c r="T593" i="32"/>
  <c r="T594" i="32"/>
  <c r="T595" i="32"/>
  <c r="T596" i="32"/>
  <c r="T597" i="32"/>
  <c r="T598" i="32"/>
  <c r="T599" i="32"/>
  <c r="T600" i="32"/>
  <c r="T601" i="32"/>
  <c r="T602" i="32"/>
  <c r="T603" i="32"/>
  <c r="T604" i="32"/>
  <c r="T605" i="32"/>
  <c r="T606" i="32"/>
  <c r="T607" i="32"/>
  <c r="T608" i="32"/>
  <c r="T609" i="32"/>
  <c r="T610" i="32"/>
  <c r="T611" i="32"/>
  <c r="T612" i="32"/>
  <c r="T613" i="32"/>
  <c r="T614" i="32"/>
  <c r="T615" i="32"/>
  <c r="T616" i="32"/>
  <c r="T617" i="32"/>
  <c r="T618" i="32"/>
  <c r="T619" i="32"/>
  <c r="T620" i="32"/>
  <c r="T621" i="32"/>
  <c r="T622" i="32"/>
  <c r="T623" i="32"/>
  <c r="T624" i="32"/>
  <c r="T625" i="32"/>
  <c r="T626" i="32"/>
  <c r="T627" i="32"/>
  <c r="T628" i="32"/>
  <c r="T629" i="32"/>
  <c r="T630" i="32"/>
  <c r="T631" i="32"/>
  <c r="T632" i="32"/>
  <c r="T633" i="32"/>
  <c r="T634" i="32"/>
  <c r="T635" i="32"/>
  <c r="T636" i="32"/>
  <c r="T637" i="32"/>
  <c r="T638" i="32"/>
  <c r="T639" i="32"/>
  <c r="T640" i="32"/>
  <c r="T641" i="32"/>
  <c r="T642" i="32"/>
  <c r="T643" i="32"/>
  <c r="T644" i="32"/>
  <c r="T645" i="32"/>
  <c r="T646" i="32"/>
  <c r="T647" i="32"/>
  <c r="T648" i="32"/>
  <c r="T649" i="32"/>
  <c r="T650" i="32"/>
  <c r="T651" i="32"/>
  <c r="T652" i="32"/>
  <c r="T653" i="32"/>
  <c r="T654" i="32"/>
  <c r="T655" i="32"/>
  <c r="T656" i="32"/>
  <c r="T657" i="32"/>
  <c r="T658" i="32"/>
  <c r="T659" i="32"/>
  <c r="T660" i="32"/>
  <c r="T661" i="32"/>
  <c r="T662" i="32"/>
  <c r="T663" i="32"/>
  <c r="T664" i="32"/>
  <c r="T665" i="32"/>
  <c r="T666" i="32"/>
  <c r="T667" i="32"/>
  <c r="T668" i="32"/>
  <c r="T669" i="32"/>
  <c r="T670" i="32"/>
  <c r="T671" i="32"/>
  <c r="T672" i="32"/>
  <c r="T673" i="32"/>
  <c r="T674" i="32"/>
  <c r="T675" i="32"/>
  <c r="T676" i="32"/>
  <c r="T677" i="32"/>
  <c r="T678" i="32"/>
  <c r="T679" i="32"/>
  <c r="T680" i="32"/>
  <c r="T681" i="32"/>
  <c r="T682" i="32"/>
  <c r="T683" i="32"/>
  <c r="T684" i="32"/>
  <c r="T685" i="32"/>
  <c r="T686" i="32"/>
  <c r="T687" i="32"/>
  <c r="T688" i="32"/>
  <c r="T689" i="32"/>
  <c r="T690" i="32"/>
  <c r="T691" i="32"/>
  <c r="T692" i="32"/>
  <c r="T693" i="32"/>
  <c r="T694" i="32"/>
  <c r="T695" i="32"/>
  <c r="T696" i="32"/>
  <c r="T697" i="32"/>
  <c r="T698" i="32"/>
  <c r="T699" i="32"/>
  <c r="T700" i="32"/>
  <c r="T701" i="32"/>
  <c r="T702" i="32"/>
  <c r="T703" i="32"/>
  <c r="T704" i="32"/>
  <c r="T705" i="32"/>
  <c r="T706" i="32"/>
  <c r="T707" i="32"/>
  <c r="T708" i="32"/>
  <c r="T709" i="32"/>
  <c r="T710" i="32"/>
  <c r="T711" i="32"/>
  <c r="T712" i="32"/>
  <c r="T713" i="32"/>
  <c r="T714" i="32"/>
  <c r="T715" i="32"/>
  <c r="T716" i="32"/>
  <c r="T717" i="32"/>
  <c r="T718" i="32"/>
  <c r="T719" i="32"/>
  <c r="T720" i="32"/>
  <c r="T721" i="32"/>
  <c r="T722" i="32"/>
  <c r="T723" i="32"/>
  <c r="T724" i="32"/>
  <c r="T725" i="32"/>
  <c r="T726" i="32"/>
  <c r="T727" i="32"/>
  <c r="T728" i="32"/>
  <c r="T729" i="32"/>
  <c r="T730" i="32"/>
  <c r="T731" i="32"/>
  <c r="T732" i="32"/>
  <c r="T733" i="32"/>
  <c r="T734" i="32"/>
  <c r="T735" i="32"/>
  <c r="T736" i="32"/>
  <c r="T737" i="32"/>
  <c r="T738" i="32"/>
  <c r="T739" i="32"/>
  <c r="T740" i="32"/>
  <c r="T741" i="32"/>
  <c r="T742" i="32"/>
  <c r="T743" i="32"/>
  <c r="T744" i="32"/>
  <c r="T745" i="32"/>
  <c r="T746" i="32"/>
  <c r="T747" i="32"/>
  <c r="T748" i="32"/>
  <c r="T749" i="32"/>
  <c r="T750" i="32"/>
  <c r="T751" i="32"/>
  <c r="T752" i="32"/>
  <c r="T753" i="32"/>
  <c r="T754" i="32"/>
  <c r="T755" i="32"/>
  <c r="T756" i="32"/>
  <c r="T757" i="32"/>
  <c r="T758" i="32"/>
  <c r="T759" i="32"/>
  <c r="T760" i="32"/>
  <c r="T761" i="32"/>
  <c r="T762" i="32"/>
  <c r="T763" i="32"/>
  <c r="T764" i="32"/>
  <c r="T765" i="32"/>
  <c r="T766" i="32"/>
  <c r="T767" i="32"/>
  <c r="T768" i="32"/>
  <c r="T769" i="32"/>
  <c r="T770" i="32"/>
  <c r="T771" i="32"/>
  <c r="T772" i="32"/>
  <c r="T773" i="32"/>
  <c r="T774" i="32"/>
  <c r="T775" i="32"/>
  <c r="T776" i="32"/>
  <c r="T777" i="32"/>
  <c r="T778" i="32"/>
  <c r="T779" i="32"/>
  <c r="T780" i="32"/>
  <c r="T781" i="32"/>
  <c r="T782" i="32"/>
  <c r="T783" i="32"/>
  <c r="T784" i="32"/>
  <c r="T785" i="32"/>
  <c r="T786" i="32"/>
  <c r="T787" i="32"/>
  <c r="T788" i="32"/>
  <c r="T789" i="32"/>
  <c r="T790" i="32"/>
  <c r="T791" i="32"/>
  <c r="T792" i="32"/>
  <c r="T793" i="32"/>
  <c r="T794" i="32"/>
  <c r="T795" i="32"/>
  <c r="T796" i="32"/>
  <c r="T797" i="32"/>
  <c r="T798" i="32"/>
  <c r="T799" i="32"/>
  <c r="T800" i="32"/>
  <c r="T801" i="32"/>
  <c r="T802" i="32"/>
  <c r="T803" i="32"/>
  <c r="T804" i="32"/>
  <c r="T805" i="32"/>
  <c r="T806" i="32"/>
  <c r="T807" i="32"/>
  <c r="T808" i="32"/>
  <c r="T809" i="32"/>
  <c r="T810" i="32"/>
  <c r="T811" i="32"/>
  <c r="T812" i="32"/>
  <c r="T813" i="32"/>
  <c r="T814" i="32"/>
  <c r="T815" i="32"/>
  <c r="T816" i="32"/>
  <c r="T817" i="32"/>
  <c r="T818" i="32"/>
  <c r="T819" i="32"/>
  <c r="T820" i="32"/>
  <c r="T821" i="32"/>
  <c r="T822" i="32"/>
  <c r="T823" i="32"/>
  <c r="T824" i="32"/>
  <c r="T825" i="32"/>
  <c r="T826" i="32"/>
  <c r="T827" i="32"/>
  <c r="T828" i="32"/>
  <c r="T829" i="32"/>
  <c r="T830" i="32"/>
  <c r="T831" i="32"/>
  <c r="T832" i="32"/>
  <c r="T833" i="32"/>
  <c r="T834" i="32"/>
  <c r="T835" i="32"/>
  <c r="T836" i="32"/>
  <c r="T837" i="32"/>
  <c r="T838" i="32"/>
  <c r="T839" i="32"/>
  <c r="T840" i="32"/>
  <c r="T841" i="32"/>
  <c r="T842" i="32"/>
  <c r="T843" i="32"/>
  <c r="T844" i="32"/>
  <c r="T845" i="32"/>
  <c r="T846" i="32"/>
  <c r="T847" i="32"/>
  <c r="T848" i="32"/>
  <c r="T849" i="32"/>
  <c r="T850" i="32"/>
  <c r="T851" i="32"/>
  <c r="T852" i="32"/>
  <c r="T853" i="32"/>
  <c r="T854" i="32"/>
  <c r="T855" i="32"/>
  <c r="T856" i="32"/>
  <c r="T857" i="32"/>
  <c r="T858" i="32"/>
  <c r="T859" i="32"/>
  <c r="T860" i="32"/>
  <c r="T861" i="32"/>
  <c r="T862" i="32"/>
  <c r="T863" i="32"/>
  <c r="T864" i="32"/>
  <c r="T865" i="32"/>
  <c r="T866" i="32"/>
  <c r="T867" i="32"/>
  <c r="T868" i="32"/>
  <c r="T869" i="32"/>
  <c r="T870" i="32"/>
  <c r="T871" i="32"/>
  <c r="T872" i="32"/>
  <c r="T873" i="32"/>
  <c r="T874" i="32"/>
  <c r="T875" i="32"/>
  <c r="T876" i="32"/>
  <c r="T877" i="32"/>
  <c r="T878" i="32"/>
  <c r="T879" i="32"/>
  <c r="T880" i="32"/>
  <c r="T881" i="32"/>
  <c r="T882" i="32"/>
  <c r="T883" i="32"/>
  <c r="T884" i="32"/>
  <c r="T885" i="32"/>
  <c r="T886" i="32"/>
  <c r="T887" i="32"/>
  <c r="T888" i="32"/>
  <c r="T889" i="32"/>
  <c r="T890" i="32"/>
  <c r="T891" i="32"/>
  <c r="T892" i="32"/>
  <c r="T893" i="32"/>
  <c r="T894" i="32"/>
  <c r="T895" i="32"/>
  <c r="T896" i="32"/>
  <c r="T897" i="32"/>
  <c r="T898" i="32"/>
  <c r="T899" i="32"/>
  <c r="T900" i="32"/>
  <c r="T901" i="32"/>
  <c r="T902" i="32"/>
  <c r="T903" i="32"/>
  <c r="T904" i="32"/>
  <c r="T905" i="32"/>
  <c r="T906" i="32"/>
  <c r="T907" i="32"/>
  <c r="T908" i="32"/>
  <c r="T909" i="32"/>
  <c r="T910" i="32"/>
  <c r="T911" i="32"/>
  <c r="T912" i="32"/>
  <c r="T913" i="32"/>
  <c r="T914" i="32"/>
  <c r="T915" i="32"/>
  <c r="T916" i="32"/>
  <c r="T917" i="32"/>
  <c r="T918" i="32"/>
  <c r="T919" i="32"/>
  <c r="T920" i="32"/>
  <c r="T921" i="32"/>
  <c r="T922" i="32"/>
  <c r="T923" i="32"/>
  <c r="T924" i="32"/>
  <c r="T925" i="32"/>
  <c r="T926" i="32"/>
  <c r="T927" i="32"/>
  <c r="T928" i="32"/>
  <c r="T929" i="32"/>
  <c r="T930" i="32"/>
  <c r="T931" i="32"/>
  <c r="T932" i="32"/>
  <c r="T933" i="32"/>
  <c r="T934" i="32"/>
  <c r="T935" i="32"/>
  <c r="T936" i="32"/>
  <c r="T937" i="32"/>
  <c r="T938" i="32"/>
  <c r="T939" i="32"/>
  <c r="T940" i="32"/>
  <c r="T941" i="32"/>
  <c r="T942" i="32"/>
  <c r="T943" i="32"/>
  <c r="T944" i="32"/>
  <c r="T945" i="32"/>
  <c r="T946" i="32"/>
  <c r="T947" i="32"/>
  <c r="T948" i="32"/>
  <c r="T949" i="32"/>
  <c r="T950" i="32"/>
  <c r="T951" i="32"/>
  <c r="T952" i="32"/>
  <c r="T953" i="32"/>
  <c r="T954" i="32"/>
  <c r="T955" i="32"/>
  <c r="T956" i="32"/>
  <c r="T957" i="32"/>
  <c r="T958" i="32"/>
  <c r="T959" i="32"/>
  <c r="T960" i="32"/>
  <c r="T961" i="32"/>
  <c r="T962" i="32"/>
  <c r="T963" i="32"/>
  <c r="T964" i="32"/>
  <c r="T965" i="32"/>
  <c r="T966" i="32"/>
  <c r="T967" i="32"/>
  <c r="T968" i="32"/>
  <c r="T969" i="32"/>
  <c r="T970" i="32"/>
  <c r="T971" i="32"/>
  <c r="T972" i="32"/>
  <c r="T973" i="32"/>
  <c r="T974" i="32"/>
  <c r="T975" i="32"/>
  <c r="T976" i="32"/>
  <c r="T977" i="32"/>
  <c r="T978" i="32"/>
  <c r="T979" i="32"/>
  <c r="T980" i="32"/>
  <c r="T981" i="32"/>
  <c r="T982" i="32"/>
  <c r="T983" i="32"/>
  <c r="T984" i="32"/>
  <c r="T985" i="32"/>
  <c r="T986" i="32"/>
  <c r="T987" i="32"/>
  <c r="T988" i="32"/>
  <c r="T989" i="32"/>
  <c r="T990" i="32"/>
  <c r="T991" i="32"/>
  <c r="T992" i="32"/>
  <c r="T993" i="32"/>
  <c r="T994" i="32"/>
  <c r="T995" i="32"/>
  <c r="T996" i="32"/>
  <c r="T997" i="32"/>
  <c r="T998" i="32"/>
  <c r="T999" i="32"/>
  <c r="T1000" i="32"/>
  <c r="T1001" i="3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P445" i="2"/>
  <c r="P446" i="2"/>
  <c r="P447" i="2"/>
  <c r="P448" i="2"/>
  <c r="P449" i="2"/>
  <c r="P450" i="2"/>
  <c r="P451" i="2"/>
  <c r="P452" i="2"/>
  <c r="P453" i="2"/>
  <c r="P454" i="2"/>
  <c r="P455" i="2"/>
  <c r="P456" i="2"/>
  <c r="P457" i="2"/>
  <c r="P458" i="2"/>
  <c r="P459" i="2"/>
  <c r="P460" i="2"/>
  <c r="P461" i="2"/>
  <c r="P462" i="2"/>
  <c r="P463" i="2"/>
  <c r="P464" i="2"/>
  <c r="P465" i="2"/>
  <c r="P466" i="2"/>
  <c r="P467" i="2"/>
  <c r="P468" i="2"/>
  <c r="P469" i="2"/>
  <c r="P470" i="2"/>
  <c r="P471" i="2"/>
  <c r="P472" i="2"/>
  <c r="P473" i="2"/>
  <c r="P474" i="2"/>
  <c r="P475" i="2"/>
  <c r="P476" i="2"/>
  <c r="P477" i="2"/>
  <c r="P478" i="2"/>
  <c r="P479" i="2"/>
  <c r="P480" i="2"/>
  <c r="P481" i="2"/>
  <c r="P482" i="2"/>
  <c r="P483" i="2"/>
  <c r="P484" i="2"/>
  <c r="P485" i="2"/>
  <c r="P486" i="2"/>
  <c r="P487" i="2"/>
  <c r="P488" i="2"/>
  <c r="P489" i="2"/>
  <c r="P490" i="2"/>
  <c r="P491" i="2"/>
  <c r="P492" i="2"/>
  <c r="P493" i="2"/>
  <c r="P494" i="2"/>
  <c r="P495" i="2"/>
  <c r="P496" i="2"/>
  <c r="P497" i="2"/>
  <c r="P498" i="2"/>
  <c r="P499" i="2"/>
  <c r="P500" i="2"/>
  <c r="P501" i="2"/>
  <c r="P502" i="2"/>
  <c r="P503" i="2"/>
  <c r="P504" i="2"/>
  <c r="P505" i="2"/>
  <c r="P506" i="2"/>
  <c r="P507" i="2"/>
  <c r="P508" i="2"/>
  <c r="P509" i="2"/>
  <c r="P510" i="2"/>
  <c r="P511" i="2"/>
  <c r="P512" i="2"/>
  <c r="P513" i="2"/>
  <c r="P514" i="2"/>
  <c r="P515" i="2"/>
  <c r="P516" i="2"/>
  <c r="P517" i="2"/>
  <c r="P518" i="2"/>
  <c r="P519" i="2"/>
  <c r="P520" i="2"/>
  <c r="P521" i="2"/>
  <c r="P522" i="2"/>
  <c r="P523" i="2"/>
  <c r="P524" i="2"/>
  <c r="P525" i="2"/>
  <c r="P526" i="2"/>
  <c r="P527" i="2"/>
  <c r="P528" i="2"/>
  <c r="P529" i="2"/>
  <c r="P530" i="2"/>
  <c r="P531" i="2"/>
  <c r="P532" i="2"/>
  <c r="P533" i="2"/>
  <c r="P534" i="2"/>
  <c r="P535" i="2"/>
  <c r="P536" i="2"/>
  <c r="P537" i="2"/>
  <c r="P538" i="2"/>
  <c r="P539" i="2"/>
  <c r="P540" i="2"/>
  <c r="P541" i="2"/>
  <c r="P542" i="2"/>
  <c r="P543" i="2"/>
  <c r="P544" i="2"/>
  <c r="P545" i="2"/>
  <c r="P546" i="2"/>
  <c r="P547" i="2"/>
  <c r="P548" i="2"/>
  <c r="P549" i="2"/>
  <c r="P550" i="2"/>
  <c r="P551" i="2"/>
  <c r="P552" i="2"/>
  <c r="P553" i="2"/>
  <c r="P554" i="2"/>
  <c r="P555" i="2"/>
  <c r="P556" i="2"/>
  <c r="P557" i="2"/>
  <c r="P558" i="2"/>
  <c r="P559" i="2"/>
  <c r="P560" i="2"/>
  <c r="P561" i="2"/>
  <c r="P562" i="2"/>
  <c r="P563" i="2"/>
  <c r="P564" i="2"/>
  <c r="P565" i="2"/>
  <c r="P566" i="2"/>
  <c r="P567" i="2"/>
  <c r="P568" i="2"/>
  <c r="P569" i="2"/>
  <c r="P570" i="2"/>
  <c r="P571" i="2"/>
  <c r="P572" i="2"/>
  <c r="P573" i="2"/>
  <c r="P574" i="2"/>
  <c r="P575" i="2"/>
  <c r="P576" i="2"/>
  <c r="P577" i="2"/>
  <c r="P578" i="2"/>
  <c r="P579" i="2"/>
  <c r="P580" i="2"/>
  <c r="P581" i="2"/>
  <c r="P582" i="2"/>
  <c r="P583" i="2"/>
  <c r="P584" i="2"/>
  <c r="P585" i="2"/>
  <c r="P586" i="2"/>
  <c r="P587" i="2"/>
  <c r="P588" i="2"/>
  <c r="P589" i="2"/>
  <c r="P590" i="2"/>
  <c r="P591" i="2"/>
  <c r="P592" i="2"/>
  <c r="P593" i="2"/>
  <c r="P594" i="2"/>
  <c r="P595" i="2"/>
  <c r="P596" i="2"/>
  <c r="P597" i="2"/>
  <c r="P598" i="2"/>
  <c r="P599" i="2"/>
  <c r="P600" i="2"/>
  <c r="P601" i="2"/>
  <c r="P602" i="2"/>
  <c r="P603" i="2"/>
  <c r="P604" i="2"/>
  <c r="P605" i="2"/>
  <c r="P606" i="2"/>
  <c r="P607" i="2"/>
  <c r="P608" i="2"/>
  <c r="P609" i="2"/>
  <c r="P610" i="2"/>
  <c r="P611" i="2"/>
  <c r="P612" i="2"/>
  <c r="P613" i="2"/>
  <c r="P614" i="2"/>
  <c r="P615" i="2"/>
  <c r="P616" i="2"/>
  <c r="P617" i="2"/>
  <c r="P618" i="2"/>
  <c r="P619" i="2"/>
  <c r="P620" i="2"/>
  <c r="P621" i="2"/>
  <c r="P622" i="2"/>
  <c r="P623" i="2"/>
  <c r="P624" i="2"/>
  <c r="P625" i="2"/>
  <c r="P626" i="2"/>
  <c r="P627" i="2"/>
  <c r="P628" i="2"/>
  <c r="P629" i="2"/>
  <c r="P630" i="2"/>
  <c r="P631" i="2"/>
  <c r="P632" i="2"/>
  <c r="P633" i="2"/>
  <c r="P634" i="2"/>
  <c r="P635" i="2"/>
  <c r="P636" i="2"/>
  <c r="P637" i="2"/>
  <c r="P638" i="2"/>
  <c r="P639" i="2"/>
  <c r="P640" i="2"/>
  <c r="P641" i="2"/>
  <c r="P642" i="2"/>
  <c r="P643" i="2"/>
  <c r="P644" i="2"/>
  <c r="P645" i="2"/>
  <c r="P646" i="2"/>
  <c r="P647" i="2"/>
  <c r="P648" i="2"/>
  <c r="P649" i="2"/>
  <c r="P650" i="2"/>
  <c r="P651" i="2"/>
  <c r="P652" i="2"/>
  <c r="P653" i="2"/>
  <c r="P654" i="2"/>
  <c r="P655" i="2"/>
  <c r="P656" i="2"/>
  <c r="P657" i="2"/>
  <c r="P658" i="2"/>
  <c r="P659" i="2"/>
  <c r="P660" i="2"/>
  <c r="P661" i="2"/>
  <c r="P662" i="2"/>
  <c r="P663" i="2"/>
  <c r="P664" i="2"/>
  <c r="P665" i="2"/>
  <c r="P666" i="2"/>
  <c r="P667" i="2"/>
  <c r="P668" i="2"/>
  <c r="P669" i="2"/>
  <c r="P670" i="2"/>
  <c r="P671" i="2"/>
  <c r="P672" i="2"/>
  <c r="P673" i="2"/>
  <c r="P674" i="2"/>
  <c r="P675" i="2"/>
  <c r="P676" i="2"/>
  <c r="P677" i="2"/>
  <c r="P678" i="2"/>
  <c r="P679" i="2"/>
  <c r="P680" i="2"/>
  <c r="P681" i="2"/>
  <c r="P682" i="2"/>
  <c r="P683" i="2"/>
  <c r="P684" i="2"/>
  <c r="P685" i="2"/>
  <c r="P686" i="2"/>
  <c r="P687" i="2"/>
  <c r="P688" i="2"/>
  <c r="P689" i="2"/>
  <c r="P690" i="2"/>
  <c r="P691" i="2"/>
  <c r="P692" i="2"/>
  <c r="P693" i="2"/>
  <c r="P694" i="2"/>
  <c r="P695" i="2"/>
  <c r="P696" i="2"/>
  <c r="P697" i="2"/>
  <c r="P698" i="2"/>
  <c r="P699" i="2"/>
  <c r="P700" i="2"/>
  <c r="P701" i="2"/>
  <c r="P702" i="2"/>
  <c r="P703" i="2"/>
  <c r="P704" i="2"/>
  <c r="P705" i="2"/>
  <c r="P706" i="2"/>
  <c r="P707" i="2"/>
  <c r="P708" i="2"/>
  <c r="P709" i="2"/>
  <c r="P710" i="2"/>
  <c r="P711" i="2"/>
  <c r="P712" i="2"/>
  <c r="P713" i="2"/>
  <c r="P714" i="2"/>
  <c r="P715" i="2"/>
  <c r="P716" i="2"/>
  <c r="P717" i="2"/>
  <c r="P718" i="2"/>
  <c r="P719" i="2"/>
  <c r="P720" i="2"/>
  <c r="P721" i="2"/>
  <c r="P722" i="2"/>
  <c r="P723" i="2"/>
  <c r="P724" i="2"/>
  <c r="P725" i="2"/>
  <c r="P726" i="2"/>
  <c r="P727" i="2"/>
  <c r="P728" i="2"/>
  <c r="P729" i="2"/>
  <c r="P730" i="2"/>
  <c r="P731" i="2"/>
  <c r="P732" i="2"/>
  <c r="P733" i="2"/>
  <c r="P734" i="2"/>
  <c r="P735" i="2"/>
  <c r="P736" i="2"/>
  <c r="P737" i="2"/>
  <c r="P738" i="2"/>
  <c r="P739" i="2"/>
  <c r="P740" i="2"/>
  <c r="P741" i="2"/>
  <c r="P742" i="2"/>
  <c r="P743" i="2"/>
  <c r="P744" i="2"/>
  <c r="P745" i="2"/>
  <c r="P746" i="2"/>
  <c r="P747" i="2"/>
  <c r="P748" i="2"/>
  <c r="P749" i="2"/>
  <c r="P750" i="2"/>
  <c r="P751" i="2"/>
  <c r="P752" i="2"/>
  <c r="P753" i="2"/>
  <c r="P754" i="2"/>
  <c r="P755" i="2"/>
  <c r="P756" i="2"/>
  <c r="P757" i="2"/>
  <c r="P758" i="2"/>
  <c r="P759" i="2"/>
  <c r="P760" i="2"/>
  <c r="P761" i="2"/>
  <c r="P762" i="2"/>
  <c r="P763" i="2"/>
  <c r="P764" i="2"/>
  <c r="P765" i="2"/>
  <c r="P766" i="2"/>
  <c r="P767" i="2"/>
  <c r="P768" i="2"/>
  <c r="P769" i="2"/>
  <c r="P770" i="2"/>
  <c r="P771" i="2"/>
  <c r="P772" i="2"/>
  <c r="P773" i="2"/>
  <c r="P774" i="2"/>
  <c r="P775" i="2"/>
  <c r="P776" i="2"/>
  <c r="P777" i="2"/>
  <c r="P778" i="2"/>
  <c r="P779" i="2"/>
  <c r="P780" i="2"/>
  <c r="P781" i="2"/>
  <c r="P782" i="2"/>
  <c r="P783" i="2"/>
  <c r="P784" i="2"/>
  <c r="P785" i="2"/>
  <c r="P786" i="2"/>
  <c r="P787" i="2"/>
  <c r="P788" i="2"/>
  <c r="P789" i="2"/>
  <c r="P790" i="2"/>
  <c r="P791" i="2"/>
  <c r="P792" i="2"/>
  <c r="P793" i="2"/>
  <c r="P794" i="2"/>
  <c r="P795" i="2"/>
  <c r="P796" i="2"/>
  <c r="P797" i="2"/>
  <c r="P798" i="2"/>
  <c r="P799" i="2"/>
  <c r="P800" i="2"/>
  <c r="P801" i="2"/>
  <c r="P802" i="2"/>
  <c r="P803" i="2"/>
  <c r="P804" i="2"/>
  <c r="P805" i="2"/>
  <c r="P806" i="2"/>
  <c r="P807" i="2"/>
  <c r="P808" i="2"/>
  <c r="P809" i="2"/>
  <c r="P810" i="2"/>
  <c r="P811" i="2"/>
  <c r="P812" i="2"/>
  <c r="P813" i="2"/>
  <c r="P814" i="2"/>
  <c r="P815" i="2"/>
  <c r="P816" i="2"/>
  <c r="P817" i="2"/>
  <c r="P818" i="2"/>
  <c r="P819" i="2"/>
  <c r="P820" i="2"/>
  <c r="P821" i="2"/>
  <c r="P822" i="2"/>
  <c r="P823" i="2"/>
  <c r="P824" i="2"/>
  <c r="P825" i="2"/>
  <c r="P826" i="2"/>
  <c r="P827" i="2"/>
  <c r="P828" i="2"/>
  <c r="P829" i="2"/>
  <c r="P830" i="2"/>
  <c r="P831" i="2"/>
  <c r="P832" i="2"/>
  <c r="P833" i="2"/>
  <c r="P834" i="2"/>
  <c r="P835" i="2"/>
  <c r="P836" i="2"/>
  <c r="P837" i="2"/>
  <c r="P838" i="2"/>
  <c r="P839" i="2"/>
  <c r="P840" i="2"/>
  <c r="P841" i="2"/>
  <c r="P842" i="2"/>
  <c r="P843" i="2"/>
  <c r="P844" i="2"/>
  <c r="P845" i="2"/>
  <c r="P846" i="2"/>
  <c r="P847" i="2"/>
  <c r="P848" i="2"/>
  <c r="P849" i="2"/>
  <c r="P850" i="2"/>
  <c r="P851" i="2"/>
  <c r="P852" i="2"/>
  <c r="P853" i="2"/>
  <c r="P854" i="2"/>
  <c r="P855" i="2"/>
  <c r="P856" i="2"/>
  <c r="P857" i="2"/>
  <c r="P858" i="2"/>
  <c r="P859" i="2"/>
  <c r="P860" i="2"/>
  <c r="P861" i="2"/>
  <c r="P862" i="2"/>
  <c r="P863" i="2"/>
  <c r="P864" i="2"/>
  <c r="P865" i="2"/>
  <c r="P866" i="2"/>
  <c r="P867" i="2"/>
  <c r="P868" i="2"/>
  <c r="P869" i="2"/>
  <c r="P870" i="2"/>
  <c r="P871" i="2"/>
  <c r="P872" i="2"/>
  <c r="P873" i="2"/>
  <c r="P874" i="2"/>
  <c r="P875" i="2"/>
  <c r="P876" i="2"/>
  <c r="P877" i="2"/>
  <c r="P878" i="2"/>
  <c r="P879" i="2"/>
  <c r="P880" i="2"/>
  <c r="P881" i="2"/>
  <c r="P882" i="2"/>
  <c r="P883" i="2"/>
  <c r="P884" i="2"/>
  <c r="P885" i="2"/>
  <c r="P886" i="2"/>
  <c r="P887" i="2"/>
  <c r="P888" i="2"/>
  <c r="P889" i="2"/>
  <c r="P890" i="2"/>
  <c r="P891" i="2"/>
  <c r="P892" i="2"/>
  <c r="P893" i="2"/>
  <c r="P894" i="2"/>
  <c r="P895" i="2"/>
  <c r="P896" i="2"/>
  <c r="P897" i="2"/>
  <c r="P898" i="2"/>
  <c r="P899" i="2"/>
  <c r="P900" i="2"/>
  <c r="P901" i="2"/>
  <c r="P902" i="2"/>
  <c r="P903" i="2"/>
  <c r="P904" i="2"/>
  <c r="P905" i="2"/>
  <c r="P906" i="2"/>
  <c r="P907" i="2"/>
  <c r="P908" i="2"/>
  <c r="P909" i="2"/>
  <c r="P910" i="2"/>
  <c r="P911" i="2"/>
  <c r="P912" i="2"/>
  <c r="P913" i="2"/>
  <c r="P914" i="2"/>
  <c r="P915" i="2"/>
  <c r="P916" i="2"/>
  <c r="P917" i="2"/>
  <c r="P918" i="2"/>
  <c r="P919" i="2"/>
  <c r="P920" i="2"/>
  <c r="P921" i="2"/>
  <c r="P922" i="2"/>
  <c r="P923" i="2"/>
  <c r="P924" i="2"/>
  <c r="P925" i="2"/>
  <c r="P926" i="2"/>
  <c r="P927" i="2"/>
  <c r="P928" i="2"/>
  <c r="P929" i="2"/>
  <c r="P930" i="2"/>
  <c r="P931" i="2"/>
  <c r="P932" i="2"/>
  <c r="P933" i="2"/>
  <c r="P934" i="2"/>
  <c r="P935" i="2"/>
  <c r="P936" i="2"/>
  <c r="P937" i="2"/>
  <c r="P938" i="2"/>
  <c r="P939" i="2"/>
  <c r="P940" i="2"/>
  <c r="P941" i="2"/>
  <c r="P942" i="2"/>
  <c r="P943" i="2"/>
  <c r="P944" i="2"/>
  <c r="P945" i="2"/>
  <c r="P946" i="2"/>
  <c r="P947" i="2"/>
  <c r="P948" i="2"/>
  <c r="P949" i="2"/>
  <c r="P950" i="2"/>
  <c r="P951" i="2"/>
  <c r="P952" i="2"/>
  <c r="P953" i="2"/>
  <c r="P954" i="2"/>
  <c r="P955" i="2"/>
  <c r="P956" i="2"/>
  <c r="P957" i="2"/>
  <c r="P958" i="2"/>
  <c r="P959" i="2"/>
  <c r="P960" i="2"/>
  <c r="P961" i="2"/>
  <c r="P962" i="2"/>
  <c r="P963" i="2"/>
  <c r="P964" i="2"/>
  <c r="P965" i="2"/>
  <c r="P966" i="2"/>
  <c r="P967" i="2"/>
  <c r="P968" i="2"/>
  <c r="P969" i="2"/>
  <c r="P970" i="2"/>
  <c r="P971" i="2"/>
  <c r="P972" i="2"/>
  <c r="P973" i="2"/>
  <c r="P974" i="2"/>
  <c r="P975" i="2"/>
  <c r="P976" i="2"/>
  <c r="P977" i="2"/>
  <c r="P978" i="2"/>
  <c r="P979" i="2"/>
  <c r="P980" i="2"/>
  <c r="P981" i="2"/>
  <c r="P982" i="2"/>
  <c r="P983" i="2"/>
  <c r="P984" i="2"/>
  <c r="P985" i="2"/>
  <c r="P986" i="2"/>
  <c r="P987" i="2"/>
  <c r="P988" i="2"/>
  <c r="P989" i="2"/>
  <c r="P990" i="2"/>
  <c r="P991" i="2"/>
  <c r="P992" i="2"/>
  <c r="P993" i="2"/>
  <c r="P994" i="2"/>
  <c r="P995" i="2"/>
  <c r="P996" i="2"/>
  <c r="P997" i="2"/>
  <c r="P998" i="2"/>
  <c r="P999" i="2"/>
  <c r="P1000" i="2"/>
  <c r="P1001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Q231" i="8"/>
  <c r="Q232" i="8"/>
  <c r="Q233" i="8"/>
  <c r="Q234" i="8"/>
  <c r="Q235" i="8"/>
  <c r="Q236" i="8"/>
  <c r="Q237" i="8"/>
  <c r="Q238" i="8"/>
  <c r="Q239" i="8"/>
  <c r="Q240" i="8"/>
  <c r="Q241" i="8"/>
  <c r="Q242" i="8"/>
  <c r="Q243" i="8"/>
  <c r="Q244" i="8"/>
  <c r="Q245" i="8"/>
  <c r="Q246" i="8"/>
  <c r="Q247" i="8"/>
  <c r="Q248" i="8"/>
  <c r="Q249" i="8"/>
  <c r="Q250" i="8"/>
  <c r="Q251" i="8"/>
  <c r="Q252" i="8"/>
  <c r="Q253" i="8"/>
  <c r="Q254" i="8"/>
  <c r="Q255" i="8"/>
  <c r="Q256" i="8"/>
  <c r="Q257" i="8"/>
  <c r="Q258" i="8"/>
  <c r="Q259" i="8"/>
  <c r="Q260" i="8"/>
  <c r="Q261" i="8"/>
  <c r="Q262" i="8"/>
  <c r="Q263" i="8"/>
  <c r="Q264" i="8"/>
  <c r="Q265" i="8"/>
  <c r="Q266" i="8"/>
  <c r="Q267" i="8"/>
  <c r="Q268" i="8"/>
  <c r="Q269" i="8"/>
  <c r="Q270" i="8"/>
  <c r="Q271" i="8"/>
  <c r="Q272" i="8"/>
  <c r="Q273" i="8"/>
  <c r="Q274" i="8"/>
  <c r="Q275" i="8"/>
  <c r="Q276" i="8"/>
  <c r="Q277" i="8"/>
  <c r="Q278" i="8"/>
  <c r="Q279" i="8"/>
  <c r="Q280" i="8"/>
  <c r="Q281" i="8"/>
  <c r="Q282" i="8"/>
  <c r="Q283" i="8"/>
  <c r="Q284" i="8"/>
  <c r="Q285" i="8"/>
  <c r="Q286" i="8"/>
  <c r="Q287" i="8"/>
  <c r="Q288" i="8"/>
  <c r="Q289" i="8"/>
  <c r="Q290" i="8"/>
  <c r="Q291" i="8"/>
  <c r="Q292" i="8"/>
  <c r="Q293" i="8"/>
  <c r="Q294" i="8"/>
  <c r="Q295" i="8"/>
  <c r="Q296" i="8"/>
  <c r="Q297" i="8"/>
  <c r="Q298" i="8"/>
  <c r="Q299" i="8"/>
  <c r="Q300" i="8"/>
  <c r="Q301" i="8"/>
  <c r="Q302" i="8"/>
  <c r="Q303" i="8"/>
  <c r="Q304" i="8"/>
  <c r="Q305" i="8"/>
  <c r="Q306" i="8"/>
  <c r="Q307" i="8"/>
  <c r="Q308" i="8"/>
  <c r="Q309" i="8"/>
  <c r="Q310" i="8"/>
  <c r="Q311" i="8"/>
  <c r="Q312" i="8"/>
  <c r="Q313" i="8"/>
  <c r="Q314" i="8"/>
  <c r="Q315" i="8"/>
  <c r="Q316" i="8"/>
  <c r="Q317" i="8"/>
  <c r="Q318" i="8"/>
  <c r="Q319" i="8"/>
  <c r="Q320" i="8"/>
  <c r="Q321" i="8"/>
  <c r="Q322" i="8"/>
  <c r="Q323" i="8"/>
  <c r="Q324" i="8"/>
  <c r="Q325" i="8"/>
  <c r="Q326" i="8"/>
  <c r="Q327" i="8"/>
  <c r="Q328" i="8"/>
  <c r="Q329" i="8"/>
  <c r="Q330" i="8"/>
  <c r="Q331" i="8"/>
  <c r="Q332" i="8"/>
  <c r="Q333" i="8"/>
  <c r="Q334" i="8"/>
  <c r="Q335" i="8"/>
  <c r="Q336" i="8"/>
  <c r="Q337" i="8"/>
  <c r="Q338" i="8"/>
  <c r="Q339" i="8"/>
  <c r="Q340" i="8"/>
  <c r="Q341" i="8"/>
  <c r="Q342" i="8"/>
  <c r="Q343" i="8"/>
  <c r="Q344" i="8"/>
  <c r="Q345" i="8"/>
  <c r="Q346" i="8"/>
  <c r="Q347" i="8"/>
  <c r="Q348" i="8"/>
  <c r="Q349" i="8"/>
  <c r="Q350" i="8"/>
  <c r="Q351" i="8"/>
  <c r="Q352" i="8"/>
  <c r="Q353" i="8"/>
  <c r="Q354" i="8"/>
  <c r="Q355" i="8"/>
  <c r="Q356" i="8"/>
  <c r="Q357" i="8"/>
  <c r="Q358" i="8"/>
  <c r="Q359" i="8"/>
  <c r="Q360" i="8"/>
  <c r="Q361" i="8"/>
  <c r="Q362" i="8"/>
  <c r="Q363" i="8"/>
  <c r="Q364" i="8"/>
  <c r="Q365" i="8"/>
  <c r="Q366" i="8"/>
  <c r="Q367" i="8"/>
  <c r="Q368" i="8"/>
  <c r="Q369" i="8"/>
  <c r="Q370" i="8"/>
  <c r="Q371" i="8"/>
  <c r="Q372" i="8"/>
  <c r="Q373" i="8"/>
  <c r="Q374" i="8"/>
  <c r="Q375" i="8"/>
  <c r="Q376" i="8"/>
  <c r="Q377" i="8"/>
  <c r="Q378" i="8"/>
  <c r="Q379" i="8"/>
  <c r="Q380" i="8"/>
  <c r="Q381" i="8"/>
  <c r="Q382" i="8"/>
  <c r="Q383" i="8"/>
  <c r="Q384" i="8"/>
  <c r="Q385" i="8"/>
  <c r="Q386" i="8"/>
  <c r="Q387" i="8"/>
  <c r="Q388" i="8"/>
  <c r="Q389" i="8"/>
  <c r="Q390" i="8"/>
  <c r="Q391" i="8"/>
  <c r="Q392" i="8"/>
  <c r="Q393" i="8"/>
  <c r="Q394" i="8"/>
  <c r="Q395" i="8"/>
  <c r="Q396" i="8"/>
  <c r="Q397" i="8"/>
  <c r="Q398" i="8"/>
  <c r="Q399" i="8"/>
  <c r="Q400" i="8"/>
  <c r="Q401" i="8"/>
  <c r="Q402" i="8"/>
  <c r="Q403" i="8"/>
  <c r="Q404" i="8"/>
  <c r="Q405" i="8"/>
  <c r="Q406" i="8"/>
  <c r="Q407" i="8"/>
  <c r="Q408" i="8"/>
  <c r="Q409" i="8"/>
  <c r="Q410" i="8"/>
  <c r="Q411" i="8"/>
  <c r="Q412" i="8"/>
  <c r="Q413" i="8"/>
  <c r="Q414" i="8"/>
  <c r="Q415" i="8"/>
  <c r="Q416" i="8"/>
  <c r="Q417" i="8"/>
  <c r="Q418" i="8"/>
  <c r="Q419" i="8"/>
  <c r="Q420" i="8"/>
  <c r="Q421" i="8"/>
  <c r="Q422" i="8"/>
  <c r="Q423" i="8"/>
  <c r="Q424" i="8"/>
  <c r="Q425" i="8"/>
  <c r="Q426" i="8"/>
  <c r="Q427" i="8"/>
  <c r="Q428" i="8"/>
  <c r="Q429" i="8"/>
  <c r="Q430" i="8"/>
  <c r="Q431" i="8"/>
  <c r="Q432" i="8"/>
  <c r="Q433" i="8"/>
  <c r="Q434" i="8"/>
  <c r="Q435" i="8"/>
  <c r="Q436" i="8"/>
  <c r="Q437" i="8"/>
  <c r="Q438" i="8"/>
  <c r="Q439" i="8"/>
  <c r="Q440" i="8"/>
  <c r="Q441" i="8"/>
  <c r="Q442" i="8"/>
  <c r="Q443" i="8"/>
  <c r="Q444" i="8"/>
  <c r="Q445" i="8"/>
  <c r="Q446" i="8"/>
  <c r="Q447" i="8"/>
  <c r="Q448" i="8"/>
  <c r="Q449" i="8"/>
  <c r="Q450" i="8"/>
  <c r="Q451" i="8"/>
  <c r="Q452" i="8"/>
  <c r="Q453" i="8"/>
  <c r="Q454" i="8"/>
  <c r="Q455" i="8"/>
  <c r="Q456" i="8"/>
  <c r="Q457" i="8"/>
  <c r="Q458" i="8"/>
  <c r="Q459" i="8"/>
  <c r="Q460" i="8"/>
  <c r="Q461" i="8"/>
  <c r="Q462" i="8"/>
  <c r="Q463" i="8"/>
  <c r="Q464" i="8"/>
  <c r="Q465" i="8"/>
  <c r="Q466" i="8"/>
  <c r="Q467" i="8"/>
  <c r="Q468" i="8"/>
  <c r="Q469" i="8"/>
  <c r="Q470" i="8"/>
  <c r="Q471" i="8"/>
  <c r="Q472" i="8"/>
  <c r="Q473" i="8"/>
  <c r="Q474" i="8"/>
  <c r="Q475" i="8"/>
  <c r="Q476" i="8"/>
  <c r="Q477" i="8"/>
  <c r="Q478" i="8"/>
  <c r="Q479" i="8"/>
  <c r="Q480" i="8"/>
  <c r="Q481" i="8"/>
  <c r="Q482" i="8"/>
  <c r="Q483" i="8"/>
  <c r="Q484" i="8"/>
  <c r="Q485" i="8"/>
  <c r="Q486" i="8"/>
  <c r="Q487" i="8"/>
  <c r="Q488" i="8"/>
  <c r="Q489" i="8"/>
  <c r="Q490" i="8"/>
  <c r="Q491" i="8"/>
  <c r="Q492" i="8"/>
  <c r="Q493" i="8"/>
  <c r="Q494" i="8"/>
  <c r="Q495" i="8"/>
  <c r="Q496" i="8"/>
  <c r="Q497" i="8"/>
  <c r="Q498" i="8"/>
  <c r="Q499" i="8"/>
  <c r="Q500" i="8"/>
  <c r="Q501" i="8"/>
  <c r="Q502" i="8"/>
  <c r="Q503" i="8"/>
  <c r="Q504" i="8"/>
  <c r="Q505" i="8"/>
  <c r="Q506" i="8"/>
  <c r="Q507" i="8"/>
  <c r="Q508" i="8"/>
  <c r="Q509" i="8"/>
  <c r="Q510" i="8"/>
  <c r="Q511" i="8"/>
  <c r="Q512" i="8"/>
  <c r="Q513" i="8"/>
  <c r="Q514" i="8"/>
  <c r="Q515" i="8"/>
  <c r="Q516" i="8"/>
  <c r="Q517" i="8"/>
  <c r="Q518" i="8"/>
  <c r="Q519" i="8"/>
  <c r="Q520" i="8"/>
  <c r="Q521" i="8"/>
  <c r="Q522" i="8"/>
  <c r="Q523" i="8"/>
  <c r="Q524" i="8"/>
  <c r="Q525" i="8"/>
  <c r="Q526" i="8"/>
  <c r="Q527" i="8"/>
  <c r="Q528" i="8"/>
  <c r="Q529" i="8"/>
  <c r="Q530" i="8"/>
  <c r="Q531" i="8"/>
  <c r="Q532" i="8"/>
  <c r="Q533" i="8"/>
  <c r="Q534" i="8"/>
  <c r="Q535" i="8"/>
  <c r="Q536" i="8"/>
  <c r="Q537" i="8"/>
  <c r="Q538" i="8"/>
  <c r="Q539" i="8"/>
  <c r="Q540" i="8"/>
  <c r="Q541" i="8"/>
  <c r="Q542" i="8"/>
  <c r="Q543" i="8"/>
  <c r="Q544" i="8"/>
  <c r="Q545" i="8"/>
  <c r="Q546" i="8"/>
  <c r="Q547" i="8"/>
  <c r="Q548" i="8"/>
  <c r="Q549" i="8"/>
  <c r="Q550" i="8"/>
  <c r="Q551" i="8"/>
  <c r="Q552" i="8"/>
  <c r="Q553" i="8"/>
  <c r="Q554" i="8"/>
  <c r="Q555" i="8"/>
  <c r="Q556" i="8"/>
  <c r="Q557" i="8"/>
  <c r="Q558" i="8"/>
  <c r="Q559" i="8"/>
  <c r="Q560" i="8"/>
  <c r="Q561" i="8"/>
  <c r="Q562" i="8"/>
  <c r="Q563" i="8"/>
  <c r="Q564" i="8"/>
  <c r="Q565" i="8"/>
  <c r="Q566" i="8"/>
  <c r="Q567" i="8"/>
  <c r="Q568" i="8"/>
  <c r="Q569" i="8"/>
  <c r="Q570" i="8"/>
  <c r="Q571" i="8"/>
  <c r="Q572" i="8"/>
  <c r="Q573" i="8"/>
  <c r="Q574" i="8"/>
  <c r="Q575" i="8"/>
  <c r="Q576" i="8"/>
  <c r="Q577" i="8"/>
  <c r="Q578" i="8"/>
  <c r="Q579" i="8"/>
  <c r="Q580" i="8"/>
  <c r="Q581" i="8"/>
  <c r="Q582" i="8"/>
  <c r="Q583" i="8"/>
  <c r="Q584" i="8"/>
  <c r="Q585" i="8"/>
  <c r="Q586" i="8"/>
  <c r="Q587" i="8"/>
  <c r="Q588" i="8"/>
  <c r="Q589" i="8"/>
  <c r="Q590" i="8"/>
  <c r="Q591" i="8"/>
  <c r="Q592" i="8"/>
  <c r="Q593" i="8"/>
  <c r="Q594" i="8"/>
  <c r="Q595" i="8"/>
  <c r="Q596" i="8"/>
  <c r="Q597" i="8"/>
  <c r="Q598" i="8"/>
  <c r="Q599" i="8"/>
  <c r="Q600" i="8"/>
  <c r="Q601" i="8"/>
  <c r="Q602" i="8"/>
  <c r="Q603" i="8"/>
  <c r="Q604" i="8"/>
  <c r="Q605" i="8"/>
  <c r="Q606" i="8"/>
  <c r="Q607" i="8"/>
  <c r="Q608" i="8"/>
  <c r="Q609" i="8"/>
  <c r="Q610" i="8"/>
  <c r="Q611" i="8"/>
  <c r="Q612" i="8"/>
  <c r="Q613" i="8"/>
  <c r="Q614" i="8"/>
  <c r="Q615" i="8"/>
  <c r="Q616" i="8"/>
  <c r="Q617" i="8"/>
  <c r="Q618" i="8"/>
  <c r="Q619" i="8"/>
  <c r="Q620" i="8"/>
  <c r="Q621" i="8"/>
  <c r="Q622" i="8"/>
  <c r="Q623" i="8"/>
  <c r="Q624" i="8"/>
  <c r="Q625" i="8"/>
  <c r="Q626" i="8"/>
  <c r="Q627" i="8"/>
  <c r="Q628" i="8"/>
  <c r="Q629" i="8"/>
  <c r="Q630" i="8"/>
  <c r="Q631" i="8"/>
  <c r="Q632" i="8"/>
  <c r="Q633" i="8"/>
  <c r="Q634" i="8"/>
  <c r="Q635" i="8"/>
  <c r="Q636" i="8"/>
  <c r="Q637" i="8"/>
  <c r="Q638" i="8"/>
  <c r="Q639" i="8"/>
  <c r="Q640" i="8"/>
  <c r="Q641" i="8"/>
  <c r="Q642" i="8"/>
  <c r="Q643" i="8"/>
  <c r="Q644" i="8"/>
  <c r="Q645" i="8"/>
  <c r="Q646" i="8"/>
  <c r="Q647" i="8"/>
  <c r="Q648" i="8"/>
  <c r="Q649" i="8"/>
  <c r="Q650" i="8"/>
  <c r="Q651" i="8"/>
  <c r="Q652" i="8"/>
  <c r="Q653" i="8"/>
  <c r="Q654" i="8"/>
  <c r="Q655" i="8"/>
  <c r="Q656" i="8"/>
  <c r="Q657" i="8"/>
  <c r="Q658" i="8"/>
  <c r="Q659" i="8"/>
  <c r="Q660" i="8"/>
  <c r="Q661" i="8"/>
  <c r="Q662" i="8"/>
  <c r="Q663" i="8"/>
  <c r="Q664" i="8"/>
  <c r="Q665" i="8"/>
  <c r="Q666" i="8"/>
  <c r="Q667" i="8"/>
  <c r="Q668" i="8"/>
  <c r="Q669" i="8"/>
  <c r="Q670" i="8"/>
  <c r="Q671" i="8"/>
  <c r="Q672" i="8"/>
  <c r="Q673" i="8"/>
  <c r="Q674" i="8"/>
  <c r="Q675" i="8"/>
  <c r="Q676" i="8"/>
  <c r="Q677" i="8"/>
  <c r="Q678" i="8"/>
  <c r="Q679" i="8"/>
  <c r="Q680" i="8"/>
  <c r="Q681" i="8"/>
  <c r="Q682" i="8"/>
  <c r="Q683" i="8"/>
  <c r="Q684" i="8"/>
  <c r="Q685" i="8"/>
  <c r="Q686" i="8"/>
  <c r="Q687" i="8"/>
  <c r="Q688" i="8"/>
  <c r="Q689" i="8"/>
  <c r="Q690" i="8"/>
  <c r="Q691" i="8"/>
  <c r="Q692" i="8"/>
  <c r="Q693" i="8"/>
  <c r="Q694" i="8"/>
  <c r="Q695" i="8"/>
  <c r="Q696" i="8"/>
  <c r="Q697" i="8"/>
  <c r="Q698" i="8"/>
  <c r="Q699" i="8"/>
  <c r="Q700" i="8"/>
  <c r="Q701" i="8"/>
  <c r="Q702" i="8"/>
  <c r="Q703" i="8"/>
  <c r="Q704" i="8"/>
  <c r="Q705" i="8"/>
  <c r="Q706" i="8"/>
  <c r="Q707" i="8"/>
  <c r="Q708" i="8"/>
  <c r="Q709" i="8"/>
  <c r="Q710" i="8"/>
  <c r="Q711" i="8"/>
  <c r="Q712" i="8"/>
  <c r="Q713" i="8"/>
  <c r="Q714" i="8"/>
  <c r="Q715" i="8"/>
  <c r="Q716" i="8"/>
  <c r="Q717" i="8"/>
  <c r="Q718" i="8"/>
  <c r="Q719" i="8"/>
  <c r="Q720" i="8"/>
  <c r="Q721" i="8"/>
  <c r="Q722" i="8"/>
  <c r="Q723" i="8"/>
  <c r="Q724" i="8"/>
  <c r="Q725" i="8"/>
  <c r="Q726" i="8"/>
  <c r="Q727" i="8"/>
  <c r="Q728" i="8"/>
  <c r="Q729" i="8"/>
  <c r="Q730" i="8"/>
  <c r="Q731" i="8"/>
  <c r="Q732" i="8"/>
  <c r="Q733" i="8"/>
  <c r="Q734" i="8"/>
  <c r="Q735" i="8"/>
  <c r="Q736" i="8"/>
  <c r="Q737" i="8"/>
  <c r="Q738" i="8"/>
  <c r="Q739" i="8"/>
  <c r="Q740" i="8"/>
  <c r="Q741" i="8"/>
  <c r="Q742" i="8"/>
  <c r="Q743" i="8"/>
  <c r="Q744" i="8"/>
  <c r="Q745" i="8"/>
  <c r="Q746" i="8"/>
  <c r="Q747" i="8"/>
  <c r="Q748" i="8"/>
  <c r="Q749" i="8"/>
  <c r="Q750" i="8"/>
  <c r="Q751" i="8"/>
  <c r="Q752" i="8"/>
  <c r="Q753" i="8"/>
  <c r="Q754" i="8"/>
  <c r="Q755" i="8"/>
  <c r="Q756" i="8"/>
  <c r="Q757" i="8"/>
  <c r="Q758" i="8"/>
  <c r="Q759" i="8"/>
  <c r="Q760" i="8"/>
  <c r="Q761" i="8"/>
  <c r="Q762" i="8"/>
  <c r="Q763" i="8"/>
  <c r="Q764" i="8"/>
  <c r="Q765" i="8"/>
  <c r="Q766" i="8"/>
  <c r="Q767" i="8"/>
  <c r="Q768" i="8"/>
  <c r="Q769" i="8"/>
  <c r="Q770" i="8"/>
  <c r="Q771" i="8"/>
  <c r="Q772" i="8"/>
  <c r="Q773" i="8"/>
  <c r="Q774" i="8"/>
  <c r="Q775" i="8"/>
  <c r="Q776" i="8"/>
  <c r="Q777" i="8"/>
  <c r="Q778" i="8"/>
  <c r="Q779" i="8"/>
  <c r="Q780" i="8"/>
  <c r="Q781" i="8"/>
  <c r="Q782" i="8"/>
  <c r="Q783" i="8"/>
  <c r="Q784" i="8"/>
  <c r="Q785" i="8"/>
  <c r="Q786" i="8"/>
  <c r="Q787" i="8"/>
  <c r="Q788" i="8"/>
  <c r="Q789" i="8"/>
  <c r="Q790" i="8"/>
  <c r="Q791" i="8"/>
  <c r="Q792" i="8"/>
  <c r="Q793" i="8"/>
  <c r="Q794" i="8"/>
  <c r="Q795" i="8"/>
  <c r="Q796" i="8"/>
  <c r="Q797" i="8"/>
  <c r="Q798" i="8"/>
  <c r="Q799" i="8"/>
  <c r="Q800" i="8"/>
  <c r="Q801" i="8"/>
  <c r="Q802" i="8"/>
  <c r="Q803" i="8"/>
  <c r="Q804" i="8"/>
  <c r="Q805" i="8"/>
  <c r="Q806" i="8"/>
  <c r="Q807" i="8"/>
  <c r="Q808" i="8"/>
  <c r="Q809" i="8"/>
  <c r="Q810" i="8"/>
  <c r="Q811" i="8"/>
  <c r="Q812" i="8"/>
  <c r="Q813" i="8"/>
  <c r="Q814" i="8"/>
  <c r="Q815" i="8"/>
  <c r="Q816" i="8"/>
  <c r="Q817" i="8"/>
  <c r="Q818" i="8"/>
  <c r="Q819" i="8"/>
  <c r="Q820" i="8"/>
  <c r="Q821" i="8"/>
  <c r="Q822" i="8"/>
  <c r="Q823" i="8"/>
  <c r="Q824" i="8"/>
  <c r="Q825" i="8"/>
  <c r="Q826" i="8"/>
  <c r="Q827" i="8"/>
  <c r="Q828" i="8"/>
  <c r="Q829" i="8"/>
  <c r="Q830" i="8"/>
  <c r="Q831" i="8"/>
  <c r="Q832" i="8"/>
  <c r="Q833" i="8"/>
  <c r="Q834" i="8"/>
  <c r="Q835" i="8"/>
  <c r="Q836" i="8"/>
  <c r="Q837" i="8"/>
  <c r="Q838" i="8"/>
  <c r="Q839" i="8"/>
  <c r="Q840" i="8"/>
  <c r="Q841" i="8"/>
  <c r="Q842" i="8"/>
  <c r="Q843" i="8"/>
  <c r="Q844" i="8"/>
  <c r="Q845" i="8"/>
  <c r="Q846" i="8"/>
  <c r="Q847" i="8"/>
  <c r="Q848" i="8"/>
  <c r="Q849" i="8"/>
  <c r="Q850" i="8"/>
  <c r="Q851" i="8"/>
  <c r="Q852" i="8"/>
  <c r="Q853" i="8"/>
  <c r="Q854" i="8"/>
  <c r="Q855" i="8"/>
  <c r="Q856" i="8"/>
  <c r="Q857" i="8"/>
  <c r="Q858" i="8"/>
  <c r="Q859" i="8"/>
  <c r="Q860" i="8"/>
  <c r="Q861" i="8"/>
  <c r="Q862" i="8"/>
  <c r="Q863" i="8"/>
  <c r="Q864" i="8"/>
  <c r="Q865" i="8"/>
  <c r="Q866" i="8"/>
  <c r="Q867" i="8"/>
  <c r="Q868" i="8"/>
  <c r="Q869" i="8"/>
  <c r="Q870" i="8"/>
  <c r="Q871" i="8"/>
  <c r="Q872" i="8"/>
  <c r="Q873" i="8"/>
  <c r="Q874" i="8"/>
  <c r="Q875" i="8"/>
  <c r="Q876" i="8"/>
  <c r="Q877" i="8"/>
  <c r="Q878" i="8"/>
  <c r="Q879" i="8"/>
  <c r="Q880" i="8"/>
  <c r="Q881" i="8"/>
  <c r="Q882" i="8"/>
  <c r="Q883" i="8"/>
  <c r="Q884" i="8"/>
  <c r="Q885" i="8"/>
  <c r="Q886" i="8"/>
  <c r="Q887" i="8"/>
  <c r="Q888" i="8"/>
  <c r="Q889" i="8"/>
  <c r="Q890" i="8"/>
  <c r="Q891" i="8"/>
  <c r="Q892" i="8"/>
  <c r="Q893" i="8"/>
  <c r="Q894" i="8"/>
  <c r="Q895" i="8"/>
  <c r="Q896" i="8"/>
  <c r="Q897" i="8"/>
  <c r="Q898" i="8"/>
  <c r="Q899" i="8"/>
  <c r="Q900" i="8"/>
  <c r="Q901" i="8"/>
  <c r="Q902" i="8"/>
  <c r="Q903" i="8"/>
  <c r="Q904" i="8"/>
  <c r="Q905" i="8"/>
  <c r="Q906" i="8"/>
  <c r="Q907" i="8"/>
  <c r="Q908" i="8"/>
  <c r="Q909" i="8"/>
  <c r="Q910" i="8"/>
  <c r="Q911" i="8"/>
  <c r="Q912" i="8"/>
  <c r="Q913" i="8"/>
  <c r="Q914" i="8"/>
  <c r="Q915" i="8"/>
  <c r="Q916" i="8"/>
  <c r="Q917" i="8"/>
  <c r="Q918" i="8"/>
  <c r="Q919" i="8"/>
  <c r="Q920" i="8"/>
  <c r="Q921" i="8"/>
  <c r="Q922" i="8"/>
  <c r="Q923" i="8"/>
  <c r="Q924" i="8"/>
  <c r="Q925" i="8"/>
  <c r="Q926" i="8"/>
  <c r="Q927" i="8"/>
  <c r="Q928" i="8"/>
  <c r="Q929" i="8"/>
  <c r="Q930" i="8"/>
  <c r="Q931" i="8"/>
  <c r="Q932" i="8"/>
  <c r="Q933" i="8"/>
  <c r="Q934" i="8"/>
  <c r="Q935" i="8"/>
  <c r="Q936" i="8"/>
  <c r="Q937" i="8"/>
  <c r="Q938" i="8"/>
  <c r="Q939" i="8"/>
  <c r="Q940" i="8"/>
  <c r="Q941" i="8"/>
  <c r="Q942" i="8"/>
  <c r="Q943" i="8"/>
  <c r="Q944" i="8"/>
  <c r="Q945" i="8"/>
  <c r="Q946" i="8"/>
  <c r="Q947" i="8"/>
  <c r="Q948" i="8"/>
  <c r="Q949" i="8"/>
  <c r="Q950" i="8"/>
  <c r="Q951" i="8"/>
  <c r="Q952" i="8"/>
  <c r="Q953" i="8"/>
  <c r="Q954" i="8"/>
  <c r="Q955" i="8"/>
  <c r="Q956" i="8"/>
  <c r="Q957" i="8"/>
  <c r="Q958" i="8"/>
  <c r="Q959" i="8"/>
  <c r="Q960" i="8"/>
  <c r="Q961" i="8"/>
  <c r="Q962" i="8"/>
  <c r="Q963" i="8"/>
  <c r="Q964" i="8"/>
  <c r="Q965" i="8"/>
  <c r="Q966" i="8"/>
  <c r="Q967" i="8"/>
  <c r="Q968" i="8"/>
  <c r="Q969" i="8"/>
  <c r="Q970" i="8"/>
  <c r="Q971" i="8"/>
  <c r="Q972" i="8"/>
  <c r="Q973" i="8"/>
  <c r="Q974" i="8"/>
  <c r="Q975" i="8"/>
  <c r="Q976" i="8"/>
  <c r="Q977" i="8"/>
  <c r="Q978" i="8"/>
  <c r="Q979" i="8"/>
  <c r="Q980" i="8"/>
  <c r="Q981" i="8"/>
  <c r="Q982" i="8"/>
  <c r="Q983" i="8"/>
  <c r="Q984" i="8"/>
  <c r="Q985" i="8"/>
  <c r="Q986" i="8"/>
  <c r="Q987" i="8"/>
  <c r="Q988" i="8"/>
  <c r="Q989" i="8"/>
  <c r="Q990" i="8"/>
  <c r="Q991" i="8"/>
  <c r="Q992" i="8"/>
  <c r="Q993" i="8"/>
  <c r="Q994" i="8"/>
  <c r="Q995" i="8"/>
  <c r="Q996" i="8"/>
  <c r="Q997" i="8"/>
  <c r="Q998" i="8"/>
  <c r="Q999" i="8"/>
  <c r="Q1000" i="8"/>
  <c r="Q1001" i="8"/>
  <c r="Q1002" i="8"/>
  <c r="Q1003" i="8"/>
  <c r="Q1004" i="8"/>
  <c r="Q1005" i="8"/>
  <c r="Q1006" i="8"/>
  <c r="Q1007" i="8"/>
  <c r="Q1008" i="8"/>
  <c r="Q1009" i="8"/>
  <c r="Q1010" i="8"/>
  <c r="Q1011" i="8"/>
  <c r="Q1012" i="8"/>
  <c r="Q1013" i="8"/>
  <c r="Q1014" i="8"/>
  <c r="Q1015" i="8"/>
  <c r="Q1016" i="8"/>
  <c r="Q1017" i="8"/>
  <c r="Q1018" i="8"/>
  <c r="Q1019" i="8"/>
  <c r="Q1020" i="8"/>
  <c r="Q1021" i="8"/>
  <c r="Q1022" i="8"/>
  <c r="Q1023" i="8"/>
  <c r="Q1024" i="8"/>
  <c r="Q1025" i="8"/>
  <c r="Q1026" i="8"/>
  <c r="Q1027" i="8"/>
  <c r="Q1028" i="8"/>
  <c r="Q1029" i="8"/>
  <c r="Q1030" i="8"/>
  <c r="Q1031" i="8"/>
  <c r="Q1032" i="8"/>
  <c r="Q1033" i="8"/>
  <c r="Q1034" i="8"/>
  <c r="Q1035" i="8"/>
  <c r="Q1036" i="8"/>
  <c r="Q1037" i="8"/>
  <c r="Q1038" i="8"/>
  <c r="Q1039" i="8"/>
  <c r="Q1040" i="8"/>
  <c r="Q1041" i="8"/>
  <c r="Q1042" i="8"/>
  <c r="Q1043" i="8"/>
  <c r="Q1044" i="8"/>
  <c r="Q1045" i="8"/>
  <c r="Q1046" i="8"/>
  <c r="Q1047" i="8"/>
  <c r="Q1048" i="8"/>
  <c r="Q1049" i="8"/>
  <c r="Q1050" i="8"/>
  <c r="Q1051" i="8"/>
  <c r="Q1052" i="8"/>
  <c r="Q1053" i="8"/>
  <c r="Q1054" i="8"/>
  <c r="Q1055" i="8"/>
  <c r="Q1056" i="8"/>
  <c r="Q1057" i="8"/>
  <c r="Q1058" i="8"/>
  <c r="Q1059" i="8"/>
  <c r="Q1060" i="8"/>
  <c r="Q1061" i="8"/>
  <c r="Q1062" i="8"/>
  <c r="Q1063" i="8"/>
  <c r="Q1064" i="8"/>
  <c r="Q1065" i="8"/>
  <c r="Q1066" i="8"/>
  <c r="Q1067" i="8"/>
  <c r="Q1068" i="8"/>
  <c r="Q1069" i="8"/>
  <c r="Q1070" i="8"/>
  <c r="Q1071" i="8"/>
  <c r="Q1072" i="8"/>
  <c r="Q1073" i="8"/>
  <c r="Q1074" i="8"/>
  <c r="Q1075" i="8"/>
  <c r="Q1076" i="8"/>
  <c r="Q1077" i="8"/>
  <c r="Q1078" i="8"/>
  <c r="Q1079" i="8"/>
  <c r="Q1080" i="8"/>
  <c r="Q1081" i="8"/>
  <c r="Q1082" i="8"/>
  <c r="Q1083" i="8"/>
  <c r="Q1084" i="8"/>
  <c r="Q1085" i="8"/>
  <c r="Q1086" i="8"/>
  <c r="Q1087" i="8"/>
  <c r="Q1088" i="8"/>
  <c r="Q1089" i="8"/>
  <c r="Q1090" i="8"/>
  <c r="Q1091" i="8"/>
  <c r="Q1092" i="8"/>
  <c r="Q1093" i="8"/>
  <c r="Q1094" i="8"/>
  <c r="Q1095" i="8"/>
  <c r="Q1096" i="8"/>
  <c r="Q1097" i="8"/>
  <c r="Q1098" i="8"/>
  <c r="Q1099" i="8"/>
  <c r="Q1100" i="8"/>
  <c r="Q1101" i="8"/>
  <c r="Q1102" i="8"/>
  <c r="Q1103" i="8"/>
  <c r="Q1104" i="8"/>
  <c r="Q1105" i="8"/>
  <c r="Q1106" i="8"/>
  <c r="Q1107" i="8"/>
  <c r="Q1108" i="8"/>
  <c r="Q1109" i="8"/>
  <c r="Q1110" i="8"/>
  <c r="Q1111" i="8"/>
  <c r="Q1112" i="8"/>
  <c r="Q1113" i="8"/>
  <c r="Q1114" i="8"/>
  <c r="Q1115" i="8"/>
  <c r="Q1116" i="8"/>
  <c r="Q1117" i="8"/>
  <c r="Q1118" i="8"/>
  <c r="Q1119" i="8"/>
  <c r="Q1120" i="8"/>
  <c r="Q1121" i="8"/>
  <c r="Q1122" i="8"/>
  <c r="Q1123" i="8"/>
  <c r="Q1124" i="8"/>
  <c r="Q1125" i="8"/>
  <c r="Q1126" i="8"/>
  <c r="Q1127" i="8"/>
  <c r="Q1128" i="8"/>
  <c r="Q1129" i="8"/>
  <c r="Q1130" i="8"/>
  <c r="Q1131" i="8"/>
  <c r="Q1132" i="8"/>
  <c r="Q1133" i="8"/>
  <c r="Q1134" i="8"/>
  <c r="Q1135" i="8"/>
  <c r="Q1136" i="8"/>
  <c r="Q1137" i="8"/>
  <c r="Q1138" i="8"/>
  <c r="Q1139" i="8"/>
  <c r="Q1140" i="8"/>
  <c r="Q1141" i="8"/>
  <c r="Q1142" i="8"/>
  <c r="Q1143" i="8"/>
  <c r="Q1144" i="8"/>
  <c r="Q1145" i="8"/>
  <c r="Q1146" i="8"/>
  <c r="Q1147" i="8"/>
  <c r="Q1148" i="8"/>
  <c r="Q1149" i="8"/>
  <c r="Q1150" i="8"/>
  <c r="Q1151" i="8"/>
  <c r="Q1152" i="8"/>
  <c r="Q1153" i="8"/>
  <c r="Q1154" i="8"/>
  <c r="Q1155" i="8"/>
  <c r="Q1156" i="8"/>
  <c r="Q1157" i="8"/>
  <c r="Q1158" i="8"/>
  <c r="Q1159" i="8"/>
  <c r="Q1160" i="8"/>
  <c r="Q1161" i="8"/>
  <c r="Q1162" i="8"/>
  <c r="Q1163" i="8"/>
  <c r="Q1164" i="8"/>
  <c r="Q1165" i="8"/>
  <c r="Q1166" i="8"/>
  <c r="Q1167" i="8"/>
  <c r="Q1168" i="8"/>
  <c r="Q1169" i="8"/>
  <c r="Q1170" i="8"/>
  <c r="Q1171" i="8"/>
  <c r="Q1172" i="8"/>
  <c r="Q1173" i="8"/>
  <c r="Q1174" i="8"/>
  <c r="Q1175" i="8"/>
  <c r="Q1176" i="8"/>
  <c r="Q1177" i="8"/>
  <c r="Q1178" i="8"/>
  <c r="Q1179" i="8"/>
  <c r="Q1180" i="8"/>
  <c r="Q1181" i="8"/>
  <c r="Q1182" i="8"/>
  <c r="Q1183" i="8"/>
  <c r="Q1184" i="8"/>
  <c r="Q1185" i="8"/>
  <c r="Q1186" i="8"/>
  <c r="Q1187" i="8"/>
  <c r="Q1188" i="8"/>
  <c r="Q1189" i="8"/>
  <c r="Q1190" i="8"/>
  <c r="Q1191" i="8"/>
  <c r="Q1192" i="8"/>
  <c r="Q1193" i="8"/>
  <c r="Q1194" i="8"/>
  <c r="Q1195" i="8"/>
  <c r="Q1196" i="8"/>
  <c r="Q1197" i="8"/>
  <c r="Q1198" i="8"/>
  <c r="Q1199" i="8"/>
  <c r="Q1200" i="8"/>
  <c r="Q1201" i="8"/>
  <c r="Q1202" i="8"/>
  <c r="Q1203" i="8"/>
  <c r="Q1204" i="8"/>
  <c r="Q1205" i="8"/>
  <c r="Q1206" i="8"/>
  <c r="Q1207" i="8"/>
  <c r="Q1208" i="8"/>
  <c r="Q1209" i="8"/>
  <c r="Q1210" i="8"/>
  <c r="Q1211" i="8"/>
  <c r="Q1212" i="8"/>
  <c r="Q1213" i="8"/>
  <c r="Q1214" i="8"/>
  <c r="Q1215" i="8"/>
  <c r="Q1216" i="8"/>
  <c r="Q1217" i="8"/>
  <c r="Q1218" i="8"/>
  <c r="Q1219" i="8"/>
  <c r="Q1220" i="8"/>
  <c r="Q1221" i="8"/>
  <c r="Q1222" i="8"/>
  <c r="Q1223" i="8"/>
  <c r="Q1224" i="8"/>
  <c r="Q1225" i="8"/>
  <c r="Q1226" i="8"/>
  <c r="Q1227" i="8"/>
  <c r="Q1228" i="8"/>
  <c r="Q1229" i="8"/>
  <c r="Q1230" i="8"/>
  <c r="Q1231" i="8"/>
  <c r="Q1232" i="8"/>
  <c r="Q1233" i="8"/>
  <c r="Q1234" i="8"/>
  <c r="Q1235" i="8"/>
  <c r="Q1236" i="8"/>
  <c r="Q1237" i="8"/>
  <c r="Q1238" i="8"/>
  <c r="Q1239" i="8"/>
  <c r="Q1240" i="8"/>
  <c r="Q1241" i="8"/>
  <c r="Q1242" i="8"/>
  <c r="Q1243" i="8"/>
  <c r="Q1244" i="8"/>
  <c r="Q1245" i="8"/>
  <c r="Q1246" i="8"/>
  <c r="Q1247" i="8"/>
  <c r="Q1248" i="8"/>
  <c r="Q1249" i="8"/>
  <c r="Q1250" i="8"/>
  <c r="Q1251" i="8"/>
  <c r="Q1252" i="8"/>
  <c r="Q1253" i="8"/>
  <c r="Q1254" i="8"/>
  <c r="Q1255" i="8"/>
  <c r="Q1256" i="8"/>
  <c r="Q1257" i="8"/>
  <c r="Q1258" i="8"/>
  <c r="Q1259" i="8"/>
  <c r="Q1260" i="8"/>
  <c r="Q1261" i="8"/>
  <c r="Q1262" i="8"/>
  <c r="Q1263" i="8"/>
  <c r="Q1264" i="8"/>
  <c r="Q1265" i="8"/>
  <c r="Q1266" i="8"/>
  <c r="Q1267" i="8"/>
  <c r="Q1268" i="8"/>
  <c r="Q1269" i="8"/>
  <c r="Q1270" i="8"/>
  <c r="Q1271" i="8"/>
  <c r="Q1272" i="8"/>
  <c r="Q1273" i="8"/>
  <c r="Q1274" i="8"/>
  <c r="Q1275" i="8"/>
  <c r="Q1276" i="8"/>
  <c r="Q1277" i="8"/>
  <c r="Q1278" i="8"/>
  <c r="Q1279" i="8"/>
  <c r="Q1280" i="8"/>
  <c r="Q1281" i="8"/>
  <c r="Q1282" i="8"/>
  <c r="Q1283" i="8"/>
  <c r="Q1284" i="8"/>
  <c r="Q1285" i="8"/>
  <c r="Q1286" i="8"/>
  <c r="Q1287" i="8"/>
  <c r="Q1288" i="8"/>
  <c r="Q1289" i="8"/>
  <c r="Q1290" i="8"/>
  <c r="Q1291" i="8"/>
  <c r="Q1292" i="8"/>
  <c r="Q1293" i="8"/>
  <c r="Q1294" i="8"/>
  <c r="Q1295" i="8"/>
  <c r="Q1296" i="8"/>
  <c r="Q1297" i="8"/>
  <c r="Q1298" i="8"/>
  <c r="Q1299" i="8"/>
  <c r="Q1300" i="8"/>
  <c r="Q1301" i="8"/>
  <c r="Q1302" i="8"/>
  <c r="Q1303" i="8"/>
  <c r="Q1304" i="8"/>
  <c r="Q1305" i="8"/>
  <c r="Q1306" i="8"/>
  <c r="Q1307" i="8"/>
  <c r="Q1308" i="8"/>
  <c r="Q1309" i="8"/>
  <c r="Q1310" i="8"/>
  <c r="Q1311" i="8"/>
  <c r="Q1312" i="8"/>
  <c r="Q1313" i="8"/>
  <c r="Q1314" i="8"/>
  <c r="Q1315" i="8"/>
  <c r="Q1316" i="8"/>
  <c r="Q1317" i="8"/>
  <c r="Q1318" i="8"/>
  <c r="Q1319" i="8"/>
  <c r="Q1320" i="8"/>
  <c r="Q1321" i="8"/>
  <c r="Q1322" i="8"/>
  <c r="Q1323" i="8"/>
  <c r="Q1324" i="8"/>
  <c r="Q1325" i="8"/>
  <c r="Q1326" i="8"/>
  <c r="Q1327" i="8"/>
  <c r="Q1328" i="8"/>
  <c r="Q1329" i="8"/>
  <c r="Q1330" i="8"/>
  <c r="Q1331" i="8"/>
  <c r="Q1332" i="8"/>
  <c r="Q1333" i="8"/>
  <c r="Q1334" i="8"/>
  <c r="Q1335" i="8"/>
  <c r="Q1336" i="8"/>
  <c r="Q1337" i="8"/>
  <c r="Q1338" i="8"/>
  <c r="Q1339" i="8"/>
  <c r="Q1340" i="8"/>
  <c r="Q1341" i="8"/>
  <c r="Q1342" i="8"/>
  <c r="Q1343" i="8"/>
  <c r="Q1344" i="8"/>
  <c r="Q1345" i="8"/>
  <c r="Q1346" i="8"/>
  <c r="Q1347" i="8"/>
  <c r="Q1348" i="8"/>
  <c r="Q1349" i="8"/>
  <c r="Q1350" i="8"/>
  <c r="Q1351" i="8"/>
  <c r="Q1352" i="8"/>
  <c r="Q1353" i="8"/>
  <c r="Q1354" i="8"/>
  <c r="Q1355" i="8"/>
  <c r="Q1356" i="8"/>
  <c r="Q1357" i="8"/>
  <c r="Q1358" i="8"/>
  <c r="Q1359" i="8"/>
  <c r="Q1360" i="8"/>
  <c r="Q1361" i="8"/>
  <c r="Q1362" i="8"/>
  <c r="Q1363" i="8"/>
  <c r="Q1364" i="8"/>
  <c r="Q1365" i="8"/>
  <c r="Q1366" i="8"/>
  <c r="Q1367" i="8"/>
  <c r="Q1368" i="8"/>
  <c r="Q1369" i="8"/>
  <c r="Q1370" i="8"/>
  <c r="Q1371" i="8"/>
  <c r="Q1372" i="8"/>
  <c r="Q1373" i="8"/>
  <c r="Q1374" i="8"/>
  <c r="Q1375" i="8"/>
  <c r="Q1376" i="8"/>
  <c r="Q1377" i="8"/>
  <c r="Q1378" i="8"/>
  <c r="Q1379" i="8"/>
  <c r="Q1380" i="8"/>
  <c r="Q1381" i="8"/>
  <c r="Q1382" i="8"/>
  <c r="Q1383" i="8"/>
  <c r="Q1384" i="8"/>
  <c r="Q1385" i="8"/>
  <c r="Q1386" i="8"/>
  <c r="Q1387" i="8"/>
  <c r="Q1388" i="8"/>
  <c r="Q1389" i="8"/>
  <c r="Q1390" i="8"/>
  <c r="Q1391" i="8"/>
  <c r="Q1392" i="8"/>
  <c r="Q1393" i="8"/>
  <c r="Q1394" i="8"/>
  <c r="Q1395" i="8"/>
  <c r="Q1396" i="8"/>
  <c r="Q1397" i="8"/>
  <c r="Q1398" i="8"/>
  <c r="Q1399" i="8"/>
  <c r="Q1400" i="8"/>
  <c r="Q1401" i="8"/>
  <c r="Q1402" i="8"/>
  <c r="Q1403" i="8"/>
  <c r="Q1404" i="8"/>
  <c r="Q1405" i="8"/>
  <c r="Q1406" i="8"/>
  <c r="Q1407" i="8"/>
  <c r="Q1408" i="8"/>
  <c r="Q1409" i="8"/>
  <c r="Q1410" i="8"/>
  <c r="Q1411" i="8"/>
  <c r="Q1412" i="8"/>
  <c r="Q1413" i="8"/>
  <c r="Q1414" i="8"/>
  <c r="Q1415" i="8"/>
  <c r="Q1416" i="8"/>
  <c r="Q1417" i="8"/>
  <c r="Q1418" i="8"/>
  <c r="Q1419" i="8"/>
  <c r="Q1420" i="8"/>
  <c r="Q1421" i="8"/>
  <c r="Q1422" i="8"/>
  <c r="Q1423" i="8"/>
  <c r="Q1424" i="8"/>
  <c r="Q1425" i="8"/>
  <c r="Q1426" i="8"/>
  <c r="Q1427" i="8"/>
  <c r="Q1428" i="8"/>
  <c r="Q1429" i="8"/>
  <c r="Q1430" i="8"/>
  <c r="Q1431" i="8"/>
  <c r="Q1432" i="8"/>
  <c r="Q1433" i="8"/>
  <c r="Q1434" i="8"/>
  <c r="Q1435" i="8"/>
  <c r="Q1436" i="8"/>
  <c r="Q1437" i="8"/>
  <c r="Q1438" i="8"/>
  <c r="Q1439" i="8"/>
  <c r="Q1440" i="8"/>
  <c r="Q1441" i="8"/>
  <c r="Q1442" i="8"/>
  <c r="Q1443" i="8"/>
  <c r="Q1444" i="8"/>
  <c r="Q1445" i="8"/>
  <c r="Q1446" i="8"/>
  <c r="Q1447" i="8"/>
  <c r="Q1448" i="8"/>
  <c r="Q1449" i="8"/>
  <c r="Q1450" i="8"/>
  <c r="Q1451" i="8"/>
  <c r="Q1452" i="8"/>
  <c r="Q1453" i="8"/>
  <c r="Q1454" i="8"/>
  <c r="Q1455" i="8"/>
  <c r="Q1456" i="8"/>
  <c r="Q1457" i="8"/>
  <c r="Q1458" i="8"/>
  <c r="Q1459" i="8"/>
  <c r="Q1460" i="8"/>
  <c r="Q1461" i="8"/>
  <c r="Q1462" i="8"/>
  <c r="Q1463" i="8"/>
  <c r="Q1464" i="8"/>
  <c r="Q1465" i="8"/>
  <c r="Q1466" i="8"/>
  <c r="Q1467" i="8"/>
  <c r="Q1468" i="8"/>
  <c r="Q1469" i="8"/>
  <c r="Q1470" i="8"/>
  <c r="Q1471" i="8"/>
  <c r="Q1472" i="8"/>
  <c r="Q1473" i="8"/>
  <c r="Q1474" i="8"/>
  <c r="Q1475" i="8"/>
  <c r="Q1476" i="8"/>
  <c r="Q1477" i="8"/>
  <c r="Q1478" i="8"/>
  <c r="Q1479" i="8"/>
  <c r="Q1480" i="8"/>
  <c r="Q1481" i="8"/>
  <c r="Q1482" i="8"/>
  <c r="Q1483" i="8"/>
  <c r="Q1484" i="8"/>
  <c r="Q1485" i="8"/>
  <c r="Q1486" i="8"/>
  <c r="Q1487" i="8"/>
  <c r="Q1488" i="8"/>
  <c r="Q1489" i="8"/>
  <c r="Q1490" i="8"/>
  <c r="Q1491" i="8"/>
  <c r="Q1492" i="8"/>
  <c r="Q1493" i="8"/>
  <c r="Q1494" i="8"/>
  <c r="Q1495" i="8"/>
  <c r="Q1496" i="8"/>
  <c r="Q1497" i="8"/>
  <c r="Q1498" i="8"/>
  <c r="Q1499" i="8"/>
  <c r="Q1500" i="8"/>
  <c r="Q1501" i="8"/>
  <c r="P37" i="2" l="1"/>
  <c r="P35" i="2"/>
  <c r="P36" i="2"/>
  <c r="P34" i="2"/>
  <c r="P33" i="2"/>
  <c r="P32" i="2"/>
  <c r="P31" i="2"/>
  <c r="P30" i="2"/>
  <c r="P27" i="2"/>
  <c r="P29" i="2"/>
  <c r="P26" i="2"/>
  <c r="P28" i="2"/>
  <c r="P24" i="2"/>
  <c r="P25" i="2"/>
  <c r="P22" i="2"/>
  <c r="P23" i="2"/>
  <c r="P21" i="2"/>
  <c r="P20" i="2"/>
  <c r="P18" i="2"/>
  <c r="P19" i="2"/>
  <c r="P16" i="2"/>
  <c r="P17" i="2"/>
  <c r="P15" i="2"/>
  <c r="P14" i="2"/>
  <c r="P13" i="2"/>
  <c r="P12" i="2"/>
  <c r="P9" i="2"/>
  <c r="P11" i="2"/>
  <c r="P10" i="2"/>
  <c r="P8" i="2"/>
  <c r="P7" i="2"/>
  <c r="P6" i="2"/>
  <c r="P5" i="2"/>
  <c r="T3" i="7"/>
  <c r="T4" i="7"/>
  <c r="T5" i="7"/>
  <c r="T5" i="36"/>
  <c r="T4" i="36"/>
  <c r="T7" i="36"/>
  <c r="T7" i="34"/>
  <c r="T3" i="34"/>
  <c r="T6" i="32"/>
  <c r="T4" i="32"/>
  <c r="P3" i="2"/>
  <c r="P4" i="2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2" i="8"/>
  <c r="E323" i="8"/>
  <c r="E324" i="8"/>
  <c r="E325" i="8"/>
  <c r="E326" i="8"/>
  <c r="E327" i="8"/>
  <c r="E328" i="8"/>
  <c r="E329" i="8"/>
  <c r="E330" i="8"/>
  <c r="E331" i="8"/>
  <c r="E332" i="8"/>
  <c r="E333" i="8"/>
  <c r="E334" i="8"/>
  <c r="E335" i="8"/>
  <c r="E336" i="8"/>
  <c r="E337" i="8"/>
  <c r="E338" i="8"/>
  <c r="E339" i="8"/>
  <c r="E340" i="8"/>
  <c r="E341" i="8"/>
  <c r="E342" i="8"/>
  <c r="E343" i="8"/>
  <c r="E344" i="8"/>
  <c r="E345" i="8"/>
  <c r="E346" i="8"/>
  <c r="E347" i="8"/>
  <c r="E348" i="8"/>
  <c r="E349" i="8"/>
  <c r="E350" i="8"/>
  <c r="E351" i="8"/>
  <c r="E352" i="8"/>
  <c r="E353" i="8"/>
  <c r="E354" i="8"/>
  <c r="E355" i="8"/>
  <c r="E356" i="8"/>
  <c r="E357" i="8"/>
  <c r="E358" i="8"/>
  <c r="E359" i="8"/>
  <c r="E360" i="8"/>
  <c r="E361" i="8"/>
  <c r="E362" i="8"/>
  <c r="E363" i="8"/>
  <c r="E364" i="8"/>
  <c r="E365" i="8"/>
  <c r="E366" i="8"/>
  <c r="E367" i="8"/>
  <c r="E368" i="8"/>
  <c r="E369" i="8"/>
  <c r="E370" i="8"/>
  <c r="E371" i="8"/>
  <c r="E372" i="8"/>
  <c r="E373" i="8"/>
  <c r="E374" i="8"/>
  <c r="E375" i="8"/>
  <c r="E376" i="8"/>
  <c r="E377" i="8"/>
  <c r="E378" i="8"/>
  <c r="E379" i="8"/>
  <c r="E380" i="8"/>
  <c r="E381" i="8"/>
  <c r="E382" i="8"/>
  <c r="E383" i="8"/>
  <c r="E384" i="8"/>
  <c r="E385" i="8"/>
  <c r="E386" i="8"/>
  <c r="E387" i="8"/>
  <c r="E388" i="8"/>
  <c r="E389" i="8"/>
  <c r="E390" i="8"/>
  <c r="E391" i="8"/>
  <c r="E392" i="8"/>
  <c r="E393" i="8"/>
  <c r="E394" i="8"/>
  <c r="E395" i="8"/>
  <c r="E396" i="8"/>
  <c r="E397" i="8"/>
  <c r="E398" i="8"/>
  <c r="E399" i="8"/>
  <c r="E400" i="8"/>
  <c r="E401" i="8"/>
  <c r="E402" i="8"/>
  <c r="E403" i="8"/>
  <c r="E404" i="8"/>
  <c r="E405" i="8"/>
  <c r="E406" i="8"/>
  <c r="E407" i="8"/>
  <c r="E408" i="8"/>
  <c r="E409" i="8"/>
  <c r="E410" i="8"/>
  <c r="E411" i="8"/>
  <c r="E412" i="8"/>
  <c r="E413" i="8"/>
  <c r="E414" i="8"/>
  <c r="E415" i="8"/>
  <c r="E416" i="8"/>
  <c r="E417" i="8"/>
  <c r="E418" i="8"/>
  <c r="E419" i="8"/>
  <c r="E420" i="8"/>
  <c r="E421" i="8"/>
  <c r="E422" i="8"/>
  <c r="E423" i="8"/>
  <c r="E424" i="8"/>
  <c r="E425" i="8"/>
  <c r="E426" i="8"/>
  <c r="E427" i="8"/>
  <c r="E428" i="8"/>
  <c r="E429" i="8"/>
  <c r="E430" i="8"/>
  <c r="E431" i="8"/>
  <c r="E432" i="8"/>
  <c r="E433" i="8"/>
  <c r="E434" i="8"/>
  <c r="E435" i="8"/>
  <c r="E436" i="8"/>
  <c r="E437" i="8"/>
  <c r="E438" i="8"/>
  <c r="E439" i="8"/>
  <c r="E440" i="8"/>
  <c r="E441" i="8"/>
  <c r="E442" i="8"/>
  <c r="E443" i="8"/>
  <c r="E444" i="8"/>
  <c r="E445" i="8"/>
  <c r="E446" i="8"/>
  <c r="E447" i="8"/>
  <c r="E448" i="8"/>
  <c r="E449" i="8"/>
  <c r="E450" i="8"/>
  <c r="E451" i="8"/>
  <c r="E452" i="8"/>
  <c r="E453" i="8"/>
  <c r="E454" i="8"/>
  <c r="E455" i="8"/>
  <c r="E456" i="8"/>
  <c r="E457" i="8"/>
  <c r="E458" i="8"/>
  <c r="E459" i="8"/>
  <c r="E460" i="8"/>
  <c r="E461" i="8"/>
  <c r="E462" i="8"/>
  <c r="E463" i="8"/>
  <c r="E464" i="8"/>
  <c r="E465" i="8"/>
  <c r="E466" i="8"/>
  <c r="E467" i="8"/>
  <c r="E468" i="8"/>
  <c r="E469" i="8"/>
  <c r="E470" i="8"/>
  <c r="E471" i="8"/>
  <c r="E472" i="8"/>
  <c r="E473" i="8"/>
  <c r="E474" i="8"/>
  <c r="E475" i="8"/>
  <c r="E476" i="8"/>
  <c r="E477" i="8"/>
  <c r="E478" i="8"/>
  <c r="E479" i="8"/>
  <c r="E480" i="8"/>
  <c r="E481" i="8"/>
  <c r="E482" i="8"/>
  <c r="E483" i="8"/>
  <c r="E484" i="8"/>
  <c r="E485" i="8"/>
  <c r="E486" i="8"/>
  <c r="E487" i="8"/>
  <c r="E488" i="8"/>
  <c r="E489" i="8"/>
  <c r="E490" i="8"/>
  <c r="E491" i="8"/>
  <c r="E492" i="8"/>
  <c r="E493" i="8"/>
  <c r="E494" i="8"/>
  <c r="E495" i="8"/>
  <c r="E496" i="8"/>
  <c r="E497" i="8"/>
  <c r="E498" i="8"/>
  <c r="E499" i="8"/>
  <c r="E500" i="8"/>
  <c r="E501" i="8"/>
  <c r="E502" i="8"/>
  <c r="E503" i="8"/>
  <c r="E504" i="8"/>
  <c r="E505" i="8"/>
  <c r="E506" i="8"/>
  <c r="E507" i="8"/>
  <c r="E508" i="8"/>
  <c r="E509" i="8"/>
  <c r="E510" i="8"/>
  <c r="E511" i="8"/>
  <c r="E512" i="8"/>
  <c r="E513" i="8"/>
  <c r="E514" i="8"/>
  <c r="E515" i="8"/>
  <c r="E516" i="8"/>
  <c r="E517" i="8"/>
  <c r="E518" i="8"/>
  <c r="E519" i="8"/>
  <c r="E520" i="8"/>
  <c r="E521" i="8"/>
  <c r="E522" i="8"/>
  <c r="E523" i="8"/>
  <c r="E524" i="8"/>
  <c r="E525" i="8"/>
  <c r="E526" i="8"/>
  <c r="E527" i="8"/>
  <c r="E528" i="8"/>
  <c r="E529" i="8"/>
  <c r="E530" i="8"/>
  <c r="E531" i="8"/>
  <c r="E532" i="8"/>
  <c r="E533" i="8"/>
  <c r="E534" i="8"/>
  <c r="E535" i="8"/>
  <c r="E536" i="8"/>
  <c r="E537" i="8"/>
  <c r="E538" i="8"/>
  <c r="E539" i="8"/>
  <c r="E540" i="8"/>
  <c r="E541" i="8"/>
  <c r="E542" i="8"/>
  <c r="E543" i="8"/>
  <c r="E544" i="8"/>
  <c r="E545" i="8"/>
  <c r="E546" i="8"/>
  <c r="E547" i="8"/>
  <c r="E548" i="8"/>
  <c r="E549" i="8"/>
  <c r="E550" i="8"/>
  <c r="E551" i="8"/>
  <c r="E552" i="8"/>
  <c r="E553" i="8"/>
  <c r="E554" i="8"/>
  <c r="E555" i="8"/>
  <c r="E556" i="8"/>
  <c r="E557" i="8"/>
  <c r="E558" i="8"/>
  <c r="E559" i="8"/>
  <c r="E560" i="8"/>
  <c r="E561" i="8"/>
  <c r="E562" i="8"/>
  <c r="E563" i="8"/>
  <c r="E564" i="8"/>
  <c r="E565" i="8"/>
  <c r="E566" i="8"/>
  <c r="E567" i="8"/>
  <c r="E568" i="8"/>
  <c r="E569" i="8"/>
  <c r="E570" i="8"/>
  <c r="E571" i="8"/>
  <c r="E572" i="8"/>
  <c r="E573" i="8"/>
  <c r="E574" i="8"/>
  <c r="E575" i="8"/>
  <c r="E576" i="8"/>
  <c r="E577" i="8"/>
  <c r="E578" i="8"/>
  <c r="E579" i="8"/>
  <c r="E580" i="8"/>
  <c r="E581" i="8"/>
  <c r="E582" i="8"/>
  <c r="E583" i="8"/>
  <c r="E584" i="8"/>
  <c r="E585" i="8"/>
  <c r="E586" i="8"/>
  <c r="E587" i="8"/>
  <c r="E588" i="8"/>
  <c r="E589" i="8"/>
  <c r="E590" i="8"/>
  <c r="E591" i="8"/>
  <c r="E592" i="8"/>
  <c r="E593" i="8"/>
  <c r="E594" i="8"/>
  <c r="E595" i="8"/>
  <c r="E596" i="8"/>
  <c r="E597" i="8"/>
  <c r="E598" i="8"/>
  <c r="E599" i="8"/>
  <c r="E600" i="8"/>
  <c r="E601" i="8"/>
  <c r="E602" i="8"/>
  <c r="E603" i="8"/>
  <c r="E604" i="8"/>
  <c r="E605" i="8"/>
  <c r="E606" i="8"/>
  <c r="E607" i="8"/>
  <c r="E608" i="8"/>
  <c r="E609" i="8"/>
  <c r="E610" i="8"/>
  <c r="E611" i="8"/>
  <c r="E612" i="8"/>
  <c r="E613" i="8"/>
  <c r="E614" i="8"/>
  <c r="E615" i="8"/>
  <c r="E616" i="8"/>
  <c r="E617" i="8"/>
  <c r="E618" i="8"/>
  <c r="E619" i="8"/>
  <c r="E620" i="8"/>
  <c r="E621" i="8"/>
  <c r="E622" i="8"/>
  <c r="E623" i="8"/>
  <c r="E624" i="8"/>
  <c r="E625" i="8"/>
  <c r="E626" i="8"/>
  <c r="E627" i="8"/>
  <c r="E628" i="8"/>
  <c r="E629" i="8"/>
  <c r="E630" i="8"/>
  <c r="E631" i="8"/>
  <c r="E632" i="8"/>
  <c r="E633" i="8"/>
  <c r="E634" i="8"/>
  <c r="E635" i="8"/>
  <c r="E636" i="8"/>
  <c r="E637" i="8"/>
  <c r="E638" i="8"/>
  <c r="E639" i="8"/>
  <c r="E640" i="8"/>
  <c r="E641" i="8"/>
  <c r="E642" i="8"/>
  <c r="E643" i="8"/>
  <c r="E644" i="8"/>
  <c r="E645" i="8"/>
  <c r="E646" i="8"/>
  <c r="E647" i="8"/>
  <c r="E648" i="8"/>
  <c r="E649" i="8"/>
  <c r="E650" i="8"/>
  <c r="E651" i="8"/>
  <c r="E652" i="8"/>
  <c r="E653" i="8"/>
  <c r="E654" i="8"/>
  <c r="E655" i="8"/>
  <c r="E656" i="8"/>
  <c r="E657" i="8"/>
  <c r="E658" i="8"/>
  <c r="E659" i="8"/>
  <c r="E660" i="8"/>
  <c r="E661" i="8"/>
  <c r="E662" i="8"/>
  <c r="E663" i="8"/>
  <c r="E664" i="8"/>
  <c r="E665" i="8"/>
  <c r="E666" i="8"/>
  <c r="E667" i="8"/>
  <c r="E668" i="8"/>
  <c r="E669" i="8"/>
  <c r="E670" i="8"/>
  <c r="E671" i="8"/>
  <c r="E672" i="8"/>
  <c r="E673" i="8"/>
  <c r="E674" i="8"/>
  <c r="E675" i="8"/>
  <c r="E676" i="8"/>
  <c r="E677" i="8"/>
  <c r="E678" i="8"/>
  <c r="E679" i="8"/>
  <c r="E680" i="8"/>
  <c r="E681" i="8"/>
  <c r="E682" i="8"/>
  <c r="E683" i="8"/>
  <c r="E684" i="8"/>
  <c r="E685" i="8"/>
  <c r="E686" i="8"/>
  <c r="E687" i="8"/>
  <c r="E688" i="8"/>
  <c r="E689" i="8"/>
  <c r="E690" i="8"/>
  <c r="E691" i="8"/>
  <c r="E692" i="8"/>
  <c r="E693" i="8"/>
  <c r="E694" i="8"/>
  <c r="E695" i="8"/>
  <c r="E696" i="8"/>
  <c r="E697" i="8"/>
  <c r="E698" i="8"/>
  <c r="E699" i="8"/>
  <c r="E700" i="8"/>
  <c r="E701" i="8"/>
  <c r="E702" i="8"/>
  <c r="E703" i="8"/>
  <c r="E704" i="8"/>
  <c r="E705" i="8"/>
  <c r="E706" i="8"/>
  <c r="E707" i="8"/>
  <c r="E708" i="8"/>
  <c r="E709" i="8"/>
  <c r="E710" i="8"/>
  <c r="E711" i="8"/>
  <c r="E712" i="8"/>
  <c r="E713" i="8"/>
  <c r="E714" i="8"/>
  <c r="E715" i="8"/>
  <c r="E716" i="8"/>
  <c r="E717" i="8"/>
  <c r="E718" i="8"/>
  <c r="E719" i="8"/>
  <c r="E720" i="8"/>
  <c r="E721" i="8"/>
  <c r="E722" i="8"/>
  <c r="E723" i="8"/>
  <c r="E724" i="8"/>
  <c r="E725" i="8"/>
  <c r="E726" i="8"/>
  <c r="E727" i="8"/>
  <c r="E728" i="8"/>
  <c r="E729" i="8"/>
  <c r="E730" i="8"/>
  <c r="E731" i="8"/>
  <c r="E732" i="8"/>
  <c r="E733" i="8"/>
  <c r="E734" i="8"/>
  <c r="E735" i="8"/>
  <c r="E736" i="8"/>
  <c r="E737" i="8"/>
  <c r="E738" i="8"/>
  <c r="E739" i="8"/>
  <c r="E740" i="8"/>
  <c r="E741" i="8"/>
  <c r="E742" i="8"/>
  <c r="E743" i="8"/>
  <c r="E744" i="8"/>
  <c r="E745" i="8"/>
  <c r="E746" i="8"/>
  <c r="E747" i="8"/>
  <c r="E748" i="8"/>
  <c r="E749" i="8"/>
  <c r="E750" i="8"/>
  <c r="E751" i="8"/>
  <c r="E752" i="8"/>
  <c r="E753" i="8"/>
  <c r="E754" i="8"/>
  <c r="E755" i="8"/>
  <c r="E756" i="8"/>
  <c r="E757" i="8"/>
  <c r="E758" i="8"/>
  <c r="E759" i="8"/>
  <c r="E760" i="8"/>
  <c r="E761" i="8"/>
  <c r="E762" i="8"/>
  <c r="E763" i="8"/>
  <c r="E764" i="8"/>
  <c r="E765" i="8"/>
  <c r="E766" i="8"/>
  <c r="E767" i="8"/>
  <c r="E768" i="8"/>
  <c r="E769" i="8"/>
  <c r="E770" i="8"/>
  <c r="E771" i="8"/>
  <c r="E772" i="8"/>
  <c r="E773" i="8"/>
  <c r="E774" i="8"/>
  <c r="E775" i="8"/>
  <c r="E776" i="8"/>
  <c r="E777" i="8"/>
  <c r="E778" i="8"/>
  <c r="E779" i="8"/>
  <c r="E780" i="8"/>
  <c r="E781" i="8"/>
  <c r="E782" i="8"/>
  <c r="E783" i="8"/>
  <c r="E784" i="8"/>
  <c r="E785" i="8"/>
  <c r="E786" i="8"/>
  <c r="E787" i="8"/>
  <c r="E788" i="8"/>
  <c r="E789" i="8"/>
  <c r="E790" i="8"/>
  <c r="E791" i="8"/>
  <c r="E792" i="8"/>
  <c r="E793" i="8"/>
  <c r="E794" i="8"/>
  <c r="E795" i="8"/>
  <c r="E796" i="8"/>
  <c r="E797" i="8"/>
  <c r="E798" i="8"/>
  <c r="E799" i="8"/>
  <c r="E800" i="8"/>
  <c r="E801" i="8"/>
  <c r="E802" i="8"/>
  <c r="E803" i="8"/>
  <c r="E804" i="8"/>
  <c r="E805" i="8"/>
  <c r="E806" i="8"/>
  <c r="E807" i="8"/>
  <c r="E808" i="8"/>
  <c r="E809" i="8"/>
  <c r="E810" i="8"/>
  <c r="E811" i="8"/>
  <c r="E812" i="8"/>
  <c r="E813" i="8"/>
  <c r="E814" i="8"/>
  <c r="E815" i="8"/>
  <c r="E816" i="8"/>
  <c r="E817" i="8"/>
  <c r="E818" i="8"/>
  <c r="E819" i="8"/>
  <c r="E820" i="8"/>
  <c r="E821" i="8"/>
  <c r="E822" i="8"/>
  <c r="E823" i="8"/>
  <c r="E824" i="8"/>
  <c r="E825" i="8"/>
  <c r="E826" i="8"/>
  <c r="E827" i="8"/>
  <c r="E828" i="8"/>
  <c r="E829" i="8"/>
  <c r="E830" i="8"/>
  <c r="E831" i="8"/>
  <c r="E832" i="8"/>
  <c r="E833" i="8"/>
  <c r="E834" i="8"/>
  <c r="E835" i="8"/>
  <c r="E836" i="8"/>
  <c r="E837" i="8"/>
  <c r="E838" i="8"/>
  <c r="E839" i="8"/>
  <c r="E840" i="8"/>
  <c r="E841" i="8"/>
  <c r="E842" i="8"/>
  <c r="E843" i="8"/>
  <c r="E844" i="8"/>
  <c r="E845" i="8"/>
  <c r="E846" i="8"/>
  <c r="E847" i="8"/>
  <c r="E848" i="8"/>
  <c r="E849" i="8"/>
  <c r="E850" i="8"/>
  <c r="E851" i="8"/>
  <c r="E852" i="8"/>
  <c r="E853" i="8"/>
  <c r="E854" i="8"/>
  <c r="E855" i="8"/>
  <c r="E856" i="8"/>
  <c r="E857" i="8"/>
  <c r="E858" i="8"/>
  <c r="E859" i="8"/>
  <c r="E860" i="8"/>
  <c r="E861" i="8"/>
  <c r="E862" i="8"/>
  <c r="E863" i="8"/>
  <c r="E864" i="8"/>
  <c r="E865" i="8"/>
  <c r="E866" i="8"/>
  <c r="E867" i="8"/>
  <c r="E868" i="8"/>
  <c r="E869" i="8"/>
  <c r="E870" i="8"/>
  <c r="E871" i="8"/>
  <c r="E872" i="8"/>
  <c r="E873" i="8"/>
  <c r="E874" i="8"/>
  <c r="E875" i="8"/>
  <c r="E876" i="8"/>
  <c r="E877" i="8"/>
  <c r="E878" i="8"/>
  <c r="E879" i="8"/>
  <c r="E880" i="8"/>
  <c r="E881" i="8"/>
  <c r="E882" i="8"/>
  <c r="E883" i="8"/>
  <c r="E884" i="8"/>
  <c r="E885" i="8"/>
  <c r="E886" i="8"/>
  <c r="E887" i="8"/>
  <c r="E888" i="8"/>
  <c r="E889" i="8"/>
  <c r="E890" i="8"/>
  <c r="E891" i="8"/>
  <c r="E892" i="8"/>
  <c r="E893" i="8"/>
  <c r="E894" i="8"/>
  <c r="E895" i="8"/>
  <c r="E896" i="8"/>
  <c r="E897" i="8"/>
  <c r="E898" i="8"/>
  <c r="E899" i="8"/>
  <c r="E900" i="8"/>
  <c r="E901" i="8"/>
  <c r="E902" i="8"/>
  <c r="E903" i="8"/>
  <c r="E904" i="8"/>
  <c r="E905" i="8"/>
  <c r="E906" i="8"/>
  <c r="E907" i="8"/>
  <c r="E908" i="8"/>
  <c r="E909" i="8"/>
  <c r="E910" i="8"/>
  <c r="E911" i="8"/>
  <c r="E912" i="8"/>
  <c r="E913" i="8"/>
  <c r="E914" i="8"/>
  <c r="E915" i="8"/>
  <c r="E916" i="8"/>
  <c r="E917" i="8"/>
  <c r="E918" i="8"/>
  <c r="E919" i="8"/>
  <c r="E920" i="8"/>
  <c r="E921" i="8"/>
  <c r="E922" i="8"/>
  <c r="E923" i="8"/>
  <c r="E924" i="8"/>
  <c r="E925" i="8"/>
  <c r="E926" i="8"/>
  <c r="E927" i="8"/>
  <c r="E928" i="8"/>
  <c r="E929" i="8"/>
  <c r="E930" i="8"/>
  <c r="E931" i="8"/>
  <c r="E932" i="8"/>
  <c r="E933" i="8"/>
  <c r="E934" i="8"/>
  <c r="E935" i="8"/>
  <c r="E936" i="8"/>
  <c r="E937" i="8"/>
  <c r="E938" i="8"/>
  <c r="E939" i="8"/>
  <c r="E940" i="8"/>
  <c r="E941" i="8"/>
  <c r="E942" i="8"/>
  <c r="E943" i="8"/>
  <c r="E944" i="8"/>
  <c r="E945" i="8"/>
  <c r="E946" i="8"/>
  <c r="E947" i="8"/>
  <c r="E948" i="8"/>
  <c r="E949" i="8"/>
  <c r="E950" i="8"/>
  <c r="E951" i="8"/>
  <c r="E952" i="8"/>
  <c r="E953" i="8"/>
  <c r="E954" i="8"/>
  <c r="E955" i="8"/>
  <c r="E956" i="8"/>
  <c r="E957" i="8"/>
  <c r="E958" i="8"/>
  <c r="E959" i="8"/>
  <c r="E960" i="8"/>
  <c r="E961" i="8"/>
  <c r="E962" i="8"/>
  <c r="E963" i="8"/>
  <c r="E964" i="8"/>
  <c r="E965" i="8"/>
  <c r="E966" i="8"/>
  <c r="E967" i="8"/>
  <c r="E968" i="8"/>
  <c r="E969" i="8"/>
  <c r="E970" i="8"/>
  <c r="E971" i="8"/>
  <c r="E972" i="8"/>
  <c r="E973" i="8"/>
  <c r="E974" i="8"/>
  <c r="E975" i="8"/>
  <c r="E976" i="8"/>
  <c r="E977" i="8"/>
  <c r="E978" i="8"/>
  <c r="E979" i="8"/>
  <c r="E980" i="8"/>
  <c r="E981" i="8"/>
  <c r="E982" i="8"/>
  <c r="E983" i="8"/>
  <c r="E984" i="8"/>
  <c r="E985" i="8"/>
  <c r="E986" i="8"/>
  <c r="E987" i="8"/>
  <c r="E988" i="8"/>
  <c r="E989" i="8"/>
  <c r="E990" i="8"/>
  <c r="E991" i="8"/>
  <c r="E992" i="8"/>
  <c r="E993" i="8"/>
  <c r="E994" i="8"/>
  <c r="E995" i="8"/>
  <c r="E996" i="8"/>
  <c r="E997" i="8"/>
  <c r="E998" i="8"/>
  <c r="E999" i="8"/>
  <c r="E1000" i="8"/>
  <c r="E1001" i="8"/>
  <c r="E1002" i="8"/>
  <c r="E1003" i="8"/>
  <c r="E1004" i="8"/>
  <c r="E1005" i="8"/>
  <c r="E1006" i="8"/>
  <c r="E1007" i="8"/>
  <c r="E1008" i="8"/>
  <c r="E1009" i="8"/>
  <c r="E1010" i="8"/>
  <c r="E1011" i="8"/>
  <c r="E1012" i="8"/>
  <c r="E1013" i="8"/>
  <c r="E1014" i="8"/>
  <c r="E1015" i="8"/>
  <c r="E1016" i="8"/>
  <c r="E1017" i="8"/>
  <c r="E1018" i="8"/>
  <c r="E1019" i="8"/>
  <c r="E1020" i="8"/>
  <c r="E1021" i="8"/>
  <c r="E1022" i="8"/>
  <c r="E1023" i="8"/>
  <c r="E1024" i="8"/>
  <c r="E1025" i="8"/>
  <c r="E1026" i="8"/>
  <c r="E1027" i="8"/>
  <c r="E1028" i="8"/>
  <c r="E1029" i="8"/>
  <c r="E1030" i="8"/>
  <c r="E1031" i="8"/>
  <c r="E1032" i="8"/>
  <c r="E1033" i="8"/>
  <c r="E1034" i="8"/>
  <c r="E1035" i="8"/>
  <c r="E1036" i="8"/>
  <c r="E1037" i="8"/>
  <c r="E1038" i="8"/>
  <c r="E1039" i="8"/>
  <c r="E1040" i="8"/>
  <c r="E1041" i="8"/>
  <c r="E1042" i="8"/>
  <c r="E1043" i="8"/>
  <c r="E1044" i="8"/>
  <c r="E1045" i="8"/>
  <c r="E1046" i="8"/>
  <c r="E1047" i="8"/>
  <c r="E1048" i="8"/>
  <c r="E1049" i="8"/>
  <c r="E1050" i="8"/>
  <c r="E1051" i="8"/>
  <c r="E1052" i="8"/>
  <c r="E1053" i="8"/>
  <c r="E1054" i="8"/>
  <c r="E1055" i="8"/>
  <c r="E1056" i="8"/>
  <c r="E1057" i="8"/>
  <c r="E1058" i="8"/>
  <c r="E1059" i="8"/>
  <c r="E1060" i="8"/>
  <c r="E1061" i="8"/>
  <c r="E1062" i="8"/>
  <c r="E1063" i="8"/>
  <c r="E1064" i="8"/>
  <c r="E1065" i="8"/>
  <c r="E1066" i="8"/>
  <c r="E1067" i="8"/>
  <c r="E1068" i="8"/>
  <c r="E1069" i="8"/>
  <c r="E1070" i="8"/>
  <c r="E1071" i="8"/>
  <c r="E1072" i="8"/>
  <c r="E1073" i="8"/>
  <c r="E1074" i="8"/>
  <c r="E1075" i="8"/>
  <c r="E1076" i="8"/>
  <c r="E1077" i="8"/>
  <c r="E1078" i="8"/>
  <c r="E1079" i="8"/>
  <c r="E1080" i="8"/>
  <c r="E1081" i="8"/>
  <c r="E1082" i="8"/>
  <c r="E1083" i="8"/>
  <c r="E1084" i="8"/>
  <c r="E1085" i="8"/>
  <c r="E1086" i="8"/>
  <c r="E1087" i="8"/>
  <c r="E1088" i="8"/>
  <c r="E1089" i="8"/>
  <c r="E1090" i="8"/>
  <c r="E1091" i="8"/>
  <c r="E1092" i="8"/>
  <c r="E1093" i="8"/>
  <c r="E1094" i="8"/>
  <c r="E1095" i="8"/>
  <c r="E1096" i="8"/>
  <c r="E1097" i="8"/>
  <c r="E1098" i="8"/>
  <c r="E1099" i="8"/>
  <c r="E1100" i="8"/>
  <c r="E1101" i="8"/>
  <c r="E1102" i="8"/>
  <c r="E1103" i="8"/>
  <c r="E1104" i="8"/>
  <c r="E1105" i="8"/>
  <c r="E1106" i="8"/>
  <c r="E1107" i="8"/>
  <c r="E1108" i="8"/>
  <c r="E1109" i="8"/>
  <c r="E1110" i="8"/>
  <c r="E1111" i="8"/>
  <c r="E1112" i="8"/>
  <c r="E1113" i="8"/>
  <c r="E1114" i="8"/>
  <c r="E1115" i="8"/>
  <c r="E1116" i="8"/>
  <c r="E1117" i="8"/>
  <c r="E1118" i="8"/>
  <c r="E1119" i="8"/>
  <c r="E1120" i="8"/>
  <c r="E1121" i="8"/>
  <c r="E1122" i="8"/>
  <c r="E1123" i="8"/>
  <c r="E1124" i="8"/>
  <c r="E1125" i="8"/>
  <c r="E1126" i="8"/>
  <c r="E1127" i="8"/>
  <c r="E1128" i="8"/>
  <c r="E1129" i="8"/>
  <c r="E1130" i="8"/>
  <c r="E1131" i="8"/>
  <c r="E1132" i="8"/>
  <c r="E1133" i="8"/>
  <c r="E1134" i="8"/>
  <c r="E1135" i="8"/>
  <c r="E1136" i="8"/>
  <c r="E1137" i="8"/>
  <c r="E1138" i="8"/>
  <c r="E1139" i="8"/>
  <c r="E1140" i="8"/>
  <c r="E1141" i="8"/>
  <c r="E1142" i="8"/>
  <c r="E1143" i="8"/>
  <c r="E1144" i="8"/>
  <c r="E1145" i="8"/>
  <c r="E1146" i="8"/>
  <c r="E1147" i="8"/>
  <c r="E1148" i="8"/>
  <c r="E1149" i="8"/>
  <c r="E1150" i="8"/>
  <c r="E1151" i="8"/>
  <c r="E1152" i="8"/>
  <c r="E1153" i="8"/>
  <c r="E1154" i="8"/>
  <c r="E1155" i="8"/>
  <c r="E1156" i="8"/>
  <c r="E1157" i="8"/>
  <c r="E1158" i="8"/>
  <c r="E1159" i="8"/>
  <c r="E1160" i="8"/>
  <c r="E1161" i="8"/>
  <c r="E1162" i="8"/>
  <c r="E1163" i="8"/>
  <c r="E1164" i="8"/>
  <c r="E1165" i="8"/>
  <c r="E1166" i="8"/>
  <c r="E1167" i="8"/>
  <c r="E1168" i="8"/>
  <c r="E1169" i="8"/>
  <c r="E1170" i="8"/>
  <c r="E1171" i="8"/>
  <c r="E1172" i="8"/>
  <c r="E1173" i="8"/>
  <c r="E1174" i="8"/>
  <c r="E1175" i="8"/>
  <c r="E1176" i="8"/>
  <c r="E1177" i="8"/>
  <c r="E1178" i="8"/>
  <c r="E1179" i="8"/>
  <c r="E1180" i="8"/>
  <c r="E1181" i="8"/>
  <c r="E1182" i="8"/>
  <c r="E1183" i="8"/>
  <c r="E1184" i="8"/>
  <c r="E1185" i="8"/>
  <c r="E1186" i="8"/>
  <c r="E1187" i="8"/>
  <c r="E1188" i="8"/>
  <c r="E1189" i="8"/>
  <c r="E1190" i="8"/>
  <c r="E1191" i="8"/>
  <c r="E1192" i="8"/>
  <c r="E1193" i="8"/>
  <c r="E1194" i="8"/>
  <c r="E1195" i="8"/>
  <c r="E1196" i="8"/>
  <c r="E1197" i="8"/>
  <c r="E1198" i="8"/>
  <c r="E1199" i="8"/>
  <c r="E1200" i="8"/>
  <c r="E1201" i="8"/>
  <c r="E1202" i="8"/>
  <c r="E1203" i="8"/>
  <c r="E1204" i="8"/>
  <c r="E1205" i="8"/>
  <c r="E1206" i="8"/>
  <c r="E1207" i="8"/>
  <c r="E1208" i="8"/>
  <c r="E1209" i="8"/>
  <c r="E1210" i="8"/>
  <c r="E1211" i="8"/>
  <c r="E1212" i="8"/>
  <c r="E1213" i="8"/>
  <c r="E1214" i="8"/>
  <c r="E1215" i="8"/>
  <c r="E1216" i="8"/>
  <c r="E1217" i="8"/>
  <c r="E1218" i="8"/>
  <c r="E1219" i="8"/>
  <c r="E1220" i="8"/>
  <c r="E1221" i="8"/>
  <c r="E1222" i="8"/>
  <c r="E1223" i="8"/>
  <c r="E1224" i="8"/>
  <c r="E1225" i="8"/>
  <c r="E1226" i="8"/>
  <c r="E1227" i="8"/>
  <c r="E1228" i="8"/>
  <c r="E1229" i="8"/>
  <c r="E1230" i="8"/>
  <c r="E1231" i="8"/>
  <c r="E1232" i="8"/>
  <c r="E1233" i="8"/>
  <c r="E1234" i="8"/>
  <c r="E1235" i="8"/>
  <c r="E1236" i="8"/>
  <c r="E1237" i="8"/>
  <c r="E1238" i="8"/>
  <c r="E1239" i="8"/>
  <c r="E1240" i="8"/>
  <c r="E1241" i="8"/>
  <c r="E1242" i="8"/>
  <c r="E1243" i="8"/>
  <c r="E1244" i="8"/>
  <c r="E1245" i="8"/>
  <c r="E1246" i="8"/>
  <c r="E1247" i="8"/>
  <c r="E1248" i="8"/>
  <c r="E1249" i="8"/>
  <c r="E1250" i="8"/>
  <c r="E1251" i="8"/>
  <c r="E1252" i="8"/>
  <c r="E1253" i="8"/>
  <c r="E1254" i="8"/>
  <c r="E1255" i="8"/>
  <c r="E1256" i="8"/>
  <c r="E1257" i="8"/>
  <c r="E1258" i="8"/>
  <c r="E1259" i="8"/>
  <c r="E1260" i="8"/>
  <c r="E1261" i="8"/>
  <c r="E1262" i="8"/>
  <c r="E1263" i="8"/>
  <c r="E1264" i="8"/>
  <c r="E1265" i="8"/>
  <c r="E1266" i="8"/>
  <c r="E1267" i="8"/>
  <c r="E1268" i="8"/>
  <c r="E1269" i="8"/>
  <c r="E1270" i="8"/>
  <c r="E1271" i="8"/>
  <c r="E1272" i="8"/>
  <c r="E1273" i="8"/>
  <c r="E1274" i="8"/>
  <c r="E1275" i="8"/>
  <c r="E1276" i="8"/>
  <c r="E1277" i="8"/>
  <c r="E1278" i="8"/>
  <c r="E1279" i="8"/>
  <c r="E1280" i="8"/>
  <c r="E1281" i="8"/>
  <c r="E1282" i="8"/>
  <c r="E1283" i="8"/>
  <c r="E1284" i="8"/>
  <c r="E1285" i="8"/>
  <c r="E1286" i="8"/>
  <c r="E1287" i="8"/>
  <c r="E1288" i="8"/>
  <c r="E1289" i="8"/>
  <c r="E1290" i="8"/>
  <c r="E1291" i="8"/>
  <c r="E1292" i="8"/>
  <c r="E1293" i="8"/>
  <c r="E1294" i="8"/>
  <c r="E1295" i="8"/>
  <c r="E1296" i="8"/>
  <c r="E1297" i="8"/>
  <c r="E1298" i="8"/>
  <c r="E1299" i="8"/>
  <c r="E1300" i="8"/>
  <c r="E1301" i="8"/>
  <c r="E1302" i="8"/>
  <c r="E1303" i="8"/>
  <c r="E1304" i="8"/>
  <c r="E1305" i="8"/>
  <c r="E1306" i="8"/>
  <c r="E1307" i="8"/>
  <c r="E1308" i="8"/>
  <c r="E1309" i="8"/>
  <c r="E1310" i="8"/>
  <c r="E1311" i="8"/>
  <c r="E1312" i="8"/>
  <c r="E1313" i="8"/>
  <c r="E1314" i="8"/>
  <c r="E1315" i="8"/>
  <c r="E1316" i="8"/>
  <c r="E1317" i="8"/>
  <c r="E1318" i="8"/>
  <c r="E1319" i="8"/>
  <c r="E1320" i="8"/>
  <c r="E1321" i="8"/>
  <c r="E1322" i="8"/>
  <c r="E1323" i="8"/>
  <c r="E1324" i="8"/>
  <c r="E1325" i="8"/>
  <c r="E1326" i="8"/>
  <c r="E1327" i="8"/>
  <c r="E1328" i="8"/>
  <c r="E1329" i="8"/>
  <c r="E1330" i="8"/>
  <c r="E1331" i="8"/>
  <c r="E1332" i="8"/>
  <c r="E1333" i="8"/>
  <c r="E1334" i="8"/>
  <c r="E1335" i="8"/>
  <c r="E1336" i="8"/>
  <c r="E1337" i="8"/>
  <c r="E1338" i="8"/>
  <c r="E1339" i="8"/>
  <c r="E1340" i="8"/>
  <c r="E1341" i="8"/>
  <c r="E1342" i="8"/>
  <c r="E1343" i="8"/>
  <c r="E1344" i="8"/>
  <c r="E1345" i="8"/>
  <c r="E1346" i="8"/>
  <c r="E1347" i="8"/>
  <c r="E1348" i="8"/>
  <c r="E1349" i="8"/>
  <c r="E1350" i="8"/>
  <c r="E1351" i="8"/>
  <c r="E1352" i="8"/>
  <c r="E1353" i="8"/>
  <c r="E1354" i="8"/>
  <c r="E1355" i="8"/>
  <c r="E1356" i="8"/>
  <c r="E1357" i="8"/>
  <c r="E1358" i="8"/>
  <c r="E1359" i="8"/>
  <c r="E1360" i="8"/>
  <c r="E1361" i="8"/>
  <c r="E1362" i="8"/>
  <c r="E1363" i="8"/>
  <c r="E1364" i="8"/>
  <c r="E1365" i="8"/>
  <c r="E1366" i="8"/>
  <c r="E1367" i="8"/>
  <c r="E1368" i="8"/>
  <c r="E1369" i="8"/>
  <c r="E1370" i="8"/>
  <c r="E1371" i="8"/>
  <c r="E1372" i="8"/>
  <c r="E1373" i="8"/>
  <c r="E1374" i="8"/>
  <c r="E1375" i="8"/>
  <c r="E1376" i="8"/>
  <c r="E1377" i="8"/>
  <c r="E1378" i="8"/>
  <c r="E1379" i="8"/>
  <c r="E1380" i="8"/>
  <c r="E1381" i="8"/>
  <c r="E1382" i="8"/>
  <c r="E1383" i="8"/>
  <c r="E1384" i="8"/>
  <c r="E1385" i="8"/>
  <c r="E1386" i="8"/>
  <c r="E1387" i="8"/>
  <c r="E1388" i="8"/>
  <c r="E1389" i="8"/>
  <c r="E1390" i="8"/>
  <c r="E1391" i="8"/>
  <c r="E1392" i="8"/>
  <c r="E1393" i="8"/>
  <c r="E1394" i="8"/>
  <c r="E1395" i="8"/>
  <c r="E1396" i="8"/>
  <c r="E1397" i="8"/>
  <c r="E1398" i="8"/>
  <c r="E1399" i="8"/>
  <c r="E1400" i="8"/>
  <c r="E1401" i="8"/>
  <c r="E1402" i="8"/>
  <c r="E1403" i="8"/>
  <c r="E1404" i="8"/>
  <c r="E1405" i="8"/>
  <c r="E1406" i="8"/>
  <c r="E1407" i="8"/>
  <c r="E1408" i="8"/>
  <c r="E1409" i="8"/>
  <c r="E1410" i="8"/>
  <c r="E1411" i="8"/>
  <c r="E1412" i="8"/>
  <c r="E1413" i="8"/>
  <c r="E1414" i="8"/>
  <c r="E1415" i="8"/>
  <c r="E1416" i="8"/>
  <c r="E1417" i="8"/>
  <c r="E1418" i="8"/>
  <c r="E1419" i="8"/>
  <c r="E1420" i="8"/>
  <c r="E1421" i="8"/>
  <c r="E1422" i="8"/>
  <c r="E1423" i="8"/>
  <c r="E1424" i="8"/>
  <c r="E1425" i="8"/>
  <c r="E1426" i="8"/>
  <c r="E1427" i="8"/>
  <c r="E1428" i="8"/>
  <c r="E1429" i="8"/>
  <c r="E1430" i="8"/>
  <c r="E1431" i="8"/>
  <c r="E1432" i="8"/>
  <c r="E1433" i="8"/>
  <c r="E1434" i="8"/>
  <c r="E1435" i="8"/>
  <c r="E1436" i="8"/>
  <c r="E1437" i="8"/>
  <c r="E1438" i="8"/>
  <c r="E1439" i="8"/>
  <c r="E1440" i="8"/>
  <c r="E1441" i="8"/>
  <c r="E1442" i="8"/>
  <c r="E1443" i="8"/>
  <c r="E1444" i="8"/>
  <c r="E1445" i="8"/>
  <c r="E1446" i="8"/>
  <c r="E1447" i="8"/>
  <c r="E1448" i="8"/>
  <c r="E1449" i="8"/>
  <c r="E1450" i="8"/>
  <c r="E1451" i="8"/>
  <c r="E1452" i="8"/>
  <c r="E1453" i="8"/>
  <c r="E1454" i="8"/>
  <c r="E1455" i="8"/>
  <c r="E1456" i="8"/>
  <c r="E1457" i="8"/>
  <c r="E1458" i="8"/>
  <c r="E1459" i="8"/>
  <c r="E1460" i="8"/>
  <c r="E1461" i="8"/>
  <c r="E1462" i="8"/>
  <c r="E1463" i="8"/>
  <c r="E1464" i="8"/>
  <c r="E1465" i="8"/>
  <c r="E1466" i="8"/>
  <c r="E1467" i="8"/>
  <c r="E1468" i="8"/>
  <c r="E1469" i="8"/>
  <c r="E1470" i="8"/>
  <c r="E1471" i="8"/>
  <c r="E1472" i="8"/>
  <c r="E1473" i="8"/>
  <c r="E1474" i="8"/>
  <c r="E1475" i="8"/>
  <c r="E1476" i="8"/>
  <c r="E1477" i="8"/>
  <c r="E1478" i="8"/>
  <c r="E1479" i="8"/>
  <c r="E1480" i="8"/>
  <c r="E1481" i="8"/>
  <c r="E1482" i="8"/>
  <c r="E1483" i="8"/>
  <c r="E1484" i="8"/>
  <c r="E1485" i="8"/>
  <c r="E1486" i="8"/>
  <c r="E1487" i="8"/>
  <c r="E1488" i="8"/>
  <c r="E1489" i="8"/>
  <c r="E1490" i="8"/>
  <c r="E1491" i="8"/>
  <c r="E1492" i="8"/>
  <c r="E1493" i="8"/>
  <c r="E1494" i="8"/>
  <c r="E1495" i="8"/>
  <c r="E1496" i="8"/>
  <c r="E1497" i="8"/>
  <c r="E1498" i="8"/>
  <c r="E1499" i="8"/>
  <c r="E1500" i="8"/>
  <c r="E1501" i="8"/>
  <c r="Q230" i="8" l="1"/>
  <c r="Q229" i="8"/>
  <c r="Q228" i="8"/>
  <c r="Q227" i="8"/>
  <c r="Q226" i="8"/>
  <c r="Q225" i="8"/>
  <c r="Q224" i="8"/>
  <c r="Q223" i="8"/>
  <c r="Q222" i="8"/>
  <c r="Q221" i="8"/>
  <c r="Q220" i="8"/>
  <c r="Q219" i="8"/>
  <c r="Q218" i="8"/>
  <c r="Q217" i="8"/>
  <c r="Q216" i="8"/>
  <c r="Q215" i="8"/>
  <c r="Q214" i="8"/>
  <c r="Q213" i="8"/>
  <c r="Q212" i="8"/>
  <c r="Q211" i="8"/>
  <c r="Q210" i="8"/>
  <c r="Q209" i="8"/>
  <c r="Q208" i="8"/>
  <c r="Q207" i="8"/>
  <c r="Q206" i="8"/>
  <c r="Q205" i="8"/>
  <c r="Q204" i="8"/>
  <c r="Q203" i="8"/>
  <c r="Q202" i="8"/>
  <c r="Q201" i="8"/>
  <c r="Q200" i="8"/>
  <c r="Q199" i="8"/>
  <c r="Q198" i="8"/>
  <c r="Q197" i="8"/>
  <c r="Q196" i="8"/>
  <c r="Q195" i="8"/>
  <c r="Q194" i="8"/>
  <c r="Q193" i="8"/>
  <c r="Q192" i="8"/>
  <c r="Q191" i="8"/>
  <c r="Q184" i="8"/>
  <c r="Q189" i="8"/>
  <c r="Q188" i="8"/>
  <c r="Q190" i="8"/>
  <c r="Q187" i="8"/>
  <c r="Q185" i="8"/>
  <c r="Q183" i="8"/>
  <c r="Q179" i="8"/>
  <c r="Q186" i="8"/>
  <c r="Q181" i="8"/>
  <c r="Q180" i="8"/>
  <c r="Q182" i="8"/>
  <c r="Q175" i="8"/>
  <c r="Q176" i="8"/>
  <c r="Q177" i="8"/>
  <c r="Q178" i="8"/>
  <c r="Q172" i="8"/>
  <c r="Q173" i="8"/>
  <c r="Q174" i="8"/>
  <c r="Q171" i="8"/>
  <c r="Q170" i="8"/>
  <c r="Q167" i="8"/>
  <c r="Q169" i="8"/>
  <c r="Q168" i="8"/>
  <c r="Q165" i="8"/>
  <c r="Q166" i="8"/>
  <c r="Q161" i="8"/>
  <c r="Q162" i="8"/>
  <c r="Q158" i="8"/>
  <c r="Q163" i="8"/>
  <c r="Q164" i="8"/>
  <c r="Q159" i="8"/>
  <c r="Q157" i="8"/>
  <c r="Q160" i="8"/>
  <c r="Q154" i="8"/>
  <c r="Q156" i="8"/>
  <c r="Q153" i="8"/>
  <c r="Q155" i="8"/>
  <c r="Q149" i="8"/>
  <c r="Q152" i="8"/>
  <c r="Q151" i="8"/>
  <c r="Q150" i="8"/>
  <c r="Q145" i="8"/>
  <c r="Q147" i="8"/>
  <c r="Q146" i="8"/>
  <c r="Q148" i="8"/>
  <c r="Q144" i="8"/>
  <c r="Q143" i="8"/>
  <c r="Q141" i="8"/>
  <c r="Q142" i="8"/>
  <c r="Q140" i="8"/>
  <c r="Q139" i="8"/>
  <c r="Q132" i="8"/>
  <c r="Q137" i="8"/>
  <c r="Q136" i="8"/>
  <c r="Q138" i="8"/>
  <c r="Q129" i="8"/>
  <c r="Q134" i="8"/>
  <c r="Q133" i="8"/>
  <c r="Q135" i="8"/>
  <c r="Q130" i="8"/>
  <c r="Q131" i="8"/>
  <c r="Q127" i="8"/>
  <c r="Q123" i="8"/>
  <c r="Q128" i="8"/>
  <c r="Q119" i="8"/>
  <c r="Q125" i="8"/>
  <c r="Q124" i="8"/>
  <c r="Q126" i="8"/>
  <c r="Q120" i="8"/>
  <c r="Q121" i="8"/>
  <c r="Q115" i="8"/>
  <c r="Q122" i="8"/>
  <c r="Q111" i="8"/>
  <c r="Q116" i="8"/>
  <c r="Q117" i="8"/>
  <c r="Q118" i="8"/>
  <c r="Q113" i="8"/>
  <c r="Q114" i="8"/>
  <c r="Q112" i="8"/>
  <c r="Q109" i="8"/>
  <c r="Q110" i="8"/>
  <c r="Q105" i="8"/>
  <c r="Q106" i="8"/>
  <c r="Q107" i="8"/>
  <c r="Q108" i="8"/>
  <c r="Q104" i="8"/>
  <c r="Q102" i="8"/>
  <c r="Q101" i="8"/>
  <c r="Q103" i="8"/>
  <c r="Q100" i="8"/>
  <c r="Q98" i="8"/>
  <c r="Q97" i="8"/>
  <c r="Q99" i="8"/>
  <c r="Q96" i="8"/>
  <c r="Q95" i="8"/>
  <c r="Q93" i="8"/>
  <c r="Q94" i="8"/>
  <c r="Q92" i="8"/>
  <c r="Q85" i="8"/>
  <c r="Q90" i="8"/>
  <c r="Q89" i="8"/>
  <c r="Q91" i="8"/>
  <c r="Q86" i="8"/>
  <c r="Q88" i="8"/>
  <c r="Q87" i="8"/>
  <c r="Q84" i="8"/>
  <c r="Q80" i="8"/>
  <c r="Q76" i="8"/>
  <c r="Q81" i="8"/>
  <c r="Q82" i="8"/>
  <c r="Q83" i="8"/>
  <c r="Q72" i="8"/>
  <c r="Q79" i="8"/>
  <c r="Q77" i="8"/>
  <c r="Q78" i="8"/>
  <c r="Q73" i="8"/>
  <c r="Q74" i="8"/>
  <c r="Q68" i="8"/>
  <c r="Q75" i="8"/>
  <c r="Q69" i="8"/>
  <c r="Q70" i="8"/>
  <c r="Q71" i="8"/>
  <c r="Q65" i="8"/>
  <c r="Q66" i="8"/>
  <c r="Q64" i="8"/>
  <c r="Q67" i="8"/>
  <c r="Q57" i="8"/>
  <c r="Q61" i="8"/>
  <c r="Q63" i="8"/>
  <c r="Q49" i="8"/>
  <c r="Q58" i="8"/>
  <c r="Q59" i="8"/>
  <c r="Q55" i="8"/>
  <c r="Q53" i="8"/>
  <c r="Q62" i="8"/>
  <c r="Q54" i="8"/>
  <c r="Q60" i="8"/>
  <c r="Q56" i="8"/>
  <c r="Q50" i="8"/>
  <c r="Q51" i="8"/>
  <c r="Q52" i="8"/>
  <c r="Q47" i="8"/>
  <c r="Q43" i="8"/>
  <c r="Q48" i="8"/>
  <c r="Q44" i="8"/>
  <c r="Q45" i="8"/>
  <c r="Q46" i="8"/>
  <c r="Q39" i="8"/>
  <c r="Q40" i="8"/>
  <c r="Q41" i="8"/>
  <c r="Q35" i="8"/>
  <c r="Q42" i="8"/>
  <c r="Q36" i="8"/>
  <c r="Q37" i="8"/>
  <c r="Q38" i="8"/>
  <c r="Q31" i="8"/>
  <c r="Q33" i="8"/>
  <c r="Q34" i="8"/>
  <c r="Q32" i="8"/>
  <c r="Q29" i="8"/>
  <c r="Q30" i="8"/>
  <c r="Q27" i="8"/>
  <c r="Q28" i="8"/>
  <c r="Q23" i="8"/>
  <c r="Q19" i="8"/>
  <c r="Q24" i="8"/>
  <c r="Q25" i="8"/>
  <c r="Q26" i="8"/>
  <c r="Q20" i="8"/>
  <c r="Q21" i="8"/>
  <c r="Q22" i="8"/>
  <c r="Q16" i="8"/>
  <c r="Q17" i="8"/>
  <c r="Q18" i="8"/>
  <c r="Q12" i="8"/>
  <c r="Q13" i="8"/>
  <c r="Q14" i="8"/>
  <c r="Q15" i="8"/>
  <c r="Q8" i="8"/>
  <c r="Q10" i="8"/>
  <c r="Q9" i="8"/>
  <c r="Q11" i="8"/>
  <c r="Q7" i="8"/>
  <c r="Q5" i="8"/>
  <c r="Q4" i="8"/>
  <c r="Q3" i="8"/>
  <c r="Q6" i="8"/>
  <c r="R4" i="7"/>
  <c r="R5" i="7"/>
  <c r="R6" i="7"/>
  <c r="R7" i="7"/>
  <c r="R8" i="7"/>
  <c r="R9" i="7"/>
  <c r="R10" i="7"/>
  <c r="R11" i="7"/>
  <c r="R12" i="7"/>
  <c r="R13" i="7"/>
  <c r="R14" i="7"/>
  <c r="R15" i="7"/>
  <c r="R16" i="7"/>
  <c r="R17" i="7"/>
  <c r="R18" i="7"/>
  <c r="R19" i="7"/>
  <c r="R20" i="7"/>
  <c r="R21" i="7"/>
  <c r="R22" i="7"/>
  <c r="R23" i="7"/>
  <c r="R24" i="7"/>
  <c r="R25" i="7"/>
  <c r="R26" i="7"/>
  <c r="R27" i="7"/>
  <c r="R28" i="7"/>
  <c r="R29" i="7"/>
  <c r="R30" i="7"/>
  <c r="R31" i="7"/>
  <c r="R32" i="7"/>
  <c r="R33" i="7"/>
  <c r="R34" i="7"/>
  <c r="R35" i="7"/>
  <c r="R36" i="7"/>
  <c r="R37" i="7"/>
  <c r="R38" i="7"/>
  <c r="R39" i="7"/>
  <c r="R40" i="7"/>
  <c r="R41" i="7"/>
  <c r="R42" i="7"/>
  <c r="R43" i="7"/>
  <c r="R44" i="7"/>
  <c r="R45" i="7"/>
  <c r="R46" i="7"/>
  <c r="R47" i="7"/>
  <c r="R48" i="7"/>
  <c r="R49" i="7"/>
  <c r="R50" i="7"/>
  <c r="R51" i="7"/>
  <c r="R52" i="7"/>
  <c r="R53" i="7"/>
  <c r="R54" i="7"/>
  <c r="R55" i="7"/>
  <c r="R56" i="7"/>
  <c r="R57" i="7"/>
  <c r="R58" i="7"/>
  <c r="R59" i="7"/>
  <c r="R60" i="7"/>
  <c r="R61" i="7"/>
  <c r="R62" i="7"/>
  <c r="R63" i="7"/>
  <c r="R64" i="7"/>
  <c r="R65" i="7"/>
  <c r="R66" i="7"/>
  <c r="R67" i="7"/>
  <c r="R68" i="7"/>
  <c r="R69" i="7"/>
  <c r="R70" i="7"/>
  <c r="R71" i="7"/>
  <c r="R72" i="7"/>
  <c r="R73" i="7"/>
  <c r="R74" i="7"/>
  <c r="R75" i="7"/>
  <c r="R76" i="7"/>
  <c r="R77" i="7"/>
  <c r="R78" i="7"/>
  <c r="R79" i="7"/>
  <c r="R80" i="7"/>
  <c r="R81" i="7"/>
  <c r="R82" i="7"/>
  <c r="R83" i="7"/>
  <c r="R84" i="7"/>
  <c r="R85" i="7"/>
  <c r="R86" i="7"/>
  <c r="R87" i="7"/>
  <c r="R88" i="7"/>
  <c r="R89" i="7"/>
  <c r="R90" i="7"/>
  <c r="R91" i="7"/>
  <c r="R92" i="7"/>
  <c r="R93" i="7"/>
  <c r="R94" i="7"/>
  <c r="R95" i="7"/>
  <c r="R96" i="7"/>
  <c r="R97" i="7"/>
  <c r="R98" i="7"/>
  <c r="R99" i="7"/>
  <c r="R100" i="7"/>
  <c r="R101" i="7"/>
  <c r="R102" i="7"/>
  <c r="R103" i="7"/>
  <c r="R104" i="7"/>
  <c r="R105" i="7"/>
  <c r="R106" i="7"/>
  <c r="R107" i="7"/>
  <c r="R108" i="7"/>
  <c r="R109" i="7"/>
  <c r="R110" i="7"/>
  <c r="R111" i="7"/>
  <c r="R112" i="7"/>
  <c r="R113" i="7"/>
  <c r="R114" i="7"/>
  <c r="R115" i="7"/>
  <c r="R116" i="7"/>
  <c r="R117" i="7"/>
  <c r="R118" i="7"/>
  <c r="R119" i="7"/>
  <c r="R120" i="7"/>
  <c r="R121" i="7"/>
  <c r="R122" i="7"/>
  <c r="R123" i="7"/>
  <c r="R124" i="7"/>
  <c r="R125" i="7"/>
  <c r="R126" i="7"/>
  <c r="R127" i="7"/>
  <c r="R128" i="7"/>
  <c r="R129" i="7"/>
  <c r="R130" i="7"/>
  <c r="R131" i="7"/>
  <c r="R132" i="7"/>
  <c r="R133" i="7"/>
  <c r="R134" i="7"/>
  <c r="R135" i="7"/>
  <c r="R136" i="7"/>
  <c r="R137" i="7"/>
  <c r="R138" i="7"/>
  <c r="R139" i="7"/>
  <c r="R140" i="7"/>
  <c r="R141" i="7"/>
  <c r="R142" i="7"/>
  <c r="R143" i="7"/>
  <c r="R144" i="7"/>
  <c r="R145" i="7"/>
  <c r="R146" i="7"/>
  <c r="R147" i="7"/>
  <c r="R148" i="7"/>
  <c r="R149" i="7"/>
  <c r="R150" i="7"/>
  <c r="R151" i="7"/>
  <c r="R152" i="7"/>
  <c r="R153" i="7"/>
  <c r="R154" i="7"/>
  <c r="R155" i="7"/>
  <c r="R156" i="7"/>
  <c r="R157" i="7"/>
  <c r="R158" i="7"/>
  <c r="R159" i="7"/>
  <c r="R160" i="7"/>
  <c r="R161" i="7"/>
  <c r="R162" i="7"/>
  <c r="R163" i="7"/>
  <c r="R164" i="7"/>
  <c r="R165" i="7"/>
  <c r="R166" i="7"/>
  <c r="R167" i="7"/>
  <c r="R168" i="7"/>
  <c r="R169" i="7"/>
  <c r="R170" i="7"/>
  <c r="R171" i="7"/>
  <c r="R172" i="7"/>
  <c r="R173" i="7"/>
  <c r="R174" i="7"/>
  <c r="R175" i="7"/>
  <c r="R176" i="7"/>
  <c r="R177" i="7"/>
  <c r="R178" i="7"/>
  <c r="R179" i="7"/>
  <c r="R180" i="7"/>
  <c r="R181" i="7"/>
  <c r="R182" i="7"/>
  <c r="R183" i="7"/>
  <c r="R184" i="7"/>
  <c r="R185" i="7"/>
  <c r="R186" i="7"/>
  <c r="R187" i="7"/>
  <c r="R188" i="7"/>
  <c r="R189" i="7"/>
  <c r="R190" i="7"/>
  <c r="R191" i="7"/>
  <c r="R192" i="7"/>
  <c r="R193" i="7"/>
  <c r="R194" i="7"/>
  <c r="R195" i="7"/>
  <c r="R196" i="7"/>
  <c r="R197" i="7"/>
  <c r="R198" i="7"/>
  <c r="R199" i="7"/>
  <c r="R200" i="7"/>
  <c r="R201" i="7"/>
  <c r="R202" i="7"/>
  <c r="R203" i="7"/>
  <c r="R204" i="7"/>
  <c r="R205" i="7"/>
  <c r="R206" i="7"/>
  <c r="R207" i="7"/>
  <c r="R208" i="7"/>
  <c r="R209" i="7"/>
  <c r="R210" i="7"/>
  <c r="R211" i="7"/>
  <c r="R212" i="7"/>
  <c r="R213" i="7"/>
  <c r="R214" i="7"/>
  <c r="R215" i="7"/>
  <c r="R216" i="7"/>
  <c r="R217" i="7"/>
  <c r="R218" i="7"/>
  <c r="R219" i="7"/>
  <c r="R220" i="7"/>
  <c r="R221" i="7"/>
  <c r="R222" i="7"/>
  <c r="R223" i="7"/>
  <c r="R224" i="7"/>
  <c r="R225" i="7"/>
  <c r="R226" i="7"/>
  <c r="R227" i="7"/>
  <c r="R228" i="7"/>
  <c r="R229" i="7"/>
  <c r="R230" i="7"/>
  <c r="R231" i="7"/>
  <c r="R232" i="7"/>
  <c r="R233" i="7"/>
  <c r="R234" i="7"/>
  <c r="R235" i="7"/>
  <c r="R236" i="7"/>
  <c r="R237" i="7"/>
  <c r="R238" i="7"/>
  <c r="R239" i="7"/>
  <c r="R240" i="7"/>
  <c r="R241" i="7"/>
  <c r="R242" i="7"/>
  <c r="R243" i="7"/>
  <c r="R244" i="7"/>
  <c r="R245" i="7"/>
  <c r="R246" i="7"/>
  <c r="R247" i="7"/>
  <c r="R248" i="7"/>
  <c r="R249" i="7"/>
  <c r="R250" i="7"/>
  <c r="R251" i="7"/>
  <c r="R252" i="7"/>
  <c r="R253" i="7"/>
  <c r="R254" i="7"/>
  <c r="R255" i="7"/>
  <c r="R256" i="7"/>
  <c r="R257" i="7"/>
  <c r="R258" i="7"/>
  <c r="R259" i="7"/>
  <c r="R260" i="7"/>
  <c r="R261" i="7"/>
  <c r="R262" i="7"/>
  <c r="R263" i="7"/>
  <c r="R264" i="7"/>
  <c r="R265" i="7"/>
  <c r="R266" i="7"/>
  <c r="R267" i="7"/>
  <c r="R268" i="7"/>
  <c r="R269" i="7"/>
  <c r="R270" i="7"/>
  <c r="R271" i="7"/>
  <c r="R272" i="7"/>
  <c r="R273" i="7"/>
  <c r="R274" i="7"/>
  <c r="R275" i="7"/>
  <c r="R276" i="7"/>
  <c r="R277" i="7"/>
  <c r="R278" i="7"/>
  <c r="R279" i="7"/>
  <c r="R280" i="7"/>
  <c r="R281" i="7"/>
  <c r="R282" i="7"/>
  <c r="R283" i="7"/>
  <c r="R284" i="7"/>
  <c r="R285" i="7"/>
  <c r="R286" i="7"/>
  <c r="R287" i="7"/>
  <c r="R288" i="7"/>
  <c r="R289" i="7"/>
  <c r="R290" i="7"/>
  <c r="R291" i="7"/>
  <c r="R292" i="7"/>
  <c r="R293" i="7"/>
  <c r="R294" i="7"/>
  <c r="R295" i="7"/>
  <c r="R296" i="7"/>
  <c r="R297" i="7"/>
  <c r="R298" i="7"/>
  <c r="R299" i="7"/>
  <c r="R300" i="7"/>
  <c r="R301" i="7"/>
  <c r="R302" i="7"/>
  <c r="R303" i="7"/>
  <c r="R304" i="7"/>
  <c r="R305" i="7"/>
  <c r="R306" i="7"/>
  <c r="R307" i="7"/>
  <c r="R308" i="7"/>
  <c r="R309" i="7"/>
  <c r="R310" i="7"/>
  <c r="R311" i="7"/>
  <c r="R312" i="7"/>
  <c r="R313" i="7"/>
  <c r="R314" i="7"/>
  <c r="R315" i="7"/>
  <c r="R316" i="7"/>
  <c r="R317" i="7"/>
  <c r="R318" i="7"/>
  <c r="R319" i="7"/>
  <c r="R320" i="7"/>
  <c r="R321" i="7"/>
  <c r="R322" i="7"/>
  <c r="R323" i="7"/>
  <c r="R324" i="7"/>
  <c r="R325" i="7"/>
  <c r="R326" i="7"/>
  <c r="R327" i="7"/>
  <c r="R328" i="7"/>
  <c r="R329" i="7"/>
  <c r="R330" i="7"/>
  <c r="R331" i="7"/>
  <c r="R332" i="7"/>
  <c r="R333" i="7"/>
  <c r="R334" i="7"/>
  <c r="R335" i="7"/>
  <c r="R336" i="7"/>
  <c r="R337" i="7"/>
  <c r="R338" i="7"/>
  <c r="R339" i="7"/>
  <c r="R340" i="7"/>
  <c r="R341" i="7"/>
  <c r="R342" i="7"/>
  <c r="R343" i="7"/>
  <c r="R344" i="7"/>
  <c r="R345" i="7"/>
  <c r="R346" i="7"/>
  <c r="R347" i="7"/>
  <c r="R348" i="7"/>
  <c r="R349" i="7"/>
  <c r="R350" i="7"/>
  <c r="R351" i="7"/>
  <c r="R352" i="7"/>
  <c r="R353" i="7"/>
  <c r="R354" i="7"/>
  <c r="R355" i="7"/>
  <c r="R356" i="7"/>
  <c r="R357" i="7"/>
  <c r="R358" i="7"/>
  <c r="R359" i="7"/>
  <c r="R360" i="7"/>
  <c r="R361" i="7"/>
  <c r="R362" i="7"/>
  <c r="R363" i="7"/>
  <c r="R364" i="7"/>
  <c r="R365" i="7"/>
  <c r="R366" i="7"/>
  <c r="R367" i="7"/>
  <c r="R368" i="7"/>
  <c r="R369" i="7"/>
  <c r="R370" i="7"/>
  <c r="R371" i="7"/>
  <c r="R372" i="7"/>
  <c r="R373" i="7"/>
  <c r="R374" i="7"/>
  <c r="R375" i="7"/>
  <c r="R376" i="7"/>
  <c r="R377" i="7"/>
  <c r="R378" i="7"/>
  <c r="R379" i="7"/>
  <c r="R380" i="7"/>
  <c r="R381" i="7"/>
  <c r="R382" i="7"/>
  <c r="R383" i="7"/>
  <c r="R384" i="7"/>
  <c r="R385" i="7"/>
  <c r="R386" i="7"/>
  <c r="R387" i="7"/>
  <c r="R388" i="7"/>
  <c r="R389" i="7"/>
  <c r="R390" i="7"/>
  <c r="R391" i="7"/>
  <c r="R392" i="7"/>
  <c r="R393" i="7"/>
  <c r="R394" i="7"/>
  <c r="R395" i="7"/>
  <c r="R396" i="7"/>
  <c r="R397" i="7"/>
  <c r="R398" i="7"/>
  <c r="R399" i="7"/>
  <c r="R400" i="7"/>
  <c r="R401" i="7"/>
  <c r="R402" i="7"/>
  <c r="R403" i="7"/>
  <c r="R404" i="7"/>
  <c r="R405" i="7"/>
  <c r="R406" i="7"/>
  <c r="R407" i="7"/>
  <c r="R408" i="7"/>
  <c r="R409" i="7"/>
  <c r="R410" i="7"/>
  <c r="R411" i="7"/>
  <c r="R412" i="7"/>
  <c r="R413" i="7"/>
  <c r="R414" i="7"/>
  <c r="R415" i="7"/>
  <c r="R416" i="7"/>
  <c r="R417" i="7"/>
  <c r="R418" i="7"/>
  <c r="R419" i="7"/>
  <c r="R420" i="7"/>
  <c r="R421" i="7"/>
  <c r="R422" i="7"/>
  <c r="R423" i="7"/>
  <c r="R424" i="7"/>
  <c r="R425" i="7"/>
  <c r="R426" i="7"/>
  <c r="R427" i="7"/>
  <c r="R428" i="7"/>
  <c r="R429" i="7"/>
  <c r="R430" i="7"/>
  <c r="R431" i="7"/>
  <c r="R432" i="7"/>
  <c r="R433" i="7"/>
  <c r="R434" i="7"/>
  <c r="R435" i="7"/>
  <c r="R436" i="7"/>
  <c r="R437" i="7"/>
  <c r="R438" i="7"/>
  <c r="R439" i="7"/>
  <c r="R440" i="7"/>
  <c r="R441" i="7"/>
  <c r="R442" i="7"/>
  <c r="R443" i="7"/>
  <c r="R444" i="7"/>
  <c r="R445" i="7"/>
  <c r="R446" i="7"/>
  <c r="R447" i="7"/>
  <c r="R448" i="7"/>
  <c r="R449" i="7"/>
  <c r="R450" i="7"/>
  <c r="R451" i="7"/>
  <c r="R452" i="7"/>
  <c r="R453" i="7"/>
  <c r="R454" i="7"/>
  <c r="R455" i="7"/>
  <c r="R456" i="7"/>
  <c r="R457" i="7"/>
  <c r="R458" i="7"/>
  <c r="R459" i="7"/>
  <c r="R460" i="7"/>
  <c r="R461" i="7"/>
  <c r="R462" i="7"/>
  <c r="R463" i="7"/>
  <c r="R464" i="7"/>
  <c r="R465" i="7"/>
  <c r="R466" i="7"/>
  <c r="R467" i="7"/>
  <c r="R468" i="7"/>
  <c r="R469" i="7"/>
  <c r="R470" i="7"/>
  <c r="R471" i="7"/>
  <c r="R472" i="7"/>
  <c r="R473" i="7"/>
  <c r="R474" i="7"/>
  <c r="R475" i="7"/>
  <c r="R476" i="7"/>
  <c r="R477" i="7"/>
  <c r="R478" i="7"/>
  <c r="R479" i="7"/>
  <c r="R480" i="7"/>
  <c r="R481" i="7"/>
  <c r="R482" i="7"/>
  <c r="R483" i="7"/>
  <c r="R484" i="7"/>
  <c r="R485" i="7"/>
  <c r="R486" i="7"/>
  <c r="R487" i="7"/>
  <c r="R488" i="7"/>
  <c r="R489" i="7"/>
  <c r="R490" i="7"/>
  <c r="R491" i="7"/>
  <c r="R492" i="7"/>
  <c r="R493" i="7"/>
  <c r="R494" i="7"/>
  <c r="R495" i="7"/>
  <c r="R496" i="7"/>
  <c r="R497" i="7"/>
  <c r="R498" i="7"/>
  <c r="R499" i="7"/>
  <c r="R500" i="7"/>
  <c r="R501" i="7"/>
  <c r="R502" i="7"/>
  <c r="R503" i="7"/>
  <c r="R504" i="7"/>
  <c r="R505" i="7"/>
  <c r="R506" i="7"/>
  <c r="R507" i="7"/>
  <c r="R508" i="7"/>
  <c r="R509" i="7"/>
  <c r="R510" i="7"/>
  <c r="R511" i="7"/>
  <c r="R512" i="7"/>
  <c r="R513" i="7"/>
  <c r="R514" i="7"/>
  <c r="R515" i="7"/>
  <c r="R516" i="7"/>
  <c r="R517" i="7"/>
  <c r="R518" i="7"/>
  <c r="R519" i="7"/>
  <c r="R520" i="7"/>
  <c r="R521" i="7"/>
  <c r="R522" i="7"/>
  <c r="R523" i="7"/>
  <c r="R524" i="7"/>
  <c r="R525" i="7"/>
  <c r="R526" i="7"/>
  <c r="R527" i="7"/>
  <c r="R528" i="7"/>
  <c r="R529" i="7"/>
  <c r="R530" i="7"/>
  <c r="R531" i="7"/>
  <c r="R532" i="7"/>
  <c r="R533" i="7"/>
  <c r="R534" i="7"/>
  <c r="R535" i="7"/>
  <c r="R536" i="7"/>
  <c r="R537" i="7"/>
  <c r="R538" i="7"/>
  <c r="R539" i="7"/>
  <c r="R540" i="7"/>
  <c r="R541" i="7"/>
  <c r="R542" i="7"/>
  <c r="R543" i="7"/>
  <c r="R544" i="7"/>
  <c r="R545" i="7"/>
  <c r="R546" i="7"/>
  <c r="R547" i="7"/>
  <c r="R548" i="7"/>
  <c r="R549" i="7"/>
  <c r="R550" i="7"/>
  <c r="R551" i="7"/>
  <c r="R552" i="7"/>
  <c r="R553" i="7"/>
  <c r="R554" i="7"/>
  <c r="R555" i="7"/>
  <c r="R556" i="7"/>
  <c r="R557" i="7"/>
  <c r="R558" i="7"/>
  <c r="R559" i="7"/>
  <c r="R560" i="7"/>
  <c r="R561" i="7"/>
  <c r="R562" i="7"/>
  <c r="R563" i="7"/>
  <c r="R564" i="7"/>
  <c r="R565" i="7"/>
  <c r="R566" i="7"/>
  <c r="R567" i="7"/>
  <c r="R568" i="7"/>
  <c r="R569" i="7"/>
  <c r="R570" i="7"/>
  <c r="R571" i="7"/>
  <c r="R572" i="7"/>
  <c r="R573" i="7"/>
  <c r="R574" i="7"/>
  <c r="R575" i="7"/>
  <c r="R576" i="7"/>
  <c r="R577" i="7"/>
  <c r="R578" i="7"/>
  <c r="R579" i="7"/>
  <c r="R580" i="7"/>
  <c r="R581" i="7"/>
  <c r="R582" i="7"/>
  <c r="R583" i="7"/>
  <c r="R584" i="7"/>
  <c r="R585" i="7"/>
  <c r="R586" i="7"/>
  <c r="R587" i="7"/>
  <c r="R588" i="7"/>
  <c r="R589" i="7"/>
  <c r="R590" i="7"/>
  <c r="R591" i="7"/>
  <c r="R592" i="7"/>
  <c r="R593" i="7"/>
  <c r="R594" i="7"/>
  <c r="R595" i="7"/>
  <c r="R596" i="7"/>
  <c r="R597" i="7"/>
  <c r="R598" i="7"/>
  <c r="R599" i="7"/>
  <c r="R600" i="7"/>
  <c r="R601" i="7"/>
  <c r="R602" i="7"/>
  <c r="R603" i="7"/>
  <c r="R604" i="7"/>
  <c r="R605" i="7"/>
  <c r="R606" i="7"/>
  <c r="R607" i="7"/>
  <c r="R608" i="7"/>
  <c r="R609" i="7"/>
  <c r="R610" i="7"/>
  <c r="R611" i="7"/>
  <c r="R612" i="7"/>
  <c r="R613" i="7"/>
  <c r="R614" i="7"/>
  <c r="R615" i="7"/>
  <c r="R616" i="7"/>
  <c r="R617" i="7"/>
  <c r="R618" i="7"/>
  <c r="R619" i="7"/>
  <c r="R620" i="7"/>
  <c r="R621" i="7"/>
  <c r="R622" i="7"/>
  <c r="R623" i="7"/>
  <c r="R624" i="7"/>
  <c r="R625" i="7"/>
  <c r="R626" i="7"/>
  <c r="R627" i="7"/>
  <c r="R628" i="7"/>
  <c r="R629" i="7"/>
  <c r="R630" i="7"/>
  <c r="R631" i="7"/>
  <c r="R632" i="7"/>
  <c r="R633" i="7"/>
  <c r="R634" i="7"/>
  <c r="R635" i="7"/>
  <c r="R636" i="7"/>
  <c r="R637" i="7"/>
  <c r="R638" i="7"/>
  <c r="R639" i="7"/>
  <c r="R640" i="7"/>
  <c r="R641" i="7"/>
  <c r="R642" i="7"/>
  <c r="R643" i="7"/>
  <c r="R644" i="7"/>
  <c r="R645" i="7"/>
  <c r="R646" i="7"/>
  <c r="R647" i="7"/>
  <c r="R648" i="7"/>
  <c r="R649" i="7"/>
  <c r="R650" i="7"/>
  <c r="R651" i="7"/>
  <c r="R652" i="7"/>
  <c r="R653" i="7"/>
  <c r="R654" i="7"/>
  <c r="R655" i="7"/>
  <c r="R656" i="7"/>
  <c r="R657" i="7"/>
  <c r="R658" i="7"/>
  <c r="R659" i="7"/>
  <c r="R660" i="7"/>
  <c r="R661" i="7"/>
  <c r="R662" i="7"/>
  <c r="R663" i="7"/>
  <c r="R664" i="7"/>
  <c r="R665" i="7"/>
  <c r="R666" i="7"/>
  <c r="R667" i="7"/>
  <c r="R668" i="7"/>
  <c r="R669" i="7"/>
  <c r="R670" i="7"/>
  <c r="R671" i="7"/>
  <c r="R672" i="7"/>
  <c r="R673" i="7"/>
  <c r="R674" i="7"/>
  <c r="R675" i="7"/>
  <c r="R676" i="7"/>
  <c r="R677" i="7"/>
  <c r="R678" i="7"/>
  <c r="R679" i="7"/>
  <c r="R680" i="7"/>
  <c r="R681" i="7"/>
  <c r="R682" i="7"/>
  <c r="R683" i="7"/>
  <c r="R684" i="7"/>
  <c r="R685" i="7"/>
  <c r="R686" i="7"/>
  <c r="R687" i="7"/>
  <c r="R688" i="7"/>
  <c r="R689" i="7"/>
  <c r="R690" i="7"/>
  <c r="R691" i="7"/>
  <c r="R692" i="7"/>
  <c r="R693" i="7"/>
  <c r="R694" i="7"/>
  <c r="R695" i="7"/>
  <c r="R696" i="7"/>
  <c r="R697" i="7"/>
  <c r="R698" i="7"/>
  <c r="R699" i="7"/>
  <c r="R700" i="7"/>
  <c r="R701" i="7"/>
  <c r="R702" i="7"/>
  <c r="R703" i="7"/>
  <c r="R704" i="7"/>
  <c r="R705" i="7"/>
  <c r="R706" i="7"/>
  <c r="R707" i="7"/>
  <c r="R708" i="7"/>
  <c r="R709" i="7"/>
  <c r="R710" i="7"/>
  <c r="R711" i="7"/>
  <c r="R712" i="7"/>
  <c r="R713" i="7"/>
  <c r="R714" i="7"/>
  <c r="R715" i="7"/>
  <c r="R716" i="7"/>
  <c r="R717" i="7"/>
  <c r="R718" i="7"/>
  <c r="R719" i="7"/>
  <c r="R720" i="7"/>
  <c r="R721" i="7"/>
  <c r="R722" i="7"/>
  <c r="R723" i="7"/>
  <c r="R724" i="7"/>
  <c r="R725" i="7"/>
  <c r="R726" i="7"/>
  <c r="R727" i="7"/>
  <c r="R728" i="7"/>
  <c r="R729" i="7"/>
  <c r="R730" i="7"/>
  <c r="R731" i="7"/>
  <c r="R732" i="7"/>
  <c r="R733" i="7"/>
  <c r="R734" i="7"/>
  <c r="R735" i="7"/>
  <c r="R736" i="7"/>
  <c r="R737" i="7"/>
  <c r="R738" i="7"/>
  <c r="R739" i="7"/>
  <c r="R740" i="7"/>
  <c r="R741" i="7"/>
  <c r="R742" i="7"/>
  <c r="R743" i="7"/>
  <c r="R744" i="7"/>
  <c r="R745" i="7"/>
  <c r="R746" i="7"/>
  <c r="R747" i="7"/>
  <c r="R748" i="7"/>
  <c r="R749" i="7"/>
  <c r="R750" i="7"/>
  <c r="R751" i="7"/>
  <c r="R752" i="7"/>
  <c r="R753" i="7"/>
  <c r="R754" i="7"/>
  <c r="R755" i="7"/>
  <c r="R756" i="7"/>
  <c r="R757" i="7"/>
  <c r="R758" i="7"/>
  <c r="R759" i="7"/>
  <c r="R760" i="7"/>
  <c r="R761" i="7"/>
  <c r="R762" i="7"/>
  <c r="R763" i="7"/>
  <c r="R764" i="7"/>
  <c r="R765" i="7"/>
  <c r="R766" i="7"/>
  <c r="R767" i="7"/>
  <c r="R768" i="7"/>
  <c r="R769" i="7"/>
  <c r="R770" i="7"/>
  <c r="R771" i="7"/>
  <c r="R772" i="7"/>
  <c r="R773" i="7"/>
  <c r="R774" i="7"/>
  <c r="R775" i="7"/>
  <c r="R776" i="7"/>
  <c r="R777" i="7"/>
  <c r="R778" i="7"/>
  <c r="R779" i="7"/>
  <c r="R780" i="7"/>
  <c r="R781" i="7"/>
  <c r="R782" i="7"/>
  <c r="R783" i="7"/>
  <c r="R784" i="7"/>
  <c r="R785" i="7"/>
  <c r="R786" i="7"/>
  <c r="R787" i="7"/>
  <c r="R788" i="7"/>
  <c r="R789" i="7"/>
  <c r="R790" i="7"/>
  <c r="R791" i="7"/>
  <c r="R792" i="7"/>
  <c r="R793" i="7"/>
  <c r="R794" i="7"/>
  <c r="R795" i="7"/>
  <c r="R796" i="7"/>
  <c r="R797" i="7"/>
  <c r="R798" i="7"/>
  <c r="R799" i="7"/>
  <c r="R800" i="7"/>
  <c r="R801" i="7"/>
  <c r="R802" i="7"/>
  <c r="R803" i="7"/>
  <c r="R804" i="7"/>
  <c r="R805" i="7"/>
  <c r="R806" i="7"/>
  <c r="R807" i="7"/>
  <c r="R808" i="7"/>
  <c r="R809" i="7"/>
  <c r="R810" i="7"/>
  <c r="R811" i="7"/>
  <c r="R812" i="7"/>
  <c r="R813" i="7"/>
  <c r="R814" i="7"/>
  <c r="R815" i="7"/>
  <c r="R816" i="7"/>
  <c r="R817" i="7"/>
  <c r="R818" i="7"/>
  <c r="R819" i="7"/>
  <c r="R820" i="7"/>
  <c r="R821" i="7"/>
  <c r="R822" i="7"/>
  <c r="R823" i="7"/>
  <c r="R824" i="7"/>
  <c r="R825" i="7"/>
  <c r="R826" i="7"/>
  <c r="R827" i="7"/>
  <c r="R828" i="7"/>
  <c r="R829" i="7"/>
  <c r="R830" i="7"/>
  <c r="R831" i="7"/>
  <c r="R832" i="7"/>
  <c r="R833" i="7"/>
  <c r="R834" i="7"/>
  <c r="R835" i="7"/>
  <c r="R836" i="7"/>
  <c r="R837" i="7"/>
  <c r="R838" i="7"/>
  <c r="R839" i="7"/>
  <c r="R840" i="7"/>
  <c r="R841" i="7"/>
  <c r="R842" i="7"/>
  <c r="R843" i="7"/>
  <c r="R844" i="7"/>
  <c r="R845" i="7"/>
  <c r="R846" i="7"/>
  <c r="R847" i="7"/>
  <c r="R848" i="7"/>
  <c r="R849" i="7"/>
  <c r="R850" i="7"/>
  <c r="R851" i="7"/>
  <c r="R852" i="7"/>
  <c r="R853" i="7"/>
  <c r="R854" i="7"/>
  <c r="R855" i="7"/>
  <c r="R856" i="7"/>
  <c r="R857" i="7"/>
  <c r="R858" i="7"/>
  <c r="R859" i="7"/>
  <c r="R860" i="7"/>
  <c r="R861" i="7"/>
  <c r="R862" i="7"/>
  <c r="R863" i="7"/>
  <c r="R864" i="7"/>
  <c r="R865" i="7"/>
  <c r="R866" i="7"/>
  <c r="R867" i="7"/>
  <c r="R868" i="7"/>
  <c r="R869" i="7"/>
  <c r="R870" i="7"/>
  <c r="R871" i="7"/>
  <c r="R872" i="7"/>
  <c r="R873" i="7"/>
  <c r="R874" i="7"/>
  <c r="R875" i="7"/>
  <c r="R876" i="7"/>
  <c r="R877" i="7"/>
  <c r="R878" i="7"/>
  <c r="R879" i="7"/>
  <c r="R880" i="7"/>
  <c r="R881" i="7"/>
  <c r="R882" i="7"/>
  <c r="R883" i="7"/>
  <c r="R884" i="7"/>
  <c r="R885" i="7"/>
  <c r="R886" i="7"/>
  <c r="R887" i="7"/>
  <c r="R888" i="7"/>
  <c r="R889" i="7"/>
  <c r="R890" i="7"/>
  <c r="R891" i="7"/>
  <c r="R892" i="7"/>
  <c r="R893" i="7"/>
  <c r="R894" i="7"/>
  <c r="R895" i="7"/>
  <c r="R896" i="7"/>
  <c r="R897" i="7"/>
  <c r="R898" i="7"/>
  <c r="R899" i="7"/>
  <c r="R900" i="7"/>
  <c r="R901" i="7"/>
  <c r="R902" i="7"/>
  <c r="R903" i="7"/>
  <c r="R904" i="7"/>
  <c r="R905" i="7"/>
  <c r="R906" i="7"/>
  <c r="R907" i="7"/>
  <c r="R908" i="7"/>
  <c r="R909" i="7"/>
  <c r="R910" i="7"/>
  <c r="R911" i="7"/>
  <c r="R912" i="7"/>
  <c r="R913" i="7"/>
  <c r="R914" i="7"/>
  <c r="R915" i="7"/>
  <c r="R916" i="7"/>
  <c r="R917" i="7"/>
  <c r="R918" i="7"/>
  <c r="R919" i="7"/>
  <c r="R920" i="7"/>
  <c r="R921" i="7"/>
  <c r="R922" i="7"/>
  <c r="R923" i="7"/>
  <c r="R924" i="7"/>
  <c r="R925" i="7"/>
  <c r="R926" i="7"/>
  <c r="R927" i="7"/>
  <c r="R928" i="7"/>
  <c r="R929" i="7"/>
  <c r="R930" i="7"/>
  <c r="R931" i="7"/>
  <c r="R932" i="7"/>
  <c r="R933" i="7"/>
  <c r="R934" i="7"/>
  <c r="R935" i="7"/>
  <c r="R936" i="7"/>
  <c r="R937" i="7"/>
  <c r="R938" i="7"/>
  <c r="R939" i="7"/>
  <c r="R940" i="7"/>
  <c r="R941" i="7"/>
  <c r="R942" i="7"/>
  <c r="R943" i="7"/>
  <c r="R944" i="7"/>
  <c r="R945" i="7"/>
  <c r="R946" i="7"/>
  <c r="R947" i="7"/>
  <c r="R948" i="7"/>
  <c r="R949" i="7"/>
  <c r="R950" i="7"/>
  <c r="R951" i="7"/>
  <c r="R952" i="7"/>
  <c r="R953" i="7"/>
  <c r="R954" i="7"/>
  <c r="R955" i="7"/>
  <c r="R956" i="7"/>
  <c r="R957" i="7"/>
  <c r="R958" i="7"/>
  <c r="R959" i="7"/>
  <c r="R960" i="7"/>
  <c r="R961" i="7"/>
  <c r="R962" i="7"/>
  <c r="R963" i="7"/>
  <c r="R964" i="7"/>
  <c r="R965" i="7"/>
  <c r="R966" i="7"/>
  <c r="R967" i="7"/>
  <c r="R968" i="7"/>
  <c r="R969" i="7"/>
  <c r="R970" i="7"/>
  <c r="R971" i="7"/>
  <c r="R972" i="7"/>
  <c r="R973" i="7"/>
  <c r="R974" i="7"/>
  <c r="R975" i="7"/>
  <c r="R976" i="7"/>
  <c r="R977" i="7"/>
  <c r="R978" i="7"/>
  <c r="R979" i="7"/>
  <c r="R980" i="7"/>
  <c r="R981" i="7"/>
  <c r="R982" i="7"/>
  <c r="R983" i="7"/>
  <c r="R984" i="7"/>
  <c r="R985" i="7"/>
  <c r="R986" i="7"/>
  <c r="R987" i="7"/>
  <c r="R988" i="7"/>
  <c r="R989" i="7"/>
  <c r="R990" i="7"/>
  <c r="R991" i="7"/>
  <c r="R992" i="7"/>
  <c r="R993" i="7"/>
  <c r="R994" i="7"/>
  <c r="R995" i="7"/>
  <c r="R996" i="7"/>
  <c r="R997" i="7"/>
  <c r="R998" i="7"/>
  <c r="R999" i="7"/>
  <c r="R1000" i="7"/>
  <c r="Q3" i="7"/>
  <c r="Q4" i="7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Q38" i="7"/>
  <c r="Q39" i="7"/>
  <c r="Q40" i="7"/>
  <c r="Q41" i="7"/>
  <c r="Q42" i="7"/>
  <c r="Q43" i="7"/>
  <c r="Q44" i="7"/>
  <c r="Q45" i="7"/>
  <c r="Q46" i="7"/>
  <c r="Q47" i="7"/>
  <c r="Q48" i="7"/>
  <c r="Q49" i="7"/>
  <c r="Q50" i="7"/>
  <c r="Q51" i="7"/>
  <c r="Q52" i="7"/>
  <c r="Q53" i="7"/>
  <c r="Q54" i="7"/>
  <c r="Q55" i="7"/>
  <c r="Q56" i="7"/>
  <c r="Q57" i="7"/>
  <c r="Q58" i="7"/>
  <c r="Q59" i="7"/>
  <c r="Q60" i="7"/>
  <c r="Q61" i="7"/>
  <c r="Q62" i="7"/>
  <c r="Q63" i="7"/>
  <c r="Q64" i="7"/>
  <c r="Q65" i="7"/>
  <c r="Q66" i="7"/>
  <c r="Q67" i="7"/>
  <c r="Q68" i="7"/>
  <c r="Q69" i="7"/>
  <c r="Q70" i="7"/>
  <c r="Q71" i="7"/>
  <c r="Q72" i="7"/>
  <c r="Q73" i="7"/>
  <c r="Q74" i="7"/>
  <c r="Q75" i="7"/>
  <c r="Q76" i="7"/>
  <c r="Q77" i="7"/>
  <c r="Q78" i="7"/>
  <c r="Q79" i="7"/>
  <c r="Q80" i="7"/>
  <c r="Q81" i="7"/>
  <c r="Q82" i="7"/>
  <c r="Q83" i="7"/>
  <c r="Q84" i="7"/>
  <c r="Q85" i="7"/>
  <c r="Q86" i="7"/>
  <c r="Q87" i="7"/>
  <c r="Q88" i="7"/>
  <c r="Q89" i="7"/>
  <c r="Q90" i="7"/>
  <c r="Q91" i="7"/>
  <c r="Q92" i="7"/>
  <c r="Q93" i="7"/>
  <c r="Q94" i="7"/>
  <c r="Q95" i="7"/>
  <c r="Q96" i="7"/>
  <c r="Q97" i="7"/>
  <c r="Q98" i="7"/>
  <c r="Q99" i="7"/>
  <c r="Q100" i="7"/>
  <c r="Q101" i="7"/>
  <c r="Q102" i="7"/>
  <c r="Q103" i="7"/>
  <c r="Q104" i="7"/>
  <c r="Q105" i="7"/>
  <c r="Q106" i="7"/>
  <c r="Q107" i="7"/>
  <c r="Q108" i="7"/>
  <c r="Q109" i="7"/>
  <c r="Q110" i="7"/>
  <c r="Q111" i="7"/>
  <c r="Q112" i="7"/>
  <c r="Q113" i="7"/>
  <c r="Q114" i="7"/>
  <c r="Q115" i="7"/>
  <c r="Q116" i="7"/>
  <c r="Q117" i="7"/>
  <c r="Q118" i="7"/>
  <c r="Q119" i="7"/>
  <c r="Q120" i="7"/>
  <c r="Q121" i="7"/>
  <c r="Q122" i="7"/>
  <c r="Q123" i="7"/>
  <c r="Q124" i="7"/>
  <c r="Q125" i="7"/>
  <c r="Q126" i="7"/>
  <c r="Q127" i="7"/>
  <c r="Q128" i="7"/>
  <c r="Q129" i="7"/>
  <c r="Q130" i="7"/>
  <c r="Q131" i="7"/>
  <c r="Q132" i="7"/>
  <c r="Q133" i="7"/>
  <c r="Q134" i="7"/>
  <c r="Q135" i="7"/>
  <c r="Q136" i="7"/>
  <c r="Q137" i="7"/>
  <c r="Q138" i="7"/>
  <c r="Q139" i="7"/>
  <c r="Q140" i="7"/>
  <c r="Q141" i="7"/>
  <c r="Q142" i="7"/>
  <c r="Q143" i="7"/>
  <c r="Q144" i="7"/>
  <c r="Q145" i="7"/>
  <c r="Q146" i="7"/>
  <c r="Q147" i="7"/>
  <c r="Q148" i="7"/>
  <c r="Q149" i="7"/>
  <c r="Q150" i="7"/>
  <c r="Q151" i="7"/>
  <c r="Q152" i="7"/>
  <c r="Q153" i="7"/>
  <c r="Q154" i="7"/>
  <c r="Q155" i="7"/>
  <c r="Q156" i="7"/>
  <c r="Q157" i="7"/>
  <c r="Q158" i="7"/>
  <c r="Q159" i="7"/>
  <c r="Q160" i="7"/>
  <c r="Q161" i="7"/>
  <c r="Q162" i="7"/>
  <c r="Q163" i="7"/>
  <c r="Q164" i="7"/>
  <c r="Q165" i="7"/>
  <c r="Q166" i="7"/>
  <c r="Q167" i="7"/>
  <c r="Q168" i="7"/>
  <c r="Q169" i="7"/>
  <c r="Q170" i="7"/>
  <c r="Q171" i="7"/>
  <c r="Q172" i="7"/>
  <c r="Q173" i="7"/>
  <c r="Q174" i="7"/>
  <c r="Q175" i="7"/>
  <c r="Q176" i="7"/>
  <c r="Q177" i="7"/>
  <c r="Q178" i="7"/>
  <c r="Q179" i="7"/>
  <c r="Q180" i="7"/>
  <c r="Q181" i="7"/>
  <c r="Q182" i="7"/>
  <c r="Q183" i="7"/>
  <c r="Q184" i="7"/>
  <c r="Q185" i="7"/>
  <c r="Q186" i="7"/>
  <c r="Q187" i="7"/>
  <c r="Q188" i="7"/>
  <c r="Q189" i="7"/>
  <c r="Q190" i="7"/>
  <c r="Q191" i="7"/>
  <c r="Q192" i="7"/>
  <c r="Q193" i="7"/>
  <c r="Q194" i="7"/>
  <c r="Q195" i="7"/>
  <c r="Q196" i="7"/>
  <c r="Q197" i="7"/>
  <c r="Q198" i="7"/>
  <c r="Q199" i="7"/>
  <c r="Q200" i="7"/>
  <c r="Q201" i="7"/>
  <c r="Q202" i="7"/>
  <c r="Q203" i="7"/>
  <c r="Q204" i="7"/>
  <c r="Q205" i="7"/>
  <c r="Q206" i="7"/>
  <c r="Q207" i="7"/>
  <c r="Q208" i="7"/>
  <c r="Q209" i="7"/>
  <c r="Q210" i="7"/>
  <c r="Q211" i="7"/>
  <c r="Q212" i="7"/>
  <c r="Q213" i="7"/>
  <c r="Q214" i="7"/>
  <c r="Q215" i="7"/>
  <c r="Q216" i="7"/>
  <c r="Q217" i="7"/>
  <c r="Q218" i="7"/>
  <c r="Q219" i="7"/>
  <c r="Q220" i="7"/>
  <c r="Q221" i="7"/>
  <c r="Q222" i="7"/>
  <c r="Q223" i="7"/>
  <c r="Q224" i="7"/>
  <c r="Q225" i="7"/>
  <c r="Q226" i="7"/>
  <c r="Q227" i="7"/>
  <c r="Q228" i="7"/>
  <c r="Q229" i="7"/>
  <c r="Q230" i="7"/>
  <c r="Q231" i="7"/>
  <c r="Q232" i="7"/>
  <c r="Q233" i="7"/>
  <c r="Q234" i="7"/>
  <c r="Q235" i="7"/>
  <c r="Q236" i="7"/>
  <c r="Q237" i="7"/>
  <c r="Q238" i="7"/>
  <c r="Q239" i="7"/>
  <c r="Q240" i="7"/>
  <c r="Q241" i="7"/>
  <c r="Q242" i="7"/>
  <c r="Q243" i="7"/>
  <c r="Q244" i="7"/>
  <c r="Q245" i="7"/>
  <c r="Q246" i="7"/>
  <c r="Q247" i="7"/>
  <c r="Q248" i="7"/>
  <c r="Q249" i="7"/>
  <c r="Q250" i="7"/>
  <c r="Q251" i="7"/>
  <c r="Q252" i="7"/>
  <c r="Q253" i="7"/>
  <c r="Q254" i="7"/>
  <c r="Q255" i="7"/>
  <c r="Q256" i="7"/>
  <c r="Q257" i="7"/>
  <c r="Q258" i="7"/>
  <c r="Q259" i="7"/>
  <c r="Q260" i="7"/>
  <c r="Q261" i="7"/>
  <c r="Q262" i="7"/>
  <c r="Q263" i="7"/>
  <c r="Q264" i="7"/>
  <c r="Q265" i="7"/>
  <c r="Q266" i="7"/>
  <c r="Q267" i="7"/>
  <c r="Q268" i="7"/>
  <c r="Q269" i="7"/>
  <c r="Q270" i="7"/>
  <c r="Q271" i="7"/>
  <c r="Q272" i="7"/>
  <c r="Q273" i="7"/>
  <c r="Q274" i="7"/>
  <c r="Q275" i="7"/>
  <c r="Q276" i="7"/>
  <c r="Q277" i="7"/>
  <c r="Q278" i="7"/>
  <c r="Q279" i="7"/>
  <c r="Q280" i="7"/>
  <c r="Q281" i="7"/>
  <c r="Q282" i="7"/>
  <c r="Q283" i="7"/>
  <c r="Q284" i="7"/>
  <c r="Q285" i="7"/>
  <c r="Q286" i="7"/>
  <c r="Q287" i="7"/>
  <c r="Q288" i="7"/>
  <c r="Q289" i="7"/>
  <c r="Q290" i="7"/>
  <c r="Q291" i="7"/>
  <c r="Q292" i="7"/>
  <c r="Q293" i="7"/>
  <c r="Q294" i="7"/>
  <c r="Q295" i="7"/>
  <c r="Q296" i="7"/>
  <c r="Q297" i="7"/>
  <c r="Q298" i="7"/>
  <c r="Q299" i="7"/>
  <c r="Q300" i="7"/>
  <c r="Q301" i="7"/>
  <c r="Q302" i="7"/>
  <c r="Q303" i="7"/>
  <c r="Q304" i="7"/>
  <c r="Q305" i="7"/>
  <c r="Q306" i="7"/>
  <c r="Q307" i="7"/>
  <c r="Q308" i="7"/>
  <c r="Q309" i="7"/>
  <c r="Q310" i="7"/>
  <c r="Q311" i="7"/>
  <c r="Q312" i="7"/>
  <c r="Q313" i="7"/>
  <c r="Q314" i="7"/>
  <c r="Q315" i="7"/>
  <c r="Q316" i="7"/>
  <c r="Q317" i="7"/>
  <c r="Q318" i="7"/>
  <c r="Q319" i="7"/>
  <c r="Q320" i="7"/>
  <c r="Q321" i="7"/>
  <c r="Q322" i="7"/>
  <c r="Q323" i="7"/>
  <c r="Q324" i="7"/>
  <c r="Q325" i="7"/>
  <c r="Q326" i="7"/>
  <c r="Q327" i="7"/>
  <c r="Q328" i="7"/>
  <c r="Q329" i="7"/>
  <c r="Q330" i="7"/>
  <c r="Q331" i="7"/>
  <c r="Q332" i="7"/>
  <c r="Q333" i="7"/>
  <c r="Q334" i="7"/>
  <c r="Q335" i="7"/>
  <c r="Q336" i="7"/>
  <c r="Q337" i="7"/>
  <c r="Q338" i="7"/>
  <c r="Q339" i="7"/>
  <c r="Q340" i="7"/>
  <c r="Q341" i="7"/>
  <c r="Q342" i="7"/>
  <c r="Q343" i="7"/>
  <c r="Q344" i="7"/>
  <c r="Q345" i="7"/>
  <c r="Q346" i="7"/>
  <c r="Q347" i="7"/>
  <c r="Q348" i="7"/>
  <c r="Q349" i="7"/>
  <c r="Q350" i="7"/>
  <c r="Q351" i="7"/>
  <c r="Q352" i="7"/>
  <c r="Q353" i="7"/>
  <c r="Q354" i="7"/>
  <c r="Q355" i="7"/>
  <c r="Q356" i="7"/>
  <c r="Q357" i="7"/>
  <c r="Q358" i="7"/>
  <c r="Q359" i="7"/>
  <c r="Q360" i="7"/>
  <c r="Q361" i="7"/>
  <c r="Q362" i="7"/>
  <c r="Q363" i="7"/>
  <c r="Q364" i="7"/>
  <c r="Q365" i="7"/>
  <c r="Q366" i="7"/>
  <c r="Q367" i="7"/>
  <c r="Q368" i="7"/>
  <c r="Q369" i="7"/>
  <c r="Q370" i="7"/>
  <c r="Q371" i="7"/>
  <c r="Q372" i="7"/>
  <c r="Q373" i="7"/>
  <c r="Q374" i="7"/>
  <c r="Q375" i="7"/>
  <c r="Q376" i="7"/>
  <c r="Q377" i="7"/>
  <c r="Q378" i="7"/>
  <c r="Q379" i="7"/>
  <c r="Q380" i="7"/>
  <c r="Q381" i="7"/>
  <c r="Q382" i="7"/>
  <c r="Q383" i="7"/>
  <c r="Q384" i="7"/>
  <c r="Q385" i="7"/>
  <c r="Q386" i="7"/>
  <c r="Q387" i="7"/>
  <c r="Q388" i="7"/>
  <c r="Q389" i="7"/>
  <c r="Q390" i="7"/>
  <c r="Q391" i="7"/>
  <c r="Q392" i="7"/>
  <c r="Q393" i="7"/>
  <c r="Q394" i="7"/>
  <c r="Q395" i="7"/>
  <c r="Q396" i="7"/>
  <c r="Q397" i="7"/>
  <c r="Q398" i="7"/>
  <c r="Q399" i="7"/>
  <c r="Q400" i="7"/>
  <c r="Q401" i="7"/>
  <c r="Q402" i="7"/>
  <c r="Q403" i="7"/>
  <c r="Q404" i="7"/>
  <c r="Q405" i="7"/>
  <c r="Q406" i="7"/>
  <c r="Q407" i="7"/>
  <c r="Q408" i="7"/>
  <c r="Q409" i="7"/>
  <c r="Q410" i="7"/>
  <c r="Q411" i="7"/>
  <c r="Q412" i="7"/>
  <c r="Q413" i="7"/>
  <c r="Q414" i="7"/>
  <c r="Q415" i="7"/>
  <c r="Q416" i="7"/>
  <c r="Q417" i="7"/>
  <c r="Q418" i="7"/>
  <c r="Q419" i="7"/>
  <c r="Q420" i="7"/>
  <c r="Q421" i="7"/>
  <c r="Q422" i="7"/>
  <c r="Q423" i="7"/>
  <c r="Q424" i="7"/>
  <c r="Q425" i="7"/>
  <c r="Q426" i="7"/>
  <c r="Q427" i="7"/>
  <c r="Q428" i="7"/>
  <c r="Q429" i="7"/>
  <c r="Q430" i="7"/>
  <c r="Q431" i="7"/>
  <c r="Q432" i="7"/>
  <c r="Q433" i="7"/>
  <c r="Q434" i="7"/>
  <c r="Q435" i="7"/>
  <c r="Q436" i="7"/>
  <c r="Q437" i="7"/>
  <c r="Q438" i="7"/>
  <c r="Q439" i="7"/>
  <c r="Q440" i="7"/>
  <c r="Q441" i="7"/>
  <c r="Q442" i="7"/>
  <c r="Q443" i="7"/>
  <c r="Q444" i="7"/>
  <c r="Q445" i="7"/>
  <c r="Q446" i="7"/>
  <c r="Q447" i="7"/>
  <c r="Q448" i="7"/>
  <c r="Q449" i="7"/>
  <c r="Q450" i="7"/>
  <c r="Q451" i="7"/>
  <c r="Q452" i="7"/>
  <c r="Q453" i="7"/>
  <c r="Q454" i="7"/>
  <c r="Q455" i="7"/>
  <c r="Q456" i="7"/>
  <c r="Q457" i="7"/>
  <c r="Q458" i="7"/>
  <c r="Q459" i="7"/>
  <c r="Q460" i="7"/>
  <c r="Q461" i="7"/>
  <c r="Q462" i="7"/>
  <c r="Q463" i="7"/>
  <c r="Q464" i="7"/>
  <c r="Q465" i="7"/>
  <c r="Q466" i="7"/>
  <c r="Q467" i="7"/>
  <c r="Q468" i="7"/>
  <c r="Q469" i="7"/>
  <c r="Q470" i="7"/>
  <c r="Q471" i="7"/>
  <c r="Q472" i="7"/>
  <c r="Q473" i="7"/>
  <c r="Q474" i="7"/>
  <c r="Q475" i="7"/>
  <c r="Q476" i="7"/>
  <c r="Q477" i="7"/>
  <c r="Q478" i="7"/>
  <c r="Q479" i="7"/>
  <c r="Q480" i="7"/>
  <c r="Q481" i="7"/>
  <c r="Q482" i="7"/>
  <c r="Q483" i="7"/>
  <c r="Q484" i="7"/>
  <c r="Q485" i="7"/>
  <c r="Q486" i="7"/>
  <c r="Q487" i="7"/>
  <c r="Q488" i="7"/>
  <c r="Q489" i="7"/>
  <c r="Q490" i="7"/>
  <c r="Q491" i="7"/>
  <c r="Q492" i="7"/>
  <c r="Q493" i="7"/>
  <c r="Q494" i="7"/>
  <c r="Q495" i="7"/>
  <c r="Q496" i="7"/>
  <c r="Q497" i="7"/>
  <c r="Q498" i="7"/>
  <c r="Q499" i="7"/>
  <c r="Q500" i="7"/>
  <c r="Q501" i="7"/>
  <c r="Q502" i="7"/>
  <c r="Q503" i="7"/>
  <c r="Q504" i="7"/>
  <c r="Q505" i="7"/>
  <c r="Q506" i="7"/>
  <c r="Q507" i="7"/>
  <c r="Q508" i="7"/>
  <c r="Q509" i="7"/>
  <c r="Q510" i="7"/>
  <c r="Q511" i="7"/>
  <c r="Q512" i="7"/>
  <c r="Q513" i="7"/>
  <c r="Q514" i="7"/>
  <c r="Q515" i="7"/>
  <c r="Q516" i="7"/>
  <c r="Q517" i="7"/>
  <c r="Q518" i="7"/>
  <c r="Q519" i="7"/>
  <c r="Q520" i="7"/>
  <c r="Q521" i="7"/>
  <c r="Q522" i="7"/>
  <c r="Q523" i="7"/>
  <c r="Q524" i="7"/>
  <c r="Q525" i="7"/>
  <c r="Q526" i="7"/>
  <c r="Q527" i="7"/>
  <c r="Q528" i="7"/>
  <c r="Q529" i="7"/>
  <c r="Q530" i="7"/>
  <c r="Q531" i="7"/>
  <c r="Q532" i="7"/>
  <c r="Q533" i="7"/>
  <c r="Q534" i="7"/>
  <c r="Q535" i="7"/>
  <c r="Q536" i="7"/>
  <c r="Q537" i="7"/>
  <c r="Q538" i="7"/>
  <c r="Q539" i="7"/>
  <c r="Q540" i="7"/>
  <c r="Q541" i="7"/>
  <c r="Q542" i="7"/>
  <c r="Q543" i="7"/>
  <c r="Q544" i="7"/>
  <c r="Q545" i="7"/>
  <c r="Q546" i="7"/>
  <c r="Q547" i="7"/>
  <c r="Q548" i="7"/>
  <c r="Q549" i="7"/>
  <c r="Q550" i="7"/>
  <c r="Q551" i="7"/>
  <c r="Q552" i="7"/>
  <c r="Q553" i="7"/>
  <c r="Q554" i="7"/>
  <c r="Q555" i="7"/>
  <c r="Q556" i="7"/>
  <c r="Q557" i="7"/>
  <c r="Q558" i="7"/>
  <c r="Q559" i="7"/>
  <c r="Q560" i="7"/>
  <c r="Q561" i="7"/>
  <c r="Q562" i="7"/>
  <c r="Q563" i="7"/>
  <c r="Q564" i="7"/>
  <c r="Q565" i="7"/>
  <c r="Q566" i="7"/>
  <c r="Q567" i="7"/>
  <c r="Q568" i="7"/>
  <c r="Q569" i="7"/>
  <c r="Q570" i="7"/>
  <c r="Q571" i="7"/>
  <c r="Q572" i="7"/>
  <c r="Q573" i="7"/>
  <c r="Q574" i="7"/>
  <c r="Q575" i="7"/>
  <c r="Q576" i="7"/>
  <c r="Q577" i="7"/>
  <c r="Q578" i="7"/>
  <c r="Q579" i="7"/>
  <c r="Q580" i="7"/>
  <c r="Q581" i="7"/>
  <c r="Q582" i="7"/>
  <c r="Q583" i="7"/>
  <c r="Q584" i="7"/>
  <c r="Q585" i="7"/>
  <c r="Q586" i="7"/>
  <c r="Q587" i="7"/>
  <c r="Q588" i="7"/>
  <c r="Q589" i="7"/>
  <c r="Q590" i="7"/>
  <c r="Q591" i="7"/>
  <c r="Q592" i="7"/>
  <c r="Q593" i="7"/>
  <c r="Q594" i="7"/>
  <c r="Q595" i="7"/>
  <c r="Q596" i="7"/>
  <c r="Q597" i="7"/>
  <c r="Q598" i="7"/>
  <c r="Q599" i="7"/>
  <c r="Q600" i="7"/>
  <c r="Q601" i="7"/>
  <c r="Q602" i="7"/>
  <c r="Q603" i="7"/>
  <c r="Q604" i="7"/>
  <c r="Q605" i="7"/>
  <c r="Q606" i="7"/>
  <c r="Q607" i="7"/>
  <c r="Q608" i="7"/>
  <c r="Q609" i="7"/>
  <c r="Q610" i="7"/>
  <c r="Q611" i="7"/>
  <c r="Q612" i="7"/>
  <c r="Q613" i="7"/>
  <c r="Q614" i="7"/>
  <c r="Q615" i="7"/>
  <c r="Q616" i="7"/>
  <c r="Q617" i="7"/>
  <c r="Q618" i="7"/>
  <c r="Q619" i="7"/>
  <c r="Q620" i="7"/>
  <c r="Q621" i="7"/>
  <c r="Q622" i="7"/>
  <c r="Q623" i="7"/>
  <c r="Q624" i="7"/>
  <c r="Q625" i="7"/>
  <c r="Q626" i="7"/>
  <c r="Q627" i="7"/>
  <c r="Q628" i="7"/>
  <c r="Q629" i="7"/>
  <c r="Q630" i="7"/>
  <c r="Q631" i="7"/>
  <c r="Q632" i="7"/>
  <c r="Q633" i="7"/>
  <c r="Q634" i="7"/>
  <c r="Q635" i="7"/>
  <c r="Q636" i="7"/>
  <c r="Q637" i="7"/>
  <c r="Q638" i="7"/>
  <c r="Q639" i="7"/>
  <c r="Q640" i="7"/>
  <c r="Q641" i="7"/>
  <c r="Q642" i="7"/>
  <c r="Q643" i="7"/>
  <c r="Q644" i="7"/>
  <c r="Q645" i="7"/>
  <c r="Q646" i="7"/>
  <c r="Q647" i="7"/>
  <c r="Q648" i="7"/>
  <c r="Q649" i="7"/>
  <c r="Q650" i="7"/>
  <c r="Q651" i="7"/>
  <c r="Q652" i="7"/>
  <c r="Q653" i="7"/>
  <c r="Q654" i="7"/>
  <c r="Q655" i="7"/>
  <c r="Q656" i="7"/>
  <c r="Q657" i="7"/>
  <c r="Q658" i="7"/>
  <c r="Q659" i="7"/>
  <c r="Q660" i="7"/>
  <c r="Q661" i="7"/>
  <c r="Q662" i="7"/>
  <c r="Q663" i="7"/>
  <c r="Q664" i="7"/>
  <c r="Q665" i="7"/>
  <c r="Q666" i="7"/>
  <c r="Q667" i="7"/>
  <c r="Q668" i="7"/>
  <c r="Q669" i="7"/>
  <c r="Q670" i="7"/>
  <c r="Q671" i="7"/>
  <c r="Q672" i="7"/>
  <c r="Q673" i="7"/>
  <c r="Q674" i="7"/>
  <c r="Q675" i="7"/>
  <c r="Q676" i="7"/>
  <c r="Q677" i="7"/>
  <c r="Q678" i="7"/>
  <c r="Q679" i="7"/>
  <c r="Q680" i="7"/>
  <c r="Q681" i="7"/>
  <c r="Q682" i="7"/>
  <c r="Q683" i="7"/>
  <c r="Q684" i="7"/>
  <c r="Q685" i="7"/>
  <c r="Q686" i="7"/>
  <c r="Q687" i="7"/>
  <c r="Q688" i="7"/>
  <c r="Q689" i="7"/>
  <c r="Q690" i="7"/>
  <c r="Q691" i="7"/>
  <c r="Q692" i="7"/>
  <c r="Q693" i="7"/>
  <c r="Q694" i="7"/>
  <c r="Q695" i="7"/>
  <c r="Q696" i="7"/>
  <c r="Q697" i="7"/>
  <c r="Q698" i="7"/>
  <c r="Q699" i="7"/>
  <c r="Q700" i="7"/>
  <c r="Q701" i="7"/>
  <c r="Q702" i="7"/>
  <c r="Q703" i="7"/>
  <c r="Q704" i="7"/>
  <c r="Q705" i="7"/>
  <c r="Q706" i="7"/>
  <c r="Q707" i="7"/>
  <c r="Q708" i="7"/>
  <c r="Q709" i="7"/>
  <c r="Q710" i="7"/>
  <c r="Q711" i="7"/>
  <c r="Q712" i="7"/>
  <c r="Q713" i="7"/>
  <c r="Q714" i="7"/>
  <c r="Q715" i="7"/>
  <c r="Q716" i="7"/>
  <c r="Q717" i="7"/>
  <c r="Q718" i="7"/>
  <c r="Q719" i="7"/>
  <c r="Q720" i="7"/>
  <c r="Q721" i="7"/>
  <c r="Q722" i="7"/>
  <c r="Q723" i="7"/>
  <c r="Q724" i="7"/>
  <c r="Q725" i="7"/>
  <c r="Q726" i="7"/>
  <c r="Q727" i="7"/>
  <c r="Q728" i="7"/>
  <c r="Q729" i="7"/>
  <c r="Q730" i="7"/>
  <c r="Q731" i="7"/>
  <c r="Q732" i="7"/>
  <c r="Q733" i="7"/>
  <c r="Q734" i="7"/>
  <c r="Q735" i="7"/>
  <c r="Q736" i="7"/>
  <c r="Q737" i="7"/>
  <c r="Q738" i="7"/>
  <c r="Q739" i="7"/>
  <c r="Q740" i="7"/>
  <c r="Q741" i="7"/>
  <c r="Q742" i="7"/>
  <c r="Q743" i="7"/>
  <c r="Q744" i="7"/>
  <c r="Q745" i="7"/>
  <c r="Q746" i="7"/>
  <c r="Q747" i="7"/>
  <c r="Q748" i="7"/>
  <c r="Q749" i="7"/>
  <c r="Q750" i="7"/>
  <c r="Q751" i="7"/>
  <c r="Q752" i="7"/>
  <c r="Q753" i="7"/>
  <c r="Q754" i="7"/>
  <c r="Q755" i="7"/>
  <c r="Q756" i="7"/>
  <c r="Q757" i="7"/>
  <c r="Q758" i="7"/>
  <c r="Q759" i="7"/>
  <c r="Q760" i="7"/>
  <c r="Q761" i="7"/>
  <c r="Q762" i="7"/>
  <c r="Q763" i="7"/>
  <c r="Q764" i="7"/>
  <c r="Q765" i="7"/>
  <c r="Q766" i="7"/>
  <c r="Q767" i="7"/>
  <c r="Q768" i="7"/>
  <c r="Q769" i="7"/>
  <c r="Q770" i="7"/>
  <c r="Q771" i="7"/>
  <c r="Q772" i="7"/>
  <c r="Q773" i="7"/>
  <c r="Q774" i="7"/>
  <c r="Q775" i="7"/>
  <c r="Q776" i="7"/>
  <c r="Q777" i="7"/>
  <c r="Q778" i="7"/>
  <c r="Q779" i="7"/>
  <c r="Q780" i="7"/>
  <c r="Q781" i="7"/>
  <c r="Q782" i="7"/>
  <c r="Q783" i="7"/>
  <c r="Q784" i="7"/>
  <c r="Q785" i="7"/>
  <c r="Q786" i="7"/>
  <c r="Q787" i="7"/>
  <c r="Q788" i="7"/>
  <c r="Q789" i="7"/>
  <c r="Q790" i="7"/>
  <c r="Q791" i="7"/>
  <c r="Q792" i="7"/>
  <c r="Q793" i="7"/>
  <c r="Q794" i="7"/>
  <c r="Q795" i="7"/>
  <c r="Q796" i="7"/>
  <c r="Q797" i="7"/>
  <c r="Q798" i="7"/>
  <c r="Q799" i="7"/>
  <c r="Q800" i="7"/>
  <c r="Q801" i="7"/>
  <c r="Q802" i="7"/>
  <c r="Q803" i="7"/>
  <c r="Q804" i="7"/>
  <c r="Q805" i="7"/>
  <c r="Q806" i="7"/>
  <c r="Q807" i="7"/>
  <c r="Q808" i="7"/>
  <c r="Q809" i="7"/>
  <c r="Q810" i="7"/>
  <c r="Q811" i="7"/>
  <c r="Q812" i="7"/>
  <c r="Q813" i="7"/>
  <c r="Q814" i="7"/>
  <c r="Q815" i="7"/>
  <c r="Q816" i="7"/>
  <c r="Q817" i="7"/>
  <c r="Q818" i="7"/>
  <c r="Q819" i="7"/>
  <c r="Q820" i="7"/>
  <c r="Q821" i="7"/>
  <c r="Q822" i="7"/>
  <c r="Q823" i="7"/>
  <c r="Q824" i="7"/>
  <c r="Q825" i="7"/>
  <c r="Q826" i="7"/>
  <c r="Q827" i="7"/>
  <c r="Q828" i="7"/>
  <c r="Q829" i="7"/>
  <c r="Q830" i="7"/>
  <c r="Q831" i="7"/>
  <c r="Q832" i="7"/>
  <c r="Q833" i="7"/>
  <c r="Q834" i="7"/>
  <c r="Q835" i="7"/>
  <c r="Q836" i="7"/>
  <c r="Q837" i="7"/>
  <c r="Q838" i="7"/>
  <c r="Q839" i="7"/>
  <c r="Q840" i="7"/>
  <c r="Q841" i="7"/>
  <c r="Q842" i="7"/>
  <c r="Q843" i="7"/>
  <c r="Q844" i="7"/>
  <c r="Q845" i="7"/>
  <c r="Q846" i="7"/>
  <c r="Q847" i="7"/>
  <c r="Q848" i="7"/>
  <c r="Q849" i="7"/>
  <c r="Q850" i="7"/>
  <c r="Q851" i="7"/>
  <c r="Q852" i="7"/>
  <c r="Q853" i="7"/>
  <c r="Q854" i="7"/>
  <c r="Q855" i="7"/>
  <c r="Q856" i="7"/>
  <c r="Q857" i="7"/>
  <c r="Q858" i="7"/>
  <c r="Q859" i="7"/>
  <c r="Q860" i="7"/>
  <c r="Q861" i="7"/>
  <c r="Q862" i="7"/>
  <c r="Q863" i="7"/>
  <c r="Q864" i="7"/>
  <c r="Q865" i="7"/>
  <c r="Q866" i="7"/>
  <c r="Q867" i="7"/>
  <c r="Q868" i="7"/>
  <c r="Q869" i="7"/>
  <c r="Q870" i="7"/>
  <c r="Q871" i="7"/>
  <c r="Q872" i="7"/>
  <c r="Q873" i="7"/>
  <c r="Q874" i="7"/>
  <c r="Q875" i="7"/>
  <c r="Q876" i="7"/>
  <c r="Q877" i="7"/>
  <c r="Q878" i="7"/>
  <c r="Q879" i="7"/>
  <c r="Q880" i="7"/>
  <c r="Q881" i="7"/>
  <c r="Q882" i="7"/>
  <c r="Q883" i="7"/>
  <c r="Q884" i="7"/>
  <c r="Q885" i="7"/>
  <c r="Q886" i="7"/>
  <c r="Q887" i="7"/>
  <c r="Q888" i="7"/>
  <c r="Q889" i="7"/>
  <c r="Q890" i="7"/>
  <c r="Q891" i="7"/>
  <c r="Q892" i="7"/>
  <c r="Q893" i="7"/>
  <c r="Q894" i="7"/>
  <c r="Q895" i="7"/>
  <c r="Q896" i="7"/>
  <c r="Q897" i="7"/>
  <c r="Q898" i="7"/>
  <c r="Q899" i="7"/>
  <c r="Q900" i="7"/>
  <c r="Q901" i="7"/>
  <c r="Q902" i="7"/>
  <c r="Q903" i="7"/>
  <c r="Q904" i="7"/>
  <c r="Q905" i="7"/>
  <c r="Q906" i="7"/>
  <c r="Q907" i="7"/>
  <c r="Q908" i="7"/>
  <c r="Q909" i="7"/>
  <c r="Q910" i="7"/>
  <c r="Q911" i="7"/>
  <c r="Q912" i="7"/>
  <c r="Q913" i="7"/>
  <c r="Q914" i="7"/>
  <c r="Q915" i="7"/>
  <c r="Q916" i="7"/>
  <c r="Q917" i="7"/>
  <c r="Q918" i="7"/>
  <c r="Q919" i="7"/>
  <c r="Q920" i="7"/>
  <c r="Q921" i="7"/>
  <c r="Q922" i="7"/>
  <c r="Q923" i="7"/>
  <c r="Q924" i="7"/>
  <c r="Q925" i="7"/>
  <c r="Q926" i="7"/>
  <c r="Q927" i="7"/>
  <c r="Q928" i="7"/>
  <c r="Q929" i="7"/>
  <c r="Q930" i="7"/>
  <c r="Q931" i="7"/>
  <c r="Q932" i="7"/>
  <c r="Q933" i="7"/>
  <c r="Q934" i="7"/>
  <c r="Q935" i="7"/>
  <c r="Q936" i="7"/>
  <c r="Q937" i="7"/>
  <c r="Q938" i="7"/>
  <c r="Q939" i="7"/>
  <c r="Q940" i="7"/>
  <c r="Q941" i="7"/>
  <c r="Q942" i="7"/>
  <c r="Q943" i="7"/>
  <c r="Q944" i="7"/>
  <c r="Q945" i="7"/>
  <c r="Q946" i="7"/>
  <c r="Q947" i="7"/>
  <c r="Q948" i="7"/>
  <c r="Q949" i="7"/>
  <c r="Q950" i="7"/>
  <c r="Q951" i="7"/>
  <c r="Q952" i="7"/>
  <c r="Q953" i="7"/>
  <c r="Q954" i="7"/>
  <c r="Q955" i="7"/>
  <c r="Q956" i="7"/>
  <c r="Q957" i="7"/>
  <c r="Q958" i="7"/>
  <c r="Q959" i="7"/>
  <c r="Q960" i="7"/>
  <c r="Q961" i="7"/>
  <c r="Q962" i="7"/>
  <c r="Q963" i="7"/>
  <c r="Q964" i="7"/>
  <c r="Q965" i="7"/>
  <c r="Q966" i="7"/>
  <c r="Q967" i="7"/>
  <c r="Q968" i="7"/>
  <c r="Q969" i="7"/>
  <c r="Q970" i="7"/>
  <c r="Q971" i="7"/>
  <c r="Q972" i="7"/>
  <c r="Q973" i="7"/>
  <c r="Q974" i="7"/>
  <c r="Q975" i="7"/>
  <c r="Q976" i="7"/>
  <c r="Q977" i="7"/>
  <c r="Q978" i="7"/>
  <c r="Q979" i="7"/>
  <c r="Q980" i="7"/>
  <c r="Q981" i="7"/>
  <c r="Q982" i="7"/>
  <c r="Q983" i="7"/>
  <c r="Q984" i="7"/>
  <c r="Q985" i="7"/>
  <c r="Q986" i="7"/>
  <c r="Q987" i="7"/>
  <c r="Q988" i="7"/>
  <c r="Q989" i="7"/>
  <c r="Q990" i="7"/>
  <c r="Q991" i="7"/>
  <c r="Q992" i="7"/>
  <c r="Q993" i="7"/>
  <c r="Q994" i="7"/>
  <c r="Q995" i="7"/>
  <c r="Q996" i="7"/>
  <c r="Q997" i="7"/>
  <c r="Q998" i="7"/>
  <c r="Q999" i="7"/>
  <c r="Q1000" i="7"/>
  <c r="Q3" i="36"/>
  <c r="Q4" i="36"/>
  <c r="Q5" i="36"/>
  <c r="Q6" i="36"/>
  <c r="Q7" i="36"/>
  <c r="Q8" i="36"/>
  <c r="Q9" i="36"/>
  <c r="Q10" i="36"/>
  <c r="Q11" i="36"/>
  <c r="Q12" i="36"/>
  <c r="Q13" i="36"/>
  <c r="Q14" i="36"/>
  <c r="Q15" i="36"/>
  <c r="Q16" i="36"/>
  <c r="Q17" i="36"/>
  <c r="Q18" i="36"/>
  <c r="Q19" i="36"/>
  <c r="Q20" i="36"/>
  <c r="Q21" i="36"/>
  <c r="Q22" i="36"/>
  <c r="Q23" i="36"/>
  <c r="Q24" i="36"/>
  <c r="Q25" i="36"/>
  <c r="Q26" i="36"/>
  <c r="Q27" i="36"/>
  <c r="Q28" i="36"/>
  <c r="Q29" i="36"/>
  <c r="Q30" i="36"/>
  <c r="Q31" i="36"/>
  <c r="Q32" i="36"/>
  <c r="Q33" i="36"/>
  <c r="Q34" i="36"/>
  <c r="Q35" i="36"/>
  <c r="Q36" i="36"/>
  <c r="Q37" i="36"/>
  <c r="Q38" i="36"/>
  <c r="Q39" i="36"/>
  <c r="Q40" i="36"/>
  <c r="Q41" i="36"/>
  <c r="Q42" i="36"/>
  <c r="Q43" i="36"/>
  <c r="Q44" i="36"/>
  <c r="Q45" i="36"/>
  <c r="Q46" i="36"/>
  <c r="Q47" i="36"/>
  <c r="Q48" i="36"/>
  <c r="Q49" i="36"/>
  <c r="Q50" i="36"/>
  <c r="Q51" i="36"/>
  <c r="Q52" i="36"/>
  <c r="Q53" i="36"/>
  <c r="Q54" i="36"/>
  <c r="Q55" i="36"/>
  <c r="Q56" i="36"/>
  <c r="Q57" i="36"/>
  <c r="Q58" i="36"/>
  <c r="Q59" i="36"/>
  <c r="Q60" i="36"/>
  <c r="Q61" i="36"/>
  <c r="Q62" i="36"/>
  <c r="Q63" i="36"/>
  <c r="Q64" i="36"/>
  <c r="Q65" i="36"/>
  <c r="Q66" i="36"/>
  <c r="Q67" i="36"/>
  <c r="Q68" i="36"/>
  <c r="Q69" i="36"/>
  <c r="Q70" i="36"/>
  <c r="Q71" i="36"/>
  <c r="Q72" i="36"/>
  <c r="Q73" i="36"/>
  <c r="Q74" i="36"/>
  <c r="Q75" i="36"/>
  <c r="Q76" i="36"/>
  <c r="Q77" i="36"/>
  <c r="Q78" i="36"/>
  <c r="Q79" i="36"/>
  <c r="Q80" i="36"/>
  <c r="Q81" i="36"/>
  <c r="Q82" i="36"/>
  <c r="Q83" i="36"/>
  <c r="Q84" i="36"/>
  <c r="Q85" i="36"/>
  <c r="Q86" i="36"/>
  <c r="Q87" i="36"/>
  <c r="Q88" i="36"/>
  <c r="Q89" i="36"/>
  <c r="Q90" i="36"/>
  <c r="Q91" i="36"/>
  <c r="Q92" i="36"/>
  <c r="Q93" i="36"/>
  <c r="Q94" i="36"/>
  <c r="Q95" i="36"/>
  <c r="Q96" i="36"/>
  <c r="Q97" i="36"/>
  <c r="Q98" i="36"/>
  <c r="Q99" i="36"/>
  <c r="Q100" i="36"/>
  <c r="Q101" i="36"/>
  <c r="Q102" i="36"/>
  <c r="Q103" i="36"/>
  <c r="Q104" i="36"/>
  <c r="Q105" i="36"/>
  <c r="Q106" i="36"/>
  <c r="Q107" i="36"/>
  <c r="Q108" i="36"/>
  <c r="Q109" i="36"/>
  <c r="Q110" i="36"/>
  <c r="Q111" i="36"/>
  <c r="Q112" i="36"/>
  <c r="Q113" i="36"/>
  <c r="Q114" i="36"/>
  <c r="Q115" i="36"/>
  <c r="Q116" i="36"/>
  <c r="Q117" i="36"/>
  <c r="Q118" i="36"/>
  <c r="Q119" i="36"/>
  <c r="Q120" i="36"/>
  <c r="Q121" i="36"/>
  <c r="Q122" i="36"/>
  <c r="Q123" i="36"/>
  <c r="Q124" i="36"/>
  <c r="Q125" i="36"/>
  <c r="Q126" i="36"/>
  <c r="Q127" i="36"/>
  <c r="Q128" i="36"/>
  <c r="Q129" i="36"/>
  <c r="Q130" i="36"/>
  <c r="Q131" i="36"/>
  <c r="Q132" i="36"/>
  <c r="Q133" i="36"/>
  <c r="Q134" i="36"/>
  <c r="Q135" i="36"/>
  <c r="Q136" i="36"/>
  <c r="Q137" i="36"/>
  <c r="Q138" i="36"/>
  <c r="Q139" i="36"/>
  <c r="Q140" i="36"/>
  <c r="Q141" i="36"/>
  <c r="Q142" i="36"/>
  <c r="Q143" i="36"/>
  <c r="Q144" i="36"/>
  <c r="Q145" i="36"/>
  <c r="Q146" i="36"/>
  <c r="Q147" i="36"/>
  <c r="Q148" i="36"/>
  <c r="Q149" i="36"/>
  <c r="Q150" i="36"/>
  <c r="Q151" i="36"/>
  <c r="Q152" i="36"/>
  <c r="Q153" i="36"/>
  <c r="Q154" i="36"/>
  <c r="Q155" i="36"/>
  <c r="Q156" i="36"/>
  <c r="Q157" i="36"/>
  <c r="Q158" i="36"/>
  <c r="Q159" i="36"/>
  <c r="Q160" i="36"/>
  <c r="Q161" i="36"/>
  <c r="Q162" i="36"/>
  <c r="Q163" i="36"/>
  <c r="Q164" i="36"/>
  <c r="Q165" i="36"/>
  <c r="Q166" i="36"/>
  <c r="Q167" i="36"/>
  <c r="Q168" i="36"/>
  <c r="Q169" i="36"/>
  <c r="Q170" i="36"/>
  <c r="Q171" i="36"/>
  <c r="Q172" i="36"/>
  <c r="Q173" i="36"/>
  <c r="Q174" i="36"/>
  <c r="Q175" i="36"/>
  <c r="Q176" i="36"/>
  <c r="Q177" i="36"/>
  <c r="Q178" i="36"/>
  <c r="Q179" i="36"/>
  <c r="Q180" i="36"/>
  <c r="Q181" i="36"/>
  <c r="Q182" i="36"/>
  <c r="Q183" i="36"/>
  <c r="Q184" i="36"/>
  <c r="Q185" i="36"/>
  <c r="Q186" i="36"/>
  <c r="Q187" i="36"/>
  <c r="Q188" i="36"/>
  <c r="Q189" i="36"/>
  <c r="Q190" i="36"/>
  <c r="Q191" i="36"/>
  <c r="Q192" i="36"/>
  <c r="Q193" i="36"/>
  <c r="Q194" i="36"/>
  <c r="Q195" i="36"/>
  <c r="Q196" i="36"/>
  <c r="Q197" i="36"/>
  <c r="Q198" i="36"/>
  <c r="Q199" i="36"/>
  <c r="Q200" i="36"/>
  <c r="Q201" i="36"/>
  <c r="Q202" i="36"/>
  <c r="Q203" i="36"/>
  <c r="Q204" i="36"/>
  <c r="Q205" i="36"/>
  <c r="Q206" i="36"/>
  <c r="Q207" i="36"/>
  <c r="Q208" i="36"/>
  <c r="Q209" i="36"/>
  <c r="Q210" i="36"/>
  <c r="Q211" i="36"/>
  <c r="Q212" i="36"/>
  <c r="Q213" i="36"/>
  <c r="Q214" i="36"/>
  <c r="Q215" i="36"/>
  <c r="Q216" i="36"/>
  <c r="Q217" i="36"/>
  <c r="Q218" i="36"/>
  <c r="Q219" i="36"/>
  <c r="Q220" i="36"/>
  <c r="Q221" i="36"/>
  <c r="Q222" i="36"/>
  <c r="Q223" i="36"/>
  <c r="Q224" i="36"/>
  <c r="Q225" i="36"/>
  <c r="Q226" i="36"/>
  <c r="Q227" i="36"/>
  <c r="Q228" i="36"/>
  <c r="Q229" i="36"/>
  <c r="Q230" i="36"/>
  <c r="Q231" i="36"/>
  <c r="Q232" i="36"/>
  <c r="Q233" i="36"/>
  <c r="Q234" i="36"/>
  <c r="Q235" i="36"/>
  <c r="Q236" i="36"/>
  <c r="Q237" i="36"/>
  <c r="Q238" i="36"/>
  <c r="Q239" i="36"/>
  <c r="Q240" i="36"/>
  <c r="Q241" i="36"/>
  <c r="Q242" i="36"/>
  <c r="Q243" i="36"/>
  <c r="Q244" i="36"/>
  <c r="Q245" i="36"/>
  <c r="Q246" i="36"/>
  <c r="Q247" i="36"/>
  <c r="Q248" i="36"/>
  <c r="Q249" i="36"/>
  <c r="Q250" i="36"/>
  <c r="Q251" i="36"/>
  <c r="Q252" i="36"/>
  <c r="Q253" i="36"/>
  <c r="Q254" i="36"/>
  <c r="Q255" i="36"/>
  <c r="Q256" i="36"/>
  <c r="Q257" i="36"/>
  <c r="Q258" i="36"/>
  <c r="Q259" i="36"/>
  <c r="Q260" i="36"/>
  <c r="Q261" i="36"/>
  <c r="Q262" i="36"/>
  <c r="Q263" i="36"/>
  <c r="Q264" i="36"/>
  <c r="Q265" i="36"/>
  <c r="Q266" i="36"/>
  <c r="Q267" i="36"/>
  <c r="Q268" i="36"/>
  <c r="Q269" i="36"/>
  <c r="Q270" i="36"/>
  <c r="Q271" i="36"/>
  <c r="Q272" i="36"/>
  <c r="Q273" i="36"/>
  <c r="Q274" i="36"/>
  <c r="Q275" i="36"/>
  <c r="Q276" i="36"/>
  <c r="Q277" i="36"/>
  <c r="Q278" i="36"/>
  <c r="Q279" i="36"/>
  <c r="Q280" i="36"/>
  <c r="Q281" i="36"/>
  <c r="Q282" i="36"/>
  <c r="Q283" i="36"/>
  <c r="Q284" i="36"/>
  <c r="Q285" i="36"/>
  <c r="Q286" i="36"/>
  <c r="Q287" i="36"/>
  <c r="Q288" i="36"/>
  <c r="Q289" i="36"/>
  <c r="Q290" i="36"/>
  <c r="Q291" i="36"/>
  <c r="Q292" i="36"/>
  <c r="Q293" i="36"/>
  <c r="Q294" i="36"/>
  <c r="Q295" i="36"/>
  <c r="Q296" i="36"/>
  <c r="Q297" i="36"/>
  <c r="Q298" i="36"/>
  <c r="Q299" i="36"/>
  <c r="Q300" i="36"/>
  <c r="Q301" i="36"/>
  <c r="Q302" i="36"/>
  <c r="Q303" i="36"/>
  <c r="Q304" i="36"/>
  <c r="Q305" i="36"/>
  <c r="Q306" i="36"/>
  <c r="Q307" i="36"/>
  <c r="Q308" i="36"/>
  <c r="Q309" i="36"/>
  <c r="Q310" i="36"/>
  <c r="Q311" i="36"/>
  <c r="Q312" i="36"/>
  <c r="Q313" i="36"/>
  <c r="Q314" i="36"/>
  <c r="Q315" i="36"/>
  <c r="Q316" i="36"/>
  <c r="Q317" i="36"/>
  <c r="Q318" i="36"/>
  <c r="Q319" i="36"/>
  <c r="Q320" i="36"/>
  <c r="Q321" i="36"/>
  <c r="Q322" i="36"/>
  <c r="Q323" i="36"/>
  <c r="Q324" i="36"/>
  <c r="Q325" i="36"/>
  <c r="Q326" i="36"/>
  <c r="Q327" i="36"/>
  <c r="Q328" i="36"/>
  <c r="Q329" i="36"/>
  <c r="Q330" i="36"/>
  <c r="Q331" i="36"/>
  <c r="Q332" i="36"/>
  <c r="Q333" i="36"/>
  <c r="Q334" i="36"/>
  <c r="Q335" i="36"/>
  <c r="Q336" i="36"/>
  <c r="Q337" i="36"/>
  <c r="Q338" i="36"/>
  <c r="Q339" i="36"/>
  <c r="Q340" i="36"/>
  <c r="Q341" i="36"/>
  <c r="Q342" i="36"/>
  <c r="Q343" i="36"/>
  <c r="Q344" i="36"/>
  <c r="Q345" i="36"/>
  <c r="Q346" i="36"/>
  <c r="Q347" i="36"/>
  <c r="Q348" i="36"/>
  <c r="Q349" i="36"/>
  <c r="Q350" i="36"/>
  <c r="Q351" i="36"/>
  <c r="Q352" i="36"/>
  <c r="Q353" i="36"/>
  <c r="Q354" i="36"/>
  <c r="Q355" i="36"/>
  <c r="Q356" i="36"/>
  <c r="Q357" i="36"/>
  <c r="Q358" i="36"/>
  <c r="Q359" i="36"/>
  <c r="Q360" i="36"/>
  <c r="Q361" i="36"/>
  <c r="Q362" i="36"/>
  <c r="Q363" i="36"/>
  <c r="Q364" i="36"/>
  <c r="Q365" i="36"/>
  <c r="Q366" i="36"/>
  <c r="Q367" i="36"/>
  <c r="Q368" i="36"/>
  <c r="Q369" i="36"/>
  <c r="Q370" i="36"/>
  <c r="Q371" i="36"/>
  <c r="Q372" i="36"/>
  <c r="Q373" i="36"/>
  <c r="Q374" i="36"/>
  <c r="Q375" i="36"/>
  <c r="Q376" i="36"/>
  <c r="Q377" i="36"/>
  <c r="Q378" i="36"/>
  <c r="Q379" i="36"/>
  <c r="Q380" i="36"/>
  <c r="Q381" i="36"/>
  <c r="Q382" i="36"/>
  <c r="Q383" i="36"/>
  <c r="Q384" i="36"/>
  <c r="Q385" i="36"/>
  <c r="Q386" i="36"/>
  <c r="Q387" i="36"/>
  <c r="Q388" i="36"/>
  <c r="Q389" i="36"/>
  <c r="Q390" i="36"/>
  <c r="Q391" i="36"/>
  <c r="Q392" i="36"/>
  <c r="Q393" i="36"/>
  <c r="Q394" i="36"/>
  <c r="Q395" i="36"/>
  <c r="Q396" i="36"/>
  <c r="Q397" i="36"/>
  <c r="Q398" i="36"/>
  <c r="Q399" i="36"/>
  <c r="Q400" i="36"/>
  <c r="Q401" i="36"/>
  <c r="Q402" i="36"/>
  <c r="Q403" i="36"/>
  <c r="Q404" i="36"/>
  <c r="Q405" i="36"/>
  <c r="Q406" i="36"/>
  <c r="Q407" i="36"/>
  <c r="Q408" i="36"/>
  <c r="Q409" i="36"/>
  <c r="Q410" i="36"/>
  <c r="Q411" i="36"/>
  <c r="Q412" i="36"/>
  <c r="Q413" i="36"/>
  <c r="Q414" i="36"/>
  <c r="Q415" i="36"/>
  <c r="Q416" i="36"/>
  <c r="Q417" i="36"/>
  <c r="Q418" i="36"/>
  <c r="Q419" i="36"/>
  <c r="Q420" i="36"/>
  <c r="Q421" i="36"/>
  <c r="Q422" i="36"/>
  <c r="Q423" i="36"/>
  <c r="Q424" i="36"/>
  <c r="Q425" i="36"/>
  <c r="Q426" i="36"/>
  <c r="Q427" i="36"/>
  <c r="Q428" i="36"/>
  <c r="Q429" i="36"/>
  <c r="Q430" i="36"/>
  <c r="Q431" i="36"/>
  <c r="Q432" i="36"/>
  <c r="Q433" i="36"/>
  <c r="Q434" i="36"/>
  <c r="Q435" i="36"/>
  <c r="Q436" i="36"/>
  <c r="Q437" i="36"/>
  <c r="Q438" i="36"/>
  <c r="Q439" i="36"/>
  <c r="Q440" i="36"/>
  <c r="Q441" i="36"/>
  <c r="Q442" i="36"/>
  <c r="Q443" i="36"/>
  <c r="Q444" i="36"/>
  <c r="Q445" i="36"/>
  <c r="Q446" i="36"/>
  <c r="Q447" i="36"/>
  <c r="Q448" i="36"/>
  <c r="Q449" i="36"/>
  <c r="Q450" i="36"/>
  <c r="Q451" i="36"/>
  <c r="Q452" i="36"/>
  <c r="Q453" i="36"/>
  <c r="Q454" i="36"/>
  <c r="Q455" i="36"/>
  <c r="Q456" i="36"/>
  <c r="Q457" i="36"/>
  <c r="Q458" i="36"/>
  <c r="Q459" i="36"/>
  <c r="Q460" i="36"/>
  <c r="Q461" i="36"/>
  <c r="Q462" i="36"/>
  <c r="Q463" i="36"/>
  <c r="Q464" i="36"/>
  <c r="Q465" i="36"/>
  <c r="Q466" i="36"/>
  <c r="Q467" i="36"/>
  <c r="Q468" i="36"/>
  <c r="Q469" i="36"/>
  <c r="Q470" i="36"/>
  <c r="Q471" i="36"/>
  <c r="Q472" i="36"/>
  <c r="Q473" i="36"/>
  <c r="Q474" i="36"/>
  <c r="Q475" i="36"/>
  <c r="Q476" i="36"/>
  <c r="Q477" i="36"/>
  <c r="Q478" i="36"/>
  <c r="Q479" i="36"/>
  <c r="Q480" i="36"/>
  <c r="Q481" i="36"/>
  <c r="Q482" i="36"/>
  <c r="Q483" i="36"/>
  <c r="Q484" i="36"/>
  <c r="Q485" i="36"/>
  <c r="Q486" i="36"/>
  <c r="Q487" i="36"/>
  <c r="Q488" i="36"/>
  <c r="Q489" i="36"/>
  <c r="Q490" i="36"/>
  <c r="Q491" i="36"/>
  <c r="Q492" i="36"/>
  <c r="Q493" i="36"/>
  <c r="Q494" i="36"/>
  <c r="Q495" i="36"/>
  <c r="Q496" i="36"/>
  <c r="Q497" i="36"/>
  <c r="Q498" i="36"/>
  <c r="Q499" i="36"/>
  <c r="Q500" i="36"/>
  <c r="Q501" i="36"/>
  <c r="Q502" i="36"/>
  <c r="Q503" i="36"/>
  <c r="Q504" i="36"/>
  <c r="Q505" i="36"/>
  <c r="Q506" i="36"/>
  <c r="Q507" i="36"/>
  <c r="Q508" i="36"/>
  <c r="Q509" i="36"/>
  <c r="Q510" i="36"/>
  <c r="Q511" i="36"/>
  <c r="Q512" i="36"/>
  <c r="Q513" i="36"/>
  <c r="Q514" i="36"/>
  <c r="Q515" i="36"/>
  <c r="Q516" i="36"/>
  <c r="Q517" i="36"/>
  <c r="Q518" i="36"/>
  <c r="Q519" i="36"/>
  <c r="Q520" i="36"/>
  <c r="Q521" i="36"/>
  <c r="Q522" i="36"/>
  <c r="Q523" i="36"/>
  <c r="Q524" i="36"/>
  <c r="Q525" i="36"/>
  <c r="Q526" i="36"/>
  <c r="Q527" i="36"/>
  <c r="Q528" i="36"/>
  <c r="Q529" i="36"/>
  <c r="Q530" i="36"/>
  <c r="Q531" i="36"/>
  <c r="Q532" i="36"/>
  <c r="Q533" i="36"/>
  <c r="Q534" i="36"/>
  <c r="Q535" i="36"/>
  <c r="Q536" i="36"/>
  <c r="Q537" i="36"/>
  <c r="Q538" i="36"/>
  <c r="Q539" i="36"/>
  <c r="Q540" i="36"/>
  <c r="Q541" i="36"/>
  <c r="Q542" i="36"/>
  <c r="Q543" i="36"/>
  <c r="Q544" i="36"/>
  <c r="Q545" i="36"/>
  <c r="Q546" i="36"/>
  <c r="Q547" i="36"/>
  <c r="Q548" i="36"/>
  <c r="Q549" i="36"/>
  <c r="Q550" i="36"/>
  <c r="Q551" i="36"/>
  <c r="Q552" i="36"/>
  <c r="Q553" i="36"/>
  <c r="Q554" i="36"/>
  <c r="Q555" i="36"/>
  <c r="Q556" i="36"/>
  <c r="Q557" i="36"/>
  <c r="Q558" i="36"/>
  <c r="Q559" i="36"/>
  <c r="Q560" i="36"/>
  <c r="Q561" i="36"/>
  <c r="Q562" i="36"/>
  <c r="Q563" i="36"/>
  <c r="Q564" i="36"/>
  <c r="Q565" i="36"/>
  <c r="Q566" i="36"/>
  <c r="Q567" i="36"/>
  <c r="Q568" i="36"/>
  <c r="Q569" i="36"/>
  <c r="Q570" i="36"/>
  <c r="Q571" i="36"/>
  <c r="Q572" i="36"/>
  <c r="Q573" i="36"/>
  <c r="Q574" i="36"/>
  <c r="Q575" i="36"/>
  <c r="Q576" i="36"/>
  <c r="Q577" i="36"/>
  <c r="Q578" i="36"/>
  <c r="Q579" i="36"/>
  <c r="Q580" i="36"/>
  <c r="Q581" i="36"/>
  <c r="Q582" i="36"/>
  <c r="Q583" i="36"/>
  <c r="Q584" i="36"/>
  <c r="Q585" i="36"/>
  <c r="Q586" i="36"/>
  <c r="Q587" i="36"/>
  <c r="Q588" i="36"/>
  <c r="Q589" i="36"/>
  <c r="Q590" i="36"/>
  <c r="Q591" i="36"/>
  <c r="Q592" i="36"/>
  <c r="Q593" i="36"/>
  <c r="Q594" i="36"/>
  <c r="Q595" i="36"/>
  <c r="Q596" i="36"/>
  <c r="Q597" i="36"/>
  <c r="Q598" i="36"/>
  <c r="Q599" i="36"/>
  <c r="Q600" i="36"/>
  <c r="Q601" i="36"/>
  <c r="Q602" i="36"/>
  <c r="Q603" i="36"/>
  <c r="Q604" i="36"/>
  <c r="Q605" i="36"/>
  <c r="Q606" i="36"/>
  <c r="Q607" i="36"/>
  <c r="Q608" i="36"/>
  <c r="Q609" i="36"/>
  <c r="Q610" i="36"/>
  <c r="Q611" i="36"/>
  <c r="Q612" i="36"/>
  <c r="Q613" i="36"/>
  <c r="Q614" i="36"/>
  <c r="Q615" i="36"/>
  <c r="Q616" i="36"/>
  <c r="Q617" i="36"/>
  <c r="Q618" i="36"/>
  <c r="Q619" i="36"/>
  <c r="Q620" i="36"/>
  <c r="Q621" i="36"/>
  <c r="Q622" i="36"/>
  <c r="Q623" i="36"/>
  <c r="Q624" i="36"/>
  <c r="Q625" i="36"/>
  <c r="Q626" i="36"/>
  <c r="Q627" i="36"/>
  <c r="Q628" i="36"/>
  <c r="Q629" i="36"/>
  <c r="Q630" i="36"/>
  <c r="Q631" i="36"/>
  <c r="Q632" i="36"/>
  <c r="Q633" i="36"/>
  <c r="Q634" i="36"/>
  <c r="Q635" i="36"/>
  <c r="Q636" i="36"/>
  <c r="Q637" i="36"/>
  <c r="Q638" i="36"/>
  <c r="Q639" i="36"/>
  <c r="Q640" i="36"/>
  <c r="Q641" i="36"/>
  <c r="Q642" i="36"/>
  <c r="Q643" i="36"/>
  <c r="Q644" i="36"/>
  <c r="Q645" i="36"/>
  <c r="Q646" i="36"/>
  <c r="Q647" i="36"/>
  <c r="Q648" i="36"/>
  <c r="Q649" i="36"/>
  <c r="Q650" i="36"/>
  <c r="Q651" i="36"/>
  <c r="Q652" i="36"/>
  <c r="Q653" i="36"/>
  <c r="Q654" i="36"/>
  <c r="Q655" i="36"/>
  <c r="Q656" i="36"/>
  <c r="Q657" i="36"/>
  <c r="Q658" i="36"/>
  <c r="Q659" i="36"/>
  <c r="Q660" i="36"/>
  <c r="Q661" i="36"/>
  <c r="Q662" i="36"/>
  <c r="Q663" i="36"/>
  <c r="Q664" i="36"/>
  <c r="Q665" i="36"/>
  <c r="Q666" i="36"/>
  <c r="Q667" i="36"/>
  <c r="Q668" i="36"/>
  <c r="Q669" i="36"/>
  <c r="Q670" i="36"/>
  <c r="Q671" i="36"/>
  <c r="Q672" i="36"/>
  <c r="Q673" i="36"/>
  <c r="Q674" i="36"/>
  <c r="Q675" i="36"/>
  <c r="Q676" i="36"/>
  <c r="Q677" i="36"/>
  <c r="Q678" i="36"/>
  <c r="Q679" i="36"/>
  <c r="Q680" i="36"/>
  <c r="Q681" i="36"/>
  <c r="Q682" i="36"/>
  <c r="Q683" i="36"/>
  <c r="Q684" i="36"/>
  <c r="Q685" i="36"/>
  <c r="Q686" i="36"/>
  <c r="Q687" i="36"/>
  <c r="Q688" i="36"/>
  <c r="Q689" i="36"/>
  <c r="Q690" i="36"/>
  <c r="Q691" i="36"/>
  <c r="Q692" i="36"/>
  <c r="Q693" i="36"/>
  <c r="Q694" i="36"/>
  <c r="Q695" i="36"/>
  <c r="Q696" i="36"/>
  <c r="Q697" i="36"/>
  <c r="Q698" i="36"/>
  <c r="Q699" i="36"/>
  <c r="Q700" i="36"/>
  <c r="Q701" i="36"/>
  <c r="Q702" i="36"/>
  <c r="Q703" i="36"/>
  <c r="Q704" i="36"/>
  <c r="Q705" i="36"/>
  <c r="Q706" i="36"/>
  <c r="Q707" i="36"/>
  <c r="Q708" i="36"/>
  <c r="Q709" i="36"/>
  <c r="Q710" i="36"/>
  <c r="Q711" i="36"/>
  <c r="Q712" i="36"/>
  <c r="Q713" i="36"/>
  <c r="Q714" i="36"/>
  <c r="Q715" i="36"/>
  <c r="Q716" i="36"/>
  <c r="Q717" i="36"/>
  <c r="Q718" i="36"/>
  <c r="Q719" i="36"/>
  <c r="Q720" i="36"/>
  <c r="Q721" i="36"/>
  <c r="Q722" i="36"/>
  <c r="Q723" i="36"/>
  <c r="Q724" i="36"/>
  <c r="Q725" i="36"/>
  <c r="Q726" i="36"/>
  <c r="Q727" i="36"/>
  <c r="Q728" i="36"/>
  <c r="Q729" i="36"/>
  <c r="Q730" i="36"/>
  <c r="Q731" i="36"/>
  <c r="Q732" i="36"/>
  <c r="Q733" i="36"/>
  <c r="Q734" i="36"/>
  <c r="Q735" i="36"/>
  <c r="Q736" i="36"/>
  <c r="Q737" i="36"/>
  <c r="Q738" i="36"/>
  <c r="Q739" i="36"/>
  <c r="Q740" i="36"/>
  <c r="Q741" i="36"/>
  <c r="Q742" i="36"/>
  <c r="Q743" i="36"/>
  <c r="Q744" i="36"/>
  <c r="Q745" i="36"/>
  <c r="Q746" i="36"/>
  <c r="Q747" i="36"/>
  <c r="Q748" i="36"/>
  <c r="Q749" i="36"/>
  <c r="Q750" i="36"/>
  <c r="Q751" i="36"/>
  <c r="Q752" i="36"/>
  <c r="Q753" i="36"/>
  <c r="Q754" i="36"/>
  <c r="Q755" i="36"/>
  <c r="Q756" i="36"/>
  <c r="Q757" i="36"/>
  <c r="Q758" i="36"/>
  <c r="Q759" i="36"/>
  <c r="Q760" i="36"/>
  <c r="Q761" i="36"/>
  <c r="Q762" i="36"/>
  <c r="Q763" i="36"/>
  <c r="Q764" i="36"/>
  <c r="Q765" i="36"/>
  <c r="Q766" i="36"/>
  <c r="Q767" i="36"/>
  <c r="Q768" i="36"/>
  <c r="Q769" i="36"/>
  <c r="Q770" i="36"/>
  <c r="Q771" i="36"/>
  <c r="Q772" i="36"/>
  <c r="Q773" i="36"/>
  <c r="Q774" i="36"/>
  <c r="Q775" i="36"/>
  <c r="Q776" i="36"/>
  <c r="Q777" i="36"/>
  <c r="Q778" i="36"/>
  <c r="Q779" i="36"/>
  <c r="Q780" i="36"/>
  <c r="Q781" i="36"/>
  <c r="Q782" i="36"/>
  <c r="Q783" i="36"/>
  <c r="Q784" i="36"/>
  <c r="Q785" i="36"/>
  <c r="Q786" i="36"/>
  <c r="Q787" i="36"/>
  <c r="Q788" i="36"/>
  <c r="Q789" i="36"/>
  <c r="Q790" i="36"/>
  <c r="Q791" i="36"/>
  <c r="Q792" i="36"/>
  <c r="Q793" i="36"/>
  <c r="Q794" i="36"/>
  <c r="Q795" i="36"/>
  <c r="Q796" i="36"/>
  <c r="Q797" i="36"/>
  <c r="Q798" i="36"/>
  <c r="Q799" i="36"/>
  <c r="Q800" i="36"/>
  <c r="Q801" i="36"/>
  <c r="Q802" i="36"/>
  <c r="Q803" i="36"/>
  <c r="Q804" i="36"/>
  <c r="Q805" i="36"/>
  <c r="Q806" i="36"/>
  <c r="Q807" i="36"/>
  <c r="Q808" i="36"/>
  <c r="Q809" i="36"/>
  <c r="Q810" i="36"/>
  <c r="Q811" i="36"/>
  <c r="Q812" i="36"/>
  <c r="Q813" i="36"/>
  <c r="Q814" i="36"/>
  <c r="Q815" i="36"/>
  <c r="Q816" i="36"/>
  <c r="Q817" i="36"/>
  <c r="Q818" i="36"/>
  <c r="Q819" i="36"/>
  <c r="Q820" i="36"/>
  <c r="Q821" i="36"/>
  <c r="Q822" i="36"/>
  <c r="Q823" i="36"/>
  <c r="Q824" i="36"/>
  <c r="Q825" i="36"/>
  <c r="Q826" i="36"/>
  <c r="Q827" i="36"/>
  <c r="Q828" i="36"/>
  <c r="Q829" i="36"/>
  <c r="Q830" i="36"/>
  <c r="Q831" i="36"/>
  <c r="Q832" i="36"/>
  <c r="Q833" i="36"/>
  <c r="Q834" i="36"/>
  <c r="Q835" i="36"/>
  <c r="Q836" i="36"/>
  <c r="Q837" i="36"/>
  <c r="Q838" i="36"/>
  <c r="Q839" i="36"/>
  <c r="Q840" i="36"/>
  <c r="Q841" i="36"/>
  <c r="Q842" i="36"/>
  <c r="Q843" i="36"/>
  <c r="Q844" i="36"/>
  <c r="Q845" i="36"/>
  <c r="Q846" i="36"/>
  <c r="Q847" i="36"/>
  <c r="Q848" i="36"/>
  <c r="Q849" i="36"/>
  <c r="Q850" i="36"/>
  <c r="Q851" i="36"/>
  <c r="Q852" i="36"/>
  <c r="Q853" i="36"/>
  <c r="Q854" i="36"/>
  <c r="Q855" i="36"/>
  <c r="Q856" i="36"/>
  <c r="Q857" i="36"/>
  <c r="Q858" i="36"/>
  <c r="Q859" i="36"/>
  <c r="Q860" i="36"/>
  <c r="Q861" i="36"/>
  <c r="Q862" i="36"/>
  <c r="Q863" i="36"/>
  <c r="Q864" i="36"/>
  <c r="Q865" i="36"/>
  <c r="Q866" i="36"/>
  <c r="Q867" i="36"/>
  <c r="Q868" i="36"/>
  <c r="Q869" i="36"/>
  <c r="Q870" i="36"/>
  <c r="Q871" i="36"/>
  <c r="Q872" i="36"/>
  <c r="Q873" i="36"/>
  <c r="Q874" i="36"/>
  <c r="Q875" i="36"/>
  <c r="Q876" i="36"/>
  <c r="Q877" i="36"/>
  <c r="Q878" i="36"/>
  <c r="Q879" i="36"/>
  <c r="Q880" i="36"/>
  <c r="Q881" i="36"/>
  <c r="Q882" i="36"/>
  <c r="Q883" i="36"/>
  <c r="Q884" i="36"/>
  <c r="Q885" i="36"/>
  <c r="Q886" i="36"/>
  <c r="Q887" i="36"/>
  <c r="Q888" i="36"/>
  <c r="Q889" i="36"/>
  <c r="Q890" i="36"/>
  <c r="Q891" i="36"/>
  <c r="Q892" i="36"/>
  <c r="Q893" i="36"/>
  <c r="Q894" i="36"/>
  <c r="Q895" i="36"/>
  <c r="Q896" i="36"/>
  <c r="Q897" i="36"/>
  <c r="Q898" i="36"/>
  <c r="Q899" i="36"/>
  <c r="Q900" i="36"/>
  <c r="Q901" i="36"/>
  <c r="Q902" i="36"/>
  <c r="Q903" i="36"/>
  <c r="Q904" i="36"/>
  <c r="Q905" i="36"/>
  <c r="Q906" i="36"/>
  <c r="Q907" i="36"/>
  <c r="Q908" i="36"/>
  <c r="Q909" i="36"/>
  <c r="Q910" i="36"/>
  <c r="Q911" i="36"/>
  <c r="Q912" i="36"/>
  <c r="Q913" i="36"/>
  <c r="Q914" i="36"/>
  <c r="Q915" i="36"/>
  <c r="Q916" i="36"/>
  <c r="Q917" i="36"/>
  <c r="Q918" i="36"/>
  <c r="Q919" i="36"/>
  <c r="Q920" i="36"/>
  <c r="Q921" i="36"/>
  <c r="Q922" i="36"/>
  <c r="Q923" i="36"/>
  <c r="Q924" i="36"/>
  <c r="Q925" i="36"/>
  <c r="Q926" i="36"/>
  <c r="Q927" i="36"/>
  <c r="Q928" i="36"/>
  <c r="Q929" i="36"/>
  <c r="Q930" i="36"/>
  <c r="Q931" i="36"/>
  <c r="Q932" i="36"/>
  <c r="Q933" i="36"/>
  <c r="Q934" i="36"/>
  <c r="Q935" i="36"/>
  <c r="Q936" i="36"/>
  <c r="Q937" i="36"/>
  <c r="Q938" i="36"/>
  <c r="Q939" i="36"/>
  <c r="Q940" i="36"/>
  <c r="Q941" i="36"/>
  <c r="Q942" i="36"/>
  <c r="Q943" i="36"/>
  <c r="Q944" i="36"/>
  <c r="Q945" i="36"/>
  <c r="Q946" i="36"/>
  <c r="Q947" i="36"/>
  <c r="Q948" i="36"/>
  <c r="Q949" i="36"/>
  <c r="Q950" i="36"/>
  <c r="Q951" i="36"/>
  <c r="Q952" i="36"/>
  <c r="Q953" i="36"/>
  <c r="Q954" i="36"/>
  <c r="Q955" i="36"/>
  <c r="Q956" i="36"/>
  <c r="Q957" i="36"/>
  <c r="Q958" i="36"/>
  <c r="Q959" i="36"/>
  <c r="Q960" i="36"/>
  <c r="Q961" i="36"/>
  <c r="Q962" i="36"/>
  <c r="Q963" i="36"/>
  <c r="Q964" i="36"/>
  <c r="Q965" i="36"/>
  <c r="Q966" i="36"/>
  <c r="Q967" i="36"/>
  <c r="Q968" i="36"/>
  <c r="Q969" i="36"/>
  <c r="Q970" i="36"/>
  <c r="Q971" i="36"/>
  <c r="Q972" i="36"/>
  <c r="Q973" i="36"/>
  <c r="Q974" i="36"/>
  <c r="Q975" i="36"/>
  <c r="Q976" i="36"/>
  <c r="Q977" i="36"/>
  <c r="Q978" i="36"/>
  <c r="Q979" i="36"/>
  <c r="Q980" i="36"/>
  <c r="Q981" i="36"/>
  <c r="Q982" i="36"/>
  <c r="Q983" i="36"/>
  <c r="Q984" i="36"/>
  <c r="Q985" i="36"/>
  <c r="Q986" i="36"/>
  <c r="Q987" i="36"/>
  <c r="Q988" i="36"/>
  <c r="Q989" i="36"/>
  <c r="Q990" i="36"/>
  <c r="Q991" i="36"/>
  <c r="Q992" i="36"/>
  <c r="Q993" i="36"/>
  <c r="Q994" i="36"/>
  <c r="Q995" i="36"/>
  <c r="Q996" i="36"/>
  <c r="Q997" i="36"/>
  <c r="Q998" i="36"/>
  <c r="Q999" i="36"/>
  <c r="Q1000" i="36"/>
  <c r="Q1001" i="36"/>
  <c r="Q3" i="34"/>
  <c r="Q4" i="34"/>
  <c r="Q5" i="34"/>
  <c r="Q6" i="34"/>
  <c r="Q7" i="34"/>
  <c r="Q8" i="34"/>
  <c r="Q9" i="34"/>
  <c r="Q10" i="34"/>
  <c r="Q11" i="34"/>
  <c r="Q12" i="34"/>
  <c r="Q13" i="34"/>
  <c r="Q14" i="34"/>
  <c r="Q15" i="34"/>
  <c r="Q16" i="34"/>
  <c r="Q17" i="34"/>
  <c r="Q18" i="34"/>
  <c r="Q19" i="34"/>
  <c r="Q20" i="34"/>
  <c r="Q21" i="34"/>
  <c r="Q22" i="34"/>
  <c r="Q23" i="34"/>
  <c r="Q24" i="34"/>
  <c r="Q25" i="34"/>
  <c r="Q26" i="34"/>
  <c r="Q27" i="34"/>
  <c r="Q28" i="34"/>
  <c r="Q29" i="34"/>
  <c r="Q30" i="34"/>
  <c r="Q31" i="34"/>
  <c r="Q32" i="34"/>
  <c r="Q33" i="34"/>
  <c r="Q34" i="34"/>
  <c r="Q35" i="34"/>
  <c r="Q36" i="34"/>
  <c r="Q37" i="34"/>
  <c r="Q38" i="34"/>
  <c r="Q39" i="34"/>
  <c r="Q40" i="34"/>
  <c r="Q41" i="34"/>
  <c r="Q42" i="34"/>
  <c r="Q43" i="34"/>
  <c r="Q44" i="34"/>
  <c r="Q45" i="34"/>
  <c r="Q46" i="34"/>
  <c r="Q47" i="34"/>
  <c r="Q48" i="34"/>
  <c r="Q49" i="34"/>
  <c r="Q50" i="34"/>
  <c r="Q51" i="34"/>
  <c r="Q52" i="34"/>
  <c r="Q53" i="34"/>
  <c r="Q54" i="34"/>
  <c r="Q55" i="34"/>
  <c r="Q56" i="34"/>
  <c r="Q57" i="34"/>
  <c r="Q58" i="34"/>
  <c r="Q59" i="34"/>
  <c r="Q60" i="34"/>
  <c r="Q61" i="34"/>
  <c r="Q62" i="34"/>
  <c r="Q63" i="34"/>
  <c r="Q64" i="34"/>
  <c r="Q65" i="34"/>
  <c r="Q66" i="34"/>
  <c r="Q67" i="34"/>
  <c r="Q68" i="34"/>
  <c r="Q69" i="34"/>
  <c r="Q70" i="34"/>
  <c r="Q71" i="34"/>
  <c r="Q72" i="34"/>
  <c r="Q73" i="34"/>
  <c r="Q74" i="34"/>
  <c r="Q75" i="34"/>
  <c r="Q76" i="34"/>
  <c r="Q77" i="34"/>
  <c r="Q78" i="34"/>
  <c r="Q79" i="34"/>
  <c r="Q80" i="34"/>
  <c r="Q81" i="34"/>
  <c r="Q82" i="34"/>
  <c r="Q83" i="34"/>
  <c r="Q84" i="34"/>
  <c r="Q85" i="34"/>
  <c r="Q86" i="34"/>
  <c r="Q87" i="34"/>
  <c r="Q88" i="34"/>
  <c r="Q89" i="34"/>
  <c r="Q90" i="34"/>
  <c r="Q91" i="34"/>
  <c r="Q92" i="34"/>
  <c r="Q93" i="34"/>
  <c r="Q94" i="34"/>
  <c r="Q95" i="34"/>
  <c r="Q96" i="34"/>
  <c r="Q97" i="34"/>
  <c r="Q98" i="34"/>
  <c r="Q99" i="34"/>
  <c r="Q100" i="34"/>
  <c r="Q101" i="34"/>
  <c r="Q102" i="34"/>
  <c r="Q103" i="34"/>
  <c r="Q104" i="34"/>
  <c r="Q105" i="34"/>
  <c r="Q106" i="34"/>
  <c r="Q107" i="34"/>
  <c r="Q108" i="34"/>
  <c r="Q109" i="34"/>
  <c r="Q110" i="34"/>
  <c r="Q111" i="34"/>
  <c r="Q112" i="34"/>
  <c r="Q113" i="34"/>
  <c r="Q114" i="34"/>
  <c r="Q115" i="34"/>
  <c r="Q116" i="34"/>
  <c r="Q117" i="34"/>
  <c r="Q118" i="34"/>
  <c r="Q119" i="34"/>
  <c r="Q120" i="34"/>
  <c r="Q121" i="34"/>
  <c r="Q122" i="34"/>
  <c r="Q123" i="34"/>
  <c r="Q124" i="34"/>
  <c r="Q125" i="34"/>
  <c r="Q126" i="34"/>
  <c r="Q127" i="34"/>
  <c r="Q128" i="34"/>
  <c r="Q129" i="34"/>
  <c r="Q130" i="34"/>
  <c r="Q131" i="34"/>
  <c r="Q132" i="34"/>
  <c r="Q133" i="34"/>
  <c r="Q134" i="34"/>
  <c r="Q135" i="34"/>
  <c r="Q136" i="34"/>
  <c r="Q137" i="34"/>
  <c r="Q138" i="34"/>
  <c r="Q139" i="34"/>
  <c r="Q140" i="34"/>
  <c r="Q141" i="34"/>
  <c r="Q142" i="34"/>
  <c r="Q143" i="34"/>
  <c r="Q144" i="34"/>
  <c r="Q145" i="34"/>
  <c r="Q146" i="34"/>
  <c r="Q147" i="34"/>
  <c r="Q148" i="34"/>
  <c r="Q149" i="34"/>
  <c r="Q150" i="34"/>
  <c r="Q151" i="34"/>
  <c r="Q152" i="34"/>
  <c r="Q153" i="34"/>
  <c r="Q154" i="34"/>
  <c r="Q155" i="34"/>
  <c r="Q156" i="34"/>
  <c r="Q157" i="34"/>
  <c r="Q158" i="34"/>
  <c r="Q159" i="34"/>
  <c r="Q160" i="34"/>
  <c r="Q161" i="34"/>
  <c r="Q162" i="34"/>
  <c r="Q163" i="34"/>
  <c r="Q164" i="34"/>
  <c r="Q165" i="34"/>
  <c r="Q166" i="34"/>
  <c r="Q167" i="34"/>
  <c r="Q168" i="34"/>
  <c r="Q169" i="34"/>
  <c r="Q170" i="34"/>
  <c r="Q171" i="34"/>
  <c r="Q172" i="34"/>
  <c r="Q173" i="34"/>
  <c r="Q174" i="34"/>
  <c r="Q175" i="34"/>
  <c r="Q176" i="34"/>
  <c r="Q177" i="34"/>
  <c r="Q178" i="34"/>
  <c r="Q179" i="34"/>
  <c r="Q180" i="34"/>
  <c r="Q181" i="34"/>
  <c r="Q182" i="34"/>
  <c r="Q183" i="34"/>
  <c r="Q184" i="34"/>
  <c r="Q185" i="34"/>
  <c r="Q186" i="34"/>
  <c r="Q187" i="34"/>
  <c r="Q188" i="34"/>
  <c r="Q189" i="34"/>
  <c r="Q190" i="34"/>
  <c r="Q191" i="34"/>
  <c r="Q192" i="34"/>
  <c r="Q193" i="34"/>
  <c r="Q194" i="34"/>
  <c r="Q195" i="34"/>
  <c r="Q196" i="34"/>
  <c r="Q197" i="34"/>
  <c r="Q198" i="34"/>
  <c r="Q199" i="34"/>
  <c r="Q200" i="34"/>
  <c r="Q201" i="34"/>
  <c r="Q202" i="34"/>
  <c r="Q203" i="34"/>
  <c r="Q204" i="34"/>
  <c r="Q205" i="34"/>
  <c r="Q206" i="34"/>
  <c r="Q207" i="34"/>
  <c r="Q208" i="34"/>
  <c r="Q209" i="34"/>
  <c r="Q210" i="34"/>
  <c r="Q211" i="34"/>
  <c r="Q212" i="34"/>
  <c r="Q213" i="34"/>
  <c r="Q214" i="34"/>
  <c r="Q215" i="34"/>
  <c r="Q216" i="34"/>
  <c r="Q217" i="34"/>
  <c r="Q218" i="34"/>
  <c r="Q219" i="34"/>
  <c r="Q220" i="34"/>
  <c r="Q221" i="34"/>
  <c r="Q222" i="34"/>
  <c r="Q223" i="34"/>
  <c r="Q224" i="34"/>
  <c r="Q225" i="34"/>
  <c r="Q226" i="34"/>
  <c r="Q227" i="34"/>
  <c r="Q228" i="34"/>
  <c r="Q229" i="34"/>
  <c r="Q230" i="34"/>
  <c r="Q231" i="34"/>
  <c r="Q232" i="34"/>
  <c r="Q233" i="34"/>
  <c r="Q234" i="34"/>
  <c r="Q235" i="34"/>
  <c r="Q236" i="34"/>
  <c r="Q237" i="34"/>
  <c r="Q238" i="34"/>
  <c r="Q239" i="34"/>
  <c r="Q240" i="34"/>
  <c r="Q241" i="34"/>
  <c r="Q242" i="34"/>
  <c r="Q243" i="34"/>
  <c r="Q244" i="34"/>
  <c r="Q245" i="34"/>
  <c r="Q246" i="34"/>
  <c r="Q247" i="34"/>
  <c r="Q248" i="34"/>
  <c r="Q249" i="34"/>
  <c r="Q250" i="34"/>
  <c r="Q251" i="34"/>
  <c r="Q252" i="34"/>
  <c r="Q253" i="34"/>
  <c r="Q254" i="34"/>
  <c r="Q255" i="34"/>
  <c r="Q256" i="34"/>
  <c r="Q257" i="34"/>
  <c r="Q258" i="34"/>
  <c r="Q259" i="34"/>
  <c r="Q260" i="34"/>
  <c r="Q261" i="34"/>
  <c r="Q262" i="34"/>
  <c r="Q263" i="34"/>
  <c r="Q264" i="34"/>
  <c r="Q265" i="34"/>
  <c r="Q266" i="34"/>
  <c r="Q267" i="34"/>
  <c r="Q268" i="34"/>
  <c r="Q269" i="34"/>
  <c r="Q270" i="34"/>
  <c r="Q271" i="34"/>
  <c r="Q272" i="34"/>
  <c r="Q273" i="34"/>
  <c r="Q274" i="34"/>
  <c r="Q275" i="34"/>
  <c r="Q276" i="34"/>
  <c r="Q277" i="34"/>
  <c r="Q278" i="34"/>
  <c r="Q279" i="34"/>
  <c r="Q280" i="34"/>
  <c r="Q281" i="34"/>
  <c r="Q282" i="34"/>
  <c r="Q283" i="34"/>
  <c r="Q284" i="34"/>
  <c r="Q285" i="34"/>
  <c r="Q286" i="34"/>
  <c r="Q287" i="34"/>
  <c r="Q288" i="34"/>
  <c r="Q289" i="34"/>
  <c r="Q290" i="34"/>
  <c r="Q291" i="34"/>
  <c r="Q292" i="34"/>
  <c r="Q293" i="34"/>
  <c r="Q294" i="34"/>
  <c r="Q295" i="34"/>
  <c r="Q296" i="34"/>
  <c r="Q297" i="34"/>
  <c r="Q298" i="34"/>
  <c r="Q299" i="34"/>
  <c r="Q300" i="34"/>
  <c r="Q301" i="34"/>
  <c r="Q302" i="34"/>
  <c r="Q303" i="34"/>
  <c r="Q304" i="34"/>
  <c r="Q305" i="34"/>
  <c r="Q306" i="34"/>
  <c r="Q307" i="34"/>
  <c r="Q308" i="34"/>
  <c r="Q309" i="34"/>
  <c r="Q310" i="34"/>
  <c r="Q311" i="34"/>
  <c r="Q312" i="34"/>
  <c r="Q313" i="34"/>
  <c r="Q314" i="34"/>
  <c r="Q315" i="34"/>
  <c r="Q316" i="34"/>
  <c r="Q317" i="34"/>
  <c r="Q318" i="34"/>
  <c r="Q319" i="34"/>
  <c r="Q320" i="34"/>
  <c r="Q321" i="34"/>
  <c r="Q322" i="34"/>
  <c r="Q323" i="34"/>
  <c r="Q324" i="34"/>
  <c r="Q325" i="34"/>
  <c r="Q326" i="34"/>
  <c r="Q327" i="34"/>
  <c r="Q328" i="34"/>
  <c r="Q329" i="34"/>
  <c r="Q330" i="34"/>
  <c r="Q331" i="34"/>
  <c r="Q332" i="34"/>
  <c r="Q333" i="34"/>
  <c r="Q334" i="34"/>
  <c r="Q335" i="34"/>
  <c r="Q336" i="34"/>
  <c r="Q337" i="34"/>
  <c r="Q338" i="34"/>
  <c r="Q339" i="34"/>
  <c r="Q340" i="34"/>
  <c r="Q341" i="34"/>
  <c r="Q342" i="34"/>
  <c r="Q343" i="34"/>
  <c r="Q344" i="34"/>
  <c r="Q345" i="34"/>
  <c r="Q346" i="34"/>
  <c r="Q347" i="34"/>
  <c r="Q348" i="34"/>
  <c r="Q349" i="34"/>
  <c r="Q350" i="34"/>
  <c r="Q351" i="34"/>
  <c r="Q352" i="34"/>
  <c r="Q353" i="34"/>
  <c r="Q354" i="34"/>
  <c r="Q355" i="34"/>
  <c r="Q356" i="34"/>
  <c r="Q357" i="34"/>
  <c r="Q358" i="34"/>
  <c r="Q359" i="34"/>
  <c r="Q360" i="34"/>
  <c r="Q361" i="34"/>
  <c r="Q362" i="34"/>
  <c r="Q363" i="34"/>
  <c r="Q364" i="34"/>
  <c r="Q365" i="34"/>
  <c r="Q366" i="34"/>
  <c r="Q367" i="34"/>
  <c r="Q368" i="34"/>
  <c r="Q369" i="34"/>
  <c r="Q370" i="34"/>
  <c r="Q371" i="34"/>
  <c r="Q372" i="34"/>
  <c r="Q373" i="34"/>
  <c r="Q374" i="34"/>
  <c r="Q375" i="34"/>
  <c r="Q376" i="34"/>
  <c r="Q377" i="34"/>
  <c r="Q378" i="34"/>
  <c r="Q379" i="34"/>
  <c r="Q380" i="34"/>
  <c r="Q381" i="34"/>
  <c r="Q382" i="34"/>
  <c r="Q383" i="34"/>
  <c r="Q384" i="34"/>
  <c r="Q385" i="34"/>
  <c r="Q386" i="34"/>
  <c r="Q387" i="34"/>
  <c r="Q388" i="34"/>
  <c r="Q389" i="34"/>
  <c r="Q390" i="34"/>
  <c r="Q391" i="34"/>
  <c r="Q392" i="34"/>
  <c r="Q393" i="34"/>
  <c r="Q394" i="34"/>
  <c r="Q395" i="34"/>
  <c r="Q396" i="34"/>
  <c r="Q397" i="34"/>
  <c r="Q398" i="34"/>
  <c r="Q399" i="34"/>
  <c r="Q400" i="34"/>
  <c r="Q401" i="34"/>
  <c r="Q402" i="34"/>
  <c r="Q403" i="34"/>
  <c r="Q404" i="34"/>
  <c r="Q405" i="34"/>
  <c r="Q406" i="34"/>
  <c r="Q407" i="34"/>
  <c r="Q408" i="34"/>
  <c r="Q409" i="34"/>
  <c r="Q410" i="34"/>
  <c r="Q411" i="34"/>
  <c r="Q412" i="34"/>
  <c r="Q413" i="34"/>
  <c r="Q414" i="34"/>
  <c r="Q415" i="34"/>
  <c r="Q416" i="34"/>
  <c r="Q417" i="34"/>
  <c r="Q418" i="34"/>
  <c r="Q419" i="34"/>
  <c r="Q420" i="34"/>
  <c r="Q421" i="34"/>
  <c r="Q422" i="34"/>
  <c r="Q423" i="34"/>
  <c r="Q424" i="34"/>
  <c r="Q425" i="34"/>
  <c r="Q426" i="34"/>
  <c r="Q427" i="34"/>
  <c r="Q428" i="34"/>
  <c r="Q429" i="34"/>
  <c r="Q430" i="34"/>
  <c r="Q431" i="34"/>
  <c r="Q432" i="34"/>
  <c r="Q433" i="34"/>
  <c r="Q434" i="34"/>
  <c r="Q435" i="34"/>
  <c r="Q436" i="34"/>
  <c r="Q437" i="34"/>
  <c r="Q438" i="34"/>
  <c r="Q439" i="34"/>
  <c r="Q440" i="34"/>
  <c r="Q441" i="34"/>
  <c r="Q442" i="34"/>
  <c r="Q443" i="34"/>
  <c r="Q444" i="34"/>
  <c r="Q445" i="34"/>
  <c r="Q446" i="34"/>
  <c r="Q447" i="34"/>
  <c r="Q448" i="34"/>
  <c r="Q449" i="34"/>
  <c r="Q450" i="34"/>
  <c r="Q451" i="34"/>
  <c r="Q452" i="34"/>
  <c r="Q453" i="34"/>
  <c r="Q454" i="34"/>
  <c r="Q455" i="34"/>
  <c r="Q456" i="34"/>
  <c r="Q457" i="34"/>
  <c r="Q458" i="34"/>
  <c r="Q459" i="34"/>
  <c r="Q460" i="34"/>
  <c r="Q461" i="34"/>
  <c r="Q462" i="34"/>
  <c r="Q463" i="34"/>
  <c r="Q464" i="34"/>
  <c r="Q465" i="34"/>
  <c r="Q466" i="34"/>
  <c r="Q467" i="34"/>
  <c r="Q468" i="34"/>
  <c r="Q469" i="34"/>
  <c r="Q470" i="34"/>
  <c r="Q471" i="34"/>
  <c r="Q472" i="34"/>
  <c r="Q473" i="34"/>
  <c r="Q474" i="34"/>
  <c r="Q475" i="34"/>
  <c r="Q476" i="34"/>
  <c r="Q477" i="34"/>
  <c r="Q478" i="34"/>
  <c r="Q479" i="34"/>
  <c r="Q480" i="34"/>
  <c r="Q481" i="34"/>
  <c r="Q482" i="34"/>
  <c r="Q483" i="34"/>
  <c r="Q484" i="34"/>
  <c r="Q485" i="34"/>
  <c r="Q486" i="34"/>
  <c r="Q487" i="34"/>
  <c r="Q488" i="34"/>
  <c r="Q489" i="34"/>
  <c r="Q490" i="34"/>
  <c r="Q491" i="34"/>
  <c r="Q492" i="34"/>
  <c r="Q493" i="34"/>
  <c r="Q494" i="34"/>
  <c r="Q495" i="34"/>
  <c r="Q496" i="34"/>
  <c r="Q497" i="34"/>
  <c r="Q498" i="34"/>
  <c r="Q499" i="34"/>
  <c r="Q500" i="34"/>
  <c r="Q501" i="34"/>
  <c r="Q502" i="34"/>
  <c r="Q503" i="34"/>
  <c r="Q504" i="34"/>
  <c r="Q505" i="34"/>
  <c r="Q506" i="34"/>
  <c r="Q507" i="34"/>
  <c r="Q508" i="34"/>
  <c r="Q509" i="34"/>
  <c r="Q510" i="34"/>
  <c r="Q511" i="34"/>
  <c r="Q512" i="34"/>
  <c r="Q513" i="34"/>
  <c r="Q514" i="34"/>
  <c r="Q515" i="34"/>
  <c r="Q516" i="34"/>
  <c r="Q517" i="34"/>
  <c r="Q518" i="34"/>
  <c r="Q519" i="34"/>
  <c r="Q520" i="34"/>
  <c r="Q521" i="34"/>
  <c r="Q522" i="34"/>
  <c r="Q523" i="34"/>
  <c r="Q524" i="34"/>
  <c r="Q525" i="34"/>
  <c r="Q526" i="34"/>
  <c r="Q527" i="34"/>
  <c r="Q528" i="34"/>
  <c r="Q529" i="34"/>
  <c r="Q530" i="34"/>
  <c r="Q531" i="34"/>
  <c r="Q532" i="34"/>
  <c r="Q533" i="34"/>
  <c r="Q534" i="34"/>
  <c r="Q535" i="34"/>
  <c r="Q536" i="34"/>
  <c r="Q537" i="34"/>
  <c r="Q538" i="34"/>
  <c r="Q539" i="34"/>
  <c r="Q540" i="34"/>
  <c r="Q541" i="34"/>
  <c r="Q542" i="34"/>
  <c r="Q543" i="34"/>
  <c r="Q544" i="34"/>
  <c r="Q545" i="34"/>
  <c r="Q546" i="34"/>
  <c r="Q547" i="34"/>
  <c r="Q548" i="34"/>
  <c r="Q549" i="34"/>
  <c r="Q550" i="34"/>
  <c r="Q551" i="34"/>
  <c r="Q552" i="34"/>
  <c r="Q553" i="34"/>
  <c r="Q554" i="34"/>
  <c r="Q555" i="34"/>
  <c r="Q556" i="34"/>
  <c r="Q557" i="34"/>
  <c r="Q558" i="34"/>
  <c r="Q559" i="34"/>
  <c r="Q560" i="34"/>
  <c r="Q561" i="34"/>
  <c r="Q562" i="34"/>
  <c r="Q563" i="34"/>
  <c r="Q564" i="34"/>
  <c r="Q565" i="34"/>
  <c r="Q566" i="34"/>
  <c r="Q567" i="34"/>
  <c r="Q568" i="34"/>
  <c r="Q569" i="34"/>
  <c r="Q570" i="34"/>
  <c r="Q571" i="34"/>
  <c r="Q572" i="34"/>
  <c r="Q573" i="34"/>
  <c r="Q574" i="34"/>
  <c r="Q575" i="34"/>
  <c r="Q576" i="34"/>
  <c r="Q577" i="34"/>
  <c r="Q578" i="34"/>
  <c r="Q579" i="34"/>
  <c r="Q580" i="34"/>
  <c r="Q581" i="34"/>
  <c r="Q582" i="34"/>
  <c r="Q583" i="34"/>
  <c r="Q584" i="34"/>
  <c r="Q585" i="34"/>
  <c r="Q586" i="34"/>
  <c r="Q587" i="34"/>
  <c r="Q588" i="34"/>
  <c r="Q589" i="34"/>
  <c r="Q590" i="34"/>
  <c r="Q591" i="34"/>
  <c r="Q592" i="34"/>
  <c r="Q593" i="34"/>
  <c r="Q594" i="34"/>
  <c r="Q595" i="34"/>
  <c r="Q596" i="34"/>
  <c r="Q597" i="34"/>
  <c r="Q598" i="34"/>
  <c r="Q599" i="34"/>
  <c r="Q600" i="34"/>
  <c r="Q601" i="34"/>
  <c r="Q602" i="34"/>
  <c r="Q603" i="34"/>
  <c r="Q604" i="34"/>
  <c r="Q605" i="34"/>
  <c r="Q606" i="34"/>
  <c r="Q607" i="34"/>
  <c r="Q608" i="34"/>
  <c r="Q609" i="34"/>
  <c r="Q610" i="34"/>
  <c r="Q611" i="34"/>
  <c r="Q612" i="34"/>
  <c r="Q613" i="34"/>
  <c r="Q614" i="34"/>
  <c r="Q615" i="34"/>
  <c r="Q616" i="34"/>
  <c r="Q617" i="34"/>
  <c r="Q618" i="34"/>
  <c r="Q619" i="34"/>
  <c r="Q620" i="34"/>
  <c r="Q621" i="34"/>
  <c r="Q622" i="34"/>
  <c r="Q623" i="34"/>
  <c r="Q624" i="34"/>
  <c r="Q625" i="34"/>
  <c r="Q626" i="34"/>
  <c r="Q627" i="34"/>
  <c r="Q628" i="34"/>
  <c r="Q629" i="34"/>
  <c r="Q630" i="34"/>
  <c r="Q631" i="34"/>
  <c r="Q632" i="34"/>
  <c r="Q633" i="34"/>
  <c r="Q634" i="34"/>
  <c r="Q635" i="34"/>
  <c r="Q636" i="34"/>
  <c r="Q637" i="34"/>
  <c r="Q638" i="34"/>
  <c r="Q639" i="34"/>
  <c r="Q640" i="34"/>
  <c r="Q641" i="34"/>
  <c r="Q642" i="34"/>
  <c r="Q643" i="34"/>
  <c r="Q644" i="34"/>
  <c r="Q645" i="34"/>
  <c r="Q646" i="34"/>
  <c r="Q647" i="34"/>
  <c r="Q648" i="34"/>
  <c r="Q649" i="34"/>
  <c r="Q650" i="34"/>
  <c r="Q651" i="34"/>
  <c r="Q652" i="34"/>
  <c r="Q653" i="34"/>
  <c r="Q654" i="34"/>
  <c r="Q655" i="34"/>
  <c r="Q656" i="34"/>
  <c r="Q657" i="34"/>
  <c r="Q658" i="34"/>
  <c r="Q659" i="34"/>
  <c r="Q660" i="34"/>
  <c r="Q661" i="34"/>
  <c r="Q662" i="34"/>
  <c r="Q663" i="34"/>
  <c r="Q664" i="34"/>
  <c r="Q665" i="34"/>
  <c r="Q666" i="34"/>
  <c r="Q667" i="34"/>
  <c r="Q668" i="34"/>
  <c r="Q669" i="34"/>
  <c r="Q670" i="34"/>
  <c r="Q671" i="34"/>
  <c r="Q672" i="34"/>
  <c r="Q673" i="34"/>
  <c r="Q674" i="34"/>
  <c r="Q675" i="34"/>
  <c r="Q676" i="34"/>
  <c r="Q677" i="34"/>
  <c r="Q678" i="34"/>
  <c r="Q679" i="34"/>
  <c r="Q680" i="34"/>
  <c r="Q681" i="34"/>
  <c r="Q682" i="34"/>
  <c r="Q683" i="34"/>
  <c r="Q684" i="34"/>
  <c r="Q685" i="34"/>
  <c r="Q686" i="34"/>
  <c r="Q687" i="34"/>
  <c r="Q688" i="34"/>
  <c r="Q689" i="34"/>
  <c r="Q690" i="34"/>
  <c r="Q691" i="34"/>
  <c r="Q692" i="34"/>
  <c r="Q693" i="34"/>
  <c r="Q694" i="34"/>
  <c r="Q695" i="34"/>
  <c r="Q696" i="34"/>
  <c r="Q697" i="34"/>
  <c r="Q698" i="34"/>
  <c r="Q699" i="34"/>
  <c r="Q700" i="34"/>
  <c r="Q701" i="34"/>
  <c r="Q702" i="34"/>
  <c r="Q703" i="34"/>
  <c r="Q704" i="34"/>
  <c r="Q705" i="34"/>
  <c r="Q706" i="34"/>
  <c r="Q707" i="34"/>
  <c r="Q708" i="34"/>
  <c r="Q709" i="34"/>
  <c r="Q710" i="34"/>
  <c r="Q711" i="34"/>
  <c r="Q712" i="34"/>
  <c r="Q713" i="34"/>
  <c r="Q714" i="34"/>
  <c r="Q715" i="34"/>
  <c r="Q716" i="34"/>
  <c r="Q717" i="34"/>
  <c r="Q718" i="34"/>
  <c r="Q719" i="34"/>
  <c r="Q720" i="34"/>
  <c r="Q721" i="34"/>
  <c r="Q722" i="34"/>
  <c r="Q723" i="34"/>
  <c r="Q724" i="34"/>
  <c r="Q725" i="34"/>
  <c r="Q726" i="34"/>
  <c r="Q727" i="34"/>
  <c r="Q728" i="34"/>
  <c r="Q729" i="34"/>
  <c r="Q730" i="34"/>
  <c r="Q731" i="34"/>
  <c r="Q732" i="34"/>
  <c r="Q733" i="34"/>
  <c r="Q734" i="34"/>
  <c r="Q735" i="34"/>
  <c r="Q736" i="34"/>
  <c r="Q737" i="34"/>
  <c r="Q738" i="34"/>
  <c r="Q739" i="34"/>
  <c r="Q740" i="34"/>
  <c r="Q741" i="34"/>
  <c r="Q742" i="34"/>
  <c r="Q743" i="34"/>
  <c r="Q744" i="34"/>
  <c r="Q745" i="34"/>
  <c r="Q746" i="34"/>
  <c r="Q747" i="34"/>
  <c r="Q748" i="34"/>
  <c r="Q749" i="34"/>
  <c r="Q750" i="34"/>
  <c r="Q751" i="34"/>
  <c r="Q752" i="34"/>
  <c r="Q753" i="34"/>
  <c r="Q754" i="34"/>
  <c r="Q755" i="34"/>
  <c r="Q756" i="34"/>
  <c r="Q757" i="34"/>
  <c r="Q758" i="34"/>
  <c r="Q759" i="34"/>
  <c r="Q760" i="34"/>
  <c r="Q761" i="34"/>
  <c r="Q762" i="34"/>
  <c r="Q763" i="34"/>
  <c r="Q764" i="34"/>
  <c r="Q765" i="34"/>
  <c r="Q766" i="34"/>
  <c r="Q767" i="34"/>
  <c r="Q768" i="34"/>
  <c r="Q769" i="34"/>
  <c r="Q770" i="34"/>
  <c r="Q771" i="34"/>
  <c r="Q772" i="34"/>
  <c r="Q773" i="34"/>
  <c r="Q774" i="34"/>
  <c r="Q775" i="34"/>
  <c r="Q776" i="34"/>
  <c r="Q777" i="34"/>
  <c r="Q778" i="34"/>
  <c r="Q779" i="34"/>
  <c r="Q780" i="34"/>
  <c r="Q781" i="34"/>
  <c r="Q782" i="34"/>
  <c r="Q783" i="34"/>
  <c r="Q784" i="34"/>
  <c r="Q785" i="34"/>
  <c r="Q786" i="34"/>
  <c r="Q787" i="34"/>
  <c r="Q788" i="34"/>
  <c r="Q789" i="34"/>
  <c r="Q790" i="34"/>
  <c r="Q791" i="34"/>
  <c r="Q792" i="34"/>
  <c r="Q793" i="34"/>
  <c r="Q794" i="34"/>
  <c r="Q795" i="34"/>
  <c r="Q796" i="34"/>
  <c r="Q797" i="34"/>
  <c r="Q798" i="34"/>
  <c r="Q799" i="34"/>
  <c r="Q800" i="34"/>
  <c r="Q801" i="34"/>
  <c r="Q802" i="34"/>
  <c r="Q803" i="34"/>
  <c r="Q804" i="34"/>
  <c r="Q805" i="34"/>
  <c r="Q806" i="34"/>
  <c r="Q807" i="34"/>
  <c r="Q808" i="34"/>
  <c r="Q809" i="34"/>
  <c r="Q810" i="34"/>
  <c r="Q811" i="34"/>
  <c r="Q812" i="34"/>
  <c r="Q813" i="34"/>
  <c r="Q814" i="34"/>
  <c r="Q815" i="34"/>
  <c r="Q816" i="34"/>
  <c r="Q817" i="34"/>
  <c r="Q818" i="34"/>
  <c r="Q819" i="34"/>
  <c r="Q820" i="34"/>
  <c r="Q821" i="34"/>
  <c r="Q822" i="34"/>
  <c r="Q823" i="34"/>
  <c r="Q824" i="34"/>
  <c r="Q825" i="34"/>
  <c r="Q826" i="34"/>
  <c r="Q827" i="34"/>
  <c r="Q828" i="34"/>
  <c r="Q829" i="34"/>
  <c r="Q830" i="34"/>
  <c r="Q831" i="34"/>
  <c r="Q832" i="34"/>
  <c r="Q833" i="34"/>
  <c r="Q834" i="34"/>
  <c r="Q835" i="34"/>
  <c r="Q836" i="34"/>
  <c r="Q837" i="34"/>
  <c r="Q838" i="34"/>
  <c r="Q839" i="34"/>
  <c r="Q840" i="34"/>
  <c r="Q841" i="34"/>
  <c r="Q842" i="34"/>
  <c r="Q843" i="34"/>
  <c r="Q844" i="34"/>
  <c r="Q845" i="34"/>
  <c r="Q846" i="34"/>
  <c r="Q847" i="34"/>
  <c r="Q848" i="34"/>
  <c r="Q849" i="34"/>
  <c r="Q850" i="34"/>
  <c r="Q851" i="34"/>
  <c r="Q852" i="34"/>
  <c r="Q853" i="34"/>
  <c r="Q854" i="34"/>
  <c r="Q855" i="34"/>
  <c r="Q856" i="34"/>
  <c r="Q857" i="34"/>
  <c r="Q858" i="34"/>
  <c r="Q859" i="34"/>
  <c r="Q860" i="34"/>
  <c r="Q861" i="34"/>
  <c r="Q862" i="34"/>
  <c r="Q863" i="34"/>
  <c r="Q864" i="34"/>
  <c r="Q865" i="34"/>
  <c r="Q866" i="34"/>
  <c r="Q867" i="34"/>
  <c r="Q868" i="34"/>
  <c r="Q869" i="34"/>
  <c r="Q870" i="34"/>
  <c r="Q871" i="34"/>
  <c r="Q872" i="34"/>
  <c r="Q873" i="34"/>
  <c r="Q874" i="34"/>
  <c r="Q875" i="34"/>
  <c r="Q876" i="34"/>
  <c r="Q877" i="34"/>
  <c r="Q878" i="34"/>
  <c r="Q879" i="34"/>
  <c r="Q880" i="34"/>
  <c r="Q881" i="34"/>
  <c r="Q882" i="34"/>
  <c r="Q883" i="34"/>
  <c r="Q884" i="34"/>
  <c r="Q885" i="34"/>
  <c r="Q886" i="34"/>
  <c r="Q887" i="34"/>
  <c r="Q888" i="34"/>
  <c r="Q889" i="34"/>
  <c r="Q890" i="34"/>
  <c r="Q891" i="34"/>
  <c r="Q892" i="34"/>
  <c r="Q893" i="34"/>
  <c r="Q894" i="34"/>
  <c r="Q895" i="34"/>
  <c r="Q896" i="34"/>
  <c r="Q897" i="34"/>
  <c r="Q898" i="34"/>
  <c r="Q899" i="34"/>
  <c r="Q900" i="34"/>
  <c r="Q901" i="34"/>
  <c r="Q902" i="34"/>
  <c r="Q903" i="34"/>
  <c r="Q904" i="34"/>
  <c r="Q905" i="34"/>
  <c r="Q906" i="34"/>
  <c r="Q907" i="34"/>
  <c r="Q908" i="34"/>
  <c r="Q909" i="34"/>
  <c r="Q910" i="34"/>
  <c r="Q911" i="34"/>
  <c r="Q912" i="34"/>
  <c r="Q913" i="34"/>
  <c r="Q914" i="34"/>
  <c r="Q915" i="34"/>
  <c r="Q916" i="34"/>
  <c r="Q917" i="34"/>
  <c r="Q918" i="34"/>
  <c r="Q919" i="34"/>
  <c r="Q920" i="34"/>
  <c r="Q921" i="34"/>
  <c r="Q922" i="34"/>
  <c r="Q923" i="34"/>
  <c r="Q924" i="34"/>
  <c r="Q925" i="34"/>
  <c r="Q926" i="34"/>
  <c r="Q927" i="34"/>
  <c r="Q928" i="34"/>
  <c r="Q929" i="34"/>
  <c r="Q930" i="34"/>
  <c r="Q931" i="34"/>
  <c r="Q932" i="34"/>
  <c r="Q933" i="34"/>
  <c r="Q934" i="34"/>
  <c r="Q935" i="34"/>
  <c r="Q936" i="34"/>
  <c r="Q937" i="34"/>
  <c r="Q938" i="34"/>
  <c r="Q939" i="34"/>
  <c r="Q940" i="34"/>
  <c r="Q941" i="34"/>
  <c r="Q942" i="34"/>
  <c r="Q943" i="34"/>
  <c r="Q944" i="34"/>
  <c r="Q945" i="34"/>
  <c r="Q946" i="34"/>
  <c r="Q947" i="34"/>
  <c r="Q948" i="34"/>
  <c r="Q949" i="34"/>
  <c r="Q950" i="34"/>
  <c r="Q951" i="34"/>
  <c r="Q952" i="34"/>
  <c r="Q953" i="34"/>
  <c r="Q954" i="34"/>
  <c r="Q955" i="34"/>
  <c r="Q956" i="34"/>
  <c r="Q957" i="34"/>
  <c r="Q958" i="34"/>
  <c r="Q959" i="34"/>
  <c r="Q960" i="34"/>
  <c r="Q961" i="34"/>
  <c r="Q962" i="34"/>
  <c r="Q963" i="34"/>
  <c r="Q964" i="34"/>
  <c r="Q965" i="34"/>
  <c r="Q966" i="34"/>
  <c r="Q967" i="34"/>
  <c r="Q968" i="34"/>
  <c r="Q969" i="34"/>
  <c r="Q970" i="34"/>
  <c r="Q971" i="34"/>
  <c r="Q972" i="34"/>
  <c r="Q973" i="34"/>
  <c r="Q974" i="34"/>
  <c r="Q975" i="34"/>
  <c r="Q976" i="34"/>
  <c r="Q977" i="34"/>
  <c r="Q978" i="34"/>
  <c r="Q979" i="34"/>
  <c r="Q980" i="34"/>
  <c r="Q981" i="34"/>
  <c r="Q982" i="34"/>
  <c r="Q983" i="34"/>
  <c r="Q984" i="34"/>
  <c r="Q985" i="34"/>
  <c r="Q986" i="34"/>
  <c r="Q987" i="34"/>
  <c r="Q988" i="34"/>
  <c r="Q989" i="34"/>
  <c r="Q990" i="34"/>
  <c r="Q991" i="34"/>
  <c r="Q992" i="34"/>
  <c r="Q993" i="34"/>
  <c r="Q994" i="34"/>
  <c r="Q995" i="34"/>
  <c r="Q996" i="34"/>
  <c r="Q997" i="34"/>
  <c r="Q998" i="34"/>
  <c r="Q999" i="34"/>
  <c r="Q1000" i="34"/>
  <c r="Q1001" i="34"/>
  <c r="Q3" i="32"/>
  <c r="Q4" i="32"/>
  <c r="Q5" i="32"/>
  <c r="Q6" i="32"/>
  <c r="Q7" i="32"/>
  <c r="Q8" i="32"/>
  <c r="Q9" i="32"/>
  <c r="Q10" i="32"/>
  <c r="Q11" i="32"/>
  <c r="Q12" i="32"/>
  <c r="Q13" i="32"/>
  <c r="Q14" i="32"/>
  <c r="Q15" i="32"/>
  <c r="Q16" i="32"/>
  <c r="Q17" i="32"/>
  <c r="Q18" i="32"/>
  <c r="Q19" i="32"/>
  <c r="Q20" i="32"/>
  <c r="Q21" i="32"/>
  <c r="Q22" i="32"/>
  <c r="Q23" i="32"/>
  <c r="Q24" i="32"/>
  <c r="Q25" i="32"/>
  <c r="Q26" i="32"/>
  <c r="Q27" i="32"/>
  <c r="Q28" i="32"/>
  <c r="Q29" i="32"/>
  <c r="Q30" i="32"/>
  <c r="Q31" i="32"/>
  <c r="Q32" i="32"/>
  <c r="Q33" i="32"/>
  <c r="Q34" i="32"/>
  <c r="Q35" i="32"/>
  <c r="Q36" i="32"/>
  <c r="Q37" i="32"/>
  <c r="Q38" i="32"/>
  <c r="Q39" i="32"/>
  <c r="Q40" i="32"/>
  <c r="Q41" i="32"/>
  <c r="Q42" i="32"/>
  <c r="Q43" i="32"/>
  <c r="Q44" i="32"/>
  <c r="Q45" i="32"/>
  <c r="Q46" i="32"/>
  <c r="Q47" i="32"/>
  <c r="Q48" i="32"/>
  <c r="Q49" i="32"/>
  <c r="Q50" i="32"/>
  <c r="Q51" i="32"/>
  <c r="Q52" i="32"/>
  <c r="Q53" i="32"/>
  <c r="Q54" i="32"/>
  <c r="Q55" i="32"/>
  <c r="Q56" i="32"/>
  <c r="Q57" i="32"/>
  <c r="Q58" i="32"/>
  <c r="Q59" i="32"/>
  <c r="Q60" i="32"/>
  <c r="Q61" i="32"/>
  <c r="Q62" i="32"/>
  <c r="Q63" i="32"/>
  <c r="Q64" i="32"/>
  <c r="Q65" i="32"/>
  <c r="Q66" i="32"/>
  <c r="Q67" i="32"/>
  <c r="Q68" i="32"/>
  <c r="Q69" i="32"/>
  <c r="Q70" i="32"/>
  <c r="Q71" i="32"/>
  <c r="Q72" i="32"/>
  <c r="Q73" i="32"/>
  <c r="Q74" i="32"/>
  <c r="Q75" i="32"/>
  <c r="Q76" i="32"/>
  <c r="Q77" i="32"/>
  <c r="Q78" i="32"/>
  <c r="Q79" i="32"/>
  <c r="Q80" i="32"/>
  <c r="Q81" i="32"/>
  <c r="Q82" i="32"/>
  <c r="Q83" i="32"/>
  <c r="Q84" i="32"/>
  <c r="Q85" i="32"/>
  <c r="Q86" i="32"/>
  <c r="Q87" i="32"/>
  <c r="Q88" i="32"/>
  <c r="Q89" i="32"/>
  <c r="Q90" i="32"/>
  <c r="Q91" i="32"/>
  <c r="Q92" i="32"/>
  <c r="Q93" i="32"/>
  <c r="Q94" i="32"/>
  <c r="Q95" i="32"/>
  <c r="Q96" i="32"/>
  <c r="Q97" i="32"/>
  <c r="Q98" i="32"/>
  <c r="Q99" i="32"/>
  <c r="Q100" i="32"/>
  <c r="Q101" i="32"/>
  <c r="Q102" i="32"/>
  <c r="Q103" i="32"/>
  <c r="Q104" i="32"/>
  <c r="Q105" i="32"/>
  <c r="Q106" i="32"/>
  <c r="Q107" i="32"/>
  <c r="Q108" i="32"/>
  <c r="Q109" i="32"/>
  <c r="Q110" i="32"/>
  <c r="Q111" i="32"/>
  <c r="Q112" i="32"/>
  <c r="Q113" i="32"/>
  <c r="Q114" i="32"/>
  <c r="Q115" i="32"/>
  <c r="Q116" i="32"/>
  <c r="Q117" i="32"/>
  <c r="Q118" i="32"/>
  <c r="Q119" i="32"/>
  <c r="Q120" i="32"/>
  <c r="Q121" i="32"/>
  <c r="Q122" i="32"/>
  <c r="Q123" i="32"/>
  <c r="Q124" i="32"/>
  <c r="Q125" i="32"/>
  <c r="Q126" i="32"/>
  <c r="Q127" i="32"/>
  <c r="Q128" i="32"/>
  <c r="Q129" i="32"/>
  <c r="Q130" i="32"/>
  <c r="Q131" i="32"/>
  <c r="Q132" i="32"/>
  <c r="Q133" i="32"/>
  <c r="Q134" i="32"/>
  <c r="Q135" i="32"/>
  <c r="Q136" i="32"/>
  <c r="Q137" i="32"/>
  <c r="Q138" i="32"/>
  <c r="Q139" i="32"/>
  <c r="Q140" i="32"/>
  <c r="Q141" i="32"/>
  <c r="Q142" i="32"/>
  <c r="Q143" i="32"/>
  <c r="Q144" i="32"/>
  <c r="Q145" i="32"/>
  <c r="Q146" i="32"/>
  <c r="Q147" i="32"/>
  <c r="Q148" i="32"/>
  <c r="Q149" i="32"/>
  <c r="Q150" i="32"/>
  <c r="Q151" i="32"/>
  <c r="Q152" i="32"/>
  <c r="Q153" i="32"/>
  <c r="Q154" i="32"/>
  <c r="Q155" i="32"/>
  <c r="Q156" i="32"/>
  <c r="Q157" i="32"/>
  <c r="Q158" i="32"/>
  <c r="Q159" i="32"/>
  <c r="Q160" i="32"/>
  <c r="Q161" i="32"/>
  <c r="Q162" i="32"/>
  <c r="Q163" i="32"/>
  <c r="Q164" i="32"/>
  <c r="Q165" i="32"/>
  <c r="Q166" i="32"/>
  <c r="Q167" i="32"/>
  <c r="Q168" i="32"/>
  <c r="Q169" i="32"/>
  <c r="Q170" i="32"/>
  <c r="Q171" i="32"/>
  <c r="Q172" i="32"/>
  <c r="Q173" i="32"/>
  <c r="Q174" i="32"/>
  <c r="Q175" i="32"/>
  <c r="Q176" i="32"/>
  <c r="Q177" i="32"/>
  <c r="Q178" i="32"/>
  <c r="Q179" i="32"/>
  <c r="Q180" i="32"/>
  <c r="Q181" i="32"/>
  <c r="Q182" i="32"/>
  <c r="Q183" i="32"/>
  <c r="Q184" i="32"/>
  <c r="Q185" i="32"/>
  <c r="Q186" i="32"/>
  <c r="Q187" i="32"/>
  <c r="Q188" i="32"/>
  <c r="Q189" i="32"/>
  <c r="Q190" i="32"/>
  <c r="Q191" i="32"/>
  <c r="Q192" i="32"/>
  <c r="Q193" i="32"/>
  <c r="Q194" i="32"/>
  <c r="Q195" i="32"/>
  <c r="Q196" i="32"/>
  <c r="Q197" i="32"/>
  <c r="Q198" i="32"/>
  <c r="Q199" i="32"/>
  <c r="Q200" i="32"/>
  <c r="Q201" i="32"/>
  <c r="Q202" i="32"/>
  <c r="Q203" i="32"/>
  <c r="Q204" i="32"/>
  <c r="Q205" i="32"/>
  <c r="Q206" i="32"/>
  <c r="Q207" i="32"/>
  <c r="Q208" i="32"/>
  <c r="Q209" i="32"/>
  <c r="Q210" i="32"/>
  <c r="Q211" i="32"/>
  <c r="Q212" i="32"/>
  <c r="Q213" i="32"/>
  <c r="Q214" i="32"/>
  <c r="Q215" i="32"/>
  <c r="Q216" i="32"/>
  <c r="Q217" i="32"/>
  <c r="Q218" i="32"/>
  <c r="Q219" i="32"/>
  <c r="Q220" i="32"/>
  <c r="Q221" i="32"/>
  <c r="Q222" i="32"/>
  <c r="Q223" i="32"/>
  <c r="Q224" i="32"/>
  <c r="Q225" i="32"/>
  <c r="Q226" i="32"/>
  <c r="Q227" i="32"/>
  <c r="Q228" i="32"/>
  <c r="Q229" i="32"/>
  <c r="Q230" i="32"/>
  <c r="Q231" i="32"/>
  <c r="Q232" i="32"/>
  <c r="Q233" i="32"/>
  <c r="Q234" i="32"/>
  <c r="Q235" i="32"/>
  <c r="Q236" i="32"/>
  <c r="Q237" i="32"/>
  <c r="Q238" i="32"/>
  <c r="Q239" i="32"/>
  <c r="Q240" i="32"/>
  <c r="Q241" i="32"/>
  <c r="Q242" i="32"/>
  <c r="Q243" i="32"/>
  <c r="Q244" i="32"/>
  <c r="Q245" i="32"/>
  <c r="Q246" i="32"/>
  <c r="Q247" i="32"/>
  <c r="Q248" i="32"/>
  <c r="Q249" i="32"/>
  <c r="Q250" i="32"/>
  <c r="Q251" i="32"/>
  <c r="Q252" i="32"/>
  <c r="Q253" i="32"/>
  <c r="Q254" i="32"/>
  <c r="Q255" i="32"/>
  <c r="Q256" i="32"/>
  <c r="Q257" i="32"/>
  <c r="Q258" i="32"/>
  <c r="Q259" i="32"/>
  <c r="Q260" i="32"/>
  <c r="Q261" i="32"/>
  <c r="Q262" i="32"/>
  <c r="Q263" i="32"/>
  <c r="Q264" i="32"/>
  <c r="Q265" i="32"/>
  <c r="Q266" i="32"/>
  <c r="Q267" i="32"/>
  <c r="Q268" i="32"/>
  <c r="Q269" i="32"/>
  <c r="Q270" i="32"/>
  <c r="Q271" i="32"/>
  <c r="Q272" i="32"/>
  <c r="Q273" i="32"/>
  <c r="Q274" i="32"/>
  <c r="Q275" i="32"/>
  <c r="Q276" i="32"/>
  <c r="Q277" i="32"/>
  <c r="Q278" i="32"/>
  <c r="Q279" i="32"/>
  <c r="Q280" i="32"/>
  <c r="Q281" i="32"/>
  <c r="Q282" i="32"/>
  <c r="Q283" i="32"/>
  <c r="Q284" i="32"/>
  <c r="Q285" i="32"/>
  <c r="Q286" i="32"/>
  <c r="Q287" i="32"/>
  <c r="Q288" i="32"/>
  <c r="Q289" i="32"/>
  <c r="Q290" i="32"/>
  <c r="Q291" i="32"/>
  <c r="Q292" i="32"/>
  <c r="Q293" i="32"/>
  <c r="Q294" i="32"/>
  <c r="Q295" i="32"/>
  <c r="Q296" i="32"/>
  <c r="Q297" i="32"/>
  <c r="Q298" i="32"/>
  <c r="Q299" i="32"/>
  <c r="Q300" i="32"/>
  <c r="Q301" i="32"/>
  <c r="Q302" i="32"/>
  <c r="Q303" i="32"/>
  <c r="Q304" i="32"/>
  <c r="Q305" i="32"/>
  <c r="Q306" i="32"/>
  <c r="Q307" i="32"/>
  <c r="Q308" i="32"/>
  <c r="Q309" i="32"/>
  <c r="Q310" i="32"/>
  <c r="Q311" i="32"/>
  <c r="Q312" i="32"/>
  <c r="Q313" i="32"/>
  <c r="Q314" i="32"/>
  <c r="Q315" i="32"/>
  <c r="Q316" i="32"/>
  <c r="Q317" i="32"/>
  <c r="Q318" i="32"/>
  <c r="Q319" i="32"/>
  <c r="Q320" i="32"/>
  <c r="Q321" i="32"/>
  <c r="Q322" i="32"/>
  <c r="Q323" i="32"/>
  <c r="Q324" i="32"/>
  <c r="Q325" i="32"/>
  <c r="Q326" i="32"/>
  <c r="Q327" i="32"/>
  <c r="Q328" i="32"/>
  <c r="Q329" i="32"/>
  <c r="Q330" i="32"/>
  <c r="Q331" i="32"/>
  <c r="Q332" i="32"/>
  <c r="Q333" i="32"/>
  <c r="Q334" i="32"/>
  <c r="Q335" i="32"/>
  <c r="Q336" i="32"/>
  <c r="Q337" i="32"/>
  <c r="Q338" i="32"/>
  <c r="Q339" i="32"/>
  <c r="Q340" i="32"/>
  <c r="Q341" i="32"/>
  <c r="Q342" i="32"/>
  <c r="Q343" i="32"/>
  <c r="Q344" i="32"/>
  <c r="Q345" i="32"/>
  <c r="Q346" i="32"/>
  <c r="Q347" i="32"/>
  <c r="Q348" i="32"/>
  <c r="Q349" i="32"/>
  <c r="Q350" i="32"/>
  <c r="Q351" i="32"/>
  <c r="Q352" i="32"/>
  <c r="Q353" i="32"/>
  <c r="Q354" i="32"/>
  <c r="Q355" i="32"/>
  <c r="Q356" i="32"/>
  <c r="Q357" i="32"/>
  <c r="Q358" i="32"/>
  <c r="Q359" i="32"/>
  <c r="Q360" i="32"/>
  <c r="Q361" i="32"/>
  <c r="Q362" i="32"/>
  <c r="Q363" i="32"/>
  <c r="Q364" i="32"/>
  <c r="Q365" i="32"/>
  <c r="Q366" i="32"/>
  <c r="Q367" i="32"/>
  <c r="Q368" i="32"/>
  <c r="Q369" i="32"/>
  <c r="Q370" i="32"/>
  <c r="Q371" i="32"/>
  <c r="Q372" i="32"/>
  <c r="Q373" i="32"/>
  <c r="Q374" i="32"/>
  <c r="Q375" i="32"/>
  <c r="Q376" i="32"/>
  <c r="Q377" i="32"/>
  <c r="Q378" i="32"/>
  <c r="Q379" i="32"/>
  <c r="Q380" i="32"/>
  <c r="Q381" i="32"/>
  <c r="Q382" i="32"/>
  <c r="Q383" i="32"/>
  <c r="Q384" i="32"/>
  <c r="Q385" i="32"/>
  <c r="Q386" i="32"/>
  <c r="Q387" i="32"/>
  <c r="Q388" i="32"/>
  <c r="Q389" i="32"/>
  <c r="Q390" i="32"/>
  <c r="Q391" i="32"/>
  <c r="Q392" i="32"/>
  <c r="Q393" i="32"/>
  <c r="Q394" i="32"/>
  <c r="Q395" i="32"/>
  <c r="Q396" i="32"/>
  <c r="Q397" i="32"/>
  <c r="Q398" i="32"/>
  <c r="Q399" i="32"/>
  <c r="Q400" i="32"/>
  <c r="Q401" i="32"/>
  <c r="Q402" i="32"/>
  <c r="Q403" i="32"/>
  <c r="Q404" i="32"/>
  <c r="Q405" i="32"/>
  <c r="Q406" i="32"/>
  <c r="Q407" i="32"/>
  <c r="Q408" i="32"/>
  <c r="Q409" i="32"/>
  <c r="Q410" i="32"/>
  <c r="Q411" i="32"/>
  <c r="Q412" i="32"/>
  <c r="Q413" i="32"/>
  <c r="Q414" i="32"/>
  <c r="Q415" i="32"/>
  <c r="Q416" i="32"/>
  <c r="Q417" i="32"/>
  <c r="Q418" i="32"/>
  <c r="Q419" i="32"/>
  <c r="Q420" i="32"/>
  <c r="Q421" i="32"/>
  <c r="Q422" i="32"/>
  <c r="Q423" i="32"/>
  <c r="Q424" i="32"/>
  <c r="Q425" i="32"/>
  <c r="Q426" i="32"/>
  <c r="Q427" i="32"/>
  <c r="Q428" i="32"/>
  <c r="Q429" i="32"/>
  <c r="Q430" i="32"/>
  <c r="Q431" i="32"/>
  <c r="Q432" i="32"/>
  <c r="Q433" i="32"/>
  <c r="Q434" i="32"/>
  <c r="Q435" i="32"/>
  <c r="Q436" i="32"/>
  <c r="Q437" i="32"/>
  <c r="Q438" i="32"/>
  <c r="Q439" i="32"/>
  <c r="Q440" i="32"/>
  <c r="Q441" i="32"/>
  <c r="Q442" i="32"/>
  <c r="Q443" i="32"/>
  <c r="Q444" i="32"/>
  <c r="Q445" i="32"/>
  <c r="Q446" i="32"/>
  <c r="Q447" i="32"/>
  <c r="Q448" i="32"/>
  <c r="Q449" i="32"/>
  <c r="Q450" i="32"/>
  <c r="Q451" i="32"/>
  <c r="Q452" i="32"/>
  <c r="Q453" i="32"/>
  <c r="Q454" i="32"/>
  <c r="Q455" i="32"/>
  <c r="Q456" i="32"/>
  <c r="Q457" i="32"/>
  <c r="Q458" i="32"/>
  <c r="Q459" i="32"/>
  <c r="Q460" i="32"/>
  <c r="Q461" i="32"/>
  <c r="Q462" i="32"/>
  <c r="Q463" i="32"/>
  <c r="Q464" i="32"/>
  <c r="Q465" i="32"/>
  <c r="Q466" i="32"/>
  <c r="Q467" i="32"/>
  <c r="Q468" i="32"/>
  <c r="Q469" i="32"/>
  <c r="Q470" i="32"/>
  <c r="Q471" i="32"/>
  <c r="Q472" i="32"/>
  <c r="Q473" i="32"/>
  <c r="Q474" i="32"/>
  <c r="Q475" i="32"/>
  <c r="Q476" i="32"/>
  <c r="Q477" i="32"/>
  <c r="Q478" i="32"/>
  <c r="Q479" i="32"/>
  <c r="Q480" i="32"/>
  <c r="Q481" i="32"/>
  <c r="Q482" i="32"/>
  <c r="Q483" i="32"/>
  <c r="Q484" i="32"/>
  <c r="Q485" i="32"/>
  <c r="Q486" i="32"/>
  <c r="Q487" i="32"/>
  <c r="Q488" i="32"/>
  <c r="Q489" i="32"/>
  <c r="Q490" i="32"/>
  <c r="Q491" i="32"/>
  <c r="Q492" i="32"/>
  <c r="Q493" i="32"/>
  <c r="Q494" i="32"/>
  <c r="Q495" i="32"/>
  <c r="Q496" i="32"/>
  <c r="Q497" i="32"/>
  <c r="Q498" i="32"/>
  <c r="Q499" i="32"/>
  <c r="Q500" i="32"/>
  <c r="Q501" i="32"/>
  <c r="Q502" i="32"/>
  <c r="Q503" i="32"/>
  <c r="Q504" i="32"/>
  <c r="Q505" i="32"/>
  <c r="Q506" i="32"/>
  <c r="Q507" i="32"/>
  <c r="Q508" i="32"/>
  <c r="Q509" i="32"/>
  <c r="Q510" i="32"/>
  <c r="Q511" i="32"/>
  <c r="Q512" i="32"/>
  <c r="Q513" i="32"/>
  <c r="Q514" i="32"/>
  <c r="Q515" i="32"/>
  <c r="Q516" i="32"/>
  <c r="Q517" i="32"/>
  <c r="Q518" i="32"/>
  <c r="Q519" i="32"/>
  <c r="Q520" i="32"/>
  <c r="Q521" i="32"/>
  <c r="Q522" i="32"/>
  <c r="Q523" i="32"/>
  <c r="Q524" i="32"/>
  <c r="Q525" i="32"/>
  <c r="Q526" i="32"/>
  <c r="Q527" i="32"/>
  <c r="Q528" i="32"/>
  <c r="Q529" i="32"/>
  <c r="Q530" i="32"/>
  <c r="Q531" i="32"/>
  <c r="Q532" i="32"/>
  <c r="Q533" i="32"/>
  <c r="Q534" i="32"/>
  <c r="Q535" i="32"/>
  <c r="Q536" i="32"/>
  <c r="Q537" i="32"/>
  <c r="Q538" i="32"/>
  <c r="Q539" i="32"/>
  <c r="Q540" i="32"/>
  <c r="Q541" i="32"/>
  <c r="Q542" i="32"/>
  <c r="Q543" i="32"/>
  <c r="Q544" i="32"/>
  <c r="Q545" i="32"/>
  <c r="Q546" i="32"/>
  <c r="Q547" i="32"/>
  <c r="Q548" i="32"/>
  <c r="Q549" i="32"/>
  <c r="Q550" i="32"/>
  <c r="Q551" i="32"/>
  <c r="Q552" i="32"/>
  <c r="Q553" i="32"/>
  <c r="Q554" i="32"/>
  <c r="Q555" i="32"/>
  <c r="Q556" i="32"/>
  <c r="Q557" i="32"/>
  <c r="Q558" i="32"/>
  <c r="Q559" i="32"/>
  <c r="Q560" i="32"/>
  <c r="Q561" i="32"/>
  <c r="Q562" i="32"/>
  <c r="Q563" i="32"/>
  <c r="Q564" i="32"/>
  <c r="Q565" i="32"/>
  <c r="Q566" i="32"/>
  <c r="Q567" i="32"/>
  <c r="Q568" i="32"/>
  <c r="Q569" i="32"/>
  <c r="Q570" i="32"/>
  <c r="Q571" i="32"/>
  <c r="Q572" i="32"/>
  <c r="Q573" i="32"/>
  <c r="Q574" i="32"/>
  <c r="Q575" i="32"/>
  <c r="Q576" i="32"/>
  <c r="Q577" i="32"/>
  <c r="Q578" i="32"/>
  <c r="Q579" i="32"/>
  <c r="Q580" i="32"/>
  <c r="Q581" i="32"/>
  <c r="Q582" i="32"/>
  <c r="Q583" i="32"/>
  <c r="Q584" i="32"/>
  <c r="Q585" i="32"/>
  <c r="Q586" i="32"/>
  <c r="Q587" i="32"/>
  <c r="Q588" i="32"/>
  <c r="Q589" i="32"/>
  <c r="Q590" i="32"/>
  <c r="Q591" i="32"/>
  <c r="Q592" i="32"/>
  <c r="Q593" i="32"/>
  <c r="Q594" i="32"/>
  <c r="Q595" i="32"/>
  <c r="Q596" i="32"/>
  <c r="Q597" i="32"/>
  <c r="Q598" i="32"/>
  <c r="Q599" i="32"/>
  <c r="Q600" i="32"/>
  <c r="Q601" i="32"/>
  <c r="Q602" i="32"/>
  <c r="Q603" i="32"/>
  <c r="Q604" i="32"/>
  <c r="Q605" i="32"/>
  <c r="Q606" i="32"/>
  <c r="Q607" i="32"/>
  <c r="Q608" i="32"/>
  <c r="Q609" i="32"/>
  <c r="Q610" i="32"/>
  <c r="Q611" i="32"/>
  <c r="Q612" i="32"/>
  <c r="Q613" i="32"/>
  <c r="Q614" i="32"/>
  <c r="Q615" i="32"/>
  <c r="Q616" i="32"/>
  <c r="Q617" i="32"/>
  <c r="Q618" i="32"/>
  <c r="Q619" i="32"/>
  <c r="Q620" i="32"/>
  <c r="Q621" i="32"/>
  <c r="Q622" i="32"/>
  <c r="Q623" i="32"/>
  <c r="Q624" i="32"/>
  <c r="Q625" i="32"/>
  <c r="Q626" i="32"/>
  <c r="Q627" i="32"/>
  <c r="Q628" i="32"/>
  <c r="Q629" i="32"/>
  <c r="Q630" i="32"/>
  <c r="Q631" i="32"/>
  <c r="Q632" i="32"/>
  <c r="Q633" i="32"/>
  <c r="Q634" i="32"/>
  <c r="Q635" i="32"/>
  <c r="Q636" i="32"/>
  <c r="Q637" i="32"/>
  <c r="Q638" i="32"/>
  <c r="Q639" i="32"/>
  <c r="Q640" i="32"/>
  <c r="Q641" i="32"/>
  <c r="Q642" i="32"/>
  <c r="Q643" i="32"/>
  <c r="Q644" i="32"/>
  <c r="Q645" i="32"/>
  <c r="Q646" i="32"/>
  <c r="Q647" i="32"/>
  <c r="Q648" i="32"/>
  <c r="Q649" i="32"/>
  <c r="Q650" i="32"/>
  <c r="Q651" i="32"/>
  <c r="Q652" i="32"/>
  <c r="Q653" i="32"/>
  <c r="Q654" i="32"/>
  <c r="Q655" i="32"/>
  <c r="Q656" i="32"/>
  <c r="Q657" i="32"/>
  <c r="Q658" i="32"/>
  <c r="Q659" i="32"/>
  <c r="Q660" i="32"/>
  <c r="Q661" i="32"/>
  <c r="Q662" i="32"/>
  <c r="Q663" i="32"/>
  <c r="Q664" i="32"/>
  <c r="Q665" i="32"/>
  <c r="Q666" i="32"/>
  <c r="Q667" i="32"/>
  <c r="Q668" i="32"/>
  <c r="Q669" i="32"/>
  <c r="Q670" i="32"/>
  <c r="Q671" i="32"/>
  <c r="Q672" i="32"/>
  <c r="Q673" i="32"/>
  <c r="Q674" i="32"/>
  <c r="Q675" i="32"/>
  <c r="Q676" i="32"/>
  <c r="Q677" i="32"/>
  <c r="Q678" i="32"/>
  <c r="Q679" i="32"/>
  <c r="Q680" i="32"/>
  <c r="Q681" i="32"/>
  <c r="Q682" i="32"/>
  <c r="Q683" i="32"/>
  <c r="Q684" i="32"/>
  <c r="Q685" i="32"/>
  <c r="Q686" i="32"/>
  <c r="Q687" i="32"/>
  <c r="Q688" i="32"/>
  <c r="Q689" i="32"/>
  <c r="Q690" i="32"/>
  <c r="Q691" i="32"/>
  <c r="Q692" i="32"/>
  <c r="Q693" i="32"/>
  <c r="Q694" i="32"/>
  <c r="Q695" i="32"/>
  <c r="Q696" i="32"/>
  <c r="Q697" i="32"/>
  <c r="Q698" i="32"/>
  <c r="Q699" i="32"/>
  <c r="Q700" i="32"/>
  <c r="Q701" i="32"/>
  <c r="Q702" i="32"/>
  <c r="Q703" i="32"/>
  <c r="Q704" i="32"/>
  <c r="Q705" i="32"/>
  <c r="Q706" i="32"/>
  <c r="Q707" i="32"/>
  <c r="Q708" i="32"/>
  <c r="Q709" i="32"/>
  <c r="Q710" i="32"/>
  <c r="Q711" i="32"/>
  <c r="Q712" i="32"/>
  <c r="Q713" i="32"/>
  <c r="Q714" i="32"/>
  <c r="Q715" i="32"/>
  <c r="Q716" i="32"/>
  <c r="Q717" i="32"/>
  <c r="Q718" i="32"/>
  <c r="Q719" i="32"/>
  <c r="Q720" i="32"/>
  <c r="Q721" i="32"/>
  <c r="Q722" i="32"/>
  <c r="Q723" i="32"/>
  <c r="Q724" i="32"/>
  <c r="Q725" i="32"/>
  <c r="Q726" i="32"/>
  <c r="Q727" i="32"/>
  <c r="Q728" i="32"/>
  <c r="Q729" i="32"/>
  <c r="Q730" i="32"/>
  <c r="Q731" i="32"/>
  <c r="Q732" i="32"/>
  <c r="Q733" i="32"/>
  <c r="Q734" i="32"/>
  <c r="Q735" i="32"/>
  <c r="Q736" i="32"/>
  <c r="Q737" i="32"/>
  <c r="Q738" i="32"/>
  <c r="Q739" i="32"/>
  <c r="Q740" i="32"/>
  <c r="Q741" i="32"/>
  <c r="Q742" i="32"/>
  <c r="Q743" i="32"/>
  <c r="Q744" i="32"/>
  <c r="Q745" i="32"/>
  <c r="Q746" i="32"/>
  <c r="Q747" i="32"/>
  <c r="Q748" i="32"/>
  <c r="Q749" i="32"/>
  <c r="Q750" i="32"/>
  <c r="Q751" i="32"/>
  <c r="Q752" i="32"/>
  <c r="Q753" i="32"/>
  <c r="Q754" i="32"/>
  <c r="Q755" i="32"/>
  <c r="Q756" i="32"/>
  <c r="Q757" i="32"/>
  <c r="Q758" i="32"/>
  <c r="Q759" i="32"/>
  <c r="Q760" i="32"/>
  <c r="Q761" i="32"/>
  <c r="Q762" i="32"/>
  <c r="Q763" i="32"/>
  <c r="Q764" i="32"/>
  <c r="Q765" i="32"/>
  <c r="Q766" i="32"/>
  <c r="Q767" i="32"/>
  <c r="Q768" i="32"/>
  <c r="Q769" i="32"/>
  <c r="Q770" i="32"/>
  <c r="Q771" i="32"/>
  <c r="Q772" i="32"/>
  <c r="Q773" i="32"/>
  <c r="Q774" i="32"/>
  <c r="Q775" i="32"/>
  <c r="Q776" i="32"/>
  <c r="Q777" i="32"/>
  <c r="Q778" i="32"/>
  <c r="Q779" i="32"/>
  <c r="Q780" i="32"/>
  <c r="Q781" i="32"/>
  <c r="Q782" i="32"/>
  <c r="Q783" i="32"/>
  <c r="Q784" i="32"/>
  <c r="Q785" i="32"/>
  <c r="Q786" i="32"/>
  <c r="Q787" i="32"/>
  <c r="Q788" i="32"/>
  <c r="Q789" i="32"/>
  <c r="Q790" i="32"/>
  <c r="Q791" i="32"/>
  <c r="Q792" i="32"/>
  <c r="Q793" i="32"/>
  <c r="Q794" i="32"/>
  <c r="Q795" i="32"/>
  <c r="Q796" i="32"/>
  <c r="Q797" i="32"/>
  <c r="Q798" i="32"/>
  <c r="Q799" i="32"/>
  <c r="Q800" i="32"/>
  <c r="Q801" i="32"/>
  <c r="Q802" i="32"/>
  <c r="Q803" i="32"/>
  <c r="Q804" i="32"/>
  <c r="Q805" i="32"/>
  <c r="Q806" i="32"/>
  <c r="Q807" i="32"/>
  <c r="Q808" i="32"/>
  <c r="Q809" i="32"/>
  <c r="Q810" i="32"/>
  <c r="Q811" i="32"/>
  <c r="Q812" i="32"/>
  <c r="Q813" i="32"/>
  <c r="Q814" i="32"/>
  <c r="Q815" i="32"/>
  <c r="Q816" i="32"/>
  <c r="Q817" i="32"/>
  <c r="Q818" i="32"/>
  <c r="Q819" i="32"/>
  <c r="Q820" i="32"/>
  <c r="Q821" i="32"/>
  <c r="Q822" i="32"/>
  <c r="Q823" i="32"/>
  <c r="Q824" i="32"/>
  <c r="Q825" i="32"/>
  <c r="Q826" i="32"/>
  <c r="Q827" i="32"/>
  <c r="Q828" i="32"/>
  <c r="Q829" i="32"/>
  <c r="Q830" i="32"/>
  <c r="Q831" i="32"/>
  <c r="Q832" i="32"/>
  <c r="Q833" i="32"/>
  <c r="Q834" i="32"/>
  <c r="Q835" i="32"/>
  <c r="Q836" i="32"/>
  <c r="Q837" i="32"/>
  <c r="Q838" i="32"/>
  <c r="Q839" i="32"/>
  <c r="Q840" i="32"/>
  <c r="Q841" i="32"/>
  <c r="Q842" i="32"/>
  <c r="Q843" i="32"/>
  <c r="Q844" i="32"/>
  <c r="Q845" i="32"/>
  <c r="Q846" i="32"/>
  <c r="Q847" i="32"/>
  <c r="Q848" i="32"/>
  <c r="Q849" i="32"/>
  <c r="Q850" i="32"/>
  <c r="Q851" i="32"/>
  <c r="Q852" i="32"/>
  <c r="Q853" i="32"/>
  <c r="Q854" i="32"/>
  <c r="Q855" i="32"/>
  <c r="Q856" i="32"/>
  <c r="Q857" i="32"/>
  <c r="Q858" i="32"/>
  <c r="Q859" i="32"/>
  <c r="Q860" i="32"/>
  <c r="Q861" i="32"/>
  <c r="Q862" i="32"/>
  <c r="Q863" i="32"/>
  <c r="Q864" i="32"/>
  <c r="Q865" i="32"/>
  <c r="Q866" i="32"/>
  <c r="Q867" i="32"/>
  <c r="Q868" i="32"/>
  <c r="Q869" i="32"/>
  <c r="Q870" i="32"/>
  <c r="Q871" i="32"/>
  <c r="Q872" i="32"/>
  <c r="Q873" i="32"/>
  <c r="Q874" i="32"/>
  <c r="Q875" i="32"/>
  <c r="Q876" i="32"/>
  <c r="Q877" i="32"/>
  <c r="Q878" i="32"/>
  <c r="Q879" i="32"/>
  <c r="Q880" i="32"/>
  <c r="Q881" i="32"/>
  <c r="Q882" i="32"/>
  <c r="Q883" i="32"/>
  <c r="Q884" i="32"/>
  <c r="Q885" i="32"/>
  <c r="Q886" i="32"/>
  <c r="Q887" i="32"/>
  <c r="Q888" i="32"/>
  <c r="Q889" i="32"/>
  <c r="Q890" i="32"/>
  <c r="Q891" i="32"/>
  <c r="Q892" i="32"/>
  <c r="Q893" i="32"/>
  <c r="Q894" i="32"/>
  <c r="Q895" i="32"/>
  <c r="Q896" i="32"/>
  <c r="Q897" i="32"/>
  <c r="Q898" i="32"/>
  <c r="Q899" i="32"/>
  <c r="Q900" i="32"/>
  <c r="Q901" i="32"/>
  <c r="Q902" i="32"/>
  <c r="Q903" i="32"/>
  <c r="Q904" i="32"/>
  <c r="Q905" i="32"/>
  <c r="Q906" i="32"/>
  <c r="Q907" i="32"/>
  <c r="Q908" i="32"/>
  <c r="Q909" i="32"/>
  <c r="Q910" i="32"/>
  <c r="Q911" i="32"/>
  <c r="Q912" i="32"/>
  <c r="Q913" i="32"/>
  <c r="Q914" i="32"/>
  <c r="Q915" i="32"/>
  <c r="Q916" i="32"/>
  <c r="Q917" i="32"/>
  <c r="Q918" i="32"/>
  <c r="Q919" i="32"/>
  <c r="Q920" i="32"/>
  <c r="Q921" i="32"/>
  <c r="Q922" i="32"/>
  <c r="Q923" i="32"/>
  <c r="Q924" i="32"/>
  <c r="Q925" i="32"/>
  <c r="Q926" i="32"/>
  <c r="Q927" i="32"/>
  <c r="Q928" i="32"/>
  <c r="Q929" i="32"/>
  <c r="Q930" i="32"/>
  <c r="Q931" i="32"/>
  <c r="Q932" i="32"/>
  <c r="Q933" i="32"/>
  <c r="Q934" i="32"/>
  <c r="Q935" i="32"/>
  <c r="Q936" i="32"/>
  <c r="Q937" i="32"/>
  <c r="Q938" i="32"/>
  <c r="Q939" i="32"/>
  <c r="Q940" i="32"/>
  <c r="Q941" i="32"/>
  <c r="Q942" i="32"/>
  <c r="Q943" i="32"/>
  <c r="Q944" i="32"/>
  <c r="Q945" i="32"/>
  <c r="Q946" i="32"/>
  <c r="Q947" i="32"/>
  <c r="Q948" i="32"/>
  <c r="Q949" i="32"/>
  <c r="Q950" i="32"/>
  <c r="Q951" i="32"/>
  <c r="Q952" i="32"/>
  <c r="Q953" i="32"/>
  <c r="Q954" i="32"/>
  <c r="Q955" i="32"/>
  <c r="Q956" i="32"/>
  <c r="Q957" i="32"/>
  <c r="Q958" i="32"/>
  <c r="Q959" i="32"/>
  <c r="Q960" i="32"/>
  <c r="Q961" i="32"/>
  <c r="Q962" i="32"/>
  <c r="Q963" i="32"/>
  <c r="Q964" i="32"/>
  <c r="Q965" i="32"/>
  <c r="Q966" i="32"/>
  <c r="Q967" i="32"/>
  <c r="Q968" i="32"/>
  <c r="Q969" i="32"/>
  <c r="Q970" i="32"/>
  <c r="Q971" i="32"/>
  <c r="Q972" i="32"/>
  <c r="Q973" i="32"/>
  <c r="Q974" i="32"/>
  <c r="Q975" i="32"/>
  <c r="Q976" i="32"/>
  <c r="Q977" i="32"/>
  <c r="Q978" i="32"/>
  <c r="Q979" i="32"/>
  <c r="Q980" i="32"/>
  <c r="Q981" i="32"/>
  <c r="Q982" i="32"/>
  <c r="Q983" i="32"/>
  <c r="Q984" i="32"/>
  <c r="Q985" i="32"/>
  <c r="Q986" i="32"/>
  <c r="Q987" i="32"/>
  <c r="Q988" i="32"/>
  <c r="Q989" i="32"/>
  <c r="Q990" i="32"/>
  <c r="Q991" i="32"/>
  <c r="Q992" i="32"/>
  <c r="Q993" i="32"/>
  <c r="Q994" i="32"/>
  <c r="Q995" i="32"/>
  <c r="Q996" i="32"/>
  <c r="Q997" i="32"/>
  <c r="Q998" i="32"/>
  <c r="Q999" i="32"/>
  <c r="Q1000" i="32"/>
  <c r="Q1001" i="32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725" i="8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763" i="8"/>
  <c r="B764" i="8"/>
  <c r="B765" i="8"/>
  <c r="B766" i="8"/>
  <c r="B767" i="8"/>
  <c r="B768" i="8"/>
  <c r="B769" i="8"/>
  <c r="B770" i="8"/>
  <c r="B771" i="8"/>
  <c r="B772" i="8"/>
  <c r="B773" i="8"/>
  <c r="B774" i="8"/>
  <c r="B775" i="8"/>
  <c r="B776" i="8"/>
  <c r="B777" i="8"/>
  <c r="B778" i="8"/>
  <c r="B779" i="8"/>
  <c r="B780" i="8"/>
  <c r="B781" i="8"/>
  <c r="B782" i="8"/>
  <c r="B783" i="8"/>
  <c r="B784" i="8"/>
  <c r="B785" i="8"/>
  <c r="B786" i="8"/>
  <c r="B787" i="8"/>
  <c r="B788" i="8"/>
  <c r="B789" i="8"/>
  <c r="B790" i="8"/>
  <c r="B791" i="8"/>
  <c r="B792" i="8"/>
  <c r="B793" i="8"/>
  <c r="B794" i="8"/>
  <c r="B795" i="8"/>
  <c r="B796" i="8"/>
  <c r="B797" i="8"/>
  <c r="B798" i="8"/>
  <c r="B799" i="8"/>
  <c r="B800" i="8"/>
  <c r="B801" i="8"/>
  <c r="B802" i="8"/>
  <c r="B803" i="8"/>
  <c r="B804" i="8"/>
  <c r="B805" i="8"/>
  <c r="B806" i="8"/>
  <c r="B807" i="8"/>
  <c r="B808" i="8"/>
  <c r="B809" i="8"/>
  <c r="B810" i="8"/>
  <c r="B811" i="8"/>
  <c r="B812" i="8"/>
  <c r="B813" i="8"/>
  <c r="B814" i="8"/>
  <c r="B815" i="8"/>
  <c r="B816" i="8"/>
  <c r="B817" i="8"/>
  <c r="B818" i="8"/>
  <c r="B819" i="8"/>
  <c r="B820" i="8"/>
  <c r="B821" i="8"/>
  <c r="B822" i="8"/>
  <c r="B823" i="8"/>
  <c r="B824" i="8"/>
  <c r="B825" i="8"/>
  <c r="B826" i="8"/>
  <c r="B827" i="8"/>
  <c r="B828" i="8"/>
  <c r="B829" i="8"/>
  <c r="B830" i="8"/>
  <c r="B831" i="8"/>
  <c r="B832" i="8"/>
  <c r="B833" i="8"/>
  <c r="B834" i="8"/>
  <c r="B835" i="8"/>
  <c r="B836" i="8"/>
  <c r="B837" i="8"/>
  <c r="B838" i="8"/>
  <c r="B839" i="8"/>
  <c r="B840" i="8"/>
  <c r="B841" i="8"/>
  <c r="B842" i="8"/>
  <c r="B843" i="8"/>
  <c r="B844" i="8"/>
  <c r="B845" i="8"/>
  <c r="B846" i="8"/>
  <c r="B847" i="8"/>
  <c r="B848" i="8"/>
  <c r="B849" i="8"/>
  <c r="B850" i="8"/>
  <c r="B851" i="8"/>
  <c r="B852" i="8"/>
  <c r="B853" i="8"/>
  <c r="B854" i="8"/>
  <c r="B855" i="8"/>
  <c r="B856" i="8"/>
  <c r="B857" i="8"/>
  <c r="B858" i="8"/>
  <c r="B859" i="8"/>
  <c r="B860" i="8"/>
  <c r="B861" i="8"/>
  <c r="B862" i="8"/>
  <c r="B863" i="8"/>
  <c r="B864" i="8"/>
  <c r="B865" i="8"/>
  <c r="B866" i="8"/>
  <c r="B867" i="8"/>
  <c r="B868" i="8"/>
  <c r="B869" i="8"/>
  <c r="B870" i="8"/>
  <c r="B871" i="8"/>
  <c r="B872" i="8"/>
  <c r="B873" i="8"/>
  <c r="B874" i="8"/>
  <c r="B875" i="8"/>
  <c r="B876" i="8"/>
  <c r="B877" i="8"/>
  <c r="B878" i="8"/>
  <c r="B879" i="8"/>
  <c r="B880" i="8"/>
  <c r="B881" i="8"/>
  <c r="B882" i="8"/>
  <c r="B883" i="8"/>
  <c r="B884" i="8"/>
  <c r="B885" i="8"/>
  <c r="B886" i="8"/>
  <c r="B887" i="8"/>
  <c r="B888" i="8"/>
  <c r="B889" i="8"/>
  <c r="B890" i="8"/>
  <c r="B891" i="8"/>
  <c r="B892" i="8"/>
  <c r="B893" i="8"/>
  <c r="B894" i="8"/>
  <c r="B895" i="8"/>
  <c r="B896" i="8"/>
  <c r="B897" i="8"/>
  <c r="B898" i="8"/>
  <c r="B899" i="8"/>
  <c r="B900" i="8"/>
  <c r="B901" i="8"/>
  <c r="B902" i="8"/>
  <c r="B903" i="8"/>
  <c r="B904" i="8"/>
  <c r="B905" i="8"/>
  <c r="B906" i="8"/>
  <c r="B907" i="8"/>
  <c r="B908" i="8"/>
  <c r="B909" i="8"/>
  <c r="B910" i="8"/>
  <c r="B911" i="8"/>
  <c r="B912" i="8"/>
  <c r="B913" i="8"/>
  <c r="B914" i="8"/>
  <c r="B915" i="8"/>
  <c r="B916" i="8"/>
  <c r="B917" i="8"/>
  <c r="B918" i="8"/>
  <c r="B919" i="8"/>
  <c r="B920" i="8"/>
  <c r="B921" i="8"/>
  <c r="B922" i="8"/>
  <c r="B923" i="8"/>
  <c r="B924" i="8"/>
  <c r="B925" i="8"/>
  <c r="B926" i="8"/>
  <c r="B927" i="8"/>
  <c r="B928" i="8"/>
  <c r="B929" i="8"/>
  <c r="B930" i="8"/>
  <c r="B931" i="8"/>
  <c r="B932" i="8"/>
  <c r="B933" i="8"/>
  <c r="B934" i="8"/>
  <c r="B935" i="8"/>
  <c r="B936" i="8"/>
  <c r="B937" i="8"/>
  <c r="B938" i="8"/>
  <c r="B939" i="8"/>
  <c r="B940" i="8"/>
  <c r="B941" i="8"/>
  <c r="B942" i="8"/>
  <c r="B943" i="8"/>
  <c r="B944" i="8"/>
  <c r="B945" i="8"/>
  <c r="B946" i="8"/>
  <c r="B947" i="8"/>
  <c r="B948" i="8"/>
  <c r="B949" i="8"/>
  <c r="B950" i="8"/>
  <c r="B951" i="8"/>
  <c r="B952" i="8"/>
  <c r="B953" i="8"/>
  <c r="B954" i="8"/>
  <c r="B955" i="8"/>
  <c r="B956" i="8"/>
  <c r="B957" i="8"/>
  <c r="B958" i="8"/>
  <c r="B959" i="8"/>
  <c r="B960" i="8"/>
  <c r="B961" i="8"/>
  <c r="B962" i="8"/>
  <c r="B963" i="8"/>
  <c r="B964" i="8"/>
  <c r="B965" i="8"/>
  <c r="B966" i="8"/>
  <c r="B967" i="8"/>
  <c r="B968" i="8"/>
  <c r="B969" i="8"/>
  <c r="B970" i="8"/>
  <c r="B971" i="8"/>
  <c r="B972" i="8"/>
  <c r="B973" i="8"/>
  <c r="B974" i="8"/>
  <c r="B975" i="8"/>
  <c r="B976" i="8"/>
  <c r="B977" i="8"/>
  <c r="B978" i="8"/>
  <c r="B979" i="8"/>
  <c r="B980" i="8"/>
  <c r="B981" i="8"/>
  <c r="B982" i="8"/>
  <c r="B983" i="8"/>
  <c r="B984" i="8"/>
  <c r="B985" i="8"/>
  <c r="B986" i="8"/>
  <c r="B987" i="8"/>
  <c r="B988" i="8"/>
  <c r="B989" i="8"/>
  <c r="B990" i="8"/>
  <c r="B991" i="8"/>
  <c r="B992" i="8"/>
  <c r="B993" i="8"/>
  <c r="B994" i="8"/>
  <c r="B995" i="8"/>
  <c r="B996" i="8"/>
  <c r="B997" i="8"/>
  <c r="B998" i="8"/>
  <c r="B999" i="8"/>
  <c r="B1000" i="8"/>
  <c r="B1001" i="8"/>
  <c r="B1002" i="8"/>
  <c r="B1003" i="8"/>
  <c r="B1004" i="8"/>
  <c r="B1005" i="8"/>
  <c r="B1006" i="8"/>
  <c r="B1007" i="8"/>
  <c r="B1008" i="8"/>
  <c r="B1009" i="8"/>
  <c r="B1010" i="8"/>
  <c r="B1011" i="8"/>
  <c r="B1012" i="8"/>
  <c r="B1013" i="8"/>
  <c r="B1014" i="8"/>
  <c r="B1015" i="8"/>
  <c r="B1016" i="8"/>
  <c r="B1017" i="8"/>
  <c r="B1018" i="8"/>
  <c r="B1019" i="8"/>
  <c r="B1020" i="8"/>
  <c r="B1021" i="8"/>
  <c r="B1022" i="8"/>
  <c r="B1023" i="8"/>
  <c r="B1024" i="8"/>
  <c r="B1025" i="8"/>
  <c r="B1026" i="8"/>
  <c r="B1027" i="8"/>
  <c r="B1028" i="8"/>
  <c r="B1029" i="8"/>
  <c r="B1030" i="8"/>
  <c r="B1031" i="8"/>
  <c r="B1032" i="8"/>
  <c r="B1033" i="8"/>
  <c r="B1034" i="8"/>
  <c r="B1035" i="8"/>
  <c r="B1036" i="8"/>
  <c r="B1037" i="8"/>
  <c r="B1038" i="8"/>
  <c r="B1039" i="8"/>
  <c r="B1040" i="8"/>
  <c r="B1041" i="8"/>
  <c r="B1042" i="8"/>
  <c r="B1043" i="8"/>
  <c r="B1044" i="8"/>
  <c r="B1045" i="8"/>
  <c r="B1046" i="8"/>
  <c r="B1047" i="8"/>
  <c r="B1048" i="8"/>
  <c r="B1049" i="8"/>
  <c r="B1050" i="8"/>
  <c r="B1051" i="8"/>
  <c r="B1052" i="8"/>
  <c r="B1053" i="8"/>
  <c r="B1054" i="8"/>
  <c r="B1055" i="8"/>
  <c r="B1056" i="8"/>
  <c r="B1057" i="8"/>
  <c r="B1058" i="8"/>
  <c r="B1059" i="8"/>
  <c r="B1060" i="8"/>
  <c r="B1061" i="8"/>
  <c r="B1062" i="8"/>
  <c r="B1063" i="8"/>
  <c r="B1064" i="8"/>
  <c r="B1065" i="8"/>
  <c r="B1066" i="8"/>
  <c r="B1067" i="8"/>
  <c r="B1068" i="8"/>
  <c r="B1069" i="8"/>
  <c r="B1070" i="8"/>
  <c r="B1071" i="8"/>
  <c r="B1072" i="8"/>
  <c r="B1073" i="8"/>
  <c r="B1074" i="8"/>
  <c r="B1075" i="8"/>
  <c r="B1076" i="8"/>
  <c r="B1077" i="8"/>
  <c r="B1078" i="8"/>
  <c r="B1079" i="8"/>
  <c r="B1080" i="8"/>
  <c r="B1081" i="8"/>
  <c r="B1082" i="8"/>
  <c r="B1083" i="8"/>
  <c r="B1084" i="8"/>
  <c r="B1085" i="8"/>
  <c r="B1086" i="8"/>
  <c r="B1087" i="8"/>
  <c r="B1088" i="8"/>
  <c r="B1089" i="8"/>
  <c r="B1090" i="8"/>
  <c r="B1091" i="8"/>
  <c r="B1092" i="8"/>
  <c r="B1093" i="8"/>
  <c r="B1094" i="8"/>
  <c r="B1095" i="8"/>
  <c r="B1096" i="8"/>
  <c r="B1097" i="8"/>
  <c r="B1098" i="8"/>
  <c r="B1099" i="8"/>
  <c r="B1100" i="8"/>
  <c r="B1101" i="8"/>
  <c r="B1102" i="8"/>
  <c r="B1103" i="8"/>
  <c r="B1104" i="8"/>
  <c r="B1105" i="8"/>
  <c r="B1106" i="8"/>
  <c r="B1107" i="8"/>
  <c r="B1108" i="8"/>
  <c r="B1109" i="8"/>
  <c r="B1110" i="8"/>
  <c r="B1111" i="8"/>
  <c r="B1112" i="8"/>
  <c r="B1113" i="8"/>
  <c r="B1114" i="8"/>
  <c r="B1115" i="8"/>
  <c r="B1116" i="8"/>
  <c r="B1117" i="8"/>
  <c r="B1118" i="8"/>
  <c r="B1119" i="8"/>
  <c r="B1120" i="8"/>
  <c r="B1121" i="8"/>
  <c r="B1122" i="8"/>
  <c r="B1123" i="8"/>
  <c r="B1124" i="8"/>
  <c r="B1125" i="8"/>
  <c r="B1126" i="8"/>
  <c r="B1127" i="8"/>
  <c r="B1128" i="8"/>
  <c r="B1129" i="8"/>
  <c r="B1130" i="8"/>
  <c r="B1131" i="8"/>
  <c r="B1132" i="8"/>
  <c r="B1133" i="8"/>
  <c r="B1134" i="8"/>
  <c r="B1135" i="8"/>
  <c r="B1136" i="8"/>
  <c r="B1137" i="8"/>
  <c r="B1138" i="8"/>
  <c r="B1139" i="8"/>
  <c r="B1140" i="8"/>
  <c r="B1141" i="8"/>
  <c r="B1142" i="8"/>
  <c r="B1143" i="8"/>
  <c r="B1144" i="8"/>
  <c r="B1145" i="8"/>
  <c r="B1146" i="8"/>
  <c r="B1147" i="8"/>
  <c r="B1148" i="8"/>
  <c r="B1149" i="8"/>
  <c r="B1150" i="8"/>
  <c r="B1151" i="8"/>
  <c r="B1152" i="8"/>
  <c r="B1153" i="8"/>
  <c r="B1154" i="8"/>
  <c r="B1155" i="8"/>
  <c r="B1156" i="8"/>
  <c r="B1157" i="8"/>
  <c r="B1158" i="8"/>
  <c r="B1159" i="8"/>
  <c r="B1160" i="8"/>
  <c r="B1161" i="8"/>
  <c r="B1162" i="8"/>
  <c r="B1163" i="8"/>
  <c r="B1164" i="8"/>
  <c r="B1165" i="8"/>
  <c r="B1166" i="8"/>
  <c r="B1167" i="8"/>
  <c r="B1168" i="8"/>
  <c r="B1169" i="8"/>
  <c r="B1170" i="8"/>
  <c r="B1171" i="8"/>
  <c r="B1172" i="8"/>
  <c r="B1173" i="8"/>
  <c r="B1174" i="8"/>
  <c r="B1175" i="8"/>
  <c r="B1176" i="8"/>
  <c r="B1177" i="8"/>
  <c r="B1178" i="8"/>
  <c r="B1179" i="8"/>
  <c r="B1180" i="8"/>
  <c r="B1181" i="8"/>
  <c r="B1182" i="8"/>
  <c r="B1183" i="8"/>
  <c r="B1184" i="8"/>
  <c r="B1185" i="8"/>
  <c r="B1186" i="8"/>
  <c r="B1187" i="8"/>
  <c r="B1188" i="8"/>
  <c r="B1189" i="8"/>
  <c r="B1190" i="8"/>
  <c r="B1191" i="8"/>
  <c r="B1192" i="8"/>
  <c r="B1193" i="8"/>
  <c r="B1194" i="8"/>
  <c r="B1195" i="8"/>
  <c r="B1196" i="8"/>
  <c r="B1197" i="8"/>
  <c r="B1198" i="8"/>
  <c r="B1199" i="8"/>
  <c r="B1200" i="8"/>
  <c r="B1201" i="8"/>
  <c r="B1202" i="8"/>
  <c r="B1203" i="8"/>
  <c r="B1204" i="8"/>
  <c r="B1205" i="8"/>
  <c r="B1206" i="8"/>
  <c r="B1207" i="8"/>
  <c r="B1208" i="8"/>
  <c r="B1209" i="8"/>
  <c r="B1210" i="8"/>
  <c r="B1211" i="8"/>
  <c r="B1212" i="8"/>
  <c r="B1213" i="8"/>
  <c r="B1214" i="8"/>
  <c r="B1215" i="8"/>
  <c r="B1216" i="8"/>
  <c r="B1217" i="8"/>
  <c r="B1218" i="8"/>
  <c r="B1219" i="8"/>
  <c r="B1220" i="8"/>
  <c r="B1221" i="8"/>
  <c r="B1222" i="8"/>
  <c r="B1223" i="8"/>
  <c r="B1224" i="8"/>
  <c r="B1225" i="8"/>
  <c r="B1226" i="8"/>
  <c r="B1227" i="8"/>
  <c r="B1228" i="8"/>
  <c r="B1229" i="8"/>
  <c r="B1230" i="8"/>
  <c r="B1231" i="8"/>
  <c r="B1232" i="8"/>
  <c r="B1233" i="8"/>
  <c r="B1234" i="8"/>
  <c r="B1235" i="8"/>
  <c r="B1236" i="8"/>
  <c r="B1237" i="8"/>
  <c r="B1238" i="8"/>
  <c r="B1239" i="8"/>
  <c r="B1240" i="8"/>
  <c r="B1241" i="8"/>
  <c r="B1242" i="8"/>
  <c r="B1243" i="8"/>
  <c r="B1244" i="8"/>
  <c r="B1245" i="8"/>
  <c r="B1246" i="8"/>
  <c r="B1247" i="8"/>
  <c r="B1248" i="8"/>
  <c r="B1249" i="8"/>
  <c r="B1250" i="8"/>
  <c r="B1251" i="8"/>
  <c r="B1252" i="8"/>
  <c r="B1253" i="8"/>
  <c r="B1254" i="8"/>
  <c r="B1255" i="8"/>
  <c r="B1256" i="8"/>
  <c r="B1257" i="8"/>
  <c r="B1258" i="8"/>
  <c r="B1259" i="8"/>
  <c r="B1260" i="8"/>
  <c r="B1261" i="8"/>
  <c r="B1262" i="8"/>
  <c r="B1263" i="8"/>
  <c r="B1264" i="8"/>
  <c r="B1265" i="8"/>
  <c r="B1266" i="8"/>
  <c r="B1267" i="8"/>
  <c r="B1268" i="8"/>
  <c r="B1269" i="8"/>
  <c r="B1270" i="8"/>
  <c r="B1271" i="8"/>
  <c r="B1272" i="8"/>
  <c r="B1273" i="8"/>
  <c r="B1274" i="8"/>
  <c r="B1275" i="8"/>
  <c r="B1276" i="8"/>
  <c r="B1277" i="8"/>
  <c r="B1278" i="8"/>
  <c r="B1279" i="8"/>
  <c r="B1280" i="8"/>
  <c r="B1281" i="8"/>
  <c r="B1282" i="8"/>
  <c r="B1283" i="8"/>
  <c r="B1284" i="8"/>
  <c r="B1285" i="8"/>
  <c r="B1286" i="8"/>
  <c r="B1287" i="8"/>
  <c r="B1288" i="8"/>
  <c r="B1289" i="8"/>
  <c r="B1290" i="8"/>
  <c r="B1291" i="8"/>
  <c r="B1292" i="8"/>
  <c r="B1293" i="8"/>
  <c r="B1294" i="8"/>
  <c r="B1295" i="8"/>
  <c r="B1296" i="8"/>
  <c r="B1297" i="8"/>
  <c r="B1298" i="8"/>
  <c r="B1299" i="8"/>
  <c r="B1300" i="8"/>
  <c r="B1301" i="8"/>
  <c r="B1302" i="8"/>
  <c r="B1303" i="8"/>
  <c r="B1304" i="8"/>
  <c r="B1305" i="8"/>
  <c r="B1306" i="8"/>
  <c r="B1307" i="8"/>
  <c r="B1308" i="8"/>
  <c r="B1309" i="8"/>
  <c r="B1310" i="8"/>
  <c r="B1311" i="8"/>
  <c r="B1312" i="8"/>
  <c r="B1313" i="8"/>
  <c r="B1314" i="8"/>
  <c r="B1315" i="8"/>
  <c r="B1316" i="8"/>
  <c r="B1317" i="8"/>
  <c r="B1318" i="8"/>
  <c r="B1319" i="8"/>
  <c r="B1320" i="8"/>
  <c r="B1321" i="8"/>
  <c r="B1322" i="8"/>
  <c r="B1323" i="8"/>
  <c r="B1324" i="8"/>
  <c r="B1325" i="8"/>
  <c r="B1326" i="8"/>
  <c r="B1327" i="8"/>
  <c r="B1328" i="8"/>
  <c r="B1329" i="8"/>
  <c r="B1330" i="8"/>
  <c r="B1331" i="8"/>
  <c r="B1332" i="8"/>
  <c r="B1333" i="8"/>
  <c r="B1334" i="8"/>
  <c r="B1335" i="8"/>
  <c r="B1336" i="8"/>
  <c r="B1337" i="8"/>
  <c r="B1338" i="8"/>
  <c r="B1339" i="8"/>
  <c r="B1340" i="8"/>
  <c r="B1341" i="8"/>
  <c r="B1342" i="8"/>
  <c r="B1343" i="8"/>
  <c r="B1344" i="8"/>
  <c r="B1345" i="8"/>
  <c r="B1346" i="8"/>
  <c r="B1347" i="8"/>
  <c r="B1348" i="8"/>
  <c r="B1349" i="8"/>
  <c r="B1350" i="8"/>
  <c r="B1351" i="8"/>
  <c r="B1352" i="8"/>
  <c r="B1353" i="8"/>
  <c r="B1354" i="8"/>
  <c r="B1355" i="8"/>
  <c r="B1356" i="8"/>
  <c r="B1357" i="8"/>
  <c r="B1358" i="8"/>
  <c r="B1359" i="8"/>
  <c r="B1360" i="8"/>
  <c r="B1361" i="8"/>
  <c r="B1362" i="8"/>
  <c r="B1363" i="8"/>
  <c r="B1364" i="8"/>
  <c r="B1365" i="8"/>
  <c r="B1366" i="8"/>
  <c r="B1367" i="8"/>
  <c r="B1368" i="8"/>
  <c r="B1369" i="8"/>
  <c r="B1370" i="8"/>
  <c r="B1371" i="8"/>
  <c r="B1372" i="8"/>
  <c r="B1373" i="8"/>
  <c r="B1374" i="8"/>
  <c r="B1375" i="8"/>
  <c r="B1376" i="8"/>
  <c r="B1377" i="8"/>
  <c r="B1378" i="8"/>
  <c r="B1379" i="8"/>
  <c r="B1380" i="8"/>
  <c r="B1381" i="8"/>
  <c r="B1382" i="8"/>
  <c r="B1383" i="8"/>
  <c r="B1384" i="8"/>
  <c r="B1385" i="8"/>
  <c r="B1386" i="8"/>
  <c r="B1387" i="8"/>
  <c r="B1388" i="8"/>
  <c r="B1389" i="8"/>
  <c r="B1390" i="8"/>
  <c r="B1391" i="8"/>
  <c r="B1392" i="8"/>
  <c r="B1393" i="8"/>
  <c r="B1394" i="8"/>
  <c r="B1395" i="8"/>
  <c r="B1396" i="8"/>
  <c r="B1397" i="8"/>
  <c r="B1398" i="8"/>
  <c r="B1399" i="8"/>
  <c r="B1400" i="8"/>
  <c r="B1401" i="8"/>
  <c r="B1402" i="8"/>
  <c r="B1403" i="8"/>
  <c r="B1404" i="8"/>
  <c r="B1405" i="8"/>
  <c r="B1406" i="8"/>
  <c r="B1407" i="8"/>
  <c r="B1408" i="8"/>
  <c r="B1409" i="8"/>
  <c r="B1410" i="8"/>
  <c r="B1411" i="8"/>
  <c r="B1412" i="8"/>
  <c r="B1413" i="8"/>
  <c r="B1414" i="8"/>
  <c r="B1415" i="8"/>
  <c r="B1416" i="8"/>
  <c r="B1417" i="8"/>
  <c r="B1418" i="8"/>
  <c r="B1419" i="8"/>
  <c r="B1420" i="8"/>
  <c r="B1421" i="8"/>
  <c r="B1422" i="8"/>
  <c r="B1423" i="8"/>
  <c r="B1424" i="8"/>
  <c r="B1425" i="8"/>
  <c r="B1426" i="8"/>
  <c r="B1427" i="8"/>
  <c r="B1428" i="8"/>
  <c r="B1429" i="8"/>
  <c r="B1430" i="8"/>
  <c r="B1431" i="8"/>
  <c r="B1432" i="8"/>
  <c r="B1433" i="8"/>
  <c r="B1434" i="8"/>
  <c r="B1435" i="8"/>
  <c r="B1436" i="8"/>
  <c r="B1437" i="8"/>
  <c r="B1438" i="8"/>
  <c r="B1439" i="8"/>
  <c r="B1440" i="8"/>
  <c r="B1441" i="8"/>
  <c r="B1442" i="8"/>
  <c r="B1443" i="8"/>
  <c r="B1444" i="8"/>
  <c r="B1445" i="8"/>
  <c r="B1446" i="8"/>
  <c r="B1447" i="8"/>
  <c r="B1448" i="8"/>
  <c r="B1449" i="8"/>
  <c r="B1450" i="8"/>
  <c r="B1451" i="8"/>
  <c r="B1452" i="8"/>
  <c r="B1453" i="8"/>
  <c r="B1454" i="8"/>
  <c r="B1455" i="8"/>
  <c r="B1456" i="8"/>
  <c r="B1457" i="8"/>
  <c r="B1458" i="8"/>
  <c r="B1459" i="8"/>
  <c r="B1460" i="8"/>
  <c r="B1461" i="8"/>
  <c r="B1462" i="8"/>
  <c r="B1463" i="8"/>
  <c r="B1464" i="8"/>
  <c r="B1465" i="8"/>
  <c r="B1466" i="8"/>
  <c r="B1467" i="8"/>
  <c r="B1468" i="8"/>
  <c r="B1469" i="8"/>
  <c r="B1470" i="8"/>
  <c r="B1471" i="8"/>
  <c r="B1472" i="8"/>
  <c r="B1473" i="8"/>
  <c r="B1474" i="8"/>
  <c r="B1475" i="8"/>
  <c r="B1476" i="8"/>
  <c r="B1477" i="8"/>
  <c r="B1478" i="8"/>
  <c r="B1479" i="8"/>
  <c r="B1480" i="8"/>
  <c r="B1481" i="8"/>
  <c r="B1482" i="8"/>
  <c r="B1483" i="8"/>
  <c r="B1484" i="8"/>
  <c r="B1485" i="8"/>
  <c r="B1486" i="8"/>
  <c r="B1487" i="8"/>
  <c r="B1488" i="8"/>
  <c r="B1489" i="8"/>
  <c r="B1490" i="8"/>
  <c r="B1491" i="8"/>
  <c r="B1492" i="8"/>
  <c r="B1493" i="8"/>
  <c r="B1494" i="8"/>
  <c r="B1495" i="8"/>
  <c r="B1496" i="8"/>
  <c r="B1497" i="8"/>
  <c r="B1498" i="8"/>
  <c r="B1499" i="8"/>
  <c r="B1500" i="8"/>
  <c r="B1501" i="8"/>
  <c r="D4" i="45" l="1"/>
  <c r="D4" i="17"/>
  <c r="D4" i="12"/>
  <c r="B4" i="12" l="1"/>
  <c r="C3" i="8" l="1"/>
  <c r="B4" i="45" l="1"/>
  <c r="O4" i="7" l="1"/>
  <c r="O5" i="7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0" i="7"/>
  <c r="O31" i="7"/>
  <c r="O32" i="7"/>
  <c r="O33" i="7"/>
  <c r="O34" i="7"/>
  <c r="O35" i="7"/>
  <c r="O36" i="7"/>
  <c r="O37" i="7"/>
  <c r="O38" i="7"/>
  <c r="O39" i="7"/>
  <c r="O40" i="7"/>
  <c r="O41" i="7"/>
  <c r="O42" i="7"/>
  <c r="O43" i="7"/>
  <c r="O44" i="7"/>
  <c r="O45" i="7"/>
  <c r="O46" i="7"/>
  <c r="O47" i="7"/>
  <c r="O48" i="7"/>
  <c r="O49" i="7"/>
  <c r="O50" i="7"/>
  <c r="O51" i="7"/>
  <c r="O52" i="7"/>
  <c r="O53" i="7"/>
  <c r="O54" i="7"/>
  <c r="O55" i="7"/>
  <c r="O56" i="7"/>
  <c r="O57" i="7"/>
  <c r="O58" i="7"/>
  <c r="O59" i="7"/>
  <c r="O60" i="7"/>
  <c r="O61" i="7"/>
  <c r="O62" i="7"/>
  <c r="O63" i="7"/>
  <c r="O64" i="7"/>
  <c r="O65" i="7"/>
  <c r="O66" i="7"/>
  <c r="O67" i="7"/>
  <c r="O68" i="7"/>
  <c r="O69" i="7"/>
  <c r="O70" i="7"/>
  <c r="O71" i="7"/>
  <c r="O72" i="7"/>
  <c r="O73" i="7"/>
  <c r="O74" i="7"/>
  <c r="O75" i="7"/>
  <c r="O76" i="7"/>
  <c r="O77" i="7"/>
  <c r="O78" i="7"/>
  <c r="O79" i="7"/>
  <c r="O80" i="7"/>
  <c r="O81" i="7"/>
  <c r="O82" i="7"/>
  <c r="O83" i="7"/>
  <c r="O84" i="7"/>
  <c r="O85" i="7"/>
  <c r="O86" i="7"/>
  <c r="O87" i="7"/>
  <c r="O88" i="7"/>
  <c r="O89" i="7"/>
  <c r="O90" i="7"/>
  <c r="O91" i="7"/>
  <c r="O92" i="7"/>
  <c r="O93" i="7"/>
  <c r="O94" i="7"/>
  <c r="O95" i="7"/>
  <c r="O96" i="7"/>
  <c r="O97" i="7"/>
  <c r="O98" i="7"/>
  <c r="O99" i="7"/>
  <c r="O100" i="7"/>
  <c r="O101" i="7"/>
  <c r="O102" i="7"/>
  <c r="O103" i="7"/>
  <c r="O104" i="7"/>
  <c r="O105" i="7"/>
  <c r="O106" i="7"/>
  <c r="O107" i="7"/>
  <c r="O108" i="7"/>
  <c r="O109" i="7"/>
  <c r="O110" i="7"/>
  <c r="O111" i="7"/>
  <c r="O112" i="7"/>
  <c r="O113" i="7"/>
  <c r="O114" i="7"/>
  <c r="O115" i="7"/>
  <c r="O116" i="7"/>
  <c r="O117" i="7"/>
  <c r="O118" i="7"/>
  <c r="O119" i="7"/>
  <c r="O120" i="7"/>
  <c r="O121" i="7"/>
  <c r="O122" i="7"/>
  <c r="O123" i="7"/>
  <c r="O124" i="7"/>
  <c r="O125" i="7"/>
  <c r="O126" i="7"/>
  <c r="O127" i="7"/>
  <c r="O128" i="7"/>
  <c r="O129" i="7"/>
  <c r="O130" i="7"/>
  <c r="O131" i="7"/>
  <c r="O132" i="7"/>
  <c r="O133" i="7"/>
  <c r="O134" i="7"/>
  <c r="O135" i="7"/>
  <c r="O136" i="7"/>
  <c r="O137" i="7"/>
  <c r="O138" i="7"/>
  <c r="O139" i="7"/>
  <c r="O140" i="7"/>
  <c r="O141" i="7"/>
  <c r="O142" i="7"/>
  <c r="O143" i="7"/>
  <c r="O144" i="7"/>
  <c r="O145" i="7"/>
  <c r="O146" i="7"/>
  <c r="O147" i="7"/>
  <c r="O148" i="7"/>
  <c r="O149" i="7"/>
  <c r="O150" i="7"/>
  <c r="O151" i="7"/>
  <c r="O152" i="7"/>
  <c r="O153" i="7"/>
  <c r="O154" i="7"/>
  <c r="O155" i="7"/>
  <c r="O156" i="7"/>
  <c r="O157" i="7"/>
  <c r="O158" i="7"/>
  <c r="O159" i="7"/>
  <c r="O160" i="7"/>
  <c r="O161" i="7"/>
  <c r="O162" i="7"/>
  <c r="O163" i="7"/>
  <c r="O164" i="7"/>
  <c r="O165" i="7"/>
  <c r="O166" i="7"/>
  <c r="O167" i="7"/>
  <c r="O168" i="7"/>
  <c r="O169" i="7"/>
  <c r="O170" i="7"/>
  <c r="O171" i="7"/>
  <c r="O172" i="7"/>
  <c r="O173" i="7"/>
  <c r="O174" i="7"/>
  <c r="O175" i="7"/>
  <c r="O176" i="7"/>
  <c r="O177" i="7"/>
  <c r="O178" i="7"/>
  <c r="O179" i="7"/>
  <c r="O180" i="7"/>
  <c r="O181" i="7"/>
  <c r="O182" i="7"/>
  <c r="O183" i="7"/>
  <c r="O184" i="7"/>
  <c r="O185" i="7"/>
  <c r="O186" i="7"/>
  <c r="O187" i="7"/>
  <c r="O188" i="7"/>
  <c r="O189" i="7"/>
  <c r="O190" i="7"/>
  <c r="O191" i="7"/>
  <c r="O192" i="7"/>
  <c r="O193" i="7"/>
  <c r="O194" i="7"/>
  <c r="O195" i="7"/>
  <c r="O196" i="7"/>
  <c r="O197" i="7"/>
  <c r="O198" i="7"/>
  <c r="O199" i="7"/>
  <c r="O200" i="7"/>
  <c r="O201" i="7"/>
  <c r="O202" i="7"/>
  <c r="O203" i="7"/>
  <c r="O204" i="7"/>
  <c r="O205" i="7"/>
  <c r="O206" i="7"/>
  <c r="O207" i="7"/>
  <c r="O208" i="7"/>
  <c r="O209" i="7"/>
  <c r="O210" i="7"/>
  <c r="O211" i="7"/>
  <c r="O212" i="7"/>
  <c r="O213" i="7"/>
  <c r="O214" i="7"/>
  <c r="O215" i="7"/>
  <c r="O216" i="7"/>
  <c r="O217" i="7"/>
  <c r="O218" i="7"/>
  <c r="O219" i="7"/>
  <c r="O220" i="7"/>
  <c r="O221" i="7"/>
  <c r="O222" i="7"/>
  <c r="O223" i="7"/>
  <c r="O224" i="7"/>
  <c r="O225" i="7"/>
  <c r="O226" i="7"/>
  <c r="O227" i="7"/>
  <c r="O228" i="7"/>
  <c r="O229" i="7"/>
  <c r="O230" i="7"/>
  <c r="O231" i="7"/>
  <c r="O232" i="7"/>
  <c r="O233" i="7"/>
  <c r="O234" i="7"/>
  <c r="O235" i="7"/>
  <c r="O236" i="7"/>
  <c r="O237" i="7"/>
  <c r="O238" i="7"/>
  <c r="O239" i="7"/>
  <c r="O240" i="7"/>
  <c r="O241" i="7"/>
  <c r="O242" i="7"/>
  <c r="O243" i="7"/>
  <c r="O244" i="7"/>
  <c r="O245" i="7"/>
  <c r="O246" i="7"/>
  <c r="O247" i="7"/>
  <c r="O248" i="7"/>
  <c r="O249" i="7"/>
  <c r="O250" i="7"/>
  <c r="O251" i="7"/>
  <c r="O252" i="7"/>
  <c r="O253" i="7"/>
  <c r="O254" i="7"/>
  <c r="O255" i="7"/>
  <c r="O256" i="7"/>
  <c r="O257" i="7"/>
  <c r="O258" i="7"/>
  <c r="O259" i="7"/>
  <c r="O260" i="7"/>
  <c r="O261" i="7"/>
  <c r="O262" i="7"/>
  <c r="O263" i="7"/>
  <c r="O264" i="7"/>
  <c r="O265" i="7"/>
  <c r="O266" i="7"/>
  <c r="O267" i="7"/>
  <c r="O268" i="7"/>
  <c r="O269" i="7"/>
  <c r="O270" i="7"/>
  <c r="O271" i="7"/>
  <c r="O272" i="7"/>
  <c r="O273" i="7"/>
  <c r="O274" i="7"/>
  <c r="O275" i="7"/>
  <c r="O276" i="7"/>
  <c r="O277" i="7"/>
  <c r="O278" i="7"/>
  <c r="O279" i="7"/>
  <c r="O280" i="7"/>
  <c r="O281" i="7"/>
  <c r="O282" i="7"/>
  <c r="O283" i="7"/>
  <c r="O284" i="7"/>
  <c r="O285" i="7"/>
  <c r="O286" i="7"/>
  <c r="O287" i="7"/>
  <c r="O288" i="7"/>
  <c r="O289" i="7"/>
  <c r="O290" i="7"/>
  <c r="O291" i="7"/>
  <c r="O292" i="7"/>
  <c r="O293" i="7"/>
  <c r="O294" i="7"/>
  <c r="O295" i="7"/>
  <c r="O296" i="7"/>
  <c r="O297" i="7"/>
  <c r="O298" i="7"/>
  <c r="O299" i="7"/>
  <c r="O300" i="7"/>
  <c r="O301" i="7"/>
  <c r="O302" i="7"/>
  <c r="O303" i="7"/>
  <c r="O304" i="7"/>
  <c r="O305" i="7"/>
  <c r="O306" i="7"/>
  <c r="O307" i="7"/>
  <c r="O308" i="7"/>
  <c r="O309" i="7"/>
  <c r="O310" i="7"/>
  <c r="O311" i="7"/>
  <c r="O312" i="7"/>
  <c r="O313" i="7"/>
  <c r="O314" i="7"/>
  <c r="O315" i="7"/>
  <c r="O316" i="7"/>
  <c r="O317" i="7"/>
  <c r="O318" i="7"/>
  <c r="O319" i="7"/>
  <c r="O320" i="7"/>
  <c r="O321" i="7"/>
  <c r="O322" i="7"/>
  <c r="O323" i="7"/>
  <c r="O324" i="7"/>
  <c r="O325" i="7"/>
  <c r="O326" i="7"/>
  <c r="O327" i="7"/>
  <c r="O328" i="7"/>
  <c r="O329" i="7"/>
  <c r="O330" i="7"/>
  <c r="O331" i="7"/>
  <c r="O332" i="7"/>
  <c r="O333" i="7"/>
  <c r="O334" i="7"/>
  <c r="O335" i="7"/>
  <c r="O336" i="7"/>
  <c r="O337" i="7"/>
  <c r="O338" i="7"/>
  <c r="O339" i="7"/>
  <c r="O340" i="7"/>
  <c r="O341" i="7"/>
  <c r="O342" i="7"/>
  <c r="O343" i="7"/>
  <c r="O344" i="7"/>
  <c r="O345" i="7"/>
  <c r="O346" i="7"/>
  <c r="O347" i="7"/>
  <c r="O348" i="7"/>
  <c r="O349" i="7"/>
  <c r="O350" i="7"/>
  <c r="O351" i="7"/>
  <c r="O352" i="7"/>
  <c r="O353" i="7"/>
  <c r="O354" i="7"/>
  <c r="O355" i="7"/>
  <c r="O356" i="7"/>
  <c r="O357" i="7"/>
  <c r="O358" i="7"/>
  <c r="O359" i="7"/>
  <c r="O360" i="7"/>
  <c r="O361" i="7"/>
  <c r="O362" i="7"/>
  <c r="O363" i="7"/>
  <c r="O364" i="7"/>
  <c r="O365" i="7"/>
  <c r="O366" i="7"/>
  <c r="O367" i="7"/>
  <c r="O368" i="7"/>
  <c r="O369" i="7"/>
  <c r="O370" i="7"/>
  <c r="O371" i="7"/>
  <c r="O372" i="7"/>
  <c r="O373" i="7"/>
  <c r="O374" i="7"/>
  <c r="O375" i="7"/>
  <c r="O376" i="7"/>
  <c r="O377" i="7"/>
  <c r="O378" i="7"/>
  <c r="O379" i="7"/>
  <c r="O380" i="7"/>
  <c r="O381" i="7"/>
  <c r="O382" i="7"/>
  <c r="O383" i="7"/>
  <c r="O384" i="7"/>
  <c r="O385" i="7"/>
  <c r="O386" i="7"/>
  <c r="O387" i="7"/>
  <c r="O388" i="7"/>
  <c r="O389" i="7"/>
  <c r="O390" i="7"/>
  <c r="O391" i="7"/>
  <c r="O392" i="7"/>
  <c r="O393" i="7"/>
  <c r="O394" i="7"/>
  <c r="O395" i="7"/>
  <c r="O396" i="7"/>
  <c r="O397" i="7"/>
  <c r="O398" i="7"/>
  <c r="O399" i="7"/>
  <c r="O400" i="7"/>
  <c r="O401" i="7"/>
  <c r="O402" i="7"/>
  <c r="O403" i="7"/>
  <c r="O404" i="7"/>
  <c r="O405" i="7"/>
  <c r="O406" i="7"/>
  <c r="O407" i="7"/>
  <c r="O408" i="7"/>
  <c r="O409" i="7"/>
  <c r="O410" i="7"/>
  <c r="O411" i="7"/>
  <c r="O412" i="7"/>
  <c r="O413" i="7"/>
  <c r="O414" i="7"/>
  <c r="O415" i="7"/>
  <c r="O416" i="7"/>
  <c r="O417" i="7"/>
  <c r="O418" i="7"/>
  <c r="O419" i="7"/>
  <c r="O420" i="7"/>
  <c r="O421" i="7"/>
  <c r="O422" i="7"/>
  <c r="O423" i="7"/>
  <c r="O424" i="7"/>
  <c r="O425" i="7"/>
  <c r="O426" i="7"/>
  <c r="O427" i="7"/>
  <c r="O428" i="7"/>
  <c r="O429" i="7"/>
  <c r="O430" i="7"/>
  <c r="O431" i="7"/>
  <c r="O432" i="7"/>
  <c r="O433" i="7"/>
  <c r="O434" i="7"/>
  <c r="O435" i="7"/>
  <c r="O436" i="7"/>
  <c r="O437" i="7"/>
  <c r="O438" i="7"/>
  <c r="O439" i="7"/>
  <c r="O440" i="7"/>
  <c r="O441" i="7"/>
  <c r="O442" i="7"/>
  <c r="O443" i="7"/>
  <c r="O444" i="7"/>
  <c r="O445" i="7"/>
  <c r="O446" i="7"/>
  <c r="O447" i="7"/>
  <c r="O448" i="7"/>
  <c r="O449" i="7"/>
  <c r="O450" i="7"/>
  <c r="O451" i="7"/>
  <c r="O452" i="7"/>
  <c r="O453" i="7"/>
  <c r="O454" i="7"/>
  <c r="O455" i="7"/>
  <c r="O456" i="7"/>
  <c r="O457" i="7"/>
  <c r="O458" i="7"/>
  <c r="O459" i="7"/>
  <c r="O460" i="7"/>
  <c r="O461" i="7"/>
  <c r="O462" i="7"/>
  <c r="O463" i="7"/>
  <c r="O464" i="7"/>
  <c r="O465" i="7"/>
  <c r="O466" i="7"/>
  <c r="O467" i="7"/>
  <c r="O468" i="7"/>
  <c r="O469" i="7"/>
  <c r="O470" i="7"/>
  <c r="O471" i="7"/>
  <c r="O472" i="7"/>
  <c r="O473" i="7"/>
  <c r="O474" i="7"/>
  <c r="O475" i="7"/>
  <c r="O476" i="7"/>
  <c r="O477" i="7"/>
  <c r="O478" i="7"/>
  <c r="O479" i="7"/>
  <c r="O480" i="7"/>
  <c r="O481" i="7"/>
  <c r="O482" i="7"/>
  <c r="O483" i="7"/>
  <c r="O484" i="7"/>
  <c r="O485" i="7"/>
  <c r="O486" i="7"/>
  <c r="O487" i="7"/>
  <c r="O488" i="7"/>
  <c r="O489" i="7"/>
  <c r="O490" i="7"/>
  <c r="O491" i="7"/>
  <c r="O492" i="7"/>
  <c r="O493" i="7"/>
  <c r="O494" i="7"/>
  <c r="O495" i="7"/>
  <c r="O496" i="7"/>
  <c r="O497" i="7"/>
  <c r="O498" i="7"/>
  <c r="O499" i="7"/>
  <c r="O500" i="7"/>
  <c r="O501" i="7"/>
  <c r="O502" i="7"/>
  <c r="O503" i="7"/>
  <c r="O504" i="7"/>
  <c r="O505" i="7"/>
  <c r="O506" i="7"/>
  <c r="O507" i="7"/>
  <c r="O508" i="7"/>
  <c r="O509" i="7"/>
  <c r="O510" i="7"/>
  <c r="O511" i="7"/>
  <c r="O512" i="7"/>
  <c r="O513" i="7"/>
  <c r="O514" i="7"/>
  <c r="O515" i="7"/>
  <c r="O516" i="7"/>
  <c r="O517" i="7"/>
  <c r="O518" i="7"/>
  <c r="O519" i="7"/>
  <c r="O520" i="7"/>
  <c r="O521" i="7"/>
  <c r="O522" i="7"/>
  <c r="O523" i="7"/>
  <c r="O524" i="7"/>
  <c r="O525" i="7"/>
  <c r="O526" i="7"/>
  <c r="O527" i="7"/>
  <c r="O528" i="7"/>
  <c r="O529" i="7"/>
  <c r="O530" i="7"/>
  <c r="O531" i="7"/>
  <c r="O532" i="7"/>
  <c r="O533" i="7"/>
  <c r="O534" i="7"/>
  <c r="O535" i="7"/>
  <c r="O536" i="7"/>
  <c r="O537" i="7"/>
  <c r="O538" i="7"/>
  <c r="O539" i="7"/>
  <c r="O540" i="7"/>
  <c r="O541" i="7"/>
  <c r="O542" i="7"/>
  <c r="O543" i="7"/>
  <c r="O544" i="7"/>
  <c r="O545" i="7"/>
  <c r="O546" i="7"/>
  <c r="O547" i="7"/>
  <c r="O548" i="7"/>
  <c r="O549" i="7"/>
  <c r="O550" i="7"/>
  <c r="O551" i="7"/>
  <c r="O552" i="7"/>
  <c r="O553" i="7"/>
  <c r="O554" i="7"/>
  <c r="O555" i="7"/>
  <c r="O556" i="7"/>
  <c r="O557" i="7"/>
  <c r="O558" i="7"/>
  <c r="O559" i="7"/>
  <c r="O560" i="7"/>
  <c r="O561" i="7"/>
  <c r="O562" i="7"/>
  <c r="O563" i="7"/>
  <c r="O564" i="7"/>
  <c r="O565" i="7"/>
  <c r="O566" i="7"/>
  <c r="O567" i="7"/>
  <c r="O568" i="7"/>
  <c r="O569" i="7"/>
  <c r="O570" i="7"/>
  <c r="O571" i="7"/>
  <c r="O572" i="7"/>
  <c r="O573" i="7"/>
  <c r="O574" i="7"/>
  <c r="O575" i="7"/>
  <c r="O576" i="7"/>
  <c r="O577" i="7"/>
  <c r="O578" i="7"/>
  <c r="O579" i="7"/>
  <c r="O580" i="7"/>
  <c r="O581" i="7"/>
  <c r="O582" i="7"/>
  <c r="O583" i="7"/>
  <c r="O584" i="7"/>
  <c r="O585" i="7"/>
  <c r="O586" i="7"/>
  <c r="O587" i="7"/>
  <c r="O588" i="7"/>
  <c r="O589" i="7"/>
  <c r="O590" i="7"/>
  <c r="O591" i="7"/>
  <c r="O592" i="7"/>
  <c r="O593" i="7"/>
  <c r="O594" i="7"/>
  <c r="O595" i="7"/>
  <c r="O596" i="7"/>
  <c r="O597" i="7"/>
  <c r="O598" i="7"/>
  <c r="O599" i="7"/>
  <c r="O600" i="7"/>
  <c r="O601" i="7"/>
  <c r="O602" i="7"/>
  <c r="O603" i="7"/>
  <c r="O604" i="7"/>
  <c r="O605" i="7"/>
  <c r="O606" i="7"/>
  <c r="O607" i="7"/>
  <c r="O608" i="7"/>
  <c r="O609" i="7"/>
  <c r="O610" i="7"/>
  <c r="O611" i="7"/>
  <c r="O612" i="7"/>
  <c r="O613" i="7"/>
  <c r="O614" i="7"/>
  <c r="O615" i="7"/>
  <c r="O616" i="7"/>
  <c r="O617" i="7"/>
  <c r="O618" i="7"/>
  <c r="O619" i="7"/>
  <c r="O620" i="7"/>
  <c r="O621" i="7"/>
  <c r="O622" i="7"/>
  <c r="O623" i="7"/>
  <c r="O624" i="7"/>
  <c r="O625" i="7"/>
  <c r="O626" i="7"/>
  <c r="O627" i="7"/>
  <c r="O628" i="7"/>
  <c r="O629" i="7"/>
  <c r="O630" i="7"/>
  <c r="O631" i="7"/>
  <c r="O632" i="7"/>
  <c r="O633" i="7"/>
  <c r="O634" i="7"/>
  <c r="O635" i="7"/>
  <c r="O636" i="7"/>
  <c r="O637" i="7"/>
  <c r="O638" i="7"/>
  <c r="O639" i="7"/>
  <c r="O640" i="7"/>
  <c r="O641" i="7"/>
  <c r="O642" i="7"/>
  <c r="O643" i="7"/>
  <c r="O644" i="7"/>
  <c r="O645" i="7"/>
  <c r="O646" i="7"/>
  <c r="O647" i="7"/>
  <c r="O648" i="7"/>
  <c r="O649" i="7"/>
  <c r="O650" i="7"/>
  <c r="O651" i="7"/>
  <c r="O652" i="7"/>
  <c r="O653" i="7"/>
  <c r="O654" i="7"/>
  <c r="O655" i="7"/>
  <c r="O656" i="7"/>
  <c r="O657" i="7"/>
  <c r="O658" i="7"/>
  <c r="O659" i="7"/>
  <c r="O660" i="7"/>
  <c r="O661" i="7"/>
  <c r="O662" i="7"/>
  <c r="O663" i="7"/>
  <c r="O664" i="7"/>
  <c r="O665" i="7"/>
  <c r="O666" i="7"/>
  <c r="O667" i="7"/>
  <c r="O668" i="7"/>
  <c r="O669" i="7"/>
  <c r="O670" i="7"/>
  <c r="O671" i="7"/>
  <c r="O672" i="7"/>
  <c r="O673" i="7"/>
  <c r="O674" i="7"/>
  <c r="O675" i="7"/>
  <c r="O676" i="7"/>
  <c r="O677" i="7"/>
  <c r="O678" i="7"/>
  <c r="O679" i="7"/>
  <c r="O680" i="7"/>
  <c r="O681" i="7"/>
  <c r="O682" i="7"/>
  <c r="O683" i="7"/>
  <c r="O684" i="7"/>
  <c r="O685" i="7"/>
  <c r="O686" i="7"/>
  <c r="O687" i="7"/>
  <c r="O688" i="7"/>
  <c r="O689" i="7"/>
  <c r="O690" i="7"/>
  <c r="O691" i="7"/>
  <c r="O692" i="7"/>
  <c r="O693" i="7"/>
  <c r="O694" i="7"/>
  <c r="O695" i="7"/>
  <c r="O696" i="7"/>
  <c r="O697" i="7"/>
  <c r="O698" i="7"/>
  <c r="O699" i="7"/>
  <c r="O700" i="7"/>
  <c r="O701" i="7"/>
  <c r="O702" i="7"/>
  <c r="O703" i="7"/>
  <c r="O704" i="7"/>
  <c r="O705" i="7"/>
  <c r="O706" i="7"/>
  <c r="O707" i="7"/>
  <c r="O708" i="7"/>
  <c r="O709" i="7"/>
  <c r="O710" i="7"/>
  <c r="O711" i="7"/>
  <c r="O712" i="7"/>
  <c r="O713" i="7"/>
  <c r="O714" i="7"/>
  <c r="O715" i="7"/>
  <c r="O716" i="7"/>
  <c r="O717" i="7"/>
  <c r="O718" i="7"/>
  <c r="O719" i="7"/>
  <c r="O720" i="7"/>
  <c r="O721" i="7"/>
  <c r="O722" i="7"/>
  <c r="O723" i="7"/>
  <c r="O724" i="7"/>
  <c r="O725" i="7"/>
  <c r="O726" i="7"/>
  <c r="O727" i="7"/>
  <c r="O728" i="7"/>
  <c r="O729" i="7"/>
  <c r="O730" i="7"/>
  <c r="O731" i="7"/>
  <c r="O732" i="7"/>
  <c r="O733" i="7"/>
  <c r="O734" i="7"/>
  <c r="O735" i="7"/>
  <c r="O736" i="7"/>
  <c r="O737" i="7"/>
  <c r="O738" i="7"/>
  <c r="O739" i="7"/>
  <c r="O740" i="7"/>
  <c r="O741" i="7"/>
  <c r="O742" i="7"/>
  <c r="O743" i="7"/>
  <c r="O744" i="7"/>
  <c r="O745" i="7"/>
  <c r="O746" i="7"/>
  <c r="O747" i="7"/>
  <c r="O748" i="7"/>
  <c r="O749" i="7"/>
  <c r="O750" i="7"/>
  <c r="O751" i="7"/>
  <c r="O752" i="7"/>
  <c r="O753" i="7"/>
  <c r="O754" i="7"/>
  <c r="O755" i="7"/>
  <c r="O756" i="7"/>
  <c r="O757" i="7"/>
  <c r="O758" i="7"/>
  <c r="O759" i="7"/>
  <c r="O760" i="7"/>
  <c r="O761" i="7"/>
  <c r="O762" i="7"/>
  <c r="O763" i="7"/>
  <c r="O764" i="7"/>
  <c r="O765" i="7"/>
  <c r="O766" i="7"/>
  <c r="O767" i="7"/>
  <c r="O768" i="7"/>
  <c r="O769" i="7"/>
  <c r="O770" i="7"/>
  <c r="O771" i="7"/>
  <c r="O772" i="7"/>
  <c r="O773" i="7"/>
  <c r="O774" i="7"/>
  <c r="O775" i="7"/>
  <c r="O776" i="7"/>
  <c r="O777" i="7"/>
  <c r="O778" i="7"/>
  <c r="O779" i="7"/>
  <c r="O780" i="7"/>
  <c r="O781" i="7"/>
  <c r="O782" i="7"/>
  <c r="O783" i="7"/>
  <c r="O784" i="7"/>
  <c r="O785" i="7"/>
  <c r="O786" i="7"/>
  <c r="O787" i="7"/>
  <c r="O788" i="7"/>
  <c r="O789" i="7"/>
  <c r="O790" i="7"/>
  <c r="O791" i="7"/>
  <c r="O792" i="7"/>
  <c r="O793" i="7"/>
  <c r="O794" i="7"/>
  <c r="O795" i="7"/>
  <c r="O796" i="7"/>
  <c r="O797" i="7"/>
  <c r="O798" i="7"/>
  <c r="O799" i="7"/>
  <c r="O800" i="7"/>
  <c r="O801" i="7"/>
  <c r="O802" i="7"/>
  <c r="O803" i="7"/>
  <c r="O804" i="7"/>
  <c r="O805" i="7"/>
  <c r="O806" i="7"/>
  <c r="O807" i="7"/>
  <c r="O808" i="7"/>
  <c r="O809" i="7"/>
  <c r="O810" i="7"/>
  <c r="O811" i="7"/>
  <c r="O812" i="7"/>
  <c r="O813" i="7"/>
  <c r="O814" i="7"/>
  <c r="O815" i="7"/>
  <c r="O816" i="7"/>
  <c r="O817" i="7"/>
  <c r="O818" i="7"/>
  <c r="O819" i="7"/>
  <c r="O820" i="7"/>
  <c r="O821" i="7"/>
  <c r="O822" i="7"/>
  <c r="O823" i="7"/>
  <c r="O824" i="7"/>
  <c r="O825" i="7"/>
  <c r="O826" i="7"/>
  <c r="O827" i="7"/>
  <c r="O828" i="7"/>
  <c r="O829" i="7"/>
  <c r="O830" i="7"/>
  <c r="O831" i="7"/>
  <c r="O832" i="7"/>
  <c r="O833" i="7"/>
  <c r="O834" i="7"/>
  <c r="O835" i="7"/>
  <c r="O836" i="7"/>
  <c r="O837" i="7"/>
  <c r="O838" i="7"/>
  <c r="O839" i="7"/>
  <c r="O840" i="7"/>
  <c r="O841" i="7"/>
  <c r="O842" i="7"/>
  <c r="O843" i="7"/>
  <c r="O844" i="7"/>
  <c r="O845" i="7"/>
  <c r="O846" i="7"/>
  <c r="O847" i="7"/>
  <c r="O848" i="7"/>
  <c r="O849" i="7"/>
  <c r="O850" i="7"/>
  <c r="O851" i="7"/>
  <c r="O852" i="7"/>
  <c r="O853" i="7"/>
  <c r="O854" i="7"/>
  <c r="O855" i="7"/>
  <c r="O856" i="7"/>
  <c r="O857" i="7"/>
  <c r="O858" i="7"/>
  <c r="O859" i="7"/>
  <c r="O860" i="7"/>
  <c r="O861" i="7"/>
  <c r="O862" i="7"/>
  <c r="O863" i="7"/>
  <c r="O864" i="7"/>
  <c r="O865" i="7"/>
  <c r="O866" i="7"/>
  <c r="O867" i="7"/>
  <c r="O868" i="7"/>
  <c r="O869" i="7"/>
  <c r="O870" i="7"/>
  <c r="O871" i="7"/>
  <c r="O872" i="7"/>
  <c r="O873" i="7"/>
  <c r="O874" i="7"/>
  <c r="O875" i="7"/>
  <c r="O876" i="7"/>
  <c r="O877" i="7"/>
  <c r="O878" i="7"/>
  <c r="O879" i="7"/>
  <c r="O880" i="7"/>
  <c r="O881" i="7"/>
  <c r="O882" i="7"/>
  <c r="O883" i="7"/>
  <c r="O884" i="7"/>
  <c r="O885" i="7"/>
  <c r="O886" i="7"/>
  <c r="O887" i="7"/>
  <c r="O888" i="7"/>
  <c r="O889" i="7"/>
  <c r="O890" i="7"/>
  <c r="O891" i="7"/>
  <c r="O892" i="7"/>
  <c r="O893" i="7"/>
  <c r="O894" i="7"/>
  <c r="O895" i="7"/>
  <c r="O896" i="7"/>
  <c r="O897" i="7"/>
  <c r="O898" i="7"/>
  <c r="O899" i="7"/>
  <c r="O900" i="7"/>
  <c r="O901" i="7"/>
  <c r="O902" i="7"/>
  <c r="O903" i="7"/>
  <c r="O904" i="7"/>
  <c r="O905" i="7"/>
  <c r="O906" i="7"/>
  <c r="O907" i="7"/>
  <c r="O908" i="7"/>
  <c r="O909" i="7"/>
  <c r="O910" i="7"/>
  <c r="O911" i="7"/>
  <c r="O912" i="7"/>
  <c r="O913" i="7"/>
  <c r="O914" i="7"/>
  <c r="O915" i="7"/>
  <c r="O916" i="7"/>
  <c r="O917" i="7"/>
  <c r="O918" i="7"/>
  <c r="O919" i="7"/>
  <c r="O920" i="7"/>
  <c r="O921" i="7"/>
  <c r="O922" i="7"/>
  <c r="O923" i="7"/>
  <c r="O924" i="7"/>
  <c r="O925" i="7"/>
  <c r="O926" i="7"/>
  <c r="O927" i="7"/>
  <c r="O928" i="7"/>
  <c r="O929" i="7"/>
  <c r="O930" i="7"/>
  <c r="O931" i="7"/>
  <c r="O932" i="7"/>
  <c r="O933" i="7"/>
  <c r="O934" i="7"/>
  <c r="O935" i="7"/>
  <c r="O936" i="7"/>
  <c r="O937" i="7"/>
  <c r="O938" i="7"/>
  <c r="O939" i="7"/>
  <c r="O940" i="7"/>
  <c r="O941" i="7"/>
  <c r="O942" i="7"/>
  <c r="O943" i="7"/>
  <c r="O944" i="7"/>
  <c r="O945" i="7"/>
  <c r="O946" i="7"/>
  <c r="O947" i="7"/>
  <c r="O948" i="7"/>
  <c r="O949" i="7"/>
  <c r="O950" i="7"/>
  <c r="O951" i="7"/>
  <c r="O952" i="7"/>
  <c r="O953" i="7"/>
  <c r="O954" i="7"/>
  <c r="O955" i="7"/>
  <c r="O956" i="7"/>
  <c r="O957" i="7"/>
  <c r="O958" i="7"/>
  <c r="O959" i="7"/>
  <c r="O960" i="7"/>
  <c r="O961" i="7"/>
  <c r="O962" i="7"/>
  <c r="O963" i="7"/>
  <c r="O964" i="7"/>
  <c r="O965" i="7"/>
  <c r="O966" i="7"/>
  <c r="O967" i="7"/>
  <c r="O968" i="7"/>
  <c r="O969" i="7"/>
  <c r="O970" i="7"/>
  <c r="O971" i="7"/>
  <c r="O972" i="7"/>
  <c r="O973" i="7"/>
  <c r="O974" i="7"/>
  <c r="O975" i="7"/>
  <c r="O976" i="7"/>
  <c r="O977" i="7"/>
  <c r="O978" i="7"/>
  <c r="O979" i="7"/>
  <c r="O980" i="7"/>
  <c r="O981" i="7"/>
  <c r="O982" i="7"/>
  <c r="O983" i="7"/>
  <c r="O984" i="7"/>
  <c r="O985" i="7"/>
  <c r="O986" i="7"/>
  <c r="O987" i="7"/>
  <c r="O988" i="7"/>
  <c r="O989" i="7"/>
  <c r="O990" i="7"/>
  <c r="O991" i="7"/>
  <c r="O992" i="7"/>
  <c r="O993" i="7"/>
  <c r="O994" i="7"/>
  <c r="O995" i="7"/>
  <c r="O996" i="7"/>
  <c r="O997" i="7"/>
  <c r="O998" i="7"/>
  <c r="O999" i="7"/>
  <c r="O1000" i="7"/>
  <c r="O3" i="7"/>
  <c r="A938" i="2" l="1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K938" i="2"/>
  <c r="K939" i="2"/>
  <c r="L940" i="2"/>
  <c r="K941" i="2"/>
  <c r="M942" i="2"/>
  <c r="K943" i="2"/>
  <c r="L944" i="2"/>
  <c r="L945" i="2"/>
  <c r="L946" i="2"/>
  <c r="K947" i="2"/>
  <c r="L948" i="2"/>
  <c r="M949" i="2"/>
  <c r="M950" i="2"/>
  <c r="K951" i="2"/>
  <c r="L952" i="2"/>
  <c r="L953" i="2"/>
  <c r="K954" i="2"/>
  <c r="K955" i="2"/>
  <c r="L956" i="2"/>
  <c r="M957" i="2"/>
  <c r="M958" i="2"/>
  <c r="K959" i="2"/>
  <c r="L960" i="2"/>
  <c r="L961" i="2"/>
  <c r="L962" i="2"/>
  <c r="K963" i="2"/>
  <c r="L964" i="2"/>
  <c r="M965" i="2"/>
  <c r="K966" i="2"/>
  <c r="K967" i="2"/>
  <c r="L968" i="2"/>
  <c r="L969" i="2"/>
  <c r="M970" i="2"/>
  <c r="K971" i="2"/>
  <c r="L972" i="2"/>
  <c r="L973" i="2"/>
  <c r="K974" i="2"/>
  <c r="K975" i="2"/>
  <c r="L976" i="2"/>
  <c r="L977" i="2"/>
  <c r="L978" i="2"/>
  <c r="K979" i="2"/>
  <c r="L980" i="2"/>
  <c r="K981" i="2"/>
  <c r="K982" i="2"/>
  <c r="K983" i="2"/>
  <c r="L984" i="2"/>
  <c r="M985" i="2"/>
  <c r="M986" i="2"/>
  <c r="K987" i="2"/>
  <c r="L988" i="2"/>
  <c r="K989" i="2"/>
  <c r="K990" i="2"/>
  <c r="K991" i="2"/>
  <c r="L992" i="2"/>
  <c r="L993" i="2"/>
  <c r="L994" i="2"/>
  <c r="K995" i="2"/>
  <c r="L996" i="2"/>
  <c r="K997" i="2"/>
  <c r="K998" i="2"/>
  <c r="K999" i="2"/>
  <c r="L1000" i="2"/>
  <c r="J1001" i="2"/>
  <c r="J943" i="2" l="1"/>
  <c r="J939" i="2"/>
  <c r="J947" i="2"/>
  <c r="J946" i="2"/>
  <c r="J942" i="2"/>
  <c r="J945" i="2"/>
  <c r="J941" i="2"/>
  <c r="J952" i="2"/>
  <c r="J944" i="2"/>
  <c r="J940" i="2"/>
  <c r="J938" i="2"/>
  <c r="N950" i="2"/>
  <c r="O950" i="2" s="1"/>
  <c r="L942" i="2"/>
  <c r="N947" i="2"/>
  <c r="N966" i="2"/>
  <c r="M939" i="2"/>
  <c r="N959" i="2"/>
  <c r="N955" i="2"/>
  <c r="M963" i="2"/>
  <c r="J971" i="2"/>
  <c r="N967" i="2"/>
  <c r="N951" i="2"/>
  <c r="M955" i="2"/>
  <c r="J959" i="2"/>
  <c r="N971" i="2"/>
  <c r="N991" i="2"/>
  <c r="N963" i="2"/>
  <c r="M947" i="2"/>
  <c r="J963" i="2"/>
  <c r="N975" i="2"/>
  <c r="N987" i="2"/>
  <c r="J995" i="2"/>
  <c r="N995" i="2"/>
  <c r="N960" i="2"/>
  <c r="N979" i="2"/>
  <c r="M987" i="2"/>
  <c r="N982" i="2"/>
  <c r="J979" i="2"/>
  <c r="N980" i="2"/>
  <c r="N968" i="2"/>
  <c r="N952" i="2"/>
  <c r="N940" i="2"/>
  <c r="N984" i="2"/>
  <c r="N964" i="2"/>
  <c r="J960" i="2"/>
  <c r="N992" i="2"/>
  <c r="N983" i="2"/>
  <c r="N976" i="2"/>
  <c r="M999" i="2"/>
  <c r="J987" i="2"/>
  <c r="N943" i="2"/>
  <c r="M991" i="2"/>
  <c r="M959" i="2"/>
  <c r="O959" i="2" s="1"/>
  <c r="M943" i="2"/>
  <c r="J991" i="2"/>
  <c r="J975" i="2"/>
  <c r="J951" i="2"/>
  <c r="N939" i="2"/>
  <c r="M967" i="2"/>
  <c r="M951" i="2"/>
  <c r="J983" i="2"/>
  <c r="J967" i="2"/>
  <c r="J955" i="2"/>
  <c r="N986" i="2"/>
  <c r="O986" i="2" s="1"/>
  <c r="N970" i="2"/>
  <c r="O970" i="2" s="1"/>
  <c r="N954" i="2"/>
  <c r="M978" i="2"/>
  <c r="K970" i="2"/>
  <c r="N990" i="2"/>
  <c r="N974" i="2"/>
  <c r="N958" i="2"/>
  <c r="O958" i="2" s="1"/>
  <c r="L974" i="2"/>
  <c r="K950" i="2"/>
  <c r="N988" i="2"/>
  <c r="N978" i="2"/>
  <c r="N972" i="2"/>
  <c r="N962" i="2"/>
  <c r="N956" i="2"/>
  <c r="N941" i="2"/>
  <c r="L958" i="2"/>
  <c r="J998" i="2"/>
  <c r="J968" i="2"/>
  <c r="N944" i="2"/>
  <c r="J964" i="2"/>
  <c r="J956" i="2"/>
  <c r="N945" i="2"/>
  <c r="N989" i="2"/>
  <c r="N985" i="2"/>
  <c r="O985" i="2" s="1"/>
  <c r="N981" i="2"/>
  <c r="N977" i="2"/>
  <c r="N973" i="2"/>
  <c r="N969" i="2"/>
  <c r="N965" i="2"/>
  <c r="O965" i="2" s="1"/>
  <c r="N961" i="2"/>
  <c r="N957" i="2"/>
  <c r="O957" i="2" s="1"/>
  <c r="N953" i="2"/>
  <c r="N949" i="2"/>
  <c r="O949" i="2" s="1"/>
  <c r="N994" i="2"/>
  <c r="M974" i="2"/>
  <c r="M962" i="2"/>
  <c r="M954" i="2"/>
  <c r="M946" i="2"/>
  <c r="M938" i="2"/>
  <c r="L970" i="2"/>
  <c r="L954" i="2"/>
  <c r="L938" i="2"/>
  <c r="K962" i="2"/>
  <c r="K946" i="2"/>
  <c r="J990" i="2"/>
  <c r="J986" i="2"/>
  <c r="J982" i="2"/>
  <c r="J978" i="2"/>
  <c r="J974" i="2"/>
  <c r="J970" i="2"/>
  <c r="J966" i="2"/>
  <c r="J962" i="2"/>
  <c r="J958" i="2"/>
  <c r="J954" i="2"/>
  <c r="J950" i="2"/>
  <c r="L990" i="2"/>
  <c r="L966" i="2"/>
  <c r="L950" i="2"/>
  <c r="K986" i="2"/>
  <c r="K958" i="2"/>
  <c r="K942" i="2"/>
  <c r="J994" i="2"/>
  <c r="J989" i="2"/>
  <c r="J985" i="2"/>
  <c r="J981" i="2"/>
  <c r="J977" i="2"/>
  <c r="J973" i="2"/>
  <c r="J969" i="2"/>
  <c r="J965" i="2"/>
  <c r="J961" i="2"/>
  <c r="J957" i="2"/>
  <c r="J953" i="2"/>
  <c r="J949" i="2"/>
  <c r="N998" i="2"/>
  <c r="N946" i="2"/>
  <c r="N942" i="2"/>
  <c r="O942" i="2" s="1"/>
  <c r="N938" i="2"/>
  <c r="M982" i="2"/>
  <c r="M966" i="2"/>
  <c r="L982" i="2"/>
  <c r="K978" i="2"/>
  <c r="J992" i="2"/>
  <c r="J988" i="2"/>
  <c r="J984" i="2"/>
  <c r="J980" i="2"/>
  <c r="J976" i="2"/>
  <c r="J972" i="2"/>
  <c r="N996" i="2"/>
  <c r="M990" i="2"/>
  <c r="O990" i="2" s="1"/>
  <c r="J996" i="2"/>
  <c r="N948" i="2"/>
  <c r="J948" i="2"/>
  <c r="M979" i="2"/>
  <c r="M971" i="2"/>
  <c r="J993" i="2"/>
  <c r="N993" i="2"/>
  <c r="M995" i="2"/>
  <c r="M983" i="2"/>
  <c r="M975" i="2"/>
  <c r="L981" i="2"/>
  <c r="K973" i="2"/>
  <c r="M994" i="2"/>
  <c r="L998" i="2"/>
  <c r="L949" i="2"/>
  <c r="K994" i="2"/>
  <c r="N1000" i="2"/>
  <c r="M941" i="2"/>
  <c r="K949" i="2"/>
  <c r="J1000" i="2"/>
  <c r="M989" i="2"/>
  <c r="M973" i="2"/>
  <c r="M953" i="2"/>
  <c r="L957" i="2"/>
  <c r="K957" i="2"/>
  <c r="N997" i="2"/>
  <c r="L997" i="2"/>
  <c r="J997" i="2"/>
  <c r="N999" i="2"/>
  <c r="L989" i="2"/>
  <c r="L965" i="2"/>
  <c r="K965" i="2"/>
  <c r="J999" i="2"/>
  <c r="M969" i="2"/>
  <c r="L941" i="2"/>
  <c r="M998" i="2"/>
  <c r="M993" i="2"/>
  <c r="M977" i="2"/>
  <c r="M961" i="2"/>
  <c r="M945" i="2"/>
  <c r="L986" i="2"/>
  <c r="K993" i="2"/>
  <c r="K985" i="2"/>
  <c r="K977" i="2"/>
  <c r="K969" i="2"/>
  <c r="K961" i="2"/>
  <c r="K953" i="2"/>
  <c r="K945" i="2"/>
  <c r="M997" i="2"/>
  <c r="M981" i="2"/>
  <c r="L985" i="2"/>
  <c r="K1000" i="2"/>
  <c r="K992" i="2"/>
  <c r="K984" i="2"/>
  <c r="K976" i="2"/>
  <c r="K968" i="2"/>
  <c r="K960" i="2"/>
  <c r="K952" i="2"/>
  <c r="K944" i="2"/>
  <c r="M1000" i="2"/>
  <c r="M996" i="2"/>
  <c r="M992" i="2"/>
  <c r="M988" i="2"/>
  <c r="M984" i="2"/>
  <c r="M980" i="2"/>
  <c r="M976" i="2"/>
  <c r="M972" i="2"/>
  <c r="M968" i="2"/>
  <c r="M964" i="2"/>
  <c r="M960" i="2"/>
  <c r="M956" i="2"/>
  <c r="M952" i="2"/>
  <c r="M948" i="2"/>
  <c r="M944" i="2"/>
  <c r="M940" i="2"/>
  <c r="L999" i="2"/>
  <c r="L995" i="2"/>
  <c r="L991" i="2"/>
  <c r="L987" i="2"/>
  <c r="L983" i="2"/>
  <c r="L979" i="2"/>
  <c r="L975" i="2"/>
  <c r="L971" i="2"/>
  <c r="L967" i="2"/>
  <c r="L963" i="2"/>
  <c r="L959" i="2"/>
  <c r="L955" i="2"/>
  <c r="L951" i="2"/>
  <c r="L947" i="2"/>
  <c r="L943" i="2"/>
  <c r="L939" i="2"/>
  <c r="K996" i="2"/>
  <c r="K988" i="2"/>
  <c r="K980" i="2"/>
  <c r="K972" i="2"/>
  <c r="K964" i="2"/>
  <c r="K956" i="2"/>
  <c r="K948" i="2"/>
  <c r="K940" i="2"/>
  <c r="M1001" i="2"/>
  <c r="N1001" i="2"/>
  <c r="L1001" i="2"/>
  <c r="K1001" i="2"/>
  <c r="O963" i="2" l="1"/>
  <c r="O966" i="2"/>
  <c r="O940" i="2"/>
  <c r="O947" i="2"/>
  <c r="O939" i="2"/>
  <c r="O955" i="2"/>
  <c r="O951" i="2"/>
  <c r="O967" i="2"/>
  <c r="O971" i="2"/>
  <c r="O975" i="2"/>
  <c r="O945" i="2"/>
  <c r="O991" i="2"/>
  <c r="O983" i="2"/>
  <c r="O987" i="2"/>
  <c r="O960" i="2"/>
  <c r="O992" i="2"/>
  <c r="O980" i="2"/>
  <c r="O941" i="2"/>
  <c r="O984" i="2"/>
  <c r="O979" i="2"/>
  <c r="O995" i="2"/>
  <c r="O982" i="2"/>
  <c r="O952" i="2"/>
  <c r="O976" i="2"/>
  <c r="O964" i="2"/>
  <c r="O969" i="2"/>
  <c r="O968" i="2"/>
  <c r="O962" i="2"/>
  <c r="O981" i="2"/>
  <c r="O999" i="2"/>
  <c r="O946" i="2"/>
  <c r="O943" i="2"/>
  <c r="O953" i="2"/>
  <c r="O994" i="2"/>
  <c r="O956" i="2"/>
  <c r="O972" i="2"/>
  <c r="O988" i="2"/>
  <c r="O974" i="2"/>
  <c r="O978" i="2"/>
  <c r="O938" i="2"/>
  <c r="O998" i="2"/>
  <c r="O954" i="2"/>
  <c r="O944" i="2"/>
  <c r="O973" i="2"/>
  <c r="O977" i="2"/>
  <c r="O989" i="2"/>
  <c r="O961" i="2"/>
  <c r="O993" i="2"/>
  <c r="O948" i="2"/>
  <c r="O996" i="2"/>
  <c r="O997" i="2"/>
  <c r="O1000" i="2"/>
  <c r="O1001" i="2"/>
  <c r="N3" i="7"/>
  <c r="N4" i="7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30" i="7"/>
  <c r="N31" i="7"/>
  <c r="N32" i="7"/>
  <c r="N33" i="7"/>
  <c r="N34" i="7"/>
  <c r="N35" i="7"/>
  <c r="N36" i="7"/>
  <c r="N37" i="7"/>
  <c r="N38" i="7"/>
  <c r="N39" i="7"/>
  <c r="N40" i="7"/>
  <c r="N41" i="7"/>
  <c r="N42" i="7"/>
  <c r="N43" i="7"/>
  <c r="N44" i="7"/>
  <c r="N45" i="7"/>
  <c r="N46" i="7"/>
  <c r="N47" i="7"/>
  <c r="N48" i="7"/>
  <c r="N49" i="7"/>
  <c r="N50" i="7"/>
  <c r="N51" i="7"/>
  <c r="N52" i="7"/>
  <c r="N53" i="7"/>
  <c r="N54" i="7"/>
  <c r="N55" i="7"/>
  <c r="N56" i="7"/>
  <c r="N57" i="7"/>
  <c r="N58" i="7"/>
  <c r="N59" i="7"/>
  <c r="N60" i="7"/>
  <c r="N61" i="7"/>
  <c r="N62" i="7"/>
  <c r="N63" i="7"/>
  <c r="N64" i="7"/>
  <c r="N65" i="7"/>
  <c r="N66" i="7"/>
  <c r="N67" i="7"/>
  <c r="N68" i="7"/>
  <c r="N69" i="7"/>
  <c r="N70" i="7"/>
  <c r="N71" i="7"/>
  <c r="N72" i="7"/>
  <c r="N73" i="7"/>
  <c r="N74" i="7"/>
  <c r="N75" i="7"/>
  <c r="N76" i="7"/>
  <c r="N77" i="7"/>
  <c r="N78" i="7"/>
  <c r="N79" i="7"/>
  <c r="N80" i="7"/>
  <c r="N81" i="7"/>
  <c r="N82" i="7"/>
  <c r="N83" i="7"/>
  <c r="N84" i="7"/>
  <c r="N85" i="7"/>
  <c r="N86" i="7"/>
  <c r="N87" i="7"/>
  <c r="N88" i="7"/>
  <c r="N89" i="7"/>
  <c r="N90" i="7"/>
  <c r="N91" i="7"/>
  <c r="N92" i="7"/>
  <c r="N93" i="7"/>
  <c r="N94" i="7"/>
  <c r="N95" i="7"/>
  <c r="N96" i="7"/>
  <c r="N97" i="7"/>
  <c r="N98" i="7"/>
  <c r="N99" i="7"/>
  <c r="N100" i="7"/>
  <c r="N101" i="7"/>
  <c r="N102" i="7"/>
  <c r="N103" i="7"/>
  <c r="N104" i="7"/>
  <c r="N105" i="7"/>
  <c r="N106" i="7"/>
  <c r="N107" i="7"/>
  <c r="N108" i="7"/>
  <c r="N109" i="7"/>
  <c r="N110" i="7"/>
  <c r="N111" i="7"/>
  <c r="N112" i="7"/>
  <c r="N113" i="7"/>
  <c r="N114" i="7"/>
  <c r="N115" i="7"/>
  <c r="N116" i="7"/>
  <c r="N117" i="7"/>
  <c r="N118" i="7"/>
  <c r="N119" i="7"/>
  <c r="N120" i="7"/>
  <c r="N121" i="7"/>
  <c r="N122" i="7"/>
  <c r="N123" i="7"/>
  <c r="N124" i="7"/>
  <c r="N125" i="7"/>
  <c r="N126" i="7"/>
  <c r="N127" i="7"/>
  <c r="N128" i="7"/>
  <c r="N129" i="7"/>
  <c r="N130" i="7"/>
  <c r="N131" i="7"/>
  <c r="N132" i="7"/>
  <c r="N133" i="7"/>
  <c r="N134" i="7"/>
  <c r="N135" i="7"/>
  <c r="N136" i="7"/>
  <c r="N137" i="7"/>
  <c r="N138" i="7"/>
  <c r="N139" i="7"/>
  <c r="N140" i="7"/>
  <c r="N141" i="7"/>
  <c r="N142" i="7"/>
  <c r="N143" i="7"/>
  <c r="N144" i="7"/>
  <c r="N145" i="7"/>
  <c r="N146" i="7"/>
  <c r="N147" i="7"/>
  <c r="N148" i="7"/>
  <c r="N149" i="7"/>
  <c r="N150" i="7"/>
  <c r="N151" i="7"/>
  <c r="N152" i="7"/>
  <c r="N153" i="7"/>
  <c r="N154" i="7"/>
  <c r="N155" i="7"/>
  <c r="N156" i="7"/>
  <c r="N157" i="7"/>
  <c r="N158" i="7"/>
  <c r="N159" i="7"/>
  <c r="N160" i="7"/>
  <c r="N161" i="7"/>
  <c r="N162" i="7"/>
  <c r="N163" i="7"/>
  <c r="N164" i="7"/>
  <c r="N165" i="7"/>
  <c r="N166" i="7"/>
  <c r="N167" i="7"/>
  <c r="N168" i="7"/>
  <c r="N169" i="7"/>
  <c r="N170" i="7"/>
  <c r="N171" i="7"/>
  <c r="N172" i="7"/>
  <c r="N173" i="7"/>
  <c r="N174" i="7"/>
  <c r="N175" i="7"/>
  <c r="N176" i="7"/>
  <c r="N177" i="7"/>
  <c r="N178" i="7"/>
  <c r="N179" i="7"/>
  <c r="N180" i="7"/>
  <c r="N181" i="7"/>
  <c r="N182" i="7"/>
  <c r="N183" i="7"/>
  <c r="N184" i="7"/>
  <c r="N185" i="7"/>
  <c r="N186" i="7"/>
  <c r="N187" i="7"/>
  <c r="N188" i="7"/>
  <c r="N189" i="7"/>
  <c r="N190" i="7"/>
  <c r="N191" i="7"/>
  <c r="N192" i="7"/>
  <c r="N193" i="7"/>
  <c r="N194" i="7"/>
  <c r="N195" i="7"/>
  <c r="N196" i="7"/>
  <c r="N197" i="7"/>
  <c r="N198" i="7"/>
  <c r="N199" i="7"/>
  <c r="N200" i="7"/>
  <c r="N201" i="7"/>
  <c r="N202" i="7"/>
  <c r="N203" i="7"/>
  <c r="N204" i="7"/>
  <c r="N205" i="7"/>
  <c r="N206" i="7"/>
  <c r="N207" i="7"/>
  <c r="N208" i="7"/>
  <c r="N209" i="7"/>
  <c r="N210" i="7"/>
  <c r="N211" i="7"/>
  <c r="N212" i="7"/>
  <c r="N213" i="7"/>
  <c r="N214" i="7"/>
  <c r="N215" i="7"/>
  <c r="N216" i="7"/>
  <c r="N217" i="7"/>
  <c r="N218" i="7"/>
  <c r="N219" i="7"/>
  <c r="N220" i="7"/>
  <c r="N221" i="7"/>
  <c r="N222" i="7"/>
  <c r="N223" i="7"/>
  <c r="N224" i="7"/>
  <c r="N225" i="7"/>
  <c r="N226" i="7"/>
  <c r="N227" i="7"/>
  <c r="N228" i="7"/>
  <c r="N229" i="7"/>
  <c r="N230" i="7"/>
  <c r="N231" i="7"/>
  <c r="N232" i="7"/>
  <c r="N233" i="7"/>
  <c r="N234" i="7"/>
  <c r="N235" i="7"/>
  <c r="N236" i="7"/>
  <c r="N237" i="7"/>
  <c r="N238" i="7"/>
  <c r="N239" i="7"/>
  <c r="N240" i="7"/>
  <c r="N241" i="7"/>
  <c r="N242" i="7"/>
  <c r="N243" i="7"/>
  <c r="N244" i="7"/>
  <c r="N245" i="7"/>
  <c r="N246" i="7"/>
  <c r="N247" i="7"/>
  <c r="N248" i="7"/>
  <c r="N249" i="7"/>
  <c r="N250" i="7"/>
  <c r="N251" i="7"/>
  <c r="N252" i="7"/>
  <c r="N253" i="7"/>
  <c r="N254" i="7"/>
  <c r="N255" i="7"/>
  <c r="N256" i="7"/>
  <c r="N257" i="7"/>
  <c r="N258" i="7"/>
  <c r="N259" i="7"/>
  <c r="N260" i="7"/>
  <c r="N261" i="7"/>
  <c r="N262" i="7"/>
  <c r="N263" i="7"/>
  <c r="N264" i="7"/>
  <c r="N265" i="7"/>
  <c r="N266" i="7"/>
  <c r="N267" i="7"/>
  <c r="N268" i="7"/>
  <c r="N269" i="7"/>
  <c r="N270" i="7"/>
  <c r="N271" i="7"/>
  <c r="N272" i="7"/>
  <c r="N273" i="7"/>
  <c r="N274" i="7"/>
  <c r="N275" i="7"/>
  <c r="N276" i="7"/>
  <c r="N277" i="7"/>
  <c r="N278" i="7"/>
  <c r="N279" i="7"/>
  <c r="N280" i="7"/>
  <c r="N281" i="7"/>
  <c r="N282" i="7"/>
  <c r="N283" i="7"/>
  <c r="N284" i="7"/>
  <c r="N285" i="7"/>
  <c r="N286" i="7"/>
  <c r="N287" i="7"/>
  <c r="N288" i="7"/>
  <c r="N289" i="7"/>
  <c r="N290" i="7"/>
  <c r="N291" i="7"/>
  <c r="N292" i="7"/>
  <c r="N293" i="7"/>
  <c r="N294" i="7"/>
  <c r="N295" i="7"/>
  <c r="N296" i="7"/>
  <c r="N297" i="7"/>
  <c r="N298" i="7"/>
  <c r="N299" i="7"/>
  <c r="N300" i="7"/>
  <c r="N301" i="7"/>
  <c r="N302" i="7"/>
  <c r="N303" i="7"/>
  <c r="N304" i="7"/>
  <c r="N305" i="7"/>
  <c r="N306" i="7"/>
  <c r="N307" i="7"/>
  <c r="N308" i="7"/>
  <c r="N309" i="7"/>
  <c r="N310" i="7"/>
  <c r="N311" i="7"/>
  <c r="N312" i="7"/>
  <c r="N313" i="7"/>
  <c r="N314" i="7"/>
  <c r="N315" i="7"/>
  <c r="N316" i="7"/>
  <c r="N317" i="7"/>
  <c r="N318" i="7"/>
  <c r="N319" i="7"/>
  <c r="N320" i="7"/>
  <c r="N321" i="7"/>
  <c r="N322" i="7"/>
  <c r="N323" i="7"/>
  <c r="N324" i="7"/>
  <c r="N325" i="7"/>
  <c r="N326" i="7"/>
  <c r="N327" i="7"/>
  <c r="N328" i="7"/>
  <c r="N329" i="7"/>
  <c r="N330" i="7"/>
  <c r="N331" i="7"/>
  <c r="N332" i="7"/>
  <c r="N333" i="7"/>
  <c r="N334" i="7"/>
  <c r="N335" i="7"/>
  <c r="N336" i="7"/>
  <c r="N337" i="7"/>
  <c r="N338" i="7"/>
  <c r="N339" i="7"/>
  <c r="N340" i="7"/>
  <c r="N341" i="7"/>
  <c r="N342" i="7"/>
  <c r="N343" i="7"/>
  <c r="N344" i="7"/>
  <c r="N345" i="7"/>
  <c r="N346" i="7"/>
  <c r="N347" i="7"/>
  <c r="N348" i="7"/>
  <c r="N349" i="7"/>
  <c r="N350" i="7"/>
  <c r="N351" i="7"/>
  <c r="N352" i="7"/>
  <c r="N353" i="7"/>
  <c r="N354" i="7"/>
  <c r="N355" i="7"/>
  <c r="N356" i="7"/>
  <c r="N357" i="7"/>
  <c r="N358" i="7"/>
  <c r="N359" i="7"/>
  <c r="N360" i="7"/>
  <c r="N361" i="7"/>
  <c r="N362" i="7"/>
  <c r="N363" i="7"/>
  <c r="N364" i="7"/>
  <c r="N365" i="7"/>
  <c r="N366" i="7"/>
  <c r="N367" i="7"/>
  <c r="N368" i="7"/>
  <c r="N369" i="7"/>
  <c r="N370" i="7"/>
  <c r="N371" i="7"/>
  <c r="N372" i="7"/>
  <c r="N373" i="7"/>
  <c r="N374" i="7"/>
  <c r="N375" i="7"/>
  <c r="N376" i="7"/>
  <c r="N377" i="7"/>
  <c r="N378" i="7"/>
  <c r="N379" i="7"/>
  <c r="N380" i="7"/>
  <c r="N381" i="7"/>
  <c r="N382" i="7"/>
  <c r="N383" i="7"/>
  <c r="N384" i="7"/>
  <c r="N385" i="7"/>
  <c r="N386" i="7"/>
  <c r="N387" i="7"/>
  <c r="N388" i="7"/>
  <c r="N389" i="7"/>
  <c r="N390" i="7"/>
  <c r="N391" i="7"/>
  <c r="N392" i="7"/>
  <c r="N393" i="7"/>
  <c r="N394" i="7"/>
  <c r="N395" i="7"/>
  <c r="N396" i="7"/>
  <c r="N397" i="7"/>
  <c r="N398" i="7"/>
  <c r="N399" i="7"/>
  <c r="N400" i="7"/>
  <c r="N401" i="7"/>
  <c r="N402" i="7"/>
  <c r="N403" i="7"/>
  <c r="N404" i="7"/>
  <c r="N405" i="7"/>
  <c r="N406" i="7"/>
  <c r="N407" i="7"/>
  <c r="N408" i="7"/>
  <c r="N409" i="7"/>
  <c r="N410" i="7"/>
  <c r="N411" i="7"/>
  <c r="N412" i="7"/>
  <c r="N413" i="7"/>
  <c r="N414" i="7"/>
  <c r="N415" i="7"/>
  <c r="N416" i="7"/>
  <c r="N417" i="7"/>
  <c r="N418" i="7"/>
  <c r="N419" i="7"/>
  <c r="N420" i="7"/>
  <c r="N421" i="7"/>
  <c r="N422" i="7"/>
  <c r="N423" i="7"/>
  <c r="N424" i="7"/>
  <c r="N425" i="7"/>
  <c r="N426" i="7"/>
  <c r="N427" i="7"/>
  <c r="N428" i="7"/>
  <c r="N429" i="7"/>
  <c r="N430" i="7"/>
  <c r="N431" i="7"/>
  <c r="N432" i="7"/>
  <c r="N433" i="7"/>
  <c r="N434" i="7"/>
  <c r="N435" i="7"/>
  <c r="N436" i="7"/>
  <c r="N437" i="7"/>
  <c r="N438" i="7"/>
  <c r="N439" i="7"/>
  <c r="N440" i="7"/>
  <c r="N441" i="7"/>
  <c r="N442" i="7"/>
  <c r="N443" i="7"/>
  <c r="N444" i="7"/>
  <c r="N445" i="7"/>
  <c r="N446" i="7"/>
  <c r="N447" i="7"/>
  <c r="N448" i="7"/>
  <c r="N449" i="7"/>
  <c r="N450" i="7"/>
  <c r="N451" i="7"/>
  <c r="N452" i="7"/>
  <c r="N453" i="7"/>
  <c r="N454" i="7"/>
  <c r="N455" i="7"/>
  <c r="N456" i="7"/>
  <c r="N457" i="7"/>
  <c r="N458" i="7"/>
  <c r="N459" i="7"/>
  <c r="N460" i="7"/>
  <c r="N461" i="7"/>
  <c r="N462" i="7"/>
  <c r="N463" i="7"/>
  <c r="N464" i="7"/>
  <c r="N465" i="7"/>
  <c r="N466" i="7"/>
  <c r="N467" i="7"/>
  <c r="N468" i="7"/>
  <c r="N469" i="7"/>
  <c r="N470" i="7"/>
  <c r="N471" i="7"/>
  <c r="N472" i="7"/>
  <c r="N473" i="7"/>
  <c r="N474" i="7"/>
  <c r="N475" i="7"/>
  <c r="N476" i="7"/>
  <c r="N477" i="7"/>
  <c r="N478" i="7"/>
  <c r="N479" i="7"/>
  <c r="N480" i="7"/>
  <c r="N481" i="7"/>
  <c r="N482" i="7"/>
  <c r="N483" i="7"/>
  <c r="N484" i="7"/>
  <c r="N485" i="7"/>
  <c r="N486" i="7"/>
  <c r="N487" i="7"/>
  <c r="N488" i="7"/>
  <c r="N489" i="7"/>
  <c r="N490" i="7"/>
  <c r="N491" i="7"/>
  <c r="N492" i="7"/>
  <c r="N493" i="7"/>
  <c r="N494" i="7"/>
  <c r="N495" i="7"/>
  <c r="N496" i="7"/>
  <c r="N497" i="7"/>
  <c r="N498" i="7"/>
  <c r="N499" i="7"/>
  <c r="N500" i="7"/>
  <c r="N501" i="7"/>
  <c r="N502" i="7"/>
  <c r="N503" i="7"/>
  <c r="N504" i="7"/>
  <c r="N505" i="7"/>
  <c r="N506" i="7"/>
  <c r="N507" i="7"/>
  <c r="N508" i="7"/>
  <c r="N509" i="7"/>
  <c r="N510" i="7"/>
  <c r="N511" i="7"/>
  <c r="N512" i="7"/>
  <c r="N513" i="7"/>
  <c r="N514" i="7"/>
  <c r="N515" i="7"/>
  <c r="N516" i="7"/>
  <c r="N517" i="7"/>
  <c r="N518" i="7"/>
  <c r="N519" i="7"/>
  <c r="N520" i="7"/>
  <c r="N521" i="7"/>
  <c r="N522" i="7"/>
  <c r="N523" i="7"/>
  <c r="N524" i="7"/>
  <c r="N525" i="7"/>
  <c r="N526" i="7"/>
  <c r="N527" i="7"/>
  <c r="N528" i="7"/>
  <c r="N529" i="7"/>
  <c r="N530" i="7"/>
  <c r="N531" i="7"/>
  <c r="N532" i="7"/>
  <c r="N533" i="7"/>
  <c r="N534" i="7"/>
  <c r="N535" i="7"/>
  <c r="N536" i="7"/>
  <c r="N537" i="7"/>
  <c r="N538" i="7"/>
  <c r="N539" i="7"/>
  <c r="N540" i="7"/>
  <c r="N541" i="7"/>
  <c r="N542" i="7"/>
  <c r="N543" i="7"/>
  <c r="N544" i="7"/>
  <c r="N545" i="7"/>
  <c r="N546" i="7"/>
  <c r="N547" i="7"/>
  <c r="N548" i="7"/>
  <c r="N549" i="7"/>
  <c r="N550" i="7"/>
  <c r="N551" i="7"/>
  <c r="N552" i="7"/>
  <c r="N553" i="7"/>
  <c r="N554" i="7"/>
  <c r="N555" i="7"/>
  <c r="N556" i="7"/>
  <c r="N557" i="7"/>
  <c r="N558" i="7"/>
  <c r="N559" i="7"/>
  <c r="N560" i="7"/>
  <c r="N561" i="7"/>
  <c r="N562" i="7"/>
  <c r="N563" i="7"/>
  <c r="N564" i="7"/>
  <c r="N565" i="7"/>
  <c r="N566" i="7"/>
  <c r="N567" i="7"/>
  <c r="N568" i="7"/>
  <c r="N569" i="7"/>
  <c r="N570" i="7"/>
  <c r="N571" i="7"/>
  <c r="N572" i="7"/>
  <c r="N573" i="7"/>
  <c r="N574" i="7"/>
  <c r="N575" i="7"/>
  <c r="N576" i="7"/>
  <c r="N577" i="7"/>
  <c r="N578" i="7"/>
  <c r="N579" i="7"/>
  <c r="N580" i="7"/>
  <c r="N581" i="7"/>
  <c r="N582" i="7"/>
  <c r="N583" i="7"/>
  <c r="N584" i="7"/>
  <c r="N585" i="7"/>
  <c r="N586" i="7"/>
  <c r="N587" i="7"/>
  <c r="N588" i="7"/>
  <c r="N589" i="7"/>
  <c r="N590" i="7"/>
  <c r="N591" i="7"/>
  <c r="N592" i="7"/>
  <c r="N593" i="7"/>
  <c r="N594" i="7"/>
  <c r="N595" i="7"/>
  <c r="N596" i="7"/>
  <c r="N597" i="7"/>
  <c r="N598" i="7"/>
  <c r="N599" i="7"/>
  <c r="N600" i="7"/>
  <c r="N601" i="7"/>
  <c r="N602" i="7"/>
  <c r="N603" i="7"/>
  <c r="N604" i="7"/>
  <c r="N605" i="7"/>
  <c r="N606" i="7"/>
  <c r="N607" i="7"/>
  <c r="N608" i="7"/>
  <c r="N609" i="7"/>
  <c r="N610" i="7"/>
  <c r="N611" i="7"/>
  <c r="N612" i="7"/>
  <c r="N613" i="7"/>
  <c r="N614" i="7"/>
  <c r="N615" i="7"/>
  <c r="N616" i="7"/>
  <c r="N617" i="7"/>
  <c r="N618" i="7"/>
  <c r="N619" i="7"/>
  <c r="N620" i="7"/>
  <c r="N621" i="7"/>
  <c r="N622" i="7"/>
  <c r="N623" i="7"/>
  <c r="N624" i="7"/>
  <c r="N625" i="7"/>
  <c r="N626" i="7"/>
  <c r="N627" i="7"/>
  <c r="N628" i="7"/>
  <c r="N629" i="7"/>
  <c r="N630" i="7"/>
  <c r="N631" i="7"/>
  <c r="N632" i="7"/>
  <c r="N633" i="7"/>
  <c r="N634" i="7"/>
  <c r="N635" i="7"/>
  <c r="N636" i="7"/>
  <c r="N637" i="7"/>
  <c r="N638" i="7"/>
  <c r="N639" i="7"/>
  <c r="N640" i="7"/>
  <c r="N641" i="7"/>
  <c r="N642" i="7"/>
  <c r="N643" i="7"/>
  <c r="N644" i="7"/>
  <c r="N645" i="7"/>
  <c r="N646" i="7"/>
  <c r="N647" i="7"/>
  <c r="N648" i="7"/>
  <c r="N649" i="7"/>
  <c r="N650" i="7"/>
  <c r="N651" i="7"/>
  <c r="N652" i="7"/>
  <c r="N653" i="7"/>
  <c r="N654" i="7"/>
  <c r="N655" i="7"/>
  <c r="N656" i="7"/>
  <c r="N657" i="7"/>
  <c r="N658" i="7"/>
  <c r="N659" i="7"/>
  <c r="N660" i="7"/>
  <c r="N661" i="7"/>
  <c r="N662" i="7"/>
  <c r="N663" i="7"/>
  <c r="N664" i="7"/>
  <c r="N665" i="7"/>
  <c r="N666" i="7"/>
  <c r="N667" i="7"/>
  <c r="N668" i="7"/>
  <c r="N669" i="7"/>
  <c r="N670" i="7"/>
  <c r="N671" i="7"/>
  <c r="N672" i="7"/>
  <c r="N673" i="7"/>
  <c r="N674" i="7"/>
  <c r="N675" i="7"/>
  <c r="N676" i="7"/>
  <c r="N677" i="7"/>
  <c r="N678" i="7"/>
  <c r="N679" i="7"/>
  <c r="N680" i="7"/>
  <c r="N681" i="7"/>
  <c r="N682" i="7"/>
  <c r="N683" i="7"/>
  <c r="N684" i="7"/>
  <c r="N685" i="7"/>
  <c r="N686" i="7"/>
  <c r="N687" i="7"/>
  <c r="N688" i="7"/>
  <c r="N689" i="7"/>
  <c r="N690" i="7"/>
  <c r="N691" i="7"/>
  <c r="N692" i="7"/>
  <c r="N693" i="7"/>
  <c r="N694" i="7"/>
  <c r="N695" i="7"/>
  <c r="N696" i="7"/>
  <c r="N697" i="7"/>
  <c r="N698" i="7"/>
  <c r="N699" i="7"/>
  <c r="N700" i="7"/>
  <c r="N701" i="7"/>
  <c r="N702" i="7"/>
  <c r="N703" i="7"/>
  <c r="N704" i="7"/>
  <c r="N705" i="7"/>
  <c r="N706" i="7"/>
  <c r="N707" i="7"/>
  <c r="N708" i="7"/>
  <c r="N709" i="7"/>
  <c r="N710" i="7"/>
  <c r="N711" i="7"/>
  <c r="N712" i="7"/>
  <c r="N713" i="7"/>
  <c r="N714" i="7"/>
  <c r="N715" i="7"/>
  <c r="N716" i="7"/>
  <c r="N717" i="7"/>
  <c r="N718" i="7"/>
  <c r="N719" i="7"/>
  <c r="N720" i="7"/>
  <c r="N721" i="7"/>
  <c r="N722" i="7"/>
  <c r="N723" i="7"/>
  <c r="N724" i="7"/>
  <c r="N725" i="7"/>
  <c r="N726" i="7"/>
  <c r="N727" i="7"/>
  <c r="N728" i="7"/>
  <c r="N729" i="7"/>
  <c r="N730" i="7"/>
  <c r="N731" i="7"/>
  <c r="N732" i="7"/>
  <c r="N733" i="7"/>
  <c r="N734" i="7"/>
  <c r="N735" i="7"/>
  <c r="N736" i="7"/>
  <c r="N737" i="7"/>
  <c r="N738" i="7"/>
  <c r="N739" i="7"/>
  <c r="N740" i="7"/>
  <c r="N741" i="7"/>
  <c r="N742" i="7"/>
  <c r="N743" i="7"/>
  <c r="N744" i="7"/>
  <c r="N745" i="7"/>
  <c r="N746" i="7"/>
  <c r="N747" i="7"/>
  <c r="N748" i="7"/>
  <c r="N749" i="7"/>
  <c r="N750" i="7"/>
  <c r="N751" i="7"/>
  <c r="N752" i="7"/>
  <c r="N753" i="7"/>
  <c r="N754" i="7"/>
  <c r="N755" i="7"/>
  <c r="N756" i="7"/>
  <c r="N757" i="7"/>
  <c r="N758" i="7"/>
  <c r="N759" i="7"/>
  <c r="N760" i="7"/>
  <c r="N761" i="7"/>
  <c r="N762" i="7"/>
  <c r="N763" i="7"/>
  <c r="N764" i="7"/>
  <c r="N765" i="7"/>
  <c r="N766" i="7"/>
  <c r="N767" i="7"/>
  <c r="N768" i="7"/>
  <c r="N769" i="7"/>
  <c r="N770" i="7"/>
  <c r="N771" i="7"/>
  <c r="N772" i="7"/>
  <c r="N773" i="7"/>
  <c r="N774" i="7"/>
  <c r="N775" i="7"/>
  <c r="N776" i="7"/>
  <c r="N777" i="7"/>
  <c r="N778" i="7"/>
  <c r="N779" i="7"/>
  <c r="N780" i="7"/>
  <c r="N781" i="7"/>
  <c r="N782" i="7"/>
  <c r="N783" i="7"/>
  <c r="N784" i="7"/>
  <c r="N785" i="7"/>
  <c r="N786" i="7"/>
  <c r="N787" i="7"/>
  <c r="N788" i="7"/>
  <c r="N789" i="7"/>
  <c r="N790" i="7"/>
  <c r="N791" i="7"/>
  <c r="N792" i="7"/>
  <c r="N793" i="7"/>
  <c r="N794" i="7"/>
  <c r="N795" i="7"/>
  <c r="N796" i="7"/>
  <c r="N797" i="7"/>
  <c r="N798" i="7"/>
  <c r="N799" i="7"/>
  <c r="N800" i="7"/>
  <c r="N801" i="7"/>
  <c r="N802" i="7"/>
  <c r="N803" i="7"/>
  <c r="N804" i="7"/>
  <c r="N805" i="7"/>
  <c r="N806" i="7"/>
  <c r="N807" i="7"/>
  <c r="N808" i="7"/>
  <c r="N809" i="7"/>
  <c r="N810" i="7"/>
  <c r="N811" i="7"/>
  <c r="N812" i="7"/>
  <c r="N813" i="7"/>
  <c r="N814" i="7"/>
  <c r="N815" i="7"/>
  <c r="N816" i="7"/>
  <c r="N817" i="7"/>
  <c r="N818" i="7"/>
  <c r="N819" i="7"/>
  <c r="N820" i="7"/>
  <c r="N821" i="7"/>
  <c r="N822" i="7"/>
  <c r="N823" i="7"/>
  <c r="N824" i="7"/>
  <c r="N825" i="7"/>
  <c r="N826" i="7"/>
  <c r="N827" i="7"/>
  <c r="N828" i="7"/>
  <c r="N829" i="7"/>
  <c r="N830" i="7"/>
  <c r="N831" i="7"/>
  <c r="N832" i="7"/>
  <c r="N833" i="7"/>
  <c r="N834" i="7"/>
  <c r="N835" i="7"/>
  <c r="N836" i="7"/>
  <c r="N837" i="7"/>
  <c r="N838" i="7"/>
  <c r="N839" i="7"/>
  <c r="N840" i="7"/>
  <c r="N841" i="7"/>
  <c r="N842" i="7"/>
  <c r="N843" i="7"/>
  <c r="N844" i="7"/>
  <c r="N845" i="7"/>
  <c r="N846" i="7"/>
  <c r="N847" i="7"/>
  <c r="N848" i="7"/>
  <c r="N849" i="7"/>
  <c r="N850" i="7"/>
  <c r="N851" i="7"/>
  <c r="N852" i="7"/>
  <c r="N853" i="7"/>
  <c r="N854" i="7"/>
  <c r="N855" i="7"/>
  <c r="N856" i="7"/>
  <c r="N857" i="7"/>
  <c r="N858" i="7"/>
  <c r="N859" i="7"/>
  <c r="N860" i="7"/>
  <c r="N861" i="7"/>
  <c r="N862" i="7"/>
  <c r="N863" i="7"/>
  <c r="N864" i="7"/>
  <c r="N865" i="7"/>
  <c r="N866" i="7"/>
  <c r="N867" i="7"/>
  <c r="N868" i="7"/>
  <c r="N869" i="7"/>
  <c r="N870" i="7"/>
  <c r="N871" i="7"/>
  <c r="N872" i="7"/>
  <c r="N873" i="7"/>
  <c r="N874" i="7"/>
  <c r="N875" i="7"/>
  <c r="N876" i="7"/>
  <c r="N877" i="7"/>
  <c r="N878" i="7"/>
  <c r="N879" i="7"/>
  <c r="N880" i="7"/>
  <c r="N881" i="7"/>
  <c r="N882" i="7"/>
  <c r="N883" i="7"/>
  <c r="N884" i="7"/>
  <c r="N885" i="7"/>
  <c r="N886" i="7"/>
  <c r="N887" i="7"/>
  <c r="N888" i="7"/>
  <c r="N889" i="7"/>
  <c r="N890" i="7"/>
  <c r="N891" i="7"/>
  <c r="N892" i="7"/>
  <c r="N893" i="7"/>
  <c r="N894" i="7"/>
  <c r="N895" i="7"/>
  <c r="N896" i="7"/>
  <c r="N897" i="7"/>
  <c r="N898" i="7"/>
  <c r="N899" i="7"/>
  <c r="N900" i="7"/>
  <c r="N901" i="7"/>
  <c r="N902" i="7"/>
  <c r="N903" i="7"/>
  <c r="N904" i="7"/>
  <c r="N905" i="7"/>
  <c r="N906" i="7"/>
  <c r="N907" i="7"/>
  <c r="N908" i="7"/>
  <c r="N909" i="7"/>
  <c r="N910" i="7"/>
  <c r="N911" i="7"/>
  <c r="N912" i="7"/>
  <c r="N913" i="7"/>
  <c r="N914" i="7"/>
  <c r="N915" i="7"/>
  <c r="N916" i="7"/>
  <c r="N917" i="7"/>
  <c r="N918" i="7"/>
  <c r="N919" i="7"/>
  <c r="N920" i="7"/>
  <c r="N921" i="7"/>
  <c r="N922" i="7"/>
  <c r="N923" i="7"/>
  <c r="N924" i="7"/>
  <c r="N925" i="7"/>
  <c r="N926" i="7"/>
  <c r="N927" i="7"/>
  <c r="N928" i="7"/>
  <c r="N929" i="7"/>
  <c r="N930" i="7"/>
  <c r="N931" i="7"/>
  <c r="N932" i="7"/>
  <c r="N933" i="7"/>
  <c r="N934" i="7"/>
  <c r="N935" i="7"/>
  <c r="N936" i="7"/>
  <c r="N937" i="7"/>
  <c r="N938" i="7"/>
  <c r="N939" i="7"/>
  <c r="N940" i="7"/>
  <c r="N941" i="7"/>
  <c r="N942" i="7"/>
  <c r="N943" i="7"/>
  <c r="N944" i="7"/>
  <c r="N945" i="7"/>
  <c r="N946" i="7"/>
  <c r="N947" i="7"/>
  <c r="N948" i="7"/>
  <c r="N949" i="7"/>
  <c r="N950" i="7"/>
  <c r="N951" i="7"/>
  <c r="N952" i="7"/>
  <c r="N953" i="7"/>
  <c r="N954" i="7"/>
  <c r="N955" i="7"/>
  <c r="N956" i="7"/>
  <c r="N957" i="7"/>
  <c r="N958" i="7"/>
  <c r="N959" i="7"/>
  <c r="N960" i="7"/>
  <c r="N961" i="7"/>
  <c r="N962" i="7"/>
  <c r="N963" i="7"/>
  <c r="N964" i="7"/>
  <c r="N965" i="7"/>
  <c r="N966" i="7"/>
  <c r="N967" i="7"/>
  <c r="N968" i="7"/>
  <c r="N969" i="7"/>
  <c r="N970" i="7"/>
  <c r="N971" i="7"/>
  <c r="N972" i="7"/>
  <c r="N973" i="7"/>
  <c r="N974" i="7"/>
  <c r="N975" i="7"/>
  <c r="N976" i="7"/>
  <c r="N977" i="7"/>
  <c r="N978" i="7"/>
  <c r="N979" i="7"/>
  <c r="N980" i="7"/>
  <c r="N981" i="7"/>
  <c r="N982" i="7"/>
  <c r="N983" i="7"/>
  <c r="N984" i="7"/>
  <c r="N985" i="7"/>
  <c r="N986" i="7"/>
  <c r="N987" i="7"/>
  <c r="N988" i="7"/>
  <c r="N989" i="7"/>
  <c r="N990" i="7"/>
  <c r="N991" i="7"/>
  <c r="N992" i="7"/>
  <c r="N993" i="7"/>
  <c r="N994" i="7"/>
  <c r="N995" i="7"/>
  <c r="N996" i="7"/>
  <c r="N997" i="7"/>
  <c r="N998" i="7"/>
  <c r="N999" i="7"/>
  <c r="N1000" i="7"/>
  <c r="M3" i="7"/>
  <c r="M4" i="7"/>
  <c r="M5" i="7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43" i="7"/>
  <c r="M44" i="7"/>
  <c r="M45" i="7"/>
  <c r="M46" i="7"/>
  <c r="M47" i="7"/>
  <c r="M48" i="7"/>
  <c r="M49" i="7"/>
  <c r="M50" i="7"/>
  <c r="M51" i="7"/>
  <c r="M52" i="7"/>
  <c r="M53" i="7"/>
  <c r="M54" i="7"/>
  <c r="M55" i="7"/>
  <c r="M56" i="7"/>
  <c r="M57" i="7"/>
  <c r="M58" i="7"/>
  <c r="M59" i="7"/>
  <c r="M60" i="7"/>
  <c r="M61" i="7"/>
  <c r="M62" i="7"/>
  <c r="M63" i="7"/>
  <c r="M64" i="7"/>
  <c r="M65" i="7"/>
  <c r="M66" i="7"/>
  <c r="M67" i="7"/>
  <c r="M68" i="7"/>
  <c r="M69" i="7"/>
  <c r="M70" i="7"/>
  <c r="M71" i="7"/>
  <c r="M72" i="7"/>
  <c r="M73" i="7"/>
  <c r="M74" i="7"/>
  <c r="M75" i="7"/>
  <c r="M76" i="7"/>
  <c r="M77" i="7"/>
  <c r="M78" i="7"/>
  <c r="M79" i="7"/>
  <c r="M80" i="7"/>
  <c r="M81" i="7"/>
  <c r="M82" i="7"/>
  <c r="M83" i="7"/>
  <c r="M84" i="7"/>
  <c r="M85" i="7"/>
  <c r="M86" i="7"/>
  <c r="M87" i="7"/>
  <c r="M88" i="7"/>
  <c r="M89" i="7"/>
  <c r="M90" i="7"/>
  <c r="M91" i="7"/>
  <c r="M92" i="7"/>
  <c r="M93" i="7"/>
  <c r="M94" i="7"/>
  <c r="M95" i="7"/>
  <c r="M96" i="7"/>
  <c r="M97" i="7"/>
  <c r="M98" i="7"/>
  <c r="M99" i="7"/>
  <c r="M100" i="7"/>
  <c r="M101" i="7"/>
  <c r="M102" i="7"/>
  <c r="M103" i="7"/>
  <c r="M104" i="7"/>
  <c r="M105" i="7"/>
  <c r="M106" i="7"/>
  <c r="M107" i="7"/>
  <c r="M108" i="7"/>
  <c r="M109" i="7"/>
  <c r="M110" i="7"/>
  <c r="M111" i="7"/>
  <c r="M112" i="7"/>
  <c r="M113" i="7"/>
  <c r="M114" i="7"/>
  <c r="M115" i="7"/>
  <c r="M116" i="7"/>
  <c r="M117" i="7"/>
  <c r="M118" i="7"/>
  <c r="M119" i="7"/>
  <c r="M120" i="7"/>
  <c r="M121" i="7"/>
  <c r="M122" i="7"/>
  <c r="M123" i="7"/>
  <c r="M124" i="7"/>
  <c r="M125" i="7"/>
  <c r="M126" i="7"/>
  <c r="M127" i="7"/>
  <c r="M128" i="7"/>
  <c r="M129" i="7"/>
  <c r="M130" i="7"/>
  <c r="M131" i="7"/>
  <c r="M132" i="7"/>
  <c r="M133" i="7"/>
  <c r="M134" i="7"/>
  <c r="M135" i="7"/>
  <c r="M136" i="7"/>
  <c r="M137" i="7"/>
  <c r="M138" i="7"/>
  <c r="M139" i="7"/>
  <c r="M140" i="7"/>
  <c r="M141" i="7"/>
  <c r="M142" i="7"/>
  <c r="M143" i="7"/>
  <c r="M144" i="7"/>
  <c r="M145" i="7"/>
  <c r="M146" i="7"/>
  <c r="M147" i="7"/>
  <c r="M148" i="7"/>
  <c r="M149" i="7"/>
  <c r="M150" i="7"/>
  <c r="M151" i="7"/>
  <c r="M152" i="7"/>
  <c r="M153" i="7"/>
  <c r="M154" i="7"/>
  <c r="M155" i="7"/>
  <c r="M156" i="7"/>
  <c r="M157" i="7"/>
  <c r="M158" i="7"/>
  <c r="M159" i="7"/>
  <c r="M160" i="7"/>
  <c r="M161" i="7"/>
  <c r="M162" i="7"/>
  <c r="M163" i="7"/>
  <c r="M164" i="7"/>
  <c r="M165" i="7"/>
  <c r="M166" i="7"/>
  <c r="M167" i="7"/>
  <c r="M168" i="7"/>
  <c r="M169" i="7"/>
  <c r="M170" i="7"/>
  <c r="M171" i="7"/>
  <c r="M172" i="7"/>
  <c r="M173" i="7"/>
  <c r="M174" i="7"/>
  <c r="M175" i="7"/>
  <c r="M176" i="7"/>
  <c r="M177" i="7"/>
  <c r="M178" i="7"/>
  <c r="M179" i="7"/>
  <c r="M180" i="7"/>
  <c r="M181" i="7"/>
  <c r="M182" i="7"/>
  <c r="M183" i="7"/>
  <c r="M184" i="7"/>
  <c r="M185" i="7"/>
  <c r="M186" i="7"/>
  <c r="M187" i="7"/>
  <c r="M188" i="7"/>
  <c r="M189" i="7"/>
  <c r="M190" i="7"/>
  <c r="M191" i="7"/>
  <c r="M192" i="7"/>
  <c r="M193" i="7"/>
  <c r="M194" i="7"/>
  <c r="M195" i="7"/>
  <c r="M196" i="7"/>
  <c r="M197" i="7"/>
  <c r="M198" i="7"/>
  <c r="M199" i="7"/>
  <c r="M200" i="7"/>
  <c r="M201" i="7"/>
  <c r="M202" i="7"/>
  <c r="M203" i="7"/>
  <c r="M204" i="7"/>
  <c r="M205" i="7"/>
  <c r="M206" i="7"/>
  <c r="M207" i="7"/>
  <c r="M208" i="7"/>
  <c r="M209" i="7"/>
  <c r="M210" i="7"/>
  <c r="M211" i="7"/>
  <c r="M212" i="7"/>
  <c r="M213" i="7"/>
  <c r="M214" i="7"/>
  <c r="M215" i="7"/>
  <c r="M216" i="7"/>
  <c r="M217" i="7"/>
  <c r="M218" i="7"/>
  <c r="M219" i="7"/>
  <c r="M220" i="7"/>
  <c r="M221" i="7"/>
  <c r="M222" i="7"/>
  <c r="M223" i="7"/>
  <c r="M224" i="7"/>
  <c r="M225" i="7"/>
  <c r="M226" i="7"/>
  <c r="M227" i="7"/>
  <c r="M228" i="7"/>
  <c r="M229" i="7"/>
  <c r="M230" i="7"/>
  <c r="M231" i="7"/>
  <c r="M232" i="7"/>
  <c r="M233" i="7"/>
  <c r="M234" i="7"/>
  <c r="M235" i="7"/>
  <c r="M236" i="7"/>
  <c r="M237" i="7"/>
  <c r="M238" i="7"/>
  <c r="M239" i="7"/>
  <c r="M240" i="7"/>
  <c r="M241" i="7"/>
  <c r="M242" i="7"/>
  <c r="M243" i="7"/>
  <c r="M244" i="7"/>
  <c r="M245" i="7"/>
  <c r="M246" i="7"/>
  <c r="M247" i="7"/>
  <c r="M248" i="7"/>
  <c r="M249" i="7"/>
  <c r="M250" i="7"/>
  <c r="M251" i="7"/>
  <c r="M252" i="7"/>
  <c r="M253" i="7"/>
  <c r="M254" i="7"/>
  <c r="M255" i="7"/>
  <c r="M256" i="7"/>
  <c r="M257" i="7"/>
  <c r="M258" i="7"/>
  <c r="M259" i="7"/>
  <c r="M260" i="7"/>
  <c r="M261" i="7"/>
  <c r="M262" i="7"/>
  <c r="M263" i="7"/>
  <c r="M264" i="7"/>
  <c r="M265" i="7"/>
  <c r="M266" i="7"/>
  <c r="M267" i="7"/>
  <c r="M268" i="7"/>
  <c r="M269" i="7"/>
  <c r="M270" i="7"/>
  <c r="M271" i="7"/>
  <c r="M272" i="7"/>
  <c r="M273" i="7"/>
  <c r="M274" i="7"/>
  <c r="M275" i="7"/>
  <c r="M276" i="7"/>
  <c r="M277" i="7"/>
  <c r="M278" i="7"/>
  <c r="M279" i="7"/>
  <c r="M280" i="7"/>
  <c r="M281" i="7"/>
  <c r="M282" i="7"/>
  <c r="M283" i="7"/>
  <c r="M284" i="7"/>
  <c r="M285" i="7"/>
  <c r="M286" i="7"/>
  <c r="M287" i="7"/>
  <c r="M288" i="7"/>
  <c r="M289" i="7"/>
  <c r="M290" i="7"/>
  <c r="M291" i="7"/>
  <c r="M292" i="7"/>
  <c r="M293" i="7"/>
  <c r="M294" i="7"/>
  <c r="M295" i="7"/>
  <c r="M296" i="7"/>
  <c r="M297" i="7"/>
  <c r="M298" i="7"/>
  <c r="M299" i="7"/>
  <c r="M300" i="7"/>
  <c r="M301" i="7"/>
  <c r="M302" i="7"/>
  <c r="M303" i="7"/>
  <c r="M304" i="7"/>
  <c r="M305" i="7"/>
  <c r="M306" i="7"/>
  <c r="M307" i="7"/>
  <c r="M308" i="7"/>
  <c r="M309" i="7"/>
  <c r="M310" i="7"/>
  <c r="M311" i="7"/>
  <c r="M312" i="7"/>
  <c r="M313" i="7"/>
  <c r="M314" i="7"/>
  <c r="M315" i="7"/>
  <c r="M316" i="7"/>
  <c r="M317" i="7"/>
  <c r="M318" i="7"/>
  <c r="M319" i="7"/>
  <c r="M320" i="7"/>
  <c r="M321" i="7"/>
  <c r="M322" i="7"/>
  <c r="M323" i="7"/>
  <c r="M324" i="7"/>
  <c r="M325" i="7"/>
  <c r="M326" i="7"/>
  <c r="M327" i="7"/>
  <c r="M328" i="7"/>
  <c r="M329" i="7"/>
  <c r="M330" i="7"/>
  <c r="M331" i="7"/>
  <c r="M332" i="7"/>
  <c r="M333" i="7"/>
  <c r="M334" i="7"/>
  <c r="M335" i="7"/>
  <c r="M336" i="7"/>
  <c r="M337" i="7"/>
  <c r="M338" i="7"/>
  <c r="M339" i="7"/>
  <c r="M340" i="7"/>
  <c r="M341" i="7"/>
  <c r="M342" i="7"/>
  <c r="M343" i="7"/>
  <c r="M344" i="7"/>
  <c r="M345" i="7"/>
  <c r="M346" i="7"/>
  <c r="M347" i="7"/>
  <c r="M348" i="7"/>
  <c r="M349" i="7"/>
  <c r="M350" i="7"/>
  <c r="M351" i="7"/>
  <c r="M352" i="7"/>
  <c r="M353" i="7"/>
  <c r="M354" i="7"/>
  <c r="M355" i="7"/>
  <c r="M356" i="7"/>
  <c r="M357" i="7"/>
  <c r="M358" i="7"/>
  <c r="M359" i="7"/>
  <c r="M360" i="7"/>
  <c r="M361" i="7"/>
  <c r="M362" i="7"/>
  <c r="M363" i="7"/>
  <c r="M364" i="7"/>
  <c r="M365" i="7"/>
  <c r="M366" i="7"/>
  <c r="M367" i="7"/>
  <c r="M368" i="7"/>
  <c r="M369" i="7"/>
  <c r="M370" i="7"/>
  <c r="M371" i="7"/>
  <c r="M372" i="7"/>
  <c r="M373" i="7"/>
  <c r="M374" i="7"/>
  <c r="M375" i="7"/>
  <c r="M376" i="7"/>
  <c r="M377" i="7"/>
  <c r="M378" i="7"/>
  <c r="M379" i="7"/>
  <c r="M380" i="7"/>
  <c r="M381" i="7"/>
  <c r="M382" i="7"/>
  <c r="M383" i="7"/>
  <c r="M384" i="7"/>
  <c r="M385" i="7"/>
  <c r="M386" i="7"/>
  <c r="M387" i="7"/>
  <c r="M388" i="7"/>
  <c r="M389" i="7"/>
  <c r="M390" i="7"/>
  <c r="M391" i="7"/>
  <c r="M392" i="7"/>
  <c r="M393" i="7"/>
  <c r="M394" i="7"/>
  <c r="M395" i="7"/>
  <c r="M396" i="7"/>
  <c r="M397" i="7"/>
  <c r="M398" i="7"/>
  <c r="M399" i="7"/>
  <c r="M400" i="7"/>
  <c r="M401" i="7"/>
  <c r="M402" i="7"/>
  <c r="M403" i="7"/>
  <c r="M404" i="7"/>
  <c r="M405" i="7"/>
  <c r="M406" i="7"/>
  <c r="M407" i="7"/>
  <c r="M408" i="7"/>
  <c r="M409" i="7"/>
  <c r="M410" i="7"/>
  <c r="M411" i="7"/>
  <c r="M412" i="7"/>
  <c r="M413" i="7"/>
  <c r="M414" i="7"/>
  <c r="M415" i="7"/>
  <c r="M416" i="7"/>
  <c r="M417" i="7"/>
  <c r="M418" i="7"/>
  <c r="M419" i="7"/>
  <c r="M420" i="7"/>
  <c r="M421" i="7"/>
  <c r="M422" i="7"/>
  <c r="M423" i="7"/>
  <c r="M424" i="7"/>
  <c r="M425" i="7"/>
  <c r="M426" i="7"/>
  <c r="M427" i="7"/>
  <c r="M428" i="7"/>
  <c r="M429" i="7"/>
  <c r="M430" i="7"/>
  <c r="M431" i="7"/>
  <c r="M432" i="7"/>
  <c r="M433" i="7"/>
  <c r="M434" i="7"/>
  <c r="M435" i="7"/>
  <c r="M436" i="7"/>
  <c r="M437" i="7"/>
  <c r="M438" i="7"/>
  <c r="M439" i="7"/>
  <c r="M440" i="7"/>
  <c r="M441" i="7"/>
  <c r="M442" i="7"/>
  <c r="M443" i="7"/>
  <c r="M444" i="7"/>
  <c r="M445" i="7"/>
  <c r="M446" i="7"/>
  <c r="M447" i="7"/>
  <c r="M448" i="7"/>
  <c r="M449" i="7"/>
  <c r="M450" i="7"/>
  <c r="M451" i="7"/>
  <c r="M452" i="7"/>
  <c r="M453" i="7"/>
  <c r="M454" i="7"/>
  <c r="M455" i="7"/>
  <c r="M456" i="7"/>
  <c r="M457" i="7"/>
  <c r="M458" i="7"/>
  <c r="M459" i="7"/>
  <c r="M460" i="7"/>
  <c r="M461" i="7"/>
  <c r="M462" i="7"/>
  <c r="M463" i="7"/>
  <c r="M464" i="7"/>
  <c r="M465" i="7"/>
  <c r="M466" i="7"/>
  <c r="M467" i="7"/>
  <c r="M468" i="7"/>
  <c r="M469" i="7"/>
  <c r="M470" i="7"/>
  <c r="M471" i="7"/>
  <c r="M472" i="7"/>
  <c r="M473" i="7"/>
  <c r="M474" i="7"/>
  <c r="M475" i="7"/>
  <c r="M476" i="7"/>
  <c r="M477" i="7"/>
  <c r="M478" i="7"/>
  <c r="M479" i="7"/>
  <c r="M480" i="7"/>
  <c r="M481" i="7"/>
  <c r="M482" i="7"/>
  <c r="M483" i="7"/>
  <c r="M484" i="7"/>
  <c r="M485" i="7"/>
  <c r="M486" i="7"/>
  <c r="M487" i="7"/>
  <c r="M488" i="7"/>
  <c r="M489" i="7"/>
  <c r="M490" i="7"/>
  <c r="M491" i="7"/>
  <c r="M492" i="7"/>
  <c r="M493" i="7"/>
  <c r="M494" i="7"/>
  <c r="M495" i="7"/>
  <c r="M496" i="7"/>
  <c r="M497" i="7"/>
  <c r="M498" i="7"/>
  <c r="M499" i="7"/>
  <c r="M500" i="7"/>
  <c r="M501" i="7"/>
  <c r="M502" i="7"/>
  <c r="M503" i="7"/>
  <c r="M504" i="7"/>
  <c r="M505" i="7"/>
  <c r="M506" i="7"/>
  <c r="M507" i="7"/>
  <c r="M508" i="7"/>
  <c r="M509" i="7"/>
  <c r="M510" i="7"/>
  <c r="M511" i="7"/>
  <c r="M512" i="7"/>
  <c r="M513" i="7"/>
  <c r="M514" i="7"/>
  <c r="M515" i="7"/>
  <c r="M516" i="7"/>
  <c r="M517" i="7"/>
  <c r="M518" i="7"/>
  <c r="M519" i="7"/>
  <c r="M520" i="7"/>
  <c r="M521" i="7"/>
  <c r="M522" i="7"/>
  <c r="M523" i="7"/>
  <c r="M524" i="7"/>
  <c r="M525" i="7"/>
  <c r="M526" i="7"/>
  <c r="M527" i="7"/>
  <c r="M528" i="7"/>
  <c r="M529" i="7"/>
  <c r="M530" i="7"/>
  <c r="M531" i="7"/>
  <c r="M532" i="7"/>
  <c r="M533" i="7"/>
  <c r="M534" i="7"/>
  <c r="M535" i="7"/>
  <c r="M536" i="7"/>
  <c r="M537" i="7"/>
  <c r="M538" i="7"/>
  <c r="M539" i="7"/>
  <c r="M540" i="7"/>
  <c r="M541" i="7"/>
  <c r="M542" i="7"/>
  <c r="M543" i="7"/>
  <c r="M544" i="7"/>
  <c r="M545" i="7"/>
  <c r="M546" i="7"/>
  <c r="M547" i="7"/>
  <c r="M548" i="7"/>
  <c r="M549" i="7"/>
  <c r="M550" i="7"/>
  <c r="M551" i="7"/>
  <c r="M552" i="7"/>
  <c r="M553" i="7"/>
  <c r="M554" i="7"/>
  <c r="M555" i="7"/>
  <c r="M556" i="7"/>
  <c r="M557" i="7"/>
  <c r="M558" i="7"/>
  <c r="M559" i="7"/>
  <c r="M560" i="7"/>
  <c r="M561" i="7"/>
  <c r="M562" i="7"/>
  <c r="M563" i="7"/>
  <c r="M564" i="7"/>
  <c r="M565" i="7"/>
  <c r="M566" i="7"/>
  <c r="M567" i="7"/>
  <c r="M568" i="7"/>
  <c r="M569" i="7"/>
  <c r="M570" i="7"/>
  <c r="M571" i="7"/>
  <c r="M572" i="7"/>
  <c r="M573" i="7"/>
  <c r="M574" i="7"/>
  <c r="M575" i="7"/>
  <c r="M576" i="7"/>
  <c r="M577" i="7"/>
  <c r="M578" i="7"/>
  <c r="M579" i="7"/>
  <c r="M580" i="7"/>
  <c r="M581" i="7"/>
  <c r="M582" i="7"/>
  <c r="M583" i="7"/>
  <c r="M584" i="7"/>
  <c r="M585" i="7"/>
  <c r="M586" i="7"/>
  <c r="M587" i="7"/>
  <c r="M588" i="7"/>
  <c r="M589" i="7"/>
  <c r="M590" i="7"/>
  <c r="M591" i="7"/>
  <c r="M592" i="7"/>
  <c r="M593" i="7"/>
  <c r="M594" i="7"/>
  <c r="M595" i="7"/>
  <c r="M596" i="7"/>
  <c r="M597" i="7"/>
  <c r="M598" i="7"/>
  <c r="M599" i="7"/>
  <c r="M600" i="7"/>
  <c r="M601" i="7"/>
  <c r="M602" i="7"/>
  <c r="M603" i="7"/>
  <c r="M604" i="7"/>
  <c r="M605" i="7"/>
  <c r="M606" i="7"/>
  <c r="M607" i="7"/>
  <c r="M608" i="7"/>
  <c r="M609" i="7"/>
  <c r="M610" i="7"/>
  <c r="M611" i="7"/>
  <c r="M612" i="7"/>
  <c r="M613" i="7"/>
  <c r="M614" i="7"/>
  <c r="M615" i="7"/>
  <c r="M616" i="7"/>
  <c r="M617" i="7"/>
  <c r="M618" i="7"/>
  <c r="M619" i="7"/>
  <c r="M620" i="7"/>
  <c r="M621" i="7"/>
  <c r="M622" i="7"/>
  <c r="M623" i="7"/>
  <c r="M624" i="7"/>
  <c r="M625" i="7"/>
  <c r="M626" i="7"/>
  <c r="M627" i="7"/>
  <c r="M628" i="7"/>
  <c r="M629" i="7"/>
  <c r="M630" i="7"/>
  <c r="M631" i="7"/>
  <c r="M632" i="7"/>
  <c r="M633" i="7"/>
  <c r="M634" i="7"/>
  <c r="M635" i="7"/>
  <c r="M636" i="7"/>
  <c r="M637" i="7"/>
  <c r="M638" i="7"/>
  <c r="M639" i="7"/>
  <c r="M640" i="7"/>
  <c r="M641" i="7"/>
  <c r="M642" i="7"/>
  <c r="M643" i="7"/>
  <c r="M644" i="7"/>
  <c r="M645" i="7"/>
  <c r="M646" i="7"/>
  <c r="M647" i="7"/>
  <c r="M648" i="7"/>
  <c r="M649" i="7"/>
  <c r="M650" i="7"/>
  <c r="M651" i="7"/>
  <c r="M652" i="7"/>
  <c r="M653" i="7"/>
  <c r="M654" i="7"/>
  <c r="M655" i="7"/>
  <c r="M656" i="7"/>
  <c r="M657" i="7"/>
  <c r="M658" i="7"/>
  <c r="M659" i="7"/>
  <c r="M660" i="7"/>
  <c r="M661" i="7"/>
  <c r="M662" i="7"/>
  <c r="M663" i="7"/>
  <c r="M664" i="7"/>
  <c r="M665" i="7"/>
  <c r="M666" i="7"/>
  <c r="M667" i="7"/>
  <c r="M668" i="7"/>
  <c r="M669" i="7"/>
  <c r="M670" i="7"/>
  <c r="M671" i="7"/>
  <c r="M672" i="7"/>
  <c r="M673" i="7"/>
  <c r="M674" i="7"/>
  <c r="M675" i="7"/>
  <c r="M676" i="7"/>
  <c r="M677" i="7"/>
  <c r="M678" i="7"/>
  <c r="M679" i="7"/>
  <c r="M680" i="7"/>
  <c r="M681" i="7"/>
  <c r="M682" i="7"/>
  <c r="M683" i="7"/>
  <c r="M684" i="7"/>
  <c r="M685" i="7"/>
  <c r="M686" i="7"/>
  <c r="M687" i="7"/>
  <c r="M688" i="7"/>
  <c r="M689" i="7"/>
  <c r="M690" i="7"/>
  <c r="M691" i="7"/>
  <c r="M692" i="7"/>
  <c r="M693" i="7"/>
  <c r="M694" i="7"/>
  <c r="M695" i="7"/>
  <c r="M696" i="7"/>
  <c r="M697" i="7"/>
  <c r="M698" i="7"/>
  <c r="M699" i="7"/>
  <c r="M700" i="7"/>
  <c r="M701" i="7"/>
  <c r="M702" i="7"/>
  <c r="M703" i="7"/>
  <c r="M704" i="7"/>
  <c r="M705" i="7"/>
  <c r="M706" i="7"/>
  <c r="M707" i="7"/>
  <c r="M708" i="7"/>
  <c r="M709" i="7"/>
  <c r="M710" i="7"/>
  <c r="M711" i="7"/>
  <c r="M712" i="7"/>
  <c r="M713" i="7"/>
  <c r="M714" i="7"/>
  <c r="M715" i="7"/>
  <c r="M716" i="7"/>
  <c r="M717" i="7"/>
  <c r="M718" i="7"/>
  <c r="M719" i="7"/>
  <c r="M720" i="7"/>
  <c r="M721" i="7"/>
  <c r="M722" i="7"/>
  <c r="M723" i="7"/>
  <c r="M724" i="7"/>
  <c r="M725" i="7"/>
  <c r="M726" i="7"/>
  <c r="M727" i="7"/>
  <c r="M728" i="7"/>
  <c r="M729" i="7"/>
  <c r="M730" i="7"/>
  <c r="M731" i="7"/>
  <c r="M732" i="7"/>
  <c r="M733" i="7"/>
  <c r="M734" i="7"/>
  <c r="M735" i="7"/>
  <c r="M736" i="7"/>
  <c r="M737" i="7"/>
  <c r="M738" i="7"/>
  <c r="M739" i="7"/>
  <c r="M740" i="7"/>
  <c r="M741" i="7"/>
  <c r="M742" i="7"/>
  <c r="M743" i="7"/>
  <c r="M744" i="7"/>
  <c r="M745" i="7"/>
  <c r="M746" i="7"/>
  <c r="M747" i="7"/>
  <c r="M748" i="7"/>
  <c r="M749" i="7"/>
  <c r="M750" i="7"/>
  <c r="M751" i="7"/>
  <c r="M752" i="7"/>
  <c r="M753" i="7"/>
  <c r="M754" i="7"/>
  <c r="M755" i="7"/>
  <c r="M756" i="7"/>
  <c r="M757" i="7"/>
  <c r="M758" i="7"/>
  <c r="M759" i="7"/>
  <c r="M760" i="7"/>
  <c r="M761" i="7"/>
  <c r="M762" i="7"/>
  <c r="M763" i="7"/>
  <c r="M764" i="7"/>
  <c r="M765" i="7"/>
  <c r="M766" i="7"/>
  <c r="M767" i="7"/>
  <c r="M768" i="7"/>
  <c r="M769" i="7"/>
  <c r="M770" i="7"/>
  <c r="M771" i="7"/>
  <c r="M772" i="7"/>
  <c r="M773" i="7"/>
  <c r="M774" i="7"/>
  <c r="M775" i="7"/>
  <c r="M776" i="7"/>
  <c r="M777" i="7"/>
  <c r="M778" i="7"/>
  <c r="M779" i="7"/>
  <c r="M780" i="7"/>
  <c r="M781" i="7"/>
  <c r="M782" i="7"/>
  <c r="M783" i="7"/>
  <c r="M784" i="7"/>
  <c r="M785" i="7"/>
  <c r="M786" i="7"/>
  <c r="M787" i="7"/>
  <c r="M788" i="7"/>
  <c r="M789" i="7"/>
  <c r="M790" i="7"/>
  <c r="M791" i="7"/>
  <c r="M792" i="7"/>
  <c r="M793" i="7"/>
  <c r="M794" i="7"/>
  <c r="M795" i="7"/>
  <c r="M796" i="7"/>
  <c r="M797" i="7"/>
  <c r="M798" i="7"/>
  <c r="M799" i="7"/>
  <c r="M800" i="7"/>
  <c r="M801" i="7"/>
  <c r="M802" i="7"/>
  <c r="M803" i="7"/>
  <c r="M804" i="7"/>
  <c r="M805" i="7"/>
  <c r="M806" i="7"/>
  <c r="M807" i="7"/>
  <c r="M808" i="7"/>
  <c r="M809" i="7"/>
  <c r="M810" i="7"/>
  <c r="M811" i="7"/>
  <c r="M812" i="7"/>
  <c r="M813" i="7"/>
  <c r="M814" i="7"/>
  <c r="M815" i="7"/>
  <c r="M816" i="7"/>
  <c r="M817" i="7"/>
  <c r="M818" i="7"/>
  <c r="M819" i="7"/>
  <c r="M820" i="7"/>
  <c r="M821" i="7"/>
  <c r="M822" i="7"/>
  <c r="M823" i="7"/>
  <c r="M824" i="7"/>
  <c r="M825" i="7"/>
  <c r="M826" i="7"/>
  <c r="M827" i="7"/>
  <c r="M828" i="7"/>
  <c r="M829" i="7"/>
  <c r="M830" i="7"/>
  <c r="M831" i="7"/>
  <c r="M832" i="7"/>
  <c r="M833" i="7"/>
  <c r="M834" i="7"/>
  <c r="M835" i="7"/>
  <c r="M836" i="7"/>
  <c r="M837" i="7"/>
  <c r="M838" i="7"/>
  <c r="M839" i="7"/>
  <c r="M840" i="7"/>
  <c r="M841" i="7"/>
  <c r="M842" i="7"/>
  <c r="M843" i="7"/>
  <c r="M844" i="7"/>
  <c r="M845" i="7"/>
  <c r="M846" i="7"/>
  <c r="M847" i="7"/>
  <c r="M848" i="7"/>
  <c r="M849" i="7"/>
  <c r="M850" i="7"/>
  <c r="M851" i="7"/>
  <c r="M852" i="7"/>
  <c r="M853" i="7"/>
  <c r="M854" i="7"/>
  <c r="M855" i="7"/>
  <c r="M856" i="7"/>
  <c r="M857" i="7"/>
  <c r="M858" i="7"/>
  <c r="M859" i="7"/>
  <c r="M860" i="7"/>
  <c r="M861" i="7"/>
  <c r="M862" i="7"/>
  <c r="M863" i="7"/>
  <c r="M864" i="7"/>
  <c r="M865" i="7"/>
  <c r="M866" i="7"/>
  <c r="M867" i="7"/>
  <c r="M868" i="7"/>
  <c r="M869" i="7"/>
  <c r="M870" i="7"/>
  <c r="M871" i="7"/>
  <c r="M872" i="7"/>
  <c r="M873" i="7"/>
  <c r="M874" i="7"/>
  <c r="M875" i="7"/>
  <c r="M876" i="7"/>
  <c r="M877" i="7"/>
  <c r="M878" i="7"/>
  <c r="M879" i="7"/>
  <c r="M880" i="7"/>
  <c r="M881" i="7"/>
  <c r="M882" i="7"/>
  <c r="M883" i="7"/>
  <c r="M884" i="7"/>
  <c r="M885" i="7"/>
  <c r="M886" i="7"/>
  <c r="M887" i="7"/>
  <c r="M888" i="7"/>
  <c r="M889" i="7"/>
  <c r="M890" i="7"/>
  <c r="M891" i="7"/>
  <c r="M892" i="7"/>
  <c r="M893" i="7"/>
  <c r="M894" i="7"/>
  <c r="M895" i="7"/>
  <c r="M896" i="7"/>
  <c r="M897" i="7"/>
  <c r="M898" i="7"/>
  <c r="M899" i="7"/>
  <c r="M900" i="7"/>
  <c r="M901" i="7"/>
  <c r="M902" i="7"/>
  <c r="M903" i="7"/>
  <c r="M904" i="7"/>
  <c r="M905" i="7"/>
  <c r="M906" i="7"/>
  <c r="M907" i="7"/>
  <c r="M908" i="7"/>
  <c r="M909" i="7"/>
  <c r="M910" i="7"/>
  <c r="M911" i="7"/>
  <c r="M912" i="7"/>
  <c r="M913" i="7"/>
  <c r="M914" i="7"/>
  <c r="M915" i="7"/>
  <c r="M916" i="7"/>
  <c r="M917" i="7"/>
  <c r="M918" i="7"/>
  <c r="M919" i="7"/>
  <c r="M920" i="7"/>
  <c r="M921" i="7"/>
  <c r="M922" i="7"/>
  <c r="M923" i="7"/>
  <c r="M924" i="7"/>
  <c r="M925" i="7"/>
  <c r="M926" i="7"/>
  <c r="M927" i="7"/>
  <c r="M928" i="7"/>
  <c r="M929" i="7"/>
  <c r="M930" i="7"/>
  <c r="M931" i="7"/>
  <c r="M932" i="7"/>
  <c r="M933" i="7"/>
  <c r="M934" i="7"/>
  <c r="M935" i="7"/>
  <c r="M936" i="7"/>
  <c r="M937" i="7"/>
  <c r="M938" i="7"/>
  <c r="M939" i="7"/>
  <c r="M940" i="7"/>
  <c r="M941" i="7"/>
  <c r="M942" i="7"/>
  <c r="M943" i="7"/>
  <c r="M944" i="7"/>
  <c r="M945" i="7"/>
  <c r="M946" i="7"/>
  <c r="M947" i="7"/>
  <c r="M948" i="7"/>
  <c r="M949" i="7"/>
  <c r="M950" i="7"/>
  <c r="M951" i="7"/>
  <c r="M952" i="7"/>
  <c r="M953" i="7"/>
  <c r="M954" i="7"/>
  <c r="M955" i="7"/>
  <c r="M956" i="7"/>
  <c r="M957" i="7"/>
  <c r="M958" i="7"/>
  <c r="M959" i="7"/>
  <c r="M960" i="7"/>
  <c r="M961" i="7"/>
  <c r="M962" i="7"/>
  <c r="M963" i="7"/>
  <c r="M964" i="7"/>
  <c r="M965" i="7"/>
  <c r="M966" i="7"/>
  <c r="M967" i="7"/>
  <c r="M968" i="7"/>
  <c r="M969" i="7"/>
  <c r="M970" i="7"/>
  <c r="M971" i="7"/>
  <c r="M972" i="7"/>
  <c r="M973" i="7"/>
  <c r="M974" i="7"/>
  <c r="M975" i="7"/>
  <c r="M976" i="7"/>
  <c r="M977" i="7"/>
  <c r="M978" i="7"/>
  <c r="M979" i="7"/>
  <c r="M980" i="7"/>
  <c r="M981" i="7"/>
  <c r="M982" i="7"/>
  <c r="M983" i="7"/>
  <c r="M984" i="7"/>
  <c r="M985" i="7"/>
  <c r="M986" i="7"/>
  <c r="M987" i="7"/>
  <c r="M988" i="7"/>
  <c r="M989" i="7"/>
  <c r="M990" i="7"/>
  <c r="M991" i="7"/>
  <c r="M992" i="7"/>
  <c r="M993" i="7"/>
  <c r="M994" i="7"/>
  <c r="M995" i="7"/>
  <c r="M996" i="7"/>
  <c r="M997" i="7"/>
  <c r="M998" i="7"/>
  <c r="M999" i="7"/>
  <c r="M1000" i="7"/>
  <c r="R3" i="7" l="1"/>
  <c r="P897" i="7"/>
  <c r="P1000" i="7"/>
  <c r="P996" i="7"/>
  <c r="P992" i="7"/>
  <c r="P988" i="7"/>
  <c r="P984" i="7"/>
  <c r="P980" i="7"/>
  <c r="P976" i="7"/>
  <c r="P972" i="7"/>
  <c r="P968" i="7"/>
  <c r="P964" i="7"/>
  <c r="P960" i="7"/>
  <c r="P956" i="7"/>
  <c r="P952" i="7"/>
  <c r="P948" i="7"/>
  <c r="P944" i="7"/>
  <c r="P940" i="7"/>
  <c r="P936" i="7"/>
  <c r="P932" i="7"/>
  <c r="P928" i="7"/>
  <c r="P924" i="7"/>
  <c r="P920" i="7"/>
  <c r="P916" i="7"/>
  <c r="P912" i="7"/>
  <c r="P908" i="7"/>
  <c r="P904" i="7"/>
  <c r="P896" i="7"/>
  <c r="P892" i="7"/>
  <c r="P888" i="7"/>
  <c r="P880" i="7"/>
  <c r="P876" i="7"/>
  <c r="P872" i="7"/>
  <c r="P868" i="7"/>
  <c r="P864" i="7"/>
  <c r="P860" i="7"/>
  <c r="P856" i="7"/>
  <c r="P852" i="7"/>
  <c r="P848" i="7"/>
  <c r="P844" i="7"/>
  <c r="P840" i="7"/>
  <c r="P836" i="7"/>
  <c r="P832" i="7"/>
  <c r="P828" i="7"/>
  <c r="P824" i="7"/>
  <c r="P820" i="7"/>
  <c r="P816" i="7"/>
  <c r="P812" i="7"/>
  <c r="P808" i="7"/>
  <c r="P800" i="7"/>
  <c r="P796" i="7"/>
  <c r="P792" i="7"/>
  <c r="P784" i="7"/>
  <c r="P780" i="7"/>
  <c r="P776" i="7"/>
  <c r="P772" i="7"/>
  <c r="P768" i="7"/>
  <c r="P764" i="7"/>
  <c r="P760" i="7"/>
  <c r="P752" i="7"/>
  <c r="P748" i="7"/>
  <c r="P744" i="7"/>
  <c r="P656" i="7"/>
  <c r="P648" i="7"/>
  <c r="P640" i="7"/>
  <c r="P624" i="7"/>
  <c r="P616" i="7"/>
  <c r="P608" i="7"/>
  <c r="P592" i="7"/>
  <c r="P584" i="7"/>
  <c r="P576" i="7"/>
  <c r="P560" i="7"/>
  <c r="P552" i="7"/>
  <c r="P544" i="7"/>
  <c r="P528" i="7"/>
  <c r="P520" i="7"/>
  <c r="P512" i="7"/>
  <c r="P519" i="7"/>
  <c r="P478" i="7"/>
  <c r="P118" i="7"/>
  <c r="P769" i="7"/>
  <c r="P350" i="7"/>
  <c r="P615" i="7"/>
  <c r="P551" i="7"/>
  <c r="P997" i="7"/>
  <c r="P993" i="7"/>
  <c r="P989" i="7"/>
  <c r="P985" i="7"/>
  <c r="P981" i="7"/>
  <c r="P977" i="7"/>
  <c r="P973" i="7"/>
  <c r="P969" i="7"/>
  <c r="P965" i="7"/>
  <c r="P961" i="7"/>
  <c r="P957" i="7"/>
  <c r="P953" i="7"/>
  <c r="P949" i="7"/>
  <c r="P945" i="7"/>
  <c r="P941" i="7"/>
  <c r="P937" i="7"/>
  <c r="P933" i="7"/>
  <c r="P929" i="7"/>
  <c r="P925" i="7"/>
  <c r="P921" i="7"/>
  <c r="P917" i="7"/>
  <c r="P913" i="7"/>
  <c r="P909" i="7"/>
  <c r="P901" i="7"/>
  <c r="P889" i="7"/>
  <c r="P885" i="7"/>
  <c r="P881" i="7"/>
  <c r="P877" i="7"/>
  <c r="P869" i="7"/>
  <c r="P861" i="7"/>
  <c r="P857" i="7"/>
  <c r="P853" i="7"/>
  <c r="P849" i="7"/>
  <c r="P845" i="7"/>
  <c r="P841" i="7"/>
  <c r="P837" i="7"/>
  <c r="P833" i="7"/>
  <c r="P829" i="7"/>
  <c r="P821" i="7"/>
  <c r="P817" i="7"/>
  <c r="P813" i="7"/>
  <c r="P809" i="7"/>
  <c r="P805" i="7"/>
  <c r="P801" i="7"/>
  <c r="P797" i="7"/>
  <c r="P789" i="7"/>
  <c r="P785" i="7"/>
  <c r="P781" i="7"/>
  <c r="P777" i="7"/>
  <c r="P773" i="7"/>
  <c r="P765" i="7"/>
  <c r="P757" i="7"/>
  <c r="P753" i="7"/>
  <c r="P749" i="7"/>
  <c r="P745" i="7"/>
  <c r="P741" i="7"/>
  <c r="P737" i="7"/>
  <c r="P733" i="7"/>
  <c r="P729" i="7"/>
  <c r="P721" i="7"/>
  <c r="P717" i="7"/>
  <c r="P713" i="7"/>
  <c r="P709" i="7"/>
  <c r="P705" i="7"/>
  <c r="P701" i="7"/>
  <c r="P697" i="7"/>
  <c r="P693" i="7"/>
  <c r="P685" i="7"/>
  <c r="P681" i="7"/>
  <c r="P677" i="7"/>
  <c r="P673" i="7"/>
  <c r="P669" i="7"/>
  <c r="P665" i="7"/>
  <c r="P661" i="7"/>
  <c r="P657" i="7"/>
  <c r="P653" i="7"/>
  <c r="P645" i="7"/>
  <c r="P641" i="7"/>
  <c r="P637" i="7"/>
  <c r="P633" i="7"/>
  <c r="P629" i="7"/>
  <c r="P625" i="7"/>
  <c r="P621" i="7"/>
  <c r="P617" i="7"/>
  <c r="P613" i="7"/>
  <c r="P609" i="7"/>
  <c r="P117" i="7"/>
  <c r="P605" i="7"/>
  <c r="P601" i="7"/>
  <c r="P597" i="7"/>
  <c r="P593" i="7"/>
  <c r="P589" i="7"/>
  <c r="P585" i="7"/>
  <c r="P581" i="7"/>
  <c r="P577" i="7"/>
  <c r="P573" i="7"/>
  <c r="P569" i="7"/>
  <c r="P565" i="7"/>
  <c r="P561" i="7"/>
  <c r="P557" i="7"/>
  <c r="P553" i="7"/>
  <c r="P549" i="7"/>
  <c r="P545" i="7"/>
  <c r="P541" i="7"/>
  <c r="P537" i="7"/>
  <c r="P533" i="7"/>
  <c r="P529" i="7"/>
  <c r="P525" i="7"/>
  <c r="P521" i="7"/>
  <c r="P517" i="7"/>
  <c r="P513" i="7"/>
  <c r="P509" i="7"/>
  <c r="P505" i="7"/>
  <c r="P501" i="7"/>
  <c r="P497" i="7"/>
  <c r="P493" i="7"/>
  <c r="P489" i="7"/>
  <c r="P485" i="7"/>
  <c r="P481" i="7"/>
  <c r="P477" i="7"/>
  <c r="P473" i="7"/>
  <c r="P469" i="7"/>
  <c r="P465" i="7"/>
  <c r="P461" i="7"/>
  <c r="P457" i="7"/>
  <c r="P453" i="7"/>
  <c r="P449" i="7"/>
  <c r="P445" i="7"/>
  <c r="P441" i="7"/>
  <c r="P437" i="7"/>
  <c r="P433" i="7"/>
  <c r="P429" i="7"/>
  <c r="P425" i="7"/>
  <c r="P421" i="7"/>
  <c r="P417" i="7"/>
  <c r="P413" i="7"/>
  <c r="P409" i="7"/>
  <c r="P405" i="7"/>
  <c r="P401" i="7"/>
  <c r="P397" i="7"/>
  <c r="P393" i="7"/>
  <c r="P389" i="7"/>
  <c r="P385" i="7"/>
  <c r="P381" i="7"/>
  <c r="P377" i="7"/>
  <c r="P373" i="7"/>
  <c r="P369" i="7"/>
  <c r="P365" i="7"/>
  <c r="P361" i="7"/>
  <c r="P357" i="7"/>
  <c r="P353" i="7"/>
  <c r="P349" i="7"/>
  <c r="P345" i="7"/>
  <c r="P341" i="7"/>
  <c r="P337" i="7"/>
  <c r="P333" i="7"/>
  <c r="P329" i="7"/>
  <c r="P325" i="7"/>
  <c r="P321" i="7"/>
  <c r="P317" i="7"/>
  <c r="P313" i="7"/>
  <c r="P309" i="7"/>
  <c r="P305" i="7"/>
  <c r="P301" i="7"/>
  <c r="P297" i="7"/>
  <c r="P293" i="7"/>
  <c r="P289" i="7"/>
  <c r="P285" i="7"/>
  <c r="P281" i="7"/>
  <c r="P277" i="7"/>
  <c r="P273" i="7"/>
  <c r="P269" i="7"/>
  <c r="P265" i="7"/>
  <c r="P261" i="7"/>
  <c r="P257" i="7"/>
  <c r="P253" i="7"/>
  <c r="P249" i="7"/>
  <c r="P245" i="7"/>
  <c r="P241" i="7"/>
  <c r="P237" i="7"/>
  <c r="P233" i="7"/>
  <c r="P229" i="7"/>
  <c r="P225" i="7"/>
  <c r="P221" i="7"/>
  <c r="P217" i="7"/>
  <c r="P213" i="7"/>
  <c r="P209" i="7"/>
  <c r="P205" i="7"/>
  <c r="P201" i="7"/>
  <c r="P197" i="7"/>
  <c r="P193" i="7"/>
  <c r="P189" i="7"/>
  <c r="P185" i="7"/>
  <c r="P181" i="7"/>
  <c r="P177" i="7"/>
  <c r="P173" i="7"/>
  <c r="P169" i="7"/>
  <c r="P165" i="7"/>
  <c r="P161" i="7"/>
  <c r="P157" i="7"/>
  <c r="P153" i="7"/>
  <c r="P149" i="7"/>
  <c r="P145" i="7"/>
  <c r="P141" i="7"/>
  <c r="P137" i="7"/>
  <c r="P133" i="7"/>
  <c r="P129" i="7"/>
  <c r="P125" i="7"/>
  <c r="P121" i="7"/>
  <c r="P113" i="7"/>
  <c r="P109" i="7"/>
  <c r="P105" i="7"/>
  <c r="P101" i="7"/>
  <c r="P97" i="7"/>
  <c r="P93" i="7"/>
  <c r="P89" i="7"/>
  <c r="P85" i="7"/>
  <c r="P81" i="7"/>
  <c r="P77" i="7"/>
  <c r="P73" i="7"/>
  <c r="P69" i="7"/>
  <c r="P65" i="7"/>
  <c r="P61" i="7"/>
  <c r="P57" i="7"/>
  <c r="P53" i="7"/>
  <c r="P49" i="7"/>
  <c r="P45" i="7"/>
  <c r="P41" i="7"/>
  <c r="P37" i="7"/>
  <c r="P33" i="7"/>
  <c r="P29" i="7"/>
  <c r="P25" i="7"/>
  <c r="P21" i="7"/>
  <c r="P17" i="7"/>
  <c r="P13" i="7"/>
  <c r="P9" i="7"/>
  <c r="P663" i="7"/>
  <c r="P647" i="7"/>
  <c r="P631" i="7"/>
  <c r="P599" i="7"/>
  <c r="P583" i="7"/>
  <c r="P567" i="7"/>
  <c r="P535" i="7"/>
  <c r="P503" i="7"/>
  <c r="P994" i="7"/>
  <c r="P990" i="7"/>
  <c r="P986" i="7"/>
  <c r="P982" i="7"/>
  <c r="P978" i="7"/>
  <c r="P974" i="7"/>
  <c r="P966" i="7"/>
  <c r="P962" i="7"/>
  <c r="P958" i="7"/>
  <c r="P954" i="7"/>
  <c r="P950" i="7"/>
  <c r="P946" i="7"/>
  <c r="P942" i="7"/>
  <c r="P938" i="7"/>
  <c r="P930" i="7"/>
  <c r="P926" i="7"/>
  <c r="P922" i="7"/>
  <c r="P918" i="7"/>
  <c r="P914" i="7"/>
  <c r="P910" i="7"/>
  <c r="P902" i="7"/>
  <c r="P894" i="7"/>
  <c r="P890" i="7"/>
  <c r="P886" i="7"/>
  <c r="P882" i="7"/>
  <c r="P878" i="7"/>
  <c r="P874" i="7"/>
  <c r="P862" i="7"/>
  <c r="P854" i="7"/>
  <c r="P850" i="7"/>
  <c r="P846" i="7"/>
  <c r="P838" i="7"/>
  <c r="P834" i="7"/>
  <c r="P830" i="7"/>
  <c r="P826" i="7"/>
  <c r="P822" i="7"/>
  <c r="P818" i="7"/>
  <c r="P814" i="7"/>
  <c r="P802" i="7"/>
  <c r="P794" i="7"/>
  <c r="P790" i="7"/>
  <c r="P786" i="7"/>
  <c r="P782" i="7"/>
  <c r="P774" i="7"/>
  <c r="P766" i="7"/>
  <c r="P762" i="7"/>
  <c r="P758" i="7"/>
  <c r="P754" i="7"/>
  <c r="P746" i="7"/>
  <c r="P738" i="7"/>
  <c r="P734" i="7"/>
  <c r="P730" i="7"/>
  <c r="P722" i="7"/>
  <c r="P718" i="7"/>
  <c r="P710" i="7"/>
  <c r="P702" i="7"/>
  <c r="P694" i="7"/>
  <c r="P690" i="7"/>
  <c r="P686" i="7"/>
  <c r="P970" i="7"/>
  <c r="P934" i="7"/>
  <c r="P906" i="7"/>
  <c r="P898" i="7"/>
  <c r="P870" i="7"/>
  <c r="P866" i="7"/>
  <c r="P842" i="7"/>
  <c r="P806" i="7"/>
  <c r="P778" i="7"/>
  <c r="P770" i="7"/>
  <c r="P742" i="7"/>
  <c r="P706" i="7"/>
  <c r="P678" i="7"/>
  <c r="P674" i="7"/>
  <c r="P999" i="7"/>
  <c r="P995" i="7"/>
  <c r="P991" i="7"/>
  <c r="P987" i="7"/>
  <c r="P983" i="7"/>
  <c r="P979" i="7"/>
  <c r="P975" i="7"/>
  <c r="P971" i="7"/>
  <c r="P967" i="7"/>
  <c r="P963" i="7"/>
  <c r="P959" i="7"/>
  <c r="P955" i="7"/>
  <c r="P951" i="7"/>
  <c r="P947" i="7"/>
  <c r="P943" i="7"/>
  <c r="P939" i="7"/>
  <c r="P935" i="7"/>
  <c r="P931" i="7"/>
  <c r="P927" i="7"/>
  <c r="P923" i="7"/>
  <c r="P919" i="7"/>
  <c r="P915" i="7"/>
  <c r="P911" i="7"/>
  <c r="P907" i="7"/>
  <c r="P903" i="7"/>
  <c r="P899" i="7"/>
  <c r="P895" i="7"/>
  <c r="P891" i="7"/>
  <c r="P887" i="7"/>
  <c r="P883" i="7"/>
  <c r="P879" i="7"/>
  <c r="P875" i="7"/>
  <c r="P871" i="7"/>
  <c r="P867" i="7"/>
  <c r="P863" i="7"/>
  <c r="P859" i="7"/>
  <c r="P855" i="7"/>
  <c r="P851" i="7"/>
  <c r="P847" i="7"/>
  <c r="P843" i="7"/>
  <c r="P839" i="7"/>
  <c r="P835" i="7"/>
  <c r="P831" i="7"/>
  <c r="P827" i="7"/>
  <c r="P823" i="7"/>
  <c r="P819" i="7"/>
  <c r="P815" i="7"/>
  <c r="P811" i="7"/>
  <c r="P807" i="7"/>
  <c r="P803" i="7"/>
  <c r="P799" i="7"/>
  <c r="P795" i="7"/>
  <c r="P791" i="7"/>
  <c r="P787" i="7"/>
  <c r="P783" i="7"/>
  <c r="P779" i="7"/>
  <c r="P775" i="7"/>
  <c r="P771" i="7"/>
  <c r="P767" i="7"/>
  <c r="P763" i="7"/>
  <c r="P759" i="7"/>
  <c r="P755" i="7"/>
  <c r="P751" i="7"/>
  <c r="P747" i="7"/>
  <c r="P743" i="7"/>
  <c r="P739" i="7"/>
  <c r="P735" i="7"/>
  <c r="P731" i="7"/>
  <c r="P655" i="7"/>
  <c r="P639" i="7"/>
  <c r="P623" i="7"/>
  <c r="P607" i="7"/>
  <c r="P591" i="7"/>
  <c r="P575" i="7"/>
  <c r="P559" i="7"/>
  <c r="P543" i="7"/>
  <c r="P527" i="7"/>
  <c r="P511" i="7"/>
  <c r="P865" i="7"/>
  <c r="P689" i="7"/>
  <c r="P670" i="7"/>
  <c r="P662" i="7"/>
  <c r="P658" i="7"/>
  <c r="P650" i="7"/>
  <c r="P646" i="7"/>
  <c r="P642" i="7"/>
  <c r="P638" i="7"/>
  <c r="P634" i="7"/>
  <c r="P630" i="7"/>
  <c r="P626" i="7"/>
  <c r="P622" i="7"/>
  <c r="P614" i="7"/>
  <c r="P602" i="7"/>
  <c r="P598" i="7"/>
  <c r="P594" i="7"/>
  <c r="P590" i="7"/>
  <c r="P586" i="7"/>
  <c r="P582" i="7"/>
  <c r="P578" i="7"/>
  <c r="P574" i="7"/>
  <c r="P570" i="7"/>
  <c r="P566" i="7"/>
  <c r="P562" i="7"/>
  <c r="P558" i="7"/>
  <c r="P550" i="7"/>
  <c r="P542" i="7"/>
  <c r="P538" i="7"/>
  <c r="P534" i="7"/>
  <c r="P530" i="7"/>
  <c r="P526" i="7"/>
  <c r="P522" i="7"/>
  <c r="P518" i="7"/>
  <c r="P514" i="7"/>
  <c r="P510" i="7"/>
  <c r="P506" i="7"/>
  <c r="P502" i="7"/>
  <c r="P498" i="7"/>
  <c r="P494" i="7"/>
  <c r="P490" i="7"/>
  <c r="P486" i="7"/>
  <c r="P482" i="7"/>
  <c r="P474" i="7"/>
  <c r="P470" i="7"/>
  <c r="P466" i="7"/>
  <c r="P462" i="7"/>
  <c r="P458" i="7"/>
  <c r="P454" i="7"/>
  <c r="P450" i="7"/>
  <c r="P442" i="7"/>
  <c r="P438" i="7"/>
  <c r="P434" i="7"/>
  <c r="P430" i="7"/>
  <c r="P422" i="7"/>
  <c r="P418" i="7"/>
  <c r="P410" i="7"/>
  <c r="P406" i="7"/>
  <c r="P402" i="7"/>
  <c r="P398" i="7"/>
  <c r="P394" i="7"/>
  <c r="P390" i="7"/>
  <c r="P386" i="7"/>
  <c r="P382" i="7"/>
  <c r="P374" i="7"/>
  <c r="P370" i="7"/>
  <c r="P366" i="7"/>
  <c r="P362" i="7"/>
  <c r="P358" i="7"/>
  <c r="P354" i="7"/>
  <c r="P346" i="7"/>
  <c r="P342" i="7"/>
  <c r="P338" i="7"/>
  <c r="P334" i="7"/>
  <c r="P330" i="7"/>
  <c r="P326" i="7"/>
  <c r="P318" i="7"/>
  <c r="P314" i="7"/>
  <c r="P310" i="7"/>
  <c r="P302" i="7"/>
  <c r="P298" i="7"/>
  <c r="P286" i="7"/>
  <c r="P282" i="7"/>
  <c r="P278" i="7"/>
  <c r="P274" i="7"/>
  <c r="P270" i="7"/>
  <c r="P266" i="7"/>
  <c r="P258" i="7"/>
  <c r="P250" i="7"/>
  <c r="P242" i="7"/>
  <c r="P238" i="7"/>
  <c r="P226" i="7"/>
  <c r="P222" i="7"/>
  <c r="P218" i="7"/>
  <c r="P210" i="7"/>
  <c r="P206" i="7"/>
  <c r="P198" i="7"/>
  <c r="P194" i="7"/>
  <c r="P186" i="7"/>
  <c r="P178" i="7"/>
  <c r="P174" i="7"/>
  <c r="P166" i="7"/>
  <c r="P162" i="7"/>
  <c r="P158" i="7"/>
  <c r="P154" i="7"/>
  <c r="P146" i="7"/>
  <c r="P142" i="7"/>
  <c r="P138" i="7"/>
  <c r="P134" i="7"/>
  <c r="P130" i="7"/>
  <c r="P110" i="7"/>
  <c r="P106" i="7"/>
  <c r="P98" i="7"/>
  <c r="P94" i="7"/>
  <c r="P90" i="7"/>
  <c r="P86" i="7"/>
  <c r="P82" i="7"/>
  <c r="P74" i="7"/>
  <c r="P66" i="7"/>
  <c r="P62" i="7"/>
  <c r="P58" i="7"/>
  <c r="P54" i="7"/>
  <c r="P50" i="7"/>
  <c r="P46" i="7"/>
  <c r="P42" i="7"/>
  <c r="P34" i="7"/>
  <c r="P30" i="7"/>
  <c r="P26" i="7"/>
  <c r="P18" i="7"/>
  <c r="P10" i="7"/>
  <c r="P664" i="7"/>
  <c r="P632" i="7"/>
  <c r="P600" i="7"/>
  <c r="P568" i="7"/>
  <c r="P536" i="7"/>
  <c r="P504" i="7"/>
  <c r="P414" i="7"/>
  <c r="P246" i="7"/>
  <c r="P900" i="7"/>
  <c r="P884" i="7"/>
  <c r="P804" i="7"/>
  <c r="P740" i="7"/>
  <c r="P998" i="7"/>
  <c r="P798" i="7"/>
  <c r="P750" i="7"/>
  <c r="P726" i="7"/>
  <c r="P666" i="7"/>
  <c r="P654" i="7"/>
  <c r="P618" i="7"/>
  <c r="P610" i="7"/>
  <c r="P606" i="7"/>
  <c r="P554" i="7"/>
  <c r="P546" i="7"/>
  <c r="P426" i="7"/>
  <c r="P378" i="7"/>
  <c r="P322" i="7"/>
  <c r="P306" i="7"/>
  <c r="P294" i="7"/>
  <c r="P290" i="7"/>
  <c r="P262" i="7"/>
  <c r="P254" i="7"/>
  <c r="P234" i="7"/>
  <c r="P230" i="7"/>
  <c r="P214" i="7"/>
  <c r="P202" i="7"/>
  <c r="P190" i="7"/>
  <c r="P170" i="7"/>
  <c r="P150" i="7"/>
  <c r="P126" i="7"/>
  <c r="P122" i="7"/>
  <c r="P114" i="7"/>
  <c r="P102" i="7"/>
  <c r="P78" i="7"/>
  <c r="P70" i="7"/>
  <c r="P38" i="7"/>
  <c r="P22" i="7"/>
  <c r="P14" i="7"/>
  <c r="P858" i="7"/>
  <c r="P810" i="7"/>
  <c r="P714" i="7"/>
  <c r="P698" i="7"/>
  <c r="P682" i="7"/>
  <c r="P446" i="7"/>
  <c r="P182" i="7"/>
  <c r="P788" i="7"/>
  <c r="P756" i="7"/>
  <c r="P893" i="7"/>
  <c r="P725" i="7"/>
  <c r="P649" i="7"/>
  <c r="P5" i="7"/>
  <c r="P905" i="7"/>
  <c r="P873" i="7"/>
  <c r="P825" i="7"/>
  <c r="P793" i="7"/>
  <c r="P761" i="7"/>
  <c r="P736" i="7"/>
  <c r="P732" i="7"/>
  <c r="P728" i="7"/>
  <c r="P724" i="7"/>
  <c r="P720" i="7"/>
  <c r="P716" i="7"/>
  <c r="P712" i="7"/>
  <c r="P708" i="7"/>
  <c r="P704" i="7"/>
  <c r="P700" i="7"/>
  <c r="P696" i="7"/>
  <c r="P692" i="7"/>
  <c r="P688" i="7"/>
  <c r="P684" i="7"/>
  <c r="P680" i="7"/>
  <c r="P676" i="7"/>
  <c r="P672" i="7"/>
  <c r="P668" i="7"/>
  <c r="P660" i="7"/>
  <c r="P652" i="7"/>
  <c r="P644" i="7"/>
  <c r="P636" i="7"/>
  <c r="P628" i="7"/>
  <c r="P620" i="7"/>
  <c r="P612" i="7"/>
  <c r="P604" i="7"/>
  <c r="P596" i="7"/>
  <c r="P588" i="7"/>
  <c r="P580" i="7"/>
  <c r="P572" i="7"/>
  <c r="P564" i="7"/>
  <c r="P556" i="7"/>
  <c r="P548" i="7"/>
  <c r="P540" i="7"/>
  <c r="P532" i="7"/>
  <c r="P524" i="7"/>
  <c r="P516" i="7"/>
  <c r="P508" i="7"/>
  <c r="P500" i="7"/>
  <c r="P496" i="7"/>
  <c r="P492" i="7"/>
  <c r="P488" i="7"/>
  <c r="P484" i="7"/>
  <c r="P480" i="7"/>
  <c r="P476" i="7"/>
  <c r="P472" i="7"/>
  <c r="P468" i="7"/>
  <c r="P464" i="7"/>
  <c r="P460" i="7"/>
  <c r="P456" i="7"/>
  <c r="P452" i="7"/>
  <c r="P448" i="7"/>
  <c r="P444" i="7"/>
  <c r="P440" i="7"/>
  <c r="P436" i="7"/>
  <c r="P432" i="7"/>
  <c r="P428" i="7"/>
  <c r="P424" i="7"/>
  <c r="P420" i="7"/>
  <c r="P416" i="7"/>
  <c r="P412" i="7"/>
  <c r="P408" i="7"/>
  <c r="P404" i="7"/>
  <c r="P400" i="7"/>
  <c r="P396" i="7"/>
  <c r="P392" i="7"/>
  <c r="P388" i="7"/>
  <c r="P384" i="7"/>
  <c r="P380" i="7"/>
  <c r="P376" i="7"/>
  <c r="P372" i="7"/>
  <c r="P368" i="7"/>
  <c r="P364" i="7"/>
  <c r="P360" i="7"/>
  <c r="P356" i="7"/>
  <c r="P352" i="7"/>
  <c r="P348" i="7"/>
  <c r="P344" i="7"/>
  <c r="P340" i="7"/>
  <c r="P336" i="7"/>
  <c r="P332" i="7"/>
  <c r="P328" i="7"/>
  <c r="P324" i="7"/>
  <c r="P320" i="7"/>
  <c r="P316" i="7"/>
  <c r="P312" i="7"/>
  <c r="P308" i="7"/>
  <c r="P304" i="7"/>
  <c r="P300" i="7"/>
  <c r="P296" i="7"/>
  <c r="P292" i="7"/>
  <c r="P288" i="7"/>
  <c r="P284" i="7"/>
  <c r="P280" i="7"/>
  <c r="P276" i="7"/>
  <c r="P272" i="7"/>
  <c r="P268" i="7"/>
  <c r="P264" i="7"/>
  <c r="P260" i="7"/>
  <c r="P256" i="7"/>
  <c r="P252" i="7"/>
  <c r="P248" i="7"/>
  <c r="P244" i="7"/>
  <c r="P240" i="7"/>
  <c r="P236" i="7"/>
  <c r="P232" i="7"/>
  <c r="P228" i="7"/>
  <c r="P224" i="7"/>
  <c r="P220" i="7"/>
  <c r="P216" i="7"/>
  <c r="P212" i="7"/>
  <c r="P208" i="7"/>
  <c r="P204" i="7"/>
  <c r="P200" i="7"/>
  <c r="P196" i="7"/>
  <c r="P192" i="7"/>
  <c r="P4" i="7"/>
  <c r="P727" i="7"/>
  <c r="P723" i="7"/>
  <c r="P719" i="7"/>
  <c r="P715" i="7"/>
  <c r="P711" i="7"/>
  <c r="P707" i="7"/>
  <c r="P703" i="7"/>
  <c r="P699" i="7"/>
  <c r="P695" i="7"/>
  <c r="P691" i="7"/>
  <c r="P687" i="7"/>
  <c r="P683" i="7"/>
  <c r="P679" i="7"/>
  <c r="P675" i="7"/>
  <c r="P671" i="7"/>
  <c r="P667" i="7"/>
  <c r="P659" i="7"/>
  <c r="P651" i="7"/>
  <c r="P643" i="7"/>
  <c r="P635" i="7"/>
  <c r="P627" i="7"/>
  <c r="P619" i="7"/>
  <c r="P611" i="7"/>
  <c r="P603" i="7"/>
  <c r="P595" i="7"/>
  <c r="P587" i="7"/>
  <c r="P579" i="7"/>
  <c r="P571" i="7"/>
  <c r="P563" i="7"/>
  <c r="P555" i="7"/>
  <c r="P547" i="7"/>
  <c r="P539" i="7"/>
  <c r="P531" i="7"/>
  <c r="P523" i="7"/>
  <c r="P515" i="7"/>
  <c r="P507" i="7"/>
  <c r="P499" i="7"/>
  <c r="P495" i="7"/>
  <c r="P491" i="7"/>
  <c r="P487" i="7"/>
  <c r="P483" i="7"/>
  <c r="P479" i="7"/>
  <c r="P475" i="7"/>
  <c r="P471" i="7"/>
  <c r="P467" i="7"/>
  <c r="P463" i="7"/>
  <c r="P459" i="7"/>
  <c r="P455" i="7"/>
  <c r="P451" i="7"/>
  <c r="P447" i="7"/>
  <c r="P443" i="7"/>
  <c r="P439" i="7"/>
  <c r="P435" i="7"/>
  <c r="P431" i="7"/>
  <c r="P427" i="7"/>
  <c r="P423" i="7"/>
  <c r="P419" i="7"/>
  <c r="P415" i="7"/>
  <c r="P411" i="7"/>
  <c r="P407" i="7"/>
  <c r="P403" i="7"/>
  <c r="P399" i="7"/>
  <c r="P395" i="7"/>
  <c r="P391" i="7"/>
  <c r="P387" i="7"/>
  <c r="P383" i="7"/>
  <c r="P379" i="7"/>
  <c r="P375" i="7"/>
  <c r="P371" i="7"/>
  <c r="P367" i="7"/>
  <c r="P363" i="7"/>
  <c r="P359" i="7"/>
  <c r="P355" i="7"/>
  <c r="P351" i="7"/>
  <c r="P347" i="7"/>
  <c r="P343" i="7"/>
  <c r="P339" i="7"/>
  <c r="P335" i="7"/>
  <c r="P331" i="7"/>
  <c r="P327" i="7"/>
  <c r="P323" i="7"/>
  <c r="P319" i="7"/>
  <c r="P315" i="7"/>
  <c r="P311" i="7"/>
  <c r="P307" i="7"/>
  <c r="P303" i="7"/>
  <c r="P299" i="7"/>
  <c r="P295" i="7"/>
  <c r="P291" i="7"/>
  <c r="P287" i="7"/>
  <c r="P283" i="7"/>
  <c r="P279" i="7"/>
  <c r="P275" i="7"/>
  <c r="P271" i="7"/>
  <c r="P267" i="7"/>
  <c r="P263" i="7"/>
  <c r="P259" i="7"/>
  <c r="P255" i="7"/>
  <c r="P251" i="7"/>
  <c r="P247" i="7"/>
  <c r="P243" i="7"/>
  <c r="P239" i="7"/>
  <c r="P235" i="7"/>
  <c r="P231" i="7"/>
  <c r="P227" i="7"/>
  <c r="P223" i="7"/>
  <c r="P219" i="7"/>
  <c r="P215" i="7"/>
  <c r="P211" i="7"/>
  <c r="P207" i="7"/>
  <c r="P203" i="7"/>
  <c r="P199" i="7"/>
  <c r="P195" i="7"/>
  <c r="P191" i="7"/>
  <c r="P187" i="7"/>
  <c r="P183" i="7"/>
  <c r="P188" i="7"/>
  <c r="P184" i="7"/>
  <c r="P180" i="7"/>
  <c r="P176" i="7"/>
  <c r="P172" i="7"/>
  <c r="P168" i="7"/>
  <c r="P164" i="7"/>
  <c r="P160" i="7"/>
  <c r="P156" i="7"/>
  <c r="P152" i="7"/>
  <c r="P148" i="7"/>
  <c r="P144" i="7"/>
  <c r="P140" i="7"/>
  <c r="P136" i="7"/>
  <c r="P132" i="7"/>
  <c r="P128" i="7"/>
  <c r="P124" i="7"/>
  <c r="P120" i="7"/>
  <c r="P116" i="7"/>
  <c r="P112" i="7"/>
  <c r="P108" i="7"/>
  <c r="P104" i="7"/>
  <c r="P100" i="7"/>
  <c r="P96" i="7"/>
  <c r="P92" i="7"/>
  <c r="P88" i="7"/>
  <c r="P84" i="7"/>
  <c r="P80" i="7"/>
  <c r="P76" i="7"/>
  <c r="P72" i="7"/>
  <c r="P68" i="7"/>
  <c r="P64" i="7"/>
  <c r="P60" i="7"/>
  <c r="P56" i="7"/>
  <c r="P52" i="7"/>
  <c r="P48" i="7"/>
  <c r="P44" i="7"/>
  <c r="P40" i="7"/>
  <c r="P36" i="7"/>
  <c r="P32" i="7"/>
  <c r="P28" i="7"/>
  <c r="P24" i="7"/>
  <c r="P20" i="7"/>
  <c r="P16" i="7"/>
  <c r="P12" i="7"/>
  <c r="P8" i="7"/>
  <c r="P179" i="7"/>
  <c r="P175" i="7"/>
  <c r="P171" i="7"/>
  <c r="P167" i="7"/>
  <c r="P163" i="7"/>
  <c r="P159" i="7"/>
  <c r="P155" i="7"/>
  <c r="P151" i="7"/>
  <c r="P147" i="7"/>
  <c r="P143" i="7"/>
  <c r="P139" i="7"/>
  <c r="P135" i="7"/>
  <c r="P131" i="7"/>
  <c r="P127" i="7"/>
  <c r="P123" i="7"/>
  <c r="P119" i="7"/>
  <c r="P115" i="7"/>
  <c r="P111" i="7"/>
  <c r="P107" i="7"/>
  <c r="P103" i="7"/>
  <c r="P99" i="7"/>
  <c r="P95" i="7"/>
  <c r="P91" i="7"/>
  <c r="P87" i="7"/>
  <c r="P83" i="7"/>
  <c r="P79" i="7"/>
  <c r="P75" i="7"/>
  <c r="P71" i="7"/>
  <c r="P67" i="7"/>
  <c r="P63" i="7"/>
  <c r="P59" i="7"/>
  <c r="P55" i="7"/>
  <c r="P51" i="7"/>
  <c r="P47" i="7"/>
  <c r="P43" i="7"/>
  <c r="P39" i="7"/>
  <c r="P35" i="7"/>
  <c r="P31" i="7"/>
  <c r="P27" i="7"/>
  <c r="P23" i="7"/>
  <c r="P19" i="7"/>
  <c r="P15" i="7"/>
  <c r="P11" i="7"/>
  <c r="P7" i="7"/>
  <c r="P3" i="7"/>
  <c r="P6" i="7"/>
  <c r="P3" i="36"/>
  <c r="P4" i="36"/>
  <c r="P5" i="36"/>
  <c r="P6" i="36"/>
  <c r="P7" i="36"/>
  <c r="P8" i="36"/>
  <c r="P9" i="36"/>
  <c r="P10" i="36"/>
  <c r="P11" i="36"/>
  <c r="P12" i="36"/>
  <c r="P13" i="36"/>
  <c r="P14" i="36"/>
  <c r="P15" i="36"/>
  <c r="P16" i="36"/>
  <c r="P17" i="36"/>
  <c r="P18" i="36"/>
  <c r="P19" i="36"/>
  <c r="P20" i="36"/>
  <c r="P21" i="36"/>
  <c r="P22" i="36"/>
  <c r="P23" i="36"/>
  <c r="P24" i="36"/>
  <c r="P25" i="36"/>
  <c r="P26" i="36"/>
  <c r="P27" i="36"/>
  <c r="P28" i="36"/>
  <c r="P29" i="36"/>
  <c r="P30" i="36"/>
  <c r="P31" i="36"/>
  <c r="P32" i="36"/>
  <c r="P33" i="36"/>
  <c r="P34" i="36"/>
  <c r="P35" i="36"/>
  <c r="P36" i="36"/>
  <c r="P37" i="36"/>
  <c r="P38" i="36"/>
  <c r="P39" i="36"/>
  <c r="P40" i="36"/>
  <c r="P41" i="36"/>
  <c r="P42" i="36"/>
  <c r="P43" i="36"/>
  <c r="P44" i="36"/>
  <c r="P45" i="36"/>
  <c r="P46" i="36"/>
  <c r="P47" i="36"/>
  <c r="P48" i="36"/>
  <c r="P49" i="36"/>
  <c r="P50" i="36"/>
  <c r="P51" i="36"/>
  <c r="P52" i="36"/>
  <c r="P53" i="36"/>
  <c r="P54" i="36"/>
  <c r="P55" i="36"/>
  <c r="P56" i="36"/>
  <c r="P57" i="36"/>
  <c r="P58" i="36"/>
  <c r="P59" i="36"/>
  <c r="P60" i="36"/>
  <c r="P61" i="36"/>
  <c r="P62" i="36"/>
  <c r="P63" i="36"/>
  <c r="P64" i="36"/>
  <c r="P65" i="36"/>
  <c r="P66" i="36"/>
  <c r="P67" i="36"/>
  <c r="P68" i="36"/>
  <c r="P69" i="36"/>
  <c r="P70" i="36"/>
  <c r="P71" i="36"/>
  <c r="P72" i="36"/>
  <c r="P73" i="36"/>
  <c r="P74" i="36"/>
  <c r="P75" i="36"/>
  <c r="P76" i="36"/>
  <c r="P77" i="36"/>
  <c r="P78" i="36"/>
  <c r="P79" i="36"/>
  <c r="P80" i="36"/>
  <c r="P81" i="36"/>
  <c r="P82" i="36"/>
  <c r="P83" i="36"/>
  <c r="P84" i="36"/>
  <c r="P85" i="36"/>
  <c r="P86" i="36"/>
  <c r="P87" i="36"/>
  <c r="P88" i="36"/>
  <c r="P89" i="36"/>
  <c r="P90" i="36"/>
  <c r="P91" i="36"/>
  <c r="P92" i="36"/>
  <c r="P93" i="36"/>
  <c r="P94" i="36"/>
  <c r="P95" i="36"/>
  <c r="P96" i="36"/>
  <c r="P97" i="36"/>
  <c r="P98" i="36"/>
  <c r="P99" i="36"/>
  <c r="P100" i="36"/>
  <c r="P101" i="36"/>
  <c r="P102" i="36"/>
  <c r="P103" i="36"/>
  <c r="P104" i="36"/>
  <c r="P105" i="36"/>
  <c r="P106" i="36"/>
  <c r="P107" i="36"/>
  <c r="P108" i="36"/>
  <c r="P109" i="36"/>
  <c r="P110" i="36"/>
  <c r="P111" i="36"/>
  <c r="P112" i="36"/>
  <c r="P113" i="36"/>
  <c r="P114" i="36"/>
  <c r="P115" i="36"/>
  <c r="P116" i="36"/>
  <c r="P117" i="36"/>
  <c r="P118" i="36"/>
  <c r="P119" i="36"/>
  <c r="P120" i="36"/>
  <c r="P121" i="36"/>
  <c r="P122" i="36"/>
  <c r="P123" i="36"/>
  <c r="P124" i="36"/>
  <c r="P125" i="36"/>
  <c r="P126" i="36"/>
  <c r="P127" i="36"/>
  <c r="P128" i="36"/>
  <c r="P129" i="36"/>
  <c r="P130" i="36"/>
  <c r="P131" i="36"/>
  <c r="P132" i="36"/>
  <c r="P133" i="36"/>
  <c r="P134" i="36"/>
  <c r="P135" i="36"/>
  <c r="P136" i="36"/>
  <c r="P137" i="36"/>
  <c r="P138" i="36"/>
  <c r="P139" i="36"/>
  <c r="P140" i="36"/>
  <c r="P141" i="36"/>
  <c r="P142" i="36"/>
  <c r="P143" i="36"/>
  <c r="P144" i="36"/>
  <c r="P145" i="36"/>
  <c r="P146" i="36"/>
  <c r="P147" i="36"/>
  <c r="P148" i="36"/>
  <c r="P149" i="36"/>
  <c r="P150" i="36"/>
  <c r="P151" i="36"/>
  <c r="P152" i="36"/>
  <c r="P153" i="36"/>
  <c r="P154" i="36"/>
  <c r="P155" i="36"/>
  <c r="P156" i="36"/>
  <c r="P157" i="36"/>
  <c r="P158" i="36"/>
  <c r="P159" i="36"/>
  <c r="P160" i="36"/>
  <c r="P161" i="36"/>
  <c r="P162" i="36"/>
  <c r="P163" i="36"/>
  <c r="P164" i="36"/>
  <c r="P165" i="36"/>
  <c r="P166" i="36"/>
  <c r="P167" i="36"/>
  <c r="P168" i="36"/>
  <c r="P169" i="36"/>
  <c r="P170" i="36"/>
  <c r="P171" i="36"/>
  <c r="P172" i="36"/>
  <c r="P173" i="36"/>
  <c r="P174" i="36"/>
  <c r="P175" i="36"/>
  <c r="P176" i="36"/>
  <c r="P177" i="36"/>
  <c r="P178" i="36"/>
  <c r="P179" i="36"/>
  <c r="P180" i="36"/>
  <c r="P181" i="36"/>
  <c r="P182" i="36"/>
  <c r="P183" i="36"/>
  <c r="P184" i="36"/>
  <c r="P185" i="36"/>
  <c r="P186" i="36"/>
  <c r="P187" i="36"/>
  <c r="P188" i="36"/>
  <c r="P189" i="36"/>
  <c r="P190" i="36"/>
  <c r="P191" i="36"/>
  <c r="P192" i="36"/>
  <c r="P193" i="36"/>
  <c r="P194" i="36"/>
  <c r="P195" i="36"/>
  <c r="P196" i="36"/>
  <c r="P197" i="36"/>
  <c r="P198" i="36"/>
  <c r="P199" i="36"/>
  <c r="P200" i="36"/>
  <c r="P201" i="36"/>
  <c r="P202" i="36"/>
  <c r="P203" i="36"/>
  <c r="P204" i="36"/>
  <c r="P205" i="36"/>
  <c r="P206" i="36"/>
  <c r="P207" i="36"/>
  <c r="P208" i="36"/>
  <c r="P209" i="36"/>
  <c r="P210" i="36"/>
  <c r="P211" i="36"/>
  <c r="P212" i="36"/>
  <c r="P213" i="36"/>
  <c r="P214" i="36"/>
  <c r="P215" i="36"/>
  <c r="P216" i="36"/>
  <c r="P217" i="36"/>
  <c r="P218" i="36"/>
  <c r="P219" i="36"/>
  <c r="P220" i="36"/>
  <c r="P221" i="36"/>
  <c r="P222" i="36"/>
  <c r="P223" i="36"/>
  <c r="P224" i="36"/>
  <c r="P225" i="36"/>
  <c r="P226" i="36"/>
  <c r="P227" i="36"/>
  <c r="P228" i="36"/>
  <c r="P229" i="36"/>
  <c r="P230" i="36"/>
  <c r="P231" i="36"/>
  <c r="P232" i="36"/>
  <c r="P233" i="36"/>
  <c r="P234" i="36"/>
  <c r="P235" i="36"/>
  <c r="P236" i="36"/>
  <c r="P237" i="36"/>
  <c r="P238" i="36"/>
  <c r="P239" i="36"/>
  <c r="P240" i="36"/>
  <c r="P241" i="36"/>
  <c r="P242" i="36"/>
  <c r="P243" i="36"/>
  <c r="P244" i="36"/>
  <c r="P245" i="36"/>
  <c r="P246" i="36"/>
  <c r="P247" i="36"/>
  <c r="P248" i="36"/>
  <c r="P249" i="36"/>
  <c r="P250" i="36"/>
  <c r="P251" i="36"/>
  <c r="P252" i="36"/>
  <c r="P253" i="36"/>
  <c r="P254" i="36"/>
  <c r="P255" i="36"/>
  <c r="P256" i="36"/>
  <c r="P257" i="36"/>
  <c r="P258" i="36"/>
  <c r="P259" i="36"/>
  <c r="P260" i="36"/>
  <c r="P261" i="36"/>
  <c r="P262" i="36"/>
  <c r="P263" i="36"/>
  <c r="P264" i="36"/>
  <c r="P265" i="36"/>
  <c r="P266" i="36"/>
  <c r="P267" i="36"/>
  <c r="P268" i="36"/>
  <c r="P269" i="36"/>
  <c r="P270" i="36"/>
  <c r="P271" i="36"/>
  <c r="P272" i="36"/>
  <c r="P273" i="36"/>
  <c r="P274" i="36"/>
  <c r="P275" i="36"/>
  <c r="P276" i="36"/>
  <c r="P277" i="36"/>
  <c r="P278" i="36"/>
  <c r="P279" i="36"/>
  <c r="P280" i="36"/>
  <c r="P281" i="36"/>
  <c r="P282" i="36"/>
  <c r="P283" i="36"/>
  <c r="P284" i="36"/>
  <c r="P285" i="36"/>
  <c r="P286" i="36"/>
  <c r="P287" i="36"/>
  <c r="P288" i="36"/>
  <c r="P289" i="36"/>
  <c r="P290" i="36"/>
  <c r="P291" i="36"/>
  <c r="P292" i="36"/>
  <c r="P293" i="36"/>
  <c r="P294" i="36"/>
  <c r="P295" i="36"/>
  <c r="P296" i="36"/>
  <c r="P297" i="36"/>
  <c r="P298" i="36"/>
  <c r="P299" i="36"/>
  <c r="P300" i="36"/>
  <c r="P301" i="36"/>
  <c r="P302" i="36"/>
  <c r="P303" i="36"/>
  <c r="P304" i="36"/>
  <c r="P305" i="36"/>
  <c r="P306" i="36"/>
  <c r="P307" i="36"/>
  <c r="P308" i="36"/>
  <c r="P309" i="36"/>
  <c r="P310" i="36"/>
  <c r="P311" i="36"/>
  <c r="P312" i="36"/>
  <c r="P313" i="36"/>
  <c r="P314" i="36"/>
  <c r="P315" i="36"/>
  <c r="P316" i="36"/>
  <c r="P317" i="36"/>
  <c r="P318" i="36"/>
  <c r="P319" i="36"/>
  <c r="P320" i="36"/>
  <c r="P321" i="36"/>
  <c r="P322" i="36"/>
  <c r="P323" i="36"/>
  <c r="P324" i="36"/>
  <c r="P325" i="36"/>
  <c r="P326" i="36"/>
  <c r="P327" i="36"/>
  <c r="P328" i="36"/>
  <c r="P329" i="36"/>
  <c r="P330" i="36"/>
  <c r="P331" i="36"/>
  <c r="P332" i="36"/>
  <c r="P333" i="36"/>
  <c r="P334" i="36"/>
  <c r="P335" i="36"/>
  <c r="P336" i="36"/>
  <c r="P337" i="36"/>
  <c r="P338" i="36"/>
  <c r="P339" i="36"/>
  <c r="P340" i="36"/>
  <c r="P341" i="36"/>
  <c r="P342" i="36"/>
  <c r="P343" i="36"/>
  <c r="P344" i="36"/>
  <c r="P345" i="36"/>
  <c r="P346" i="36"/>
  <c r="P347" i="36"/>
  <c r="P348" i="36"/>
  <c r="P349" i="36"/>
  <c r="P350" i="36"/>
  <c r="P351" i="36"/>
  <c r="P352" i="36"/>
  <c r="P353" i="36"/>
  <c r="P354" i="36"/>
  <c r="P355" i="36"/>
  <c r="P356" i="36"/>
  <c r="P357" i="36"/>
  <c r="P358" i="36"/>
  <c r="P359" i="36"/>
  <c r="P360" i="36"/>
  <c r="P361" i="36"/>
  <c r="P362" i="36"/>
  <c r="P363" i="36"/>
  <c r="P364" i="36"/>
  <c r="P365" i="36"/>
  <c r="P366" i="36"/>
  <c r="P367" i="36"/>
  <c r="P368" i="36"/>
  <c r="P369" i="36"/>
  <c r="P370" i="36"/>
  <c r="P371" i="36"/>
  <c r="P372" i="36"/>
  <c r="P373" i="36"/>
  <c r="P374" i="36"/>
  <c r="P375" i="36"/>
  <c r="P376" i="36"/>
  <c r="P377" i="36"/>
  <c r="P378" i="36"/>
  <c r="P379" i="36"/>
  <c r="P380" i="36"/>
  <c r="P381" i="36"/>
  <c r="P382" i="36"/>
  <c r="P383" i="36"/>
  <c r="P384" i="36"/>
  <c r="P385" i="36"/>
  <c r="P386" i="36"/>
  <c r="P387" i="36"/>
  <c r="P388" i="36"/>
  <c r="P389" i="36"/>
  <c r="P390" i="36"/>
  <c r="P391" i="36"/>
  <c r="P392" i="36"/>
  <c r="P393" i="36"/>
  <c r="P394" i="36"/>
  <c r="P395" i="36"/>
  <c r="P396" i="36"/>
  <c r="P397" i="36"/>
  <c r="P398" i="36"/>
  <c r="P399" i="36"/>
  <c r="P400" i="36"/>
  <c r="P401" i="36"/>
  <c r="P402" i="36"/>
  <c r="P403" i="36"/>
  <c r="P404" i="36"/>
  <c r="P405" i="36"/>
  <c r="P406" i="36"/>
  <c r="P407" i="36"/>
  <c r="P408" i="36"/>
  <c r="P409" i="36"/>
  <c r="P410" i="36"/>
  <c r="P411" i="36"/>
  <c r="P412" i="36"/>
  <c r="P413" i="36"/>
  <c r="P414" i="36"/>
  <c r="P415" i="36"/>
  <c r="P416" i="36"/>
  <c r="P417" i="36"/>
  <c r="P418" i="36"/>
  <c r="P419" i="36"/>
  <c r="P420" i="36"/>
  <c r="P421" i="36"/>
  <c r="P422" i="36"/>
  <c r="P423" i="36"/>
  <c r="P424" i="36"/>
  <c r="P425" i="36"/>
  <c r="P426" i="36"/>
  <c r="P427" i="36"/>
  <c r="P428" i="36"/>
  <c r="P429" i="36"/>
  <c r="P430" i="36"/>
  <c r="P431" i="36"/>
  <c r="P432" i="36"/>
  <c r="P433" i="36"/>
  <c r="P434" i="36"/>
  <c r="P435" i="36"/>
  <c r="P436" i="36"/>
  <c r="P437" i="36"/>
  <c r="P438" i="36"/>
  <c r="P439" i="36"/>
  <c r="P440" i="36"/>
  <c r="P441" i="36"/>
  <c r="P442" i="36"/>
  <c r="P443" i="36"/>
  <c r="P444" i="36"/>
  <c r="P445" i="36"/>
  <c r="P446" i="36"/>
  <c r="P447" i="36"/>
  <c r="P448" i="36"/>
  <c r="P449" i="36"/>
  <c r="P450" i="36"/>
  <c r="P451" i="36"/>
  <c r="P452" i="36"/>
  <c r="P453" i="36"/>
  <c r="P454" i="36"/>
  <c r="P455" i="36"/>
  <c r="P456" i="36"/>
  <c r="P457" i="36"/>
  <c r="P458" i="36"/>
  <c r="P459" i="36"/>
  <c r="P460" i="36"/>
  <c r="P461" i="36"/>
  <c r="P462" i="36"/>
  <c r="P463" i="36"/>
  <c r="P464" i="36"/>
  <c r="P465" i="36"/>
  <c r="P466" i="36"/>
  <c r="P467" i="36"/>
  <c r="P468" i="36"/>
  <c r="P469" i="36"/>
  <c r="P470" i="36"/>
  <c r="P471" i="36"/>
  <c r="P472" i="36"/>
  <c r="P473" i="36"/>
  <c r="P474" i="36"/>
  <c r="P475" i="36"/>
  <c r="P476" i="36"/>
  <c r="P477" i="36"/>
  <c r="P478" i="36"/>
  <c r="P479" i="36"/>
  <c r="P480" i="36"/>
  <c r="P481" i="36"/>
  <c r="P482" i="36"/>
  <c r="P483" i="36"/>
  <c r="P484" i="36"/>
  <c r="P485" i="36"/>
  <c r="P486" i="36"/>
  <c r="P487" i="36"/>
  <c r="P488" i="36"/>
  <c r="P489" i="36"/>
  <c r="P490" i="36"/>
  <c r="P491" i="36"/>
  <c r="P492" i="36"/>
  <c r="P493" i="36"/>
  <c r="P494" i="36"/>
  <c r="P495" i="36"/>
  <c r="P496" i="36"/>
  <c r="P497" i="36"/>
  <c r="P498" i="36"/>
  <c r="P499" i="36"/>
  <c r="P500" i="36"/>
  <c r="P501" i="36"/>
  <c r="P502" i="36"/>
  <c r="P503" i="36"/>
  <c r="P504" i="36"/>
  <c r="P505" i="36"/>
  <c r="P506" i="36"/>
  <c r="P507" i="36"/>
  <c r="P508" i="36"/>
  <c r="P509" i="36"/>
  <c r="P510" i="36"/>
  <c r="P511" i="36"/>
  <c r="P512" i="36"/>
  <c r="P513" i="36"/>
  <c r="P514" i="36"/>
  <c r="P515" i="36"/>
  <c r="P516" i="36"/>
  <c r="P517" i="36"/>
  <c r="P518" i="36"/>
  <c r="P519" i="36"/>
  <c r="P520" i="36"/>
  <c r="P521" i="36"/>
  <c r="P522" i="36"/>
  <c r="P523" i="36"/>
  <c r="P524" i="36"/>
  <c r="P525" i="36"/>
  <c r="P526" i="36"/>
  <c r="P527" i="36"/>
  <c r="P528" i="36"/>
  <c r="P529" i="36"/>
  <c r="P530" i="36"/>
  <c r="P531" i="36"/>
  <c r="P532" i="36"/>
  <c r="P533" i="36"/>
  <c r="P534" i="36"/>
  <c r="P535" i="36"/>
  <c r="P536" i="36"/>
  <c r="P537" i="36"/>
  <c r="P538" i="36"/>
  <c r="P539" i="36"/>
  <c r="P540" i="36"/>
  <c r="P541" i="36"/>
  <c r="P542" i="36"/>
  <c r="P543" i="36"/>
  <c r="P544" i="36"/>
  <c r="P545" i="36"/>
  <c r="P546" i="36"/>
  <c r="P547" i="36"/>
  <c r="P548" i="36"/>
  <c r="P549" i="36"/>
  <c r="P550" i="36"/>
  <c r="P551" i="36"/>
  <c r="P552" i="36"/>
  <c r="P553" i="36"/>
  <c r="P554" i="36"/>
  <c r="P555" i="36"/>
  <c r="P556" i="36"/>
  <c r="P557" i="36"/>
  <c r="P558" i="36"/>
  <c r="P559" i="36"/>
  <c r="P560" i="36"/>
  <c r="P561" i="36"/>
  <c r="P562" i="36"/>
  <c r="P563" i="36"/>
  <c r="P564" i="36"/>
  <c r="P565" i="36"/>
  <c r="P566" i="36"/>
  <c r="P567" i="36"/>
  <c r="P568" i="36"/>
  <c r="P569" i="36"/>
  <c r="P570" i="36"/>
  <c r="P571" i="36"/>
  <c r="P572" i="36"/>
  <c r="P573" i="36"/>
  <c r="P574" i="36"/>
  <c r="P575" i="36"/>
  <c r="P576" i="36"/>
  <c r="P577" i="36"/>
  <c r="P578" i="36"/>
  <c r="P579" i="36"/>
  <c r="P580" i="36"/>
  <c r="P581" i="36"/>
  <c r="P582" i="36"/>
  <c r="P583" i="36"/>
  <c r="P584" i="36"/>
  <c r="P585" i="36"/>
  <c r="P586" i="36"/>
  <c r="P587" i="36"/>
  <c r="P588" i="36"/>
  <c r="P589" i="36"/>
  <c r="P590" i="36"/>
  <c r="P591" i="36"/>
  <c r="P592" i="36"/>
  <c r="P593" i="36"/>
  <c r="P594" i="36"/>
  <c r="P595" i="36"/>
  <c r="P596" i="36"/>
  <c r="P597" i="36"/>
  <c r="P598" i="36"/>
  <c r="P599" i="36"/>
  <c r="P600" i="36"/>
  <c r="P601" i="36"/>
  <c r="P602" i="36"/>
  <c r="P603" i="36"/>
  <c r="P604" i="36"/>
  <c r="P605" i="36"/>
  <c r="P606" i="36"/>
  <c r="P607" i="36"/>
  <c r="P608" i="36"/>
  <c r="P609" i="36"/>
  <c r="P610" i="36"/>
  <c r="P611" i="36"/>
  <c r="P612" i="36"/>
  <c r="P613" i="36"/>
  <c r="P614" i="36"/>
  <c r="P615" i="36"/>
  <c r="P616" i="36"/>
  <c r="P617" i="36"/>
  <c r="P618" i="36"/>
  <c r="P619" i="36"/>
  <c r="P620" i="36"/>
  <c r="P621" i="36"/>
  <c r="P622" i="36"/>
  <c r="P623" i="36"/>
  <c r="P624" i="36"/>
  <c r="P625" i="36"/>
  <c r="P626" i="36"/>
  <c r="P627" i="36"/>
  <c r="P628" i="36"/>
  <c r="P629" i="36"/>
  <c r="P630" i="36"/>
  <c r="P631" i="36"/>
  <c r="P632" i="36"/>
  <c r="P633" i="36"/>
  <c r="P634" i="36"/>
  <c r="P635" i="36"/>
  <c r="P636" i="36"/>
  <c r="P637" i="36"/>
  <c r="P638" i="36"/>
  <c r="P639" i="36"/>
  <c r="P640" i="36"/>
  <c r="P641" i="36"/>
  <c r="P642" i="36"/>
  <c r="P643" i="36"/>
  <c r="P644" i="36"/>
  <c r="P645" i="36"/>
  <c r="P646" i="36"/>
  <c r="P647" i="36"/>
  <c r="P648" i="36"/>
  <c r="P649" i="36"/>
  <c r="P650" i="36"/>
  <c r="P651" i="36"/>
  <c r="P652" i="36"/>
  <c r="P653" i="36"/>
  <c r="P654" i="36"/>
  <c r="P655" i="36"/>
  <c r="P656" i="36"/>
  <c r="P657" i="36"/>
  <c r="P658" i="36"/>
  <c r="P659" i="36"/>
  <c r="P660" i="36"/>
  <c r="P661" i="36"/>
  <c r="P662" i="36"/>
  <c r="P663" i="36"/>
  <c r="P664" i="36"/>
  <c r="P665" i="36"/>
  <c r="P666" i="36"/>
  <c r="P667" i="36"/>
  <c r="P668" i="36"/>
  <c r="P669" i="36"/>
  <c r="P670" i="36"/>
  <c r="P671" i="36"/>
  <c r="P672" i="36"/>
  <c r="P673" i="36"/>
  <c r="P674" i="36"/>
  <c r="P675" i="36"/>
  <c r="P676" i="36"/>
  <c r="P677" i="36"/>
  <c r="P678" i="36"/>
  <c r="P679" i="36"/>
  <c r="P680" i="36"/>
  <c r="P681" i="36"/>
  <c r="P682" i="36"/>
  <c r="P683" i="36"/>
  <c r="P684" i="36"/>
  <c r="P685" i="36"/>
  <c r="P686" i="36"/>
  <c r="P687" i="36"/>
  <c r="P688" i="36"/>
  <c r="P689" i="36"/>
  <c r="P690" i="36"/>
  <c r="P691" i="36"/>
  <c r="P692" i="36"/>
  <c r="P693" i="36"/>
  <c r="P694" i="36"/>
  <c r="P695" i="36"/>
  <c r="P696" i="36"/>
  <c r="P697" i="36"/>
  <c r="P698" i="36"/>
  <c r="P699" i="36"/>
  <c r="P700" i="36"/>
  <c r="P701" i="36"/>
  <c r="P702" i="36"/>
  <c r="P703" i="36"/>
  <c r="P704" i="36"/>
  <c r="P705" i="36"/>
  <c r="P706" i="36"/>
  <c r="P707" i="36"/>
  <c r="P708" i="36"/>
  <c r="P709" i="36"/>
  <c r="P710" i="36"/>
  <c r="P711" i="36"/>
  <c r="P712" i="36"/>
  <c r="P713" i="36"/>
  <c r="P714" i="36"/>
  <c r="P715" i="36"/>
  <c r="P716" i="36"/>
  <c r="P717" i="36"/>
  <c r="P718" i="36"/>
  <c r="P719" i="36"/>
  <c r="P720" i="36"/>
  <c r="P721" i="36"/>
  <c r="P722" i="36"/>
  <c r="P723" i="36"/>
  <c r="P724" i="36"/>
  <c r="P725" i="36"/>
  <c r="P726" i="36"/>
  <c r="P727" i="36"/>
  <c r="P728" i="36"/>
  <c r="P729" i="36"/>
  <c r="P730" i="36"/>
  <c r="P731" i="36"/>
  <c r="P732" i="36"/>
  <c r="P733" i="36"/>
  <c r="P734" i="36"/>
  <c r="P735" i="36"/>
  <c r="P736" i="36"/>
  <c r="P737" i="36"/>
  <c r="P738" i="36"/>
  <c r="P739" i="36"/>
  <c r="P740" i="36"/>
  <c r="P741" i="36"/>
  <c r="P742" i="36"/>
  <c r="P743" i="36"/>
  <c r="P744" i="36"/>
  <c r="P745" i="36"/>
  <c r="P746" i="36"/>
  <c r="P747" i="36"/>
  <c r="P748" i="36"/>
  <c r="P749" i="36"/>
  <c r="P750" i="36"/>
  <c r="P751" i="36"/>
  <c r="P752" i="36"/>
  <c r="P753" i="36"/>
  <c r="P754" i="36"/>
  <c r="P755" i="36"/>
  <c r="P756" i="36"/>
  <c r="P757" i="36"/>
  <c r="P758" i="36"/>
  <c r="P759" i="36"/>
  <c r="P760" i="36"/>
  <c r="P761" i="36"/>
  <c r="P762" i="36"/>
  <c r="P763" i="36"/>
  <c r="P764" i="36"/>
  <c r="P765" i="36"/>
  <c r="P766" i="36"/>
  <c r="P767" i="36"/>
  <c r="P768" i="36"/>
  <c r="P769" i="36"/>
  <c r="P770" i="36"/>
  <c r="P771" i="36"/>
  <c r="P772" i="36"/>
  <c r="P773" i="36"/>
  <c r="P774" i="36"/>
  <c r="P775" i="36"/>
  <c r="P776" i="36"/>
  <c r="P777" i="36"/>
  <c r="P778" i="36"/>
  <c r="P779" i="36"/>
  <c r="P780" i="36"/>
  <c r="P781" i="36"/>
  <c r="P782" i="36"/>
  <c r="P783" i="36"/>
  <c r="P784" i="36"/>
  <c r="P785" i="36"/>
  <c r="P786" i="36"/>
  <c r="P787" i="36"/>
  <c r="P788" i="36"/>
  <c r="P789" i="36"/>
  <c r="P790" i="36"/>
  <c r="P791" i="36"/>
  <c r="P792" i="36"/>
  <c r="P793" i="36"/>
  <c r="P794" i="36"/>
  <c r="P795" i="36"/>
  <c r="P796" i="36"/>
  <c r="P797" i="36"/>
  <c r="P798" i="36"/>
  <c r="P799" i="36"/>
  <c r="P800" i="36"/>
  <c r="P801" i="36"/>
  <c r="P802" i="36"/>
  <c r="P803" i="36"/>
  <c r="P804" i="36"/>
  <c r="P805" i="36"/>
  <c r="P806" i="36"/>
  <c r="P807" i="36"/>
  <c r="P808" i="36"/>
  <c r="P809" i="36"/>
  <c r="P810" i="36"/>
  <c r="P811" i="36"/>
  <c r="P812" i="36"/>
  <c r="P813" i="36"/>
  <c r="P814" i="36"/>
  <c r="P815" i="36"/>
  <c r="P816" i="36"/>
  <c r="P817" i="36"/>
  <c r="P818" i="36"/>
  <c r="P819" i="36"/>
  <c r="P820" i="36"/>
  <c r="P821" i="36"/>
  <c r="P822" i="36"/>
  <c r="P823" i="36"/>
  <c r="P824" i="36"/>
  <c r="P825" i="36"/>
  <c r="P826" i="36"/>
  <c r="P827" i="36"/>
  <c r="P828" i="36"/>
  <c r="P829" i="36"/>
  <c r="P830" i="36"/>
  <c r="P831" i="36"/>
  <c r="P832" i="36"/>
  <c r="P833" i="36"/>
  <c r="P834" i="36"/>
  <c r="P835" i="36"/>
  <c r="P836" i="36"/>
  <c r="P837" i="36"/>
  <c r="P838" i="36"/>
  <c r="P839" i="36"/>
  <c r="P840" i="36"/>
  <c r="P841" i="36"/>
  <c r="P842" i="36"/>
  <c r="P843" i="36"/>
  <c r="P844" i="36"/>
  <c r="P845" i="36"/>
  <c r="P846" i="36"/>
  <c r="P847" i="36"/>
  <c r="P848" i="36"/>
  <c r="P849" i="36"/>
  <c r="P850" i="36"/>
  <c r="P851" i="36"/>
  <c r="P852" i="36"/>
  <c r="P853" i="36"/>
  <c r="P854" i="36"/>
  <c r="P855" i="36"/>
  <c r="P856" i="36"/>
  <c r="P857" i="36"/>
  <c r="P858" i="36"/>
  <c r="P859" i="36"/>
  <c r="P860" i="36"/>
  <c r="P861" i="36"/>
  <c r="P862" i="36"/>
  <c r="P863" i="36"/>
  <c r="P864" i="36"/>
  <c r="P865" i="36"/>
  <c r="P866" i="36"/>
  <c r="P867" i="36"/>
  <c r="P868" i="36"/>
  <c r="P869" i="36"/>
  <c r="P870" i="36"/>
  <c r="P871" i="36"/>
  <c r="P872" i="36"/>
  <c r="P873" i="36"/>
  <c r="P874" i="36"/>
  <c r="P875" i="36"/>
  <c r="P876" i="36"/>
  <c r="P877" i="36"/>
  <c r="P878" i="36"/>
  <c r="P879" i="36"/>
  <c r="P880" i="36"/>
  <c r="P881" i="36"/>
  <c r="P882" i="36"/>
  <c r="P883" i="36"/>
  <c r="P884" i="36"/>
  <c r="P885" i="36"/>
  <c r="P886" i="36"/>
  <c r="P887" i="36"/>
  <c r="P888" i="36"/>
  <c r="P889" i="36"/>
  <c r="P890" i="36"/>
  <c r="P891" i="36"/>
  <c r="P892" i="36"/>
  <c r="P893" i="36"/>
  <c r="P894" i="36"/>
  <c r="P895" i="36"/>
  <c r="P896" i="36"/>
  <c r="P897" i="36"/>
  <c r="P898" i="36"/>
  <c r="P899" i="36"/>
  <c r="P900" i="36"/>
  <c r="P901" i="36"/>
  <c r="P902" i="36"/>
  <c r="P903" i="36"/>
  <c r="P904" i="36"/>
  <c r="P905" i="36"/>
  <c r="P906" i="36"/>
  <c r="P907" i="36"/>
  <c r="P908" i="36"/>
  <c r="P909" i="36"/>
  <c r="P910" i="36"/>
  <c r="P911" i="36"/>
  <c r="P912" i="36"/>
  <c r="P913" i="36"/>
  <c r="P914" i="36"/>
  <c r="P915" i="36"/>
  <c r="P916" i="36"/>
  <c r="P917" i="36"/>
  <c r="P918" i="36"/>
  <c r="P919" i="36"/>
  <c r="P920" i="36"/>
  <c r="P921" i="36"/>
  <c r="P922" i="36"/>
  <c r="P923" i="36"/>
  <c r="P924" i="36"/>
  <c r="P925" i="36"/>
  <c r="P926" i="36"/>
  <c r="P927" i="36"/>
  <c r="P928" i="36"/>
  <c r="P929" i="36"/>
  <c r="P930" i="36"/>
  <c r="P931" i="36"/>
  <c r="P932" i="36"/>
  <c r="P933" i="36"/>
  <c r="P934" i="36"/>
  <c r="P935" i="36"/>
  <c r="P936" i="36"/>
  <c r="P937" i="36"/>
  <c r="P938" i="36"/>
  <c r="P939" i="36"/>
  <c r="P940" i="36"/>
  <c r="P941" i="36"/>
  <c r="P942" i="36"/>
  <c r="P943" i="36"/>
  <c r="P944" i="36"/>
  <c r="P945" i="36"/>
  <c r="P946" i="36"/>
  <c r="P947" i="36"/>
  <c r="P948" i="36"/>
  <c r="P949" i="36"/>
  <c r="P950" i="36"/>
  <c r="P951" i="36"/>
  <c r="P952" i="36"/>
  <c r="P953" i="36"/>
  <c r="P954" i="36"/>
  <c r="P955" i="36"/>
  <c r="P956" i="36"/>
  <c r="P957" i="36"/>
  <c r="P958" i="36"/>
  <c r="P959" i="36"/>
  <c r="P960" i="36"/>
  <c r="P961" i="36"/>
  <c r="P962" i="36"/>
  <c r="P963" i="36"/>
  <c r="P964" i="36"/>
  <c r="P965" i="36"/>
  <c r="P966" i="36"/>
  <c r="P967" i="36"/>
  <c r="P968" i="36"/>
  <c r="P969" i="36"/>
  <c r="P970" i="36"/>
  <c r="P971" i="36"/>
  <c r="P972" i="36"/>
  <c r="P973" i="36"/>
  <c r="P974" i="36"/>
  <c r="P975" i="36"/>
  <c r="P976" i="36"/>
  <c r="P977" i="36"/>
  <c r="P978" i="36"/>
  <c r="P979" i="36"/>
  <c r="P980" i="36"/>
  <c r="P981" i="36"/>
  <c r="P982" i="36"/>
  <c r="P983" i="36"/>
  <c r="P984" i="36"/>
  <c r="P985" i="36"/>
  <c r="P986" i="36"/>
  <c r="P987" i="36"/>
  <c r="P988" i="36"/>
  <c r="P989" i="36"/>
  <c r="P990" i="36"/>
  <c r="P991" i="36"/>
  <c r="P992" i="36"/>
  <c r="P993" i="36"/>
  <c r="P994" i="36"/>
  <c r="P995" i="36"/>
  <c r="P996" i="36"/>
  <c r="P997" i="36"/>
  <c r="P998" i="36"/>
  <c r="P999" i="36"/>
  <c r="P1000" i="36"/>
  <c r="P1001" i="36"/>
  <c r="O3" i="36"/>
  <c r="O4" i="36"/>
  <c r="O5" i="36"/>
  <c r="O6" i="36"/>
  <c r="O7" i="36"/>
  <c r="O8" i="36"/>
  <c r="O9" i="36"/>
  <c r="O10" i="36"/>
  <c r="O11" i="36"/>
  <c r="O12" i="36"/>
  <c r="O13" i="36"/>
  <c r="O14" i="36"/>
  <c r="O15" i="36"/>
  <c r="O16" i="36"/>
  <c r="O17" i="36"/>
  <c r="O18" i="36"/>
  <c r="O19" i="36"/>
  <c r="O20" i="36"/>
  <c r="O21" i="36"/>
  <c r="O22" i="36"/>
  <c r="O23" i="36"/>
  <c r="O24" i="36"/>
  <c r="O25" i="36"/>
  <c r="O26" i="36"/>
  <c r="O27" i="36"/>
  <c r="O28" i="36"/>
  <c r="O29" i="36"/>
  <c r="O30" i="36"/>
  <c r="O31" i="36"/>
  <c r="O32" i="36"/>
  <c r="O33" i="36"/>
  <c r="O34" i="36"/>
  <c r="O35" i="36"/>
  <c r="O36" i="36"/>
  <c r="O37" i="36"/>
  <c r="O38" i="36"/>
  <c r="O39" i="36"/>
  <c r="O40" i="36"/>
  <c r="O41" i="36"/>
  <c r="O42" i="36"/>
  <c r="O43" i="36"/>
  <c r="O44" i="36"/>
  <c r="O45" i="36"/>
  <c r="O46" i="36"/>
  <c r="O47" i="36"/>
  <c r="O48" i="36"/>
  <c r="O49" i="36"/>
  <c r="O50" i="36"/>
  <c r="O51" i="36"/>
  <c r="O52" i="36"/>
  <c r="O53" i="36"/>
  <c r="O54" i="36"/>
  <c r="O55" i="36"/>
  <c r="O56" i="36"/>
  <c r="O57" i="36"/>
  <c r="O58" i="36"/>
  <c r="O59" i="36"/>
  <c r="O60" i="36"/>
  <c r="O61" i="36"/>
  <c r="O62" i="36"/>
  <c r="O63" i="36"/>
  <c r="O64" i="36"/>
  <c r="O65" i="36"/>
  <c r="O66" i="36"/>
  <c r="O67" i="36"/>
  <c r="O68" i="36"/>
  <c r="O69" i="36"/>
  <c r="O70" i="36"/>
  <c r="O71" i="36"/>
  <c r="O72" i="36"/>
  <c r="O73" i="36"/>
  <c r="O74" i="36"/>
  <c r="O75" i="36"/>
  <c r="O76" i="36"/>
  <c r="O77" i="36"/>
  <c r="O78" i="36"/>
  <c r="O79" i="36"/>
  <c r="O80" i="36"/>
  <c r="O81" i="36"/>
  <c r="O82" i="36"/>
  <c r="O83" i="36"/>
  <c r="O84" i="36"/>
  <c r="O85" i="36"/>
  <c r="O86" i="36"/>
  <c r="O87" i="36"/>
  <c r="O88" i="36"/>
  <c r="O89" i="36"/>
  <c r="O90" i="36"/>
  <c r="O91" i="36"/>
  <c r="O92" i="36"/>
  <c r="O93" i="36"/>
  <c r="O94" i="36"/>
  <c r="O95" i="36"/>
  <c r="O96" i="36"/>
  <c r="O97" i="36"/>
  <c r="O98" i="36"/>
  <c r="O99" i="36"/>
  <c r="O100" i="36"/>
  <c r="O101" i="36"/>
  <c r="O102" i="36"/>
  <c r="O103" i="36"/>
  <c r="O104" i="36"/>
  <c r="O105" i="36"/>
  <c r="O106" i="36"/>
  <c r="O107" i="36"/>
  <c r="O108" i="36"/>
  <c r="O109" i="36"/>
  <c r="O110" i="36"/>
  <c r="O111" i="36"/>
  <c r="O112" i="36"/>
  <c r="O113" i="36"/>
  <c r="O114" i="36"/>
  <c r="O115" i="36"/>
  <c r="O116" i="36"/>
  <c r="O117" i="36"/>
  <c r="O118" i="36"/>
  <c r="O119" i="36"/>
  <c r="O120" i="36"/>
  <c r="O121" i="36"/>
  <c r="O122" i="36"/>
  <c r="O123" i="36"/>
  <c r="O124" i="36"/>
  <c r="O125" i="36"/>
  <c r="O126" i="36"/>
  <c r="O127" i="36"/>
  <c r="O128" i="36"/>
  <c r="O129" i="36"/>
  <c r="O130" i="36"/>
  <c r="O131" i="36"/>
  <c r="O132" i="36"/>
  <c r="O133" i="36"/>
  <c r="O134" i="36"/>
  <c r="O135" i="36"/>
  <c r="O136" i="36"/>
  <c r="O137" i="36"/>
  <c r="O138" i="36"/>
  <c r="O139" i="36"/>
  <c r="O140" i="36"/>
  <c r="O141" i="36"/>
  <c r="O142" i="36"/>
  <c r="O143" i="36"/>
  <c r="O144" i="36"/>
  <c r="O145" i="36"/>
  <c r="O146" i="36"/>
  <c r="O147" i="36"/>
  <c r="O148" i="36"/>
  <c r="O149" i="36"/>
  <c r="O150" i="36"/>
  <c r="O151" i="36"/>
  <c r="O152" i="36"/>
  <c r="O153" i="36"/>
  <c r="O154" i="36"/>
  <c r="O155" i="36"/>
  <c r="O156" i="36"/>
  <c r="O157" i="36"/>
  <c r="O158" i="36"/>
  <c r="O159" i="36"/>
  <c r="O160" i="36"/>
  <c r="O161" i="36"/>
  <c r="O162" i="36"/>
  <c r="O163" i="36"/>
  <c r="O164" i="36"/>
  <c r="O165" i="36"/>
  <c r="O166" i="36"/>
  <c r="O167" i="36"/>
  <c r="O168" i="36"/>
  <c r="O169" i="36"/>
  <c r="O170" i="36"/>
  <c r="O171" i="36"/>
  <c r="O172" i="36"/>
  <c r="O173" i="36"/>
  <c r="O174" i="36"/>
  <c r="O175" i="36"/>
  <c r="O176" i="36"/>
  <c r="O177" i="36"/>
  <c r="O178" i="36"/>
  <c r="O179" i="36"/>
  <c r="O180" i="36"/>
  <c r="O181" i="36"/>
  <c r="O182" i="36"/>
  <c r="O183" i="36"/>
  <c r="O184" i="36"/>
  <c r="O185" i="36"/>
  <c r="O186" i="36"/>
  <c r="O187" i="36"/>
  <c r="O188" i="36"/>
  <c r="O189" i="36"/>
  <c r="O190" i="36"/>
  <c r="O191" i="36"/>
  <c r="O192" i="36"/>
  <c r="O193" i="36"/>
  <c r="O194" i="36"/>
  <c r="O195" i="36"/>
  <c r="O196" i="36"/>
  <c r="O197" i="36"/>
  <c r="O198" i="36"/>
  <c r="O199" i="36"/>
  <c r="O200" i="36"/>
  <c r="O201" i="36"/>
  <c r="O202" i="36"/>
  <c r="O203" i="36"/>
  <c r="O204" i="36"/>
  <c r="O205" i="36"/>
  <c r="O206" i="36"/>
  <c r="O207" i="36"/>
  <c r="O208" i="36"/>
  <c r="O209" i="36"/>
  <c r="O210" i="36"/>
  <c r="O211" i="36"/>
  <c r="O212" i="36"/>
  <c r="O213" i="36"/>
  <c r="O214" i="36"/>
  <c r="O215" i="36"/>
  <c r="O216" i="36"/>
  <c r="O217" i="36"/>
  <c r="O218" i="36"/>
  <c r="O219" i="36"/>
  <c r="O220" i="36"/>
  <c r="O221" i="36"/>
  <c r="O222" i="36"/>
  <c r="O223" i="36"/>
  <c r="O224" i="36"/>
  <c r="O225" i="36"/>
  <c r="O226" i="36"/>
  <c r="O227" i="36"/>
  <c r="O228" i="36"/>
  <c r="O229" i="36"/>
  <c r="O230" i="36"/>
  <c r="O231" i="36"/>
  <c r="O232" i="36"/>
  <c r="O233" i="36"/>
  <c r="O234" i="36"/>
  <c r="O235" i="36"/>
  <c r="O236" i="36"/>
  <c r="O237" i="36"/>
  <c r="O238" i="36"/>
  <c r="O239" i="36"/>
  <c r="O240" i="36"/>
  <c r="O241" i="36"/>
  <c r="O242" i="36"/>
  <c r="O243" i="36"/>
  <c r="O244" i="36"/>
  <c r="O245" i="36"/>
  <c r="O246" i="36"/>
  <c r="O247" i="36"/>
  <c r="O248" i="36"/>
  <c r="O249" i="36"/>
  <c r="O250" i="36"/>
  <c r="O251" i="36"/>
  <c r="O252" i="36"/>
  <c r="O253" i="36"/>
  <c r="O254" i="36"/>
  <c r="O255" i="36"/>
  <c r="O256" i="36"/>
  <c r="O257" i="36"/>
  <c r="O258" i="36"/>
  <c r="O259" i="36"/>
  <c r="O260" i="36"/>
  <c r="O261" i="36"/>
  <c r="O262" i="36"/>
  <c r="O263" i="36"/>
  <c r="O264" i="36"/>
  <c r="O265" i="36"/>
  <c r="O266" i="36"/>
  <c r="O267" i="36"/>
  <c r="O268" i="36"/>
  <c r="O269" i="36"/>
  <c r="O270" i="36"/>
  <c r="O271" i="36"/>
  <c r="O272" i="36"/>
  <c r="O273" i="36"/>
  <c r="O274" i="36"/>
  <c r="O275" i="36"/>
  <c r="O276" i="36"/>
  <c r="O277" i="36"/>
  <c r="O278" i="36"/>
  <c r="O279" i="36"/>
  <c r="O280" i="36"/>
  <c r="O281" i="36"/>
  <c r="O282" i="36"/>
  <c r="O283" i="36"/>
  <c r="O284" i="36"/>
  <c r="O285" i="36"/>
  <c r="O286" i="36"/>
  <c r="O287" i="36"/>
  <c r="O288" i="36"/>
  <c r="O289" i="36"/>
  <c r="O290" i="36"/>
  <c r="O291" i="36"/>
  <c r="O292" i="36"/>
  <c r="O293" i="36"/>
  <c r="O294" i="36"/>
  <c r="O295" i="36"/>
  <c r="O296" i="36"/>
  <c r="O297" i="36"/>
  <c r="O298" i="36"/>
  <c r="O299" i="36"/>
  <c r="O300" i="36"/>
  <c r="O301" i="36"/>
  <c r="O302" i="36"/>
  <c r="O303" i="36"/>
  <c r="O304" i="36"/>
  <c r="O305" i="36"/>
  <c r="O306" i="36"/>
  <c r="O307" i="36"/>
  <c r="O308" i="36"/>
  <c r="O309" i="36"/>
  <c r="O310" i="36"/>
  <c r="O311" i="36"/>
  <c r="O312" i="36"/>
  <c r="O313" i="36"/>
  <c r="O314" i="36"/>
  <c r="O315" i="36"/>
  <c r="O316" i="36"/>
  <c r="O317" i="36"/>
  <c r="O318" i="36"/>
  <c r="O319" i="36"/>
  <c r="O320" i="36"/>
  <c r="O321" i="36"/>
  <c r="O322" i="36"/>
  <c r="O323" i="36"/>
  <c r="O324" i="36"/>
  <c r="O325" i="36"/>
  <c r="O326" i="36"/>
  <c r="O327" i="36"/>
  <c r="O328" i="36"/>
  <c r="O329" i="36"/>
  <c r="O330" i="36"/>
  <c r="O331" i="36"/>
  <c r="O332" i="36"/>
  <c r="O333" i="36"/>
  <c r="O334" i="36"/>
  <c r="O335" i="36"/>
  <c r="O336" i="36"/>
  <c r="O337" i="36"/>
  <c r="O338" i="36"/>
  <c r="O339" i="36"/>
  <c r="O340" i="36"/>
  <c r="O341" i="36"/>
  <c r="O342" i="36"/>
  <c r="O343" i="36"/>
  <c r="O344" i="36"/>
  <c r="O345" i="36"/>
  <c r="O346" i="36"/>
  <c r="O347" i="36"/>
  <c r="O348" i="36"/>
  <c r="O349" i="36"/>
  <c r="O350" i="36"/>
  <c r="O351" i="36"/>
  <c r="O352" i="36"/>
  <c r="O353" i="36"/>
  <c r="O354" i="36"/>
  <c r="O355" i="36"/>
  <c r="O356" i="36"/>
  <c r="O357" i="36"/>
  <c r="O358" i="36"/>
  <c r="O359" i="36"/>
  <c r="O360" i="36"/>
  <c r="O361" i="36"/>
  <c r="O362" i="36"/>
  <c r="O363" i="36"/>
  <c r="O364" i="36"/>
  <c r="O365" i="36"/>
  <c r="O366" i="36"/>
  <c r="O367" i="36"/>
  <c r="O368" i="36"/>
  <c r="O369" i="36"/>
  <c r="O370" i="36"/>
  <c r="O371" i="36"/>
  <c r="O372" i="36"/>
  <c r="O373" i="36"/>
  <c r="O374" i="36"/>
  <c r="O375" i="36"/>
  <c r="O376" i="36"/>
  <c r="O377" i="36"/>
  <c r="O378" i="36"/>
  <c r="O379" i="36"/>
  <c r="O380" i="36"/>
  <c r="O381" i="36"/>
  <c r="O382" i="36"/>
  <c r="O383" i="36"/>
  <c r="O384" i="36"/>
  <c r="O385" i="36"/>
  <c r="O386" i="36"/>
  <c r="O387" i="36"/>
  <c r="O388" i="36"/>
  <c r="O389" i="36"/>
  <c r="O390" i="36"/>
  <c r="O391" i="36"/>
  <c r="O392" i="36"/>
  <c r="O393" i="36"/>
  <c r="O394" i="36"/>
  <c r="O395" i="36"/>
  <c r="O396" i="36"/>
  <c r="O397" i="36"/>
  <c r="O398" i="36"/>
  <c r="O399" i="36"/>
  <c r="O400" i="36"/>
  <c r="O401" i="36"/>
  <c r="O402" i="36"/>
  <c r="O403" i="36"/>
  <c r="O404" i="36"/>
  <c r="O405" i="36"/>
  <c r="O406" i="36"/>
  <c r="O407" i="36"/>
  <c r="O408" i="36"/>
  <c r="O409" i="36"/>
  <c r="O410" i="36"/>
  <c r="O411" i="36"/>
  <c r="O412" i="36"/>
  <c r="O413" i="36"/>
  <c r="O414" i="36"/>
  <c r="O415" i="36"/>
  <c r="O416" i="36"/>
  <c r="O417" i="36"/>
  <c r="O418" i="36"/>
  <c r="O419" i="36"/>
  <c r="O420" i="36"/>
  <c r="O421" i="36"/>
  <c r="O422" i="36"/>
  <c r="O423" i="36"/>
  <c r="O424" i="36"/>
  <c r="O425" i="36"/>
  <c r="O426" i="36"/>
  <c r="O427" i="36"/>
  <c r="O428" i="36"/>
  <c r="O429" i="36"/>
  <c r="O430" i="36"/>
  <c r="O431" i="36"/>
  <c r="O432" i="36"/>
  <c r="O433" i="36"/>
  <c r="O434" i="36"/>
  <c r="O435" i="36"/>
  <c r="O436" i="36"/>
  <c r="O437" i="36"/>
  <c r="O438" i="36"/>
  <c r="O439" i="36"/>
  <c r="O440" i="36"/>
  <c r="O441" i="36"/>
  <c r="O442" i="36"/>
  <c r="O443" i="36"/>
  <c r="O444" i="36"/>
  <c r="O445" i="36"/>
  <c r="O446" i="36"/>
  <c r="O447" i="36"/>
  <c r="O448" i="36"/>
  <c r="O449" i="36"/>
  <c r="O450" i="36"/>
  <c r="O451" i="36"/>
  <c r="O452" i="36"/>
  <c r="O453" i="36"/>
  <c r="O454" i="36"/>
  <c r="O455" i="36"/>
  <c r="O456" i="36"/>
  <c r="O457" i="36"/>
  <c r="O458" i="36"/>
  <c r="O459" i="36"/>
  <c r="O460" i="36"/>
  <c r="O461" i="36"/>
  <c r="O462" i="36"/>
  <c r="O463" i="36"/>
  <c r="O464" i="36"/>
  <c r="O465" i="36"/>
  <c r="O466" i="36"/>
  <c r="O467" i="36"/>
  <c r="O468" i="36"/>
  <c r="O469" i="36"/>
  <c r="O470" i="36"/>
  <c r="O471" i="36"/>
  <c r="O472" i="36"/>
  <c r="O473" i="36"/>
  <c r="O474" i="36"/>
  <c r="O475" i="36"/>
  <c r="O476" i="36"/>
  <c r="O477" i="36"/>
  <c r="O478" i="36"/>
  <c r="O479" i="36"/>
  <c r="O480" i="36"/>
  <c r="O481" i="36"/>
  <c r="O482" i="36"/>
  <c r="O483" i="36"/>
  <c r="O484" i="36"/>
  <c r="O485" i="36"/>
  <c r="O486" i="36"/>
  <c r="O487" i="36"/>
  <c r="O488" i="36"/>
  <c r="O489" i="36"/>
  <c r="O490" i="36"/>
  <c r="O491" i="36"/>
  <c r="O492" i="36"/>
  <c r="O493" i="36"/>
  <c r="O494" i="36"/>
  <c r="O495" i="36"/>
  <c r="O496" i="36"/>
  <c r="O497" i="36"/>
  <c r="O498" i="36"/>
  <c r="O499" i="36"/>
  <c r="O500" i="36"/>
  <c r="O501" i="36"/>
  <c r="O502" i="36"/>
  <c r="O503" i="36"/>
  <c r="O504" i="36"/>
  <c r="O505" i="36"/>
  <c r="O506" i="36"/>
  <c r="O507" i="36"/>
  <c r="O508" i="36"/>
  <c r="O509" i="36"/>
  <c r="O510" i="36"/>
  <c r="O511" i="36"/>
  <c r="O512" i="36"/>
  <c r="O513" i="36"/>
  <c r="O514" i="36"/>
  <c r="O515" i="36"/>
  <c r="O516" i="36"/>
  <c r="O517" i="36"/>
  <c r="O518" i="36"/>
  <c r="O519" i="36"/>
  <c r="O520" i="36"/>
  <c r="O521" i="36"/>
  <c r="O522" i="36"/>
  <c r="O523" i="36"/>
  <c r="O524" i="36"/>
  <c r="O525" i="36"/>
  <c r="O526" i="36"/>
  <c r="O527" i="36"/>
  <c r="O528" i="36"/>
  <c r="O529" i="36"/>
  <c r="O530" i="36"/>
  <c r="O531" i="36"/>
  <c r="O532" i="36"/>
  <c r="O533" i="36"/>
  <c r="O534" i="36"/>
  <c r="O535" i="36"/>
  <c r="O536" i="36"/>
  <c r="O537" i="36"/>
  <c r="O538" i="36"/>
  <c r="O539" i="36"/>
  <c r="O540" i="36"/>
  <c r="O541" i="36"/>
  <c r="O542" i="36"/>
  <c r="O543" i="36"/>
  <c r="O544" i="36"/>
  <c r="O545" i="36"/>
  <c r="O546" i="36"/>
  <c r="O547" i="36"/>
  <c r="O548" i="36"/>
  <c r="O549" i="36"/>
  <c r="O550" i="36"/>
  <c r="O551" i="36"/>
  <c r="O552" i="36"/>
  <c r="O553" i="36"/>
  <c r="O554" i="36"/>
  <c r="O555" i="36"/>
  <c r="O556" i="36"/>
  <c r="O557" i="36"/>
  <c r="O558" i="36"/>
  <c r="O559" i="36"/>
  <c r="O560" i="36"/>
  <c r="O561" i="36"/>
  <c r="O562" i="36"/>
  <c r="O563" i="36"/>
  <c r="O564" i="36"/>
  <c r="O565" i="36"/>
  <c r="O566" i="36"/>
  <c r="O567" i="36"/>
  <c r="O568" i="36"/>
  <c r="O569" i="36"/>
  <c r="O570" i="36"/>
  <c r="O571" i="36"/>
  <c r="O572" i="36"/>
  <c r="O573" i="36"/>
  <c r="O574" i="36"/>
  <c r="O575" i="36"/>
  <c r="O576" i="36"/>
  <c r="O577" i="36"/>
  <c r="O578" i="36"/>
  <c r="O579" i="36"/>
  <c r="O580" i="36"/>
  <c r="O581" i="36"/>
  <c r="O582" i="36"/>
  <c r="O583" i="36"/>
  <c r="O584" i="36"/>
  <c r="O585" i="36"/>
  <c r="O586" i="36"/>
  <c r="O587" i="36"/>
  <c r="O588" i="36"/>
  <c r="O589" i="36"/>
  <c r="O590" i="36"/>
  <c r="O591" i="36"/>
  <c r="O592" i="36"/>
  <c r="O593" i="36"/>
  <c r="O594" i="36"/>
  <c r="O595" i="36"/>
  <c r="O596" i="36"/>
  <c r="O597" i="36"/>
  <c r="O598" i="36"/>
  <c r="O599" i="36"/>
  <c r="O600" i="36"/>
  <c r="O601" i="36"/>
  <c r="O602" i="36"/>
  <c r="O603" i="36"/>
  <c r="O604" i="36"/>
  <c r="O605" i="36"/>
  <c r="O606" i="36"/>
  <c r="O607" i="36"/>
  <c r="O608" i="36"/>
  <c r="O609" i="36"/>
  <c r="O610" i="36"/>
  <c r="O611" i="36"/>
  <c r="O612" i="36"/>
  <c r="O613" i="36"/>
  <c r="O614" i="36"/>
  <c r="O615" i="36"/>
  <c r="O616" i="36"/>
  <c r="O617" i="36"/>
  <c r="O618" i="36"/>
  <c r="O619" i="36"/>
  <c r="O620" i="36"/>
  <c r="O621" i="36"/>
  <c r="O622" i="36"/>
  <c r="O623" i="36"/>
  <c r="O624" i="36"/>
  <c r="O625" i="36"/>
  <c r="O626" i="36"/>
  <c r="O627" i="36"/>
  <c r="O628" i="36"/>
  <c r="O629" i="36"/>
  <c r="O630" i="36"/>
  <c r="O631" i="36"/>
  <c r="O632" i="36"/>
  <c r="O633" i="36"/>
  <c r="O634" i="36"/>
  <c r="O635" i="36"/>
  <c r="O636" i="36"/>
  <c r="O637" i="36"/>
  <c r="O638" i="36"/>
  <c r="O639" i="36"/>
  <c r="O640" i="36"/>
  <c r="O641" i="36"/>
  <c r="O642" i="36"/>
  <c r="O643" i="36"/>
  <c r="O644" i="36"/>
  <c r="O645" i="36"/>
  <c r="O646" i="36"/>
  <c r="O647" i="36"/>
  <c r="O648" i="36"/>
  <c r="O649" i="36"/>
  <c r="O650" i="36"/>
  <c r="O651" i="36"/>
  <c r="O652" i="36"/>
  <c r="O653" i="36"/>
  <c r="O654" i="36"/>
  <c r="O655" i="36"/>
  <c r="O656" i="36"/>
  <c r="O657" i="36"/>
  <c r="O658" i="36"/>
  <c r="O659" i="36"/>
  <c r="O660" i="36"/>
  <c r="O661" i="36"/>
  <c r="O662" i="36"/>
  <c r="O663" i="36"/>
  <c r="O664" i="36"/>
  <c r="O665" i="36"/>
  <c r="O666" i="36"/>
  <c r="O667" i="36"/>
  <c r="O668" i="36"/>
  <c r="O669" i="36"/>
  <c r="O670" i="36"/>
  <c r="O671" i="36"/>
  <c r="O672" i="36"/>
  <c r="O673" i="36"/>
  <c r="O674" i="36"/>
  <c r="O675" i="36"/>
  <c r="O676" i="36"/>
  <c r="O677" i="36"/>
  <c r="O678" i="36"/>
  <c r="O679" i="36"/>
  <c r="O680" i="36"/>
  <c r="O681" i="36"/>
  <c r="O682" i="36"/>
  <c r="O683" i="36"/>
  <c r="O684" i="36"/>
  <c r="O685" i="36"/>
  <c r="O686" i="36"/>
  <c r="O687" i="36"/>
  <c r="O688" i="36"/>
  <c r="O689" i="36"/>
  <c r="O690" i="36"/>
  <c r="O691" i="36"/>
  <c r="O692" i="36"/>
  <c r="O693" i="36"/>
  <c r="O694" i="36"/>
  <c r="O695" i="36"/>
  <c r="O696" i="36"/>
  <c r="O697" i="36"/>
  <c r="O698" i="36"/>
  <c r="O699" i="36"/>
  <c r="O700" i="36"/>
  <c r="O701" i="36"/>
  <c r="O702" i="36"/>
  <c r="O703" i="36"/>
  <c r="O704" i="36"/>
  <c r="O705" i="36"/>
  <c r="O706" i="36"/>
  <c r="O707" i="36"/>
  <c r="O708" i="36"/>
  <c r="O709" i="36"/>
  <c r="O710" i="36"/>
  <c r="O711" i="36"/>
  <c r="O712" i="36"/>
  <c r="O713" i="36"/>
  <c r="O714" i="36"/>
  <c r="O715" i="36"/>
  <c r="O716" i="36"/>
  <c r="O717" i="36"/>
  <c r="O718" i="36"/>
  <c r="O719" i="36"/>
  <c r="O720" i="36"/>
  <c r="O721" i="36"/>
  <c r="O722" i="36"/>
  <c r="O723" i="36"/>
  <c r="O724" i="36"/>
  <c r="O725" i="36"/>
  <c r="O726" i="36"/>
  <c r="O727" i="36"/>
  <c r="O728" i="36"/>
  <c r="O729" i="36"/>
  <c r="O730" i="36"/>
  <c r="O731" i="36"/>
  <c r="O732" i="36"/>
  <c r="O733" i="36"/>
  <c r="O734" i="36"/>
  <c r="O735" i="36"/>
  <c r="O736" i="36"/>
  <c r="O737" i="36"/>
  <c r="O738" i="36"/>
  <c r="O739" i="36"/>
  <c r="O740" i="36"/>
  <c r="O741" i="36"/>
  <c r="O742" i="36"/>
  <c r="O743" i="36"/>
  <c r="O744" i="36"/>
  <c r="O745" i="36"/>
  <c r="O746" i="36"/>
  <c r="O747" i="36"/>
  <c r="O748" i="36"/>
  <c r="O749" i="36"/>
  <c r="O750" i="36"/>
  <c r="O751" i="36"/>
  <c r="O752" i="36"/>
  <c r="O753" i="36"/>
  <c r="O754" i="36"/>
  <c r="O755" i="36"/>
  <c r="O756" i="36"/>
  <c r="O757" i="36"/>
  <c r="O758" i="36"/>
  <c r="O759" i="36"/>
  <c r="O760" i="36"/>
  <c r="O761" i="36"/>
  <c r="O762" i="36"/>
  <c r="O763" i="36"/>
  <c r="O764" i="36"/>
  <c r="O765" i="36"/>
  <c r="O766" i="36"/>
  <c r="O767" i="36"/>
  <c r="O768" i="36"/>
  <c r="O769" i="36"/>
  <c r="O770" i="36"/>
  <c r="O771" i="36"/>
  <c r="O772" i="36"/>
  <c r="O773" i="36"/>
  <c r="O774" i="36"/>
  <c r="O775" i="36"/>
  <c r="O776" i="36"/>
  <c r="O777" i="36"/>
  <c r="O778" i="36"/>
  <c r="O779" i="36"/>
  <c r="O780" i="36"/>
  <c r="O781" i="36"/>
  <c r="O782" i="36"/>
  <c r="O783" i="36"/>
  <c r="O784" i="36"/>
  <c r="O785" i="36"/>
  <c r="O786" i="36"/>
  <c r="O787" i="36"/>
  <c r="O788" i="36"/>
  <c r="O789" i="36"/>
  <c r="O790" i="36"/>
  <c r="O791" i="36"/>
  <c r="O792" i="36"/>
  <c r="O793" i="36"/>
  <c r="O794" i="36"/>
  <c r="O795" i="36"/>
  <c r="O796" i="36"/>
  <c r="O797" i="36"/>
  <c r="O798" i="36"/>
  <c r="O799" i="36"/>
  <c r="O800" i="36"/>
  <c r="O801" i="36"/>
  <c r="O802" i="36"/>
  <c r="O803" i="36"/>
  <c r="O804" i="36"/>
  <c r="O805" i="36"/>
  <c r="O806" i="36"/>
  <c r="O807" i="36"/>
  <c r="O808" i="36"/>
  <c r="O809" i="36"/>
  <c r="O810" i="36"/>
  <c r="O811" i="36"/>
  <c r="O812" i="36"/>
  <c r="O813" i="36"/>
  <c r="O814" i="36"/>
  <c r="O815" i="36"/>
  <c r="O816" i="36"/>
  <c r="O817" i="36"/>
  <c r="O818" i="36"/>
  <c r="O819" i="36"/>
  <c r="O820" i="36"/>
  <c r="O821" i="36"/>
  <c r="O822" i="36"/>
  <c r="O823" i="36"/>
  <c r="O824" i="36"/>
  <c r="O825" i="36"/>
  <c r="O826" i="36"/>
  <c r="O827" i="36"/>
  <c r="O828" i="36"/>
  <c r="O829" i="36"/>
  <c r="O830" i="36"/>
  <c r="O831" i="36"/>
  <c r="O832" i="36"/>
  <c r="O833" i="36"/>
  <c r="O834" i="36"/>
  <c r="O835" i="36"/>
  <c r="O836" i="36"/>
  <c r="O837" i="36"/>
  <c r="O838" i="36"/>
  <c r="O839" i="36"/>
  <c r="O840" i="36"/>
  <c r="O841" i="36"/>
  <c r="O842" i="36"/>
  <c r="O843" i="36"/>
  <c r="O844" i="36"/>
  <c r="O845" i="36"/>
  <c r="O846" i="36"/>
  <c r="O847" i="36"/>
  <c r="O848" i="36"/>
  <c r="O849" i="36"/>
  <c r="O850" i="36"/>
  <c r="O851" i="36"/>
  <c r="O852" i="36"/>
  <c r="O853" i="36"/>
  <c r="O854" i="36"/>
  <c r="O855" i="36"/>
  <c r="O856" i="36"/>
  <c r="O857" i="36"/>
  <c r="O858" i="36"/>
  <c r="O859" i="36"/>
  <c r="O860" i="36"/>
  <c r="O861" i="36"/>
  <c r="O862" i="36"/>
  <c r="O863" i="36"/>
  <c r="O864" i="36"/>
  <c r="O865" i="36"/>
  <c r="O866" i="36"/>
  <c r="O867" i="36"/>
  <c r="O868" i="36"/>
  <c r="O869" i="36"/>
  <c r="O870" i="36"/>
  <c r="O871" i="36"/>
  <c r="O872" i="36"/>
  <c r="O873" i="36"/>
  <c r="O874" i="36"/>
  <c r="O875" i="36"/>
  <c r="O876" i="36"/>
  <c r="O877" i="36"/>
  <c r="O878" i="36"/>
  <c r="O879" i="36"/>
  <c r="O880" i="36"/>
  <c r="O881" i="36"/>
  <c r="O882" i="36"/>
  <c r="O883" i="36"/>
  <c r="O884" i="36"/>
  <c r="O885" i="36"/>
  <c r="O886" i="36"/>
  <c r="O887" i="36"/>
  <c r="O888" i="36"/>
  <c r="O889" i="36"/>
  <c r="O890" i="36"/>
  <c r="O891" i="36"/>
  <c r="O892" i="36"/>
  <c r="O893" i="36"/>
  <c r="O894" i="36"/>
  <c r="O895" i="36"/>
  <c r="O896" i="36"/>
  <c r="O897" i="36"/>
  <c r="O898" i="36"/>
  <c r="O899" i="36"/>
  <c r="O900" i="36"/>
  <c r="O901" i="36"/>
  <c r="O902" i="36"/>
  <c r="O903" i="36"/>
  <c r="O904" i="36"/>
  <c r="O905" i="36"/>
  <c r="O906" i="36"/>
  <c r="O907" i="36"/>
  <c r="O908" i="36"/>
  <c r="O909" i="36"/>
  <c r="O910" i="36"/>
  <c r="O911" i="36"/>
  <c r="O912" i="36"/>
  <c r="O913" i="36"/>
  <c r="O914" i="36"/>
  <c r="O915" i="36"/>
  <c r="O916" i="36"/>
  <c r="O917" i="36"/>
  <c r="O918" i="36"/>
  <c r="O919" i="36"/>
  <c r="O920" i="36"/>
  <c r="O921" i="36"/>
  <c r="O922" i="36"/>
  <c r="O923" i="36"/>
  <c r="O924" i="36"/>
  <c r="O925" i="36"/>
  <c r="O926" i="36"/>
  <c r="O927" i="36"/>
  <c r="O928" i="36"/>
  <c r="O929" i="36"/>
  <c r="O930" i="36"/>
  <c r="O931" i="36"/>
  <c r="O932" i="36"/>
  <c r="O933" i="36"/>
  <c r="O934" i="36"/>
  <c r="O935" i="36"/>
  <c r="O936" i="36"/>
  <c r="O937" i="36"/>
  <c r="O938" i="36"/>
  <c r="O939" i="36"/>
  <c r="O940" i="36"/>
  <c r="O941" i="36"/>
  <c r="O942" i="36"/>
  <c r="O943" i="36"/>
  <c r="O944" i="36"/>
  <c r="O945" i="36"/>
  <c r="O946" i="36"/>
  <c r="O947" i="36"/>
  <c r="O948" i="36"/>
  <c r="O949" i="36"/>
  <c r="O950" i="36"/>
  <c r="O951" i="36"/>
  <c r="O952" i="36"/>
  <c r="O953" i="36"/>
  <c r="O954" i="36"/>
  <c r="O955" i="36"/>
  <c r="O956" i="36"/>
  <c r="O957" i="36"/>
  <c r="O958" i="36"/>
  <c r="O959" i="36"/>
  <c r="O960" i="36"/>
  <c r="O961" i="36"/>
  <c r="O962" i="36"/>
  <c r="O963" i="36"/>
  <c r="O964" i="36"/>
  <c r="O965" i="36"/>
  <c r="O966" i="36"/>
  <c r="O967" i="36"/>
  <c r="O968" i="36"/>
  <c r="O969" i="36"/>
  <c r="O970" i="36"/>
  <c r="O971" i="36"/>
  <c r="O972" i="36"/>
  <c r="O973" i="36"/>
  <c r="O974" i="36"/>
  <c r="O975" i="36"/>
  <c r="O976" i="36"/>
  <c r="O977" i="36"/>
  <c r="O978" i="36"/>
  <c r="O979" i="36"/>
  <c r="O980" i="36"/>
  <c r="O981" i="36"/>
  <c r="O982" i="36"/>
  <c r="O983" i="36"/>
  <c r="O984" i="36"/>
  <c r="O985" i="36"/>
  <c r="O986" i="36"/>
  <c r="O987" i="36"/>
  <c r="O988" i="36"/>
  <c r="O989" i="36"/>
  <c r="O990" i="36"/>
  <c r="O991" i="36"/>
  <c r="O992" i="36"/>
  <c r="O993" i="36"/>
  <c r="O994" i="36"/>
  <c r="O995" i="36"/>
  <c r="O996" i="36"/>
  <c r="O997" i="36"/>
  <c r="O998" i="36"/>
  <c r="O999" i="36"/>
  <c r="O1000" i="36"/>
  <c r="O1001" i="36"/>
  <c r="P3" i="34"/>
  <c r="P4" i="34"/>
  <c r="P5" i="34"/>
  <c r="P6" i="34"/>
  <c r="P7" i="34"/>
  <c r="P8" i="34"/>
  <c r="P9" i="34"/>
  <c r="P10" i="34"/>
  <c r="P11" i="34"/>
  <c r="P12" i="34"/>
  <c r="P13" i="34"/>
  <c r="P14" i="34"/>
  <c r="P15" i="34"/>
  <c r="P16" i="34"/>
  <c r="P17" i="34"/>
  <c r="P18" i="34"/>
  <c r="P19" i="34"/>
  <c r="P20" i="34"/>
  <c r="P21" i="34"/>
  <c r="P22" i="34"/>
  <c r="P23" i="34"/>
  <c r="P24" i="34"/>
  <c r="P25" i="34"/>
  <c r="P26" i="34"/>
  <c r="P27" i="34"/>
  <c r="P28" i="34"/>
  <c r="P29" i="34"/>
  <c r="P30" i="34"/>
  <c r="P31" i="34"/>
  <c r="P32" i="34"/>
  <c r="P33" i="34"/>
  <c r="P34" i="34"/>
  <c r="P35" i="34"/>
  <c r="P36" i="34"/>
  <c r="P37" i="34"/>
  <c r="P38" i="34"/>
  <c r="P39" i="34"/>
  <c r="P40" i="34"/>
  <c r="P41" i="34"/>
  <c r="P42" i="34"/>
  <c r="P43" i="34"/>
  <c r="P44" i="34"/>
  <c r="P45" i="34"/>
  <c r="P46" i="34"/>
  <c r="P47" i="34"/>
  <c r="P48" i="34"/>
  <c r="P49" i="34"/>
  <c r="P50" i="34"/>
  <c r="P51" i="34"/>
  <c r="P52" i="34"/>
  <c r="P53" i="34"/>
  <c r="P54" i="34"/>
  <c r="P55" i="34"/>
  <c r="P56" i="34"/>
  <c r="P57" i="34"/>
  <c r="P58" i="34"/>
  <c r="P59" i="34"/>
  <c r="P60" i="34"/>
  <c r="P61" i="34"/>
  <c r="P62" i="34"/>
  <c r="P63" i="34"/>
  <c r="P64" i="34"/>
  <c r="P65" i="34"/>
  <c r="P66" i="34"/>
  <c r="P67" i="34"/>
  <c r="P68" i="34"/>
  <c r="P69" i="34"/>
  <c r="P70" i="34"/>
  <c r="P71" i="34"/>
  <c r="P72" i="34"/>
  <c r="P73" i="34"/>
  <c r="P74" i="34"/>
  <c r="P75" i="34"/>
  <c r="P76" i="34"/>
  <c r="P77" i="34"/>
  <c r="P78" i="34"/>
  <c r="P79" i="34"/>
  <c r="P80" i="34"/>
  <c r="P81" i="34"/>
  <c r="P82" i="34"/>
  <c r="P83" i="34"/>
  <c r="P84" i="34"/>
  <c r="P85" i="34"/>
  <c r="P86" i="34"/>
  <c r="P87" i="34"/>
  <c r="P88" i="34"/>
  <c r="P89" i="34"/>
  <c r="P90" i="34"/>
  <c r="P91" i="34"/>
  <c r="P92" i="34"/>
  <c r="P93" i="34"/>
  <c r="P94" i="34"/>
  <c r="P95" i="34"/>
  <c r="P96" i="34"/>
  <c r="P97" i="34"/>
  <c r="P98" i="34"/>
  <c r="P99" i="34"/>
  <c r="P100" i="34"/>
  <c r="P101" i="34"/>
  <c r="P102" i="34"/>
  <c r="P103" i="34"/>
  <c r="P104" i="34"/>
  <c r="P105" i="34"/>
  <c r="P106" i="34"/>
  <c r="P107" i="34"/>
  <c r="P108" i="34"/>
  <c r="P109" i="34"/>
  <c r="P110" i="34"/>
  <c r="P111" i="34"/>
  <c r="P112" i="34"/>
  <c r="P113" i="34"/>
  <c r="P114" i="34"/>
  <c r="P115" i="34"/>
  <c r="P116" i="34"/>
  <c r="P117" i="34"/>
  <c r="P118" i="34"/>
  <c r="P119" i="34"/>
  <c r="P120" i="34"/>
  <c r="P121" i="34"/>
  <c r="P122" i="34"/>
  <c r="P123" i="34"/>
  <c r="P124" i="34"/>
  <c r="P125" i="34"/>
  <c r="P126" i="34"/>
  <c r="P127" i="34"/>
  <c r="P128" i="34"/>
  <c r="P129" i="34"/>
  <c r="P130" i="34"/>
  <c r="P131" i="34"/>
  <c r="P132" i="34"/>
  <c r="P133" i="34"/>
  <c r="P134" i="34"/>
  <c r="P135" i="34"/>
  <c r="P136" i="34"/>
  <c r="P137" i="34"/>
  <c r="P138" i="34"/>
  <c r="P139" i="34"/>
  <c r="P140" i="34"/>
  <c r="P141" i="34"/>
  <c r="P142" i="34"/>
  <c r="P143" i="34"/>
  <c r="P144" i="34"/>
  <c r="P145" i="34"/>
  <c r="P146" i="34"/>
  <c r="P147" i="34"/>
  <c r="P148" i="34"/>
  <c r="P149" i="34"/>
  <c r="P150" i="34"/>
  <c r="P151" i="34"/>
  <c r="P152" i="34"/>
  <c r="P153" i="34"/>
  <c r="P154" i="34"/>
  <c r="P155" i="34"/>
  <c r="P156" i="34"/>
  <c r="P157" i="34"/>
  <c r="P158" i="34"/>
  <c r="P159" i="34"/>
  <c r="P160" i="34"/>
  <c r="P161" i="34"/>
  <c r="P162" i="34"/>
  <c r="P163" i="34"/>
  <c r="P164" i="34"/>
  <c r="P165" i="34"/>
  <c r="P166" i="34"/>
  <c r="P167" i="34"/>
  <c r="P168" i="34"/>
  <c r="P169" i="34"/>
  <c r="P170" i="34"/>
  <c r="P171" i="34"/>
  <c r="P172" i="34"/>
  <c r="P173" i="34"/>
  <c r="P174" i="34"/>
  <c r="P175" i="34"/>
  <c r="P176" i="34"/>
  <c r="P177" i="34"/>
  <c r="P178" i="34"/>
  <c r="P179" i="34"/>
  <c r="P180" i="34"/>
  <c r="P181" i="34"/>
  <c r="P182" i="34"/>
  <c r="P183" i="34"/>
  <c r="P184" i="34"/>
  <c r="P185" i="34"/>
  <c r="P186" i="34"/>
  <c r="P187" i="34"/>
  <c r="P188" i="34"/>
  <c r="P189" i="34"/>
  <c r="P190" i="34"/>
  <c r="P191" i="34"/>
  <c r="P192" i="34"/>
  <c r="P193" i="34"/>
  <c r="P194" i="34"/>
  <c r="P195" i="34"/>
  <c r="P196" i="34"/>
  <c r="P197" i="34"/>
  <c r="P198" i="34"/>
  <c r="P199" i="34"/>
  <c r="P200" i="34"/>
  <c r="P201" i="34"/>
  <c r="P202" i="34"/>
  <c r="P203" i="34"/>
  <c r="P204" i="34"/>
  <c r="P205" i="34"/>
  <c r="P206" i="34"/>
  <c r="P207" i="34"/>
  <c r="P208" i="34"/>
  <c r="P209" i="34"/>
  <c r="P210" i="34"/>
  <c r="P211" i="34"/>
  <c r="P212" i="34"/>
  <c r="P213" i="34"/>
  <c r="P214" i="34"/>
  <c r="P215" i="34"/>
  <c r="P216" i="34"/>
  <c r="P217" i="34"/>
  <c r="P218" i="34"/>
  <c r="P219" i="34"/>
  <c r="P220" i="34"/>
  <c r="P221" i="34"/>
  <c r="P222" i="34"/>
  <c r="P223" i="34"/>
  <c r="P224" i="34"/>
  <c r="P225" i="34"/>
  <c r="P226" i="34"/>
  <c r="P227" i="34"/>
  <c r="P228" i="34"/>
  <c r="P229" i="34"/>
  <c r="P230" i="34"/>
  <c r="P231" i="34"/>
  <c r="P232" i="34"/>
  <c r="P233" i="34"/>
  <c r="P234" i="34"/>
  <c r="P235" i="34"/>
  <c r="P236" i="34"/>
  <c r="P237" i="34"/>
  <c r="P238" i="34"/>
  <c r="P239" i="34"/>
  <c r="P240" i="34"/>
  <c r="P241" i="34"/>
  <c r="P242" i="34"/>
  <c r="P243" i="34"/>
  <c r="P244" i="34"/>
  <c r="P245" i="34"/>
  <c r="P246" i="34"/>
  <c r="P247" i="34"/>
  <c r="P248" i="34"/>
  <c r="P249" i="34"/>
  <c r="P250" i="34"/>
  <c r="P251" i="34"/>
  <c r="P252" i="34"/>
  <c r="P253" i="34"/>
  <c r="P254" i="34"/>
  <c r="P255" i="34"/>
  <c r="P256" i="34"/>
  <c r="P257" i="34"/>
  <c r="P258" i="34"/>
  <c r="P259" i="34"/>
  <c r="P260" i="34"/>
  <c r="P261" i="34"/>
  <c r="P262" i="34"/>
  <c r="P263" i="34"/>
  <c r="P264" i="34"/>
  <c r="P265" i="34"/>
  <c r="P266" i="34"/>
  <c r="P267" i="34"/>
  <c r="P268" i="34"/>
  <c r="P269" i="34"/>
  <c r="P270" i="34"/>
  <c r="P271" i="34"/>
  <c r="P272" i="34"/>
  <c r="P273" i="34"/>
  <c r="P274" i="34"/>
  <c r="P275" i="34"/>
  <c r="P276" i="34"/>
  <c r="P277" i="34"/>
  <c r="P278" i="34"/>
  <c r="P279" i="34"/>
  <c r="P280" i="34"/>
  <c r="P281" i="34"/>
  <c r="P282" i="34"/>
  <c r="P283" i="34"/>
  <c r="P284" i="34"/>
  <c r="P285" i="34"/>
  <c r="P286" i="34"/>
  <c r="P287" i="34"/>
  <c r="P288" i="34"/>
  <c r="P289" i="34"/>
  <c r="P290" i="34"/>
  <c r="P291" i="34"/>
  <c r="P292" i="34"/>
  <c r="P293" i="34"/>
  <c r="P294" i="34"/>
  <c r="P295" i="34"/>
  <c r="P296" i="34"/>
  <c r="P297" i="34"/>
  <c r="P298" i="34"/>
  <c r="P299" i="34"/>
  <c r="P300" i="34"/>
  <c r="P301" i="34"/>
  <c r="P302" i="34"/>
  <c r="P303" i="34"/>
  <c r="P304" i="34"/>
  <c r="P305" i="34"/>
  <c r="P306" i="34"/>
  <c r="P307" i="34"/>
  <c r="P308" i="34"/>
  <c r="P309" i="34"/>
  <c r="P310" i="34"/>
  <c r="P311" i="34"/>
  <c r="P312" i="34"/>
  <c r="P313" i="34"/>
  <c r="P314" i="34"/>
  <c r="P315" i="34"/>
  <c r="P316" i="34"/>
  <c r="P317" i="34"/>
  <c r="P318" i="34"/>
  <c r="P319" i="34"/>
  <c r="P320" i="34"/>
  <c r="P321" i="34"/>
  <c r="P322" i="34"/>
  <c r="P323" i="34"/>
  <c r="P324" i="34"/>
  <c r="P325" i="34"/>
  <c r="P326" i="34"/>
  <c r="P327" i="34"/>
  <c r="P328" i="34"/>
  <c r="P329" i="34"/>
  <c r="P330" i="34"/>
  <c r="P331" i="34"/>
  <c r="P332" i="34"/>
  <c r="P333" i="34"/>
  <c r="P334" i="34"/>
  <c r="P335" i="34"/>
  <c r="P336" i="34"/>
  <c r="P337" i="34"/>
  <c r="P338" i="34"/>
  <c r="P339" i="34"/>
  <c r="P340" i="34"/>
  <c r="P341" i="34"/>
  <c r="P342" i="34"/>
  <c r="P343" i="34"/>
  <c r="P344" i="34"/>
  <c r="P345" i="34"/>
  <c r="P346" i="34"/>
  <c r="P347" i="34"/>
  <c r="P348" i="34"/>
  <c r="P349" i="34"/>
  <c r="P350" i="34"/>
  <c r="P351" i="34"/>
  <c r="P352" i="34"/>
  <c r="P353" i="34"/>
  <c r="P354" i="34"/>
  <c r="P355" i="34"/>
  <c r="P356" i="34"/>
  <c r="P357" i="34"/>
  <c r="P358" i="34"/>
  <c r="P359" i="34"/>
  <c r="P360" i="34"/>
  <c r="P361" i="34"/>
  <c r="P362" i="34"/>
  <c r="P363" i="34"/>
  <c r="P364" i="34"/>
  <c r="P365" i="34"/>
  <c r="P366" i="34"/>
  <c r="P367" i="34"/>
  <c r="P368" i="34"/>
  <c r="P369" i="34"/>
  <c r="P370" i="34"/>
  <c r="P371" i="34"/>
  <c r="P372" i="34"/>
  <c r="P373" i="34"/>
  <c r="P374" i="34"/>
  <c r="P375" i="34"/>
  <c r="P376" i="34"/>
  <c r="P377" i="34"/>
  <c r="P378" i="34"/>
  <c r="P379" i="34"/>
  <c r="P380" i="34"/>
  <c r="P381" i="34"/>
  <c r="P382" i="34"/>
  <c r="P383" i="34"/>
  <c r="P384" i="34"/>
  <c r="P385" i="34"/>
  <c r="P386" i="34"/>
  <c r="P387" i="34"/>
  <c r="P388" i="34"/>
  <c r="P389" i="34"/>
  <c r="P390" i="34"/>
  <c r="P391" i="34"/>
  <c r="P392" i="34"/>
  <c r="P393" i="34"/>
  <c r="P394" i="34"/>
  <c r="P395" i="34"/>
  <c r="P396" i="34"/>
  <c r="P397" i="34"/>
  <c r="P398" i="34"/>
  <c r="P399" i="34"/>
  <c r="P400" i="34"/>
  <c r="P401" i="34"/>
  <c r="P402" i="34"/>
  <c r="P403" i="34"/>
  <c r="P404" i="34"/>
  <c r="P405" i="34"/>
  <c r="P406" i="34"/>
  <c r="P407" i="34"/>
  <c r="P408" i="34"/>
  <c r="P409" i="34"/>
  <c r="P410" i="34"/>
  <c r="P411" i="34"/>
  <c r="P412" i="34"/>
  <c r="P413" i="34"/>
  <c r="P414" i="34"/>
  <c r="P415" i="34"/>
  <c r="P416" i="34"/>
  <c r="P417" i="34"/>
  <c r="P418" i="34"/>
  <c r="P419" i="34"/>
  <c r="P420" i="34"/>
  <c r="P421" i="34"/>
  <c r="P422" i="34"/>
  <c r="P423" i="34"/>
  <c r="P424" i="34"/>
  <c r="P425" i="34"/>
  <c r="P426" i="34"/>
  <c r="P427" i="34"/>
  <c r="P428" i="34"/>
  <c r="P429" i="34"/>
  <c r="P430" i="34"/>
  <c r="P431" i="34"/>
  <c r="P432" i="34"/>
  <c r="P433" i="34"/>
  <c r="P434" i="34"/>
  <c r="P435" i="34"/>
  <c r="P436" i="34"/>
  <c r="P437" i="34"/>
  <c r="P438" i="34"/>
  <c r="P439" i="34"/>
  <c r="P440" i="34"/>
  <c r="P441" i="34"/>
  <c r="P442" i="34"/>
  <c r="P443" i="34"/>
  <c r="P444" i="34"/>
  <c r="P445" i="34"/>
  <c r="P446" i="34"/>
  <c r="P447" i="34"/>
  <c r="P448" i="34"/>
  <c r="P449" i="34"/>
  <c r="P450" i="34"/>
  <c r="P451" i="34"/>
  <c r="P452" i="34"/>
  <c r="P453" i="34"/>
  <c r="P454" i="34"/>
  <c r="P455" i="34"/>
  <c r="P456" i="34"/>
  <c r="P457" i="34"/>
  <c r="P458" i="34"/>
  <c r="P459" i="34"/>
  <c r="P460" i="34"/>
  <c r="P461" i="34"/>
  <c r="P462" i="34"/>
  <c r="P463" i="34"/>
  <c r="P464" i="34"/>
  <c r="P465" i="34"/>
  <c r="P466" i="34"/>
  <c r="P467" i="34"/>
  <c r="P468" i="34"/>
  <c r="P469" i="34"/>
  <c r="P470" i="34"/>
  <c r="P471" i="34"/>
  <c r="P472" i="34"/>
  <c r="P473" i="34"/>
  <c r="P474" i="34"/>
  <c r="P475" i="34"/>
  <c r="P476" i="34"/>
  <c r="P477" i="34"/>
  <c r="P478" i="34"/>
  <c r="P479" i="34"/>
  <c r="P480" i="34"/>
  <c r="P481" i="34"/>
  <c r="P482" i="34"/>
  <c r="P483" i="34"/>
  <c r="P484" i="34"/>
  <c r="P485" i="34"/>
  <c r="P486" i="34"/>
  <c r="P487" i="34"/>
  <c r="P488" i="34"/>
  <c r="P489" i="34"/>
  <c r="P490" i="34"/>
  <c r="P491" i="34"/>
  <c r="P492" i="34"/>
  <c r="P493" i="34"/>
  <c r="P494" i="34"/>
  <c r="P495" i="34"/>
  <c r="P496" i="34"/>
  <c r="P497" i="34"/>
  <c r="P498" i="34"/>
  <c r="P499" i="34"/>
  <c r="P500" i="34"/>
  <c r="P501" i="34"/>
  <c r="P502" i="34"/>
  <c r="P503" i="34"/>
  <c r="P504" i="34"/>
  <c r="P505" i="34"/>
  <c r="P506" i="34"/>
  <c r="P507" i="34"/>
  <c r="P508" i="34"/>
  <c r="P509" i="34"/>
  <c r="P510" i="34"/>
  <c r="P511" i="34"/>
  <c r="P512" i="34"/>
  <c r="P513" i="34"/>
  <c r="P514" i="34"/>
  <c r="P515" i="34"/>
  <c r="P516" i="34"/>
  <c r="P517" i="34"/>
  <c r="P518" i="34"/>
  <c r="P519" i="34"/>
  <c r="P520" i="34"/>
  <c r="P521" i="34"/>
  <c r="P522" i="34"/>
  <c r="P523" i="34"/>
  <c r="P524" i="34"/>
  <c r="P525" i="34"/>
  <c r="P526" i="34"/>
  <c r="P527" i="34"/>
  <c r="P528" i="34"/>
  <c r="P529" i="34"/>
  <c r="P530" i="34"/>
  <c r="P531" i="34"/>
  <c r="P532" i="34"/>
  <c r="P533" i="34"/>
  <c r="P534" i="34"/>
  <c r="P535" i="34"/>
  <c r="P536" i="34"/>
  <c r="P537" i="34"/>
  <c r="P538" i="34"/>
  <c r="P539" i="34"/>
  <c r="P540" i="34"/>
  <c r="P541" i="34"/>
  <c r="P542" i="34"/>
  <c r="P543" i="34"/>
  <c r="P544" i="34"/>
  <c r="P545" i="34"/>
  <c r="P546" i="34"/>
  <c r="P547" i="34"/>
  <c r="P548" i="34"/>
  <c r="P549" i="34"/>
  <c r="P550" i="34"/>
  <c r="P551" i="34"/>
  <c r="P552" i="34"/>
  <c r="P553" i="34"/>
  <c r="P554" i="34"/>
  <c r="P555" i="34"/>
  <c r="P556" i="34"/>
  <c r="P557" i="34"/>
  <c r="P558" i="34"/>
  <c r="P559" i="34"/>
  <c r="P560" i="34"/>
  <c r="P561" i="34"/>
  <c r="P562" i="34"/>
  <c r="P563" i="34"/>
  <c r="P564" i="34"/>
  <c r="P565" i="34"/>
  <c r="P566" i="34"/>
  <c r="P567" i="34"/>
  <c r="P568" i="34"/>
  <c r="P569" i="34"/>
  <c r="P570" i="34"/>
  <c r="P571" i="34"/>
  <c r="P572" i="34"/>
  <c r="P573" i="34"/>
  <c r="P574" i="34"/>
  <c r="P575" i="34"/>
  <c r="P576" i="34"/>
  <c r="P577" i="34"/>
  <c r="P578" i="34"/>
  <c r="P579" i="34"/>
  <c r="P580" i="34"/>
  <c r="P581" i="34"/>
  <c r="P582" i="34"/>
  <c r="P583" i="34"/>
  <c r="P584" i="34"/>
  <c r="P585" i="34"/>
  <c r="P586" i="34"/>
  <c r="P587" i="34"/>
  <c r="P588" i="34"/>
  <c r="P589" i="34"/>
  <c r="P590" i="34"/>
  <c r="P591" i="34"/>
  <c r="P592" i="34"/>
  <c r="P593" i="34"/>
  <c r="P594" i="34"/>
  <c r="P595" i="34"/>
  <c r="P596" i="34"/>
  <c r="P597" i="34"/>
  <c r="P598" i="34"/>
  <c r="P599" i="34"/>
  <c r="P600" i="34"/>
  <c r="P601" i="34"/>
  <c r="P602" i="34"/>
  <c r="P603" i="34"/>
  <c r="P604" i="34"/>
  <c r="P605" i="34"/>
  <c r="P606" i="34"/>
  <c r="P607" i="34"/>
  <c r="P608" i="34"/>
  <c r="P609" i="34"/>
  <c r="P610" i="34"/>
  <c r="P611" i="34"/>
  <c r="P612" i="34"/>
  <c r="P613" i="34"/>
  <c r="P614" i="34"/>
  <c r="P615" i="34"/>
  <c r="P616" i="34"/>
  <c r="P617" i="34"/>
  <c r="P618" i="34"/>
  <c r="P619" i="34"/>
  <c r="P620" i="34"/>
  <c r="P621" i="34"/>
  <c r="P622" i="34"/>
  <c r="P623" i="34"/>
  <c r="P624" i="34"/>
  <c r="P625" i="34"/>
  <c r="P626" i="34"/>
  <c r="P627" i="34"/>
  <c r="P628" i="34"/>
  <c r="P629" i="34"/>
  <c r="P630" i="34"/>
  <c r="P631" i="34"/>
  <c r="P632" i="34"/>
  <c r="P633" i="34"/>
  <c r="P634" i="34"/>
  <c r="P635" i="34"/>
  <c r="P636" i="34"/>
  <c r="P637" i="34"/>
  <c r="P638" i="34"/>
  <c r="P639" i="34"/>
  <c r="P640" i="34"/>
  <c r="P641" i="34"/>
  <c r="P642" i="34"/>
  <c r="P643" i="34"/>
  <c r="P644" i="34"/>
  <c r="P645" i="34"/>
  <c r="P646" i="34"/>
  <c r="P647" i="34"/>
  <c r="P648" i="34"/>
  <c r="P649" i="34"/>
  <c r="P650" i="34"/>
  <c r="P651" i="34"/>
  <c r="P652" i="34"/>
  <c r="P653" i="34"/>
  <c r="P654" i="34"/>
  <c r="P655" i="34"/>
  <c r="P656" i="34"/>
  <c r="P657" i="34"/>
  <c r="P658" i="34"/>
  <c r="P659" i="34"/>
  <c r="P660" i="34"/>
  <c r="P661" i="34"/>
  <c r="P662" i="34"/>
  <c r="P663" i="34"/>
  <c r="P664" i="34"/>
  <c r="P665" i="34"/>
  <c r="P666" i="34"/>
  <c r="P667" i="34"/>
  <c r="P668" i="34"/>
  <c r="P669" i="34"/>
  <c r="P670" i="34"/>
  <c r="P671" i="34"/>
  <c r="P672" i="34"/>
  <c r="P673" i="34"/>
  <c r="P674" i="34"/>
  <c r="P675" i="34"/>
  <c r="P676" i="34"/>
  <c r="P677" i="34"/>
  <c r="P678" i="34"/>
  <c r="P679" i="34"/>
  <c r="P680" i="34"/>
  <c r="P681" i="34"/>
  <c r="P682" i="34"/>
  <c r="P683" i="34"/>
  <c r="P684" i="34"/>
  <c r="P685" i="34"/>
  <c r="P686" i="34"/>
  <c r="P687" i="34"/>
  <c r="P688" i="34"/>
  <c r="P689" i="34"/>
  <c r="P690" i="34"/>
  <c r="P691" i="34"/>
  <c r="P692" i="34"/>
  <c r="P693" i="34"/>
  <c r="P694" i="34"/>
  <c r="P695" i="34"/>
  <c r="P696" i="34"/>
  <c r="P697" i="34"/>
  <c r="P698" i="34"/>
  <c r="P699" i="34"/>
  <c r="P700" i="34"/>
  <c r="P701" i="34"/>
  <c r="P702" i="34"/>
  <c r="P703" i="34"/>
  <c r="P704" i="34"/>
  <c r="P705" i="34"/>
  <c r="P706" i="34"/>
  <c r="P707" i="34"/>
  <c r="P708" i="34"/>
  <c r="P709" i="34"/>
  <c r="P710" i="34"/>
  <c r="P711" i="34"/>
  <c r="P712" i="34"/>
  <c r="P713" i="34"/>
  <c r="P714" i="34"/>
  <c r="P715" i="34"/>
  <c r="P716" i="34"/>
  <c r="P717" i="34"/>
  <c r="P718" i="34"/>
  <c r="P719" i="34"/>
  <c r="P720" i="34"/>
  <c r="P721" i="34"/>
  <c r="P722" i="34"/>
  <c r="P723" i="34"/>
  <c r="P724" i="34"/>
  <c r="P725" i="34"/>
  <c r="P726" i="34"/>
  <c r="P727" i="34"/>
  <c r="P728" i="34"/>
  <c r="P729" i="34"/>
  <c r="P730" i="34"/>
  <c r="P731" i="34"/>
  <c r="P732" i="34"/>
  <c r="P733" i="34"/>
  <c r="P734" i="34"/>
  <c r="P735" i="34"/>
  <c r="P736" i="34"/>
  <c r="P737" i="34"/>
  <c r="P738" i="34"/>
  <c r="P739" i="34"/>
  <c r="P740" i="34"/>
  <c r="P741" i="34"/>
  <c r="P742" i="34"/>
  <c r="P743" i="34"/>
  <c r="P744" i="34"/>
  <c r="P745" i="34"/>
  <c r="P746" i="34"/>
  <c r="P747" i="34"/>
  <c r="P748" i="34"/>
  <c r="P749" i="34"/>
  <c r="P750" i="34"/>
  <c r="P751" i="34"/>
  <c r="P752" i="34"/>
  <c r="P753" i="34"/>
  <c r="P754" i="34"/>
  <c r="P755" i="34"/>
  <c r="P756" i="34"/>
  <c r="P757" i="34"/>
  <c r="P758" i="34"/>
  <c r="P759" i="34"/>
  <c r="P760" i="34"/>
  <c r="P761" i="34"/>
  <c r="P762" i="34"/>
  <c r="P763" i="34"/>
  <c r="P764" i="34"/>
  <c r="P765" i="34"/>
  <c r="P766" i="34"/>
  <c r="P767" i="34"/>
  <c r="P768" i="34"/>
  <c r="P769" i="34"/>
  <c r="P770" i="34"/>
  <c r="P771" i="34"/>
  <c r="P772" i="34"/>
  <c r="P773" i="34"/>
  <c r="P774" i="34"/>
  <c r="P775" i="34"/>
  <c r="P776" i="34"/>
  <c r="P777" i="34"/>
  <c r="P778" i="34"/>
  <c r="P779" i="34"/>
  <c r="P780" i="34"/>
  <c r="P781" i="34"/>
  <c r="P782" i="34"/>
  <c r="P783" i="34"/>
  <c r="P784" i="34"/>
  <c r="P785" i="34"/>
  <c r="P786" i="34"/>
  <c r="P787" i="34"/>
  <c r="P788" i="34"/>
  <c r="P789" i="34"/>
  <c r="P790" i="34"/>
  <c r="P791" i="34"/>
  <c r="P792" i="34"/>
  <c r="P793" i="34"/>
  <c r="P794" i="34"/>
  <c r="P795" i="34"/>
  <c r="P796" i="34"/>
  <c r="P797" i="34"/>
  <c r="P798" i="34"/>
  <c r="P799" i="34"/>
  <c r="P800" i="34"/>
  <c r="P801" i="34"/>
  <c r="P802" i="34"/>
  <c r="P803" i="34"/>
  <c r="P804" i="34"/>
  <c r="P805" i="34"/>
  <c r="P806" i="34"/>
  <c r="P807" i="34"/>
  <c r="P808" i="34"/>
  <c r="P809" i="34"/>
  <c r="P810" i="34"/>
  <c r="P811" i="34"/>
  <c r="P812" i="34"/>
  <c r="P813" i="34"/>
  <c r="P814" i="34"/>
  <c r="P815" i="34"/>
  <c r="P816" i="34"/>
  <c r="P817" i="34"/>
  <c r="P818" i="34"/>
  <c r="P819" i="34"/>
  <c r="P820" i="34"/>
  <c r="P821" i="34"/>
  <c r="P822" i="34"/>
  <c r="P823" i="34"/>
  <c r="P824" i="34"/>
  <c r="P825" i="34"/>
  <c r="P826" i="34"/>
  <c r="P827" i="34"/>
  <c r="P828" i="34"/>
  <c r="P829" i="34"/>
  <c r="P830" i="34"/>
  <c r="P831" i="34"/>
  <c r="P832" i="34"/>
  <c r="P833" i="34"/>
  <c r="P834" i="34"/>
  <c r="P835" i="34"/>
  <c r="P836" i="34"/>
  <c r="P837" i="34"/>
  <c r="P838" i="34"/>
  <c r="P839" i="34"/>
  <c r="P840" i="34"/>
  <c r="P841" i="34"/>
  <c r="P842" i="34"/>
  <c r="P843" i="34"/>
  <c r="P844" i="34"/>
  <c r="P845" i="34"/>
  <c r="P846" i="34"/>
  <c r="P847" i="34"/>
  <c r="P848" i="34"/>
  <c r="P849" i="34"/>
  <c r="P850" i="34"/>
  <c r="P851" i="34"/>
  <c r="P852" i="34"/>
  <c r="P853" i="34"/>
  <c r="P854" i="34"/>
  <c r="P855" i="34"/>
  <c r="P856" i="34"/>
  <c r="P857" i="34"/>
  <c r="P858" i="34"/>
  <c r="P859" i="34"/>
  <c r="P860" i="34"/>
  <c r="P861" i="34"/>
  <c r="P862" i="34"/>
  <c r="P863" i="34"/>
  <c r="P864" i="34"/>
  <c r="P865" i="34"/>
  <c r="P866" i="34"/>
  <c r="P867" i="34"/>
  <c r="P868" i="34"/>
  <c r="P869" i="34"/>
  <c r="P870" i="34"/>
  <c r="P871" i="34"/>
  <c r="P872" i="34"/>
  <c r="P873" i="34"/>
  <c r="P874" i="34"/>
  <c r="P875" i="34"/>
  <c r="P876" i="34"/>
  <c r="P877" i="34"/>
  <c r="P878" i="34"/>
  <c r="P879" i="34"/>
  <c r="P880" i="34"/>
  <c r="P881" i="34"/>
  <c r="P882" i="34"/>
  <c r="P883" i="34"/>
  <c r="P884" i="34"/>
  <c r="P885" i="34"/>
  <c r="P886" i="34"/>
  <c r="P887" i="34"/>
  <c r="P888" i="34"/>
  <c r="P889" i="34"/>
  <c r="P890" i="34"/>
  <c r="P891" i="34"/>
  <c r="P892" i="34"/>
  <c r="P893" i="34"/>
  <c r="P894" i="34"/>
  <c r="P895" i="34"/>
  <c r="P896" i="34"/>
  <c r="P897" i="34"/>
  <c r="P898" i="34"/>
  <c r="P899" i="34"/>
  <c r="P900" i="34"/>
  <c r="P901" i="34"/>
  <c r="P902" i="34"/>
  <c r="P903" i="34"/>
  <c r="P904" i="34"/>
  <c r="P905" i="34"/>
  <c r="P906" i="34"/>
  <c r="P907" i="34"/>
  <c r="P908" i="34"/>
  <c r="P909" i="34"/>
  <c r="P910" i="34"/>
  <c r="P911" i="34"/>
  <c r="P912" i="34"/>
  <c r="P913" i="34"/>
  <c r="P914" i="34"/>
  <c r="P915" i="34"/>
  <c r="P916" i="34"/>
  <c r="P917" i="34"/>
  <c r="P918" i="34"/>
  <c r="P919" i="34"/>
  <c r="P920" i="34"/>
  <c r="P921" i="34"/>
  <c r="P922" i="34"/>
  <c r="P923" i="34"/>
  <c r="P924" i="34"/>
  <c r="P925" i="34"/>
  <c r="P926" i="34"/>
  <c r="P927" i="34"/>
  <c r="P928" i="34"/>
  <c r="P929" i="34"/>
  <c r="P930" i="34"/>
  <c r="P931" i="34"/>
  <c r="P932" i="34"/>
  <c r="P933" i="34"/>
  <c r="P934" i="34"/>
  <c r="P935" i="34"/>
  <c r="P936" i="34"/>
  <c r="P937" i="34"/>
  <c r="P938" i="34"/>
  <c r="P939" i="34"/>
  <c r="P940" i="34"/>
  <c r="P941" i="34"/>
  <c r="P942" i="34"/>
  <c r="P943" i="34"/>
  <c r="P944" i="34"/>
  <c r="P945" i="34"/>
  <c r="P946" i="34"/>
  <c r="P947" i="34"/>
  <c r="P948" i="34"/>
  <c r="P949" i="34"/>
  <c r="P950" i="34"/>
  <c r="P951" i="34"/>
  <c r="P952" i="34"/>
  <c r="P953" i="34"/>
  <c r="P954" i="34"/>
  <c r="P955" i="34"/>
  <c r="P956" i="34"/>
  <c r="P957" i="34"/>
  <c r="P958" i="34"/>
  <c r="P959" i="34"/>
  <c r="P960" i="34"/>
  <c r="P961" i="34"/>
  <c r="P962" i="34"/>
  <c r="P963" i="34"/>
  <c r="P964" i="34"/>
  <c r="P965" i="34"/>
  <c r="P966" i="34"/>
  <c r="P967" i="34"/>
  <c r="P968" i="34"/>
  <c r="P969" i="34"/>
  <c r="P970" i="34"/>
  <c r="P971" i="34"/>
  <c r="P972" i="34"/>
  <c r="P973" i="34"/>
  <c r="P974" i="34"/>
  <c r="P975" i="34"/>
  <c r="P976" i="34"/>
  <c r="P977" i="34"/>
  <c r="P978" i="34"/>
  <c r="P979" i="34"/>
  <c r="P980" i="34"/>
  <c r="P981" i="34"/>
  <c r="P982" i="34"/>
  <c r="P983" i="34"/>
  <c r="P984" i="34"/>
  <c r="P985" i="34"/>
  <c r="P986" i="34"/>
  <c r="P987" i="34"/>
  <c r="P988" i="34"/>
  <c r="P989" i="34"/>
  <c r="P990" i="34"/>
  <c r="P991" i="34"/>
  <c r="P992" i="34"/>
  <c r="P993" i="34"/>
  <c r="P994" i="34"/>
  <c r="P995" i="34"/>
  <c r="P996" i="34"/>
  <c r="P997" i="34"/>
  <c r="P998" i="34"/>
  <c r="P999" i="34"/>
  <c r="P1000" i="34"/>
  <c r="P1001" i="34"/>
  <c r="O3" i="34"/>
  <c r="O4" i="34"/>
  <c r="O5" i="34"/>
  <c r="O6" i="34"/>
  <c r="O7" i="34"/>
  <c r="O8" i="34"/>
  <c r="O9" i="34"/>
  <c r="O10" i="34"/>
  <c r="O11" i="34"/>
  <c r="O12" i="34"/>
  <c r="O13" i="34"/>
  <c r="O14" i="34"/>
  <c r="O15" i="34"/>
  <c r="O16" i="34"/>
  <c r="O17" i="34"/>
  <c r="O18" i="34"/>
  <c r="O19" i="34"/>
  <c r="O20" i="34"/>
  <c r="O21" i="34"/>
  <c r="O22" i="34"/>
  <c r="O23" i="34"/>
  <c r="O24" i="34"/>
  <c r="O25" i="34"/>
  <c r="O26" i="34"/>
  <c r="O27" i="34"/>
  <c r="O28" i="34"/>
  <c r="O29" i="34"/>
  <c r="O30" i="34"/>
  <c r="O31" i="34"/>
  <c r="O32" i="34"/>
  <c r="O33" i="34"/>
  <c r="O34" i="34"/>
  <c r="O35" i="34"/>
  <c r="O36" i="34"/>
  <c r="O37" i="34"/>
  <c r="O38" i="34"/>
  <c r="O39" i="34"/>
  <c r="O40" i="34"/>
  <c r="O41" i="34"/>
  <c r="O42" i="34"/>
  <c r="O43" i="34"/>
  <c r="O44" i="34"/>
  <c r="O45" i="34"/>
  <c r="O46" i="34"/>
  <c r="O47" i="34"/>
  <c r="O48" i="34"/>
  <c r="O49" i="34"/>
  <c r="O50" i="34"/>
  <c r="O51" i="34"/>
  <c r="O52" i="34"/>
  <c r="O53" i="34"/>
  <c r="O54" i="34"/>
  <c r="O55" i="34"/>
  <c r="O56" i="34"/>
  <c r="O57" i="34"/>
  <c r="O58" i="34"/>
  <c r="O59" i="34"/>
  <c r="O60" i="34"/>
  <c r="O61" i="34"/>
  <c r="O62" i="34"/>
  <c r="O63" i="34"/>
  <c r="O64" i="34"/>
  <c r="O65" i="34"/>
  <c r="O66" i="34"/>
  <c r="O67" i="34"/>
  <c r="O68" i="34"/>
  <c r="O69" i="34"/>
  <c r="O70" i="34"/>
  <c r="O71" i="34"/>
  <c r="O72" i="34"/>
  <c r="O73" i="34"/>
  <c r="O74" i="34"/>
  <c r="O75" i="34"/>
  <c r="O76" i="34"/>
  <c r="O77" i="34"/>
  <c r="O78" i="34"/>
  <c r="O79" i="34"/>
  <c r="O80" i="34"/>
  <c r="O81" i="34"/>
  <c r="O82" i="34"/>
  <c r="O83" i="34"/>
  <c r="O84" i="34"/>
  <c r="O85" i="34"/>
  <c r="O86" i="34"/>
  <c r="O87" i="34"/>
  <c r="O88" i="34"/>
  <c r="O89" i="34"/>
  <c r="O90" i="34"/>
  <c r="O91" i="34"/>
  <c r="O92" i="34"/>
  <c r="O93" i="34"/>
  <c r="O94" i="34"/>
  <c r="O95" i="34"/>
  <c r="O96" i="34"/>
  <c r="O97" i="34"/>
  <c r="O98" i="34"/>
  <c r="O99" i="34"/>
  <c r="O100" i="34"/>
  <c r="O101" i="34"/>
  <c r="O102" i="34"/>
  <c r="O103" i="34"/>
  <c r="O104" i="34"/>
  <c r="O105" i="34"/>
  <c r="O106" i="34"/>
  <c r="O107" i="34"/>
  <c r="O108" i="34"/>
  <c r="O109" i="34"/>
  <c r="O110" i="34"/>
  <c r="O111" i="34"/>
  <c r="O112" i="34"/>
  <c r="O113" i="34"/>
  <c r="O114" i="34"/>
  <c r="O115" i="34"/>
  <c r="O116" i="34"/>
  <c r="O117" i="34"/>
  <c r="O118" i="34"/>
  <c r="O119" i="34"/>
  <c r="O120" i="34"/>
  <c r="O121" i="34"/>
  <c r="O122" i="34"/>
  <c r="O123" i="34"/>
  <c r="O124" i="34"/>
  <c r="O125" i="34"/>
  <c r="O126" i="34"/>
  <c r="O127" i="34"/>
  <c r="O128" i="34"/>
  <c r="O129" i="34"/>
  <c r="O130" i="34"/>
  <c r="O131" i="34"/>
  <c r="O132" i="34"/>
  <c r="O133" i="34"/>
  <c r="O134" i="34"/>
  <c r="O135" i="34"/>
  <c r="O136" i="34"/>
  <c r="O137" i="34"/>
  <c r="O138" i="34"/>
  <c r="O139" i="34"/>
  <c r="O140" i="34"/>
  <c r="O141" i="34"/>
  <c r="O142" i="34"/>
  <c r="O143" i="34"/>
  <c r="O144" i="34"/>
  <c r="O145" i="34"/>
  <c r="O146" i="34"/>
  <c r="O147" i="34"/>
  <c r="O148" i="34"/>
  <c r="O149" i="34"/>
  <c r="O150" i="34"/>
  <c r="O151" i="34"/>
  <c r="O152" i="34"/>
  <c r="O153" i="34"/>
  <c r="O154" i="34"/>
  <c r="O155" i="34"/>
  <c r="O156" i="34"/>
  <c r="O157" i="34"/>
  <c r="O158" i="34"/>
  <c r="O159" i="34"/>
  <c r="O160" i="34"/>
  <c r="O161" i="34"/>
  <c r="O162" i="34"/>
  <c r="O163" i="34"/>
  <c r="O164" i="34"/>
  <c r="O165" i="34"/>
  <c r="O166" i="34"/>
  <c r="O167" i="34"/>
  <c r="O168" i="34"/>
  <c r="O169" i="34"/>
  <c r="O170" i="34"/>
  <c r="O171" i="34"/>
  <c r="O172" i="34"/>
  <c r="O173" i="34"/>
  <c r="O174" i="34"/>
  <c r="O175" i="34"/>
  <c r="O176" i="34"/>
  <c r="O177" i="34"/>
  <c r="O178" i="34"/>
  <c r="O179" i="34"/>
  <c r="O180" i="34"/>
  <c r="O181" i="34"/>
  <c r="O182" i="34"/>
  <c r="O183" i="34"/>
  <c r="O184" i="34"/>
  <c r="O185" i="34"/>
  <c r="O186" i="34"/>
  <c r="O187" i="34"/>
  <c r="O188" i="34"/>
  <c r="O189" i="34"/>
  <c r="O190" i="34"/>
  <c r="O191" i="34"/>
  <c r="O192" i="34"/>
  <c r="O193" i="34"/>
  <c r="O194" i="34"/>
  <c r="O195" i="34"/>
  <c r="O196" i="34"/>
  <c r="O197" i="34"/>
  <c r="O198" i="34"/>
  <c r="O199" i="34"/>
  <c r="O200" i="34"/>
  <c r="O201" i="34"/>
  <c r="O202" i="34"/>
  <c r="O203" i="34"/>
  <c r="O204" i="34"/>
  <c r="O205" i="34"/>
  <c r="O206" i="34"/>
  <c r="O207" i="34"/>
  <c r="O208" i="34"/>
  <c r="O209" i="34"/>
  <c r="O210" i="34"/>
  <c r="O211" i="34"/>
  <c r="O212" i="34"/>
  <c r="O213" i="34"/>
  <c r="O214" i="34"/>
  <c r="O215" i="34"/>
  <c r="O216" i="34"/>
  <c r="O217" i="34"/>
  <c r="O218" i="34"/>
  <c r="O219" i="34"/>
  <c r="O220" i="34"/>
  <c r="O221" i="34"/>
  <c r="O222" i="34"/>
  <c r="O223" i="34"/>
  <c r="O224" i="34"/>
  <c r="O225" i="34"/>
  <c r="O226" i="34"/>
  <c r="O227" i="34"/>
  <c r="O228" i="34"/>
  <c r="O229" i="34"/>
  <c r="O230" i="34"/>
  <c r="O231" i="34"/>
  <c r="O232" i="34"/>
  <c r="O233" i="34"/>
  <c r="O234" i="34"/>
  <c r="O235" i="34"/>
  <c r="O236" i="34"/>
  <c r="O237" i="34"/>
  <c r="O238" i="34"/>
  <c r="O239" i="34"/>
  <c r="O240" i="34"/>
  <c r="O241" i="34"/>
  <c r="O242" i="34"/>
  <c r="O243" i="34"/>
  <c r="O244" i="34"/>
  <c r="O245" i="34"/>
  <c r="O246" i="34"/>
  <c r="O247" i="34"/>
  <c r="O248" i="34"/>
  <c r="O249" i="34"/>
  <c r="O250" i="34"/>
  <c r="O251" i="34"/>
  <c r="O252" i="34"/>
  <c r="O253" i="34"/>
  <c r="O254" i="34"/>
  <c r="O255" i="34"/>
  <c r="O256" i="34"/>
  <c r="O257" i="34"/>
  <c r="O258" i="34"/>
  <c r="O259" i="34"/>
  <c r="O260" i="34"/>
  <c r="O261" i="34"/>
  <c r="O262" i="34"/>
  <c r="O263" i="34"/>
  <c r="O264" i="34"/>
  <c r="O265" i="34"/>
  <c r="O266" i="34"/>
  <c r="O267" i="34"/>
  <c r="O268" i="34"/>
  <c r="O269" i="34"/>
  <c r="O270" i="34"/>
  <c r="O271" i="34"/>
  <c r="O272" i="34"/>
  <c r="O273" i="34"/>
  <c r="O274" i="34"/>
  <c r="O275" i="34"/>
  <c r="O276" i="34"/>
  <c r="O277" i="34"/>
  <c r="O278" i="34"/>
  <c r="O279" i="34"/>
  <c r="O280" i="34"/>
  <c r="O281" i="34"/>
  <c r="O282" i="34"/>
  <c r="O283" i="34"/>
  <c r="O284" i="34"/>
  <c r="O285" i="34"/>
  <c r="O286" i="34"/>
  <c r="O287" i="34"/>
  <c r="O288" i="34"/>
  <c r="O289" i="34"/>
  <c r="O290" i="34"/>
  <c r="O291" i="34"/>
  <c r="O292" i="34"/>
  <c r="O293" i="34"/>
  <c r="O294" i="34"/>
  <c r="O295" i="34"/>
  <c r="O296" i="34"/>
  <c r="O297" i="34"/>
  <c r="O298" i="34"/>
  <c r="O299" i="34"/>
  <c r="O300" i="34"/>
  <c r="O301" i="34"/>
  <c r="O302" i="34"/>
  <c r="O303" i="34"/>
  <c r="O304" i="34"/>
  <c r="O305" i="34"/>
  <c r="O306" i="34"/>
  <c r="O307" i="34"/>
  <c r="O308" i="34"/>
  <c r="O309" i="34"/>
  <c r="O310" i="34"/>
  <c r="O311" i="34"/>
  <c r="O312" i="34"/>
  <c r="O313" i="34"/>
  <c r="O314" i="34"/>
  <c r="O315" i="34"/>
  <c r="O316" i="34"/>
  <c r="O317" i="34"/>
  <c r="O318" i="34"/>
  <c r="O319" i="34"/>
  <c r="O320" i="34"/>
  <c r="O321" i="34"/>
  <c r="O322" i="34"/>
  <c r="O323" i="34"/>
  <c r="O324" i="34"/>
  <c r="O325" i="34"/>
  <c r="O326" i="34"/>
  <c r="O327" i="34"/>
  <c r="O328" i="34"/>
  <c r="O329" i="34"/>
  <c r="O330" i="34"/>
  <c r="O331" i="34"/>
  <c r="O332" i="34"/>
  <c r="O333" i="34"/>
  <c r="O334" i="34"/>
  <c r="O335" i="34"/>
  <c r="O336" i="34"/>
  <c r="O337" i="34"/>
  <c r="O338" i="34"/>
  <c r="O339" i="34"/>
  <c r="O340" i="34"/>
  <c r="O341" i="34"/>
  <c r="O342" i="34"/>
  <c r="O343" i="34"/>
  <c r="O344" i="34"/>
  <c r="O345" i="34"/>
  <c r="O346" i="34"/>
  <c r="O347" i="34"/>
  <c r="O348" i="34"/>
  <c r="O349" i="34"/>
  <c r="O350" i="34"/>
  <c r="O351" i="34"/>
  <c r="O352" i="34"/>
  <c r="O353" i="34"/>
  <c r="O354" i="34"/>
  <c r="O355" i="34"/>
  <c r="O356" i="34"/>
  <c r="O357" i="34"/>
  <c r="O358" i="34"/>
  <c r="O359" i="34"/>
  <c r="O360" i="34"/>
  <c r="O361" i="34"/>
  <c r="O362" i="34"/>
  <c r="O363" i="34"/>
  <c r="O364" i="34"/>
  <c r="O365" i="34"/>
  <c r="O366" i="34"/>
  <c r="O367" i="34"/>
  <c r="O368" i="34"/>
  <c r="O369" i="34"/>
  <c r="O370" i="34"/>
  <c r="O371" i="34"/>
  <c r="O372" i="34"/>
  <c r="O373" i="34"/>
  <c r="O374" i="34"/>
  <c r="O375" i="34"/>
  <c r="O376" i="34"/>
  <c r="O377" i="34"/>
  <c r="O378" i="34"/>
  <c r="O379" i="34"/>
  <c r="O380" i="34"/>
  <c r="O381" i="34"/>
  <c r="O382" i="34"/>
  <c r="O383" i="34"/>
  <c r="O384" i="34"/>
  <c r="O385" i="34"/>
  <c r="O386" i="34"/>
  <c r="O387" i="34"/>
  <c r="O388" i="34"/>
  <c r="O389" i="34"/>
  <c r="O390" i="34"/>
  <c r="O391" i="34"/>
  <c r="O392" i="34"/>
  <c r="O393" i="34"/>
  <c r="O394" i="34"/>
  <c r="O395" i="34"/>
  <c r="O396" i="34"/>
  <c r="O397" i="34"/>
  <c r="O398" i="34"/>
  <c r="O399" i="34"/>
  <c r="O400" i="34"/>
  <c r="O401" i="34"/>
  <c r="O402" i="34"/>
  <c r="O403" i="34"/>
  <c r="O404" i="34"/>
  <c r="O405" i="34"/>
  <c r="O406" i="34"/>
  <c r="O407" i="34"/>
  <c r="O408" i="34"/>
  <c r="O409" i="34"/>
  <c r="O410" i="34"/>
  <c r="O411" i="34"/>
  <c r="O412" i="34"/>
  <c r="O413" i="34"/>
  <c r="O414" i="34"/>
  <c r="O415" i="34"/>
  <c r="O416" i="34"/>
  <c r="O417" i="34"/>
  <c r="O418" i="34"/>
  <c r="O419" i="34"/>
  <c r="O420" i="34"/>
  <c r="O421" i="34"/>
  <c r="O422" i="34"/>
  <c r="O423" i="34"/>
  <c r="O424" i="34"/>
  <c r="O425" i="34"/>
  <c r="O426" i="34"/>
  <c r="O427" i="34"/>
  <c r="O428" i="34"/>
  <c r="O429" i="34"/>
  <c r="O430" i="34"/>
  <c r="O431" i="34"/>
  <c r="O432" i="34"/>
  <c r="O433" i="34"/>
  <c r="O434" i="34"/>
  <c r="O435" i="34"/>
  <c r="O436" i="34"/>
  <c r="O437" i="34"/>
  <c r="O438" i="34"/>
  <c r="O439" i="34"/>
  <c r="O440" i="34"/>
  <c r="O441" i="34"/>
  <c r="O442" i="34"/>
  <c r="O443" i="34"/>
  <c r="O444" i="34"/>
  <c r="O445" i="34"/>
  <c r="O446" i="34"/>
  <c r="O447" i="34"/>
  <c r="O448" i="34"/>
  <c r="O449" i="34"/>
  <c r="O450" i="34"/>
  <c r="O451" i="34"/>
  <c r="O452" i="34"/>
  <c r="O453" i="34"/>
  <c r="O454" i="34"/>
  <c r="O455" i="34"/>
  <c r="O456" i="34"/>
  <c r="O457" i="34"/>
  <c r="O458" i="34"/>
  <c r="O459" i="34"/>
  <c r="O460" i="34"/>
  <c r="O461" i="34"/>
  <c r="O462" i="34"/>
  <c r="O463" i="34"/>
  <c r="O464" i="34"/>
  <c r="O465" i="34"/>
  <c r="O466" i="34"/>
  <c r="O467" i="34"/>
  <c r="O468" i="34"/>
  <c r="O469" i="34"/>
  <c r="O470" i="34"/>
  <c r="O471" i="34"/>
  <c r="O472" i="34"/>
  <c r="O473" i="34"/>
  <c r="O474" i="34"/>
  <c r="O475" i="34"/>
  <c r="O476" i="34"/>
  <c r="O477" i="34"/>
  <c r="O478" i="34"/>
  <c r="O479" i="34"/>
  <c r="O480" i="34"/>
  <c r="O481" i="34"/>
  <c r="O482" i="34"/>
  <c r="O483" i="34"/>
  <c r="O484" i="34"/>
  <c r="O485" i="34"/>
  <c r="O486" i="34"/>
  <c r="O487" i="34"/>
  <c r="O488" i="34"/>
  <c r="O489" i="34"/>
  <c r="O490" i="34"/>
  <c r="O491" i="34"/>
  <c r="O492" i="34"/>
  <c r="O493" i="34"/>
  <c r="O494" i="34"/>
  <c r="O495" i="34"/>
  <c r="O496" i="34"/>
  <c r="O497" i="34"/>
  <c r="O498" i="34"/>
  <c r="O499" i="34"/>
  <c r="O500" i="34"/>
  <c r="O501" i="34"/>
  <c r="O502" i="34"/>
  <c r="O503" i="34"/>
  <c r="O504" i="34"/>
  <c r="O505" i="34"/>
  <c r="O506" i="34"/>
  <c r="O507" i="34"/>
  <c r="O508" i="34"/>
  <c r="O509" i="34"/>
  <c r="O510" i="34"/>
  <c r="O511" i="34"/>
  <c r="O512" i="34"/>
  <c r="O513" i="34"/>
  <c r="O514" i="34"/>
  <c r="O515" i="34"/>
  <c r="O516" i="34"/>
  <c r="O517" i="34"/>
  <c r="O518" i="34"/>
  <c r="O519" i="34"/>
  <c r="O520" i="34"/>
  <c r="O521" i="34"/>
  <c r="O522" i="34"/>
  <c r="O523" i="34"/>
  <c r="O524" i="34"/>
  <c r="O525" i="34"/>
  <c r="O526" i="34"/>
  <c r="O527" i="34"/>
  <c r="O528" i="34"/>
  <c r="O529" i="34"/>
  <c r="O530" i="34"/>
  <c r="O531" i="34"/>
  <c r="O532" i="34"/>
  <c r="O533" i="34"/>
  <c r="O534" i="34"/>
  <c r="O535" i="34"/>
  <c r="O536" i="34"/>
  <c r="O537" i="34"/>
  <c r="O538" i="34"/>
  <c r="O539" i="34"/>
  <c r="O540" i="34"/>
  <c r="O541" i="34"/>
  <c r="O542" i="34"/>
  <c r="O543" i="34"/>
  <c r="O544" i="34"/>
  <c r="O545" i="34"/>
  <c r="O546" i="34"/>
  <c r="O547" i="34"/>
  <c r="O548" i="34"/>
  <c r="O549" i="34"/>
  <c r="O550" i="34"/>
  <c r="O551" i="34"/>
  <c r="O552" i="34"/>
  <c r="O553" i="34"/>
  <c r="O554" i="34"/>
  <c r="O555" i="34"/>
  <c r="O556" i="34"/>
  <c r="O557" i="34"/>
  <c r="O558" i="34"/>
  <c r="O559" i="34"/>
  <c r="O560" i="34"/>
  <c r="O561" i="34"/>
  <c r="O562" i="34"/>
  <c r="O563" i="34"/>
  <c r="O564" i="34"/>
  <c r="O565" i="34"/>
  <c r="O566" i="34"/>
  <c r="O567" i="34"/>
  <c r="O568" i="34"/>
  <c r="O569" i="34"/>
  <c r="O570" i="34"/>
  <c r="O571" i="34"/>
  <c r="O572" i="34"/>
  <c r="O573" i="34"/>
  <c r="O574" i="34"/>
  <c r="O575" i="34"/>
  <c r="O576" i="34"/>
  <c r="O577" i="34"/>
  <c r="O578" i="34"/>
  <c r="O579" i="34"/>
  <c r="O580" i="34"/>
  <c r="O581" i="34"/>
  <c r="O582" i="34"/>
  <c r="O583" i="34"/>
  <c r="O584" i="34"/>
  <c r="O585" i="34"/>
  <c r="O586" i="34"/>
  <c r="O587" i="34"/>
  <c r="O588" i="34"/>
  <c r="O589" i="34"/>
  <c r="O590" i="34"/>
  <c r="O591" i="34"/>
  <c r="O592" i="34"/>
  <c r="O593" i="34"/>
  <c r="O594" i="34"/>
  <c r="O595" i="34"/>
  <c r="O596" i="34"/>
  <c r="O597" i="34"/>
  <c r="O598" i="34"/>
  <c r="O599" i="34"/>
  <c r="O600" i="34"/>
  <c r="O601" i="34"/>
  <c r="O602" i="34"/>
  <c r="O603" i="34"/>
  <c r="O604" i="34"/>
  <c r="O605" i="34"/>
  <c r="O606" i="34"/>
  <c r="O607" i="34"/>
  <c r="O608" i="34"/>
  <c r="O609" i="34"/>
  <c r="O610" i="34"/>
  <c r="O611" i="34"/>
  <c r="O612" i="34"/>
  <c r="O613" i="34"/>
  <c r="O614" i="34"/>
  <c r="O615" i="34"/>
  <c r="O616" i="34"/>
  <c r="O617" i="34"/>
  <c r="O618" i="34"/>
  <c r="O619" i="34"/>
  <c r="O620" i="34"/>
  <c r="O621" i="34"/>
  <c r="O622" i="34"/>
  <c r="O623" i="34"/>
  <c r="O624" i="34"/>
  <c r="O625" i="34"/>
  <c r="O626" i="34"/>
  <c r="O627" i="34"/>
  <c r="O628" i="34"/>
  <c r="O629" i="34"/>
  <c r="O630" i="34"/>
  <c r="O631" i="34"/>
  <c r="O632" i="34"/>
  <c r="O633" i="34"/>
  <c r="O634" i="34"/>
  <c r="O635" i="34"/>
  <c r="O636" i="34"/>
  <c r="O637" i="34"/>
  <c r="O638" i="34"/>
  <c r="O639" i="34"/>
  <c r="O640" i="34"/>
  <c r="O641" i="34"/>
  <c r="O642" i="34"/>
  <c r="O643" i="34"/>
  <c r="O644" i="34"/>
  <c r="O645" i="34"/>
  <c r="O646" i="34"/>
  <c r="O647" i="34"/>
  <c r="O648" i="34"/>
  <c r="O649" i="34"/>
  <c r="O650" i="34"/>
  <c r="O651" i="34"/>
  <c r="O652" i="34"/>
  <c r="O653" i="34"/>
  <c r="O654" i="34"/>
  <c r="O655" i="34"/>
  <c r="O656" i="34"/>
  <c r="O657" i="34"/>
  <c r="O658" i="34"/>
  <c r="O659" i="34"/>
  <c r="O660" i="34"/>
  <c r="O661" i="34"/>
  <c r="O662" i="34"/>
  <c r="O663" i="34"/>
  <c r="O664" i="34"/>
  <c r="O665" i="34"/>
  <c r="O666" i="34"/>
  <c r="O667" i="34"/>
  <c r="O668" i="34"/>
  <c r="O669" i="34"/>
  <c r="O670" i="34"/>
  <c r="O671" i="34"/>
  <c r="O672" i="34"/>
  <c r="O673" i="34"/>
  <c r="O674" i="34"/>
  <c r="O675" i="34"/>
  <c r="O676" i="34"/>
  <c r="O677" i="34"/>
  <c r="O678" i="34"/>
  <c r="O679" i="34"/>
  <c r="O680" i="34"/>
  <c r="O681" i="34"/>
  <c r="O682" i="34"/>
  <c r="O683" i="34"/>
  <c r="O684" i="34"/>
  <c r="O685" i="34"/>
  <c r="O686" i="34"/>
  <c r="O687" i="34"/>
  <c r="O688" i="34"/>
  <c r="O689" i="34"/>
  <c r="O690" i="34"/>
  <c r="O691" i="34"/>
  <c r="O692" i="34"/>
  <c r="O693" i="34"/>
  <c r="O694" i="34"/>
  <c r="O695" i="34"/>
  <c r="O696" i="34"/>
  <c r="O697" i="34"/>
  <c r="O698" i="34"/>
  <c r="O699" i="34"/>
  <c r="O700" i="34"/>
  <c r="O701" i="34"/>
  <c r="O702" i="34"/>
  <c r="O703" i="34"/>
  <c r="O704" i="34"/>
  <c r="O705" i="34"/>
  <c r="O706" i="34"/>
  <c r="O707" i="34"/>
  <c r="O708" i="34"/>
  <c r="O709" i="34"/>
  <c r="O710" i="34"/>
  <c r="O711" i="34"/>
  <c r="O712" i="34"/>
  <c r="O713" i="34"/>
  <c r="O714" i="34"/>
  <c r="O715" i="34"/>
  <c r="O716" i="34"/>
  <c r="O717" i="34"/>
  <c r="O718" i="34"/>
  <c r="O719" i="34"/>
  <c r="O720" i="34"/>
  <c r="O721" i="34"/>
  <c r="O722" i="34"/>
  <c r="O723" i="34"/>
  <c r="O724" i="34"/>
  <c r="O725" i="34"/>
  <c r="O726" i="34"/>
  <c r="O727" i="34"/>
  <c r="O728" i="34"/>
  <c r="O729" i="34"/>
  <c r="O730" i="34"/>
  <c r="O731" i="34"/>
  <c r="O732" i="34"/>
  <c r="O733" i="34"/>
  <c r="O734" i="34"/>
  <c r="O735" i="34"/>
  <c r="O736" i="34"/>
  <c r="O737" i="34"/>
  <c r="O738" i="34"/>
  <c r="O739" i="34"/>
  <c r="O740" i="34"/>
  <c r="O741" i="34"/>
  <c r="O742" i="34"/>
  <c r="O743" i="34"/>
  <c r="O744" i="34"/>
  <c r="O745" i="34"/>
  <c r="O746" i="34"/>
  <c r="O747" i="34"/>
  <c r="O748" i="34"/>
  <c r="O749" i="34"/>
  <c r="O750" i="34"/>
  <c r="O751" i="34"/>
  <c r="O752" i="34"/>
  <c r="O753" i="34"/>
  <c r="O754" i="34"/>
  <c r="O755" i="34"/>
  <c r="O756" i="34"/>
  <c r="O757" i="34"/>
  <c r="O758" i="34"/>
  <c r="O759" i="34"/>
  <c r="O760" i="34"/>
  <c r="O761" i="34"/>
  <c r="O762" i="34"/>
  <c r="O763" i="34"/>
  <c r="O764" i="34"/>
  <c r="O765" i="34"/>
  <c r="O766" i="34"/>
  <c r="O767" i="34"/>
  <c r="O768" i="34"/>
  <c r="O769" i="34"/>
  <c r="O770" i="34"/>
  <c r="O771" i="34"/>
  <c r="O772" i="34"/>
  <c r="O773" i="34"/>
  <c r="O774" i="34"/>
  <c r="O775" i="34"/>
  <c r="O776" i="34"/>
  <c r="O777" i="34"/>
  <c r="O778" i="34"/>
  <c r="O779" i="34"/>
  <c r="O780" i="34"/>
  <c r="O781" i="34"/>
  <c r="O782" i="34"/>
  <c r="O783" i="34"/>
  <c r="O784" i="34"/>
  <c r="O785" i="34"/>
  <c r="O786" i="34"/>
  <c r="O787" i="34"/>
  <c r="O788" i="34"/>
  <c r="O789" i="34"/>
  <c r="O790" i="34"/>
  <c r="O791" i="34"/>
  <c r="O792" i="34"/>
  <c r="O793" i="34"/>
  <c r="O794" i="34"/>
  <c r="O795" i="34"/>
  <c r="O796" i="34"/>
  <c r="O797" i="34"/>
  <c r="O798" i="34"/>
  <c r="O799" i="34"/>
  <c r="O800" i="34"/>
  <c r="O801" i="34"/>
  <c r="O802" i="34"/>
  <c r="O803" i="34"/>
  <c r="O804" i="34"/>
  <c r="O805" i="34"/>
  <c r="O806" i="34"/>
  <c r="O807" i="34"/>
  <c r="O808" i="34"/>
  <c r="O809" i="34"/>
  <c r="O810" i="34"/>
  <c r="O811" i="34"/>
  <c r="O812" i="34"/>
  <c r="O813" i="34"/>
  <c r="O814" i="34"/>
  <c r="O815" i="34"/>
  <c r="O816" i="34"/>
  <c r="O817" i="34"/>
  <c r="O818" i="34"/>
  <c r="O819" i="34"/>
  <c r="O820" i="34"/>
  <c r="O821" i="34"/>
  <c r="O822" i="34"/>
  <c r="O823" i="34"/>
  <c r="O824" i="34"/>
  <c r="O825" i="34"/>
  <c r="O826" i="34"/>
  <c r="O827" i="34"/>
  <c r="O828" i="34"/>
  <c r="O829" i="34"/>
  <c r="O830" i="34"/>
  <c r="O831" i="34"/>
  <c r="O832" i="34"/>
  <c r="O833" i="34"/>
  <c r="O834" i="34"/>
  <c r="O835" i="34"/>
  <c r="O836" i="34"/>
  <c r="O837" i="34"/>
  <c r="O838" i="34"/>
  <c r="O839" i="34"/>
  <c r="O840" i="34"/>
  <c r="O841" i="34"/>
  <c r="O842" i="34"/>
  <c r="O843" i="34"/>
  <c r="O844" i="34"/>
  <c r="O845" i="34"/>
  <c r="O846" i="34"/>
  <c r="O847" i="34"/>
  <c r="O848" i="34"/>
  <c r="O849" i="34"/>
  <c r="O850" i="34"/>
  <c r="O851" i="34"/>
  <c r="O852" i="34"/>
  <c r="O853" i="34"/>
  <c r="O854" i="34"/>
  <c r="O855" i="34"/>
  <c r="O856" i="34"/>
  <c r="O857" i="34"/>
  <c r="O858" i="34"/>
  <c r="O859" i="34"/>
  <c r="O860" i="34"/>
  <c r="O861" i="34"/>
  <c r="O862" i="34"/>
  <c r="O863" i="34"/>
  <c r="O864" i="34"/>
  <c r="O865" i="34"/>
  <c r="O866" i="34"/>
  <c r="O867" i="34"/>
  <c r="O868" i="34"/>
  <c r="O869" i="34"/>
  <c r="O870" i="34"/>
  <c r="O871" i="34"/>
  <c r="O872" i="34"/>
  <c r="O873" i="34"/>
  <c r="O874" i="34"/>
  <c r="O875" i="34"/>
  <c r="O876" i="34"/>
  <c r="O877" i="34"/>
  <c r="O878" i="34"/>
  <c r="O879" i="34"/>
  <c r="O880" i="34"/>
  <c r="O881" i="34"/>
  <c r="O882" i="34"/>
  <c r="O883" i="34"/>
  <c r="O884" i="34"/>
  <c r="O885" i="34"/>
  <c r="O886" i="34"/>
  <c r="O887" i="34"/>
  <c r="O888" i="34"/>
  <c r="O889" i="34"/>
  <c r="O890" i="34"/>
  <c r="O891" i="34"/>
  <c r="O892" i="34"/>
  <c r="O893" i="34"/>
  <c r="O894" i="34"/>
  <c r="O895" i="34"/>
  <c r="O896" i="34"/>
  <c r="O897" i="34"/>
  <c r="O898" i="34"/>
  <c r="O899" i="34"/>
  <c r="O900" i="34"/>
  <c r="O901" i="34"/>
  <c r="O902" i="34"/>
  <c r="O903" i="34"/>
  <c r="O904" i="34"/>
  <c r="O905" i="34"/>
  <c r="O906" i="34"/>
  <c r="O907" i="34"/>
  <c r="O908" i="34"/>
  <c r="O909" i="34"/>
  <c r="O910" i="34"/>
  <c r="O911" i="34"/>
  <c r="O912" i="34"/>
  <c r="O913" i="34"/>
  <c r="O914" i="34"/>
  <c r="O915" i="34"/>
  <c r="O916" i="34"/>
  <c r="O917" i="34"/>
  <c r="O918" i="34"/>
  <c r="O919" i="34"/>
  <c r="O920" i="34"/>
  <c r="O921" i="34"/>
  <c r="O922" i="34"/>
  <c r="O923" i="34"/>
  <c r="O924" i="34"/>
  <c r="O925" i="34"/>
  <c r="O926" i="34"/>
  <c r="O927" i="34"/>
  <c r="O928" i="34"/>
  <c r="O929" i="34"/>
  <c r="O930" i="34"/>
  <c r="O931" i="34"/>
  <c r="O932" i="34"/>
  <c r="O933" i="34"/>
  <c r="O934" i="34"/>
  <c r="O935" i="34"/>
  <c r="O936" i="34"/>
  <c r="O937" i="34"/>
  <c r="O938" i="34"/>
  <c r="O939" i="34"/>
  <c r="O940" i="34"/>
  <c r="O941" i="34"/>
  <c r="O942" i="34"/>
  <c r="O943" i="34"/>
  <c r="O944" i="34"/>
  <c r="O945" i="34"/>
  <c r="O946" i="34"/>
  <c r="O947" i="34"/>
  <c r="O948" i="34"/>
  <c r="O949" i="34"/>
  <c r="O950" i="34"/>
  <c r="O951" i="34"/>
  <c r="O952" i="34"/>
  <c r="O953" i="34"/>
  <c r="O954" i="34"/>
  <c r="O955" i="34"/>
  <c r="O956" i="34"/>
  <c r="O957" i="34"/>
  <c r="O958" i="34"/>
  <c r="O959" i="34"/>
  <c r="O960" i="34"/>
  <c r="O961" i="34"/>
  <c r="O962" i="34"/>
  <c r="O963" i="34"/>
  <c r="O964" i="34"/>
  <c r="O965" i="34"/>
  <c r="O966" i="34"/>
  <c r="O967" i="34"/>
  <c r="O968" i="34"/>
  <c r="O969" i="34"/>
  <c r="O970" i="34"/>
  <c r="O971" i="34"/>
  <c r="O972" i="34"/>
  <c r="O973" i="34"/>
  <c r="O974" i="34"/>
  <c r="O975" i="34"/>
  <c r="O976" i="34"/>
  <c r="O977" i="34"/>
  <c r="O978" i="34"/>
  <c r="O979" i="34"/>
  <c r="O980" i="34"/>
  <c r="O981" i="34"/>
  <c r="O982" i="34"/>
  <c r="O983" i="34"/>
  <c r="O984" i="34"/>
  <c r="O985" i="34"/>
  <c r="O986" i="34"/>
  <c r="O987" i="34"/>
  <c r="O988" i="34"/>
  <c r="O989" i="34"/>
  <c r="O990" i="34"/>
  <c r="O991" i="34"/>
  <c r="O992" i="34"/>
  <c r="O993" i="34"/>
  <c r="O994" i="34"/>
  <c r="O995" i="34"/>
  <c r="O996" i="34"/>
  <c r="O997" i="34"/>
  <c r="O998" i="34"/>
  <c r="O999" i="34"/>
  <c r="O1000" i="34"/>
  <c r="O1001" i="34"/>
  <c r="P3" i="32"/>
  <c r="P4" i="32"/>
  <c r="P5" i="32"/>
  <c r="P6" i="32"/>
  <c r="P7" i="32"/>
  <c r="P8" i="32"/>
  <c r="P9" i="32"/>
  <c r="P10" i="32"/>
  <c r="P11" i="32"/>
  <c r="P12" i="32"/>
  <c r="P13" i="32"/>
  <c r="P14" i="32"/>
  <c r="P15" i="32"/>
  <c r="P16" i="32"/>
  <c r="P17" i="32"/>
  <c r="P18" i="32"/>
  <c r="P19" i="32"/>
  <c r="P20" i="32"/>
  <c r="P21" i="32"/>
  <c r="P22" i="32"/>
  <c r="P23" i="32"/>
  <c r="P24" i="32"/>
  <c r="P25" i="32"/>
  <c r="P26" i="32"/>
  <c r="P27" i="32"/>
  <c r="P28" i="32"/>
  <c r="P29" i="32"/>
  <c r="P30" i="32"/>
  <c r="P31" i="32"/>
  <c r="P32" i="32"/>
  <c r="P33" i="32"/>
  <c r="P34" i="32"/>
  <c r="P35" i="32"/>
  <c r="P36" i="32"/>
  <c r="P37" i="32"/>
  <c r="P38" i="32"/>
  <c r="P39" i="32"/>
  <c r="P40" i="32"/>
  <c r="P41" i="32"/>
  <c r="P42" i="32"/>
  <c r="P43" i="32"/>
  <c r="P44" i="32"/>
  <c r="P45" i="32"/>
  <c r="P46" i="32"/>
  <c r="P47" i="32"/>
  <c r="P48" i="32"/>
  <c r="P49" i="32"/>
  <c r="P50" i="32"/>
  <c r="P51" i="32"/>
  <c r="P52" i="32"/>
  <c r="P53" i="32"/>
  <c r="P54" i="32"/>
  <c r="P55" i="32"/>
  <c r="P56" i="32"/>
  <c r="P57" i="32"/>
  <c r="P58" i="32"/>
  <c r="P59" i="32"/>
  <c r="P60" i="32"/>
  <c r="P61" i="32"/>
  <c r="P62" i="32"/>
  <c r="P63" i="32"/>
  <c r="P64" i="32"/>
  <c r="P65" i="32"/>
  <c r="P66" i="32"/>
  <c r="P67" i="32"/>
  <c r="P68" i="32"/>
  <c r="P69" i="32"/>
  <c r="P70" i="32"/>
  <c r="P71" i="32"/>
  <c r="P72" i="32"/>
  <c r="P73" i="32"/>
  <c r="P74" i="32"/>
  <c r="P75" i="32"/>
  <c r="P76" i="32"/>
  <c r="P77" i="32"/>
  <c r="P78" i="32"/>
  <c r="P79" i="32"/>
  <c r="P80" i="32"/>
  <c r="P81" i="32"/>
  <c r="P82" i="32"/>
  <c r="P83" i="32"/>
  <c r="P84" i="32"/>
  <c r="P85" i="32"/>
  <c r="P86" i="32"/>
  <c r="P87" i="32"/>
  <c r="P88" i="32"/>
  <c r="P89" i="32"/>
  <c r="P90" i="32"/>
  <c r="P91" i="32"/>
  <c r="P92" i="32"/>
  <c r="P93" i="32"/>
  <c r="P94" i="32"/>
  <c r="P95" i="32"/>
  <c r="P96" i="32"/>
  <c r="P97" i="32"/>
  <c r="P98" i="32"/>
  <c r="P99" i="32"/>
  <c r="P100" i="32"/>
  <c r="P101" i="32"/>
  <c r="P102" i="32"/>
  <c r="P103" i="32"/>
  <c r="P104" i="32"/>
  <c r="P105" i="32"/>
  <c r="P106" i="32"/>
  <c r="P107" i="32"/>
  <c r="P108" i="32"/>
  <c r="P109" i="32"/>
  <c r="P110" i="32"/>
  <c r="P111" i="32"/>
  <c r="P112" i="32"/>
  <c r="P113" i="32"/>
  <c r="P114" i="32"/>
  <c r="P115" i="32"/>
  <c r="P116" i="32"/>
  <c r="P117" i="32"/>
  <c r="P118" i="32"/>
  <c r="P119" i="32"/>
  <c r="P120" i="32"/>
  <c r="P121" i="32"/>
  <c r="P122" i="32"/>
  <c r="P123" i="32"/>
  <c r="P124" i="32"/>
  <c r="P125" i="32"/>
  <c r="P126" i="32"/>
  <c r="P127" i="32"/>
  <c r="P128" i="32"/>
  <c r="P129" i="32"/>
  <c r="P130" i="32"/>
  <c r="P131" i="32"/>
  <c r="P132" i="32"/>
  <c r="P133" i="32"/>
  <c r="P134" i="32"/>
  <c r="P135" i="32"/>
  <c r="P136" i="32"/>
  <c r="P137" i="32"/>
  <c r="P138" i="32"/>
  <c r="P139" i="32"/>
  <c r="P140" i="32"/>
  <c r="P141" i="32"/>
  <c r="P142" i="32"/>
  <c r="P143" i="32"/>
  <c r="P144" i="32"/>
  <c r="P145" i="32"/>
  <c r="P146" i="32"/>
  <c r="P147" i="32"/>
  <c r="P148" i="32"/>
  <c r="P149" i="32"/>
  <c r="P150" i="32"/>
  <c r="P151" i="32"/>
  <c r="P152" i="32"/>
  <c r="P153" i="32"/>
  <c r="P154" i="32"/>
  <c r="P155" i="32"/>
  <c r="P156" i="32"/>
  <c r="P157" i="32"/>
  <c r="P158" i="32"/>
  <c r="P159" i="32"/>
  <c r="P160" i="32"/>
  <c r="P161" i="32"/>
  <c r="P162" i="32"/>
  <c r="P163" i="32"/>
  <c r="P164" i="32"/>
  <c r="P165" i="32"/>
  <c r="P166" i="32"/>
  <c r="P167" i="32"/>
  <c r="P168" i="32"/>
  <c r="P169" i="32"/>
  <c r="P170" i="32"/>
  <c r="P171" i="32"/>
  <c r="P172" i="32"/>
  <c r="P173" i="32"/>
  <c r="P174" i="32"/>
  <c r="P175" i="32"/>
  <c r="P176" i="32"/>
  <c r="P177" i="32"/>
  <c r="P178" i="32"/>
  <c r="P179" i="32"/>
  <c r="P180" i="32"/>
  <c r="P181" i="32"/>
  <c r="P182" i="32"/>
  <c r="P183" i="32"/>
  <c r="P184" i="32"/>
  <c r="P185" i="32"/>
  <c r="P186" i="32"/>
  <c r="P187" i="32"/>
  <c r="P188" i="32"/>
  <c r="P189" i="32"/>
  <c r="P190" i="32"/>
  <c r="P191" i="32"/>
  <c r="P192" i="32"/>
  <c r="P193" i="32"/>
  <c r="P194" i="32"/>
  <c r="P195" i="32"/>
  <c r="P196" i="32"/>
  <c r="P197" i="32"/>
  <c r="P198" i="32"/>
  <c r="P199" i="32"/>
  <c r="P200" i="32"/>
  <c r="P201" i="32"/>
  <c r="P202" i="32"/>
  <c r="P203" i="32"/>
  <c r="P204" i="32"/>
  <c r="P205" i="32"/>
  <c r="P206" i="32"/>
  <c r="P207" i="32"/>
  <c r="P208" i="32"/>
  <c r="P209" i="32"/>
  <c r="P210" i="32"/>
  <c r="P211" i="32"/>
  <c r="P212" i="32"/>
  <c r="P213" i="32"/>
  <c r="P214" i="32"/>
  <c r="P215" i="32"/>
  <c r="P216" i="32"/>
  <c r="P217" i="32"/>
  <c r="P218" i="32"/>
  <c r="P219" i="32"/>
  <c r="P220" i="32"/>
  <c r="P221" i="32"/>
  <c r="P222" i="32"/>
  <c r="P223" i="32"/>
  <c r="P224" i="32"/>
  <c r="P225" i="32"/>
  <c r="P226" i="32"/>
  <c r="P227" i="32"/>
  <c r="P228" i="32"/>
  <c r="P229" i="32"/>
  <c r="P230" i="32"/>
  <c r="P231" i="32"/>
  <c r="P232" i="32"/>
  <c r="P233" i="32"/>
  <c r="P234" i="32"/>
  <c r="P235" i="32"/>
  <c r="P236" i="32"/>
  <c r="P237" i="32"/>
  <c r="P238" i="32"/>
  <c r="P239" i="32"/>
  <c r="P240" i="32"/>
  <c r="P241" i="32"/>
  <c r="P242" i="32"/>
  <c r="P243" i="32"/>
  <c r="P244" i="32"/>
  <c r="P245" i="32"/>
  <c r="P246" i="32"/>
  <c r="P247" i="32"/>
  <c r="P248" i="32"/>
  <c r="P249" i="32"/>
  <c r="P250" i="32"/>
  <c r="P251" i="32"/>
  <c r="P252" i="32"/>
  <c r="P253" i="32"/>
  <c r="P254" i="32"/>
  <c r="P255" i="32"/>
  <c r="P256" i="32"/>
  <c r="P257" i="32"/>
  <c r="P258" i="32"/>
  <c r="P259" i="32"/>
  <c r="P260" i="32"/>
  <c r="P261" i="32"/>
  <c r="P262" i="32"/>
  <c r="P263" i="32"/>
  <c r="P264" i="32"/>
  <c r="P265" i="32"/>
  <c r="P266" i="32"/>
  <c r="P267" i="32"/>
  <c r="P268" i="32"/>
  <c r="P269" i="32"/>
  <c r="P270" i="32"/>
  <c r="P271" i="32"/>
  <c r="P272" i="32"/>
  <c r="P273" i="32"/>
  <c r="P274" i="32"/>
  <c r="P275" i="32"/>
  <c r="P276" i="32"/>
  <c r="P277" i="32"/>
  <c r="P278" i="32"/>
  <c r="P279" i="32"/>
  <c r="P280" i="32"/>
  <c r="P281" i="32"/>
  <c r="P282" i="32"/>
  <c r="P283" i="32"/>
  <c r="P284" i="32"/>
  <c r="P285" i="32"/>
  <c r="P286" i="32"/>
  <c r="P287" i="32"/>
  <c r="P288" i="32"/>
  <c r="P289" i="32"/>
  <c r="P290" i="32"/>
  <c r="P291" i="32"/>
  <c r="P292" i="32"/>
  <c r="P293" i="32"/>
  <c r="P294" i="32"/>
  <c r="P295" i="32"/>
  <c r="P296" i="32"/>
  <c r="P297" i="32"/>
  <c r="P298" i="32"/>
  <c r="P299" i="32"/>
  <c r="P300" i="32"/>
  <c r="P301" i="32"/>
  <c r="P302" i="32"/>
  <c r="P303" i="32"/>
  <c r="P304" i="32"/>
  <c r="P305" i="32"/>
  <c r="P306" i="32"/>
  <c r="P307" i="32"/>
  <c r="P308" i="32"/>
  <c r="P309" i="32"/>
  <c r="P310" i="32"/>
  <c r="P311" i="32"/>
  <c r="P312" i="32"/>
  <c r="P313" i="32"/>
  <c r="P314" i="32"/>
  <c r="P315" i="32"/>
  <c r="P316" i="32"/>
  <c r="P317" i="32"/>
  <c r="P318" i="32"/>
  <c r="P319" i="32"/>
  <c r="P320" i="32"/>
  <c r="P321" i="32"/>
  <c r="P322" i="32"/>
  <c r="P323" i="32"/>
  <c r="P324" i="32"/>
  <c r="P325" i="32"/>
  <c r="P326" i="32"/>
  <c r="P327" i="32"/>
  <c r="P328" i="32"/>
  <c r="P329" i="32"/>
  <c r="P330" i="32"/>
  <c r="P331" i="32"/>
  <c r="P332" i="32"/>
  <c r="P333" i="32"/>
  <c r="P334" i="32"/>
  <c r="P335" i="32"/>
  <c r="P336" i="32"/>
  <c r="P337" i="32"/>
  <c r="P338" i="32"/>
  <c r="P339" i="32"/>
  <c r="P340" i="32"/>
  <c r="P341" i="32"/>
  <c r="P342" i="32"/>
  <c r="P343" i="32"/>
  <c r="P344" i="32"/>
  <c r="P345" i="32"/>
  <c r="P346" i="32"/>
  <c r="P347" i="32"/>
  <c r="P348" i="32"/>
  <c r="P349" i="32"/>
  <c r="P350" i="32"/>
  <c r="P351" i="32"/>
  <c r="P352" i="32"/>
  <c r="P353" i="32"/>
  <c r="P354" i="32"/>
  <c r="P355" i="32"/>
  <c r="P356" i="32"/>
  <c r="P357" i="32"/>
  <c r="P358" i="32"/>
  <c r="P359" i="32"/>
  <c r="P360" i="32"/>
  <c r="P361" i="32"/>
  <c r="P362" i="32"/>
  <c r="P363" i="32"/>
  <c r="P364" i="32"/>
  <c r="P365" i="32"/>
  <c r="P366" i="32"/>
  <c r="P367" i="32"/>
  <c r="P368" i="32"/>
  <c r="P369" i="32"/>
  <c r="P370" i="32"/>
  <c r="P371" i="32"/>
  <c r="P372" i="32"/>
  <c r="P373" i="32"/>
  <c r="P374" i="32"/>
  <c r="P375" i="32"/>
  <c r="P376" i="32"/>
  <c r="P377" i="32"/>
  <c r="P378" i="32"/>
  <c r="P379" i="32"/>
  <c r="P380" i="32"/>
  <c r="P381" i="32"/>
  <c r="P382" i="32"/>
  <c r="P383" i="32"/>
  <c r="P384" i="32"/>
  <c r="P385" i="32"/>
  <c r="P386" i="32"/>
  <c r="P387" i="32"/>
  <c r="P388" i="32"/>
  <c r="P389" i="32"/>
  <c r="P390" i="32"/>
  <c r="P391" i="32"/>
  <c r="P392" i="32"/>
  <c r="P393" i="32"/>
  <c r="P394" i="32"/>
  <c r="P395" i="32"/>
  <c r="P396" i="32"/>
  <c r="P397" i="32"/>
  <c r="P398" i="32"/>
  <c r="P399" i="32"/>
  <c r="P400" i="32"/>
  <c r="P401" i="32"/>
  <c r="P402" i="32"/>
  <c r="P403" i="32"/>
  <c r="P404" i="32"/>
  <c r="P405" i="32"/>
  <c r="P406" i="32"/>
  <c r="P407" i="32"/>
  <c r="P408" i="32"/>
  <c r="P409" i="32"/>
  <c r="P410" i="32"/>
  <c r="P411" i="32"/>
  <c r="P412" i="32"/>
  <c r="P413" i="32"/>
  <c r="P414" i="32"/>
  <c r="P415" i="32"/>
  <c r="P416" i="32"/>
  <c r="P417" i="32"/>
  <c r="P418" i="32"/>
  <c r="P419" i="32"/>
  <c r="P420" i="32"/>
  <c r="P421" i="32"/>
  <c r="P422" i="32"/>
  <c r="P423" i="32"/>
  <c r="P424" i="32"/>
  <c r="P425" i="32"/>
  <c r="P426" i="32"/>
  <c r="P427" i="32"/>
  <c r="P428" i="32"/>
  <c r="P429" i="32"/>
  <c r="P430" i="32"/>
  <c r="P431" i="32"/>
  <c r="P432" i="32"/>
  <c r="P433" i="32"/>
  <c r="P434" i="32"/>
  <c r="P435" i="32"/>
  <c r="P436" i="32"/>
  <c r="P437" i="32"/>
  <c r="P438" i="32"/>
  <c r="P439" i="32"/>
  <c r="P440" i="32"/>
  <c r="P441" i="32"/>
  <c r="P442" i="32"/>
  <c r="P443" i="32"/>
  <c r="P444" i="32"/>
  <c r="P445" i="32"/>
  <c r="P446" i="32"/>
  <c r="P447" i="32"/>
  <c r="P448" i="32"/>
  <c r="P449" i="32"/>
  <c r="P450" i="32"/>
  <c r="P451" i="32"/>
  <c r="P452" i="32"/>
  <c r="P453" i="32"/>
  <c r="P454" i="32"/>
  <c r="P455" i="32"/>
  <c r="P456" i="32"/>
  <c r="P457" i="32"/>
  <c r="P458" i="32"/>
  <c r="P459" i="32"/>
  <c r="P460" i="32"/>
  <c r="P461" i="32"/>
  <c r="P462" i="32"/>
  <c r="P463" i="32"/>
  <c r="P464" i="32"/>
  <c r="P465" i="32"/>
  <c r="P466" i="32"/>
  <c r="P467" i="32"/>
  <c r="P468" i="32"/>
  <c r="P469" i="32"/>
  <c r="P470" i="32"/>
  <c r="P471" i="32"/>
  <c r="P472" i="32"/>
  <c r="P473" i="32"/>
  <c r="P474" i="32"/>
  <c r="P475" i="32"/>
  <c r="P476" i="32"/>
  <c r="P477" i="32"/>
  <c r="P478" i="32"/>
  <c r="P479" i="32"/>
  <c r="P480" i="32"/>
  <c r="P481" i="32"/>
  <c r="P482" i="32"/>
  <c r="P483" i="32"/>
  <c r="P484" i="32"/>
  <c r="P485" i="32"/>
  <c r="P486" i="32"/>
  <c r="P487" i="32"/>
  <c r="P488" i="32"/>
  <c r="P489" i="32"/>
  <c r="P490" i="32"/>
  <c r="P491" i="32"/>
  <c r="P492" i="32"/>
  <c r="P493" i="32"/>
  <c r="P494" i="32"/>
  <c r="P495" i="32"/>
  <c r="P496" i="32"/>
  <c r="P497" i="32"/>
  <c r="P498" i="32"/>
  <c r="P499" i="32"/>
  <c r="P500" i="32"/>
  <c r="P501" i="32"/>
  <c r="P502" i="32"/>
  <c r="P503" i="32"/>
  <c r="P504" i="32"/>
  <c r="P505" i="32"/>
  <c r="P506" i="32"/>
  <c r="P507" i="32"/>
  <c r="P508" i="32"/>
  <c r="P509" i="32"/>
  <c r="P510" i="32"/>
  <c r="P511" i="32"/>
  <c r="P512" i="32"/>
  <c r="P513" i="32"/>
  <c r="P514" i="32"/>
  <c r="P515" i="32"/>
  <c r="P516" i="32"/>
  <c r="P517" i="32"/>
  <c r="P518" i="32"/>
  <c r="P519" i="32"/>
  <c r="P520" i="32"/>
  <c r="P521" i="32"/>
  <c r="P522" i="32"/>
  <c r="P523" i="32"/>
  <c r="P524" i="32"/>
  <c r="P525" i="32"/>
  <c r="P526" i="32"/>
  <c r="P527" i="32"/>
  <c r="P528" i="32"/>
  <c r="P529" i="32"/>
  <c r="P530" i="32"/>
  <c r="P531" i="32"/>
  <c r="P532" i="32"/>
  <c r="P533" i="32"/>
  <c r="P534" i="32"/>
  <c r="P535" i="32"/>
  <c r="P536" i="32"/>
  <c r="P537" i="32"/>
  <c r="P538" i="32"/>
  <c r="P539" i="32"/>
  <c r="P540" i="32"/>
  <c r="P541" i="32"/>
  <c r="P542" i="32"/>
  <c r="P543" i="32"/>
  <c r="P544" i="32"/>
  <c r="P545" i="32"/>
  <c r="P546" i="32"/>
  <c r="P547" i="32"/>
  <c r="P548" i="32"/>
  <c r="P549" i="32"/>
  <c r="P550" i="32"/>
  <c r="P551" i="32"/>
  <c r="P552" i="32"/>
  <c r="P553" i="32"/>
  <c r="P554" i="32"/>
  <c r="P555" i="32"/>
  <c r="P556" i="32"/>
  <c r="P557" i="32"/>
  <c r="P558" i="32"/>
  <c r="P559" i="32"/>
  <c r="P560" i="32"/>
  <c r="P561" i="32"/>
  <c r="P562" i="32"/>
  <c r="P563" i="32"/>
  <c r="P564" i="32"/>
  <c r="P565" i="32"/>
  <c r="P566" i="32"/>
  <c r="P567" i="32"/>
  <c r="P568" i="32"/>
  <c r="P569" i="32"/>
  <c r="P570" i="32"/>
  <c r="P571" i="32"/>
  <c r="P572" i="32"/>
  <c r="P573" i="32"/>
  <c r="P574" i="32"/>
  <c r="P575" i="32"/>
  <c r="P576" i="32"/>
  <c r="P577" i="32"/>
  <c r="P578" i="32"/>
  <c r="P579" i="32"/>
  <c r="P580" i="32"/>
  <c r="P581" i="32"/>
  <c r="P582" i="32"/>
  <c r="P583" i="32"/>
  <c r="P584" i="32"/>
  <c r="P585" i="32"/>
  <c r="P586" i="32"/>
  <c r="P587" i="32"/>
  <c r="P588" i="32"/>
  <c r="P589" i="32"/>
  <c r="P590" i="32"/>
  <c r="P591" i="32"/>
  <c r="P592" i="32"/>
  <c r="P593" i="32"/>
  <c r="P594" i="32"/>
  <c r="P595" i="32"/>
  <c r="P596" i="32"/>
  <c r="P597" i="32"/>
  <c r="P598" i="32"/>
  <c r="P599" i="32"/>
  <c r="P600" i="32"/>
  <c r="P601" i="32"/>
  <c r="P602" i="32"/>
  <c r="P603" i="32"/>
  <c r="P604" i="32"/>
  <c r="P605" i="32"/>
  <c r="P606" i="32"/>
  <c r="P607" i="32"/>
  <c r="P608" i="32"/>
  <c r="P609" i="32"/>
  <c r="P610" i="32"/>
  <c r="P611" i="32"/>
  <c r="P612" i="32"/>
  <c r="P613" i="32"/>
  <c r="P614" i="32"/>
  <c r="P615" i="32"/>
  <c r="P616" i="32"/>
  <c r="P617" i="32"/>
  <c r="P618" i="32"/>
  <c r="P619" i="32"/>
  <c r="P620" i="32"/>
  <c r="P621" i="32"/>
  <c r="P622" i="32"/>
  <c r="P623" i="32"/>
  <c r="P624" i="32"/>
  <c r="P625" i="32"/>
  <c r="P626" i="32"/>
  <c r="P627" i="32"/>
  <c r="P628" i="32"/>
  <c r="P629" i="32"/>
  <c r="P630" i="32"/>
  <c r="P631" i="32"/>
  <c r="P632" i="32"/>
  <c r="P633" i="32"/>
  <c r="P634" i="32"/>
  <c r="P635" i="32"/>
  <c r="P636" i="32"/>
  <c r="P637" i="32"/>
  <c r="P638" i="32"/>
  <c r="P639" i="32"/>
  <c r="P640" i="32"/>
  <c r="P641" i="32"/>
  <c r="P642" i="32"/>
  <c r="P643" i="32"/>
  <c r="P644" i="32"/>
  <c r="P645" i="32"/>
  <c r="P646" i="32"/>
  <c r="P647" i="32"/>
  <c r="P648" i="32"/>
  <c r="P649" i="32"/>
  <c r="P650" i="32"/>
  <c r="P651" i="32"/>
  <c r="P652" i="32"/>
  <c r="P653" i="32"/>
  <c r="P654" i="32"/>
  <c r="P655" i="32"/>
  <c r="P656" i="32"/>
  <c r="P657" i="32"/>
  <c r="P658" i="32"/>
  <c r="P659" i="32"/>
  <c r="P660" i="32"/>
  <c r="P661" i="32"/>
  <c r="P662" i="32"/>
  <c r="P663" i="32"/>
  <c r="P664" i="32"/>
  <c r="P665" i="32"/>
  <c r="P666" i="32"/>
  <c r="P667" i="32"/>
  <c r="P668" i="32"/>
  <c r="P669" i="32"/>
  <c r="P670" i="32"/>
  <c r="P671" i="32"/>
  <c r="P672" i="32"/>
  <c r="P673" i="32"/>
  <c r="P674" i="32"/>
  <c r="P675" i="32"/>
  <c r="P676" i="32"/>
  <c r="P677" i="32"/>
  <c r="P678" i="32"/>
  <c r="P679" i="32"/>
  <c r="P680" i="32"/>
  <c r="P681" i="32"/>
  <c r="P682" i="32"/>
  <c r="P683" i="32"/>
  <c r="P684" i="32"/>
  <c r="P685" i="32"/>
  <c r="P686" i="32"/>
  <c r="P687" i="32"/>
  <c r="P688" i="32"/>
  <c r="P689" i="32"/>
  <c r="P690" i="32"/>
  <c r="P691" i="32"/>
  <c r="P692" i="32"/>
  <c r="P693" i="32"/>
  <c r="P694" i="32"/>
  <c r="P695" i="32"/>
  <c r="P696" i="32"/>
  <c r="P697" i="32"/>
  <c r="P698" i="32"/>
  <c r="P699" i="32"/>
  <c r="P700" i="32"/>
  <c r="P701" i="32"/>
  <c r="P702" i="32"/>
  <c r="P703" i="32"/>
  <c r="P704" i="32"/>
  <c r="P705" i="32"/>
  <c r="P706" i="32"/>
  <c r="P707" i="32"/>
  <c r="P708" i="32"/>
  <c r="P709" i="32"/>
  <c r="P710" i="32"/>
  <c r="P711" i="32"/>
  <c r="P712" i="32"/>
  <c r="P713" i="32"/>
  <c r="P714" i="32"/>
  <c r="P715" i="32"/>
  <c r="P716" i="32"/>
  <c r="P717" i="32"/>
  <c r="P718" i="32"/>
  <c r="P719" i="32"/>
  <c r="P720" i="32"/>
  <c r="P721" i="32"/>
  <c r="P722" i="32"/>
  <c r="P723" i="32"/>
  <c r="P724" i="32"/>
  <c r="P725" i="32"/>
  <c r="P726" i="32"/>
  <c r="P727" i="32"/>
  <c r="P728" i="32"/>
  <c r="P729" i="32"/>
  <c r="P730" i="32"/>
  <c r="P731" i="32"/>
  <c r="P732" i="32"/>
  <c r="P733" i="32"/>
  <c r="P734" i="32"/>
  <c r="P735" i="32"/>
  <c r="P736" i="32"/>
  <c r="P737" i="32"/>
  <c r="P738" i="32"/>
  <c r="P739" i="32"/>
  <c r="P740" i="32"/>
  <c r="P741" i="32"/>
  <c r="P742" i="32"/>
  <c r="P743" i="32"/>
  <c r="P744" i="32"/>
  <c r="P745" i="32"/>
  <c r="P746" i="32"/>
  <c r="P747" i="32"/>
  <c r="P748" i="32"/>
  <c r="P749" i="32"/>
  <c r="P750" i="32"/>
  <c r="P751" i="32"/>
  <c r="P752" i="32"/>
  <c r="P753" i="32"/>
  <c r="P754" i="32"/>
  <c r="P755" i="32"/>
  <c r="P756" i="32"/>
  <c r="P757" i="32"/>
  <c r="P758" i="32"/>
  <c r="P759" i="32"/>
  <c r="P760" i="32"/>
  <c r="P761" i="32"/>
  <c r="P762" i="32"/>
  <c r="P763" i="32"/>
  <c r="P764" i="32"/>
  <c r="P765" i="32"/>
  <c r="P766" i="32"/>
  <c r="P767" i="32"/>
  <c r="P768" i="32"/>
  <c r="P769" i="32"/>
  <c r="P770" i="32"/>
  <c r="P771" i="32"/>
  <c r="P772" i="32"/>
  <c r="P773" i="32"/>
  <c r="P774" i="32"/>
  <c r="P775" i="32"/>
  <c r="P776" i="32"/>
  <c r="P777" i="32"/>
  <c r="P778" i="32"/>
  <c r="P779" i="32"/>
  <c r="P780" i="32"/>
  <c r="P781" i="32"/>
  <c r="P782" i="32"/>
  <c r="P783" i="32"/>
  <c r="P784" i="32"/>
  <c r="P785" i="32"/>
  <c r="P786" i="32"/>
  <c r="P787" i="32"/>
  <c r="P788" i="32"/>
  <c r="P789" i="32"/>
  <c r="P790" i="32"/>
  <c r="P791" i="32"/>
  <c r="P792" i="32"/>
  <c r="P793" i="32"/>
  <c r="P794" i="32"/>
  <c r="P795" i="32"/>
  <c r="P796" i="32"/>
  <c r="P797" i="32"/>
  <c r="P798" i="32"/>
  <c r="P799" i="32"/>
  <c r="P800" i="32"/>
  <c r="P801" i="32"/>
  <c r="P802" i="32"/>
  <c r="P803" i="32"/>
  <c r="P804" i="32"/>
  <c r="P805" i="32"/>
  <c r="P806" i="32"/>
  <c r="P807" i="32"/>
  <c r="P808" i="32"/>
  <c r="P809" i="32"/>
  <c r="P810" i="32"/>
  <c r="P811" i="32"/>
  <c r="P812" i="32"/>
  <c r="P813" i="32"/>
  <c r="P814" i="32"/>
  <c r="P815" i="32"/>
  <c r="P816" i="32"/>
  <c r="P817" i="32"/>
  <c r="P818" i="32"/>
  <c r="P819" i="32"/>
  <c r="P820" i="32"/>
  <c r="P821" i="32"/>
  <c r="P822" i="32"/>
  <c r="P823" i="32"/>
  <c r="P824" i="32"/>
  <c r="P825" i="32"/>
  <c r="P826" i="32"/>
  <c r="P827" i="32"/>
  <c r="P828" i="32"/>
  <c r="P829" i="32"/>
  <c r="P830" i="32"/>
  <c r="P831" i="32"/>
  <c r="P832" i="32"/>
  <c r="P833" i="32"/>
  <c r="P834" i="32"/>
  <c r="P835" i="32"/>
  <c r="P836" i="32"/>
  <c r="P837" i="32"/>
  <c r="P838" i="32"/>
  <c r="P839" i="32"/>
  <c r="P840" i="32"/>
  <c r="P841" i="32"/>
  <c r="P842" i="32"/>
  <c r="P843" i="32"/>
  <c r="P844" i="32"/>
  <c r="P845" i="32"/>
  <c r="P846" i="32"/>
  <c r="P847" i="32"/>
  <c r="P848" i="32"/>
  <c r="P849" i="32"/>
  <c r="P850" i="32"/>
  <c r="P851" i="32"/>
  <c r="P852" i="32"/>
  <c r="P853" i="32"/>
  <c r="P854" i="32"/>
  <c r="P855" i="32"/>
  <c r="P856" i="32"/>
  <c r="P857" i="32"/>
  <c r="P858" i="32"/>
  <c r="P859" i="32"/>
  <c r="P860" i="32"/>
  <c r="P861" i="32"/>
  <c r="P862" i="32"/>
  <c r="P863" i="32"/>
  <c r="P864" i="32"/>
  <c r="P865" i="32"/>
  <c r="P866" i="32"/>
  <c r="P867" i="32"/>
  <c r="P868" i="32"/>
  <c r="P869" i="32"/>
  <c r="P870" i="32"/>
  <c r="P871" i="32"/>
  <c r="P872" i="32"/>
  <c r="P873" i="32"/>
  <c r="P874" i="32"/>
  <c r="P875" i="32"/>
  <c r="P876" i="32"/>
  <c r="P877" i="32"/>
  <c r="P878" i="32"/>
  <c r="P879" i="32"/>
  <c r="P880" i="32"/>
  <c r="P881" i="32"/>
  <c r="P882" i="32"/>
  <c r="P883" i="32"/>
  <c r="P884" i="32"/>
  <c r="P885" i="32"/>
  <c r="P886" i="32"/>
  <c r="P887" i="32"/>
  <c r="P888" i="32"/>
  <c r="P889" i="32"/>
  <c r="P890" i="32"/>
  <c r="P891" i="32"/>
  <c r="P892" i="32"/>
  <c r="P893" i="32"/>
  <c r="P894" i="32"/>
  <c r="P895" i="32"/>
  <c r="P896" i="32"/>
  <c r="P897" i="32"/>
  <c r="P898" i="32"/>
  <c r="P899" i="32"/>
  <c r="P900" i="32"/>
  <c r="P901" i="32"/>
  <c r="P902" i="32"/>
  <c r="P903" i="32"/>
  <c r="P904" i="32"/>
  <c r="P905" i="32"/>
  <c r="P906" i="32"/>
  <c r="P907" i="32"/>
  <c r="P908" i="32"/>
  <c r="P909" i="32"/>
  <c r="P910" i="32"/>
  <c r="P911" i="32"/>
  <c r="P912" i="32"/>
  <c r="P913" i="32"/>
  <c r="P914" i="32"/>
  <c r="P915" i="32"/>
  <c r="P916" i="32"/>
  <c r="P917" i="32"/>
  <c r="P918" i="32"/>
  <c r="P919" i="32"/>
  <c r="P920" i="32"/>
  <c r="P921" i="32"/>
  <c r="P922" i="32"/>
  <c r="P923" i="32"/>
  <c r="P924" i="32"/>
  <c r="P925" i="32"/>
  <c r="P926" i="32"/>
  <c r="P927" i="32"/>
  <c r="P928" i="32"/>
  <c r="P929" i="32"/>
  <c r="P930" i="32"/>
  <c r="P931" i="32"/>
  <c r="P932" i="32"/>
  <c r="P933" i="32"/>
  <c r="P934" i="32"/>
  <c r="P935" i="32"/>
  <c r="P936" i="32"/>
  <c r="P937" i="32"/>
  <c r="P938" i="32"/>
  <c r="P939" i="32"/>
  <c r="P940" i="32"/>
  <c r="P941" i="32"/>
  <c r="P942" i="32"/>
  <c r="P943" i="32"/>
  <c r="P944" i="32"/>
  <c r="P945" i="32"/>
  <c r="P946" i="32"/>
  <c r="P947" i="32"/>
  <c r="P948" i="32"/>
  <c r="P949" i="32"/>
  <c r="P950" i="32"/>
  <c r="P951" i="32"/>
  <c r="P952" i="32"/>
  <c r="P953" i="32"/>
  <c r="P954" i="32"/>
  <c r="P955" i="32"/>
  <c r="P956" i="32"/>
  <c r="P957" i="32"/>
  <c r="P958" i="32"/>
  <c r="P959" i="32"/>
  <c r="P960" i="32"/>
  <c r="P961" i="32"/>
  <c r="P962" i="32"/>
  <c r="P963" i="32"/>
  <c r="P964" i="32"/>
  <c r="P965" i="32"/>
  <c r="P966" i="32"/>
  <c r="P967" i="32"/>
  <c r="P968" i="32"/>
  <c r="P969" i="32"/>
  <c r="P970" i="32"/>
  <c r="P971" i="32"/>
  <c r="P972" i="32"/>
  <c r="P973" i="32"/>
  <c r="P974" i="32"/>
  <c r="P975" i="32"/>
  <c r="P976" i="32"/>
  <c r="P977" i="32"/>
  <c r="P978" i="32"/>
  <c r="P979" i="32"/>
  <c r="P980" i="32"/>
  <c r="P981" i="32"/>
  <c r="P982" i="32"/>
  <c r="P983" i="32"/>
  <c r="P984" i="32"/>
  <c r="P985" i="32"/>
  <c r="P986" i="32"/>
  <c r="P987" i="32"/>
  <c r="P988" i="32"/>
  <c r="P989" i="32"/>
  <c r="P990" i="32"/>
  <c r="P991" i="32"/>
  <c r="P992" i="32"/>
  <c r="P993" i="32"/>
  <c r="P994" i="32"/>
  <c r="P995" i="32"/>
  <c r="P996" i="32"/>
  <c r="P997" i="32"/>
  <c r="P998" i="32"/>
  <c r="P999" i="32"/>
  <c r="P1000" i="32"/>
  <c r="P1001" i="32"/>
  <c r="O3" i="32"/>
  <c r="O4" i="32"/>
  <c r="O5" i="32"/>
  <c r="O6" i="32"/>
  <c r="O7" i="32"/>
  <c r="O8" i="32"/>
  <c r="O9" i="32"/>
  <c r="O10" i="32"/>
  <c r="O11" i="32"/>
  <c r="O12" i="32"/>
  <c r="O13" i="32"/>
  <c r="O14" i="32"/>
  <c r="O15" i="32"/>
  <c r="O16" i="32"/>
  <c r="O17" i="32"/>
  <c r="O18" i="32"/>
  <c r="O19" i="32"/>
  <c r="O20" i="32"/>
  <c r="O21" i="32"/>
  <c r="O22" i="32"/>
  <c r="O23" i="32"/>
  <c r="O24" i="32"/>
  <c r="O25" i="32"/>
  <c r="O26" i="32"/>
  <c r="O27" i="32"/>
  <c r="O28" i="32"/>
  <c r="O29" i="32"/>
  <c r="O30" i="32"/>
  <c r="O31" i="32"/>
  <c r="O32" i="32"/>
  <c r="O33" i="32"/>
  <c r="O34" i="32"/>
  <c r="O35" i="32"/>
  <c r="O36" i="32"/>
  <c r="O37" i="32"/>
  <c r="O38" i="32"/>
  <c r="O39" i="32"/>
  <c r="O40" i="32"/>
  <c r="O41" i="32"/>
  <c r="O42" i="32"/>
  <c r="O43" i="32"/>
  <c r="O44" i="32"/>
  <c r="O45" i="32"/>
  <c r="O46" i="32"/>
  <c r="O47" i="32"/>
  <c r="O48" i="32"/>
  <c r="O49" i="32"/>
  <c r="O50" i="32"/>
  <c r="O51" i="32"/>
  <c r="O52" i="32"/>
  <c r="O53" i="32"/>
  <c r="O54" i="32"/>
  <c r="O55" i="32"/>
  <c r="O56" i="32"/>
  <c r="O57" i="32"/>
  <c r="O58" i="32"/>
  <c r="O59" i="32"/>
  <c r="O60" i="32"/>
  <c r="O61" i="32"/>
  <c r="O62" i="32"/>
  <c r="O63" i="32"/>
  <c r="O64" i="32"/>
  <c r="O65" i="32"/>
  <c r="O66" i="32"/>
  <c r="O67" i="32"/>
  <c r="O68" i="32"/>
  <c r="O69" i="32"/>
  <c r="O70" i="32"/>
  <c r="O71" i="32"/>
  <c r="O72" i="32"/>
  <c r="O73" i="32"/>
  <c r="O74" i="32"/>
  <c r="O75" i="32"/>
  <c r="O76" i="32"/>
  <c r="O77" i="32"/>
  <c r="O78" i="32"/>
  <c r="O79" i="32"/>
  <c r="O80" i="32"/>
  <c r="O81" i="32"/>
  <c r="O82" i="32"/>
  <c r="O83" i="32"/>
  <c r="O84" i="32"/>
  <c r="O85" i="32"/>
  <c r="O86" i="32"/>
  <c r="O87" i="32"/>
  <c r="O88" i="32"/>
  <c r="O89" i="32"/>
  <c r="O90" i="32"/>
  <c r="O91" i="32"/>
  <c r="O92" i="32"/>
  <c r="O93" i="32"/>
  <c r="O94" i="32"/>
  <c r="O95" i="32"/>
  <c r="O96" i="32"/>
  <c r="O97" i="32"/>
  <c r="O98" i="32"/>
  <c r="O99" i="32"/>
  <c r="O100" i="32"/>
  <c r="O101" i="32"/>
  <c r="O102" i="32"/>
  <c r="O103" i="32"/>
  <c r="O104" i="32"/>
  <c r="O105" i="32"/>
  <c r="O106" i="32"/>
  <c r="O107" i="32"/>
  <c r="O108" i="32"/>
  <c r="O109" i="32"/>
  <c r="O110" i="32"/>
  <c r="O111" i="32"/>
  <c r="O112" i="32"/>
  <c r="O113" i="32"/>
  <c r="O114" i="32"/>
  <c r="O115" i="32"/>
  <c r="O116" i="32"/>
  <c r="O117" i="32"/>
  <c r="O118" i="32"/>
  <c r="O119" i="32"/>
  <c r="O120" i="32"/>
  <c r="O121" i="32"/>
  <c r="O122" i="32"/>
  <c r="O123" i="32"/>
  <c r="O124" i="32"/>
  <c r="O125" i="32"/>
  <c r="O126" i="32"/>
  <c r="O127" i="32"/>
  <c r="O128" i="32"/>
  <c r="O129" i="32"/>
  <c r="O130" i="32"/>
  <c r="O131" i="32"/>
  <c r="O132" i="32"/>
  <c r="O133" i="32"/>
  <c r="O134" i="32"/>
  <c r="O135" i="32"/>
  <c r="O136" i="32"/>
  <c r="O137" i="32"/>
  <c r="O138" i="32"/>
  <c r="O139" i="32"/>
  <c r="O140" i="32"/>
  <c r="O141" i="32"/>
  <c r="O142" i="32"/>
  <c r="O143" i="32"/>
  <c r="O144" i="32"/>
  <c r="O145" i="32"/>
  <c r="O146" i="32"/>
  <c r="O147" i="32"/>
  <c r="O148" i="32"/>
  <c r="O149" i="32"/>
  <c r="O150" i="32"/>
  <c r="O151" i="32"/>
  <c r="O152" i="32"/>
  <c r="O153" i="32"/>
  <c r="O154" i="32"/>
  <c r="O155" i="32"/>
  <c r="O156" i="32"/>
  <c r="O157" i="32"/>
  <c r="O158" i="32"/>
  <c r="O159" i="32"/>
  <c r="O160" i="32"/>
  <c r="O161" i="32"/>
  <c r="O162" i="32"/>
  <c r="O163" i="32"/>
  <c r="O164" i="32"/>
  <c r="O165" i="32"/>
  <c r="O166" i="32"/>
  <c r="O167" i="32"/>
  <c r="O168" i="32"/>
  <c r="O169" i="32"/>
  <c r="O170" i="32"/>
  <c r="O171" i="32"/>
  <c r="O172" i="32"/>
  <c r="O173" i="32"/>
  <c r="O174" i="32"/>
  <c r="O175" i="32"/>
  <c r="O176" i="32"/>
  <c r="O177" i="32"/>
  <c r="O178" i="32"/>
  <c r="O179" i="32"/>
  <c r="O180" i="32"/>
  <c r="O181" i="32"/>
  <c r="O182" i="32"/>
  <c r="O183" i="32"/>
  <c r="O184" i="32"/>
  <c r="O185" i="32"/>
  <c r="O186" i="32"/>
  <c r="O187" i="32"/>
  <c r="O188" i="32"/>
  <c r="O189" i="32"/>
  <c r="O190" i="32"/>
  <c r="O191" i="32"/>
  <c r="O192" i="32"/>
  <c r="O193" i="32"/>
  <c r="O194" i="32"/>
  <c r="O195" i="32"/>
  <c r="O196" i="32"/>
  <c r="O197" i="32"/>
  <c r="O198" i="32"/>
  <c r="O199" i="32"/>
  <c r="O200" i="32"/>
  <c r="O201" i="32"/>
  <c r="O202" i="32"/>
  <c r="O203" i="32"/>
  <c r="O204" i="32"/>
  <c r="O205" i="32"/>
  <c r="O206" i="32"/>
  <c r="O207" i="32"/>
  <c r="O208" i="32"/>
  <c r="O209" i="32"/>
  <c r="O210" i="32"/>
  <c r="O211" i="32"/>
  <c r="O212" i="32"/>
  <c r="O213" i="32"/>
  <c r="O214" i="32"/>
  <c r="O215" i="32"/>
  <c r="O216" i="32"/>
  <c r="O217" i="32"/>
  <c r="O218" i="32"/>
  <c r="O219" i="32"/>
  <c r="O220" i="32"/>
  <c r="O221" i="32"/>
  <c r="O222" i="32"/>
  <c r="O223" i="32"/>
  <c r="O224" i="32"/>
  <c r="O225" i="32"/>
  <c r="O226" i="32"/>
  <c r="O227" i="32"/>
  <c r="O228" i="32"/>
  <c r="O229" i="32"/>
  <c r="O230" i="32"/>
  <c r="O231" i="32"/>
  <c r="O232" i="32"/>
  <c r="O233" i="32"/>
  <c r="O234" i="32"/>
  <c r="O235" i="32"/>
  <c r="O236" i="32"/>
  <c r="O237" i="32"/>
  <c r="O238" i="32"/>
  <c r="O239" i="32"/>
  <c r="O240" i="32"/>
  <c r="O241" i="32"/>
  <c r="O242" i="32"/>
  <c r="O243" i="32"/>
  <c r="O244" i="32"/>
  <c r="O245" i="32"/>
  <c r="O246" i="32"/>
  <c r="O247" i="32"/>
  <c r="O248" i="32"/>
  <c r="O249" i="32"/>
  <c r="O250" i="32"/>
  <c r="O251" i="32"/>
  <c r="O252" i="32"/>
  <c r="O253" i="32"/>
  <c r="O254" i="32"/>
  <c r="O255" i="32"/>
  <c r="O256" i="32"/>
  <c r="O257" i="32"/>
  <c r="O258" i="32"/>
  <c r="O259" i="32"/>
  <c r="O260" i="32"/>
  <c r="O261" i="32"/>
  <c r="O262" i="32"/>
  <c r="O263" i="32"/>
  <c r="O264" i="32"/>
  <c r="O265" i="32"/>
  <c r="O266" i="32"/>
  <c r="O267" i="32"/>
  <c r="O268" i="32"/>
  <c r="O269" i="32"/>
  <c r="O270" i="32"/>
  <c r="O271" i="32"/>
  <c r="O272" i="32"/>
  <c r="O273" i="32"/>
  <c r="O274" i="32"/>
  <c r="O275" i="32"/>
  <c r="O276" i="32"/>
  <c r="O277" i="32"/>
  <c r="O278" i="32"/>
  <c r="O279" i="32"/>
  <c r="O280" i="32"/>
  <c r="O281" i="32"/>
  <c r="O282" i="32"/>
  <c r="O283" i="32"/>
  <c r="O284" i="32"/>
  <c r="O285" i="32"/>
  <c r="O286" i="32"/>
  <c r="O287" i="32"/>
  <c r="O288" i="32"/>
  <c r="O289" i="32"/>
  <c r="O290" i="32"/>
  <c r="O291" i="32"/>
  <c r="O292" i="32"/>
  <c r="O293" i="32"/>
  <c r="O294" i="32"/>
  <c r="O295" i="32"/>
  <c r="O296" i="32"/>
  <c r="O297" i="32"/>
  <c r="O298" i="32"/>
  <c r="O299" i="32"/>
  <c r="O300" i="32"/>
  <c r="O301" i="32"/>
  <c r="O302" i="32"/>
  <c r="O303" i="32"/>
  <c r="O304" i="32"/>
  <c r="O305" i="32"/>
  <c r="O306" i="32"/>
  <c r="O307" i="32"/>
  <c r="O308" i="32"/>
  <c r="O309" i="32"/>
  <c r="O310" i="32"/>
  <c r="O311" i="32"/>
  <c r="O312" i="32"/>
  <c r="O313" i="32"/>
  <c r="O314" i="32"/>
  <c r="O315" i="32"/>
  <c r="O316" i="32"/>
  <c r="O317" i="32"/>
  <c r="O318" i="32"/>
  <c r="O319" i="32"/>
  <c r="O320" i="32"/>
  <c r="O321" i="32"/>
  <c r="O322" i="32"/>
  <c r="O323" i="32"/>
  <c r="O324" i="32"/>
  <c r="O325" i="32"/>
  <c r="O326" i="32"/>
  <c r="O327" i="32"/>
  <c r="O328" i="32"/>
  <c r="O329" i="32"/>
  <c r="O330" i="32"/>
  <c r="O331" i="32"/>
  <c r="O332" i="32"/>
  <c r="O333" i="32"/>
  <c r="O334" i="32"/>
  <c r="O335" i="32"/>
  <c r="O336" i="32"/>
  <c r="O337" i="32"/>
  <c r="O338" i="32"/>
  <c r="O339" i="32"/>
  <c r="O340" i="32"/>
  <c r="O341" i="32"/>
  <c r="O342" i="32"/>
  <c r="O343" i="32"/>
  <c r="O344" i="32"/>
  <c r="O345" i="32"/>
  <c r="O346" i="32"/>
  <c r="O347" i="32"/>
  <c r="O348" i="32"/>
  <c r="O349" i="32"/>
  <c r="O350" i="32"/>
  <c r="O351" i="32"/>
  <c r="O352" i="32"/>
  <c r="O353" i="32"/>
  <c r="O354" i="32"/>
  <c r="O355" i="32"/>
  <c r="O356" i="32"/>
  <c r="O357" i="32"/>
  <c r="O358" i="32"/>
  <c r="O359" i="32"/>
  <c r="O360" i="32"/>
  <c r="O361" i="32"/>
  <c r="O362" i="32"/>
  <c r="O363" i="32"/>
  <c r="O364" i="32"/>
  <c r="O365" i="32"/>
  <c r="O366" i="32"/>
  <c r="O367" i="32"/>
  <c r="O368" i="32"/>
  <c r="O369" i="32"/>
  <c r="O370" i="32"/>
  <c r="O371" i="32"/>
  <c r="O372" i="32"/>
  <c r="O373" i="32"/>
  <c r="O374" i="32"/>
  <c r="O375" i="32"/>
  <c r="O376" i="32"/>
  <c r="O377" i="32"/>
  <c r="O378" i="32"/>
  <c r="O379" i="32"/>
  <c r="O380" i="32"/>
  <c r="O381" i="32"/>
  <c r="O382" i="32"/>
  <c r="O383" i="32"/>
  <c r="O384" i="32"/>
  <c r="O385" i="32"/>
  <c r="O386" i="32"/>
  <c r="O387" i="32"/>
  <c r="O388" i="32"/>
  <c r="O389" i="32"/>
  <c r="O390" i="32"/>
  <c r="O391" i="32"/>
  <c r="O392" i="32"/>
  <c r="O393" i="32"/>
  <c r="O394" i="32"/>
  <c r="O395" i="32"/>
  <c r="O396" i="32"/>
  <c r="O397" i="32"/>
  <c r="O398" i="32"/>
  <c r="O399" i="32"/>
  <c r="O400" i="32"/>
  <c r="O401" i="32"/>
  <c r="O402" i="32"/>
  <c r="O403" i="32"/>
  <c r="O404" i="32"/>
  <c r="O405" i="32"/>
  <c r="O406" i="32"/>
  <c r="O407" i="32"/>
  <c r="O408" i="32"/>
  <c r="O409" i="32"/>
  <c r="O410" i="32"/>
  <c r="O411" i="32"/>
  <c r="O412" i="32"/>
  <c r="O413" i="32"/>
  <c r="O414" i="32"/>
  <c r="O415" i="32"/>
  <c r="O416" i="32"/>
  <c r="O417" i="32"/>
  <c r="O418" i="32"/>
  <c r="O419" i="32"/>
  <c r="O420" i="32"/>
  <c r="O421" i="32"/>
  <c r="O422" i="32"/>
  <c r="O423" i="32"/>
  <c r="O424" i="32"/>
  <c r="O425" i="32"/>
  <c r="O426" i="32"/>
  <c r="O427" i="32"/>
  <c r="O428" i="32"/>
  <c r="O429" i="32"/>
  <c r="O430" i="32"/>
  <c r="O431" i="32"/>
  <c r="O432" i="32"/>
  <c r="O433" i="32"/>
  <c r="O434" i="32"/>
  <c r="O435" i="32"/>
  <c r="O436" i="32"/>
  <c r="O437" i="32"/>
  <c r="O438" i="32"/>
  <c r="O439" i="32"/>
  <c r="O440" i="32"/>
  <c r="O441" i="32"/>
  <c r="O442" i="32"/>
  <c r="O443" i="32"/>
  <c r="O444" i="32"/>
  <c r="O445" i="32"/>
  <c r="O446" i="32"/>
  <c r="O447" i="32"/>
  <c r="O448" i="32"/>
  <c r="O449" i="32"/>
  <c r="O450" i="32"/>
  <c r="O451" i="32"/>
  <c r="O452" i="32"/>
  <c r="O453" i="32"/>
  <c r="O454" i="32"/>
  <c r="O455" i="32"/>
  <c r="O456" i="32"/>
  <c r="O457" i="32"/>
  <c r="O458" i="32"/>
  <c r="O459" i="32"/>
  <c r="O460" i="32"/>
  <c r="O461" i="32"/>
  <c r="O462" i="32"/>
  <c r="O463" i="32"/>
  <c r="O464" i="32"/>
  <c r="O465" i="32"/>
  <c r="O466" i="32"/>
  <c r="O467" i="32"/>
  <c r="O468" i="32"/>
  <c r="O469" i="32"/>
  <c r="O470" i="32"/>
  <c r="O471" i="32"/>
  <c r="O472" i="32"/>
  <c r="O473" i="32"/>
  <c r="O474" i="32"/>
  <c r="O475" i="32"/>
  <c r="O476" i="32"/>
  <c r="O477" i="32"/>
  <c r="O478" i="32"/>
  <c r="O479" i="32"/>
  <c r="O480" i="32"/>
  <c r="O481" i="32"/>
  <c r="O482" i="32"/>
  <c r="O483" i="32"/>
  <c r="O484" i="32"/>
  <c r="O485" i="32"/>
  <c r="O486" i="32"/>
  <c r="O487" i="32"/>
  <c r="O488" i="32"/>
  <c r="O489" i="32"/>
  <c r="O490" i="32"/>
  <c r="O491" i="32"/>
  <c r="O492" i="32"/>
  <c r="O493" i="32"/>
  <c r="O494" i="32"/>
  <c r="O495" i="32"/>
  <c r="O496" i="32"/>
  <c r="O497" i="32"/>
  <c r="O498" i="32"/>
  <c r="O499" i="32"/>
  <c r="O500" i="32"/>
  <c r="O501" i="32"/>
  <c r="O502" i="32"/>
  <c r="O503" i="32"/>
  <c r="O504" i="32"/>
  <c r="O505" i="32"/>
  <c r="O506" i="32"/>
  <c r="O507" i="32"/>
  <c r="O508" i="32"/>
  <c r="O509" i="32"/>
  <c r="O510" i="32"/>
  <c r="O511" i="32"/>
  <c r="O512" i="32"/>
  <c r="O513" i="32"/>
  <c r="O514" i="32"/>
  <c r="O515" i="32"/>
  <c r="O516" i="32"/>
  <c r="O517" i="32"/>
  <c r="O518" i="32"/>
  <c r="O519" i="32"/>
  <c r="O520" i="32"/>
  <c r="O521" i="32"/>
  <c r="O522" i="32"/>
  <c r="O523" i="32"/>
  <c r="O524" i="32"/>
  <c r="O525" i="32"/>
  <c r="O526" i="32"/>
  <c r="O527" i="32"/>
  <c r="O528" i="32"/>
  <c r="O529" i="32"/>
  <c r="O530" i="32"/>
  <c r="O531" i="32"/>
  <c r="O532" i="32"/>
  <c r="O533" i="32"/>
  <c r="O534" i="32"/>
  <c r="O535" i="32"/>
  <c r="O536" i="32"/>
  <c r="O537" i="32"/>
  <c r="O538" i="32"/>
  <c r="O539" i="32"/>
  <c r="O540" i="32"/>
  <c r="O541" i="32"/>
  <c r="O542" i="32"/>
  <c r="O543" i="32"/>
  <c r="O544" i="32"/>
  <c r="O545" i="32"/>
  <c r="O546" i="32"/>
  <c r="O547" i="32"/>
  <c r="O548" i="32"/>
  <c r="O549" i="32"/>
  <c r="O550" i="32"/>
  <c r="O551" i="32"/>
  <c r="O552" i="32"/>
  <c r="O553" i="32"/>
  <c r="O554" i="32"/>
  <c r="O555" i="32"/>
  <c r="O556" i="32"/>
  <c r="O557" i="32"/>
  <c r="O558" i="32"/>
  <c r="O559" i="32"/>
  <c r="O560" i="32"/>
  <c r="O561" i="32"/>
  <c r="O562" i="32"/>
  <c r="O563" i="32"/>
  <c r="O564" i="32"/>
  <c r="O565" i="32"/>
  <c r="O566" i="32"/>
  <c r="O567" i="32"/>
  <c r="O568" i="32"/>
  <c r="O569" i="32"/>
  <c r="O570" i="32"/>
  <c r="O571" i="32"/>
  <c r="O572" i="32"/>
  <c r="O573" i="32"/>
  <c r="O574" i="32"/>
  <c r="O575" i="32"/>
  <c r="O576" i="32"/>
  <c r="O577" i="32"/>
  <c r="O578" i="32"/>
  <c r="O579" i="32"/>
  <c r="O580" i="32"/>
  <c r="O581" i="32"/>
  <c r="O582" i="32"/>
  <c r="O583" i="32"/>
  <c r="O584" i="32"/>
  <c r="O585" i="32"/>
  <c r="O586" i="32"/>
  <c r="O587" i="32"/>
  <c r="O588" i="32"/>
  <c r="O589" i="32"/>
  <c r="O590" i="32"/>
  <c r="O591" i="32"/>
  <c r="O592" i="32"/>
  <c r="O593" i="32"/>
  <c r="O594" i="32"/>
  <c r="O595" i="32"/>
  <c r="O596" i="32"/>
  <c r="O597" i="32"/>
  <c r="O598" i="32"/>
  <c r="O599" i="32"/>
  <c r="O600" i="32"/>
  <c r="O601" i="32"/>
  <c r="O602" i="32"/>
  <c r="O603" i="32"/>
  <c r="O604" i="32"/>
  <c r="O605" i="32"/>
  <c r="O606" i="32"/>
  <c r="O607" i="32"/>
  <c r="O608" i="32"/>
  <c r="O609" i="32"/>
  <c r="O610" i="32"/>
  <c r="O611" i="32"/>
  <c r="O612" i="32"/>
  <c r="O613" i="32"/>
  <c r="O614" i="32"/>
  <c r="O615" i="32"/>
  <c r="O616" i="32"/>
  <c r="O617" i="32"/>
  <c r="O618" i="32"/>
  <c r="O619" i="32"/>
  <c r="O620" i="32"/>
  <c r="O621" i="32"/>
  <c r="O622" i="32"/>
  <c r="O623" i="32"/>
  <c r="O624" i="32"/>
  <c r="O625" i="32"/>
  <c r="O626" i="32"/>
  <c r="O627" i="32"/>
  <c r="O628" i="32"/>
  <c r="O629" i="32"/>
  <c r="O630" i="32"/>
  <c r="O631" i="32"/>
  <c r="O632" i="32"/>
  <c r="O633" i="32"/>
  <c r="O634" i="32"/>
  <c r="O635" i="32"/>
  <c r="O636" i="32"/>
  <c r="O637" i="32"/>
  <c r="O638" i="32"/>
  <c r="O639" i="32"/>
  <c r="O640" i="32"/>
  <c r="O641" i="32"/>
  <c r="O642" i="32"/>
  <c r="O643" i="32"/>
  <c r="O644" i="32"/>
  <c r="O645" i="32"/>
  <c r="O646" i="32"/>
  <c r="O647" i="32"/>
  <c r="O648" i="32"/>
  <c r="O649" i="32"/>
  <c r="O650" i="32"/>
  <c r="O651" i="32"/>
  <c r="O652" i="32"/>
  <c r="O653" i="32"/>
  <c r="O654" i="32"/>
  <c r="O655" i="32"/>
  <c r="O656" i="32"/>
  <c r="O657" i="32"/>
  <c r="O658" i="32"/>
  <c r="O659" i="32"/>
  <c r="O660" i="32"/>
  <c r="O661" i="32"/>
  <c r="O662" i="32"/>
  <c r="O663" i="32"/>
  <c r="O664" i="32"/>
  <c r="O665" i="32"/>
  <c r="O666" i="32"/>
  <c r="O667" i="32"/>
  <c r="O668" i="32"/>
  <c r="O669" i="32"/>
  <c r="O670" i="32"/>
  <c r="O671" i="32"/>
  <c r="O672" i="32"/>
  <c r="O673" i="32"/>
  <c r="O674" i="32"/>
  <c r="O675" i="32"/>
  <c r="O676" i="32"/>
  <c r="O677" i="32"/>
  <c r="O678" i="32"/>
  <c r="O679" i="32"/>
  <c r="O680" i="32"/>
  <c r="O681" i="32"/>
  <c r="O682" i="32"/>
  <c r="O683" i="32"/>
  <c r="O684" i="32"/>
  <c r="O685" i="32"/>
  <c r="O686" i="32"/>
  <c r="O687" i="32"/>
  <c r="O688" i="32"/>
  <c r="O689" i="32"/>
  <c r="O690" i="32"/>
  <c r="O691" i="32"/>
  <c r="O692" i="32"/>
  <c r="O693" i="32"/>
  <c r="O694" i="32"/>
  <c r="O695" i="32"/>
  <c r="O696" i="32"/>
  <c r="O697" i="32"/>
  <c r="O698" i="32"/>
  <c r="O699" i="32"/>
  <c r="O700" i="32"/>
  <c r="O701" i="32"/>
  <c r="O702" i="32"/>
  <c r="O703" i="32"/>
  <c r="O704" i="32"/>
  <c r="O705" i="32"/>
  <c r="O706" i="32"/>
  <c r="O707" i="32"/>
  <c r="O708" i="32"/>
  <c r="O709" i="32"/>
  <c r="O710" i="32"/>
  <c r="O711" i="32"/>
  <c r="O712" i="32"/>
  <c r="O713" i="32"/>
  <c r="O714" i="32"/>
  <c r="O715" i="32"/>
  <c r="O716" i="32"/>
  <c r="O717" i="32"/>
  <c r="O718" i="32"/>
  <c r="O719" i="32"/>
  <c r="O720" i="32"/>
  <c r="O721" i="32"/>
  <c r="O722" i="32"/>
  <c r="O723" i="32"/>
  <c r="O724" i="32"/>
  <c r="O725" i="32"/>
  <c r="O726" i="32"/>
  <c r="O727" i="32"/>
  <c r="O728" i="32"/>
  <c r="O729" i="32"/>
  <c r="O730" i="32"/>
  <c r="O731" i="32"/>
  <c r="O732" i="32"/>
  <c r="O733" i="32"/>
  <c r="O734" i="32"/>
  <c r="O735" i="32"/>
  <c r="O736" i="32"/>
  <c r="O737" i="32"/>
  <c r="O738" i="32"/>
  <c r="O739" i="32"/>
  <c r="O740" i="32"/>
  <c r="O741" i="32"/>
  <c r="O742" i="32"/>
  <c r="O743" i="32"/>
  <c r="O744" i="32"/>
  <c r="O745" i="32"/>
  <c r="O746" i="32"/>
  <c r="O747" i="32"/>
  <c r="O748" i="32"/>
  <c r="O749" i="32"/>
  <c r="O750" i="32"/>
  <c r="O751" i="32"/>
  <c r="O752" i="32"/>
  <c r="O753" i="32"/>
  <c r="O754" i="32"/>
  <c r="O755" i="32"/>
  <c r="O756" i="32"/>
  <c r="O757" i="32"/>
  <c r="O758" i="32"/>
  <c r="O759" i="32"/>
  <c r="O760" i="32"/>
  <c r="O761" i="32"/>
  <c r="O762" i="32"/>
  <c r="O763" i="32"/>
  <c r="O764" i="32"/>
  <c r="O765" i="32"/>
  <c r="O766" i="32"/>
  <c r="O767" i="32"/>
  <c r="O768" i="32"/>
  <c r="O769" i="32"/>
  <c r="O770" i="32"/>
  <c r="O771" i="32"/>
  <c r="O772" i="32"/>
  <c r="O773" i="32"/>
  <c r="O774" i="32"/>
  <c r="O775" i="32"/>
  <c r="O776" i="32"/>
  <c r="O777" i="32"/>
  <c r="O778" i="32"/>
  <c r="O779" i="32"/>
  <c r="O780" i="32"/>
  <c r="O781" i="32"/>
  <c r="O782" i="32"/>
  <c r="O783" i="32"/>
  <c r="O784" i="32"/>
  <c r="O785" i="32"/>
  <c r="O786" i="32"/>
  <c r="O787" i="32"/>
  <c r="O788" i="32"/>
  <c r="O789" i="32"/>
  <c r="O790" i="32"/>
  <c r="O791" i="32"/>
  <c r="O792" i="32"/>
  <c r="O793" i="32"/>
  <c r="O794" i="32"/>
  <c r="O795" i="32"/>
  <c r="O796" i="32"/>
  <c r="O797" i="32"/>
  <c r="O798" i="32"/>
  <c r="O799" i="32"/>
  <c r="O800" i="32"/>
  <c r="O801" i="32"/>
  <c r="O802" i="32"/>
  <c r="O803" i="32"/>
  <c r="O804" i="32"/>
  <c r="O805" i="32"/>
  <c r="O806" i="32"/>
  <c r="O807" i="32"/>
  <c r="O808" i="32"/>
  <c r="O809" i="32"/>
  <c r="O810" i="32"/>
  <c r="O811" i="32"/>
  <c r="O812" i="32"/>
  <c r="O813" i="32"/>
  <c r="O814" i="32"/>
  <c r="O815" i="32"/>
  <c r="O816" i="32"/>
  <c r="O817" i="32"/>
  <c r="O818" i="32"/>
  <c r="O819" i="32"/>
  <c r="O820" i="32"/>
  <c r="O821" i="32"/>
  <c r="O822" i="32"/>
  <c r="O823" i="32"/>
  <c r="O824" i="32"/>
  <c r="O825" i="32"/>
  <c r="O826" i="32"/>
  <c r="O827" i="32"/>
  <c r="O828" i="32"/>
  <c r="O829" i="32"/>
  <c r="O830" i="32"/>
  <c r="O831" i="32"/>
  <c r="O832" i="32"/>
  <c r="O833" i="32"/>
  <c r="O834" i="32"/>
  <c r="O835" i="32"/>
  <c r="O836" i="32"/>
  <c r="O837" i="32"/>
  <c r="O838" i="32"/>
  <c r="O839" i="32"/>
  <c r="O840" i="32"/>
  <c r="O841" i="32"/>
  <c r="O842" i="32"/>
  <c r="O843" i="32"/>
  <c r="O844" i="32"/>
  <c r="O845" i="32"/>
  <c r="O846" i="32"/>
  <c r="O847" i="32"/>
  <c r="O848" i="32"/>
  <c r="O849" i="32"/>
  <c r="O850" i="32"/>
  <c r="O851" i="32"/>
  <c r="O852" i="32"/>
  <c r="O853" i="32"/>
  <c r="O854" i="32"/>
  <c r="O855" i="32"/>
  <c r="O856" i="32"/>
  <c r="O857" i="32"/>
  <c r="O858" i="32"/>
  <c r="O859" i="32"/>
  <c r="O860" i="32"/>
  <c r="O861" i="32"/>
  <c r="O862" i="32"/>
  <c r="O863" i="32"/>
  <c r="O864" i="32"/>
  <c r="O865" i="32"/>
  <c r="O866" i="32"/>
  <c r="O867" i="32"/>
  <c r="O868" i="32"/>
  <c r="O869" i="32"/>
  <c r="O870" i="32"/>
  <c r="O871" i="32"/>
  <c r="O872" i="32"/>
  <c r="O873" i="32"/>
  <c r="O874" i="32"/>
  <c r="O875" i="32"/>
  <c r="O876" i="32"/>
  <c r="O877" i="32"/>
  <c r="O878" i="32"/>
  <c r="O879" i="32"/>
  <c r="O880" i="32"/>
  <c r="O881" i="32"/>
  <c r="O882" i="32"/>
  <c r="O883" i="32"/>
  <c r="O884" i="32"/>
  <c r="O885" i="32"/>
  <c r="O886" i="32"/>
  <c r="O887" i="32"/>
  <c r="O888" i="32"/>
  <c r="O889" i="32"/>
  <c r="O890" i="32"/>
  <c r="O891" i="32"/>
  <c r="O892" i="32"/>
  <c r="O893" i="32"/>
  <c r="O894" i="32"/>
  <c r="O895" i="32"/>
  <c r="O896" i="32"/>
  <c r="O897" i="32"/>
  <c r="O898" i="32"/>
  <c r="O899" i="32"/>
  <c r="O900" i="32"/>
  <c r="O901" i="32"/>
  <c r="O902" i="32"/>
  <c r="O903" i="32"/>
  <c r="O904" i="32"/>
  <c r="O905" i="32"/>
  <c r="O906" i="32"/>
  <c r="O907" i="32"/>
  <c r="O908" i="32"/>
  <c r="O909" i="32"/>
  <c r="O910" i="32"/>
  <c r="O911" i="32"/>
  <c r="O912" i="32"/>
  <c r="O913" i="32"/>
  <c r="O914" i="32"/>
  <c r="O915" i="32"/>
  <c r="O916" i="32"/>
  <c r="O917" i="32"/>
  <c r="O918" i="32"/>
  <c r="O919" i="32"/>
  <c r="O920" i="32"/>
  <c r="O921" i="32"/>
  <c r="O922" i="32"/>
  <c r="O923" i="32"/>
  <c r="O924" i="32"/>
  <c r="O925" i="32"/>
  <c r="O926" i="32"/>
  <c r="O927" i="32"/>
  <c r="O928" i="32"/>
  <c r="O929" i="32"/>
  <c r="O930" i="32"/>
  <c r="O931" i="32"/>
  <c r="O932" i="32"/>
  <c r="O933" i="32"/>
  <c r="O934" i="32"/>
  <c r="O935" i="32"/>
  <c r="O936" i="32"/>
  <c r="O937" i="32"/>
  <c r="O938" i="32"/>
  <c r="O939" i="32"/>
  <c r="O940" i="32"/>
  <c r="O941" i="32"/>
  <c r="O942" i="32"/>
  <c r="O943" i="32"/>
  <c r="O944" i="32"/>
  <c r="O945" i="32"/>
  <c r="O946" i="32"/>
  <c r="O947" i="32"/>
  <c r="O948" i="32"/>
  <c r="O949" i="32"/>
  <c r="O950" i="32"/>
  <c r="O951" i="32"/>
  <c r="O952" i="32"/>
  <c r="O953" i="32"/>
  <c r="O954" i="32"/>
  <c r="O955" i="32"/>
  <c r="O956" i="32"/>
  <c r="O957" i="32"/>
  <c r="O958" i="32"/>
  <c r="O959" i="32"/>
  <c r="O960" i="32"/>
  <c r="O961" i="32"/>
  <c r="O962" i="32"/>
  <c r="O963" i="32"/>
  <c r="O964" i="32"/>
  <c r="O965" i="32"/>
  <c r="O966" i="32"/>
  <c r="O967" i="32"/>
  <c r="O968" i="32"/>
  <c r="O969" i="32"/>
  <c r="O970" i="32"/>
  <c r="O971" i="32"/>
  <c r="O972" i="32"/>
  <c r="O973" i="32"/>
  <c r="O974" i="32"/>
  <c r="O975" i="32"/>
  <c r="O976" i="32"/>
  <c r="O977" i="32"/>
  <c r="O978" i="32"/>
  <c r="O979" i="32"/>
  <c r="O980" i="32"/>
  <c r="O981" i="32"/>
  <c r="O982" i="32"/>
  <c r="O983" i="32"/>
  <c r="O984" i="32"/>
  <c r="O985" i="32"/>
  <c r="O986" i="32"/>
  <c r="O987" i="32"/>
  <c r="O988" i="32"/>
  <c r="O989" i="32"/>
  <c r="O990" i="32"/>
  <c r="O991" i="32"/>
  <c r="O992" i="32"/>
  <c r="O993" i="32"/>
  <c r="O994" i="32"/>
  <c r="O995" i="32"/>
  <c r="O996" i="32"/>
  <c r="O997" i="32"/>
  <c r="O998" i="32"/>
  <c r="O999" i="32"/>
  <c r="O1000" i="32"/>
  <c r="O1001" i="3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A1002" i="8" l="1"/>
  <c r="A1003" i="8"/>
  <c r="A1004" i="8"/>
  <c r="A1005" i="8"/>
  <c r="A1006" i="8"/>
  <c r="A1007" i="8"/>
  <c r="A1008" i="8"/>
  <c r="A1009" i="8"/>
  <c r="A1010" i="8"/>
  <c r="A1011" i="8"/>
  <c r="A1012" i="8"/>
  <c r="A1013" i="8"/>
  <c r="A1014" i="8"/>
  <c r="A1015" i="8"/>
  <c r="A1016" i="8"/>
  <c r="A1017" i="8"/>
  <c r="A1018" i="8"/>
  <c r="A1019" i="8"/>
  <c r="A1020" i="8"/>
  <c r="A1021" i="8"/>
  <c r="A1022" i="8"/>
  <c r="A1023" i="8"/>
  <c r="A1024" i="8"/>
  <c r="A1025" i="8"/>
  <c r="A1026" i="8"/>
  <c r="A1027" i="8"/>
  <c r="A1028" i="8"/>
  <c r="A1029" i="8"/>
  <c r="A1030" i="8"/>
  <c r="A1031" i="8"/>
  <c r="A1032" i="8"/>
  <c r="A1033" i="8"/>
  <c r="A1034" i="8"/>
  <c r="A1035" i="8"/>
  <c r="A1036" i="8"/>
  <c r="A1037" i="8"/>
  <c r="A1038" i="8"/>
  <c r="A1039" i="8"/>
  <c r="A1040" i="8"/>
  <c r="A1041" i="8"/>
  <c r="A1042" i="8"/>
  <c r="A1043" i="8"/>
  <c r="A1044" i="8"/>
  <c r="A1045" i="8"/>
  <c r="A1046" i="8"/>
  <c r="A1047" i="8"/>
  <c r="A1048" i="8"/>
  <c r="A1049" i="8"/>
  <c r="A1050" i="8"/>
  <c r="A1051" i="8"/>
  <c r="A1052" i="8"/>
  <c r="A1053" i="8"/>
  <c r="A1054" i="8"/>
  <c r="A1055" i="8"/>
  <c r="A1056" i="8"/>
  <c r="A1057" i="8"/>
  <c r="A1058" i="8"/>
  <c r="A1059" i="8"/>
  <c r="A1060" i="8"/>
  <c r="A1061" i="8"/>
  <c r="A1062" i="8"/>
  <c r="A1063" i="8"/>
  <c r="A1064" i="8"/>
  <c r="A1065" i="8"/>
  <c r="A1066" i="8"/>
  <c r="A1067" i="8"/>
  <c r="A1068" i="8"/>
  <c r="A1069" i="8"/>
  <c r="A1070" i="8"/>
  <c r="A1071" i="8"/>
  <c r="A1072" i="8"/>
  <c r="A1073" i="8"/>
  <c r="A1074" i="8"/>
  <c r="A1075" i="8"/>
  <c r="A1076" i="8"/>
  <c r="A1077" i="8"/>
  <c r="A1078" i="8"/>
  <c r="A1079" i="8"/>
  <c r="A1080" i="8"/>
  <c r="A1081" i="8"/>
  <c r="A1082" i="8"/>
  <c r="A1083" i="8"/>
  <c r="A1084" i="8"/>
  <c r="A1085" i="8"/>
  <c r="A1086" i="8"/>
  <c r="A1087" i="8"/>
  <c r="A1088" i="8"/>
  <c r="A1089" i="8"/>
  <c r="A1090" i="8"/>
  <c r="A1091" i="8"/>
  <c r="A1092" i="8"/>
  <c r="A1093" i="8"/>
  <c r="A1094" i="8"/>
  <c r="A1095" i="8"/>
  <c r="A1096" i="8"/>
  <c r="A1097" i="8"/>
  <c r="A1098" i="8"/>
  <c r="A1099" i="8"/>
  <c r="A1100" i="8"/>
  <c r="A1101" i="8"/>
  <c r="A1102" i="8"/>
  <c r="A1103" i="8"/>
  <c r="A1104" i="8"/>
  <c r="A1105" i="8"/>
  <c r="A1106" i="8"/>
  <c r="A1107" i="8"/>
  <c r="A1108" i="8"/>
  <c r="A1109" i="8"/>
  <c r="A1110" i="8"/>
  <c r="A1111" i="8"/>
  <c r="A1112" i="8"/>
  <c r="A1113" i="8"/>
  <c r="A1114" i="8"/>
  <c r="A1115" i="8"/>
  <c r="A1116" i="8"/>
  <c r="A1117" i="8"/>
  <c r="A1118" i="8"/>
  <c r="A1119" i="8"/>
  <c r="A1120" i="8"/>
  <c r="A1121" i="8"/>
  <c r="A1122" i="8"/>
  <c r="A1123" i="8"/>
  <c r="A1124" i="8"/>
  <c r="A1125" i="8"/>
  <c r="A1126" i="8"/>
  <c r="A1127" i="8"/>
  <c r="A1128" i="8"/>
  <c r="A1129" i="8"/>
  <c r="A1130" i="8"/>
  <c r="A1131" i="8"/>
  <c r="A1132" i="8"/>
  <c r="A1133" i="8"/>
  <c r="A1134" i="8"/>
  <c r="A1135" i="8"/>
  <c r="A1136" i="8"/>
  <c r="A1137" i="8"/>
  <c r="A1138" i="8"/>
  <c r="A1139" i="8"/>
  <c r="A1140" i="8"/>
  <c r="A1141" i="8"/>
  <c r="A1142" i="8"/>
  <c r="A1143" i="8"/>
  <c r="A1144" i="8"/>
  <c r="A1145" i="8"/>
  <c r="A1146" i="8"/>
  <c r="A1147" i="8"/>
  <c r="A1148" i="8"/>
  <c r="A1149" i="8"/>
  <c r="A1150" i="8"/>
  <c r="A1151" i="8"/>
  <c r="A1152" i="8"/>
  <c r="A1153" i="8"/>
  <c r="A1154" i="8"/>
  <c r="A1155" i="8"/>
  <c r="A1156" i="8"/>
  <c r="A1157" i="8"/>
  <c r="A1158" i="8"/>
  <c r="A1159" i="8"/>
  <c r="A1160" i="8"/>
  <c r="A1161" i="8"/>
  <c r="A1162" i="8"/>
  <c r="A1163" i="8"/>
  <c r="A1164" i="8"/>
  <c r="A1165" i="8"/>
  <c r="A1166" i="8"/>
  <c r="A1167" i="8"/>
  <c r="A1168" i="8"/>
  <c r="A1169" i="8"/>
  <c r="A1170" i="8"/>
  <c r="A1171" i="8"/>
  <c r="A1172" i="8"/>
  <c r="A1173" i="8"/>
  <c r="A1174" i="8"/>
  <c r="A1175" i="8"/>
  <c r="A1176" i="8"/>
  <c r="A1177" i="8"/>
  <c r="A1178" i="8"/>
  <c r="A1179" i="8"/>
  <c r="A1180" i="8"/>
  <c r="A1181" i="8"/>
  <c r="A1182" i="8"/>
  <c r="A1183" i="8"/>
  <c r="A1184" i="8"/>
  <c r="A1185" i="8"/>
  <c r="A1186" i="8"/>
  <c r="A1187" i="8"/>
  <c r="A1188" i="8"/>
  <c r="A1189" i="8"/>
  <c r="A1190" i="8"/>
  <c r="A1191" i="8"/>
  <c r="A1192" i="8"/>
  <c r="A1193" i="8"/>
  <c r="A1194" i="8"/>
  <c r="A1195" i="8"/>
  <c r="A1196" i="8"/>
  <c r="A1197" i="8"/>
  <c r="A1198" i="8"/>
  <c r="A1199" i="8"/>
  <c r="A1200" i="8"/>
  <c r="A1201" i="8"/>
  <c r="A1202" i="8"/>
  <c r="A1203" i="8"/>
  <c r="A1204" i="8"/>
  <c r="A1205" i="8"/>
  <c r="A1206" i="8"/>
  <c r="A1207" i="8"/>
  <c r="A1208" i="8"/>
  <c r="A1209" i="8"/>
  <c r="A1210" i="8"/>
  <c r="A1211" i="8"/>
  <c r="A1212" i="8"/>
  <c r="A1213" i="8"/>
  <c r="A1214" i="8"/>
  <c r="A1215" i="8"/>
  <c r="A1216" i="8"/>
  <c r="A1217" i="8"/>
  <c r="A1218" i="8"/>
  <c r="A1219" i="8"/>
  <c r="A1220" i="8"/>
  <c r="A1221" i="8"/>
  <c r="A1222" i="8"/>
  <c r="A1223" i="8"/>
  <c r="A1224" i="8"/>
  <c r="A1225" i="8"/>
  <c r="A1226" i="8"/>
  <c r="A1227" i="8"/>
  <c r="A1228" i="8"/>
  <c r="A1229" i="8"/>
  <c r="A1230" i="8"/>
  <c r="A1231" i="8"/>
  <c r="A1232" i="8"/>
  <c r="A1233" i="8"/>
  <c r="A1234" i="8"/>
  <c r="A1235" i="8"/>
  <c r="A1236" i="8"/>
  <c r="A1237" i="8"/>
  <c r="A1238" i="8"/>
  <c r="A1239" i="8"/>
  <c r="A1240" i="8"/>
  <c r="A1241" i="8"/>
  <c r="A1242" i="8"/>
  <c r="A1243" i="8"/>
  <c r="A1244" i="8"/>
  <c r="A1245" i="8"/>
  <c r="A1246" i="8"/>
  <c r="A1247" i="8"/>
  <c r="A1248" i="8"/>
  <c r="A1249" i="8"/>
  <c r="A1250" i="8"/>
  <c r="A1251" i="8"/>
  <c r="A1252" i="8"/>
  <c r="A1253" i="8"/>
  <c r="A1254" i="8"/>
  <c r="A1255" i="8"/>
  <c r="A1256" i="8"/>
  <c r="A1257" i="8"/>
  <c r="A1258" i="8"/>
  <c r="A1259" i="8"/>
  <c r="A1260" i="8"/>
  <c r="A1261" i="8"/>
  <c r="A1262" i="8"/>
  <c r="A1263" i="8"/>
  <c r="A1264" i="8"/>
  <c r="A1265" i="8"/>
  <c r="A1266" i="8"/>
  <c r="A1267" i="8"/>
  <c r="A1268" i="8"/>
  <c r="A1269" i="8"/>
  <c r="A1270" i="8"/>
  <c r="A1271" i="8"/>
  <c r="A1272" i="8"/>
  <c r="A1273" i="8"/>
  <c r="A1274" i="8"/>
  <c r="A1275" i="8"/>
  <c r="A1276" i="8"/>
  <c r="A1277" i="8"/>
  <c r="A1278" i="8"/>
  <c r="A1279" i="8"/>
  <c r="A1280" i="8"/>
  <c r="A1281" i="8"/>
  <c r="A1282" i="8"/>
  <c r="A1283" i="8"/>
  <c r="A1284" i="8"/>
  <c r="A1285" i="8"/>
  <c r="A1286" i="8"/>
  <c r="A1287" i="8"/>
  <c r="A1288" i="8"/>
  <c r="A1289" i="8"/>
  <c r="A1290" i="8"/>
  <c r="A1291" i="8"/>
  <c r="A1292" i="8"/>
  <c r="A1293" i="8"/>
  <c r="A1294" i="8"/>
  <c r="A1295" i="8"/>
  <c r="A1296" i="8"/>
  <c r="A1297" i="8"/>
  <c r="A1298" i="8"/>
  <c r="A1299" i="8"/>
  <c r="A1300" i="8"/>
  <c r="A1301" i="8"/>
  <c r="A1302" i="8"/>
  <c r="A1303" i="8"/>
  <c r="A1304" i="8"/>
  <c r="A1305" i="8"/>
  <c r="A1306" i="8"/>
  <c r="A1307" i="8"/>
  <c r="A1308" i="8"/>
  <c r="A1309" i="8"/>
  <c r="A1310" i="8"/>
  <c r="A1311" i="8"/>
  <c r="A1312" i="8"/>
  <c r="A1313" i="8"/>
  <c r="A1314" i="8"/>
  <c r="A1315" i="8"/>
  <c r="A1316" i="8"/>
  <c r="A1317" i="8"/>
  <c r="A1318" i="8"/>
  <c r="A1319" i="8"/>
  <c r="A1320" i="8"/>
  <c r="A1321" i="8"/>
  <c r="A1322" i="8"/>
  <c r="A1323" i="8"/>
  <c r="A1324" i="8"/>
  <c r="A1325" i="8"/>
  <c r="A1326" i="8"/>
  <c r="A1327" i="8"/>
  <c r="A1328" i="8"/>
  <c r="A1329" i="8"/>
  <c r="A1330" i="8"/>
  <c r="A1331" i="8"/>
  <c r="A1332" i="8"/>
  <c r="A1333" i="8"/>
  <c r="A1334" i="8"/>
  <c r="A1335" i="8"/>
  <c r="A1336" i="8"/>
  <c r="A1337" i="8"/>
  <c r="A1338" i="8"/>
  <c r="A1339" i="8"/>
  <c r="A1340" i="8"/>
  <c r="A1341" i="8"/>
  <c r="A1342" i="8"/>
  <c r="A1343" i="8"/>
  <c r="A1344" i="8"/>
  <c r="A1345" i="8"/>
  <c r="A1346" i="8"/>
  <c r="A1347" i="8"/>
  <c r="A1348" i="8"/>
  <c r="A1349" i="8"/>
  <c r="A1350" i="8"/>
  <c r="A1351" i="8"/>
  <c r="A1352" i="8"/>
  <c r="A1353" i="8"/>
  <c r="A1354" i="8"/>
  <c r="A1355" i="8"/>
  <c r="A1356" i="8"/>
  <c r="A1357" i="8"/>
  <c r="A1358" i="8"/>
  <c r="A1359" i="8"/>
  <c r="A1360" i="8"/>
  <c r="A1361" i="8"/>
  <c r="A1362" i="8"/>
  <c r="A1363" i="8"/>
  <c r="A1364" i="8"/>
  <c r="A1365" i="8"/>
  <c r="A1366" i="8"/>
  <c r="A1367" i="8"/>
  <c r="A1368" i="8"/>
  <c r="A1369" i="8"/>
  <c r="A1370" i="8"/>
  <c r="A1371" i="8"/>
  <c r="A1372" i="8"/>
  <c r="A1373" i="8"/>
  <c r="A1374" i="8"/>
  <c r="A1375" i="8"/>
  <c r="A1376" i="8"/>
  <c r="A1377" i="8"/>
  <c r="A1378" i="8"/>
  <c r="A1379" i="8"/>
  <c r="A1380" i="8"/>
  <c r="A1381" i="8"/>
  <c r="A1382" i="8"/>
  <c r="A1383" i="8"/>
  <c r="A1384" i="8"/>
  <c r="A1385" i="8"/>
  <c r="A1386" i="8"/>
  <c r="A1387" i="8"/>
  <c r="A1388" i="8"/>
  <c r="A1389" i="8"/>
  <c r="A1390" i="8"/>
  <c r="A1391" i="8"/>
  <c r="A1392" i="8"/>
  <c r="A1393" i="8"/>
  <c r="A1394" i="8"/>
  <c r="A1395" i="8"/>
  <c r="A1396" i="8"/>
  <c r="A1397" i="8"/>
  <c r="A1398" i="8"/>
  <c r="A1399" i="8"/>
  <c r="A1400" i="8"/>
  <c r="A1401" i="8"/>
  <c r="A1402" i="8"/>
  <c r="A1403" i="8"/>
  <c r="A1404" i="8"/>
  <c r="A1405" i="8"/>
  <c r="A1406" i="8"/>
  <c r="A1407" i="8"/>
  <c r="A1408" i="8"/>
  <c r="A1409" i="8"/>
  <c r="A1410" i="8"/>
  <c r="A1411" i="8"/>
  <c r="A1412" i="8"/>
  <c r="A1413" i="8"/>
  <c r="A1414" i="8"/>
  <c r="A1415" i="8"/>
  <c r="A1416" i="8"/>
  <c r="A1417" i="8"/>
  <c r="A1418" i="8"/>
  <c r="A1419" i="8"/>
  <c r="A1420" i="8"/>
  <c r="A1421" i="8"/>
  <c r="A1422" i="8"/>
  <c r="A1423" i="8"/>
  <c r="A1424" i="8"/>
  <c r="A1425" i="8"/>
  <c r="A1426" i="8"/>
  <c r="A1427" i="8"/>
  <c r="A1428" i="8"/>
  <c r="A1429" i="8"/>
  <c r="A1430" i="8"/>
  <c r="A1431" i="8"/>
  <c r="A1432" i="8"/>
  <c r="A1433" i="8"/>
  <c r="A1434" i="8"/>
  <c r="A1435" i="8"/>
  <c r="A1436" i="8"/>
  <c r="A1437" i="8"/>
  <c r="A1438" i="8"/>
  <c r="A1439" i="8"/>
  <c r="A1440" i="8"/>
  <c r="A1441" i="8"/>
  <c r="A1442" i="8"/>
  <c r="A1443" i="8"/>
  <c r="A1444" i="8"/>
  <c r="A1445" i="8"/>
  <c r="A1446" i="8"/>
  <c r="A1447" i="8"/>
  <c r="A1448" i="8"/>
  <c r="A1449" i="8"/>
  <c r="A1450" i="8"/>
  <c r="A1451" i="8"/>
  <c r="A1452" i="8"/>
  <c r="A1453" i="8"/>
  <c r="A1454" i="8"/>
  <c r="A1455" i="8"/>
  <c r="A1456" i="8"/>
  <c r="A1457" i="8"/>
  <c r="A1458" i="8"/>
  <c r="A1459" i="8"/>
  <c r="A1460" i="8"/>
  <c r="A1461" i="8"/>
  <c r="A1462" i="8"/>
  <c r="A1463" i="8"/>
  <c r="A1464" i="8"/>
  <c r="A1465" i="8"/>
  <c r="A1466" i="8"/>
  <c r="A1467" i="8"/>
  <c r="A1468" i="8"/>
  <c r="A1469" i="8"/>
  <c r="A1470" i="8"/>
  <c r="A1471" i="8"/>
  <c r="A1472" i="8"/>
  <c r="A1473" i="8"/>
  <c r="A1474" i="8"/>
  <c r="A1475" i="8"/>
  <c r="A1476" i="8"/>
  <c r="A1477" i="8"/>
  <c r="A1478" i="8"/>
  <c r="A1479" i="8"/>
  <c r="A1480" i="8"/>
  <c r="A1481" i="8"/>
  <c r="A1482" i="8"/>
  <c r="A1483" i="8"/>
  <c r="A1484" i="8"/>
  <c r="A1485" i="8"/>
  <c r="A1486" i="8"/>
  <c r="A1487" i="8"/>
  <c r="A1488" i="8"/>
  <c r="A1489" i="8"/>
  <c r="A1490" i="8"/>
  <c r="A1491" i="8"/>
  <c r="A1492" i="8"/>
  <c r="A1493" i="8"/>
  <c r="A1494" i="8"/>
  <c r="A1495" i="8"/>
  <c r="A1496" i="8"/>
  <c r="A1497" i="8"/>
  <c r="A1498" i="8"/>
  <c r="A1499" i="8"/>
  <c r="A1500" i="8"/>
  <c r="A1501" i="8"/>
  <c r="C1002" i="8"/>
  <c r="C1003" i="8"/>
  <c r="C1004" i="8"/>
  <c r="C1005" i="8"/>
  <c r="C1006" i="8"/>
  <c r="C1007" i="8"/>
  <c r="C1008" i="8"/>
  <c r="C1009" i="8"/>
  <c r="C1010" i="8"/>
  <c r="C1011" i="8"/>
  <c r="C1012" i="8"/>
  <c r="C1013" i="8"/>
  <c r="C1014" i="8"/>
  <c r="C1015" i="8"/>
  <c r="C1016" i="8"/>
  <c r="C1017" i="8"/>
  <c r="C1018" i="8"/>
  <c r="C1019" i="8"/>
  <c r="C1020" i="8"/>
  <c r="C1021" i="8"/>
  <c r="C1022" i="8"/>
  <c r="C1023" i="8"/>
  <c r="C1024" i="8"/>
  <c r="C1025" i="8"/>
  <c r="C1026" i="8"/>
  <c r="C1027" i="8"/>
  <c r="C1028" i="8"/>
  <c r="C1029" i="8"/>
  <c r="C1030" i="8"/>
  <c r="C1031" i="8"/>
  <c r="C1032" i="8"/>
  <c r="C1033" i="8"/>
  <c r="C1034" i="8"/>
  <c r="C1035" i="8"/>
  <c r="C1036" i="8"/>
  <c r="C1037" i="8"/>
  <c r="C1038" i="8"/>
  <c r="C1039" i="8"/>
  <c r="C1040" i="8"/>
  <c r="C1041" i="8"/>
  <c r="C1042" i="8"/>
  <c r="C1043" i="8"/>
  <c r="C1044" i="8"/>
  <c r="C1045" i="8"/>
  <c r="C1046" i="8"/>
  <c r="C1047" i="8"/>
  <c r="C1048" i="8"/>
  <c r="C1049" i="8"/>
  <c r="C1050" i="8"/>
  <c r="C1051" i="8"/>
  <c r="C1052" i="8"/>
  <c r="C1053" i="8"/>
  <c r="C1054" i="8"/>
  <c r="C1055" i="8"/>
  <c r="C1056" i="8"/>
  <c r="C1057" i="8"/>
  <c r="C1058" i="8"/>
  <c r="C1059" i="8"/>
  <c r="C1060" i="8"/>
  <c r="C1061" i="8"/>
  <c r="C1062" i="8"/>
  <c r="C1063" i="8"/>
  <c r="C1064" i="8"/>
  <c r="C1065" i="8"/>
  <c r="C1066" i="8"/>
  <c r="C1067" i="8"/>
  <c r="C1068" i="8"/>
  <c r="C1069" i="8"/>
  <c r="C1070" i="8"/>
  <c r="C1071" i="8"/>
  <c r="C1072" i="8"/>
  <c r="C1073" i="8"/>
  <c r="C1074" i="8"/>
  <c r="C1075" i="8"/>
  <c r="C1076" i="8"/>
  <c r="C1077" i="8"/>
  <c r="C1078" i="8"/>
  <c r="C1079" i="8"/>
  <c r="C1080" i="8"/>
  <c r="C1081" i="8"/>
  <c r="C1082" i="8"/>
  <c r="C1083" i="8"/>
  <c r="C1084" i="8"/>
  <c r="C1085" i="8"/>
  <c r="C1086" i="8"/>
  <c r="C1087" i="8"/>
  <c r="C1088" i="8"/>
  <c r="C1089" i="8"/>
  <c r="C1090" i="8"/>
  <c r="C1091" i="8"/>
  <c r="C1092" i="8"/>
  <c r="C1093" i="8"/>
  <c r="C1094" i="8"/>
  <c r="C1095" i="8"/>
  <c r="C1096" i="8"/>
  <c r="C1097" i="8"/>
  <c r="C1098" i="8"/>
  <c r="C1099" i="8"/>
  <c r="C1100" i="8"/>
  <c r="C1101" i="8"/>
  <c r="C1102" i="8"/>
  <c r="C1103" i="8"/>
  <c r="C1104" i="8"/>
  <c r="C1105" i="8"/>
  <c r="C1106" i="8"/>
  <c r="C1107" i="8"/>
  <c r="C1108" i="8"/>
  <c r="C1109" i="8"/>
  <c r="C1110" i="8"/>
  <c r="C1111" i="8"/>
  <c r="C1112" i="8"/>
  <c r="C1113" i="8"/>
  <c r="C1114" i="8"/>
  <c r="C1115" i="8"/>
  <c r="C1116" i="8"/>
  <c r="C1117" i="8"/>
  <c r="C1118" i="8"/>
  <c r="C1119" i="8"/>
  <c r="C1120" i="8"/>
  <c r="C1121" i="8"/>
  <c r="C1122" i="8"/>
  <c r="C1123" i="8"/>
  <c r="C1124" i="8"/>
  <c r="C1125" i="8"/>
  <c r="C1126" i="8"/>
  <c r="C1127" i="8"/>
  <c r="C1128" i="8"/>
  <c r="C1129" i="8"/>
  <c r="C1130" i="8"/>
  <c r="C1131" i="8"/>
  <c r="C1132" i="8"/>
  <c r="C1133" i="8"/>
  <c r="C1134" i="8"/>
  <c r="C1135" i="8"/>
  <c r="C1136" i="8"/>
  <c r="C1137" i="8"/>
  <c r="C1138" i="8"/>
  <c r="C1139" i="8"/>
  <c r="C1140" i="8"/>
  <c r="C1141" i="8"/>
  <c r="C1142" i="8"/>
  <c r="C1143" i="8"/>
  <c r="C1144" i="8"/>
  <c r="C1145" i="8"/>
  <c r="C1146" i="8"/>
  <c r="C1147" i="8"/>
  <c r="C1148" i="8"/>
  <c r="C1149" i="8"/>
  <c r="C1150" i="8"/>
  <c r="C1151" i="8"/>
  <c r="C1152" i="8"/>
  <c r="C1153" i="8"/>
  <c r="C1154" i="8"/>
  <c r="C1155" i="8"/>
  <c r="C1156" i="8"/>
  <c r="C1157" i="8"/>
  <c r="C1158" i="8"/>
  <c r="C1159" i="8"/>
  <c r="C1160" i="8"/>
  <c r="C1161" i="8"/>
  <c r="C1162" i="8"/>
  <c r="C1163" i="8"/>
  <c r="C1164" i="8"/>
  <c r="C1165" i="8"/>
  <c r="C1166" i="8"/>
  <c r="C1167" i="8"/>
  <c r="C1168" i="8"/>
  <c r="C1169" i="8"/>
  <c r="C1170" i="8"/>
  <c r="C1171" i="8"/>
  <c r="C1172" i="8"/>
  <c r="C1173" i="8"/>
  <c r="C1174" i="8"/>
  <c r="C1175" i="8"/>
  <c r="C1176" i="8"/>
  <c r="C1177" i="8"/>
  <c r="C1178" i="8"/>
  <c r="C1179" i="8"/>
  <c r="C1180" i="8"/>
  <c r="C1181" i="8"/>
  <c r="C1182" i="8"/>
  <c r="C1183" i="8"/>
  <c r="C1184" i="8"/>
  <c r="C1185" i="8"/>
  <c r="C1186" i="8"/>
  <c r="C1187" i="8"/>
  <c r="C1188" i="8"/>
  <c r="C1189" i="8"/>
  <c r="C1190" i="8"/>
  <c r="C1191" i="8"/>
  <c r="C1192" i="8"/>
  <c r="C1193" i="8"/>
  <c r="C1194" i="8"/>
  <c r="C1195" i="8"/>
  <c r="C1196" i="8"/>
  <c r="C1197" i="8"/>
  <c r="C1198" i="8"/>
  <c r="C1199" i="8"/>
  <c r="C1200" i="8"/>
  <c r="C1201" i="8"/>
  <c r="C1202" i="8"/>
  <c r="C1203" i="8"/>
  <c r="C1204" i="8"/>
  <c r="C1205" i="8"/>
  <c r="C1206" i="8"/>
  <c r="C1207" i="8"/>
  <c r="C1208" i="8"/>
  <c r="C1209" i="8"/>
  <c r="C1210" i="8"/>
  <c r="C1211" i="8"/>
  <c r="C1212" i="8"/>
  <c r="C1213" i="8"/>
  <c r="C1214" i="8"/>
  <c r="C1215" i="8"/>
  <c r="C1216" i="8"/>
  <c r="C1217" i="8"/>
  <c r="C1218" i="8"/>
  <c r="C1219" i="8"/>
  <c r="C1220" i="8"/>
  <c r="C1221" i="8"/>
  <c r="C1222" i="8"/>
  <c r="C1223" i="8"/>
  <c r="C1224" i="8"/>
  <c r="C1225" i="8"/>
  <c r="C1226" i="8"/>
  <c r="C1227" i="8"/>
  <c r="C1228" i="8"/>
  <c r="C1229" i="8"/>
  <c r="C1230" i="8"/>
  <c r="C1231" i="8"/>
  <c r="C1232" i="8"/>
  <c r="C1233" i="8"/>
  <c r="C1234" i="8"/>
  <c r="C1235" i="8"/>
  <c r="C1236" i="8"/>
  <c r="C1237" i="8"/>
  <c r="C1238" i="8"/>
  <c r="C1239" i="8"/>
  <c r="C1240" i="8"/>
  <c r="C1241" i="8"/>
  <c r="C1242" i="8"/>
  <c r="C1243" i="8"/>
  <c r="C1244" i="8"/>
  <c r="C1245" i="8"/>
  <c r="C1246" i="8"/>
  <c r="C1247" i="8"/>
  <c r="C1248" i="8"/>
  <c r="C1249" i="8"/>
  <c r="C1250" i="8"/>
  <c r="C1251" i="8"/>
  <c r="C1252" i="8"/>
  <c r="C1253" i="8"/>
  <c r="C1254" i="8"/>
  <c r="C1255" i="8"/>
  <c r="C1256" i="8"/>
  <c r="C1257" i="8"/>
  <c r="C1258" i="8"/>
  <c r="C1259" i="8"/>
  <c r="C1260" i="8"/>
  <c r="C1261" i="8"/>
  <c r="C1262" i="8"/>
  <c r="C1263" i="8"/>
  <c r="C1264" i="8"/>
  <c r="C1265" i="8"/>
  <c r="C1266" i="8"/>
  <c r="C1267" i="8"/>
  <c r="C1268" i="8"/>
  <c r="C1269" i="8"/>
  <c r="C1270" i="8"/>
  <c r="C1271" i="8"/>
  <c r="C1272" i="8"/>
  <c r="C1273" i="8"/>
  <c r="C1274" i="8"/>
  <c r="C1275" i="8"/>
  <c r="C1276" i="8"/>
  <c r="C1277" i="8"/>
  <c r="C1278" i="8"/>
  <c r="C1279" i="8"/>
  <c r="C1280" i="8"/>
  <c r="C1281" i="8"/>
  <c r="C1282" i="8"/>
  <c r="C1283" i="8"/>
  <c r="C1284" i="8"/>
  <c r="C1285" i="8"/>
  <c r="C1286" i="8"/>
  <c r="C1287" i="8"/>
  <c r="C1288" i="8"/>
  <c r="C1289" i="8"/>
  <c r="C1290" i="8"/>
  <c r="C1291" i="8"/>
  <c r="C1292" i="8"/>
  <c r="C1293" i="8"/>
  <c r="C1294" i="8"/>
  <c r="C1295" i="8"/>
  <c r="C1296" i="8"/>
  <c r="C1297" i="8"/>
  <c r="C1298" i="8"/>
  <c r="C1299" i="8"/>
  <c r="C1300" i="8"/>
  <c r="C1301" i="8"/>
  <c r="C1302" i="8"/>
  <c r="C1303" i="8"/>
  <c r="C1304" i="8"/>
  <c r="C1305" i="8"/>
  <c r="C1306" i="8"/>
  <c r="C1307" i="8"/>
  <c r="C1308" i="8"/>
  <c r="C1309" i="8"/>
  <c r="C1310" i="8"/>
  <c r="C1311" i="8"/>
  <c r="C1312" i="8"/>
  <c r="C1313" i="8"/>
  <c r="C1314" i="8"/>
  <c r="C1315" i="8"/>
  <c r="C1316" i="8"/>
  <c r="C1317" i="8"/>
  <c r="C1318" i="8"/>
  <c r="C1319" i="8"/>
  <c r="C1320" i="8"/>
  <c r="C1321" i="8"/>
  <c r="C1322" i="8"/>
  <c r="C1323" i="8"/>
  <c r="C1324" i="8"/>
  <c r="C1325" i="8"/>
  <c r="C1326" i="8"/>
  <c r="C1327" i="8"/>
  <c r="C1328" i="8"/>
  <c r="C1329" i="8"/>
  <c r="C1330" i="8"/>
  <c r="C1331" i="8"/>
  <c r="C1332" i="8"/>
  <c r="C1333" i="8"/>
  <c r="C1334" i="8"/>
  <c r="C1335" i="8"/>
  <c r="C1336" i="8"/>
  <c r="C1337" i="8"/>
  <c r="C1338" i="8"/>
  <c r="C1339" i="8"/>
  <c r="C1340" i="8"/>
  <c r="C1341" i="8"/>
  <c r="C1342" i="8"/>
  <c r="C1343" i="8"/>
  <c r="C1344" i="8"/>
  <c r="C1345" i="8"/>
  <c r="C1346" i="8"/>
  <c r="C1347" i="8"/>
  <c r="C1348" i="8"/>
  <c r="C1349" i="8"/>
  <c r="C1350" i="8"/>
  <c r="C1351" i="8"/>
  <c r="C1352" i="8"/>
  <c r="C1353" i="8"/>
  <c r="C1354" i="8"/>
  <c r="C1355" i="8"/>
  <c r="C1356" i="8"/>
  <c r="C1357" i="8"/>
  <c r="C1358" i="8"/>
  <c r="C1359" i="8"/>
  <c r="C1360" i="8"/>
  <c r="C1361" i="8"/>
  <c r="C1362" i="8"/>
  <c r="C1363" i="8"/>
  <c r="C1364" i="8"/>
  <c r="C1365" i="8"/>
  <c r="C1366" i="8"/>
  <c r="C1367" i="8"/>
  <c r="C1368" i="8"/>
  <c r="C1369" i="8"/>
  <c r="C1370" i="8"/>
  <c r="C1371" i="8"/>
  <c r="C1372" i="8"/>
  <c r="C1373" i="8"/>
  <c r="C1374" i="8"/>
  <c r="C1375" i="8"/>
  <c r="C1376" i="8"/>
  <c r="C1377" i="8"/>
  <c r="C1378" i="8"/>
  <c r="C1379" i="8"/>
  <c r="C1380" i="8"/>
  <c r="C1381" i="8"/>
  <c r="C1382" i="8"/>
  <c r="C1383" i="8"/>
  <c r="C1384" i="8"/>
  <c r="C1385" i="8"/>
  <c r="C1386" i="8"/>
  <c r="C1387" i="8"/>
  <c r="C1388" i="8"/>
  <c r="C1389" i="8"/>
  <c r="C1390" i="8"/>
  <c r="C1391" i="8"/>
  <c r="C1392" i="8"/>
  <c r="C1393" i="8"/>
  <c r="C1394" i="8"/>
  <c r="C1395" i="8"/>
  <c r="C1396" i="8"/>
  <c r="C1397" i="8"/>
  <c r="C1398" i="8"/>
  <c r="C1399" i="8"/>
  <c r="C1400" i="8"/>
  <c r="C1401" i="8"/>
  <c r="C1402" i="8"/>
  <c r="C1403" i="8"/>
  <c r="C1404" i="8"/>
  <c r="C1405" i="8"/>
  <c r="C1406" i="8"/>
  <c r="C1407" i="8"/>
  <c r="C1408" i="8"/>
  <c r="C1409" i="8"/>
  <c r="C1410" i="8"/>
  <c r="C1411" i="8"/>
  <c r="C1412" i="8"/>
  <c r="C1413" i="8"/>
  <c r="C1414" i="8"/>
  <c r="C1415" i="8"/>
  <c r="C1416" i="8"/>
  <c r="C1417" i="8"/>
  <c r="C1418" i="8"/>
  <c r="C1419" i="8"/>
  <c r="C1420" i="8"/>
  <c r="C1421" i="8"/>
  <c r="C1422" i="8"/>
  <c r="C1423" i="8"/>
  <c r="C1424" i="8"/>
  <c r="C1425" i="8"/>
  <c r="C1426" i="8"/>
  <c r="C1427" i="8"/>
  <c r="C1428" i="8"/>
  <c r="C1429" i="8"/>
  <c r="C1430" i="8"/>
  <c r="C1431" i="8"/>
  <c r="C1432" i="8"/>
  <c r="C1433" i="8"/>
  <c r="C1434" i="8"/>
  <c r="C1435" i="8"/>
  <c r="C1436" i="8"/>
  <c r="C1437" i="8"/>
  <c r="C1438" i="8"/>
  <c r="C1439" i="8"/>
  <c r="C1440" i="8"/>
  <c r="C1441" i="8"/>
  <c r="C1442" i="8"/>
  <c r="C1443" i="8"/>
  <c r="C1444" i="8"/>
  <c r="C1445" i="8"/>
  <c r="C1446" i="8"/>
  <c r="C1447" i="8"/>
  <c r="C1448" i="8"/>
  <c r="C1449" i="8"/>
  <c r="C1450" i="8"/>
  <c r="C1451" i="8"/>
  <c r="C1452" i="8"/>
  <c r="C1453" i="8"/>
  <c r="C1454" i="8"/>
  <c r="C1455" i="8"/>
  <c r="C1456" i="8"/>
  <c r="C1457" i="8"/>
  <c r="C1458" i="8"/>
  <c r="C1459" i="8"/>
  <c r="C1460" i="8"/>
  <c r="C1461" i="8"/>
  <c r="C1462" i="8"/>
  <c r="C1463" i="8"/>
  <c r="C1464" i="8"/>
  <c r="C1465" i="8"/>
  <c r="C1466" i="8"/>
  <c r="C1467" i="8"/>
  <c r="C1468" i="8"/>
  <c r="C1469" i="8"/>
  <c r="C1470" i="8"/>
  <c r="C1471" i="8"/>
  <c r="C1472" i="8"/>
  <c r="C1473" i="8"/>
  <c r="C1474" i="8"/>
  <c r="C1475" i="8"/>
  <c r="C1476" i="8"/>
  <c r="C1477" i="8"/>
  <c r="C1478" i="8"/>
  <c r="C1479" i="8"/>
  <c r="C1480" i="8"/>
  <c r="C1481" i="8"/>
  <c r="C1482" i="8"/>
  <c r="C1483" i="8"/>
  <c r="C1484" i="8"/>
  <c r="C1485" i="8"/>
  <c r="C1486" i="8"/>
  <c r="C1487" i="8"/>
  <c r="C1488" i="8"/>
  <c r="C1489" i="8"/>
  <c r="C1490" i="8"/>
  <c r="C1491" i="8"/>
  <c r="C1492" i="8"/>
  <c r="C1493" i="8"/>
  <c r="C1494" i="8"/>
  <c r="C1495" i="8"/>
  <c r="C1496" i="8"/>
  <c r="C1497" i="8"/>
  <c r="C1498" i="8"/>
  <c r="C1499" i="8"/>
  <c r="C1500" i="8"/>
  <c r="C1501" i="8"/>
  <c r="D1002" i="8"/>
  <c r="D1003" i="8"/>
  <c r="D1004" i="8"/>
  <c r="D1005" i="8"/>
  <c r="D1006" i="8"/>
  <c r="D1007" i="8"/>
  <c r="D1008" i="8"/>
  <c r="D1009" i="8"/>
  <c r="D1010" i="8"/>
  <c r="D1011" i="8"/>
  <c r="D1012" i="8"/>
  <c r="D1013" i="8"/>
  <c r="D1014" i="8"/>
  <c r="D1015" i="8"/>
  <c r="D1016" i="8"/>
  <c r="D1017" i="8"/>
  <c r="D1018" i="8"/>
  <c r="D1019" i="8"/>
  <c r="D1020" i="8"/>
  <c r="D1021" i="8"/>
  <c r="D1022" i="8"/>
  <c r="D1023" i="8"/>
  <c r="D1024" i="8"/>
  <c r="D1025" i="8"/>
  <c r="D1026" i="8"/>
  <c r="D1027" i="8"/>
  <c r="D1028" i="8"/>
  <c r="D1029" i="8"/>
  <c r="D1030" i="8"/>
  <c r="D1031" i="8"/>
  <c r="D1032" i="8"/>
  <c r="D1033" i="8"/>
  <c r="D1034" i="8"/>
  <c r="D1035" i="8"/>
  <c r="D1036" i="8"/>
  <c r="D1037" i="8"/>
  <c r="D1038" i="8"/>
  <c r="D1039" i="8"/>
  <c r="D1040" i="8"/>
  <c r="D1041" i="8"/>
  <c r="D1042" i="8"/>
  <c r="D1043" i="8"/>
  <c r="D1044" i="8"/>
  <c r="D1045" i="8"/>
  <c r="D1046" i="8"/>
  <c r="D1047" i="8"/>
  <c r="D1048" i="8"/>
  <c r="D1049" i="8"/>
  <c r="D1050" i="8"/>
  <c r="D1051" i="8"/>
  <c r="D1052" i="8"/>
  <c r="D1053" i="8"/>
  <c r="D1054" i="8"/>
  <c r="D1055" i="8"/>
  <c r="D1056" i="8"/>
  <c r="D1057" i="8"/>
  <c r="D1058" i="8"/>
  <c r="D1059" i="8"/>
  <c r="D1060" i="8"/>
  <c r="D1061" i="8"/>
  <c r="D1062" i="8"/>
  <c r="D1063" i="8"/>
  <c r="D1064" i="8"/>
  <c r="D1065" i="8"/>
  <c r="D1066" i="8"/>
  <c r="D1067" i="8"/>
  <c r="D1068" i="8"/>
  <c r="D1069" i="8"/>
  <c r="D1070" i="8"/>
  <c r="D1071" i="8"/>
  <c r="D1072" i="8"/>
  <c r="D1073" i="8"/>
  <c r="D1074" i="8"/>
  <c r="D1075" i="8"/>
  <c r="D1076" i="8"/>
  <c r="D1077" i="8"/>
  <c r="D1078" i="8"/>
  <c r="D1079" i="8"/>
  <c r="D1080" i="8"/>
  <c r="D1081" i="8"/>
  <c r="D1082" i="8"/>
  <c r="D1083" i="8"/>
  <c r="D1084" i="8"/>
  <c r="D1085" i="8"/>
  <c r="D1086" i="8"/>
  <c r="D1087" i="8"/>
  <c r="D1088" i="8"/>
  <c r="D1089" i="8"/>
  <c r="D1090" i="8"/>
  <c r="D1091" i="8"/>
  <c r="D1092" i="8"/>
  <c r="D1093" i="8"/>
  <c r="D1094" i="8"/>
  <c r="D1095" i="8"/>
  <c r="D1096" i="8"/>
  <c r="D1097" i="8"/>
  <c r="D1098" i="8"/>
  <c r="D1099" i="8"/>
  <c r="D1100" i="8"/>
  <c r="D1101" i="8"/>
  <c r="D1102" i="8"/>
  <c r="D1103" i="8"/>
  <c r="D1104" i="8"/>
  <c r="D1105" i="8"/>
  <c r="D1106" i="8"/>
  <c r="D1107" i="8"/>
  <c r="D1108" i="8"/>
  <c r="D1109" i="8"/>
  <c r="D1110" i="8"/>
  <c r="D1111" i="8"/>
  <c r="D1112" i="8"/>
  <c r="D1113" i="8"/>
  <c r="D1114" i="8"/>
  <c r="D1115" i="8"/>
  <c r="D1116" i="8"/>
  <c r="D1117" i="8"/>
  <c r="D1118" i="8"/>
  <c r="D1119" i="8"/>
  <c r="D1120" i="8"/>
  <c r="D1121" i="8"/>
  <c r="D1122" i="8"/>
  <c r="D1123" i="8"/>
  <c r="D1124" i="8"/>
  <c r="D1125" i="8"/>
  <c r="D1126" i="8"/>
  <c r="D1127" i="8"/>
  <c r="D1128" i="8"/>
  <c r="D1129" i="8"/>
  <c r="D1130" i="8"/>
  <c r="D1131" i="8"/>
  <c r="D1132" i="8"/>
  <c r="D1133" i="8"/>
  <c r="D1134" i="8"/>
  <c r="D1135" i="8"/>
  <c r="D1136" i="8"/>
  <c r="D1137" i="8"/>
  <c r="D1138" i="8"/>
  <c r="D1139" i="8"/>
  <c r="D1140" i="8"/>
  <c r="D1141" i="8"/>
  <c r="D1142" i="8"/>
  <c r="D1143" i="8"/>
  <c r="D1144" i="8"/>
  <c r="D1145" i="8"/>
  <c r="D1146" i="8"/>
  <c r="D1147" i="8"/>
  <c r="D1148" i="8"/>
  <c r="D1149" i="8"/>
  <c r="D1150" i="8"/>
  <c r="D1151" i="8"/>
  <c r="D1152" i="8"/>
  <c r="D1153" i="8"/>
  <c r="D1154" i="8"/>
  <c r="D1155" i="8"/>
  <c r="D1156" i="8"/>
  <c r="D1157" i="8"/>
  <c r="D1158" i="8"/>
  <c r="D1159" i="8"/>
  <c r="D1160" i="8"/>
  <c r="D1161" i="8"/>
  <c r="D1162" i="8"/>
  <c r="D1163" i="8"/>
  <c r="D1164" i="8"/>
  <c r="D1165" i="8"/>
  <c r="D1166" i="8"/>
  <c r="D1167" i="8"/>
  <c r="D1168" i="8"/>
  <c r="D1169" i="8"/>
  <c r="D1170" i="8"/>
  <c r="D1171" i="8"/>
  <c r="D1172" i="8"/>
  <c r="D1173" i="8"/>
  <c r="D1174" i="8"/>
  <c r="D1175" i="8"/>
  <c r="D1176" i="8"/>
  <c r="D1177" i="8"/>
  <c r="D1178" i="8"/>
  <c r="D1179" i="8"/>
  <c r="D1180" i="8"/>
  <c r="D1181" i="8"/>
  <c r="D1182" i="8"/>
  <c r="D1183" i="8"/>
  <c r="D1184" i="8"/>
  <c r="D1185" i="8"/>
  <c r="D1186" i="8"/>
  <c r="D1187" i="8"/>
  <c r="D1188" i="8"/>
  <c r="D1189" i="8"/>
  <c r="D1190" i="8"/>
  <c r="D1191" i="8"/>
  <c r="D1192" i="8"/>
  <c r="D1193" i="8"/>
  <c r="D1194" i="8"/>
  <c r="D1195" i="8"/>
  <c r="D1196" i="8"/>
  <c r="D1197" i="8"/>
  <c r="D1198" i="8"/>
  <c r="D1199" i="8"/>
  <c r="D1200" i="8"/>
  <c r="D1201" i="8"/>
  <c r="D1202" i="8"/>
  <c r="D1203" i="8"/>
  <c r="D1204" i="8"/>
  <c r="D1205" i="8"/>
  <c r="D1206" i="8"/>
  <c r="D1207" i="8"/>
  <c r="D1208" i="8"/>
  <c r="D1209" i="8"/>
  <c r="D1210" i="8"/>
  <c r="D1211" i="8"/>
  <c r="D1212" i="8"/>
  <c r="D1213" i="8"/>
  <c r="D1214" i="8"/>
  <c r="D1215" i="8"/>
  <c r="D1216" i="8"/>
  <c r="D1217" i="8"/>
  <c r="D1218" i="8"/>
  <c r="D1219" i="8"/>
  <c r="D1220" i="8"/>
  <c r="D1221" i="8"/>
  <c r="D1222" i="8"/>
  <c r="D1223" i="8"/>
  <c r="D1224" i="8"/>
  <c r="D1225" i="8"/>
  <c r="D1226" i="8"/>
  <c r="D1227" i="8"/>
  <c r="D1228" i="8"/>
  <c r="D1229" i="8"/>
  <c r="D1230" i="8"/>
  <c r="D1231" i="8"/>
  <c r="D1232" i="8"/>
  <c r="D1233" i="8"/>
  <c r="D1234" i="8"/>
  <c r="D1235" i="8"/>
  <c r="D1236" i="8"/>
  <c r="D1237" i="8"/>
  <c r="D1238" i="8"/>
  <c r="D1239" i="8"/>
  <c r="D1240" i="8"/>
  <c r="D1241" i="8"/>
  <c r="D1242" i="8"/>
  <c r="D1243" i="8"/>
  <c r="D1244" i="8"/>
  <c r="D1245" i="8"/>
  <c r="D1246" i="8"/>
  <c r="D1247" i="8"/>
  <c r="D1248" i="8"/>
  <c r="D1249" i="8"/>
  <c r="D1250" i="8"/>
  <c r="D1251" i="8"/>
  <c r="D1252" i="8"/>
  <c r="D1253" i="8"/>
  <c r="D1254" i="8"/>
  <c r="D1255" i="8"/>
  <c r="D1256" i="8"/>
  <c r="D1257" i="8"/>
  <c r="D1258" i="8"/>
  <c r="D1259" i="8"/>
  <c r="D1260" i="8"/>
  <c r="D1261" i="8"/>
  <c r="D1262" i="8"/>
  <c r="D1263" i="8"/>
  <c r="D1264" i="8"/>
  <c r="D1265" i="8"/>
  <c r="D1266" i="8"/>
  <c r="D1267" i="8"/>
  <c r="D1268" i="8"/>
  <c r="D1269" i="8"/>
  <c r="D1270" i="8"/>
  <c r="D1271" i="8"/>
  <c r="D1272" i="8"/>
  <c r="D1273" i="8"/>
  <c r="D1274" i="8"/>
  <c r="D1275" i="8"/>
  <c r="D1276" i="8"/>
  <c r="D1277" i="8"/>
  <c r="D1278" i="8"/>
  <c r="D1279" i="8"/>
  <c r="D1280" i="8"/>
  <c r="D1281" i="8"/>
  <c r="D1282" i="8"/>
  <c r="D1283" i="8"/>
  <c r="D1284" i="8"/>
  <c r="D1285" i="8"/>
  <c r="D1286" i="8"/>
  <c r="D1287" i="8"/>
  <c r="D1288" i="8"/>
  <c r="D1289" i="8"/>
  <c r="D1290" i="8"/>
  <c r="D1291" i="8"/>
  <c r="D1292" i="8"/>
  <c r="D1293" i="8"/>
  <c r="D1294" i="8"/>
  <c r="D1295" i="8"/>
  <c r="D1296" i="8"/>
  <c r="D1297" i="8"/>
  <c r="D1298" i="8"/>
  <c r="D1299" i="8"/>
  <c r="D1300" i="8"/>
  <c r="D1301" i="8"/>
  <c r="D1302" i="8"/>
  <c r="D1303" i="8"/>
  <c r="D1304" i="8"/>
  <c r="D1305" i="8"/>
  <c r="D1306" i="8"/>
  <c r="D1307" i="8"/>
  <c r="D1308" i="8"/>
  <c r="D1309" i="8"/>
  <c r="D1310" i="8"/>
  <c r="D1311" i="8"/>
  <c r="D1312" i="8"/>
  <c r="D1313" i="8"/>
  <c r="D1314" i="8"/>
  <c r="D1315" i="8"/>
  <c r="D1316" i="8"/>
  <c r="D1317" i="8"/>
  <c r="D1318" i="8"/>
  <c r="D1319" i="8"/>
  <c r="D1320" i="8"/>
  <c r="D1321" i="8"/>
  <c r="D1322" i="8"/>
  <c r="D1323" i="8"/>
  <c r="D1324" i="8"/>
  <c r="D1325" i="8"/>
  <c r="D1326" i="8"/>
  <c r="D1327" i="8"/>
  <c r="D1328" i="8"/>
  <c r="D1329" i="8"/>
  <c r="D1330" i="8"/>
  <c r="D1331" i="8"/>
  <c r="D1332" i="8"/>
  <c r="D1333" i="8"/>
  <c r="D1334" i="8"/>
  <c r="D1335" i="8"/>
  <c r="D1336" i="8"/>
  <c r="D1337" i="8"/>
  <c r="D1338" i="8"/>
  <c r="D1339" i="8"/>
  <c r="D1340" i="8"/>
  <c r="D1341" i="8"/>
  <c r="D1342" i="8"/>
  <c r="D1343" i="8"/>
  <c r="D1344" i="8"/>
  <c r="D1345" i="8"/>
  <c r="D1346" i="8"/>
  <c r="D1347" i="8"/>
  <c r="D1348" i="8"/>
  <c r="D1349" i="8"/>
  <c r="D1350" i="8"/>
  <c r="D1351" i="8"/>
  <c r="D1352" i="8"/>
  <c r="D1353" i="8"/>
  <c r="D1354" i="8"/>
  <c r="D1355" i="8"/>
  <c r="D1356" i="8"/>
  <c r="D1357" i="8"/>
  <c r="D1358" i="8"/>
  <c r="D1359" i="8"/>
  <c r="D1360" i="8"/>
  <c r="D1361" i="8"/>
  <c r="D1362" i="8"/>
  <c r="D1363" i="8"/>
  <c r="D1364" i="8"/>
  <c r="D1365" i="8"/>
  <c r="D1366" i="8"/>
  <c r="D1367" i="8"/>
  <c r="D1368" i="8"/>
  <c r="D1369" i="8"/>
  <c r="D1370" i="8"/>
  <c r="D1371" i="8"/>
  <c r="D1372" i="8"/>
  <c r="D1373" i="8"/>
  <c r="D1374" i="8"/>
  <c r="D1375" i="8"/>
  <c r="D1376" i="8"/>
  <c r="D1377" i="8"/>
  <c r="D1378" i="8"/>
  <c r="D1379" i="8"/>
  <c r="D1380" i="8"/>
  <c r="D1381" i="8"/>
  <c r="D1382" i="8"/>
  <c r="D1383" i="8"/>
  <c r="D1384" i="8"/>
  <c r="D1385" i="8"/>
  <c r="D1386" i="8"/>
  <c r="D1387" i="8"/>
  <c r="D1388" i="8"/>
  <c r="D1389" i="8"/>
  <c r="D1390" i="8"/>
  <c r="D1391" i="8"/>
  <c r="D1392" i="8"/>
  <c r="D1393" i="8"/>
  <c r="D1394" i="8"/>
  <c r="D1395" i="8"/>
  <c r="D1396" i="8"/>
  <c r="D1397" i="8"/>
  <c r="D1398" i="8"/>
  <c r="D1399" i="8"/>
  <c r="D1400" i="8"/>
  <c r="D1401" i="8"/>
  <c r="D1402" i="8"/>
  <c r="D1403" i="8"/>
  <c r="D1404" i="8"/>
  <c r="D1405" i="8"/>
  <c r="D1406" i="8"/>
  <c r="D1407" i="8"/>
  <c r="D1408" i="8"/>
  <c r="D1409" i="8"/>
  <c r="D1410" i="8"/>
  <c r="D1411" i="8"/>
  <c r="D1412" i="8"/>
  <c r="D1413" i="8"/>
  <c r="D1414" i="8"/>
  <c r="D1415" i="8"/>
  <c r="D1416" i="8"/>
  <c r="D1417" i="8"/>
  <c r="D1418" i="8"/>
  <c r="D1419" i="8"/>
  <c r="D1420" i="8"/>
  <c r="D1421" i="8"/>
  <c r="D1422" i="8"/>
  <c r="D1423" i="8"/>
  <c r="D1424" i="8"/>
  <c r="D1425" i="8"/>
  <c r="D1426" i="8"/>
  <c r="D1427" i="8"/>
  <c r="D1428" i="8"/>
  <c r="D1429" i="8"/>
  <c r="D1430" i="8"/>
  <c r="D1431" i="8"/>
  <c r="D1432" i="8"/>
  <c r="D1433" i="8"/>
  <c r="D1434" i="8"/>
  <c r="D1435" i="8"/>
  <c r="D1436" i="8"/>
  <c r="D1437" i="8"/>
  <c r="D1438" i="8"/>
  <c r="D1439" i="8"/>
  <c r="D1440" i="8"/>
  <c r="D1441" i="8"/>
  <c r="D1442" i="8"/>
  <c r="D1443" i="8"/>
  <c r="D1444" i="8"/>
  <c r="D1445" i="8"/>
  <c r="D1446" i="8"/>
  <c r="D1447" i="8"/>
  <c r="D1448" i="8"/>
  <c r="D1449" i="8"/>
  <c r="D1450" i="8"/>
  <c r="D1451" i="8"/>
  <c r="D1452" i="8"/>
  <c r="D1453" i="8"/>
  <c r="D1454" i="8"/>
  <c r="D1455" i="8"/>
  <c r="D1456" i="8"/>
  <c r="D1457" i="8"/>
  <c r="D1458" i="8"/>
  <c r="D1459" i="8"/>
  <c r="D1460" i="8"/>
  <c r="D1461" i="8"/>
  <c r="D1462" i="8"/>
  <c r="D1463" i="8"/>
  <c r="D1464" i="8"/>
  <c r="D1465" i="8"/>
  <c r="D1466" i="8"/>
  <c r="D1467" i="8"/>
  <c r="D1468" i="8"/>
  <c r="D1469" i="8"/>
  <c r="D1470" i="8"/>
  <c r="D1471" i="8"/>
  <c r="D1472" i="8"/>
  <c r="D1473" i="8"/>
  <c r="D1474" i="8"/>
  <c r="D1475" i="8"/>
  <c r="D1476" i="8"/>
  <c r="D1477" i="8"/>
  <c r="D1478" i="8"/>
  <c r="D1479" i="8"/>
  <c r="D1480" i="8"/>
  <c r="D1481" i="8"/>
  <c r="D1482" i="8"/>
  <c r="D1483" i="8"/>
  <c r="D1484" i="8"/>
  <c r="D1485" i="8"/>
  <c r="D1486" i="8"/>
  <c r="D1487" i="8"/>
  <c r="D1488" i="8"/>
  <c r="D1489" i="8"/>
  <c r="D1490" i="8"/>
  <c r="D1491" i="8"/>
  <c r="D1492" i="8"/>
  <c r="D1493" i="8"/>
  <c r="D1494" i="8"/>
  <c r="D1495" i="8"/>
  <c r="D1496" i="8"/>
  <c r="D1497" i="8"/>
  <c r="D1498" i="8"/>
  <c r="D1499" i="8"/>
  <c r="D1500" i="8"/>
  <c r="D1501" i="8"/>
  <c r="K1002" i="8"/>
  <c r="K1003" i="8"/>
  <c r="K1004" i="8"/>
  <c r="K1005" i="8"/>
  <c r="K1006" i="8"/>
  <c r="K1007" i="8"/>
  <c r="K1008" i="8"/>
  <c r="K1009" i="8"/>
  <c r="K1010" i="8"/>
  <c r="K1011" i="8"/>
  <c r="K1012" i="8"/>
  <c r="K1013" i="8"/>
  <c r="K1014" i="8"/>
  <c r="K1015" i="8"/>
  <c r="K1016" i="8"/>
  <c r="K1017" i="8"/>
  <c r="K1018" i="8"/>
  <c r="K1019" i="8"/>
  <c r="K1020" i="8"/>
  <c r="K1021" i="8"/>
  <c r="K1022" i="8"/>
  <c r="K1023" i="8"/>
  <c r="K1024" i="8"/>
  <c r="K1025" i="8"/>
  <c r="K1026" i="8"/>
  <c r="K1027" i="8"/>
  <c r="K1028" i="8"/>
  <c r="K1029" i="8"/>
  <c r="K1030" i="8"/>
  <c r="K1031" i="8"/>
  <c r="K1032" i="8"/>
  <c r="K1033" i="8"/>
  <c r="K1034" i="8"/>
  <c r="K1035" i="8"/>
  <c r="K1036" i="8"/>
  <c r="K1037" i="8"/>
  <c r="K1038" i="8"/>
  <c r="K1039" i="8"/>
  <c r="K1040" i="8"/>
  <c r="K1041" i="8"/>
  <c r="K1042" i="8"/>
  <c r="K1043" i="8"/>
  <c r="K1044" i="8"/>
  <c r="K1045" i="8"/>
  <c r="K1046" i="8"/>
  <c r="K1047" i="8"/>
  <c r="K1048" i="8"/>
  <c r="K1049" i="8"/>
  <c r="K1050" i="8"/>
  <c r="K1051" i="8"/>
  <c r="K1052" i="8"/>
  <c r="K1053" i="8"/>
  <c r="K1054" i="8"/>
  <c r="K1055" i="8"/>
  <c r="K1056" i="8"/>
  <c r="K1057" i="8"/>
  <c r="K1058" i="8"/>
  <c r="K1059" i="8"/>
  <c r="K1060" i="8"/>
  <c r="K1061" i="8"/>
  <c r="K1062" i="8"/>
  <c r="K1063" i="8"/>
  <c r="K1064" i="8"/>
  <c r="K1065" i="8"/>
  <c r="K1066" i="8"/>
  <c r="K1067" i="8"/>
  <c r="K1068" i="8"/>
  <c r="K1069" i="8"/>
  <c r="K1070" i="8"/>
  <c r="K1071" i="8"/>
  <c r="K1072" i="8"/>
  <c r="K1073" i="8"/>
  <c r="K1074" i="8"/>
  <c r="K1075" i="8"/>
  <c r="K1076" i="8"/>
  <c r="K1077" i="8"/>
  <c r="K1078" i="8"/>
  <c r="K1079" i="8"/>
  <c r="K1080" i="8"/>
  <c r="K1081" i="8"/>
  <c r="K1082" i="8"/>
  <c r="K1083" i="8"/>
  <c r="K1084" i="8"/>
  <c r="K1085" i="8"/>
  <c r="K1086" i="8"/>
  <c r="K1087" i="8"/>
  <c r="K1088" i="8"/>
  <c r="K1089" i="8"/>
  <c r="K1090" i="8"/>
  <c r="K1091" i="8"/>
  <c r="K1092" i="8"/>
  <c r="K1093" i="8"/>
  <c r="K1094" i="8"/>
  <c r="K1095" i="8"/>
  <c r="K1096" i="8"/>
  <c r="K1097" i="8"/>
  <c r="K1098" i="8"/>
  <c r="K1099" i="8"/>
  <c r="K1100" i="8"/>
  <c r="K1101" i="8"/>
  <c r="K1102" i="8"/>
  <c r="K1103" i="8"/>
  <c r="K1104" i="8"/>
  <c r="K1105" i="8"/>
  <c r="K1106" i="8"/>
  <c r="K1107" i="8"/>
  <c r="K1108" i="8"/>
  <c r="K1109" i="8"/>
  <c r="K1110" i="8"/>
  <c r="K1111" i="8"/>
  <c r="K1112" i="8"/>
  <c r="K1113" i="8"/>
  <c r="K1114" i="8"/>
  <c r="K1115" i="8"/>
  <c r="K1116" i="8"/>
  <c r="K1117" i="8"/>
  <c r="K1118" i="8"/>
  <c r="K1119" i="8"/>
  <c r="K1120" i="8"/>
  <c r="K1121" i="8"/>
  <c r="K1122" i="8"/>
  <c r="K1123" i="8"/>
  <c r="K1124" i="8"/>
  <c r="K1125" i="8"/>
  <c r="K1126" i="8"/>
  <c r="K1127" i="8"/>
  <c r="K1128" i="8"/>
  <c r="K1129" i="8"/>
  <c r="K1130" i="8"/>
  <c r="K1131" i="8"/>
  <c r="K1132" i="8"/>
  <c r="K1133" i="8"/>
  <c r="K1134" i="8"/>
  <c r="K1135" i="8"/>
  <c r="K1136" i="8"/>
  <c r="K1137" i="8"/>
  <c r="K1138" i="8"/>
  <c r="K1139" i="8"/>
  <c r="K1140" i="8"/>
  <c r="K1141" i="8"/>
  <c r="K1142" i="8"/>
  <c r="K1143" i="8"/>
  <c r="K1144" i="8"/>
  <c r="K1145" i="8"/>
  <c r="K1146" i="8"/>
  <c r="K1147" i="8"/>
  <c r="K1148" i="8"/>
  <c r="K1149" i="8"/>
  <c r="K1150" i="8"/>
  <c r="K1151" i="8"/>
  <c r="K1152" i="8"/>
  <c r="K1153" i="8"/>
  <c r="K1154" i="8"/>
  <c r="K1155" i="8"/>
  <c r="K1156" i="8"/>
  <c r="K1157" i="8"/>
  <c r="K1158" i="8"/>
  <c r="K1159" i="8"/>
  <c r="K1160" i="8"/>
  <c r="K1161" i="8"/>
  <c r="K1162" i="8"/>
  <c r="K1163" i="8"/>
  <c r="K1164" i="8"/>
  <c r="K1165" i="8"/>
  <c r="K1166" i="8"/>
  <c r="K1167" i="8"/>
  <c r="K1168" i="8"/>
  <c r="K1169" i="8"/>
  <c r="K1170" i="8"/>
  <c r="K1171" i="8"/>
  <c r="K1172" i="8"/>
  <c r="K1173" i="8"/>
  <c r="K1174" i="8"/>
  <c r="K1175" i="8"/>
  <c r="K1176" i="8"/>
  <c r="K1177" i="8"/>
  <c r="K1178" i="8"/>
  <c r="K1179" i="8"/>
  <c r="K1180" i="8"/>
  <c r="K1181" i="8"/>
  <c r="K1182" i="8"/>
  <c r="K1183" i="8"/>
  <c r="K1184" i="8"/>
  <c r="K1185" i="8"/>
  <c r="K1186" i="8"/>
  <c r="K1187" i="8"/>
  <c r="K1188" i="8"/>
  <c r="K1189" i="8"/>
  <c r="K1190" i="8"/>
  <c r="K1191" i="8"/>
  <c r="K1192" i="8"/>
  <c r="K1193" i="8"/>
  <c r="K1194" i="8"/>
  <c r="K1195" i="8"/>
  <c r="K1196" i="8"/>
  <c r="K1197" i="8"/>
  <c r="K1198" i="8"/>
  <c r="K1199" i="8"/>
  <c r="K1200" i="8"/>
  <c r="K1201" i="8"/>
  <c r="K1202" i="8"/>
  <c r="K1203" i="8"/>
  <c r="K1204" i="8"/>
  <c r="K1205" i="8"/>
  <c r="K1206" i="8"/>
  <c r="K1207" i="8"/>
  <c r="K1208" i="8"/>
  <c r="K1209" i="8"/>
  <c r="K1210" i="8"/>
  <c r="K1211" i="8"/>
  <c r="K1212" i="8"/>
  <c r="K1213" i="8"/>
  <c r="K1214" i="8"/>
  <c r="K1215" i="8"/>
  <c r="K1216" i="8"/>
  <c r="K1217" i="8"/>
  <c r="K1218" i="8"/>
  <c r="K1219" i="8"/>
  <c r="K1220" i="8"/>
  <c r="K1221" i="8"/>
  <c r="K1222" i="8"/>
  <c r="K1223" i="8"/>
  <c r="K1224" i="8"/>
  <c r="K1225" i="8"/>
  <c r="K1226" i="8"/>
  <c r="K1227" i="8"/>
  <c r="K1228" i="8"/>
  <c r="K1229" i="8"/>
  <c r="K1230" i="8"/>
  <c r="K1231" i="8"/>
  <c r="K1232" i="8"/>
  <c r="K1233" i="8"/>
  <c r="K1234" i="8"/>
  <c r="K1235" i="8"/>
  <c r="K1236" i="8"/>
  <c r="K1237" i="8"/>
  <c r="K1238" i="8"/>
  <c r="K1239" i="8"/>
  <c r="K1240" i="8"/>
  <c r="K1241" i="8"/>
  <c r="K1242" i="8"/>
  <c r="K1243" i="8"/>
  <c r="K1244" i="8"/>
  <c r="K1245" i="8"/>
  <c r="K1246" i="8"/>
  <c r="K1247" i="8"/>
  <c r="K1248" i="8"/>
  <c r="K1249" i="8"/>
  <c r="K1250" i="8"/>
  <c r="K1251" i="8"/>
  <c r="K1252" i="8"/>
  <c r="K1253" i="8"/>
  <c r="K1254" i="8"/>
  <c r="K1255" i="8"/>
  <c r="K1256" i="8"/>
  <c r="K1257" i="8"/>
  <c r="K1258" i="8"/>
  <c r="K1259" i="8"/>
  <c r="K1260" i="8"/>
  <c r="K1261" i="8"/>
  <c r="K1262" i="8"/>
  <c r="K1263" i="8"/>
  <c r="K1264" i="8"/>
  <c r="K1265" i="8"/>
  <c r="K1266" i="8"/>
  <c r="K1267" i="8"/>
  <c r="K1268" i="8"/>
  <c r="K1269" i="8"/>
  <c r="K1270" i="8"/>
  <c r="K1271" i="8"/>
  <c r="K1272" i="8"/>
  <c r="K1273" i="8"/>
  <c r="K1274" i="8"/>
  <c r="K1275" i="8"/>
  <c r="K1276" i="8"/>
  <c r="K1277" i="8"/>
  <c r="K1278" i="8"/>
  <c r="K1279" i="8"/>
  <c r="K1280" i="8"/>
  <c r="K1281" i="8"/>
  <c r="K1282" i="8"/>
  <c r="K1283" i="8"/>
  <c r="K1284" i="8"/>
  <c r="K1285" i="8"/>
  <c r="K1286" i="8"/>
  <c r="K1287" i="8"/>
  <c r="K1288" i="8"/>
  <c r="K1289" i="8"/>
  <c r="K1290" i="8"/>
  <c r="K1291" i="8"/>
  <c r="K1292" i="8"/>
  <c r="K1293" i="8"/>
  <c r="K1294" i="8"/>
  <c r="K1295" i="8"/>
  <c r="K1296" i="8"/>
  <c r="K1297" i="8"/>
  <c r="K1298" i="8"/>
  <c r="K1299" i="8"/>
  <c r="K1300" i="8"/>
  <c r="K1301" i="8"/>
  <c r="K1302" i="8"/>
  <c r="K1303" i="8"/>
  <c r="K1304" i="8"/>
  <c r="K1305" i="8"/>
  <c r="K1306" i="8"/>
  <c r="K1307" i="8"/>
  <c r="K1308" i="8"/>
  <c r="K1309" i="8"/>
  <c r="K1310" i="8"/>
  <c r="K1311" i="8"/>
  <c r="K1312" i="8"/>
  <c r="K1313" i="8"/>
  <c r="K1314" i="8"/>
  <c r="K1315" i="8"/>
  <c r="K1316" i="8"/>
  <c r="K1317" i="8"/>
  <c r="K1318" i="8"/>
  <c r="K1319" i="8"/>
  <c r="K1320" i="8"/>
  <c r="K1321" i="8"/>
  <c r="K1322" i="8"/>
  <c r="K1323" i="8"/>
  <c r="K1324" i="8"/>
  <c r="K1325" i="8"/>
  <c r="K1326" i="8"/>
  <c r="K1327" i="8"/>
  <c r="K1328" i="8"/>
  <c r="K1329" i="8"/>
  <c r="K1330" i="8"/>
  <c r="K1331" i="8"/>
  <c r="K1332" i="8"/>
  <c r="K1333" i="8"/>
  <c r="K1334" i="8"/>
  <c r="K1335" i="8"/>
  <c r="K1336" i="8"/>
  <c r="K1337" i="8"/>
  <c r="K1338" i="8"/>
  <c r="K1339" i="8"/>
  <c r="K1340" i="8"/>
  <c r="K1341" i="8"/>
  <c r="K1342" i="8"/>
  <c r="K1343" i="8"/>
  <c r="K1344" i="8"/>
  <c r="K1345" i="8"/>
  <c r="K1346" i="8"/>
  <c r="K1347" i="8"/>
  <c r="K1348" i="8"/>
  <c r="K1349" i="8"/>
  <c r="K1350" i="8"/>
  <c r="K1351" i="8"/>
  <c r="K1352" i="8"/>
  <c r="K1353" i="8"/>
  <c r="K1354" i="8"/>
  <c r="K1355" i="8"/>
  <c r="K1356" i="8"/>
  <c r="K1357" i="8"/>
  <c r="K1358" i="8"/>
  <c r="K1359" i="8"/>
  <c r="K1360" i="8"/>
  <c r="K1361" i="8"/>
  <c r="K1362" i="8"/>
  <c r="K1363" i="8"/>
  <c r="K1364" i="8"/>
  <c r="K1365" i="8"/>
  <c r="K1366" i="8"/>
  <c r="K1367" i="8"/>
  <c r="K1368" i="8"/>
  <c r="K1369" i="8"/>
  <c r="K1370" i="8"/>
  <c r="K1371" i="8"/>
  <c r="K1372" i="8"/>
  <c r="K1373" i="8"/>
  <c r="K1374" i="8"/>
  <c r="K1375" i="8"/>
  <c r="K1376" i="8"/>
  <c r="K1377" i="8"/>
  <c r="K1378" i="8"/>
  <c r="K1379" i="8"/>
  <c r="K1380" i="8"/>
  <c r="K1381" i="8"/>
  <c r="K1382" i="8"/>
  <c r="K1383" i="8"/>
  <c r="K1384" i="8"/>
  <c r="K1385" i="8"/>
  <c r="K1386" i="8"/>
  <c r="K1387" i="8"/>
  <c r="K1388" i="8"/>
  <c r="K1389" i="8"/>
  <c r="K1390" i="8"/>
  <c r="K1391" i="8"/>
  <c r="K1392" i="8"/>
  <c r="K1393" i="8"/>
  <c r="K1394" i="8"/>
  <c r="K1395" i="8"/>
  <c r="K1396" i="8"/>
  <c r="K1397" i="8"/>
  <c r="K1398" i="8"/>
  <c r="K1399" i="8"/>
  <c r="K1400" i="8"/>
  <c r="K1401" i="8"/>
  <c r="K1402" i="8"/>
  <c r="K1403" i="8"/>
  <c r="K1404" i="8"/>
  <c r="K1405" i="8"/>
  <c r="K1406" i="8"/>
  <c r="K1407" i="8"/>
  <c r="K1408" i="8"/>
  <c r="K1409" i="8"/>
  <c r="K1410" i="8"/>
  <c r="K1411" i="8"/>
  <c r="K1412" i="8"/>
  <c r="K1413" i="8"/>
  <c r="K1414" i="8"/>
  <c r="K1415" i="8"/>
  <c r="K1416" i="8"/>
  <c r="K1417" i="8"/>
  <c r="K1418" i="8"/>
  <c r="K1419" i="8"/>
  <c r="K1420" i="8"/>
  <c r="K1421" i="8"/>
  <c r="K1422" i="8"/>
  <c r="K1423" i="8"/>
  <c r="K1424" i="8"/>
  <c r="K1425" i="8"/>
  <c r="K1426" i="8"/>
  <c r="K1427" i="8"/>
  <c r="K1428" i="8"/>
  <c r="K1429" i="8"/>
  <c r="K1430" i="8"/>
  <c r="K1431" i="8"/>
  <c r="K1432" i="8"/>
  <c r="K1433" i="8"/>
  <c r="K1434" i="8"/>
  <c r="K1435" i="8"/>
  <c r="K1436" i="8"/>
  <c r="K1437" i="8"/>
  <c r="K1438" i="8"/>
  <c r="K1439" i="8"/>
  <c r="K1440" i="8"/>
  <c r="K1441" i="8"/>
  <c r="K1442" i="8"/>
  <c r="K1443" i="8"/>
  <c r="K1444" i="8"/>
  <c r="K1445" i="8"/>
  <c r="K1446" i="8"/>
  <c r="K1447" i="8"/>
  <c r="K1448" i="8"/>
  <c r="K1449" i="8"/>
  <c r="K1450" i="8"/>
  <c r="K1451" i="8"/>
  <c r="K1452" i="8"/>
  <c r="K1453" i="8"/>
  <c r="K1454" i="8"/>
  <c r="K1455" i="8"/>
  <c r="K1456" i="8"/>
  <c r="K1457" i="8"/>
  <c r="K1458" i="8"/>
  <c r="K1459" i="8"/>
  <c r="K1460" i="8"/>
  <c r="K1461" i="8"/>
  <c r="K1462" i="8"/>
  <c r="K1463" i="8"/>
  <c r="K1464" i="8"/>
  <c r="K1465" i="8"/>
  <c r="K1466" i="8"/>
  <c r="K1467" i="8"/>
  <c r="K1468" i="8"/>
  <c r="K1469" i="8"/>
  <c r="K1470" i="8"/>
  <c r="K1471" i="8"/>
  <c r="K1472" i="8"/>
  <c r="K1473" i="8"/>
  <c r="K1474" i="8"/>
  <c r="K1475" i="8"/>
  <c r="K1476" i="8"/>
  <c r="K1477" i="8"/>
  <c r="K1478" i="8"/>
  <c r="K1479" i="8"/>
  <c r="K1480" i="8"/>
  <c r="K1481" i="8"/>
  <c r="K1482" i="8"/>
  <c r="K1483" i="8"/>
  <c r="K1484" i="8"/>
  <c r="K1485" i="8"/>
  <c r="K1486" i="8"/>
  <c r="K1487" i="8"/>
  <c r="K1488" i="8"/>
  <c r="K1489" i="8"/>
  <c r="K1490" i="8"/>
  <c r="K1491" i="8"/>
  <c r="K1492" i="8"/>
  <c r="K1493" i="8"/>
  <c r="K1494" i="8"/>
  <c r="K1495" i="8"/>
  <c r="K1496" i="8"/>
  <c r="K1497" i="8"/>
  <c r="K1498" i="8"/>
  <c r="K1499" i="8"/>
  <c r="K1500" i="8"/>
  <c r="K1501" i="8"/>
  <c r="L1002" i="8"/>
  <c r="L1003" i="8"/>
  <c r="L1004" i="8"/>
  <c r="L1005" i="8"/>
  <c r="L1006" i="8"/>
  <c r="L1007" i="8"/>
  <c r="L1008" i="8"/>
  <c r="L1009" i="8"/>
  <c r="L1010" i="8"/>
  <c r="L1011" i="8"/>
  <c r="L1012" i="8"/>
  <c r="L1013" i="8"/>
  <c r="L1014" i="8"/>
  <c r="L1015" i="8"/>
  <c r="L1016" i="8"/>
  <c r="L1017" i="8"/>
  <c r="L1018" i="8"/>
  <c r="L1019" i="8"/>
  <c r="L1020" i="8"/>
  <c r="L1021" i="8"/>
  <c r="L1022" i="8"/>
  <c r="L1023" i="8"/>
  <c r="L1024" i="8"/>
  <c r="L1025" i="8"/>
  <c r="L1026" i="8"/>
  <c r="L1027" i="8"/>
  <c r="L1028" i="8"/>
  <c r="L1029" i="8"/>
  <c r="L1030" i="8"/>
  <c r="L1031" i="8"/>
  <c r="L1032" i="8"/>
  <c r="L1033" i="8"/>
  <c r="L1034" i="8"/>
  <c r="L1035" i="8"/>
  <c r="L1036" i="8"/>
  <c r="L1037" i="8"/>
  <c r="L1038" i="8"/>
  <c r="L1039" i="8"/>
  <c r="L1040" i="8"/>
  <c r="L1041" i="8"/>
  <c r="L1042" i="8"/>
  <c r="L1043" i="8"/>
  <c r="L1044" i="8"/>
  <c r="L1045" i="8"/>
  <c r="L1046" i="8"/>
  <c r="L1047" i="8"/>
  <c r="L1048" i="8"/>
  <c r="L1049" i="8"/>
  <c r="L1050" i="8"/>
  <c r="L1051" i="8"/>
  <c r="L1052" i="8"/>
  <c r="L1053" i="8"/>
  <c r="L1054" i="8"/>
  <c r="L1055" i="8"/>
  <c r="L1056" i="8"/>
  <c r="L1057" i="8"/>
  <c r="L1058" i="8"/>
  <c r="L1059" i="8"/>
  <c r="L1060" i="8"/>
  <c r="L1061" i="8"/>
  <c r="L1062" i="8"/>
  <c r="L1063" i="8"/>
  <c r="L1064" i="8"/>
  <c r="L1065" i="8"/>
  <c r="L1066" i="8"/>
  <c r="L1067" i="8"/>
  <c r="L1068" i="8"/>
  <c r="L1069" i="8"/>
  <c r="L1070" i="8"/>
  <c r="L1071" i="8"/>
  <c r="L1072" i="8"/>
  <c r="L1073" i="8"/>
  <c r="L1074" i="8"/>
  <c r="L1075" i="8"/>
  <c r="L1076" i="8"/>
  <c r="L1077" i="8"/>
  <c r="L1078" i="8"/>
  <c r="L1079" i="8"/>
  <c r="L1080" i="8"/>
  <c r="L1081" i="8"/>
  <c r="L1082" i="8"/>
  <c r="L1083" i="8"/>
  <c r="L1084" i="8"/>
  <c r="L1085" i="8"/>
  <c r="L1086" i="8"/>
  <c r="L1087" i="8"/>
  <c r="L1088" i="8"/>
  <c r="L1089" i="8"/>
  <c r="L1090" i="8"/>
  <c r="L1091" i="8"/>
  <c r="L1092" i="8"/>
  <c r="L1093" i="8"/>
  <c r="L1094" i="8"/>
  <c r="L1095" i="8"/>
  <c r="L1096" i="8"/>
  <c r="L1097" i="8"/>
  <c r="L1098" i="8"/>
  <c r="L1099" i="8"/>
  <c r="L1100" i="8"/>
  <c r="L1101" i="8"/>
  <c r="L1102" i="8"/>
  <c r="L1103" i="8"/>
  <c r="L1104" i="8"/>
  <c r="L1105" i="8"/>
  <c r="L1106" i="8"/>
  <c r="L1107" i="8"/>
  <c r="L1108" i="8"/>
  <c r="L1109" i="8"/>
  <c r="L1110" i="8"/>
  <c r="L1111" i="8"/>
  <c r="L1112" i="8"/>
  <c r="L1113" i="8"/>
  <c r="L1114" i="8"/>
  <c r="L1115" i="8"/>
  <c r="L1116" i="8"/>
  <c r="L1117" i="8"/>
  <c r="L1118" i="8"/>
  <c r="L1119" i="8"/>
  <c r="L1120" i="8"/>
  <c r="L1121" i="8"/>
  <c r="L1122" i="8"/>
  <c r="L1123" i="8"/>
  <c r="L1124" i="8"/>
  <c r="L1125" i="8"/>
  <c r="L1126" i="8"/>
  <c r="L1127" i="8"/>
  <c r="L1128" i="8"/>
  <c r="L1129" i="8"/>
  <c r="L1130" i="8"/>
  <c r="L1131" i="8"/>
  <c r="L1132" i="8"/>
  <c r="L1133" i="8"/>
  <c r="L1134" i="8"/>
  <c r="L1135" i="8"/>
  <c r="L1136" i="8"/>
  <c r="L1137" i="8"/>
  <c r="L1138" i="8"/>
  <c r="L1139" i="8"/>
  <c r="L1140" i="8"/>
  <c r="L1141" i="8"/>
  <c r="L1142" i="8"/>
  <c r="L1143" i="8"/>
  <c r="L1144" i="8"/>
  <c r="L1145" i="8"/>
  <c r="L1146" i="8"/>
  <c r="L1147" i="8"/>
  <c r="L1148" i="8"/>
  <c r="L1149" i="8"/>
  <c r="L1150" i="8"/>
  <c r="L1151" i="8"/>
  <c r="L1152" i="8"/>
  <c r="L1153" i="8"/>
  <c r="L1154" i="8"/>
  <c r="L1155" i="8"/>
  <c r="L1156" i="8"/>
  <c r="L1157" i="8"/>
  <c r="L1158" i="8"/>
  <c r="L1159" i="8"/>
  <c r="L1160" i="8"/>
  <c r="L1161" i="8"/>
  <c r="L1162" i="8"/>
  <c r="L1163" i="8"/>
  <c r="L1164" i="8"/>
  <c r="L1165" i="8"/>
  <c r="L1166" i="8"/>
  <c r="L1167" i="8"/>
  <c r="L1168" i="8"/>
  <c r="L1169" i="8"/>
  <c r="L1170" i="8"/>
  <c r="L1171" i="8"/>
  <c r="L1172" i="8"/>
  <c r="L1173" i="8"/>
  <c r="L1174" i="8"/>
  <c r="L1175" i="8"/>
  <c r="L1176" i="8"/>
  <c r="L1177" i="8"/>
  <c r="L1178" i="8"/>
  <c r="L1179" i="8"/>
  <c r="L1180" i="8"/>
  <c r="L1181" i="8"/>
  <c r="L1182" i="8"/>
  <c r="L1183" i="8"/>
  <c r="L1184" i="8"/>
  <c r="L1185" i="8"/>
  <c r="L1186" i="8"/>
  <c r="L1187" i="8"/>
  <c r="L1188" i="8"/>
  <c r="L1189" i="8"/>
  <c r="L1190" i="8"/>
  <c r="L1191" i="8"/>
  <c r="L1192" i="8"/>
  <c r="L1193" i="8"/>
  <c r="L1194" i="8"/>
  <c r="L1195" i="8"/>
  <c r="L1196" i="8"/>
  <c r="L1197" i="8"/>
  <c r="L1198" i="8"/>
  <c r="L1199" i="8"/>
  <c r="L1200" i="8"/>
  <c r="L1201" i="8"/>
  <c r="L1202" i="8"/>
  <c r="L1203" i="8"/>
  <c r="L1204" i="8"/>
  <c r="L1205" i="8"/>
  <c r="L1206" i="8"/>
  <c r="L1207" i="8"/>
  <c r="L1208" i="8"/>
  <c r="L1209" i="8"/>
  <c r="L1210" i="8"/>
  <c r="L1211" i="8"/>
  <c r="L1212" i="8"/>
  <c r="L1213" i="8"/>
  <c r="L1214" i="8"/>
  <c r="L1215" i="8"/>
  <c r="L1216" i="8"/>
  <c r="L1217" i="8"/>
  <c r="L1218" i="8"/>
  <c r="L1219" i="8"/>
  <c r="L1220" i="8"/>
  <c r="L1221" i="8"/>
  <c r="L1222" i="8"/>
  <c r="L1223" i="8"/>
  <c r="L1224" i="8"/>
  <c r="L1225" i="8"/>
  <c r="L1226" i="8"/>
  <c r="L1227" i="8"/>
  <c r="L1228" i="8"/>
  <c r="L1229" i="8"/>
  <c r="L1230" i="8"/>
  <c r="L1231" i="8"/>
  <c r="L1232" i="8"/>
  <c r="L1233" i="8"/>
  <c r="L1234" i="8"/>
  <c r="L1235" i="8"/>
  <c r="L1236" i="8"/>
  <c r="L1237" i="8"/>
  <c r="L1238" i="8"/>
  <c r="L1239" i="8"/>
  <c r="L1240" i="8"/>
  <c r="L1241" i="8"/>
  <c r="L1242" i="8"/>
  <c r="L1243" i="8"/>
  <c r="L1244" i="8"/>
  <c r="L1245" i="8"/>
  <c r="L1246" i="8"/>
  <c r="L1247" i="8"/>
  <c r="L1248" i="8"/>
  <c r="L1249" i="8"/>
  <c r="L1250" i="8"/>
  <c r="L1251" i="8"/>
  <c r="L1252" i="8"/>
  <c r="L1253" i="8"/>
  <c r="L1254" i="8"/>
  <c r="L1255" i="8"/>
  <c r="L1256" i="8"/>
  <c r="L1257" i="8"/>
  <c r="L1258" i="8"/>
  <c r="L1259" i="8"/>
  <c r="L1260" i="8"/>
  <c r="L1261" i="8"/>
  <c r="L1262" i="8"/>
  <c r="L1263" i="8"/>
  <c r="L1264" i="8"/>
  <c r="L1265" i="8"/>
  <c r="L1266" i="8"/>
  <c r="L1267" i="8"/>
  <c r="L1268" i="8"/>
  <c r="L1269" i="8"/>
  <c r="L1270" i="8"/>
  <c r="L1271" i="8"/>
  <c r="L1272" i="8"/>
  <c r="L1273" i="8"/>
  <c r="L1274" i="8"/>
  <c r="L1275" i="8"/>
  <c r="L1276" i="8"/>
  <c r="L1277" i="8"/>
  <c r="L1278" i="8"/>
  <c r="L1279" i="8"/>
  <c r="L1280" i="8"/>
  <c r="L1281" i="8"/>
  <c r="L1282" i="8"/>
  <c r="L1283" i="8"/>
  <c r="L1284" i="8"/>
  <c r="L1285" i="8"/>
  <c r="L1286" i="8"/>
  <c r="L1287" i="8"/>
  <c r="L1288" i="8"/>
  <c r="L1289" i="8"/>
  <c r="L1290" i="8"/>
  <c r="L1291" i="8"/>
  <c r="L1292" i="8"/>
  <c r="L1293" i="8"/>
  <c r="L1294" i="8"/>
  <c r="L1295" i="8"/>
  <c r="L1296" i="8"/>
  <c r="L1297" i="8"/>
  <c r="L1298" i="8"/>
  <c r="L1299" i="8"/>
  <c r="L1300" i="8"/>
  <c r="L1301" i="8"/>
  <c r="L1302" i="8"/>
  <c r="L1303" i="8"/>
  <c r="L1304" i="8"/>
  <c r="L1305" i="8"/>
  <c r="L1306" i="8"/>
  <c r="L1307" i="8"/>
  <c r="L1308" i="8"/>
  <c r="L1309" i="8"/>
  <c r="L1310" i="8"/>
  <c r="L1311" i="8"/>
  <c r="L1312" i="8"/>
  <c r="L1313" i="8"/>
  <c r="L1314" i="8"/>
  <c r="L1315" i="8"/>
  <c r="L1316" i="8"/>
  <c r="L1317" i="8"/>
  <c r="L1318" i="8"/>
  <c r="L1319" i="8"/>
  <c r="L1320" i="8"/>
  <c r="L1321" i="8"/>
  <c r="L1322" i="8"/>
  <c r="L1323" i="8"/>
  <c r="L1324" i="8"/>
  <c r="L1325" i="8"/>
  <c r="L1326" i="8"/>
  <c r="L1327" i="8"/>
  <c r="L1328" i="8"/>
  <c r="L1329" i="8"/>
  <c r="L1330" i="8"/>
  <c r="L1331" i="8"/>
  <c r="L1332" i="8"/>
  <c r="L1333" i="8"/>
  <c r="L1334" i="8"/>
  <c r="L1335" i="8"/>
  <c r="L1336" i="8"/>
  <c r="L1337" i="8"/>
  <c r="L1338" i="8"/>
  <c r="L1339" i="8"/>
  <c r="L1340" i="8"/>
  <c r="L1341" i="8"/>
  <c r="L1342" i="8"/>
  <c r="L1343" i="8"/>
  <c r="L1344" i="8"/>
  <c r="L1345" i="8"/>
  <c r="L1346" i="8"/>
  <c r="L1347" i="8"/>
  <c r="L1348" i="8"/>
  <c r="L1349" i="8"/>
  <c r="L1350" i="8"/>
  <c r="L1351" i="8"/>
  <c r="L1352" i="8"/>
  <c r="L1353" i="8"/>
  <c r="L1354" i="8"/>
  <c r="L1355" i="8"/>
  <c r="L1356" i="8"/>
  <c r="L1357" i="8"/>
  <c r="L1358" i="8"/>
  <c r="L1359" i="8"/>
  <c r="L1360" i="8"/>
  <c r="L1361" i="8"/>
  <c r="L1362" i="8"/>
  <c r="L1363" i="8"/>
  <c r="L1364" i="8"/>
  <c r="L1365" i="8"/>
  <c r="L1366" i="8"/>
  <c r="L1367" i="8"/>
  <c r="L1368" i="8"/>
  <c r="L1369" i="8"/>
  <c r="L1370" i="8"/>
  <c r="L1371" i="8"/>
  <c r="L1372" i="8"/>
  <c r="L1373" i="8"/>
  <c r="L1374" i="8"/>
  <c r="L1375" i="8"/>
  <c r="L1376" i="8"/>
  <c r="L1377" i="8"/>
  <c r="L1378" i="8"/>
  <c r="L1379" i="8"/>
  <c r="L1380" i="8"/>
  <c r="L1381" i="8"/>
  <c r="L1382" i="8"/>
  <c r="L1383" i="8"/>
  <c r="L1384" i="8"/>
  <c r="L1385" i="8"/>
  <c r="L1386" i="8"/>
  <c r="L1387" i="8"/>
  <c r="L1388" i="8"/>
  <c r="L1389" i="8"/>
  <c r="L1390" i="8"/>
  <c r="L1391" i="8"/>
  <c r="L1392" i="8"/>
  <c r="L1393" i="8"/>
  <c r="L1394" i="8"/>
  <c r="L1395" i="8"/>
  <c r="L1396" i="8"/>
  <c r="L1397" i="8"/>
  <c r="L1398" i="8"/>
  <c r="L1399" i="8"/>
  <c r="L1400" i="8"/>
  <c r="L1401" i="8"/>
  <c r="L1402" i="8"/>
  <c r="L1403" i="8"/>
  <c r="L1404" i="8"/>
  <c r="L1405" i="8"/>
  <c r="L1406" i="8"/>
  <c r="L1407" i="8"/>
  <c r="L1408" i="8"/>
  <c r="L1409" i="8"/>
  <c r="L1410" i="8"/>
  <c r="L1411" i="8"/>
  <c r="L1412" i="8"/>
  <c r="L1413" i="8"/>
  <c r="L1414" i="8"/>
  <c r="L1415" i="8"/>
  <c r="L1416" i="8"/>
  <c r="L1417" i="8"/>
  <c r="L1418" i="8"/>
  <c r="L1419" i="8"/>
  <c r="L1420" i="8"/>
  <c r="L1421" i="8"/>
  <c r="L1422" i="8"/>
  <c r="L1423" i="8"/>
  <c r="L1424" i="8"/>
  <c r="L1425" i="8"/>
  <c r="L1426" i="8"/>
  <c r="L1427" i="8"/>
  <c r="L1428" i="8"/>
  <c r="L1429" i="8"/>
  <c r="L1430" i="8"/>
  <c r="L1431" i="8"/>
  <c r="L1432" i="8"/>
  <c r="L1433" i="8"/>
  <c r="L1434" i="8"/>
  <c r="L1435" i="8"/>
  <c r="L1436" i="8"/>
  <c r="L1437" i="8"/>
  <c r="L1438" i="8"/>
  <c r="L1439" i="8"/>
  <c r="L1440" i="8"/>
  <c r="L1441" i="8"/>
  <c r="L1442" i="8"/>
  <c r="L1443" i="8"/>
  <c r="L1444" i="8"/>
  <c r="L1445" i="8"/>
  <c r="L1446" i="8"/>
  <c r="L1447" i="8"/>
  <c r="L1448" i="8"/>
  <c r="L1449" i="8"/>
  <c r="L1450" i="8"/>
  <c r="L1451" i="8"/>
  <c r="L1452" i="8"/>
  <c r="L1453" i="8"/>
  <c r="L1454" i="8"/>
  <c r="L1455" i="8"/>
  <c r="L1456" i="8"/>
  <c r="L1457" i="8"/>
  <c r="L1458" i="8"/>
  <c r="L1459" i="8"/>
  <c r="L1460" i="8"/>
  <c r="L1461" i="8"/>
  <c r="L1462" i="8"/>
  <c r="L1463" i="8"/>
  <c r="L1464" i="8"/>
  <c r="L1465" i="8"/>
  <c r="L1466" i="8"/>
  <c r="L1467" i="8"/>
  <c r="L1468" i="8"/>
  <c r="L1469" i="8"/>
  <c r="L1470" i="8"/>
  <c r="L1471" i="8"/>
  <c r="L1472" i="8"/>
  <c r="L1473" i="8"/>
  <c r="L1474" i="8"/>
  <c r="L1475" i="8"/>
  <c r="L1476" i="8"/>
  <c r="L1477" i="8"/>
  <c r="L1478" i="8"/>
  <c r="L1479" i="8"/>
  <c r="L1480" i="8"/>
  <c r="L1481" i="8"/>
  <c r="L1482" i="8"/>
  <c r="L1483" i="8"/>
  <c r="L1484" i="8"/>
  <c r="L1485" i="8"/>
  <c r="L1486" i="8"/>
  <c r="L1487" i="8"/>
  <c r="L1488" i="8"/>
  <c r="L1489" i="8"/>
  <c r="L1490" i="8"/>
  <c r="L1491" i="8"/>
  <c r="L1492" i="8"/>
  <c r="L1493" i="8"/>
  <c r="L1494" i="8"/>
  <c r="L1495" i="8"/>
  <c r="L1496" i="8"/>
  <c r="L1497" i="8"/>
  <c r="L1498" i="8"/>
  <c r="L1499" i="8"/>
  <c r="L1500" i="8"/>
  <c r="L1501" i="8"/>
  <c r="M1002" i="8"/>
  <c r="M1003" i="8"/>
  <c r="M1004" i="8"/>
  <c r="M1005" i="8"/>
  <c r="M1006" i="8"/>
  <c r="M1007" i="8"/>
  <c r="M1008" i="8"/>
  <c r="M1009" i="8"/>
  <c r="M1010" i="8"/>
  <c r="M1011" i="8"/>
  <c r="M1012" i="8"/>
  <c r="M1013" i="8"/>
  <c r="M1014" i="8"/>
  <c r="M1015" i="8"/>
  <c r="M1016" i="8"/>
  <c r="M1017" i="8"/>
  <c r="M1018" i="8"/>
  <c r="M1019" i="8"/>
  <c r="M1020" i="8"/>
  <c r="M1021" i="8"/>
  <c r="M1022" i="8"/>
  <c r="M1023" i="8"/>
  <c r="M1024" i="8"/>
  <c r="M1025" i="8"/>
  <c r="M1026" i="8"/>
  <c r="M1027" i="8"/>
  <c r="M1028" i="8"/>
  <c r="M1029" i="8"/>
  <c r="M1030" i="8"/>
  <c r="M1031" i="8"/>
  <c r="M1032" i="8"/>
  <c r="M1033" i="8"/>
  <c r="M1034" i="8"/>
  <c r="M1035" i="8"/>
  <c r="M1036" i="8"/>
  <c r="M1037" i="8"/>
  <c r="M1038" i="8"/>
  <c r="M1039" i="8"/>
  <c r="M1040" i="8"/>
  <c r="M1041" i="8"/>
  <c r="M1042" i="8"/>
  <c r="M1043" i="8"/>
  <c r="M1044" i="8"/>
  <c r="M1045" i="8"/>
  <c r="M1046" i="8"/>
  <c r="M1047" i="8"/>
  <c r="M1048" i="8"/>
  <c r="M1049" i="8"/>
  <c r="M1050" i="8"/>
  <c r="M1051" i="8"/>
  <c r="M1052" i="8"/>
  <c r="M1053" i="8"/>
  <c r="M1054" i="8"/>
  <c r="M1055" i="8"/>
  <c r="M1056" i="8"/>
  <c r="M1057" i="8"/>
  <c r="M1058" i="8"/>
  <c r="M1059" i="8"/>
  <c r="M1060" i="8"/>
  <c r="M1061" i="8"/>
  <c r="M1062" i="8"/>
  <c r="M1063" i="8"/>
  <c r="M1064" i="8"/>
  <c r="M1065" i="8"/>
  <c r="M1066" i="8"/>
  <c r="M1067" i="8"/>
  <c r="M1068" i="8"/>
  <c r="M1069" i="8"/>
  <c r="M1070" i="8"/>
  <c r="M1071" i="8"/>
  <c r="M1072" i="8"/>
  <c r="M1073" i="8"/>
  <c r="M1074" i="8"/>
  <c r="M1075" i="8"/>
  <c r="M1076" i="8"/>
  <c r="M1077" i="8"/>
  <c r="M1078" i="8"/>
  <c r="M1079" i="8"/>
  <c r="M1080" i="8"/>
  <c r="M1081" i="8"/>
  <c r="M1082" i="8"/>
  <c r="M1083" i="8"/>
  <c r="M1084" i="8"/>
  <c r="M1085" i="8"/>
  <c r="M1086" i="8"/>
  <c r="M1087" i="8"/>
  <c r="M1088" i="8"/>
  <c r="M1089" i="8"/>
  <c r="M1090" i="8"/>
  <c r="M1091" i="8"/>
  <c r="M1092" i="8"/>
  <c r="M1093" i="8"/>
  <c r="M1094" i="8"/>
  <c r="M1095" i="8"/>
  <c r="M1096" i="8"/>
  <c r="M1097" i="8"/>
  <c r="M1098" i="8"/>
  <c r="M1099" i="8"/>
  <c r="M1100" i="8"/>
  <c r="M1101" i="8"/>
  <c r="M1102" i="8"/>
  <c r="M1103" i="8"/>
  <c r="M1104" i="8"/>
  <c r="M1105" i="8"/>
  <c r="M1106" i="8"/>
  <c r="M1107" i="8"/>
  <c r="M1108" i="8"/>
  <c r="M1109" i="8"/>
  <c r="M1110" i="8"/>
  <c r="M1111" i="8"/>
  <c r="M1112" i="8"/>
  <c r="M1113" i="8"/>
  <c r="M1114" i="8"/>
  <c r="M1115" i="8"/>
  <c r="M1116" i="8"/>
  <c r="M1117" i="8"/>
  <c r="M1118" i="8"/>
  <c r="M1119" i="8"/>
  <c r="M1120" i="8"/>
  <c r="M1121" i="8"/>
  <c r="M1122" i="8"/>
  <c r="M1123" i="8"/>
  <c r="M1124" i="8"/>
  <c r="M1125" i="8"/>
  <c r="M1126" i="8"/>
  <c r="M1127" i="8"/>
  <c r="M1128" i="8"/>
  <c r="M1129" i="8"/>
  <c r="M1130" i="8"/>
  <c r="M1131" i="8"/>
  <c r="M1132" i="8"/>
  <c r="M1133" i="8"/>
  <c r="M1134" i="8"/>
  <c r="M1135" i="8"/>
  <c r="M1136" i="8"/>
  <c r="M1137" i="8"/>
  <c r="M1138" i="8"/>
  <c r="M1139" i="8"/>
  <c r="M1140" i="8"/>
  <c r="M1141" i="8"/>
  <c r="M1142" i="8"/>
  <c r="M1143" i="8"/>
  <c r="M1144" i="8"/>
  <c r="M1145" i="8"/>
  <c r="M1146" i="8"/>
  <c r="M1147" i="8"/>
  <c r="M1148" i="8"/>
  <c r="M1149" i="8"/>
  <c r="M1150" i="8"/>
  <c r="M1151" i="8"/>
  <c r="M1152" i="8"/>
  <c r="M1153" i="8"/>
  <c r="M1154" i="8"/>
  <c r="M1155" i="8"/>
  <c r="M1156" i="8"/>
  <c r="M1157" i="8"/>
  <c r="M1158" i="8"/>
  <c r="M1159" i="8"/>
  <c r="M1160" i="8"/>
  <c r="M1161" i="8"/>
  <c r="M1162" i="8"/>
  <c r="M1163" i="8"/>
  <c r="M1164" i="8"/>
  <c r="M1165" i="8"/>
  <c r="M1166" i="8"/>
  <c r="M1167" i="8"/>
  <c r="M1168" i="8"/>
  <c r="M1169" i="8"/>
  <c r="M1170" i="8"/>
  <c r="M1171" i="8"/>
  <c r="M1172" i="8"/>
  <c r="M1173" i="8"/>
  <c r="M1174" i="8"/>
  <c r="M1175" i="8"/>
  <c r="M1176" i="8"/>
  <c r="M1177" i="8"/>
  <c r="M1178" i="8"/>
  <c r="M1179" i="8"/>
  <c r="M1180" i="8"/>
  <c r="M1181" i="8"/>
  <c r="M1182" i="8"/>
  <c r="M1183" i="8"/>
  <c r="M1184" i="8"/>
  <c r="M1185" i="8"/>
  <c r="M1186" i="8"/>
  <c r="M1187" i="8"/>
  <c r="M1188" i="8"/>
  <c r="M1189" i="8"/>
  <c r="M1190" i="8"/>
  <c r="M1191" i="8"/>
  <c r="M1192" i="8"/>
  <c r="M1193" i="8"/>
  <c r="M1194" i="8"/>
  <c r="M1195" i="8"/>
  <c r="M1196" i="8"/>
  <c r="M1197" i="8"/>
  <c r="M1198" i="8"/>
  <c r="M1199" i="8"/>
  <c r="M1200" i="8"/>
  <c r="M1201" i="8"/>
  <c r="M1202" i="8"/>
  <c r="M1203" i="8"/>
  <c r="M1204" i="8"/>
  <c r="M1205" i="8"/>
  <c r="M1206" i="8"/>
  <c r="M1207" i="8"/>
  <c r="M1208" i="8"/>
  <c r="M1209" i="8"/>
  <c r="M1210" i="8"/>
  <c r="M1211" i="8"/>
  <c r="M1212" i="8"/>
  <c r="M1213" i="8"/>
  <c r="M1214" i="8"/>
  <c r="M1215" i="8"/>
  <c r="M1216" i="8"/>
  <c r="M1217" i="8"/>
  <c r="M1218" i="8"/>
  <c r="M1219" i="8"/>
  <c r="M1220" i="8"/>
  <c r="M1221" i="8"/>
  <c r="M1222" i="8"/>
  <c r="M1223" i="8"/>
  <c r="M1224" i="8"/>
  <c r="M1225" i="8"/>
  <c r="M1226" i="8"/>
  <c r="M1227" i="8"/>
  <c r="M1228" i="8"/>
  <c r="M1229" i="8"/>
  <c r="M1230" i="8"/>
  <c r="M1231" i="8"/>
  <c r="M1232" i="8"/>
  <c r="M1233" i="8"/>
  <c r="M1234" i="8"/>
  <c r="M1235" i="8"/>
  <c r="M1236" i="8"/>
  <c r="M1237" i="8"/>
  <c r="M1238" i="8"/>
  <c r="M1239" i="8"/>
  <c r="M1240" i="8"/>
  <c r="M1241" i="8"/>
  <c r="M1242" i="8"/>
  <c r="M1243" i="8"/>
  <c r="M1244" i="8"/>
  <c r="M1245" i="8"/>
  <c r="M1246" i="8"/>
  <c r="M1247" i="8"/>
  <c r="M1248" i="8"/>
  <c r="M1249" i="8"/>
  <c r="M1250" i="8"/>
  <c r="M1251" i="8"/>
  <c r="M1252" i="8"/>
  <c r="M1253" i="8"/>
  <c r="M1254" i="8"/>
  <c r="M1255" i="8"/>
  <c r="M1256" i="8"/>
  <c r="M1257" i="8"/>
  <c r="M1258" i="8"/>
  <c r="M1259" i="8"/>
  <c r="M1260" i="8"/>
  <c r="M1261" i="8"/>
  <c r="M1262" i="8"/>
  <c r="M1263" i="8"/>
  <c r="M1264" i="8"/>
  <c r="M1265" i="8"/>
  <c r="M1266" i="8"/>
  <c r="M1267" i="8"/>
  <c r="M1268" i="8"/>
  <c r="M1269" i="8"/>
  <c r="M1270" i="8"/>
  <c r="M1271" i="8"/>
  <c r="M1272" i="8"/>
  <c r="M1273" i="8"/>
  <c r="M1274" i="8"/>
  <c r="M1275" i="8"/>
  <c r="M1276" i="8"/>
  <c r="M1277" i="8"/>
  <c r="M1278" i="8"/>
  <c r="M1279" i="8"/>
  <c r="M1280" i="8"/>
  <c r="M1281" i="8"/>
  <c r="M1282" i="8"/>
  <c r="M1283" i="8"/>
  <c r="M1284" i="8"/>
  <c r="M1285" i="8"/>
  <c r="M1286" i="8"/>
  <c r="M1287" i="8"/>
  <c r="M1288" i="8"/>
  <c r="M1289" i="8"/>
  <c r="M1290" i="8"/>
  <c r="M1291" i="8"/>
  <c r="M1292" i="8"/>
  <c r="M1293" i="8"/>
  <c r="M1294" i="8"/>
  <c r="M1295" i="8"/>
  <c r="M1296" i="8"/>
  <c r="M1297" i="8"/>
  <c r="M1298" i="8"/>
  <c r="M1299" i="8"/>
  <c r="M1300" i="8"/>
  <c r="M1301" i="8"/>
  <c r="M1302" i="8"/>
  <c r="M1303" i="8"/>
  <c r="M1304" i="8"/>
  <c r="M1305" i="8"/>
  <c r="M1306" i="8"/>
  <c r="M1307" i="8"/>
  <c r="M1308" i="8"/>
  <c r="M1309" i="8"/>
  <c r="M1310" i="8"/>
  <c r="M1311" i="8"/>
  <c r="M1312" i="8"/>
  <c r="M1313" i="8"/>
  <c r="M1314" i="8"/>
  <c r="M1315" i="8"/>
  <c r="M1316" i="8"/>
  <c r="M1317" i="8"/>
  <c r="M1318" i="8"/>
  <c r="M1319" i="8"/>
  <c r="M1320" i="8"/>
  <c r="M1321" i="8"/>
  <c r="M1322" i="8"/>
  <c r="M1323" i="8"/>
  <c r="M1324" i="8"/>
  <c r="M1325" i="8"/>
  <c r="M1326" i="8"/>
  <c r="M1327" i="8"/>
  <c r="M1328" i="8"/>
  <c r="M1329" i="8"/>
  <c r="M1330" i="8"/>
  <c r="M1331" i="8"/>
  <c r="M1332" i="8"/>
  <c r="M1333" i="8"/>
  <c r="M1334" i="8"/>
  <c r="M1335" i="8"/>
  <c r="M1336" i="8"/>
  <c r="M1337" i="8"/>
  <c r="M1338" i="8"/>
  <c r="M1339" i="8"/>
  <c r="M1340" i="8"/>
  <c r="M1341" i="8"/>
  <c r="M1342" i="8"/>
  <c r="M1343" i="8"/>
  <c r="M1344" i="8"/>
  <c r="M1345" i="8"/>
  <c r="M1346" i="8"/>
  <c r="M1347" i="8"/>
  <c r="M1348" i="8"/>
  <c r="M1349" i="8"/>
  <c r="M1350" i="8"/>
  <c r="M1351" i="8"/>
  <c r="M1352" i="8"/>
  <c r="M1353" i="8"/>
  <c r="M1354" i="8"/>
  <c r="M1355" i="8"/>
  <c r="M1356" i="8"/>
  <c r="M1357" i="8"/>
  <c r="M1358" i="8"/>
  <c r="M1359" i="8"/>
  <c r="M1360" i="8"/>
  <c r="M1361" i="8"/>
  <c r="M1362" i="8"/>
  <c r="M1363" i="8"/>
  <c r="M1364" i="8"/>
  <c r="M1365" i="8"/>
  <c r="M1366" i="8"/>
  <c r="M1367" i="8"/>
  <c r="M1368" i="8"/>
  <c r="M1369" i="8"/>
  <c r="M1370" i="8"/>
  <c r="M1371" i="8"/>
  <c r="M1372" i="8"/>
  <c r="M1373" i="8"/>
  <c r="M1374" i="8"/>
  <c r="M1375" i="8"/>
  <c r="M1376" i="8"/>
  <c r="M1377" i="8"/>
  <c r="M1378" i="8"/>
  <c r="M1379" i="8"/>
  <c r="M1380" i="8"/>
  <c r="M1381" i="8"/>
  <c r="M1382" i="8"/>
  <c r="M1383" i="8"/>
  <c r="M1384" i="8"/>
  <c r="M1385" i="8"/>
  <c r="M1386" i="8"/>
  <c r="M1387" i="8"/>
  <c r="M1388" i="8"/>
  <c r="M1389" i="8"/>
  <c r="M1390" i="8"/>
  <c r="M1391" i="8"/>
  <c r="M1392" i="8"/>
  <c r="M1393" i="8"/>
  <c r="M1394" i="8"/>
  <c r="M1395" i="8"/>
  <c r="M1396" i="8"/>
  <c r="M1397" i="8"/>
  <c r="M1398" i="8"/>
  <c r="M1399" i="8"/>
  <c r="M1400" i="8"/>
  <c r="M1401" i="8"/>
  <c r="M1402" i="8"/>
  <c r="M1403" i="8"/>
  <c r="M1404" i="8"/>
  <c r="M1405" i="8"/>
  <c r="M1406" i="8"/>
  <c r="M1407" i="8"/>
  <c r="M1408" i="8"/>
  <c r="M1409" i="8"/>
  <c r="M1410" i="8"/>
  <c r="M1411" i="8"/>
  <c r="M1412" i="8"/>
  <c r="M1413" i="8"/>
  <c r="M1414" i="8"/>
  <c r="M1415" i="8"/>
  <c r="M1416" i="8"/>
  <c r="M1417" i="8"/>
  <c r="M1418" i="8"/>
  <c r="M1419" i="8"/>
  <c r="M1420" i="8"/>
  <c r="M1421" i="8"/>
  <c r="M1422" i="8"/>
  <c r="M1423" i="8"/>
  <c r="M1424" i="8"/>
  <c r="M1425" i="8"/>
  <c r="M1426" i="8"/>
  <c r="M1427" i="8"/>
  <c r="M1428" i="8"/>
  <c r="M1429" i="8"/>
  <c r="M1430" i="8"/>
  <c r="M1431" i="8"/>
  <c r="M1432" i="8"/>
  <c r="M1433" i="8"/>
  <c r="M1434" i="8"/>
  <c r="M1435" i="8"/>
  <c r="M1436" i="8"/>
  <c r="M1437" i="8"/>
  <c r="M1438" i="8"/>
  <c r="M1439" i="8"/>
  <c r="M1440" i="8"/>
  <c r="M1441" i="8"/>
  <c r="M1442" i="8"/>
  <c r="M1443" i="8"/>
  <c r="M1444" i="8"/>
  <c r="M1445" i="8"/>
  <c r="M1446" i="8"/>
  <c r="M1447" i="8"/>
  <c r="M1448" i="8"/>
  <c r="M1449" i="8"/>
  <c r="M1450" i="8"/>
  <c r="M1451" i="8"/>
  <c r="M1452" i="8"/>
  <c r="M1453" i="8"/>
  <c r="M1454" i="8"/>
  <c r="M1455" i="8"/>
  <c r="M1456" i="8"/>
  <c r="M1457" i="8"/>
  <c r="M1458" i="8"/>
  <c r="M1459" i="8"/>
  <c r="M1460" i="8"/>
  <c r="M1461" i="8"/>
  <c r="M1462" i="8"/>
  <c r="M1463" i="8"/>
  <c r="M1464" i="8"/>
  <c r="M1465" i="8"/>
  <c r="M1466" i="8"/>
  <c r="M1467" i="8"/>
  <c r="M1468" i="8"/>
  <c r="M1469" i="8"/>
  <c r="M1470" i="8"/>
  <c r="M1471" i="8"/>
  <c r="M1472" i="8"/>
  <c r="M1473" i="8"/>
  <c r="M1474" i="8"/>
  <c r="M1475" i="8"/>
  <c r="M1476" i="8"/>
  <c r="M1477" i="8"/>
  <c r="M1478" i="8"/>
  <c r="M1479" i="8"/>
  <c r="M1480" i="8"/>
  <c r="M1481" i="8"/>
  <c r="M1482" i="8"/>
  <c r="M1483" i="8"/>
  <c r="M1484" i="8"/>
  <c r="M1485" i="8"/>
  <c r="M1486" i="8"/>
  <c r="M1487" i="8"/>
  <c r="M1488" i="8"/>
  <c r="M1489" i="8"/>
  <c r="M1490" i="8"/>
  <c r="M1491" i="8"/>
  <c r="M1492" i="8"/>
  <c r="M1493" i="8"/>
  <c r="M1494" i="8"/>
  <c r="M1495" i="8"/>
  <c r="M1496" i="8"/>
  <c r="M1497" i="8"/>
  <c r="M1498" i="8"/>
  <c r="M1499" i="8"/>
  <c r="M1500" i="8"/>
  <c r="M1501" i="8"/>
  <c r="N1002" i="8"/>
  <c r="N1003" i="8"/>
  <c r="N1004" i="8"/>
  <c r="N1005" i="8"/>
  <c r="N1006" i="8"/>
  <c r="N1007" i="8"/>
  <c r="N1008" i="8"/>
  <c r="N1009" i="8"/>
  <c r="N1010" i="8"/>
  <c r="N1011" i="8"/>
  <c r="N1012" i="8"/>
  <c r="N1013" i="8"/>
  <c r="N1014" i="8"/>
  <c r="N1015" i="8"/>
  <c r="N1016" i="8"/>
  <c r="N1017" i="8"/>
  <c r="N1018" i="8"/>
  <c r="N1019" i="8"/>
  <c r="N1020" i="8"/>
  <c r="N1021" i="8"/>
  <c r="N1022" i="8"/>
  <c r="N1023" i="8"/>
  <c r="N1024" i="8"/>
  <c r="N1025" i="8"/>
  <c r="N1026" i="8"/>
  <c r="N1027" i="8"/>
  <c r="N1028" i="8"/>
  <c r="N1029" i="8"/>
  <c r="N1030" i="8"/>
  <c r="N1031" i="8"/>
  <c r="N1032" i="8"/>
  <c r="N1033" i="8"/>
  <c r="N1034" i="8"/>
  <c r="N1035" i="8"/>
  <c r="N1036" i="8"/>
  <c r="N1037" i="8"/>
  <c r="N1038" i="8"/>
  <c r="N1039" i="8"/>
  <c r="N1040" i="8"/>
  <c r="N1041" i="8"/>
  <c r="N1042" i="8"/>
  <c r="N1043" i="8"/>
  <c r="N1044" i="8"/>
  <c r="N1045" i="8"/>
  <c r="N1046" i="8"/>
  <c r="N1047" i="8"/>
  <c r="N1048" i="8"/>
  <c r="N1049" i="8"/>
  <c r="N1050" i="8"/>
  <c r="N1051" i="8"/>
  <c r="N1052" i="8"/>
  <c r="N1053" i="8"/>
  <c r="N1054" i="8"/>
  <c r="N1055" i="8"/>
  <c r="N1056" i="8"/>
  <c r="N1057" i="8"/>
  <c r="N1058" i="8"/>
  <c r="N1059" i="8"/>
  <c r="N1060" i="8"/>
  <c r="N1061" i="8"/>
  <c r="N1062" i="8"/>
  <c r="N1063" i="8"/>
  <c r="N1064" i="8"/>
  <c r="N1065" i="8"/>
  <c r="N1066" i="8"/>
  <c r="N1067" i="8"/>
  <c r="N1068" i="8"/>
  <c r="N1069" i="8"/>
  <c r="N1070" i="8"/>
  <c r="N1071" i="8"/>
  <c r="N1072" i="8"/>
  <c r="N1073" i="8"/>
  <c r="N1074" i="8"/>
  <c r="N1075" i="8"/>
  <c r="N1076" i="8"/>
  <c r="N1077" i="8"/>
  <c r="N1078" i="8"/>
  <c r="N1079" i="8"/>
  <c r="N1080" i="8"/>
  <c r="N1081" i="8"/>
  <c r="N1082" i="8"/>
  <c r="N1083" i="8"/>
  <c r="N1084" i="8"/>
  <c r="N1085" i="8"/>
  <c r="N1086" i="8"/>
  <c r="N1087" i="8"/>
  <c r="N1088" i="8"/>
  <c r="N1089" i="8"/>
  <c r="N1090" i="8"/>
  <c r="N1091" i="8"/>
  <c r="N1092" i="8"/>
  <c r="N1093" i="8"/>
  <c r="N1094" i="8"/>
  <c r="N1095" i="8"/>
  <c r="N1096" i="8"/>
  <c r="N1097" i="8"/>
  <c r="N1098" i="8"/>
  <c r="N1099" i="8"/>
  <c r="N1100" i="8"/>
  <c r="N1101" i="8"/>
  <c r="N1102" i="8"/>
  <c r="N1103" i="8"/>
  <c r="N1104" i="8"/>
  <c r="N1105" i="8"/>
  <c r="N1106" i="8"/>
  <c r="N1107" i="8"/>
  <c r="N1108" i="8"/>
  <c r="N1109" i="8"/>
  <c r="N1110" i="8"/>
  <c r="N1111" i="8"/>
  <c r="N1112" i="8"/>
  <c r="N1113" i="8"/>
  <c r="N1114" i="8"/>
  <c r="N1115" i="8"/>
  <c r="N1116" i="8"/>
  <c r="N1117" i="8"/>
  <c r="N1118" i="8"/>
  <c r="N1119" i="8"/>
  <c r="N1120" i="8"/>
  <c r="N1121" i="8"/>
  <c r="N1122" i="8"/>
  <c r="N1123" i="8"/>
  <c r="N1124" i="8"/>
  <c r="N1125" i="8"/>
  <c r="N1126" i="8"/>
  <c r="N1127" i="8"/>
  <c r="N1128" i="8"/>
  <c r="N1129" i="8"/>
  <c r="N1130" i="8"/>
  <c r="N1131" i="8"/>
  <c r="N1132" i="8"/>
  <c r="N1133" i="8"/>
  <c r="N1134" i="8"/>
  <c r="N1135" i="8"/>
  <c r="N1136" i="8"/>
  <c r="N1137" i="8"/>
  <c r="N1138" i="8"/>
  <c r="N1139" i="8"/>
  <c r="N1140" i="8"/>
  <c r="N1141" i="8"/>
  <c r="N1142" i="8"/>
  <c r="N1143" i="8"/>
  <c r="N1144" i="8"/>
  <c r="N1145" i="8"/>
  <c r="N1146" i="8"/>
  <c r="N1147" i="8"/>
  <c r="N1148" i="8"/>
  <c r="N1149" i="8"/>
  <c r="N1150" i="8"/>
  <c r="N1151" i="8"/>
  <c r="N1152" i="8"/>
  <c r="N1153" i="8"/>
  <c r="N1154" i="8"/>
  <c r="N1155" i="8"/>
  <c r="N1156" i="8"/>
  <c r="N1157" i="8"/>
  <c r="N1158" i="8"/>
  <c r="N1159" i="8"/>
  <c r="N1160" i="8"/>
  <c r="N1161" i="8"/>
  <c r="N1162" i="8"/>
  <c r="N1163" i="8"/>
  <c r="N1164" i="8"/>
  <c r="N1165" i="8"/>
  <c r="N1166" i="8"/>
  <c r="N1167" i="8"/>
  <c r="N1168" i="8"/>
  <c r="N1169" i="8"/>
  <c r="N1170" i="8"/>
  <c r="N1171" i="8"/>
  <c r="N1172" i="8"/>
  <c r="N1173" i="8"/>
  <c r="N1174" i="8"/>
  <c r="N1175" i="8"/>
  <c r="N1176" i="8"/>
  <c r="N1177" i="8"/>
  <c r="N1178" i="8"/>
  <c r="N1179" i="8"/>
  <c r="N1180" i="8"/>
  <c r="N1181" i="8"/>
  <c r="N1182" i="8"/>
  <c r="N1183" i="8"/>
  <c r="N1184" i="8"/>
  <c r="N1185" i="8"/>
  <c r="N1186" i="8"/>
  <c r="N1187" i="8"/>
  <c r="N1188" i="8"/>
  <c r="N1189" i="8"/>
  <c r="N1190" i="8"/>
  <c r="N1191" i="8"/>
  <c r="N1192" i="8"/>
  <c r="N1193" i="8"/>
  <c r="N1194" i="8"/>
  <c r="N1195" i="8"/>
  <c r="N1196" i="8"/>
  <c r="N1197" i="8"/>
  <c r="N1198" i="8"/>
  <c r="N1199" i="8"/>
  <c r="N1200" i="8"/>
  <c r="N1201" i="8"/>
  <c r="N1202" i="8"/>
  <c r="N1203" i="8"/>
  <c r="N1204" i="8"/>
  <c r="N1205" i="8"/>
  <c r="N1206" i="8"/>
  <c r="N1207" i="8"/>
  <c r="N1208" i="8"/>
  <c r="N1209" i="8"/>
  <c r="N1210" i="8"/>
  <c r="N1211" i="8"/>
  <c r="N1212" i="8"/>
  <c r="N1213" i="8"/>
  <c r="N1214" i="8"/>
  <c r="N1215" i="8"/>
  <c r="N1216" i="8"/>
  <c r="N1217" i="8"/>
  <c r="N1218" i="8"/>
  <c r="N1219" i="8"/>
  <c r="N1220" i="8"/>
  <c r="N1221" i="8"/>
  <c r="N1222" i="8"/>
  <c r="N1223" i="8"/>
  <c r="N1224" i="8"/>
  <c r="N1225" i="8"/>
  <c r="N1226" i="8"/>
  <c r="N1227" i="8"/>
  <c r="N1228" i="8"/>
  <c r="N1229" i="8"/>
  <c r="N1230" i="8"/>
  <c r="N1231" i="8"/>
  <c r="N1232" i="8"/>
  <c r="N1233" i="8"/>
  <c r="N1234" i="8"/>
  <c r="N1235" i="8"/>
  <c r="N1236" i="8"/>
  <c r="N1237" i="8"/>
  <c r="N1238" i="8"/>
  <c r="N1239" i="8"/>
  <c r="N1240" i="8"/>
  <c r="N1241" i="8"/>
  <c r="N1242" i="8"/>
  <c r="N1243" i="8"/>
  <c r="N1244" i="8"/>
  <c r="N1245" i="8"/>
  <c r="N1246" i="8"/>
  <c r="N1247" i="8"/>
  <c r="N1248" i="8"/>
  <c r="N1249" i="8"/>
  <c r="N1250" i="8"/>
  <c r="N1251" i="8"/>
  <c r="N1252" i="8"/>
  <c r="N1253" i="8"/>
  <c r="N1254" i="8"/>
  <c r="N1255" i="8"/>
  <c r="N1256" i="8"/>
  <c r="N1257" i="8"/>
  <c r="N1258" i="8"/>
  <c r="N1259" i="8"/>
  <c r="N1260" i="8"/>
  <c r="N1261" i="8"/>
  <c r="N1262" i="8"/>
  <c r="N1263" i="8"/>
  <c r="N1264" i="8"/>
  <c r="N1265" i="8"/>
  <c r="N1266" i="8"/>
  <c r="N1267" i="8"/>
  <c r="N1268" i="8"/>
  <c r="N1269" i="8"/>
  <c r="N1270" i="8"/>
  <c r="N1271" i="8"/>
  <c r="N1272" i="8"/>
  <c r="N1273" i="8"/>
  <c r="N1274" i="8"/>
  <c r="N1275" i="8"/>
  <c r="N1276" i="8"/>
  <c r="N1277" i="8"/>
  <c r="N1278" i="8"/>
  <c r="N1279" i="8"/>
  <c r="N1280" i="8"/>
  <c r="N1281" i="8"/>
  <c r="N1282" i="8"/>
  <c r="N1283" i="8"/>
  <c r="N1284" i="8"/>
  <c r="N1285" i="8"/>
  <c r="N1286" i="8"/>
  <c r="N1287" i="8"/>
  <c r="N1288" i="8"/>
  <c r="N1289" i="8"/>
  <c r="N1290" i="8"/>
  <c r="N1291" i="8"/>
  <c r="N1292" i="8"/>
  <c r="N1293" i="8"/>
  <c r="N1294" i="8"/>
  <c r="N1295" i="8"/>
  <c r="N1296" i="8"/>
  <c r="N1297" i="8"/>
  <c r="N1298" i="8"/>
  <c r="N1299" i="8"/>
  <c r="N1300" i="8"/>
  <c r="N1301" i="8"/>
  <c r="N1302" i="8"/>
  <c r="N1303" i="8"/>
  <c r="N1304" i="8"/>
  <c r="N1305" i="8"/>
  <c r="N1306" i="8"/>
  <c r="N1307" i="8"/>
  <c r="N1308" i="8"/>
  <c r="N1309" i="8"/>
  <c r="N1310" i="8"/>
  <c r="N1311" i="8"/>
  <c r="N1312" i="8"/>
  <c r="N1313" i="8"/>
  <c r="N1314" i="8"/>
  <c r="N1315" i="8"/>
  <c r="N1316" i="8"/>
  <c r="N1317" i="8"/>
  <c r="N1318" i="8"/>
  <c r="N1319" i="8"/>
  <c r="N1320" i="8"/>
  <c r="N1321" i="8"/>
  <c r="N1322" i="8"/>
  <c r="N1323" i="8"/>
  <c r="N1324" i="8"/>
  <c r="N1325" i="8"/>
  <c r="N1326" i="8"/>
  <c r="N1327" i="8"/>
  <c r="N1328" i="8"/>
  <c r="N1329" i="8"/>
  <c r="N1330" i="8"/>
  <c r="N1331" i="8"/>
  <c r="N1332" i="8"/>
  <c r="N1333" i="8"/>
  <c r="N1334" i="8"/>
  <c r="N1335" i="8"/>
  <c r="N1336" i="8"/>
  <c r="N1337" i="8"/>
  <c r="N1338" i="8"/>
  <c r="N1339" i="8"/>
  <c r="N1340" i="8"/>
  <c r="N1341" i="8"/>
  <c r="N1342" i="8"/>
  <c r="N1343" i="8"/>
  <c r="N1344" i="8"/>
  <c r="N1345" i="8"/>
  <c r="N1346" i="8"/>
  <c r="N1347" i="8"/>
  <c r="N1348" i="8"/>
  <c r="N1349" i="8"/>
  <c r="N1350" i="8"/>
  <c r="N1351" i="8"/>
  <c r="N1352" i="8"/>
  <c r="N1353" i="8"/>
  <c r="N1354" i="8"/>
  <c r="N1355" i="8"/>
  <c r="N1356" i="8"/>
  <c r="N1357" i="8"/>
  <c r="N1358" i="8"/>
  <c r="N1359" i="8"/>
  <c r="N1360" i="8"/>
  <c r="N1361" i="8"/>
  <c r="N1362" i="8"/>
  <c r="N1363" i="8"/>
  <c r="N1364" i="8"/>
  <c r="N1365" i="8"/>
  <c r="N1366" i="8"/>
  <c r="N1367" i="8"/>
  <c r="N1368" i="8"/>
  <c r="N1369" i="8"/>
  <c r="N1370" i="8"/>
  <c r="N1371" i="8"/>
  <c r="N1372" i="8"/>
  <c r="N1373" i="8"/>
  <c r="N1374" i="8"/>
  <c r="N1375" i="8"/>
  <c r="N1376" i="8"/>
  <c r="N1377" i="8"/>
  <c r="N1378" i="8"/>
  <c r="N1379" i="8"/>
  <c r="N1380" i="8"/>
  <c r="N1381" i="8"/>
  <c r="N1382" i="8"/>
  <c r="N1383" i="8"/>
  <c r="N1384" i="8"/>
  <c r="N1385" i="8"/>
  <c r="N1386" i="8"/>
  <c r="N1387" i="8"/>
  <c r="N1388" i="8"/>
  <c r="N1389" i="8"/>
  <c r="N1390" i="8"/>
  <c r="N1391" i="8"/>
  <c r="N1392" i="8"/>
  <c r="N1393" i="8"/>
  <c r="N1394" i="8"/>
  <c r="N1395" i="8"/>
  <c r="N1396" i="8"/>
  <c r="N1397" i="8"/>
  <c r="N1398" i="8"/>
  <c r="N1399" i="8"/>
  <c r="N1400" i="8"/>
  <c r="N1401" i="8"/>
  <c r="N1402" i="8"/>
  <c r="N1403" i="8"/>
  <c r="N1404" i="8"/>
  <c r="N1405" i="8"/>
  <c r="N1406" i="8"/>
  <c r="N1407" i="8"/>
  <c r="N1408" i="8"/>
  <c r="N1409" i="8"/>
  <c r="N1410" i="8"/>
  <c r="N1411" i="8"/>
  <c r="N1412" i="8"/>
  <c r="N1413" i="8"/>
  <c r="N1414" i="8"/>
  <c r="N1415" i="8"/>
  <c r="N1416" i="8"/>
  <c r="N1417" i="8"/>
  <c r="N1418" i="8"/>
  <c r="N1419" i="8"/>
  <c r="N1420" i="8"/>
  <c r="N1421" i="8"/>
  <c r="N1422" i="8"/>
  <c r="N1423" i="8"/>
  <c r="N1424" i="8"/>
  <c r="N1425" i="8"/>
  <c r="N1426" i="8"/>
  <c r="N1427" i="8"/>
  <c r="N1428" i="8"/>
  <c r="N1429" i="8"/>
  <c r="N1430" i="8"/>
  <c r="N1431" i="8"/>
  <c r="N1432" i="8"/>
  <c r="N1433" i="8"/>
  <c r="N1434" i="8"/>
  <c r="N1435" i="8"/>
  <c r="N1436" i="8"/>
  <c r="N1437" i="8"/>
  <c r="N1438" i="8"/>
  <c r="N1439" i="8"/>
  <c r="N1440" i="8"/>
  <c r="N1441" i="8"/>
  <c r="N1442" i="8"/>
  <c r="N1443" i="8"/>
  <c r="N1444" i="8"/>
  <c r="N1445" i="8"/>
  <c r="N1446" i="8"/>
  <c r="N1447" i="8"/>
  <c r="N1448" i="8"/>
  <c r="N1449" i="8"/>
  <c r="N1450" i="8"/>
  <c r="N1451" i="8"/>
  <c r="N1452" i="8"/>
  <c r="N1453" i="8"/>
  <c r="N1454" i="8"/>
  <c r="N1455" i="8"/>
  <c r="N1456" i="8"/>
  <c r="N1457" i="8"/>
  <c r="N1458" i="8"/>
  <c r="N1459" i="8"/>
  <c r="N1460" i="8"/>
  <c r="N1461" i="8"/>
  <c r="N1462" i="8"/>
  <c r="N1463" i="8"/>
  <c r="N1464" i="8"/>
  <c r="N1465" i="8"/>
  <c r="N1466" i="8"/>
  <c r="N1467" i="8"/>
  <c r="N1468" i="8"/>
  <c r="N1469" i="8"/>
  <c r="N1470" i="8"/>
  <c r="N1471" i="8"/>
  <c r="N1472" i="8"/>
  <c r="N1473" i="8"/>
  <c r="N1474" i="8"/>
  <c r="N1475" i="8"/>
  <c r="N1476" i="8"/>
  <c r="N1477" i="8"/>
  <c r="N1478" i="8"/>
  <c r="N1479" i="8"/>
  <c r="N1480" i="8"/>
  <c r="N1481" i="8"/>
  <c r="N1482" i="8"/>
  <c r="N1483" i="8"/>
  <c r="N1484" i="8"/>
  <c r="N1485" i="8"/>
  <c r="N1486" i="8"/>
  <c r="N1487" i="8"/>
  <c r="N1488" i="8"/>
  <c r="N1489" i="8"/>
  <c r="N1490" i="8"/>
  <c r="N1491" i="8"/>
  <c r="N1492" i="8"/>
  <c r="N1493" i="8"/>
  <c r="N1494" i="8"/>
  <c r="N1495" i="8"/>
  <c r="N1496" i="8"/>
  <c r="N1497" i="8"/>
  <c r="N1498" i="8"/>
  <c r="N1499" i="8"/>
  <c r="N1500" i="8"/>
  <c r="N1501" i="8"/>
  <c r="O1002" i="8"/>
  <c r="O1003" i="8"/>
  <c r="O1004" i="8"/>
  <c r="O1005" i="8"/>
  <c r="O1006" i="8"/>
  <c r="O1007" i="8"/>
  <c r="O1008" i="8"/>
  <c r="O1009" i="8"/>
  <c r="O1010" i="8"/>
  <c r="O1011" i="8"/>
  <c r="O1012" i="8"/>
  <c r="O1013" i="8"/>
  <c r="P1013" i="8" s="1"/>
  <c r="O1014" i="8"/>
  <c r="O1015" i="8"/>
  <c r="O1016" i="8"/>
  <c r="O1017" i="8"/>
  <c r="O1018" i="8"/>
  <c r="O1019" i="8"/>
  <c r="O1020" i="8"/>
  <c r="O1021" i="8"/>
  <c r="O1022" i="8"/>
  <c r="O1023" i="8"/>
  <c r="O1024" i="8"/>
  <c r="O1025" i="8"/>
  <c r="O1026" i="8"/>
  <c r="O1027" i="8"/>
  <c r="O1028" i="8"/>
  <c r="O1029" i="8"/>
  <c r="O1030" i="8"/>
  <c r="O1031" i="8"/>
  <c r="O1032" i="8"/>
  <c r="O1033" i="8"/>
  <c r="O1034" i="8"/>
  <c r="O1035" i="8"/>
  <c r="O1036" i="8"/>
  <c r="O1037" i="8"/>
  <c r="O1038" i="8"/>
  <c r="O1039" i="8"/>
  <c r="O1040" i="8"/>
  <c r="O1041" i="8"/>
  <c r="O1042" i="8"/>
  <c r="O1043" i="8"/>
  <c r="O1044" i="8"/>
  <c r="O1045" i="8"/>
  <c r="O1046" i="8"/>
  <c r="O1047" i="8"/>
  <c r="O1048" i="8"/>
  <c r="O1049" i="8"/>
  <c r="O1050" i="8"/>
  <c r="O1051" i="8"/>
  <c r="O1052" i="8"/>
  <c r="O1053" i="8"/>
  <c r="O1054" i="8"/>
  <c r="O1055" i="8"/>
  <c r="O1056" i="8"/>
  <c r="O1057" i="8"/>
  <c r="O1058" i="8"/>
  <c r="O1059" i="8"/>
  <c r="O1060" i="8"/>
  <c r="O1061" i="8"/>
  <c r="O1062" i="8"/>
  <c r="O1063" i="8"/>
  <c r="O1064" i="8"/>
  <c r="O1065" i="8"/>
  <c r="O1066" i="8"/>
  <c r="O1067" i="8"/>
  <c r="O1068" i="8"/>
  <c r="O1069" i="8"/>
  <c r="O1070" i="8"/>
  <c r="O1071" i="8"/>
  <c r="O1072" i="8"/>
  <c r="O1073" i="8"/>
  <c r="O1074" i="8"/>
  <c r="O1075" i="8"/>
  <c r="O1076" i="8"/>
  <c r="O1077" i="8"/>
  <c r="O1078" i="8"/>
  <c r="O1079" i="8"/>
  <c r="O1080" i="8"/>
  <c r="O1081" i="8"/>
  <c r="O1082" i="8"/>
  <c r="O1083" i="8"/>
  <c r="O1084" i="8"/>
  <c r="O1085" i="8"/>
  <c r="O1086" i="8"/>
  <c r="O1087" i="8"/>
  <c r="O1088" i="8"/>
  <c r="O1089" i="8"/>
  <c r="O1090" i="8"/>
  <c r="O1091" i="8"/>
  <c r="O1092" i="8"/>
  <c r="O1093" i="8"/>
  <c r="O1094" i="8"/>
  <c r="O1095" i="8"/>
  <c r="O1096" i="8"/>
  <c r="O1097" i="8"/>
  <c r="O1098" i="8"/>
  <c r="O1099" i="8"/>
  <c r="O1100" i="8"/>
  <c r="O1101" i="8"/>
  <c r="O1102" i="8"/>
  <c r="O1103" i="8"/>
  <c r="O1104" i="8"/>
  <c r="O1105" i="8"/>
  <c r="O1106" i="8"/>
  <c r="O1107" i="8"/>
  <c r="O1108" i="8"/>
  <c r="O1109" i="8"/>
  <c r="O1110" i="8"/>
  <c r="O1111" i="8"/>
  <c r="O1112" i="8"/>
  <c r="O1113" i="8"/>
  <c r="O1114" i="8"/>
  <c r="O1115" i="8"/>
  <c r="O1116" i="8"/>
  <c r="O1117" i="8"/>
  <c r="O1118" i="8"/>
  <c r="O1119" i="8"/>
  <c r="O1120" i="8"/>
  <c r="O1121" i="8"/>
  <c r="O1122" i="8"/>
  <c r="O1123" i="8"/>
  <c r="O1124" i="8"/>
  <c r="O1125" i="8"/>
  <c r="O1126" i="8"/>
  <c r="O1127" i="8"/>
  <c r="O1128" i="8"/>
  <c r="P1128" i="8" s="1"/>
  <c r="O1129" i="8"/>
  <c r="O1130" i="8"/>
  <c r="O1131" i="8"/>
  <c r="O1132" i="8"/>
  <c r="O1133" i="8"/>
  <c r="O1134" i="8"/>
  <c r="O1135" i="8"/>
  <c r="O1136" i="8"/>
  <c r="O1137" i="8"/>
  <c r="O1138" i="8"/>
  <c r="O1139" i="8"/>
  <c r="O1140" i="8"/>
  <c r="O1141" i="8"/>
  <c r="O1142" i="8"/>
  <c r="O1143" i="8"/>
  <c r="O1144" i="8"/>
  <c r="O1145" i="8"/>
  <c r="O1146" i="8"/>
  <c r="O1147" i="8"/>
  <c r="O1148" i="8"/>
  <c r="O1149" i="8"/>
  <c r="O1150" i="8"/>
  <c r="O1151" i="8"/>
  <c r="O1152" i="8"/>
  <c r="O1153" i="8"/>
  <c r="O1154" i="8"/>
  <c r="O1155" i="8"/>
  <c r="O1156" i="8"/>
  <c r="O1157" i="8"/>
  <c r="O1158" i="8"/>
  <c r="P1158" i="8" s="1"/>
  <c r="O1159" i="8"/>
  <c r="O1160" i="8"/>
  <c r="O1161" i="8"/>
  <c r="O1162" i="8"/>
  <c r="O1163" i="8"/>
  <c r="O1164" i="8"/>
  <c r="O1165" i="8"/>
  <c r="O1166" i="8"/>
  <c r="O1167" i="8"/>
  <c r="O1168" i="8"/>
  <c r="O1169" i="8"/>
  <c r="O1170" i="8"/>
  <c r="O1171" i="8"/>
  <c r="O1172" i="8"/>
  <c r="O1173" i="8"/>
  <c r="O1174" i="8"/>
  <c r="O1175" i="8"/>
  <c r="O1176" i="8"/>
  <c r="O1177" i="8"/>
  <c r="O1178" i="8"/>
  <c r="O1179" i="8"/>
  <c r="O1180" i="8"/>
  <c r="O1181" i="8"/>
  <c r="O1182" i="8"/>
  <c r="O1183" i="8"/>
  <c r="O1184" i="8"/>
  <c r="O1185" i="8"/>
  <c r="O1186" i="8"/>
  <c r="O1187" i="8"/>
  <c r="O1188" i="8"/>
  <c r="O1189" i="8"/>
  <c r="O1190" i="8"/>
  <c r="O1191" i="8"/>
  <c r="O1192" i="8"/>
  <c r="O1193" i="8"/>
  <c r="O1194" i="8"/>
  <c r="O1195" i="8"/>
  <c r="O1196" i="8"/>
  <c r="O1197" i="8"/>
  <c r="O1198" i="8"/>
  <c r="O1199" i="8"/>
  <c r="O1200" i="8"/>
  <c r="O1201" i="8"/>
  <c r="O1202" i="8"/>
  <c r="O1203" i="8"/>
  <c r="P1203" i="8" s="1"/>
  <c r="O1204" i="8"/>
  <c r="O1205" i="8"/>
  <c r="O1206" i="8"/>
  <c r="O1207" i="8"/>
  <c r="O1208" i="8"/>
  <c r="O1209" i="8"/>
  <c r="O1210" i="8"/>
  <c r="O1211" i="8"/>
  <c r="O1212" i="8"/>
  <c r="O1213" i="8"/>
  <c r="O1214" i="8"/>
  <c r="O1215" i="8"/>
  <c r="O1216" i="8"/>
  <c r="O1217" i="8"/>
  <c r="O1218" i="8"/>
  <c r="O1219" i="8"/>
  <c r="P1219" i="8" s="1"/>
  <c r="O1220" i="8"/>
  <c r="O1221" i="8"/>
  <c r="O1222" i="8"/>
  <c r="O1223" i="8"/>
  <c r="O1224" i="8"/>
  <c r="O1225" i="8"/>
  <c r="O1226" i="8"/>
  <c r="O1227" i="8"/>
  <c r="O1228" i="8"/>
  <c r="O1229" i="8"/>
  <c r="O1230" i="8"/>
  <c r="O1231" i="8"/>
  <c r="O1232" i="8"/>
  <c r="O1233" i="8"/>
  <c r="O1234" i="8"/>
  <c r="O1235" i="8"/>
  <c r="P1235" i="8" s="1"/>
  <c r="O1236" i="8"/>
  <c r="O1237" i="8"/>
  <c r="O1238" i="8"/>
  <c r="O1239" i="8"/>
  <c r="O1240" i="8"/>
  <c r="O1241" i="8"/>
  <c r="O1242" i="8"/>
  <c r="O1243" i="8"/>
  <c r="O1244" i="8"/>
  <c r="O1245" i="8"/>
  <c r="O1246" i="8"/>
  <c r="O1247" i="8"/>
  <c r="O1248" i="8"/>
  <c r="O1249" i="8"/>
  <c r="O1250" i="8"/>
  <c r="O1251" i="8"/>
  <c r="P1251" i="8" s="1"/>
  <c r="O1252" i="8"/>
  <c r="O1253" i="8"/>
  <c r="O1254" i="8"/>
  <c r="P1254" i="8" s="1"/>
  <c r="O1255" i="8"/>
  <c r="O1256" i="8"/>
  <c r="O1257" i="8"/>
  <c r="O1258" i="8"/>
  <c r="O1259" i="8"/>
  <c r="O1260" i="8"/>
  <c r="O1261" i="8"/>
  <c r="O1262" i="8"/>
  <c r="O1263" i="8"/>
  <c r="O1264" i="8"/>
  <c r="O1265" i="8"/>
  <c r="O1266" i="8"/>
  <c r="O1267" i="8"/>
  <c r="P1267" i="8" s="1"/>
  <c r="O1268" i="8"/>
  <c r="O1269" i="8"/>
  <c r="O1270" i="8"/>
  <c r="O1271" i="8"/>
  <c r="O1272" i="8"/>
  <c r="O1273" i="8"/>
  <c r="O1274" i="8"/>
  <c r="O1275" i="8"/>
  <c r="O1276" i="8"/>
  <c r="O1277" i="8"/>
  <c r="O1278" i="8"/>
  <c r="O1279" i="8"/>
  <c r="O1280" i="8"/>
  <c r="O1281" i="8"/>
  <c r="O1282" i="8"/>
  <c r="O1283" i="8"/>
  <c r="P1283" i="8" s="1"/>
  <c r="O1284" i="8"/>
  <c r="O1285" i="8"/>
  <c r="O1286" i="8"/>
  <c r="O1287" i="8"/>
  <c r="O1288" i="8"/>
  <c r="O1289" i="8"/>
  <c r="O1290" i="8"/>
  <c r="O1291" i="8"/>
  <c r="O1292" i="8"/>
  <c r="O1293" i="8"/>
  <c r="O1294" i="8"/>
  <c r="O1295" i="8"/>
  <c r="O1296" i="8"/>
  <c r="O1297" i="8"/>
  <c r="O1298" i="8"/>
  <c r="O1299" i="8"/>
  <c r="P1299" i="8" s="1"/>
  <c r="O1300" i="8"/>
  <c r="O1301" i="8"/>
  <c r="O1302" i="8"/>
  <c r="O1303" i="8"/>
  <c r="O1304" i="8"/>
  <c r="O1305" i="8"/>
  <c r="O1306" i="8"/>
  <c r="O1307" i="8"/>
  <c r="O1308" i="8"/>
  <c r="O1309" i="8"/>
  <c r="O1310" i="8"/>
  <c r="O1311" i="8"/>
  <c r="O1312" i="8"/>
  <c r="O1313" i="8"/>
  <c r="O1314" i="8"/>
  <c r="O1315" i="8"/>
  <c r="P1315" i="8" s="1"/>
  <c r="O1316" i="8"/>
  <c r="O1317" i="8"/>
  <c r="O1318" i="8"/>
  <c r="O1319" i="8"/>
  <c r="O1320" i="8"/>
  <c r="O1321" i="8"/>
  <c r="O1322" i="8"/>
  <c r="O1323" i="8"/>
  <c r="O1324" i="8"/>
  <c r="O1325" i="8"/>
  <c r="O1326" i="8"/>
  <c r="O1327" i="8"/>
  <c r="O1328" i="8"/>
  <c r="O1329" i="8"/>
  <c r="O1330" i="8"/>
  <c r="O1331" i="8"/>
  <c r="P1331" i="8" s="1"/>
  <c r="O1332" i="8"/>
  <c r="O1333" i="8"/>
  <c r="O1334" i="8"/>
  <c r="O1335" i="8"/>
  <c r="O1336" i="8"/>
  <c r="O1337" i="8"/>
  <c r="O1338" i="8"/>
  <c r="O1339" i="8"/>
  <c r="O1340" i="8"/>
  <c r="O1341" i="8"/>
  <c r="O1342" i="8"/>
  <c r="O1343" i="8"/>
  <c r="O1344" i="8"/>
  <c r="O1345" i="8"/>
  <c r="O1346" i="8"/>
  <c r="O1347" i="8"/>
  <c r="P1347" i="8" s="1"/>
  <c r="O1348" i="8"/>
  <c r="O1349" i="8"/>
  <c r="O1350" i="8"/>
  <c r="O1351" i="8"/>
  <c r="O1352" i="8"/>
  <c r="O1353" i="8"/>
  <c r="O1354" i="8"/>
  <c r="O1355" i="8"/>
  <c r="O1356" i="8"/>
  <c r="O1357" i="8"/>
  <c r="O1358" i="8"/>
  <c r="O1359" i="8"/>
  <c r="O1360" i="8"/>
  <c r="O1361" i="8"/>
  <c r="O1362" i="8"/>
  <c r="O1363" i="8"/>
  <c r="P1363" i="8" s="1"/>
  <c r="O1364" i="8"/>
  <c r="O1365" i="8"/>
  <c r="O1366" i="8"/>
  <c r="O1367" i="8"/>
  <c r="O1368" i="8"/>
  <c r="O1369" i="8"/>
  <c r="O1370" i="8"/>
  <c r="O1371" i="8"/>
  <c r="O1372" i="8"/>
  <c r="O1373" i="8"/>
  <c r="O1374" i="8"/>
  <c r="O1375" i="8"/>
  <c r="O1376" i="8"/>
  <c r="O1377" i="8"/>
  <c r="O1378" i="8"/>
  <c r="O1379" i="8"/>
  <c r="P1379" i="8" s="1"/>
  <c r="O1380" i="8"/>
  <c r="O1381" i="8"/>
  <c r="O1382" i="8"/>
  <c r="O1383" i="8"/>
  <c r="O1384" i="8"/>
  <c r="O1385" i="8"/>
  <c r="O1386" i="8"/>
  <c r="O1387" i="8"/>
  <c r="O1388" i="8"/>
  <c r="O1389" i="8"/>
  <c r="O1390" i="8"/>
  <c r="O1391" i="8"/>
  <c r="O1392" i="8"/>
  <c r="O1393" i="8"/>
  <c r="O1394" i="8"/>
  <c r="O1395" i="8"/>
  <c r="O1396" i="8"/>
  <c r="O1397" i="8"/>
  <c r="O1398" i="8"/>
  <c r="O1399" i="8"/>
  <c r="O1400" i="8"/>
  <c r="O1401" i="8"/>
  <c r="O1402" i="8"/>
  <c r="O1403" i="8"/>
  <c r="O1404" i="8"/>
  <c r="O1405" i="8"/>
  <c r="O1406" i="8"/>
  <c r="O1407" i="8"/>
  <c r="O1408" i="8"/>
  <c r="O1409" i="8"/>
  <c r="O1410" i="8"/>
  <c r="O1411" i="8"/>
  <c r="P1411" i="8" s="1"/>
  <c r="O1412" i="8"/>
  <c r="O1413" i="8"/>
  <c r="O1414" i="8"/>
  <c r="O1415" i="8"/>
  <c r="O1416" i="8"/>
  <c r="O1417" i="8"/>
  <c r="O1418" i="8"/>
  <c r="O1419" i="8"/>
  <c r="O1420" i="8"/>
  <c r="O1421" i="8"/>
  <c r="O1422" i="8"/>
  <c r="O1423" i="8"/>
  <c r="O1424" i="8"/>
  <c r="O1425" i="8"/>
  <c r="O1426" i="8"/>
  <c r="O1427" i="8"/>
  <c r="P1427" i="8" s="1"/>
  <c r="O1428" i="8"/>
  <c r="O1429" i="8"/>
  <c r="O1430" i="8"/>
  <c r="O1431" i="8"/>
  <c r="P1431" i="8" s="1"/>
  <c r="O1432" i="8"/>
  <c r="O1433" i="8"/>
  <c r="O1434" i="8"/>
  <c r="O1435" i="8"/>
  <c r="O1436" i="8"/>
  <c r="O1437" i="8"/>
  <c r="O1438" i="8"/>
  <c r="O1439" i="8"/>
  <c r="O1440" i="8"/>
  <c r="O1441" i="8"/>
  <c r="O1442" i="8"/>
  <c r="O1443" i="8"/>
  <c r="P1443" i="8" s="1"/>
  <c r="O1444" i="8"/>
  <c r="O1445" i="8"/>
  <c r="O1446" i="8"/>
  <c r="O1447" i="8"/>
  <c r="O1448" i="8"/>
  <c r="O1449" i="8"/>
  <c r="O1450" i="8"/>
  <c r="O1451" i="8"/>
  <c r="O1452" i="8"/>
  <c r="O1453" i="8"/>
  <c r="O1454" i="8"/>
  <c r="O1455" i="8"/>
  <c r="O1456" i="8"/>
  <c r="O1457" i="8"/>
  <c r="O1458" i="8"/>
  <c r="O1459" i="8"/>
  <c r="P1459" i="8" s="1"/>
  <c r="O1460" i="8"/>
  <c r="O1461" i="8"/>
  <c r="O1462" i="8"/>
  <c r="O1463" i="8"/>
  <c r="O1464" i="8"/>
  <c r="O1465" i="8"/>
  <c r="O1466" i="8"/>
  <c r="O1467" i="8"/>
  <c r="O1468" i="8"/>
  <c r="O1469" i="8"/>
  <c r="O1470" i="8"/>
  <c r="O1471" i="8"/>
  <c r="O1472" i="8"/>
  <c r="O1473" i="8"/>
  <c r="O1474" i="8"/>
  <c r="O1475" i="8"/>
  <c r="P1475" i="8" s="1"/>
  <c r="O1476" i="8"/>
  <c r="O1477" i="8"/>
  <c r="O1478" i="8"/>
  <c r="O1479" i="8"/>
  <c r="O1480" i="8"/>
  <c r="O1481" i="8"/>
  <c r="O1482" i="8"/>
  <c r="O1483" i="8"/>
  <c r="O1484" i="8"/>
  <c r="O1485" i="8"/>
  <c r="O1486" i="8"/>
  <c r="O1487" i="8"/>
  <c r="O1488" i="8"/>
  <c r="O1489" i="8"/>
  <c r="O1490" i="8"/>
  <c r="O1491" i="8"/>
  <c r="P1491" i="8" s="1"/>
  <c r="O1492" i="8"/>
  <c r="O1493" i="8"/>
  <c r="O1494" i="8"/>
  <c r="O1495" i="8"/>
  <c r="P1495" i="8" s="1"/>
  <c r="O1496" i="8"/>
  <c r="O1497" i="8"/>
  <c r="O1498" i="8"/>
  <c r="O1499" i="8"/>
  <c r="O1500" i="8"/>
  <c r="O1501" i="8"/>
  <c r="P1002" i="8"/>
  <c r="P1003" i="8"/>
  <c r="P1004" i="8"/>
  <c r="P1005" i="8"/>
  <c r="P1006" i="8"/>
  <c r="P1007" i="8"/>
  <c r="P1008" i="8"/>
  <c r="P1009" i="8"/>
  <c r="R4" i="34"/>
  <c r="R5" i="34"/>
  <c r="R6" i="34"/>
  <c r="R7" i="34"/>
  <c r="R8" i="34"/>
  <c r="R9" i="34"/>
  <c r="R10" i="34"/>
  <c r="R11" i="34"/>
  <c r="R12" i="34"/>
  <c r="R13" i="34"/>
  <c r="R14" i="34"/>
  <c r="R15" i="34"/>
  <c r="R16" i="34"/>
  <c r="R17" i="34"/>
  <c r="R18" i="34"/>
  <c r="R19" i="34"/>
  <c r="R20" i="34"/>
  <c r="R21" i="34"/>
  <c r="R22" i="34"/>
  <c r="R23" i="34"/>
  <c r="R24" i="34"/>
  <c r="R25" i="34"/>
  <c r="R26" i="34"/>
  <c r="R27" i="34"/>
  <c r="R28" i="34"/>
  <c r="R29" i="34"/>
  <c r="R30" i="34"/>
  <c r="R31" i="34"/>
  <c r="R32" i="34"/>
  <c r="R33" i="34"/>
  <c r="R34" i="34"/>
  <c r="R35" i="34"/>
  <c r="R36" i="34"/>
  <c r="R37" i="34"/>
  <c r="R38" i="34"/>
  <c r="R39" i="34"/>
  <c r="R40" i="34"/>
  <c r="R41" i="34"/>
  <c r="R42" i="34"/>
  <c r="R43" i="34"/>
  <c r="R44" i="34"/>
  <c r="R45" i="34"/>
  <c r="R46" i="34"/>
  <c r="R47" i="34"/>
  <c r="R48" i="34"/>
  <c r="R49" i="34"/>
  <c r="R50" i="34"/>
  <c r="R51" i="34"/>
  <c r="R52" i="34"/>
  <c r="R53" i="34"/>
  <c r="R54" i="34"/>
  <c r="R55" i="34"/>
  <c r="R56" i="34"/>
  <c r="R57" i="34"/>
  <c r="R58" i="34"/>
  <c r="R59" i="34"/>
  <c r="R60" i="34"/>
  <c r="R61" i="34"/>
  <c r="R62" i="34"/>
  <c r="R63" i="34"/>
  <c r="R64" i="34"/>
  <c r="R65" i="34"/>
  <c r="R66" i="34"/>
  <c r="R67" i="34"/>
  <c r="R68" i="34"/>
  <c r="R69" i="34"/>
  <c r="R70" i="34"/>
  <c r="R71" i="34"/>
  <c r="R72" i="34"/>
  <c r="R73" i="34"/>
  <c r="R74" i="34"/>
  <c r="R75" i="34"/>
  <c r="R76" i="34"/>
  <c r="R77" i="34"/>
  <c r="R78" i="34"/>
  <c r="R79" i="34"/>
  <c r="R80" i="34"/>
  <c r="R81" i="34"/>
  <c r="R82" i="34"/>
  <c r="R83" i="34"/>
  <c r="R84" i="34"/>
  <c r="R85" i="34"/>
  <c r="R86" i="34"/>
  <c r="R87" i="34"/>
  <c r="R88" i="34"/>
  <c r="R89" i="34"/>
  <c r="R90" i="34"/>
  <c r="R91" i="34"/>
  <c r="R92" i="34"/>
  <c r="R93" i="34"/>
  <c r="R94" i="34"/>
  <c r="R95" i="34"/>
  <c r="R96" i="34"/>
  <c r="R97" i="34"/>
  <c r="R98" i="34"/>
  <c r="R99" i="34"/>
  <c r="R100" i="34"/>
  <c r="R101" i="34"/>
  <c r="R102" i="34"/>
  <c r="R103" i="34"/>
  <c r="R104" i="34"/>
  <c r="R105" i="34"/>
  <c r="R106" i="34"/>
  <c r="R107" i="34"/>
  <c r="R108" i="34"/>
  <c r="R109" i="34"/>
  <c r="R110" i="34"/>
  <c r="R111" i="34"/>
  <c r="R112" i="34"/>
  <c r="R113" i="34"/>
  <c r="R114" i="34"/>
  <c r="R115" i="34"/>
  <c r="R116" i="34"/>
  <c r="R117" i="34"/>
  <c r="R118" i="34"/>
  <c r="R119" i="34"/>
  <c r="R120" i="34"/>
  <c r="R121" i="34"/>
  <c r="R122" i="34"/>
  <c r="R123" i="34"/>
  <c r="R124" i="34"/>
  <c r="R125" i="34"/>
  <c r="R126" i="34"/>
  <c r="R127" i="34"/>
  <c r="R128" i="34"/>
  <c r="R129" i="34"/>
  <c r="R130" i="34"/>
  <c r="R131" i="34"/>
  <c r="R132" i="34"/>
  <c r="R133" i="34"/>
  <c r="R134" i="34"/>
  <c r="R135" i="34"/>
  <c r="R136" i="34"/>
  <c r="R137" i="34"/>
  <c r="R138" i="34"/>
  <c r="R139" i="34"/>
  <c r="R140" i="34"/>
  <c r="R141" i="34"/>
  <c r="R142" i="34"/>
  <c r="R143" i="34"/>
  <c r="R144" i="34"/>
  <c r="R145" i="34"/>
  <c r="R146" i="34"/>
  <c r="R147" i="34"/>
  <c r="R148" i="34"/>
  <c r="R149" i="34"/>
  <c r="R150" i="34"/>
  <c r="R151" i="34"/>
  <c r="R152" i="34"/>
  <c r="R153" i="34"/>
  <c r="R154" i="34"/>
  <c r="R155" i="34"/>
  <c r="R156" i="34"/>
  <c r="R157" i="34"/>
  <c r="R158" i="34"/>
  <c r="R159" i="34"/>
  <c r="R160" i="34"/>
  <c r="R161" i="34"/>
  <c r="R162" i="34"/>
  <c r="R163" i="34"/>
  <c r="R164" i="34"/>
  <c r="R165" i="34"/>
  <c r="R166" i="34"/>
  <c r="R167" i="34"/>
  <c r="R168" i="34"/>
  <c r="R169" i="34"/>
  <c r="R170" i="34"/>
  <c r="R171" i="34"/>
  <c r="R172" i="34"/>
  <c r="R173" i="34"/>
  <c r="R174" i="34"/>
  <c r="R175" i="34"/>
  <c r="R176" i="34"/>
  <c r="R177" i="34"/>
  <c r="R178" i="34"/>
  <c r="R179" i="34"/>
  <c r="R180" i="34"/>
  <c r="R181" i="34"/>
  <c r="R182" i="34"/>
  <c r="R183" i="34"/>
  <c r="R184" i="34"/>
  <c r="R185" i="34"/>
  <c r="R186" i="34"/>
  <c r="R187" i="34"/>
  <c r="R188" i="34"/>
  <c r="R189" i="34"/>
  <c r="R190" i="34"/>
  <c r="R191" i="34"/>
  <c r="R192" i="34"/>
  <c r="R193" i="34"/>
  <c r="R194" i="34"/>
  <c r="R195" i="34"/>
  <c r="R196" i="34"/>
  <c r="R197" i="34"/>
  <c r="R198" i="34"/>
  <c r="R199" i="34"/>
  <c r="R200" i="34"/>
  <c r="R201" i="34"/>
  <c r="R202" i="34"/>
  <c r="R203" i="34"/>
  <c r="R204" i="34"/>
  <c r="R205" i="34"/>
  <c r="R206" i="34"/>
  <c r="R207" i="34"/>
  <c r="R208" i="34"/>
  <c r="R209" i="34"/>
  <c r="R210" i="34"/>
  <c r="R211" i="34"/>
  <c r="R212" i="34"/>
  <c r="R213" i="34"/>
  <c r="R214" i="34"/>
  <c r="R215" i="34"/>
  <c r="R216" i="34"/>
  <c r="R217" i="34"/>
  <c r="R218" i="34"/>
  <c r="R219" i="34"/>
  <c r="R220" i="34"/>
  <c r="R221" i="34"/>
  <c r="R222" i="34"/>
  <c r="R223" i="34"/>
  <c r="R224" i="34"/>
  <c r="R225" i="34"/>
  <c r="R226" i="34"/>
  <c r="R227" i="34"/>
  <c r="R228" i="34"/>
  <c r="R229" i="34"/>
  <c r="R230" i="34"/>
  <c r="R231" i="34"/>
  <c r="R232" i="34"/>
  <c r="R233" i="34"/>
  <c r="R234" i="34"/>
  <c r="R235" i="34"/>
  <c r="R236" i="34"/>
  <c r="R237" i="34"/>
  <c r="R238" i="34"/>
  <c r="R239" i="34"/>
  <c r="R240" i="34"/>
  <c r="R241" i="34"/>
  <c r="R242" i="34"/>
  <c r="R243" i="34"/>
  <c r="R244" i="34"/>
  <c r="R245" i="34"/>
  <c r="R246" i="34"/>
  <c r="R247" i="34"/>
  <c r="R248" i="34"/>
  <c r="R249" i="34"/>
  <c r="R250" i="34"/>
  <c r="R251" i="34"/>
  <c r="R252" i="34"/>
  <c r="R253" i="34"/>
  <c r="R254" i="34"/>
  <c r="R255" i="34"/>
  <c r="R256" i="34"/>
  <c r="R257" i="34"/>
  <c r="R258" i="34"/>
  <c r="R259" i="34"/>
  <c r="R260" i="34"/>
  <c r="R261" i="34"/>
  <c r="R262" i="34"/>
  <c r="R263" i="34"/>
  <c r="R264" i="34"/>
  <c r="R265" i="34"/>
  <c r="R266" i="34"/>
  <c r="R267" i="34"/>
  <c r="R268" i="34"/>
  <c r="R269" i="34"/>
  <c r="R270" i="34"/>
  <c r="R271" i="34"/>
  <c r="R272" i="34"/>
  <c r="R273" i="34"/>
  <c r="R274" i="34"/>
  <c r="R275" i="34"/>
  <c r="R276" i="34"/>
  <c r="R277" i="34"/>
  <c r="R278" i="34"/>
  <c r="R279" i="34"/>
  <c r="R280" i="34"/>
  <c r="R281" i="34"/>
  <c r="R282" i="34"/>
  <c r="R283" i="34"/>
  <c r="R284" i="34"/>
  <c r="R285" i="34"/>
  <c r="R286" i="34"/>
  <c r="R287" i="34"/>
  <c r="R288" i="34"/>
  <c r="R289" i="34"/>
  <c r="R290" i="34"/>
  <c r="R291" i="34"/>
  <c r="R292" i="34"/>
  <c r="R293" i="34"/>
  <c r="R294" i="34"/>
  <c r="R295" i="34"/>
  <c r="R296" i="34"/>
  <c r="R297" i="34"/>
  <c r="R298" i="34"/>
  <c r="R299" i="34"/>
  <c r="R300" i="34"/>
  <c r="R301" i="34"/>
  <c r="R302" i="34"/>
  <c r="R303" i="34"/>
  <c r="R304" i="34"/>
  <c r="R305" i="34"/>
  <c r="R306" i="34"/>
  <c r="R307" i="34"/>
  <c r="R308" i="34"/>
  <c r="R309" i="34"/>
  <c r="R310" i="34"/>
  <c r="R311" i="34"/>
  <c r="R312" i="34"/>
  <c r="R313" i="34"/>
  <c r="R314" i="34"/>
  <c r="R315" i="34"/>
  <c r="R316" i="34"/>
  <c r="R317" i="34"/>
  <c r="R318" i="34"/>
  <c r="R319" i="34"/>
  <c r="R320" i="34"/>
  <c r="R321" i="34"/>
  <c r="R322" i="34"/>
  <c r="R323" i="34"/>
  <c r="R324" i="34"/>
  <c r="R325" i="34"/>
  <c r="R326" i="34"/>
  <c r="R327" i="34"/>
  <c r="R328" i="34"/>
  <c r="R329" i="34"/>
  <c r="R330" i="34"/>
  <c r="R331" i="34"/>
  <c r="R332" i="34"/>
  <c r="R333" i="34"/>
  <c r="R334" i="34"/>
  <c r="R335" i="34"/>
  <c r="R336" i="34"/>
  <c r="R337" i="34"/>
  <c r="R338" i="34"/>
  <c r="R339" i="34"/>
  <c r="R340" i="34"/>
  <c r="R341" i="34"/>
  <c r="R342" i="34"/>
  <c r="R343" i="34"/>
  <c r="R344" i="34"/>
  <c r="R345" i="34"/>
  <c r="R346" i="34"/>
  <c r="R347" i="34"/>
  <c r="R348" i="34"/>
  <c r="R349" i="34"/>
  <c r="R350" i="34"/>
  <c r="R351" i="34"/>
  <c r="R352" i="34"/>
  <c r="R353" i="34"/>
  <c r="R354" i="34"/>
  <c r="R355" i="34"/>
  <c r="R356" i="34"/>
  <c r="R357" i="34"/>
  <c r="R358" i="34"/>
  <c r="R359" i="34"/>
  <c r="R360" i="34"/>
  <c r="R361" i="34"/>
  <c r="R362" i="34"/>
  <c r="R363" i="34"/>
  <c r="R364" i="34"/>
  <c r="R365" i="34"/>
  <c r="R366" i="34"/>
  <c r="R367" i="34"/>
  <c r="R368" i="34"/>
  <c r="R369" i="34"/>
  <c r="R370" i="34"/>
  <c r="R371" i="34"/>
  <c r="R372" i="34"/>
  <c r="R373" i="34"/>
  <c r="R374" i="34"/>
  <c r="R375" i="34"/>
  <c r="R376" i="34"/>
  <c r="R377" i="34"/>
  <c r="R378" i="34"/>
  <c r="R379" i="34"/>
  <c r="R380" i="34"/>
  <c r="R381" i="34"/>
  <c r="R382" i="34"/>
  <c r="R383" i="34"/>
  <c r="R384" i="34"/>
  <c r="R385" i="34"/>
  <c r="R386" i="34"/>
  <c r="R387" i="34"/>
  <c r="R388" i="34"/>
  <c r="R389" i="34"/>
  <c r="R390" i="34"/>
  <c r="R391" i="34"/>
  <c r="R392" i="34"/>
  <c r="R393" i="34"/>
  <c r="R394" i="34"/>
  <c r="R395" i="34"/>
  <c r="R396" i="34"/>
  <c r="R397" i="34"/>
  <c r="R398" i="34"/>
  <c r="R399" i="34"/>
  <c r="R400" i="34"/>
  <c r="R401" i="34"/>
  <c r="R402" i="34"/>
  <c r="R403" i="34"/>
  <c r="R404" i="34"/>
  <c r="R405" i="34"/>
  <c r="R406" i="34"/>
  <c r="R407" i="34"/>
  <c r="R408" i="34"/>
  <c r="R409" i="34"/>
  <c r="R410" i="34"/>
  <c r="R411" i="34"/>
  <c r="R412" i="34"/>
  <c r="R413" i="34"/>
  <c r="R414" i="34"/>
  <c r="R415" i="34"/>
  <c r="R416" i="34"/>
  <c r="R417" i="34"/>
  <c r="R418" i="34"/>
  <c r="R419" i="34"/>
  <c r="R420" i="34"/>
  <c r="R421" i="34"/>
  <c r="R422" i="34"/>
  <c r="R423" i="34"/>
  <c r="R424" i="34"/>
  <c r="R425" i="34"/>
  <c r="R426" i="34"/>
  <c r="R427" i="34"/>
  <c r="R428" i="34"/>
  <c r="R429" i="34"/>
  <c r="R430" i="34"/>
  <c r="R431" i="34"/>
  <c r="R432" i="34"/>
  <c r="R433" i="34"/>
  <c r="R434" i="34"/>
  <c r="R435" i="34"/>
  <c r="R436" i="34"/>
  <c r="R437" i="34"/>
  <c r="R438" i="34"/>
  <c r="R439" i="34"/>
  <c r="R440" i="34"/>
  <c r="R441" i="34"/>
  <c r="R442" i="34"/>
  <c r="R443" i="34"/>
  <c r="R444" i="34"/>
  <c r="R445" i="34"/>
  <c r="R446" i="34"/>
  <c r="R447" i="34"/>
  <c r="R448" i="34"/>
  <c r="R449" i="34"/>
  <c r="R450" i="34"/>
  <c r="R451" i="34"/>
  <c r="R452" i="34"/>
  <c r="R453" i="34"/>
  <c r="R454" i="34"/>
  <c r="R455" i="34"/>
  <c r="R456" i="34"/>
  <c r="R457" i="34"/>
  <c r="R458" i="34"/>
  <c r="R459" i="34"/>
  <c r="R460" i="34"/>
  <c r="R461" i="34"/>
  <c r="R462" i="34"/>
  <c r="R463" i="34"/>
  <c r="R464" i="34"/>
  <c r="R465" i="34"/>
  <c r="R466" i="34"/>
  <c r="R467" i="34"/>
  <c r="R468" i="34"/>
  <c r="R469" i="34"/>
  <c r="R470" i="34"/>
  <c r="R471" i="34"/>
  <c r="R472" i="34"/>
  <c r="R473" i="34"/>
  <c r="R474" i="34"/>
  <c r="R475" i="34"/>
  <c r="R476" i="34"/>
  <c r="R477" i="34"/>
  <c r="R478" i="34"/>
  <c r="R479" i="34"/>
  <c r="R480" i="34"/>
  <c r="R481" i="34"/>
  <c r="R482" i="34"/>
  <c r="R483" i="34"/>
  <c r="R484" i="34"/>
  <c r="R485" i="34"/>
  <c r="R486" i="34"/>
  <c r="R487" i="34"/>
  <c r="R488" i="34"/>
  <c r="R489" i="34"/>
  <c r="R490" i="34"/>
  <c r="R491" i="34"/>
  <c r="R492" i="34"/>
  <c r="R493" i="34"/>
  <c r="R494" i="34"/>
  <c r="R495" i="34"/>
  <c r="R496" i="34"/>
  <c r="R497" i="34"/>
  <c r="R498" i="34"/>
  <c r="R499" i="34"/>
  <c r="R500" i="34"/>
  <c r="R501" i="34"/>
  <c r="R502" i="34"/>
  <c r="R503" i="34"/>
  <c r="R504" i="34"/>
  <c r="R505" i="34"/>
  <c r="R506" i="34"/>
  <c r="R507" i="34"/>
  <c r="R508" i="34"/>
  <c r="R509" i="34"/>
  <c r="R510" i="34"/>
  <c r="R511" i="34"/>
  <c r="R512" i="34"/>
  <c r="R513" i="34"/>
  <c r="R514" i="34"/>
  <c r="R515" i="34"/>
  <c r="R516" i="34"/>
  <c r="R517" i="34"/>
  <c r="R518" i="34"/>
  <c r="R519" i="34"/>
  <c r="R520" i="34"/>
  <c r="R521" i="34"/>
  <c r="R522" i="34"/>
  <c r="R523" i="34"/>
  <c r="R524" i="34"/>
  <c r="R525" i="34"/>
  <c r="R526" i="34"/>
  <c r="R527" i="34"/>
  <c r="R528" i="34"/>
  <c r="R529" i="34"/>
  <c r="R530" i="34"/>
  <c r="R531" i="34"/>
  <c r="R532" i="34"/>
  <c r="R533" i="34"/>
  <c r="R534" i="34"/>
  <c r="R535" i="34"/>
  <c r="R536" i="34"/>
  <c r="R537" i="34"/>
  <c r="R538" i="34"/>
  <c r="R539" i="34"/>
  <c r="R540" i="34"/>
  <c r="R541" i="34"/>
  <c r="R542" i="34"/>
  <c r="R543" i="34"/>
  <c r="R544" i="34"/>
  <c r="R545" i="34"/>
  <c r="R546" i="34"/>
  <c r="R547" i="34"/>
  <c r="R548" i="34"/>
  <c r="R549" i="34"/>
  <c r="R550" i="34"/>
  <c r="R551" i="34"/>
  <c r="R552" i="34"/>
  <c r="R553" i="34"/>
  <c r="R554" i="34"/>
  <c r="R555" i="34"/>
  <c r="R556" i="34"/>
  <c r="R557" i="34"/>
  <c r="R558" i="34"/>
  <c r="R559" i="34"/>
  <c r="R560" i="34"/>
  <c r="R561" i="34"/>
  <c r="R562" i="34"/>
  <c r="R563" i="34"/>
  <c r="R564" i="34"/>
  <c r="R565" i="34"/>
  <c r="R566" i="34"/>
  <c r="R567" i="34"/>
  <c r="R568" i="34"/>
  <c r="R569" i="34"/>
  <c r="R570" i="34"/>
  <c r="R571" i="34"/>
  <c r="R572" i="34"/>
  <c r="R573" i="34"/>
  <c r="R574" i="34"/>
  <c r="R575" i="34"/>
  <c r="R576" i="34"/>
  <c r="R577" i="34"/>
  <c r="R578" i="34"/>
  <c r="R579" i="34"/>
  <c r="R580" i="34"/>
  <c r="R581" i="34"/>
  <c r="R582" i="34"/>
  <c r="R583" i="34"/>
  <c r="R584" i="34"/>
  <c r="R585" i="34"/>
  <c r="R586" i="34"/>
  <c r="R587" i="34"/>
  <c r="R588" i="34"/>
  <c r="R589" i="34"/>
  <c r="R590" i="34"/>
  <c r="R591" i="34"/>
  <c r="R592" i="34"/>
  <c r="R593" i="34"/>
  <c r="R594" i="34"/>
  <c r="R595" i="34"/>
  <c r="R596" i="34"/>
  <c r="R597" i="34"/>
  <c r="R598" i="34"/>
  <c r="R599" i="34"/>
  <c r="R600" i="34"/>
  <c r="R601" i="34"/>
  <c r="R602" i="34"/>
  <c r="R603" i="34"/>
  <c r="R604" i="34"/>
  <c r="R605" i="34"/>
  <c r="R606" i="34"/>
  <c r="R607" i="34"/>
  <c r="R608" i="34"/>
  <c r="R609" i="34"/>
  <c r="R610" i="34"/>
  <c r="R611" i="34"/>
  <c r="R612" i="34"/>
  <c r="R613" i="34"/>
  <c r="R614" i="34"/>
  <c r="R615" i="34"/>
  <c r="R616" i="34"/>
  <c r="R617" i="34"/>
  <c r="R618" i="34"/>
  <c r="R619" i="34"/>
  <c r="R620" i="34"/>
  <c r="R621" i="34"/>
  <c r="R622" i="34"/>
  <c r="R623" i="34"/>
  <c r="R624" i="34"/>
  <c r="R625" i="34"/>
  <c r="R626" i="34"/>
  <c r="R627" i="34"/>
  <c r="R628" i="34"/>
  <c r="R629" i="34"/>
  <c r="R630" i="34"/>
  <c r="R631" i="34"/>
  <c r="R632" i="34"/>
  <c r="R633" i="34"/>
  <c r="R634" i="34"/>
  <c r="R635" i="34"/>
  <c r="R636" i="34"/>
  <c r="R637" i="34"/>
  <c r="R638" i="34"/>
  <c r="R639" i="34"/>
  <c r="R640" i="34"/>
  <c r="R641" i="34"/>
  <c r="R642" i="34"/>
  <c r="R643" i="34"/>
  <c r="R644" i="34"/>
  <c r="R645" i="34"/>
  <c r="R646" i="34"/>
  <c r="R647" i="34"/>
  <c r="R648" i="34"/>
  <c r="R649" i="34"/>
  <c r="R650" i="34"/>
  <c r="R651" i="34"/>
  <c r="R652" i="34"/>
  <c r="R653" i="34"/>
  <c r="R654" i="34"/>
  <c r="R655" i="34"/>
  <c r="R656" i="34"/>
  <c r="R657" i="34"/>
  <c r="R658" i="34"/>
  <c r="R659" i="34"/>
  <c r="R660" i="34"/>
  <c r="R661" i="34"/>
  <c r="R662" i="34"/>
  <c r="R663" i="34"/>
  <c r="R664" i="34"/>
  <c r="R665" i="34"/>
  <c r="R666" i="34"/>
  <c r="R667" i="34"/>
  <c r="R668" i="34"/>
  <c r="R669" i="34"/>
  <c r="R670" i="34"/>
  <c r="R671" i="34"/>
  <c r="R672" i="34"/>
  <c r="R673" i="34"/>
  <c r="R674" i="34"/>
  <c r="R675" i="34"/>
  <c r="R676" i="34"/>
  <c r="R677" i="34"/>
  <c r="R678" i="34"/>
  <c r="R679" i="34"/>
  <c r="R680" i="34"/>
  <c r="R681" i="34"/>
  <c r="R682" i="34"/>
  <c r="R683" i="34"/>
  <c r="R684" i="34"/>
  <c r="R685" i="34"/>
  <c r="R686" i="34"/>
  <c r="R687" i="34"/>
  <c r="R688" i="34"/>
  <c r="R689" i="34"/>
  <c r="R690" i="34"/>
  <c r="R691" i="34"/>
  <c r="R692" i="34"/>
  <c r="R693" i="34"/>
  <c r="R694" i="34"/>
  <c r="R695" i="34"/>
  <c r="R696" i="34"/>
  <c r="R697" i="34"/>
  <c r="R698" i="34"/>
  <c r="R699" i="34"/>
  <c r="R700" i="34"/>
  <c r="R701" i="34"/>
  <c r="R702" i="34"/>
  <c r="R703" i="34"/>
  <c r="R704" i="34"/>
  <c r="R705" i="34"/>
  <c r="R706" i="34"/>
  <c r="R707" i="34"/>
  <c r="R708" i="34"/>
  <c r="R709" i="34"/>
  <c r="R710" i="34"/>
  <c r="R711" i="34"/>
  <c r="R712" i="34"/>
  <c r="R713" i="34"/>
  <c r="R714" i="34"/>
  <c r="R715" i="34"/>
  <c r="R716" i="34"/>
  <c r="R717" i="34"/>
  <c r="R718" i="34"/>
  <c r="R719" i="34"/>
  <c r="R720" i="34"/>
  <c r="R721" i="34"/>
  <c r="R722" i="34"/>
  <c r="R723" i="34"/>
  <c r="R724" i="34"/>
  <c r="R725" i="34"/>
  <c r="R726" i="34"/>
  <c r="R727" i="34"/>
  <c r="R728" i="34"/>
  <c r="R729" i="34"/>
  <c r="R730" i="34"/>
  <c r="R731" i="34"/>
  <c r="R732" i="34"/>
  <c r="R733" i="34"/>
  <c r="R734" i="34"/>
  <c r="R735" i="34"/>
  <c r="R736" i="34"/>
  <c r="R737" i="34"/>
  <c r="R738" i="34"/>
  <c r="R739" i="34"/>
  <c r="R740" i="34"/>
  <c r="R741" i="34"/>
  <c r="R742" i="34"/>
  <c r="R743" i="34"/>
  <c r="R744" i="34"/>
  <c r="R745" i="34"/>
  <c r="R746" i="34"/>
  <c r="R747" i="34"/>
  <c r="R748" i="34"/>
  <c r="R749" i="34"/>
  <c r="R750" i="34"/>
  <c r="R751" i="34"/>
  <c r="R752" i="34"/>
  <c r="R753" i="34"/>
  <c r="R754" i="34"/>
  <c r="R755" i="34"/>
  <c r="R756" i="34"/>
  <c r="R757" i="34"/>
  <c r="R758" i="34"/>
  <c r="R759" i="34"/>
  <c r="R760" i="34"/>
  <c r="R761" i="34"/>
  <c r="R762" i="34"/>
  <c r="R763" i="34"/>
  <c r="R764" i="34"/>
  <c r="R765" i="34"/>
  <c r="R766" i="34"/>
  <c r="R767" i="34"/>
  <c r="R768" i="34"/>
  <c r="R769" i="34"/>
  <c r="R770" i="34"/>
  <c r="R771" i="34"/>
  <c r="R772" i="34"/>
  <c r="R773" i="34"/>
  <c r="R774" i="34"/>
  <c r="R775" i="34"/>
  <c r="R776" i="34"/>
  <c r="R777" i="34"/>
  <c r="R778" i="34"/>
  <c r="R779" i="34"/>
  <c r="R780" i="34"/>
  <c r="R781" i="34"/>
  <c r="R782" i="34"/>
  <c r="R783" i="34"/>
  <c r="R784" i="34"/>
  <c r="R785" i="34"/>
  <c r="R786" i="34"/>
  <c r="R787" i="34"/>
  <c r="R788" i="34"/>
  <c r="R789" i="34"/>
  <c r="R790" i="34"/>
  <c r="R791" i="34"/>
  <c r="R792" i="34"/>
  <c r="R793" i="34"/>
  <c r="R794" i="34"/>
  <c r="R795" i="34"/>
  <c r="R796" i="34"/>
  <c r="R797" i="34"/>
  <c r="R798" i="34"/>
  <c r="R799" i="34"/>
  <c r="R800" i="34"/>
  <c r="R801" i="34"/>
  <c r="R802" i="34"/>
  <c r="R803" i="34"/>
  <c r="R804" i="34"/>
  <c r="R805" i="34"/>
  <c r="R806" i="34"/>
  <c r="R807" i="34"/>
  <c r="R808" i="34"/>
  <c r="R809" i="34"/>
  <c r="R810" i="34"/>
  <c r="R811" i="34"/>
  <c r="R812" i="34"/>
  <c r="R813" i="34"/>
  <c r="R814" i="34"/>
  <c r="R815" i="34"/>
  <c r="R816" i="34"/>
  <c r="R817" i="34"/>
  <c r="R818" i="34"/>
  <c r="R819" i="34"/>
  <c r="R820" i="34"/>
  <c r="R821" i="34"/>
  <c r="R822" i="34"/>
  <c r="R823" i="34"/>
  <c r="R824" i="34"/>
  <c r="R825" i="34"/>
  <c r="R826" i="34"/>
  <c r="R827" i="34"/>
  <c r="R828" i="34"/>
  <c r="R829" i="34"/>
  <c r="R830" i="34"/>
  <c r="R831" i="34"/>
  <c r="R832" i="34"/>
  <c r="R833" i="34"/>
  <c r="R834" i="34"/>
  <c r="R835" i="34"/>
  <c r="R836" i="34"/>
  <c r="R837" i="34"/>
  <c r="R838" i="34"/>
  <c r="R839" i="34"/>
  <c r="R840" i="34"/>
  <c r="R841" i="34"/>
  <c r="R842" i="34"/>
  <c r="R843" i="34"/>
  <c r="R844" i="34"/>
  <c r="R845" i="34"/>
  <c r="R846" i="34"/>
  <c r="R847" i="34"/>
  <c r="R848" i="34"/>
  <c r="R849" i="34"/>
  <c r="R850" i="34"/>
  <c r="R851" i="34"/>
  <c r="R852" i="34"/>
  <c r="R853" i="34"/>
  <c r="R854" i="34"/>
  <c r="R855" i="34"/>
  <c r="R856" i="34"/>
  <c r="R857" i="34"/>
  <c r="R858" i="34"/>
  <c r="R859" i="34"/>
  <c r="R860" i="34"/>
  <c r="R861" i="34"/>
  <c r="R862" i="34"/>
  <c r="R863" i="34"/>
  <c r="R864" i="34"/>
  <c r="R865" i="34"/>
  <c r="R866" i="34"/>
  <c r="R867" i="34"/>
  <c r="R868" i="34"/>
  <c r="R869" i="34"/>
  <c r="R870" i="34"/>
  <c r="R871" i="34"/>
  <c r="R872" i="34"/>
  <c r="R873" i="34"/>
  <c r="R874" i="34"/>
  <c r="R875" i="34"/>
  <c r="R876" i="34"/>
  <c r="R877" i="34"/>
  <c r="R878" i="34"/>
  <c r="R879" i="34"/>
  <c r="R880" i="34"/>
  <c r="R881" i="34"/>
  <c r="R882" i="34"/>
  <c r="R883" i="34"/>
  <c r="R884" i="34"/>
  <c r="R885" i="34"/>
  <c r="R886" i="34"/>
  <c r="R887" i="34"/>
  <c r="R888" i="34"/>
  <c r="R889" i="34"/>
  <c r="R890" i="34"/>
  <c r="R891" i="34"/>
  <c r="R892" i="34"/>
  <c r="R893" i="34"/>
  <c r="R894" i="34"/>
  <c r="R895" i="34"/>
  <c r="R896" i="34"/>
  <c r="R897" i="34"/>
  <c r="R898" i="34"/>
  <c r="R899" i="34"/>
  <c r="R900" i="34"/>
  <c r="R901" i="34"/>
  <c r="R902" i="34"/>
  <c r="R903" i="34"/>
  <c r="R904" i="34"/>
  <c r="R905" i="34"/>
  <c r="R906" i="34"/>
  <c r="R907" i="34"/>
  <c r="R908" i="34"/>
  <c r="R909" i="34"/>
  <c r="R910" i="34"/>
  <c r="R911" i="34"/>
  <c r="R912" i="34"/>
  <c r="R913" i="34"/>
  <c r="R914" i="34"/>
  <c r="R915" i="34"/>
  <c r="R916" i="34"/>
  <c r="R917" i="34"/>
  <c r="R918" i="34"/>
  <c r="R919" i="34"/>
  <c r="R920" i="34"/>
  <c r="R921" i="34"/>
  <c r="R922" i="34"/>
  <c r="R923" i="34"/>
  <c r="R924" i="34"/>
  <c r="R925" i="34"/>
  <c r="R926" i="34"/>
  <c r="R927" i="34"/>
  <c r="R928" i="34"/>
  <c r="R929" i="34"/>
  <c r="R930" i="34"/>
  <c r="R931" i="34"/>
  <c r="R932" i="34"/>
  <c r="R933" i="34"/>
  <c r="R934" i="34"/>
  <c r="R935" i="34"/>
  <c r="R936" i="34"/>
  <c r="R937" i="34"/>
  <c r="R938" i="34"/>
  <c r="R939" i="34"/>
  <c r="R940" i="34"/>
  <c r="R941" i="34"/>
  <c r="R942" i="34"/>
  <c r="R943" i="34"/>
  <c r="R944" i="34"/>
  <c r="R945" i="34"/>
  <c r="R946" i="34"/>
  <c r="R947" i="34"/>
  <c r="R948" i="34"/>
  <c r="R949" i="34"/>
  <c r="R950" i="34"/>
  <c r="R951" i="34"/>
  <c r="R952" i="34"/>
  <c r="R953" i="34"/>
  <c r="R954" i="34"/>
  <c r="R955" i="34"/>
  <c r="R956" i="34"/>
  <c r="R957" i="34"/>
  <c r="R958" i="34"/>
  <c r="R959" i="34"/>
  <c r="R960" i="34"/>
  <c r="R961" i="34"/>
  <c r="R962" i="34"/>
  <c r="R963" i="34"/>
  <c r="R964" i="34"/>
  <c r="R965" i="34"/>
  <c r="R966" i="34"/>
  <c r="R967" i="34"/>
  <c r="R968" i="34"/>
  <c r="R969" i="34"/>
  <c r="R970" i="34"/>
  <c r="R971" i="34"/>
  <c r="R972" i="34"/>
  <c r="R973" i="34"/>
  <c r="R974" i="34"/>
  <c r="R975" i="34"/>
  <c r="R976" i="34"/>
  <c r="R977" i="34"/>
  <c r="R978" i="34"/>
  <c r="R979" i="34"/>
  <c r="R980" i="34"/>
  <c r="R981" i="34"/>
  <c r="R982" i="34"/>
  <c r="R983" i="34"/>
  <c r="R984" i="34"/>
  <c r="R985" i="34"/>
  <c r="R986" i="34"/>
  <c r="R987" i="34"/>
  <c r="R988" i="34"/>
  <c r="R989" i="34"/>
  <c r="R990" i="34"/>
  <c r="R991" i="34"/>
  <c r="R992" i="34"/>
  <c r="R993" i="34"/>
  <c r="R994" i="34"/>
  <c r="R995" i="34"/>
  <c r="R996" i="34"/>
  <c r="R997" i="34"/>
  <c r="R998" i="34"/>
  <c r="R999" i="34"/>
  <c r="R1000" i="34"/>
  <c r="R1001" i="34"/>
  <c r="R3" i="34"/>
  <c r="R4" i="32"/>
  <c r="R5" i="32"/>
  <c r="R6" i="32"/>
  <c r="R7" i="32"/>
  <c r="R8" i="32"/>
  <c r="R9" i="32"/>
  <c r="R10" i="32"/>
  <c r="R11" i="32"/>
  <c r="R12" i="32"/>
  <c r="R13" i="32"/>
  <c r="R14" i="32"/>
  <c r="R15" i="32"/>
  <c r="R16" i="32"/>
  <c r="R17" i="32"/>
  <c r="R18" i="32"/>
  <c r="R19" i="32"/>
  <c r="R20" i="32"/>
  <c r="R21" i="32"/>
  <c r="R22" i="32"/>
  <c r="R23" i="32"/>
  <c r="R24" i="32"/>
  <c r="R25" i="32"/>
  <c r="R26" i="32"/>
  <c r="R27" i="32"/>
  <c r="R28" i="32"/>
  <c r="R29" i="32"/>
  <c r="R30" i="32"/>
  <c r="R31" i="32"/>
  <c r="R32" i="32"/>
  <c r="R33" i="32"/>
  <c r="R34" i="32"/>
  <c r="R35" i="32"/>
  <c r="R36" i="32"/>
  <c r="R37" i="32"/>
  <c r="R38" i="32"/>
  <c r="R39" i="32"/>
  <c r="R40" i="32"/>
  <c r="R41" i="32"/>
  <c r="R42" i="32"/>
  <c r="R43" i="32"/>
  <c r="R44" i="32"/>
  <c r="R45" i="32"/>
  <c r="R46" i="32"/>
  <c r="R47" i="32"/>
  <c r="R48" i="32"/>
  <c r="R49" i="32"/>
  <c r="R50" i="32"/>
  <c r="R51" i="32"/>
  <c r="R52" i="32"/>
  <c r="R53" i="32"/>
  <c r="R54" i="32"/>
  <c r="R55" i="32"/>
  <c r="R56" i="32"/>
  <c r="R57" i="32"/>
  <c r="R58" i="32"/>
  <c r="R59" i="32"/>
  <c r="R60" i="32"/>
  <c r="R61" i="32"/>
  <c r="R62" i="32"/>
  <c r="R63" i="32"/>
  <c r="R64" i="32"/>
  <c r="R65" i="32"/>
  <c r="R66" i="32"/>
  <c r="R67" i="32"/>
  <c r="R68" i="32"/>
  <c r="R69" i="32"/>
  <c r="R70" i="32"/>
  <c r="R71" i="32"/>
  <c r="R72" i="32"/>
  <c r="R73" i="32"/>
  <c r="R74" i="32"/>
  <c r="R75" i="32"/>
  <c r="R76" i="32"/>
  <c r="R77" i="32"/>
  <c r="R78" i="32"/>
  <c r="R79" i="32"/>
  <c r="R80" i="32"/>
  <c r="R81" i="32"/>
  <c r="R82" i="32"/>
  <c r="R83" i="32"/>
  <c r="R84" i="32"/>
  <c r="R85" i="32"/>
  <c r="R86" i="32"/>
  <c r="R87" i="32"/>
  <c r="R88" i="32"/>
  <c r="R89" i="32"/>
  <c r="R90" i="32"/>
  <c r="R91" i="32"/>
  <c r="R92" i="32"/>
  <c r="R93" i="32"/>
  <c r="R94" i="32"/>
  <c r="R95" i="32"/>
  <c r="R96" i="32"/>
  <c r="R97" i="32"/>
  <c r="R98" i="32"/>
  <c r="R99" i="32"/>
  <c r="R100" i="32"/>
  <c r="R101" i="32"/>
  <c r="R102" i="32"/>
  <c r="R103" i="32"/>
  <c r="R104" i="32"/>
  <c r="R105" i="32"/>
  <c r="R106" i="32"/>
  <c r="R107" i="32"/>
  <c r="R108" i="32"/>
  <c r="R109" i="32"/>
  <c r="R110" i="32"/>
  <c r="R111" i="32"/>
  <c r="R112" i="32"/>
  <c r="R113" i="32"/>
  <c r="R114" i="32"/>
  <c r="R115" i="32"/>
  <c r="R116" i="32"/>
  <c r="R117" i="32"/>
  <c r="R118" i="32"/>
  <c r="R119" i="32"/>
  <c r="R120" i="32"/>
  <c r="R121" i="32"/>
  <c r="R122" i="32"/>
  <c r="R123" i="32"/>
  <c r="R124" i="32"/>
  <c r="R125" i="32"/>
  <c r="R126" i="32"/>
  <c r="R127" i="32"/>
  <c r="R128" i="32"/>
  <c r="R129" i="32"/>
  <c r="R130" i="32"/>
  <c r="R131" i="32"/>
  <c r="R132" i="32"/>
  <c r="R133" i="32"/>
  <c r="R134" i="32"/>
  <c r="R135" i="32"/>
  <c r="R136" i="32"/>
  <c r="R137" i="32"/>
  <c r="R138" i="32"/>
  <c r="R139" i="32"/>
  <c r="R140" i="32"/>
  <c r="R141" i="32"/>
  <c r="R142" i="32"/>
  <c r="R143" i="32"/>
  <c r="R144" i="32"/>
  <c r="R145" i="32"/>
  <c r="R146" i="32"/>
  <c r="R147" i="32"/>
  <c r="R148" i="32"/>
  <c r="R149" i="32"/>
  <c r="R150" i="32"/>
  <c r="R151" i="32"/>
  <c r="R152" i="32"/>
  <c r="R153" i="32"/>
  <c r="R154" i="32"/>
  <c r="R155" i="32"/>
  <c r="R156" i="32"/>
  <c r="R157" i="32"/>
  <c r="R158" i="32"/>
  <c r="R159" i="32"/>
  <c r="R160" i="32"/>
  <c r="R161" i="32"/>
  <c r="R162" i="32"/>
  <c r="R163" i="32"/>
  <c r="R164" i="32"/>
  <c r="R165" i="32"/>
  <c r="R166" i="32"/>
  <c r="R167" i="32"/>
  <c r="R168" i="32"/>
  <c r="R169" i="32"/>
  <c r="R170" i="32"/>
  <c r="R171" i="32"/>
  <c r="R172" i="32"/>
  <c r="R173" i="32"/>
  <c r="R174" i="32"/>
  <c r="R175" i="32"/>
  <c r="R176" i="32"/>
  <c r="R177" i="32"/>
  <c r="R178" i="32"/>
  <c r="R179" i="32"/>
  <c r="R180" i="32"/>
  <c r="R181" i="32"/>
  <c r="R182" i="32"/>
  <c r="R183" i="32"/>
  <c r="R184" i="32"/>
  <c r="R185" i="32"/>
  <c r="R186" i="32"/>
  <c r="R187" i="32"/>
  <c r="R188" i="32"/>
  <c r="R189" i="32"/>
  <c r="R190" i="32"/>
  <c r="R191" i="32"/>
  <c r="R192" i="32"/>
  <c r="R193" i="32"/>
  <c r="R194" i="32"/>
  <c r="R195" i="32"/>
  <c r="R196" i="32"/>
  <c r="R197" i="32"/>
  <c r="R198" i="32"/>
  <c r="R199" i="32"/>
  <c r="R200" i="32"/>
  <c r="R201" i="32"/>
  <c r="R202" i="32"/>
  <c r="R203" i="32"/>
  <c r="R204" i="32"/>
  <c r="R205" i="32"/>
  <c r="R206" i="32"/>
  <c r="R207" i="32"/>
  <c r="R208" i="32"/>
  <c r="R209" i="32"/>
  <c r="R210" i="32"/>
  <c r="R211" i="32"/>
  <c r="R212" i="32"/>
  <c r="R213" i="32"/>
  <c r="R214" i="32"/>
  <c r="R215" i="32"/>
  <c r="R216" i="32"/>
  <c r="R217" i="32"/>
  <c r="R218" i="32"/>
  <c r="R219" i="32"/>
  <c r="R220" i="32"/>
  <c r="R221" i="32"/>
  <c r="R222" i="32"/>
  <c r="R223" i="32"/>
  <c r="R224" i="32"/>
  <c r="R225" i="32"/>
  <c r="R226" i="32"/>
  <c r="R227" i="32"/>
  <c r="R228" i="32"/>
  <c r="R229" i="32"/>
  <c r="R230" i="32"/>
  <c r="R231" i="32"/>
  <c r="R232" i="32"/>
  <c r="R233" i="32"/>
  <c r="R234" i="32"/>
  <c r="R235" i="32"/>
  <c r="R236" i="32"/>
  <c r="R237" i="32"/>
  <c r="R238" i="32"/>
  <c r="R239" i="32"/>
  <c r="R240" i="32"/>
  <c r="R241" i="32"/>
  <c r="R242" i="32"/>
  <c r="R243" i="32"/>
  <c r="R244" i="32"/>
  <c r="R245" i="32"/>
  <c r="R246" i="32"/>
  <c r="R247" i="32"/>
  <c r="R248" i="32"/>
  <c r="R249" i="32"/>
  <c r="R250" i="32"/>
  <c r="R251" i="32"/>
  <c r="R252" i="32"/>
  <c r="R253" i="32"/>
  <c r="R254" i="32"/>
  <c r="R255" i="32"/>
  <c r="R256" i="32"/>
  <c r="R257" i="32"/>
  <c r="R258" i="32"/>
  <c r="R259" i="32"/>
  <c r="R260" i="32"/>
  <c r="R261" i="32"/>
  <c r="R262" i="32"/>
  <c r="R263" i="32"/>
  <c r="R264" i="32"/>
  <c r="R265" i="32"/>
  <c r="R266" i="32"/>
  <c r="R267" i="32"/>
  <c r="R268" i="32"/>
  <c r="R269" i="32"/>
  <c r="R270" i="32"/>
  <c r="R271" i="32"/>
  <c r="R272" i="32"/>
  <c r="R273" i="32"/>
  <c r="R274" i="32"/>
  <c r="R275" i="32"/>
  <c r="R276" i="32"/>
  <c r="R277" i="32"/>
  <c r="R278" i="32"/>
  <c r="R279" i="32"/>
  <c r="R280" i="32"/>
  <c r="R281" i="32"/>
  <c r="R282" i="32"/>
  <c r="R283" i="32"/>
  <c r="R284" i="32"/>
  <c r="R285" i="32"/>
  <c r="R286" i="32"/>
  <c r="R287" i="32"/>
  <c r="R288" i="32"/>
  <c r="R289" i="32"/>
  <c r="R290" i="32"/>
  <c r="R291" i="32"/>
  <c r="R292" i="32"/>
  <c r="R293" i="32"/>
  <c r="R294" i="32"/>
  <c r="R295" i="32"/>
  <c r="R296" i="32"/>
  <c r="R297" i="32"/>
  <c r="R298" i="32"/>
  <c r="R299" i="32"/>
  <c r="R300" i="32"/>
  <c r="R301" i="32"/>
  <c r="R302" i="32"/>
  <c r="R303" i="32"/>
  <c r="R304" i="32"/>
  <c r="R305" i="32"/>
  <c r="R306" i="32"/>
  <c r="R307" i="32"/>
  <c r="R308" i="32"/>
  <c r="R309" i="32"/>
  <c r="R310" i="32"/>
  <c r="R311" i="32"/>
  <c r="R312" i="32"/>
  <c r="R313" i="32"/>
  <c r="R314" i="32"/>
  <c r="R315" i="32"/>
  <c r="R316" i="32"/>
  <c r="R317" i="32"/>
  <c r="R318" i="32"/>
  <c r="R319" i="32"/>
  <c r="R320" i="32"/>
  <c r="R321" i="32"/>
  <c r="R322" i="32"/>
  <c r="R323" i="32"/>
  <c r="R324" i="32"/>
  <c r="R325" i="32"/>
  <c r="R326" i="32"/>
  <c r="R327" i="32"/>
  <c r="R328" i="32"/>
  <c r="R329" i="32"/>
  <c r="R330" i="32"/>
  <c r="R331" i="32"/>
  <c r="R332" i="32"/>
  <c r="R333" i="32"/>
  <c r="R334" i="32"/>
  <c r="R335" i="32"/>
  <c r="R336" i="32"/>
  <c r="R337" i="32"/>
  <c r="R338" i="32"/>
  <c r="R339" i="32"/>
  <c r="R340" i="32"/>
  <c r="R341" i="32"/>
  <c r="R342" i="32"/>
  <c r="R343" i="32"/>
  <c r="R344" i="32"/>
  <c r="R345" i="32"/>
  <c r="R346" i="32"/>
  <c r="R347" i="32"/>
  <c r="R348" i="32"/>
  <c r="R349" i="32"/>
  <c r="R350" i="32"/>
  <c r="R351" i="32"/>
  <c r="R352" i="32"/>
  <c r="R353" i="32"/>
  <c r="R354" i="32"/>
  <c r="R355" i="32"/>
  <c r="R356" i="32"/>
  <c r="R357" i="32"/>
  <c r="R358" i="32"/>
  <c r="R359" i="32"/>
  <c r="R360" i="32"/>
  <c r="R361" i="32"/>
  <c r="R362" i="32"/>
  <c r="R363" i="32"/>
  <c r="R364" i="32"/>
  <c r="R365" i="32"/>
  <c r="R366" i="32"/>
  <c r="R367" i="32"/>
  <c r="R368" i="32"/>
  <c r="R369" i="32"/>
  <c r="R370" i="32"/>
  <c r="R371" i="32"/>
  <c r="R372" i="32"/>
  <c r="R373" i="32"/>
  <c r="R374" i="32"/>
  <c r="R375" i="32"/>
  <c r="R376" i="32"/>
  <c r="R377" i="32"/>
  <c r="R378" i="32"/>
  <c r="R379" i="32"/>
  <c r="R380" i="32"/>
  <c r="R381" i="32"/>
  <c r="R382" i="32"/>
  <c r="R383" i="32"/>
  <c r="R384" i="32"/>
  <c r="R385" i="32"/>
  <c r="R386" i="32"/>
  <c r="R387" i="32"/>
  <c r="R388" i="32"/>
  <c r="R389" i="32"/>
  <c r="R390" i="32"/>
  <c r="R391" i="32"/>
  <c r="R392" i="32"/>
  <c r="R393" i="32"/>
  <c r="R394" i="32"/>
  <c r="R395" i="32"/>
  <c r="R396" i="32"/>
  <c r="R397" i="32"/>
  <c r="R398" i="32"/>
  <c r="R399" i="32"/>
  <c r="R400" i="32"/>
  <c r="R401" i="32"/>
  <c r="R402" i="32"/>
  <c r="R403" i="32"/>
  <c r="R404" i="32"/>
  <c r="R405" i="32"/>
  <c r="R406" i="32"/>
  <c r="R407" i="32"/>
  <c r="R408" i="32"/>
  <c r="R409" i="32"/>
  <c r="R410" i="32"/>
  <c r="R411" i="32"/>
  <c r="R412" i="32"/>
  <c r="R413" i="32"/>
  <c r="R414" i="32"/>
  <c r="R415" i="32"/>
  <c r="R416" i="32"/>
  <c r="R417" i="32"/>
  <c r="R418" i="32"/>
  <c r="R419" i="32"/>
  <c r="R420" i="32"/>
  <c r="R421" i="32"/>
  <c r="R422" i="32"/>
  <c r="R423" i="32"/>
  <c r="R424" i="32"/>
  <c r="R425" i="32"/>
  <c r="R426" i="32"/>
  <c r="R427" i="32"/>
  <c r="R428" i="32"/>
  <c r="R429" i="32"/>
  <c r="R430" i="32"/>
  <c r="R431" i="32"/>
  <c r="R432" i="32"/>
  <c r="R433" i="32"/>
  <c r="R434" i="32"/>
  <c r="R435" i="32"/>
  <c r="R436" i="32"/>
  <c r="R437" i="32"/>
  <c r="R438" i="32"/>
  <c r="R439" i="32"/>
  <c r="R440" i="32"/>
  <c r="R441" i="32"/>
  <c r="R442" i="32"/>
  <c r="R443" i="32"/>
  <c r="R444" i="32"/>
  <c r="R445" i="32"/>
  <c r="R446" i="32"/>
  <c r="R447" i="32"/>
  <c r="R448" i="32"/>
  <c r="R449" i="32"/>
  <c r="R450" i="32"/>
  <c r="R451" i="32"/>
  <c r="R452" i="32"/>
  <c r="R453" i="32"/>
  <c r="R454" i="32"/>
  <c r="R455" i="32"/>
  <c r="R456" i="32"/>
  <c r="R457" i="32"/>
  <c r="R458" i="32"/>
  <c r="R459" i="32"/>
  <c r="R460" i="32"/>
  <c r="R461" i="32"/>
  <c r="R462" i="32"/>
  <c r="R463" i="32"/>
  <c r="R464" i="32"/>
  <c r="R465" i="32"/>
  <c r="R466" i="32"/>
  <c r="R467" i="32"/>
  <c r="R468" i="32"/>
  <c r="R469" i="32"/>
  <c r="R470" i="32"/>
  <c r="R471" i="32"/>
  <c r="R472" i="32"/>
  <c r="R473" i="32"/>
  <c r="R474" i="32"/>
  <c r="R475" i="32"/>
  <c r="R476" i="32"/>
  <c r="R477" i="32"/>
  <c r="R478" i="32"/>
  <c r="R479" i="32"/>
  <c r="R480" i="32"/>
  <c r="R481" i="32"/>
  <c r="R482" i="32"/>
  <c r="R483" i="32"/>
  <c r="R484" i="32"/>
  <c r="R485" i="32"/>
  <c r="R486" i="32"/>
  <c r="R487" i="32"/>
  <c r="R488" i="32"/>
  <c r="R489" i="32"/>
  <c r="R490" i="32"/>
  <c r="R491" i="32"/>
  <c r="R492" i="32"/>
  <c r="R493" i="32"/>
  <c r="R494" i="32"/>
  <c r="R495" i="32"/>
  <c r="R496" i="32"/>
  <c r="R497" i="32"/>
  <c r="R498" i="32"/>
  <c r="R499" i="32"/>
  <c r="R500" i="32"/>
  <c r="R501" i="32"/>
  <c r="R502" i="32"/>
  <c r="R503" i="32"/>
  <c r="R504" i="32"/>
  <c r="R505" i="32"/>
  <c r="R506" i="32"/>
  <c r="R507" i="32"/>
  <c r="R508" i="32"/>
  <c r="R509" i="32"/>
  <c r="R510" i="32"/>
  <c r="R511" i="32"/>
  <c r="R512" i="32"/>
  <c r="R513" i="32"/>
  <c r="R514" i="32"/>
  <c r="R515" i="32"/>
  <c r="R516" i="32"/>
  <c r="R517" i="32"/>
  <c r="R518" i="32"/>
  <c r="R519" i="32"/>
  <c r="R520" i="32"/>
  <c r="R521" i="32"/>
  <c r="R522" i="32"/>
  <c r="R523" i="32"/>
  <c r="R524" i="32"/>
  <c r="R525" i="32"/>
  <c r="R526" i="32"/>
  <c r="R527" i="32"/>
  <c r="R528" i="32"/>
  <c r="R529" i="32"/>
  <c r="R530" i="32"/>
  <c r="R531" i="32"/>
  <c r="R532" i="32"/>
  <c r="R533" i="32"/>
  <c r="R534" i="32"/>
  <c r="R535" i="32"/>
  <c r="R536" i="32"/>
  <c r="R537" i="32"/>
  <c r="R538" i="32"/>
  <c r="R539" i="32"/>
  <c r="R540" i="32"/>
  <c r="R541" i="32"/>
  <c r="R542" i="32"/>
  <c r="R543" i="32"/>
  <c r="R544" i="32"/>
  <c r="R545" i="32"/>
  <c r="R546" i="32"/>
  <c r="R547" i="32"/>
  <c r="R548" i="32"/>
  <c r="R549" i="32"/>
  <c r="R550" i="32"/>
  <c r="R551" i="32"/>
  <c r="R552" i="32"/>
  <c r="R553" i="32"/>
  <c r="R554" i="32"/>
  <c r="R555" i="32"/>
  <c r="R556" i="32"/>
  <c r="R557" i="32"/>
  <c r="R558" i="32"/>
  <c r="R559" i="32"/>
  <c r="R560" i="32"/>
  <c r="R561" i="32"/>
  <c r="R562" i="32"/>
  <c r="R563" i="32"/>
  <c r="R564" i="32"/>
  <c r="R565" i="32"/>
  <c r="R566" i="32"/>
  <c r="R567" i="32"/>
  <c r="R568" i="32"/>
  <c r="R569" i="32"/>
  <c r="R570" i="32"/>
  <c r="R571" i="32"/>
  <c r="R572" i="32"/>
  <c r="R573" i="32"/>
  <c r="R574" i="32"/>
  <c r="R575" i="32"/>
  <c r="R576" i="32"/>
  <c r="R577" i="32"/>
  <c r="R578" i="32"/>
  <c r="R579" i="32"/>
  <c r="R580" i="32"/>
  <c r="R581" i="32"/>
  <c r="R582" i="32"/>
  <c r="R583" i="32"/>
  <c r="R584" i="32"/>
  <c r="R585" i="32"/>
  <c r="R586" i="32"/>
  <c r="R587" i="32"/>
  <c r="R588" i="32"/>
  <c r="R589" i="32"/>
  <c r="R590" i="32"/>
  <c r="R591" i="32"/>
  <c r="R592" i="32"/>
  <c r="R593" i="32"/>
  <c r="R594" i="32"/>
  <c r="R595" i="32"/>
  <c r="R596" i="32"/>
  <c r="R597" i="32"/>
  <c r="R598" i="32"/>
  <c r="R599" i="32"/>
  <c r="R600" i="32"/>
  <c r="R601" i="32"/>
  <c r="R602" i="32"/>
  <c r="R603" i="32"/>
  <c r="R604" i="32"/>
  <c r="R605" i="32"/>
  <c r="R606" i="32"/>
  <c r="R607" i="32"/>
  <c r="R608" i="32"/>
  <c r="R609" i="32"/>
  <c r="R610" i="32"/>
  <c r="R611" i="32"/>
  <c r="R612" i="32"/>
  <c r="R613" i="32"/>
  <c r="R614" i="32"/>
  <c r="R615" i="32"/>
  <c r="R616" i="32"/>
  <c r="R617" i="32"/>
  <c r="R618" i="32"/>
  <c r="R619" i="32"/>
  <c r="R620" i="32"/>
  <c r="R621" i="32"/>
  <c r="R622" i="32"/>
  <c r="R623" i="32"/>
  <c r="R624" i="32"/>
  <c r="R625" i="32"/>
  <c r="R626" i="32"/>
  <c r="R627" i="32"/>
  <c r="R628" i="32"/>
  <c r="R629" i="32"/>
  <c r="R630" i="32"/>
  <c r="R631" i="32"/>
  <c r="R632" i="32"/>
  <c r="R633" i="32"/>
  <c r="R634" i="32"/>
  <c r="R635" i="32"/>
  <c r="R636" i="32"/>
  <c r="R637" i="32"/>
  <c r="R638" i="32"/>
  <c r="R639" i="32"/>
  <c r="R640" i="32"/>
  <c r="R641" i="32"/>
  <c r="R642" i="32"/>
  <c r="R643" i="32"/>
  <c r="R644" i="32"/>
  <c r="R645" i="32"/>
  <c r="R646" i="32"/>
  <c r="R647" i="32"/>
  <c r="R648" i="32"/>
  <c r="R649" i="32"/>
  <c r="R650" i="32"/>
  <c r="R651" i="32"/>
  <c r="R652" i="32"/>
  <c r="R653" i="32"/>
  <c r="R654" i="32"/>
  <c r="R655" i="32"/>
  <c r="R656" i="32"/>
  <c r="R657" i="32"/>
  <c r="R658" i="32"/>
  <c r="R659" i="32"/>
  <c r="R660" i="32"/>
  <c r="R661" i="32"/>
  <c r="R662" i="32"/>
  <c r="R663" i="32"/>
  <c r="R664" i="32"/>
  <c r="R665" i="32"/>
  <c r="R666" i="32"/>
  <c r="R667" i="32"/>
  <c r="R668" i="32"/>
  <c r="R669" i="32"/>
  <c r="R670" i="32"/>
  <c r="R671" i="32"/>
  <c r="R672" i="32"/>
  <c r="R673" i="32"/>
  <c r="R674" i="32"/>
  <c r="R675" i="32"/>
  <c r="R676" i="32"/>
  <c r="R677" i="32"/>
  <c r="R678" i="32"/>
  <c r="R679" i="32"/>
  <c r="R680" i="32"/>
  <c r="R681" i="32"/>
  <c r="R682" i="32"/>
  <c r="R683" i="32"/>
  <c r="R684" i="32"/>
  <c r="R685" i="32"/>
  <c r="R686" i="32"/>
  <c r="R687" i="32"/>
  <c r="R688" i="32"/>
  <c r="R689" i="32"/>
  <c r="R690" i="32"/>
  <c r="R691" i="32"/>
  <c r="R692" i="32"/>
  <c r="R693" i="32"/>
  <c r="R694" i="32"/>
  <c r="R695" i="32"/>
  <c r="R696" i="32"/>
  <c r="R697" i="32"/>
  <c r="R698" i="32"/>
  <c r="R699" i="32"/>
  <c r="R700" i="32"/>
  <c r="R701" i="32"/>
  <c r="R702" i="32"/>
  <c r="R703" i="32"/>
  <c r="R704" i="32"/>
  <c r="R705" i="32"/>
  <c r="R706" i="32"/>
  <c r="R707" i="32"/>
  <c r="R708" i="32"/>
  <c r="R709" i="32"/>
  <c r="R710" i="32"/>
  <c r="R711" i="32"/>
  <c r="R712" i="32"/>
  <c r="R713" i="32"/>
  <c r="R714" i="32"/>
  <c r="R715" i="32"/>
  <c r="R716" i="32"/>
  <c r="R717" i="32"/>
  <c r="R718" i="32"/>
  <c r="R719" i="32"/>
  <c r="R720" i="32"/>
  <c r="R721" i="32"/>
  <c r="R722" i="32"/>
  <c r="R723" i="32"/>
  <c r="R724" i="32"/>
  <c r="R725" i="32"/>
  <c r="R726" i="32"/>
  <c r="R727" i="32"/>
  <c r="R728" i="32"/>
  <c r="R729" i="32"/>
  <c r="R730" i="32"/>
  <c r="R731" i="32"/>
  <c r="R732" i="32"/>
  <c r="R733" i="32"/>
  <c r="R734" i="32"/>
  <c r="R735" i="32"/>
  <c r="R736" i="32"/>
  <c r="R737" i="32"/>
  <c r="R738" i="32"/>
  <c r="R739" i="32"/>
  <c r="R740" i="32"/>
  <c r="R741" i="32"/>
  <c r="R742" i="32"/>
  <c r="R743" i="32"/>
  <c r="R744" i="32"/>
  <c r="R745" i="32"/>
  <c r="R746" i="32"/>
  <c r="R747" i="32"/>
  <c r="R748" i="32"/>
  <c r="R749" i="32"/>
  <c r="R750" i="32"/>
  <c r="R751" i="32"/>
  <c r="R752" i="32"/>
  <c r="R753" i="32"/>
  <c r="R754" i="32"/>
  <c r="R755" i="32"/>
  <c r="R756" i="32"/>
  <c r="R757" i="32"/>
  <c r="R758" i="32"/>
  <c r="R759" i="32"/>
  <c r="R760" i="32"/>
  <c r="R761" i="32"/>
  <c r="R762" i="32"/>
  <c r="R763" i="32"/>
  <c r="R764" i="32"/>
  <c r="R765" i="32"/>
  <c r="R766" i="32"/>
  <c r="R767" i="32"/>
  <c r="R768" i="32"/>
  <c r="R769" i="32"/>
  <c r="R770" i="32"/>
  <c r="R771" i="32"/>
  <c r="R772" i="32"/>
  <c r="R773" i="32"/>
  <c r="R774" i="32"/>
  <c r="R775" i="32"/>
  <c r="R776" i="32"/>
  <c r="R777" i="32"/>
  <c r="R778" i="32"/>
  <c r="R779" i="32"/>
  <c r="R780" i="32"/>
  <c r="R781" i="32"/>
  <c r="R782" i="32"/>
  <c r="R783" i="32"/>
  <c r="R784" i="32"/>
  <c r="R785" i="32"/>
  <c r="R786" i="32"/>
  <c r="R787" i="32"/>
  <c r="R788" i="32"/>
  <c r="R789" i="32"/>
  <c r="R790" i="32"/>
  <c r="R791" i="32"/>
  <c r="R792" i="32"/>
  <c r="R793" i="32"/>
  <c r="R794" i="32"/>
  <c r="R795" i="32"/>
  <c r="R796" i="32"/>
  <c r="R797" i="32"/>
  <c r="R798" i="32"/>
  <c r="R799" i="32"/>
  <c r="R800" i="32"/>
  <c r="R801" i="32"/>
  <c r="R802" i="32"/>
  <c r="R803" i="32"/>
  <c r="R804" i="32"/>
  <c r="R805" i="32"/>
  <c r="R806" i="32"/>
  <c r="R807" i="32"/>
  <c r="R808" i="32"/>
  <c r="R809" i="32"/>
  <c r="R810" i="32"/>
  <c r="R811" i="32"/>
  <c r="R812" i="32"/>
  <c r="R813" i="32"/>
  <c r="R814" i="32"/>
  <c r="R815" i="32"/>
  <c r="R816" i="32"/>
  <c r="R817" i="32"/>
  <c r="R818" i="32"/>
  <c r="R819" i="32"/>
  <c r="R820" i="32"/>
  <c r="R821" i="32"/>
  <c r="R822" i="32"/>
  <c r="R823" i="32"/>
  <c r="R824" i="32"/>
  <c r="R825" i="32"/>
  <c r="R826" i="32"/>
  <c r="R827" i="32"/>
  <c r="R828" i="32"/>
  <c r="R829" i="32"/>
  <c r="R830" i="32"/>
  <c r="R831" i="32"/>
  <c r="R832" i="32"/>
  <c r="R833" i="32"/>
  <c r="R834" i="32"/>
  <c r="R835" i="32"/>
  <c r="R836" i="32"/>
  <c r="R837" i="32"/>
  <c r="R838" i="32"/>
  <c r="R839" i="32"/>
  <c r="R840" i="32"/>
  <c r="R841" i="32"/>
  <c r="R842" i="32"/>
  <c r="R843" i="32"/>
  <c r="R844" i="32"/>
  <c r="R845" i="32"/>
  <c r="R846" i="32"/>
  <c r="R847" i="32"/>
  <c r="R848" i="32"/>
  <c r="R849" i="32"/>
  <c r="R850" i="32"/>
  <c r="R851" i="32"/>
  <c r="R852" i="32"/>
  <c r="R853" i="32"/>
  <c r="R854" i="32"/>
  <c r="R855" i="32"/>
  <c r="R856" i="32"/>
  <c r="R857" i="32"/>
  <c r="R858" i="32"/>
  <c r="R859" i="32"/>
  <c r="R860" i="32"/>
  <c r="R861" i="32"/>
  <c r="R862" i="32"/>
  <c r="R863" i="32"/>
  <c r="R864" i="32"/>
  <c r="R865" i="32"/>
  <c r="R866" i="32"/>
  <c r="R867" i="32"/>
  <c r="R868" i="32"/>
  <c r="R869" i="32"/>
  <c r="R870" i="32"/>
  <c r="R871" i="32"/>
  <c r="R872" i="32"/>
  <c r="R873" i="32"/>
  <c r="R874" i="32"/>
  <c r="R875" i="32"/>
  <c r="R876" i="32"/>
  <c r="R877" i="32"/>
  <c r="R878" i="32"/>
  <c r="R879" i="32"/>
  <c r="R880" i="32"/>
  <c r="R881" i="32"/>
  <c r="R882" i="32"/>
  <c r="R883" i="32"/>
  <c r="R884" i="32"/>
  <c r="R885" i="32"/>
  <c r="R886" i="32"/>
  <c r="R887" i="32"/>
  <c r="R888" i="32"/>
  <c r="R889" i="32"/>
  <c r="R890" i="32"/>
  <c r="R891" i="32"/>
  <c r="R892" i="32"/>
  <c r="R893" i="32"/>
  <c r="R894" i="32"/>
  <c r="R895" i="32"/>
  <c r="R896" i="32"/>
  <c r="R897" i="32"/>
  <c r="R898" i="32"/>
  <c r="R899" i="32"/>
  <c r="R900" i="32"/>
  <c r="R901" i="32"/>
  <c r="R902" i="32"/>
  <c r="R903" i="32"/>
  <c r="R904" i="32"/>
  <c r="R905" i="32"/>
  <c r="R906" i="32"/>
  <c r="R907" i="32"/>
  <c r="R908" i="32"/>
  <c r="R909" i="32"/>
  <c r="R910" i="32"/>
  <c r="R911" i="32"/>
  <c r="R912" i="32"/>
  <c r="R913" i="32"/>
  <c r="R914" i="32"/>
  <c r="R915" i="32"/>
  <c r="R916" i="32"/>
  <c r="R917" i="32"/>
  <c r="R918" i="32"/>
  <c r="R919" i="32"/>
  <c r="R920" i="32"/>
  <c r="R921" i="32"/>
  <c r="R922" i="32"/>
  <c r="R923" i="32"/>
  <c r="R924" i="32"/>
  <c r="R925" i="32"/>
  <c r="R926" i="32"/>
  <c r="R927" i="32"/>
  <c r="R928" i="32"/>
  <c r="R929" i="32"/>
  <c r="R930" i="32"/>
  <c r="R931" i="32"/>
  <c r="R932" i="32"/>
  <c r="R933" i="32"/>
  <c r="R934" i="32"/>
  <c r="R935" i="32"/>
  <c r="R936" i="32"/>
  <c r="R937" i="32"/>
  <c r="R938" i="32"/>
  <c r="R939" i="32"/>
  <c r="R940" i="32"/>
  <c r="R941" i="32"/>
  <c r="R942" i="32"/>
  <c r="R943" i="32"/>
  <c r="R944" i="32"/>
  <c r="R945" i="32"/>
  <c r="R946" i="32"/>
  <c r="R947" i="32"/>
  <c r="R948" i="32"/>
  <c r="R949" i="32"/>
  <c r="R950" i="32"/>
  <c r="R951" i="32"/>
  <c r="R952" i="32"/>
  <c r="R953" i="32"/>
  <c r="R954" i="32"/>
  <c r="R955" i="32"/>
  <c r="R956" i="32"/>
  <c r="R957" i="32"/>
  <c r="R958" i="32"/>
  <c r="R959" i="32"/>
  <c r="R960" i="32"/>
  <c r="R961" i="32"/>
  <c r="R962" i="32"/>
  <c r="R963" i="32"/>
  <c r="R964" i="32"/>
  <c r="R965" i="32"/>
  <c r="R966" i="32"/>
  <c r="R967" i="32"/>
  <c r="R968" i="32"/>
  <c r="R969" i="32"/>
  <c r="R970" i="32"/>
  <c r="R971" i="32"/>
  <c r="R972" i="32"/>
  <c r="R973" i="32"/>
  <c r="R974" i="32"/>
  <c r="R975" i="32"/>
  <c r="R976" i="32"/>
  <c r="R977" i="32"/>
  <c r="R978" i="32"/>
  <c r="R979" i="32"/>
  <c r="R980" i="32"/>
  <c r="R981" i="32"/>
  <c r="R982" i="32"/>
  <c r="R983" i="32"/>
  <c r="R984" i="32"/>
  <c r="R985" i="32"/>
  <c r="R986" i="32"/>
  <c r="R987" i="32"/>
  <c r="R988" i="32"/>
  <c r="R989" i="32"/>
  <c r="R990" i="32"/>
  <c r="R991" i="32"/>
  <c r="R992" i="32"/>
  <c r="R993" i="32"/>
  <c r="R994" i="32"/>
  <c r="R995" i="32"/>
  <c r="R996" i="32"/>
  <c r="R997" i="32"/>
  <c r="R998" i="32"/>
  <c r="R999" i="32"/>
  <c r="R1000" i="32"/>
  <c r="R1001" i="32"/>
  <c r="R3" i="32"/>
  <c r="P1011" i="8" l="1"/>
  <c r="P1012" i="8"/>
  <c r="P1010" i="8"/>
  <c r="P1395" i="8"/>
  <c r="P1098" i="8"/>
  <c r="P1034" i="8"/>
  <c r="P1114" i="8"/>
  <c r="P1082" i="8"/>
  <c r="P1066" i="8"/>
  <c r="P1050" i="8"/>
  <c r="P1018" i="8"/>
  <c r="P1126" i="8"/>
  <c r="P1122" i="8"/>
  <c r="P1118" i="8"/>
  <c r="P1110" i="8"/>
  <c r="P1106" i="8"/>
  <c r="P1102" i="8"/>
  <c r="P1094" i="8"/>
  <c r="P1090" i="8"/>
  <c r="P1086" i="8"/>
  <c r="P1078" i="8"/>
  <c r="P1074" i="8"/>
  <c r="P1070" i="8"/>
  <c r="P1062" i="8"/>
  <c r="P1058" i="8"/>
  <c r="P1054" i="8"/>
  <c r="P1046" i="8"/>
  <c r="P1042" i="8"/>
  <c r="P1038" i="8"/>
  <c r="P1030" i="8"/>
  <c r="P1026" i="8"/>
  <c r="P1022" i="8"/>
  <c r="P1014" i="8"/>
  <c r="P1127" i="8"/>
  <c r="P1123" i="8"/>
  <c r="P1119" i="8"/>
  <c r="P1115" i="8"/>
  <c r="P1111" i="8"/>
  <c r="P1107" i="8"/>
  <c r="P1103" i="8"/>
  <c r="P1099" i="8"/>
  <c r="P1095" i="8"/>
  <c r="P1091" i="8"/>
  <c r="P1087" i="8"/>
  <c r="P1083" i="8"/>
  <c r="P1079" i="8"/>
  <c r="P1076" i="8"/>
  <c r="P1075" i="8"/>
  <c r="P1071" i="8"/>
  <c r="P1067" i="8"/>
  <c r="P1063" i="8"/>
  <c r="P1059" i="8"/>
  <c r="P1055" i="8"/>
  <c r="P1051" i="8"/>
  <c r="P1047" i="8"/>
  <c r="P1043" i="8"/>
  <c r="P1039" i="8"/>
  <c r="P1035" i="8"/>
  <c r="P1031" i="8"/>
  <c r="P1027" i="8"/>
  <c r="P1023" i="8"/>
  <c r="P1019" i="8"/>
  <c r="P1015" i="8"/>
  <c r="P1124" i="8"/>
  <c r="P1092" i="8"/>
  <c r="P1060" i="8"/>
  <c r="P1028" i="8"/>
  <c r="P1108" i="8"/>
  <c r="P1044" i="8"/>
  <c r="P1112" i="8"/>
  <c r="P1100" i="8"/>
  <c r="P1088" i="8"/>
  <c r="P1072" i="8"/>
  <c r="P1048" i="8"/>
  <c r="P1036" i="8"/>
  <c r="P1016" i="8"/>
  <c r="P1120" i="8"/>
  <c r="P1104" i="8"/>
  <c r="P1080" i="8"/>
  <c r="P1068" i="8"/>
  <c r="P1056" i="8"/>
  <c r="P1024" i="8"/>
  <c r="P1116" i="8"/>
  <c r="P1096" i="8"/>
  <c r="P1084" i="8"/>
  <c r="P1064" i="8"/>
  <c r="P1052" i="8"/>
  <c r="P1040" i="8"/>
  <c r="P1032" i="8"/>
  <c r="P1020" i="8"/>
  <c r="P1125" i="8"/>
  <c r="P1121" i="8"/>
  <c r="P1117" i="8"/>
  <c r="P1113" i="8"/>
  <c r="P1109" i="8"/>
  <c r="P1105" i="8"/>
  <c r="P1101" i="8"/>
  <c r="P1097" i="8"/>
  <c r="P1093" i="8"/>
  <c r="P1089" i="8"/>
  <c r="P1085" i="8"/>
  <c r="P1081" i="8"/>
  <c r="P1077" i="8"/>
  <c r="P1073" i="8"/>
  <c r="P1069" i="8"/>
  <c r="P1065" i="8"/>
  <c r="P1061" i="8"/>
  <c r="P1057" i="8"/>
  <c r="P1053" i="8"/>
  <c r="P1049" i="8"/>
  <c r="P1045" i="8"/>
  <c r="P1041" i="8"/>
  <c r="P1037" i="8"/>
  <c r="P1033" i="8"/>
  <c r="P1029" i="8"/>
  <c r="P1025" i="8"/>
  <c r="P1021" i="8"/>
  <c r="P1017" i="8"/>
  <c r="P1191" i="8"/>
  <c r="P1198" i="8"/>
  <c r="P1367" i="8"/>
  <c r="P1239" i="8"/>
  <c r="P1398" i="8"/>
  <c r="P1358" i="8"/>
  <c r="P1470" i="8"/>
  <c r="P1302" i="8"/>
  <c r="P1303" i="8"/>
  <c r="P1486" i="8"/>
  <c r="P1478" i="8"/>
  <c r="P1446" i="8"/>
  <c r="P1430" i="8"/>
  <c r="P1406" i="8"/>
  <c r="P1390" i="8"/>
  <c r="P1374" i="8"/>
  <c r="P1342" i="8"/>
  <c r="P1326" i="8"/>
  <c r="P1294" i="8"/>
  <c r="P1270" i="8"/>
  <c r="P1262" i="8"/>
  <c r="P1230" i="8"/>
  <c r="P1222" i="8"/>
  <c r="P1190" i="8"/>
  <c r="P1166" i="8"/>
  <c r="P1150" i="8"/>
  <c r="P1134" i="8"/>
  <c r="P1319" i="8"/>
  <c r="P1143" i="8"/>
  <c r="P1454" i="8"/>
  <c r="P1422" i="8"/>
  <c r="P1382" i="8"/>
  <c r="P1350" i="8"/>
  <c r="P1318" i="8"/>
  <c r="P1278" i="8"/>
  <c r="P1246" i="8"/>
  <c r="P1214" i="8"/>
  <c r="P1174" i="8"/>
  <c r="P1447" i="8"/>
  <c r="P1175" i="8"/>
  <c r="P1383" i="8"/>
  <c r="P1255" i="8"/>
  <c r="P1159" i="8"/>
  <c r="P1494" i="8"/>
  <c r="P1462" i="8"/>
  <c r="P1438" i="8"/>
  <c r="P1414" i="8"/>
  <c r="P1366" i="8"/>
  <c r="P1334" i="8"/>
  <c r="P1310" i="8"/>
  <c r="P1286" i="8"/>
  <c r="P1238" i="8"/>
  <c r="P1206" i="8"/>
  <c r="P1182" i="8"/>
  <c r="P1142" i="8"/>
  <c r="P1479" i="8"/>
  <c r="P1463" i="8"/>
  <c r="P1415" i="8"/>
  <c r="P1399" i="8"/>
  <c r="P1351" i="8"/>
  <c r="P1335" i="8"/>
  <c r="P1287" i="8"/>
  <c r="P1271" i="8"/>
  <c r="P1223" i="8"/>
  <c r="P1207" i="8"/>
  <c r="P1187" i="8"/>
  <c r="P1171" i="8"/>
  <c r="P1155" i="8"/>
  <c r="P1139" i="8"/>
  <c r="P1499" i="8"/>
  <c r="P1487" i="8"/>
  <c r="P1483" i="8"/>
  <c r="P1471" i="8"/>
  <c r="P1467" i="8"/>
  <c r="P1455" i="8"/>
  <c r="P1451" i="8"/>
  <c r="P1439" i="8"/>
  <c r="P1435" i="8"/>
  <c r="P1423" i="8"/>
  <c r="P1419" i="8"/>
  <c r="P1407" i="8"/>
  <c r="P1403" i="8"/>
  <c r="P1391" i="8"/>
  <c r="P1387" i="8"/>
  <c r="P1375" i="8"/>
  <c r="P1371" i="8"/>
  <c r="P1359" i="8"/>
  <c r="P1355" i="8"/>
  <c r="P1343" i="8"/>
  <c r="P1339" i="8"/>
  <c r="P1327" i="8"/>
  <c r="P1323" i="8"/>
  <c r="P1311" i="8"/>
  <c r="P1307" i="8"/>
  <c r="P1295" i="8"/>
  <c r="P1291" i="8"/>
  <c r="P1279" i="8"/>
  <c r="P1275" i="8"/>
  <c r="P1263" i="8"/>
  <c r="P1259" i="8"/>
  <c r="P1247" i="8"/>
  <c r="P1243" i="8"/>
  <c r="P1231" i="8"/>
  <c r="P1227" i="8"/>
  <c r="P1215" i="8"/>
  <c r="P1211" i="8"/>
  <c r="P1199" i="8"/>
  <c r="P1195" i="8"/>
  <c r="P1183" i="8"/>
  <c r="P1179" i="8"/>
  <c r="P1167" i="8"/>
  <c r="P1163" i="8"/>
  <c r="P1151" i="8"/>
  <c r="P1147" i="8"/>
  <c r="P1135" i="8"/>
  <c r="P1131" i="8"/>
  <c r="P1498" i="8"/>
  <c r="P1490" i="8"/>
  <c r="P1482" i="8"/>
  <c r="P1474" i="8"/>
  <c r="P1466" i="8"/>
  <c r="P1458" i="8"/>
  <c r="P1450" i="8"/>
  <c r="P1442" i="8"/>
  <c r="P1434" i="8"/>
  <c r="P1426" i="8"/>
  <c r="P1418" i="8"/>
  <c r="P1410" i="8"/>
  <c r="P1402" i="8"/>
  <c r="P1394" i="8"/>
  <c r="P1386" i="8"/>
  <c r="P1378" i="8"/>
  <c r="P1370" i="8"/>
  <c r="P1362" i="8"/>
  <c r="P1354" i="8"/>
  <c r="P1346" i="8"/>
  <c r="P1338" i="8"/>
  <c r="P1330" i="8"/>
  <c r="P1322" i="8"/>
  <c r="P1314" i="8"/>
  <c r="P1306" i="8"/>
  <c r="P1298" i="8"/>
  <c r="P1290" i="8"/>
  <c r="P1282" i="8"/>
  <c r="P1274" i="8"/>
  <c r="P1266" i="8"/>
  <c r="P1258" i="8"/>
  <c r="P1250" i="8"/>
  <c r="P1242" i="8"/>
  <c r="P1234" i="8"/>
  <c r="P1226" i="8"/>
  <c r="P1218" i="8"/>
  <c r="P1210" i="8"/>
  <c r="P1202" i="8"/>
  <c r="P1194" i="8"/>
  <c r="P1186" i="8"/>
  <c r="P1178" i="8"/>
  <c r="P1170" i="8"/>
  <c r="P1162" i="8"/>
  <c r="P1154" i="8"/>
  <c r="P1146" i="8"/>
  <c r="P1138" i="8"/>
  <c r="P1130" i="8"/>
  <c r="P1501" i="8"/>
  <c r="P1493" i="8"/>
  <c r="P1485" i="8"/>
  <c r="P1477" i="8"/>
  <c r="P1473" i="8"/>
  <c r="P1465" i="8"/>
  <c r="P1457" i="8"/>
  <c r="P1449" i="8"/>
  <c r="P1441" i="8"/>
  <c r="P1433" i="8"/>
  <c r="P1425" i="8"/>
  <c r="P1417" i="8"/>
  <c r="P1409" i="8"/>
  <c r="P1401" i="8"/>
  <c r="P1389" i="8"/>
  <c r="P1381" i="8"/>
  <c r="P1377" i="8"/>
  <c r="P1369" i="8"/>
  <c r="P1361" i="8"/>
  <c r="P1353" i="8"/>
  <c r="P1345" i="8"/>
  <c r="P1337" i="8"/>
  <c r="P1329" i="8"/>
  <c r="P1321" i="8"/>
  <c r="P1313" i="8"/>
  <c r="P1305" i="8"/>
  <c r="P1297" i="8"/>
  <c r="P1289" i="8"/>
  <c r="P1281" i="8"/>
  <c r="P1273" i="8"/>
  <c r="P1265" i="8"/>
  <c r="P1261" i="8"/>
  <c r="P1253" i="8"/>
  <c r="P1245" i="8"/>
  <c r="P1237" i="8"/>
  <c r="P1229" i="8"/>
  <c r="P1221" i="8"/>
  <c r="P1213" i="8"/>
  <c r="P1209" i="8"/>
  <c r="P1205" i="8"/>
  <c r="P1201" i="8"/>
  <c r="P1197" i="8"/>
  <c r="P1189" i="8"/>
  <c r="P1185" i="8"/>
  <c r="P1181" i="8"/>
  <c r="P1177" i="8"/>
  <c r="P1173" i="8"/>
  <c r="P1169" i="8"/>
  <c r="P1165" i="8"/>
  <c r="P1161" i="8"/>
  <c r="P1157" i="8"/>
  <c r="P1153" i="8"/>
  <c r="P1149" i="8"/>
  <c r="P1145" i="8"/>
  <c r="P1141" i="8"/>
  <c r="P1137" i="8"/>
  <c r="P1133" i="8"/>
  <c r="P1129" i="8"/>
  <c r="P1500" i="8"/>
  <c r="P1496" i="8"/>
  <c r="P1492" i="8"/>
  <c r="P1488" i="8"/>
  <c r="P1484" i="8"/>
  <c r="P1480" i="8"/>
  <c r="P1476" i="8"/>
  <c r="P1472" i="8"/>
  <c r="P1468" i="8"/>
  <c r="P1464" i="8"/>
  <c r="P1460" i="8"/>
  <c r="P1456" i="8"/>
  <c r="P1452" i="8"/>
  <c r="P1448" i="8"/>
  <c r="P1444" i="8"/>
  <c r="P1440" i="8"/>
  <c r="P1436" i="8"/>
  <c r="P1432" i="8"/>
  <c r="P1428" i="8"/>
  <c r="P1424" i="8"/>
  <c r="P1420" i="8"/>
  <c r="P1416" i="8"/>
  <c r="P1412" i="8"/>
  <c r="P1408" i="8"/>
  <c r="P1404" i="8"/>
  <c r="P1400" i="8"/>
  <c r="P1396" i="8"/>
  <c r="P1392" i="8"/>
  <c r="P1388" i="8"/>
  <c r="P1384" i="8"/>
  <c r="P1380" i="8"/>
  <c r="P1376" i="8"/>
  <c r="P1372" i="8"/>
  <c r="P1368" i="8"/>
  <c r="P1364" i="8"/>
  <c r="P1360" i="8"/>
  <c r="P1356" i="8"/>
  <c r="P1352" i="8"/>
  <c r="P1348" i="8"/>
  <c r="P1344" i="8"/>
  <c r="P1340" i="8"/>
  <c r="P1336" i="8"/>
  <c r="P1332" i="8"/>
  <c r="P1328" i="8"/>
  <c r="P1324" i="8"/>
  <c r="P1320" i="8"/>
  <c r="P1316" i="8"/>
  <c r="P1312" i="8"/>
  <c r="P1308" i="8"/>
  <c r="P1304" i="8"/>
  <c r="P1300" i="8"/>
  <c r="P1296" i="8"/>
  <c r="P1292" i="8"/>
  <c r="P1288" i="8"/>
  <c r="P1284" i="8"/>
  <c r="P1280" i="8"/>
  <c r="P1276" i="8"/>
  <c r="P1272" i="8"/>
  <c r="P1268" i="8"/>
  <c r="P1264" i="8"/>
  <c r="P1260" i="8"/>
  <c r="P1256" i="8"/>
  <c r="P1252" i="8"/>
  <c r="P1248" i="8"/>
  <c r="P1244" i="8"/>
  <c r="P1240" i="8"/>
  <c r="P1236" i="8"/>
  <c r="P1232" i="8"/>
  <c r="P1228" i="8"/>
  <c r="P1224" i="8"/>
  <c r="P1220" i="8"/>
  <c r="P1216" i="8"/>
  <c r="P1212" i="8"/>
  <c r="P1208" i="8"/>
  <c r="P1204" i="8"/>
  <c r="P1200" i="8"/>
  <c r="P1196" i="8"/>
  <c r="P1192" i="8"/>
  <c r="P1188" i="8"/>
  <c r="P1184" i="8"/>
  <c r="P1176" i="8"/>
  <c r="P1168" i="8"/>
  <c r="P1156" i="8"/>
  <c r="P1148" i="8"/>
  <c r="P1144" i="8"/>
  <c r="P1136" i="8"/>
  <c r="P1132" i="8"/>
  <c r="P1497" i="8"/>
  <c r="P1489" i="8"/>
  <c r="P1481" i="8"/>
  <c r="P1469" i="8"/>
  <c r="P1461" i="8"/>
  <c r="P1453" i="8"/>
  <c r="P1445" i="8"/>
  <c r="P1437" i="8"/>
  <c r="P1429" i="8"/>
  <c r="P1421" i="8"/>
  <c r="P1413" i="8"/>
  <c r="P1405" i="8"/>
  <c r="P1397" i="8"/>
  <c r="P1393" i="8"/>
  <c r="P1385" i="8"/>
  <c r="P1373" i="8"/>
  <c r="P1365" i="8"/>
  <c r="P1357" i="8"/>
  <c r="P1349" i="8"/>
  <c r="P1341" i="8"/>
  <c r="P1333" i="8"/>
  <c r="P1325" i="8"/>
  <c r="P1317" i="8"/>
  <c r="P1309" i="8"/>
  <c r="P1301" i="8"/>
  <c r="P1293" i="8"/>
  <c r="P1285" i="8"/>
  <c r="P1277" i="8"/>
  <c r="P1269" i="8"/>
  <c r="P1257" i="8"/>
  <c r="P1249" i="8"/>
  <c r="P1241" i="8"/>
  <c r="P1233" i="8"/>
  <c r="P1225" i="8"/>
  <c r="P1217" i="8"/>
  <c r="P1193" i="8"/>
  <c r="P1180" i="8"/>
  <c r="P1172" i="8"/>
  <c r="P1164" i="8"/>
  <c r="P1160" i="8"/>
  <c r="P1152" i="8"/>
  <c r="P1140" i="8"/>
  <c r="B4" i="33"/>
  <c r="B4" i="35"/>
  <c r="B4" i="37"/>
  <c r="K3" i="8" l="1"/>
  <c r="K4" i="8"/>
  <c r="K5" i="8"/>
  <c r="K6" i="8"/>
  <c r="K7" i="8"/>
  <c r="K8" i="8"/>
  <c r="K9" i="8"/>
  <c r="K10" i="8"/>
  <c r="K11" i="8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K100" i="8"/>
  <c r="K101" i="8"/>
  <c r="K102" i="8"/>
  <c r="K103" i="8"/>
  <c r="K104" i="8"/>
  <c r="K105" i="8"/>
  <c r="K106" i="8"/>
  <c r="K107" i="8"/>
  <c r="K108" i="8"/>
  <c r="K109" i="8"/>
  <c r="K110" i="8"/>
  <c r="K111" i="8"/>
  <c r="K112" i="8"/>
  <c r="K113" i="8"/>
  <c r="K114" i="8"/>
  <c r="K115" i="8"/>
  <c r="K116" i="8"/>
  <c r="K117" i="8"/>
  <c r="K118" i="8"/>
  <c r="K119" i="8"/>
  <c r="K120" i="8"/>
  <c r="K121" i="8"/>
  <c r="K122" i="8"/>
  <c r="K123" i="8"/>
  <c r="K124" i="8"/>
  <c r="K125" i="8"/>
  <c r="K126" i="8"/>
  <c r="K127" i="8"/>
  <c r="K128" i="8"/>
  <c r="K129" i="8"/>
  <c r="K130" i="8"/>
  <c r="K131" i="8"/>
  <c r="K132" i="8"/>
  <c r="K133" i="8"/>
  <c r="K134" i="8"/>
  <c r="K135" i="8"/>
  <c r="K136" i="8"/>
  <c r="K137" i="8"/>
  <c r="K138" i="8"/>
  <c r="K139" i="8"/>
  <c r="K140" i="8"/>
  <c r="K141" i="8"/>
  <c r="K142" i="8"/>
  <c r="K143" i="8"/>
  <c r="K144" i="8"/>
  <c r="K145" i="8"/>
  <c r="K146" i="8"/>
  <c r="K147" i="8"/>
  <c r="K148" i="8"/>
  <c r="K149" i="8"/>
  <c r="K150" i="8"/>
  <c r="K151" i="8"/>
  <c r="K152" i="8"/>
  <c r="K153" i="8"/>
  <c r="K154" i="8"/>
  <c r="K155" i="8"/>
  <c r="K156" i="8"/>
  <c r="K157" i="8"/>
  <c r="K158" i="8"/>
  <c r="K159" i="8"/>
  <c r="K160" i="8"/>
  <c r="K161" i="8"/>
  <c r="K162" i="8"/>
  <c r="K163" i="8"/>
  <c r="K164" i="8"/>
  <c r="K165" i="8"/>
  <c r="K166" i="8"/>
  <c r="K167" i="8"/>
  <c r="K168" i="8"/>
  <c r="K169" i="8"/>
  <c r="K170" i="8"/>
  <c r="K171" i="8"/>
  <c r="K172" i="8"/>
  <c r="K173" i="8"/>
  <c r="K174" i="8"/>
  <c r="K175" i="8"/>
  <c r="K176" i="8"/>
  <c r="K177" i="8"/>
  <c r="K178" i="8"/>
  <c r="K179" i="8"/>
  <c r="K180" i="8"/>
  <c r="K181" i="8"/>
  <c r="K182" i="8"/>
  <c r="K183" i="8"/>
  <c r="K184" i="8"/>
  <c r="K185" i="8"/>
  <c r="K186" i="8"/>
  <c r="K187" i="8"/>
  <c r="K188" i="8"/>
  <c r="K189" i="8"/>
  <c r="K190" i="8"/>
  <c r="K191" i="8"/>
  <c r="K192" i="8"/>
  <c r="K193" i="8"/>
  <c r="K194" i="8"/>
  <c r="K195" i="8"/>
  <c r="K196" i="8"/>
  <c r="K197" i="8"/>
  <c r="K198" i="8"/>
  <c r="K199" i="8"/>
  <c r="K200" i="8"/>
  <c r="K201" i="8"/>
  <c r="K202" i="8"/>
  <c r="K203" i="8"/>
  <c r="K204" i="8"/>
  <c r="K205" i="8"/>
  <c r="K206" i="8"/>
  <c r="K207" i="8"/>
  <c r="K208" i="8"/>
  <c r="K209" i="8"/>
  <c r="K210" i="8"/>
  <c r="K211" i="8"/>
  <c r="K212" i="8"/>
  <c r="K213" i="8"/>
  <c r="K214" i="8"/>
  <c r="K215" i="8"/>
  <c r="K216" i="8"/>
  <c r="K217" i="8"/>
  <c r="K218" i="8"/>
  <c r="K219" i="8"/>
  <c r="K220" i="8"/>
  <c r="K221" i="8"/>
  <c r="K222" i="8"/>
  <c r="K223" i="8"/>
  <c r="K224" i="8"/>
  <c r="K225" i="8"/>
  <c r="K226" i="8"/>
  <c r="K227" i="8"/>
  <c r="K228" i="8"/>
  <c r="K229" i="8"/>
  <c r="K230" i="8"/>
  <c r="K231" i="8"/>
  <c r="K232" i="8"/>
  <c r="K233" i="8"/>
  <c r="K234" i="8"/>
  <c r="K235" i="8"/>
  <c r="K236" i="8"/>
  <c r="K237" i="8"/>
  <c r="K238" i="8"/>
  <c r="K239" i="8"/>
  <c r="K240" i="8"/>
  <c r="K241" i="8"/>
  <c r="K242" i="8"/>
  <c r="K243" i="8"/>
  <c r="K244" i="8"/>
  <c r="K245" i="8"/>
  <c r="K246" i="8"/>
  <c r="K247" i="8"/>
  <c r="K248" i="8"/>
  <c r="K249" i="8"/>
  <c r="K250" i="8"/>
  <c r="K251" i="8"/>
  <c r="K252" i="8"/>
  <c r="K253" i="8"/>
  <c r="K254" i="8"/>
  <c r="K255" i="8"/>
  <c r="K256" i="8"/>
  <c r="K257" i="8"/>
  <c r="K258" i="8"/>
  <c r="K259" i="8"/>
  <c r="K260" i="8"/>
  <c r="K261" i="8"/>
  <c r="K262" i="8"/>
  <c r="K263" i="8"/>
  <c r="K264" i="8"/>
  <c r="K265" i="8"/>
  <c r="K266" i="8"/>
  <c r="K267" i="8"/>
  <c r="K268" i="8"/>
  <c r="K269" i="8"/>
  <c r="K270" i="8"/>
  <c r="K271" i="8"/>
  <c r="K272" i="8"/>
  <c r="K273" i="8"/>
  <c r="K274" i="8"/>
  <c r="K275" i="8"/>
  <c r="K276" i="8"/>
  <c r="K277" i="8"/>
  <c r="K278" i="8"/>
  <c r="K279" i="8"/>
  <c r="K280" i="8"/>
  <c r="K281" i="8"/>
  <c r="K282" i="8"/>
  <c r="K283" i="8"/>
  <c r="K284" i="8"/>
  <c r="K285" i="8"/>
  <c r="K286" i="8"/>
  <c r="K287" i="8"/>
  <c r="K288" i="8"/>
  <c r="K289" i="8"/>
  <c r="K290" i="8"/>
  <c r="K291" i="8"/>
  <c r="K292" i="8"/>
  <c r="K293" i="8"/>
  <c r="K294" i="8"/>
  <c r="K295" i="8"/>
  <c r="K296" i="8"/>
  <c r="K297" i="8"/>
  <c r="K298" i="8"/>
  <c r="K299" i="8"/>
  <c r="K300" i="8"/>
  <c r="K301" i="8"/>
  <c r="K302" i="8"/>
  <c r="K303" i="8"/>
  <c r="K304" i="8"/>
  <c r="K305" i="8"/>
  <c r="K306" i="8"/>
  <c r="K307" i="8"/>
  <c r="K308" i="8"/>
  <c r="K309" i="8"/>
  <c r="K310" i="8"/>
  <c r="K311" i="8"/>
  <c r="K312" i="8"/>
  <c r="K313" i="8"/>
  <c r="K314" i="8"/>
  <c r="K315" i="8"/>
  <c r="K316" i="8"/>
  <c r="K317" i="8"/>
  <c r="K318" i="8"/>
  <c r="K319" i="8"/>
  <c r="K320" i="8"/>
  <c r="K321" i="8"/>
  <c r="K322" i="8"/>
  <c r="K323" i="8"/>
  <c r="K324" i="8"/>
  <c r="K325" i="8"/>
  <c r="K326" i="8"/>
  <c r="K327" i="8"/>
  <c r="K328" i="8"/>
  <c r="K329" i="8"/>
  <c r="K330" i="8"/>
  <c r="K331" i="8"/>
  <c r="K332" i="8"/>
  <c r="K333" i="8"/>
  <c r="K334" i="8"/>
  <c r="K335" i="8"/>
  <c r="K336" i="8"/>
  <c r="K337" i="8"/>
  <c r="K338" i="8"/>
  <c r="K339" i="8"/>
  <c r="K340" i="8"/>
  <c r="K341" i="8"/>
  <c r="K342" i="8"/>
  <c r="K343" i="8"/>
  <c r="K344" i="8"/>
  <c r="K345" i="8"/>
  <c r="K346" i="8"/>
  <c r="K347" i="8"/>
  <c r="K348" i="8"/>
  <c r="K349" i="8"/>
  <c r="K350" i="8"/>
  <c r="K351" i="8"/>
  <c r="K352" i="8"/>
  <c r="K353" i="8"/>
  <c r="K354" i="8"/>
  <c r="K355" i="8"/>
  <c r="K356" i="8"/>
  <c r="K357" i="8"/>
  <c r="K358" i="8"/>
  <c r="K359" i="8"/>
  <c r="K360" i="8"/>
  <c r="K361" i="8"/>
  <c r="K362" i="8"/>
  <c r="K363" i="8"/>
  <c r="K364" i="8"/>
  <c r="K365" i="8"/>
  <c r="K366" i="8"/>
  <c r="K367" i="8"/>
  <c r="K368" i="8"/>
  <c r="K369" i="8"/>
  <c r="K370" i="8"/>
  <c r="K371" i="8"/>
  <c r="K372" i="8"/>
  <c r="K373" i="8"/>
  <c r="K374" i="8"/>
  <c r="K375" i="8"/>
  <c r="K376" i="8"/>
  <c r="K377" i="8"/>
  <c r="K378" i="8"/>
  <c r="K379" i="8"/>
  <c r="K380" i="8"/>
  <c r="K381" i="8"/>
  <c r="K382" i="8"/>
  <c r="K383" i="8"/>
  <c r="K384" i="8"/>
  <c r="K385" i="8"/>
  <c r="K386" i="8"/>
  <c r="K387" i="8"/>
  <c r="K388" i="8"/>
  <c r="K389" i="8"/>
  <c r="K390" i="8"/>
  <c r="K391" i="8"/>
  <c r="K392" i="8"/>
  <c r="K393" i="8"/>
  <c r="K394" i="8"/>
  <c r="K395" i="8"/>
  <c r="K396" i="8"/>
  <c r="K397" i="8"/>
  <c r="K398" i="8"/>
  <c r="K399" i="8"/>
  <c r="K400" i="8"/>
  <c r="K401" i="8"/>
  <c r="K402" i="8"/>
  <c r="K403" i="8"/>
  <c r="K404" i="8"/>
  <c r="K405" i="8"/>
  <c r="K406" i="8"/>
  <c r="K407" i="8"/>
  <c r="K408" i="8"/>
  <c r="K409" i="8"/>
  <c r="K410" i="8"/>
  <c r="K411" i="8"/>
  <c r="K412" i="8"/>
  <c r="K413" i="8"/>
  <c r="K414" i="8"/>
  <c r="K415" i="8"/>
  <c r="K416" i="8"/>
  <c r="K417" i="8"/>
  <c r="K418" i="8"/>
  <c r="K419" i="8"/>
  <c r="K420" i="8"/>
  <c r="K421" i="8"/>
  <c r="K422" i="8"/>
  <c r="K423" i="8"/>
  <c r="K424" i="8"/>
  <c r="K425" i="8"/>
  <c r="K426" i="8"/>
  <c r="K427" i="8"/>
  <c r="K428" i="8"/>
  <c r="K429" i="8"/>
  <c r="K430" i="8"/>
  <c r="K431" i="8"/>
  <c r="K432" i="8"/>
  <c r="K433" i="8"/>
  <c r="K434" i="8"/>
  <c r="K435" i="8"/>
  <c r="K436" i="8"/>
  <c r="K437" i="8"/>
  <c r="K438" i="8"/>
  <c r="K439" i="8"/>
  <c r="K440" i="8"/>
  <c r="K441" i="8"/>
  <c r="K442" i="8"/>
  <c r="K443" i="8"/>
  <c r="K444" i="8"/>
  <c r="K445" i="8"/>
  <c r="K446" i="8"/>
  <c r="K447" i="8"/>
  <c r="K448" i="8"/>
  <c r="K449" i="8"/>
  <c r="K450" i="8"/>
  <c r="K451" i="8"/>
  <c r="K452" i="8"/>
  <c r="K453" i="8"/>
  <c r="K454" i="8"/>
  <c r="K455" i="8"/>
  <c r="K456" i="8"/>
  <c r="K457" i="8"/>
  <c r="K458" i="8"/>
  <c r="K459" i="8"/>
  <c r="K460" i="8"/>
  <c r="K461" i="8"/>
  <c r="K462" i="8"/>
  <c r="K463" i="8"/>
  <c r="K464" i="8"/>
  <c r="K465" i="8"/>
  <c r="K466" i="8"/>
  <c r="K467" i="8"/>
  <c r="K468" i="8"/>
  <c r="K469" i="8"/>
  <c r="K470" i="8"/>
  <c r="K471" i="8"/>
  <c r="K472" i="8"/>
  <c r="K473" i="8"/>
  <c r="K474" i="8"/>
  <c r="K475" i="8"/>
  <c r="K476" i="8"/>
  <c r="K477" i="8"/>
  <c r="K478" i="8"/>
  <c r="K479" i="8"/>
  <c r="K480" i="8"/>
  <c r="K481" i="8"/>
  <c r="K482" i="8"/>
  <c r="K483" i="8"/>
  <c r="K484" i="8"/>
  <c r="K485" i="8"/>
  <c r="K486" i="8"/>
  <c r="K487" i="8"/>
  <c r="K488" i="8"/>
  <c r="K489" i="8"/>
  <c r="K490" i="8"/>
  <c r="K491" i="8"/>
  <c r="K492" i="8"/>
  <c r="K493" i="8"/>
  <c r="K494" i="8"/>
  <c r="K495" i="8"/>
  <c r="K496" i="8"/>
  <c r="K497" i="8"/>
  <c r="K498" i="8"/>
  <c r="K499" i="8"/>
  <c r="K500" i="8"/>
  <c r="K501" i="8"/>
  <c r="K502" i="8"/>
  <c r="K503" i="8"/>
  <c r="K504" i="8"/>
  <c r="K505" i="8"/>
  <c r="K506" i="8"/>
  <c r="K507" i="8"/>
  <c r="K508" i="8"/>
  <c r="K509" i="8"/>
  <c r="K510" i="8"/>
  <c r="K511" i="8"/>
  <c r="K512" i="8"/>
  <c r="K513" i="8"/>
  <c r="K514" i="8"/>
  <c r="K515" i="8"/>
  <c r="K516" i="8"/>
  <c r="K517" i="8"/>
  <c r="K518" i="8"/>
  <c r="K519" i="8"/>
  <c r="K520" i="8"/>
  <c r="K521" i="8"/>
  <c r="K522" i="8"/>
  <c r="K523" i="8"/>
  <c r="K524" i="8"/>
  <c r="K525" i="8"/>
  <c r="K526" i="8"/>
  <c r="K527" i="8"/>
  <c r="K528" i="8"/>
  <c r="K529" i="8"/>
  <c r="K530" i="8"/>
  <c r="K531" i="8"/>
  <c r="K532" i="8"/>
  <c r="K533" i="8"/>
  <c r="K534" i="8"/>
  <c r="K535" i="8"/>
  <c r="K536" i="8"/>
  <c r="K537" i="8"/>
  <c r="K538" i="8"/>
  <c r="K539" i="8"/>
  <c r="K540" i="8"/>
  <c r="K541" i="8"/>
  <c r="K542" i="8"/>
  <c r="K543" i="8"/>
  <c r="K544" i="8"/>
  <c r="K545" i="8"/>
  <c r="K546" i="8"/>
  <c r="K547" i="8"/>
  <c r="K548" i="8"/>
  <c r="K549" i="8"/>
  <c r="K550" i="8"/>
  <c r="K551" i="8"/>
  <c r="K552" i="8"/>
  <c r="K553" i="8"/>
  <c r="K554" i="8"/>
  <c r="K555" i="8"/>
  <c r="K556" i="8"/>
  <c r="K557" i="8"/>
  <c r="K558" i="8"/>
  <c r="K559" i="8"/>
  <c r="K560" i="8"/>
  <c r="K561" i="8"/>
  <c r="K562" i="8"/>
  <c r="K563" i="8"/>
  <c r="K564" i="8"/>
  <c r="K565" i="8"/>
  <c r="K566" i="8"/>
  <c r="K567" i="8"/>
  <c r="K568" i="8"/>
  <c r="K569" i="8"/>
  <c r="K570" i="8"/>
  <c r="K571" i="8"/>
  <c r="K572" i="8"/>
  <c r="K573" i="8"/>
  <c r="K574" i="8"/>
  <c r="K575" i="8"/>
  <c r="K576" i="8"/>
  <c r="K577" i="8"/>
  <c r="K578" i="8"/>
  <c r="K579" i="8"/>
  <c r="K580" i="8"/>
  <c r="K581" i="8"/>
  <c r="K582" i="8"/>
  <c r="K583" i="8"/>
  <c r="K584" i="8"/>
  <c r="K585" i="8"/>
  <c r="K586" i="8"/>
  <c r="K587" i="8"/>
  <c r="K588" i="8"/>
  <c r="K589" i="8"/>
  <c r="K590" i="8"/>
  <c r="K591" i="8"/>
  <c r="K592" i="8"/>
  <c r="K593" i="8"/>
  <c r="K594" i="8"/>
  <c r="K595" i="8"/>
  <c r="K596" i="8"/>
  <c r="K597" i="8"/>
  <c r="K598" i="8"/>
  <c r="K599" i="8"/>
  <c r="K600" i="8"/>
  <c r="K601" i="8"/>
  <c r="K602" i="8"/>
  <c r="K603" i="8"/>
  <c r="K604" i="8"/>
  <c r="K605" i="8"/>
  <c r="K606" i="8"/>
  <c r="K607" i="8"/>
  <c r="K608" i="8"/>
  <c r="K609" i="8"/>
  <c r="K610" i="8"/>
  <c r="K611" i="8"/>
  <c r="K612" i="8"/>
  <c r="K613" i="8"/>
  <c r="K614" i="8"/>
  <c r="K615" i="8"/>
  <c r="K616" i="8"/>
  <c r="K617" i="8"/>
  <c r="K618" i="8"/>
  <c r="K619" i="8"/>
  <c r="K620" i="8"/>
  <c r="K621" i="8"/>
  <c r="K622" i="8"/>
  <c r="K623" i="8"/>
  <c r="K624" i="8"/>
  <c r="K625" i="8"/>
  <c r="K626" i="8"/>
  <c r="K627" i="8"/>
  <c r="K628" i="8"/>
  <c r="K629" i="8"/>
  <c r="K630" i="8"/>
  <c r="K631" i="8"/>
  <c r="K632" i="8"/>
  <c r="K633" i="8"/>
  <c r="K634" i="8"/>
  <c r="K635" i="8"/>
  <c r="K636" i="8"/>
  <c r="K637" i="8"/>
  <c r="K638" i="8"/>
  <c r="K639" i="8"/>
  <c r="K640" i="8"/>
  <c r="K641" i="8"/>
  <c r="K642" i="8"/>
  <c r="K643" i="8"/>
  <c r="K644" i="8"/>
  <c r="K645" i="8"/>
  <c r="K646" i="8"/>
  <c r="K647" i="8"/>
  <c r="K648" i="8"/>
  <c r="K649" i="8"/>
  <c r="K650" i="8"/>
  <c r="K651" i="8"/>
  <c r="K652" i="8"/>
  <c r="K653" i="8"/>
  <c r="K654" i="8"/>
  <c r="K655" i="8"/>
  <c r="K656" i="8"/>
  <c r="K657" i="8"/>
  <c r="K658" i="8"/>
  <c r="K659" i="8"/>
  <c r="K660" i="8"/>
  <c r="K661" i="8"/>
  <c r="K662" i="8"/>
  <c r="K663" i="8"/>
  <c r="K664" i="8"/>
  <c r="K665" i="8"/>
  <c r="K666" i="8"/>
  <c r="K667" i="8"/>
  <c r="K668" i="8"/>
  <c r="K669" i="8"/>
  <c r="K670" i="8"/>
  <c r="K671" i="8"/>
  <c r="K672" i="8"/>
  <c r="K673" i="8"/>
  <c r="K674" i="8"/>
  <c r="K675" i="8"/>
  <c r="K676" i="8"/>
  <c r="K677" i="8"/>
  <c r="K678" i="8"/>
  <c r="K679" i="8"/>
  <c r="K680" i="8"/>
  <c r="K681" i="8"/>
  <c r="K682" i="8"/>
  <c r="K683" i="8"/>
  <c r="K684" i="8"/>
  <c r="K685" i="8"/>
  <c r="K686" i="8"/>
  <c r="K687" i="8"/>
  <c r="K688" i="8"/>
  <c r="K689" i="8"/>
  <c r="K690" i="8"/>
  <c r="K691" i="8"/>
  <c r="K692" i="8"/>
  <c r="K693" i="8"/>
  <c r="K694" i="8"/>
  <c r="K695" i="8"/>
  <c r="K696" i="8"/>
  <c r="K697" i="8"/>
  <c r="K698" i="8"/>
  <c r="K699" i="8"/>
  <c r="K700" i="8"/>
  <c r="K701" i="8"/>
  <c r="K702" i="8"/>
  <c r="K703" i="8"/>
  <c r="K704" i="8"/>
  <c r="K705" i="8"/>
  <c r="K706" i="8"/>
  <c r="K707" i="8"/>
  <c r="K708" i="8"/>
  <c r="K709" i="8"/>
  <c r="K710" i="8"/>
  <c r="K711" i="8"/>
  <c r="K712" i="8"/>
  <c r="K713" i="8"/>
  <c r="K714" i="8"/>
  <c r="K715" i="8"/>
  <c r="K716" i="8"/>
  <c r="K717" i="8"/>
  <c r="K718" i="8"/>
  <c r="K719" i="8"/>
  <c r="K720" i="8"/>
  <c r="K721" i="8"/>
  <c r="K722" i="8"/>
  <c r="K723" i="8"/>
  <c r="K724" i="8"/>
  <c r="K725" i="8"/>
  <c r="K726" i="8"/>
  <c r="K727" i="8"/>
  <c r="K728" i="8"/>
  <c r="K729" i="8"/>
  <c r="K730" i="8"/>
  <c r="K731" i="8"/>
  <c r="K732" i="8"/>
  <c r="K733" i="8"/>
  <c r="K734" i="8"/>
  <c r="K735" i="8"/>
  <c r="K736" i="8"/>
  <c r="K737" i="8"/>
  <c r="K738" i="8"/>
  <c r="K739" i="8"/>
  <c r="K740" i="8"/>
  <c r="K741" i="8"/>
  <c r="K742" i="8"/>
  <c r="K743" i="8"/>
  <c r="K744" i="8"/>
  <c r="K745" i="8"/>
  <c r="K746" i="8"/>
  <c r="K747" i="8"/>
  <c r="K748" i="8"/>
  <c r="K749" i="8"/>
  <c r="K750" i="8"/>
  <c r="K751" i="8"/>
  <c r="K752" i="8"/>
  <c r="K753" i="8"/>
  <c r="K754" i="8"/>
  <c r="K755" i="8"/>
  <c r="K756" i="8"/>
  <c r="K757" i="8"/>
  <c r="K758" i="8"/>
  <c r="K759" i="8"/>
  <c r="K760" i="8"/>
  <c r="K761" i="8"/>
  <c r="K762" i="8"/>
  <c r="K763" i="8"/>
  <c r="K764" i="8"/>
  <c r="K765" i="8"/>
  <c r="K766" i="8"/>
  <c r="K767" i="8"/>
  <c r="K768" i="8"/>
  <c r="K769" i="8"/>
  <c r="K770" i="8"/>
  <c r="K771" i="8"/>
  <c r="K772" i="8"/>
  <c r="K773" i="8"/>
  <c r="K774" i="8"/>
  <c r="K775" i="8"/>
  <c r="K776" i="8"/>
  <c r="K777" i="8"/>
  <c r="K778" i="8"/>
  <c r="K779" i="8"/>
  <c r="K780" i="8"/>
  <c r="K781" i="8"/>
  <c r="K782" i="8"/>
  <c r="K783" i="8"/>
  <c r="K784" i="8"/>
  <c r="K785" i="8"/>
  <c r="K786" i="8"/>
  <c r="K787" i="8"/>
  <c r="K788" i="8"/>
  <c r="K789" i="8"/>
  <c r="K790" i="8"/>
  <c r="K791" i="8"/>
  <c r="K792" i="8"/>
  <c r="K793" i="8"/>
  <c r="K794" i="8"/>
  <c r="K795" i="8"/>
  <c r="K796" i="8"/>
  <c r="K797" i="8"/>
  <c r="K798" i="8"/>
  <c r="K799" i="8"/>
  <c r="K800" i="8"/>
  <c r="K801" i="8"/>
  <c r="K802" i="8"/>
  <c r="K803" i="8"/>
  <c r="K804" i="8"/>
  <c r="K805" i="8"/>
  <c r="K806" i="8"/>
  <c r="K807" i="8"/>
  <c r="K808" i="8"/>
  <c r="K809" i="8"/>
  <c r="K810" i="8"/>
  <c r="K811" i="8"/>
  <c r="K812" i="8"/>
  <c r="K813" i="8"/>
  <c r="K814" i="8"/>
  <c r="K815" i="8"/>
  <c r="K816" i="8"/>
  <c r="K817" i="8"/>
  <c r="K818" i="8"/>
  <c r="K819" i="8"/>
  <c r="K820" i="8"/>
  <c r="K821" i="8"/>
  <c r="K822" i="8"/>
  <c r="K823" i="8"/>
  <c r="K824" i="8"/>
  <c r="K825" i="8"/>
  <c r="K826" i="8"/>
  <c r="K827" i="8"/>
  <c r="K828" i="8"/>
  <c r="K829" i="8"/>
  <c r="K830" i="8"/>
  <c r="K831" i="8"/>
  <c r="K832" i="8"/>
  <c r="K833" i="8"/>
  <c r="K834" i="8"/>
  <c r="K835" i="8"/>
  <c r="K836" i="8"/>
  <c r="K837" i="8"/>
  <c r="K838" i="8"/>
  <c r="K839" i="8"/>
  <c r="K840" i="8"/>
  <c r="K841" i="8"/>
  <c r="K842" i="8"/>
  <c r="K843" i="8"/>
  <c r="K844" i="8"/>
  <c r="K845" i="8"/>
  <c r="K846" i="8"/>
  <c r="K847" i="8"/>
  <c r="K848" i="8"/>
  <c r="K849" i="8"/>
  <c r="K850" i="8"/>
  <c r="K851" i="8"/>
  <c r="K852" i="8"/>
  <c r="K853" i="8"/>
  <c r="K854" i="8"/>
  <c r="K855" i="8"/>
  <c r="K856" i="8"/>
  <c r="K857" i="8"/>
  <c r="K858" i="8"/>
  <c r="K859" i="8"/>
  <c r="K860" i="8"/>
  <c r="K861" i="8"/>
  <c r="K862" i="8"/>
  <c r="K863" i="8"/>
  <c r="K864" i="8"/>
  <c r="K865" i="8"/>
  <c r="K866" i="8"/>
  <c r="K867" i="8"/>
  <c r="K868" i="8"/>
  <c r="K869" i="8"/>
  <c r="K870" i="8"/>
  <c r="K871" i="8"/>
  <c r="K872" i="8"/>
  <c r="K873" i="8"/>
  <c r="K874" i="8"/>
  <c r="K875" i="8"/>
  <c r="K876" i="8"/>
  <c r="K877" i="8"/>
  <c r="K878" i="8"/>
  <c r="K879" i="8"/>
  <c r="K880" i="8"/>
  <c r="K881" i="8"/>
  <c r="K882" i="8"/>
  <c r="K883" i="8"/>
  <c r="K884" i="8"/>
  <c r="K885" i="8"/>
  <c r="K886" i="8"/>
  <c r="K887" i="8"/>
  <c r="K888" i="8"/>
  <c r="K889" i="8"/>
  <c r="K890" i="8"/>
  <c r="K891" i="8"/>
  <c r="K892" i="8"/>
  <c r="K893" i="8"/>
  <c r="K894" i="8"/>
  <c r="K895" i="8"/>
  <c r="K896" i="8"/>
  <c r="K897" i="8"/>
  <c r="K898" i="8"/>
  <c r="K899" i="8"/>
  <c r="K900" i="8"/>
  <c r="K901" i="8"/>
  <c r="K902" i="8"/>
  <c r="K903" i="8"/>
  <c r="K904" i="8"/>
  <c r="K905" i="8"/>
  <c r="K906" i="8"/>
  <c r="K907" i="8"/>
  <c r="K908" i="8"/>
  <c r="K909" i="8"/>
  <c r="K910" i="8"/>
  <c r="K911" i="8"/>
  <c r="K912" i="8"/>
  <c r="K913" i="8"/>
  <c r="K914" i="8"/>
  <c r="K915" i="8"/>
  <c r="K916" i="8"/>
  <c r="K917" i="8"/>
  <c r="K918" i="8"/>
  <c r="K919" i="8"/>
  <c r="K920" i="8"/>
  <c r="K921" i="8"/>
  <c r="K922" i="8"/>
  <c r="K923" i="8"/>
  <c r="K924" i="8"/>
  <c r="K925" i="8"/>
  <c r="K926" i="8"/>
  <c r="K927" i="8"/>
  <c r="K928" i="8"/>
  <c r="K929" i="8"/>
  <c r="K930" i="8"/>
  <c r="K931" i="8"/>
  <c r="K932" i="8"/>
  <c r="K933" i="8"/>
  <c r="K934" i="8"/>
  <c r="K935" i="8"/>
  <c r="K936" i="8"/>
  <c r="K937" i="8"/>
  <c r="K938" i="8"/>
  <c r="K939" i="8"/>
  <c r="K940" i="8"/>
  <c r="K941" i="8"/>
  <c r="K942" i="8"/>
  <c r="K943" i="8"/>
  <c r="K944" i="8"/>
  <c r="K945" i="8"/>
  <c r="K946" i="8"/>
  <c r="K947" i="8"/>
  <c r="K948" i="8"/>
  <c r="K949" i="8"/>
  <c r="K950" i="8"/>
  <c r="K951" i="8"/>
  <c r="K952" i="8"/>
  <c r="K953" i="8"/>
  <c r="K954" i="8"/>
  <c r="K955" i="8"/>
  <c r="K956" i="8"/>
  <c r="K957" i="8"/>
  <c r="K958" i="8"/>
  <c r="K959" i="8"/>
  <c r="K960" i="8"/>
  <c r="K961" i="8"/>
  <c r="K962" i="8"/>
  <c r="K963" i="8"/>
  <c r="K964" i="8"/>
  <c r="K965" i="8"/>
  <c r="K966" i="8"/>
  <c r="K967" i="8"/>
  <c r="K968" i="8"/>
  <c r="K969" i="8"/>
  <c r="K970" i="8"/>
  <c r="K971" i="8"/>
  <c r="K972" i="8"/>
  <c r="K973" i="8"/>
  <c r="K974" i="8"/>
  <c r="K975" i="8"/>
  <c r="K976" i="8"/>
  <c r="K977" i="8"/>
  <c r="K978" i="8"/>
  <c r="K979" i="8"/>
  <c r="K980" i="8"/>
  <c r="K981" i="8"/>
  <c r="K982" i="8"/>
  <c r="K983" i="8"/>
  <c r="K984" i="8"/>
  <c r="K985" i="8"/>
  <c r="K986" i="8"/>
  <c r="K987" i="8"/>
  <c r="K988" i="8"/>
  <c r="K989" i="8"/>
  <c r="K990" i="8"/>
  <c r="K991" i="8"/>
  <c r="K992" i="8"/>
  <c r="K993" i="8"/>
  <c r="K994" i="8"/>
  <c r="K995" i="8"/>
  <c r="K996" i="8"/>
  <c r="K997" i="8"/>
  <c r="K998" i="8"/>
  <c r="K999" i="8"/>
  <c r="K1000" i="8"/>
  <c r="K1001" i="8"/>
  <c r="B4" i="17" l="1"/>
  <c r="M3" i="8" l="1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  <c r="M121" i="8"/>
  <c r="M122" i="8"/>
  <c r="M123" i="8"/>
  <c r="M124" i="8"/>
  <c r="M125" i="8"/>
  <c r="M126" i="8"/>
  <c r="M127" i="8"/>
  <c r="M128" i="8"/>
  <c r="M129" i="8"/>
  <c r="M130" i="8"/>
  <c r="M131" i="8"/>
  <c r="M132" i="8"/>
  <c r="M133" i="8"/>
  <c r="M134" i="8"/>
  <c r="M135" i="8"/>
  <c r="M136" i="8"/>
  <c r="M137" i="8"/>
  <c r="M138" i="8"/>
  <c r="M139" i="8"/>
  <c r="M140" i="8"/>
  <c r="M141" i="8"/>
  <c r="M142" i="8"/>
  <c r="M143" i="8"/>
  <c r="M144" i="8"/>
  <c r="M145" i="8"/>
  <c r="M146" i="8"/>
  <c r="M147" i="8"/>
  <c r="M148" i="8"/>
  <c r="M149" i="8"/>
  <c r="M150" i="8"/>
  <c r="M151" i="8"/>
  <c r="M152" i="8"/>
  <c r="M153" i="8"/>
  <c r="M154" i="8"/>
  <c r="M155" i="8"/>
  <c r="M156" i="8"/>
  <c r="M157" i="8"/>
  <c r="M158" i="8"/>
  <c r="M159" i="8"/>
  <c r="M160" i="8"/>
  <c r="M161" i="8"/>
  <c r="M162" i="8"/>
  <c r="M163" i="8"/>
  <c r="M164" i="8"/>
  <c r="M165" i="8"/>
  <c r="M166" i="8"/>
  <c r="M167" i="8"/>
  <c r="M168" i="8"/>
  <c r="M169" i="8"/>
  <c r="M170" i="8"/>
  <c r="M171" i="8"/>
  <c r="M172" i="8"/>
  <c r="M173" i="8"/>
  <c r="M174" i="8"/>
  <c r="M175" i="8"/>
  <c r="M176" i="8"/>
  <c r="M177" i="8"/>
  <c r="M178" i="8"/>
  <c r="M179" i="8"/>
  <c r="M180" i="8"/>
  <c r="M181" i="8"/>
  <c r="M182" i="8"/>
  <c r="M183" i="8"/>
  <c r="M184" i="8"/>
  <c r="M185" i="8"/>
  <c r="M186" i="8"/>
  <c r="M187" i="8"/>
  <c r="M188" i="8"/>
  <c r="M189" i="8"/>
  <c r="M190" i="8"/>
  <c r="M191" i="8"/>
  <c r="M192" i="8"/>
  <c r="M193" i="8"/>
  <c r="M194" i="8"/>
  <c r="M195" i="8"/>
  <c r="M196" i="8"/>
  <c r="M197" i="8"/>
  <c r="M198" i="8"/>
  <c r="M199" i="8"/>
  <c r="M200" i="8"/>
  <c r="M201" i="8"/>
  <c r="M202" i="8"/>
  <c r="M203" i="8"/>
  <c r="M204" i="8"/>
  <c r="M205" i="8"/>
  <c r="M206" i="8"/>
  <c r="M207" i="8"/>
  <c r="M208" i="8"/>
  <c r="M209" i="8"/>
  <c r="M210" i="8"/>
  <c r="M211" i="8"/>
  <c r="M212" i="8"/>
  <c r="M213" i="8"/>
  <c r="M214" i="8"/>
  <c r="M215" i="8"/>
  <c r="M216" i="8"/>
  <c r="M217" i="8"/>
  <c r="M218" i="8"/>
  <c r="M219" i="8"/>
  <c r="M220" i="8"/>
  <c r="M221" i="8"/>
  <c r="M222" i="8"/>
  <c r="M223" i="8"/>
  <c r="M224" i="8"/>
  <c r="M225" i="8"/>
  <c r="M226" i="8"/>
  <c r="M227" i="8"/>
  <c r="M228" i="8"/>
  <c r="M229" i="8"/>
  <c r="M230" i="8"/>
  <c r="M231" i="8"/>
  <c r="M232" i="8"/>
  <c r="M233" i="8"/>
  <c r="M234" i="8"/>
  <c r="M235" i="8"/>
  <c r="M236" i="8"/>
  <c r="M237" i="8"/>
  <c r="M238" i="8"/>
  <c r="M239" i="8"/>
  <c r="M240" i="8"/>
  <c r="M241" i="8"/>
  <c r="M242" i="8"/>
  <c r="M243" i="8"/>
  <c r="M244" i="8"/>
  <c r="M245" i="8"/>
  <c r="M246" i="8"/>
  <c r="M247" i="8"/>
  <c r="M248" i="8"/>
  <c r="M249" i="8"/>
  <c r="M250" i="8"/>
  <c r="M251" i="8"/>
  <c r="M252" i="8"/>
  <c r="M253" i="8"/>
  <c r="M254" i="8"/>
  <c r="M255" i="8"/>
  <c r="M256" i="8"/>
  <c r="M257" i="8"/>
  <c r="M258" i="8"/>
  <c r="M259" i="8"/>
  <c r="M260" i="8"/>
  <c r="M261" i="8"/>
  <c r="M262" i="8"/>
  <c r="M263" i="8"/>
  <c r="M264" i="8"/>
  <c r="M265" i="8"/>
  <c r="M266" i="8"/>
  <c r="M267" i="8"/>
  <c r="M268" i="8"/>
  <c r="M269" i="8"/>
  <c r="M270" i="8"/>
  <c r="M271" i="8"/>
  <c r="M272" i="8"/>
  <c r="M273" i="8"/>
  <c r="M274" i="8"/>
  <c r="M275" i="8"/>
  <c r="M276" i="8"/>
  <c r="M277" i="8"/>
  <c r="M278" i="8"/>
  <c r="M279" i="8"/>
  <c r="M280" i="8"/>
  <c r="M281" i="8"/>
  <c r="M282" i="8"/>
  <c r="M283" i="8"/>
  <c r="M284" i="8"/>
  <c r="M285" i="8"/>
  <c r="M286" i="8"/>
  <c r="M287" i="8"/>
  <c r="M288" i="8"/>
  <c r="M289" i="8"/>
  <c r="M290" i="8"/>
  <c r="M291" i="8"/>
  <c r="M292" i="8"/>
  <c r="M293" i="8"/>
  <c r="M294" i="8"/>
  <c r="M295" i="8"/>
  <c r="M296" i="8"/>
  <c r="M297" i="8"/>
  <c r="M298" i="8"/>
  <c r="M299" i="8"/>
  <c r="M300" i="8"/>
  <c r="M301" i="8"/>
  <c r="M302" i="8"/>
  <c r="M303" i="8"/>
  <c r="M304" i="8"/>
  <c r="M305" i="8"/>
  <c r="M306" i="8"/>
  <c r="M307" i="8"/>
  <c r="M308" i="8"/>
  <c r="M309" i="8"/>
  <c r="M310" i="8"/>
  <c r="M311" i="8"/>
  <c r="M312" i="8"/>
  <c r="M313" i="8"/>
  <c r="M314" i="8"/>
  <c r="M315" i="8"/>
  <c r="M316" i="8"/>
  <c r="M317" i="8"/>
  <c r="M318" i="8"/>
  <c r="M319" i="8"/>
  <c r="M320" i="8"/>
  <c r="M321" i="8"/>
  <c r="M322" i="8"/>
  <c r="M323" i="8"/>
  <c r="M324" i="8"/>
  <c r="M325" i="8"/>
  <c r="M326" i="8"/>
  <c r="M327" i="8"/>
  <c r="M328" i="8"/>
  <c r="M329" i="8"/>
  <c r="M330" i="8"/>
  <c r="M331" i="8"/>
  <c r="M332" i="8"/>
  <c r="M333" i="8"/>
  <c r="M334" i="8"/>
  <c r="M335" i="8"/>
  <c r="M336" i="8"/>
  <c r="M337" i="8"/>
  <c r="M338" i="8"/>
  <c r="M339" i="8"/>
  <c r="M340" i="8"/>
  <c r="M341" i="8"/>
  <c r="M342" i="8"/>
  <c r="M343" i="8"/>
  <c r="M344" i="8"/>
  <c r="M345" i="8"/>
  <c r="M346" i="8"/>
  <c r="M347" i="8"/>
  <c r="M348" i="8"/>
  <c r="M349" i="8"/>
  <c r="M350" i="8"/>
  <c r="M351" i="8"/>
  <c r="M352" i="8"/>
  <c r="M353" i="8"/>
  <c r="M354" i="8"/>
  <c r="M355" i="8"/>
  <c r="M356" i="8"/>
  <c r="M357" i="8"/>
  <c r="M358" i="8"/>
  <c r="M359" i="8"/>
  <c r="M360" i="8"/>
  <c r="M361" i="8"/>
  <c r="M362" i="8"/>
  <c r="M363" i="8"/>
  <c r="M364" i="8"/>
  <c r="M365" i="8"/>
  <c r="M366" i="8"/>
  <c r="M367" i="8"/>
  <c r="M368" i="8"/>
  <c r="M369" i="8"/>
  <c r="M370" i="8"/>
  <c r="M371" i="8"/>
  <c r="M372" i="8"/>
  <c r="M373" i="8"/>
  <c r="M374" i="8"/>
  <c r="M375" i="8"/>
  <c r="M376" i="8"/>
  <c r="M377" i="8"/>
  <c r="M378" i="8"/>
  <c r="M379" i="8"/>
  <c r="M380" i="8"/>
  <c r="M381" i="8"/>
  <c r="M382" i="8"/>
  <c r="M383" i="8"/>
  <c r="M384" i="8"/>
  <c r="M385" i="8"/>
  <c r="M386" i="8"/>
  <c r="M387" i="8"/>
  <c r="M388" i="8"/>
  <c r="M389" i="8"/>
  <c r="M390" i="8"/>
  <c r="M391" i="8"/>
  <c r="M392" i="8"/>
  <c r="M393" i="8"/>
  <c r="M394" i="8"/>
  <c r="M395" i="8"/>
  <c r="M396" i="8"/>
  <c r="M397" i="8"/>
  <c r="M398" i="8"/>
  <c r="M399" i="8"/>
  <c r="M400" i="8"/>
  <c r="M401" i="8"/>
  <c r="M402" i="8"/>
  <c r="M403" i="8"/>
  <c r="M404" i="8"/>
  <c r="M405" i="8"/>
  <c r="M406" i="8"/>
  <c r="M407" i="8"/>
  <c r="M408" i="8"/>
  <c r="M409" i="8"/>
  <c r="M410" i="8"/>
  <c r="M411" i="8"/>
  <c r="M412" i="8"/>
  <c r="M413" i="8"/>
  <c r="M414" i="8"/>
  <c r="M415" i="8"/>
  <c r="M416" i="8"/>
  <c r="M417" i="8"/>
  <c r="M418" i="8"/>
  <c r="M419" i="8"/>
  <c r="M420" i="8"/>
  <c r="M421" i="8"/>
  <c r="M422" i="8"/>
  <c r="M423" i="8"/>
  <c r="M424" i="8"/>
  <c r="M425" i="8"/>
  <c r="M426" i="8"/>
  <c r="M427" i="8"/>
  <c r="M428" i="8"/>
  <c r="M429" i="8"/>
  <c r="M430" i="8"/>
  <c r="M431" i="8"/>
  <c r="M432" i="8"/>
  <c r="M433" i="8"/>
  <c r="M434" i="8"/>
  <c r="M435" i="8"/>
  <c r="M436" i="8"/>
  <c r="M437" i="8"/>
  <c r="M438" i="8"/>
  <c r="M439" i="8"/>
  <c r="M440" i="8"/>
  <c r="M441" i="8"/>
  <c r="M442" i="8"/>
  <c r="M443" i="8"/>
  <c r="M444" i="8"/>
  <c r="M445" i="8"/>
  <c r="M446" i="8"/>
  <c r="M447" i="8"/>
  <c r="M448" i="8"/>
  <c r="M449" i="8"/>
  <c r="M450" i="8"/>
  <c r="M451" i="8"/>
  <c r="M452" i="8"/>
  <c r="M453" i="8"/>
  <c r="M454" i="8"/>
  <c r="M455" i="8"/>
  <c r="M456" i="8"/>
  <c r="M457" i="8"/>
  <c r="M458" i="8"/>
  <c r="M459" i="8"/>
  <c r="M460" i="8"/>
  <c r="M461" i="8"/>
  <c r="M462" i="8"/>
  <c r="M463" i="8"/>
  <c r="M464" i="8"/>
  <c r="M465" i="8"/>
  <c r="M466" i="8"/>
  <c r="M467" i="8"/>
  <c r="M468" i="8"/>
  <c r="M469" i="8"/>
  <c r="M470" i="8"/>
  <c r="M471" i="8"/>
  <c r="M472" i="8"/>
  <c r="M473" i="8"/>
  <c r="M474" i="8"/>
  <c r="M475" i="8"/>
  <c r="M476" i="8"/>
  <c r="M477" i="8"/>
  <c r="M478" i="8"/>
  <c r="M479" i="8"/>
  <c r="M480" i="8"/>
  <c r="M481" i="8"/>
  <c r="M482" i="8"/>
  <c r="M483" i="8"/>
  <c r="M484" i="8"/>
  <c r="M485" i="8"/>
  <c r="M486" i="8"/>
  <c r="M487" i="8"/>
  <c r="M488" i="8"/>
  <c r="M489" i="8"/>
  <c r="M490" i="8"/>
  <c r="M491" i="8"/>
  <c r="M492" i="8"/>
  <c r="M493" i="8"/>
  <c r="M494" i="8"/>
  <c r="M495" i="8"/>
  <c r="M496" i="8"/>
  <c r="M497" i="8"/>
  <c r="M498" i="8"/>
  <c r="M499" i="8"/>
  <c r="M500" i="8"/>
  <c r="M501" i="8"/>
  <c r="M502" i="8"/>
  <c r="M503" i="8"/>
  <c r="M504" i="8"/>
  <c r="M505" i="8"/>
  <c r="M506" i="8"/>
  <c r="M507" i="8"/>
  <c r="M508" i="8"/>
  <c r="M509" i="8"/>
  <c r="M510" i="8"/>
  <c r="M511" i="8"/>
  <c r="M512" i="8"/>
  <c r="M513" i="8"/>
  <c r="M514" i="8"/>
  <c r="M515" i="8"/>
  <c r="M516" i="8"/>
  <c r="M517" i="8"/>
  <c r="M518" i="8"/>
  <c r="M519" i="8"/>
  <c r="M520" i="8"/>
  <c r="M521" i="8"/>
  <c r="M522" i="8"/>
  <c r="M523" i="8"/>
  <c r="M524" i="8"/>
  <c r="M525" i="8"/>
  <c r="M526" i="8"/>
  <c r="M527" i="8"/>
  <c r="M528" i="8"/>
  <c r="M529" i="8"/>
  <c r="M530" i="8"/>
  <c r="M531" i="8"/>
  <c r="M532" i="8"/>
  <c r="M533" i="8"/>
  <c r="M534" i="8"/>
  <c r="M535" i="8"/>
  <c r="M536" i="8"/>
  <c r="M537" i="8"/>
  <c r="M538" i="8"/>
  <c r="M539" i="8"/>
  <c r="M540" i="8"/>
  <c r="M541" i="8"/>
  <c r="M542" i="8"/>
  <c r="M543" i="8"/>
  <c r="M544" i="8"/>
  <c r="M545" i="8"/>
  <c r="M546" i="8"/>
  <c r="M547" i="8"/>
  <c r="M548" i="8"/>
  <c r="M549" i="8"/>
  <c r="M550" i="8"/>
  <c r="M551" i="8"/>
  <c r="M552" i="8"/>
  <c r="M553" i="8"/>
  <c r="M554" i="8"/>
  <c r="M555" i="8"/>
  <c r="M556" i="8"/>
  <c r="M557" i="8"/>
  <c r="M558" i="8"/>
  <c r="M559" i="8"/>
  <c r="M560" i="8"/>
  <c r="M561" i="8"/>
  <c r="M562" i="8"/>
  <c r="M563" i="8"/>
  <c r="M564" i="8"/>
  <c r="M565" i="8"/>
  <c r="M566" i="8"/>
  <c r="M567" i="8"/>
  <c r="M568" i="8"/>
  <c r="M569" i="8"/>
  <c r="M570" i="8"/>
  <c r="M571" i="8"/>
  <c r="M572" i="8"/>
  <c r="M573" i="8"/>
  <c r="M574" i="8"/>
  <c r="M575" i="8"/>
  <c r="M576" i="8"/>
  <c r="M577" i="8"/>
  <c r="M578" i="8"/>
  <c r="M579" i="8"/>
  <c r="M580" i="8"/>
  <c r="M581" i="8"/>
  <c r="M582" i="8"/>
  <c r="M583" i="8"/>
  <c r="M584" i="8"/>
  <c r="M585" i="8"/>
  <c r="M586" i="8"/>
  <c r="M587" i="8"/>
  <c r="M588" i="8"/>
  <c r="M589" i="8"/>
  <c r="M590" i="8"/>
  <c r="M591" i="8"/>
  <c r="M592" i="8"/>
  <c r="M593" i="8"/>
  <c r="M594" i="8"/>
  <c r="M595" i="8"/>
  <c r="M596" i="8"/>
  <c r="M597" i="8"/>
  <c r="M598" i="8"/>
  <c r="M599" i="8"/>
  <c r="M600" i="8"/>
  <c r="M601" i="8"/>
  <c r="M602" i="8"/>
  <c r="M603" i="8"/>
  <c r="M604" i="8"/>
  <c r="M605" i="8"/>
  <c r="M606" i="8"/>
  <c r="M607" i="8"/>
  <c r="M608" i="8"/>
  <c r="M609" i="8"/>
  <c r="M610" i="8"/>
  <c r="M611" i="8"/>
  <c r="M612" i="8"/>
  <c r="M613" i="8"/>
  <c r="M614" i="8"/>
  <c r="M615" i="8"/>
  <c r="M616" i="8"/>
  <c r="M617" i="8"/>
  <c r="M618" i="8"/>
  <c r="M619" i="8"/>
  <c r="M620" i="8"/>
  <c r="M621" i="8"/>
  <c r="M622" i="8"/>
  <c r="M623" i="8"/>
  <c r="M624" i="8"/>
  <c r="M625" i="8"/>
  <c r="M626" i="8"/>
  <c r="M627" i="8"/>
  <c r="M628" i="8"/>
  <c r="M629" i="8"/>
  <c r="M630" i="8"/>
  <c r="M631" i="8"/>
  <c r="M632" i="8"/>
  <c r="M633" i="8"/>
  <c r="M634" i="8"/>
  <c r="M635" i="8"/>
  <c r="M636" i="8"/>
  <c r="M637" i="8"/>
  <c r="M638" i="8"/>
  <c r="M639" i="8"/>
  <c r="M640" i="8"/>
  <c r="M641" i="8"/>
  <c r="M642" i="8"/>
  <c r="M643" i="8"/>
  <c r="M644" i="8"/>
  <c r="M645" i="8"/>
  <c r="M646" i="8"/>
  <c r="M647" i="8"/>
  <c r="M648" i="8"/>
  <c r="M649" i="8"/>
  <c r="M650" i="8"/>
  <c r="M651" i="8"/>
  <c r="M652" i="8"/>
  <c r="M653" i="8"/>
  <c r="M654" i="8"/>
  <c r="M655" i="8"/>
  <c r="M656" i="8"/>
  <c r="M657" i="8"/>
  <c r="M658" i="8"/>
  <c r="M659" i="8"/>
  <c r="M660" i="8"/>
  <c r="M661" i="8"/>
  <c r="M662" i="8"/>
  <c r="M663" i="8"/>
  <c r="M664" i="8"/>
  <c r="M665" i="8"/>
  <c r="M666" i="8"/>
  <c r="M667" i="8"/>
  <c r="M668" i="8"/>
  <c r="M669" i="8"/>
  <c r="M670" i="8"/>
  <c r="M671" i="8"/>
  <c r="M672" i="8"/>
  <c r="M673" i="8"/>
  <c r="M674" i="8"/>
  <c r="M675" i="8"/>
  <c r="M676" i="8"/>
  <c r="M677" i="8"/>
  <c r="M678" i="8"/>
  <c r="M679" i="8"/>
  <c r="M680" i="8"/>
  <c r="M681" i="8"/>
  <c r="M682" i="8"/>
  <c r="M683" i="8"/>
  <c r="M684" i="8"/>
  <c r="M685" i="8"/>
  <c r="M686" i="8"/>
  <c r="M687" i="8"/>
  <c r="M688" i="8"/>
  <c r="M689" i="8"/>
  <c r="M690" i="8"/>
  <c r="M691" i="8"/>
  <c r="M692" i="8"/>
  <c r="M693" i="8"/>
  <c r="M694" i="8"/>
  <c r="M695" i="8"/>
  <c r="M696" i="8"/>
  <c r="M697" i="8"/>
  <c r="M698" i="8"/>
  <c r="M699" i="8"/>
  <c r="M700" i="8"/>
  <c r="M701" i="8"/>
  <c r="M702" i="8"/>
  <c r="M703" i="8"/>
  <c r="M704" i="8"/>
  <c r="M705" i="8"/>
  <c r="M706" i="8"/>
  <c r="M707" i="8"/>
  <c r="M708" i="8"/>
  <c r="M709" i="8"/>
  <c r="M710" i="8"/>
  <c r="M711" i="8"/>
  <c r="M712" i="8"/>
  <c r="M713" i="8"/>
  <c r="M714" i="8"/>
  <c r="M715" i="8"/>
  <c r="M716" i="8"/>
  <c r="M717" i="8"/>
  <c r="M718" i="8"/>
  <c r="M719" i="8"/>
  <c r="M720" i="8"/>
  <c r="M721" i="8"/>
  <c r="M722" i="8"/>
  <c r="M723" i="8"/>
  <c r="M724" i="8"/>
  <c r="M725" i="8"/>
  <c r="M726" i="8"/>
  <c r="M727" i="8"/>
  <c r="M728" i="8"/>
  <c r="M729" i="8"/>
  <c r="M730" i="8"/>
  <c r="M731" i="8"/>
  <c r="M732" i="8"/>
  <c r="M733" i="8"/>
  <c r="M734" i="8"/>
  <c r="M735" i="8"/>
  <c r="M736" i="8"/>
  <c r="M737" i="8"/>
  <c r="M738" i="8"/>
  <c r="M739" i="8"/>
  <c r="M740" i="8"/>
  <c r="M741" i="8"/>
  <c r="M742" i="8"/>
  <c r="M743" i="8"/>
  <c r="M744" i="8"/>
  <c r="M745" i="8"/>
  <c r="M746" i="8"/>
  <c r="M747" i="8"/>
  <c r="M748" i="8"/>
  <c r="M749" i="8"/>
  <c r="M750" i="8"/>
  <c r="M751" i="8"/>
  <c r="M752" i="8"/>
  <c r="M753" i="8"/>
  <c r="M754" i="8"/>
  <c r="M755" i="8"/>
  <c r="M756" i="8"/>
  <c r="M757" i="8"/>
  <c r="M758" i="8"/>
  <c r="M759" i="8"/>
  <c r="M760" i="8"/>
  <c r="M761" i="8"/>
  <c r="M762" i="8"/>
  <c r="M763" i="8"/>
  <c r="M764" i="8"/>
  <c r="M765" i="8"/>
  <c r="M766" i="8"/>
  <c r="M767" i="8"/>
  <c r="M768" i="8"/>
  <c r="M769" i="8"/>
  <c r="M770" i="8"/>
  <c r="M771" i="8"/>
  <c r="M772" i="8"/>
  <c r="M773" i="8"/>
  <c r="M774" i="8"/>
  <c r="M775" i="8"/>
  <c r="M776" i="8"/>
  <c r="M777" i="8"/>
  <c r="M778" i="8"/>
  <c r="M779" i="8"/>
  <c r="M780" i="8"/>
  <c r="M781" i="8"/>
  <c r="M782" i="8"/>
  <c r="M783" i="8"/>
  <c r="M784" i="8"/>
  <c r="M785" i="8"/>
  <c r="M786" i="8"/>
  <c r="M787" i="8"/>
  <c r="M788" i="8"/>
  <c r="M789" i="8"/>
  <c r="M790" i="8"/>
  <c r="M791" i="8"/>
  <c r="M792" i="8"/>
  <c r="M793" i="8"/>
  <c r="M794" i="8"/>
  <c r="M795" i="8"/>
  <c r="M796" i="8"/>
  <c r="M797" i="8"/>
  <c r="M798" i="8"/>
  <c r="M799" i="8"/>
  <c r="M800" i="8"/>
  <c r="M801" i="8"/>
  <c r="M802" i="8"/>
  <c r="M803" i="8"/>
  <c r="M804" i="8"/>
  <c r="M805" i="8"/>
  <c r="M806" i="8"/>
  <c r="M807" i="8"/>
  <c r="M808" i="8"/>
  <c r="M809" i="8"/>
  <c r="M810" i="8"/>
  <c r="M811" i="8"/>
  <c r="M812" i="8"/>
  <c r="M813" i="8"/>
  <c r="M814" i="8"/>
  <c r="M815" i="8"/>
  <c r="M816" i="8"/>
  <c r="M817" i="8"/>
  <c r="M818" i="8"/>
  <c r="M819" i="8"/>
  <c r="M820" i="8"/>
  <c r="M821" i="8"/>
  <c r="M822" i="8"/>
  <c r="M823" i="8"/>
  <c r="M824" i="8"/>
  <c r="M825" i="8"/>
  <c r="M826" i="8"/>
  <c r="M827" i="8"/>
  <c r="M828" i="8"/>
  <c r="M829" i="8"/>
  <c r="M830" i="8"/>
  <c r="M831" i="8"/>
  <c r="M832" i="8"/>
  <c r="M833" i="8"/>
  <c r="M834" i="8"/>
  <c r="M835" i="8"/>
  <c r="M836" i="8"/>
  <c r="M837" i="8"/>
  <c r="M838" i="8"/>
  <c r="M839" i="8"/>
  <c r="M840" i="8"/>
  <c r="M841" i="8"/>
  <c r="M842" i="8"/>
  <c r="M843" i="8"/>
  <c r="M844" i="8"/>
  <c r="M845" i="8"/>
  <c r="M846" i="8"/>
  <c r="M847" i="8"/>
  <c r="M848" i="8"/>
  <c r="M849" i="8"/>
  <c r="M850" i="8"/>
  <c r="M851" i="8"/>
  <c r="M852" i="8"/>
  <c r="M853" i="8"/>
  <c r="M854" i="8"/>
  <c r="M855" i="8"/>
  <c r="M856" i="8"/>
  <c r="M857" i="8"/>
  <c r="M858" i="8"/>
  <c r="M859" i="8"/>
  <c r="M860" i="8"/>
  <c r="M861" i="8"/>
  <c r="M862" i="8"/>
  <c r="M863" i="8"/>
  <c r="M864" i="8"/>
  <c r="M865" i="8"/>
  <c r="M866" i="8"/>
  <c r="M867" i="8"/>
  <c r="M868" i="8"/>
  <c r="M869" i="8"/>
  <c r="M870" i="8"/>
  <c r="M871" i="8"/>
  <c r="M872" i="8"/>
  <c r="M873" i="8"/>
  <c r="M874" i="8"/>
  <c r="M875" i="8"/>
  <c r="M876" i="8"/>
  <c r="M877" i="8"/>
  <c r="M878" i="8"/>
  <c r="M879" i="8"/>
  <c r="M880" i="8"/>
  <c r="M881" i="8"/>
  <c r="M882" i="8"/>
  <c r="M883" i="8"/>
  <c r="M884" i="8"/>
  <c r="M885" i="8"/>
  <c r="M886" i="8"/>
  <c r="M887" i="8"/>
  <c r="M888" i="8"/>
  <c r="M889" i="8"/>
  <c r="M890" i="8"/>
  <c r="M891" i="8"/>
  <c r="M892" i="8"/>
  <c r="M893" i="8"/>
  <c r="M894" i="8"/>
  <c r="M895" i="8"/>
  <c r="M896" i="8"/>
  <c r="M897" i="8"/>
  <c r="M898" i="8"/>
  <c r="M899" i="8"/>
  <c r="M900" i="8"/>
  <c r="M901" i="8"/>
  <c r="M902" i="8"/>
  <c r="M903" i="8"/>
  <c r="M904" i="8"/>
  <c r="M905" i="8"/>
  <c r="M906" i="8"/>
  <c r="M907" i="8"/>
  <c r="M908" i="8"/>
  <c r="M909" i="8"/>
  <c r="M910" i="8"/>
  <c r="M911" i="8"/>
  <c r="M912" i="8"/>
  <c r="M913" i="8"/>
  <c r="M914" i="8"/>
  <c r="M915" i="8"/>
  <c r="M916" i="8"/>
  <c r="M917" i="8"/>
  <c r="M918" i="8"/>
  <c r="M919" i="8"/>
  <c r="M920" i="8"/>
  <c r="M921" i="8"/>
  <c r="M922" i="8"/>
  <c r="M923" i="8"/>
  <c r="M924" i="8"/>
  <c r="M925" i="8"/>
  <c r="M926" i="8"/>
  <c r="M927" i="8"/>
  <c r="M928" i="8"/>
  <c r="M929" i="8"/>
  <c r="M930" i="8"/>
  <c r="M931" i="8"/>
  <c r="M932" i="8"/>
  <c r="M933" i="8"/>
  <c r="M934" i="8"/>
  <c r="M935" i="8"/>
  <c r="M936" i="8"/>
  <c r="M937" i="8"/>
  <c r="M938" i="8"/>
  <c r="M939" i="8"/>
  <c r="M940" i="8"/>
  <c r="M941" i="8"/>
  <c r="M942" i="8"/>
  <c r="M943" i="8"/>
  <c r="M944" i="8"/>
  <c r="M945" i="8"/>
  <c r="M946" i="8"/>
  <c r="M947" i="8"/>
  <c r="M948" i="8"/>
  <c r="M949" i="8"/>
  <c r="M950" i="8"/>
  <c r="M951" i="8"/>
  <c r="M952" i="8"/>
  <c r="M953" i="8"/>
  <c r="M954" i="8"/>
  <c r="M955" i="8"/>
  <c r="M956" i="8"/>
  <c r="M957" i="8"/>
  <c r="M958" i="8"/>
  <c r="M959" i="8"/>
  <c r="M960" i="8"/>
  <c r="M961" i="8"/>
  <c r="M962" i="8"/>
  <c r="M963" i="8"/>
  <c r="M964" i="8"/>
  <c r="M965" i="8"/>
  <c r="M966" i="8"/>
  <c r="M967" i="8"/>
  <c r="M968" i="8"/>
  <c r="M969" i="8"/>
  <c r="M970" i="8"/>
  <c r="M971" i="8"/>
  <c r="M972" i="8"/>
  <c r="M973" i="8"/>
  <c r="M974" i="8"/>
  <c r="M975" i="8"/>
  <c r="M976" i="8"/>
  <c r="M977" i="8"/>
  <c r="M978" i="8"/>
  <c r="M979" i="8"/>
  <c r="M980" i="8"/>
  <c r="M981" i="8"/>
  <c r="M982" i="8"/>
  <c r="M983" i="8"/>
  <c r="M984" i="8"/>
  <c r="M985" i="8"/>
  <c r="M986" i="8"/>
  <c r="M987" i="8"/>
  <c r="M988" i="8"/>
  <c r="M989" i="8"/>
  <c r="M990" i="8"/>
  <c r="M991" i="8"/>
  <c r="M992" i="8"/>
  <c r="M993" i="8"/>
  <c r="M994" i="8"/>
  <c r="M995" i="8"/>
  <c r="M996" i="8"/>
  <c r="M997" i="8"/>
  <c r="M998" i="8"/>
  <c r="M999" i="8"/>
  <c r="M1000" i="8"/>
  <c r="M1001" i="8"/>
  <c r="L3" i="8"/>
  <c r="L4" i="8"/>
  <c r="L5" i="8"/>
  <c r="L6" i="8"/>
  <c r="L7" i="8"/>
  <c r="L8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L51" i="8"/>
  <c r="L52" i="8"/>
  <c r="L53" i="8"/>
  <c r="L54" i="8"/>
  <c r="L55" i="8"/>
  <c r="L56" i="8"/>
  <c r="L57" i="8"/>
  <c r="L58" i="8"/>
  <c r="L59" i="8"/>
  <c r="L60" i="8"/>
  <c r="L61" i="8"/>
  <c r="L62" i="8"/>
  <c r="L63" i="8"/>
  <c r="L64" i="8"/>
  <c r="L65" i="8"/>
  <c r="L66" i="8"/>
  <c r="L67" i="8"/>
  <c r="L68" i="8"/>
  <c r="L69" i="8"/>
  <c r="L70" i="8"/>
  <c r="L71" i="8"/>
  <c r="L72" i="8"/>
  <c r="L73" i="8"/>
  <c r="L74" i="8"/>
  <c r="L75" i="8"/>
  <c r="L76" i="8"/>
  <c r="L77" i="8"/>
  <c r="L78" i="8"/>
  <c r="L79" i="8"/>
  <c r="L80" i="8"/>
  <c r="L81" i="8"/>
  <c r="L82" i="8"/>
  <c r="L83" i="8"/>
  <c r="L84" i="8"/>
  <c r="L85" i="8"/>
  <c r="L86" i="8"/>
  <c r="L87" i="8"/>
  <c r="L88" i="8"/>
  <c r="L89" i="8"/>
  <c r="L90" i="8"/>
  <c r="L91" i="8"/>
  <c r="L92" i="8"/>
  <c r="L93" i="8"/>
  <c r="L94" i="8"/>
  <c r="L95" i="8"/>
  <c r="L96" i="8"/>
  <c r="L97" i="8"/>
  <c r="L98" i="8"/>
  <c r="L99" i="8"/>
  <c r="L100" i="8"/>
  <c r="L101" i="8"/>
  <c r="L102" i="8"/>
  <c r="L103" i="8"/>
  <c r="L104" i="8"/>
  <c r="L105" i="8"/>
  <c r="L106" i="8"/>
  <c r="L107" i="8"/>
  <c r="L108" i="8"/>
  <c r="L109" i="8"/>
  <c r="L110" i="8"/>
  <c r="L111" i="8"/>
  <c r="L112" i="8"/>
  <c r="L113" i="8"/>
  <c r="L114" i="8"/>
  <c r="L115" i="8"/>
  <c r="L116" i="8"/>
  <c r="L117" i="8"/>
  <c r="L118" i="8"/>
  <c r="L119" i="8"/>
  <c r="L120" i="8"/>
  <c r="L121" i="8"/>
  <c r="L122" i="8"/>
  <c r="L123" i="8"/>
  <c r="L124" i="8"/>
  <c r="L125" i="8"/>
  <c r="L126" i="8"/>
  <c r="L127" i="8"/>
  <c r="L128" i="8"/>
  <c r="L129" i="8"/>
  <c r="L130" i="8"/>
  <c r="L131" i="8"/>
  <c r="L132" i="8"/>
  <c r="L133" i="8"/>
  <c r="L134" i="8"/>
  <c r="L135" i="8"/>
  <c r="L136" i="8"/>
  <c r="L137" i="8"/>
  <c r="L138" i="8"/>
  <c r="L139" i="8"/>
  <c r="L140" i="8"/>
  <c r="L141" i="8"/>
  <c r="L142" i="8"/>
  <c r="L143" i="8"/>
  <c r="L144" i="8"/>
  <c r="L145" i="8"/>
  <c r="L146" i="8"/>
  <c r="L147" i="8"/>
  <c r="L148" i="8"/>
  <c r="L149" i="8"/>
  <c r="L150" i="8"/>
  <c r="L151" i="8"/>
  <c r="L152" i="8"/>
  <c r="L153" i="8"/>
  <c r="L154" i="8"/>
  <c r="L155" i="8"/>
  <c r="L156" i="8"/>
  <c r="L157" i="8"/>
  <c r="L158" i="8"/>
  <c r="L159" i="8"/>
  <c r="L160" i="8"/>
  <c r="L161" i="8"/>
  <c r="L162" i="8"/>
  <c r="L163" i="8"/>
  <c r="L164" i="8"/>
  <c r="L165" i="8"/>
  <c r="L166" i="8"/>
  <c r="L167" i="8"/>
  <c r="L168" i="8"/>
  <c r="L169" i="8"/>
  <c r="L170" i="8"/>
  <c r="L171" i="8"/>
  <c r="L172" i="8"/>
  <c r="L173" i="8"/>
  <c r="L174" i="8"/>
  <c r="L175" i="8"/>
  <c r="L176" i="8"/>
  <c r="L177" i="8"/>
  <c r="L178" i="8"/>
  <c r="L179" i="8"/>
  <c r="L180" i="8"/>
  <c r="L181" i="8"/>
  <c r="L182" i="8"/>
  <c r="L183" i="8"/>
  <c r="L184" i="8"/>
  <c r="L185" i="8"/>
  <c r="L186" i="8"/>
  <c r="L187" i="8"/>
  <c r="L188" i="8"/>
  <c r="L189" i="8"/>
  <c r="L190" i="8"/>
  <c r="L191" i="8"/>
  <c r="L192" i="8"/>
  <c r="L193" i="8"/>
  <c r="L194" i="8"/>
  <c r="L195" i="8"/>
  <c r="L196" i="8"/>
  <c r="L197" i="8"/>
  <c r="L198" i="8"/>
  <c r="L199" i="8"/>
  <c r="L200" i="8"/>
  <c r="L201" i="8"/>
  <c r="L202" i="8"/>
  <c r="L203" i="8"/>
  <c r="L204" i="8"/>
  <c r="L205" i="8"/>
  <c r="L206" i="8"/>
  <c r="L207" i="8"/>
  <c r="L208" i="8"/>
  <c r="L209" i="8"/>
  <c r="L210" i="8"/>
  <c r="L211" i="8"/>
  <c r="L212" i="8"/>
  <c r="L213" i="8"/>
  <c r="L214" i="8"/>
  <c r="L215" i="8"/>
  <c r="L216" i="8"/>
  <c r="L217" i="8"/>
  <c r="L218" i="8"/>
  <c r="L219" i="8"/>
  <c r="L220" i="8"/>
  <c r="L221" i="8"/>
  <c r="L222" i="8"/>
  <c r="L223" i="8"/>
  <c r="L224" i="8"/>
  <c r="L225" i="8"/>
  <c r="L226" i="8"/>
  <c r="L227" i="8"/>
  <c r="L228" i="8"/>
  <c r="L229" i="8"/>
  <c r="L230" i="8"/>
  <c r="L231" i="8"/>
  <c r="L232" i="8"/>
  <c r="L233" i="8"/>
  <c r="L234" i="8"/>
  <c r="L235" i="8"/>
  <c r="L236" i="8"/>
  <c r="L237" i="8"/>
  <c r="L238" i="8"/>
  <c r="L239" i="8"/>
  <c r="L240" i="8"/>
  <c r="L241" i="8"/>
  <c r="L242" i="8"/>
  <c r="L243" i="8"/>
  <c r="L244" i="8"/>
  <c r="L245" i="8"/>
  <c r="L246" i="8"/>
  <c r="L247" i="8"/>
  <c r="L248" i="8"/>
  <c r="L249" i="8"/>
  <c r="L250" i="8"/>
  <c r="L251" i="8"/>
  <c r="L252" i="8"/>
  <c r="L253" i="8"/>
  <c r="L254" i="8"/>
  <c r="L255" i="8"/>
  <c r="L256" i="8"/>
  <c r="L257" i="8"/>
  <c r="L258" i="8"/>
  <c r="L259" i="8"/>
  <c r="L260" i="8"/>
  <c r="L261" i="8"/>
  <c r="L262" i="8"/>
  <c r="L263" i="8"/>
  <c r="L264" i="8"/>
  <c r="L265" i="8"/>
  <c r="L266" i="8"/>
  <c r="L267" i="8"/>
  <c r="L268" i="8"/>
  <c r="L269" i="8"/>
  <c r="L270" i="8"/>
  <c r="L271" i="8"/>
  <c r="L272" i="8"/>
  <c r="L273" i="8"/>
  <c r="L274" i="8"/>
  <c r="L275" i="8"/>
  <c r="L276" i="8"/>
  <c r="L277" i="8"/>
  <c r="L278" i="8"/>
  <c r="L279" i="8"/>
  <c r="L280" i="8"/>
  <c r="L281" i="8"/>
  <c r="L282" i="8"/>
  <c r="L283" i="8"/>
  <c r="L284" i="8"/>
  <c r="L285" i="8"/>
  <c r="L286" i="8"/>
  <c r="L287" i="8"/>
  <c r="L288" i="8"/>
  <c r="L289" i="8"/>
  <c r="L290" i="8"/>
  <c r="L291" i="8"/>
  <c r="L292" i="8"/>
  <c r="L293" i="8"/>
  <c r="L294" i="8"/>
  <c r="L295" i="8"/>
  <c r="L296" i="8"/>
  <c r="L297" i="8"/>
  <c r="L298" i="8"/>
  <c r="L299" i="8"/>
  <c r="L300" i="8"/>
  <c r="L301" i="8"/>
  <c r="L302" i="8"/>
  <c r="L303" i="8"/>
  <c r="L304" i="8"/>
  <c r="L305" i="8"/>
  <c r="L306" i="8"/>
  <c r="L307" i="8"/>
  <c r="L308" i="8"/>
  <c r="L309" i="8"/>
  <c r="L310" i="8"/>
  <c r="L311" i="8"/>
  <c r="L312" i="8"/>
  <c r="L313" i="8"/>
  <c r="L314" i="8"/>
  <c r="L315" i="8"/>
  <c r="L316" i="8"/>
  <c r="L317" i="8"/>
  <c r="L318" i="8"/>
  <c r="L319" i="8"/>
  <c r="L320" i="8"/>
  <c r="L321" i="8"/>
  <c r="L322" i="8"/>
  <c r="L323" i="8"/>
  <c r="L324" i="8"/>
  <c r="L325" i="8"/>
  <c r="L326" i="8"/>
  <c r="L327" i="8"/>
  <c r="L328" i="8"/>
  <c r="L329" i="8"/>
  <c r="L330" i="8"/>
  <c r="L331" i="8"/>
  <c r="L332" i="8"/>
  <c r="L333" i="8"/>
  <c r="L334" i="8"/>
  <c r="L335" i="8"/>
  <c r="L336" i="8"/>
  <c r="L337" i="8"/>
  <c r="L338" i="8"/>
  <c r="L339" i="8"/>
  <c r="L340" i="8"/>
  <c r="L341" i="8"/>
  <c r="L342" i="8"/>
  <c r="L343" i="8"/>
  <c r="L344" i="8"/>
  <c r="L345" i="8"/>
  <c r="L346" i="8"/>
  <c r="L347" i="8"/>
  <c r="L348" i="8"/>
  <c r="L349" i="8"/>
  <c r="L350" i="8"/>
  <c r="L351" i="8"/>
  <c r="L352" i="8"/>
  <c r="L353" i="8"/>
  <c r="L354" i="8"/>
  <c r="L355" i="8"/>
  <c r="L356" i="8"/>
  <c r="L357" i="8"/>
  <c r="L358" i="8"/>
  <c r="L359" i="8"/>
  <c r="L360" i="8"/>
  <c r="L361" i="8"/>
  <c r="L362" i="8"/>
  <c r="L363" i="8"/>
  <c r="L364" i="8"/>
  <c r="L365" i="8"/>
  <c r="L366" i="8"/>
  <c r="L367" i="8"/>
  <c r="L368" i="8"/>
  <c r="L369" i="8"/>
  <c r="L370" i="8"/>
  <c r="L371" i="8"/>
  <c r="L372" i="8"/>
  <c r="L373" i="8"/>
  <c r="L374" i="8"/>
  <c r="L375" i="8"/>
  <c r="L376" i="8"/>
  <c r="L377" i="8"/>
  <c r="L378" i="8"/>
  <c r="L379" i="8"/>
  <c r="L380" i="8"/>
  <c r="L381" i="8"/>
  <c r="L382" i="8"/>
  <c r="L383" i="8"/>
  <c r="L384" i="8"/>
  <c r="L385" i="8"/>
  <c r="L386" i="8"/>
  <c r="L387" i="8"/>
  <c r="L388" i="8"/>
  <c r="L389" i="8"/>
  <c r="L390" i="8"/>
  <c r="L391" i="8"/>
  <c r="L392" i="8"/>
  <c r="L393" i="8"/>
  <c r="L394" i="8"/>
  <c r="L395" i="8"/>
  <c r="L396" i="8"/>
  <c r="L397" i="8"/>
  <c r="L398" i="8"/>
  <c r="L399" i="8"/>
  <c r="L400" i="8"/>
  <c r="L401" i="8"/>
  <c r="L402" i="8"/>
  <c r="L403" i="8"/>
  <c r="L404" i="8"/>
  <c r="L405" i="8"/>
  <c r="L406" i="8"/>
  <c r="L407" i="8"/>
  <c r="L408" i="8"/>
  <c r="L409" i="8"/>
  <c r="L410" i="8"/>
  <c r="L411" i="8"/>
  <c r="L412" i="8"/>
  <c r="L413" i="8"/>
  <c r="L414" i="8"/>
  <c r="L415" i="8"/>
  <c r="L416" i="8"/>
  <c r="L417" i="8"/>
  <c r="L418" i="8"/>
  <c r="L419" i="8"/>
  <c r="L420" i="8"/>
  <c r="L421" i="8"/>
  <c r="L422" i="8"/>
  <c r="L423" i="8"/>
  <c r="L424" i="8"/>
  <c r="L425" i="8"/>
  <c r="L426" i="8"/>
  <c r="L427" i="8"/>
  <c r="L428" i="8"/>
  <c r="L429" i="8"/>
  <c r="L430" i="8"/>
  <c r="L431" i="8"/>
  <c r="L432" i="8"/>
  <c r="L433" i="8"/>
  <c r="L434" i="8"/>
  <c r="L435" i="8"/>
  <c r="L436" i="8"/>
  <c r="L437" i="8"/>
  <c r="L438" i="8"/>
  <c r="L439" i="8"/>
  <c r="L440" i="8"/>
  <c r="L441" i="8"/>
  <c r="L442" i="8"/>
  <c r="L443" i="8"/>
  <c r="L444" i="8"/>
  <c r="L445" i="8"/>
  <c r="L446" i="8"/>
  <c r="L447" i="8"/>
  <c r="L448" i="8"/>
  <c r="L449" i="8"/>
  <c r="L450" i="8"/>
  <c r="L451" i="8"/>
  <c r="L452" i="8"/>
  <c r="L453" i="8"/>
  <c r="L454" i="8"/>
  <c r="L455" i="8"/>
  <c r="L456" i="8"/>
  <c r="L457" i="8"/>
  <c r="L458" i="8"/>
  <c r="L459" i="8"/>
  <c r="L460" i="8"/>
  <c r="L461" i="8"/>
  <c r="L462" i="8"/>
  <c r="L463" i="8"/>
  <c r="L464" i="8"/>
  <c r="L465" i="8"/>
  <c r="L466" i="8"/>
  <c r="L467" i="8"/>
  <c r="L468" i="8"/>
  <c r="L469" i="8"/>
  <c r="L470" i="8"/>
  <c r="L471" i="8"/>
  <c r="L472" i="8"/>
  <c r="L473" i="8"/>
  <c r="L474" i="8"/>
  <c r="L475" i="8"/>
  <c r="L476" i="8"/>
  <c r="L477" i="8"/>
  <c r="L478" i="8"/>
  <c r="L479" i="8"/>
  <c r="L480" i="8"/>
  <c r="L481" i="8"/>
  <c r="L482" i="8"/>
  <c r="L483" i="8"/>
  <c r="L484" i="8"/>
  <c r="L485" i="8"/>
  <c r="L486" i="8"/>
  <c r="L487" i="8"/>
  <c r="L488" i="8"/>
  <c r="L489" i="8"/>
  <c r="L490" i="8"/>
  <c r="L491" i="8"/>
  <c r="L492" i="8"/>
  <c r="L493" i="8"/>
  <c r="L494" i="8"/>
  <c r="L495" i="8"/>
  <c r="L496" i="8"/>
  <c r="L497" i="8"/>
  <c r="L498" i="8"/>
  <c r="L499" i="8"/>
  <c r="L500" i="8"/>
  <c r="L501" i="8"/>
  <c r="L502" i="8"/>
  <c r="L503" i="8"/>
  <c r="L504" i="8"/>
  <c r="L505" i="8"/>
  <c r="L506" i="8"/>
  <c r="L507" i="8"/>
  <c r="L508" i="8"/>
  <c r="L509" i="8"/>
  <c r="L510" i="8"/>
  <c r="L511" i="8"/>
  <c r="L512" i="8"/>
  <c r="L513" i="8"/>
  <c r="L514" i="8"/>
  <c r="L515" i="8"/>
  <c r="L516" i="8"/>
  <c r="L517" i="8"/>
  <c r="L518" i="8"/>
  <c r="L519" i="8"/>
  <c r="L520" i="8"/>
  <c r="L521" i="8"/>
  <c r="L522" i="8"/>
  <c r="L523" i="8"/>
  <c r="L524" i="8"/>
  <c r="L525" i="8"/>
  <c r="L526" i="8"/>
  <c r="L527" i="8"/>
  <c r="L528" i="8"/>
  <c r="L529" i="8"/>
  <c r="L530" i="8"/>
  <c r="L531" i="8"/>
  <c r="L532" i="8"/>
  <c r="L533" i="8"/>
  <c r="L534" i="8"/>
  <c r="L535" i="8"/>
  <c r="L536" i="8"/>
  <c r="L537" i="8"/>
  <c r="L538" i="8"/>
  <c r="L539" i="8"/>
  <c r="L540" i="8"/>
  <c r="L541" i="8"/>
  <c r="L542" i="8"/>
  <c r="L543" i="8"/>
  <c r="L544" i="8"/>
  <c r="L545" i="8"/>
  <c r="L546" i="8"/>
  <c r="L547" i="8"/>
  <c r="L548" i="8"/>
  <c r="L549" i="8"/>
  <c r="L550" i="8"/>
  <c r="L551" i="8"/>
  <c r="L552" i="8"/>
  <c r="L553" i="8"/>
  <c r="L554" i="8"/>
  <c r="L555" i="8"/>
  <c r="L556" i="8"/>
  <c r="L557" i="8"/>
  <c r="L558" i="8"/>
  <c r="L559" i="8"/>
  <c r="L560" i="8"/>
  <c r="L561" i="8"/>
  <c r="L562" i="8"/>
  <c r="L563" i="8"/>
  <c r="L564" i="8"/>
  <c r="L565" i="8"/>
  <c r="L566" i="8"/>
  <c r="L567" i="8"/>
  <c r="L568" i="8"/>
  <c r="L569" i="8"/>
  <c r="L570" i="8"/>
  <c r="L571" i="8"/>
  <c r="L572" i="8"/>
  <c r="L573" i="8"/>
  <c r="L574" i="8"/>
  <c r="L575" i="8"/>
  <c r="L576" i="8"/>
  <c r="L577" i="8"/>
  <c r="L578" i="8"/>
  <c r="L579" i="8"/>
  <c r="L580" i="8"/>
  <c r="L581" i="8"/>
  <c r="L582" i="8"/>
  <c r="L583" i="8"/>
  <c r="L584" i="8"/>
  <c r="L585" i="8"/>
  <c r="L586" i="8"/>
  <c r="L587" i="8"/>
  <c r="L588" i="8"/>
  <c r="L589" i="8"/>
  <c r="L590" i="8"/>
  <c r="L591" i="8"/>
  <c r="L592" i="8"/>
  <c r="L593" i="8"/>
  <c r="L594" i="8"/>
  <c r="L595" i="8"/>
  <c r="L596" i="8"/>
  <c r="L597" i="8"/>
  <c r="L598" i="8"/>
  <c r="L599" i="8"/>
  <c r="L600" i="8"/>
  <c r="L601" i="8"/>
  <c r="L602" i="8"/>
  <c r="L603" i="8"/>
  <c r="L604" i="8"/>
  <c r="L605" i="8"/>
  <c r="L606" i="8"/>
  <c r="L607" i="8"/>
  <c r="L608" i="8"/>
  <c r="L609" i="8"/>
  <c r="L610" i="8"/>
  <c r="L611" i="8"/>
  <c r="L612" i="8"/>
  <c r="L613" i="8"/>
  <c r="L614" i="8"/>
  <c r="L615" i="8"/>
  <c r="L616" i="8"/>
  <c r="L617" i="8"/>
  <c r="L618" i="8"/>
  <c r="L619" i="8"/>
  <c r="L620" i="8"/>
  <c r="L621" i="8"/>
  <c r="L622" i="8"/>
  <c r="L623" i="8"/>
  <c r="L624" i="8"/>
  <c r="L625" i="8"/>
  <c r="L626" i="8"/>
  <c r="L627" i="8"/>
  <c r="L628" i="8"/>
  <c r="L629" i="8"/>
  <c r="L630" i="8"/>
  <c r="L631" i="8"/>
  <c r="L632" i="8"/>
  <c r="L633" i="8"/>
  <c r="L634" i="8"/>
  <c r="L635" i="8"/>
  <c r="L636" i="8"/>
  <c r="L637" i="8"/>
  <c r="L638" i="8"/>
  <c r="L639" i="8"/>
  <c r="L640" i="8"/>
  <c r="L641" i="8"/>
  <c r="L642" i="8"/>
  <c r="L643" i="8"/>
  <c r="L644" i="8"/>
  <c r="L645" i="8"/>
  <c r="L646" i="8"/>
  <c r="L647" i="8"/>
  <c r="L648" i="8"/>
  <c r="L649" i="8"/>
  <c r="L650" i="8"/>
  <c r="L651" i="8"/>
  <c r="L652" i="8"/>
  <c r="L653" i="8"/>
  <c r="L654" i="8"/>
  <c r="L655" i="8"/>
  <c r="L656" i="8"/>
  <c r="L657" i="8"/>
  <c r="L658" i="8"/>
  <c r="L659" i="8"/>
  <c r="L660" i="8"/>
  <c r="L661" i="8"/>
  <c r="L662" i="8"/>
  <c r="L663" i="8"/>
  <c r="L664" i="8"/>
  <c r="L665" i="8"/>
  <c r="L666" i="8"/>
  <c r="L667" i="8"/>
  <c r="L668" i="8"/>
  <c r="L669" i="8"/>
  <c r="L670" i="8"/>
  <c r="L671" i="8"/>
  <c r="L672" i="8"/>
  <c r="L673" i="8"/>
  <c r="L674" i="8"/>
  <c r="L675" i="8"/>
  <c r="L676" i="8"/>
  <c r="L677" i="8"/>
  <c r="L678" i="8"/>
  <c r="L679" i="8"/>
  <c r="L680" i="8"/>
  <c r="L681" i="8"/>
  <c r="L682" i="8"/>
  <c r="L683" i="8"/>
  <c r="L684" i="8"/>
  <c r="L685" i="8"/>
  <c r="L686" i="8"/>
  <c r="L687" i="8"/>
  <c r="L688" i="8"/>
  <c r="L689" i="8"/>
  <c r="L690" i="8"/>
  <c r="L691" i="8"/>
  <c r="L692" i="8"/>
  <c r="L693" i="8"/>
  <c r="L694" i="8"/>
  <c r="L695" i="8"/>
  <c r="L696" i="8"/>
  <c r="L697" i="8"/>
  <c r="L698" i="8"/>
  <c r="L699" i="8"/>
  <c r="L700" i="8"/>
  <c r="L701" i="8"/>
  <c r="L702" i="8"/>
  <c r="L703" i="8"/>
  <c r="L704" i="8"/>
  <c r="L705" i="8"/>
  <c r="L706" i="8"/>
  <c r="L707" i="8"/>
  <c r="L708" i="8"/>
  <c r="L709" i="8"/>
  <c r="L710" i="8"/>
  <c r="L711" i="8"/>
  <c r="L712" i="8"/>
  <c r="L713" i="8"/>
  <c r="L714" i="8"/>
  <c r="L715" i="8"/>
  <c r="L716" i="8"/>
  <c r="L717" i="8"/>
  <c r="L718" i="8"/>
  <c r="L719" i="8"/>
  <c r="L720" i="8"/>
  <c r="L721" i="8"/>
  <c r="L722" i="8"/>
  <c r="L723" i="8"/>
  <c r="L724" i="8"/>
  <c r="L725" i="8"/>
  <c r="L726" i="8"/>
  <c r="L727" i="8"/>
  <c r="L728" i="8"/>
  <c r="L729" i="8"/>
  <c r="L730" i="8"/>
  <c r="L731" i="8"/>
  <c r="L732" i="8"/>
  <c r="L733" i="8"/>
  <c r="L734" i="8"/>
  <c r="L735" i="8"/>
  <c r="L736" i="8"/>
  <c r="L737" i="8"/>
  <c r="L738" i="8"/>
  <c r="L739" i="8"/>
  <c r="L740" i="8"/>
  <c r="L741" i="8"/>
  <c r="L742" i="8"/>
  <c r="L743" i="8"/>
  <c r="L744" i="8"/>
  <c r="L745" i="8"/>
  <c r="L746" i="8"/>
  <c r="L747" i="8"/>
  <c r="L748" i="8"/>
  <c r="L749" i="8"/>
  <c r="L750" i="8"/>
  <c r="L751" i="8"/>
  <c r="L752" i="8"/>
  <c r="L753" i="8"/>
  <c r="L754" i="8"/>
  <c r="L755" i="8"/>
  <c r="L756" i="8"/>
  <c r="L757" i="8"/>
  <c r="L758" i="8"/>
  <c r="L759" i="8"/>
  <c r="L760" i="8"/>
  <c r="L761" i="8"/>
  <c r="L762" i="8"/>
  <c r="L763" i="8"/>
  <c r="L764" i="8"/>
  <c r="L765" i="8"/>
  <c r="L766" i="8"/>
  <c r="L767" i="8"/>
  <c r="L768" i="8"/>
  <c r="L769" i="8"/>
  <c r="L770" i="8"/>
  <c r="L771" i="8"/>
  <c r="L772" i="8"/>
  <c r="L773" i="8"/>
  <c r="L774" i="8"/>
  <c r="L775" i="8"/>
  <c r="L776" i="8"/>
  <c r="L777" i="8"/>
  <c r="L778" i="8"/>
  <c r="L779" i="8"/>
  <c r="L780" i="8"/>
  <c r="L781" i="8"/>
  <c r="L782" i="8"/>
  <c r="L783" i="8"/>
  <c r="L784" i="8"/>
  <c r="L785" i="8"/>
  <c r="L786" i="8"/>
  <c r="L787" i="8"/>
  <c r="L788" i="8"/>
  <c r="L789" i="8"/>
  <c r="L790" i="8"/>
  <c r="L791" i="8"/>
  <c r="L792" i="8"/>
  <c r="L793" i="8"/>
  <c r="L794" i="8"/>
  <c r="L795" i="8"/>
  <c r="L796" i="8"/>
  <c r="L797" i="8"/>
  <c r="L798" i="8"/>
  <c r="L799" i="8"/>
  <c r="L800" i="8"/>
  <c r="L801" i="8"/>
  <c r="L802" i="8"/>
  <c r="L803" i="8"/>
  <c r="L804" i="8"/>
  <c r="L805" i="8"/>
  <c r="L806" i="8"/>
  <c r="L807" i="8"/>
  <c r="L808" i="8"/>
  <c r="L809" i="8"/>
  <c r="L810" i="8"/>
  <c r="L811" i="8"/>
  <c r="L812" i="8"/>
  <c r="L813" i="8"/>
  <c r="L814" i="8"/>
  <c r="L815" i="8"/>
  <c r="L816" i="8"/>
  <c r="L817" i="8"/>
  <c r="L818" i="8"/>
  <c r="L819" i="8"/>
  <c r="L820" i="8"/>
  <c r="L821" i="8"/>
  <c r="L822" i="8"/>
  <c r="L823" i="8"/>
  <c r="L824" i="8"/>
  <c r="L825" i="8"/>
  <c r="L826" i="8"/>
  <c r="L827" i="8"/>
  <c r="L828" i="8"/>
  <c r="L829" i="8"/>
  <c r="L830" i="8"/>
  <c r="L831" i="8"/>
  <c r="L832" i="8"/>
  <c r="L833" i="8"/>
  <c r="L834" i="8"/>
  <c r="L835" i="8"/>
  <c r="L836" i="8"/>
  <c r="L837" i="8"/>
  <c r="L838" i="8"/>
  <c r="L839" i="8"/>
  <c r="L840" i="8"/>
  <c r="L841" i="8"/>
  <c r="L842" i="8"/>
  <c r="L843" i="8"/>
  <c r="L844" i="8"/>
  <c r="L845" i="8"/>
  <c r="L846" i="8"/>
  <c r="L847" i="8"/>
  <c r="L848" i="8"/>
  <c r="L849" i="8"/>
  <c r="L850" i="8"/>
  <c r="L851" i="8"/>
  <c r="L852" i="8"/>
  <c r="L853" i="8"/>
  <c r="L854" i="8"/>
  <c r="L855" i="8"/>
  <c r="L856" i="8"/>
  <c r="L857" i="8"/>
  <c r="L858" i="8"/>
  <c r="L859" i="8"/>
  <c r="L860" i="8"/>
  <c r="L861" i="8"/>
  <c r="L862" i="8"/>
  <c r="L863" i="8"/>
  <c r="L864" i="8"/>
  <c r="L865" i="8"/>
  <c r="L866" i="8"/>
  <c r="L867" i="8"/>
  <c r="L868" i="8"/>
  <c r="L869" i="8"/>
  <c r="L870" i="8"/>
  <c r="L871" i="8"/>
  <c r="L872" i="8"/>
  <c r="L873" i="8"/>
  <c r="L874" i="8"/>
  <c r="L875" i="8"/>
  <c r="L876" i="8"/>
  <c r="L877" i="8"/>
  <c r="L878" i="8"/>
  <c r="L879" i="8"/>
  <c r="L880" i="8"/>
  <c r="L881" i="8"/>
  <c r="L882" i="8"/>
  <c r="L883" i="8"/>
  <c r="L884" i="8"/>
  <c r="L885" i="8"/>
  <c r="L886" i="8"/>
  <c r="L887" i="8"/>
  <c r="L888" i="8"/>
  <c r="L889" i="8"/>
  <c r="L890" i="8"/>
  <c r="L891" i="8"/>
  <c r="L892" i="8"/>
  <c r="L893" i="8"/>
  <c r="L894" i="8"/>
  <c r="L895" i="8"/>
  <c r="L896" i="8"/>
  <c r="L897" i="8"/>
  <c r="L898" i="8"/>
  <c r="L899" i="8"/>
  <c r="L900" i="8"/>
  <c r="L901" i="8"/>
  <c r="L902" i="8"/>
  <c r="L903" i="8"/>
  <c r="L904" i="8"/>
  <c r="L905" i="8"/>
  <c r="L906" i="8"/>
  <c r="L907" i="8"/>
  <c r="L908" i="8"/>
  <c r="L909" i="8"/>
  <c r="L910" i="8"/>
  <c r="L911" i="8"/>
  <c r="L912" i="8"/>
  <c r="L913" i="8"/>
  <c r="L914" i="8"/>
  <c r="L915" i="8"/>
  <c r="L916" i="8"/>
  <c r="L917" i="8"/>
  <c r="L918" i="8"/>
  <c r="L919" i="8"/>
  <c r="L920" i="8"/>
  <c r="L921" i="8"/>
  <c r="L922" i="8"/>
  <c r="L923" i="8"/>
  <c r="L924" i="8"/>
  <c r="L925" i="8"/>
  <c r="L926" i="8"/>
  <c r="L927" i="8"/>
  <c r="L928" i="8"/>
  <c r="L929" i="8"/>
  <c r="L930" i="8"/>
  <c r="L931" i="8"/>
  <c r="L932" i="8"/>
  <c r="L933" i="8"/>
  <c r="L934" i="8"/>
  <c r="L935" i="8"/>
  <c r="L936" i="8"/>
  <c r="L937" i="8"/>
  <c r="L938" i="8"/>
  <c r="L939" i="8"/>
  <c r="L940" i="8"/>
  <c r="L941" i="8"/>
  <c r="L942" i="8"/>
  <c r="L943" i="8"/>
  <c r="L944" i="8"/>
  <c r="L945" i="8"/>
  <c r="L946" i="8"/>
  <c r="L947" i="8"/>
  <c r="L948" i="8"/>
  <c r="L949" i="8"/>
  <c r="L950" i="8"/>
  <c r="L951" i="8"/>
  <c r="L952" i="8"/>
  <c r="L953" i="8"/>
  <c r="L954" i="8"/>
  <c r="L955" i="8"/>
  <c r="L956" i="8"/>
  <c r="L957" i="8"/>
  <c r="L958" i="8"/>
  <c r="L959" i="8"/>
  <c r="L960" i="8"/>
  <c r="L961" i="8"/>
  <c r="L962" i="8"/>
  <c r="L963" i="8"/>
  <c r="L964" i="8"/>
  <c r="L965" i="8"/>
  <c r="L966" i="8"/>
  <c r="L967" i="8"/>
  <c r="L968" i="8"/>
  <c r="L969" i="8"/>
  <c r="L970" i="8"/>
  <c r="L971" i="8"/>
  <c r="L972" i="8"/>
  <c r="L973" i="8"/>
  <c r="L974" i="8"/>
  <c r="L975" i="8"/>
  <c r="L976" i="8"/>
  <c r="L977" i="8"/>
  <c r="L978" i="8"/>
  <c r="L979" i="8"/>
  <c r="L980" i="8"/>
  <c r="L981" i="8"/>
  <c r="L982" i="8"/>
  <c r="L983" i="8"/>
  <c r="L984" i="8"/>
  <c r="L985" i="8"/>
  <c r="L986" i="8"/>
  <c r="L987" i="8"/>
  <c r="L988" i="8"/>
  <c r="L989" i="8"/>
  <c r="L990" i="8"/>
  <c r="L991" i="8"/>
  <c r="L992" i="8"/>
  <c r="L993" i="8"/>
  <c r="L994" i="8"/>
  <c r="L995" i="8"/>
  <c r="L996" i="8"/>
  <c r="L997" i="8"/>
  <c r="L998" i="8"/>
  <c r="L999" i="8"/>
  <c r="L1000" i="8"/>
  <c r="L1001" i="8"/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  <c r="J627" i="2"/>
  <c r="J628" i="2"/>
  <c r="J629" i="2"/>
  <c r="J630" i="2"/>
  <c r="J631" i="2"/>
  <c r="J632" i="2"/>
  <c r="J633" i="2"/>
  <c r="J634" i="2"/>
  <c r="J635" i="2"/>
  <c r="J636" i="2"/>
  <c r="J637" i="2"/>
  <c r="J638" i="2"/>
  <c r="J639" i="2"/>
  <c r="J640" i="2"/>
  <c r="J641" i="2"/>
  <c r="J642" i="2"/>
  <c r="J643" i="2"/>
  <c r="J644" i="2"/>
  <c r="J645" i="2"/>
  <c r="J646" i="2"/>
  <c r="J647" i="2"/>
  <c r="J648" i="2"/>
  <c r="J649" i="2"/>
  <c r="J650" i="2"/>
  <c r="J651" i="2"/>
  <c r="J652" i="2"/>
  <c r="J653" i="2"/>
  <c r="J654" i="2"/>
  <c r="J655" i="2"/>
  <c r="J656" i="2"/>
  <c r="J657" i="2"/>
  <c r="J658" i="2"/>
  <c r="J659" i="2"/>
  <c r="J660" i="2"/>
  <c r="J661" i="2"/>
  <c r="J662" i="2"/>
  <c r="J663" i="2"/>
  <c r="J664" i="2"/>
  <c r="J665" i="2"/>
  <c r="J666" i="2"/>
  <c r="J667" i="2"/>
  <c r="J668" i="2"/>
  <c r="J669" i="2"/>
  <c r="J670" i="2"/>
  <c r="J671" i="2"/>
  <c r="J672" i="2"/>
  <c r="J673" i="2"/>
  <c r="J674" i="2"/>
  <c r="J675" i="2"/>
  <c r="J676" i="2"/>
  <c r="J677" i="2"/>
  <c r="J678" i="2"/>
  <c r="J679" i="2"/>
  <c r="J680" i="2"/>
  <c r="J681" i="2"/>
  <c r="J682" i="2"/>
  <c r="J683" i="2"/>
  <c r="J684" i="2"/>
  <c r="J685" i="2"/>
  <c r="J686" i="2"/>
  <c r="J687" i="2"/>
  <c r="J688" i="2"/>
  <c r="J689" i="2"/>
  <c r="J690" i="2"/>
  <c r="J691" i="2"/>
  <c r="J692" i="2"/>
  <c r="J693" i="2"/>
  <c r="J694" i="2"/>
  <c r="J695" i="2"/>
  <c r="J696" i="2"/>
  <c r="J697" i="2"/>
  <c r="J698" i="2"/>
  <c r="J699" i="2"/>
  <c r="J700" i="2"/>
  <c r="J701" i="2"/>
  <c r="J702" i="2"/>
  <c r="J703" i="2"/>
  <c r="J704" i="2"/>
  <c r="J705" i="2"/>
  <c r="J706" i="2"/>
  <c r="J707" i="2"/>
  <c r="J708" i="2"/>
  <c r="J709" i="2"/>
  <c r="J710" i="2"/>
  <c r="J711" i="2"/>
  <c r="J712" i="2"/>
  <c r="J713" i="2"/>
  <c r="J714" i="2"/>
  <c r="J715" i="2"/>
  <c r="J716" i="2"/>
  <c r="J717" i="2"/>
  <c r="J718" i="2"/>
  <c r="J719" i="2"/>
  <c r="J720" i="2"/>
  <c r="J721" i="2"/>
  <c r="J722" i="2"/>
  <c r="J723" i="2"/>
  <c r="J724" i="2"/>
  <c r="J725" i="2"/>
  <c r="J726" i="2"/>
  <c r="J727" i="2"/>
  <c r="J728" i="2"/>
  <c r="J729" i="2"/>
  <c r="J730" i="2"/>
  <c r="J731" i="2"/>
  <c r="J732" i="2"/>
  <c r="J733" i="2"/>
  <c r="J734" i="2"/>
  <c r="J735" i="2"/>
  <c r="J736" i="2"/>
  <c r="J737" i="2"/>
  <c r="J738" i="2"/>
  <c r="J739" i="2"/>
  <c r="J740" i="2"/>
  <c r="J741" i="2"/>
  <c r="J742" i="2"/>
  <c r="J743" i="2"/>
  <c r="J744" i="2"/>
  <c r="J745" i="2"/>
  <c r="J746" i="2"/>
  <c r="J747" i="2"/>
  <c r="J748" i="2"/>
  <c r="J749" i="2"/>
  <c r="J750" i="2"/>
  <c r="J751" i="2"/>
  <c r="J752" i="2"/>
  <c r="J753" i="2"/>
  <c r="J754" i="2"/>
  <c r="J755" i="2"/>
  <c r="J756" i="2"/>
  <c r="J757" i="2"/>
  <c r="J758" i="2"/>
  <c r="J759" i="2"/>
  <c r="J760" i="2"/>
  <c r="J761" i="2"/>
  <c r="J762" i="2"/>
  <c r="J763" i="2"/>
  <c r="J764" i="2"/>
  <c r="J765" i="2"/>
  <c r="J766" i="2"/>
  <c r="J767" i="2"/>
  <c r="J768" i="2"/>
  <c r="J769" i="2"/>
  <c r="J770" i="2"/>
  <c r="J771" i="2"/>
  <c r="J772" i="2"/>
  <c r="J773" i="2"/>
  <c r="J774" i="2"/>
  <c r="J775" i="2"/>
  <c r="J776" i="2"/>
  <c r="J777" i="2"/>
  <c r="J778" i="2"/>
  <c r="J779" i="2"/>
  <c r="J780" i="2"/>
  <c r="J781" i="2"/>
  <c r="J782" i="2"/>
  <c r="J783" i="2"/>
  <c r="J784" i="2"/>
  <c r="J785" i="2"/>
  <c r="J786" i="2"/>
  <c r="J787" i="2"/>
  <c r="J788" i="2"/>
  <c r="J789" i="2"/>
  <c r="J790" i="2"/>
  <c r="J791" i="2"/>
  <c r="J792" i="2"/>
  <c r="J793" i="2"/>
  <c r="J794" i="2"/>
  <c r="J795" i="2"/>
  <c r="J796" i="2"/>
  <c r="J797" i="2"/>
  <c r="J798" i="2"/>
  <c r="J799" i="2"/>
  <c r="J800" i="2"/>
  <c r="J801" i="2"/>
  <c r="J802" i="2"/>
  <c r="J803" i="2"/>
  <c r="J804" i="2"/>
  <c r="J805" i="2"/>
  <c r="J806" i="2"/>
  <c r="J807" i="2"/>
  <c r="J808" i="2"/>
  <c r="J809" i="2"/>
  <c r="J810" i="2"/>
  <c r="J811" i="2"/>
  <c r="J812" i="2"/>
  <c r="J813" i="2"/>
  <c r="J814" i="2"/>
  <c r="J815" i="2"/>
  <c r="J816" i="2"/>
  <c r="J817" i="2"/>
  <c r="J818" i="2"/>
  <c r="J819" i="2"/>
  <c r="J820" i="2"/>
  <c r="J821" i="2"/>
  <c r="J822" i="2"/>
  <c r="J823" i="2"/>
  <c r="J824" i="2"/>
  <c r="J825" i="2"/>
  <c r="J826" i="2"/>
  <c r="J827" i="2"/>
  <c r="J828" i="2"/>
  <c r="J829" i="2"/>
  <c r="J830" i="2"/>
  <c r="J831" i="2"/>
  <c r="J832" i="2"/>
  <c r="J833" i="2"/>
  <c r="J834" i="2"/>
  <c r="J835" i="2"/>
  <c r="J836" i="2"/>
  <c r="J837" i="2"/>
  <c r="J838" i="2"/>
  <c r="J839" i="2"/>
  <c r="J840" i="2"/>
  <c r="J841" i="2"/>
  <c r="J842" i="2"/>
  <c r="J843" i="2"/>
  <c r="J844" i="2"/>
  <c r="J845" i="2"/>
  <c r="J846" i="2"/>
  <c r="J847" i="2"/>
  <c r="J848" i="2"/>
  <c r="J849" i="2"/>
  <c r="J850" i="2"/>
  <c r="J851" i="2"/>
  <c r="J852" i="2"/>
  <c r="J853" i="2"/>
  <c r="J854" i="2"/>
  <c r="J855" i="2"/>
  <c r="J856" i="2"/>
  <c r="J857" i="2"/>
  <c r="J858" i="2"/>
  <c r="J859" i="2"/>
  <c r="J860" i="2"/>
  <c r="J861" i="2"/>
  <c r="J862" i="2"/>
  <c r="J863" i="2"/>
  <c r="J864" i="2"/>
  <c r="J865" i="2"/>
  <c r="J866" i="2"/>
  <c r="J867" i="2"/>
  <c r="J868" i="2"/>
  <c r="J869" i="2"/>
  <c r="J870" i="2"/>
  <c r="J871" i="2"/>
  <c r="J872" i="2"/>
  <c r="J873" i="2"/>
  <c r="J874" i="2"/>
  <c r="J875" i="2"/>
  <c r="J876" i="2"/>
  <c r="J877" i="2"/>
  <c r="J878" i="2"/>
  <c r="J879" i="2"/>
  <c r="J880" i="2"/>
  <c r="J881" i="2"/>
  <c r="J882" i="2"/>
  <c r="J883" i="2"/>
  <c r="J884" i="2"/>
  <c r="J885" i="2"/>
  <c r="J886" i="2"/>
  <c r="J887" i="2"/>
  <c r="J888" i="2"/>
  <c r="J889" i="2"/>
  <c r="J890" i="2"/>
  <c r="J891" i="2"/>
  <c r="J892" i="2"/>
  <c r="J893" i="2"/>
  <c r="J894" i="2"/>
  <c r="J895" i="2"/>
  <c r="J896" i="2"/>
  <c r="J897" i="2"/>
  <c r="J898" i="2"/>
  <c r="J899" i="2"/>
  <c r="J900" i="2"/>
  <c r="J901" i="2"/>
  <c r="J902" i="2"/>
  <c r="J903" i="2"/>
  <c r="J904" i="2"/>
  <c r="J905" i="2"/>
  <c r="J906" i="2"/>
  <c r="J907" i="2"/>
  <c r="J908" i="2"/>
  <c r="J909" i="2"/>
  <c r="J910" i="2"/>
  <c r="J911" i="2"/>
  <c r="J912" i="2"/>
  <c r="J913" i="2"/>
  <c r="J914" i="2"/>
  <c r="J915" i="2"/>
  <c r="J916" i="2"/>
  <c r="J917" i="2"/>
  <c r="J918" i="2"/>
  <c r="J919" i="2"/>
  <c r="J920" i="2"/>
  <c r="J921" i="2"/>
  <c r="J922" i="2"/>
  <c r="J923" i="2"/>
  <c r="J924" i="2"/>
  <c r="J925" i="2"/>
  <c r="J926" i="2"/>
  <c r="J927" i="2"/>
  <c r="J928" i="2"/>
  <c r="J929" i="2"/>
  <c r="J930" i="2"/>
  <c r="J931" i="2"/>
  <c r="J932" i="2"/>
  <c r="J933" i="2"/>
  <c r="J934" i="2"/>
  <c r="J935" i="2"/>
  <c r="J936" i="2"/>
  <c r="J937" i="2"/>
  <c r="L932" i="2" l="1"/>
  <c r="K932" i="2"/>
  <c r="L924" i="2"/>
  <c r="K924" i="2"/>
  <c r="L916" i="2"/>
  <c r="K916" i="2"/>
  <c r="L908" i="2"/>
  <c r="K908" i="2"/>
  <c r="L900" i="2"/>
  <c r="K900" i="2"/>
  <c r="L892" i="2"/>
  <c r="K892" i="2"/>
  <c r="L884" i="2"/>
  <c r="K884" i="2"/>
  <c r="L876" i="2"/>
  <c r="K876" i="2"/>
  <c r="L868" i="2"/>
  <c r="K868" i="2"/>
  <c r="L860" i="2"/>
  <c r="K860" i="2"/>
  <c r="L852" i="2"/>
  <c r="K852" i="2"/>
  <c r="L844" i="2"/>
  <c r="K844" i="2"/>
  <c r="L836" i="2"/>
  <c r="K836" i="2"/>
  <c r="L828" i="2"/>
  <c r="K828" i="2"/>
  <c r="L820" i="2"/>
  <c r="K820" i="2"/>
  <c r="L812" i="2"/>
  <c r="K812" i="2"/>
  <c r="L804" i="2"/>
  <c r="K804" i="2"/>
  <c r="L796" i="2"/>
  <c r="K796" i="2"/>
  <c r="L788" i="2"/>
  <c r="K788" i="2"/>
  <c r="L780" i="2"/>
  <c r="K780" i="2"/>
  <c r="L772" i="2"/>
  <c r="K772" i="2"/>
  <c r="L764" i="2"/>
  <c r="K764" i="2"/>
  <c r="L756" i="2"/>
  <c r="K756" i="2"/>
  <c r="L748" i="2"/>
  <c r="K748" i="2"/>
  <c r="L740" i="2"/>
  <c r="K740" i="2"/>
  <c r="L732" i="2"/>
  <c r="K732" i="2"/>
  <c r="L724" i="2"/>
  <c r="K724" i="2"/>
  <c r="L716" i="2"/>
  <c r="K716" i="2"/>
  <c r="L708" i="2"/>
  <c r="K708" i="2"/>
  <c r="L700" i="2"/>
  <c r="K700" i="2"/>
  <c r="L692" i="2"/>
  <c r="K692" i="2"/>
  <c r="K934" i="2"/>
  <c r="L934" i="2"/>
  <c r="K930" i="2"/>
  <c r="L930" i="2"/>
  <c r="K926" i="2"/>
  <c r="L926" i="2"/>
  <c r="L922" i="2"/>
  <c r="K922" i="2"/>
  <c r="K918" i="2"/>
  <c r="L918" i="2"/>
  <c r="K914" i="2"/>
  <c r="L914" i="2"/>
  <c r="K910" i="2"/>
  <c r="L910" i="2"/>
  <c r="L906" i="2"/>
  <c r="K906" i="2"/>
  <c r="K902" i="2"/>
  <c r="L902" i="2"/>
  <c r="K898" i="2"/>
  <c r="L898" i="2"/>
  <c r="K894" i="2"/>
  <c r="L894" i="2"/>
  <c r="L890" i="2"/>
  <c r="K890" i="2"/>
  <c r="K886" i="2"/>
  <c r="L886" i="2"/>
  <c r="K882" i="2"/>
  <c r="L882" i="2"/>
  <c r="K878" i="2"/>
  <c r="L878" i="2"/>
  <c r="L874" i="2"/>
  <c r="K874" i="2"/>
  <c r="K870" i="2"/>
  <c r="L870" i="2"/>
  <c r="K866" i="2"/>
  <c r="L866" i="2"/>
  <c r="K862" i="2"/>
  <c r="L862" i="2"/>
  <c r="L858" i="2"/>
  <c r="K858" i="2"/>
  <c r="K854" i="2"/>
  <c r="L854" i="2"/>
  <c r="K850" i="2"/>
  <c r="L850" i="2"/>
  <c r="K846" i="2"/>
  <c r="L846" i="2"/>
  <c r="L842" i="2"/>
  <c r="K842" i="2"/>
  <c r="K838" i="2"/>
  <c r="L838" i="2"/>
  <c r="K834" i="2"/>
  <c r="L834" i="2"/>
  <c r="K830" i="2"/>
  <c r="L830" i="2"/>
  <c r="L826" i="2"/>
  <c r="K826" i="2"/>
  <c r="K822" i="2"/>
  <c r="L822" i="2"/>
  <c r="K818" i="2"/>
  <c r="L818" i="2"/>
  <c r="K814" i="2"/>
  <c r="L814" i="2"/>
  <c r="L810" i="2"/>
  <c r="K810" i="2"/>
  <c r="K806" i="2"/>
  <c r="L806" i="2"/>
  <c r="K802" i="2"/>
  <c r="L802" i="2"/>
  <c r="K798" i="2"/>
  <c r="L798" i="2"/>
  <c r="L794" i="2"/>
  <c r="K794" i="2"/>
  <c r="K790" i="2"/>
  <c r="L790" i="2"/>
  <c r="K786" i="2"/>
  <c r="L786" i="2"/>
  <c r="K782" i="2"/>
  <c r="L782" i="2"/>
  <c r="L778" i="2"/>
  <c r="K778" i="2"/>
  <c r="K774" i="2"/>
  <c r="L774" i="2"/>
  <c r="K770" i="2"/>
  <c r="L770" i="2"/>
  <c r="L766" i="2"/>
  <c r="K766" i="2"/>
  <c r="L762" i="2"/>
  <c r="K762" i="2"/>
  <c r="L758" i="2"/>
  <c r="K758" i="2"/>
  <c r="L754" i="2"/>
  <c r="K754" i="2"/>
  <c r="L750" i="2"/>
  <c r="K750" i="2"/>
  <c r="L746" i="2"/>
  <c r="K746" i="2"/>
  <c r="L742" i="2"/>
  <c r="K742" i="2"/>
  <c r="L738" i="2"/>
  <c r="K738" i="2"/>
  <c r="L734" i="2"/>
  <c r="K734" i="2"/>
  <c r="L730" i="2"/>
  <c r="K730" i="2"/>
  <c r="L726" i="2"/>
  <c r="K726" i="2"/>
  <c r="L722" i="2"/>
  <c r="K722" i="2"/>
  <c r="L718" i="2"/>
  <c r="K718" i="2"/>
  <c r="L714" i="2"/>
  <c r="K714" i="2"/>
  <c r="L710" i="2"/>
  <c r="K710" i="2"/>
  <c r="L706" i="2"/>
  <c r="K706" i="2"/>
  <c r="L702" i="2"/>
  <c r="K702" i="2"/>
  <c r="L698" i="2"/>
  <c r="K698" i="2"/>
  <c r="L694" i="2"/>
  <c r="K694" i="2"/>
  <c r="L690" i="2"/>
  <c r="K690" i="2"/>
  <c r="L686" i="2"/>
  <c r="K686" i="2"/>
  <c r="L682" i="2"/>
  <c r="K682" i="2"/>
  <c r="L678" i="2"/>
  <c r="K678" i="2"/>
  <c r="L674" i="2"/>
  <c r="K674" i="2"/>
  <c r="L670" i="2"/>
  <c r="K670" i="2"/>
  <c r="L666" i="2"/>
  <c r="K666" i="2"/>
  <c r="L662" i="2"/>
  <c r="K662" i="2"/>
  <c r="L658" i="2"/>
  <c r="K658" i="2"/>
  <c r="L654" i="2"/>
  <c r="K654" i="2"/>
  <c r="L650" i="2"/>
  <c r="K650" i="2"/>
  <c r="L646" i="2"/>
  <c r="K646" i="2"/>
  <c r="L642" i="2"/>
  <c r="K642" i="2"/>
  <c r="L638" i="2"/>
  <c r="K638" i="2"/>
  <c r="L634" i="2"/>
  <c r="K634" i="2"/>
  <c r="L630" i="2"/>
  <c r="K630" i="2"/>
  <c r="L626" i="2"/>
  <c r="K626" i="2"/>
  <c r="L622" i="2"/>
  <c r="K622" i="2"/>
  <c r="L618" i="2"/>
  <c r="K618" i="2"/>
  <c r="L614" i="2"/>
  <c r="K614" i="2"/>
  <c r="L610" i="2"/>
  <c r="K610" i="2"/>
  <c r="L606" i="2"/>
  <c r="K606" i="2"/>
  <c r="L602" i="2"/>
  <c r="K602" i="2"/>
  <c r="L598" i="2"/>
  <c r="K598" i="2"/>
  <c r="L594" i="2"/>
  <c r="K594" i="2"/>
  <c r="L590" i="2"/>
  <c r="K590" i="2"/>
  <c r="L586" i="2"/>
  <c r="K586" i="2"/>
  <c r="L582" i="2"/>
  <c r="K582" i="2"/>
  <c r="L578" i="2"/>
  <c r="K578" i="2"/>
  <c r="L574" i="2"/>
  <c r="K574" i="2"/>
  <c r="L570" i="2"/>
  <c r="K570" i="2"/>
  <c r="L566" i="2"/>
  <c r="K566" i="2"/>
  <c r="L562" i="2"/>
  <c r="K562" i="2"/>
  <c r="L558" i="2"/>
  <c r="K558" i="2"/>
  <c r="L554" i="2"/>
  <c r="K554" i="2"/>
  <c r="L550" i="2"/>
  <c r="K550" i="2"/>
  <c r="L546" i="2"/>
  <c r="K546" i="2"/>
  <c r="L542" i="2"/>
  <c r="K542" i="2"/>
  <c r="L538" i="2"/>
  <c r="K538" i="2"/>
  <c r="L534" i="2"/>
  <c r="K534" i="2"/>
  <c r="L530" i="2"/>
  <c r="K530" i="2"/>
  <c r="L526" i="2"/>
  <c r="K526" i="2"/>
  <c r="L522" i="2"/>
  <c r="K522" i="2"/>
  <c r="L518" i="2"/>
  <c r="K518" i="2"/>
  <c r="L514" i="2"/>
  <c r="K514" i="2"/>
  <c r="L510" i="2"/>
  <c r="K510" i="2"/>
  <c r="L506" i="2"/>
  <c r="K506" i="2"/>
  <c r="L502" i="2"/>
  <c r="K502" i="2"/>
  <c r="L498" i="2"/>
  <c r="K498" i="2"/>
  <c r="L494" i="2"/>
  <c r="K494" i="2"/>
  <c r="L490" i="2"/>
  <c r="K490" i="2"/>
  <c r="L486" i="2"/>
  <c r="K486" i="2"/>
  <c r="L482" i="2"/>
  <c r="K482" i="2"/>
  <c r="L478" i="2"/>
  <c r="K478" i="2"/>
  <c r="L474" i="2"/>
  <c r="K474" i="2"/>
  <c r="L470" i="2"/>
  <c r="K470" i="2"/>
  <c r="L466" i="2"/>
  <c r="K466" i="2"/>
  <c r="L462" i="2"/>
  <c r="K462" i="2"/>
  <c r="L458" i="2"/>
  <c r="K458" i="2"/>
  <c r="L454" i="2"/>
  <c r="K454" i="2"/>
  <c r="L450" i="2"/>
  <c r="K450" i="2"/>
  <c r="L446" i="2"/>
  <c r="K446" i="2"/>
  <c r="L442" i="2"/>
  <c r="K442" i="2"/>
  <c r="L438" i="2"/>
  <c r="K438" i="2"/>
  <c r="L434" i="2"/>
  <c r="K434" i="2"/>
  <c r="L430" i="2"/>
  <c r="K430" i="2"/>
  <c r="L426" i="2"/>
  <c r="K426" i="2"/>
  <c r="L422" i="2"/>
  <c r="K422" i="2"/>
  <c r="L418" i="2"/>
  <c r="K418" i="2"/>
  <c r="L414" i="2"/>
  <c r="K414" i="2"/>
  <c r="L410" i="2"/>
  <c r="K410" i="2"/>
  <c r="L406" i="2"/>
  <c r="K406" i="2"/>
  <c r="L402" i="2"/>
  <c r="K402" i="2"/>
  <c r="L398" i="2"/>
  <c r="K398" i="2"/>
  <c r="L394" i="2"/>
  <c r="K394" i="2"/>
  <c r="L390" i="2"/>
  <c r="K390" i="2"/>
  <c r="L386" i="2"/>
  <c r="K386" i="2"/>
  <c r="L382" i="2"/>
  <c r="K382" i="2"/>
  <c r="L378" i="2"/>
  <c r="K378" i="2"/>
  <c r="L374" i="2"/>
  <c r="K374" i="2"/>
  <c r="L370" i="2"/>
  <c r="K370" i="2"/>
  <c r="L366" i="2"/>
  <c r="K366" i="2"/>
  <c r="L362" i="2"/>
  <c r="K362" i="2"/>
  <c r="L358" i="2"/>
  <c r="K358" i="2"/>
  <c r="L354" i="2"/>
  <c r="K354" i="2"/>
  <c r="L350" i="2"/>
  <c r="K350" i="2"/>
  <c r="L346" i="2"/>
  <c r="K346" i="2"/>
  <c r="L342" i="2"/>
  <c r="K342" i="2"/>
  <c r="L338" i="2"/>
  <c r="K338" i="2"/>
  <c r="L334" i="2"/>
  <c r="K334" i="2"/>
  <c r="L330" i="2"/>
  <c r="K330" i="2"/>
  <c r="L326" i="2"/>
  <c r="K326" i="2"/>
  <c r="L322" i="2"/>
  <c r="K322" i="2"/>
  <c r="K318" i="2"/>
  <c r="L318" i="2"/>
  <c r="L314" i="2"/>
  <c r="K314" i="2"/>
  <c r="L310" i="2"/>
  <c r="K310" i="2"/>
  <c r="L306" i="2"/>
  <c r="K306" i="2"/>
  <c r="L302" i="2"/>
  <c r="K302" i="2"/>
  <c r="L298" i="2"/>
  <c r="K298" i="2"/>
  <c r="L294" i="2"/>
  <c r="K294" i="2"/>
  <c r="L290" i="2"/>
  <c r="K290" i="2"/>
  <c r="K286" i="2"/>
  <c r="L286" i="2"/>
  <c r="L282" i="2"/>
  <c r="K282" i="2"/>
  <c r="L278" i="2"/>
  <c r="K278" i="2"/>
  <c r="L274" i="2"/>
  <c r="K274" i="2"/>
  <c r="L270" i="2"/>
  <c r="K270" i="2"/>
  <c r="L266" i="2"/>
  <c r="K266" i="2"/>
  <c r="L262" i="2"/>
  <c r="K262" i="2"/>
  <c r="L258" i="2"/>
  <c r="K258" i="2"/>
  <c r="L254" i="2"/>
  <c r="K254" i="2"/>
  <c r="K250" i="2"/>
  <c r="L250" i="2"/>
  <c r="L246" i="2"/>
  <c r="K246" i="2"/>
  <c r="L242" i="2"/>
  <c r="K242" i="2"/>
  <c r="K238" i="2"/>
  <c r="L238" i="2"/>
  <c r="L234" i="2"/>
  <c r="K234" i="2"/>
  <c r="L230" i="2"/>
  <c r="K230" i="2"/>
  <c r="L226" i="2"/>
  <c r="K226" i="2"/>
  <c r="K222" i="2"/>
  <c r="L222" i="2"/>
  <c r="L218" i="2"/>
  <c r="K218" i="2"/>
  <c r="L214" i="2"/>
  <c r="K214" i="2"/>
  <c r="L210" i="2"/>
  <c r="K210" i="2"/>
  <c r="L206" i="2"/>
  <c r="K206" i="2"/>
  <c r="K202" i="2"/>
  <c r="L202" i="2"/>
  <c r="L198" i="2"/>
  <c r="K198" i="2"/>
  <c r="L194" i="2"/>
  <c r="K194" i="2"/>
  <c r="K190" i="2"/>
  <c r="L190" i="2"/>
  <c r="K186" i="2"/>
  <c r="L186" i="2"/>
  <c r="L182" i="2"/>
  <c r="K182" i="2"/>
  <c r="L178" i="2"/>
  <c r="K178" i="2"/>
  <c r="K174" i="2"/>
  <c r="L174" i="2"/>
  <c r="L170" i="2"/>
  <c r="K170" i="2"/>
  <c r="L166" i="2"/>
  <c r="K166" i="2"/>
  <c r="L162" i="2"/>
  <c r="K162" i="2"/>
  <c r="K158" i="2"/>
  <c r="L158" i="2"/>
  <c r="K154" i="2"/>
  <c r="L154" i="2"/>
  <c r="L150" i="2"/>
  <c r="K150" i="2"/>
  <c r="L146" i="2"/>
  <c r="K146" i="2"/>
  <c r="L142" i="2"/>
  <c r="K142" i="2"/>
  <c r="K138" i="2"/>
  <c r="L138" i="2"/>
  <c r="L134" i="2"/>
  <c r="K134" i="2"/>
  <c r="K130" i="2"/>
  <c r="L130" i="2"/>
  <c r="K126" i="2"/>
  <c r="L126" i="2"/>
  <c r="L122" i="2"/>
  <c r="K122" i="2"/>
  <c r="L118" i="2"/>
  <c r="K118" i="2"/>
  <c r="L114" i="2"/>
  <c r="K114" i="2"/>
  <c r="K110" i="2"/>
  <c r="L110" i="2"/>
  <c r="L106" i="2"/>
  <c r="K106" i="2"/>
  <c r="L102" i="2"/>
  <c r="K102" i="2"/>
  <c r="L98" i="2"/>
  <c r="K98" i="2"/>
  <c r="L94" i="2"/>
  <c r="K94" i="2"/>
  <c r="K90" i="2"/>
  <c r="L90" i="2"/>
  <c r="L86" i="2"/>
  <c r="K86" i="2"/>
  <c r="L82" i="2"/>
  <c r="K82" i="2"/>
  <c r="L78" i="2"/>
  <c r="K78" i="2"/>
  <c r="L74" i="2"/>
  <c r="K74" i="2"/>
  <c r="L70" i="2"/>
  <c r="K70" i="2"/>
  <c r="L66" i="2"/>
  <c r="K66" i="2"/>
  <c r="K62" i="2"/>
  <c r="L62" i="2"/>
  <c r="L58" i="2"/>
  <c r="K58" i="2"/>
  <c r="L54" i="2"/>
  <c r="K54" i="2"/>
  <c r="L50" i="2"/>
  <c r="K50" i="2"/>
  <c r="L46" i="2"/>
  <c r="K46" i="2"/>
  <c r="L42" i="2"/>
  <c r="K42" i="2"/>
  <c r="L38" i="2"/>
  <c r="K38" i="2"/>
  <c r="L34" i="2"/>
  <c r="K34" i="2"/>
  <c r="K30" i="2"/>
  <c r="L30" i="2"/>
  <c r="L26" i="2"/>
  <c r="K26" i="2"/>
  <c r="L22" i="2"/>
  <c r="K22" i="2"/>
  <c r="L18" i="2"/>
  <c r="K18" i="2"/>
  <c r="L14" i="2"/>
  <c r="K14" i="2"/>
  <c r="L10" i="2"/>
  <c r="K10" i="2"/>
  <c r="L6" i="2"/>
  <c r="K6" i="2"/>
  <c r="L937" i="2"/>
  <c r="K937" i="2"/>
  <c r="L933" i="2"/>
  <c r="K933" i="2"/>
  <c r="L929" i="2"/>
  <c r="K929" i="2"/>
  <c r="L925" i="2"/>
  <c r="K925" i="2"/>
  <c r="L921" i="2"/>
  <c r="K921" i="2"/>
  <c r="L917" i="2"/>
  <c r="K917" i="2"/>
  <c r="L913" i="2"/>
  <c r="K913" i="2"/>
  <c r="L909" i="2"/>
  <c r="K909" i="2"/>
  <c r="L905" i="2"/>
  <c r="K905" i="2"/>
  <c r="L901" i="2"/>
  <c r="K901" i="2"/>
  <c r="L897" i="2"/>
  <c r="K897" i="2"/>
  <c r="L893" i="2"/>
  <c r="K893" i="2"/>
  <c r="L889" i="2"/>
  <c r="K889" i="2"/>
  <c r="L885" i="2"/>
  <c r="K885" i="2"/>
  <c r="L881" i="2"/>
  <c r="K881" i="2"/>
  <c r="L877" i="2"/>
  <c r="K877" i="2"/>
  <c r="L873" i="2"/>
  <c r="K873" i="2"/>
  <c r="L869" i="2"/>
  <c r="K869" i="2"/>
  <c r="L865" i="2"/>
  <c r="K865" i="2"/>
  <c r="L861" i="2"/>
  <c r="K861" i="2"/>
  <c r="L857" i="2"/>
  <c r="K857" i="2"/>
  <c r="L853" i="2"/>
  <c r="K853" i="2"/>
  <c r="L849" i="2"/>
  <c r="K849" i="2"/>
  <c r="L845" i="2"/>
  <c r="K845" i="2"/>
  <c r="L841" i="2"/>
  <c r="K841" i="2"/>
  <c r="L837" i="2"/>
  <c r="K837" i="2"/>
  <c r="L833" i="2"/>
  <c r="K833" i="2"/>
  <c r="L829" i="2"/>
  <c r="K829" i="2"/>
  <c r="L825" i="2"/>
  <c r="K825" i="2"/>
  <c r="L821" i="2"/>
  <c r="K821" i="2"/>
  <c r="L817" i="2"/>
  <c r="K817" i="2"/>
  <c r="L813" i="2"/>
  <c r="K813" i="2"/>
  <c r="L809" i="2"/>
  <c r="K809" i="2"/>
  <c r="L805" i="2"/>
  <c r="K805" i="2"/>
  <c r="L801" i="2"/>
  <c r="K801" i="2"/>
  <c r="L797" i="2"/>
  <c r="K797" i="2"/>
  <c r="L793" i="2"/>
  <c r="K793" i="2"/>
  <c r="L789" i="2"/>
  <c r="K789" i="2"/>
  <c r="L785" i="2"/>
  <c r="K785" i="2"/>
  <c r="L781" i="2"/>
  <c r="K781" i="2"/>
  <c r="L777" i="2"/>
  <c r="K777" i="2"/>
  <c r="L773" i="2"/>
  <c r="K773" i="2"/>
  <c r="L769" i="2"/>
  <c r="K769" i="2"/>
  <c r="L765" i="2"/>
  <c r="K765" i="2"/>
  <c r="L761" i="2"/>
  <c r="K761" i="2"/>
  <c r="L757" i="2"/>
  <c r="K757" i="2"/>
  <c r="L753" i="2"/>
  <c r="K753" i="2"/>
  <c r="L749" i="2"/>
  <c r="K749" i="2"/>
  <c r="L745" i="2"/>
  <c r="K745" i="2"/>
  <c r="L741" i="2"/>
  <c r="K741" i="2"/>
  <c r="L737" i="2"/>
  <c r="K737" i="2"/>
  <c r="L733" i="2"/>
  <c r="K733" i="2"/>
  <c r="K729" i="2"/>
  <c r="L729" i="2"/>
  <c r="L725" i="2"/>
  <c r="K725" i="2"/>
  <c r="L721" i="2"/>
  <c r="K721" i="2"/>
  <c r="L717" i="2"/>
  <c r="K717" i="2"/>
  <c r="L713" i="2"/>
  <c r="K713" i="2"/>
  <c r="L709" i="2"/>
  <c r="K709" i="2"/>
  <c r="L705" i="2"/>
  <c r="K705" i="2"/>
  <c r="K701" i="2"/>
  <c r="L701" i="2"/>
  <c r="L697" i="2"/>
  <c r="K697" i="2"/>
  <c r="L693" i="2"/>
  <c r="K693" i="2"/>
  <c r="L689" i="2"/>
  <c r="K689" i="2"/>
  <c r="K685" i="2"/>
  <c r="L685" i="2"/>
  <c r="K681" i="2"/>
  <c r="L681" i="2"/>
  <c r="L677" i="2"/>
  <c r="K677" i="2"/>
  <c r="K673" i="2"/>
  <c r="L673" i="2"/>
  <c r="K669" i="2"/>
  <c r="L669" i="2"/>
  <c r="K665" i="2"/>
  <c r="L665" i="2"/>
  <c r="L661" i="2"/>
  <c r="K661" i="2"/>
  <c r="K657" i="2"/>
  <c r="L657" i="2"/>
  <c r="K653" i="2"/>
  <c r="L653" i="2"/>
  <c r="K649" i="2"/>
  <c r="L649" i="2"/>
  <c r="L645" i="2"/>
  <c r="K645" i="2"/>
  <c r="K641" i="2"/>
  <c r="L641" i="2"/>
  <c r="K637" i="2"/>
  <c r="L637" i="2"/>
  <c r="K633" i="2"/>
  <c r="L633" i="2"/>
  <c r="L629" i="2"/>
  <c r="K629" i="2"/>
  <c r="K625" i="2"/>
  <c r="L625" i="2"/>
  <c r="K621" i="2"/>
  <c r="L621" i="2"/>
  <c r="K617" i="2"/>
  <c r="L617" i="2"/>
  <c r="L613" i="2"/>
  <c r="K613" i="2"/>
  <c r="K609" i="2"/>
  <c r="L609" i="2"/>
  <c r="K605" i="2"/>
  <c r="L605" i="2"/>
  <c r="K601" i="2"/>
  <c r="L601" i="2"/>
  <c r="L597" i="2"/>
  <c r="K597" i="2"/>
  <c r="K593" i="2"/>
  <c r="L593" i="2"/>
  <c r="K589" i="2"/>
  <c r="L589" i="2"/>
  <c r="K585" i="2"/>
  <c r="L585" i="2"/>
  <c r="L581" i="2"/>
  <c r="K581" i="2"/>
  <c r="K577" i="2"/>
  <c r="L577" i="2"/>
  <c r="K573" i="2"/>
  <c r="L573" i="2"/>
  <c r="K569" i="2"/>
  <c r="L569" i="2"/>
  <c r="L565" i="2"/>
  <c r="K565" i="2"/>
  <c r="K561" i="2"/>
  <c r="L561" i="2"/>
  <c r="K557" i="2"/>
  <c r="L557" i="2"/>
  <c r="K553" i="2"/>
  <c r="L553" i="2"/>
  <c r="L549" i="2"/>
  <c r="K549" i="2"/>
  <c r="K545" i="2"/>
  <c r="L545" i="2"/>
  <c r="K541" i="2"/>
  <c r="L541" i="2"/>
  <c r="K537" i="2"/>
  <c r="L537" i="2"/>
  <c r="L533" i="2"/>
  <c r="K533" i="2"/>
  <c r="K529" i="2"/>
  <c r="L529" i="2"/>
  <c r="K525" i="2"/>
  <c r="L525" i="2"/>
  <c r="K521" i="2"/>
  <c r="L521" i="2"/>
  <c r="L517" i="2"/>
  <c r="K517" i="2"/>
  <c r="K513" i="2"/>
  <c r="L513" i="2"/>
  <c r="K509" i="2"/>
  <c r="L509" i="2"/>
  <c r="K505" i="2"/>
  <c r="L505" i="2"/>
  <c r="L501" i="2"/>
  <c r="K501" i="2"/>
  <c r="K497" i="2"/>
  <c r="L497" i="2"/>
  <c r="K493" i="2"/>
  <c r="L493" i="2"/>
  <c r="K489" i="2"/>
  <c r="L489" i="2"/>
  <c r="L485" i="2"/>
  <c r="K485" i="2"/>
  <c r="K481" i="2"/>
  <c r="L481" i="2"/>
  <c r="K477" i="2"/>
  <c r="L477" i="2"/>
  <c r="K473" i="2"/>
  <c r="L473" i="2"/>
  <c r="L469" i="2"/>
  <c r="K469" i="2"/>
  <c r="K465" i="2"/>
  <c r="L465" i="2"/>
  <c r="K461" i="2"/>
  <c r="L461" i="2"/>
  <c r="K457" i="2"/>
  <c r="L457" i="2"/>
  <c r="L453" i="2"/>
  <c r="K453" i="2"/>
  <c r="K449" i="2"/>
  <c r="L449" i="2"/>
  <c r="K445" i="2"/>
  <c r="L445" i="2"/>
  <c r="K441" i="2"/>
  <c r="L441" i="2"/>
  <c r="L437" i="2"/>
  <c r="K437" i="2"/>
  <c r="K433" i="2"/>
  <c r="L433" i="2"/>
  <c r="K429" i="2"/>
  <c r="L429" i="2"/>
  <c r="K425" i="2"/>
  <c r="L425" i="2"/>
  <c r="L421" i="2"/>
  <c r="K421" i="2"/>
  <c r="K417" i="2"/>
  <c r="L417" i="2"/>
  <c r="K413" i="2"/>
  <c r="L413" i="2"/>
  <c r="K409" i="2"/>
  <c r="L409" i="2"/>
  <c r="L405" i="2"/>
  <c r="K405" i="2"/>
  <c r="K401" i="2"/>
  <c r="L401" i="2"/>
  <c r="K397" i="2"/>
  <c r="L397" i="2"/>
  <c r="K393" i="2"/>
  <c r="L393" i="2"/>
  <c r="L389" i="2"/>
  <c r="K389" i="2"/>
  <c r="K385" i="2"/>
  <c r="L385" i="2"/>
  <c r="K381" i="2"/>
  <c r="L381" i="2"/>
  <c r="K377" i="2"/>
  <c r="L377" i="2"/>
  <c r="L373" i="2"/>
  <c r="K373" i="2"/>
  <c r="K369" i="2"/>
  <c r="L369" i="2"/>
  <c r="K365" i="2"/>
  <c r="L365" i="2"/>
  <c r="K361" i="2"/>
  <c r="L361" i="2"/>
  <c r="L357" i="2"/>
  <c r="K357" i="2"/>
  <c r="K353" i="2"/>
  <c r="L353" i="2"/>
  <c r="K349" i="2"/>
  <c r="L349" i="2"/>
  <c r="K345" i="2"/>
  <c r="L345" i="2"/>
  <c r="L341" i="2"/>
  <c r="K341" i="2"/>
  <c r="L337" i="2"/>
  <c r="K337" i="2"/>
  <c r="L333" i="2"/>
  <c r="K333" i="2"/>
  <c r="L329" i="2"/>
  <c r="K329" i="2"/>
  <c r="L325" i="2"/>
  <c r="K325" i="2"/>
  <c r="L321" i="2"/>
  <c r="K321" i="2"/>
  <c r="L317" i="2"/>
  <c r="K317" i="2"/>
  <c r="L313" i="2"/>
  <c r="K313" i="2"/>
  <c r="L309" i="2"/>
  <c r="K309" i="2"/>
  <c r="L305" i="2"/>
  <c r="K305" i="2"/>
  <c r="L301" i="2"/>
  <c r="K301" i="2"/>
  <c r="L297" i="2"/>
  <c r="K297" i="2"/>
  <c r="L293" i="2"/>
  <c r="K293" i="2"/>
  <c r="L289" i="2"/>
  <c r="K289" i="2"/>
  <c r="L285" i="2"/>
  <c r="K285" i="2"/>
  <c r="L281" i="2"/>
  <c r="K281" i="2"/>
  <c r="L277" i="2"/>
  <c r="K277" i="2"/>
  <c r="L273" i="2"/>
  <c r="K273" i="2"/>
  <c r="L269" i="2"/>
  <c r="K269" i="2"/>
  <c r="L265" i="2"/>
  <c r="K265" i="2"/>
  <c r="L261" i="2"/>
  <c r="K261" i="2"/>
  <c r="L257" i="2"/>
  <c r="K257" i="2"/>
  <c r="L253" i="2"/>
  <c r="K253" i="2"/>
  <c r="L249" i="2"/>
  <c r="K249" i="2"/>
  <c r="L245" i="2"/>
  <c r="K245" i="2"/>
  <c r="L241" i="2"/>
  <c r="K241" i="2"/>
  <c r="L237" i="2"/>
  <c r="K237" i="2"/>
  <c r="L233" i="2"/>
  <c r="K233" i="2"/>
  <c r="L229" i="2"/>
  <c r="K229" i="2"/>
  <c r="L225" i="2"/>
  <c r="K225" i="2"/>
  <c r="L221" i="2"/>
  <c r="K221" i="2"/>
  <c r="L217" i="2"/>
  <c r="K217" i="2"/>
  <c r="L213" i="2"/>
  <c r="K213" i="2"/>
  <c r="L209" i="2"/>
  <c r="K209" i="2"/>
  <c r="L205" i="2"/>
  <c r="K205" i="2"/>
  <c r="L201" i="2"/>
  <c r="K201" i="2"/>
  <c r="L197" i="2"/>
  <c r="K197" i="2"/>
  <c r="L193" i="2"/>
  <c r="K193" i="2"/>
  <c r="L189" i="2"/>
  <c r="K189" i="2"/>
  <c r="L185" i="2"/>
  <c r="K185" i="2"/>
  <c r="L181" i="2"/>
  <c r="K181" i="2"/>
  <c r="L177" i="2"/>
  <c r="K177" i="2"/>
  <c r="L173" i="2"/>
  <c r="K173" i="2"/>
  <c r="L169" i="2"/>
  <c r="K169" i="2"/>
  <c r="L165" i="2"/>
  <c r="K165" i="2"/>
  <c r="L161" i="2"/>
  <c r="K161" i="2"/>
  <c r="L157" i="2"/>
  <c r="K157" i="2"/>
  <c r="L153" i="2"/>
  <c r="K153" i="2"/>
  <c r="L149" i="2"/>
  <c r="K149" i="2"/>
  <c r="L145" i="2"/>
  <c r="K145" i="2"/>
  <c r="L141" i="2"/>
  <c r="K141" i="2"/>
  <c r="L137" i="2"/>
  <c r="K137" i="2"/>
  <c r="L133" i="2"/>
  <c r="K133" i="2"/>
  <c r="L129" i="2"/>
  <c r="K129" i="2"/>
  <c r="L125" i="2"/>
  <c r="K125" i="2"/>
  <c r="L121" i="2"/>
  <c r="K121" i="2"/>
  <c r="L117" i="2"/>
  <c r="K117" i="2"/>
  <c r="L113" i="2"/>
  <c r="K113" i="2"/>
  <c r="L109" i="2"/>
  <c r="K109" i="2"/>
  <c r="L105" i="2"/>
  <c r="K105" i="2"/>
  <c r="L101" i="2"/>
  <c r="K101" i="2"/>
  <c r="L97" i="2"/>
  <c r="K97" i="2"/>
  <c r="L93" i="2"/>
  <c r="K93" i="2"/>
  <c r="L89" i="2"/>
  <c r="K89" i="2"/>
  <c r="L85" i="2"/>
  <c r="K85" i="2"/>
  <c r="L81" i="2"/>
  <c r="K81" i="2"/>
  <c r="L77" i="2"/>
  <c r="K77" i="2"/>
  <c r="L73" i="2"/>
  <c r="K73" i="2"/>
  <c r="L69" i="2"/>
  <c r="K69" i="2"/>
  <c r="L65" i="2"/>
  <c r="K65" i="2"/>
  <c r="L61" i="2"/>
  <c r="K61" i="2"/>
  <c r="L57" i="2"/>
  <c r="K57" i="2"/>
  <c r="L53" i="2"/>
  <c r="K53" i="2"/>
  <c r="L49" i="2"/>
  <c r="K49" i="2"/>
  <c r="L45" i="2"/>
  <c r="K45" i="2"/>
  <c r="L41" i="2"/>
  <c r="K41" i="2"/>
  <c r="L37" i="2"/>
  <c r="K37" i="2"/>
  <c r="L33" i="2"/>
  <c r="K33" i="2"/>
  <c r="L29" i="2"/>
  <c r="K29" i="2"/>
  <c r="L25" i="2"/>
  <c r="K25" i="2"/>
  <c r="L21" i="2"/>
  <c r="K21" i="2"/>
  <c r="L17" i="2"/>
  <c r="K17" i="2"/>
  <c r="L13" i="2"/>
  <c r="K13" i="2"/>
  <c r="L9" i="2"/>
  <c r="K9" i="2"/>
  <c r="L5" i="2"/>
  <c r="K5" i="2"/>
  <c r="L936" i="2"/>
  <c r="K936" i="2"/>
  <c r="L928" i="2"/>
  <c r="K928" i="2"/>
  <c r="L920" i="2"/>
  <c r="K920" i="2"/>
  <c r="L912" i="2"/>
  <c r="K912" i="2"/>
  <c r="L904" i="2"/>
  <c r="K904" i="2"/>
  <c r="L896" i="2"/>
  <c r="K896" i="2"/>
  <c r="L888" i="2"/>
  <c r="K888" i="2"/>
  <c r="L880" i="2"/>
  <c r="K880" i="2"/>
  <c r="L872" i="2"/>
  <c r="K872" i="2"/>
  <c r="L864" i="2"/>
  <c r="K864" i="2"/>
  <c r="L856" i="2"/>
  <c r="K856" i="2"/>
  <c r="L848" i="2"/>
  <c r="K848" i="2"/>
  <c r="L840" i="2"/>
  <c r="K840" i="2"/>
  <c r="L832" i="2"/>
  <c r="K832" i="2"/>
  <c r="L824" i="2"/>
  <c r="K824" i="2"/>
  <c r="L816" i="2"/>
  <c r="K816" i="2"/>
  <c r="L808" i="2"/>
  <c r="K808" i="2"/>
  <c r="L800" i="2"/>
  <c r="K800" i="2"/>
  <c r="L792" i="2"/>
  <c r="K792" i="2"/>
  <c r="L784" i="2"/>
  <c r="K784" i="2"/>
  <c r="L776" i="2"/>
  <c r="K776" i="2"/>
  <c r="L768" i="2"/>
  <c r="K768" i="2"/>
  <c r="L760" i="2"/>
  <c r="K760" i="2"/>
  <c r="L752" i="2"/>
  <c r="K752" i="2"/>
  <c r="L744" i="2"/>
  <c r="K744" i="2"/>
  <c r="L736" i="2"/>
  <c r="K736" i="2"/>
  <c r="L728" i="2"/>
  <c r="K728" i="2"/>
  <c r="L720" i="2"/>
  <c r="K720" i="2"/>
  <c r="L712" i="2"/>
  <c r="K712" i="2"/>
  <c r="L704" i="2"/>
  <c r="K704" i="2"/>
  <c r="L696" i="2"/>
  <c r="K696" i="2"/>
  <c r="L688" i="2"/>
  <c r="K688" i="2"/>
  <c r="L684" i="2"/>
  <c r="K684" i="2"/>
  <c r="K680" i="2"/>
  <c r="L680" i="2"/>
  <c r="L676" i="2"/>
  <c r="K676" i="2"/>
  <c r="L672" i="2"/>
  <c r="K672" i="2"/>
  <c r="L668" i="2"/>
  <c r="K668" i="2"/>
  <c r="K664" i="2"/>
  <c r="L664" i="2"/>
  <c r="L660" i="2"/>
  <c r="K660" i="2"/>
  <c r="L656" i="2"/>
  <c r="K656" i="2"/>
  <c r="L652" i="2"/>
  <c r="K652" i="2"/>
  <c r="K648" i="2"/>
  <c r="L648" i="2"/>
  <c r="K644" i="2"/>
  <c r="L644" i="2"/>
  <c r="L640" i="2"/>
  <c r="K640" i="2"/>
  <c r="L636" i="2"/>
  <c r="K636" i="2"/>
  <c r="L632" i="2"/>
  <c r="K632" i="2"/>
  <c r="K628" i="2"/>
  <c r="L628" i="2"/>
  <c r="L624" i="2"/>
  <c r="K624" i="2"/>
  <c r="L620" i="2"/>
  <c r="K620" i="2"/>
  <c r="K616" i="2"/>
  <c r="L616" i="2"/>
  <c r="L612" i="2"/>
  <c r="K612" i="2"/>
  <c r="L608" i="2"/>
  <c r="K608" i="2"/>
  <c r="L604" i="2"/>
  <c r="K604" i="2"/>
  <c r="K600" i="2"/>
  <c r="L600" i="2"/>
  <c r="L596" i="2"/>
  <c r="K596" i="2"/>
  <c r="L592" i="2"/>
  <c r="K592" i="2"/>
  <c r="K588" i="2"/>
  <c r="L588" i="2"/>
  <c r="K584" i="2"/>
  <c r="L584" i="2"/>
  <c r="K580" i="2"/>
  <c r="L580" i="2"/>
  <c r="L576" i="2"/>
  <c r="K576" i="2"/>
  <c r="L572" i="2"/>
  <c r="K572" i="2"/>
  <c r="L568" i="2"/>
  <c r="K568" i="2"/>
  <c r="K564" i="2"/>
  <c r="L564" i="2"/>
  <c r="L560" i="2"/>
  <c r="K560" i="2"/>
  <c r="L556" i="2"/>
  <c r="K556" i="2"/>
  <c r="K552" i="2"/>
  <c r="L552" i="2"/>
  <c r="L548" i="2"/>
  <c r="K548" i="2"/>
  <c r="L544" i="2"/>
  <c r="K544" i="2"/>
  <c r="L540" i="2"/>
  <c r="K540" i="2"/>
  <c r="K536" i="2"/>
  <c r="L536" i="2"/>
  <c r="L532" i="2"/>
  <c r="K532" i="2"/>
  <c r="L528" i="2"/>
  <c r="K528" i="2"/>
  <c r="L524" i="2"/>
  <c r="K524" i="2"/>
  <c r="K520" i="2"/>
  <c r="L520" i="2"/>
  <c r="K516" i="2"/>
  <c r="L516" i="2"/>
  <c r="L512" i="2"/>
  <c r="K512" i="2"/>
  <c r="L508" i="2"/>
  <c r="K508" i="2"/>
  <c r="L504" i="2"/>
  <c r="K504" i="2"/>
  <c r="K500" i="2"/>
  <c r="L500" i="2"/>
  <c r="L496" i="2"/>
  <c r="K496" i="2"/>
  <c r="L492" i="2"/>
  <c r="K492" i="2"/>
  <c r="K488" i="2"/>
  <c r="L488" i="2"/>
  <c r="L484" i="2"/>
  <c r="K484" i="2"/>
  <c r="L480" i="2"/>
  <c r="K480" i="2"/>
  <c r="L476" i="2"/>
  <c r="K476" i="2"/>
  <c r="K472" i="2"/>
  <c r="L472" i="2"/>
  <c r="L468" i="2"/>
  <c r="K468" i="2"/>
  <c r="L464" i="2"/>
  <c r="K464" i="2"/>
  <c r="L460" i="2"/>
  <c r="K460" i="2"/>
  <c r="K456" i="2"/>
  <c r="L456" i="2"/>
  <c r="K452" i="2"/>
  <c r="L452" i="2"/>
  <c r="L448" i="2"/>
  <c r="K448" i="2"/>
  <c r="L444" i="2"/>
  <c r="K444" i="2"/>
  <c r="L440" i="2"/>
  <c r="K440" i="2"/>
  <c r="K436" i="2"/>
  <c r="L436" i="2"/>
  <c r="L432" i="2"/>
  <c r="K432" i="2"/>
  <c r="L428" i="2"/>
  <c r="K428" i="2"/>
  <c r="K424" i="2"/>
  <c r="L424" i="2"/>
  <c r="L420" i="2"/>
  <c r="K420" i="2"/>
  <c r="L416" i="2"/>
  <c r="K416" i="2"/>
  <c r="L412" i="2"/>
  <c r="K412" i="2"/>
  <c r="K408" i="2"/>
  <c r="L408" i="2"/>
  <c r="L404" i="2"/>
  <c r="K404" i="2"/>
  <c r="L400" i="2"/>
  <c r="K400" i="2"/>
  <c r="L396" i="2"/>
  <c r="K396" i="2"/>
  <c r="K392" i="2"/>
  <c r="L392" i="2"/>
  <c r="K388" i="2"/>
  <c r="L388" i="2"/>
  <c r="L384" i="2"/>
  <c r="K384" i="2"/>
  <c r="L380" i="2"/>
  <c r="K380" i="2"/>
  <c r="L376" i="2"/>
  <c r="K376" i="2"/>
  <c r="K372" i="2"/>
  <c r="L372" i="2"/>
  <c r="L368" i="2"/>
  <c r="K368" i="2"/>
  <c r="L364" i="2"/>
  <c r="K364" i="2"/>
  <c r="K360" i="2"/>
  <c r="L360" i="2"/>
  <c r="L356" i="2"/>
  <c r="K356" i="2"/>
  <c r="L352" i="2"/>
  <c r="K352" i="2"/>
  <c r="L348" i="2"/>
  <c r="K348" i="2"/>
  <c r="K344" i="2"/>
  <c r="L344" i="2"/>
  <c r="L340" i="2"/>
  <c r="K340" i="2"/>
  <c r="L336" i="2"/>
  <c r="K336" i="2"/>
  <c r="L332" i="2"/>
  <c r="K332" i="2"/>
  <c r="K328" i="2"/>
  <c r="L328" i="2"/>
  <c r="K324" i="2"/>
  <c r="L324" i="2"/>
  <c r="L320" i="2"/>
  <c r="K320" i="2"/>
  <c r="L316" i="2"/>
  <c r="K316" i="2"/>
  <c r="L312" i="2"/>
  <c r="K312" i="2"/>
  <c r="K308" i="2"/>
  <c r="L308" i="2"/>
  <c r="L304" i="2"/>
  <c r="K304" i="2"/>
  <c r="K300" i="2"/>
  <c r="L300" i="2"/>
  <c r="K296" i="2"/>
  <c r="L296" i="2"/>
  <c r="L292" i="2"/>
  <c r="K292" i="2"/>
  <c r="L288" i="2"/>
  <c r="K288" i="2"/>
  <c r="L284" i="2"/>
  <c r="K284" i="2"/>
  <c r="K280" i="2"/>
  <c r="L280" i="2"/>
  <c r="L276" i="2"/>
  <c r="K276" i="2"/>
  <c r="L272" i="2"/>
  <c r="K272" i="2"/>
  <c r="L268" i="2"/>
  <c r="K268" i="2"/>
  <c r="L264" i="2"/>
  <c r="K264" i="2"/>
  <c r="K260" i="2"/>
  <c r="L260" i="2"/>
  <c r="L256" i="2"/>
  <c r="K256" i="2"/>
  <c r="L252" i="2"/>
  <c r="K252" i="2"/>
  <c r="L248" i="2"/>
  <c r="K248" i="2"/>
  <c r="L244" i="2"/>
  <c r="K244" i="2"/>
  <c r="L240" i="2"/>
  <c r="K240" i="2"/>
  <c r="L236" i="2"/>
  <c r="K236" i="2"/>
  <c r="K232" i="2"/>
  <c r="L232" i="2"/>
  <c r="L228" i="2"/>
  <c r="K228" i="2"/>
  <c r="L224" i="2"/>
  <c r="K224" i="2"/>
  <c r="L220" i="2"/>
  <c r="K220" i="2"/>
  <c r="L216" i="2"/>
  <c r="K216" i="2"/>
  <c r="L212" i="2"/>
  <c r="K212" i="2"/>
  <c r="L208" i="2"/>
  <c r="K208" i="2"/>
  <c r="L204" i="2"/>
  <c r="K204" i="2"/>
  <c r="K200" i="2"/>
  <c r="L200" i="2"/>
  <c r="L196" i="2"/>
  <c r="K196" i="2"/>
  <c r="L192" i="2"/>
  <c r="K192" i="2"/>
  <c r="L188" i="2"/>
  <c r="K188" i="2"/>
  <c r="L184" i="2"/>
  <c r="K184" i="2"/>
  <c r="L180" i="2"/>
  <c r="K180" i="2"/>
  <c r="L176" i="2"/>
  <c r="K176" i="2"/>
  <c r="L172" i="2"/>
  <c r="K172" i="2"/>
  <c r="L168" i="2"/>
  <c r="K168" i="2"/>
  <c r="K164" i="2"/>
  <c r="L164" i="2"/>
  <c r="L160" i="2"/>
  <c r="K160" i="2"/>
  <c r="L156" i="2"/>
  <c r="K156" i="2"/>
  <c r="K152" i="2"/>
  <c r="L152" i="2"/>
  <c r="L148" i="2"/>
  <c r="K148" i="2"/>
  <c r="L144" i="2"/>
  <c r="K144" i="2"/>
  <c r="L140" i="2"/>
  <c r="K140" i="2"/>
  <c r="K136" i="2"/>
  <c r="L136" i="2"/>
  <c r="L132" i="2"/>
  <c r="K132" i="2"/>
  <c r="L128" i="2"/>
  <c r="K128" i="2"/>
  <c r="L124" i="2"/>
  <c r="K124" i="2"/>
  <c r="L120" i="2"/>
  <c r="K120" i="2"/>
  <c r="K116" i="2"/>
  <c r="L116" i="2"/>
  <c r="L112" i="2"/>
  <c r="K112" i="2"/>
  <c r="L108" i="2"/>
  <c r="K108" i="2"/>
  <c r="K104" i="2"/>
  <c r="L104" i="2"/>
  <c r="K100" i="2"/>
  <c r="L100" i="2"/>
  <c r="L96" i="2"/>
  <c r="K96" i="2"/>
  <c r="L92" i="2"/>
  <c r="K92" i="2"/>
  <c r="K88" i="2"/>
  <c r="L88" i="2"/>
  <c r="L84" i="2"/>
  <c r="K84" i="2"/>
  <c r="L80" i="2"/>
  <c r="K80" i="2"/>
  <c r="L76" i="2"/>
  <c r="K76" i="2"/>
  <c r="K72" i="2"/>
  <c r="L72" i="2"/>
  <c r="K68" i="2"/>
  <c r="L68" i="2"/>
  <c r="L64" i="2"/>
  <c r="K64" i="2"/>
  <c r="L60" i="2"/>
  <c r="K60" i="2"/>
  <c r="L56" i="2"/>
  <c r="K56" i="2"/>
  <c r="K52" i="2"/>
  <c r="L52" i="2"/>
  <c r="L48" i="2"/>
  <c r="K48" i="2"/>
  <c r="L44" i="2"/>
  <c r="K44" i="2"/>
  <c r="K40" i="2"/>
  <c r="L40" i="2"/>
  <c r="L36" i="2"/>
  <c r="K36" i="2"/>
  <c r="L32" i="2"/>
  <c r="K32" i="2"/>
  <c r="L28" i="2"/>
  <c r="K28" i="2"/>
  <c r="K24" i="2"/>
  <c r="L24" i="2"/>
  <c r="L20" i="2"/>
  <c r="K20" i="2"/>
  <c r="L16" i="2"/>
  <c r="K16" i="2"/>
  <c r="L12" i="2"/>
  <c r="K12" i="2"/>
  <c r="L8" i="2"/>
  <c r="K8" i="2"/>
  <c r="K4" i="2"/>
  <c r="L4" i="2"/>
  <c r="K935" i="2"/>
  <c r="L935" i="2"/>
  <c r="K931" i="2"/>
  <c r="L931" i="2"/>
  <c r="L927" i="2"/>
  <c r="K927" i="2"/>
  <c r="L923" i="2"/>
  <c r="K923" i="2"/>
  <c r="K919" i="2"/>
  <c r="L919" i="2"/>
  <c r="K915" i="2"/>
  <c r="L915" i="2"/>
  <c r="L911" i="2"/>
  <c r="K911" i="2"/>
  <c r="L907" i="2"/>
  <c r="K907" i="2"/>
  <c r="K903" i="2"/>
  <c r="L903" i="2"/>
  <c r="K899" i="2"/>
  <c r="L899" i="2"/>
  <c r="L895" i="2"/>
  <c r="K895" i="2"/>
  <c r="L891" i="2"/>
  <c r="K891" i="2"/>
  <c r="K887" i="2"/>
  <c r="L887" i="2"/>
  <c r="K883" i="2"/>
  <c r="L883" i="2"/>
  <c r="L879" i="2"/>
  <c r="K879" i="2"/>
  <c r="L875" i="2"/>
  <c r="K875" i="2"/>
  <c r="K871" i="2"/>
  <c r="L871" i="2"/>
  <c r="K867" i="2"/>
  <c r="L867" i="2"/>
  <c r="L863" i="2"/>
  <c r="K863" i="2"/>
  <c r="L859" i="2"/>
  <c r="K859" i="2"/>
  <c r="K855" i="2"/>
  <c r="L855" i="2"/>
  <c r="K851" i="2"/>
  <c r="L851" i="2"/>
  <c r="L847" i="2"/>
  <c r="K847" i="2"/>
  <c r="L843" i="2"/>
  <c r="K843" i="2"/>
  <c r="K839" i="2"/>
  <c r="L839" i="2"/>
  <c r="K835" i="2"/>
  <c r="L835" i="2"/>
  <c r="L831" i="2"/>
  <c r="K831" i="2"/>
  <c r="L827" i="2"/>
  <c r="K827" i="2"/>
  <c r="K823" i="2"/>
  <c r="L823" i="2"/>
  <c r="K819" i="2"/>
  <c r="L819" i="2"/>
  <c r="L815" i="2"/>
  <c r="K815" i="2"/>
  <c r="L811" i="2"/>
  <c r="K811" i="2"/>
  <c r="K807" i="2"/>
  <c r="L807" i="2"/>
  <c r="K803" i="2"/>
  <c r="L803" i="2"/>
  <c r="L799" i="2"/>
  <c r="K799" i="2"/>
  <c r="L795" i="2"/>
  <c r="K795" i="2"/>
  <c r="K791" i="2"/>
  <c r="L791" i="2"/>
  <c r="K787" i="2"/>
  <c r="L787" i="2"/>
  <c r="L783" i="2"/>
  <c r="K783" i="2"/>
  <c r="L779" i="2"/>
  <c r="K779" i="2"/>
  <c r="K775" i="2"/>
  <c r="L775" i="2"/>
  <c r="K771" i="2"/>
  <c r="L771" i="2"/>
  <c r="L767" i="2"/>
  <c r="K767" i="2"/>
  <c r="L763" i="2"/>
  <c r="K763" i="2"/>
  <c r="K759" i="2"/>
  <c r="L759" i="2"/>
  <c r="L755" i="2"/>
  <c r="K755" i="2"/>
  <c r="K751" i="2"/>
  <c r="L751" i="2"/>
  <c r="L747" i="2"/>
  <c r="K747" i="2"/>
  <c r="K743" i="2"/>
  <c r="L743" i="2"/>
  <c r="L739" i="2"/>
  <c r="K739" i="2"/>
  <c r="K735" i="2"/>
  <c r="L735" i="2"/>
  <c r="L731" i="2"/>
  <c r="K731" i="2"/>
  <c r="L727" i="2"/>
  <c r="K727" i="2"/>
  <c r="K723" i="2"/>
  <c r="L723" i="2"/>
  <c r="L719" i="2"/>
  <c r="K719" i="2"/>
  <c r="L715" i="2"/>
  <c r="K715" i="2"/>
  <c r="L711" i="2"/>
  <c r="K711" i="2"/>
  <c r="K707" i="2"/>
  <c r="L707" i="2"/>
  <c r="L703" i="2"/>
  <c r="K703" i="2"/>
  <c r="L699" i="2"/>
  <c r="K699" i="2"/>
  <c r="K695" i="2"/>
  <c r="L695" i="2"/>
  <c r="L691" i="2"/>
  <c r="K691" i="2"/>
  <c r="K687" i="2"/>
  <c r="L687" i="2"/>
  <c r="L683" i="2"/>
  <c r="K683" i="2"/>
  <c r="L679" i="2"/>
  <c r="K679" i="2"/>
  <c r="L675" i="2"/>
  <c r="K675" i="2"/>
  <c r="K671" i="2"/>
  <c r="L671" i="2"/>
  <c r="L667" i="2"/>
  <c r="K667" i="2"/>
  <c r="L663" i="2"/>
  <c r="K663" i="2"/>
  <c r="K659" i="2"/>
  <c r="L659" i="2"/>
  <c r="L655" i="2"/>
  <c r="K655" i="2"/>
  <c r="L651" i="2"/>
  <c r="K651" i="2"/>
  <c r="L647" i="2"/>
  <c r="K647" i="2"/>
  <c r="K643" i="2"/>
  <c r="L643" i="2"/>
  <c r="L639" i="2"/>
  <c r="K639" i="2"/>
  <c r="L635" i="2"/>
  <c r="K635" i="2"/>
  <c r="L631" i="2"/>
  <c r="K631" i="2"/>
  <c r="K627" i="2"/>
  <c r="L627" i="2"/>
  <c r="K623" i="2"/>
  <c r="L623" i="2"/>
  <c r="L619" i="2"/>
  <c r="K619" i="2"/>
  <c r="L615" i="2"/>
  <c r="K615" i="2"/>
  <c r="L611" i="2"/>
  <c r="K611" i="2"/>
  <c r="K607" i="2"/>
  <c r="L607" i="2"/>
  <c r="L603" i="2"/>
  <c r="K603" i="2"/>
  <c r="L599" i="2"/>
  <c r="K599" i="2"/>
  <c r="K595" i="2"/>
  <c r="L595" i="2"/>
  <c r="L591" i="2"/>
  <c r="K591" i="2"/>
  <c r="L587" i="2"/>
  <c r="K587" i="2"/>
  <c r="L583" i="2"/>
  <c r="K583" i="2"/>
  <c r="K579" i="2"/>
  <c r="L579" i="2"/>
  <c r="L575" i="2"/>
  <c r="K575" i="2"/>
  <c r="L571" i="2"/>
  <c r="K571" i="2"/>
  <c r="L567" i="2"/>
  <c r="K567" i="2"/>
  <c r="K563" i="2"/>
  <c r="L563" i="2"/>
  <c r="K559" i="2"/>
  <c r="L559" i="2"/>
  <c r="L555" i="2"/>
  <c r="K555" i="2"/>
  <c r="L551" i="2"/>
  <c r="K551" i="2"/>
  <c r="L547" i="2"/>
  <c r="K547" i="2"/>
  <c r="K543" i="2"/>
  <c r="L543" i="2"/>
  <c r="L539" i="2"/>
  <c r="K539" i="2"/>
  <c r="L535" i="2"/>
  <c r="K535" i="2"/>
  <c r="K531" i="2"/>
  <c r="L531" i="2"/>
  <c r="L527" i="2"/>
  <c r="K527" i="2"/>
  <c r="L523" i="2"/>
  <c r="K523" i="2"/>
  <c r="L519" i="2"/>
  <c r="K519" i="2"/>
  <c r="K515" i="2"/>
  <c r="L515" i="2"/>
  <c r="L511" i="2"/>
  <c r="K511" i="2"/>
  <c r="L507" i="2"/>
  <c r="K507" i="2"/>
  <c r="K503" i="2"/>
  <c r="L503" i="2"/>
  <c r="K499" i="2"/>
  <c r="L499" i="2"/>
  <c r="K495" i="2"/>
  <c r="L495" i="2"/>
  <c r="L491" i="2"/>
  <c r="K491" i="2"/>
  <c r="L487" i="2"/>
  <c r="K487" i="2"/>
  <c r="L483" i="2"/>
  <c r="K483" i="2"/>
  <c r="K479" i="2"/>
  <c r="L479" i="2"/>
  <c r="L475" i="2"/>
  <c r="K475" i="2"/>
  <c r="L471" i="2"/>
  <c r="K471" i="2"/>
  <c r="K467" i="2"/>
  <c r="L467" i="2"/>
  <c r="L463" i="2"/>
  <c r="K463" i="2"/>
  <c r="L459" i="2"/>
  <c r="K459" i="2"/>
  <c r="L455" i="2"/>
  <c r="K455" i="2"/>
  <c r="K451" i="2"/>
  <c r="L451" i="2"/>
  <c r="L447" i="2"/>
  <c r="K447" i="2"/>
  <c r="L443" i="2"/>
  <c r="K443" i="2"/>
  <c r="L439" i="2"/>
  <c r="K439" i="2"/>
  <c r="K435" i="2"/>
  <c r="L435" i="2"/>
  <c r="K431" i="2"/>
  <c r="L431" i="2"/>
  <c r="L427" i="2"/>
  <c r="K427" i="2"/>
  <c r="L423" i="2"/>
  <c r="K423" i="2"/>
  <c r="L419" i="2"/>
  <c r="K419" i="2"/>
  <c r="K415" i="2"/>
  <c r="L415" i="2"/>
  <c r="L411" i="2"/>
  <c r="K411" i="2"/>
  <c r="L407" i="2"/>
  <c r="K407" i="2"/>
  <c r="K403" i="2"/>
  <c r="L403" i="2"/>
  <c r="L399" i="2"/>
  <c r="K399" i="2"/>
  <c r="L395" i="2"/>
  <c r="K395" i="2"/>
  <c r="L391" i="2"/>
  <c r="K391" i="2"/>
  <c r="K387" i="2"/>
  <c r="L387" i="2"/>
  <c r="L383" i="2"/>
  <c r="K383" i="2"/>
  <c r="L379" i="2"/>
  <c r="K379" i="2"/>
  <c r="L375" i="2"/>
  <c r="K375" i="2"/>
  <c r="K371" i="2"/>
  <c r="L371" i="2"/>
  <c r="K367" i="2"/>
  <c r="L367" i="2"/>
  <c r="L363" i="2"/>
  <c r="K363" i="2"/>
  <c r="L359" i="2"/>
  <c r="K359" i="2"/>
  <c r="L355" i="2"/>
  <c r="K355" i="2"/>
  <c r="K351" i="2"/>
  <c r="L351" i="2"/>
  <c r="L347" i="2"/>
  <c r="K347" i="2"/>
  <c r="L343" i="2"/>
  <c r="K343" i="2"/>
  <c r="L339" i="2"/>
  <c r="K339" i="2"/>
  <c r="K335" i="2"/>
  <c r="L335" i="2"/>
  <c r="L331" i="2"/>
  <c r="K331" i="2"/>
  <c r="L327" i="2"/>
  <c r="K327" i="2"/>
  <c r="K323" i="2"/>
  <c r="L323" i="2"/>
  <c r="L319" i="2"/>
  <c r="K319" i="2"/>
  <c r="L315" i="2"/>
  <c r="K315" i="2"/>
  <c r="L311" i="2"/>
  <c r="K311" i="2"/>
  <c r="K307" i="2"/>
  <c r="L307" i="2"/>
  <c r="L303" i="2"/>
  <c r="K303" i="2"/>
  <c r="L299" i="2"/>
  <c r="K299" i="2"/>
  <c r="L295" i="2"/>
  <c r="K295" i="2"/>
  <c r="L291" i="2"/>
  <c r="K291" i="2"/>
  <c r="K287" i="2"/>
  <c r="L287" i="2"/>
  <c r="L283" i="2"/>
  <c r="K283" i="2"/>
  <c r="L279" i="2"/>
  <c r="K279" i="2"/>
  <c r="K275" i="2"/>
  <c r="L275" i="2"/>
  <c r="K271" i="2"/>
  <c r="L271" i="2"/>
  <c r="L267" i="2"/>
  <c r="K267" i="2"/>
  <c r="L263" i="2"/>
  <c r="K263" i="2"/>
  <c r="K259" i="2"/>
  <c r="L259" i="2"/>
  <c r="L255" i="2"/>
  <c r="K255" i="2"/>
  <c r="L251" i="2"/>
  <c r="K251" i="2"/>
  <c r="L247" i="2"/>
  <c r="K247" i="2"/>
  <c r="K243" i="2"/>
  <c r="L243" i="2"/>
  <c r="K239" i="2"/>
  <c r="L239" i="2"/>
  <c r="L235" i="2"/>
  <c r="K235" i="2"/>
  <c r="L231" i="2"/>
  <c r="K231" i="2"/>
  <c r="L227" i="2"/>
  <c r="K227" i="2"/>
  <c r="K223" i="2"/>
  <c r="L223" i="2"/>
  <c r="L219" i="2"/>
  <c r="K219" i="2"/>
  <c r="L215" i="2"/>
  <c r="K215" i="2"/>
  <c r="K211" i="2"/>
  <c r="L211" i="2"/>
  <c r="L207" i="2"/>
  <c r="K207" i="2"/>
  <c r="L203" i="2"/>
  <c r="K203" i="2"/>
  <c r="L199" i="2"/>
  <c r="K199" i="2"/>
  <c r="K195" i="2"/>
  <c r="L195" i="2"/>
  <c r="L191" i="2"/>
  <c r="K191" i="2"/>
  <c r="L187" i="2"/>
  <c r="K187" i="2"/>
  <c r="L183" i="2"/>
  <c r="K183" i="2"/>
  <c r="L179" i="2"/>
  <c r="K179" i="2"/>
  <c r="K175" i="2"/>
  <c r="L175" i="2"/>
  <c r="L171" i="2"/>
  <c r="K171" i="2"/>
  <c r="L167" i="2"/>
  <c r="K167" i="2"/>
  <c r="L163" i="2"/>
  <c r="K163" i="2"/>
  <c r="L159" i="2"/>
  <c r="K159" i="2"/>
  <c r="L155" i="2"/>
  <c r="K155" i="2"/>
  <c r="L151" i="2"/>
  <c r="K151" i="2"/>
  <c r="K147" i="2"/>
  <c r="L147" i="2"/>
  <c r="L143" i="2"/>
  <c r="K143" i="2"/>
  <c r="L139" i="2"/>
  <c r="K139" i="2"/>
  <c r="L135" i="2"/>
  <c r="K135" i="2"/>
  <c r="L131" i="2"/>
  <c r="K131" i="2"/>
  <c r="L127" i="2"/>
  <c r="K127" i="2"/>
  <c r="L123" i="2"/>
  <c r="K123" i="2"/>
  <c r="L119" i="2"/>
  <c r="K119" i="2"/>
  <c r="K115" i="2"/>
  <c r="L115" i="2"/>
  <c r="L111" i="2"/>
  <c r="K111" i="2"/>
  <c r="L107" i="2"/>
  <c r="K107" i="2"/>
  <c r="L103" i="2"/>
  <c r="K103" i="2"/>
  <c r="L99" i="2"/>
  <c r="K99" i="2"/>
  <c r="L95" i="2"/>
  <c r="K95" i="2"/>
  <c r="L91" i="2"/>
  <c r="K91" i="2"/>
  <c r="L87" i="2"/>
  <c r="K87" i="2"/>
  <c r="L83" i="2"/>
  <c r="K83" i="2"/>
  <c r="K79" i="2"/>
  <c r="L79" i="2"/>
  <c r="L75" i="2"/>
  <c r="K75" i="2"/>
  <c r="L71" i="2"/>
  <c r="K71" i="2"/>
  <c r="K67" i="2"/>
  <c r="L67" i="2"/>
  <c r="L63" i="2"/>
  <c r="K63" i="2"/>
  <c r="L59" i="2"/>
  <c r="K59" i="2"/>
  <c r="L55" i="2"/>
  <c r="K55" i="2"/>
  <c r="K51" i="2"/>
  <c r="L51" i="2"/>
  <c r="L47" i="2"/>
  <c r="K47" i="2"/>
  <c r="L43" i="2"/>
  <c r="K43" i="2"/>
  <c r="L39" i="2"/>
  <c r="K39" i="2"/>
  <c r="L35" i="2"/>
  <c r="K35" i="2"/>
  <c r="K31" i="2"/>
  <c r="L31" i="2"/>
  <c r="L27" i="2"/>
  <c r="K27" i="2"/>
  <c r="L23" i="2"/>
  <c r="K23" i="2"/>
  <c r="K19" i="2"/>
  <c r="L19" i="2"/>
  <c r="K15" i="2"/>
  <c r="L15" i="2"/>
  <c r="L11" i="2"/>
  <c r="K11" i="2"/>
  <c r="L7" i="2"/>
  <c r="K7" i="2"/>
  <c r="K3" i="2"/>
  <c r="L3" i="2"/>
  <c r="O3" i="8" l="1"/>
  <c r="O4" i="8"/>
  <c r="O5" i="8"/>
  <c r="O6" i="8"/>
  <c r="O7" i="8"/>
  <c r="O8" i="8"/>
  <c r="O9" i="8"/>
  <c r="O10" i="8"/>
  <c r="O11" i="8"/>
  <c r="O12" i="8"/>
  <c r="O13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92" i="8"/>
  <c r="O93" i="8"/>
  <c r="O94" i="8"/>
  <c r="O95" i="8"/>
  <c r="O96" i="8"/>
  <c r="O97" i="8"/>
  <c r="O98" i="8"/>
  <c r="O99" i="8"/>
  <c r="O100" i="8"/>
  <c r="O101" i="8"/>
  <c r="O102" i="8"/>
  <c r="O103" i="8"/>
  <c r="O104" i="8"/>
  <c r="O105" i="8"/>
  <c r="O106" i="8"/>
  <c r="O107" i="8"/>
  <c r="O108" i="8"/>
  <c r="O109" i="8"/>
  <c r="O110" i="8"/>
  <c r="O111" i="8"/>
  <c r="O112" i="8"/>
  <c r="O113" i="8"/>
  <c r="O114" i="8"/>
  <c r="O115" i="8"/>
  <c r="O116" i="8"/>
  <c r="O117" i="8"/>
  <c r="O118" i="8"/>
  <c r="O119" i="8"/>
  <c r="O120" i="8"/>
  <c r="O121" i="8"/>
  <c r="O122" i="8"/>
  <c r="O123" i="8"/>
  <c r="O124" i="8"/>
  <c r="O125" i="8"/>
  <c r="O126" i="8"/>
  <c r="O127" i="8"/>
  <c r="O128" i="8"/>
  <c r="O129" i="8"/>
  <c r="O130" i="8"/>
  <c r="O131" i="8"/>
  <c r="O132" i="8"/>
  <c r="O133" i="8"/>
  <c r="O134" i="8"/>
  <c r="O135" i="8"/>
  <c r="O136" i="8"/>
  <c r="O137" i="8"/>
  <c r="O138" i="8"/>
  <c r="O139" i="8"/>
  <c r="O140" i="8"/>
  <c r="O141" i="8"/>
  <c r="O142" i="8"/>
  <c r="O143" i="8"/>
  <c r="O144" i="8"/>
  <c r="O145" i="8"/>
  <c r="O146" i="8"/>
  <c r="O147" i="8"/>
  <c r="O148" i="8"/>
  <c r="O149" i="8"/>
  <c r="O150" i="8"/>
  <c r="O151" i="8"/>
  <c r="O152" i="8"/>
  <c r="O153" i="8"/>
  <c r="O154" i="8"/>
  <c r="O155" i="8"/>
  <c r="O156" i="8"/>
  <c r="O157" i="8"/>
  <c r="O158" i="8"/>
  <c r="O159" i="8"/>
  <c r="O160" i="8"/>
  <c r="O161" i="8"/>
  <c r="O162" i="8"/>
  <c r="O163" i="8"/>
  <c r="O164" i="8"/>
  <c r="O165" i="8"/>
  <c r="O166" i="8"/>
  <c r="O167" i="8"/>
  <c r="O168" i="8"/>
  <c r="O169" i="8"/>
  <c r="O170" i="8"/>
  <c r="O171" i="8"/>
  <c r="O172" i="8"/>
  <c r="O173" i="8"/>
  <c r="O174" i="8"/>
  <c r="O175" i="8"/>
  <c r="O176" i="8"/>
  <c r="O177" i="8"/>
  <c r="O178" i="8"/>
  <c r="O179" i="8"/>
  <c r="O180" i="8"/>
  <c r="O181" i="8"/>
  <c r="O182" i="8"/>
  <c r="O183" i="8"/>
  <c r="O184" i="8"/>
  <c r="O185" i="8"/>
  <c r="O186" i="8"/>
  <c r="O187" i="8"/>
  <c r="O188" i="8"/>
  <c r="O189" i="8"/>
  <c r="O190" i="8"/>
  <c r="O191" i="8"/>
  <c r="O192" i="8"/>
  <c r="O193" i="8"/>
  <c r="O194" i="8"/>
  <c r="O195" i="8"/>
  <c r="O196" i="8"/>
  <c r="O197" i="8"/>
  <c r="O198" i="8"/>
  <c r="O199" i="8"/>
  <c r="O200" i="8"/>
  <c r="O201" i="8"/>
  <c r="O202" i="8"/>
  <c r="O203" i="8"/>
  <c r="O204" i="8"/>
  <c r="O205" i="8"/>
  <c r="O206" i="8"/>
  <c r="O207" i="8"/>
  <c r="O208" i="8"/>
  <c r="O209" i="8"/>
  <c r="O210" i="8"/>
  <c r="O211" i="8"/>
  <c r="O212" i="8"/>
  <c r="O213" i="8"/>
  <c r="O214" i="8"/>
  <c r="O215" i="8"/>
  <c r="O216" i="8"/>
  <c r="O217" i="8"/>
  <c r="O218" i="8"/>
  <c r="O219" i="8"/>
  <c r="O220" i="8"/>
  <c r="O221" i="8"/>
  <c r="O222" i="8"/>
  <c r="O223" i="8"/>
  <c r="O224" i="8"/>
  <c r="O225" i="8"/>
  <c r="O226" i="8"/>
  <c r="O227" i="8"/>
  <c r="O228" i="8"/>
  <c r="O229" i="8"/>
  <c r="O230" i="8"/>
  <c r="O231" i="8"/>
  <c r="O232" i="8"/>
  <c r="O233" i="8"/>
  <c r="O234" i="8"/>
  <c r="O235" i="8"/>
  <c r="O236" i="8"/>
  <c r="O237" i="8"/>
  <c r="O238" i="8"/>
  <c r="O239" i="8"/>
  <c r="O240" i="8"/>
  <c r="O241" i="8"/>
  <c r="O242" i="8"/>
  <c r="O243" i="8"/>
  <c r="O244" i="8"/>
  <c r="O245" i="8"/>
  <c r="O246" i="8"/>
  <c r="O247" i="8"/>
  <c r="O248" i="8"/>
  <c r="O249" i="8"/>
  <c r="O250" i="8"/>
  <c r="O251" i="8"/>
  <c r="O252" i="8"/>
  <c r="O253" i="8"/>
  <c r="O254" i="8"/>
  <c r="O255" i="8"/>
  <c r="O256" i="8"/>
  <c r="O257" i="8"/>
  <c r="O258" i="8"/>
  <c r="O259" i="8"/>
  <c r="O260" i="8"/>
  <c r="O261" i="8"/>
  <c r="O262" i="8"/>
  <c r="O263" i="8"/>
  <c r="O264" i="8"/>
  <c r="O265" i="8"/>
  <c r="O266" i="8"/>
  <c r="O267" i="8"/>
  <c r="O268" i="8"/>
  <c r="O269" i="8"/>
  <c r="O270" i="8"/>
  <c r="O271" i="8"/>
  <c r="O272" i="8"/>
  <c r="O273" i="8"/>
  <c r="O274" i="8"/>
  <c r="O275" i="8"/>
  <c r="O276" i="8"/>
  <c r="O277" i="8"/>
  <c r="O278" i="8"/>
  <c r="O279" i="8"/>
  <c r="O280" i="8"/>
  <c r="O281" i="8"/>
  <c r="O282" i="8"/>
  <c r="O283" i="8"/>
  <c r="O284" i="8"/>
  <c r="O285" i="8"/>
  <c r="O286" i="8"/>
  <c r="O287" i="8"/>
  <c r="O288" i="8"/>
  <c r="O289" i="8"/>
  <c r="O290" i="8"/>
  <c r="O291" i="8"/>
  <c r="O292" i="8"/>
  <c r="O293" i="8"/>
  <c r="O294" i="8"/>
  <c r="O295" i="8"/>
  <c r="O296" i="8"/>
  <c r="O297" i="8"/>
  <c r="O298" i="8"/>
  <c r="O299" i="8"/>
  <c r="O300" i="8"/>
  <c r="O301" i="8"/>
  <c r="O302" i="8"/>
  <c r="O303" i="8"/>
  <c r="O304" i="8"/>
  <c r="O305" i="8"/>
  <c r="O306" i="8"/>
  <c r="O307" i="8"/>
  <c r="O308" i="8"/>
  <c r="O309" i="8"/>
  <c r="O310" i="8"/>
  <c r="O311" i="8"/>
  <c r="O312" i="8"/>
  <c r="O313" i="8"/>
  <c r="O314" i="8"/>
  <c r="O315" i="8"/>
  <c r="O316" i="8"/>
  <c r="O317" i="8"/>
  <c r="O318" i="8"/>
  <c r="O319" i="8"/>
  <c r="O320" i="8"/>
  <c r="O321" i="8"/>
  <c r="O322" i="8"/>
  <c r="O323" i="8"/>
  <c r="O324" i="8"/>
  <c r="O325" i="8"/>
  <c r="O326" i="8"/>
  <c r="O327" i="8"/>
  <c r="O328" i="8"/>
  <c r="O329" i="8"/>
  <c r="O330" i="8"/>
  <c r="O331" i="8"/>
  <c r="O332" i="8"/>
  <c r="O333" i="8"/>
  <c r="O334" i="8"/>
  <c r="O335" i="8"/>
  <c r="O336" i="8"/>
  <c r="O337" i="8"/>
  <c r="O338" i="8"/>
  <c r="O339" i="8"/>
  <c r="O340" i="8"/>
  <c r="O341" i="8"/>
  <c r="O342" i="8"/>
  <c r="O343" i="8"/>
  <c r="O344" i="8"/>
  <c r="O345" i="8"/>
  <c r="O346" i="8"/>
  <c r="O347" i="8"/>
  <c r="O348" i="8"/>
  <c r="O349" i="8"/>
  <c r="O350" i="8"/>
  <c r="O351" i="8"/>
  <c r="O352" i="8"/>
  <c r="O353" i="8"/>
  <c r="O354" i="8"/>
  <c r="O355" i="8"/>
  <c r="O356" i="8"/>
  <c r="O357" i="8"/>
  <c r="O358" i="8"/>
  <c r="O359" i="8"/>
  <c r="O360" i="8"/>
  <c r="O361" i="8"/>
  <c r="O362" i="8"/>
  <c r="O363" i="8"/>
  <c r="O364" i="8"/>
  <c r="O365" i="8"/>
  <c r="O366" i="8"/>
  <c r="O367" i="8"/>
  <c r="O368" i="8"/>
  <c r="O369" i="8"/>
  <c r="O370" i="8"/>
  <c r="O371" i="8"/>
  <c r="O372" i="8"/>
  <c r="O373" i="8"/>
  <c r="O374" i="8"/>
  <c r="O375" i="8"/>
  <c r="O376" i="8"/>
  <c r="O377" i="8"/>
  <c r="O378" i="8"/>
  <c r="O379" i="8"/>
  <c r="O380" i="8"/>
  <c r="O381" i="8"/>
  <c r="O382" i="8"/>
  <c r="O383" i="8"/>
  <c r="O384" i="8"/>
  <c r="O385" i="8"/>
  <c r="O386" i="8"/>
  <c r="O387" i="8"/>
  <c r="O388" i="8"/>
  <c r="O389" i="8"/>
  <c r="O390" i="8"/>
  <c r="O391" i="8"/>
  <c r="O392" i="8"/>
  <c r="O393" i="8"/>
  <c r="O394" i="8"/>
  <c r="O395" i="8"/>
  <c r="O396" i="8"/>
  <c r="O397" i="8"/>
  <c r="O398" i="8"/>
  <c r="O399" i="8"/>
  <c r="O400" i="8"/>
  <c r="O401" i="8"/>
  <c r="O402" i="8"/>
  <c r="O403" i="8"/>
  <c r="O404" i="8"/>
  <c r="O405" i="8"/>
  <c r="O406" i="8"/>
  <c r="O407" i="8"/>
  <c r="O408" i="8"/>
  <c r="O409" i="8"/>
  <c r="O410" i="8"/>
  <c r="O411" i="8"/>
  <c r="O412" i="8"/>
  <c r="O413" i="8"/>
  <c r="O414" i="8"/>
  <c r="O415" i="8"/>
  <c r="O416" i="8"/>
  <c r="O417" i="8"/>
  <c r="O418" i="8"/>
  <c r="O419" i="8"/>
  <c r="O420" i="8"/>
  <c r="O421" i="8"/>
  <c r="O422" i="8"/>
  <c r="O423" i="8"/>
  <c r="O424" i="8"/>
  <c r="O425" i="8"/>
  <c r="O426" i="8"/>
  <c r="O427" i="8"/>
  <c r="O428" i="8"/>
  <c r="O429" i="8"/>
  <c r="O430" i="8"/>
  <c r="O431" i="8"/>
  <c r="O432" i="8"/>
  <c r="O433" i="8"/>
  <c r="O434" i="8"/>
  <c r="O435" i="8"/>
  <c r="O436" i="8"/>
  <c r="O437" i="8"/>
  <c r="O438" i="8"/>
  <c r="O439" i="8"/>
  <c r="O440" i="8"/>
  <c r="O441" i="8"/>
  <c r="O442" i="8"/>
  <c r="O443" i="8"/>
  <c r="O444" i="8"/>
  <c r="O445" i="8"/>
  <c r="O446" i="8"/>
  <c r="O447" i="8"/>
  <c r="O448" i="8"/>
  <c r="O449" i="8"/>
  <c r="O450" i="8"/>
  <c r="O451" i="8"/>
  <c r="O452" i="8"/>
  <c r="O453" i="8"/>
  <c r="O454" i="8"/>
  <c r="O455" i="8"/>
  <c r="O456" i="8"/>
  <c r="O457" i="8"/>
  <c r="O458" i="8"/>
  <c r="O459" i="8"/>
  <c r="O460" i="8"/>
  <c r="O461" i="8"/>
  <c r="O462" i="8"/>
  <c r="O463" i="8"/>
  <c r="O464" i="8"/>
  <c r="O465" i="8"/>
  <c r="O466" i="8"/>
  <c r="O467" i="8"/>
  <c r="O468" i="8"/>
  <c r="O469" i="8"/>
  <c r="O470" i="8"/>
  <c r="O471" i="8"/>
  <c r="O472" i="8"/>
  <c r="O473" i="8"/>
  <c r="O474" i="8"/>
  <c r="O475" i="8"/>
  <c r="O476" i="8"/>
  <c r="O477" i="8"/>
  <c r="O478" i="8"/>
  <c r="O479" i="8"/>
  <c r="O480" i="8"/>
  <c r="O481" i="8"/>
  <c r="O482" i="8"/>
  <c r="O483" i="8"/>
  <c r="O484" i="8"/>
  <c r="O485" i="8"/>
  <c r="O486" i="8"/>
  <c r="O487" i="8"/>
  <c r="O488" i="8"/>
  <c r="O489" i="8"/>
  <c r="O490" i="8"/>
  <c r="O491" i="8"/>
  <c r="O492" i="8"/>
  <c r="O493" i="8"/>
  <c r="O494" i="8"/>
  <c r="O495" i="8"/>
  <c r="O496" i="8"/>
  <c r="O497" i="8"/>
  <c r="O498" i="8"/>
  <c r="O499" i="8"/>
  <c r="O500" i="8"/>
  <c r="O501" i="8"/>
  <c r="O502" i="8"/>
  <c r="O503" i="8"/>
  <c r="O504" i="8"/>
  <c r="O505" i="8"/>
  <c r="O506" i="8"/>
  <c r="O507" i="8"/>
  <c r="O508" i="8"/>
  <c r="O509" i="8"/>
  <c r="O510" i="8"/>
  <c r="O511" i="8"/>
  <c r="O512" i="8"/>
  <c r="O513" i="8"/>
  <c r="O514" i="8"/>
  <c r="O515" i="8"/>
  <c r="O516" i="8"/>
  <c r="O517" i="8"/>
  <c r="O518" i="8"/>
  <c r="O519" i="8"/>
  <c r="O520" i="8"/>
  <c r="O521" i="8"/>
  <c r="O522" i="8"/>
  <c r="O523" i="8"/>
  <c r="O524" i="8"/>
  <c r="O525" i="8"/>
  <c r="O526" i="8"/>
  <c r="O527" i="8"/>
  <c r="O528" i="8"/>
  <c r="O529" i="8"/>
  <c r="O530" i="8"/>
  <c r="O531" i="8"/>
  <c r="O532" i="8"/>
  <c r="O533" i="8"/>
  <c r="O534" i="8"/>
  <c r="O535" i="8"/>
  <c r="O536" i="8"/>
  <c r="O537" i="8"/>
  <c r="O538" i="8"/>
  <c r="O539" i="8"/>
  <c r="O540" i="8"/>
  <c r="O541" i="8"/>
  <c r="O542" i="8"/>
  <c r="O543" i="8"/>
  <c r="O544" i="8"/>
  <c r="O545" i="8"/>
  <c r="O546" i="8"/>
  <c r="O547" i="8"/>
  <c r="O548" i="8"/>
  <c r="O549" i="8"/>
  <c r="O550" i="8"/>
  <c r="O551" i="8"/>
  <c r="O552" i="8"/>
  <c r="O553" i="8"/>
  <c r="O554" i="8"/>
  <c r="O555" i="8"/>
  <c r="O556" i="8"/>
  <c r="O557" i="8"/>
  <c r="O558" i="8"/>
  <c r="O559" i="8"/>
  <c r="O560" i="8"/>
  <c r="O561" i="8"/>
  <c r="O562" i="8"/>
  <c r="O563" i="8"/>
  <c r="O564" i="8"/>
  <c r="O565" i="8"/>
  <c r="O566" i="8"/>
  <c r="O567" i="8"/>
  <c r="O568" i="8"/>
  <c r="O569" i="8"/>
  <c r="O570" i="8"/>
  <c r="O571" i="8"/>
  <c r="O572" i="8"/>
  <c r="O573" i="8"/>
  <c r="O574" i="8"/>
  <c r="O575" i="8"/>
  <c r="O576" i="8"/>
  <c r="O577" i="8"/>
  <c r="O578" i="8"/>
  <c r="O579" i="8"/>
  <c r="O580" i="8"/>
  <c r="O581" i="8"/>
  <c r="O582" i="8"/>
  <c r="O583" i="8"/>
  <c r="O584" i="8"/>
  <c r="O585" i="8"/>
  <c r="O586" i="8"/>
  <c r="O587" i="8"/>
  <c r="O588" i="8"/>
  <c r="O589" i="8"/>
  <c r="O590" i="8"/>
  <c r="O591" i="8"/>
  <c r="O592" i="8"/>
  <c r="O593" i="8"/>
  <c r="O594" i="8"/>
  <c r="O595" i="8"/>
  <c r="O596" i="8"/>
  <c r="O597" i="8"/>
  <c r="O598" i="8"/>
  <c r="O599" i="8"/>
  <c r="O600" i="8"/>
  <c r="O601" i="8"/>
  <c r="O602" i="8"/>
  <c r="O603" i="8"/>
  <c r="O604" i="8"/>
  <c r="O605" i="8"/>
  <c r="O606" i="8"/>
  <c r="O607" i="8"/>
  <c r="O608" i="8"/>
  <c r="O609" i="8"/>
  <c r="O610" i="8"/>
  <c r="O611" i="8"/>
  <c r="O612" i="8"/>
  <c r="O613" i="8"/>
  <c r="O614" i="8"/>
  <c r="O615" i="8"/>
  <c r="O616" i="8"/>
  <c r="O617" i="8"/>
  <c r="O618" i="8"/>
  <c r="O619" i="8"/>
  <c r="O620" i="8"/>
  <c r="O621" i="8"/>
  <c r="O622" i="8"/>
  <c r="O623" i="8"/>
  <c r="O624" i="8"/>
  <c r="O625" i="8"/>
  <c r="O626" i="8"/>
  <c r="O627" i="8"/>
  <c r="O628" i="8"/>
  <c r="O629" i="8"/>
  <c r="O630" i="8"/>
  <c r="O631" i="8"/>
  <c r="O632" i="8"/>
  <c r="O633" i="8"/>
  <c r="O634" i="8"/>
  <c r="O635" i="8"/>
  <c r="O636" i="8"/>
  <c r="O637" i="8"/>
  <c r="O638" i="8"/>
  <c r="O639" i="8"/>
  <c r="O640" i="8"/>
  <c r="O641" i="8"/>
  <c r="O642" i="8"/>
  <c r="O643" i="8"/>
  <c r="O644" i="8"/>
  <c r="O645" i="8"/>
  <c r="O646" i="8"/>
  <c r="O647" i="8"/>
  <c r="O648" i="8"/>
  <c r="O649" i="8"/>
  <c r="O650" i="8"/>
  <c r="O651" i="8"/>
  <c r="O652" i="8"/>
  <c r="O653" i="8"/>
  <c r="O654" i="8"/>
  <c r="O655" i="8"/>
  <c r="O656" i="8"/>
  <c r="O657" i="8"/>
  <c r="O658" i="8"/>
  <c r="O659" i="8"/>
  <c r="O660" i="8"/>
  <c r="O661" i="8"/>
  <c r="O662" i="8"/>
  <c r="O663" i="8"/>
  <c r="O664" i="8"/>
  <c r="O665" i="8"/>
  <c r="O666" i="8"/>
  <c r="O667" i="8"/>
  <c r="O668" i="8"/>
  <c r="O669" i="8"/>
  <c r="O670" i="8"/>
  <c r="O671" i="8"/>
  <c r="O672" i="8"/>
  <c r="O673" i="8"/>
  <c r="O674" i="8"/>
  <c r="O675" i="8"/>
  <c r="O676" i="8"/>
  <c r="O677" i="8"/>
  <c r="O678" i="8"/>
  <c r="O679" i="8"/>
  <c r="O680" i="8"/>
  <c r="O681" i="8"/>
  <c r="O682" i="8"/>
  <c r="O683" i="8"/>
  <c r="O684" i="8"/>
  <c r="O685" i="8"/>
  <c r="O686" i="8"/>
  <c r="O687" i="8"/>
  <c r="O688" i="8"/>
  <c r="O689" i="8"/>
  <c r="O690" i="8"/>
  <c r="O691" i="8"/>
  <c r="O692" i="8"/>
  <c r="O693" i="8"/>
  <c r="O694" i="8"/>
  <c r="O695" i="8"/>
  <c r="O696" i="8"/>
  <c r="O697" i="8"/>
  <c r="O698" i="8"/>
  <c r="O699" i="8"/>
  <c r="O700" i="8"/>
  <c r="O701" i="8"/>
  <c r="O702" i="8"/>
  <c r="O703" i="8"/>
  <c r="O704" i="8"/>
  <c r="O705" i="8"/>
  <c r="O706" i="8"/>
  <c r="O707" i="8"/>
  <c r="O708" i="8"/>
  <c r="O709" i="8"/>
  <c r="O710" i="8"/>
  <c r="O711" i="8"/>
  <c r="O712" i="8"/>
  <c r="O713" i="8"/>
  <c r="O714" i="8"/>
  <c r="O715" i="8"/>
  <c r="O716" i="8"/>
  <c r="O717" i="8"/>
  <c r="O718" i="8"/>
  <c r="O719" i="8"/>
  <c r="O720" i="8"/>
  <c r="O721" i="8"/>
  <c r="O722" i="8"/>
  <c r="O723" i="8"/>
  <c r="O724" i="8"/>
  <c r="O725" i="8"/>
  <c r="O726" i="8"/>
  <c r="O727" i="8"/>
  <c r="O728" i="8"/>
  <c r="O729" i="8"/>
  <c r="O730" i="8"/>
  <c r="O731" i="8"/>
  <c r="O732" i="8"/>
  <c r="O733" i="8"/>
  <c r="O734" i="8"/>
  <c r="O735" i="8"/>
  <c r="O736" i="8"/>
  <c r="O737" i="8"/>
  <c r="O738" i="8"/>
  <c r="O739" i="8"/>
  <c r="O740" i="8"/>
  <c r="O741" i="8"/>
  <c r="O742" i="8"/>
  <c r="O743" i="8"/>
  <c r="O744" i="8"/>
  <c r="O745" i="8"/>
  <c r="O746" i="8"/>
  <c r="O747" i="8"/>
  <c r="O748" i="8"/>
  <c r="O749" i="8"/>
  <c r="O750" i="8"/>
  <c r="O751" i="8"/>
  <c r="O752" i="8"/>
  <c r="O753" i="8"/>
  <c r="O754" i="8"/>
  <c r="O755" i="8"/>
  <c r="O756" i="8"/>
  <c r="O757" i="8"/>
  <c r="O758" i="8"/>
  <c r="O759" i="8"/>
  <c r="O760" i="8"/>
  <c r="O761" i="8"/>
  <c r="O762" i="8"/>
  <c r="O763" i="8"/>
  <c r="O764" i="8"/>
  <c r="O765" i="8"/>
  <c r="O766" i="8"/>
  <c r="O767" i="8"/>
  <c r="O768" i="8"/>
  <c r="O769" i="8"/>
  <c r="O770" i="8"/>
  <c r="O771" i="8"/>
  <c r="O772" i="8"/>
  <c r="O773" i="8"/>
  <c r="O774" i="8"/>
  <c r="O775" i="8"/>
  <c r="O776" i="8"/>
  <c r="O777" i="8"/>
  <c r="O778" i="8"/>
  <c r="O779" i="8"/>
  <c r="O780" i="8"/>
  <c r="O781" i="8"/>
  <c r="O782" i="8"/>
  <c r="O783" i="8"/>
  <c r="O784" i="8"/>
  <c r="O785" i="8"/>
  <c r="O786" i="8"/>
  <c r="O787" i="8"/>
  <c r="O788" i="8"/>
  <c r="O789" i="8"/>
  <c r="O790" i="8"/>
  <c r="O791" i="8"/>
  <c r="O792" i="8"/>
  <c r="O793" i="8"/>
  <c r="O794" i="8"/>
  <c r="O795" i="8"/>
  <c r="O796" i="8"/>
  <c r="O797" i="8"/>
  <c r="O798" i="8"/>
  <c r="O799" i="8"/>
  <c r="O800" i="8"/>
  <c r="O801" i="8"/>
  <c r="O802" i="8"/>
  <c r="O803" i="8"/>
  <c r="O804" i="8"/>
  <c r="O805" i="8"/>
  <c r="O806" i="8"/>
  <c r="O807" i="8"/>
  <c r="O808" i="8"/>
  <c r="O809" i="8"/>
  <c r="O810" i="8"/>
  <c r="O811" i="8"/>
  <c r="O812" i="8"/>
  <c r="O813" i="8"/>
  <c r="O814" i="8"/>
  <c r="O815" i="8"/>
  <c r="O816" i="8"/>
  <c r="O817" i="8"/>
  <c r="O818" i="8"/>
  <c r="O819" i="8"/>
  <c r="O820" i="8"/>
  <c r="O821" i="8"/>
  <c r="O822" i="8"/>
  <c r="O823" i="8"/>
  <c r="O824" i="8"/>
  <c r="O825" i="8"/>
  <c r="O826" i="8"/>
  <c r="O827" i="8"/>
  <c r="O828" i="8"/>
  <c r="O829" i="8"/>
  <c r="O830" i="8"/>
  <c r="O831" i="8"/>
  <c r="O832" i="8"/>
  <c r="O833" i="8"/>
  <c r="O834" i="8"/>
  <c r="O835" i="8"/>
  <c r="O836" i="8"/>
  <c r="O837" i="8"/>
  <c r="O838" i="8"/>
  <c r="O839" i="8"/>
  <c r="O840" i="8"/>
  <c r="O841" i="8"/>
  <c r="O842" i="8"/>
  <c r="O843" i="8"/>
  <c r="O844" i="8"/>
  <c r="O845" i="8"/>
  <c r="O846" i="8"/>
  <c r="O847" i="8"/>
  <c r="O848" i="8"/>
  <c r="O849" i="8"/>
  <c r="O850" i="8"/>
  <c r="O851" i="8"/>
  <c r="O852" i="8"/>
  <c r="O853" i="8"/>
  <c r="O854" i="8"/>
  <c r="O855" i="8"/>
  <c r="O856" i="8"/>
  <c r="O857" i="8"/>
  <c r="O858" i="8"/>
  <c r="O859" i="8"/>
  <c r="O860" i="8"/>
  <c r="O861" i="8"/>
  <c r="O862" i="8"/>
  <c r="O863" i="8"/>
  <c r="O864" i="8"/>
  <c r="O865" i="8"/>
  <c r="O866" i="8"/>
  <c r="O867" i="8"/>
  <c r="O868" i="8"/>
  <c r="O869" i="8"/>
  <c r="O870" i="8"/>
  <c r="O871" i="8"/>
  <c r="O872" i="8"/>
  <c r="O873" i="8"/>
  <c r="O874" i="8"/>
  <c r="O875" i="8"/>
  <c r="O876" i="8"/>
  <c r="O877" i="8"/>
  <c r="O878" i="8"/>
  <c r="O879" i="8"/>
  <c r="O880" i="8"/>
  <c r="O881" i="8"/>
  <c r="O882" i="8"/>
  <c r="O883" i="8"/>
  <c r="O884" i="8"/>
  <c r="O885" i="8"/>
  <c r="O886" i="8"/>
  <c r="O887" i="8"/>
  <c r="O888" i="8"/>
  <c r="O889" i="8"/>
  <c r="O890" i="8"/>
  <c r="O891" i="8"/>
  <c r="O892" i="8"/>
  <c r="O893" i="8"/>
  <c r="O894" i="8"/>
  <c r="O895" i="8"/>
  <c r="O896" i="8"/>
  <c r="O897" i="8"/>
  <c r="O898" i="8"/>
  <c r="O899" i="8"/>
  <c r="O900" i="8"/>
  <c r="O901" i="8"/>
  <c r="O902" i="8"/>
  <c r="O903" i="8"/>
  <c r="O904" i="8"/>
  <c r="O905" i="8"/>
  <c r="O906" i="8"/>
  <c r="O907" i="8"/>
  <c r="O908" i="8"/>
  <c r="O909" i="8"/>
  <c r="O910" i="8"/>
  <c r="O911" i="8"/>
  <c r="O912" i="8"/>
  <c r="O913" i="8"/>
  <c r="O914" i="8"/>
  <c r="O915" i="8"/>
  <c r="O916" i="8"/>
  <c r="O917" i="8"/>
  <c r="O918" i="8"/>
  <c r="O919" i="8"/>
  <c r="O920" i="8"/>
  <c r="O921" i="8"/>
  <c r="O922" i="8"/>
  <c r="O923" i="8"/>
  <c r="O924" i="8"/>
  <c r="O925" i="8"/>
  <c r="O926" i="8"/>
  <c r="O927" i="8"/>
  <c r="O928" i="8"/>
  <c r="O929" i="8"/>
  <c r="O930" i="8"/>
  <c r="O931" i="8"/>
  <c r="O932" i="8"/>
  <c r="O933" i="8"/>
  <c r="O934" i="8"/>
  <c r="O935" i="8"/>
  <c r="O936" i="8"/>
  <c r="O937" i="8"/>
  <c r="O938" i="8"/>
  <c r="O939" i="8"/>
  <c r="O940" i="8"/>
  <c r="O941" i="8"/>
  <c r="O942" i="8"/>
  <c r="O943" i="8"/>
  <c r="O944" i="8"/>
  <c r="O945" i="8"/>
  <c r="O946" i="8"/>
  <c r="O947" i="8"/>
  <c r="O948" i="8"/>
  <c r="O949" i="8"/>
  <c r="O950" i="8"/>
  <c r="O951" i="8"/>
  <c r="O952" i="8"/>
  <c r="O953" i="8"/>
  <c r="O954" i="8"/>
  <c r="O955" i="8"/>
  <c r="O956" i="8"/>
  <c r="O957" i="8"/>
  <c r="O958" i="8"/>
  <c r="O959" i="8"/>
  <c r="O960" i="8"/>
  <c r="O961" i="8"/>
  <c r="O962" i="8"/>
  <c r="O963" i="8"/>
  <c r="O964" i="8"/>
  <c r="O965" i="8"/>
  <c r="O966" i="8"/>
  <c r="O967" i="8"/>
  <c r="O968" i="8"/>
  <c r="O969" i="8"/>
  <c r="O970" i="8"/>
  <c r="O971" i="8"/>
  <c r="O972" i="8"/>
  <c r="O973" i="8"/>
  <c r="O974" i="8"/>
  <c r="O975" i="8"/>
  <c r="O976" i="8"/>
  <c r="O977" i="8"/>
  <c r="O978" i="8"/>
  <c r="O979" i="8"/>
  <c r="O980" i="8"/>
  <c r="O981" i="8"/>
  <c r="O982" i="8"/>
  <c r="O983" i="8"/>
  <c r="O984" i="8"/>
  <c r="O985" i="8"/>
  <c r="O986" i="8"/>
  <c r="O987" i="8"/>
  <c r="O988" i="8"/>
  <c r="O989" i="8"/>
  <c r="O990" i="8"/>
  <c r="O991" i="8"/>
  <c r="O992" i="8"/>
  <c r="O993" i="8"/>
  <c r="O994" i="8"/>
  <c r="O995" i="8"/>
  <c r="O996" i="8"/>
  <c r="O997" i="8"/>
  <c r="O998" i="8"/>
  <c r="O999" i="8"/>
  <c r="O1000" i="8"/>
  <c r="O1001" i="8"/>
  <c r="N3" i="8"/>
  <c r="N4" i="8"/>
  <c r="N5" i="8"/>
  <c r="N6" i="8"/>
  <c r="N7" i="8"/>
  <c r="N8" i="8"/>
  <c r="N9" i="8"/>
  <c r="N10" i="8"/>
  <c r="N11" i="8"/>
  <c r="N12" i="8"/>
  <c r="N13" i="8"/>
  <c r="N14" i="8"/>
  <c r="N15" i="8"/>
  <c r="N16" i="8"/>
  <c r="N17" i="8"/>
  <c r="N18" i="8"/>
  <c r="N19" i="8"/>
  <c r="N20" i="8"/>
  <c r="N21" i="8"/>
  <c r="N22" i="8"/>
  <c r="N23" i="8"/>
  <c r="N24" i="8"/>
  <c r="N25" i="8"/>
  <c r="N26" i="8"/>
  <c r="N27" i="8"/>
  <c r="N28" i="8"/>
  <c r="N29" i="8"/>
  <c r="N30" i="8"/>
  <c r="N31" i="8"/>
  <c r="N32" i="8"/>
  <c r="N33" i="8"/>
  <c r="N34" i="8"/>
  <c r="N35" i="8"/>
  <c r="N36" i="8"/>
  <c r="N37" i="8"/>
  <c r="N38" i="8"/>
  <c r="N39" i="8"/>
  <c r="N40" i="8"/>
  <c r="N41" i="8"/>
  <c r="N42" i="8"/>
  <c r="N43" i="8"/>
  <c r="N44" i="8"/>
  <c r="N45" i="8"/>
  <c r="N46" i="8"/>
  <c r="N47" i="8"/>
  <c r="N48" i="8"/>
  <c r="N49" i="8"/>
  <c r="N50" i="8"/>
  <c r="N51" i="8"/>
  <c r="N52" i="8"/>
  <c r="N53" i="8"/>
  <c r="N54" i="8"/>
  <c r="N55" i="8"/>
  <c r="N56" i="8"/>
  <c r="N57" i="8"/>
  <c r="N58" i="8"/>
  <c r="N59" i="8"/>
  <c r="N60" i="8"/>
  <c r="N61" i="8"/>
  <c r="N62" i="8"/>
  <c r="N63" i="8"/>
  <c r="N64" i="8"/>
  <c r="N65" i="8"/>
  <c r="N66" i="8"/>
  <c r="N67" i="8"/>
  <c r="N68" i="8"/>
  <c r="N69" i="8"/>
  <c r="N70" i="8"/>
  <c r="N71" i="8"/>
  <c r="N72" i="8"/>
  <c r="N73" i="8"/>
  <c r="N74" i="8"/>
  <c r="N75" i="8"/>
  <c r="N76" i="8"/>
  <c r="N77" i="8"/>
  <c r="N78" i="8"/>
  <c r="N79" i="8"/>
  <c r="N80" i="8"/>
  <c r="N81" i="8"/>
  <c r="N82" i="8"/>
  <c r="N83" i="8"/>
  <c r="N84" i="8"/>
  <c r="N85" i="8"/>
  <c r="N86" i="8"/>
  <c r="N87" i="8"/>
  <c r="N88" i="8"/>
  <c r="N89" i="8"/>
  <c r="N90" i="8"/>
  <c r="N91" i="8"/>
  <c r="N92" i="8"/>
  <c r="N93" i="8"/>
  <c r="N94" i="8"/>
  <c r="N95" i="8"/>
  <c r="N96" i="8"/>
  <c r="N97" i="8"/>
  <c r="N98" i="8"/>
  <c r="N99" i="8"/>
  <c r="N100" i="8"/>
  <c r="N101" i="8"/>
  <c r="N102" i="8"/>
  <c r="N103" i="8"/>
  <c r="N104" i="8"/>
  <c r="N105" i="8"/>
  <c r="N106" i="8"/>
  <c r="N107" i="8"/>
  <c r="N108" i="8"/>
  <c r="N109" i="8"/>
  <c r="N110" i="8"/>
  <c r="N111" i="8"/>
  <c r="N112" i="8"/>
  <c r="N113" i="8"/>
  <c r="N114" i="8"/>
  <c r="N115" i="8"/>
  <c r="N116" i="8"/>
  <c r="N117" i="8"/>
  <c r="N118" i="8"/>
  <c r="N119" i="8"/>
  <c r="N120" i="8"/>
  <c r="N121" i="8"/>
  <c r="N122" i="8"/>
  <c r="N123" i="8"/>
  <c r="N124" i="8"/>
  <c r="N125" i="8"/>
  <c r="N126" i="8"/>
  <c r="N127" i="8"/>
  <c r="N128" i="8"/>
  <c r="N129" i="8"/>
  <c r="N130" i="8"/>
  <c r="N131" i="8"/>
  <c r="N132" i="8"/>
  <c r="N133" i="8"/>
  <c r="N134" i="8"/>
  <c r="N135" i="8"/>
  <c r="N136" i="8"/>
  <c r="N137" i="8"/>
  <c r="N138" i="8"/>
  <c r="N139" i="8"/>
  <c r="N140" i="8"/>
  <c r="N141" i="8"/>
  <c r="N142" i="8"/>
  <c r="N143" i="8"/>
  <c r="N144" i="8"/>
  <c r="N145" i="8"/>
  <c r="N146" i="8"/>
  <c r="N147" i="8"/>
  <c r="N148" i="8"/>
  <c r="N149" i="8"/>
  <c r="N150" i="8"/>
  <c r="N151" i="8"/>
  <c r="N152" i="8"/>
  <c r="N153" i="8"/>
  <c r="N154" i="8"/>
  <c r="N155" i="8"/>
  <c r="N156" i="8"/>
  <c r="N157" i="8"/>
  <c r="N158" i="8"/>
  <c r="N159" i="8"/>
  <c r="N160" i="8"/>
  <c r="N161" i="8"/>
  <c r="N162" i="8"/>
  <c r="N163" i="8"/>
  <c r="N164" i="8"/>
  <c r="N165" i="8"/>
  <c r="N166" i="8"/>
  <c r="N167" i="8"/>
  <c r="N168" i="8"/>
  <c r="N169" i="8"/>
  <c r="N170" i="8"/>
  <c r="N171" i="8"/>
  <c r="N172" i="8"/>
  <c r="N173" i="8"/>
  <c r="N174" i="8"/>
  <c r="N175" i="8"/>
  <c r="N176" i="8"/>
  <c r="N177" i="8"/>
  <c r="N178" i="8"/>
  <c r="N179" i="8"/>
  <c r="N180" i="8"/>
  <c r="N181" i="8"/>
  <c r="N182" i="8"/>
  <c r="N183" i="8"/>
  <c r="N184" i="8"/>
  <c r="N185" i="8"/>
  <c r="N186" i="8"/>
  <c r="N187" i="8"/>
  <c r="N188" i="8"/>
  <c r="N189" i="8"/>
  <c r="N190" i="8"/>
  <c r="N191" i="8"/>
  <c r="N192" i="8"/>
  <c r="N193" i="8"/>
  <c r="N194" i="8"/>
  <c r="N195" i="8"/>
  <c r="N196" i="8"/>
  <c r="N197" i="8"/>
  <c r="N198" i="8"/>
  <c r="N199" i="8"/>
  <c r="N200" i="8"/>
  <c r="N201" i="8"/>
  <c r="N202" i="8"/>
  <c r="N203" i="8"/>
  <c r="N204" i="8"/>
  <c r="N205" i="8"/>
  <c r="N206" i="8"/>
  <c r="N207" i="8"/>
  <c r="N208" i="8"/>
  <c r="N209" i="8"/>
  <c r="N210" i="8"/>
  <c r="N211" i="8"/>
  <c r="N212" i="8"/>
  <c r="N213" i="8"/>
  <c r="N214" i="8"/>
  <c r="N215" i="8"/>
  <c r="N216" i="8"/>
  <c r="N217" i="8"/>
  <c r="N218" i="8"/>
  <c r="N219" i="8"/>
  <c r="N220" i="8"/>
  <c r="N221" i="8"/>
  <c r="N222" i="8"/>
  <c r="N223" i="8"/>
  <c r="N224" i="8"/>
  <c r="N225" i="8"/>
  <c r="N226" i="8"/>
  <c r="N227" i="8"/>
  <c r="N228" i="8"/>
  <c r="N229" i="8"/>
  <c r="N230" i="8"/>
  <c r="N231" i="8"/>
  <c r="N232" i="8"/>
  <c r="N233" i="8"/>
  <c r="N234" i="8"/>
  <c r="N235" i="8"/>
  <c r="N236" i="8"/>
  <c r="N237" i="8"/>
  <c r="N238" i="8"/>
  <c r="N239" i="8"/>
  <c r="N240" i="8"/>
  <c r="N241" i="8"/>
  <c r="N242" i="8"/>
  <c r="N243" i="8"/>
  <c r="N244" i="8"/>
  <c r="N245" i="8"/>
  <c r="N246" i="8"/>
  <c r="N247" i="8"/>
  <c r="N248" i="8"/>
  <c r="N249" i="8"/>
  <c r="N250" i="8"/>
  <c r="N251" i="8"/>
  <c r="N252" i="8"/>
  <c r="N253" i="8"/>
  <c r="N254" i="8"/>
  <c r="N255" i="8"/>
  <c r="N256" i="8"/>
  <c r="N257" i="8"/>
  <c r="N258" i="8"/>
  <c r="N259" i="8"/>
  <c r="N260" i="8"/>
  <c r="N261" i="8"/>
  <c r="N262" i="8"/>
  <c r="N263" i="8"/>
  <c r="N264" i="8"/>
  <c r="N265" i="8"/>
  <c r="N266" i="8"/>
  <c r="N267" i="8"/>
  <c r="N268" i="8"/>
  <c r="N269" i="8"/>
  <c r="N270" i="8"/>
  <c r="N271" i="8"/>
  <c r="N272" i="8"/>
  <c r="N273" i="8"/>
  <c r="N274" i="8"/>
  <c r="N275" i="8"/>
  <c r="N276" i="8"/>
  <c r="N277" i="8"/>
  <c r="N278" i="8"/>
  <c r="N279" i="8"/>
  <c r="N280" i="8"/>
  <c r="N281" i="8"/>
  <c r="N282" i="8"/>
  <c r="N283" i="8"/>
  <c r="N284" i="8"/>
  <c r="N285" i="8"/>
  <c r="N286" i="8"/>
  <c r="N287" i="8"/>
  <c r="N288" i="8"/>
  <c r="N289" i="8"/>
  <c r="N290" i="8"/>
  <c r="N291" i="8"/>
  <c r="N292" i="8"/>
  <c r="N293" i="8"/>
  <c r="N294" i="8"/>
  <c r="N295" i="8"/>
  <c r="N296" i="8"/>
  <c r="N297" i="8"/>
  <c r="N298" i="8"/>
  <c r="N299" i="8"/>
  <c r="N300" i="8"/>
  <c r="N301" i="8"/>
  <c r="N302" i="8"/>
  <c r="N303" i="8"/>
  <c r="N304" i="8"/>
  <c r="N305" i="8"/>
  <c r="N306" i="8"/>
  <c r="N307" i="8"/>
  <c r="N308" i="8"/>
  <c r="N309" i="8"/>
  <c r="N310" i="8"/>
  <c r="N311" i="8"/>
  <c r="N312" i="8"/>
  <c r="N313" i="8"/>
  <c r="N314" i="8"/>
  <c r="N315" i="8"/>
  <c r="N316" i="8"/>
  <c r="N317" i="8"/>
  <c r="N318" i="8"/>
  <c r="N319" i="8"/>
  <c r="N320" i="8"/>
  <c r="N321" i="8"/>
  <c r="N322" i="8"/>
  <c r="N323" i="8"/>
  <c r="N324" i="8"/>
  <c r="N325" i="8"/>
  <c r="N326" i="8"/>
  <c r="N327" i="8"/>
  <c r="N328" i="8"/>
  <c r="N329" i="8"/>
  <c r="N330" i="8"/>
  <c r="N331" i="8"/>
  <c r="N332" i="8"/>
  <c r="N333" i="8"/>
  <c r="N334" i="8"/>
  <c r="N335" i="8"/>
  <c r="N336" i="8"/>
  <c r="N337" i="8"/>
  <c r="N338" i="8"/>
  <c r="N339" i="8"/>
  <c r="N340" i="8"/>
  <c r="N341" i="8"/>
  <c r="N342" i="8"/>
  <c r="N343" i="8"/>
  <c r="N344" i="8"/>
  <c r="N345" i="8"/>
  <c r="N346" i="8"/>
  <c r="N347" i="8"/>
  <c r="N348" i="8"/>
  <c r="N349" i="8"/>
  <c r="N350" i="8"/>
  <c r="N351" i="8"/>
  <c r="N352" i="8"/>
  <c r="N353" i="8"/>
  <c r="N354" i="8"/>
  <c r="N355" i="8"/>
  <c r="N356" i="8"/>
  <c r="N357" i="8"/>
  <c r="N358" i="8"/>
  <c r="N359" i="8"/>
  <c r="N360" i="8"/>
  <c r="N361" i="8"/>
  <c r="N362" i="8"/>
  <c r="N363" i="8"/>
  <c r="N364" i="8"/>
  <c r="N365" i="8"/>
  <c r="N366" i="8"/>
  <c r="N367" i="8"/>
  <c r="N368" i="8"/>
  <c r="N369" i="8"/>
  <c r="N370" i="8"/>
  <c r="N371" i="8"/>
  <c r="N372" i="8"/>
  <c r="N373" i="8"/>
  <c r="N374" i="8"/>
  <c r="N375" i="8"/>
  <c r="N376" i="8"/>
  <c r="N377" i="8"/>
  <c r="N378" i="8"/>
  <c r="N379" i="8"/>
  <c r="N380" i="8"/>
  <c r="N381" i="8"/>
  <c r="N382" i="8"/>
  <c r="N383" i="8"/>
  <c r="N384" i="8"/>
  <c r="N385" i="8"/>
  <c r="N386" i="8"/>
  <c r="N387" i="8"/>
  <c r="N388" i="8"/>
  <c r="N389" i="8"/>
  <c r="N390" i="8"/>
  <c r="N391" i="8"/>
  <c r="N392" i="8"/>
  <c r="N393" i="8"/>
  <c r="N394" i="8"/>
  <c r="N395" i="8"/>
  <c r="N396" i="8"/>
  <c r="N397" i="8"/>
  <c r="N398" i="8"/>
  <c r="N399" i="8"/>
  <c r="N400" i="8"/>
  <c r="N401" i="8"/>
  <c r="N402" i="8"/>
  <c r="N403" i="8"/>
  <c r="N404" i="8"/>
  <c r="N405" i="8"/>
  <c r="N406" i="8"/>
  <c r="N407" i="8"/>
  <c r="N408" i="8"/>
  <c r="N409" i="8"/>
  <c r="N410" i="8"/>
  <c r="N411" i="8"/>
  <c r="N412" i="8"/>
  <c r="N413" i="8"/>
  <c r="N414" i="8"/>
  <c r="N415" i="8"/>
  <c r="N416" i="8"/>
  <c r="N417" i="8"/>
  <c r="N418" i="8"/>
  <c r="N419" i="8"/>
  <c r="N420" i="8"/>
  <c r="N421" i="8"/>
  <c r="N422" i="8"/>
  <c r="N423" i="8"/>
  <c r="N424" i="8"/>
  <c r="N425" i="8"/>
  <c r="N426" i="8"/>
  <c r="N427" i="8"/>
  <c r="N428" i="8"/>
  <c r="N429" i="8"/>
  <c r="N430" i="8"/>
  <c r="N431" i="8"/>
  <c r="N432" i="8"/>
  <c r="N433" i="8"/>
  <c r="N434" i="8"/>
  <c r="N435" i="8"/>
  <c r="N436" i="8"/>
  <c r="N437" i="8"/>
  <c r="N438" i="8"/>
  <c r="N439" i="8"/>
  <c r="N440" i="8"/>
  <c r="N441" i="8"/>
  <c r="N442" i="8"/>
  <c r="N443" i="8"/>
  <c r="N444" i="8"/>
  <c r="N445" i="8"/>
  <c r="N446" i="8"/>
  <c r="N447" i="8"/>
  <c r="N448" i="8"/>
  <c r="N449" i="8"/>
  <c r="N450" i="8"/>
  <c r="N451" i="8"/>
  <c r="N452" i="8"/>
  <c r="N453" i="8"/>
  <c r="N454" i="8"/>
  <c r="N455" i="8"/>
  <c r="N456" i="8"/>
  <c r="N457" i="8"/>
  <c r="N458" i="8"/>
  <c r="N459" i="8"/>
  <c r="N460" i="8"/>
  <c r="N461" i="8"/>
  <c r="N462" i="8"/>
  <c r="N463" i="8"/>
  <c r="N464" i="8"/>
  <c r="N465" i="8"/>
  <c r="N466" i="8"/>
  <c r="N467" i="8"/>
  <c r="N468" i="8"/>
  <c r="N469" i="8"/>
  <c r="N470" i="8"/>
  <c r="N471" i="8"/>
  <c r="N472" i="8"/>
  <c r="N473" i="8"/>
  <c r="N474" i="8"/>
  <c r="N475" i="8"/>
  <c r="N476" i="8"/>
  <c r="N477" i="8"/>
  <c r="N478" i="8"/>
  <c r="N479" i="8"/>
  <c r="N480" i="8"/>
  <c r="N481" i="8"/>
  <c r="N482" i="8"/>
  <c r="N483" i="8"/>
  <c r="N484" i="8"/>
  <c r="N485" i="8"/>
  <c r="N486" i="8"/>
  <c r="N487" i="8"/>
  <c r="N488" i="8"/>
  <c r="N489" i="8"/>
  <c r="N490" i="8"/>
  <c r="N491" i="8"/>
  <c r="N492" i="8"/>
  <c r="N493" i="8"/>
  <c r="N494" i="8"/>
  <c r="N495" i="8"/>
  <c r="N496" i="8"/>
  <c r="N497" i="8"/>
  <c r="N498" i="8"/>
  <c r="N499" i="8"/>
  <c r="N500" i="8"/>
  <c r="N501" i="8"/>
  <c r="N502" i="8"/>
  <c r="N503" i="8"/>
  <c r="N504" i="8"/>
  <c r="N505" i="8"/>
  <c r="N506" i="8"/>
  <c r="N507" i="8"/>
  <c r="N508" i="8"/>
  <c r="N509" i="8"/>
  <c r="N510" i="8"/>
  <c r="N511" i="8"/>
  <c r="N512" i="8"/>
  <c r="N513" i="8"/>
  <c r="N514" i="8"/>
  <c r="N515" i="8"/>
  <c r="N516" i="8"/>
  <c r="N517" i="8"/>
  <c r="N518" i="8"/>
  <c r="N519" i="8"/>
  <c r="N520" i="8"/>
  <c r="N521" i="8"/>
  <c r="N522" i="8"/>
  <c r="N523" i="8"/>
  <c r="N524" i="8"/>
  <c r="N525" i="8"/>
  <c r="N526" i="8"/>
  <c r="N527" i="8"/>
  <c r="N528" i="8"/>
  <c r="N529" i="8"/>
  <c r="N530" i="8"/>
  <c r="N531" i="8"/>
  <c r="N532" i="8"/>
  <c r="N533" i="8"/>
  <c r="N534" i="8"/>
  <c r="N535" i="8"/>
  <c r="N536" i="8"/>
  <c r="N537" i="8"/>
  <c r="N538" i="8"/>
  <c r="N539" i="8"/>
  <c r="N540" i="8"/>
  <c r="N541" i="8"/>
  <c r="N542" i="8"/>
  <c r="N543" i="8"/>
  <c r="N544" i="8"/>
  <c r="N545" i="8"/>
  <c r="N546" i="8"/>
  <c r="N547" i="8"/>
  <c r="N548" i="8"/>
  <c r="N549" i="8"/>
  <c r="N550" i="8"/>
  <c r="N551" i="8"/>
  <c r="N552" i="8"/>
  <c r="N553" i="8"/>
  <c r="N554" i="8"/>
  <c r="N555" i="8"/>
  <c r="N556" i="8"/>
  <c r="N557" i="8"/>
  <c r="N558" i="8"/>
  <c r="N559" i="8"/>
  <c r="N560" i="8"/>
  <c r="N561" i="8"/>
  <c r="N562" i="8"/>
  <c r="N563" i="8"/>
  <c r="N564" i="8"/>
  <c r="N565" i="8"/>
  <c r="N566" i="8"/>
  <c r="N567" i="8"/>
  <c r="N568" i="8"/>
  <c r="N569" i="8"/>
  <c r="N570" i="8"/>
  <c r="N571" i="8"/>
  <c r="N572" i="8"/>
  <c r="N573" i="8"/>
  <c r="N574" i="8"/>
  <c r="N575" i="8"/>
  <c r="N576" i="8"/>
  <c r="N577" i="8"/>
  <c r="N578" i="8"/>
  <c r="N579" i="8"/>
  <c r="N580" i="8"/>
  <c r="N581" i="8"/>
  <c r="N582" i="8"/>
  <c r="N583" i="8"/>
  <c r="N584" i="8"/>
  <c r="N585" i="8"/>
  <c r="N586" i="8"/>
  <c r="N587" i="8"/>
  <c r="N588" i="8"/>
  <c r="N589" i="8"/>
  <c r="N590" i="8"/>
  <c r="N591" i="8"/>
  <c r="N592" i="8"/>
  <c r="N593" i="8"/>
  <c r="N594" i="8"/>
  <c r="N595" i="8"/>
  <c r="N596" i="8"/>
  <c r="N597" i="8"/>
  <c r="N598" i="8"/>
  <c r="N599" i="8"/>
  <c r="N600" i="8"/>
  <c r="N601" i="8"/>
  <c r="N602" i="8"/>
  <c r="N603" i="8"/>
  <c r="N604" i="8"/>
  <c r="N605" i="8"/>
  <c r="N606" i="8"/>
  <c r="N607" i="8"/>
  <c r="N608" i="8"/>
  <c r="N609" i="8"/>
  <c r="N610" i="8"/>
  <c r="N611" i="8"/>
  <c r="N612" i="8"/>
  <c r="N613" i="8"/>
  <c r="N614" i="8"/>
  <c r="N615" i="8"/>
  <c r="N616" i="8"/>
  <c r="N617" i="8"/>
  <c r="N618" i="8"/>
  <c r="N619" i="8"/>
  <c r="N620" i="8"/>
  <c r="N621" i="8"/>
  <c r="N622" i="8"/>
  <c r="N623" i="8"/>
  <c r="N624" i="8"/>
  <c r="N625" i="8"/>
  <c r="N626" i="8"/>
  <c r="N627" i="8"/>
  <c r="N628" i="8"/>
  <c r="N629" i="8"/>
  <c r="N630" i="8"/>
  <c r="N631" i="8"/>
  <c r="N632" i="8"/>
  <c r="N633" i="8"/>
  <c r="N634" i="8"/>
  <c r="N635" i="8"/>
  <c r="N636" i="8"/>
  <c r="N637" i="8"/>
  <c r="N638" i="8"/>
  <c r="N639" i="8"/>
  <c r="N640" i="8"/>
  <c r="N641" i="8"/>
  <c r="N642" i="8"/>
  <c r="N643" i="8"/>
  <c r="N644" i="8"/>
  <c r="N645" i="8"/>
  <c r="N646" i="8"/>
  <c r="N647" i="8"/>
  <c r="N648" i="8"/>
  <c r="N649" i="8"/>
  <c r="N650" i="8"/>
  <c r="N651" i="8"/>
  <c r="N652" i="8"/>
  <c r="N653" i="8"/>
  <c r="N654" i="8"/>
  <c r="N655" i="8"/>
  <c r="N656" i="8"/>
  <c r="N657" i="8"/>
  <c r="N658" i="8"/>
  <c r="N659" i="8"/>
  <c r="N660" i="8"/>
  <c r="N661" i="8"/>
  <c r="N662" i="8"/>
  <c r="N663" i="8"/>
  <c r="N664" i="8"/>
  <c r="N665" i="8"/>
  <c r="N666" i="8"/>
  <c r="N667" i="8"/>
  <c r="N668" i="8"/>
  <c r="N669" i="8"/>
  <c r="N670" i="8"/>
  <c r="N671" i="8"/>
  <c r="N672" i="8"/>
  <c r="N673" i="8"/>
  <c r="N674" i="8"/>
  <c r="N675" i="8"/>
  <c r="N676" i="8"/>
  <c r="N677" i="8"/>
  <c r="N678" i="8"/>
  <c r="N679" i="8"/>
  <c r="N680" i="8"/>
  <c r="N681" i="8"/>
  <c r="N682" i="8"/>
  <c r="N683" i="8"/>
  <c r="N684" i="8"/>
  <c r="N685" i="8"/>
  <c r="N686" i="8"/>
  <c r="N687" i="8"/>
  <c r="N688" i="8"/>
  <c r="N689" i="8"/>
  <c r="N690" i="8"/>
  <c r="N691" i="8"/>
  <c r="N692" i="8"/>
  <c r="N693" i="8"/>
  <c r="N694" i="8"/>
  <c r="N695" i="8"/>
  <c r="N696" i="8"/>
  <c r="N697" i="8"/>
  <c r="N698" i="8"/>
  <c r="N699" i="8"/>
  <c r="N700" i="8"/>
  <c r="N701" i="8"/>
  <c r="N702" i="8"/>
  <c r="N703" i="8"/>
  <c r="N704" i="8"/>
  <c r="N705" i="8"/>
  <c r="N706" i="8"/>
  <c r="N707" i="8"/>
  <c r="N708" i="8"/>
  <c r="N709" i="8"/>
  <c r="N710" i="8"/>
  <c r="N711" i="8"/>
  <c r="N712" i="8"/>
  <c r="N713" i="8"/>
  <c r="N714" i="8"/>
  <c r="N715" i="8"/>
  <c r="N716" i="8"/>
  <c r="N717" i="8"/>
  <c r="N718" i="8"/>
  <c r="N719" i="8"/>
  <c r="N720" i="8"/>
  <c r="N721" i="8"/>
  <c r="N722" i="8"/>
  <c r="N723" i="8"/>
  <c r="N724" i="8"/>
  <c r="N725" i="8"/>
  <c r="N726" i="8"/>
  <c r="N727" i="8"/>
  <c r="N728" i="8"/>
  <c r="N729" i="8"/>
  <c r="N730" i="8"/>
  <c r="N731" i="8"/>
  <c r="N732" i="8"/>
  <c r="N733" i="8"/>
  <c r="N734" i="8"/>
  <c r="N735" i="8"/>
  <c r="N736" i="8"/>
  <c r="N737" i="8"/>
  <c r="N738" i="8"/>
  <c r="N739" i="8"/>
  <c r="N740" i="8"/>
  <c r="N741" i="8"/>
  <c r="N742" i="8"/>
  <c r="N743" i="8"/>
  <c r="N744" i="8"/>
  <c r="N745" i="8"/>
  <c r="N746" i="8"/>
  <c r="N747" i="8"/>
  <c r="N748" i="8"/>
  <c r="N749" i="8"/>
  <c r="N750" i="8"/>
  <c r="N751" i="8"/>
  <c r="N752" i="8"/>
  <c r="N753" i="8"/>
  <c r="N754" i="8"/>
  <c r="N755" i="8"/>
  <c r="N756" i="8"/>
  <c r="N757" i="8"/>
  <c r="N758" i="8"/>
  <c r="N759" i="8"/>
  <c r="N760" i="8"/>
  <c r="N761" i="8"/>
  <c r="N762" i="8"/>
  <c r="N763" i="8"/>
  <c r="N764" i="8"/>
  <c r="N765" i="8"/>
  <c r="N766" i="8"/>
  <c r="N767" i="8"/>
  <c r="N768" i="8"/>
  <c r="N769" i="8"/>
  <c r="N770" i="8"/>
  <c r="N771" i="8"/>
  <c r="N772" i="8"/>
  <c r="N773" i="8"/>
  <c r="N774" i="8"/>
  <c r="N775" i="8"/>
  <c r="N776" i="8"/>
  <c r="N777" i="8"/>
  <c r="N778" i="8"/>
  <c r="N779" i="8"/>
  <c r="N780" i="8"/>
  <c r="N781" i="8"/>
  <c r="N782" i="8"/>
  <c r="N783" i="8"/>
  <c r="N784" i="8"/>
  <c r="N785" i="8"/>
  <c r="N786" i="8"/>
  <c r="N787" i="8"/>
  <c r="N788" i="8"/>
  <c r="N789" i="8"/>
  <c r="N790" i="8"/>
  <c r="N791" i="8"/>
  <c r="N792" i="8"/>
  <c r="N793" i="8"/>
  <c r="N794" i="8"/>
  <c r="N795" i="8"/>
  <c r="N796" i="8"/>
  <c r="N797" i="8"/>
  <c r="N798" i="8"/>
  <c r="N799" i="8"/>
  <c r="N800" i="8"/>
  <c r="N801" i="8"/>
  <c r="N802" i="8"/>
  <c r="N803" i="8"/>
  <c r="N804" i="8"/>
  <c r="N805" i="8"/>
  <c r="N806" i="8"/>
  <c r="N807" i="8"/>
  <c r="N808" i="8"/>
  <c r="N809" i="8"/>
  <c r="N810" i="8"/>
  <c r="N811" i="8"/>
  <c r="N812" i="8"/>
  <c r="N813" i="8"/>
  <c r="N814" i="8"/>
  <c r="N815" i="8"/>
  <c r="N816" i="8"/>
  <c r="N817" i="8"/>
  <c r="N818" i="8"/>
  <c r="N819" i="8"/>
  <c r="N820" i="8"/>
  <c r="N821" i="8"/>
  <c r="N822" i="8"/>
  <c r="N823" i="8"/>
  <c r="N824" i="8"/>
  <c r="N825" i="8"/>
  <c r="N826" i="8"/>
  <c r="N827" i="8"/>
  <c r="N828" i="8"/>
  <c r="N829" i="8"/>
  <c r="N830" i="8"/>
  <c r="N831" i="8"/>
  <c r="N832" i="8"/>
  <c r="N833" i="8"/>
  <c r="N834" i="8"/>
  <c r="N835" i="8"/>
  <c r="N836" i="8"/>
  <c r="N837" i="8"/>
  <c r="N838" i="8"/>
  <c r="N839" i="8"/>
  <c r="N840" i="8"/>
  <c r="N841" i="8"/>
  <c r="N842" i="8"/>
  <c r="N843" i="8"/>
  <c r="N844" i="8"/>
  <c r="N845" i="8"/>
  <c r="N846" i="8"/>
  <c r="N847" i="8"/>
  <c r="N848" i="8"/>
  <c r="N849" i="8"/>
  <c r="N850" i="8"/>
  <c r="N851" i="8"/>
  <c r="N852" i="8"/>
  <c r="N853" i="8"/>
  <c r="N854" i="8"/>
  <c r="N855" i="8"/>
  <c r="N856" i="8"/>
  <c r="N857" i="8"/>
  <c r="N858" i="8"/>
  <c r="N859" i="8"/>
  <c r="N860" i="8"/>
  <c r="N861" i="8"/>
  <c r="N862" i="8"/>
  <c r="N863" i="8"/>
  <c r="N864" i="8"/>
  <c r="N865" i="8"/>
  <c r="N866" i="8"/>
  <c r="N867" i="8"/>
  <c r="N868" i="8"/>
  <c r="N869" i="8"/>
  <c r="N870" i="8"/>
  <c r="N871" i="8"/>
  <c r="N872" i="8"/>
  <c r="N873" i="8"/>
  <c r="N874" i="8"/>
  <c r="N875" i="8"/>
  <c r="N876" i="8"/>
  <c r="N877" i="8"/>
  <c r="N878" i="8"/>
  <c r="N879" i="8"/>
  <c r="N880" i="8"/>
  <c r="N881" i="8"/>
  <c r="N882" i="8"/>
  <c r="N883" i="8"/>
  <c r="N884" i="8"/>
  <c r="N885" i="8"/>
  <c r="N886" i="8"/>
  <c r="N887" i="8"/>
  <c r="N888" i="8"/>
  <c r="N889" i="8"/>
  <c r="N890" i="8"/>
  <c r="N891" i="8"/>
  <c r="N892" i="8"/>
  <c r="N893" i="8"/>
  <c r="N894" i="8"/>
  <c r="N895" i="8"/>
  <c r="N896" i="8"/>
  <c r="N897" i="8"/>
  <c r="N898" i="8"/>
  <c r="N899" i="8"/>
  <c r="N900" i="8"/>
  <c r="N901" i="8"/>
  <c r="N902" i="8"/>
  <c r="N903" i="8"/>
  <c r="N904" i="8"/>
  <c r="N905" i="8"/>
  <c r="N906" i="8"/>
  <c r="N907" i="8"/>
  <c r="N908" i="8"/>
  <c r="N909" i="8"/>
  <c r="N910" i="8"/>
  <c r="N911" i="8"/>
  <c r="N912" i="8"/>
  <c r="N913" i="8"/>
  <c r="N914" i="8"/>
  <c r="N915" i="8"/>
  <c r="N916" i="8"/>
  <c r="N917" i="8"/>
  <c r="N918" i="8"/>
  <c r="N919" i="8"/>
  <c r="N920" i="8"/>
  <c r="N921" i="8"/>
  <c r="N922" i="8"/>
  <c r="N923" i="8"/>
  <c r="N924" i="8"/>
  <c r="N925" i="8"/>
  <c r="N926" i="8"/>
  <c r="N927" i="8"/>
  <c r="N928" i="8"/>
  <c r="N929" i="8"/>
  <c r="N930" i="8"/>
  <c r="N931" i="8"/>
  <c r="N932" i="8"/>
  <c r="N933" i="8"/>
  <c r="N934" i="8"/>
  <c r="N935" i="8"/>
  <c r="N936" i="8"/>
  <c r="N937" i="8"/>
  <c r="N938" i="8"/>
  <c r="N939" i="8"/>
  <c r="N940" i="8"/>
  <c r="N941" i="8"/>
  <c r="N942" i="8"/>
  <c r="N943" i="8"/>
  <c r="N944" i="8"/>
  <c r="N945" i="8"/>
  <c r="N946" i="8"/>
  <c r="N947" i="8"/>
  <c r="N948" i="8"/>
  <c r="N949" i="8"/>
  <c r="N950" i="8"/>
  <c r="N951" i="8"/>
  <c r="N952" i="8"/>
  <c r="N953" i="8"/>
  <c r="N954" i="8"/>
  <c r="N955" i="8"/>
  <c r="N956" i="8"/>
  <c r="N957" i="8"/>
  <c r="N958" i="8"/>
  <c r="N959" i="8"/>
  <c r="N960" i="8"/>
  <c r="N961" i="8"/>
  <c r="N962" i="8"/>
  <c r="N963" i="8"/>
  <c r="N964" i="8"/>
  <c r="N965" i="8"/>
  <c r="N966" i="8"/>
  <c r="N967" i="8"/>
  <c r="N968" i="8"/>
  <c r="N969" i="8"/>
  <c r="N970" i="8"/>
  <c r="N971" i="8"/>
  <c r="N972" i="8"/>
  <c r="N973" i="8"/>
  <c r="N974" i="8"/>
  <c r="N975" i="8"/>
  <c r="N976" i="8"/>
  <c r="N977" i="8"/>
  <c r="N978" i="8"/>
  <c r="N979" i="8"/>
  <c r="N980" i="8"/>
  <c r="N981" i="8"/>
  <c r="N982" i="8"/>
  <c r="N983" i="8"/>
  <c r="N984" i="8"/>
  <c r="N985" i="8"/>
  <c r="N986" i="8"/>
  <c r="N987" i="8"/>
  <c r="N988" i="8"/>
  <c r="N989" i="8"/>
  <c r="N990" i="8"/>
  <c r="N991" i="8"/>
  <c r="N992" i="8"/>
  <c r="N993" i="8"/>
  <c r="N994" i="8"/>
  <c r="N995" i="8"/>
  <c r="N996" i="8"/>
  <c r="N997" i="8"/>
  <c r="N998" i="8"/>
  <c r="N999" i="8"/>
  <c r="N1000" i="8"/>
  <c r="N1001" i="8"/>
  <c r="P999" i="8" l="1"/>
  <c r="P995" i="8"/>
  <c r="P991" i="8"/>
  <c r="P987" i="8"/>
  <c r="P983" i="8"/>
  <c r="P979" i="8"/>
  <c r="P975" i="8"/>
  <c r="P971" i="8"/>
  <c r="P967" i="8"/>
  <c r="P963" i="8"/>
  <c r="P959" i="8"/>
  <c r="P955" i="8"/>
  <c r="P951" i="8"/>
  <c r="P947" i="8"/>
  <c r="P943" i="8"/>
  <c r="P939" i="8"/>
  <c r="P935" i="8"/>
  <c r="P931" i="8"/>
  <c r="P927" i="8"/>
  <c r="P923" i="8"/>
  <c r="P919" i="8"/>
  <c r="P915" i="8"/>
  <c r="P911" i="8"/>
  <c r="P907" i="8"/>
  <c r="P903" i="8"/>
  <c r="P899" i="8"/>
  <c r="P895" i="8"/>
  <c r="P891" i="8"/>
  <c r="P887" i="8"/>
  <c r="P883" i="8"/>
  <c r="P879" i="8"/>
  <c r="P875" i="8"/>
  <c r="P871" i="8"/>
  <c r="P867" i="8"/>
  <c r="P863" i="8"/>
  <c r="P859" i="8"/>
  <c r="P855" i="8"/>
  <c r="P851" i="8"/>
  <c r="P847" i="8"/>
  <c r="P843" i="8"/>
  <c r="P839" i="8"/>
  <c r="P835" i="8"/>
  <c r="P831" i="8"/>
  <c r="P827" i="8"/>
  <c r="P823" i="8"/>
  <c r="P819" i="8"/>
  <c r="P815" i="8"/>
  <c r="P811" i="8"/>
  <c r="P807" i="8"/>
  <c r="P803" i="8"/>
  <c r="P799" i="8"/>
  <c r="P795" i="8"/>
  <c r="P791" i="8"/>
  <c r="P787" i="8"/>
  <c r="P783" i="8"/>
  <c r="P779" i="8"/>
  <c r="P775" i="8"/>
  <c r="P771" i="8"/>
  <c r="P767" i="8"/>
  <c r="P763" i="8"/>
  <c r="P759" i="8"/>
  <c r="P755" i="8"/>
  <c r="P751" i="8"/>
  <c r="P747" i="8"/>
  <c r="P743" i="8"/>
  <c r="P739" i="8"/>
  <c r="P735" i="8"/>
  <c r="P731" i="8"/>
  <c r="P407" i="8"/>
  <c r="P351" i="8"/>
  <c r="P1000" i="8"/>
  <c r="P996" i="8"/>
  <c r="P992" i="8"/>
  <c r="P988" i="8"/>
  <c r="P984" i="8"/>
  <c r="P980" i="8"/>
  <c r="P976" i="8"/>
  <c r="P972" i="8"/>
  <c r="P968" i="8"/>
  <c r="P964" i="8"/>
  <c r="P960" i="8"/>
  <c r="P956" i="8"/>
  <c r="P952" i="8"/>
  <c r="P948" i="8"/>
  <c r="P944" i="8"/>
  <c r="P940" i="8"/>
  <c r="P936" i="8"/>
  <c r="P932" i="8"/>
  <c r="P928" i="8"/>
  <c r="P924" i="8"/>
  <c r="P920" i="8"/>
  <c r="P916" i="8"/>
  <c r="P912" i="8"/>
  <c r="P908" i="8"/>
  <c r="P904" i="8"/>
  <c r="P900" i="8"/>
  <c r="P896" i="8"/>
  <c r="P892" i="8"/>
  <c r="P888" i="8"/>
  <c r="P884" i="8"/>
  <c r="P880" i="8"/>
  <c r="P876" i="8"/>
  <c r="P872" i="8"/>
  <c r="P868" i="8"/>
  <c r="P864" i="8"/>
  <c r="P860" i="8"/>
  <c r="P856" i="8"/>
  <c r="P852" i="8"/>
  <c r="P848" i="8"/>
  <c r="P844" i="8"/>
  <c r="P840" i="8"/>
  <c r="P836" i="8"/>
  <c r="P832" i="8"/>
  <c r="P828" i="8"/>
  <c r="P824" i="8"/>
  <c r="P820" i="8"/>
  <c r="P816" i="8"/>
  <c r="P812" i="8"/>
  <c r="P808" i="8"/>
  <c r="P804" i="8"/>
  <c r="P800" i="8"/>
  <c r="P796" i="8"/>
  <c r="P792" i="8"/>
  <c r="P788" i="8"/>
  <c r="P784" i="8"/>
  <c r="P780" i="8"/>
  <c r="P776" i="8"/>
  <c r="P772" i="8"/>
  <c r="P768" i="8"/>
  <c r="P764" i="8"/>
  <c r="P760" i="8"/>
  <c r="P756" i="8"/>
  <c r="P752" i="8"/>
  <c r="P748" i="8"/>
  <c r="P744" i="8"/>
  <c r="P740" i="8"/>
  <c r="P736" i="8"/>
  <c r="P732" i="8"/>
  <c r="P728" i="8"/>
  <c r="P724" i="8"/>
  <c r="P720" i="8"/>
  <c r="P716" i="8"/>
  <c r="P712" i="8"/>
  <c r="P708" i="8"/>
  <c r="P704" i="8"/>
  <c r="P700" i="8"/>
  <c r="P696" i="8"/>
  <c r="P692" i="8"/>
  <c r="P688" i="8"/>
  <c r="P684" i="8"/>
  <c r="P680" i="8"/>
  <c r="P676" i="8"/>
  <c r="P672" i="8"/>
  <c r="P668" i="8"/>
  <c r="P664" i="8"/>
  <c r="P660" i="8"/>
  <c r="P656" i="8"/>
  <c r="P652" i="8"/>
  <c r="P648" i="8"/>
  <c r="P644" i="8"/>
  <c r="P640" i="8"/>
  <c r="P636" i="8"/>
  <c r="P632" i="8"/>
  <c r="P628" i="8"/>
  <c r="P624" i="8"/>
  <c r="P620" i="8"/>
  <c r="P616" i="8"/>
  <c r="P612" i="8"/>
  <c r="P608" i="8"/>
  <c r="P604" i="8"/>
  <c r="P600" i="8"/>
  <c r="P596" i="8"/>
  <c r="P592" i="8"/>
  <c r="P588" i="8"/>
  <c r="P584" i="8"/>
  <c r="P580" i="8"/>
  <c r="P576" i="8"/>
  <c r="P572" i="8"/>
  <c r="P568" i="8"/>
  <c r="P564" i="8"/>
  <c r="P560" i="8"/>
  <c r="P556" i="8"/>
  <c r="P552" i="8"/>
  <c r="P548" i="8"/>
  <c r="P544" i="8"/>
  <c r="P540" i="8"/>
  <c r="P536" i="8"/>
  <c r="P532" i="8"/>
  <c r="P528" i="8"/>
  <c r="P524" i="8"/>
  <c r="P520" i="8"/>
  <c r="P516" i="8"/>
  <c r="P512" i="8"/>
  <c r="P508" i="8"/>
  <c r="P504" i="8"/>
  <c r="P500" i="8"/>
  <c r="P496" i="8"/>
  <c r="P492" i="8"/>
  <c r="P488" i="8"/>
  <c r="P484" i="8"/>
  <c r="P480" i="8"/>
  <c r="P403" i="8"/>
  <c r="P399" i="8"/>
  <c r="P395" i="8"/>
  <c r="P391" i="8"/>
  <c r="P387" i="8"/>
  <c r="P383" i="8"/>
  <c r="P379" i="8"/>
  <c r="P375" i="8"/>
  <c r="P371" i="8"/>
  <c r="P367" i="8"/>
  <c r="P363" i="8"/>
  <c r="P355" i="8"/>
  <c r="P727" i="8"/>
  <c r="P723" i="8"/>
  <c r="P719" i="8"/>
  <c r="P715" i="8"/>
  <c r="P711" i="8"/>
  <c r="P707" i="8"/>
  <c r="P703" i="8"/>
  <c r="P699" i="8"/>
  <c r="P695" i="8"/>
  <c r="P691" i="8"/>
  <c r="P687" i="8"/>
  <c r="P683" i="8"/>
  <c r="P679" i="8"/>
  <c r="P675" i="8"/>
  <c r="P671" i="8"/>
  <c r="P667" i="8"/>
  <c r="P663" i="8"/>
  <c r="P659" i="8"/>
  <c r="P655" i="8"/>
  <c r="P651" i="8"/>
  <c r="P647" i="8"/>
  <c r="P643" i="8"/>
  <c r="P639" i="8"/>
  <c r="P635" i="8"/>
  <c r="P631" i="8"/>
  <c r="P627" i="8"/>
  <c r="P623" i="8"/>
  <c r="P619" i="8"/>
  <c r="P615" i="8"/>
  <c r="P611" i="8"/>
  <c r="P607" i="8"/>
  <c r="P603" i="8"/>
  <c r="P599" i="8"/>
  <c r="P595" i="8"/>
  <c r="P591" i="8"/>
  <c r="P587" i="8"/>
  <c r="P583" i="8"/>
  <c r="P579" i="8"/>
  <c r="P575" i="8"/>
  <c r="P571" i="8"/>
  <c r="P567" i="8"/>
  <c r="P563" i="8"/>
  <c r="P559" i="8"/>
  <c r="P555" i="8"/>
  <c r="P551" i="8"/>
  <c r="P547" i="8"/>
  <c r="P543" i="8"/>
  <c r="P539" i="8"/>
  <c r="P535" i="8"/>
  <c r="P531" i="8"/>
  <c r="P527" i="8"/>
  <c r="P523" i="8"/>
  <c r="P519" i="8"/>
  <c r="P515" i="8"/>
  <c r="P511" i="8"/>
  <c r="P507" i="8"/>
  <c r="P503" i="8"/>
  <c r="P499" i="8"/>
  <c r="P495" i="8"/>
  <c r="P491" i="8"/>
  <c r="P487" i="8"/>
  <c r="P483" i="8"/>
  <c r="P479" i="8"/>
  <c r="P475" i="8"/>
  <c r="P471" i="8"/>
  <c r="P467" i="8"/>
  <c r="P463" i="8"/>
  <c r="P459" i="8"/>
  <c r="P455" i="8"/>
  <c r="P451" i="8"/>
  <c r="P447" i="8"/>
  <c r="P443" i="8"/>
  <c r="P439" i="8"/>
  <c r="P435" i="8"/>
  <c r="P431" i="8"/>
  <c r="P427" i="8"/>
  <c r="P423" i="8"/>
  <c r="P419" i="8"/>
  <c r="P415" i="8"/>
  <c r="P411" i="8"/>
  <c r="P359" i="8"/>
  <c r="P347" i="8"/>
  <c r="P343" i="8"/>
  <c r="P339" i="8"/>
  <c r="P335" i="8"/>
  <c r="P331" i="8"/>
  <c r="P327" i="8"/>
  <c r="P323" i="8"/>
  <c r="P319" i="8"/>
  <c r="P315" i="8"/>
  <c r="P311" i="8"/>
  <c r="P307" i="8"/>
  <c r="P303" i="8"/>
  <c r="P299" i="8"/>
  <c r="P295" i="8"/>
  <c r="P291" i="8"/>
  <c r="P287" i="8"/>
  <c r="P283" i="8"/>
  <c r="P279" i="8"/>
  <c r="P275" i="8"/>
  <c r="P271" i="8"/>
  <c r="P267" i="8"/>
  <c r="P263" i="8"/>
  <c r="P259" i="8"/>
  <c r="P255" i="8"/>
  <c r="P251" i="8"/>
  <c r="P247" i="8"/>
  <c r="P243" i="8"/>
  <c r="P239" i="8"/>
  <c r="P235" i="8"/>
  <c r="P231" i="8"/>
  <c r="P227" i="8"/>
  <c r="P223" i="8"/>
  <c r="P219" i="8"/>
  <c r="P215" i="8"/>
  <c r="P211" i="8"/>
  <c r="P207" i="8"/>
  <c r="P203" i="8"/>
  <c r="P199" i="8"/>
  <c r="P195" i="8"/>
  <c r="P191" i="8"/>
  <c r="P187" i="8"/>
  <c r="P183" i="8"/>
  <c r="P179" i="8"/>
  <c r="P175" i="8"/>
  <c r="P171" i="8"/>
  <c r="P167" i="8"/>
  <c r="P163" i="8"/>
  <c r="P159" i="8"/>
  <c r="P155" i="8"/>
  <c r="P151" i="8"/>
  <c r="P147" i="8"/>
  <c r="P143" i="8"/>
  <c r="P139" i="8"/>
  <c r="P135" i="8"/>
  <c r="P131" i="8"/>
  <c r="P127" i="8"/>
  <c r="P123" i="8"/>
  <c r="P119" i="8"/>
  <c r="P115" i="8"/>
  <c r="P111" i="8"/>
  <c r="P107" i="8"/>
  <c r="P103" i="8"/>
  <c r="P99" i="8"/>
  <c r="P95" i="8"/>
  <c r="P91" i="8"/>
  <c r="P87" i="8"/>
  <c r="P83" i="8"/>
  <c r="P79" i="8"/>
  <c r="P75" i="8"/>
  <c r="P71" i="8"/>
  <c r="P67" i="8"/>
  <c r="P63" i="8"/>
  <c r="P59" i="8"/>
  <c r="P55" i="8"/>
  <c r="P51" i="8"/>
  <c r="P47" i="8"/>
  <c r="P43" i="8"/>
  <c r="P39" i="8"/>
  <c r="P35" i="8"/>
  <c r="P31" i="8"/>
  <c r="P27" i="8"/>
  <c r="P23" i="8"/>
  <c r="P19" i="8"/>
  <c r="P15" i="8"/>
  <c r="P11" i="8"/>
  <c r="P994" i="8"/>
  <c r="P986" i="8"/>
  <c r="P978" i="8"/>
  <c r="P970" i="8"/>
  <c r="P962" i="8"/>
  <c r="P954" i="8"/>
  <c r="P946" i="8"/>
  <c r="P938" i="8"/>
  <c r="P930" i="8"/>
  <c r="P922" i="8"/>
  <c r="P914" i="8"/>
  <c r="P906" i="8"/>
  <c r="P898" i="8"/>
  <c r="P890" i="8"/>
  <c r="P882" i="8"/>
  <c r="P874" i="8"/>
  <c r="P866" i="8"/>
  <c r="P858" i="8"/>
  <c r="P850" i="8"/>
  <c r="P842" i="8"/>
  <c r="P834" i="8"/>
  <c r="P826" i="8"/>
  <c r="P818" i="8"/>
  <c r="P810" i="8"/>
  <c r="P802" i="8"/>
  <c r="P794" i="8"/>
  <c r="P786" i="8"/>
  <c r="P778" i="8"/>
  <c r="P770" i="8"/>
  <c r="P762" i="8"/>
  <c r="P754" i="8"/>
  <c r="P746" i="8"/>
  <c r="P738" i="8"/>
  <c r="P730" i="8"/>
  <c r="P722" i="8"/>
  <c r="P714" i="8"/>
  <c r="P706" i="8"/>
  <c r="P698" i="8"/>
  <c r="P690" i="8"/>
  <c r="P682" i="8"/>
  <c r="P674" i="8"/>
  <c r="P666" i="8"/>
  <c r="P662" i="8"/>
  <c r="P658" i="8"/>
  <c r="P650" i="8"/>
  <c r="P642" i="8"/>
  <c r="P634" i="8"/>
  <c r="P626" i="8"/>
  <c r="P618" i="8"/>
  <c r="P610" i="8"/>
  <c r="P602" i="8"/>
  <c r="P594" i="8"/>
  <c r="P582" i="8"/>
  <c r="P574" i="8"/>
  <c r="P566" i="8"/>
  <c r="P558" i="8"/>
  <c r="P550" i="8"/>
  <c r="P542" i="8"/>
  <c r="P534" i="8"/>
  <c r="P526" i="8"/>
  <c r="P518" i="8"/>
  <c r="P510" i="8"/>
  <c r="P502" i="8"/>
  <c r="P494" i="8"/>
  <c r="P486" i="8"/>
  <c r="P478" i="8"/>
  <c r="P470" i="8"/>
  <c r="P462" i="8"/>
  <c r="P454" i="8"/>
  <c r="P446" i="8"/>
  <c r="P442" i="8"/>
  <c r="P434" i="8"/>
  <c r="P426" i="8"/>
  <c r="P418" i="8"/>
  <c r="P410" i="8"/>
  <c r="P402" i="8"/>
  <c r="P394" i="8"/>
  <c r="P386" i="8"/>
  <c r="P378" i="8"/>
  <c r="P370" i="8"/>
  <c r="P362" i="8"/>
  <c r="P354" i="8"/>
  <c r="P346" i="8"/>
  <c r="P338" i="8"/>
  <c r="P330" i="8"/>
  <c r="P322" i="8"/>
  <c r="P314" i="8"/>
  <c r="P306" i="8"/>
  <c r="P298" i="8"/>
  <c r="P290" i="8"/>
  <c r="P286" i="8"/>
  <c r="P278" i="8"/>
  <c r="P270" i="8"/>
  <c r="P262" i="8"/>
  <c r="P254" i="8"/>
  <c r="P246" i="8"/>
  <c r="P238" i="8"/>
  <c r="P230" i="8"/>
  <c r="P222" i="8"/>
  <c r="P214" i="8"/>
  <c r="P206" i="8"/>
  <c r="P198" i="8"/>
  <c r="P190" i="8"/>
  <c r="P182" i="8"/>
  <c r="P174" i="8"/>
  <c r="P166" i="8"/>
  <c r="P158" i="8"/>
  <c r="P150" i="8"/>
  <c r="P142" i="8"/>
  <c r="P134" i="8"/>
  <c r="P126" i="8"/>
  <c r="P118" i="8"/>
  <c r="P102" i="8"/>
  <c r="P94" i="8"/>
  <c r="P86" i="8"/>
  <c r="P78" i="8"/>
  <c r="P70" i="8"/>
  <c r="P62" i="8"/>
  <c r="P22" i="8"/>
  <c r="P18" i="8"/>
  <c r="P14" i="8"/>
  <c r="P10" i="8"/>
  <c r="P1001" i="8"/>
  <c r="P997" i="8"/>
  <c r="P993" i="8"/>
  <c r="P989" i="8"/>
  <c r="P985" i="8"/>
  <c r="P981" i="8"/>
  <c r="P977" i="8"/>
  <c r="P973" i="8"/>
  <c r="P969" i="8"/>
  <c r="P965" i="8"/>
  <c r="P961" i="8"/>
  <c r="P957" i="8"/>
  <c r="P953" i="8"/>
  <c r="P949" i="8"/>
  <c r="P945" i="8"/>
  <c r="P941" i="8"/>
  <c r="P937" i="8"/>
  <c r="P933" i="8"/>
  <c r="P929" i="8"/>
  <c r="P925" i="8"/>
  <c r="P921" i="8"/>
  <c r="P917" i="8"/>
  <c r="P913" i="8"/>
  <c r="P909" i="8"/>
  <c r="P905" i="8"/>
  <c r="P901" i="8"/>
  <c r="P897" i="8"/>
  <c r="P893" i="8"/>
  <c r="P889" i="8"/>
  <c r="P885" i="8"/>
  <c r="P881" i="8"/>
  <c r="P877" i="8"/>
  <c r="P873" i="8"/>
  <c r="P869" i="8"/>
  <c r="P865" i="8"/>
  <c r="P861" i="8"/>
  <c r="P857" i="8"/>
  <c r="P853" i="8"/>
  <c r="P849" i="8"/>
  <c r="P845" i="8"/>
  <c r="P841" i="8"/>
  <c r="P837" i="8"/>
  <c r="P833" i="8"/>
  <c r="P829" i="8"/>
  <c r="P825" i="8"/>
  <c r="P821" i="8"/>
  <c r="P817" i="8"/>
  <c r="P813" i="8"/>
  <c r="P809" i="8"/>
  <c r="P805" i="8"/>
  <c r="P801" i="8"/>
  <c r="P797" i="8"/>
  <c r="P793" i="8"/>
  <c r="P789" i="8"/>
  <c r="P785" i="8"/>
  <c r="P781" i="8"/>
  <c r="P777" i="8"/>
  <c r="P773" i="8"/>
  <c r="P769" i="8"/>
  <c r="P765" i="8"/>
  <c r="P761" i="8"/>
  <c r="P757" i="8"/>
  <c r="P753" i="8"/>
  <c r="P749" i="8"/>
  <c r="P745" i="8"/>
  <c r="P741" i="8"/>
  <c r="P737" i="8"/>
  <c r="P733" i="8"/>
  <c r="P729" i="8"/>
  <c r="P725" i="8"/>
  <c r="P721" i="8"/>
  <c r="P717" i="8"/>
  <c r="P713" i="8"/>
  <c r="P709" i="8"/>
  <c r="P705" i="8"/>
  <c r="P701" i="8"/>
  <c r="P697" i="8"/>
  <c r="P693" i="8"/>
  <c r="P998" i="8"/>
  <c r="P990" i="8"/>
  <c r="P982" i="8"/>
  <c r="P974" i="8"/>
  <c r="P966" i="8"/>
  <c r="P958" i="8"/>
  <c r="P950" i="8"/>
  <c r="P942" i="8"/>
  <c r="P934" i="8"/>
  <c r="P926" i="8"/>
  <c r="P918" i="8"/>
  <c r="P910" i="8"/>
  <c r="P902" i="8"/>
  <c r="P894" i="8"/>
  <c r="P886" i="8"/>
  <c r="P878" i="8"/>
  <c r="P870" i="8"/>
  <c r="P862" i="8"/>
  <c r="P854" i="8"/>
  <c r="P846" i="8"/>
  <c r="P838" i="8"/>
  <c r="P830" i="8"/>
  <c r="P822" i="8"/>
  <c r="P814" i="8"/>
  <c r="P806" i="8"/>
  <c r="P798" i="8"/>
  <c r="P790" i="8"/>
  <c r="P782" i="8"/>
  <c r="P774" i="8"/>
  <c r="P766" i="8"/>
  <c r="P758" i="8"/>
  <c r="P750" i="8"/>
  <c r="P742" i="8"/>
  <c r="P734" i="8"/>
  <c r="P726" i="8"/>
  <c r="P718" i="8"/>
  <c r="P710" i="8"/>
  <c r="P702" i="8"/>
  <c r="P694" i="8"/>
  <c r="P686" i="8"/>
  <c r="P678" i="8"/>
  <c r="P670" i="8"/>
  <c r="P654" i="8"/>
  <c r="P646" i="8"/>
  <c r="P638" i="8"/>
  <c r="P630" i="8"/>
  <c r="P622" i="8"/>
  <c r="P614" i="8"/>
  <c r="P606" i="8"/>
  <c r="P598" i="8"/>
  <c r="P590" i="8"/>
  <c r="P586" i="8"/>
  <c r="P578" i="8"/>
  <c r="P570" i="8"/>
  <c r="P562" i="8"/>
  <c r="P554" i="8"/>
  <c r="P546" i="8"/>
  <c r="P538" i="8"/>
  <c r="P530" i="8"/>
  <c r="P522" i="8"/>
  <c r="P514" i="8"/>
  <c r="P506" i="8"/>
  <c r="P498" i="8"/>
  <c r="P490" i="8"/>
  <c r="P482" i="8"/>
  <c r="P474" i="8"/>
  <c r="P466" i="8"/>
  <c r="P458" i="8"/>
  <c r="P450" i="8"/>
  <c r="P438" i="8"/>
  <c r="P430" i="8"/>
  <c r="P422" i="8"/>
  <c r="P414" i="8"/>
  <c r="P406" i="8"/>
  <c r="P398" i="8"/>
  <c r="P390" i="8"/>
  <c r="P382" i="8"/>
  <c r="P374" i="8"/>
  <c r="P366" i="8"/>
  <c r="P358" i="8"/>
  <c r="P350" i="8"/>
  <c r="P342" i="8"/>
  <c r="P334" i="8"/>
  <c r="P326" i="8"/>
  <c r="P318" i="8"/>
  <c r="P310" i="8"/>
  <c r="P302" i="8"/>
  <c r="P294" i="8"/>
  <c r="P282" i="8"/>
  <c r="P274" i="8"/>
  <c r="P266" i="8"/>
  <c r="P258" i="8"/>
  <c r="P250" i="8"/>
  <c r="P242" i="8"/>
  <c r="P234" i="8"/>
  <c r="P226" i="8"/>
  <c r="P218" i="8"/>
  <c r="P210" i="8"/>
  <c r="P202" i="8"/>
  <c r="P194" i="8"/>
  <c r="P186" i="8"/>
  <c r="P178" i="8"/>
  <c r="P170" i="8"/>
  <c r="P162" i="8"/>
  <c r="P154" i="8"/>
  <c r="P146" i="8"/>
  <c r="P138" i="8"/>
  <c r="P130" i="8"/>
  <c r="P122" i="8"/>
  <c r="P114" i="8"/>
  <c r="P110" i="8"/>
  <c r="P106" i="8"/>
  <c r="P98" i="8"/>
  <c r="P90" i="8"/>
  <c r="P82" i="8"/>
  <c r="P74" i="8"/>
  <c r="P66" i="8"/>
  <c r="P58" i="8"/>
  <c r="P54" i="8"/>
  <c r="P50" i="8"/>
  <c r="P46" i="8"/>
  <c r="P42" i="8"/>
  <c r="P38" i="8"/>
  <c r="P34" i="8"/>
  <c r="P30" i="8"/>
  <c r="P26" i="8"/>
  <c r="P689" i="8"/>
  <c r="P685" i="8"/>
  <c r="P681" i="8"/>
  <c r="P677" i="8"/>
  <c r="P673" i="8"/>
  <c r="P669" i="8"/>
  <c r="P665" i="8"/>
  <c r="P661" i="8"/>
  <c r="P657" i="8"/>
  <c r="P653" i="8"/>
  <c r="P649" i="8"/>
  <c r="P645" i="8"/>
  <c r="P641" i="8"/>
  <c r="P637" i="8"/>
  <c r="P633" i="8"/>
  <c r="P629" i="8"/>
  <c r="P625" i="8"/>
  <c r="P621" i="8"/>
  <c r="P617" i="8"/>
  <c r="P613" i="8"/>
  <c r="P609" i="8"/>
  <c r="P605" i="8"/>
  <c r="P601" i="8"/>
  <c r="P597" i="8"/>
  <c r="P593" i="8"/>
  <c r="P589" i="8"/>
  <c r="P585" i="8"/>
  <c r="P581" i="8"/>
  <c r="P577" i="8"/>
  <c r="P573" i="8"/>
  <c r="P569" i="8"/>
  <c r="P565" i="8"/>
  <c r="P561" i="8"/>
  <c r="P557" i="8"/>
  <c r="P553" i="8"/>
  <c r="P549" i="8"/>
  <c r="P545" i="8"/>
  <c r="P541" i="8"/>
  <c r="P537" i="8"/>
  <c r="P533" i="8"/>
  <c r="P529" i="8"/>
  <c r="P525" i="8"/>
  <c r="P521" i="8"/>
  <c r="P517" i="8"/>
  <c r="P513" i="8"/>
  <c r="P509" i="8"/>
  <c r="P505" i="8"/>
  <c r="P501" i="8"/>
  <c r="P497" i="8"/>
  <c r="P493" i="8"/>
  <c r="P489" i="8"/>
  <c r="P485" i="8"/>
  <c r="P481" i="8"/>
  <c r="P477" i="8"/>
  <c r="P473" i="8"/>
  <c r="P469" i="8"/>
  <c r="P465" i="8"/>
  <c r="P461" i="8"/>
  <c r="P457" i="8"/>
  <c r="P453" i="8"/>
  <c r="P449" i="8"/>
  <c r="P445" i="8"/>
  <c r="P441" i="8"/>
  <c r="P437" i="8"/>
  <c r="P433" i="8"/>
  <c r="P429" i="8"/>
  <c r="P425" i="8"/>
  <c r="P421" i="8"/>
  <c r="P417" i="8"/>
  <c r="P413" i="8"/>
  <c r="P409" i="8"/>
  <c r="P405" i="8"/>
  <c r="P401" i="8"/>
  <c r="P397" i="8"/>
  <c r="P393" i="8"/>
  <c r="P389" i="8"/>
  <c r="P385" i="8"/>
  <c r="P381" i="8"/>
  <c r="P377" i="8"/>
  <c r="P373" i="8"/>
  <c r="P369" i="8"/>
  <c r="P365" i="8"/>
  <c r="P361" i="8"/>
  <c r="P357" i="8"/>
  <c r="P353" i="8"/>
  <c r="P349" i="8"/>
  <c r="P345" i="8"/>
  <c r="P341" i="8"/>
  <c r="P337" i="8"/>
  <c r="P333" i="8"/>
  <c r="P329" i="8"/>
  <c r="P325" i="8"/>
  <c r="P321" i="8"/>
  <c r="P317" i="8"/>
  <c r="P313" i="8"/>
  <c r="P309" i="8"/>
  <c r="P305" i="8"/>
  <c r="P301" i="8"/>
  <c r="P297" i="8"/>
  <c r="P293" i="8"/>
  <c r="P289" i="8"/>
  <c r="P285" i="8"/>
  <c r="P281" i="8"/>
  <c r="P277" i="8"/>
  <c r="P273" i="8"/>
  <c r="P269" i="8"/>
  <c r="P265" i="8"/>
  <c r="P261" i="8"/>
  <c r="P257" i="8"/>
  <c r="P253" i="8"/>
  <c r="P249" i="8"/>
  <c r="P245" i="8"/>
  <c r="P241" i="8"/>
  <c r="P237" i="8"/>
  <c r="P233" i="8"/>
  <c r="P229" i="8"/>
  <c r="P225" i="8"/>
  <c r="P221" i="8"/>
  <c r="P217" i="8"/>
  <c r="P213" i="8"/>
  <c r="P209" i="8"/>
  <c r="P205" i="8"/>
  <c r="P201" i="8"/>
  <c r="P197" i="8"/>
  <c r="P193" i="8"/>
  <c r="P189" i="8"/>
  <c r="P185" i="8"/>
  <c r="P181" i="8"/>
  <c r="P177" i="8"/>
  <c r="P173" i="8"/>
  <c r="P169" i="8"/>
  <c r="P165" i="8"/>
  <c r="P161" i="8"/>
  <c r="P157" i="8"/>
  <c r="P153" i="8"/>
  <c r="P149" i="8"/>
  <c r="P145" i="8"/>
  <c r="P141" i="8"/>
  <c r="P137" i="8"/>
  <c r="P133" i="8"/>
  <c r="P129" i="8"/>
  <c r="P125" i="8"/>
  <c r="P121" i="8"/>
  <c r="P117" i="8"/>
  <c r="P113" i="8"/>
  <c r="P109" i="8"/>
  <c r="P105" i="8"/>
  <c r="P101" i="8"/>
  <c r="P97" i="8"/>
  <c r="P93" i="8"/>
  <c r="P89" i="8"/>
  <c r="P85" i="8"/>
  <c r="P81" i="8"/>
  <c r="P77" i="8"/>
  <c r="P73" i="8"/>
  <c r="P69" i="8"/>
  <c r="P65" i="8"/>
  <c r="P61" i="8"/>
  <c r="P57" i="8"/>
  <c r="P53" i="8"/>
  <c r="P49" i="8"/>
  <c r="P45" i="8"/>
  <c r="P41" i="8"/>
  <c r="P37" i="8"/>
  <c r="P33" i="8"/>
  <c r="P29" i="8"/>
  <c r="P25" i="8"/>
  <c r="P21" i="8"/>
  <c r="P17" i="8"/>
  <c r="P13" i="8"/>
  <c r="P476" i="8"/>
  <c r="P472" i="8"/>
  <c r="P468" i="8"/>
  <c r="P464" i="8"/>
  <c r="P460" i="8"/>
  <c r="P456" i="8"/>
  <c r="P452" i="8"/>
  <c r="P448" i="8"/>
  <c r="P444" i="8"/>
  <c r="P440" i="8"/>
  <c r="P436" i="8"/>
  <c r="P432" i="8"/>
  <c r="P428" i="8"/>
  <c r="P424" i="8"/>
  <c r="P420" i="8"/>
  <c r="P416" i="8"/>
  <c r="P412" i="8"/>
  <c r="P408" i="8"/>
  <c r="P404" i="8"/>
  <c r="P400" i="8"/>
  <c r="P396" i="8"/>
  <c r="P392" i="8"/>
  <c r="P388" i="8"/>
  <c r="P384" i="8"/>
  <c r="P380" i="8"/>
  <c r="P376" i="8"/>
  <c r="P372" i="8"/>
  <c r="P368" i="8"/>
  <c r="P364" i="8"/>
  <c r="P360" i="8"/>
  <c r="P356" i="8"/>
  <c r="P352" i="8"/>
  <c r="P348" i="8"/>
  <c r="P344" i="8"/>
  <c r="P340" i="8"/>
  <c r="P336" i="8"/>
  <c r="P332" i="8"/>
  <c r="P328" i="8"/>
  <c r="P324" i="8"/>
  <c r="P320" i="8"/>
  <c r="P316" i="8"/>
  <c r="P312" i="8"/>
  <c r="P308" i="8"/>
  <c r="P304" i="8"/>
  <c r="P300" i="8"/>
  <c r="P296" i="8"/>
  <c r="P292" i="8"/>
  <c r="P288" i="8"/>
  <c r="P284" i="8"/>
  <c r="P280" i="8"/>
  <c r="P276" i="8"/>
  <c r="P272" i="8"/>
  <c r="P268" i="8"/>
  <c r="P264" i="8"/>
  <c r="P260" i="8"/>
  <c r="P256" i="8"/>
  <c r="P252" i="8"/>
  <c r="P248" i="8"/>
  <c r="P244" i="8"/>
  <c r="P240" i="8"/>
  <c r="P236" i="8"/>
  <c r="P232" i="8"/>
  <c r="P228" i="8"/>
  <c r="P224" i="8"/>
  <c r="P220" i="8"/>
  <c r="P216" i="8"/>
  <c r="P212" i="8"/>
  <c r="P208" i="8"/>
  <c r="P204" i="8"/>
  <c r="P200" i="8"/>
  <c r="P196" i="8"/>
  <c r="P192" i="8"/>
  <c r="P188" i="8"/>
  <c r="P184" i="8"/>
  <c r="P180" i="8"/>
  <c r="P176" i="8"/>
  <c r="P172" i="8"/>
  <c r="P168" i="8"/>
  <c r="P164" i="8"/>
  <c r="P160" i="8"/>
  <c r="P156" i="8"/>
  <c r="P152" i="8"/>
  <c r="P148" i="8"/>
  <c r="P144" i="8"/>
  <c r="P140" i="8"/>
  <c r="P136" i="8"/>
  <c r="P132" i="8"/>
  <c r="P128" i="8"/>
  <c r="P124" i="8"/>
  <c r="P120" i="8"/>
  <c r="P116" i="8"/>
  <c r="P112" i="8"/>
  <c r="P108" i="8"/>
  <c r="P104" i="8"/>
  <c r="P100" i="8"/>
  <c r="P96" i="8"/>
  <c r="P92" i="8"/>
  <c r="P88" i="8"/>
  <c r="P84" i="8"/>
  <c r="P80" i="8"/>
  <c r="P76" i="8"/>
  <c r="P72" i="8"/>
  <c r="P68" i="8"/>
  <c r="P64" i="8"/>
  <c r="P60" i="8"/>
  <c r="P56" i="8"/>
  <c r="P52" i="8"/>
  <c r="P48" i="8"/>
  <c r="P44" i="8"/>
  <c r="P40" i="8"/>
  <c r="P36" i="8"/>
  <c r="P32" i="8"/>
  <c r="P28" i="8"/>
  <c r="P24" i="8"/>
  <c r="P20" i="8"/>
  <c r="P16" i="8"/>
  <c r="P12" i="8"/>
  <c r="P6" i="8"/>
  <c r="P9" i="8"/>
  <c r="P5" i="8"/>
  <c r="P8" i="8"/>
  <c r="P4" i="8"/>
  <c r="P7" i="8"/>
  <c r="P3" i="8"/>
  <c r="R3" i="36"/>
  <c r="R4" i="36"/>
  <c r="R5" i="36"/>
  <c r="R6" i="36"/>
  <c r="R7" i="36"/>
  <c r="R8" i="36"/>
  <c r="R9" i="36"/>
  <c r="R10" i="36"/>
  <c r="R11" i="36"/>
  <c r="R12" i="36"/>
  <c r="R13" i="36"/>
  <c r="R14" i="36"/>
  <c r="R15" i="36"/>
  <c r="R16" i="36"/>
  <c r="R17" i="36"/>
  <c r="R18" i="36"/>
  <c r="R19" i="36"/>
  <c r="R20" i="36"/>
  <c r="R21" i="36"/>
  <c r="R22" i="36"/>
  <c r="R23" i="36"/>
  <c r="R24" i="36"/>
  <c r="R25" i="36"/>
  <c r="R26" i="36"/>
  <c r="R27" i="36"/>
  <c r="R28" i="36"/>
  <c r="R29" i="36"/>
  <c r="R30" i="36"/>
  <c r="R31" i="36"/>
  <c r="R32" i="36"/>
  <c r="R33" i="36"/>
  <c r="R34" i="36"/>
  <c r="R35" i="36"/>
  <c r="R36" i="36"/>
  <c r="R37" i="36"/>
  <c r="R38" i="36"/>
  <c r="R39" i="36"/>
  <c r="R40" i="36"/>
  <c r="R41" i="36"/>
  <c r="R42" i="36"/>
  <c r="R43" i="36"/>
  <c r="R44" i="36"/>
  <c r="R45" i="36"/>
  <c r="R46" i="36"/>
  <c r="R47" i="36"/>
  <c r="R48" i="36"/>
  <c r="R49" i="36"/>
  <c r="R50" i="36"/>
  <c r="R51" i="36"/>
  <c r="R52" i="36"/>
  <c r="R53" i="36"/>
  <c r="R54" i="36"/>
  <c r="R55" i="36"/>
  <c r="R56" i="36"/>
  <c r="R57" i="36"/>
  <c r="R58" i="36"/>
  <c r="R59" i="36"/>
  <c r="R60" i="36"/>
  <c r="R61" i="36"/>
  <c r="R62" i="36"/>
  <c r="R63" i="36"/>
  <c r="R64" i="36"/>
  <c r="R65" i="36"/>
  <c r="R66" i="36"/>
  <c r="R67" i="36"/>
  <c r="R68" i="36"/>
  <c r="R69" i="36"/>
  <c r="R70" i="36"/>
  <c r="R71" i="36"/>
  <c r="R72" i="36"/>
  <c r="R73" i="36"/>
  <c r="R74" i="36"/>
  <c r="R75" i="36"/>
  <c r="R76" i="36"/>
  <c r="R77" i="36"/>
  <c r="R78" i="36"/>
  <c r="R79" i="36"/>
  <c r="R80" i="36"/>
  <c r="R81" i="36"/>
  <c r="R82" i="36"/>
  <c r="R83" i="36"/>
  <c r="R84" i="36"/>
  <c r="R85" i="36"/>
  <c r="R86" i="36"/>
  <c r="R87" i="36"/>
  <c r="R88" i="36"/>
  <c r="R89" i="36"/>
  <c r="R90" i="36"/>
  <c r="R91" i="36"/>
  <c r="R92" i="36"/>
  <c r="R93" i="36"/>
  <c r="R94" i="36"/>
  <c r="R95" i="36"/>
  <c r="R96" i="36"/>
  <c r="R97" i="36"/>
  <c r="R98" i="36"/>
  <c r="R99" i="36"/>
  <c r="R100" i="36"/>
  <c r="R101" i="36"/>
  <c r="R102" i="36"/>
  <c r="R103" i="36"/>
  <c r="R104" i="36"/>
  <c r="R105" i="36"/>
  <c r="R106" i="36"/>
  <c r="R107" i="36"/>
  <c r="R108" i="36"/>
  <c r="R109" i="36"/>
  <c r="R110" i="36"/>
  <c r="R111" i="36"/>
  <c r="R112" i="36"/>
  <c r="R113" i="36"/>
  <c r="R114" i="36"/>
  <c r="R115" i="36"/>
  <c r="R116" i="36"/>
  <c r="R117" i="36"/>
  <c r="R118" i="36"/>
  <c r="R119" i="36"/>
  <c r="R120" i="36"/>
  <c r="R121" i="36"/>
  <c r="R122" i="36"/>
  <c r="R123" i="36"/>
  <c r="R124" i="36"/>
  <c r="R125" i="36"/>
  <c r="R126" i="36"/>
  <c r="R127" i="36"/>
  <c r="R128" i="36"/>
  <c r="R129" i="36"/>
  <c r="R130" i="36"/>
  <c r="R131" i="36"/>
  <c r="R132" i="36"/>
  <c r="R133" i="36"/>
  <c r="R134" i="36"/>
  <c r="R135" i="36"/>
  <c r="R136" i="36"/>
  <c r="R137" i="36"/>
  <c r="R138" i="36"/>
  <c r="R139" i="36"/>
  <c r="R140" i="36"/>
  <c r="R141" i="36"/>
  <c r="R142" i="36"/>
  <c r="R143" i="36"/>
  <c r="R144" i="36"/>
  <c r="R145" i="36"/>
  <c r="R146" i="36"/>
  <c r="R147" i="36"/>
  <c r="R148" i="36"/>
  <c r="R149" i="36"/>
  <c r="R150" i="36"/>
  <c r="R151" i="36"/>
  <c r="R152" i="36"/>
  <c r="R153" i="36"/>
  <c r="R154" i="36"/>
  <c r="R155" i="36"/>
  <c r="R156" i="36"/>
  <c r="R157" i="36"/>
  <c r="R158" i="36"/>
  <c r="R159" i="36"/>
  <c r="R160" i="36"/>
  <c r="R161" i="36"/>
  <c r="R162" i="36"/>
  <c r="R163" i="36"/>
  <c r="R164" i="36"/>
  <c r="R165" i="36"/>
  <c r="R166" i="36"/>
  <c r="R167" i="36"/>
  <c r="R168" i="36"/>
  <c r="R169" i="36"/>
  <c r="R170" i="36"/>
  <c r="R171" i="36"/>
  <c r="R172" i="36"/>
  <c r="R173" i="36"/>
  <c r="R174" i="36"/>
  <c r="R175" i="36"/>
  <c r="R176" i="36"/>
  <c r="R177" i="36"/>
  <c r="R178" i="36"/>
  <c r="R179" i="36"/>
  <c r="R180" i="36"/>
  <c r="R181" i="36"/>
  <c r="R182" i="36"/>
  <c r="R183" i="36"/>
  <c r="R184" i="36"/>
  <c r="R185" i="36"/>
  <c r="R186" i="36"/>
  <c r="R187" i="36"/>
  <c r="R188" i="36"/>
  <c r="R189" i="36"/>
  <c r="R190" i="36"/>
  <c r="R191" i="36"/>
  <c r="R192" i="36"/>
  <c r="R193" i="36"/>
  <c r="R194" i="36"/>
  <c r="R195" i="36"/>
  <c r="R196" i="36"/>
  <c r="R197" i="36"/>
  <c r="R198" i="36"/>
  <c r="R199" i="36"/>
  <c r="R200" i="36"/>
  <c r="R201" i="36"/>
  <c r="R202" i="36"/>
  <c r="R203" i="36"/>
  <c r="R204" i="36"/>
  <c r="R205" i="36"/>
  <c r="R206" i="36"/>
  <c r="R207" i="36"/>
  <c r="R208" i="36"/>
  <c r="R209" i="36"/>
  <c r="R210" i="36"/>
  <c r="R211" i="36"/>
  <c r="R212" i="36"/>
  <c r="R213" i="36"/>
  <c r="R214" i="36"/>
  <c r="R215" i="36"/>
  <c r="R216" i="36"/>
  <c r="R217" i="36"/>
  <c r="R218" i="36"/>
  <c r="R219" i="36"/>
  <c r="R220" i="36"/>
  <c r="R221" i="36"/>
  <c r="R222" i="36"/>
  <c r="R223" i="36"/>
  <c r="R224" i="36"/>
  <c r="R225" i="36"/>
  <c r="R226" i="36"/>
  <c r="R227" i="36"/>
  <c r="R228" i="36"/>
  <c r="R229" i="36"/>
  <c r="R230" i="36"/>
  <c r="R231" i="36"/>
  <c r="R232" i="36"/>
  <c r="R233" i="36"/>
  <c r="R234" i="36"/>
  <c r="R235" i="36"/>
  <c r="R236" i="36"/>
  <c r="R237" i="36"/>
  <c r="R238" i="36"/>
  <c r="R239" i="36"/>
  <c r="R240" i="36"/>
  <c r="R241" i="36"/>
  <c r="R242" i="36"/>
  <c r="R243" i="36"/>
  <c r="R244" i="36"/>
  <c r="R245" i="36"/>
  <c r="R246" i="36"/>
  <c r="R247" i="36"/>
  <c r="R248" i="36"/>
  <c r="R249" i="36"/>
  <c r="R250" i="36"/>
  <c r="R251" i="36"/>
  <c r="R252" i="36"/>
  <c r="R253" i="36"/>
  <c r="R254" i="36"/>
  <c r="R255" i="36"/>
  <c r="R256" i="36"/>
  <c r="R257" i="36"/>
  <c r="R258" i="36"/>
  <c r="R259" i="36"/>
  <c r="R260" i="36"/>
  <c r="R261" i="36"/>
  <c r="R262" i="36"/>
  <c r="R263" i="36"/>
  <c r="R264" i="36"/>
  <c r="R265" i="36"/>
  <c r="R266" i="36"/>
  <c r="R267" i="36"/>
  <c r="R268" i="36"/>
  <c r="R269" i="36"/>
  <c r="R270" i="36"/>
  <c r="R271" i="36"/>
  <c r="R272" i="36"/>
  <c r="R273" i="36"/>
  <c r="R274" i="36"/>
  <c r="R275" i="36"/>
  <c r="R276" i="36"/>
  <c r="R277" i="36"/>
  <c r="R278" i="36"/>
  <c r="R279" i="36"/>
  <c r="R280" i="36"/>
  <c r="R281" i="36"/>
  <c r="R282" i="36"/>
  <c r="R283" i="36"/>
  <c r="R284" i="36"/>
  <c r="R285" i="36"/>
  <c r="R286" i="36"/>
  <c r="R287" i="36"/>
  <c r="R288" i="36"/>
  <c r="R289" i="36"/>
  <c r="R290" i="36"/>
  <c r="R291" i="36"/>
  <c r="R292" i="36"/>
  <c r="R293" i="36"/>
  <c r="R294" i="36"/>
  <c r="R295" i="36"/>
  <c r="R296" i="36"/>
  <c r="R297" i="36"/>
  <c r="R298" i="36"/>
  <c r="R299" i="36"/>
  <c r="R300" i="36"/>
  <c r="R301" i="36"/>
  <c r="R302" i="36"/>
  <c r="R303" i="36"/>
  <c r="R304" i="36"/>
  <c r="R305" i="36"/>
  <c r="R306" i="36"/>
  <c r="R307" i="36"/>
  <c r="R308" i="36"/>
  <c r="R309" i="36"/>
  <c r="R310" i="36"/>
  <c r="R311" i="36"/>
  <c r="R312" i="36"/>
  <c r="R313" i="36"/>
  <c r="R314" i="36"/>
  <c r="R315" i="36"/>
  <c r="R316" i="36"/>
  <c r="R317" i="36"/>
  <c r="R318" i="36"/>
  <c r="R319" i="36"/>
  <c r="R320" i="36"/>
  <c r="R321" i="36"/>
  <c r="R322" i="36"/>
  <c r="R323" i="36"/>
  <c r="R324" i="36"/>
  <c r="R325" i="36"/>
  <c r="R326" i="36"/>
  <c r="R327" i="36"/>
  <c r="R328" i="36"/>
  <c r="R329" i="36"/>
  <c r="R330" i="36"/>
  <c r="R331" i="36"/>
  <c r="R332" i="36"/>
  <c r="R333" i="36"/>
  <c r="R334" i="36"/>
  <c r="R335" i="36"/>
  <c r="R336" i="36"/>
  <c r="R337" i="36"/>
  <c r="R338" i="36"/>
  <c r="R339" i="36"/>
  <c r="R340" i="36"/>
  <c r="R341" i="36"/>
  <c r="R342" i="36"/>
  <c r="R343" i="36"/>
  <c r="R344" i="36"/>
  <c r="R345" i="36"/>
  <c r="R346" i="36"/>
  <c r="R347" i="36"/>
  <c r="R348" i="36"/>
  <c r="R349" i="36"/>
  <c r="R350" i="36"/>
  <c r="R351" i="36"/>
  <c r="R352" i="36"/>
  <c r="R353" i="36"/>
  <c r="R354" i="36"/>
  <c r="R355" i="36"/>
  <c r="R356" i="36"/>
  <c r="R357" i="36"/>
  <c r="R358" i="36"/>
  <c r="R359" i="36"/>
  <c r="R360" i="36"/>
  <c r="R361" i="36"/>
  <c r="R362" i="36"/>
  <c r="R363" i="36"/>
  <c r="R364" i="36"/>
  <c r="R365" i="36"/>
  <c r="R366" i="36"/>
  <c r="R367" i="36"/>
  <c r="R368" i="36"/>
  <c r="R369" i="36"/>
  <c r="R370" i="36"/>
  <c r="R371" i="36"/>
  <c r="R372" i="36"/>
  <c r="R373" i="36"/>
  <c r="R374" i="36"/>
  <c r="R375" i="36"/>
  <c r="R376" i="36"/>
  <c r="R377" i="36"/>
  <c r="R378" i="36"/>
  <c r="R379" i="36"/>
  <c r="R380" i="36"/>
  <c r="R381" i="36"/>
  <c r="R382" i="36"/>
  <c r="R383" i="36"/>
  <c r="R384" i="36"/>
  <c r="R385" i="36"/>
  <c r="R386" i="36"/>
  <c r="R387" i="36"/>
  <c r="R388" i="36"/>
  <c r="R389" i="36"/>
  <c r="R390" i="36"/>
  <c r="R391" i="36"/>
  <c r="R392" i="36"/>
  <c r="R393" i="36"/>
  <c r="R394" i="36"/>
  <c r="R395" i="36"/>
  <c r="R396" i="36"/>
  <c r="R397" i="36"/>
  <c r="R398" i="36"/>
  <c r="R399" i="36"/>
  <c r="R400" i="36"/>
  <c r="R401" i="36"/>
  <c r="R402" i="36"/>
  <c r="R403" i="36"/>
  <c r="R404" i="36"/>
  <c r="R405" i="36"/>
  <c r="R406" i="36"/>
  <c r="R407" i="36"/>
  <c r="R408" i="36"/>
  <c r="R409" i="36"/>
  <c r="R410" i="36"/>
  <c r="R411" i="36"/>
  <c r="R412" i="36"/>
  <c r="R413" i="36"/>
  <c r="R414" i="36"/>
  <c r="R415" i="36"/>
  <c r="R416" i="36"/>
  <c r="R417" i="36"/>
  <c r="R418" i="36"/>
  <c r="R419" i="36"/>
  <c r="R420" i="36"/>
  <c r="R421" i="36"/>
  <c r="R422" i="36"/>
  <c r="R423" i="36"/>
  <c r="R424" i="36"/>
  <c r="R425" i="36"/>
  <c r="R426" i="36"/>
  <c r="R427" i="36"/>
  <c r="R428" i="36"/>
  <c r="R429" i="36"/>
  <c r="R430" i="36"/>
  <c r="R431" i="36"/>
  <c r="R432" i="36"/>
  <c r="R433" i="36"/>
  <c r="R434" i="36"/>
  <c r="R435" i="36"/>
  <c r="R436" i="36"/>
  <c r="R437" i="36"/>
  <c r="R438" i="36"/>
  <c r="R439" i="36"/>
  <c r="R440" i="36"/>
  <c r="R441" i="36"/>
  <c r="R442" i="36"/>
  <c r="R443" i="36"/>
  <c r="R444" i="36"/>
  <c r="R445" i="36"/>
  <c r="R446" i="36"/>
  <c r="R447" i="36"/>
  <c r="R448" i="36"/>
  <c r="R449" i="36"/>
  <c r="R450" i="36"/>
  <c r="R451" i="36"/>
  <c r="R452" i="36"/>
  <c r="R453" i="36"/>
  <c r="R454" i="36"/>
  <c r="R455" i="36"/>
  <c r="R456" i="36"/>
  <c r="R457" i="36"/>
  <c r="R458" i="36"/>
  <c r="R459" i="36"/>
  <c r="R460" i="36"/>
  <c r="R461" i="36"/>
  <c r="R462" i="36"/>
  <c r="R463" i="36"/>
  <c r="R464" i="36"/>
  <c r="R465" i="36"/>
  <c r="R466" i="36"/>
  <c r="R467" i="36"/>
  <c r="R468" i="36"/>
  <c r="R469" i="36"/>
  <c r="R470" i="36"/>
  <c r="R471" i="36"/>
  <c r="R472" i="36"/>
  <c r="R473" i="36"/>
  <c r="R474" i="36"/>
  <c r="R475" i="36"/>
  <c r="R476" i="36"/>
  <c r="R477" i="36"/>
  <c r="R478" i="36"/>
  <c r="R479" i="36"/>
  <c r="R480" i="36"/>
  <c r="R481" i="36"/>
  <c r="R482" i="36"/>
  <c r="R483" i="36"/>
  <c r="R484" i="36"/>
  <c r="R485" i="36"/>
  <c r="R486" i="36"/>
  <c r="R487" i="36"/>
  <c r="R488" i="36"/>
  <c r="R489" i="36"/>
  <c r="R490" i="36"/>
  <c r="R491" i="36"/>
  <c r="R492" i="36"/>
  <c r="R493" i="36"/>
  <c r="R494" i="36"/>
  <c r="R495" i="36"/>
  <c r="R496" i="36"/>
  <c r="R497" i="36"/>
  <c r="R498" i="36"/>
  <c r="R499" i="36"/>
  <c r="R500" i="36"/>
  <c r="R501" i="36"/>
  <c r="R502" i="36"/>
  <c r="R503" i="36"/>
  <c r="R504" i="36"/>
  <c r="R505" i="36"/>
  <c r="R506" i="36"/>
  <c r="R507" i="36"/>
  <c r="R508" i="36"/>
  <c r="R509" i="36"/>
  <c r="R510" i="36"/>
  <c r="R511" i="36"/>
  <c r="R512" i="36"/>
  <c r="R513" i="36"/>
  <c r="R514" i="36"/>
  <c r="R515" i="36"/>
  <c r="R516" i="36"/>
  <c r="R517" i="36"/>
  <c r="R518" i="36"/>
  <c r="R519" i="36"/>
  <c r="R520" i="36"/>
  <c r="R521" i="36"/>
  <c r="R522" i="36"/>
  <c r="R523" i="36"/>
  <c r="R524" i="36"/>
  <c r="R525" i="36"/>
  <c r="R526" i="36"/>
  <c r="R527" i="36"/>
  <c r="R528" i="36"/>
  <c r="R529" i="36"/>
  <c r="R530" i="36"/>
  <c r="R531" i="36"/>
  <c r="R532" i="36"/>
  <c r="R533" i="36"/>
  <c r="R534" i="36"/>
  <c r="R535" i="36"/>
  <c r="R536" i="36"/>
  <c r="R537" i="36"/>
  <c r="R538" i="36"/>
  <c r="R539" i="36"/>
  <c r="R540" i="36"/>
  <c r="R541" i="36"/>
  <c r="R542" i="36"/>
  <c r="R543" i="36"/>
  <c r="R544" i="36"/>
  <c r="R545" i="36"/>
  <c r="R546" i="36"/>
  <c r="R547" i="36"/>
  <c r="R548" i="36"/>
  <c r="R549" i="36"/>
  <c r="R550" i="36"/>
  <c r="R551" i="36"/>
  <c r="R552" i="36"/>
  <c r="R553" i="36"/>
  <c r="R554" i="36"/>
  <c r="R555" i="36"/>
  <c r="R556" i="36"/>
  <c r="R557" i="36"/>
  <c r="R558" i="36"/>
  <c r="R559" i="36"/>
  <c r="R560" i="36"/>
  <c r="R561" i="36"/>
  <c r="R562" i="36"/>
  <c r="R563" i="36"/>
  <c r="R564" i="36"/>
  <c r="R565" i="36"/>
  <c r="R566" i="36"/>
  <c r="R567" i="36"/>
  <c r="R568" i="36"/>
  <c r="R569" i="36"/>
  <c r="R570" i="36"/>
  <c r="R571" i="36"/>
  <c r="R572" i="36"/>
  <c r="R573" i="36"/>
  <c r="R574" i="36"/>
  <c r="R575" i="36"/>
  <c r="R576" i="36"/>
  <c r="R577" i="36"/>
  <c r="R578" i="36"/>
  <c r="R579" i="36"/>
  <c r="R580" i="36"/>
  <c r="R581" i="36"/>
  <c r="R582" i="36"/>
  <c r="R583" i="36"/>
  <c r="R584" i="36"/>
  <c r="R585" i="36"/>
  <c r="R586" i="36"/>
  <c r="R587" i="36"/>
  <c r="R588" i="36"/>
  <c r="R589" i="36"/>
  <c r="R590" i="36"/>
  <c r="R591" i="36"/>
  <c r="R592" i="36"/>
  <c r="R593" i="36"/>
  <c r="R594" i="36"/>
  <c r="R595" i="36"/>
  <c r="R596" i="36"/>
  <c r="R597" i="36"/>
  <c r="R598" i="36"/>
  <c r="R599" i="36"/>
  <c r="R600" i="36"/>
  <c r="R601" i="36"/>
  <c r="R602" i="36"/>
  <c r="R603" i="36"/>
  <c r="R604" i="36"/>
  <c r="R605" i="36"/>
  <c r="R606" i="36"/>
  <c r="R607" i="36"/>
  <c r="R608" i="36"/>
  <c r="R609" i="36"/>
  <c r="R610" i="36"/>
  <c r="R611" i="36"/>
  <c r="R612" i="36"/>
  <c r="R613" i="36"/>
  <c r="R614" i="36"/>
  <c r="R615" i="36"/>
  <c r="R616" i="36"/>
  <c r="R617" i="36"/>
  <c r="R618" i="36"/>
  <c r="R619" i="36"/>
  <c r="R620" i="36"/>
  <c r="R621" i="36"/>
  <c r="R622" i="36"/>
  <c r="R623" i="36"/>
  <c r="R624" i="36"/>
  <c r="R625" i="36"/>
  <c r="R626" i="36"/>
  <c r="R627" i="36"/>
  <c r="R628" i="36"/>
  <c r="R629" i="36"/>
  <c r="R630" i="36"/>
  <c r="R631" i="36"/>
  <c r="R632" i="36"/>
  <c r="R633" i="36"/>
  <c r="R634" i="36"/>
  <c r="R635" i="36"/>
  <c r="R636" i="36"/>
  <c r="R637" i="36"/>
  <c r="R638" i="36"/>
  <c r="R639" i="36"/>
  <c r="R640" i="36"/>
  <c r="R641" i="36"/>
  <c r="R642" i="36"/>
  <c r="R643" i="36"/>
  <c r="R644" i="36"/>
  <c r="R645" i="36"/>
  <c r="R646" i="36"/>
  <c r="R647" i="36"/>
  <c r="R648" i="36"/>
  <c r="R649" i="36"/>
  <c r="R650" i="36"/>
  <c r="R651" i="36"/>
  <c r="R652" i="36"/>
  <c r="R653" i="36"/>
  <c r="R654" i="36"/>
  <c r="R655" i="36"/>
  <c r="R656" i="36"/>
  <c r="R657" i="36"/>
  <c r="R658" i="36"/>
  <c r="R659" i="36"/>
  <c r="R660" i="36"/>
  <c r="R661" i="36"/>
  <c r="R662" i="36"/>
  <c r="R663" i="36"/>
  <c r="R664" i="36"/>
  <c r="R665" i="36"/>
  <c r="R666" i="36"/>
  <c r="R667" i="36"/>
  <c r="R668" i="36"/>
  <c r="R669" i="36"/>
  <c r="R670" i="36"/>
  <c r="R671" i="36"/>
  <c r="R672" i="36"/>
  <c r="R673" i="36"/>
  <c r="R674" i="36"/>
  <c r="R675" i="36"/>
  <c r="R676" i="36"/>
  <c r="R677" i="36"/>
  <c r="R678" i="36"/>
  <c r="R679" i="36"/>
  <c r="R680" i="36"/>
  <c r="R681" i="36"/>
  <c r="R682" i="36"/>
  <c r="R683" i="36"/>
  <c r="R684" i="36"/>
  <c r="R685" i="36"/>
  <c r="R686" i="36"/>
  <c r="R687" i="36"/>
  <c r="R688" i="36"/>
  <c r="R689" i="36"/>
  <c r="R690" i="36"/>
  <c r="R691" i="36"/>
  <c r="R692" i="36"/>
  <c r="R693" i="36"/>
  <c r="R694" i="36"/>
  <c r="R695" i="36"/>
  <c r="R696" i="36"/>
  <c r="R697" i="36"/>
  <c r="R698" i="36"/>
  <c r="R699" i="36"/>
  <c r="R700" i="36"/>
  <c r="R701" i="36"/>
  <c r="R702" i="36"/>
  <c r="R703" i="36"/>
  <c r="R704" i="36"/>
  <c r="R705" i="36"/>
  <c r="R706" i="36"/>
  <c r="R707" i="36"/>
  <c r="R708" i="36"/>
  <c r="R709" i="36"/>
  <c r="R710" i="36"/>
  <c r="R711" i="36"/>
  <c r="R712" i="36"/>
  <c r="R713" i="36"/>
  <c r="R714" i="36"/>
  <c r="R715" i="36"/>
  <c r="R716" i="36"/>
  <c r="R717" i="36"/>
  <c r="R718" i="36"/>
  <c r="R719" i="36"/>
  <c r="R720" i="36"/>
  <c r="R721" i="36"/>
  <c r="R722" i="36"/>
  <c r="R723" i="36"/>
  <c r="R724" i="36"/>
  <c r="R725" i="36"/>
  <c r="R726" i="36"/>
  <c r="R727" i="36"/>
  <c r="R728" i="36"/>
  <c r="R729" i="36"/>
  <c r="R730" i="36"/>
  <c r="R731" i="36"/>
  <c r="R732" i="36"/>
  <c r="R733" i="36"/>
  <c r="R734" i="36"/>
  <c r="R735" i="36"/>
  <c r="R736" i="36"/>
  <c r="R737" i="36"/>
  <c r="R738" i="36"/>
  <c r="R739" i="36"/>
  <c r="R740" i="36"/>
  <c r="R741" i="36"/>
  <c r="R742" i="36"/>
  <c r="R743" i="36"/>
  <c r="R744" i="36"/>
  <c r="R745" i="36"/>
  <c r="R746" i="36"/>
  <c r="R747" i="36"/>
  <c r="R748" i="36"/>
  <c r="R749" i="36"/>
  <c r="R750" i="36"/>
  <c r="R751" i="36"/>
  <c r="R752" i="36"/>
  <c r="R753" i="36"/>
  <c r="R754" i="36"/>
  <c r="R755" i="36"/>
  <c r="R756" i="36"/>
  <c r="R757" i="36"/>
  <c r="R758" i="36"/>
  <c r="R759" i="36"/>
  <c r="R760" i="36"/>
  <c r="R761" i="36"/>
  <c r="R762" i="36"/>
  <c r="R763" i="36"/>
  <c r="R764" i="36"/>
  <c r="R765" i="36"/>
  <c r="R766" i="36"/>
  <c r="R767" i="36"/>
  <c r="R768" i="36"/>
  <c r="R769" i="36"/>
  <c r="R770" i="36"/>
  <c r="R771" i="36"/>
  <c r="R772" i="36"/>
  <c r="R773" i="36"/>
  <c r="R774" i="36"/>
  <c r="R775" i="36"/>
  <c r="R776" i="36"/>
  <c r="R777" i="36"/>
  <c r="R778" i="36"/>
  <c r="R779" i="36"/>
  <c r="R780" i="36"/>
  <c r="R781" i="36"/>
  <c r="R782" i="36"/>
  <c r="R783" i="36"/>
  <c r="R784" i="36"/>
  <c r="R785" i="36"/>
  <c r="R786" i="36"/>
  <c r="R787" i="36"/>
  <c r="R788" i="36"/>
  <c r="R789" i="36"/>
  <c r="R790" i="36"/>
  <c r="R791" i="36"/>
  <c r="R792" i="36"/>
  <c r="R793" i="36"/>
  <c r="R794" i="36"/>
  <c r="R795" i="36"/>
  <c r="R796" i="36"/>
  <c r="R797" i="36"/>
  <c r="R798" i="36"/>
  <c r="R799" i="36"/>
  <c r="R800" i="36"/>
  <c r="R801" i="36"/>
  <c r="R802" i="36"/>
  <c r="R803" i="36"/>
  <c r="R804" i="36"/>
  <c r="R805" i="36"/>
  <c r="R806" i="36"/>
  <c r="R807" i="36"/>
  <c r="R808" i="36"/>
  <c r="R809" i="36"/>
  <c r="R810" i="36"/>
  <c r="R811" i="36"/>
  <c r="R812" i="36"/>
  <c r="R813" i="36"/>
  <c r="R814" i="36"/>
  <c r="R815" i="36"/>
  <c r="R816" i="36"/>
  <c r="R817" i="36"/>
  <c r="R818" i="36"/>
  <c r="R819" i="36"/>
  <c r="R820" i="36"/>
  <c r="R821" i="36"/>
  <c r="R822" i="36"/>
  <c r="R823" i="36"/>
  <c r="R824" i="36"/>
  <c r="R825" i="36"/>
  <c r="R826" i="36"/>
  <c r="R827" i="36"/>
  <c r="R828" i="36"/>
  <c r="R829" i="36"/>
  <c r="R830" i="36"/>
  <c r="R831" i="36"/>
  <c r="R832" i="36"/>
  <c r="R833" i="36"/>
  <c r="R834" i="36"/>
  <c r="R835" i="36"/>
  <c r="R836" i="36"/>
  <c r="R837" i="36"/>
  <c r="R838" i="36"/>
  <c r="R839" i="36"/>
  <c r="R840" i="36"/>
  <c r="R841" i="36"/>
  <c r="R842" i="36"/>
  <c r="R843" i="36"/>
  <c r="R844" i="36"/>
  <c r="R845" i="36"/>
  <c r="R846" i="36"/>
  <c r="R847" i="36"/>
  <c r="R848" i="36"/>
  <c r="R849" i="36"/>
  <c r="R850" i="36"/>
  <c r="R851" i="36"/>
  <c r="R852" i="36"/>
  <c r="R853" i="36"/>
  <c r="R854" i="36"/>
  <c r="R855" i="36"/>
  <c r="R856" i="36"/>
  <c r="R857" i="36"/>
  <c r="R858" i="36"/>
  <c r="R859" i="36"/>
  <c r="R860" i="36"/>
  <c r="R861" i="36"/>
  <c r="R862" i="36"/>
  <c r="R863" i="36"/>
  <c r="R864" i="36"/>
  <c r="R865" i="36"/>
  <c r="R866" i="36"/>
  <c r="R867" i="36"/>
  <c r="R868" i="36"/>
  <c r="R869" i="36"/>
  <c r="R870" i="36"/>
  <c r="R871" i="36"/>
  <c r="R872" i="36"/>
  <c r="R873" i="36"/>
  <c r="R874" i="36"/>
  <c r="R875" i="36"/>
  <c r="R876" i="36"/>
  <c r="R877" i="36"/>
  <c r="R878" i="36"/>
  <c r="R879" i="36"/>
  <c r="R880" i="36"/>
  <c r="R881" i="36"/>
  <c r="R882" i="36"/>
  <c r="R883" i="36"/>
  <c r="R884" i="36"/>
  <c r="R885" i="36"/>
  <c r="R886" i="36"/>
  <c r="R887" i="36"/>
  <c r="R888" i="36"/>
  <c r="R889" i="36"/>
  <c r="R890" i="36"/>
  <c r="R891" i="36"/>
  <c r="R892" i="36"/>
  <c r="R893" i="36"/>
  <c r="R894" i="36"/>
  <c r="R895" i="36"/>
  <c r="R896" i="36"/>
  <c r="R897" i="36"/>
  <c r="R898" i="36"/>
  <c r="R899" i="36"/>
  <c r="R900" i="36"/>
  <c r="R901" i="36"/>
  <c r="R902" i="36"/>
  <c r="R903" i="36"/>
  <c r="R904" i="36"/>
  <c r="R905" i="36"/>
  <c r="R906" i="36"/>
  <c r="R907" i="36"/>
  <c r="R908" i="36"/>
  <c r="R909" i="36"/>
  <c r="R910" i="36"/>
  <c r="R911" i="36"/>
  <c r="R912" i="36"/>
  <c r="R913" i="36"/>
  <c r="R914" i="36"/>
  <c r="R915" i="36"/>
  <c r="R916" i="36"/>
  <c r="R917" i="36"/>
  <c r="R918" i="36"/>
  <c r="R919" i="36"/>
  <c r="R920" i="36"/>
  <c r="R921" i="36"/>
  <c r="R922" i="36"/>
  <c r="R923" i="36"/>
  <c r="R924" i="36"/>
  <c r="R925" i="36"/>
  <c r="R926" i="36"/>
  <c r="R927" i="36"/>
  <c r="R928" i="36"/>
  <c r="R929" i="36"/>
  <c r="R930" i="36"/>
  <c r="R931" i="36"/>
  <c r="R932" i="36"/>
  <c r="R933" i="36"/>
  <c r="R934" i="36"/>
  <c r="R935" i="36"/>
  <c r="R936" i="36"/>
  <c r="R937" i="36"/>
  <c r="R938" i="36"/>
  <c r="R939" i="36"/>
  <c r="R940" i="36"/>
  <c r="R941" i="36"/>
  <c r="R942" i="36"/>
  <c r="R943" i="36"/>
  <c r="R944" i="36"/>
  <c r="R945" i="36"/>
  <c r="R946" i="36"/>
  <c r="R947" i="36"/>
  <c r="R948" i="36"/>
  <c r="R949" i="36"/>
  <c r="R950" i="36"/>
  <c r="R951" i="36"/>
  <c r="R952" i="36"/>
  <c r="R953" i="36"/>
  <c r="R954" i="36"/>
  <c r="R955" i="36"/>
  <c r="R956" i="36"/>
  <c r="R957" i="36"/>
  <c r="R958" i="36"/>
  <c r="R959" i="36"/>
  <c r="R960" i="36"/>
  <c r="R961" i="36"/>
  <c r="R962" i="36"/>
  <c r="R963" i="36"/>
  <c r="R964" i="36"/>
  <c r="R965" i="36"/>
  <c r="R966" i="36"/>
  <c r="R967" i="36"/>
  <c r="R968" i="36"/>
  <c r="R969" i="36"/>
  <c r="R970" i="36"/>
  <c r="R971" i="36"/>
  <c r="R972" i="36"/>
  <c r="R973" i="36"/>
  <c r="R974" i="36"/>
  <c r="R975" i="36"/>
  <c r="R976" i="36"/>
  <c r="R977" i="36"/>
  <c r="R978" i="36"/>
  <c r="R979" i="36"/>
  <c r="R980" i="36"/>
  <c r="R981" i="36"/>
  <c r="R982" i="36"/>
  <c r="R983" i="36"/>
  <c r="R984" i="36"/>
  <c r="R985" i="36"/>
  <c r="R986" i="36"/>
  <c r="R987" i="36"/>
  <c r="R988" i="36"/>
  <c r="R989" i="36"/>
  <c r="R990" i="36"/>
  <c r="R991" i="36"/>
  <c r="R992" i="36"/>
  <c r="R993" i="36"/>
  <c r="R994" i="36"/>
  <c r="R995" i="36"/>
  <c r="R996" i="36"/>
  <c r="R997" i="36"/>
  <c r="R998" i="36"/>
  <c r="R999" i="36"/>
  <c r="R1000" i="36"/>
  <c r="R1001" i="36"/>
  <c r="S1001" i="36" l="1"/>
  <c r="C1001" i="36"/>
  <c r="B1001" i="36"/>
  <c r="A1001" i="36"/>
  <c r="S1000" i="36"/>
  <c r="C1000" i="36"/>
  <c r="B1000" i="36"/>
  <c r="A1000" i="36"/>
  <c r="S999" i="36"/>
  <c r="C999" i="36"/>
  <c r="B999" i="36"/>
  <c r="A999" i="36"/>
  <c r="S998" i="36"/>
  <c r="C998" i="36"/>
  <c r="B998" i="36"/>
  <c r="A998" i="36"/>
  <c r="S997" i="36"/>
  <c r="C997" i="36"/>
  <c r="B997" i="36"/>
  <c r="A997" i="36"/>
  <c r="S996" i="36"/>
  <c r="C996" i="36"/>
  <c r="B996" i="36"/>
  <c r="A996" i="36"/>
  <c r="S995" i="36"/>
  <c r="C995" i="36"/>
  <c r="B995" i="36"/>
  <c r="A995" i="36"/>
  <c r="S994" i="36"/>
  <c r="C994" i="36"/>
  <c r="B994" i="36"/>
  <c r="A994" i="36"/>
  <c r="S993" i="36"/>
  <c r="C993" i="36"/>
  <c r="B993" i="36"/>
  <c r="A993" i="36"/>
  <c r="S992" i="36"/>
  <c r="C992" i="36"/>
  <c r="B992" i="36"/>
  <c r="A992" i="36"/>
  <c r="S991" i="36"/>
  <c r="C991" i="36"/>
  <c r="B991" i="36"/>
  <c r="A991" i="36"/>
  <c r="S990" i="36"/>
  <c r="C990" i="36"/>
  <c r="B990" i="36"/>
  <c r="A990" i="36"/>
  <c r="S989" i="36"/>
  <c r="C989" i="36"/>
  <c r="B989" i="36"/>
  <c r="A989" i="36"/>
  <c r="S988" i="36"/>
  <c r="C988" i="36"/>
  <c r="B988" i="36"/>
  <c r="A988" i="36"/>
  <c r="S987" i="36"/>
  <c r="C987" i="36"/>
  <c r="B987" i="36"/>
  <c r="A987" i="36"/>
  <c r="S986" i="36"/>
  <c r="C986" i="36"/>
  <c r="B986" i="36"/>
  <c r="A986" i="36"/>
  <c r="S985" i="36"/>
  <c r="C985" i="36"/>
  <c r="B985" i="36"/>
  <c r="A985" i="36"/>
  <c r="S984" i="36"/>
  <c r="C984" i="36"/>
  <c r="B984" i="36"/>
  <c r="A984" i="36"/>
  <c r="S983" i="36"/>
  <c r="C983" i="36"/>
  <c r="B983" i="36"/>
  <c r="A983" i="36"/>
  <c r="S982" i="36"/>
  <c r="C982" i="36"/>
  <c r="B982" i="36"/>
  <c r="A982" i="36"/>
  <c r="S981" i="36"/>
  <c r="C981" i="36"/>
  <c r="B981" i="36"/>
  <c r="A981" i="36"/>
  <c r="S980" i="36"/>
  <c r="C980" i="36"/>
  <c r="B980" i="36"/>
  <c r="A980" i="36"/>
  <c r="S979" i="36"/>
  <c r="C979" i="36"/>
  <c r="B979" i="36"/>
  <c r="A979" i="36"/>
  <c r="S978" i="36"/>
  <c r="C978" i="36"/>
  <c r="B978" i="36"/>
  <c r="A978" i="36"/>
  <c r="S977" i="36"/>
  <c r="C977" i="36"/>
  <c r="B977" i="36"/>
  <c r="A977" i="36"/>
  <c r="S976" i="36"/>
  <c r="C976" i="36"/>
  <c r="B976" i="36"/>
  <c r="A976" i="36"/>
  <c r="S975" i="36"/>
  <c r="C975" i="36"/>
  <c r="B975" i="36"/>
  <c r="A975" i="36"/>
  <c r="S974" i="36"/>
  <c r="C974" i="36"/>
  <c r="B974" i="36"/>
  <c r="A974" i="36"/>
  <c r="S973" i="36"/>
  <c r="C973" i="36"/>
  <c r="B973" i="36"/>
  <c r="A973" i="36"/>
  <c r="S972" i="36"/>
  <c r="C972" i="36"/>
  <c r="B972" i="36"/>
  <c r="A972" i="36"/>
  <c r="S971" i="36"/>
  <c r="C971" i="36"/>
  <c r="B971" i="36"/>
  <c r="A971" i="36"/>
  <c r="S970" i="36"/>
  <c r="C970" i="36"/>
  <c r="B970" i="36"/>
  <c r="A970" i="36"/>
  <c r="S969" i="36"/>
  <c r="C969" i="36"/>
  <c r="B969" i="36"/>
  <c r="A969" i="36"/>
  <c r="S968" i="36"/>
  <c r="C968" i="36"/>
  <c r="B968" i="36"/>
  <c r="A968" i="36"/>
  <c r="S967" i="36"/>
  <c r="C967" i="36"/>
  <c r="B967" i="36"/>
  <c r="A967" i="36"/>
  <c r="S966" i="36"/>
  <c r="C966" i="36"/>
  <c r="B966" i="36"/>
  <c r="A966" i="36"/>
  <c r="S965" i="36"/>
  <c r="C965" i="36"/>
  <c r="B965" i="36"/>
  <c r="A965" i="36"/>
  <c r="S964" i="36"/>
  <c r="C964" i="36"/>
  <c r="B964" i="36"/>
  <c r="A964" i="36"/>
  <c r="S963" i="36"/>
  <c r="C963" i="36"/>
  <c r="B963" i="36"/>
  <c r="A963" i="36"/>
  <c r="S962" i="36"/>
  <c r="C962" i="36"/>
  <c r="B962" i="36"/>
  <c r="A962" i="36"/>
  <c r="S961" i="36"/>
  <c r="C961" i="36"/>
  <c r="B961" i="36"/>
  <c r="A961" i="36"/>
  <c r="S960" i="36"/>
  <c r="C960" i="36"/>
  <c r="B960" i="36"/>
  <c r="A960" i="36"/>
  <c r="S959" i="36"/>
  <c r="C959" i="36"/>
  <c r="B959" i="36"/>
  <c r="A959" i="36"/>
  <c r="S958" i="36"/>
  <c r="C958" i="36"/>
  <c r="B958" i="36"/>
  <c r="A958" i="36"/>
  <c r="S957" i="36"/>
  <c r="C957" i="36"/>
  <c r="B957" i="36"/>
  <c r="A957" i="36"/>
  <c r="S956" i="36"/>
  <c r="C956" i="36"/>
  <c r="B956" i="36"/>
  <c r="A956" i="36"/>
  <c r="S955" i="36"/>
  <c r="C955" i="36"/>
  <c r="B955" i="36"/>
  <c r="A955" i="36"/>
  <c r="S954" i="36"/>
  <c r="C954" i="36"/>
  <c r="B954" i="36"/>
  <c r="A954" i="36"/>
  <c r="S953" i="36"/>
  <c r="C953" i="36"/>
  <c r="B953" i="36"/>
  <c r="A953" i="36"/>
  <c r="S952" i="36"/>
  <c r="C952" i="36"/>
  <c r="B952" i="36"/>
  <c r="A952" i="36"/>
  <c r="S951" i="36"/>
  <c r="C951" i="36"/>
  <c r="B951" i="36"/>
  <c r="A951" i="36"/>
  <c r="S950" i="36"/>
  <c r="C950" i="36"/>
  <c r="B950" i="36"/>
  <c r="A950" i="36"/>
  <c r="S949" i="36"/>
  <c r="C949" i="36"/>
  <c r="B949" i="36"/>
  <c r="A949" i="36"/>
  <c r="S948" i="36"/>
  <c r="C948" i="36"/>
  <c r="B948" i="36"/>
  <c r="A948" i="36"/>
  <c r="S947" i="36"/>
  <c r="C947" i="36"/>
  <c r="B947" i="36"/>
  <c r="A947" i="36"/>
  <c r="S946" i="36"/>
  <c r="C946" i="36"/>
  <c r="B946" i="36"/>
  <c r="A946" i="36"/>
  <c r="S945" i="36"/>
  <c r="C945" i="36"/>
  <c r="B945" i="36"/>
  <c r="A945" i="36"/>
  <c r="S944" i="36"/>
  <c r="C944" i="36"/>
  <c r="B944" i="36"/>
  <c r="A944" i="36"/>
  <c r="S943" i="36"/>
  <c r="C943" i="36"/>
  <c r="B943" i="36"/>
  <c r="A943" i="36"/>
  <c r="S942" i="36"/>
  <c r="C942" i="36"/>
  <c r="B942" i="36"/>
  <c r="A942" i="36"/>
  <c r="S941" i="36"/>
  <c r="C941" i="36"/>
  <c r="B941" i="36"/>
  <c r="A941" i="36"/>
  <c r="S940" i="36"/>
  <c r="C940" i="36"/>
  <c r="B940" i="36"/>
  <c r="A940" i="36"/>
  <c r="S939" i="36"/>
  <c r="C939" i="36"/>
  <c r="B939" i="36"/>
  <c r="A939" i="36"/>
  <c r="S938" i="36"/>
  <c r="C938" i="36"/>
  <c r="B938" i="36"/>
  <c r="A938" i="36"/>
  <c r="S937" i="36"/>
  <c r="C937" i="36"/>
  <c r="B937" i="36"/>
  <c r="A937" i="36"/>
  <c r="S936" i="36"/>
  <c r="C936" i="36"/>
  <c r="B936" i="36"/>
  <c r="A936" i="36"/>
  <c r="S935" i="36"/>
  <c r="C935" i="36"/>
  <c r="B935" i="36"/>
  <c r="A935" i="36"/>
  <c r="S934" i="36"/>
  <c r="C934" i="36"/>
  <c r="B934" i="36"/>
  <c r="A934" i="36"/>
  <c r="S933" i="36"/>
  <c r="C933" i="36"/>
  <c r="B933" i="36"/>
  <c r="A933" i="36"/>
  <c r="S932" i="36"/>
  <c r="C932" i="36"/>
  <c r="B932" i="36"/>
  <c r="A932" i="36"/>
  <c r="S931" i="36"/>
  <c r="C931" i="36"/>
  <c r="B931" i="36"/>
  <c r="A931" i="36"/>
  <c r="S930" i="36"/>
  <c r="C930" i="36"/>
  <c r="B930" i="36"/>
  <c r="A930" i="36"/>
  <c r="S929" i="36"/>
  <c r="C929" i="36"/>
  <c r="B929" i="36"/>
  <c r="A929" i="36"/>
  <c r="S928" i="36"/>
  <c r="C928" i="36"/>
  <c r="B928" i="36"/>
  <c r="A928" i="36"/>
  <c r="S927" i="36"/>
  <c r="C927" i="36"/>
  <c r="B927" i="36"/>
  <c r="A927" i="36"/>
  <c r="S926" i="36"/>
  <c r="C926" i="36"/>
  <c r="B926" i="36"/>
  <c r="A926" i="36"/>
  <c r="S925" i="36"/>
  <c r="C925" i="36"/>
  <c r="B925" i="36"/>
  <c r="A925" i="36"/>
  <c r="S924" i="36"/>
  <c r="C924" i="36"/>
  <c r="B924" i="36"/>
  <c r="A924" i="36"/>
  <c r="S923" i="36"/>
  <c r="C923" i="36"/>
  <c r="B923" i="36"/>
  <c r="A923" i="36"/>
  <c r="S922" i="36"/>
  <c r="C922" i="36"/>
  <c r="B922" i="36"/>
  <c r="A922" i="36"/>
  <c r="S921" i="36"/>
  <c r="C921" i="36"/>
  <c r="B921" i="36"/>
  <c r="A921" i="36"/>
  <c r="S920" i="36"/>
  <c r="C920" i="36"/>
  <c r="B920" i="36"/>
  <c r="A920" i="36"/>
  <c r="S919" i="36"/>
  <c r="C919" i="36"/>
  <c r="B919" i="36"/>
  <c r="A919" i="36"/>
  <c r="S918" i="36"/>
  <c r="C918" i="36"/>
  <c r="B918" i="36"/>
  <c r="A918" i="36"/>
  <c r="S917" i="36"/>
  <c r="C917" i="36"/>
  <c r="B917" i="36"/>
  <c r="A917" i="36"/>
  <c r="S916" i="36"/>
  <c r="C916" i="36"/>
  <c r="B916" i="36"/>
  <c r="A916" i="36"/>
  <c r="S915" i="36"/>
  <c r="C915" i="36"/>
  <c r="B915" i="36"/>
  <c r="A915" i="36"/>
  <c r="S914" i="36"/>
  <c r="C914" i="36"/>
  <c r="B914" i="36"/>
  <c r="A914" i="36"/>
  <c r="S913" i="36"/>
  <c r="C913" i="36"/>
  <c r="B913" i="36"/>
  <c r="A913" i="36"/>
  <c r="S912" i="36"/>
  <c r="C912" i="36"/>
  <c r="B912" i="36"/>
  <c r="A912" i="36"/>
  <c r="S911" i="36"/>
  <c r="C911" i="36"/>
  <c r="B911" i="36"/>
  <c r="A911" i="36"/>
  <c r="S910" i="36"/>
  <c r="C910" i="36"/>
  <c r="B910" i="36"/>
  <c r="A910" i="36"/>
  <c r="S909" i="36"/>
  <c r="C909" i="36"/>
  <c r="B909" i="36"/>
  <c r="A909" i="36"/>
  <c r="S908" i="36"/>
  <c r="C908" i="36"/>
  <c r="B908" i="36"/>
  <c r="A908" i="36"/>
  <c r="S907" i="36"/>
  <c r="C907" i="36"/>
  <c r="B907" i="36"/>
  <c r="A907" i="36"/>
  <c r="S906" i="36"/>
  <c r="C906" i="36"/>
  <c r="B906" i="36"/>
  <c r="A906" i="36"/>
  <c r="S905" i="36"/>
  <c r="C905" i="36"/>
  <c r="B905" i="36"/>
  <c r="A905" i="36"/>
  <c r="S904" i="36"/>
  <c r="C904" i="36"/>
  <c r="B904" i="36"/>
  <c r="A904" i="36"/>
  <c r="S903" i="36"/>
  <c r="C903" i="36"/>
  <c r="B903" i="36"/>
  <c r="A903" i="36"/>
  <c r="S902" i="36"/>
  <c r="C902" i="36"/>
  <c r="B902" i="36"/>
  <c r="A902" i="36"/>
  <c r="S901" i="36"/>
  <c r="C901" i="36"/>
  <c r="B901" i="36"/>
  <c r="A901" i="36"/>
  <c r="S900" i="36"/>
  <c r="C900" i="36"/>
  <c r="B900" i="36"/>
  <c r="A900" i="36"/>
  <c r="S899" i="36"/>
  <c r="C899" i="36"/>
  <c r="B899" i="36"/>
  <c r="A899" i="36"/>
  <c r="S898" i="36"/>
  <c r="C898" i="36"/>
  <c r="B898" i="36"/>
  <c r="A898" i="36"/>
  <c r="S897" i="36"/>
  <c r="C897" i="36"/>
  <c r="B897" i="36"/>
  <c r="A897" i="36"/>
  <c r="S896" i="36"/>
  <c r="C896" i="36"/>
  <c r="B896" i="36"/>
  <c r="A896" i="36"/>
  <c r="S895" i="36"/>
  <c r="C895" i="36"/>
  <c r="B895" i="36"/>
  <c r="A895" i="36"/>
  <c r="S894" i="36"/>
  <c r="C894" i="36"/>
  <c r="B894" i="36"/>
  <c r="A894" i="36"/>
  <c r="S893" i="36"/>
  <c r="C893" i="36"/>
  <c r="B893" i="36"/>
  <c r="A893" i="36"/>
  <c r="S892" i="36"/>
  <c r="C892" i="36"/>
  <c r="B892" i="36"/>
  <c r="A892" i="36"/>
  <c r="S891" i="36"/>
  <c r="C891" i="36"/>
  <c r="B891" i="36"/>
  <c r="A891" i="36"/>
  <c r="S890" i="36"/>
  <c r="C890" i="36"/>
  <c r="B890" i="36"/>
  <c r="A890" i="36"/>
  <c r="S889" i="36"/>
  <c r="C889" i="36"/>
  <c r="B889" i="36"/>
  <c r="A889" i="36"/>
  <c r="S888" i="36"/>
  <c r="C888" i="36"/>
  <c r="B888" i="36"/>
  <c r="A888" i="36"/>
  <c r="S887" i="36"/>
  <c r="C887" i="36"/>
  <c r="B887" i="36"/>
  <c r="A887" i="36"/>
  <c r="S886" i="36"/>
  <c r="C886" i="36"/>
  <c r="B886" i="36"/>
  <c r="A886" i="36"/>
  <c r="S885" i="36"/>
  <c r="C885" i="36"/>
  <c r="B885" i="36"/>
  <c r="A885" i="36"/>
  <c r="S884" i="36"/>
  <c r="C884" i="36"/>
  <c r="B884" i="36"/>
  <c r="A884" i="36"/>
  <c r="S883" i="36"/>
  <c r="C883" i="36"/>
  <c r="B883" i="36"/>
  <c r="A883" i="36"/>
  <c r="S882" i="36"/>
  <c r="C882" i="36"/>
  <c r="B882" i="36"/>
  <c r="A882" i="36"/>
  <c r="S881" i="36"/>
  <c r="C881" i="36"/>
  <c r="B881" i="36"/>
  <c r="A881" i="36"/>
  <c r="S880" i="36"/>
  <c r="C880" i="36"/>
  <c r="B880" i="36"/>
  <c r="A880" i="36"/>
  <c r="S879" i="36"/>
  <c r="C879" i="36"/>
  <c r="B879" i="36"/>
  <c r="A879" i="36"/>
  <c r="S878" i="36"/>
  <c r="C878" i="36"/>
  <c r="B878" i="36"/>
  <c r="A878" i="36"/>
  <c r="S877" i="36"/>
  <c r="C877" i="36"/>
  <c r="B877" i="36"/>
  <c r="A877" i="36"/>
  <c r="S876" i="36"/>
  <c r="C876" i="36"/>
  <c r="B876" i="36"/>
  <c r="A876" i="36"/>
  <c r="S875" i="36"/>
  <c r="C875" i="36"/>
  <c r="B875" i="36"/>
  <c r="A875" i="36"/>
  <c r="S874" i="36"/>
  <c r="C874" i="36"/>
  <c r="B874" i="36"/>
  <c r="A874" i="36"/>
  <c r="S873" i="36"/>
  <c r="C873" i="36"/>
  <c r="B873" i="36"/>
  <c r="A873" i="36"/>
  <c r="S872" i="36"/>
  <c r="C872" i="36"/>
  <c r="B872" i="36"/>
  <c r="A872" i="36"/>
  <c r="S871" i="36"/>
  <c r="C871" i="36"/>
  <c r="B871" i="36"/>
  <c r="A871" i="36"/>
  <c r="S870" i="36"/>
  <c r="C870" i="36"/>
  <c r="B870" i="36"/>
  <c r="A870" i="36"/>
  <c r="S869" i="36"/>
  <c r="C869" i="36"/>
  <c r="B869" i="36"/>
  <c r="A869" i="36"/>
  <c r="S868" i="36"/>
  <c r="C868" i="36"/>
  <c r="B868" i="36"/>
  <c r="A868" i="36"/>
  <c r="S867" i="36"/>
  <c r="C867" i="36"/>
  <c r="B867" i="36"/>
  <c r="A867" i="36"/>
  <c r="S866" i="36"/>
  <c r="C866" i="36"/>
  <c r="B866" i="36"/>
  <c r="A866" i="36"/>
  <c r="S865" i="36"/>
  <c r="C865" i="36"/>
  <c r="B865" i="36"/>
  <c r="A865" i="36"/>
  <c r="S864" i="36"/>
  <c r="C864" i="36"/>
  <c r="B864" i="36"/>
  <c r="A864" i="36"/>
  <c r="S863" i="36"/>
  <c r="C863" i="36"/>
  <c r="B863" i="36"/>
  <c r="A863" i="36"/>
  <c r="S862" i="36"/>
  <c r="C862" i="36"/>
  <c r="B862" i="36"/>
  <c r="A862" i="36"/>
  <c r="S861" i="36"/>
  <c r="C861" i="36"/>
  <c r="B861" i="36"/>
  <c r="A861" i="36"/>
  <c r="S860" i="36"/>
  <c r="C860" i="36"/>
  <c r="B860" i="36"/>
  <c r="A860" i="36"/>
  <c r="S859" i="36"/>
  <c r="C859" i="36"/>
  <c r="B859" i="36"/>
  <c r="A859" i="36"/>
  <c r="S858" i="36"/>
  <c r="C858" i="36"/>
  <c r="B858" i="36"/>
  <c r="A858" i="36"/>
  <c r="S857" i="36"/>
  <c r="C857" i="36"/>
  <c r="B857" i="36"/>
  <c r="A857" i="36"/>
  <c r="S856" i="36"/>
  <c r="C856" i="36"/>
  <c r="B856" i="36"/>
  <c r="A856" i="36"/>
  <c r="S855" i="36"/>
  <c r="C855" i="36"/>
  <c r="B855" i="36"/>
  <c r="A855" i="36"/>
  <c r="S854" i="36"/>
  <c r="C854" i="36"/>
  <c r="B854" i="36"/>
  <c r="A854" i="36"/>
  <c r="S853" i="36"/>
  <c r="C853" i="36"/>
  <c r="B853" i="36"/>
  <c r="A853" i="36"/>
  <c r="S852" i="36"/>
  <c r="C852" i="36"/>
  <c r="B852" i="36"/>
  <c r="A852" i="36"/>
  <c r="S851" i="36"/>
  <c r="C851" i="36"/>
  <c r="B851" i="36"/>
  <c r="A851" i="36"/>
  <c r="S850" i="36"/>
  <c r="C850" i="36"/>
  <c r="B850" i="36"/>
  <c r="A850" i="36"/>
  <c r="S849" i="36"/>
  <c r="C849" i="36"/>
  <c r="B849" i="36"/>
  <c r="A849" i="36"/>
  <c r="S848" i="36"/>
  <c r="C848" i="36"/>
  <c r="B848" i="36"/>
  <c r="A848" i="36"/>
  <c r="S847" i="36"/>
  <c r="C847" i="36"/>
  <c r="B847" i="36"/>
  <c r="A847" i="36"/>
  <c r="S846" i="36"/>
  <c r="C846" i="36"/>
  <c r="B846" i="36"/>
  <c r="A846" i="36"/>
  <c r="S845" i="36"/>
  <c r="C845" i="36"/>
  <c r="B845" i="36"/>
  <c r="A845" i="36"/>
  <c r="S844" i="36"/>
  <c r="C844" i="36"/>
  <c r="B844" i="36"/>
  <c r="A844" i="36"/>
  <c r="S843" i="36"/>
  <c r="C843" i="36"/>
  <c r="B843" i="36"/>
  <c r="A843" i="36"/>
  <c r="S842" i="36"/>
  <c r="C842" i="36"/>
  <c r="B842" i="36"/>
  <c r="A842" i="36"/>
  <c r="S841" i="36"/>
  <c r="C841" i="36"/>
  <c r="B841" i="36"/>
  <c r="A841" i="36"/>
  <c r="S840" i="36"/>
  <c r="C840" i="36"/>
  <c r="B840" i="36"/>
  <c r="A840" i="36"/>
  <c r="S839" i="36"/>
  <c r="C839" i="36"/>
  <c r="B839" i="36"/>
  <c r="A839" i="36"/>
  <c r="S838" i="36"/>
  <c r="C838" i="36"/>
  <c r="B838" i="36"/>
  <c r="A838" i="36"/>
  <c r="S837" i="36"/>
  <c r="C837" i="36"/>
  <c r="B837" i="36"/>
  <c r="A837" i="36"/>
  <c r="S836" i="36"/>
  <c r="C836" i="36"/>
  <c r="B836" i="36"/>
  <c r="A836" i="36"/>
  <c r="S835" i="36"/>
  <c r="C835" i="36"/>
  <c r="B835" i="36"/>
  <c r="A835" i="36"/>
  <c r="S834" i="36"/>
  <c r="C834" i="36"/>
  <c r="B834" i="36"/>
  <c r="A834" i="36"/>
  <c r="S833" i="36"/>
  <c r="C833" i="36"/>
  <c r="B833" i="36"/>
  <c r="A833" i="36"/>
  <c r="S832" i="36"/>
  <c r="C832" i="36"/>
  <c r="B832" i="36"/>
  <c r="A832" i="36"/>
  <c r="S831" i="36"/>
  <c r="C831" i="36"/>
  <c r="B831" i="36"/>
  <c r="A831" i="36"/>
  <c r="S830" i="36"/>
  <c r="C830" i="36"/>
  <c r="B830" i="36"/>
  <c r="A830" i="36"/>
  <c r="S829" i="36"/>
  <c r="C829" i="36"/>
  <c r="B829" i="36"/>
  <c r="A829" i="36"/>
  <c r="S828" i="36"/>
  <c r="C828" i="36"/>
  <c r="B828" i="36"/>
  <c r="A828" i="36"/>
  <c r="S827" i="36"/>
  <c r="C827" i="36"/>
  <c r="B827" i="36"/>
  <c r="A827" i="36"/>
  <c r="S826" i="36"/>
  <c r="C826" i="36"/>
  <c r="B826" i="36"/>
  <c r="A826" i="36"/>
  <c r="S825" i="36"/>
  <c r="C825" i="36"/>
  <c r="B825" i="36"/>
  <c r="A825" i="36"/>
  <c r="S824" i="36"/>
  <c r="C824" i="36"/>
  <c r="B824" i="36"/>
  <c r="A824" i="36"/>
  <c r="S823" i="36"/>
  <c r="C823" i="36"/>
  <c r="B823" i="36"/>
  <c r="A823" i="36"/>
  <c r="S822" i="36"/>
  <c r="C822" i="36"/>
  <c r="B822" i="36"/>
  <c r="A822" i="36"/>
  <c r="S821" i="36"/>
  <c r="C821" i="36"/>
  <c r="B821" i="36"/>
  <c r="A821" i="36"/>
  <c r="S820" i="36"/>
  <c r="C820" i="36"/>
  <c r="B820" i="36"/>
  <c r="A820" i="36"/>
  <c r="S819" i="36"/>
  <c r="C819" i="36"/>
  <c r="B819" i="36"/>
  <c r="A819" i="36"/>
  <c r="S818" i="36"/>
  <c r="C818" i="36"/>
  <c r="B818" i="36"/>
  <c r="A818" i="36"/>
  <c r="S817" i="36"/>
  <c r="C817" i="36"/>
  <c r="B817" i="36"/>
  <c r="A817" i="36"/>
  <c r="S816" i="36"/>
  <c r="C816" i="36"/>
  <c r="B816" i="36"/>
  <c r="A816" i="36"/>
  <c r="S815" i="36"/>
  <c r="C815" i="36"/>
  <c r="B815" i="36"/>
  <c r="A815" i="36"/>
  <c r="S814" i="36"/>
  <c r="C814" i="36"/>
  <c r="B814" i="36"/>
  <c r="A814" i="36"/>
  <c r="S813" i="36"/>
  <c r="C813" i="36"/>
  <c r="B813" i="36"/>
  <c r="A813" i="36"/>
  <c r="S812" i="36"/>
  <c r="C812" i="36"/>
  <c r="B812" i="36"/>
  <c r="A812" i="36"/>
  <c r="S811" i="36"/>
  <c r="C811" i="36"/>
  <c r="B811" i="36"/>
  <c r="A811" i="36"/>
  <c r="S810" i="36"/>
  <c r="C810" i="36"/>
  <c r="B810" i="36"/>
  <c r="A810" i="36"/>
  <c r="S809" i="36"/>
  <c r="C809" i="36"/>
  <c r="B809" i="36"/>
  <c r="A809" i="36"/>
  <c r="S808" i="36"/>
  <c r="C808" i="36"/>
  <c r="B808" i="36"/>
  <c r="A808" i="36"/>
  <c r="S807" i="36"/>
  <c r="C807" i="36"/>
  <c r="B807" i="36"/>
  <c r="A807" i="36"/>
  <c r="S806" i="36"/>
  <c r="C806" i="36"/>
  <c r="B806" i="36"/>
  <c r="A806" i="36"/>
  <c r="S805" i="36"/>
  <c r="C805" i="36"/>
  <c r="B805" i="36"/>
  <c r="A805" i="36"/>
  <c r="S804" i="36"/>
  <c r="C804" i="36"/>
  <c r="B804" i="36"/>
  <c r="A804" i="36"/>
  <c r="S803" i="36"/>
  <c r="C803" i="36"/>
  <c r="B803" i="36"/>
  <c r="A803" i="36"/>
  <c r="S802" i="36"/>
  <c r="C802" i="36"/>
  <c r="B802" i="36"/>
  <c r="A802" i="36"/>
  <c r="S801" i="36"/>
  <c r="C801" i="36"/>
  <c r="B801" i="36"/>
  <c r="A801" i="36"/>
  <c r="S800" i="36"/>
  <c r="C800" i="36"/>
  <c r="B800" i="36"/>
  <c r="A800" i="36"/>
  <c r="S799" i="36"/>
  <c r="C799" i="36"/>
  <c r="B799" i="36"/>
  <c r="A799" i="36"/>
  <c r="S798" i="36"/>
  <c r="C798" i="36"/>
  <c r="B798" i="36"/>
  <c r="A798" i="36"/>
  <c r="S797" i="36"/>
  <c r="C797" i="36"/>
  <c r="B797" i="36"/>
  <c r="A797" i="36"/>
  <c r="S796" i="36"/>
  <c r="C796" i="36"/>
  <c r="B796" i="36"/>
  <c r="A796" i="36"/>
  <c r="S795" i="36"/>
  <c r="C795" i="36"/>
  <c r="B795" i="36"/>
  <c r="A795" i="36"/>
  <c r="S794" i="36"/>
  <c r="C794" i="36"/>
  <c r="B794" i="36"/>
  <c r="A794" i="36"/>
  <c r="S793" i="36"/>
  <c r="C793" i="36"/>
  <c r="B793" i="36"/>
  <c r="A793" i="36"/>
  <c r="S792" i="36"/>
  <c r="C792" i="36"/>
  <c r="B792" i="36"/>
  <c r="A792" i="36"/>
  <c r="S791" i="36"/>
  <c r="C791" i="36"/>
  <c r="B791" i="36"/>
  <c r="A791" i="36"/>
  <c r="S790" i="36"/>
  <c r="C790" i="36"/>
  <c r="B790" i="36"/>
  <c r="A790" i="36"/>
  <c r="S789" i="36"/>
  <c r="C789" i="36"/>
  <c r="B789" i="36"/>
  <c r="A789" i="36"/>
  <c r="S788" i="36"/>
  <c r="C788" i="36"/>
  <c r="B788" i="36"/>
  <c r="A788" i="36"/>
  <c r="S787" i="36"/>
  <c r="C787" i="36"/>
  <c r="B787" i="36"/>
  <c r="A787" i="36"/>
  <c r="S786" i="36"/>
  <c r="C786" i="36"/>
  <c r="B786" i="36"/>
  <c r="A786" i="36"/>
  <c r="S785" i="36"/>
  <c r="C785" i="36"/>
  <c r="B785" i="36"/>
  <c r="A785" i="36"/>
  <c r="S784" i="36"/>
  <c r="C784" i="36"/>
  <c r="B784" i="36"/>
  <c r="A784" i="36"/>
  <c r="S783" i="36"/>
  <c r="C783" i="36"/>
  <c r="B783" i="36"/>
  <c r="A783" i="36"/>
  <c r="S782" i="36"/>
  <c r="C782" i="36"/>
  <c r="B782" i="36"/>
  <c r="A782" i="36"/>
  <c r="S781" i="36"/>
  <c r="C781" i="36"/>
  <c r="B781" i="36"/>
  <c r="A781" i="36"/>
  <c r="S780" i="36"/>
  <c r="C780" i="36"/>
  <c r="B780" i="36"/>
  <c r="A780" i="36"/>
  <c r="S779" i="36"/>
  <c r="C779" i="36"/>
  <c r="B779" i="36"/>
  <c r="A779" i="36"/>
  <c r="S778" i="36"/>
  <c r="C778" i="36"/>
  <c r="B778" i="36"/>
  <c r="A778" i="36"/>
  <c r="S777" i="36"/>
  <c r="C777" i="36"/>
  <c r="B777" i="36"/>
  <c r="A777" i="36"/>
  <c r="S776" i="36"/>
  <c r="C776" i="36"/>
  <c r="B776" i="36"/>
  <c r="A776" i="36"/>
  <c r="S775" i="36"/>
  <c r="C775" i="36"/>
  <c r="B775" i="36"/>
  <c r="A775" i="36"/>
  <c r="S774" i="36"/>
  <c r="C774" i="36"/>
  <c r="B774" i="36"/>
  <c r="A774" i="36"/>
  <c r="S773" i="36"/>
  <c r="C773" i="36"/>
  <c r="B773" i="36"/>
  <c r="A773" i="36"/>
  <c r="S772" i="36"/>
  <c r="C772" i="36"/>
  <c r="B772" i="36"/>
  <c r="A772" i="36"/>
  <c r="S771" i="36"/>
  <c r="C771" i="36"/>
  <c r="B771" i="36"/>
  <c r="A771" i="36"/>
  <c r="S770" i="36"/>
  <c r="C770" i="36"/>
  <c r="B770" i="36"/>
  <c r="A770" i="36"/>
  <c r="S769" i="36"/>
  <c r="C769" i="36"/>
  <c r="B769" i="36"/>
  <c r="A769" i="36"/>
  <c r="S768" i="36"/>
  <c r="C768" i="36"/>
  <c r="B768" i="36"/>
  <c r="A768" i="36"/>
  <c r="S767" i="36"/>
  <c r="C767" i="36"/>
  <c r="B767" i="36"/>
  <c r="A767" i="36"/>
  <c r="S766" i="36"/>
  <c r="C766" i="36"/>
  <c r="B766" i="36"/>
  <c r="A766" i="36"/>
  <c r="S765" i="36"/>
  <c r="C765" i="36"/>
  <c r="B765" i="36"/>
  <c r="A765" i="36"/>
  <c r="S764" i="36"/>
  <c r="C764" i="36"/>
  <c r="B764" i="36"/>
  <c r="A764" i="36"/>
  <c r="S763" i="36"/>
  <c r="C763" i="36"/>
  <c r="B763" i="36"/>
  <c r="A763" i="36"/>
  <c r="S762" i="36"/>
  <c r="C762" i="36"/>
  <c r="B762" i="36"/>
  <c r="A762" i="36"/>
  <c r="S761" i="36"/>
  <c r="C761" i="36"/>
  <c r="B761" i="36"/>
  <c r="A761" i="36"/>
  <c r="S760" i="36"/>
  <c r="C760" i="36"/>
  <c r="B760" i="36"/>
  <c r="A760" i="36"/>
  <c r="S759" i="36"/>
  <c r="C759" i="36"/>
  <c r="B759" i="36"/>
  <c r="A759" i="36"/>
  <c r="S758" i="36"/>
  <c r="C758" i="36"/>
  <c r="B758" i="36"/>
  <c r="A758" i="36"/>
  <c r="S757" i="36"/>
  <c r="C757" i="36"/>
  <c r="B757" i="36"/>
  <c r="A757" i="36"/>
  <c r="S756" i="36"/>
  <c r="C756" i="36"/>
  <c r="B756" i="36"/>
  <c r="A756" i="36"/>
  <c r="S755" i="36"/>
  <c r="C755" i="36"/>
  <c r="B755" i="36"/>
  <c r="A755" i="36"/>
  <c r="S754" i="36"/>
  <c r="C754" i="36"/>
  <c r="B754" i="36"/>
  <c r="A754" i="36"/>
  <c r="S753" i="36"/>
  <c r="C753" i="36"/>
  <c r="B753" i="36"/>
  <c r="A753" i="36"/>
  <c r="S752" i="36"/>
  <c r="C752" i="36"/>
  <c r="B752" i="36"/>
  <c r="A752" i="36"/>
  <c r="S751" i="36"/>
  <c r="C751" i="36"/>
  <c r="B751" i="36"/>
  <c r="A751" i="36"/>
  <c r="S750" i="36"/>
  <c r="C750" i="36"/>
  <c r="B750" i="36"/>
  <c r="A750" i="36"/>
  <c r="S749" i="36"/>
  <c r="C749" i="36"/>
  <c r="B749" i="36"/>
  <c r="A749" i="36"/>
  <c r="S748" i="36"/>
  <c r="C748" i="36"/>
  <c r="B748" i="36"/>
  <c r="A748" i="36"/>
  <c r="S747" i="36"/>
  <c r="C747" i="36"/>
  <c r="B747" i="36"/>
  <c r="A747" i="36"/>
  <c r="S746" i="36"/>
  <c r="C746" i="36"/>
  <c r="B746" i="36"/>
  <c r="A746" i="36"/>
  <c r="S745" i="36"/>
  <c r="C745" i="36"/>
  <c r="B745" i="36"/>
  <c r="A745" i="36"/>
  <c r="S744" i="36"/>
  <c r="C744" i="36"/>
  <c r="B744" i="36"/>
  <c r="A744" i="36"/>
  <c r="S743" i="36"/>
  <c r="C743" i="36"/>
  <c r="B743" i="36"/>
  <c r="A743" i="36"/>
  <c r="S742" i="36"/>
  <c r="C742" i="36"/>
  <c r="B742" i="36"/>
  <c r="A742" i="36"/>
  <c r="S741" i="36"/>
  <c r="C741" i="36"/>
  <c r="B741" i="36"/>
  <c r="A741" i="36"/>
  <c r="S740" i="36"/>
  <c r="C740" i="36"/>
  <c r="B740" i="36"/>
  <c r="A740" i="36"/>
  <c r="S739" i="36"/>
  <c r="C739" i="36"/>
  <c r="B739" i="36"/>
  <c r="A739" i="36"/>
  <c r="S738" i="36"/>
  <c r="C738" i="36"/>
  <c r="B738" i="36"/>
  <c r="A738" i="36"/>
  <c r="S737" i="36"/>
  <c r="C737" i="36"/>
  <c r="B737" i="36"/>
  <c r="A737" i="36"/>
  <c r="S736" i="36"/>
  <c r="C736" i="36"/>
  <c r="B736" i="36"/>
  <c r="A736" i="36"/>
  <c r="S735" i="36"/>
  <c r="C735" i="36"/>
  <c r="B735" i="36"/>
  <c r="A735" i="36"/>
  <c r="S734" i="36"/>
  <c r="C734" i="36"/>
  <c r="B734" i="36"/>
  <c r="A734" i="36"/>
  <c r="S733" i="36"/>
  <c r="C733" i="36"/>
  <c r="B733" i="36"/>
  <c r="A733" i="36"/>
  <c r="S732" i="36"/>
  <c r="C732" i="36"/>
  <c r="B732" i="36"/>
  <c r="A732" i="36"/>
  <c r="S731" i="36"/>
  <c r="C731" i="36"/>
  <c r="B731" i="36"/>
  <c r="A731" i="36"/>
  <c r="S730" i="36"/>
  <c r="C730" i="36"/>
  <c r="B730" i="36"/>
  <c r="A730" i="36"/>
  <c r="S729" i="36"/>
  <c r="C729" i="36"/>
  <c r="B729" i="36"/>
  <c r="A729" i="36"/>
  <c r="S728" i="36"/>
  <c r="C728" i="36"/>
  <c r="B728" i="36"/>
  <c r="A728" i="36"/>
  <c r="S727" i="36"/>
  <c r="C727" i="36"/>
  <c r="B727" i="36"/>
  <c r="A727" i="36"/>
  <c r="S726" i="36"/>
  <c r="C726" i="36"/>
  <c r="B726" i="36"/>
  <c r="A726" i="36"/>
  <c r="S725" i="36"/>
  <c r="C725" i="36"/>
  <c r="B725" i="36"/>
  <c r="A725" i="36"/>
  <c r="S724" i="36"/>
  <c r="C724" i="36"/>
  <c r="B724" i="36"/>
  <c r="A724" i="36"/>
  <c r="S723" i="36"/>
  <c r="C723" i="36"/>
  <c r="B723" i="36"/>
  <c r="A723" i="36"/>
  <c r="S722" i="36"/>
  <c r="C722" i="36"/>
  <c r="B722" i="36"/>
  <c r="A722" i="36"/>
  <c r="S721" i="36"/>
  <c r="C721" i="36"/>
  <c r="B721" i="36"/>
  <c r="A721" i="36"/>
  <c r="S720" i="36"/>
  <c r="C720" i="36"/>
  <c r="B720" i="36"/>
  <c r="A720" i="36"/>
  <c r="S719" i="36"/>
  <c r="C719" i="36"/>
  <c r="B719" i="36"/>
  <c r="A719" i="36"/>
  <c r="S718" i="36"/>
  <c r="C718" i="36"/>
  <c r="B718" i="36"/>
  <c r="A718" i="36"/>
  <c r="S717" i="36"/>
  <c r="C717" i="36"/>
  <c r="B717" i="36"/>
  <c r="A717" i="36"/>
  <c r="S716" i="36"/>
  <c r="C716" i="36"/>
  <c r="B716" i="36"/>
  <c r="A716" i="36"/>
  <c r="S715" i="36"/>
  <c r="C715" i="36"/>
  <c r="B715" i="36"/>
  <c r="A715" i="36"/>
  <c r="S714" i="36"/>
  <c r="C714" i="36"/>
  <c r="B714" i="36"/>
  <c r="A714" i="36"/>
  <c r="S713" i="36"/>
  <c r="C713" i="36"/>
  <c r="B713" i="36"/>
  <c r="A713" i="36"/>
  <c r="S712" i="36"/>
  <c r="C712" i="36"/>
  <c r="B712" i="36"/>
  <c r="A712" i="36"/>
  <c r="S711" i="36"/>
  <c r="C711" i="36"/>
  <c r="B711" i="36"/>
  <c r="A711" i="36"/>
  <c r="S710" i="36"/>
  <c r="C710" i="36"/>
  <c r="B710" i="36"/>
  <c r="A710" i="36"/>
  <c r="S709" i="36"/>
  <c r="C709" i="36"/>
  <c r="B709" i="36"/>
  <c r="A709" i="36"/>
  <c r="S708" i="36"/>
  <c r="C708" i="36"/>
  <c r="B708" i="36"/>
  <c r="A708" i="36"/>
  <c r="S707" i="36"/>
  <c r="C707" i="36"/>
  <c r="B707" i="36"/>
  <c r="A707" i="36"/>
  <c r="S706" i="36"/>
  <c r="C706" i="36"/>
  <c r="B706" i="36"/>
  <c r="A706" i="36"/>
  <c r="S705" i="36"/>
  <c r="C705" i="36"/>
  <c r="B705" i="36"/>
  <c r="A705" i="36"/>
  <c r="S704" i="36"/>
  <c r="C704" i="36"/>
  <c r="B704" i="36"/>
  <c r="A704" i="36"/>
  <c r="S703" i="36"/>
  <c r="C703" i="36"/>
  <c r="B703" i="36"/>
  <c r="A703" i="36"/>
  <c r="S702" i="36"/>
  <c r="C702" i="36"/>
  <c r="B702" i="36"/>
  <c r="A702" i="36"/>
  <c r="S701" i="36"/>
  <c r="C701" i="36"/>
  <c r="B701" i="36"/>
  <c r="A701" i="36"/>
  <c r="S700" i="36"/>
  <c r="C700" i="36"/>
  <c r="B700" i="36"/>
  <c r="A700" i="36"/>
  <c r="S699" i="36"/>
  <c r="C699" i="36"/>
  <c r="B699" i="36"/>
  <c r="A699" i="36"/>
  <c r="S698" i="36"/>
  <c r="C698" i="36"/>
  <c r="B698" i="36"/>
  <c r="A698" i="36"/>
  <c r="S697" i="36"/>
  <c r="C697" i="36"/>
  <c r="B697" i="36"/>
  <c r="A697" i="36"/>
  <c r="S696" i="36"/>
  <c r="C696" i="36"/>
  <c r="B696" i="36"/>
  <c r="A696" i="36"/>
  <c r="S695" i="36"/>
  <c r="C695" i="36"/>
  <c r="B695" i="36"/>
  <c r="A695" i="36"/>
  <c r="S694" i="36"/>
  <c r="C694" i="36"/>
  <c r="B694" i="36"/>
  <c r="A694" i="36"/>
  <c r="S693" i="36"/>
  <c r="C693" i="36"/>
  <c r="B693" i="36"/>
  <c r="A693" i="36"/>
  <c r="S692" i="36"/>
  <c r="C692" i="36"/>
  <c r="B692" i="36"/>
  <c r="A692" i="36"/>
  <c r="S691" i="36"/>
  <c r="C691" i="36"/>
  <c r="B691" i="36"/>
  <c r="A691" i="36"/>
  <c r="S690" i="36"/>
  <c r="C690" i="36"/>
  <c r="B690" i="36"/>
  <c r="A690" i="36"/>
  <c r="S689" i="36"/>
  <c r="C689" i="36"/>
  <c r="B689" i="36"/>
  <c r="A689" i="36"/>
  <c r="S688" i="36"/>
  <c r="C688" i="36"/>
  <c r="B688" i="36"/>
  <c r="A688" i="36"/>
  <c r="S687" i="36"/>
  <c r="C687" i="36"/>
  <c r="B687" i="36"/>
  <c r="A687" i="36"/>
  <c r="S686" i="36"/>
  <c r="C686" i="36"/>
  <c r="B686" i="36"/>
  <c r="A686" i="36"/>
  <c r="S685" i="36"/>
  <c r="C685" i="36"/>
  <c r="B685" i="36"/>
  <c r="A685" i="36"/>
  <c r="S684" i="36"/>
  <c r="C684" i="36"/>
  <c r="B684" i="36"/>
  <c r="A684" i="36"/>
  <c r="S683" i="36"/>
  <c r="C683" i="36"/>
  <c r="B683" i="36"/>
  <c r="A683" i="36"/>
  <c r="S682" i="36"/>
  <c r="C682" i="36"/>
  <c r="B682" i="36"/>
  <c r="A682" i="36"/>
  <c r="S681" i="36"/>
  <c r="C681" i="36"/>
  <c r="B681" i="36"/>
  <c r="A681" i="36"/>
  <c r="S680" i="36"/>
  <c r="C680" i="36"/>
  <c r="B680" i="36"/>
  <c r="A680" i="36"/>
  <c r="S679" i="36"/>
  <c r="C679" i="36"/>
  <c r="B679" i="36"/>
  <c r="A679" i="36"/>
  <c r="S678" i="36"/>
  <c r="C678" i="36"/>
  <c r="B678" i="36"/>
  <c r="A678" i="36"/>
  <c r="S677" i="36"/>
  <c r="C677" i="36"/>
  <c r="B677" i="36"/>
  <c r="A677" i="36"/>
  <c r="S676" i="36"/>
  <c r="C676" i="36"/>
  <c r="B676" i="36"/>
  <c r="A676" i="36"/>
  <c r="S675" i="36"/>
  <c r="C675" i="36"/>
  <c r="B675" i="36"/>
  <c r="A675" i="36"/>
  <c r="S674" i="36"/>
  <c r="C674" i="36"/>
  <c r="B674" i="36"/>
  <c r="A674" i="36"/>
  <c r="S673" i="36"/>
  <c r="C673" i="36"/>
  <c r="B673" i="36"/>
  <c r="A673" i="36"/>
  <c r="S672" i="36"/>
  <c r="C672" i="36"/>
  <c r="B672" i="36"/>
  <c r="A672" i="36"/>
  <c r="S671" i="36"/>
  <c r="C671" i="36"/>
  <c r="B671" i="36"/>
  <c r="A671" i="36"/>
  <c r="S670" i="36"/>
  <c r="C670" i="36"/>
  <c r="B670" i="36"/>
  <c r="A670" i="36"/>
  <c r="S669" i="36"/>
  <c r="C669" i="36"/>
  <c r="B669" i="36"/>
  <c r="A669" i="36"/>
  <c r="S668" i="36"/>
  <c r="C668" i="36"/>
  <c r="B668" i="36"/>
  <c r="A668" i="36"/>
  <c r="S667" i="36"/>
  <c r="C667" i="36"/>
  <c r="B667" i="36"/>
  <c r="A667" i="36"/>
  <c r="S666" i="36"/>
  <c r="C666" i="36"/>
  <c r="B666" i="36"/>
  <c r="A666" i="36"/>
  <c r="S665" i="36"/>
  <c r="C665" i="36"/>
  <c r="B665" i="36"/>
  <c r="A665" i="36"/>
  <c r="S664" i="36"/>
  <c r="C664" i="36"/>
  <c r="B664" i="36"/>
  <c r="A664" i="36"/>
  <c r="S663" i="36"/>
  <c r="C663" i="36"/>
  <c r="B663" i="36"/>
  <c r="A663" i="36"/>
  <c r="S662" i="36"/>
  <c r="C662" i="36"/>
  <c r="B662" i="36"/>
  <c r="A662" i="36"/>
  <c r="S661" i="36"/>
  <c r="C661" i="36"/>
  <c r="B661" i="36"/>
  <c r="A661" i="36"/>
  <c r="S660" i="36"/>
  <c r="C660" i="36"/>
  <c r="B660" i="36"/>
  <c r="A660" i="36"/>
  <c r="S659" i="36"/>
  <c r="C659" i="36"/>
  <c r="B659" i="36"/>
  <c r="A659" i="36"/>
  <c r="S658" i="36"/>
  <c r="C658" i="36"/>
  <c r="B658" i="36"/>
  <c r="A658" i="36"/>
  <c r="S657" i="36"/>
  <c r="C657" i="36"/>
  <c r="B657" i="36"/>
  <c r="A657" i="36"/>
  <c r="S656" i="36"/>
  <c r="C656" i="36"/>
  <c r="B656" i="36"/>
  <c r="A656" i="36"/>
  <c r="S655" i="36"/>
  <c r="C655" i="36"/>
  <c r="B655" i="36"/>
  <c r="A655" i="36"/>
  <c r="S654" i="36"/>
  <c r="C654" i="36"/>
  <c r="B654" i="36"/>
  <c r="A654" i="36"/>
  <c r="S653" i="36"/>
  <c r="C653" i="36"/>
  <c r="B653" i="36"/>
  <c r="A653" i="36"/>
  <c r="S652" i="36"/>
  <c r="C652" i="36"/>
  <c r="B652" i="36"/>
  <c r="A652" i="36"/>
  <c r="S651" i="36"/>
  <c r="C651" i="36"/>
  <c r="B651" i="36"/>
  <c r="A651" i="36"/>
  <c r="S650" i="36"/>
  <c r="C650" i="36"/>
  <c r="B650" i="36"/>
  <c r="A650" i="36"/>
  <c r="S649" i="36"/>
  <c r="C649" i="36"/>
  <c r="B649" i="36"/>
  <c r="A649" i="36"/>
  <c r="S648" i="36"/>
  <c r="C648" i="36"/>
  <c r="B648" i="36"/>
  <c r="A648" i="36"/>
  <c r="S647" i="36"/>
  <c r="C647" i="36"/>
  <c r="B647" i="36"/>
  <c r="A647" i="36"/>
  <c r="S646" i="36"/>
  <c r="C646" i="36"/>
  <c r="B646" i="36"/>
  <c r="A646" i="36"/>
  <c r="S645" i="36"/>
  <c r="C645" i="36"/>
  <c r="B645" i="36"/>
  <c r="A645" i="36"/>
  <c r="S644" i="36"/>
  <c r="C644" i="36"/>
  <c r="B644" i="36"/>
  <c r="A644" i="36"/>
  <c r="S643" i="36"/>
  <c r="C643" i="36"/>
  <c r="B643" i="36"/>
  <c r="A643" i="36"/>
  <c r="S642" i="36"/>
  <c r="C642" i="36"/>
  <c r="B642" i="36"/>
  <c r="A642" i="36"/>
  <c r="S641" i="36"/>
  <c r="C641" i="36"/>
  <c r="B641" i="36"/>
  <c r="A641" i="36"/>
  <c r="S640" i="36"/>
  <c r="C640" i="36"/>
  <c r="B640" i="36"/>
  <c r="A640" i="36"/>
  <c r="S639" i="36"/>
  <c r="C639" i="36"/>
  <c r="B639" i="36"/>
  <c r="A639" i="36"/>
  <c r="S638" i="36"/>
  <c r="C638" i="36"/>
  <c r="B638" i="36"/>
  <c r="A638" i="36"/>
  <c r="S637" i="36"/>
  <c r="C637" i="36"/>
  <c r="B637" i="36"/>
  <c r="A637" i="36"/>
  <c r="S636" i="36"/>
  <c r="C636" i="36"/>
  <c r="B636" i="36"/>
  <c r="A636" i="36"/>
  <c r="S635" i="36"/>
  <c r="C635" i="36"/>
  <c r="B635" i="36"/>
  <c r="A635" i="36"/>
  <c r="S634" i="36"/>
  <c r="C634" i="36"/>
  <c r="B634" i="36"/>
  <c r="A634" i="36"/>
  <c r="S633" i="36"/>
  <c r="C633" i="36"/>
  <c r="B633" i="36"/>
  <c r="A633" i="36"/>
  <c r="S632" i="36"/>
  <c r="C632" i="36"/>
  <c r="B632" i="36"/>
  <c r="A632" i="36"/>
  <c r="S631" i="36"/>
  <c r="C631" i="36"/>
  <c r="B631" i="36"/>
  <c r="A631" i="36"/>
  <c r="S630" i="36"/>
  <c r="C630" i="36"/>
  <c r="B630" i="36"/>
  <c r="A630" i="36"/>
  <c r="S629" i="36"/>
  <c r="C629" i="36"/>
  <c r="B629" i="36"/>
  <c r="A629" i="36"/>
  <c r="S628" i="36"/>
  <c r="C628" i="36"/>
  <c r="B628" i="36"/>
  <c r="A628" i="36"/>
  <c r="S627" i="36"/>
  <c r="C627" i="36"/>
  <c r="B627" i="36"/>
  <c r="A627" i="36"/>
  <c r="S626" i="36"/>
  <c r="C626" i="36"/>
  <c r="B626" i="36"/>
  <c r="A626" i="36"/>
  <c r="S625" i="36"/>
  <c r="C625" i="36"/>
  <c r="B625" i="36"/>
  <c r="A625" i="36"/>
  <c r="S624" i="36"/>
  <c r="C624" i="36"/>
  <c r="B624" i="36"/>
  <c r="A624" i="36"/>
  <c r="S623" i="36"/>
  <c r="C623" i="36"/>
  <c r="B623" i="36"/>
  <c r="A623" i="36"/>
  <c r="S622" i="36"/>
  <c r="C622" i="36"/>
  <c r="B622" i="36"/>
  <c r="A622" i="36"/>
  <c r="S621" i="36"/>
  <c r="C621" i="36"/>
  <c r="B621" i="36"/>
  <c r="A621" i="36"/>
  <c r="S620" i="36"/>
  <c r="C620" i="36"/>
  <c r="B620" i="36"/>
  <c r="A620" i="36"/>
  <c r="S619" i="36"/>
  <c r="C619" i="36"/>
  <c r="B619" i="36"/>
  <c r="A619" i="36"/>
  <c r="S618" i="36"/>
  <c r="C618" i="36"/>
  <c r="B618" i="36"/>
  <c r="A618" i="36"/>
  <c r="S617" i="36"/>
  <c r="C617" i="36"/>
  <c r="B617" i="36"/>
  <c r="A617" i="36"/>
  <c r="S616" i="36"/>
  <c r="C616" i="36"/>
  <c r="B616" i="36"/>
  <c r="A616" i="36"/>
  <c r="S615" i="36"/>
  <c r="C615" i="36"/>
  <c r="B615" i="36"/>
  <c r="A615" i="36"/>
  <c r="S614" i="36"/>
  <c r="C614" i="36"/>
  <c r="B614" i="36"/>
  <c r="A614" i="36"/>
  <c r="S613" i="36"/>
  <c r="C613" i="36"/>
  <c r="B613" i="36"/>
  <c r="A613" i="36"/>
  <c r="S612" i="36"/>
  <c r="C612" i="36"/>
  <c r="B612" i="36"/>
  <c r="A612" i="36"/>
  <c r="S611" i="36"/>
  <c r="C611" i="36"/>
  <c r="B611" i="36"/>
  <c r="A611" i="36"/>
  <c r="S610" i="36"/>
  <c r="C610" i="36"/>
  <c r="B610" i="36"/>
  <c r="A610" i="36"/>
  <c r="S609" i="36"/>
  <c r="C609" i="36"/>
  <c r="B609" i="36"/>
  <c r="A609" i="36"/>
  <c r="S608" i="36"/>
  <c r="C608" i="36"/>
  <c r="B608" i="36"/>
  <c r="A608" i="36"/>
  <c r="S607" i="36"/>
  <c r="C607" i="36"/>
  <c r="B607" i="36"/>
  <c r="A607" i="36"/>
  <c r="S606" i="36"/>
  <c r="C606" i="36"/>
  <c r="B606" i="36"/>
  <c r="A606" i="36"/>
  <c r="S605" i="36"/>
  <c r="C605" i="36"/>
  <c r="B605" i="36"/>
  <c r="A605" i="36"/>
  <c r="S604" i="36"/>
  <c r="C604" i="36"/>
  <c r="B604" i="36"/>
  <c r="A604" i="36"/>
  <c r="S603" i="36"/>
  <c r="C603" i="36"/>
  <c r="B603" i="36"/>
  <c r="A603" i="36"/>
  <c r="S602" i="36"/>
  <c r="C602" i="36"/>
  <c r="B602" i="36"/>
  <c r="A602" i="36"/>
  <c r="S601" i="36"/>
  <c r="C601" i="36"/>
  <c r="B601" i="36"/>
  <c r="A601" i="36"/>
  <c r="S600" i="36"/>
  <c r="C600" i="36"/>
  <c r="B600" i="36"/>
  <c r="A600" i="36"/>
  <c r="S599" i="36"/>
  <c r="C599" i="36"/>
  <c r="B599" i="36"/>
  <c r="A599" i="36"/>
  <c r="S598" i="36"/>
  <c r="C598" i="36"/>
  <c r="B598" i="36"/>
  <c r="A598" i="36"/>
  <c r="S597" i="36"/>
  <c r="C597" i="36"/>
  <c r="B597" i="36"/>
  <c r="A597" i="36"/>
  <c r="S596" i="36"/>
  <c r="C596" i="36"/>
  <c r="B596" i="36"/>
  <c r="A596" i="36"/>
  <c r="S595" i="36"/>
  <c r="C595" i="36"/>
  <c r="B595" i="36"/>
  <c r="A595" i="36"/>
  <c r="S594" i="36"/>
  <c r="C594" i="36"/>
  <c r="B594" i="36"/>
  <c r="A594" i="36"/>
  <c r="S593" i="36"/>
  <c r="C593" i="36"/>
  <c r="B593" i="36"/>
  <c r="A593" i="36"/>
  <c r="S592" i="36"/>
  <c r="C592" i="36"/>
  <c r="B592" i="36"/>
  <c r="A592" i="36"/>
  <c r="S591" i="36"/>
  <c r="C591" i="36"/>
  <c r="B591" i="36"/>
  <c r="A591" i="36"/>
  <c r="S590" i="36"/>
  <c r="C590" i="36"/>
  <c r="B590" i="36"/>
  <c r="A590" i="36"/>
  <c r="S589" i="36"/>
  <c r="C589" i="36"/>
  <c r="B589" i="36"/>
  <c r="A589" i="36"/>
  <c r="S588" i="36"/>
  <c r="C588" i="36"/>
  <c r="B588" i="36"/>
  <c r="A588" i="36"/>
  <c r="S587" i="36"/>
  <c r="C587" i="36"/>
  <c r="B587" i="36"/>
  <c r="A587" i="36"/>
  <c r="S586" i="36"/>
  <c r="C586" i="36"/>
  <c r="B586" i="36"/>
  <c r="A586" i="36"/>
  <c r="S585" i="36"/>
  <c r="C585" i="36"/>
  <c r="B585" i="36"/>
  <c r="A585" i="36"/>
  <c r="S584" i="36"/>
  <c r="C584" i="36"/>
  <c r="B584" i="36"/>
  <c r="A584" i="36"/>
  <c r="S583" i="36"/>
  <c r="C583" i="36"/>
  <c r="B583" i="36"/>
  <c r="A583" i="36"/>
  <c r="S582" i="36"/>
  <c r="C582" i="36"/>
  <c r="B582" i="36"/>
  <c r="A582" i="36"/>
  <c r="S581" i="36"/>
  <c r="C581" i="36"/>
  <c r="B581" i="36"/>
  <c r="A581" i="36"/>
  <c r="S580" i="36"/>
  <c r="C580" i="36"/>
  <c r="B580" i="36"/>
  <c r="A580" i="36"/>
  <c r="S579" i="36"/>
  <c r="C579" i="36"/>
  <c r="B579" i="36"/>
  <c r="A579" i="36"/>
  <c r="S578" i="36"/>
  <c r="C578" i="36"/>
  <c r="B578" i="36"/>
  <c r="A578" i="36"/>
  <c r="S577" i="36"/>
  <c r="C577" i="36"/>
  <c r="B577" i="36"/>
  <c r="A577" i="36"/>
  <c r="S576" i="36"/>
  <c r="C576" i="36"/>
  <c r="B576" i="36"/>
  <c r="A576" i="36"/>
  <c r="S575" i="36"/>
  <c r="C575" i="36"/>
  <c r="B575" i="36"/>
  <c r="A575" i="36"/>
  <c r="S574" i="36"/>
  <c r="C574" i="36"/>
  <c r="B574" i="36"/>
  <c r="A574" i="36"/>
  <c r="S573" i="36"/>
  <c r="C573" i="36"/>
  <c r="B573" i="36"/>
  <c r="A573" i="36"/>
  <c r="S572" i="36"/>
  <c r="C572" i="36"/>
  <c r="B572" i="36"/>
  <c r="A572" i="36"/>
  <c r="S571" i="36"/>
  <c r="C571" i="36"/>
  <c r="B571" i="36"/>
  <c r="A571" i="36"/>
  <c r="S570" i="36"/>
  <c r="C570" i="36"/>
  <c r="B570" i="36"/>
  <c r="A570" i="36"/>
  <c r="S569" i="36"/>
  <c r="C569" i="36"/>
  <c r="B569" i="36"/>
  <c r="A569" i="36"/>
  <c r="S568" i="36"/>
  <c r="C568" i="36"/>
  <c r="B568" i="36"/>
  <c r="A568" i="36"/>
  <c r="S567" i="36"/>
  <c r="C567" i="36"/>
  <c r="B567" i="36"/>
  <c r="A567" i="36"/>
  <c r="S566" i="36"/>
  <c r="C566" i="36"/>
  <c r="B566" i="36"/>
  <c r="A566" i="36"/>
  <c r="S565" i="36"/>
  <c r="C565" i="36"/>
  <c r="B565" i="36"/>
  <c r="A565" i="36"/>
  <c r="S564" i="36"/>
  <c r="C564" i="36"/>
  <c r="B564" i="36"/>
  <c r="A564" i="36"/>
  <c r="S563" i="36"/>
  <c r="C563" i="36"/>
  <c r="B563" i="36"/>
  <c r="A563" i="36"/>
  <c r="S562" i="36"/>
  <c r="C562" i="36"/>
  <c r="B562" i="36"/>
  <c r="A562" i="36"/>
  <c r="S561" i="36"/>
  <c r="C561" i="36"/>
  <c r="B561" i="36"/>
  <c r="A561" i="36"/>
  <c r="S560" i="36"/>
  <c r="C560" i="36"/>
  <c r="B560" i="36"/>
  <c r="A560" i="36"/>
  <c r="S559" i="36"/>
  <c r="C559" i="36"/>
  <c r="B559" i="36"/>
  <c r="A559" i="36"/>
  <c r="S558" i="36"/>
  <c r="C558" i="36"/>
  <c r="B558" i="36"/>
  <c r="A558" i="36"/>
  <c r="S557" i="36"/>
  <c r="C557" i="36"/>
  <c r="B557" i="36"/>
  <c r="A557" i="36"/>
  <c r="S556" i="36"/>
  <c r="C556" i="36"/>
  <c r="B556" i="36"/>
  <c r="A556" i="36"/>
  <c r="S555" i="36"/>
  <c r="C555" i="36"/>
  <c r="B555" i="36"/>
  <c r="A555" i="36"/>
  <c r="S554" i="36"/>
  <c r="C554" i="36"/>
  <c r="B554" i="36"/>
  <c r="A554" i="36"/>
  <c r="S553" i="36"/>
  <c r="C553" i="36"/>
  <c r="B553" i="36"/>
  <c r="A553" i="36"/>
  <c r="S552" i="36"/>
  <c r="C552" i="36"/>
  <c r="B552" i="36"/>
  <c r="A552" i="36"/>
  <c r="S551" i="36"/>
  <c r="C551" i="36"/>
  <c r="B551" i="36"/>
  <c r="A551" i="36"/>
  <c r="S550" i="36"/>
  <c r="C550" i="36"/>
  <c r="B550" i="36"/>
  <c r="A550" i="36"/>
  <c r="S549" i="36"/>
  <c r="C549" i="36"/>
  <c r="B549" i="36"/>
  <c r="A549" i="36"/>
  <c r="S548" i="36"/>
  <c r="C548" i="36"/>
  <c r="B548" i="36"/>
  <c r="A548" i="36"/>
  <c r="S547" i="36"/>
  <c r="C547" i="36"/>
  <c r="B547" i="36"/>
  <c r="A547" i="36"/>
  <c r="S546" i="36"/>
  <c r="C546" i="36"/>
  <c r="B546" i="36"/>
  <c r="A546" i="36"/>
  <c r="S545" i="36"/>
  <c r="C545" i="36"/>
  <c r="B545" i="36"/>
  <c r="A545" i="36"/>
  <c r="S544" i="36"/>
  <c r="C544" i="36"/>
  <c r="B544" i="36"/>
  <c r="A544" i="36"/>
  <c r="S543" i="36"/>
  <c r="C543" i="36"/>
  <c r="B543" i="36"/>
  <c r="A543" i="36"/>
  <c r="S542" i="36"/>
  <c r="C542" i="36"/>
  <c r="B542" i="36"/>
  <c r="A542" i="36"/>
  <c r="S541" i="36"/>
  <c r="C541" i="36"/>
  <c r="B541" i="36"/>
  <c r="A541" i="36"/>
  <c r="S540" i="36"/>
  <c r="C540" i="36"/>
  <c r="B540" i="36"/>
  <c r="A540" i="36"/>
  <c r="S539" i="36"/>
  <c r="C539" i="36"/>
  <c r="B539" i="36"/>
  <c r="A539" i="36"/>
  <c r="S538" i="36"/>
  <c r="C538" i="36"/>
  <c r="B538" i="36"/>
  <c r="A538" i="36"/>
  <c r="S537" i="36"/>
  <c r="C537" i="36"/>
  <c r="B537" i="36"/>
  <c r="A537" i="36"/>
  <c r="S536" i="36"/>
  <c r="C536" i="36"/>
  <c r="B536" i="36"/>
  <c r="A536" i="36"/>
  <c r="S535" i="36"/>
  <c r="C535" i="36"/>
  <c r="B535" i="36"/>
  <c r="A535" i="36"/>
  <c r="S534" i="36"/>
  <c r="C534" i="36"/>
  <c r="B534" i="36"/>
  <c r="A534" i="36"/>
  <c r="S533" i="36"/>
  <c r="C533" i="36"/>
  <c r="B533" i="36"/>
  <c r="A533" i="36"/>
  <c r="S532" i="36"/>
  <c r="C532" i="36"/>
  <c r="B532" i="36"/>
  <c r="A532" i="36"/>
  <c r="S531" i="36"/>
  <c r="C531" i="36"/>
  <c r="B531" i="36"/>
  <c r="A531" i="36"/>
  <c r="S530" i="36"/>
  <c r="C530" i="36"/>
  <c r="B530" i="36"/>
  <c r="A530" i="36"/>
  <c r="S529" i="36"/>
  <c r="C529" i="36"/>
  <c r="B529" i="36"/>
  <c r="A529" i="36"/>
  <c r="S528" i="36"/>
  <c r="C528" i="36"/>
  <c r="B528" i="36"/>
  <c r="A528" i="36"/>
  <c r="S527" i="36"/>
  <c r="C527" i="36"/>
  <c r="B527" i="36"/>
  <c r="A527" i="36"/>
  <c r="S526" i="36"/>
  <c r="C526" i="36"/>
  <c r="B526" i="36"/>
  <c r="A526" i="36"/>
  <c r="S525" i="36"/>
  <c r="C525" i="36"/>
  <c r="B525" i="36"/>
  <c r="A525" i="36"/>
  <c r="S524" i="36"/>
  <c r="C524" i="36"/>
  <c r="B524" i="36"/>
  <c r="A524" i="36"/>
  <c r="S523" i="36"/>
  <c r="C523" i="36"/>
  <c r="B523" i="36"/>
  <c r="A523" i="36"/>
  <c r="S522" i="36"/>
  <c r="C522" i="36"/>
  <c r="B522" i="36"/>
  <c r="A522" i="36"/>
  <c r="S521" i="36"/>
  <c r="C521" i="36"/>
  <c r="B521" i="36"/>
  <c r="A521" i="36"/>
  <c r="S520" i="36"/>
  <c r="C520" i="36"/>
  <c r="B520" i="36"/>
  <c r="A520" i="36"/>
  <c r="S519" i="36"/>
  <c r="C519" i="36"/>
  <c r="B519" i="36"/>
  <c r="A519" i="36"/>
  <c r="S518" i="36"/>
  <c r="C518" i="36"/>
  <c r="B518" i="36"/>
  <c r="A518" i="36"/>
  <c r="S517" i="36"/>
  <c r="C517" i="36"/>
  <c r="B517" i="36"/>
  <c r="A517" i="36"/>
  <c r="S516" i="36"/>
  <c r="C516" i="36"/>
  <c r="B516" i="36"/>
  <c r="A516" i="36"/>
  <c r="S515" i="36"/>
  <c r="C515" i="36"/>
  <c r="B515" i="36"/>
  <c r="A515" i="36"/>
  <c r="S514" i="36"/>
  <c r="C514" i="36"/>
  <c r="B514" i="36"/>
  <c r="A514" i="36"/>
  <c r="S513" i="36"/>
  <c r="C513" i="36"/>
  <c r="B513" i="36"/>
  <c r="A513" i="36"/>
  <c r="S512" i="36"/>
  <c r="C512" i="36"/>
  <c r="B512" i="36"/>
  <c r="A512" i="36"/>
  <c r="S511" i="36"/>
  <c r="C511" i="36"/>
  <c r="B511" i="36"/>
  <c r="A511" i="36"/>
  <c r="S510" i="36"/>
  <c r="C510" i="36"/>
  <c r="B510" i="36"/>
  <c r="A510" i="36"/>
  <c r="S509" i="36"/>
  <c r="C509" i="36"/>
  <c r="B509" i="36"/>
  <c r="A509" i="36"/>
  <c r="S508" i="36"/>
  <c r="C508" i="36"/>
  <c r="B508" i="36"/>
  <c r="A508" i="36"/>
  <c r="S507" i="36"/>
  <c r="C507" i="36"/>
  <c r="B507" i="36"/>
  <c r="A507" i="36"/>
  <c r="S506" i="36"/>
  <c r="C506" i="36"/>
  <c r="B506" i="36"/>
  <c r="A506" i="36"/>
  <c r="S505" i="36"/>
  <c r="C505" i="36"/>
  <c r="B505" i="36"/>
  <c r="A505" i="36"/>
  <c r="S504" i="36"/>
  <c r="C504" i="36"/>
  <c r="B504" i="36"/>
  <c r="A504" i="36"/>
  <c r="S503" i="36"/>
  <c r="C503" i="36"/>
  <c r="B503" i="36"/>
  <c r="A503" i="36"/>
  <c r="S502" i="36"/>
  <c r="C502" i="36"/>
  <c r="B502" i="36"/>
  <c r="A502" i="36"/>
  <c r="S501" i="36"/>
  <c r="C501" i="36"/>
  <c r="B501" i="36"/>
  <c r="A501" i="36"/>
  <c r="S500" i="36"/>
  <c r="C500" i="36"/>
  <c r="B500" i="36"/>
  <c r="A500" i="36"/>
  <c r="S499" i="36"/>
  <c r="C499" i="36"/>
  <c r="B499" i="36"/>
  <c r="A499" i="36"/>
  <c r="S498" i="36"/>
  <c r="C498" i="36"/>
  <c r="B498" i="36"/>
  <c r="A498" i="36"/>
  <c r="S497" i="36"/>
  <c r="C497" i="36"/>
  <c r="B497" i="36"/>
  <c r="A497" i="36"/>
  <c r="S496" i="36"/>
  <c r="C496" i="36"/>
  <c r="B496" i="36"/>
  <c r="A496" i="36"/>
  <c r="S495" i="36"/>
  <c r="C495" i="36"/>
  <c r="B495" i="36"/>
  <c r="A495" i="36"/>
  <c r="S494" i="36"/>
  <c r="C494" i="36"/>
  <c r="B494" i="36"/>
  <c r="A494" i="36"/>
  <c r="S493" i="36"/>
  <c r="C493" i="36"/>
  <c r="B493" i="36"/>
  <c r="A493" i="36"/>
  <c r="S492" i="36"/>
  <c r="C492" i="36"/>
  <c r="B492" i="36"/>
  <c r="A492" i="36"/>
  <c r="S491" i="36"/>
  <c r="C491" i="36"/>
  <c r="B491" i="36"/>
  <c r="A491" i="36"/>
  <c r="S490" i="36"/>
  <c r="C490" i="36"/>
  <c r="B490" i="36"/>
  <c r="A490" i="36"/>
  <c r="S489" i="36"/>
  <c r="C489" i="36"/>
  <c r="B489" i="36"/>
  <c r="A489" i="36"/>
  <c r="S488" i="36"/>
  <c r="C488" i="36"/>
  <c r="B488" i="36"/>
  <c r="A488" i="36"/>
  <c r="S487" i="36"/>
  <c r="C487" i="36"/>
  <c r="B487" i="36"/>
  <c r="A487" i="36"/>
  <c r="S486" i="36"/>
  <c r="C486" i="36"/>
  <c r="B486" i="36"/>
  <c r="A486" i="36"/>
  <c r="S485" i="36"/>
  <c r="C485" i="36"/>
  <c r="B485" i="36"/>
  <c r="A485" i="36"/>
  <c r="S484" i="36"/>
  <c r="C484" i="36"/>
  <c r="B484" i="36"/>
  <c r="A484" i="36"/>
  <c r="S483" i="36"/>
  <c r="C483" i="36"/>
  <c r="B483" i="36"/>
  <c r="A483" i="36"/>
  <c r="S482" i="36"/>
  <c r="C482" i="36"/>
  <c r="B482" i="36"/>
  <c r="A482" i="36"/>
  <c r="S481" i="36"/>
  <c r="C481" i="36"/>
  <c r="B481" i="36"/>
  <c r="A481" i="36"/>
  <c r="S480" i="36"/>
  <c r="C480" i="36"/>
  <c r="B480" i="36"/>
  <c r="A480" i="36"/>
  <c r="S479" i="36"/>
  <c r="C479" i="36"/>
  <c r="B479" i="36"/>
  <c r="A479" i="36"/>
  <c r="S478" i="36"/>
  <c r="C478" i="36"/>
  <c r="B478" i="36"/>
  <c r="A478" i="36"/>
  <c r="S477" i="36"/>
  <c r="C477" i="36"/>
  <c r="B477" i="36"/>
  <c r="A477" i="36"/>
  <c r="S476" i="36"/>
  <c r="C476" i="36"/>
  <c r="B476" i="36"/>
  <c r="A476" i="36"/>
  <c r="S475" i="36"/>
  <c r="C475" i="36"/>
  <c r="B475" i="36"/>
  <c r="A475" i="36"/>
  <c r="S474" i="36"/>
  <c r="C474" i="36"/>
  <c r="B474" i="36"/>
  <c r="A474" i="36"/>
  <c r="S473" i="36"/>
  <c r="C473" i="36"/>
  <c r="B473" i="36"/>
  <c r="A473" i="36"/>
  <c r="S472" i="36"/>
  <c r="C472" i="36"/>
  <c r="B472" i="36"/>
  <c r="A472" i="36"/>
  <c r="S471" i="36"/>
  <c r="C471" i="36"/>
  <c r="B471" i="36"/>
  <c r="A471" i="36"/>
  <c r="S470" i="36"/>
  <c r="C470" i="36"/>
  <c r="B470" i="36"/>
  <c r="A470" i="36"/>
  <c r="S469" i="36"/>
  <c r="C469" i="36"/>
  <c r="B469" i="36"/>
  <c r="A469" i="36"/>
  <c r="S468" i="36"/>
  <c r="C468" i="36"/>
  <c r="B468" i="36"/>
  <c r="A468" i="36"/>
  <c r="S467" i="36"/>
  <c r="C467" i="36"/>
  <c r="B467" i="36"/>
  <c r="A467" i="36"/>
  <c r="S466" i="36"/>
  <c r="C466" i="36"/>
  <c r="B466" i="36"/>
  <c r="A466" i="36"/>
  <c r="S465" i="36"/>
  <c r="C465" i="36"/>
  <c r="B465" i="36"/>
  <c r="A465" i="36"/>
  <c r="S464" i="36"/>
  <c r="C464" i="36"/>
  <c r="B464" i="36"/>
  <c r="A464" i="36"/>
  <c r="S463" i="36"/>
  <c r="C463" i="36"/>
  <c r="B463" i="36"/>
  <c r="A463" i="36"/>
  <c r="S462" i="36"/>
  <c r="C462" i="36"/>
  <c r="B462" i="36"/>
  <c r="A462" i="36"/>
  <c r="S461" i="36"/>
  <c r="C461" i="36"/>
  <c r="B461" i="36"/>
  <c r="A461" i="36"/>
  <c r="S460" i="36"/>
  <c r="C460" i="36"/>
  <c r="B460" i="36"/>
  <c r="A460" i="36"/>
  <c r="S459" i="36"/>
  <c r="C459" i="36"/>
  <c r="B459" i="36"/>
  <c r="A459" i="36"/>
  <c r="S458" i="36"/>
  <c r="C458" i="36"/>
  <c r="B458" i="36"/>
  <c r="A458" i="36"/>
  <c r="S457" i="36"/>
  <c r="C457" i="36"/>
  <c r="B457" i="36"/>
  <c r="A457" i="36"/>
  <c r="S456" i="36"/>
  <c r="C456" i="36"/>
  <c r="B456" i="36"/>
  <c r="A456" i="36"/>
  <c r="S455" i="36"/>
  <c r="C455" i="36"/>
  <c r="B455" i="36"/>
  <c r="A455" i="36"/>
  <c r="S454" i="36"/>
  <c r="C454" i="36"/>
  <c r="B454" i="36"/>
  <c r="A454" i="36"/>
  <c r="S453" i="36"/>
  <c r="C453" i="36"/>
  <c r="B453" i="36"/>
  <c r="A453" i="36"/>
  <c r="S452" i="36"/>
  <c r="C452" i="36"/>
  <c r="B452" i="36"/>
  <c r="A452" i="36"/>
  <c r="S451" i="36"/>
  <c r="C451" i="36"/>
  <c r="B451" i="36"/>
  <c r="A451" i="36"/>
  <c r="S450" i="36"/>
  <c r="C450" i="36"/>
  <c r="B450" i="36"/>
  <c r="A450" i="36"/>
  <c r="S449" i="36"/>
  <c r="C449" i="36"/>
  <c r="B449" i="36"/>
  <c r="A449" i="36"/>
  <c r="S448" i="36"/>
  <c r="C448" i="36"/>
  <c r="B448" i="36"/>
  <c r="A448" i="36"/>
  <c r="S447" i="36"/>
  <c r="C447" i="36"/>
  <c r="B447" i="36"/>
  <c r="A447" i="36"/>
  <c r="S446" i="36"/>
  <c r="C446" i="36"/>
  <c r="B446" i="36"/>
  <c r="A446" i="36"/>
  <c r="S445" i="36"/>
  <c r="C445" i="36"/>
  <c r="B445" i="36"/>
  <c r="A445" i="36"/>
  <c r="S444" i="36"/>
  <c r="C444" i="36"/>
  <c r="B444" i="36"/>
  <c r="A444" i="36"/>
  <c r="S443" i="36"/>
  <c r="C443" i="36"/>
  <c r="B443" i="36"/>
  <c r="A443" i="36"/>
  <c r="S442" i="36"/>
  <c r="C442" i="36"/>
  <c r="B442" i="36"/>
  <c r="A442" i="36"/>
  <c r="S441" i="36"/>
  <c r="C441" i="36"/>
  <c r="B441" i="36"/>
  <c r="A441" i="36"/>
  <c r="S440" i="36"/>
  <c r="C440" i="36"/>
  <c r="B440" i="36"/>
  <c r="A440" i="36"/>
  <c r="S439" i="36"/>
  <c r="C439" i="36"/>
  <c r="B439" i="36"/>
  <c r="A439" i="36"/>
  <c r="S438" i="36"/>
  <c r="C438" i="36"/>
  <c r="B438" i="36"/>
  <c r="A438" i="36"/>
  <c r="S437" i="36"/>
  <c r="C437" i="36"/>
  <c r="B437" i="36"/>
  <c r="A437" i="36"/>
  <c r="S436" i="36"/>
  <c r="C436" i="36"/>
  <c r="B436" i="36"/>
  <c r="A436" i="36"/>
  <c r="S435" i="36"/>
  <c r="C435" i="36"/>
  <c r="B435" i="36"/>
  <c r="A435" i="36"/>
  <c r="S434" i="36"/>
  <c r="C434" i="36"/>
  <c r="B434" i="36"/>
  <c r="A434" i="36"/>
  <c r="S433" i="36"/>
  <c r="C433" i="36"/>
  <c r="B433" i="36"/>
  <c r="A433" i="36"/>
  <c r="S432" i="36"/>
  <c r="C432" i="36"/>
  <c r="B432" i="36"/>
  <c r="A432" i="36"/>
  <c r="S431" i="36"/>
  <c r="C431" i="36"/>
  <c r="B431" i="36"/>
  <c r="A431" i="36"/>
  <c r="S430" i="36"/>
  <c r="C430" i="36"/>
  <c r="B430" i="36"/>
  <c r="A430" i="36"/>
  <c r="S429" i="36"/>
  <c r="C429" i="36"/>
  <c r="B429" i="36"/>
  <c r="A429" i="36"/>
  <c r="S428" i="36"/>
  <c r="C428" i="36"/>
  <c r="B428" i="36"/>
  <c r="A428" i="36"/>
  <c r="S427" i="36"/>
  <c r="C427" i="36"/>
  <c r="B427" i="36"/>
  <c r="A427" i="36"/>
  <c r="S426" i="36"/>
  <c r="C426" i="36"/>
  <c r="B426" i="36"/>
  <c r="A426" i="36"/>
  <c r="S425" i="36"/>
  <c r="C425" i="36"/>
  <c r="B425" i="36"/>
  <c r="A425" i="36"/>
  <c r="S424" i="36"/>
  <c r="C424" i="36"/>
  <c r="B424" i="36"/>
  <c r="A424" i="36"/>
  <c r="S423" i="36"/>
  <c r="C423" i="36"/>
  <c r="B423" i="36"/>
  <c r="A423" i="36"/>
  <c r="S422" i="36"/>
  <c r="C422" i="36"/>
  <c r="B422" i="36"/>
  <c r="A422" i="36"/>
  <c r="S421" i="36"/>
  <c r="C421" i="36"/>
  <c r="B421" i="36"/>
  <c r="A421" i="36"/>
  <c r="S420" i="36"/>
  <c r="C420" i="36"/>
  <c r="B420" i="36"/>
  <c r="A420" i="36"/>
  <c r="S419" i="36"/>
  <c r="C419" i="36"/>
  <c r="B419" i="36"/>
  <c r="A419" i="36"/>
  <c r="S418" i="36"/>
  <c r="C418" i="36"/>
  <c r="B418" i="36"/>
  <c r="A418" i="36"/>
  <c r="S417" i="36"/>
  <c r="C417" i="36"/>
  <c r="B417" i="36"/>
  <c r="A417" i="36"/>
  <c r="S416" i="36"/>
  <c r="C416" i="36"/>
  <c r="B416" i="36"/>
  <c r="A416" i="36"/>
  <c r="S415" i="36"/>
  <c r="C415" i="36"/>
  <c r="B415" i="36"/>
  <c r="A415" i="36"/>
  <c r="S414" i="36"/>
  <c r="C414" i="36"/>
  <c r="B414" i="36"/>
  <c r="A414" i="36"/>
  <c r="S413" i="36"/>
  <c r="C413" i="36"/>
  <c r="B413" i="36"/>
  <c r="A413" i="36"/>
  <c r="S412" i="36"/>
  <c r="C412" i="36"/>
  <c r="B412" i="36"/>
  <c r="A412" i="36"/>
  <c r="S411" i="36"/>
  <c r="C411" i="36"/>
  <c r="B411" i="36"/>
  <c r="A411" i="36"/>
  <c r="S410" i="36"/>
  <c r="C410" i="36"/>
  <c r="B410" i="36"/>
  <c r="A410" i="36"/>
  <c r="S409" i="36"/>
  <c r="C409" i="36"/>
  <c r="B409" i="36"/>
  <c r="A409" i="36"/>
  <c r="S408" i="36"/>
  <c r="C408" i="36"/>
  <c r="B408" i="36"/>
  <c r="A408" i="36"/>
  <c r="S407" i="36"/>
  <c r="C407" i="36"/>
  <c r="B407" i="36"/>
  <c r="A407" i="36"/>
  <c r="S406" i="36"/>
  <c r="C406" i="36"/>
  <c r="B406" i="36"/>
  <c r="A406" i="36"/>
  <c r="S405" i="36"/>
  <c r="C405" i="36"/>
  <c r="B405" i="36"/>
  <c r="A405" i="36"/>
  <c r="S404" i="36"/>
  <c r="C404" i="36"/>
  <c r="B404" i="36"/>
  <c r="A404" i="36"/>
  <c r="S403" i="36"/>
  <c r="C403" i="36"/>
  <c r="B403" i="36"/>
  <c r="A403" i="36"/>
  <c r="S402" i="36"/>
  <c r="C402" i="36"/>
  <c r="B402" i="36"/>
  <c r="A402" i="36"/>
  <c r="S401" i="36"/>
  <c r="C401" i="36"/>
  <c r="B401" i="36"/>
  <c r="A401" i="36"/>
  <c r="S400" i="36"/>
  <c r="C400" i="36"/>
  <c r="B400" i="36"/>
  <c r="A400" i="36"/>
  <c r="S399" i="36"/>
  <c r="C399" i="36"/>
  <c r="B399" i="36"/>
  <c r="A399" i="36"/>
  <c r="S398" i="36"/>
  <c r="C398" i="36"/>
  <c r="B398" i="36"/>
  <c r="A398" i="36"/>
  <c r="S397" i="36"/>
  <c r="C397" i="36"/>
  <c r="B397" i="36"/>
  <c r="A397" i="36"/>
  <c r="S396" i="36"/>
  <c r="C396" i="36"/>
  <c r="B396" i="36"/>
  <c r="A396" i="36"/>
  <c r="S395" i="36"/>
  <c r="C395" i="36"/>
  <c r="B395" i="36"/>
  <c r="A395" i="36"/>
  <c r="S394" i="36"/>
  <c r="C394" i="36"/>
  <c r="B394" i="36"/>
  <c r="A394" i="36"/>
  <c r="S393" i="36"/>
  <c r="C393" i="36"/>
  <c r="B393" i="36"/>
  <c r="A393" i="36"/>
  <c r="S392" i="36"/>
  <c r="C392" i="36"/>
  <c r="B392" i="36"/>
  <c r="A392" i="36"/>
  <c r="S391" i="36"/>
  <c r="C391" i="36"/>
  <c r="B391" i="36"/>
  <c r="A391" i="36"/>
  <c r="S390" i="36"/>
  <c r="C390" i="36"/>
  <c r="B390" i="36"/>
  <c r="A390" i="36"/>
  <c r="S389" i="36"/>
  <c r="C389" i="36"/>
  <c r="B389" i="36"/>
  <c r="A389" i="36"/>
  <c r="S388" i="36"/>
  <c r="C388" i="36"/>
  <c r="B388" i="36"/>
  <c r="A388" i="36"/>
  <c r="S387" i="36"/>
  <c r="C387" i="36"/>
  <c r="B387" i="36"/>
  <c r="A387" i="36"/>
  <c r="S386" i="36"/>
  <c r="C386" i="36"/>
  <c r="B386" i="36"/>
  <c r="A386" i="36"/>
  <c r="S385" i="36"/>
  <c r="C385" i="36"/>
  <c r="B385" i="36"/>
  <c r="A385" i="36"/>
  <c r="S384" i="36"/>
  <c r="C384" i="36"/>
  <c r="B384" i="36"/>
  <c r="A384" i="36"/>
  <c r="S383" i="36"/>
  <c r="C383" i="36"/>
  <c r="B383" i="36"/>
  <c r="A383" i="36"/>
  <c r="S382" i="36"/>
  <c r="C382" i="36"/>
  <c r="B382" i="36"/>
  <c r="A382" i="36"/>
  <c r="S381" i="36"/>
  <c r="C381" i="36"/>
  <c r="B381" i="36"/>
  <c r="A381" i="36"/>
  <c r="S380" i="36"/>
  <c r="C380" i="36"/>
  <c r="B380" i="36"/>
  <c r="A380" i="36"/>
  <c r="S379" i="36"/>
  <c r="C379" i="36"/>
  <c r="B379" i="36"/>
  <c r="A379" i="36"/>
  <c r="S378" i="36"/>
  <c r="C378" i="36"/>
  <c r="B378" i="36"/>
  <c r="A378" i="36"/>
  <c r="S377" i="36"/>
  <c r="C377" i="36"/>
  <c r="B377" i="36"/>
  <c r="A377" i="36"/>
  <c r="S376" i="36"/>
  <c r="C376" i="36"/>
  <c r="B376" i="36"/>
  <c r="A376" i="36"/>
  <c r="S375" i="36"/>
  <c r="C375" i="36"/>
  <c r="B375" i="36"/>
  <c r="A375" i="36"/>
  <c r="S374" i="36"/>
  <c r="C374" i="36"/>
  <c r="B374" i="36"/>
  <c r="A374" i="36"/>
  <c r="S373" i="36"/>
  <c r="C373" i="36"/>
  <c r="B373" i="36"/>
  <c r="A373" i="36"/>
  <c r="S372" i="36"/>
  <c r="C372" i="36"/>
  <c r="B372" i="36"/>
  <c r="A372" i="36"/>
  <c r="S371" i="36"/>
  <c r="C371" i="36"/>
  <c r="B371" i="36"/>
  <c r="A371" i="36"/>
  <c r="S370" i="36"/>
  <c r="C370" i="36"/>
  <c r="B370" i="36"/>
  <c r="A370" i="36"/>
  <c r="S369" i="36"/>
  <c r="C369" i="36"/>
  <c r="B369" i="36"/>
  <c r="A369" i="36"/>
  <c r="S368" i="36"/>
  <c r="C368" i="36"/>
  <c r="B368" i="36"/>
  <c r="A368" i="36"/>
  <c r="S367" i="36"/>
  <c r="C367" i="36"/>
  <c r="B367" i="36"/>
  <c r="A367" i="36"/>
  <c r="S366" i="36"/>
  <c r="C366" i="36"/>
  <c r="B366" i="36"/>
  <c r="A366" i="36"/>
  <c r="S365" i="36"/>
  <c r="C365" i="36"/>
  <c r="B365" i="36"/>
  <c r="A365" i="36"/>
  <c r="S364" i="36"/>
  <c r="C364" i="36"/>
  <c r="B364" i="36"/>
  <c r="A364" i="36"/>
  <c r="S363" i="36"/>
  <c r="C363" i="36"/>
  <c r="B363" i="36"/>
  <c r="A363" i="36"/>
  <c r="S362" i="36"/>
  <c r="C362" i="36"/>
  <c r="B362" i="36"/>
  <c r="A362" i="36"/>
  <c r="S361" i="36"/>
  <c r="C361" i="36"/>
  <c r="B361" i="36"/>
  <c r="A361" i="36"/>
  <c r="S360" i="36"/>
  <c r="C360" i="36"/>
  <c r="B360" i="36"/>
  <c r="A360" i="36"/>
  <c r="S359" i="36"/>
  <c r="C359" i="36"/>
  <c r="B359" i="36"/>
  <c r="A359" i="36"/>
  <c r="S358" i="36"/>
  <c r="C358" i="36"/>
  <c r="B358" i="36"/>
  <c r="A358" i="36"/>
  <c r="S357" i="36"/>
  <c r="C357" i="36"/>
  <c r="B357" i="36"/>
  <c r="A357" i="36"/>
  <c r="S356" i="36"/>
  <c r="C356" i="36"/>
  <c r="B356" i="36"/>
  <c r="A356" i="36"/>
  <c r="S355" i="36"/>
  <c r="C355" i="36"/>
  <c r="B355" i="36"/>
  <c r="A355" i="36"/>
  <c r="S354" i="36"/>
  <c r="C354" i="36"/>
  <c r="B354" i="36"/>
  <c r="A354" i="36"/>
  <c r="S353" i="36"/>
  <c r="C353" i="36"/>
  <c r="B353" i="36"/>
  <c r="A353" i="36"/>
  <c r="S352" i="36"/>
  <c r="C352" i="36"/>
  <c r="B352" i="36"/>
  <c r="A352" i="36"/>
  <c r="S351" i="36"/>
  <c r="C351" i="36"/>
  <c r="B351" i="36"/>
  <c r="A351" i="36"/>
  <c r="S350" i="36"/>
  <c r="C350" i="36"/>
  <c r="B350" i="36"/>
  <c r="A350" i="36"/>
  <c r="S349" i="36"/>
  <c r="C349" i="36"/>
  <c r="B349" i="36"/>
  <c r="A349" i="36"/>
  <c r="S348" i="36"/>
  <c r="C348" i="36"/>
  <c r="B348" i="36"/>
  <c r="A348" i="36"/>
  <c r="S347" i="36"/>
  <c r="C347" i="36"/>
  <c r="B347" i="36"/>
  <c r="A347" i="36"/>
  <c r="S346" i="36"/>
  <c r="C346" i="36"/>
  <c r="B346" i="36"/>
  <c r="A346" i="36"/>
  <c r="S345" i="36"/>
  <c r="C345" i="36"/>
  <c r="B345" i="36"/>
  <c r="A345" i="36"/>
  <c r="S344" i="36"/>
  <c r="C344" i="36"/>
  <c r="B344" i="36"/>
  <c r="A344" i="36"/>
  <c r="S343" i="36"/>
  <c r="C343" i="36"/>
  <c r="B343" i="36"/>
  <c r="A343" i="36"/>
  <c r="S342" i="36"/>
  <c r="C342" i="36"/>
  <c r="B342" i="36"/>
  <c r="A342" i="36"/>
  <c r="S341" i="36"/>
  <c r="C341" i="36"/>
  <c r="B341" i="36"/>
  <c r="A341" i="36"/>
  <c r="S340" i="36"/>
  <c r="C340" i="36"/>
  <c r="B340" i="36"/>
  <c r="A340" i="36"/>
  <c r="S339" i="36"/>
  <c r="C339" i="36"/>
  <c r="B339" i="36"/>
  <c r="A339" i="36"/>
  <c r="S338" i="36"/>
  <c r="C338" i="36"/>
  <c r="B338" i="36"/>
  <c r="A338" i="36"/>
  <c r="S337" i="36"/>
  <c r="C337" i="36"/>
  <c r="B337" i="36"/>
  <c r="A337" i="36"/>
  <c r="S336" i="36"/>
  <c r="C336" i="36"/>
  <c r="B336" i="36"/>
  <c r="A336" i="36"/>
  <c r="S335" i="36"/>
  <c r="C335" i="36"/>
  <c r="B335" i="36"/>
  <c r="A335" i="36"/>
  <c r="S334" i="36"/>
  <c r="C334" i="36"/>
  <c r="B334" i="36"/>
  <c r="A334" i="36"/>
  <c r="S333" i="36"/>
  <c r="C333" i="36"/>
  <c r="B333" i="36"/>
  <c r="A333" i="36"/>
  <c r="S332" i="36"/>
  <c r="C332" i="36"/>
  <c r="B332" i="36"/>
  <c r="A332" i="36"/>
  <c r="S331" i="36"/>
  <c r="C331" i="36"/>
  <c r="B331" i="36"/>
  <c r="A331" i="36"/>
  <c r="S330" i="36"/>
  <c r="C330" i="36"/>
  <c r="B330" i="36"/>
  <c r="A330" i="36"/>
  <c r="S329" i="36"/>
  <c r="C329" i="36"/>
  <c r="B329" i="36"/>
  <c r="A329" i="36"/>
  <c r="S328" i="36"/>
  <c r="C328" i="36"/>
  <c r="B328" i="36"/>
  <c r="A328" i="36"/>
  <c r="S327" i="36"/>
  <c r="C327" i="36"/>
  <c r="B327" i="36"/>
  <c r="A327" i="36"/>
  <c r="S326" i="36"/>
  <c r="C326" i="36"/>
  <c r="B326" i="36"/>
  <c r="A326" i="36"/>
  <c r="S325" i="36"/>
  <c r="C325" i="36"/>
  <c r="B325" i="36"/>
  <c r="A325" i="36"/>
  <c r="S324" i="36"/>
  <c r="C324" i="36"/>
  <c r="B324" i="36"/>
  <c r="A324" i="36"/>
  <c r="S323" i="36"/>
  <c r="C323" i="36"/>
  <c r="B323" i="36"/>
  <c r="A323" i="36"/>
  <c r="S322" i="36"/>
  <c r="C322" i="36"/>
  <c r="B322" i="36"/>
  <c r="A322" i="36"/>
  <c r="S321" i="36"/>
  <c r="C321" i="36"/>
  <c r="B321" i="36"/>
  <c r="A321" i="36"/>
  <c r="S320" i="36"/>
  <c r="C320" i="36"/>
  <c r="B320" i="36"/>
  <c r="A320" i="36"/>
  <c r="S319" i="36"/>
  <c r="C319" i="36"/>
  <c r="B319" i="36"/>
  <c r="A319" i="36"/>
  <c r="S318" i="36"/>
  <c r="C318" i="36"/>
  <c r="B318" i="36"/>
  <c r="A318" i="36"/>
  <c r="S317" i="36"/>
  <c r="C317" i="36"/>
  <c r="B317" i="36"/>
  <c r="A317" i="36"/>
  <c r="S316" i="36"/>
  <c r="C316" i="36"/>
  <c r="B316" i="36"/>
  <c r="A316" i="36"/>
  <c r="S315" i="36"/>
  <c r="C315" i="36"/>
  <c r="B315" i="36"/>
  <c r="A315" i="36"/>
  <c r="S314" i="36"/>
  <c r="C314" i="36"/>
  <c r="B314" i="36"/>
  <c r="A314" i="36"/>
  <c r="S313" i="36"/>
  <c r="C313" i="36"/>
  <c r="B313" i="36"/>
  <c r="A313" i="36"/>
  <c r="S312" i="36"/>
  <c r="C312" i="36"/>
  <c r="B312" i="36"/>
  <c r="A312" i="36"/>
  <c r="S311" i="36"/>
  <c r="C311" i="36"/>
  <c r="B311" i="36"/>
  <c r="A311" i="36"/>
  <c r="S310" i="36"/>
  <c r="C310" i="36"/>
  <c r="B310" i="36"/>
  <c r="A310" i="36"/>
  <c r="S309" i="36"/>
  <c r="C309" i="36"/>
  <c r="B309" i="36"/>
  <c r="A309" i="36"/>
  <c r="S308" i="36"/>
  <c r="C308" i="36"/>
  <c r="B308" i="36"/>
  <c r="A308" i="36"/>
  <c r="S307" i="36"/>
  <c r="C307" i="36"/>
  <c r="B307" i="36"/>
  <c r="A307" i="36"/>
  <c r="S306" i="36"/>
  <c r="C306" i="36"/>
  <c r="B306" i="36"/>
  <c r="A306" i="36"/>
  <c r="S305" i="36"/>
  <c r="C305" i="36"/>
  <c r="B305" i="36"/>
  <c r="A305" i="36"/>
  <c r="S304" i="36"/>
  <c r="C304" i="36"/>
  <c r="B304" i="36"/>
  <c r="A304" i="36"/>
  <c r="S303" i="36"/>
  <c r="C303" i="36"/>
  <c r="B303" i="36"/>
  <c r="A303" i="36"/>
  <c r="S302" i="36"/>
  <c r="C302" i="36"/>
  <c r="B302" i="36"/>
  <c r="A302" i="36"/>
  <c r="S301" i="36"/>
  <c r="C301" i="36"/>
  <c r="B301" i="36"/>
  <c r="A301" i="36"/>
  <c r="S300" i="36"/>
  <c r="C300" i="36"/>
  <c r="B300" i="36"/>
  <c r="A300" i="36"/>
  <c r="S299" i="36"/>
  <c r="C299" i="36"/>
  <c r="B299" i="36"/>
  <c r="A299" i="36"/>
  <c r="S298" i="36"/>
  <c r="C298" i="36"/>
  <c r="B298" i="36"/>
  <c r="A298" i="36"/>
  <c r="S297" i="36"/>
  <c r="C297" i="36"/>
  <c r="B297" i="36"/>
  <c r="A297" i="36"/>
  <c r="S296" i="36"/>
  <c r="C296" i="36"/>
  <c r="B296" i="36"/>
  <c r="A296" i="36"/>
  <c r="S295" i="36"/>
  <c r="C295" i="36"/>
  <c r="B295" i="36"/>
  <c r="A295" i="36"/>
  <c r="S294" i="36"/>
  <c r="C294" i="36"/>
  <c r="B294" i="36"/>
  <c r="A294" i="36"/>
  <c r="S293" i="36"/>
  <c r="C293" i="36"/>
  <c r="B293" i="36"/>
  <c r="A293" i="36"/>
  <c r="S292" i="36"/>
  <c r="C292" i="36"/>
  <c r="B292" i="36"/>
  <c r="A292" i="36"/>
  <c r="S291" i="36"/>
  <c r="C291" i="36"/>
  <c r="B291" i="36"/>
  <c r="A291" i="36"/>
  <c r="S290" i="36"/>
  <c r="C290" i="36"/>
  <c r="B290" i="36"/>
  <c r="A290" i="36"/>
  <c r="S289" i="36"/>
  <c r="C289" i="36"/>
  <c r="B289" i="36"/>
  <c r="A289" i="36"/>
  <c r="S288" i="36"/>
  <c r="C288" i="36"/>
  <c r="B288" i="36"/>
  <c r="A288" i="36"/>
  <c r="S287" i="36"/>
  <c r="C287" i="36"/>
  <c r="B287" i="36"/>
  <c r="A287" i="36"/>
  <c r="S286" i="36"/>
  <c r="C286" i="36"/>
  <c r="B286" i="36"/>
  <c r="A286" i="36"/>
  <c r="S285" i="36"/>
  <c r="C285" i="36"/>
  <c r="B285" i="36"/>
  <c r="A285" i="36"/>
  <c r="S284" i="36"/>
  <c r="C284" i="36"/>
  <c r="B284" i="36"/>
  <c r="A284" i="36"/>
  <c r="S283" i="36"/>
  <c r="C283" i="36"/>
  <c r="B283" i="36"/>
  <c r="A283" i="36"/>
  <c r="S282" i="36"/>
  <c r="C282" i="36"/>
  <c r="B282" i="36"/>
  <c r="A282" i="36"/>
  <c r="S281" i="36"/>
  <c r="C281" i="36"/>
  <c r="B281" i="36"/>
  <c r="A281" i="36"/>
  <c r="S280" i="36"/>
  <c r="C280" i="36"/>
  <c r="B280" i="36"/>
  <c r="A280" i="36"/>
  <c r="S279" i="36"/>
  <c r="C279" i="36"/>
  <c r="B279" i="36"/>
  <c r="A279" i="36"/>
  <c r="S278" i="36"/>
  <c r="C278" i="36"/>
  <c r="B278" i="36"/>
  <c r="A278" i="36"/>
  <c r="S277" i="36"/>
  <c r="C277" i="36"/>
  <c r="B277" i="36"/>
  <c r="A277" i="36"/>
  <c r="S276" i="36"/>
  <c r="C276" i="36"/>
  <c r="B276" i="36"/>
  <c r="A276" i="36"/>
  <c r="S275" i="36"/>
  <c r="C275" i="36"/>
  <c r="B275" i="36"/>
  <c r="A275" i="36"/>
  <c r="S274" i="36"/>
  <c r="C274" i="36"/>
  <c r="B274" i="36"/>
  <c r="A274" i="36"/>
  <c r="S273" i="36"/>
  <c r="C273" i="36"/>
  <c r="B273" i="36"/>
  <c r="A273" i="36"/>
  <c r="S272" i="36"/>
  <c r="C272" i="36"/>
  <c r="B272" i="36"/>
  <c r="A272" i="36"/>
  <c r="S271" i="36"/>
  <c r="C271" i="36"/>
  <c r="B271" i="36"/>
  <c r="A271" i="36"/>
  <c r="S270" i="36"/>
  <c r="C270" i="36"/>
  <c r="B270" i="36"/>
  <c r="A270" i="36"/>
  <c r="S269" i="36"/>
  <c r="C269" i="36"/>
  <c r="B269" i="36"/>
  <c r="A269" i="36"/>
  <c r="S268" i="36"/>
  <c r="C268" i="36"/>
  <c r="B268" i="36"/>
  <c r="A268" i="36"/>
  <c r="S267" i="36"/>
  <c r="C267" i="36"/>
  <c r="B267" i="36"/>
  <c r="A267" i="36"/>
  <c r="S266" i="36"/>
  <c r="C266" i="36"/>
  <c r="B266" i="36"/>
  <c r="A266" i="36"/>
  <c r="S265" i="36"/>
  <c r="C265" i="36"/>
  <c r="B265" i="36"/>
  <c r="A265" i="36"/>
  <c r="S264" i="36"/>
  <c r="C264" i="36"/>
  <c r="B264" i="36"/>
  <c r="A264" i="36"/>
  <c r="S263" i="36"/>
  <c r="C263" i="36"/>
  <c r="B263" i="36"/>
  <c r="A263" i="36"/>
  <c r="S262" i="36"/>
  <c r="C262" i="36"/>
  <c r="B262" i="36"/>
  <c r="A262" i="36"/>
  <c r="S261" i="36"/>
  <c r="C261" i="36"/>
  <c r="B261" i="36"/>
  <c r="A261" i="36"/>
  <c r="S260" i="36"/>
  <c r="C260" i="36"/>
  <c r="B260" i="36"/>
  <c r="A260" i="36"/>
  <c r="S259" i="36"/>
  <c r="C259" i="36"/>
  <c r="B259" i="36"/>
  <c r="A259" i="36"/>
  <c r="S258" i="36"/>
  <c r="C258" i="36"/>
  <c r="B258" i="36"/>
  <c r="A258" i="36"/>
  <c r="S257" i="36"/>
  <c r="C257" i="36"/>
  <c r="B257" i="36"/>
  <c r="A257" i="36"/>
  <c r="S256" i="36"/>
  <c r="C256" i="36"/>
  <c r="B256" i="36"/>
  <c r="A256" i="36"/>
  <c r="S255" i="36"/>
  <c r="C255" i="36"/>
  <c r="B255" i="36"/>
  <c r="A255" i="36"/>
  <c r="S254" i="36"/>
  <c r="C254" i="36"/>
  <c r="B254" i="36"/>
  <c r="A254" i="36"/>
  <c r="S253" i="36"/>
  <c r="C253" i="36"/>
  <c r="B253" i="36"/>
  <c r="A253" i="36"/>
  <c r="S252" i="36"/>
  <c r="C252" i="36"/>
  <c r="B252" i="36"/>
  <c r="A252" i="36"/>
  <c r="S251" i="36"/>
  <c r="C251" i="36"/>
  <c r="B251" i="36"/>
  <c r="A251" i="36"/>
  <c r="S250" i="36"/>
  <c r="C250" i="36"/>
  <c r="B250" i="36"/>
  <c r="A250" i="36"/>
  <c r="S249" i="36"/>
  <c r="C249" i="36"/>
  <c r="B249" i="36"/>
  <c r="A249" i="36"/>
  <c r="S248" i="36"/>
  <c r="C248" i="36"/>
  <c r="B248" i="36"/>
  <c r="A248" i="36"/>
  <c r="S247" i="36"/>
  <c r="C247" i="36"/>
  <c r="B247" i="36"/>
  <c r="A247" i="36"/>
  <c r="S246" i="36"/>
  <c r="C246" i="36"/>
  <c r="B246" i="36"/>
  <c r="A246" i="36"/>
  <c r="S245" i="36"/>
  <c r="C245" i="36"/>
  <c r="B245" i="36"/>
  <c r="A245" i="36"/>
  <c r="S244" i="36"/>
  <c r="C244" i="36"/>
  <c r="B244" i="36"/>
  <c r="A244" i="36"/>
  <c r="S243" i="36"/>
  <c r="C243" i="36"/>
  <c r="B243" i="36"/>
  <c r="A243" i="36"/>
  <c r="S242" i="36"/>
  <c r="C242" i="36"/>
  <c r="B242" i="36"/>
  <c r="A242" i="36"/>
  <c r="S241" i="36"/>
  <c r="C241" i="36"/>
  <c r="B241" i="36"/>
  <c r="A241" i="36"/>
  <c r="S240" i="36"/>
  <c r="C240" i="36"/>
  <c r="B240" i="36"/>
  <c r="A240" i="36"/>
  <c r="S239" i="36"/>
  <c r="C239" i="36"/>
  <c r="B239" i="36"/>
  <c r="A239" i="36"/>
  <c r="S238" i="36"/>
  <c r="C238" i="36"/>
  <c r="B238" i="36"/>
  <c r="A238" i="36"/>
  <c r="S237" i="36"/>
  <c r="C237" i="36"/>
  <c r="B237" i="36"/>
  <c r="A237" i="36"/>
  <c r="S236" i="36"/>
  <c r="C236" i="36"/>
  <c r="B236" i="36"/>
  <c r="A236" i="36"/>
  <c r="S235" i="36"/>
  <c r="C235" i="36"/>
  <c r="B235" i="36"/>
  <c r="A235" i="36"/>
  <c r="S234" i="36"/>
  <c r="C234" i="36"/>
  <c r="B234" i="36"/>
  <c r="A234" i="36"/>
  <c r="S233" i="36"/>
  <c r="C233" i="36"/>
  <c r="B233" i="36"/>
  <c r="A233" i="36"/>
  <c r="S232" i="36"/>
  <c r="C232" i="36"/>
  <c r="B232" i="36"/>
  <c r="A232" i="36"/>
  <c r="S231" i="36"/>
  <c r="C231" i="36"/>
  <c r="B231" i="36"/>
  <c r="A231" i="36"/>
  <c r="S230" i="36"/>
  <c r="C230" i="36"/>
  <c r="B230" i="36"/>
  <c r="A230" i="36"/>
  <c r="S229" i="36"/>
  <c r="C229" i="36"/>
  <c r="B229" i="36"/>
  <c r="A229" i="36"/>
  <c r="S228" i="36"/>
  <c r="C228" i="36"/>
  <c r="B228" i="36"/>
  <c r="A228" i="36"/>
  <c r="S227" i="36"/>
  <c r="C227" i="36"/>
  <c r="B227" i="36"/>
  <c r="A227" i="36"/>
  <c r="S226" i="36"/>
  <c r="C226" i="36"/>
  <c r="B226" i="36"/>
  <c r="A226" i="36"/>
  <c r="S225" i="36"/>
  <c r="C225" i="36"/>
  <c r="B225" i="36"/>
  <c r="A225" i="36"/>
  <c r="S224" i="36"/>
  <c r="C224" i="36"/>
  <c r="B224" i="36"/>
  <c r="A224" i="36"/>
  <c r="S223" i="36"/>
  <c r="C223" i="36"/>
  <c r="B223" i="36"/>
  <c r="A223" i="36"/>
  <c r="S222" i="36"/>
  <c r="C222" i="36"/>
  <c r="B222" i="36"/>
  <c r="A222" i="36"/>
  <c r="S221" i="36"/>
  <c r="C221" i="36"/>
  <c r="B221" i="36"/>
  <c r="A221" i="36"/>
  <c r="S220" i="36"/>
  <c r="C220" i="36"/>
  <c r="B220" i="36"/>
  <c r="A220" i="36"/>
  <c r="S219" i="36"/>
  <c r="C219" i="36"/>
  <c r="B219" i="36"/>
  <c r="A219" i="36"/>
  <c r="S218" i="36"/>
  <c r="C218" i="36"/>
  <c r="B218" i="36"/>
  <c r="A218" i="36"/>
  <c r="S217" i="36"/>
  <c r="C217" i="36"/>
  <c r="B217" i="36"/>
  <c r="A217" i="36"/>
  <c r="S216" i="36"/>
  <c r="C216" i="36"/>
  <c r="B216" i="36"/>
  <c r="A216" i="36"/>
  <c r="S215" i="36"/>
  <c r="C215" i="36"/>
  <c r="B215" i="36"/>
  <c r="A215" i="36"/>
  <c r="S214" i="36"/>
  <c r="C214" i="36"/>
  <c r="B214" i="36"/>
  <c r="A214" i="36"/>
  <c r="S213" i="36"/>
  <c r="C213" i="36"/>
  <c r="B213" i="36"/>
  <c r="A213" i="36"/>
  <c r="S212" i="36"/>
  <c r="C212" i="36"/>
  <c r="B212" i="36"/>
  <c r="A212" i="36"/>
  <c r="S211" i="36"/>
  <c r="C211" i="36"/>
  <c r="B211" i="36"/>
  <c r="A211" i="36"/>
  <c r="S210" i="36"/>
  <c r="C210" i="36"/>
  <c r="B210" i="36"/>
  <c r="A210" i="36"/>
  <c r="S209" i="36"/>
  <c r="C209" i="36"/>
  <c r="B209" i="36"/>
  <c r="A209" i="36"/>
  <c r="S208" i="36"/>
  <c r="C208" i="36"/>
  <c r="B208" i="36"/>
  <c r="A208" i="36"/>
  <c r="S207" i="36"/>
  <c r="C207" i="36"/>
  <c r="B207" i="36"/>
  <c r="A207" i="36"/>
  <c r="S206" i="36"/>
  <c r="C206" i="36"/>
  <c r="B206" i="36"/>
  <c r="A206" i="36"/>
  <c r="S205" i="36"/>
  <c r="C205" i="36"/>
  <c r="B205" i="36"/>
  <c r="A205" i="36"/>
  <c r="S204" i="36"/>
  <c r="C204" i="36"/>
  <c r="B204" i="36"/>
  <c r="A204" i="36"/>
  <c r="S203" i="36"/>
  <c r="C203" i="36"/>
  <c r="B203" i="36"/>
  <c r="A203" i="36"/>
  <c r="S202" i="36"/>
  <c r="C202" i="36"/>
  <c r="B202" i="36"/>
  <c r="A202" i="36"/>
  <c r="S201" i="36"/>
  <c r="C201" i="36"/>
  <c r="B201" i="36"/>
  <c r="A201" i="36"/>
  <c r="S200" i="36"/>
  <c r="C200" i="36"/>
  <c r="B200" i="36"/>
  <c r="A200" i="36"/>
  <c r="S199" i="36"/>
  <c r="C199" i="36"/>
  <c r="B199" i="36"/>
  <c r="A199" i="36"/>
  <c r="S198" i="36"/>
  <c r="C198" i="36"/>
  <c r="B198" i="36"/>
  <c r="A198" i="36"/>
  <c r="S197" i="36"/>
  <c r="C197" i="36"/>
  <c r="B197" i="36"/>
  <c r="A197" i="36"/>
  <c r="S196" i="36"/>
  <c r="C196" i="36"/>
  <c r="B196" i="36"/>
  <c r="A196" i="36"/>
  <c r="S195" i="36"/>
  <c r="C195" i="36"/>
  <c r="B195" i="36"/>
  <c r="A195" i="36"/>
  <c r="S194" i="36"/>
  <c r="C194" i="36"/>
  <c r="B194" i="36"/>
  <c r="A194" i="36"/>
  <c r="S193" i="36"/>
  <c r="C193" i="36"/>
  <c r="B193" i="36"/>
  <c r="A193" i="36"/>
  <c r="S192" i="36"/>
  <c r="C192" i="36"/>
  <c r="B192" i="36"/>
  <c r="A192" i="36"/>
  <c r="S191" i="36"/>
  <c r="C191" i="36"/>
  <c r="B191" i="36"/>
  <c r="A191" i="36"/>
  <c r="S190" i="36"/>
  <c r="C190" i="36"/>
  <c r="B190" i="36"/>
  <c r="A190" i="36"/>
  <c r="S189" i="36"/>
  <c r="C189" i="36"/>
  <c r="B189" i="36"/>
  <c r="A189" i="36"/>
  <c r="S188" i="36"/>
  <c r="C188" i="36"/>
  <c r="B188" i="36"/>
  <c r="A188" i="36"/>
  <c r="S187" i="36"/>
  <c r="C187" i="36"/>
  <c r="B187" i="36"/>
  <c r="A187" i="36"/>
  <c r="S186" i="36"/>
  <c r="C186" i="36"/>
  <c r="B186" i="36"/>
  <c r="A186" i="36"/>
  <c r="S185" i="36"/>
  <c r="C185" i="36"/>
  <c r="B185" i="36"/>
  <c r="A185" i="36"/>
  <c r="S184" i="36"/>
  <c r="C184" i="36"/>
  <c r="B184" i="36"/>
  <c r="A184" i="36"/>
  <c r="S183" i="36"/>
  <c r="C183" i="36"/>
  <c r="B183" i="36"/>
  <c r="A183" i="36"/>
  <c r="S182" i="36"/>
  <c r="C182" i="36"/>
  <c r="B182" i="36"/>
  <c r="A182" i="36"/>
  <c r="S181" i="36"/>
  <c r="C181" i="36"/>
  <c r="B181" i="36"/>
  <c r="A181" i="36"/>
  <c r="S180" i="36"/>
  <c r="C180" i="36"/>
  <c r="B180" i="36"/>
  <c r="A180" i="36"/>
  <c r="S179" i="36"/>
  <c r="C179" i="36"/>
  <c r="B179" i="36"/>
  <c r="A179" i="36"/>
  <c r="S178" i="36"/>
  <c r="C178" i="36"/>
  <c r="B178" i="36"/>
  <c r="A178" i="36"/>
  <c r="S177" i="36"/>
  <c r="C177" i="36"/>
  <c r="B177" i="36"/>
  <c r="A177" i="36"/>
  <c r="S176" i="36"/>
  <c r="C176" i="36"/>
  <c r="B176" i="36"/>
  <c r="A176" i="36"/>
  <c r="S175" i="36"/>
  <c r="C175" i="36"/>
  <c r="B175" i="36"/>
  <c r="A175" i="36"/>
  <c r="S174" i="36"/>
  <c r="C174" i="36"/>
  <c r="B174" i="36"/>
  <c r="A174" i="36"/>
  <c r="S173" i="36"/>
  <c r="C173" i="36"/>
  <c r="B173" i="36"/>
  <c r="A173" i="36"/>
  <c r="S172" i="36"/>
  <c r="C172" i="36"/>
  <c r="B172" i="36"/>
  <c r="A172" i="36"/>
  <c r="S171" i="36"/>
  <c r="C171" i="36"/>
  <c r="B171" i="36"/>
  <c r="A171" i="36"/>
  <c r="S170" i="36"/>
  <c r="C170" i="36"/>
  <c r="B170" i="36"/>
  <c r="A170" i="36"/>
  <c r="S169" i="36"/>
  <c r="C169" i="36"/>
  <c r="B169" i="36"/>
  <c r="A169" i="36"/>
  <c r="S168" i="36"/>
  <c r="C168" i="36"/>
  <c r="B168" i="36"/>
  <c r="A168" i="36"/>
  <c r="S167" i="36"/>
  <c r="C167" i="36"/>
  <c r="B167" i="36"/>
  <c r="A167" i="36"/>
  <c r="S166" i="36"/>
  <c r="C166" i="36"/>
  <c r="B166" i="36"/>
  <c r="A166" i="36"/>
  <c r="S165" i="36"/>
  <c r="C165" i="36"/>
  <c r="B165" i="36"/>
  <c r="A165" i="36"/>
  <c r="S164" i="36"/>
  <c r="C164" i="36"/>
  <c r="B164" i="36"/>
  <c r="A164" i="36"/>
  <c r="S163" i="36"/>
  <c r="C163" i="36"/>
  <c r="B163" i="36"/>
  <c r="A163" i="36"/>
  <c r="S162" i="36"/>
  <c r="C162" i="36"/>
  <c r="B162" i="36"/>
  <c r="A162" i="36"/>
  <c r="S161" i="36"/>
  <c r="C161" i="36"/>
  <c r="B161" i="36"/>
  <c r="A161" i="36"/>
  <c r="S160" i="36"/>
  <c r="C160" i="36"/>
  <c r="B160" i="36"/>
  <c r="A160" i="36"/>
  <c r="S159" i="36"/>
  <c r="C159" i="36"/>
  <c r="B159" i="36"/>
  <c r="A159" i="36"/>
  <c r="S158" i="36"/>
  <c r="C158" i="36"/>
  <c r="B158" i="36"/>
  <c r="A158" i="36"/>
  <c r="S157" i="36"/>
  <c r="C157" i="36"/>
  <c r="B157" i="36"/>
  <c r="A157" i="36"/>
  <c r="S156" i="36"/>
  <c r="C156" i="36"/>
  <c r="B156" i="36"/>
  <c r="A156" i="36"/>
  <c r="S155" i="36"/>
  <c r="C155" i="36"/>
  <c r="B155" i="36"/>
  <c r="A155" i="36"/>
  <c r="S154" i="36"/>
  <c r="C154" i="36"/>
  <c r="B154" i="36"/>
  <c r="A154" i="36"/>
  <c r="S153" i="36"/>
  <c r="C153" i="36"/>
  <c r="B153" i="36"/>
  <c r="A153" i="36"/>
  <c r="S152" i="36"/>
  <c r="C152" i="36"/>
  <c r="B152" i="36"/>
  <c r="A152" i="36"/>
  <c r="S151" i="36"/>
  <c r="C151" i="36"/>
  <c r="B151" i="36"/>
  <c r="A151" i="36"/>
  <c r="S150" i="36"/>
  <c r="C150" i="36"/>
  <c r="B150" i="36"/>
  <c r="A150" i="36"/>
  <c r="S149" i="36"/>
  <c r="C149" i="36"/>
  <c r="B149" i="36"/>
  <c r="A149" i="36"/>
  <c r="S148" i="36"/>
  <c r="C148" i="36"/>
  <c r="B148" i="36"/>
  <c r="A148" i="36"/>
  <c r="S147" i="36"/>
  <c r="C147" i="36"/>
  <c r="B147" i="36"/>
  <c r="A147" i="36"/>
  <c r="S146" i="36"/>
  <c r="C146" i="36"/>
  <c r="B146" i="36"/>
  <c r="A146" i="36"/>
  <c r="S145" i="36"/>
  <c r="C145" i="36"/>
  <c r="B145" i="36"/>
  <c r="A145" i="36"/>
  <c r="S144" i="36"/>
  <c r="C144" i="36"/>
  <c r="B144" i="36"/>
  <c r="A144" i="36"/>
  <c r="S143" i="36"/>
  <c r="C143" i="36"/>
  <c r="B143" i="36"/>
  <c r="A143" i="36"/>
  <c r="S142" i="36"/>
  <c r="C142" i="36"/>
  <c r="B142" i="36"/>
  <c r="A142" i="36"/>
  <c r="S141" i="36"/>
  <c r="C141" i="36"/>
  <c r="B141" i="36"/>
  <c r="A141" i="36"/>
  <c r="S140" i="36"/>
  <c r="C140" i="36"/>
  <c r="B140" i="36"/>
  <c r="A140" i="36"/>
  <c r="S139" i="36"/>
  <c r="C139" i="36"/>
  <c r="B139" i="36"/>
  <c r="A139" i="36"/>
  <c r="S138" i="36"/>
  <c r="C138" i="36"/>
  <c r="B138" i="36"/>
  <c r="A138" i="36"/>
  <c r="S137" i="36"/>
  <c r="C137" i="36"/>
  <c r="B137" i="36"/>
  <c r="A137" i="36"/>
  <c r="S136" i="36"/>
  <c r="C136" i="36"/>
  <c r="B136" i="36"/>
  <c r="A136" i="36"/>
  <c r="S135" i="36"/>
  <c r="C135" i="36"/>
  <c r="B135" i="36"/>
  <c r="A135" i="36"/>
  <c r="S134" i="36"/>
  <c r="C134" i="36"/>
  <c r="B134" i="36"/>
  <c r="A134" i="36"/>
  <c r="S133" i="36"/>
  <c r="C133" i="36"/>
  <c r="B133" i="36"/>
  <c r="A133" i="36"/>
  <c r="S132" i="36"/>
  <c r="C132" i="36"/>
  <c r="B132" i="36"/>
  <c r="A132" i="36"/>
  <c r="S131" i="36"/>
  <c r="C131" i="36"/>
  <c r="B131" i="36"/>
  <c r="A131" i="36"/>
  <c r="S130" i="36"/>
  <c r="C130" i="36"/>
  <c r="B130" i="36"/>
  <c r="A130" i="36"/>
  <c r="S129" i="36"/>
  <c r="C129" i="36"/>
  <c r="B129" i="36"/>
  <c r="A129" i="36"/>
  <c r="S128" i="36"/>
  <c r="C128" i="36"/>
  <c r="B128" i="36"/>
  <c r="A128" i="36"/>
  <c r="S127" i="36"/>
  <c r="C127" i="36"/>
  <c r="B127" i="36"/>
  <c r="A127" i="36"/>
  <c r="S126" i="36"/>
  <c r="C126" i="36"/>
  <c r="B126" i="36"/>
  <c r="A126" i="36"/>
  <c r="S125" i="36"/>
  <c r="C125" i="36"/>
  <c r="B125" i="36"/>
  <c r="A125" i="36"/>
  <c r="S124" i="36"/>
  <c r="C124" i="36"/>
  <c r="B124" i="36"/>
  <c r="A124" i="36"/>
  <c r="S123" i="36"/>
  <c r="C123" i="36"/>
  <c r="B123" i="36"/>
  <c r="A123" i="36"/>
  <c r="S122" i="36"/>
  <c r="C122" i="36"/>
  <c r="B122" i="36"/>
  <c r="A122" i="36"/>
  <c r="S121" i="36"/>
  <c r="C121" i="36"/>
  <c r="B121" i="36"/>
  <c r="A121" i="36"/>
  <c r="S120" i="36"/>
  <c r="C120" i="36"/>
  <c r="B120" i="36"/>
  <c r="A120" i="36"/>
  <c r="S119" i="36"/>
  <c r="C119" i="36"/>
  <c r="B119" i="36"/>
  <c r="A119" i="36"/>
  <c r="S118" i="36"/>
  <c r="C118" i="36"/>
  <c r="B118" i="36"/>
  <c r="A118" i="36"/>
  <c r="S117" i="36"/>
  <c r="C117" i="36"/>
  <c r="B117" i="36"/>
  <c r="A117" i="36"/>
  <c r="S116" i="36"/>
  <c r="C116" i="36"/>
  <c r="B116" i="36"/>
  <c r="A116" i="36"/>
  <c r="S115" i="36"/>
  <c r="C115" i="36"/>
  <c r="B115" i="36"/>
  <c r="A115" i="36"/>
  <c r="S114" i="36"/>
  <c r="C114" i="36"/>
  <c r="B114" i="36"/>
  <c r="A114" i="36"/>
  <c r="S113" i="36"/>
  <c r="C113" i="36"/>
  <c r="B113" i="36"/>
  <c r="A113" i="36"/>
  <c r="S112" i="36"/>
  <c r="C112" i="36"/>
  <c r="B112" i="36"/>
  <c r="A112" i="36"/>
  <c r="S111" i="36"/>
  <c r="C111" i="36"/>
  <c r="B111" i="36"/>
  <c r="A111" i="36"/>
  <c r="S110" i="36"/>
  <c r="C110" i="36"/>
  <c r="B110" i="36"/>
  <c r="A110" i="36"/>
  <c r="S109" i="36"/>
  <c r="C109" i="36"/>
  <c r="B109" i="36"/>
  <c r="A109" i="36"/>
  <c r="S108" i="36"/>
  <c r="C108" i="36"/>
  <c r="B108" i="36"/>
  <c r="A108" i="36"/>
  <c r="S107" i="36"/>
  <c r="C107" i="36"/>
  <c r="B107" i="36"/>
  <c r="A107" i="36"/>
  <c r="S106" i="36"/>
  <c r="C106" i="36"/>
  <c r="B106" i="36"/>
  <c r="A106" i="36"/>
  <c r="S105" i="36"/>
  <c r="C105" i="36"/>
  <c r="B105" i="36"/>
  <c r="A105" i="36"/>
  <c r="S104" i="36"/>
  <c r="C104" i="36"/>
  <c r="B104" i="36"/>
  <c r="A104" i="36"/>
  <c r="S103" i="36"/>
  <c r="C103" i="36"/>
  <c r="B103" i="36"/>
  <c r="A103" i="36"/>
  <c r="S102" i="36"/>
  <c r="C102" i="36"/>
  <c r="B102" i="36"/>
  <c r="A102" i="36"/>
  <c r="S101" i="36"/>
  <c r="C101" i="36"/>
  <c r="B101" i="36"/>
  <c r="A101" i="36"/>
  <c r="S100" i="36"/>
  <c r="C100" i="36"/>
  <c r="B100" i="36"/>
  <c r="A100" i="36"/>
  <c r="S99" i="36"/>
  <c r="C99" i="36"/>
  <c r="B99" i="36"/>
  <c r="A99" i="36"/>
  <c r="S98" i="36"/>
  <c r="C98" i="36"/>
  <c r="B98" i="36"/>
  <c r="A98" i="36"/>
  <c r="S97" i="36"/>
  <c r="C97" i="36"/>
  <c r="B97" i="36"/>
  <c r="A97" i="36"/>
  <c r="S96" i="36"/>
  <c r="C96" i="36"/>
  <c r="B96" i="36"/>
  <c r="A96" i="36"/>
  <c r="S95" i="36"/>
  <c r="C95" i="36"/>
  <c r="B95" i="36"/>
  <c r="A95" i="36"/>
  <c r="S94" i="36"/>
  <c r="C94" i="36"/>
  <c r="B94" i="36"/>
  <c r="A94" i="36"/>
  <c r="S93" i="36"/>
  <c r="C93" i="36"/>
  <c r="B93" i="36"/>
  <c r="A93" i="36"/>
  <c r="S92" i="36"/>
  <c r="C92" i="36"/>
  <c r="B92" i="36"/>
  <c r="A92" i="36"/>
  <c r="S91" i="36"/>
  <c r="C91" i="36"/>
  <c r="B91" i="36"/>
  <c r="A91" i="36"/>
  <c r="S90" i="36"/>
  <c r="C90" i="36"/>
  <c r="B90" i="36"/>
  <c r="A90" i="36"/>
  <c r="S89" i="36"/>
  <c r="C89" i="36"/>
  <c r="B89" i="36"/>
  <c r="A89" i="36"/>
  <c r="S88" i="36"/>
  <c r="C88" i="36"/>
  <c r="B88" i="36"/>
  <c r="A88" i="36"/>
  <c r="S87" i="36"/>
  <c r="C87" i="36"/>
  <c r="B87" i="36"/>
  <c r="A87" i="36"/>
  <c r="S86" i="36"/>
  <c r="C86" i="36"/>
  <c r="B86" i="36"/>
  <c r="A86" i="36"/>
  <c r="S85" i="36"/>
  <c r="C85" i="36"/>
  <c r="B85" i="36"/>
  <c r="A85" i="36"/>
  <c r="S84" i="36"/>
  <c r="C84" i="36"/>
  <c r="B84" i="36"/>
  <c r="A84" i="36"/>
  <c r="S83" i="36"/>
  <c r="C83" i="36"/>
  <c r="B83" i="36"/>
  <c r="A83" i="36"/>
  <c r="S82" i="36"/>
  <c r="C82" i="36"/>
  <c r="B82" i="36"/>
  <c r="A82" i="36"/>
  <c r="S81" i="36"/>
  <c r="C81" i="36"/>
  <c r="B81" i="36"/>
  <c r="A81" i="36"/>
  <c r="S80" i="36"/>
  <c r="C80" i="36"/>
  <c r="B80" i="36"/>
  <c r="A80" i="36"/>
  <c r="S79" i="36"/>
  <c r="C79" i="36"/>
  <c r="B79" i="36"/>
  <c r="A79" i="36"/>
  <c r="S78" i="36"/>
  <c r="C78" i="36"/>
  <c r="B78" i="36"/>
  <c r="A78" i="36"/>
  <c r="S77" i="36"/>
  <c r="C77" i="36"/>
  <c r="B77" i="36"/>
  <c r="A77" i="36"/>
  <c r="S76" i="36"/>
  <c r="C76" i="36"/>
  <c r="B76" i="36"/>
  <c r="A76" i="36"/>
  <c r="S75" i="36"/>
  <c r="C75" i="36"/>
  <c r="B75" i="36"/>
  <c r="A75" i="36"/>
  <c r="S74" i="36"/>
  <c r="C74" i="36"/>
  <c r="B74" i="36"/>
  <c r="A74" i="36"/>
  <c r="S73" i="36"/>
  <c r="C73" i="36"/>
  <c r="B73" i="36"/>
  <c r="A73" i="36"/>
  <c r="S72" i="36"/>
  <c r="C72" i="36"/>
  <c r="B72" i="36"/>
  <c r="A72" i="36"/>
  <c r="S71" i="36"/>
  <c r="C71" i="36"/>
  <c r="B71" i="36"/>
  <c r="A71" i="36"/>
  <c r="S70" i="36"/>
  <c r="C70" i="36"/>
  <c r="B70" i="36"/>
  <c r="A70" i="36"/>
  <c r="S69" i="36"/>
  <c r="C69" i="36"/>
  <c r="B69" i="36"/>
  <c r="A69" i="36"/>
  <c r="S68" i="36"/>
  <c r="C68" i="36"/>
  <c r="B68" i="36"/>
  <c r="A68" i="36"/>
  <c r="S67" i="36"/>
  <c r="C67" i="36"/>
  <c r="B67" i="36"/>
  <c r="A67" i="36"/>
  <c r="S66" i="36"/>
  <c r="C66" i="36"/>
  <c r="B66" i="36"/>
  <c r="A66" i="36"/>
  <c r="S65" i="36"/>
  <c r="C65" i="36"/>
  <c r="B65" i="36"/>
  <c r="A65" i="36"/>
  <c r="S64" i="36"/>
  <c r="C64" i="36"/>
  <c r="B64" i="36"/>
  <c r="A64" i="36"/>
  <c r="S63" i="36"/>
  <c r="C63" i="36"/>
  <c r="B63" i="36"/>
  <c r="A63" i="36"/>
  <c r="S62" i="36"/>
  <c r="C62" i="36"/>
  <c r="B62" i="36"/>
  <c r="A62" i="36"/>
  <c r="S61" i="36"/>
  <c r="C61" i="36"/>
  <c r="B61" i="36"/>
  <c r="A61" i="36"/>
  <c r="S60" i="36"/>
  <c r="C60" i="36"/>
  <c r="B60" i="36"/>
  <c r="A60" i="36"/>
  <c r="S59" i="36"/>
  <c r="C59" i="36"/>
  <c r="B59" i="36"/>
  <c r="A59" i="36"/>
  <c r="S58" i="36"/>
  <c r="C58" i="36"/>
  <c r="B58" i="36"/>
  <c r="A58" i="36"/>
  <c r="S57" i="36"/>
  <c r="C57" i="36"/>
  <c r="B57" i="36"/>
  <c r="A57" i="36"/>
  <c r="S56" i="36"/>
  <c r="C56" i="36"/>
  <c r="B56" i="36"/>
  <c r="A56" i="36"/>
  <c r="S55" i="36"/>
  <c r="C55" i="36"/>
  <c r="B55" i="36"/>
  <c r="A55" i="36"/>
  <c r="S54" i="36"/>
  <c r="C54" i="36"/>
  <c r="B54" i="36"/>
  <c r="A54" i="36"/>
  <c r="S53" i="36"/>
  <c r="C53" i="36"/>
  <c r="B53" i="36"/>
  <c r="A53" i="36"/>
  <c r="S52" i="36"/>
  <c r="C52" i="36"/>
  <c r="B52" i="36"/>
  <c r="A52" i="36"/>
  <c r="S51" i="36"/>
  <c r="C51" i="36"/>
  <c r="B51" i="36"/>
  <c r="A51" i="36"/>
  <c r="S50" i="36"/>
  <c r="C50" i="36"/>
  <c r="B50" i="36"/>
  <c r="A50" i="36"/>
  <c r="S49" i="36"/>
  <c r="C49" i="36"/>
  <c r="B49" i="36"/>
  <c r="A49" i="36"/>
  <c r="S48" i="36"/>
  <c r="C48" i="36"/>
  <c r="B48" i="36"/>
  <c r="A48" i="36"/>
  <c r="S47" i="36"/>
  <c r="C47" i="36"/>
  <c r="B47" i="36"/>
  <c r="A47" i="36"/>
  <c r="S46" i="36"/>
  <c r="C46" i="36"/>
  <c r="B46" i="36"/>
  <c r="A46" i="36"/>
  <c r="S45" i="36"/>
  <c r="C45" i="36"/>
  <c r="B45" i="36"/>
  <c r="A45" i="36"/>
  <c r="S44" i="36"/>
  <c r="C44" i="36"/>
  <c r="B44" i="36"/>
  <c r="A44" i="36"/>
  <c r="S43" i="36"/>
  <c r="C43" i="36"/>
  <c r="B43" i="36"/>
  <c r="A43" i="36"/>
  <c r="S42" i="36"/>
  <c r="C42" i="36"/>
  <c r="B42" i="36"/>
  <c r="A42" i="36"/>
  <c r="S41" i="36"/>
  <c r="C41" i="36"/>
  <c r="B41" i="36"/>
  <c r="A41" i="36"/>
  <c r="S40" i="36"/>
  <c r="C40" i="36"/>
  <c r="B40" i="36"/>
  <c r="A40" i="36"/>
  <c r="S39" i="36"/>
  <c r="C39" i="36"/>
  <c r="B39" i="36"/>
  <c r="A39" i="36"/>
  <c r="S38" i="36"/>
  <c r="C38" i="36"/>
  <c r="B38" i="36"/>
  <c r="A38" i="36"/>
  <c r="S37" i="36"/>
  <c r="C37" i="36"/>
  <c r="B37" i="36"/>
  <c r="A37" i="36"/>
  <c r="S36" i="36"/>
  <c r="C36" i="36"/>
  <c r="B36" i="36"/>
  <c r="A36" i="36"/>
  <c r="S35" i="36"/>
  <c r="C35" i="36"/>
  <c r="B35" i="36"/>
  <c r="A35" i="36"/>
  <c r="S34" i="36"/>
  <c r="C34" i="36"/>
  <c r="B34" i="36"/>
  <c r="A34" i="36"/>
  <c r="S33" i="36"/>
  <c r="C33" i="36"/>
  <c r="B33" i="36"/>
  <c r="A33" i="36"/>
  <c r="S32" i="36"/>
  <c r="C32" i="36"/>
  <c r="B32" i="36"/>
  <c r="A32" i="36"/>
  <c r="S31" i="36"/>
  <c r="C31" i="36"/>
  <c r="B31" i="36"/>
  <c r="A31" i="36"/>
  <c r="S30" i="36"/>
  <c r="C30" i="36"/>
  <c r="B30" i="36"/>
  <c r="A30" i="36"/>
  <c r="S29" i="36"/>
  <c r="C29" i="36"/>
  <c r="B29" i="36"/>
  <c r="A29" i="36"/>
  <c r="S28" i="36"/>
  <c r="C28" i="36"/>
  <c r="B28" i="36"/>
  <c r="A28" i="36"/>
  <c r="S27" i="36"/>
  <c r="C27" i="36"/>
  <c r="B27" i="36"/>
  <c r="A27" i="36"/>
  <c r="S26" i="36"/>
  <c r="C26" i="36"/>
  <c r="B26" i="36"/>
  <c r="A26" i="36"/>
  <c r="S25" i="36"/>
  <c r="C25" i="36"/>
  <c r="B25" i="36"/>
  <c r="A25" i="36"/>
  <c r="S24" i="36"/>
  <c r="C24" i="36"/>
  <c r="B24" i="36"/>
  <c r="A24" i="36"/>
  <c r="S23" i="36"/>
  <c r="C23" i="36"/>
  <c r="B23" i="36"/>
  <c r="A23" i="36"/>
  <c r="S22" i="36"/>
  <c r="C22" i="36"/>
  <c r="B22" i="36"/>
  <c r="A22" i="36"/>
  <c r="S21" i="36"/>
  <c r="C21" i="36"/>
  <c r="B21" i="36"/>
  <c r="A21" i="36"/>
  <c r="S20" i="36"/>
  <c r="C20" i="36"/>
  <c r="B20" i="36"/>
  <c r="A20" i="36"/>
  <c r="S19" i="36"/>
  <c r="C19" i="36"/>
  <c r="B19" i="36"/>
  <c r="A19" i="36"/>
  <c r="S18" i="36"/>
  <c r="C18" i="36"/>
  <c r="B18" i="36"/>
  <c r="A18" i="36"/>
  <c r="S17" i="36"/>
  <c r="C17" i="36"/>
  <c r="B17" i="36"/>
  <c r="A17" i="36"/>
  <c r="S16" i="36"/>
  <c r="C16" i="36"/>
  <c r="B16" i="36"/>
  <c r="A16" i="36"/>
  <c r="S15" i="36"/>
  <c r="C15" i="36"/>
  <c r="B15" i="36"/>
  <c r="A15" i="36"/>
  <c r="S14" i="36"/>
  <c r="C14" i="36"/>
  <c r="B14" i="36"/>
  <c r="A14" i="36"/>
  <c r="S13" i="36"/>
  <c r="C13" i="36"/>
  <c r="B13" i="36"/>
  <c r="A13" i="36"/>
  <c r="S12" i="36"/>
  <c r="C12" i="36"/>
  <c r="B12" i="36"/>
  <c r="A12" i="36"/>
  <c r="S11" i="36"/>
  <c r="C11" i="36"/>
  <c r="B11" i="36"/>
  <c r="A11" i="36"/>
  <c r="S10" i="36"/>
  <c r="C10" i="36"/>
  <c r="B10" i="36"/>
  <c r="A10" i="36"/>
  <c r="S9" i="36"/>
  <c r="C9" i="36"/>
  <c r="B9" i="36"/>
  <c r="A9" i="36"/>
  <c r="S8" i="36"/>
  <c r="C8" i="36"/>
  <c r="B8" i="36"/>
  <c r="A8" i="36"/>
  <c r="S7" i="36"/>
  <c r="C7" i="36"/>
  <c r="B7" i="36"/>
  <c r="A7" i="36"/>
  <c r="S6" i="36"/>
  <c r="C6" i="36"/>
  <c r="B6" i="36"/>
  <c r="A6" i="36"/>
  <c r="S5" i="36"/>
  <c r="C5" i="36"/>
  <c r="B5" i="36"/>
  <c r="A5" i="36"/>
  <c r="S4" i="36"/>
  <c r="C4" i="36"/>
  <c r="B4" i="36"/>
  <c r="A4" i="36"/>
  <c r="S3" i="36"/>
  <c r="C3" i="36"/>
  <c r="B3" i="36"/>
  <c r="A3" i="36"/>
  <c r="S1001" i="34"/>
  <c r="C1001" i="34"/>
  <c r="B1001" i="34"/>
  <c r="A1001" i="34"/>
  <c r="S1000" i="34"/>
  <c r="C1000" i="34"/>
  <c r="B1000" i="34"/>
  <c r="A1000" i="34"/>
  <c r="S999" i="34"/>
  <c r="C999" i="34"/>
  <c r="B999" i="34"/>
  <c r="A999" i="34"/>
  <c r="C998" i="34"/>
  <c r="B998" i="34"/>
  <c r="A998" i="34"/>
  <c r="S997" i="34"/>
  <c r="C997" i="34"/>
  <c r="B997" i="34"/>
  <c r="A997" i="34"/>
  <c r="C996" i="34"/>
  <c r="B996" i="34"/>
  <c r="A996" i="34"/>
  <c r="S995" i="34"/>
  <c r="C995" i="34"/>
  <c r="B995" i="34"/>
  <c r="A995" i="34"/>
  <c r="S994" i="34"/>
  <c r="C994" i="34"/>
  <c r="B994" i="34"/>
  <c r="A994" i="34"/>
  <c r="S993" i="34"/>
  <c r="C993" i="34"/>
  <c r="B993" i="34"/>
  <c r="A993" i="34"/>
  <c r="S992" i="34"/>
  <c r="C992" i="34"/>
  <c r="B992" i="34"/>
  <c r="A992" i="34"/>
  <c r="S991" i="34"/>
  <c r="C991" i="34"/>
  <c r="B991" i="34"/>
  <c r="A991" i="34"/>
  <c r="C990" i="34"/>
  <c r="B990" i="34"/>
  <c r="A990" i="34"/>
  <c r="S989" i="34"/>
  <c r="C989" i="34"/>
  <c r="B989" i="34"/>
  <c r="A989" i="34"/>
  <c r="C988" i="34"/>
  <c r="B988" i="34"/>
  <c r="A988" i="34"/>
  <c r="S987" i="34"/>
  <c r="C987" i="34"/>
  <c r="B987" i="34"/>
  <c r="A987" i="34"/>
  <c r="S986" i="34"/>
  <c r="C986" i="34"/>
  <c r="B986" i="34"/>
  <c r="A986" i="34"/>
  <c r="S985" i="34"/>
  <c r="C985" i="34"/>
  <c r="B985" i="34"/>
  <c r="A985" i="34"/>
  <c r="C984" i="34"/>
  <c r="B984" i="34"/>
  <c r="A984" i="34"/>
  <c r="S983" i="34"/>
  <c r="C983" i="34"/>
  <c r="B983" i="34"/>
  <c r="A983" i="34"/>
  <c r="S982" i="34"/>
  <c r="C982" i="34"/>
  <c r="B982" i="34"/>
  <c r="A982" i="34"/>
  <c r="S981" i="34"/>
  <c r="C981" i="34"/>
  <c r="B981" i="34"/>
  <c r="A981" i="34"/>
  <c r="C980" i="34"/>
  <c r="B980" i="34"/>
  <c r="A980" i="34"/>
  <c r="S979" i="34"/>
  <c r="C979" i="34"/>
  <c r="B979" i="34"/>
  <c r="A979" i="34"/>
  <c r="S978" i="34"/>
  <c r="C978" i="34"/>
  <c r="B978" i="34"/>
  <c r="A978" i="34"/>
  <c r="S977" i="34"/>
  <c r="C977" i="34"/>
  <c r="B977" i="34"/>
  <c r="A977" i="34"/>
  <c r="C976" i="34"/>
  <c r="B976" i="34"/>
  <c r="A976" i="34"/>
  <c r="S975" i="34"/>
  <c r="C975" i="34"/>
  <c r="B975" i="34"/>
  <c r="A975" i="34"/>
  <c r="S974" i="34"/>
  <c r="C974" i="34"/>
  <c r="B974" i="34"/>
  <c r="A974" i="34"/>
  <c r="S973" i="34"/>
  <c r="C973" i="34"/>
  <c r="B973" i="34"/>
  <c r="A973" i="34"/>
  <c r="C972" i="34"/>
  <c r="B972" i="34"/>
  <c r="A972" i="34"/>
  <c r="S971" i="34"/>
  <c r="C971" i="34"/>
  <c r="B971" i="34"/>
  <c r="A971" i="34"/>
  <c r="S970" i="34"/>
  <c r="C970" i="34"/>
  <c r="B970" i="34"/>
  <c r="A970" i="34"/>
  <c r="S969" i="34"/>
  <c r="C969" i="34"/>
  <c r="B969" i="34"/>
  <c r="A969" i="34"/>
  <c r="C968" i="34"/>
  <c r="B968" i="34"/>
  <c r="A968" i="34"/>
  <c r="S967" i="34"/>
  <c r="C967" i="34"/>
  <c r="B967" i="34"/>
  <c r="A967" i="34"/>
  <c r="S966" i="34"/>
  <c r="C966" i="34"/>
  <c r="B966" i="34"/>
  <c r="A966" i="34"/>
  <c r="S965" i="34"/>
  <c r="C965" i="34"/>
  <c r="B965" i="34"/>
  <c r="A965" i="34"/>
  <c r="C964" i="34"/>
  <c r="B964" i="34"/>
  <c r="A964" i="34"/>
  <c r="S963" i="34"/>
  <c r="C963" i="34"/>
  <c r="B963" i="34"/>
  <c r="A963" i="34"/>
  <c r="S962" i="34"/>
  <c r="C962" i="34"/>
  <c r="B962" i="34"/>
  <c r="A962" i="34"/>
  <c r="S961" i="34"/>
  <c r="C961" i="34"/>
  <c r="B961" i="34"/>
  <c r="A961" i="34"/>
  <c r="C960" i="34"/>
  <c r="B960" i="34"/>
  <c r="A960" i="34"/>
  <c r="S959" i="34"/>
  <c r="C959" i="34"/>
  <c r="B959" i="34"/>
  <c r="A959" i="34"/>
  <c r="S958" i="34"/>
  <c r="C958" i="34"/>
  <c r="B958" i="34"/>
  <c r="A958" i="34"/>
  <c r="S957" i="34"/>
  <c r="C957" i="34"/>
  <c r="B957" i="34"/>
  <c r="A957" i="34"/>
  <c r="C956" i="34"/>
  <c r="B956" i="34"/>
  <c r="A956" i="34"/>
  <c r="S955" i="34"/>
  <c r="C955" i="34"/>
  <c r="B955" i="34"/>
  <c r="A955" i="34"/>
  <c r="S954" i="34"/>
  <c r="C954" i="34"/>
  <c r="B954" i="34"/>
  <c r="A954" i="34"/>
  <c r="S953" i="34"/>
  <c r="C953" i="34"/>
  <c r="B953" i="34"/>
  <c r="A953" i="34"/>
  <c r="C952" i="34"/>
  <c r="B952" i="34"/>
  <c r="A952" i="34"/>
  <c r="S951" i="34"/>
  <c r="C951" i="34"/>
  <c r="B951" i="34"/>
  <c r="A951" i="34"/>
  <c r="S950" i="34"/>
  <c r="C950" i="34"/>
  <c r="B950" i="34"/>
  <c r="A950" i="34"/>
  <c r="S949" i="34"/>
  <c r="C949" i="34"/>
  <c r="B949" i="34"/>
  <c r="A949" i="34"/>
  <c r="C948" i="34"/>
  <c r="B948" i="34"/>
  <c r="A948" i="34"/>
  <c r="S947" i="34"/>
  <c r="C947" i="34"/>
  <c r="B947" i="34"/>
  <c r="A947" i="34"/>
  <c r="S946" i="34"/>
  <c r="C946" i="34"/>
  <c r="B946" i="34"/>
  <c r="A946" i="34"/>
  <c r="S945" i="34"/>
  <c r="C945" i="34"/>
  <c r="B945" i="34"/>
  <c r="A945" i="34"/>
  <c r="C944" i="34"/>
  <c r="B944" i="34"/>
  <c r="A944" i="34"/>
  <c r="S943" i="34"/>
  <c r="C943" i="34"/>
  <c r="B943" i="34"/>
  <c r="A943" i="34"/>
  <c r="S942" i="34"/>
  <c r="C942" i="34"/>
  <c r="B942" i="34"/>
  <c r="A942" i="34"/>
  <c r="S941" i="34"/>
  <c r="C941" i="34"/>
  <c r="B941" i="34"/>
  <c r="A941" i="34"/>
  <c r="C940" i="34"/>
  <c r="B940" i="34"/>
  <c r="A940" i="34"/>
  <c r="S939" i="34"/>
  <c r="C939" i="34"/>
  <c r="B939" i="34"/>
  <c r="A939" i="34"/>
  <c r="S938" i="34"/>
  <c r="C938" i="34"/>
  <c r="B938" i="34"/>
  <c r="A938" i="34"/>
  <c r="S937" i="34"/>
  <c r="C937" i="34"/>
  <c r="B937" i="34"/>
  <c r="A937" i="34"/>
  <c r="C936" i="34"/>
  <c r="B936" i="34"/>
  <c r="A936" i="34"/>
  <c r="S935" i="34"/>
  <c r="C935" i="34"/>
  <c r="B935" i="34"/>
  <c r="A935" i="34"/>
  <c r="S934" i="34"/>
  <c r="C934" i="34"/>
  <c r="B934" i="34"/>
  <c r="A934" i="34"/>
  <c r="S933" i="34"/>
  <c r="C933" i="34"/>
  <c r="B933" i="34"/>
  <c r="A933" i="34"/>
  <c r="C932" i="34"/>
  <c r="B932" i="34"/>
  <c r="A932" i="34"/>
  <c r="S931" i="34"/>
  <c r="C931" i="34"/>
  <c r="B931" i="34"/>
  <c r="A931" i="34"/>
  <c r="S930" i="34"/>
  <c r="C930" i="34"/>
  <c r="B930" i="34"/>
  <c r="A930" i="34"/>
  <c r="S929" i="34"/>
  <c r="C929" i="34"/>
  <c r="B929" i="34"/>
  <c r="A929" i="34"/>
  <c r="C928" i="34"/>
  <c r="B928" i="34"/>
  <c r="A928" i="34"/>
  <c r="S927" i="34"/>
  <c r="C927" i="34"/>
  <c r="B927" i="34"/>
  <c r="A927" i="34"/>
  <c r="S926" i="34"/>
  <c r="C926" i="34"/>
  <c r="B926" i="34"/>
  <c r="A926" i="34"/>
  <c r="S925" i="34"/>
  <c r="C925" i="34"/>
  <c r="B925" i="34"/>
  <c r="A925" i="34"/>
  <c r="C924" i="34"/>
  <c r="B924" i="34"/>
  <c r="A924" i="34"/>
  <c r="S923" i="34"/>
  <c r="C923" i="34"/>
  <c r="B923" i="34"/>
  <c r="A923" i="34"/>
  <c r="S922" i="34"/>
  <c r="C922" i="34"/>
  <c r="B922" i="34"/>
  <c r="A922" i="34"/>
  <c r="S921" i="34"/>
  <c r="C921" i="34"/>
  <c r="B921" i="34"/>
  <c r="A921" i="34"/>
  <c r="C920" i="34"/>
  <c r="B920" i="34"/>
  <c r="A920" i="34"/>
  <c r="S919" i="34"/>
  <c r="C919" i="34"/>
  <c r="B919" i="34"/>
  <c r="A919" i="34"/>
  <c r="S918" i="34"/>
  <c r="C918" i="34"/>
  <c r="B918" i="34"/>
  <c r="A918" i="34"/>
  <c r="S917" i="34"/>
  <c r="C917" i="34"/>
  <c r="B917" i="34"/>
  <c r="A917" i="34"/>
  <c r="C916" i="34"/>
  <c r="B916" i="34"/>
  <c r="A916" i="34"/>
  <c r="S915" i="34"/>
  <c r="C915" i="34"/>
  <c r="B915" i="34"/>
  <c r="A915" i="34"/>
  <c r="S914" i="34"/>
  <c r="C914" i="34"/>
  <c r="B914" i="34"/>
  <c r="A914" i="34"/>
  <c r="S913" i="34"/>
  <c r="C913" i="34"/>
  <c r="B913" i="34"/>
  <c r="A913" i="34"/>
  <c r="C912" i="34"/>
  <c r="B912" i="34"/>
  <c r="A912" i="34"/>
  <c r="S911" i="34"/>
  <c r="C911" i="34"/>
  <c r="B911" i="34"/>
  <c r="A911" i="34"/>
  <c r="S910" i="34"/>
  <c r="C910" i="34"/>
  <c r="B910" i="34"/>
  <c r="A910" i="34"/>
  <c r="S909" i="34"/>
  <c r="C909" i="34"/>
  <c r="B909" i="34"/>
  <c r="A909" i="34"/>
  <c r="S908" i="34"/>
  <c r="C908" i="34"/>
  <c r="B908" i="34"/>
  <c r="A908" i="34"/>
  <c r="S907" i="34"/>
  <c r="C907" i="34"/>
  <c r="B907" i="34"/>
  <c r="A907" i="34"/>
  <c r="S906" i="34"/>
  <c r="C906" i="34"/>
  <c r="B906" i="34"/>
  <c r="A906" i="34"/>
  <c r="S905" i="34"/>
  <c r="C905" i="34"/>
  <c r="B905" i="34"/>
  <c r="A905" i="34"/>
  <c r="S904" i="34"/>
  <c r="C904" i="34"/>
  <c r="B904" i="34"/>
  <c r="A904" i="34"/>
  <c r="S903" i="34"/>
  <c r="C903" i="34"/>
  <c r="B903" i="34"/>
  <c r="A903" i="34"/>
  <c r="S902" i="34"/>
  <c r="C902" i="34"/>
  <c r="B902" i="34"/>
  <c r="A902" i="34"/>
  <c r="S901" i="34"/>
  <c r="C901" i="34"/>
  <c r="B901" i="34"/>
  <c r="A901" i="34"/>
  <c r="S900" i="34"/>
  <c r="C900" i="34"/>
  <c r="B900" i="34"/>
  <c r="A900" i="34"/>
  <c r="S899" i="34"/>
  <c r="C899" i="34"/>
  <c r="B899" i="34"/>
  <c r="A899" i="34"/>
  <c r="S898" i="34"/>
  <c r="C898" i="34"/>
  <c r="B898" i="34"/>
  <c r="A898" i="34"/>
  <c r="S897" i="34"/>
  <c r="C897" i="34"/>
  <c r="B897" i="34"/>
  <c r="A897" i="34"/>
  <c r="S896" i="34"/>
  <c r="C896" i="34"/>
  <c r="B896" i="34"/>
  <c r="A896" i="34"/>
  <c r="S895" i="34"/>
  <c r="C895" i="34"/>
  <c r="B895" i="34"/>
  <c r="A895" i="34"/>
  <c r="S894" i="34"/>
  <c r="C894" i="34"/>
  <c r="B894" i="34"/>
  <c r="A894" i="34"/>
  <c r="S893" i="34"/>
  <c r="C893" i="34"/>
  <c r="B893" i="34"/>
  <c r="A893" i="34"/>
  <c r="S892" i="34"/>
  <c r="C892" i="34"/>
  <c r="B892" i="34"/>
  <c r="A892" i="34"/>
  <c r="S891" i="34"/>
  <c r="C891" i="34"/>
  <c r="B891" i="34"/>
  <c r="A891" i="34"/>
  <c r="S890" i="34"/>
  <c r="C890" i="34"/>
  <c r="B890" i="34"/>
  <c r="A890" i="34"/>
  <c r="S889" i="34"/>
  <c r="C889" i="34"/>
  <c r="B889" i="34"/>
  <c r="A889" i="34"/>
  <c r="S888" i="34"/>
  <c r="C888" i="34"/>
  <c r="B888" i="34"/>
  <c r="A888" i="34"/>
  <c r="S887" i="34"/>
  <c r="C887" i="34"/>
  <c r="B887" i="34"/>
  <c r="A887" i="34"/>
  <c r="S886" i="34"/>
  <c r="C886" i="34"/>
  <c r="B886" i="34"/>
  <c r="A886" i="34"/>
  <c r="S885" i="34"/>
  <c r="C885" i="34"/>
  <c r="B885" i="34"/>
  <c r="A885" i="34"/>
  <c r="S884" i="34"/>
  <c r="C884" i="34"/>
  <c r="B884" i="34"/>
  <c r="A884" i="34"/>
  <c r="S883" i="34"/>
  <c r="C883" i="34"/>
  <c r="B883" i="34"/>
  <c r="A883" i="34"/>
  <c r="S882" i="34"/>
  <c r="C882" i="34"/>
  <c r="B882" i="34"/>
  <c r="A882" i="34"/>
  <c r="S881" i="34"/>
  <c r="C881" i="34"/>
  <c r="B881" i="34"/>
  <c r="A881" i="34"/>
  <c r="S880" i="34"/>
  <c r="C880" i="34"/>
  <c r="B880" i="34"/>
  <c r="A880" i="34"/>
  <c r="S879" i="34"/>
  <c r="C879" i="34"/>
  <c r="B879" i="34"/>
  <c r="A879" i="34"/>
  <c r="S878" i="34"/>
  <c r="C878" i="34"/>
  <c r="B878" i="34"/>
  <c r="A878" i="34"/>
  <c r="S877" i="34"/>
  <c r="C877" i="34"/>
  <c r="B877" i="34"/>
  <c r="A877" i="34"/>
  <c r="S876" i="34"/>
  <c r="C876" i="34"/>
  <c r="B876" i="34"/>
  <c r="A876" i="34"/>
  <c r="S875" i="34"/>
  <c r="C875" i="34"/>
  <c r="B875" i="34"/>
  <c r="A875" i="34"/>
  <c r="S874" i="34"/>
  <c r="C874" i="34"/>
  <c r="B874" i="34"/>
  <c r="A874" i="34"/>
  <c r="S873" i="34"/>
  <c r="C873" i="34"/>
  <c r="B873" i="34"/>
  <c r="A873" i="34"/>
  <c r="S872" i="34"/>
  <c r="C872" i="34"/>
  <c r="B872" i="34"/>
  <c r="A872" i="34"/>
  <c r="S871" i="34"/>
  <c r="C871" i="34"/>
  <c r="B871" i="34"/>
  <c r="A871" i="34"/>
  <c r="S870" i="34"/>
  <c r="C870" i="34"/>
  <c r="B870" i="34"/>
  <c r="A870" i="34"/>
  <c r="S869" i="34"/>
  <c r="C869" i="34"/>
  <c r="B869" i="34"/>
  <c r="A869" i="34"/>
  <c r="S868" i="34"/>
  <c r="C868" i="34"/>
  <c r="B868" i="34"/>
  <c r="A868" i="34"/>
  <c r="S867" i="34"/>
  <c r="C867" i="34"/>
  <c r="B867" i="34"/>
  <c r="A867" i="34"/>
  <c r="S866" i="34"/>
  <c r="C866" i="34"/>
  <c r="B866" i="34"/>
  <c r="A866" i="34"/>
  <c r="S865" i="34"/>
  <c r="C865" i="34"/>
  <c r="B865" i="34"/>
  <c r="A865" i="34"/>
  <c r="S864" i="34"/>
  <c r="C864" i="34"/>
  <c r="B864" i="34"/>
  <c r="A864" i="34"/>
  <c r="S863" i="34"/>
  <c r="C863" i="34"/>
  <c r="B863" i="34"/>
  <c r="A863" i="34"/>
  <c r="S862" i="34"/>
  <c r="C862" i="34"/>
  <c r="B862" i="34"/>
  <c r="A862" i="34"/>
  <c r="S861" i="34"/>
  <c r="C861" i="34"/>
  <c r="B861" i="34"/>
  <c r="A861" i="34"/>
  <c r="S860" i="34"/>
  <c r="C860" i="34"/>
  <c r="B860" i="34"/>
  <c r="A860" i="34"/>
  <c r="S859" i="34"/>
  <c r="C859" i="34"/>
  <c r="B859" i="34"/>
  <c r="A859" i="34"/>
  <c r="S858" i="34"/>
  <c r="C858" i="34"/>
  <c r="B858" i="34"/>
  <c r="A858" i="34"/>
  <c r="S857" i="34"/>
  <c r="C857" i="34"/>
  <c r="B857" i="34"/>
  <c r="A857" i="34"/>
  <c r="S856" i="34"/>
  <c r="C856" i="34"/>
  <c r="B856" i="34"/>
  <c r="A856" i="34"/>
  <c r="S855" i="34"/>
  <c r="C855" i="34"/>
  <c r="B855" i="34"/>
  <c r="A855" i="34"/>
  <c r="S854" i="34"/>
  <c r="C854" i="34"/>
  <c r="B854" i="34"/>
  <c r="A854" i="34"/>
  <c r="C853" i="34"/>
  <c r="B853" i="34"/>
  <c r="A853" i="34"/>
  <c r="S852" i="34"/>
  <c r="C852" i="34"/>
  <c r="B852" i="34"/>
  <c r="A852" i="34"/>
  <c r="C851" i="34"/>
  <c r="B851" i="34"/>
  <c r="A851" i="34"/>
  <c r="S850" i="34"/>
  <c r="C850" i="34"/>
  <c r="B850" i="34"/>
  <c r="A850" i="34"/>
  <c r="C849" i="34"/>
  <c r="B849" i="34"/>
  <c r="A849" i="34"/>
  <c r="S848" i="34"/>
  <c r="C848" i="34"/>
  <c r="B848" i="34"/>
  <c r="A848" i="34"/>
  <c r="S847" i="34"/>
  <c r="C847" i="34"/>
  <c r="B847" i="34"/>
  <c r="A847" i="34"/>
  <c r="S846" i="34"/>
  <c r="C846" i="34"/>
  <c r="B846" i="34"/>
  <c r="A846" i="34"/>
  <c r="C845" i="34"/>
  <c r="B845" i="34"/>
  <c r="A845" i="34"/>
  <c r="S844" i="34"/>
  <c r="C844" i="34"/>
  <c r="B844" i="34"/>
  <c r="A844" i="34"/>
  <c r="C843" i="34"/>
  <c r="B843" i="34"/>
  <c r="A843" i="34"/>
  <c r="S842" i="34"/>
  <c r="C842" i="34"/>
  <c r="B842" i="34"/>
  <c r="A842" i="34"/>
  <c r="C841" i="34"/>
  <c r="B841" i="34"/>
  <c r="A841" i="34"/>
  <c r="S840" i="34"/>
  <c r="C840" i="34"/>
  <c r="B840" i="34"/>
  <c r="A840" i="34"/>
  <c r="C839" i="34"/>
  <c r="B839" i="34"/>
  <c r="A839" i="34"/>
  <c r="S838" i="34"/>
  <c r="C838" i="34"/>
  <c r="B838" i="34"/>
  <c r="A838" i="34"/>
  <c r="C837" i="34"/>
  <c r="B837" i="34"/>
  <c r="A837" i="34"/>
  <c r="S836" i="34"/>
  <c r="C836" i="34"/>
  <c r="B836" i="34"/>
  <c r="A836" i="34"/>
  <c r="C835" i="34"/>
  <c r="B835" i="34"/>
  <c r="A835" i="34"/>
  <c r="S834" i="34"/>
  <c r="C834" i="34"/>
  <c r="B834" i="34"/>
  <c r="A834" i="34"/>
  <c r="C833" i="34"/>
  <c r="B833" i="34"/>
  <c r="A833" i="34"/>
  <c r="S832" i="34"/>
  <c r="C832" i="34"/>
  <c r="B832" i="34"/>
  <c r="A832" i="34"/>
  <c r="S831" i="34"/>
  <c r="C831" i="34"/>
  <c r="B831" i="34"/>
  <c r="A831" i="34"/>
  <c r="S830" i="34"/>
  <c r="C830" i="34"/>
  <c r="B830" i="34"/>
  <c r="A830" i="34"/>
  <c r="S829" i="34"/>
  <c r="C829" i="34"/>
  <c r="B829" i="34"/>
  <c r="A829" i="34"/>
  <c r="S828" i="34"/>
  <c r="C828" i="34"/>
  <c r="B828" i="34"/>
  <c r="A828" i="34"/>
  <c r="S827" i="34"/>
  <c r="C827" i="34"/>
  <c r="B827" i="34"/>
  <c r="A827" i="34"/>
  <c r="S826" i="34"/>
  <c r="C826" i="34"/>
  <c r="B826" i="34"/>
  <c r="A826" i="34"/>
  <c r="S825" i="34"/>
  <c r="C825" i="34"/>
  <c r="B825" i="34"/>
  <c r="A825" i="34"/>
  <c r="S824" i="34"/>
  <c r="C824" i="34"/>
  <c r="B824" i="34"/>
  <c r="A824" i="34"/>
  <c r="S823" i="34"/>
  <c r="C823" i="34"/>
  <c r="B823" i="34"/>
  <c r="A823" i="34"/>
  <c r="S822" i="34"/>
  <c r="C822" i="34"/>
  <c r="B822" i="34"/>
  <c r="A822" i="34"/>
  <c r="S821" i="34"/>
  <c r="C821" i="34"/>
  <c r="B821" i="34"/>
  <c r="A821" i="34"/>
  <c r="S820" i="34"/>
  <c r="C820" i="34"/>
  <c r="B820" i="34"/>
  <c r="A820" i="34"/>
  <c r="S819" i="34"/>
  <c r="C819" i="34"/>
  <c r="B819" i="34"/>
  <c r="A819" i="34"/>
  <c r="S818" i="34"/>
  <c r="C818" i="34"/>
  <c r="B818" i="34"/>
  <c r="A818" i="34"/>
  <c r="S817" i="34"/>
  <c r="C817" i="34"/>
  <c r="B817" i="34"/>
  <c r="A817" i="34"/>
  <c r="S816" i="34"/>
  <c r="C816" i="34"/>
  <c r="B816" i="34"/>
  <c r="A816" i="34"/>
  <c r="S815" i="34"/>
  <c r="C815" i="34"/>
  <c r="B815" i="34"/>
  <c r="A815" i="34"/>
  <c r="S814" i="34"/>
  <c r="C814" i="34"/>
  <c r="B814" i="34"/>
  <c r="A814" i="34"/>
  <c r="S813" i="34"/>
  <c r="C813" i="34"/>
  <c r="B813" i="34"/>
  <c r="A813" i="34"/>
  <c r="S812" i="34"/>
  <c r="C812" i="34"/>
  <c r="B812" i="34"/>
  <c r="A812" i="34"/>
  <c r="S811" i="34"/>
  <c r="C811" i="34"/>
  <c r="B811" i="34"/>
  <c r="A811" i="34"/>
  <c r="S810" i="34"/>
  <c r="C810" i="34"/>
  <c r="B810" i="34"/>
  <c r="A810" i="34"/>
  <c r="S809" i="34"/>
  <c r="C809" i="34"/>
  <c r="B809" i="34"/>
  <c r="A809" i="34"/>
  <c r="S808" i="34"/>
  <c r="C808" i="34"/>
  <c r="B808" i="34"/>
  <c r="A808" i="34"/>
  <c r="S807" i="34"/>
  <c r="C807" i="34"/>
  <c r="B807" i="34"/>
  <c r="A807" i="34"/>
  <c r="S806" i="34"/>
  <c r="C806" i="34"/>
  <c r="B806" i="34"/>
  <c r="A806" i="34"/>
  <c r="S805" i="34"/>
  <c r="C805" i="34"/>
  <c r="B805" i="34"/>
  <c r="A805" i="34"/>
  <c r="S804" i="34"/>
  <c r="C804" i="34"/>
  <c r="B804" i="34"/>
  <c r="A804" i="34"/>
  <c r="S803" i="34"/>
  <c r="C803" i="34"/>
  <c r="B803" i="34"/>
  <c r="A803" i="34"/>
  <c r="S802" i="34"/>
  <c r="C802" i="34"/>
  <c r="B802" i="34"/>
  <c r="A802" i="34"/>
  <c r="S801" i="34"/>
  <c r="C801" i="34"/>
  <c r="B801" i="34"/>
  <c r="A801" i="34"/>
  <c r="S800" i="34"/>
  <c r="C800" i="34"/>
  <c r="B800" i="34"/>
  <c r="A800" i="34"/>
  <c r="S799" i="34"/>
  <c r="C799" i="34"/>
  <c r="B799" i="34"/>
  <c r="A799" i="34"/>
  <c r="S798" i="34"/>
  <c r="C798" i="34"/>
  <c r="B798" i="34"/>
  <c r="A798" i="34"/>
  <c r="S797" i="34"/>
  <c r="C797" i="34"/>
  <c r="B797" i="34"/>
  <c r="A797" i="34"/>
  <c r="S796" i="34"/>
  <c r="C796" i="34"/>
  <c r="B796" i="34"/>
  <c r="A796" i="34"/>
  <c r="S795" i="34"/>
  <c r="C795" i="34"/>
  <c r="B795" i="34"/>
  <c r="A795" i="34"/>
  <c r="S794" i="34"/>
  <c r="C794" i="34"/>
  <c r="B794" i="34"/>
  <c r="A794" i="34"/>
  <c r="S793" i="34"/>
  <c r="C793" i="34"/>
  <c r="B793" i="34"/>
  <c r="A793" i="34"/>
  <c r="S792" i="34"/>
  <c r="C792" i="34"/>
  <c r="B792" i="34"/>
  <c r="A792" i="34"/>
  <c r="S791" i="34"/>
  <c r="C791" i="34"/>
  <c r="B791" i="34"/>
  <c r="A791" i="34"/>
  <c r="S790" i="34"/>
  <c r="C790" i="34"/>
  <c r="B790" i="34"/>
  <c r="A790" i="34"/>
  <c r="S789" i="34"/>
  <c r="C789" i="34"/>
  <c r="B789" i="34"/>
  <c r="A789" i="34"/>
  <c r="S788" i="34"/>
  <c r="C788" i="34"/>
  <c r="B788" i="34"/>
  <c r="A788" i="34"/>
  <c r="S787" i="34"/>
  <c r="C787" i="34"/>
  <c r="B787" i="34"/>
  <c r="A787" i="34"/>
  <c r="S786" i="34"/>
  <c r="C786" i="34"/>
  <c r="B786" i="34"/>
  <c r="A786" i="34"/>
  <c r="S785" i="34"/>
  <c r="C785" i="34"/>
  <c r="B785" i="34"/>
  <c r="A785" i="34"/>
  <c r="S784" i="34"/>
  <c r="C784" i="34"/>
  <c r="B784" i="34"/>
  <c r="A784" i="34"/>
  <c r="S783" i="34"/>
  <c r="C783" i="34"/>
  <c r="B783" i="34"/>
  <c r="A783" i="34"/>
  <c r="S782" i="34"/>
  <c r="C782" i="34"/>
  <c r="B782" i="34"/>
  <c r="A782" i="34"/>
  <c r="S781" i="34"/>
  <c r="C781" i="34"/>
  <c r="B781" i="34"/>
  <c r="A781" i="34"/>
  <c r="S780" i="34"/>
  <c r="C780" i="34"/>
  <c r="B780" i="34"/>
  <c r="A780" i="34"/>
  <c r="S779" i="34"/>
  <c r="C779" i="34"/>
  <c r="B779" i="34"/>
  <c r="A779" i="34"/>
  <c r="S778" i="34"/>
  <c r="C778" i="34"/>
  <c r="B778" i="34"/>
  <c r="A778" i="34"/>
  <c r="S777" i="34"/>
  <c r="C777" i="34"/>
  <c r="B777" i="34"/>
  <c r="A777" i="34"/>
  <c r="S776" i="34"/>
  <c r="C776" i="34"/>
  <c r="B776" i="34"/>
  <c r="A776" i="34"/>
  <c r="S775" i="34"/>
  <c r="C775" i="34"/>
  <c r="B775" i="34"/>
  <c r="A775" i="34"/>
  <c r="S774" i="34"/>
  <c r="C774" i="34"/>
  <c r="B774" i="34"/>
  <c r="A774" i="34"/>
  <c r="S773" i="34"/>
  <c r="C773" i="34"/>
  <c r="B773" i="34"/>
  <c r="A773" i="34"/>
  <c r="S772" i="34"/>
  <c r="C772" i="34"/>
  <c r="B772" i="34"/>
  <c r="A772" i="34"/>
  <c r="S771" i="34"/>
  <c r="C771" i="34"/>
  <c r="B771" i="34"/>
  <c r="A771" i="34"/>
  <c r="S770" i="34"/>
  <c r="C770" i="34"/>
  <c r="B770" i="34"/>
  <c r="A770" i="34"/>
  <c r="S769" i="34"/>
  <c r="C769" i="34"/>
  <c r="B769" i="34"/>
  <c r="A769" i="34"/>
  <c r="S768" i="34"/>
  <c r="C768" i="34"/>
  <c r="B768" i="34"/>
  <c r="A768" i="34"/>
  <c r="S767" i="34"/>
  <c r="C767" i="34"/>
  <c r="B767" i="34"/>
  <c r="A767" i="34"/>
  <c r="S766" i="34"/>
  <c r="C766" i="34"/>
  <c r="B766" i="34"/>
  <c r="A766" i="34"/>
  <c r="S765" i="34"/>
  <c r="C765" i="34"/>
  <c r="B765" i="34"/>
  <c r="A765" i="34"/>
  <c r="S764" i="34"/>
  <c r="C764" i="34"/>
  <c r="B764" i="34"/>
  <c r="A764" i="34"/>
  <c r="S763" i="34"/>
  <c r="C763" i="34"/>
  <c r="B763" i="34"/>
  <c r="A763" i="34"/>
  <c r="S762" i="34"/>
  <c r="C762" i="34"/>
  <c r="B762" i="34"/>
  <c r="A762" i="34"/>
  <c r="S761" i="34"/>
  <c r="C761" i="34"/>
  <c r="B761" i="34"/>
  <c r="A761" i="34"/>
  <c r="S760" i="34"/>
  <c r="C760" i="34"/>
  <c r="B760" i="34"/>
  <c r="A760" i="34"/>
  <c r="S759" i="34"/>
  <c r="C759" i="34"/>
  <c r="B759" i="34"/>
  <c r="A759" i="34"/>
  <c r="S758" i="34"/>
  <c r="C758" i="34"/>
  <c r="B758" i="34"/>
  <c r="A758" i="34"/>
  <c r="S757" i="34"/>
  <c r="C757" i="34"/>
  <c r="B757" i="34"/>
  <c r="A757" i="34"/>
  <c r="S756" i="34"/>
  <c r="C756" i="34"/>
  <c r="B756" i="34"/>
  <c r="A756" i="34"/>
  <c r="S755" i="34"/>
  <c r="C755" i="34"/>
  <c r="B755" i="34"/>
  <c r="A755" i="34"/>
  <c r="S754" i="34"/>
  <c r="C754" i="34"/>
  <c r="B754" i="34"/>
  <c r="A754" i="34"/>
  <c r="S753" i="34"/>
  <c r="C753" i="34"/>
  <c r="B753" i="34"/>
  <c r="A753" i="34"/>
  <c r="S752" i="34"/>
  <c r="C752" i="34"/>
  <c r="B752" i="34"/>
  <c r="A752" i="34"/>
  <c r="S751" i="34"/>
  <c r="C751" i="34"/>
  <c r="B751" i="34"/>
  <c r="A751" i="34"/>
  <c r="S750" i="34"/>
  <c r="C750" i="34"/>
  <c r="B750" i="34"/>
  <c r="A750" i="34"/>
  <c r="S749" i="34"/>
  <c r="C749" i="34"/>
  <c r="B749" i="34"/>
  <c r="A749" i="34"/>
  <c r="S748" i="34"/>
  <c r="C748" i="34"/>
  <c r="B748" i="34"/>
  <c r="A748" i="34"/>
  <c r="S747" i="34"/>
  <c r="C747" i="34"/>
  <c r="B747" i="34"/>
  <c r="A747" i="34"/>
  <c r="S746" i="34"/>
  <c r="C746" i="34"/>
  <c r="B746" i="34"/>
  <c r="A746" i="34"/>
  <c r="S745" i="34"/>
  <c r="C745" i="34"/>
  <c r="B745" i="34"/>
  <c r="A745" i="34"/>
  <c r="S744" i="34"/>
  <c r="C744" i="34"/>
  <c r="B744" i="34"/>
  <c r="A744" i="34"/>
  <c r="S743" i="34"/>
  <c r="C743" i="34"/>
  <c r="B743" i="34"/>
  <c r="A743" i="34"/>
  <c r="S742" i="34"/>
  <c r="C742" i="34"/>
  <c r="B742" i="34"/>
  <c r="A742" i="34"/>
  <c r="S741" i="34"/>
  <c r="C741" i="34"/>
  <c r="B741" i="34"/>
  <c r="A741" i="34"/>
  <c r="S740" i="34"/>
  <c r="C740" i="34"/>
  <c r="B740" i="34"/>
  <c r="A740" i="34"/>
  <c r="S739" i="34"/>
  <c r="C739" i="34"/>
  <c r="B739" i="34"/>
  <c r="A739" i="34"/>
  <c r="S738" i="34"/>
  <c r="C738" i="34"/>
  <c r="B738" i="34"/>
  <c r="A738" i="34"/>
  <c r="S737" i="34"/>
  <c r="C737" i="34"/>
  <c r="B737" i="34"/>
  <c r="A737" i="34"/>
  <c r="S736" i="34"/>
  <c r="C736" i="34"/>
  <c r="B736" i="34"/>
  <c r="A736" i="34"/>
  <c r="S735" i="34"/>
  <c r="C735" i="34"/>
  <c r="B735" i="34"/>
  <c r="A735" i="34"/>
  <c r="S734" i="34"/>
  <c r="C734" i="34"/>
  <c r="B734" i="34"/>
  <c r="A734" i="34"/>
  <c r="S733" i="34"/>
  <c r="C733" i="34"/>
  <c r="B733" i="34"/>
  <c r="A733" i="34"/>
  <c r="S732" i="34"/>
  <c r="C732" i="34"/>
  <c r="B732" i="34"/>
  <c r="A732" i="34"/>
  <c r="S731" i="34"/>
  <c r="C731" i="34"/>
  <c r="B731" i="34"/>
  <c r="A731" i="34"/>
  <c r="S730" i="34"/>
  <c r="C730" i="34"/>
  <c r="B730" i="34"/>
  <c r="A730" i="34"/>
  <c r="S729" i="34"/>
  <c r="C729" i="34"/>
  <c r="B729" i="34"/>
  <c r="A729" i="34"/>
  <c r="S728" i="34"/>
  <c r="C728" i="34"/>
  <c r="B728" i="34"/>
  <c r="A728" i="34"/>
  <c r="S727" i="34"/>
  <c r="C727" i="34"/>
  <c r="B727" i="34"/>
  <c r="A727" i="34"/>
  <c r="S726" i="34"/>
  <c r="C726" i="34"/>
  <c r="B726" i="34"/>
  <c r="A726" i="34"/>
  <c r="S725" i="34"/>
  <c r="C725" i="34"/>
  <c r="B725" i="34"/>
  <c r="A725" i="34"/>
  <c r="S724" i="34"/>
  <c r="C724" i="34"/>
  <c r="B724" i="34"/>
  <c r="A724" i="34"/>
  <c r="C723" i="34"/>
  <c r="B723" i="34"/>
  <c r="A723" i="34"/>
  <c r="S722" i="34"/>
  <c r="C722" i="34"/>
  <c r="B722" i="34"/>
  <c r="A722" i="34"/>
  <c r="S721" i="34"/>
  <c r="C721" i="34"/>
  <c r="B721" i="34"/>
  <c r="A721" i="34"/>
  <c r="S720" i="34"/>
  <c r="C720" i="34"/>
  <c r="B720" i="34"/>
  <c r="A720" i="34"/>
  <c r="C719" i="34"/>
  <c r="B719" i="34"/>
  <c r="A719" i="34"/>
  <c r="S718" i="34"/>
  <c r="C718" i="34"/>
  <c r="B718" i="34"/>
  <c r="A718" i="34"/>
  <c r="C717" i="34"/>
  <c r="B717" i="34"/>
  <c r="A717" i="34"/>
  <c r="S716" i="34"/>
  <c r="C716" i="34"/>
  <c r="B716" i="34"/>
  <c r="A716" i="34"/>
  <c r="C715" i="34"/>
  <c r="B715" i="34"/>
  <c r="A715" i="34"/>
  <c r="S714" i="34"/>
  <c r="C714" i="34"/>
  <c r="B714" i="34"/>
  <c r="A714" i="34"/>
  <c r="S713" i="34"/>
  <c r="C713" i="34"/>
  <c r="B713" i="34"/>
  <c r="A713" i="34"/>
  <c r="S712" i="34"/>
  <c r="C712" i="34"/>
  <c r="B712" i="34"/>
  <c r="A712" i="34"/>
  <c r="C711" i="34"/>
  <c r="B711" i="34"/>
  <c r="A711" i="34"/>
  <c r="S710" i="34"/>
  <c r="C710" i="34"/>
  <c r="B710" i="34"/>
  <c r="A710" i="34"/>
  <c r="C709" i="34"/>
  <c r="B709" i="34"/>
  <c r="A709" i="34"/>
  <c r="S708" i="34"/>
  <c r="C708" i="34"/>
  <c r="B708" i="34"/>
  <c r="A708" i="34"/>
  <c r="C707" i="34"/>
  <c r="B707" i="34"/>
  <c r="A707" i="34"/>
  <c r="S706" i="34"/>
  <c r="C706" i="34"/>
  <c r="B706" i="34"/>
  <c r="A706" i="34"/>
  <c r="S705" i="34"/>
  <c r="C705" i="34"/>
  <c r="B705" i="34"/>
  <c r="A705" i="34"/>
  <c r="S704" i="34"/>
  <c r="C704" i="34"/>
  <c r="B704" i="34"/>
  <c r="A704" i="34"/>
  <c r="S703" i="34"/>
  <c r="C703" i="34"/>
  <c r="B703" i="34"/>
  <c r="A703" i="34"/>
  <c r="S702" i="34"/>
  <c r="C702" i="34"/>
  <c r="B702" i="34"/>
  <c r="A702" i="34"/>
  <c r="S701" i="34"/>
  <c r="C701" i="34"/>
  <c r="B701" i="34"/>
  <c r="A701" i="34"/>
  <c r="S700" i="34"/>
  <c r="C700" i="34"/>
  <c r="B700" i="34"/>
  <c r="A700" i="34"/>
  <c r="S699" i="34"/>
  <c r="C699" i="34"/>
  <c r="B699" i="34"/>
  <c r="A699" i="34"/>
  <c r="S698" i="34"/>
  <c r="C698" i="34"/>
  <c r="B698" i="34"/>
  <c r="A698" i="34"/>
  <c r="S697" i="34"/>
  <c r="C697" i="34"/>
  <c r="B697" i="34"/>
  <c r="A697" i="34"/>
  <c r="S696" i="34"/>
  <c r="C696" i="34"/>
  <c r="B696" i="34"/>
  <c r="A696" i="34"/>
  <c r="S695" i="34"/>
  <c r="C695" i="34"/>
  <c r="B695" i="34"/>
  <c r="A695" i="34"/>
  <c r="S694" i="34"/>
  <c r="C694" i="34"/>
  <c r="B694" i="34"/>
  <c r="A694" i="34"/>
  <c r="S693" i="34"/>
  <c r="C693" i="34"/>
  <c r="B693" i="34"/>
  <c r="A693" i="34"/>
  <c r="S692" i="34"/>
  <c r="C692" i="34"/>
  <c r="B692" i="34"/>
  <c r="A692" i="34"/>
  <c r="S691" i="34"/>
  <c r="C691" i="34"/>
  <c r="B691" i="34"/>
  <c r="A691" i="34"/>
  <c r="S690" i="34"/>
  <c r="C690" i="34"/>
  <c r="B690" i="34"/>
  <c r="A690" i="34"/>
  <c r="S689" i="34"/>
  <c r="C689" i="34"/>
  <c r="B689" i="34"/>
  <c r="A689" i="34"/>
  <c r="S688" i="34"/>
  <c r="C688" i="34"/>
  <c r="B688" i="34"/>
  <c r="A688" i="34"/>
  <c r="S687" i="34"/>
  <c r="C687" i="34"/>
  <c r="B687" i="34"/>
  <c r="A687" i="34"/>
  <c r="S686" i="34"/>
  <c r="C686" i="34"/>
  <c r="B686" i="34"/>
  <c r="A686" i="34"/>
  <c r="S685" i="34"/>
  <c r="C685" i="34"/>
  <c r="B685" i="34"/>
  <c r="A685" i="34"/>
  <c r="S684" i="34"/>
  <c r="C684" i="34"/>
  <c r="B684" i="34"/>
  <c r="A684" i="34"/>
  <c r="S683" i="34"/>
  <c r="C683" i="34"/>
  <c r="B683" i="34"/>
  <c r="A683" i="34"/>
  <c r="S682" i="34"/>
  <c r="C682" i="34"/>
  <c r="B682" i="34"/>
  <c r="A682" i="34"/>
  <c r="S681" i="34"/>
  <c r="C681" i="34"/>
  <c r="B681" i="34"/>
  <c r="A681" i="34"/>
  <c r="S680" i="34"/>
  <c r="C680" i="34"/>
  <c r="B680" i="34"/>
  <c r="A680" i="34"/>
  <c r="S679" i="34"/>
  <c r="C679" i="34"/>
  <c r="B679" i="34"/>
  <c r="A679" i="34"/>
  <c r="S678" i="34"/>
  <c r="C678" i="34"/>
  <c r="B678" i="34"/>
  <c r="A678" i="34"/>
  <c r="S677" i="34"/>
  <c r="C677" i="34"/>
  <c r="B677" i="34"/>
  <c r="A677" i="34"/>
  <c r="S676" i="34"/>
  <c r="C676" i="34"/>
  <c r="B676" i="34"/>
  <c r="A676" i="34"/>
  <c r="S675" i="34"/>
  <c r="C675" i="34"/>
  <c r="B675" i="34"/>
  <c r="A675" i="34"/>
  <c r="S674" i="34"/>
  <c r="C674" i="34"/>
  <c r="B674" i="34"/>
  <c r="A674" i="34"/>
  <c r="S673" i="34"/>
  <c r="C673" i="34"/>
  <c r="B673" i="34"/>
  <c r="A673" i="34"/>
  <c r="S672" i="34"/>
  <c r="C672" i="34"/>
  <c r="B672" i="34"/>
  <c r="A672" i="34"/>
  <c r="S671" i="34"/>
  <c r="C671" i="34"/>
  <c r="B671" i="34"/>
  <c r="A671" i="34"/>
  <c r="S670" i="34"/>
  <c r="C670" i="34"/>
  <c r="B670" i="34"/>
  <c r="A670" i="34"/>
  <c r="S669" i="34"/>
  <c r="C669" i="34"/>
  <c r="B669" i="34"/>
  <c r="A669" i="34"/>
  <c r="S668" i="34"/>
  <c r="C668" i="34"/>
  <c r="B668" i="34"/>
  <c r="A668" i="34"/>
  <c r="S667" i="34"/>
  <c r="C667" i="34"/>
  <c r="B667" i="34"/>
  <c r="A667" i="34"/>
  <c r="S666" i="34"/>
  <c r="C666" i="34"/>
  <c r="B666" i="34"/>
  <c r="A666" i="34"/>
  <c r="S665" i="34"/>
  <c r="C665" i="34"/>
  <c r="B665" i="34"/>
  <c r="A665" i="34"/>
  <c r="S664" i="34"/>
  <c r="C664" i="34"/>
  <c r="B664" i="34"/>
  <c r="A664" i="34"/>
  <c r="S663" i="34"/>
  <c r="C663" i="34"/>
  <c r="B663" i="34"/>
  <c r="A663" i="34"/>
  <c r="S662" i="34"/>
  <c r="C662" i="34"/>
  <c r="B662" i="34"/>
  <c r="A662" i="34"/>
  <c r="S661" i="34"/>
  <c r="C661" i="34"/>
  <c r="B661" i="34"/>
  <c r="A661" i="34"/>
  <c r="S660" i="34"/>
  <c r="C660" i="34"/>
  <c r="B660" i="34"/>
  <c r="A660" i="34"/>
  <c r="S659" i="34"/>
  <c r="C659" i="34"/>
  <c r="B659" i="34"/>
  <c r="A659" i="34"/>
  <c r="S658" i="34"/>
  <c r="C658" i="34"/>
  <c r="B658" i="34"/>
  <c r="A658" i="34"/>
  <c r="S657" i="34"/>
  <c r="C657" i="34"/>
  <c r="B657" i="34"/>
  <c r="A657" i="34"/>
  <c r="S656" i="34"/>
  <c r="C656" i="34"/>
  <c r="B656" i="34"/>
  <c r="A656" i="34"/>
  <c r="S655" i="34"/>
  <c r="C655" i="34"/>
  <c r="B655" i="34"/>
  <c r="A655" i="34"/>
  <c r="S654" i="34"/>
  <c r="C654" i="34"/>
  <c r="B654" i="34"/>
  <c r="A654" i="34"/>
  <c r="S653" i="34"/>
  <c r="C653" i="34"/>
  <c r="B653" i="34"/>
  <c r="A653" i="34"/>
  <c r="S652" i="34"/>
  <c r="C652" i="34"/>
  <c r="B652" i="34"/>
  <c r="A652" i="34"/>
  <c r="S651" i="34"/>
  <c r="C651" i="34"/>
  <c r="B651" i="34"/>
  <c r="A651" i="34"/>
  <c r="S650" i="34"/>
  <c r="C650" i="34"/>
  <c r="B650" i="34"/>
  <c r="A650" i="34"/>
  <c r="S649" i="34"/>
  <c r="C649" i="34"/>
  <c r="B649" i="34"/>
  <c r="A649" i="34"/>
  <c r="S648" i="34"/>
  <c r="C648" i="34"/>
  <c r="B648" i="34"/>
  <c r="A648" i="34"/>
  <c r="S647" i="34"/>
  <c r="C647" i="34"/>
  <c r="B647" i="34"/>
  <c r="A647" i="34"/>
  <c r="S646" i="34"/>
  <c r="C646" i="34"/>
  <c r="B646" i="34"/>
  <c r="A646" i="34"/>
  <c r="S645" i="34"/>
  <c r="C645" i="34"/>
  <c r="B645" i="34"/>
  <c r="A645" i="34"/>
  <c r="S644" i="34"/>
  <c r="C644" i="34"/>
  <c r="B644" i="34"/>
  <c r="A644" i="34"/>
  <c r="S643" i="34"/>
  <c r="C643" i="34"/>
  <c r="B643" i="34"/>
  <c r="A643" i="34"/>
  <c r="S642" i="34"/>
  <c r="C642" i="34"/>
  <c r="B642" i="34"/>
  <c r="A642" i="34"/>
  <c r="S641" i="34"/>
  <c r="C641" i="34"/>
  <c r="B641" i="34"/>
  <c r="A641" i="34"/>
  <c r="S640" i="34"/>
  <c r="C640" i="34"/>
  <c r="B640" i="34"/>
  <c r="A640" i="34"/>
  <c r="S639" i="34"/>
  <c r="C639" i="34"/>
  <c r="B639" i="34"/>
  <c r="A639" i="34"/>
  <c r="S638" i="34"/>
  <c r="C638" i="34"/>
  <c r="B638" i="34"/>
  <c r="A638" i="34"/>
  <c r="S637" i="34"/>
  <c r="C637" i="34"/>
  <c r="B637" i="34"/>
  <c r="A637" i="34"/>
  <c r="S636" i="34"/>
  <c r="C636" i="34"/>
  <c r="B636" i="34"/>
  <c r="A636" i="34"/>
  <c r="S635" i="34"/>
  <c r="C635" i="34"/>
  <c r="B635" i="34"/>
  <c r="A635" i="34"/>
  <c r="S634" i="34"/>
  <c r="C634" i="34"/>
  <c r="B634" i="34"/>
  <c r="A634" i="34"/>
  <c r="S633" i="34"/>
  <c r="C633" i="34"/>
  <c r="B633" i="34"/>
  <c r="A633" i="34"/>
  <c r="S632" i="34"/>
  <c r="C632" i="34"/>
  <c r="B632" i="34"/>
  <c r="A632" i="34"/>
  <c r="S631" i="34"/>
  <c r="C631" i="34"/>
  <c r="B631" i="34"/>
  <c r="A631" i="34"/>
  <c r="S630" i="34"/>
  <c r="C630" i="34"/>
  <c r="B630" i="34"/>
  <c r="A630" i="34"/>
  <c r="S629" i="34"/>
  <c r="C629" i="34"/>
  <c r="B629" i="34"/>
  <c r="A629" i="34"/>
  <c r="S628" i="34"/>
  <c r="C628" i="34"/>
  <c r="B628" i="34"/>
  <c r="A628" i="34"/>
  <c r="S627" i="34"/>
  <c r="C627" i="34"/>
  <c r="B627" i="34"/>
  <c r="A627" i="34"/>
  <c r="S626" i="34"/>
  <c r="C626" i="34"/>
  <c r="B626" i="34"/>
  <c r="A626" i="34"/>
  <c r="S625" i="34"/>
  <c r="C625" i="34"/>
  <c r="B625" i="34"/>
  <c r="A625" i="34"/>
  <c r="S624" i="34"/>
  <c r="C624" i="34"/>
  <c r="B624" i="34"/>
  <c r="A624" i="34"/>
  <c r="S623" i="34"/>
  <c r="C623" i="34"/>
  <c r="B623" i="34"/>
  <c r="A623" i="34"/>
  <c r="S622" i="34"/>
  <c r="C622" i="34"/>
  <c r="B622" i="34"/>
  <c r="A622" i="34"/>
  <c r="S621" i="34"/>
  <c r="C621" i="34"/>
  <c r="B621" i="34"/>
  <c r="A621" i="34"/>
  <c r="S620" i="34"/>
  <c r="C620" i="34"/>
  <c r="B620" i="34"/>
  <c r="A620" i="34"/>
  <c r="S619" i="34"/>
  <c r="C619" i="34"/>
  <c r="B619" i="34"/>
  <c r="A619" i="34"/>
  <c r="S618" i="34"/>
  <c r="C618" i="34"/>
  <c r="B618" i="34"/>
  <c r="A618" i="34"/>
  <c r="S617" i="34"/>
  <c r="C617" i="34"/>
  <c r="B617" i="34"/>
  <c r="A617" i="34"/>
  <c r="S616" i="34"/>
  <c r="C616" i="34"/>
  <c r="B616" i="34"/>
  <c r="A616" i="34"/>
  <c r="S615" i="34"/>
  <c r="C615" i="34"/>
  <c r="B615" i="34"/>
  <c r="A615" i="34"/>
  <c r="S614" i="34"/>
  <c r="C614" i="34"/>
  <c r="B614" i="34"/>
  <c r="A614" i="34"/>
  <c r="S613" i="34"/>
  <c r="C613" i="34"/>
  <c r="B613" i="34"/>
  <c r="A613" i="34"/>
  <c r="S612" i="34"/>
  <c r="C612" i="34"/>
  <c r="B612" i="34"/>
  <c r="A612" i="34"/>
  <c r="S611" i="34"/>
  <c r="C611" i="34"/>
  <c r="B611" i="34"/>
  <c r="A611" i="34"/>
  <c r="S610" i="34"/>
  <c r="C610" i="34"/>
  <c r="B610" i="34"/>
  <c r="A610" i="34"/>
  <c r="S609" i="34"/>
  <c r="C609" i="34"/>
  <c r="B609" i="34"/>
  <c r="A609" i="34"/>
  <c r="S608" i="34"/>
  <c r="C608" i="34"/>
  <c r="B608" i="34"/>
  <c r="A608" i="34"/>
  <c r="S607" i="34"/>
  <c r="C607" i="34"/>
  <c r="B607" i="34"/>
  <c r="A607" i="34"/>
  <c r="S606" i="34"/>
  <c r="C606" i="34"/>
  <c r="B606" i="34"/>
  <c r="A606" i="34"/>
  <c r="S605" i="34"/>
  <c r="C605" i="34"/>
  <c r="B605" i="34"/>
  <c r="A605" i="34"/>
  <c r="S604" i="34"/>
  <c r="C604" i="34"/>
  <c r="B604" i="34"/>
  <c r="A604" i="34"/>
  <c r="S603" i="34"/>
  <c r="C603" i="34"/>
  <c r="B603" i="34"/>
  <c r="A603" i="34"/>
  <c r="S602" i="34"/>
  <c r="C602" i="34"/>
  <c r="B602" i="34"/>
  <c r="A602" i="34"/>
  <c r="S601" i="34"/>
  <c r="C601" i="34"/>
  <c r="B601" i="34"/>
  <c r="A601" i="34"/>
  <c r="S600" i="34"/>
  <c r="C600" i="34"/>
  <c r="B600" i="34"/>
  <c r="A600" i="34"/>
  <c r="S599" i="34"/>
  <c r="C599" i="34"/>
  <c r="B599" i="34"/>
  <c r="A599" i="34"/>
  <c r="S598" i="34"/>
  <c r="C598" i="34"/>
  <c r="B598" i="34"/>
  <c r="A598" i="34"/>
  <c r="S597" i="34"/>
  <c r="C597" i="34"/>
  <c r="B597" i="34"/>
  <c r="A597" i="34"/>
  <c r="S596" i="34"/>
  <c r="C596" i="34"/>
  <c r="B596" i="34"/>
  <c r="A596" i="34"/>
  <c r="S595" i="34"/>
  <c r="C595" i="34"/>
  <c r="B595" i="34"/>
  <c r="A595" i="34"/>
  <c r="S594" i="34"/>
  <c r="C594" i="34"/>
  <c r="B594" i="34"/>
  <c r="A594" i="34"/>
  <c r="S593" i="34"/>
  <c r="C593" i="34"/>
  <c r="B593" i="34"/>
  <c r="A593" i="34"/>
  <c r="S592" i="34"/>
  <c r="C592" i="34"/>
  <c r="B592" i="34"/>
  <c r="A592" i="34"/>
  <c r="S591" i="34"/>
  <c r="C591" i="34"/>
  <c r="B591" i="34"/>
  <c r="A591" i="34"/>
  <c r="S590" i="34"/>
  <c r="C590" i="34"/>
  <c r="B590" i="34"/>
  <c r="A590" i="34"/>
  <c r="S589" i="34"/>
  <c r="C589" i="34"/>
  <c r="B589" i="34"/>
  <c r="A589" i="34"/>
  <c r="S588" i="34"/>
  <c r="C588" i="34"/>
  <c r="B588" i="34"/>
  <c r="A588" i="34"/>
  <c r="S587" i="34"/>
  <c r="C587" i="34"/>
  <c r="B587" i="34"/>
  <c r="A587" i="34"/>
  <c r="S586" i="34"/>
  <c r="C586" i="34"/>
  <c r="B586" i="34"/>
  <c r="A586" i="34"/>
  <c r="S585" i="34"/>
  <c r="C585" i="34"/>
  <c r="B585" i="34"/>
  <c r="A585" i="34"/>
  <c r="S584" i="34"/>
  <c r="C584" i="34"/>
  <c r="B584" i="34"/>
  <c r="A584" i="34"/>
  <c r="S583" i="34"/>
  <c r="C583" i="34"/>
  <c r="B583" i="34"/>
  <c r="A583" i="34"/>
  <c r="S582" i="34"/>
  <c r="C582" i="34"/>
  <c r="B582" i="34"/>
  <c r="A582" i="34"/>
  <c r="S581" i="34"/>
  <c r="C581" i="34"/>
  <c r="B581" i="34"/>
  <c r="A581" i="34"/>
  <c r="S580" i="34"/>
  <c r="C580" i="34"/>
  <c r="B580" i="34"/>
  <c r="A580" i="34"/>
  <c r="S579" i="34"/>
  <c r="C579" i="34"/>
  <c r="B579" i="34"/>
  <c r="A579" i="34"/>
  <c r="S578" i="34"/>
  <c r="C578" i="34"/>
  <c r="B578" i="34"/>
  <c r="A578" i="34"/>
  <c r="S577" i="34"/>
  <c r="C577" i="34"/>
  <c r="B577" i="34"/>
  <c r="A577" i="34"/>
  <c r="S576" i="34"/>
  <c r="C576" i="34"/>
  <c r="B576" i="34"/>
  <c r="A576" i="34"/>
  <c r="S575" i="34"/>
  <c r="C575" i="34"/>
  <c r="B575" i="34"/>
  <c r="A575" i="34"/>
  <c r="S574" i="34"/>
  <c r="C574" i="34"/>
  <c r="B574" i="34"/>
  <c r="A574" i="34"/>
  <c r="S573" i="34"/>
  <c r="C573" i="34"/>
  <c r="B573" i="34"/>
  <c r="A573" i="34"/>
  <c r="S572" i="34"/>
  <c r="C572" i="34"/>
  <c r="B572" i="34"/>
  <c r="A572" i="34"/>
  <c r="S571" i="34"/>
  <c r="C571" i="34"/>
  <c r="B571" i="34"/>
  <c r="A571" i="34"/>
  <c r="S570" i="34"/>
  <c r="C570" i="34"/>
  <c r="B570" i="34"/>
  <c r="A570" i="34"/>
  <c r="S569" i="34"/>
  <c r="C569" i="34"/>
  <c r="B569" i="34"/>
  <c r="A569" i="34"/>
  <c r="S568" i="34"/>
  <c r="C568" i="34"/>
  <c r="B568" i="34"/>
  <c r="A568" i="34"/>
  <c r="S567" i="34"/>
  <c r="C567" i="34"/>
  <c r="B567" i="34"/>
  <c r="A567" i="34"/>
  <c r="S566" i="34"/>
  <c r="C566" i="34"/>
  <c r="B566" i="34"/>
  <c r="A566" i="34"/>
  <c r="S565" i="34"/>
  <c r="C565" i="34"/>
  <c r="B565" i="34"/>
  <c r="A565" i="34"/>
  <c r="S564" i="34"/>
  <c r="C564" i="34"/>
  <c r="B564" i="34"/>
  <c r="A564" i="34"/>
  <c r="S563" i="34"/>
  <c r="C563" i="34"/>
  <c r="B563" i="34"/>
  <c r="A563" i="34"/>
  <c r="S562" i="34"/>
  <c r="C562" i="34"/>
  <c r="B562" i="34"/>
  <c r="A562" i="34"/>
  <c r="S561" i="34"/>
  <c r="C561" i="34"/>
  <c r="B561" i="34"/>
  <c r="A561" i="34"/>
  <c r="S560" i="34"/>
  <c r="C560" i="34"/>
  <c r="B560" i="34"/>
  <c r="A560" i="34"/>
  <c r="S559" i="34"/>
  <c r="C559" i="34"/>
  <c r="B559" i="34"/>
  <c r="A559" i="34"/>
  <c r="S558" i="34"/>
  <c r="C558" i="34"/>
  <c r="B558" i="34"/>
  <c r="A558" i="34"/>
  <c r="S557" i="34"/>
  <c r="C557" i="34"/>
  <c r="B557" i="34"/>
  <c r="A557" i="34"/>
  <c r="S556" i="34"/>
  <c r="C556" i="34"/>
  <c r="B556" i="34"/>
  <c r="A556" i="34"/>
  <c r="S555" i="34"/>
  <c r="C555" i="34"/>
  <c r="B555" i="34"/>
  <c r="A555" i="34"/>
  <c r="S554" i="34"/>
  <c r="C554" i="34"/>
  <c r="B554" i="34"/>
  <c r="A554" i="34"/>
  <c r="S553" i="34"/>
  <c r="C553" i="34"/>
  <c r="B553" i="34"/>
  <c r="A553" i="34"/>
  <c r="S552" i="34"/>
  <c r="C552" i="34"/>
  <c r="B552" i="34"/>
  <c r="A552" i="34"/>
  <c r="S551" i="34"/>
  <c r="C551" i="34"/>
  <c r="B551" i="34"/>
  <c r="A551" i="34"/>
  <c r="S550" i="34"/>
  <c r="C550" i="34"/>
  <c r="B550" i="34"/>
  <c r="A550" i="34"/>
  <c r="S549" i="34"/>
  <c r="C549" i="34"/>
  <c r="B549" i="34"/>
  <c r="A549" i="34"/>
  <c r="S548" i="34"/>
  <c r="C548" i="34"/>
  <c r="B548" i="34"/>
  <c r="A548" i="34"/>
  <c r="S547" i="34"/>
  <c r="C547" i="34"/>
  <c r="B547" i="34"/>
  <c r="A547" i="34"/>
  <c r="S546" i="34"/>
  <c r="C546" i="34"/>
  <c r="B546" i="34"/>
  <c r="A546" i="34"/>
  <c r="S545" i="34"/>
  <c r="C545" i="34"/>
  <c r="B545" i="34"/>
  <c r="A545" i="34"/>
  <c r="S544" i="34"/>
  <c r="C544" i="34"/>
  <c r="B544" i="34"/>
  <c r="A544" i="34"/>
  <c r="S543" i="34"/>
  <c r="C543" i="34"/>
  <c r="B543" i="34"/>
  <c r="A543" i="34"/>
  <c r="S542" i="34"/>
  <c r="C542" i="34"/>
  <c r="B542" i="34"/>
  <c r="A542" i="34"/>
  <c r="S541" i="34"/>
  <c r="C541" i="34"/>
  <c r="B541" i="34"/>
  <c r="A541" i="34"/>
  <c r="S540" i="34"/>
  <c r="C540" i="34"/>
  <c r="B540" i="34"/>
  <c r="A540" i="34"/>
  <c r="S539" i="34"/>
  <c r="C539" i="34"/>
  <c r="B539" i="34"/>
  <c r="A539" i="34"/>
  <c r="S538" i="34"/>
  <c r="C538" i="34"/>
  <c r="B538" i="34"/>
  <c r="A538" i="34"/>
  <c r="S537" i="34"/>
  <c r="C537" i="34"/>
  <c r="B537" i="34"/>
  <c r="A537" i="34"/>
  <c r="S536" i="34"/>
  <c r="C536" i="34"/>
  <c r="B536" i="34"/>
  <c r="A536" i="34"/>
  <c r="S535" i="34"/>
  <c r="C535" i="34"/>
  <c r="B535" i="34"/>
  <c r="A535" i="34"/>
  <c r="S534" i="34"/>
  <c r="C534" i="34"/>
  <c r="B534" i="34"/>
  <c r="A534" i="34"/>
  <c r="S533" i="34"/>
  <c r="C533" i="34"/>
  <c r="B533" i="34"/>
  <c r="A533" i="34"/>
  <c r="S532" i="34"/>
  <c r="C532" i="34"/>
  <c r="B532" i="34"/>
  <c r="A532" i="34"/>
  <c r="S531" i="34"/>
  <c r="C531" i="34"/>
  <c r="B531" i="34"/>
  <c r="A531" i="34"/>
  <c r="S530" i="34"/>
  <c r="C530" i="34"/>
  <c r="B530" i="34"/>
  <c r="A530" i="34"/>
  <c r="S529" i="34"/>
  <c r="C529" i="34"/>
  <c r="B529" i="34"/>
  <c r="A529" i="34"/>
  <c r="S528" i="34"/>
  <c r="C528" i="34"/>
  <c r="B528" i="34"/>
  <c r="A528" i="34"/>
  <c r="S527" i="34"/>
  <c r="C527" i="34"/>
  <c r="B527" i="34"/>
  <c r="A527" i="34"/>
  <c r="S526" i="34"/>
  <c r="C526" i="34"/>
  <c r="B526" i="34"/>
  <c r="A526" i="34"/>
  <c r="S525" i="34"/>
  <c r="C525" i="34"/>
  <c r="B525" i="34"/>
  <c r="A525" i="34"/>
  <c r="S524" i="34"/>
  <c r="C524" i="34"/>
  <c r="B524" i="34"/>
  <c r="A524" i="34"/>
  <c r="S523" i="34"/>
  <c r="C523" i="34"/>
  <c r="B523" i="34"/>
  <c r="A523" i="34"/>
  <c r="S522" i="34"/>
  <c r="C522" i="34"/>
  <c r="B522" i="34"/>
  <c r="A522" i="34"/>
  <c r="S521" i="34"/>
  <c r="C521" i="34"/>
  <c r="B521" i="34"/>
  <c r="A521" i="34"/>
  <c r="S520" i="34"/>
  <c r="C520" i="34"/>
  <c r="B520" i="34"/>
  <c r="A520" i="34"/>
  <c r="S519" i="34"/>
  <c r="C519" i="34"/>
  <c r="B519" i="34"/>
  <c r="A519" i="34"/>
  <c r="S518" i="34"/>
  <c r="C518" i="34"/>
  <c r="B518" i="34"/>
  <c r="A518" i="34"/>
  <c r="S517" i="34"/>
  <c r="C517" i="34"/>
  <c r="B517" i="34"/>
  <c r="A517" i="34"/>
  <c r="S516" i="34"/>
  <c r="C516" i="34"/>
  <c r="B516" i="34"/>
  <c r="A516" i="34"/>
  <c r="S515" i="34"/>
  <c r="C515" i="34"/>
  <c r="B515" i="34"/>
  <c r="A515" i="34"/>
  <c r="S514" i="34"/>
  <c r="C514" i="34"/>
  <c r="B514" i="34"/>
  <c r="A514" i="34"/>
  <c r="S513" i="34"/>
  <c r="C513" i="34"/>
  <c r="B513" i="34"/>
  <c r="A513" i="34"/>
  <c r="S512" i="34"/>
  <c r="C512" i="34"/>
  <c r="B512" i="34"/>
  <c r="A512" i="34"/>
  <c r="S511" i="34"/>
  <c r="C511" i="34"/>
  <c r="B511" i="34"/>
  <c r="A511" i="34"/>
  <c r="S510" i="34"/>
  <c r="C510" i="34"/>
  <c r="B510" i="34"/>
  <c r="A510" i="34"/>
  <c r="S509" i="34"/>
  <c r="C509" i="34"/>
  <c r="B509" i="34"/>
  <c r="A509" i="34"/>
  <c r="S508" i="34"/>
  <c r="C508" i="34"/>
  <c r="B508" i="34"/>
  <c r="A508" i="34"/>
  <c r="S507" i="34"/>
  <c r="C507" i="34"/>
  <c r="B507" i="34"/>
  <c r="A507" i="34"/>
  <c r="S506" i="34"/>
  <c r="C506" i="34"/>
  <c r="B506" i="34"/>
  <c r="A506" i="34"/>
  <c r="S505" i="34"/>
  <c r="C505" i="34"/>
  <c r="B505" i="34"/>
  <c r="A505" i="34"/>
  <c r="S504" i="34"/>
  <c r="C504" i="34"/>
  <c r="B504" i="34"/>
  <c r="A504" i="34"/>
  <c r="S503" i="34"/>
  <c r="C503" i="34"/>
  <c r="B503" i="34"/>
  <c r="A503" i="34"/>
  <c r="S502" i="34"/>
  <c r="C502" i="34"/>
  <c r="B502" i="34"/>
  <c r="A502" i="34"/>
  <c r="S501" i="34"/>
  <c r="C501" i="34"/>
  <c r="B501" i="34"/>
  <c r="A501" i="34"/>
  <c r="S500" i="34"/>
  <c r="C500" i="34"/>
  <c r="B500" i="34"/>
  <c r="A500" i="34"/>
  <c r="S499" i="34"/>
  <c r="C499" i="34"/>
  <c r="B499" i="34"/>
  <c r="A499" i="34"/>
  <c r="S498" i="34"/>
  <c r="C498" i="34"/>
  <c r="B498" i="34"/>
  <c r="A498" i="34"/>
  <c r="S497" i="34"/>
  <c r="C497" i="34"/>
  <c r="B497" i="34"/>
  <c r="A497" i="34"/>
  <c r="S496" i="34"/>
  <c r="C496" i="34"/>
  <c r="B496" i="34"/>
  <c r="A496" i="34"/>
  <c r="S495" i="34"/>
  <c r="C495" i="34"/>
  <c r="B495" i="34"/>
  <c r="A495" i="34"/>
  <c r="S494" i="34"/>
  <c r="C494" i="34"/>
  <c r="B494" i="34"/>
  <c r="A494" i="34"/>
  <c r="S493" i="34"/>
  <c r="C493" i="34"/>
  <c r="B493" i="34"/>
  <c r="A493" i="34"/>
  <c r="S492" i="34"/>
  <c r="C492" i="34"/>
  <c r="B492" i="34"/>
  <c r="A492" i="34"/>
  <c r="S491" i="34"/>
  <c r="C491" i="34"/>
  <c r="B491" i="34"/>
  <c r="A491" i="34"/>
  <c r="S490" i="34"/>
  <c r="C490" i="34"/>
  <c r="B490" i="34"/>
  <c r="A490" i="34"/>
  <c r="S489" i="34"/>
  <c r="C489" i="34"/>
  <c r="B489" i="34"/>
  <c r="A489" i="34"/>
  <c r="S488" i="34"/>
  <c r="C488" i="34"/>
  <c r="B488" i="34"/>
  <c r="A488" i="34"/>
  <c r="S487" i="34"/>
  <c r="C487" i="34"/>
  <c r="B487" i="34"/>
  <c r="A487" i="34"/>
  <c r="S486" i="34"/>
  <c r="C486" i="34"/>
  <c r="B486" i="34"/>
  <c r="A486" i="34"/>
  <c r="S485" i="34"/>
  <c r="C485" i="34"/>
  <c r="B485" i="34"/>
  <c r="A485" i="34"/>
  <c r="S484" i="34"/>
  <c r="C484" i="34"/>
  <c r="B484" i="34"/>
  <c r="A484" i="34"/>
  <c r="S483" i="34"/>
  <c r="C483" i="34"/>
  <c r="B483" i="34"/>
  <c r="A483" i="34"/>
  <c r="S482" i="34"/>
  <c r="C482" i="34"/>
  <c r="B482" i="34"/>
  <c r="A482" i="34"/>
  <c r="S481" i="34"/>
  <c r="C481" i="34"/>
  <c r="B481" i="34"/>
  <c r="A481" i="34"/>
  <c r="S480" i="34"/>
  <c r="C480" i="34"/>
  <c r="B480" i="34"/>
  <c r="A480" i="34"/>
  <c r="S479" i="34"/>
  <c r="C479" i="34"/>
  <c r="B479" i="34"/>
  <c r="A479" i="34"/>
  <c r="S478" i="34"/>
  <c r="C478" i="34"/>
  <c r="B478" i="34"/>
  <c r="A478" i="34"/>
  <c r="S477" i="34"/>
  <c r="C477" i="34"/>
  <c r="B477" i="34"/>
  <c r="A477" i="34"/>
  <c r="S476" i="34"/>
  <c r="C476" i="34"/>
  <c r="B476" i="34"/>
  <c r="A476" i="34"/>
  <c r="S475" i="34"/>
  <c r="C475" i="34"/>
  <c r="B475" i="34"/>
  <c r="A475" i="34"/>
  <c r="S474" i="34"/>
  <c r="C474" i="34"/>
  <c r="B474" i="34"/>
  <c r="A474" i="34"/>
  <c r="S473" i="34"/>
  <c r="C473" i="34"/>
  <c r="B473" i="34"/>
  <c r="A473" i="34"/>
  <c r="S472" i="34"/>
  <c r="C472" i="34"/>
  <c r="B472" i="34"/>
  <c r="A472" i="34"/>
  <c r="S471" i="34"/>
  <c r="C471" i="34"/>
  <c r="B471" i="34"/>
  <c r="A471" i="34"/>
  <c r="S470" i="34"/>
  <c r="C470" i="34"/>
  <c r="B470" i="34"/>
  <c r="A470" i="34"/>
  <c r="S469" i="34"/>
  <c r="C469" i="34"/>
  <c r="B469" i="34"/>
  <c r="A469" i="34"/>
  <c r="S468" i="34"/>
  <c r="C468" i="34"/>
  <c r="B468" i="34"/>
  <c r="A468" i="34"/>
  <c r="S467" i="34"/>
  <c r="C467" i="34"/>
  <c r="B467" i="34"/>
  <c r="A467" i="34"/>
  <c r="S466" i="34"/>
  <c r="C466" i="34"/>
  <c r="B466" i="34"/>
  <c r="A466" i="34"/>
  <c r="S465" i="34"/>
  <c r="C465" i="34"/>
  <c r="B465" i="34"/>
  <c r="A465" i="34"/>
  <c r="S464" i="34"/>
  <c r="C464" i="34"/>
  <c r="B464" i="34"/>
  <c r="A464" i="34"/>
  <c r="S463" i="34"/>
  <c r="C463" i="34"/>
  <c r="B463" i="34"/>
  <c r="A463" i="34"/>
  <c r="S462" i="34"/>
  <c r="C462" i="34"/>
  <c r="B462" i="34"/>
  <c r="A462" i="34"/>
  <c r="S461" i="34"/>
  <c r="C461" i="34"/>
  <c r="B461" i="34"/>
  <c r="A461" i="34"/>
  <c r="S460" i="34"/>
  <c r="C460" i="34"/>
  <c r="B460" i="34"/>
  <c r="A460" i="34"/>
  <c r="S459" i="34"/>
  <c r="C459" i="34"/>
  <c r="B459" i="34"/>
  <c r="A459" i="34"/>
  <c r="S458" i="34"/>
  <c r="C458" i="34"/>
  <c r="B458" i="34"/>
  <c r="A458" i="34"/>
  <c r="S457" i="34"/>
  <c r="C457" i="34"/>
  <c r="B457" i="34"/>
  <c r="A457" i="34"/>
  <c r="S456" i="34"/>
  <c r="C456" i="34"/>
  <c r="B456" i="34"/>
  <c r="A456" i="34"/>
  <c r="C455" i="34"/>
  <c r="B455" i="34"/>
  <c r="A455" i="34"/>
  <c r="S454" i="34"/>
  <c r="C454" i="34"/>
  <c r="B454" i="34"/>
  <c r="A454" i="34"/>
  <c r="S453" i="34"/>
  <c r="C453" i="34"/>
  <c r="B453" i="34"/>
  <c r="A453" i="34"/>
  <c r="S452" i="34"/>
  <c r="C452" i="34"/>
  <c r="B452" i="34"/>
  <c r="A452" i="34"/>
  <c r="C451" i="34"/>
  <c r="B451" i="34"/>
  <c r="A451" i="34"/>
  <c r="S450" i="34"/>
  <c r="C450" i="34"/>
  <c r="B450" i="34"/>
  <c r="A450" i="34"/>
  <c r="S449" i="34"/>
  <c r="C449" i="34"/>
  <c r="B449" i="34"/>
  <c r="A449" i="34"/>
  <c r="S448" i="34"/>
  <c r="C448" i="34"/>
  <c r="B448" i="34"/>
  <c r="A448" i="34"/>
  <c r="C447" i="34"/>
  <c r="B447" i="34"/>
  <c r="A447" i="34"/>
  <c r="S446" i="34"/>
  <c r="C446" i="34"/>
  <c r="B446" i="34"/>
  <c r="A446" i="34"/>
  <c r="S445" i="34"/>
  <c r="C445" i="34"/>
  <c r="B445" i="34"/>
  <c r="A445" i="34"/>
  <c r="S444" i="34"/>
  <c r="C444" i="34"/>
  <c r="B444" i="34"/>
  <c r="A444" i="34"/>
  <c r="C443" i="34"/>
  <c r="B443" i="34"/>
  <c r="A443" i="34"/>
  <c r="S442" i="34"/>
  <c r="C442" i="34"/>
  <c r="B442" i="34"/>
  <c r="A442" i="34"/>
  <c r="S441" i="34"/>
  <c r="C441" i="34"/>
  <c r="B441" i="34"/>
  <c r="A441" i="34"/>
  <c r="S440" i="34"/>
  <c r="C440" i="34"/>
  <c r="B440" i="34"/>
  <c r="A440" i="34"/>
  <c r="C439" i="34"/>
  <c r="B439" i="34"/>
  <c r="A439" i="34"/>
  <c r="S438" i="34"/>
  <c r="C438" i="34"/>
  <c r="B438" i="34"/>
  <c r="A438" i="34"/>
  <c r="S437" i="34"/>
  <c r="C437" i="34"/>
  <c r="B437" i="34"/>
  <c r="A437" i="34"/>
  <c r="S436" i="34"/>
  <c r="C436" i="34"/>
  <c r="B436" i="34"/>
  <c r="A436" i="34"/>
  <c r="C435" i="34"/>
  <c r="B435" i="34"/>
  <c r="A435" i="34"/>
  <c r="S434" i="34"/>
  <c r="C434" i="34"/>
  <c r="B434" i="34"/>
  <c r="A434" i="34"/>
  <c r="S433" i="34"/>
  <c r="C433" i="34"/>
  <c r="B433" i="34"/>
  <c r="A433" i="34"/>
  <c r="S432" i="34"/>
  <c r="C432" i="34"/>
  <c r="B432" i="34"/>
  <c r="A432" i="34"/>
  <c r="C431" i="34"/>
  <c r="B431" i="34"/>
  <c r="A431" i="34"/>
  <c r="S430" i="34"/>
  <c r="C430" i="34"/>
  <c r="B430" i="34"/>
  <c r="A430" i="34"/>
  <c r="S429" i="34"/>
  <c r="C429" i="34"/>
  <c r="B429" i="34"/>
  <c r="A429" i="34"/>
  <c r="S428" i="34"/>
  <c r="C428" i="34"/>
  <c r="B428" i="34"/>
  <c r="A428" i="34"/>
  <c r="C427" i="34"/>
  <c r="B427" i="34"/>
  <c r="A427" i="34"/>
  <c r="S426" i="34"/>
  <c r="C426" i="34"/>
  <c r="B426" i="34"/>
  <c r="A426" i="34"/>
  <c r="S425" i="34"/>
  <c r="C425" i="34"/>
  <c r="B425" i="34"/>
  <c r="A425" i="34"/>
  <c r="S424" i="34"/>
  <c r="C424" i="34"/>
  <c r="B424" i="34"/>
  <c r="A424" i="34"/>
  <c r="C423" i="34"/>
  <c r="B423" i="34"/>
  <c r="A423" i="34"/>
  <c r="S422" i="34"/>
  <c r="C422" i="34"/>
  <c r="B422" i="34"/>
  <c r="A422" i="34"/>
  <c r="S421" i="34"/>
  <c r="C421" i="34"/>
  <c r="B421" i="34"/>
  <c r="A421" i="34"/>
  <c r="S420" i="34"/>
  <c r="C420" i="34"/>
  <c r="B420" i="34"/>
  <c r="A420" i="34"/>
  <c r="C419" i="34"/>
  <c r="B419" i="34"/>
  <c r="A419" i="34"/>
  <c r="S418" i="34"/>
  <c r="C418" i="34"/>
  <c r="B418" i="34"/>
  <c r="A418" i="34"/>
  <c r="S417" i="34"/>
  <c r="C417" i="34"/>
  <c r="B417" i="34"/>
  <c r="A417" i="34"/>
  <c r="S416" i="34"/>
  <c r="C416" i="34"/>
  <c r="B416" i="34"/>
  <c r="A416" i="34"/>
  <c r="C415" i="34"/>
  <c r="B415" i="34"/>
  <c r="A415" i="34"/>
  <c r="S414" i="34"/>
  <c r="C414" i="34"/>
  <c r="B414" i="34"/>
  <c r="A414" i="34"/>
  <c r="S413" i="34"/>
  <c r="C413" i="34"/>
  <c r="B413" i="34"/>
  <c r="A413" i="34"/>
  <c r="S412" i="34"/>
  <c r="C412" i="34"/>
  <c r="B412" i="34"/>
  <c r="A412" i="34"/>
  <c r="C411" i="34"/>
  <c r="B411" i="34"/>
  <c r="A411" i="34"/>
  <c r="S410" i="34"/>
  <c r="C410" i="34"/>
  <c r="B410" i="34"/>
  <c r="A410" i="34"/>
  <c r="S409" i="34"/>
  <c r="C409" i="34"/>
  <c r="B409" i="34"/>
  <c r="A409" i="34"/>
  <c r="S408" i="34"/>
  <c r="C408" i="34"/>
  <c r="B408" i="34"/>
  <c r="A408" i="34"/>
  <c r="C407" i="34"/>
  <c r="B407" i="34"/>
  <c r="A407" i="34"/>
  <c r="S406" i="34"/>
  <c r="C406" i="34"/>
  <c r="B406" i="34"/>
  <c r="A406" i="34"/>
  <c r="S405" i="34"/>
  <c r="C405" i="34"/>
  <c r="B405" i="34"/>
  <c r="A405" i="34"/>
  <c r="S404" i="34"/>
  <c r="C404" i="34"/>
  <c r="B404" i="34"/>
  <c r="A404" i="34"/>
  <c r="C403" i="34"/>
  <c r="B403" i="34"/>
  <c r="A403" i="34"/>
  <c r="S402" i="34"/>
  <c r="C402" i="34"/>
  <c r="B402" i="34"/>
  <c r="A402" i="34"/>
  <c r="S401" i="34"/>
  <c r="C401" i="34"/>
  <c r="B401" i="34"/>
  <c r="A401" i="34"/>
  <c r="S400" i="34"/>
  <c r="C400" i="34"/>
  <c r="B400" i="34"/>
  <c r="A400" i="34"/>
  <c r="C399" i="34"/>
  <c r="B399" i="34"/>
  <c r="A399" i="34"/>
  <c r="S398" i="34"/>
  <c r="C398" i="34"/>
  <c r="B398" i="34"/>
  <c r="A398" i="34"/>
  <c r="S397" i="34"/>
  <c r="C397" i="34"/>
  <c r="B397" i="34"/>
  <c r="A397" i="34"/>
  <c r="S396" i="34"/>
  <c r="C396" i="34"/>
  <c r="B396" i="34"/>
  <c r="A396" i="34"/>
  <c r="C395" i="34"/>
  <c r="B395" i="34"/>
  <c r="A395" i="34"/>
  <c r="S394" i="34"/>
  <c r="C394" i="34"/>
  <c r="B394" i="34"/>
  <c r="A394" i="34"/>
  <c r="S393" i="34"/>
  <c r="C393" i="34"/>
  <c r="B393" i="34"/>
  <c r="A393" i="34"/>
  <c r="S392" i="34"/>
  <c r="C392" i="34"/>
  <c r="B392" i="34"/>
  <c r="A392" i="34"/>
  <c r="C391" i="34"/>
  <c r="B391" i="34"/>
  <c r="A391" i="34"/>
  <c r="S390" i="34"/>
  <c r="C390" i="34"/>
  <c r="B390" i="34"/>
  <c r="A390" i="34"/>
  <c r="S389" i="34"/>
  <c r="C389" i="34"/>
  <c r="B389" i="34"/>
  <c r="A389" i="34"/>
  <c r="S388" i="34"/>
  <c r="C388" i="34"/>
  <c r="B388" i="34"/>
  <c r="A388" i="34"/>
  <c r="C387" i="34"/>
  <c r="B387" i="34"/>
  <c r="A387" i="34"/>
  <c r="S386" i="34"/>
  <c r="C386" i="34"/>
  <c r="B386" i="34"/>
  <c r="A386" i="34"/>
  <c r="S385" i="34"/>
  <c r="C385" i="34"/>
  <c r="B385" i="34"/>
  <c r="A385" i="34"/>
  <c r="S384" i="34"/>
  <c r="C384" i="34"/>
  <c r="B384" i="34"/>
  <c r="A384" i="34"/>
  <c r="C383" i="34"/>
  <c r="B383" i="34"/>
  <c r="A383" i="34"/>
  <c r="S382" i="34"/>
  <c r="C382" i="34"/>
  <c r="B382" i="34"/>
  <c r="A382" i="34"/>
  <c r="S381" i="34"/>
  <c r="C381" i="34"/>
  <c r="B381" i="34"/>
  <c r="A381" i="34"/>
  <c r="S380" i="34"/>
  <c r="C380" i="34"/>
  <c r="B380" i="34"/>
  <c r="A380" i="34"/>
  <c r="C379" i="34"/>
  <c r="B379" i="34"/>
  <c r="A379" i="34"/>
  <c r="S378" i="34"/>
  <c r="C378" i="34"/>
  <c r="B378" i="34"/>
  <c r="A378" i="34"/>
  <c r="S377" i="34"/>
  <c r="C377" i="34"/>
  <c r="B377" i="34"/>
  <c r="A377" i="34"/>
  <c r="S376" i="34"/>
  <c r="C376" i="34"/>
  <c r="B376" i="34"/>
  <c r="A376" i="34"/>
  <c r="C375" i="34"/>
  <c r="B375" i="34"/>
  <c r="A375" i="34"/>
  <c r="S374" i="34"/>
  <c r="C374" i="34"/>
  <c r="B374" i="34"/>
  <c r="A374" i="34"/>
  <c r="S373" i="34"/>
  <c r="C373" i="34"/>
  <c r="B373" i="34"/>
  <c r="A373" i="34"/>
  <c r="S372" i="34"/>
  <c r="C372" i="34"/>
  <c r="B372" i="34"/>
  <c r="A372" i="34"/>
  <c r="C371" i="34"/>
  <c r="B371" i="34"/>
  <c r="A371" i="34"/>
  <c r="S370" i="34"/>
  <c r="C370" i="34"/>
  <c r="B370" i="34"/>
  <c r="A370" i="34"/>
  <c r="S369" i="34"/>
  <c r="C369" i="34"/>
  <c r="B369" i="34"/>
  <c r="A369" i="34"/>
  <c r="S368" i="34"/>
  <c r="C368" i="34"/>
  <c r="B368" i="34"/>
  <c r="A368" i="34"/>
  <c r="S367" i="34"/>
  <c r="C367" i="34"/>
  <c r="B367" i="34"/>
  <c r="A367" i="34"/>
  <c r="S366" i="34"/>
  <c r="C366" i="34"/>
  <c r="B366" i="34"/>
  <c r="A366" i="34"/>
  <c r="S365" i="34"/>
  <c r="C365" i="34"/>
  <c r="B365" i="34"/>
  <c r="A365" i="34"/>
  <c r="S364" i="34"/>
  <c r="C364" i="34"/>
  <c r="B364" i="34"/>
  <c r="A364" i="34"/>
  <c r="S363" i="34"/>
  <c r="C363" i="34"/>
  <c r="B363" i="34"/>
  <c r="A363" i="34"/>
  <c r="S362" i="34"/>
  <c r="C362" i="34"/>
  <c r="B362" i="34"/>
  <c r="A362" i="34"/>
  <c r="S361" i="34"/>
  <c r="C361" i="34"/>
  <c r="B361" i="34"/>
  <c r="A361" i="34"/>
  <c r="S360" i="34"/>
  <c r="C360" i="34"/>
  <c r="B360" i="34"/>
  <c r="A360" i="34"/>
  <c r="S359" i="34"/>
  <c r="C359" i="34"/>
  <c r="B359" i="34"/>
  <c r="A359" i="34"/>
  <c r="S358" i="34"/>
  <c r="C358" i="34"/>
  <c r="B358" i="34"/>
  <c r="A358" i="34"/>
  <c r="S357" i="34"/>
  <c r="C357" i="34"/>
  <c r="B357" i="34"/>
  <c r="A357" i="34"/>
  <c r="S356" i="34"/>
  <c r="C356" i="34"/>
  <c r="B356" i="34"/>
  <c r="A356" i="34"/>
  <c r="S355" i="34"/>
  <c r="C355" i="34"/>
  <c r="B355" i="34"/>
  <c r="A355" i="34"/>
  <c r="S354" i="34"/>
  <c r="C354" i="34"/>
  <c r="B354" i="34"/>
  <c r="A354" i="34"/>
  <c r="S353" i="34"/>
  <c r="C353" i="34"/>
  <c r="B353" i="34"/>
  <c r="A353" i="34"/>
  <c r="S352" i="34"/>
  <c r="C352" i="34"/>
  <c r="B352" i="34"/>
  <c r="A352" i="34"/>
  <c r="S351" i="34"/>
  <c r="C351" i="34"/>
  <c r="B351" i="34"/>
  <c r="A351" i="34"/>
  <c r="S350" i="34"/>
  <c r="C350" i="34"/>
  <c r="B350" i="34"/>
  <c r="A350" i="34"/>
  <c r="S349" i="34"/>
  <c r="C349" i="34"/>
  <c r="B349" i="34"/>
  <c r="A349" i="34"/>
  <c r="S348" i="34"/>
  <c r="C348" i="34"/>
  <c r="B348" i="34"/>
  <c r="A348" i="34"/>
  <c r="S347" i="34"/>
  <c r="C347" i="34"/>
  <c r="B347" i="34"/>
  <c r="A347" i="34"/>
  <c r="S346" i="34"/>
  <c r="C346" i="34"/>
  <c r="B346" i="34"/>
  <c r="A346" i="34"/>
  <c r="S345" i="34"/>
  <c r="C345" i="34"/>
  <c r="B345" i="34"/>
  <c r="A345" i="34"/>
  <c r="S344" i="34"/>
  <c r="C344" i="34"/>
  <c r="B344" i="34"/>
  <c r="A344" i="34"/>
  <c r="S343" i="34"/>
  <c r="C343" i="34"/>
  <c r="B343" i="34"/>
  <c r="A343" i="34"/>
  <c r="S342" i="34"/>
  <c r="C342" i="34"/>
  <c r="B342" i="34"/>
  <c r="A342" i="34"/>
  <c r="S341" i="34"/>
  <c r="C341" i="34"/>
  <c r="B341" i="34"/>
  <c r="A341" i="34"/>
  <c r="S340" i="34"/>
  <c r="C340" i="34"/>
  <c r="B340" i="34"/>
  <c r="A340" i="34"/>
  <c r="S339" i="34"/>
  <c r="C339" i="34"/>
  <c r="B339" i="34"/>
  <c r="A339" i="34"/>
  <c r="S338" i="34"/>
  <c r="C338" i="34"/>
  <c r="B338" i="34"/>
  <c r="A338" i="34"/>
  <c r="S337" i="34"/>
  <c r="C337" i="34"/>
  <c r="B337" i="34"/>
  <c r="A337" i="34"/>
  <c r="S336" i="34"/>
  <c r="C336" i="34"/>
  <c r="B336" i="34"/>
  <c r="A336" i="34"/>
  <c r="S335" i="34"/>
  <c r="C335" i="34"/>
  <c r="B335" i="34"/>
  <c r="A335" i="34"/>
  <c r="S334" i="34"/>
  <c r="C334" i="34"/>
  <c r="B334" i="34"/>
  <c r="A334" i="34"/>
  <c r="S333" i="34"/>
  <c r="C333" i="34"/>
  <c r="B333" i="34"/>
  <c r="A333" i="34"/>
  <c r="S332" i="34"/>
  <c r="C332" i="34"/>
  <c r="B332" i="34"/>
  <c r="A332" i="34"/>
  <c r="S331" i="34"/>
  <c r="C331" i="34"/>
  <c r="B331" i="34"/>
  <c r="A331" i="34"/>
  <c r="S330" i="34"/>
  <c r="C330" i="34"/>
  <c r="B330" i="34"/>
  <c r="A330" i="34"/>
  <c r="S329" i="34"/>
  <c r="C329" i="34"/>
  <c r="B329" i="34"/>
  <c r="A329" i="34"/>
  <c r="S328" i="34"/>
  <c r="C328" i="34"/>
  <c r="B328" i="34"/>
  <c r="A328" i="34"/>
  <c r="S327" i="34"/>
  <c r="C327" i="34"/>
  <c r="B327" i="34"/>
  <c r="A327" i="34"/>
  <c r="S326" i="34"/>
  <c r="C326" i="34"/>
  <c r="B326" i="34"/>
  <c r="A326" i="34"/>
  <c r="S325" i="34"/>
  <c r="C325" i="34"/>
  <c r="B325" i="34"/>
  <c r="A325" i="34"/>
  <c r="S324" i="34"/>
  <c r="C324" i="34"/>
  <c r="B324" i="34"/>
  <c r="A324" i="34"/>
  <c r="S323" i="34"/>
  <c r="C323" i="34"/>
  <c r="B323" i="34"/>
  <c r="A323" i="34"/>
  <c r="S322" i="34"/>
  <c r="C322" i="34"/>
  <c r="B322" i="34"/>
  <c r="A322" i="34"/>
  <c r="S321" i="34"/>
  <c r="C321" i="34"/>
  <c r="B321" i="34"/>
  <c r="A321" i="34"/>
  <c r="S320" i="34"/>
  <c r="C320" i="34"/>
  <c r="B320" i="34"/>
  <c r="A320" i="34"/>
  <c r="S319" i="34"/>
  <c r="C319" i="34"/>
  <c r="B319" i="34"/>
  <c r="A319" i="34"/>
  <c r="S318" i="34"/>
  <c r="C318" i="34"/>
  <c r="B318" i="34"/>
  <c r="A318" i="34"/>
  <c r="S317" i="34"/>
  <c r="C317" i="34"/>
  <c r="B317" i="34"/>
  <c r="A317" i="34"/>
  <c r="C316" i="34"/>
  <c r="B316" i="34"/>
  <c r="A316" i="34"/>
  <c r="S315" i="34"/>
  <c r="C315" i="34"/>
  <c r="B315" i="34"/>
  <c r="A315" i="34"/>
  <c r="S314" i="34"/>
  <c r="C314" i="34"/>
  <c r="B314" i="34"/>
  <c r="A314" i="34"/>
  <c r="S313" i="34"/>
  <c r="C313" i="34"/>
  <c r="B313" i="34"/>
  <c r="A313" i="34"/>
  <c r="C312" i="34"/>
  <c r="B312" i="34"/>
  <c r="A312" i="34"/>
  <c r="S311" i="34"/>
  <c r="C311" i="34"/>
  <c r="B311" i="34"/>
  <c r="A311" i="34"/>
  <c r="S310" i="34"/>
  <c r="C310" i="34"/>
  <c r="B310" i="34"/>
  <c r="A310" i="34"/>
  <c r="S309" i="34"/>
  <c r="C309" i="34"/>
  <c r="B309" i="34"/>
  <c r="A309" i="34"/>
  <c r="C308" i="34"/>
  <c r="B308" i="34"/>
  <c r="A308" i="34"/>
  <c r="S307" i="34"/>
  <c r="C307" i="34"/>
  <c r="B307" i="34"/>
  <c r="A307" i="34"/>
  <c r="S306" i="34"/>
  <c r="C306" i="34"/>
  <c r="B306" i="34"/>
  <c r="A306" i="34"/>
  <c r="S305" i="34"/>
  <c r="C305" i="34"/>
  <c r="B305" i="34"/>
  <c r="A305" i="34"/>
  <c r="C304" i="34"/>
  <c r="B304" i="34"/>
  <c r="A304" i="34"/>
  <c r="S303" i="34"/>
  <c r="C303" i="34"/>
  <c r="B303" i="34"/>
  <c r="A303" i="34"/>
  <c r="S302" i="34"/>
  <c r="C302" i="34"/>
  <c r="B302" i="34"/>
  <c r="A302" i="34"/>
  <c r="S301" i="34"/>
  <c r="C301" i="34"/>
  <c r="B301" i="34"/>
  <c r="A301" i="34"/>
  <c r="C300" i="34"/>
  <c r="B300" i="34"/>
  <c r="A300" i="34"/>
  <c r="S299" i="34"/>
  <c r="C299" i="34"/>
  <c r="B299" i="34"/>
  <c r="A299" i="34"/>
  <c r="S298" i="34"/>
  <c r="C298" i="34"/>
  <c r="B298" i="34"/>
  <c r="A298" i="34"/>
  <c r="S297" i="34"/>
  <c r="C297" i="34"/>
  <c r="B297" i="34"/>
  <c r="A297" i="34"/>
  <c r="C296" i="34"/>
  <c r="B296" i="34"/>
  <c r="A296" i="34"/>
  <c r="S295" i="34"/>
  <c r="C295" i="34"/>
  <c r="B295" i="34"/>
  <c r="A295" i="34"/>
  <c r="S294" i="34"/>
  <c r="C294" i="34"/>
  <c r="B294" i="34"/>
  <c r="A294" i="34"/>
  <c r="S293" i="34"/>
  <c r="C293" i="34"/>
  <c r="B293" i="34"/>
  <c r="A293" i="34"/>
  <c r="C292" i="34"/>
  <c r="B292" i="34"/>
  <c r="A292" i="34"/>
  <c r="S291" i="34"/>
  <c r="C291" i="34"/>
  <c r="B291" i="34"/>
  <c r="A291" i="34"/>
  <c r="S290" i="34"/>
  <c r="C290" i="34"/>
  <c r="B290" i="34"/>
  <c r="A290" i="34"/>
  <c r="S289" i="34"/>
  <c r="C289" i="34"/>
  <c r="B289" i="34"/>
  <c r="A289" i="34"/>
  <c r="C288" i="34"/>
  <c r="B288" i="34"/>
  <c r="A288" i="34"/>
  <c r="S287" i="34"/>
  <c r="C287" i="34"/>
  <c r="B287" i="34"/>
  <c r="A287" i="34"/>
  <c r="S286" i="34"/>
  <c r="C286" i="34"/>
  <c r="B286" i="34"/>
  <c r="A286" i="34"/>
  <c r="S285" i="34"/>
  <c r="C285" i="34"/>
  <c r="B285" i="34"/>
  <c r="A285" i="34"/>
  <c r="C284" i="34"/>
  <c r="B284" i="34"/>
  <c r="A284" i="34"/>
  <c r="S283" i="34"/>
  <c r="C283" i="34"/>
  <c r="B283" i="34"/>
  <c r="A283" i="34"/>
  <c r="S282" i="34"/>
  <c r="C282" i="34"/>
  <c r="B282" i="34"/>
  <c r="A282" i="34"/>
  <c r="S281" i="34"/>
  <c r="C281" i="34"/>
  <c r="B281" i="34"/>
  <c r="A281" i="34"/>
  <c r="C280" i="34"/>
  <c r="B280" i="34"/>
  <c r="A280" i="34"/>
  <c r="S279" i="34"/>
  <c r="C279" i="34"/>
  <c r="B279" i="34"/>
  <c r="A279" i="34"/>
  <c r="S278" i="34"/>
  <c r="C278" i="34"/>
  <c r="B278" i="34"/>
  <c r="A278" i="34"/>
  <c r="S277" i="34"/>
  <c r="C277" i="34"/>
  <c r="B277" i="34"/>
  <c r="A277" i="34"/>
  <c r="C276" i="34"/>
  <c r="B276" i="34"/>
  <c r="A276" i="34"/>
  <c r="S275" i="34"/>
  <c r="C275" i="34"/>
  <c r="B275" i="34"/>
  <c r="A275" i="34"/>
  <c r="S274" i="34"/>
  <c r="C274" i="34"/>
  <c r="B274" i="34"/>
  <c r="A274" i="34"/>
  <c r="S273" i="34"/>
  <c r="C273" i="34"/>
  <c r="B273" i="34"/>
  <c r="A273" i="34"/>
  <c r="C272" i="34"/>
  <c r="B272" i="34"/>
  <c r="A272" i="34"/>
  <c r="S271" i="34"/>
  <c r="C271" i="34"/>
  <c r="B271" i="34"/>
  <c r="A271" i="34"/>
  <c r="S270" i="34"/>
  <c r="C270" i="34"/>
  <c r="B270" i="34"/>
  <c r="A270" i="34"/>
  <c r="S269" i="34"/>
  <c r="C269" i="34"/>
  <c r="B269" i="34"/>
  <c r="A269" i="34"/>
  <c r="C268" i="34"/>
  <c r="B268" i="34"/>
  <c r="A268" i="34"/>
  <c r="S267" i="34"/>
  <c r="C267" i="34"/>
  <c r="B267" i="34"/>
  <c r="A267" i="34"/>
  <c r="S266" i="34"/>
  <c r="C266" i="34"/>
  <c r="B266" i="34"/>
  <c r="A266" i="34"/>
  <c r="S265" i="34"/>
  <c r="C265" i="34"/>
  <c r="B265" i="34"/>
  <c r="A265" i="34"/>
  <c r="C264" i="34"/>
  <c r="B264" i="34"/>
  <c r="A264" i="34"/>
  <c r="S263" i="34"/>
  <c r="C263" i="34"/>
  <c r="B263" i="34"/>
  <c r="A263" i="34"/>
  <c r="S262" i="34"/>
  <c r="C262" i="34"/>
  <c r="B262" i="34"/>
  <c r="A262" i="34"/>
  <c r="S261" i="34"/>
  <c r="C261" i="34"/>
  <c r="B261" i="34"/>
  <c r="A261" i="34"/>
  <c r="C260" i="34"/>
  <c r="B260" i="34"/>
  <c r="A260" i="34"/>
  <c r="S259" i="34"/>
  <c r="C259" i="34"/>
  <c r="B259" i="34"/>
  <c r="A259" i="34"/>
  <c r="S258" i="34"/>
  <c r="C258" i="34"/>
  <c r="B258" i="34"/>
  <c r="A258" i="34"/>
  <c r="S257" i="34"/>
  <c r="C257" i="34"/>
  <c r="B257" i="34"/>
  <c r="A257" i="34"/>
  <c r="C256" i="34"/>
  <c r="B256" i="34"/>
  <c r="A256" i="34"/>
  <c r="S255" i="34"/>
  <c r="C255" i="34"/>
  <c r="B255" i="34"/>
  <c r="A255" i="34"/>
  <c r="S254" i="34"/>
  <c r="C254" i="34"/>
  <c r="B254" i="34"/>
  <c r="A254" i="34"/>
  <c r="S253" i="34"/>
  <c r="C253" i="34"/>
  <c r="B253" i="34"/>
  <c r="A253" i="34"/>
  <c r="C252" i="34"/>
  <c r="B252" i="34"/>
  <c r="A252" i="34"/>
  <c r="S251" i="34"/>
  <c r="C251" i="34"/>
  <c r="B251" i="34"/>
  <c r="A251" i="34"/>
  <c r="S250" i="34"/>
  <c r="C250" i="34"/>
  <c r="B250" i="34"/>
  <c r="A250" i="34"/>
  <c r="S249" i="34"/>
  <c r="C249" i="34"/>
  <c r="B249" i="34"/>
  <c r="A249" i="34"/>
  <c r="S248" i="34"/>
  <c r="C248" i="34"/>
  <c r="B248" i="34"/>
  <c r="A248" i="34"/>
  <c r="S247" i="34"/>
  <c r="C247" i="34"/>
  <c r="B247" i="34"/>
  <c r="A247" i="34"/>
  <c r="S246" i="34"/>
  <c r="C246" i="34"/>
  <c r="B246" i="34"/>
  <c r="A246" i="34"/>
  <c r="S245" i="34"/>
  <c r="C245" i="34"/>
  <c r="B245" i="34"/>
  <c r="A245" i="34"/>
  <c r="S244" i="34"/>
  <c r="C244" i="34"/>
  <c r="B244" i="34"/>
  <c r="A244" i="34"/>
  <c r="S243" i="34"/>
  <c r="C243" i="34"/>
  <c r="B243" i="34"/>
  <c r="A243" i="34"/>
  <c r="S242" i="34"/>
  <c r="C242" i="34"/>
  <c r="B242" i="34"/>
  <c r="A242" i="34"/>
  <c r="S241" i="34"/>
  <c r="C241" i="34"/>
  <c r="B241" i="34"/>
  <c r="A241" i="34"/>
  <c r="S240" i="34"/>
  <c r="C240" i="34"/>
  <c r="B240" i="34"/>
  <c r="A240" i="34"/>
  <c r="S239" i="34"/>
  <c r="C239" i="34"/>
  <c r="B239" i="34"/>
  <c r="A239" i="34"/>
  <c r="S238" i="34"/>
  <c r="C238" i="34"/>
  <c r="B238" i="34"/>
  <c r="A238" i="34"/>
  <c r="S237" i="34"/>
  <c r="C237" i="34"/>
  <c r="B237" i="34"/>
  <c r="A237" i="34"/>
  <c r="S236" i="34"/>
  <c r="C236" i="34"/>
  <c r="B236" i="34"/>
  <c r="A236" i="34"/>
  <c r="S235" i="34"/>
  <c r="C235" i="34"/>
  <c r="B235" i="34"/>
  <c r="A235" i="34"/>
  <c r="S234" i="34"/>
  <c r="C234" i="34"/>
  <c r="B234" i="34"/>
  <c r="A234" i="34"/>
  <c r="S233" i="34"/>
  <c r="C233" i="34"/>
  <c r="B233" i="34"/>
  <c r="A233" i="34"/>
  <c r="S232" i="34"/>
  <c r="C232" i="34"/>
  <c r="B232" i="34"/>
  <c r="A232" i="34"/>
  <c r="S231" i="34"/>
  <c r="C231" i="34"/>
  <c r="B231" i="34"/>
  <c r="A231" i="34"/>
  <c r="S230" i="34"/>
  <c r="C230" i="34"/>
  <c r="B230" i="34"/>
  <c r="A230" i="34"/>
  <c r="S229" i="34"/>
  <c r="C229" i="34"/>
  <c r="B229" i="34"/>
  <c r="A229" i="34"/>
  <c r="S228" i="34"/>
  <c r="C228" i="34"/>
  <c r="B228" i="34"/>
  <c r="A228" i="34"/>
  <c r="S227" i="34"/>
  <c r="C227" i="34"/>
  <c r="B227" i="34"/>
  <c r="A227" i="34"/>
  <c r="S226" i="34"/>
  <c r="C226" i="34"/>
  <c r="B226" i="34"/>
  <c r="A226" i="34"/>
  <c r="S225" i="34"/>
  <c r="C225" i="34"/>
  <c r="B225" i="34"/>
  <c r="A225" i="34"/>
  <c r="S224" i="34"/>
  <c r="C224" i="34"/>
  <c r="B224" i="34"/>
  <c r="A224" i="34"/>
  <c r="S223" i="34"/>
  <c r="C223" i="34"/>
  <c r="B223" i="34"/>
  <c r="A223" i="34"/>
  <c r="S222" i="34"/>
  <c r="C222" i="34"/>
  <c r="B222" i="34"/>
  <c r="A222" i="34"/>
  <c r="S221" i="34"/>
  <c r="C221" i="34"/>
  <c r="B221" i="34"/>
  <c r="A221" i="34"/>
  <c r="S220" i="34"/>
  <c r="C220" i="34"/>
  <c r="B220" i="34"/>
  <c r="A220" i="34"/>
  <c r="S219" i="34"/>
  <c r="C219" i="34"/>
  <c r="B219" i="34"/>
  <c r="A219" i="34"/>
  <c r="S218" i="34"/>
  <c r="C218" i="34"/>
  <c r="B218" i="34"/>
  <c r="A218" i="34"/>
  <c r="S217" i="34"/>
  <c r="C217" i="34"/>
  <c r="B217" i="34"/>
  <c r="A217" i="34"/>
  <c r="S216" i="34"/>
  <c r="C216" i="34"/>
  <c r="B216" i="34"/>
  <c r="A216" i="34"/>
  <c r="S215" i="34"/>
  <c r="C215" i="34"/>
  <c r="B215" i="34"/>
  <c r="A215" i="34"/>
  <c r="S214" i="34"/>
  <c r="C214" i="34"/>
  <c r="B214" i="34"/>
  <c r="A214" i="34"/>
  <c r="S213" i="34"/>
  <c r="C213" i="34"/>
  <c r="B213" i="34"/>
  <c r="A213" i="34"/>
  <c r="S212" i="34"/>
  <c r="C212" i="34"/>
  <c r="B212" i="34"/>
  <c r="A212" i="34"/>
  <c r="S211" i="34"/>
  <c r="C211" i="34"/>
  <c r="B211" i="34"/>
  <c r="A211" i="34"/>
  <c r="S210" i="34"/>
  <c r="C210" i="34"/>
  <c r="B210" i="34"/>
  <c r="A210" i="34"/>
  <c r="S209" i="34"/>
  <c r="C209" i="34"/>
  <c r="B209" i="34"/>
  <c r="A209" i="34"/>
  <c r="S208" i="34"/>
  <c r="C208" i="34"/>
  <c r="B208" i="34"/>
  <c r="A208" i="34"/>
  <c r="S207" i="34"/>
  <c r="C207" i="34"/>
  <c r="B207" i="34"/>
  <c r="A207" i="34"/>
  <c r="S206" i="34"/>
  <c r="C206" i="34"/>
  <c r="B206" i="34"/>
  <c r="A206" i="34"/>
  <c r="S205" i="34"/>
  <c r="C205" i="34"/>
  <c r="B205" i="34"/>
  <c r="A205" i="34"/>
  <c r="S204" i="34"/>
  <c r="C204" i="34"/>
  <c r="B204" i="34"/>
  <c r="A204" i="34"/>
  <c r="S203" i="34"/>
  <c r="C203" i="34"/>
  <c r="B203" i="34"/>
  <c r="A203" i="34"/>
  <c r="S202" i="34"/>
  <c r="C202" i="34"/>
  <c r="B202" i="34"/>
  <c r="A202" i="34"/>
  <c r="S201" i="34"/>
  <c r="C201" i="34"/>
  <c r="B201" i="34"/>
  <c r="A201" i="34"/>
  <c r="S200" i="34"/>
  <c r="C200" i="34"/>
  <c r="B200" i="34"/>
  <c r="A200" i="34"/>
  <c r="S199" i="34"/>
  <c r="C199" i="34"/>
  <c r="B199" i="34"/>
  <c r="A199" i="34"/>
  <c r="S198" i="34"/>
  <c r="C198" i="34"/>
  <c r="B198" i="34"/>
  <c r="A198" i="34"/>
  <c r="S197" i="34"/>
  <c r="C197" i="34"/>
  <c r="B197" i="34"/>
  <c r="A197" i="34"/>
  <c r="S196" i="34"/>
  <c r="C196" i="34"/>
  <c r="B196" i="34"/>
  <c r="A196" i="34"/>
  <c r="S195" i="34"/>
  <c r="C195" i="34"/>
  <c r="B195" i="34"/>
  <c r="A195" i="34"/>
  <c r="S194" i="34"/>
  <c r="C194" i="34"/>
  <c r="B194" i="34"/>
  <c r="A194" i="34"/>
  <c r="S193" i="34"/>
  <c r="C193" i="34"/>
  <c r="B193" i="34"/>
  <c r="A193" i="34"/>
  <c r="S192" i="34"/>
  <c r="C192" i="34"/>
  <c r="B192" i="34"/>
  <c r="A192" i="34"/>
  <c r="S191" i="34"/>
  <c r="C191" i="34"/>
  <c r="B191" i="34"/>
  <c r="A191" i="34"/>
  <c r="S190" i="34"/>
  <c r="C190" i="34"/>
  <c r="B190" i="34"/>
  <c r="A190" i="34"/>
  <c r="S189" i="34"/>
  <c r="C189" i="34"/>
  <c r="B189" i="34"/>
  <c r="A189" i="34"/>
  <c r="S188" i="34"/>
  <c r="C188" i="34"/>
  <c r="B188" i="34"/>
  <c r="A188" i="34"/>
  <c r="S187" i="34"/>
  <c r="C187" i="34"/>
  <c r="B187" i="34"/>
  <c r="A187" i="34"/>
  <c r="S186" i="34"/>
  <c r="C186" i="34"/>
  <c r="B186" i="34"/>
  <c r="A186" i="34"/>
  <c r="S185" i="34"/>
  <c r="C185" i="34"/>
  <c r="B185" i="34"/>
  <c r="A185" i="34"/>
  <c r="S184" i="34"/>
  <c r="C184" i="34"/>
  <c r="B184" i="34"/>
  <c r="A184" i="34"/>
  <c r="S183" i="34"/>
  <c r="C183" i="34"/>
  <c r="B183" i="34"/>
  <c r="A183" i="34"/>
  <c r="S182" i="34"/>
  <c r="C182" i="34"/>
  <c r="B182" i="34"/>
  <c r="A182" i="34"/>
  <c r="S181" i="34"/>
  <c r="C181" i="34"/>
  <c r="B181" i="34"/>
  <c r="A181" i="34"/>
  <c r="S180" i="34"/>
  <c r="C180" i="34"/>
  <c r="B180" i="34"/>
  <c r="A180" i="34"/>
  <c r="S179" i="34"/>
  <c r="C179" i="34"/>
  <c r="B179" i="34"/>
  <c r="A179" i="34"/>
  <c r="S178" i="34"/>
  <c r="C178" i="34"/>
  <c r="B178" i="34"/>
  <c r="A178" i="34"/>
  <c r="S177" i="34"/>
  <c r="C177" i="34"/>
  <c r="B177" i="34"/>
  <c r="A177" i="34"/>
  <c r="S176" i="34"/>
  <c r="C176" i="34"/>
  <c r="B176" i="34"/>
  <c r="A176" i="34"/>
  <c r="S175" i="34"/>
  <c r="C175" i="34"/>
  <c r="B175" i="34"/>
  <c r="A175" i="34"/>
  <c r="S174" i="34"/>
  <c r="C174" i="34"/>
  <c r="B174" i="34"/>
  <c r="A174" i="34"/>
  <c r="S173" i="34"/>
  <c r="C173" i="34"/>
  <c r="B173" i="34"/>
  <c r="A173" i="34"/>
  <c r="S172" i="34"/>
  <c r="C172" i="34"/>
  <c r="B172" i="34"/>
  <c r="A172" i="34"/>
  <c r="S171" i="34"/>
  <c r="C171" i="34"/>
  <c r="B171" i="34"/>
  <c r="A171" i="34"/>
  <c r="S170" i="34"/>
  <c r="C170" i="34"/>
  <c r="B170" i="34"/>
  <c r="A170" i="34"/>
  <c r="S169" i="34"/>
  <c r="C169" i="34"/>
  <c r="B169" i="34"/>
  <c r="A169" i="34"/>
  <c r="S168" i="34"/>
  <c r="C168" i="34"/>
  <c r="B168" i="34"/>
  <c r="A168" i="34"/>
  <c r="S167" i="34"/>
  <c r="C167" i="34"/>
  <c r="B167" i="34"/>
  <c r="A167" i="34"/>
  <c r="S166" i="34"/>
  <c r="C166" i="34"/>
  <c r="B166" i="34"/>
  <c r="A166" i="34"/>
  <c r="S165" i="34"/>
  <c r="C165" i="34"/>
  <c r="B165" i="34"/>
  <c r="A165" i="34"/>
  <c r="S164" i="34"/>
  <c r="C164" i="34"/>
  <c r="B164" i="34"/>
  <c r="A164" i="34"/>
  <c r="S163" i="34"/>
  <c r="C163" i="34"/>
  <c r="B163" i="34"/>
  <c r="A163" i="34"/>
  <c r="S162" i="34"/>
  <c r="C162" i="34"/>
  <c r="B162" i="34"/>
  <c r="A162" i="34"/>
  <c r="S161" i="34"/>
  <c r="C161" i="34"/>
  <c r="B161" i="34"/>
  <c r="A161" i="34"/>
  <c r="S160" i="34"/>
  <c r="C160" i="34"/>
  <c r="B160" i="34"/>
  <c r="A160" i="34"/>
  <c r="S159" i="34"/>
  <c r="C159" i="34"/>
  <c r="B159" i="34"/>
  <c r="A159" i="34"/>
  <c r="S158" i="34"/>
  <c r="C158" i="34"/>
  <c r="B158" i="34"/>
  <c r="A158" i="34"/>
  <c r="S157" i="34"/>
  <c r="C157" i="34"/>
  <c r="B157" i="34"/>
  <c r="A157" i="34"/>
  <c r="S156" i="34"/>
  <c r="C156" i="34"/>
  <c r="B156" i="34"/>
  <c r="A156" i="34"/>
  <c r="S155" i="34"/>
  <c r="C155" i="34"/>
  <c r="B155" i="34"/>
  <c r="A155" i="34"/>
  <c r="S154" i="34"/>
  <c r="C154" i="34"/>
  <c r="B154" i="34"/>
  <c r="A154" i="34"/>
  <c r="S153" i="34"/>
  <c r="C153" i="34"/>
  <c r="B153" i="34"/>
  <c r="A153" i="34"/>
  <c r="S152" i="34"/>
  <c r="C152" i="34"/>
  <c r="B152" i="34"/>
  <c r="A152" i="34"/>
  <c r="S151" i="34"/>
  <c r="C151" i="34"/>
  <c r="B151" i="34"/>
  <c r="A151" i="34"/>
  <c r="S150" i="34"/>
  <c r="C150" i="34"/>
  <c r="B150" i="34"/>
  <c r="A150" i="34"/>
  <c r="S149" i="34"/>
  <c r="C149" i="34"/>
  <c r="B149" i="34"/>
  <c r="A149" i="34"/>
  <c r="S148" i="34"/>
  <c r="C148" i="34"/>
  <c r="B148" i="34"/>
  <c r="A148" i="34"/>
  <c r="S147" i="34"/>
  <c r="C147" i="34"/>
  <c r="B147" i="34"/>
  <c r="A147" i="34"/>
  <c r="S146" i="34"/>
  <c r="C146" i="34"/>
  <c r="B146" i="34"/>
  <c r="A146" i="34"/>
  <c r="S145" i="34"/>
  <c r="C145" i="34"/>
  <c r="B145" i="34"/>
  <c r="A145" i="34"/>
  <c r="S144" i="34"/>
  <c r="C144" i="34"/>
  <c r="B144" i="34"/>
  <c r="A144" i="34"/>
  <c r="S143" i="34"/>
  <c r="C143" i="34"/>
  <c r="B143" i="34"/>
  <c r="A143" i="34"/>
  <c r="S142" i="34"/>
  <c r="C142" i="34"/>
  <c r="B142" i="34"/>
  <c r="A142" i="34"/>
  <c r="S141" i="34"/>
  <c r="C141" i="34"/>
  <c r="B141" i="34"/>
  <c r="A141" i="34"/>
  <c r="S140" i="34"/>
  <c r="C140" i="34"/>
  <c r="B140" i="34"/>
  <c r="A140" i="34"/>
  <c r="S139" i="34"/>
  <c r="C139" i="34"/>
  <c r="B139" i="34"/>
  <c r="A139" i="34"/>
  <c r="S138" i="34"/>
  <c r="C138" i="34"/>
  <c r="B138" i="34"/>
  <c r="A138" i="34"/>
  <c r="S137" i="34"/>
  <c r="C137" i="34"/>
  <c r="B137" i="34"/>
  <c r="A137" i="34"/>
  <c r="S136" i="34"/>
  <c r="C136" i="34"/>
  <c r="B136" i="34"/>
  <c r="A136" i="34"/>
  <c r="S135" i="34"/>
  <c r="C135" i="34"/>
  <c r="B135" i="34"/>
  <c r="A135" i="34"/>
  <c r="S134" i="34"/>
  <c r="C134" i="34"/>
  <c r="B134" i="34"/>
  <c r="A134" i="34"/>
  <c r="S133" i="34"/>
  <c r="C133" i="34"/>
  <c r="B133" i="34"/>
  <c r="A133" i="34"/>
  <c r="S132" i="34"/>
  <c r="C132" i="34"/>
  <c r="B132" i="34"/>
  <c r="A132" i="34"/>
  <c r="S131" i="34"/>
  <c r="C131" i="34"/>
  <c r="B131" i="34"/>
  <c r="A131" i="34"/>
  <c r="S130" i="34"/>
  <c r="C130" i="34"/>
  <c r="B130" i="34"/>
  <c r="A130" i="34"/>
  <c r="S129" i="34"/>
  <c r="C129" i="34"/>
  <c r="B129" i="34"/>
  <c r="A129" i="34"/>
  <c r="S128" i="34"/>
  <c r="C128" i="34"/>
  <c r="B128" i="34"/>
  <c r="A128" i="34"/>
  <c r="S127" i="34"/>
  <c r="C127" i="34"/>
  <c r="B127" i="34"/>
  <c r="A127" i="34"/>
  <c r="S126" i="34"/>
  <c r="C126" i="34"/>
  <c r="B126" i="34"/>
  <c r="A126" i="34"/>
  <c r="S125" i="34"/>
  <c r="C125" i="34"/>
  <c r="B125" i="34"/>
  <c r="A125" i="34"/>
  <c r="S124" i="34"/>
  <c r="C124" i="34"/>
  <c r="B124" i="34"/>
  <c r="A124" i="34"/>
  <c r="S123" i="34"/>
  <c r="C123" i="34"/>
  <c r="B123" i="34"/>
  <c r="A123" i="34"/>
  <c r="S122" i="34"/>
  <c r="C122" i="34"/>
  <c r="B122" i="34"/>
  <c r="A122" i="34"/>
  <c r="S121" i="34"/>
  <c r="C121" i="34"/>
  <c r="B121" i="34"/>
  <c r="A121" i="34"/>
  <c r="S120" i="34"/>
  <c r="C120" i="34"/>
  <c r="B120" i="34"/>
  <c r="A120" i="34"/>
  <c r="S119" i="34"/>
  <c r="C119" i="34"/>
  <c r="B119" i="34"/>
  <c r="A119" i="34"/>
  <c r="S118" i="34"/>
  <c r="C118" i="34"/>
  <c r="B118" i="34"/>
  <c r="A118" i="34"/>
  <c r="S117" i="34"/>
  <c r="C117" i="34"/>
  <c r="B117" i="34"/>
  <c r="A117" i="34"/>
  <c r="S116" i="34"/>
  <c r="C116" i="34"/>
  <c r="B116" i="34"/>
  <c r="A116" i="34"/>
  <c r="S115" i="34"/>
  <c r="C115" i="34"/>
  <c r="B115" i="34"/>
  <c r="A115" i="34"/>
  <c r="S114" i="34"/>
  <c r="C114" i="34"/>
  <c r="B114" i="34"/>
  <c r="A114" i="34"/>
  <c r="S113" i="34"/>
  <c r="C113" i="34"/>
  <c r="B113" i="34"/>
  <c r="A113" i="34"/>
  <c r="S112" i="34"/>
  <c r="C112" i="34"/>
  <c r="B112" i="34"/>
  <c r="A112" i="34"/>
  <c r="S111" i="34"/>
  <c r="C111" i="34"/>
  <c r="B111" i="34"/>
  <c r="A111" i="34"/>
  <c r="S110" i="34"/>
  <c r="C110" i="34"/>
  <c r="B110" i="34"/>
  <c r="A110" i="34"/>
  <c r="S109" i="34"/>
  <c r="C109" i="34"/>
  <c r="B109" i="34"/>
  <c r="A109" i="34"/>
  <c r="S108" i="34"/>
  <c r="C108" i="34"/>
  <c r="B108" i="34"/>
  <c r="A108" i="34"/>
  <c r="S107" i="34"/>
  <c r="C107" i="34"/>
  <c r="B107" i="34"/>
  <c r="A107" i="34"/>
  <c r="S106" i="34"/>
  <c r="C106" i="34"/>
  <c r="B106" i="34"/>
  <c r="A106" i="34"/>
  <c r="S105" i="34"/>
  <c r="C105" i="34"/>
  <c r="B105" i="34"/>
  <c r="A105" i="34"/>
  <c r="S104" i="34"/>
  <c r="C104" i="34"/>
  <c r="B104" i="34"/>
  <c r="A104" i="34"/>
  <c r="S103" i="34"/>
  <c r="C103" i="34"/>
  <c r="B103" i="34"/>
  <c r="A103" i="34"/>
  <c r="S102" i="34"/>
  <c r="C102" i="34"/>
  <c r="B102" i="34"/>
  <c r="A102" i="34"/>
  <c r="S101" i="34"/>
  <c r="C101" i="34"/>
  <c r="B101" i="34"/>
  <c r="A101" i="34"/>
  <c r="S100" i="34"/>
  <c r="C100" i="34"/>
  <c r="B100" i="34"/>
  <c r="A100" i="34"/>
  <c r="S99" i="34"/>
  <c r="C99" i="34"/>
  <c r="B99" i="34"/>
  <c r="A99" i="34"/>
  <c r="S98" i="34"/>
  <c r="C98" i="34"/>
  <c r="B98" i="34"/>
  <c r="A98" i="34"/>
  <c r="S97" i="34"/>
  <c r="C97" i="34"/>
  <c r="B97" i="34"/>
  <c r="A97" i="34"/>
  <c r="S96" i="34"/>
  <c r="C96" i="34"/>
  <c r="B96" i="34"/>
  <c r="A96" i="34"/>
  <c r="S95" i="34"/>
  <c r="C95" i="34"/>
  <c r="B95" i="34"/>
  <c r="A95" i="34"/>
  <c r="S94" i="34"/>
  <c r="C94" i="34"/>
  <c r="B94" i="34"/>
  <c r="A94" i="34"/>
  <c r="S93" i="34"/>
  <c r="C93" i="34"/>
  <c r="B93" i="34"/>
  <c r="A93" i="34"/>
  <c r="S92" i="34"/>
  <c r="C92" i="34"/>
  <c r="B92" i="34"/>
  <c r="A92" i="34"/>
  <c r="S91" i="34"/>
  <c r="C91" i="34"/>
  <c r="B91" i="34"/>
  <c r="A91" i="34"/>
  <c r="S90" i="34"/>
  <c r="C90" i="34"/>
  <c r="B90" i="34"/>
  <c r="A90" i="34"/>
  <c r="S89" i="34"/>
  <c r="C89" i="34"/>
  <c r="B89" i="34"/>
  <c r="A89" i="34"/>
  <c r="S88" i="34"/>
  <c r="C88" i="34"/>
  <c r="B88" i="34"/>
  <c r="A88" i="34"/>
  <c r="S87" i="34"/>
  <c r="C87" i="34"/>
  <c r="B87" i="34"/>
  <c r="A87" i="34"/>
  <c r="S86" i="34"/>
  <c r="C86" i="34"/>
  <c r="B86" i="34"/>
  <c r="A86" i="34"/>
  <c r="S85" i="34"/>
  <c r="C85" i="34"/>
  <c r="B85" i="34"/>
  <c r="A85" i="34"/>
  <c r="S84" i="34"/>
  <c r="C84" i="34"/>
  <c r="B84" i="34"/>
  <c r="A84" i="34"/>
  <c r="S83" i="34"/>
  <c r="C83" i="34"/>
  <c r="B83" i="34"/>
  <c r="A83" i="34"/>
  <c r="S82" i="34"/>
  <c r="C82" i="34"/>
  <c r="B82" i="34"/>
  <c r="A82" i="34"/>
  <c r="S81" i="34"/>
  <c r="C81" i="34"/>
  <c r="B81" i="34"/>
  <c r="A81" i="34"/>
  <c r="S80" i="34"/>
  <c r="C80" i="34"/>
  <c r="B80" i="34"/>
  <c r="A80" i="34"/>
  <c r="S79" i="34"/>
  <c r="C79" i="34"/>
  <c r="B79" i="34"/>
  <c r="A79" i="34"/>
  <c r="S78" i="34"/>
  <c r="C78" i="34"/>
  <c r="B78" i="34"/>
  <c r="A78" i="34"/>
  <c r="S77" i="34"/>
  <c r="C77" i="34"/>
  <c r="B77" i="34"/>
  <c r="A77" i="34"/>
  <c r="S76" i="34"/>
  <c r="C76" i="34"/>
  <c r="B76" i="34"/>
  <c r="A76" i="34"/>
  <c r="S75" i="34"/>
  <c r="C75" i="34"/>
  <c r="B75" i="34"/>
  <c r="A75" i="34"/>
  <c r="S74" i="34"/>
  <c r="C74" i="34"/>
  <c r="B74" i="34"/>
  <c r="A74" i="34"/>
  <c r="S73" i="34"/>
  <c r="C73" i="34"/>
  <c r="B73" i="34"/>
  <c r="A73" i="34"/>
  <c r="S72" i="34"/>
  <c r="C72" i="34"/>
  <c r="B72" i="34"/>
  <c r="A72" i="34"/>
  <c r="S71" i="34"/>
  <c r="C71" i="34"/>
  <c r="B71" i="34"/>
  <c r="A71" i="34"/>
  <c r="S70" i="34"/>
  <c r="C70" i="34"/>
  <c r="B70" i="34"/>
  <c r="A70" i="34"/>
  <c r="S69" i="34"/>
  <c r="C69" i="34"/>
  <c r="B69" i="34"/>
  <c r="A69" i="34"/>
  <c r="S68" i="34"/>
  <c r="C68" i="34"/>
  <c r="B68" i="34"/>
  <c r="A68" i="34"/>
  <c r="S67" i="34"/>
  <c r="C67" i="34"/>
  <c r="B67" i="34"/>
  <c r="A67" i="34"/>
  <c r="S66" i="34"/>
  <c r="C66" i="34"/>
  <c r="B66" i="34"/>
  <c r="A66" i="34"/>
  <c r="S65" i="34"/>
  <c r="C65" i="34"/>
  <c r="B65" i="34"/>
  <c r="A65" i="34"/>
  <c r="S64" i="34"/>
  <c r="C64" i="34"/>
  <c r="B64" i="34"/>
  <c r="A64" i="34"/>
  <c r="S63" i="34"/>
  <c r="C63" i="34"/>
  <c r="B63" i="34"/>
  <c r="A63" i="34"/>
  <c r="S62" i="34"/>
  <c r="C62" i="34"/>
  <c r="B62" i="34"/>
  <c r="A62" i="34"/>
  <c r="S61" i="34"/>
  <c r="C61" i="34"/>
  <c r="B61" i="34"/>
  <c r="A61" i="34"/>
  <c r="S60" i="34"/>
  <c r="C60" i="34"/>
  <c r="B60" i="34"/>
  <c r="A60" i="34"/>
  <c r="S59" i="34"/>
  <c r="C59" i="34"/>
  <c r="B59" i="34"/>
  <c r="A59" i="34"/>
  <c r="S58" i="34"/>
  <c r="C58" i="34"/>
  <c r="B58" i="34"/>
  <c r="A58" i="34"/>
  <c r="S57" i="34"/>
  <c r="C57" i="34"/>
  <c r="B57" i="34"/>
  <c r="A57" i="34"/>
  <c r="S56" i="34"/>
  <c r="C56" i="34"/>
  <c r="B56" i="34"/>
  <c r="A56" i="34"/>
  <c r="S55" i="34"/>
  <c r="C55" i="34"/>
  <c r="B55" i="34"/>
  <c r="A55" i="34"/>
  <c r="S54" i="34"/>
  <c r="C54" i="34"/>
  <c r="B54" i="34"/>
  <c r="A54" i="34"/>
  <c r="S53" i="34"/>
  <c r="C53" i="34"/>
  <c r="B53" i="34"/>
  <c r="A53" i="34"/>
  <c r="S52" i="34"/>
  <c r="C52" i="34"/>
  <c r="B52" i="34"/>
  <c r="A52" i="34"/>
  <c r="S51" i="34"/>
  <c r="C51" i="34"/>
  <c r="B51" i="34"/>
  <c r="A51" i="34"/>
  <c r="S50" i="34"/>
  <c r="C50" i="34"/>
  <c r="B50" i="34"/>
  <c r="A50" i="34"/>
  <c r="S49" i="34"/>
  <c r="C49" i="34"/>
  <c r="B49" i="34"/>
  <c r="A49" i="34"/>
  <c r="S48" i="34"/>
  <c r="C48" i="34"/>
  <c r="B48" i="34"/>
  <c r="A48" i="34"/>
  <c r="S47" i="34"/>
  <c r="C47" i="34"/>
  <c r="B47" i="34"/>
  <c r="A47" i="34"/>
  <c r="S46" i="34"/>
  <c r="C46" i="34"/>
  <c r="B46" i="34"/>
  <c r="A46" i="34"/>
  <c r="S45" i="34"/>
  <c r="C45" i="34"/>
  <c r="B45" i="34"/>
  <c r="A45" i="34"/>
  <c r="S44" i="34"/>
  <c r="C44" i="34"/>
  <c r="B44" i="34"/>
  <c r="A44" i="34"/>
  <c r="S43" i="34"/>
  <c r="C43" i="34"/>
  <c r="B43" i="34"/>
  <c r="A43" i="34"/>
  <c r="S42" i="34"/>
  <c r="C42" i="34"/>
  <c r="B42" i="34"/>
  <c r="A42" i="34"/>
  <c r="S41" i="34"/>
  <c r="C41" i="34"/>
  <c r="B41" i="34"/>
  <c r="A41" i="34"/>
  <c r="S40" i="34"/>
  <c r="C40" i="34"/>
  <c r="B40" i="34"/>
  <c r="A40" i="34"/>
  <c r="S39" i="34"/>
  <c r="C39" i="34"/>
  <c r="B39" i="34"/>
  <c r="A39" i="34"/>
  <c r="S38" i="34"/>
  <c r="C38" i="34"/>
  <c r="B38" i="34"/>
  <c r="A38" i="34"/>
  <c r="S37" i="34"/>
  <c r="C37" i="34"/>
  <c r="B37" i="34"/>
  <c r="A37" i="34"/>
  <c r="S36" i="34"/>
  <c r="C36" i="34"/>
  <c r="B36" i="34"/>
  <c r="A36" i="34"/>
  <c r="S35" i="34"/>
  <c r="C35" i="34"/>
  <c r="B35" i="34"/>
  <c r="A35" i="34"/>
  <c r="S34" i="34"/>
  <c r="C34" i="34"/>
  <c r="B34" i="34"/>
  <c r="A34" i="34"/>
  <c r="S33" i="34"/>
  <c r="C33" i="34"/>
  <c r="B33" i="34"/>
  <c r="A33" i="34"/>
  <c r="S32" i="34"/>
  <c r="C32" i="34"/>
  <c r="B32" i="34"/>
  <c r="A32" i="34"/>
  <c r="S31" i="34"/>
  <c r="C31" i="34"/>
  <c r="B31" i="34"/>
  <c r="A31" i="34"/>
  <c r="S30" i="34"/>
  <c r="C30" i="34"/>
  <c r="B30" i="34"/>
  <c r="A30" i="34"/>
  <c r="S29" i="34"/>
  <c r="C29" i="34"/>
  <c r="B29" i="34"/>
  <c r="A29" i="34"/>
  <c r="S28" i="34"/>
  <c r="C28" i="34"/>
  <c r="B28" i="34"/>
  <c r="A28" i="34"/>
  <c r="S27" i="34"/>
  <c r="C27" i="34"/>
  <c r="B27" i="34"/>
  <c r="A27" i="34"/>
  <c r="S26" i="34"/>
  <c r="C26" i="34"/>
  <c r="B26" i="34"/>
  <c r="A26" i="34"/>
  <c r="S25" i="34"/>
  <c r="C25" i="34"/>
  <c r="B25" i="34"/>
  <c r="A25" i="34"/>
  <c r="S24" i="34"/>
  <c r="C24" i="34"/>
  <c r="B24" i="34"/>
  <c r="A24" i="34"/>
  <c r="S23" i="34"/>
  <c r="C23" i="34"/>
  <c r="B23" i="34"/>
  <c r="A23" i="34"/>
  <c r="S22" i="34"/>
  <c r="C22" i="34"/>
  <c r="B22" i="34"/>
  <c r="A22" i="34"/>
  <c r="S21" i="34"/>
  <c r="C21" i="34"/>
  <c r="B21" i="34"/>
  <c r="A21" i="34"/>
  <c r="S20" i="34"/>
  <c r="C20" i="34"/>
  <c r="B20" i="34"/>
  <c r="A20" i="34"/>
  <c r="S19" i="34"/>
  <c r="C19" i="34"/>
  <c r="B19" i="34"/>
  <c r="A19" i="34"/>
  <c r="S18" i="34"/>
  <c r="C18" i="34"/>
  <c r="B18" i="34"/>
  <c r="A18" i="34"/>
  <c r="S17" i="34"/>
  <c r="C17" i="34"/>
  <c r="B17" i="34"/>
  <c r="A17" i="34"/>
  <c r="S16" i="34"/>
  <c r="C16" i="34"/>
  <c r="B16" i="34"/>
  <c r="A16" i="34"/>
  <c r="S15" i="34"/>
  <c r="C15" i="34"/>
  <c r="B15" i="34"/>
  <c r="A15" i="34"/>
  <c r="S14" i="34"/>
  <c r="C14" i="34"/>
  <c r="B14" i="34"/>
  <c r="A14" i="34"/>
  <c r="S13" i="34"/>
  <c r="C13" i="34"/>
  <c r="B13" i="34"/>
  <c r="A13" i="34"/>
  <c r="S12" i="34"/>
  <c r="C12" i="34"/>
  <c r="B12" i="34"/>
  <c r="A12" i="34"/>
  <c r="S11" i="34"/>
  <c r="C11" i="34"/>
  <c r="B11" i="34"/>
  <c r="A11" i="34"/>
  <c r="S10" i="34"/>
  <c r="C10" i="34"/>
  <c r="B10" i="34"/>
  <c r="A10" i="34"/>
  <c r="S9" i="34"/>
  <c r="C9" i="34"/>
  <c r="B9" i="34"/>
  <c r="A9" i="34"/>
  <c r="S8" i="34"/>
  <c r="C8" i="34"/>
  <c r="B8" i="34"/>
  <c r="A8" i="34"/>
  <c r="S7" i="34"/>
  <c r="C7" i="34"/>
  <c r="B7" i="34"/>
  <c r="A7" i="34"/>
  <c r="S6" i="34"/>
  <c r="C6" i="34"/>
  <c r="B6" i="34"/>
  <c r="A6" i="34"/>
  <c r="S5" i="34"/>
  <c r="C5" i="34"/>
  <c r="B5" i="34"/>
  <c r="A5" i="34"/>
  <c r="S4" i="34"/>
  <c r="C4" i="34"/>
  <c r="B4" i="34"/>
  <c r="A4" i="34"/>
  <c r="S3" i="34"/>
  <c r="C3" i="34"/>
  <c r="B3" i="34"/>
  <c r="A3" i="34"/>
  <c r="S1001" i="32"/>
  <c r="C1001" i="32"/>
  <c r="B1001" i="32"/>
  <c r="A1001" i="32"/>
  <c r="S1000" i="32"/>
  <c r="C1000" i="32"/>
  <c r="B1000" i="32"/>
  <c r="A1000" i="32"/>
  <c r="S999" i="32"/>
  <c r="C999" i="32"/>
  <c r="B999" i="32"/>
  <c r="A999" i="32"/>
  <c r="S998" i="32"/>
  <c r="C998" i="32"/>
  <c r="B998" i="32"/>
  <c r="A998" i="32"/>
  <c r="S997" i="32"/>
  <c r="C997" i="32"/>
  <c r="B997" i="32"/>
  <c r="A997" i="32"/>
  <c r="S996" i="32"/>
  <c r="C996" i="32"/>
  <c r="B996" i="32"/>
  <c r="A996" i="32"/>
  <c r="S995" i="32"/>
  <c r="C995" i="32"/>
  <c r="B995" i="32"/>
  <c r="A995" i="32"/>
  <c r="S994" i="32"/>
  <c r="C994" i="32"/>
  <c r="B994" i="32"/>
  <c r="A994" i="32"/>
  <c r="S993" i="32"/>
  <c r="C993" i="32"/>
  <c r="B993" i="32"/>
  <c r="A993" i="32"/>
  <c r="S992" i="32"/>
  <c r="C992" i="32"/>
  <c r="B992" i="32"/>
  <c r="A992" i="32"/>
  <c r="S991" i="32"/>
  <c r="C991" i="32"/>
  <c r="B991" i="32"/>
  <c r="A991" i="32"/>
  <c r="S990" i="32"/>
  <c r="C990" i="32"/>
  <c r="B990" i="32"/>
  <c r="A990" i="32"/>
  <c r="S989" i="32"/>
  <c r="C989" i="32"/>
  <c r="B989" i="32"/>
  <c r="A989" i="32"/>
  <c r="S988" i="32"/>
  <c r="C988" i="32"/>
  <c r="B988" i="32"/>
  <c r="A988" i="32"/>
  <c r="S987" i="32"/>
  <c r="C987" i="32"/>
  <c r="B987" i="32"/>
  <c r="A987" i="32"/>
  <c r="S986" i="32"/>
  <c r="C986" i="32"/>
  <c r="B986" i="32"/>
  <c r="A986" i="32"/>
  <c r="S985" i="32"/>
  <c r="C985" i="32"/>
  <c r="B985" i="32"/>
  <c r="A985" i="32"/>
  <c r="S984" i="32"/>
  <c r="C984" i="32"/>
  <c r="B984" i="32"/>
  <c r="A984" i="32"/>
  <c r="S983" i="32"/>
  <c r="C983" i="32"/>
  <c r="B983" i="32"/>
  <c r="A983" i="32"/>
  <c r="S982" i="32"/>
  <c r="C982" i="32"/>
  <c r="B982" i="32"/>
  <c r="A982" i="32"/>
  <c r="S981" i="32"/>
  <c r="C981" i="32"/>
  <c r="B981" i="32"/>
  <c r="A981" i="32"/>
  <c r="S980" i="32"/>
  <c r="C980" i="32"/>
  <c r="B980" i="32"/>
  <c r="A980" i="32"/>
  <c r="S979" i="32"/>
  <c r="C979" i="32"/>
  <c r="B979" i="32"/>
  <c r="A979" i="32"/>
  <c r="S978" i="32"/>
  <c r="C978" i="32"/>
  <c r="B978" i="32"/>
  <c r="A978" i="32"/>
  <c r="S977" i="32"/>
  <c r="C977" i="32"/>
  <c r="B977" i="32"/>
  <c r="A977" i="32"/>
  <c r="S976" i="32"/>
  <c r="C976" i="32"/>
  <c r="B976" i="32"/>
  <c r="A976" i="32"/>
  <c r="S975" i="32"/>
  <c r="C975" i="32"/>
  <c r="B975" i="32"/>
  <c r="A975" i="32"/>
  <c r="S974" i="32"/>
  <c r="C974" i="32"/>
  <c r="B974" i="32"/>
  <c r="A974" i="32"/>
  <c r="S973" i="32"/>
  <c r="C973" i="32"/>
  <c r="B973" i="32"/>
  <c r="A973" i="32"/>
  <c r="S972" i="32"/>
  <c r="C972" i="32"/>
  <c r="B972" i="32"/>
  <c r="A972" i="32"/>
  <c r="S971" i="32"/>
  <c r="C971" i="32"/>
  <c r="B971" i="32"/>
  <c r="A971" i="32"/>
  <c r="S970" i="32"/>
  <c r="C970" i="32"/>
  <c r="B970" i="32"/>
  <c r="A970" i="32"/>
  <c r="S969" i="32"/>
  <c r="C969" i="32"/>
  <c r="B969" i="32"/>
  <c r="A969" i="32"/>
  <c r="S968" i="32"/>
  <c r="C968" i="32"/>
  <c r="B968" i="32"/>
  <c r="A968" i="32"/>
  <c r="S967" i="32"/>
  <c r="C967" i="32"/>
  <c r="B967" i="32"/>
  <c r="A967" i="32"/>
  <c r="S966" i="32"/>
  <c r="C966" i="32"/>
  <c r="B966" i="32"/>
  <c r="A966" i="32"/>
  <c r="S965" i="32"/>
  <c r="C965" i="32"/>
  <c r="B965" i="32"/>
  <c r="A965" i="32"/>
  <c r="S964" i="32"/>
  <c r="C964" i="32"/>
  <c r="B964" i="32"/>
  <c r="A964" i="32"/>
  <c r="S963" i="32"/>
  <c r="C963" i="32"/>
  <c r="B963" i="32"/>
  <c r="A963" i="32"/>
  <c r="S962" i="32"/>
  <c r="C962" i="32"/>
  <c r="B962" i="32"/>
  <c r="A962" i="32"/>
  <c r="S961" i="32"/>
  <c r="C961" i="32"/>
  <c r="B961" i="32"/>
  <c r="A961" i="32"/>
  <c r="S960" i="32"/>
  <c r="C960" i="32"/>
  <c r="B960" i="32"/>
  <c r="A960" i="32"/>
  <c r="S959" i="32"/>
  <c r="C959" i="32"/>
  <c r="B959" i="32"/>
  <c r="A959" i="32"/>
  <c r="S958" i="32"/>
  <c r="C958" i="32"/>
  <c r="B958" i="32"/>
  <c r="A958" i="32"/>
  <c r="S957" i="32"/>
  <c r="C957" i="32"/>
  <c r="B957" i="32"/>
  <c r="A957" i="32"/>
  <c r="S956" i="32"/>
  <c r="C956" i="32"/>
  <c r="B956" i="32"/>
  <c r="A956" i="32"/>
  <c r="S955" i="32"/>
  <c r="C955" i="32"/>
  <c r="B955" i="32"/>
  <c r="A955" i="32"/>
  <c r="S954" i="32"/>
  <c r="C954" i="32"/>
  <c r="B954" i="32"/>
  <c r="A954" i="32"/>
  <c r="S953" i="32"/>
  <c r="C953" i="32"/>
  <c r="B953" i="32"/>
  <c r="A953" i="32"/>
  <c r="S952" i="32"/>
  <c r="C952" i="32"/>
  <c r="B952" i="32"/>
  <c r="A952" i="32"/>
  <c r="S951" i="32"/>
  <c r="C951" i="32"/>
  <c r="B951" i="32"/>
  <c r="A951" i="32"/>
  <c r="S950" i="32"/>
  <c r="C950" i="32"/>
  <c r="B950" i="32"/>
  <c r="A950" i="32"/>
  <c r="S949" i="32"/>
  <c r="C949" i="32"/>
  <c r="B949" i="32"/>
  <c r="A949" i="32"/>
  <c r="S948" i="32"/>
  <c r="C948" i="32"/>
  <c r="B948" i="32"/>
  <c r="A948" i="32"/>
  <c r="S947" i="32"/>
  <c r="C947" i="32"/>
  <c r="B947" i="32"/>
  <c r="A947" i="32"/>
  <c r="S946" i="32"/>
  <c r="C946" i="32"/>
  <c r="B946" i="32"/>
  <c r="A946" i="32"/>
  <c r="S945" i="32"/>
  <c r="C945" i="32"/>
  <c r="B945" i="32"/>
  <c r="A945" i="32"/>
  <c r="S944" i="32"/>
  <c r="C944" i="32"/>
  <c r="B944" i="32"/>
  <c r="A944" i="32"/>
  <c r="S943" i="32"/>
  <c r="C943" i="32"/>
  <c r="B943" i="32"/>
  <c r="A943" i="32"/>
  <c r="S942" i="32"/>
  <c r="C942" i="32"/>
  <c r="B942" i="32"/>
  <c r="A942" i="32"/>
  <c r="S941" i="32"/>
  <c r="C941" i="32"/>
  <c r="B941" i="32"/>
  <c r="A941" i="32"/>
  <c r="S940" i="32"/>
  <c r="C940" i="32"/>
  <c r="B940" i="32"/>
  <c r="A940" i="32"/>
  <c r="S939" i="32"/>
  <c r="C939" i="32"/>
  <c r="B939" i="32"/>
  <c r="A939" i="32"/>
  <c r="S938" i="32"/>
  <c r="C938" i="32"/>
  <c r="B938" i="32"/>
  <c r="A938" i="32"/>
  <c r="S937" i="32"/>
  <c r="C937" i="32"/>
  <c r="B937" i="32"/>
  <c r="A937" i="32"/>
  <c r="S936" i="32"/>
  <c r="C936" i="32"/>
  <c r="B936" i="32"/>
  <c r="A936" i="32"/>
  <c r="S935" i="32"/>
  <c r="C935" i="32"/>
  <c r="B935" i="32"/>
  <c r="A935" i="32"/>
  <c r="S934" i="32"/>
  <c r="C934" i="32"/>
  <c r="B934" i="32"/>
  <c r="A934" i="32"/>
  <c r="S933" i="32"/>
  <c r="C933" i="32"/>
  <c r="B933" i="32"/>
  <c r="A933" i="32"/>
  <c r="S932" i="32"/>
  <c r="C932" i="32"/>
  <c r="B932" i="32"/>
  <c r="A932" i="32"/>
  <c r="S931" i="32"/>
  <c r="C931" i="32"/>
  <c r="B931" i="32"/>
  <c r="A931" i="32"/>
  <c r="S930" i="32"/>
  <c r="C930" i="32"/>
  <c r="B930" i="32"/>
  <c r="A930" i="32"/>
  <c r="S929" i="32"/>
  <c r="C929" i="32"/>
  <c r="B929" i="32"/>
  <c r="A929" i="32"/>
  <c r="S928" i="32"/>
  <c r="C928" i="32"/>
  <c r="B928" i="32"/>
  <c r="A928" i="32"/>
  <c r="S927" i="32"/>
  <c r="C927" i="32"/>
  <c r="B927" i="32"/>
  <c r="A927" i="32"/>
  <c r="S926" i="32"/>
  <c r="C926" i="32"/>
  <c r="B926" i="32"/>
  <c r="A926" i="32"/>
  <c r="S925" i="32"/>
  <c r="C925" i="32"/>
  <c r="B925" i="32"/>
  <c r="A925" i="32"/>
  <c r="S924" i="32"/>
  <c r="C924" i="32"/>
  <c r="B924" i="32"/>
  <c r="A924" i="32"/>
  <c r="S923" i="32"/>
  <c r="C923" i="32"/>
  <c r="B923" i="32"/>
  <c r="A923" i="32"/>
  <c r="S922" i="32"/>
  <c r="C922" i="32"/>
  <c r="B922" i="32"/>
  <c r="A922" i="32"/>
  <c r="S921" i="32"/>
  <c r="C921" i="32"/>
  <c r="B921" i="32"/>
  <c r="A921" i="32"/>
  <c r="S920" i="32"/>
  <c r="C920" i="32"/>
  <c r="B920" i="32"/>
  <c r="A920" i="32"/>
  <c r="S919" i="32"/>
  <c r="C919" i="32"/>
  <c r="B919" i="32"/>
  <c r="A919" i="32"/>
  <c r="S918" i="32"/>
  <c r="C918" i="32"/>
  <c r="B918" i="32"/>
  <c r="A918" i="32"/>
  <c r="S917" i="32"/>
  <c r="C917" i="32"/>
  <c r="B917" i="32"/>
  <c r="A917" i="32"/>
  <c r="S916" i="32"/>
  <c r="C916" i="32"/>
  <c r="B916" i="32"/>
  <c r="A916" i="32"/>
  <c r="S915" i="32"/>
  <c r="C915" i="32"/>
  <c r="B915" i="32"/>
  <c r="A915" i="32"/>
  <c r="S914" i="32"/>
  <c r="C914" i="32"/>
  <c r="B914" i="32"/>
  <c r="A914" i="32"/>
  <c r="S913" i="32"/>
  <c r="C913" i="32"/>
  <c r="B913" i="32"/>
  <c r="A913" i="32"/>
  <c r="S912" i="32"/>
  <c r="C912" i="32"/>
  <c r="B912" i="32"/>
  <c r="A912" i="32"/>
  <c r="S911" i="32"/>
  <c r="C911" i="32"/>
  <c r="B911" i="32"/>
  <c r="A911" i="32"/>
  <c r="S910" i="32"/>
  <c r="C910" i="32"/>
  <c r="B910" i="32"/>
  <c r="A910" i="32"/>
  <c r="S909" i="32"/>
  <c r="C909" i="32"/>
  <c r="B909" i="32"/>
  <c r="A909" i="32"/>
  <c r="S908" i="32"/>
  <c r="C908" i="32"/>
  <c r="B908" i="32"/>
  <c r="A908" i="32"/>
  <c r="S907" i="32"/>
  <c r="C907" i="32"/>
  <c r="B907" i="32"/>
  <c r="A907" i="32"/>
  <c r="S906" i="32"/>
  <c r="C906" i="32"/>
  <c r="B906" i="32"/>
  <c r="A906" i="32"/>
  <c r="S905" i="32"/>
  <c r="C905" i="32"/>
  <c r="B905" i="32"/>
  <c r="A905" i="32"/>
  <c r="S904" i="32"/>
  <c r="C904" i="32"/>
  <c r="B904" i="32"/>
  <c r="A904" i="32"/>
  <c r="S903" i="32"/>
  <c r="C903" i="32"/>
  <c r="B903" i="32"/>
  <c r="A903" i="32"/>
  <c r="S902" i="32"/>
  <c r="C902" i="32"/>
  <c r="B902" i="32"/>
  <c r="A902" i="32"/>
  <c r="S901" i="32"/>
  <c r="C901" i="32"/>
  <c r="B901" i="32"/>
  <c r="A901" i="32"/>
  <c r="S900" i="32"/>
  <c r="C900" i="32"/>
  <c r="B900" i="32"/>
  <c r="A900" i="32"/>
  <c r="S899" i="32"/>
  <c r="C899" i="32"/>
  <c r="B899" i="32"/>
  <c r="A899" i="32"/>
  <c r="S898" i="32"/>
  <c r="C898" i="32"/>
  <c r="B898" i="32"/>
  <c r="A898" i="32"/>
  <c r="S897" i="32"/>
  <c r="C897" i="32"/>
  <c r="B897" i="32"/>
  <c r="A897" i="32"/>
  <c r="S896" i="32"/>
  <c r="C896" i="32"/>
  <c r="B896" i="32"/>
  <c r="A896" i="32"/>
  <c r="S895" i="32"/>
  <c r="C895" i="32"/>
  <c r="B895" i="32"/>
  <c r="A895" i="32"/>
  <c r="S894" i="32"/>
  <c r="C894" i="32"/>
  <c r="B894" i="32"/>
  <c r="A894" i="32"/>
  <c r="S893" i="32"/>
  <c r="C893" i="32"/>
  <c r="B893" i="32"/>
  <c r="A893" i="32"/>
  <c r="S892" i="32"/>
  <c r="C892" i="32"/>
  <c r="B892" i="32"/>
  <c r="A892" i="32"/>
  <c r="S891" i="32"/>
  <c r="C891" i="32"/>
  <c r="B891" i="32"/>
  <c r="A891" i="32"/>
  <c r="S890" i="32"/>
  <c r="C890" i="32"/>
  <c r="B890" i="32"/>
  <c r="A890" i="32"/>
  <c r="S889" i="32"/>
  <c r="C889" i="32"/>
  <c r="B889" i="32"/>
  <c r="A889" i="32"/>
  <c r="S888" i="32"/>
  <c r="C888" i="32"/>
  <c r="B888" i="32"/>
  <c r="A888" i="32"/>
  <c r="S887" i="32"/>
  <c r="C887" i="32"/>
  <c r="B887" i="32"/>
  <c r="A887" i="32"/>
  <c r="S886" i="32"/>
  <c r="C886" i="32"/>
  <c r="B886" i="32"/>
  <c r="A886" i="32"/>
  <c r="S885" i="32"/>
  <c r="C885" i="32"/>
  <c r="B885" i="32"/>
  <c r="A885" i="32"/>
  <c r="S884" i="32"/>
  <c r="C884" i="32"/>
  <c r="B884" i="32"/>
  <c r="A884" i="32"/>
  <c r="S883" i="32"/>
  <c r="C883" i="32"/>
  <c r="B883" i="32"/>
  <c r="A883" i="32"/>
  <c r="C882" i="32"/>
  <c r="B882" i="32"/>
  <c r="A882" i="32"/>
  <c r="S881" i="32"/>
  <c r="C881" i="32"/>
  <c r="B881" i="32"/>
  <c r="A881" i="32"/>
  <c r="C880" i="32"/>
  <c r="B880" i="32"/>
  <c r="A880" i="32"/>
  <c r="S879" i="32"/>
  <c r="C879" i="32"/>
  <c r="B879" i="32"/>
  <c r="A879" i="32"/>
  <c r="C878" i="32"/>
  <c r="B878" i="32"/>
  <c r="A878" i="32"/>
  <c r="S877" i="32"/>
  <c r="C877" i="32"/>
  <c r="B877" i="32"/>
  <c r="A877" i="32"/>
  <c r="C876" i="32"/>
  <c r="B876" i="32"/>
  <c r="A876" i="32"/>
  <c r="S875" i="32"/>
  <c r="C875" i="32"/>
  <c r="B875" i="32"/>
  <c r="A875" i="32"/>
  <c r="C874" i="32"/>
  <c r="B874" i="32"/>
  <c r="A874" i="32"/>
  <c r="S873" i="32"/>
  <c r="C873" i="32"/>
  <c r="B873" i="32"/>
  <c r="A873" i="32"/>
  <c r="C872" i="32"/>
  <c r="B872" i="32"/>
  <c r="A872" i="32"/>
  <c r="S871" i="32"/>
  <c r="C871" i="32"/>
  <c r="B871" i="32"/>
  <c r="A871" i="32"/>
  <c r="C870" i="32"/>
  <c r="B870" i="32"/>
  <c r="A870" i="32"/>
  <c r="S869" i="32"/>
  <c r="C869" i="32"/>
  <c r="B869" i="32"/>
  <c r="A869" i="32"/>
  <c r="C868" i="32"/>
  <c r="B868" i="32"/>
  <c r="A868" i="32"/>
  <c r="S867" i="32"/>
  <c r="C867" i="32"/>
  <c r="B867" i="32"/>
  <c r="A867" i="32"/>
  <c r="C866" i="32"/>
  <c r="B866" i="32"/>
  <c r="A866" i="32"/>
  <c r="S865" i="32"/>
  <c r="C865" i="32"/>
  <c r="B865" i="32"/>
  <c r="A865" i="32"/>
  <c r="C864" i="32"/>
  <c r="B864" i="32"/>
  <c r="A864" i="32"/>
  <c r="S863" i="32"/>
  <c r="C863" i="32"/>
  <c r="B863" i="32"/>
  <c r="A863" i="32"/>
  <c r="C862" i="32"/>
  <c r="B862" i="32"/>
  <c r="A862" i="32"/>
  <c r="S861" i="32"/>
  <c r="C861" i="32"/>
  <c r="B861" i="32"/>
  <c r="A861" i="32"/>
  <c r="C860" i="32"/>
  <c r="B860" i="32"/>
  <c r="A860" i="32"/>
  <c r="S859" i="32"/>
  <c r="C859" i="32"/>
  <c r="B859" i="32"/>
  <c r="A859" i="32"/>
  <c r="C858" i="32"/>
  <c r="B858" i="32"/>
  <c r="A858" i="32"/>
  <c r="S857" i="32"/>
  <c r="C857" i="32"/>
  <c r="B857" i="32"/>
  <c r="A857" i="32"/>
  <c r="C856" i="32"/>
  <c r="B856" i="32"/>
  <c r="A856" i="32"/>
  <c r="S855" i="32"/>
  <c r="C855" i="32"/>
  <c r="B855" i="32"/>
  <c r="A855" i="32"/>
  <c r="C854" i="32"/>
  <c r="B854" i="32"/>
  <c r="A854" i="32"/>
  <c r="S853" i="32"/>
  <c r="C853" i="32"/>
  <c r="B853" i="32"/>
  <c r="A853" i="32"/>
  <c r="C852" i="32"/>
  <c r="B852" i="32"/>
  <c r="A852" i="32"/>
  <c r="S851" i="32"/>
  <c r="C851" i="32"/>
  <c r="B851" i="32"/>
  <c r="A851" i="32"/>
  <c r="C850" i="32"/>
  <c r="B850" i="32"/>
  <c r="A850" i="32"/>
  <c r="S849" i="32"/>
  <c r="C849" i="32"/>
  <c r="B849" i="32"/>
  <c r="A849" i="32"/>
  <c r="C848" i="32"/>
  <c r="B848" i="32"/>
  <c r="A848" i="32"/>
  <c r="S847" i="32"/>
  <c r="C847" i="32"/>
  <c r="B847" i="32"/>
  <c r="A847" i="32"/>
  <c r="C846" i="32"/>
  <c r="B846" i="32"/>
  <c r="A846" i="32"/>
  <c r="S845" i="32"/>
  <c r="C845" i="32"/>
  <c r="B845" i="32"/>
  <c r="A845" i="32"/>
  <c r="C844" i="32"/>
  <c r="B844" i="32"/>
  <c r="A844" i="32"/>
  <c r="S843" i="32"/>
  <c r="C843" i="32"/>
  <c r="B843" i="32"/>
  <c r="A843" i="32"/>
  <c r="C842" i="32"/>
  <c r="B842" i="32"/>
  <c r="A842" i="32"/>
  <c r="S841" i="32"/>
  <c r="C841" i="32"/>
  <c r="B841" i="32"/>
  <c r="A841" i="32"/>
  <c r="C840" i="32"/>
  <c r="B840" i="32"/>
  <c r="A840" i="32"/>
  <c r="S839" i="32"/>
  <c r="C839" i="32"/>
  <c r="B839" i="32"/>
  <c r="A839" i="32"/>
  <c r="C838" i="32"/>
  <c r="B838" i="32"/>
  <c r="A838" i="32"/>
  <c r="S837" i="32"/>
  <c r="C837" i="32"/>
  <c r="B837" i="32"/>
  <c r="A837" i="32"/>
  <c r="C836" i="32"/>
  <c r="B836" i="32"/>
  <c r="A836" i="32"/>
  <c r="S835" i="32"/>
  <c r="C835" i="32"/>
  <c r="B835" i="32"/>
  <c r="A835" i="32"/>
  <c r="C834" i="32"/>
  <c r="B834" i="32"/>
  <c r="A834" i="32"/>
  <c r="S833" i="32"/>
  <c r="C833" i="32"/>
  <c r="B833" i="32"/>
  <c r="A833" i="32"/>
  <c r="S832" i="32"/>
  <c r="C832" i="32"/>
  <c r="B832" i="32"/>
  <c r="A832" i="32"/>
  <c r="S831" i="32"/>
  <c r="C831" i="32"/>
  <c r="B831" i="32"/>
  <c r="A831" i="32"/>
  <c r="S830" i="32"/>
  <c r="C830" i="32"/>
  <c r="B830" i="32"/>
  <c r="A830" i="32"/>
  <c r="S829" i="32"/>
  <c r="C829" i="32"/>
  <c r="B829" i="32"/>
  <c r="A829" i="32"/>
  <c r="S828" i="32"/>
  <c r="C828" i="32"/>
  <c r="B828" i="32"/>
  <c r="A828" i="32"/>
  <c r="S827" i="32"/>
  <c r="C827" i="32"/>
  <c r="B827" i="32"/>
  <c r="A827" i="32"/>
  <c r="S826" i="32"/>
  <c r="C826" i="32"/>
  <c r="B826" i="32"/>
  <c r="A826" i="32"/>
  <c r="S825" i="32"/>
  <c r="C825" i="32"/>
  <c r="B825" i="32"/>
  <c r="A825" i="32"/>
  <c r="S824" i="32"/>
  <c r="C824" i="32"/>
  <c r="B824" i="32"/>
  <c r="A824" i="32"/>
  <c r="S823" i="32"/>
  <c r="C823" i="32"/>
  <c r="B823" i="32"/>
  <c r="A823" i="32"/>
  <c r="S822" i="32"/>
  <c r="C822" i="32"/>
  <c r="B822" i="32"/>
  <c r="A822" i="32"/>
  <c r="S821" i="32"/>
  <c r="C821" i="32"/>
  <c r="B821" i="32"/>
  <c r="A821" i="32"/>
  <c r="S820" i="32"/>
  <c r="C820" i="32"/>
  <c r="B820" i="32"/>
  <c r="A820" i="32"/>
  <c r="S819" i="32"/>
  <c r="C819" i="32"/>
  <c r="B819" i="32"/>
  <c r="A819" i="32"/>
  <c r="S818" i="32"/>
  <c r="C818" i="32"/>
  <c r="B818" i="32"/>
  <c r="A818" i="32"/>
  <c r="S817" i="32"/>
  <c r="C817" i="32"/>
  <c r="B817" i="32"/>
  <c r="A817" i="32"/>
  <c r="S816" i="32"/>
  <c r="C816" i="32"/>
  <c r="B816" i="32"/>
  <c r="A816" i="32"/>
  <c r="S815" i="32"/>
  <c r="C815" i="32"/>
  <c r="B815" i="32"/>
  <c r="A815" i="32"/>
  <c r="S814" i="32"/>
  <c r="C814" i="32"/>
  <c r="B814" i="32"/>
  <c r="A814" i="32"/>
  <c r="S813" i="32"/>
  <c r="C813" i="32"/>
  <c r="B813" i="32"/>
  <c r="A813" i="32"/>
  <c r="S812" i="32"/>
  <c r="C812" i="32"/>
  <c r="B812" i="32"/>
  <c r="A812" i="32"/>
  <c r="S811" i="32"/>
  <c r="C811" i="32"/>
  <c r="B811" i="32"/>
  <c r="A811" i="32"/>
  <c r="S810" i="32"/>
  <c r="C810" i="32"/>
  <c r="B810" i="32"/>
  <c r="A810" i="32"/>
  <c r="S809" i="32"/>
  <c r="C809" i="32"/>
  <c r="B809" i="32"/>
  <c r="A809" i="32"/>
  <c r="S808" i="32"/>
  <c r="C808" i="32"/>
  <c r="B808" i="32"/>
  <c r="A808" i="32"/>
  <c r="S807" i="32"/>
  <c r="C807" i="32"/>
  <c r="B807" i="32"/>
  <c r="A807" i="32"/>
  <c r="S806" i="32"/>
  <c r="C806" i="32"/>
  <c r="B806" i="32"/>
  <c r="A806" i="32"/>
  <c r="S805" i="32"/>
  <c r="C805" i="32"/>
  <c r="B805" i="32"/>
  <c r="A805" i="32"/>
  <c r="S804" i="32"/>
  <c r="C804" i="32"/>
  <c r="B804" i="32"/>
  <c r="A804" i="32"/>
  <c r="S803" i="32"/>
  <c r="C803" i="32"/>
  <c r="B803" i="32"/>
  <c r="A803" i="32"/>
  <c r="S802" i="32"/>
  <c r="C802" i="32"/>
  <c r="B802" i="32"/>
  <c r="A802" i="32"/>
  <c r="S801" i="32"/>
  <c r="C801" i="32"/>
  <c r="B801" i="32"/>
  <c r="A801" i="32"/>
  <c r="S800" i="32"/>
  <c r="C800" i="32"/>
  <c r="B800" i="32"/>
  <c r="A800" i="32"/>
  <c r="S799" i="32"/>
  <c r="C799" i="32"/>
  <c r="B799" i="32"/>
  <c r="A799" i="32"/>
  <c r="S798" i="32"/>
  <c r="C798" i="32"/>
  <c r="B798" i="32"/>
  <c r="A798" i="32"/>
  <c r="S797" i="32"/>
  <c r="C797" i="32"/>
  <c r="B797" i="32"/>
  <c r="A797" i="32"/>
  <c r="S796" i="32"/>
  <c r="C796" i="32"/>
  <c r="B796" i="32"/>
  <c r="A796" i="32"/>
  <c r="S795" i="32"/>
  <c r="C795" i="32"/>
  <c r="B795" i="32"/>
  <c r="A795" i="32"/>
  <c r="S794" i="32"/>
  <c r="C794" i="32"/>
  <c r="B794" i="32"/>
  <c r="A794" i="32"/>
  <c r="S793" i="32"/>
  <c r="C793" i="32"/>
  <c r="B793" i="32"/>
  <c r="A793" i="32"/>
  <c r="S792" i="32"/>
  <c r="C792" i="32"/>
  <c r="B792" i="32"/>
  <c r="A792" i="32"/>
  <c r="S791" i="32"/>
  <c r="C791" i="32"/>
  <c r="B791" i="32"/>
  <c r="A791" i="32"/>
  <c r="S790" i="32"/>
  <c r="C790" i="32"/>
  <c r="B790" i="32"/>
  <c r="A790" i="32"/>
  <c r="S789" i="32"/>
  <c r="C789" i="32"/>
  <c r="B789" i="32"/>
  <c r="A789" i="32"/>
  <c r="S788" i="32"/>
  <c r="C788" i="32"/>
  <c r="B788" i="32"/>
  <c r="A788" i="32"/>
  <c r="S787" i="32"/>
  <c r="C787" i="32"/>
  <c r="B787" i="32"/>
  <c r="A787" i="32"/>
  <c r="S786" i="32"/>
  <c r="C786" i="32"/>
  <c r="B786" i="32"/>
  <c r="A786" i="32"/>
  <c r="S785" i="32"/>
  <c r="C785" i="32"/>
  <c r="B785" i="32"/>
  <c r="A785" i="32"/>
  <c r="S784" i="32"/>
  <c r="C784" i="32"/>
  <c r="B784" i="32"/>
  <c r="A784" i="32"/>
  <c r="S783" i="32"/>
  <c r="C783" i="32"/>
  <c r="B783" i="32"/>
  <c r="A783" i="32"/>
  <c r="S782" i="32"/>
  <c r="C782" i="32"/>
  <c r="B782" i="32"/>
  <c r="A782" i="32"/>
  <c r="S781" i="32"/>
  <c r="C781" i="32"/>
  <c r="B781" i="32"/>
  <c r="A781" i="32"/>
  <c r="S780" i="32"/>
  <c r="C780" i="32"/>
  <c r="B780" i="32"/>
  <c r="A780" i="32"/>
  <c r="S779" i="32"/>
  <c r="C779" i="32"/>
  <c r="B779" i="32"/>
  <c r="A779" i="32"/>
  <c r="S778" i="32"/>
  <c r="C778" i="32"/>
  <c r="B778" i="32"/>
  <c r="A778" i="32"/>
  <c r="S777" i="32"/>
  <c r="C777" i="32"/>
  <c r="B777" i="32"/>
  <c r="A777" i="32"/>
  <c r="S776" i="32"/>
  <c r="C776" i="32"/>
  <c r="B776" i="32"/>
  <c r="A776" i="32"/>
  <c r="S775" i="32"/>
  <c r="C775" i="32"/>
  <c r="B775" i="32"/>
  <c r="A775" i="32"/>
  <c r="S774" i="32"/>
  <c r="C774" i="32"/>
  <c r="B774" i="32"/>
  <c r="A774" i="32"/>
  <c r="S773" i="32"/>
  <c r="C773" i="32"/>
  <c r="B773" i="32"/>
  <c r="A773" i="32"/>
  <c r="S772" i="32"/>
  <c r="C772" i="32"/>
  <c r="B772" i="32"/>
  <c r="A772" i="32"/>
  <c r="S771" i="32"/>
  <c r="C771" i="32"/>
  <c r="B771" i="32"/>
  <c r="A771" i="32"/>
  <c r="S770" i="32"/>
  <c r="C770" i="32"/>
  <c r="B770" i="32"/>
  <c r="A770" i="32"/>
  <c r="S769" i="32"/>
  <c r="C769" i="32"/>
  <c r="B769" i="32"/>
  <c r="A769" i="32"/>
  <c r="S768" i="32"/>
  <c r="C768" i="32"/>
  <c r="B768" i="32"/>
  <c r="A768" i="32"/>
  <c r="S767" i="32"/>
  <c r="C767" i="32"/>
  <c r="B767" i="32"/>
  <c r="A767" i="32"/>
  <c r="S766" i="32"/>
  <c r="C766" i="32"/>
  <c r="B766" i="32"/>
  <c r="A766" i="32"/>
  <c r="S765" i="32"/>
  <c r="C765" i="32"/>
  <c r="B765" i="32"/>
  <c r="A765" i="32"/>
  <c r="S764" i="32"/>
  <c r="C764" i="32"/>
  <c r="B764" i="32"/>
  <c r="A764" i="32"/>
  <c r="S763" i="32"/>
  <c r="C763" i="32"/>
  <c r="B763" i="32"/>
  <c r="A763" i="32"/>
  <c r="S762" i="32"/>
  <c r="C762" i="32"/>
  <c r="B762" i="32"/>
  <c r="A762" i="32"/>
  <c r="S761" i="32"/>
  <c r="C761" i="32"/>
  <c r="B761" i="32"/>
  <c r="A761" i="32"/>
  <c r="S760" i="32"/>
  <c r="C760" i="32"/>
  <c r="B760" i="32"/>
  <c r="A760" i="32"/>
  <c r="S759" i="32"/>
  <c r="C759" i="32"/>
  <c r="B759" i="32"/>
  <c r="A759" i="32"/>
  <c r="S758" i="32"/>
  <c r="C758" i="32"/>
  <c r="B758" i="32"/>
  <c r="A758" i="32"/>
  <c r="S757" i="32"/>
  <c r="C757" i="32"/>
  <c r="B757" i="32"/>
  <c r="A757" i="32"/>
  <c r="S756" i="32"/>
  <c r="C756" i="32"/>
  <c r="B756" i="32"/>
  <c r="A756" i="32"/>
  <c r="S755" i="32"/>
  <c r="C755" i="32"/>
  <c r="B755" i="32"/>
  <c r="A755" i="32"/>
  <c r="S754" i="32"/>
  <c r="C754" i="32"/>
  <c r="B754" i="32"/>
  <c r="A754" i="32"/>
  <c r="S753" i="32"/>
  <c r="C753" i="32"/>
  <c r="B753" i="32"/>
  <c r="A753" i="32"/>
  <c r="S752" i="32"/>
  <c r="C752" i="32"/>
  <c r="B752" i="32"/>
  <c r="A752" i="32"/>
  <c r="S751" i="32"/>
  <c r="C751" i="32"/>
  <c r="B751" i="32"/>
  <c r="A751" i="32"/>
  <c r="S750" i="32"/>
  <c r="C750" i="32"/>
  <c r="B750" i="32"/>
  <c r="A750" i="32"/>
  <c r="S749" i="32"/>
  <c r="C749" i="32"/>
  <c r="B749" i="32"/>
  <c r="A749" i="32"/>
  <c r="S748" i="32"/>
  <c r="C748" i="32"/>
  <c r="B748" i="32"/>
  <c r="A748" i="32"/>
  <c r="S747" i="32"/>
  <c r="C747" i="32"/>
  <c r="B747" i="32"/>
  <c r="A747" i="32"/>
  <c r="S746" i="32"/>
  <c r="C746" i="32"/>
  <c r="B746" i="32"/>
  <c r="A746" i="32"/>
  <c r="S745" i="32"/>
  <c r="C745" i="32"/>
  <c r="B745" i="32"/>
  <c r="A745" i="32"/>
  <c r="S744" i="32"/>
  <c r="C744" i="32"/>
  <c r="B744" i="32"/>
  <c r="A744" i="32"/>
  <c r="S743" i="32"/>
  <c r="C743" i="32"/>
  <c r="B743" i="32"/>
  <c r="A743" i="32"/>
  <c r="S742" i="32"/>
  <c r="C742" i="32"/>
  <c r="B742" i="32"/>
  <c r="A742" i="32"/>
  <c r="S741" i="32"/>
  <c r="C741" i="32"/>
  <c r="B741" i="32"/>
  <c r="A741" i="32"/>
  <c r="S740" i="32"/>
  <c r="C740" i="32"/>
  <c r="B740" i="32"/>
  <c r="A740" i="32"/>
  <c r="S739" i="32"/>
  <c r="C739" i="32"/>
  <c r="B739" i="32"/>
  <c r="A739" i="32"/>
  <c r="S738" i="32"/>
  <c r="C738" i="32"/>
  <c r="B738" i="32"/>
  <c r="A738" i="32"/>
  <c r="S737" i="32"/>
  <c r="C737" i="32"/>
  <c r="B737" i="32"/>
  <c r="A737" i="32"/>
  <c r="S736" i="32"/>
  <c r="C736" i="32"/>
  <c r="B736" i="32"/>
  <c r="A736" i="32"/>
  <c r="S735" i="32"/>
  <c r="C735" i="32"/>
  <c r="B735" i="32"/>
  <c r="A735" i="32"/>
  <c r="S734" i="32"/>
  <c r="C734" i="32"/>
  <c r="B734" i="32"/>
  <c r="A734" i="32"/>
  <c r="S733" i="32"/>
  <c r="C733" i="32"/>
  <c r="B733" i="32"/>
  <c r="A733" i="32"/>
  <c r="S732" i="32"/>
  <c r="C732" i="32"/>
  <c r="B732" i="32"/>
  <c r="A732" i="32"/>
  <c r="S731" i="32"/>
  <c r="C731" i="32"/>
  <c r="B731" i="32"/>
  <c r="A731" i="32"/>
  <c r="S730" i="32"/>
  <c r="C730" i="32"/>
  <c r="B730" i="32"/>
  <c r="A730" i="32"/>
  <c r="S729" i="32"/>
  <c r="C729" i="32"/>
  <c r="B729" i="32"/>
  <c r="A729" i="32"/>
  <c r="S728" i="32"/>
  <c r="C728" i="32"/>
  <c r="B728" i="32"/>
  <c r="A728" i="32"/>
  <c r="S727" i="32"/>
  <c r="C727" i="32"/>
  <c r="B727" i="32"/>
  <c r="A727" i="32"/>
  <c r="S726" i="32"/>
  <c r="C726" i="32"/>
  <c r="B726" i="32"/>
  <c r="A726" i="32"/>
  <c r="S725" i="32"/>
  <c r="C725" i="32"/>
  <c r="B725" i="32"/>
  <c r="A725" i="32"/>
  <c r="S724" i="32"/>
  <c r="C724" i="32"/>
  <c r="B724" i="32"/>
  <c r="A724" i="32"/>
  <c r="S723" i="32"/>
  <c r="C723" i="32"/>
  <c r="B723" i="32"/>
  <c r="A723" i="32"/>
  <c r="S722" i="32"/>
  <c r="C722" i="32"/>
  <c r="B722" i="32"/>
  <c r="A722" i="32"/>
  <c r="S721" i="32"/>
  <c r="C721" i="32"/>
  <c r="B721" i="32"/>
  <c r="A721" i="32"/>
  <c r="S720" i="32"/>
  <c r="C720" i="32"/>
  <c r="B720" i="32"/>
  <c r="A720" i="32"/>
  <c r="S719" i="32"/>
  <c r="C719" i="32"/>
  <c r="B719" i="32"/>
  <c r="A719" i="32"/>
  <c r="S718" i="32"/>
  <c r="C718" i="32"/>
  <c r="B718" i="32"/>
  <c r="A718" i="32"/>
  <c r="S717" i="32"/>
  <c r="C717" i="32"/>
  <c r="B717" i="32"/>
  <c r="A717" i="32"/>
  <c r="S716" i="32"/>
  <c r="C716" i="32"/>
  <c r="B716" i="32"/>
  <c r="A716" i="32"/>
  <c r="S715" i="32"/>
  <c r="C715" i="32"/>
  <c r="B715" i="32"/>
  <c r="A715" i="32"/>
  <c r="S714" i="32"/>
  <c r="C714" i="32"/>
  <c r="B714" i="32"/>
  <c r="A714" i="32"/>
  <c r="S713" i="32"/>
  <c r="C713" i="32"/>
  <c r="B713" i="32"/>
  <c r="A713" i="32"/>
  <c r="S712" i="32"/>
  <c r="C712" i="32"/>
  <c r="B712" i="32"/>
  <c r="A712" i="32"/>
  <c r="S711" i="32"/>
  <c r="C711" i="32"/>
  <c r="B711" i="32"/>
  <c r="A711" i="32"/>
  <c r="S710" i="32"/>
  <c r="C710" i="32"/>
  <c r="B710" i="32"/>
  <c r="A710" i="32"/>
  <c r="S709" i="32"/>
  <c r="C709" i="32"/>
  <c r="B709" i="32"/>
  <c r="A709" i="32"/>
  <c r="S708" i="32"/>
  <c r="C708" i="32"/>
  <c r="B708" i="32"/>
  <c r="A708" i="32"/>
  <c r="S707" i="32"/>
  <c r="C707" i="32"/>
  <c r="B707" i="32"/>
  <c r="A707" i="32"/>
  <c r="S706" i="32"/>
  <c r="C706" i="32"/>
  <c r="B706" i="32"/>
  <c r="A706" i="32"/>
  <c r="S705" i="32"/>
  <c r="C705" i="32"/>
  <c r="B705" i="32"/>
  <c r="A705" i="32"/>
  <c r="S704" i="32"/>
  <c r="C704" i="32"/>
  <c r="B704" i="32"/>
  <c r="A704" i="32"/>
  <c r="S703" i="32"/>
  <c r="C703" i="32"/>
  <c r="B703" i="32"/>
  <c r="A703" i="32"/>
  <c r="S702" i="32"/>
  <c r="C702" i="32"/>
  <c r="B702" i="32"/>
  <c r="A702" i="32"/>
  <c r="S701" i="32"/>
  <c r="C701" i="32"/>
  <c r="B701" i="32"/>
  <c r="A701" i="32"/>
  <c r="S700" i="32"/>
  <c r="C700" i="32"/>
  <c r="B700" i="32"/>
  <c r="A700" i="32"/>
  <c r="S699" i="32"/>
  <c r="C699" i="32"/>
  <c r="B699" i="32"/>
  <c r="A699" i="32"/>
  <c r="S698" i="32"/>
  <c r="C698" i="32"/>
  <c r="B698" i="32"/>
  <c r="A698" i="32"/>
  <c r="S697" i="32"/>
  <c r="C697" i="32"/>
  <c r="B697" i="32"/>
  <c r="A697" i="32"/>
  <c r="S696" i="32"/>
  <c r="C696" i="32"/>
  <c r="B696" i="32"/>
  <c r="A696" i="32"/>
  <c r="S695" i="32"/>
  <c r="C695" i="32"/>
  <c r="B695" i="32"/>
  <c r="A695" i="32"/>
  <c r="S694" i="32"/>
  <c r="C694" i="32"/>
  <c r="B694" i="32"/>
  <c r="A694" i="32"/>
  <c r="S693" i="32"/>
  <c r="C693" i="32"/>
  <c r="B693" i="32"/>
  <c r="A693" i="32"/>
  <c r="S692" i="32"/>
  <c r="C692" i="32"/>
  <c r="B692" i="32"/>
  <c r="A692" i="32"/>
  <c r="S691" i="32"/>
  <c r="C691" i="32"/>
  <c r="B691" i="32"/>
  <c r="A691" i="32"/>
  <c r="S690" i="32"/>
  <c r="C690" i="32"/>
  <c r="B690" i="32"/>
  <c r="A690" i="32"/>
  <c r="S689" i="32"/>
  <c r="C689" i="32"/>
  <c r="B689" i="32"/>
  <c r="A689" i="32"/>
  <c r="S688" i="32"/>
  <c r="C688" i="32"/>
  <c r="B688" i="32"/>
  <c r="A688" i="32"/>
  <c r="S687" i="32"/>
  <c r="C687" i="32"/>
  <c r="B687" i="32"/>
  <c r="A687" i="32"/>
  <c r="S686" i="32"/>
  <c r="C686" i="32"/>
  <c r="B686" i="32"/>
  <c r="A686" i="32"/>
  <c r="S685" i="32"/>
  <c r="C685" i="32"/>
  <c r="B685" i="32"/>
  <c r="A685" i="32"/>
  <c r="S684" i="32"/>
  <c r="C684" i="32"/>
  <c r="B684" i="32"/>
  <c r="A684" i="32"/>
  <c r="S683" i="32"/>
  <c r="C683" i="32"/>
  <c r="B683" i="32"/>
  <c r="A683" i="32"/>
  <c r="S682" i="32"/>
  <c r="C682" i="32"/>
  <c r="B682" i="32"/>
  <c r="A682" i="32"/>
  <c r="S681" i="32"/>
  <c r="C681" i="32"/>
  <c r="B681" i="32"/>
  <c r="A681" i="32"/>
  <c r="S680" i="32"/>
  <c r="C680" i="32"/>
  <c r="B680" i="32"/>
  <c r="A680" i="32"/>
  <c r="S679" i="32"/>
  <c r="C679" i="32"/>
  <c r="B679" i="32"/>
  <c r="A679" i="32"/>
  <c r="S678" i="32"/>
  <c r="C678" i="32"/>
  <c r="B678" i="32"/>
  <c r="A678" i="32"/>
  <c r="S677" i="32"/>
  <c r="C677" i="32"/>
  <c r="B677" i="32"/>
  <c r="A677" i="32"/>
  <c r="S676" i="32"/>
  <c r="C676" i="32"/>
  <c r="B676" i="32"/>
  <c r="A676" i="32"/>
  <c r="S675" i="32"/>
  <c r="C675" i="32"/>
  <c r="B675" i="32"/>
  <c r="A675" i="32"/>
  <c r="S674" i="32"/>
  <c r="C674" i="32"/>
  <c r="B674" i="32"/>
  <c r="A674" i="32"/>
  <c r="S673" i="32"/>
  <c r="C673" i="32"/>
  <c r="B673" i="32"/>
  <c r="A673" i="32"/>
  <c r="S672" i="32"/>
  <c r="C672" i="32"/>
  <c r="B672" i="32"/>
  <c r="A672" i="32"/>
  <c r="S671" i="32"/>
  <c r="C671" i="32"/>
  <c r="B671" i="32"/>
  <c r="A671" i="32"/>
  <c r="S670" i="32"/>
  <c r="C670" i="32"/>
  <c r="B670" i="32"/>
  <c r="A670" i="32"/>
  <c r="S669" i="32"/>
  <c r="C669" i="32"/>
  <c r="B669" i="32"/>
  <c r="A669" i="32"/>
  <c r="S668" i="32"/>
  <c r="C668" i="32"/>
  <c r="B668" i="32"/>
  <c r="A668" i="32"/>
  <c r="S667" i="32"/>
  <c r="C667" i="32"/>
  <c r="B667" i="32"/>
  <c r="A667" i="32"/>
  <c r="S666" i="32"/>
  <c r="C666" i="32"/>
  <c r="B666" i="32"/>
  <c r="A666" i="32"/>
  <c r="S665" i="32"/>
  <c r="C665" i="32"/>
  <c r="B665" i="32"/>
  <c r="A665" i="32"/>
  <c r="S664" i="32"/>
  <c r="C664" i="32"/>
  <c r="B664" i="32"/>
  <c r="A664" i="32"/>
  <c r="C663" i="32"/>
  <c r="B663" i="32"/>
  <c r="A663" i="32"/>
  <c r="S662" i="32"/>
  <c r="C662" i="32"/>
  <c r="B662" i="32"/>
  <c r="A662" i="32"/>
  <c r="S661" i="32"/>
  <c r="C661" i="32"/>
  <c r="B661" i="32"/>
  <c r="A661" i="32"/>
  <c r="S660" i="32"/>
  <c r="C660" i="32"/>
  <c r="B660" i="32"/>
  <c r="A660" i="32"/>
  <c r="C659" i="32"/>
  <c r="B659" i="32"/>
  <c r="A659" i="32"/>
  <c r="S658" i="32"/>
  <c r="C658" i="32"/>
  <c r="B658" i="32"/>
  <c r="A658" i="32"/>
  <c r="S657" i="32"/>
  <c r="C657" i="32"/>
  <c r="B657" i="32"/>
  <c r="A657" i="32"/>
  <c r="S656" i="32"/>
  <c r="C656" i="32"/>
  <c r="B656" i="32"/>
  <c r="A656" i="32"/>
  <c r="S655" i="32"/>
  <c r="C655" i="32"/>
  <c r="B655" i="32"/>
  <c r="A655" i="32"/>
  <c r="S654" i="32"/>
  <c r="C654" i="32"/>
  <c r="B654" i="32"/>
  <c r="A654" i="32"/>
  <c r="S653" i="32"/>
  <c r="C653" i="32"/>
  <c r="B653" i="32"/>
  <c r="A653" i="32"/>
  <c r="S652" i="32"/>
  <c r="C652" i="32"/>
  <c r="B652" i="32"/>
  <c r="A652" i="32"/>
  <c r="S651" i="32"/>
  <c r="C651" i="32"/>
  <c r="B651" i="32"/>
  <c r="A651" i="32"/>
  <c r="S650" i="32"/>
  <c r="C650" i="32"/>
  <c r="B650" i="32"/>
  <c r="A650" i="32"/>
  <c r="S649" i="32"/>
  <c r="C649" i="32"/>
  <c r="B649" i="32"/>
  <c r="A649" i="32"/>
  <c r="S648" i="32"/>
  <c r="C648" i="32"/>
  <c r="B648" i="32"/>
  <c r="A648" i="32"/>
  <c r="S647" i="32"/>
  <c r="C647" i="32"/>
  <c r="B647" i="32"/>
  <c r="A647" i="32"/>
  <c r="S646" i="32"/>
  <c r="C646" i="32"/>
  <c r="B646" i="32"/>
  <c r="A646" i="32"/>
  <c r="S645" i="32"/>
  <c r="C645" i="32"/>
  <c r="B645" i="32"/>
  <c r="A645" i="32"/>
  <c r="S644" i="32"/>
  <c r="C644" i="32"/>
  <c r="B644" i="32"/>
  <c r="A644" i="32"/>
  <c r="S643" i="32"/>
  <c r="C643" i="32"/>
  <c r="B643" i="32"/>
  <c r="A643" i="32"/>
  <c r="S642" i="32"/>
  <c r="C642" i="32"/>
  <c r="B642" i="32"/>
  <c r="A642" i="32"/>
  <c r="S641" i="32"/>
  <c r="C641" i="32"/>
  <c r="B641" i="32"/>
  <c r="A641" i="32"/>
  <c r="S640" i="32"/>
  <c r="C640" i="32"/>
  <c r="B640" i="32"/>
  <c r="A640" i="32"/>
  <c r="S639" i="32"/>
  <c r="C639" i="32"/>
  <c r="B639" i="32"/>
  <c r="A639" i="32"/>
  <c r="S638" i="32"/>
  <c r="C638" i="32"/>
  <c r="B638" i="32"/>
  <c r="A638" i="32"/>
  <c r="S637" i="32"/>
  <c r="C637" i="32"/>
  <c r="B637" i="32"/>
  <c r="A637" i="32"/>
  <c r="S636" i="32"/>
  <c r="C636" i="32"/>
  <c r="B636" i="32"/>
  <c r="A636" i="32"/>
  <c r="S635" i="32"/>
  <c r="C635" i="32"/>
  <c r="B635" i="32"/>
  <c r="A635" i="32"/>
  <c r="S634" i="32"/>
  <c r="C634" i="32"/>
  <c r="B634" i="32"/>
  <c r="A634" i="32"/>
  <c r="S633" i="32"/>
  <c r="C633" i="32"/>
  <c r="B633" i="32"/>
  <c r="A633" i="32"/>
  <c r="S632" i="32"/>
  <c r="C632" i="32"/>
  <c r="B632" i="32"/>
  <c r="A632" i="32"/>
  <c r="S631" i="32"/>
  <c r="C631" i="32"/>
  <c r="B631" i="32"/>
  <c r="A631" i="32"/>
  <c r="S630" i="32"/>
  <c r="C630" i="32"/>
  <c r="B630" i="32"/>
  <c r="A630" i="32"/>
  <c r="S629" i="32"/>
  <c r="C629" i="32"/>
  <c r="B629" i="32"/>
  <c r="A629" i="32"/>
  <c r="S628" i="32"/>
  <c r="C628" i="32"/>
  <c r="B628" i="32"/>
  <c r="A628" i="32"/>
  <c r="S627" i="32"/>
  <c r="C627" i="32"/>
  <c r="B627" i="32"/>
  <c r="A627" i="32"/>
  <c r="S626" i="32"/>
  <c r="C626" i="32"/>
  <c r="B626" i="32"/>
  <c r="A626" i="32"/>
  <c r="S625" i="32"/>
  <c r="C625" i="32"/>
  <c r="B625" i="32"/>
  <c r="A625" i="32"/>
  <c r="S624" i="32"/>
  <c r="C624" i="32"/>
  <c r="B624" i="32"/>
  <c r="A624" i="32"/>
  <c r="S623" i="32"/>
  <c r="C623" i="32"/>
  <c r="B623" i="32"/>
  <c r="A623" i="32"/>
  <c r="S622" i="32"/>
  <c r="C622" i="32"/>
  <c r="B622" i="32"/>
  <c r="A622" i="32"/>
  <c r="S621" i="32"/>
  <c r="C621" i="32"/>
  <c r="B621" i="32"/>
  <c r="A621" i="32"/>
  <c r="S620" i="32"/>
  <c r="C620" i="32"/>
  <c r="B620" i="32"/>
  <c r="A620" i="32"/>
  <c r="S619" i="32"/>
  <c r="C619" i="32"/>
  <c r="B619" i="32"/>
  <c r="A619" i="32"/>
  <c r="S618" i="32"/>
  <c r="C618" i="32"/>
  <c r="B618" i="32"/>
  <c r="A618" i="32"/>
  <c r="S617" i="32"/>
  <c r="C617" i="32"/>
  <c r="B617" i="32"/>
  <c r="A617" i="32"/>
  <c r="S616" i="32"/>
  <c r="C616" i="32"/>
  <c r="B616" i="32"/>
  <c r="A616" i="32"/>
  <c r="S615" i="32"/>
  <c r="C615" i="32"/>
  <c r="B615" i="32"/>
  <c r="A615" i="32"/>
  <c r="S614" i="32"/>
  <c r="C614" i="32"/>
  <c r="B614" i="32"/>
  <c r="A614" i="32"/>
  <c r="S613" i="32"/>
  <c r="C613" i="32"/>
  <c r="B613" i="32"/>
  <c r="A613" i="32"/>
  <c r="S612" i="32"/>
  <c r="C612" i="32"/>
  <c r="B612" i="32"/>
  <c r="A612" i="32"/>
  <c r="S611" i="32"/>
  <c r="C611" i="32"/>
  <c r="B611" i="32"/>
  <c r="A611" i="32"/>
  <c r="S610" i="32"/>
  <c r="C610" i="32"/>
  <c r="B610" i="32"/>
  <c r="A610" i="32"/>
  <c r="S609" i="32"/>
  <c r="C609" i="32"/>
  <c r="B609" i="32"/>
  <c r="A609" i="32"/>
  <c r="S608" i="32"/>
  <c r="C608" i="32"/>
  <c r="B608" i="32"/>
  <c r="A608" i="32"/>
  <c r="S607" i="32"/>
  <c r="C607" i="32"/>
  <c r="B607" i="32"/>
  <c r="A607" i="32"/>
  <c r="S606" i="32"/>
  <c r="C606" i="32"/>
  <c r="B606" i="32"/>
  <c r="A606" i="32"/>
  <c r="S605" i="32"/>
  <c r="C605" i="32"/>
  <c r="B605" i="32"/>
  <c r="A605" i="32"/>
  <c r="S604" i="32"/>
  <c r="C604" i="32"/>
  <c r="B604" i="32"/>
  <c r="A604" i="32"/>
  <c r="S603" i="32"/>
  <c r="C603" i="32"/>
  <c r="B603" i="32"/>
  <c r="A603" i="32"/>
  <c r="S602" i="32"/>
  <c r="C602" i="32"/>
  <c r="B602" i="32"/>
  <c r="A602" i="32"/>
  <c r="S601" i="32"/>
  <c r="C601" i="32"/>
  <c r="B601" i="32"/>
  <c r="A601" i="32"/>
  <c r="S600" i="32"/>
  <c r="C600" i="32"/>
  <c r="B600" i="32"/>
  <c r="A600" i="32"/>
  <c r="S599" i="32"/>
  <c r="C599" i="32"/>
  <c r="B599" i="32"/>
  <c r="A599" i="32"/>
  <c r="S598" i="32"/>
  <c r="C598" i="32"/>
  <c r="B598" i="32"/>
  <c r="A598" i="32"/>
  <c r="S597" i="32"/>
  <c r="C597" i="32"/>
  <c r="B597" i="32"/>
  <c r="A597" i="32"/>
  <c r="S596" i="32"/>
  <c r="C596" i="32"/>
  <c r="B596" i="32"/>
  <c r="A596" i="32"/>
  <c r="S595" i="32"/>
  <c r="C595" i="32"/>
  <c r="B595" i="32"/>
  <c r="A595" i="32"/>
  <c r="S594" i="32"/>
  <c r="C594" i="32"/>
  <c r="B594" i="32"/>
  <c r="A594" i="32"/>
  <c r="S593" i="32"/>
  <c r="C593" i="32"/>
  <c r="B593" i="32"/>
  <c r="A593" i="32"/>
  <c r="S592" i="32"/>
  <c r="C592" i="32"/>
  <c r="B592" i="32"/>
  <c r="A592" i="32"/>
  <c r="S591" i="32"/>
  <c r="C591" i="32"/>
  <c r="B591" i="32"/>
  <c r="A591" i="32"/>
  <c r="S590" i="32"/>
  <c r="C590" i="32"/>
  <c r="B590" i="32"/>
  <c r="A590" i="32"/>
  <c r="S589" i="32"/>
  <c r="C589" i="32"/>
  <c r="B589" i="32"/>
  <c r="A589" i="32"/>
  <c r="S588" i="32"/>
  <c r="C588" i="32"/>
  <c r="B588" i="32"/>
  <c r="A588" i="32"/>
  <c r="S587" i="32"/>
  <c r="C587" i="32"/>
  <c r="B587" i="32"/>
  <c r="A587" i="32"/>
  <c r="S586" i="32"/>
  <c r="C586" i="32"/>
  <c r="B586" i="32"/>
  <c r="A586" i="32"/>
  <c r="S585" i="32"/>
  <c r="C585" i="32"/>
  <c r="B585" i="32"/>
  <c r="A585" i="32"/>
  <c r="S584" i="32"/>
  <c r="C584" i="32"/>
  <c r="B584" i="32"/>
  <c r="A584" i="32"/>
  <c r="S583" i="32"/>
  <c r="C583" i="32"/>
  <c r="B583" i="32"/>
  <c r="A583" i="32"/>
  <c r="S582" i="32"/>
  <c r="C582" i="32"/>
  <c r="B582" i="32"/>
  <c r="A582" i="32"/>
  <c r="S581" i="32"/>
  <c r="C581" i="32"/>
  <c r="B581" i="32"/>
  <c r="A581" i="32"/>
  <c r="S580" i="32"/>
  <c r="C580" i="32"/>
  <c r="B580" i="32"/>
  <c r="A580" i="32"/>
  <c r="S579" i="32"/>
  <c r="C579" i="32"/>
  <c r="B579" i="32"/>
  <c r="A579" i="32"/>
  <c r="S578" i="32"/>
  <c r="C578" i="32"/>
  <c r="B578" i="32"/>
  <c r="A578" i="32"/>
  <c r="S577" i="32"/>
  <c r="C577" i="32"/>
  <c r="B577" i="32"/>
  <c r="A577" i="32"/>
  <c r="S576" i="32"/>
  <c r="C576" i="32"/>
  <c r="B576" i="32"/>
  <c r="A576" i="32"/>
  <c r="S575" i="32"/>
  <c r="C575" i="32"/>
  <c r="B575" i="32"/>
  <c r="A575" i="32"/>
  <c r="S574" i="32"/>
  <c r="C574" i="32"/>
  <c r="B574" i="32"/>
  <c r="A574" i="32"/>
  <c r="S573" i="32"/>
  <c r="C573" i="32"/>
  <c r="B573" i="32"/>
  <c r="A573" i="32"/>
  <c r="S572" i="32"/>
  <c r="C572" i="32"/>
  <c r="B572" i="32"/>
  <c r="A572" i="32"/>
  <c r="S571" i="32"/>
  <c r="C571" i="32"/>
  <c r="B571" i="32"/>
  <c r="A571" i="32"/>
  <c r="S570" i="32"/>
  <c r="C570" i="32"/>
  <c r="B570" i="32"/>
  <c r="A570" i="32"/>
  <c r="S569" i="32"/>
  <c r="C569" i="32"/>
  <c r="B569" i="32"/>
  <c r="A569" i="32"/>
  <c r="S568" i="32"/>
  <c r="C568" i="32"/>
  <c r="B568" i="32"/>
  <c r="A568" i="32"/>
  <c r="S567" i="32"/>
  <c r="C567" i="32"/>
  <c r="B567" i="32"/>
  <c r="A567" i="32"/>
  <c r="S566" i="32"/>
  <c r="C566" i="32"/>
  <c r="B566" i="32"/>
  <c r="A566" i="32"/>
  <c r="S565" i="32"/>
  <c r="C565" i="32"/>
  <c r="B565" i="32"/>
  <c r="A565" i="32"/>
  <c r="S564" i="32"/>
  <c r="C564" i="32"/>
  <c r="B564" i="32"/>
  <c r="A564" i="32"/>
  <c r="S563" i="32"/>
  <c r="C563" i="32"/>
  <c r="B563" i="32"/>
  <c r="A563" i="32"/>
  <c r="S562" i="32"/>
  <c r="C562" i="32"/>
  <c r="B562" i="32"/>
  <c r="A562" i="32"/>
  <c r="S561" i="32"/>
  <c r="C561" i="32"/>
  <c r="B561" i="32"/>
  <c r="A561" i="32"/>
  <c r="S560" i="32"/>
  <c r="C560" i="32"/>
  <c r="B560" i="32"/>
  <c r="A560" i="32"/>
  <c r="S559" i="32"/>
  <c r="C559" i="32"/>
  <c r="B559" i="32"/>
  <c r="A559" i="32"/>
  <c r="S558" i="32"/>
  <c r="C558" i="32"/>
  <c r="B558" i="32"/>
  <c r="A558" i="32"/>
  <c r="S557" i="32"/>
  <c r="C557" i="32"/>
  <c r="B557" i="32"/>
  <c r="A557" i="32"/>
  <c r="S556" i="32"/>
  <c r="C556" i="32"/>
  <c r="B556" i="32"/>
  <c r="A556" i="32"/>
  <c r="S555" i="32"/>
  <c r="C555" i="32"/>
  <c r="B555" i="32"/>
  <c r="A555" i="32"/>
  <c r="S554" i="32"/>
  <c r="C554" i="32"/>
  <c r="B554" i="32"/>
  <c r="A554" i="32"/>
  <c r="S553" i="32"/>
  <c r="C553" i="32"/>
  <c r="B553" i="32"/>
  <c r="A553" i="32"/>
  <c r="S552" i="32"/>
  <c r="C552" i="32"/>
  <c r="B552" i="32"/>
  <c r="A552" i="32"/>
  <c r="S551" i="32"/>
  <c r="C551" i="32"/>
  <c r="B551" i="32"/>
  <c r="A551" i="32"/>
  <c r="S550" i="32"/>
  <c r="C550" i="32"/>
  <c r="B550" i="32"/>
  <c r="A550" i="32"/>
  <c r="S549" i="32"/>
  <c r="C549" i="32"/>
  <c r="B549" i="32"/>
  <c r="A549" i="32"/>
  <c r="S548" i="32"/>
  <c r="C548" i="32"/>
  <c r="B548" i="32"/>
  <c r="A548" i="32"/>
  <c r="S547" i="32"/>
  <c r="C547" i="32"/>
  <c r="B547" i="32"/>
  <c r="A547" i="32"/>
  <c r="S546" i="32"/>
  <c r="C546" i="32"/>
  <c r="B546" i="32"/>
  <c r="A546" i="32"/>
  <c r="S545" i="32"/>
  <c r="C545" i="32"/>
  <c r="B545" i="32"/>
  <c r="A545" i="32"/>
  <c r="S544" i="32"/>
  <c r="C544" i="32"/>
  <c r="B544" i="32"/>
  <c r="A544" i="32"/>
  <c r="S543" i="32"/>
  <c r="C543" i="32"/>
  <c r="B543" i="32"/>
  <c r="A543" i="32"/>
  <c r="S542" i="32"/>
  <c r="C542" i="32"/>
  <c r="B542" i="32"/>
  <c r="A542" i="32"/>
  <c r="S541" i="32"/>
  <c r="C541" i="32"/>
  <c r="B541" i="32"/>
  <c r="A541" i="32"/>
  <c r="S540" i="32"/>
  <c r="C540" i="32"/>
  <c r="B540" i="32"/>
  <c r="A540" i="32"/>
  <c r="S539" i="32"/>
  <c r="C539" i="32"/>
  <c r="B539" i="32"/>
  <c r="A539" i="32"/>
  <c r="S538" i="32"/>
  <c r="C538" i="32"/>
  <c r="B538" i="32"/>
  <c r="A538" i="32"/>
  <c r="S537" i="32"/>
  <c r="C537" i="32"/>
  <c r="B537" i="32"/>
  <c r="A537" i="32"/>
  <c r="S536" i="32"/>
  <c r="C536" i="32"/>
  <c r="B536" i="32"/>
  <c r="A536" i="32"/>
  <c r="S535" i="32"/>
  <c r="C535" i="32"/>
  <c r="B535" i="32"/>
  <c r="A535" i="32"/>
  <c r="S534" i="32"/>
  <c r="C534" i="32"/>
  <c r="B534" i="32"/>
  <c r="A534" i="32"/>
  <c r="S533" i="32"/>
  <c r="C533" i="32"/>
  <c r="B533" i="32"/>
  <c r="A533" i="32"/>
  <c r="S532" i="32"/>
  <c r="C532" i="32"/>
  <c r="B532" i="32"/>
  <c r="A532" i="32"/>
  <c r="S531" i="32"/>
  <c r="C531" i="32"/>
  <c r="B531" i="32"/>
  <c r="A531" i="32"/>
  <c r="S530" i="32"/>
  <c r="C530" i="32"/>
  <c r="B530" i="32"/>
  <c r="A530" i="32"/>
  <c r="S529" i="32"/>
  <c r="C529" i="32"/>
  <c r="B529" i="32"/>
  <c r="A529" i="32"/>
  <c r="S528" i="32"/>
  <c r="C528" i="32"/>
  <c r="B528" i="32"/>
  <c r="A528" i="32"/>
  <c r="S527" i="32"/>
  <c r="C527" i="32"/>
  <c r="B527" i="32"/>
  <c r="A527" i="32"/>
  <c r="S526" i="32"/>
  <c r="C526" i="32"/>
  <c r="B526" i="32"/>
  <c r="A526" i="32"/>
  <c r="S525" i="32"/>
  <c r="C525" i="32"/>
  <c r="B525" i="32"/>
  <c r="A525" i="32"/>
  <c r="S524" i="32"/>
  <c r="C524" i="32"/>
  <c r="B524" i="32"/>
  <c r="A524" i="32"/>
  <c r="S523" i="32"/>
  <c r="C523" i="32"/>
  <c r="B523" i="32"/>
  <c r="A523" i="32"/>
  <c r="C522" i="32"/>
  <c r="B522" i="32"/>
  <c r="A522" i="32"/>
  <c r="S521" i="32"/>
  <c r="C521" i="32"/>
  <c r="B521" i="32"/>
  <c r="A521" i="32"/>
  <c r="C520" i="32"/>
  <c r="B520" i="32"/>
  <c r="A520" i="32"/>
  <c r="S519" i="32"/>
  <c r="C519" i="32"/>
  <c r="B519" i="32"/>
  <c r="A519" i="32"/>
  <c r="C518" i="32"/>
  <c r="B518" i="32"/>
  <c r="A518" i="32"/>
  <c r="S517" i="32"/>
  <c r="C517" i="32"/>
  <c r="B517" i="32"/>
  <c r="A517" i="32"/>
  <c r="C516" i="32"/>
  <c r="B516" i="32"/>
  <c r="A516" i="32"/>
  <c r="S515" i="32"/>
  <c r="C515" i="32"/>
  <c r="B515" i="32"/>
  <c r="A515" i="32"/>
  <c r="S514" i="32"/>
  <c r="C514" i="32"/>
  <c r="B514" i="32"/>
  <c r="A514" i="32"/>
  <c r="S513" i="32"/>
  <c r="C513" i="32"/>
  <c r="B513" i="32"/>
  <c r="A513" i="32"/>
  <c r="C512" i="32"/>
  <c r="B512" i="32"/>
  <c r="A512" i="32"/>
  <c r="S511" i="32"/>
  <c r="C511" i="32"/>
  <c r="B511" i="32"/>
  <c r="A511" i="32"/>
  <c r="S510" i="32"/>
  <c r="C510" i="32"/>
  <c r="B510" i="32"/>
  <c r="A510" i="32"/>
  <c r="S509" i="32"/>
  <c r="C509" i="32"/>
  <c r="B509" i="32"/>
  <c r="A509" i="32"/>
  <c r="C508" i="32"/>
  <c r="B508" i="32"/>
  <c r="A508" i="32"/>
  <c r="S507" i="32"/>
  <c r="C507" i="32"/>
  <c r="B507" i="32"/>
  <c r="A507" i="32"/>
  <c r="S506" i="32"/>
  <c r="C506" i="32"/>
  <c r="B506" i="32"/>
  <c r="A506" i="32"/>
  <c r="S505" i="32"/>
  <c r="C505" i="32"/>
  <c r="B505" i="32"/>
  <c r="A505" i="32"/>
  <c r="C504" i="32"/>
  <c r="B504" i="32"/>
  <c r="A504" i="32"/>
  <c r="S503" i="32"/>
  <c r="C503" i="32"/>
  <c r="B503" i="32"/>
  <c r="A503" i="32"/>
  <c r="S502" i="32"/>
  <c r="C502" i="32"/>
  <c r="B502" i="32"/>
  <c r="A502" i="32"/>
  <c r="S501" i="32"/>
  <c r="C501" i="32"/>
  <c r="B501" i="32"/>
  <c r="A501" i="32"/>
  <c r="C500" i="32"/>
  <c r="B500" i="32"/>
  <c r="A500" i="32"/>
  <c r="S499" i="32"/>
  <c r="C499" i="32"/>
  <c r="B499" i="32"/>
  <c r="A499" i="32"/>
  <c r="S498" i="32"/>
  <c r="C498" i="32"/>
  <c r="B498" i="32"/>
  <c r="A498" i="32"/>
  <c r="S497" i="32"/>
  <c r="C497" i="32"/>
  <c r="B497" i="32"/>
  <c r="A497" i="32"/>
  <c r="C496" i="32"/>
  <c r="B496" i="32"/>
  <c r="A496" i="32"/>
  <c r="S495" i="32"/>
  <c r="C495" i="32"/>
  <c r="B495" i="32"/>
  <c r="A495" i="32"/>
  <c r="S494" i="32"/>
  <c r="C494" i="32"/>
  <c r="B494" i="32"/>
  <c r="A494" i="32"/>
  <c r="S493" i="32"/>
  <c r="C493" i="32"/>
  <c r="B493" i="32"/>
  <c r="A493" i="32"/>
  <c r="C492" i="32"/>
  <c r="B492" i="32"/>
  <c r="A492" i="32"/>
  <c r="S491" i="32"/>
  <c r="C491" i="32"/>
  <c r="B491" i="32"/>
  <c r="A491" i="32"/>
  <c r="S490" i="32"/>
  <c r="C490" i="32"/>
  <c r="B490" i="32"/>
  <c r="A490" i="32"/>
  <c r="S489" i="32"/>
  <c r="C489" i="32"/>
  <c r="B489" i="32"/>
  <c r="A489" i="32"/>
  <c r="C488" i="32"/>
  <c r="B488" i="32"/>
  <c r="A488" i="32"/>
  <c r="S487" i="32"/>
  <c r="C487" i="32"/>
  <c r="B487" i="32"/>
  <c r="A487" i="32"/>
  <c r="S486" i="32"/>
  <c r="C486" i="32"/>
  <c r="B486" i="32"/>
  <c r="A486" i="32"/>
  <c r="S485" i="32"/>
  <c r="C485" i="32"/>
  <c r="B485" i="32"/>
  <c r="A485" i="32"/>
  <c r="S484" i="32"/>
  <c r="C484" i="32"/>
  <c r="B484" i="32"/>
  <c r="A484" i="32"/>
  <c r="S483" i="32"/>
  <c r="C483" i="32"/>
  <c r="B483" i="32"/>
  <c r="A483" i="32"/>
  <c r="S482" i="32"/>
  <c r="C482" i="32"/>
  <c r="B482" i="32"/>
  <c r="A482" i="32"/>
  <c r="S481" i="32"/>
  <c r="C481" i="32"/>
  <c r="B481" i="32"/>
  <c r="A481" i="32"/>
  <c r="S480" i="32"/>
  <c r="C480" i="32"/>
  <c r="B480" i="32"/>
  <c r="A480" i="32"/>
  <c r="S479" i="32"/>
  <c r="C479" i="32"/>
  <c r="B479" i="32"/>
  <c r="A479" i="32"/>
  <c r="S478" i="32"/>
  <c r="C478" i="32"/>
  <c r="B478" i="32"/>
  <c r="A478" i="32"/>
  <c r="S477" i="32"/>
  <c r="C477" i="32"/>
  <c r="B477" i="32"/>
  <c r="A477" i="32"/>
  <c r="S476" i="32"/>
  <c r="C476" i="32"/>
  <c r="B476" i="32"/>
  <c r="A476" i="32"/>
  <c r="S475" i="32"/>
  <c r="C475" i="32"/>
  <c r="B475" i="32"/>
  <c r="A475" i="32"/>
  <c r="S474" i="32"/>
  <c r="C474" i="32"/>
  <c r="B474" i="32"/>
  <c r="A474" i="32"/>
  <c r="S473" i="32"/>
  <c r="C473" i="32"/>
  <c r="B473" i="32"/>
  <c r="A473" i="32"/>
  <c r="S472" i="32"/>
  <c r="C472" i="32"/>
  <c r="B472" i="32"/>
  <c r="A472" i="32"/>
  <c r="S471" i="32"/>
  <c r="C471" i="32"/>
  <c r="B471" i="32"/>
  <c r="A471" i="32"/>
  <c r="S470" i="32"/>
  <c r="C470" i="32"/>
  <c r="B470" i="32"/>
  <c r="A470" i="32"/>
  <c r="S469" i="32"/>
  <c r="C469" i="32"/>
  <c r="B469" i="32"/>
  <c r="A469" i="32"/>
  <c r="S468" i="32"/>
  <c r="C468" i="32"/>
  <c r="B468" i="32"/>
  <c r="A468" i="32"/>
  <c r="S467" i="32"/>
  <c r="C467" i="32"/>
  <c r="B467" i="32"/>
  <c r="A467" i="32"/>
  <c r="S466" i="32"/>
  <c r="C466" i="32"/>
  <c r="B466" i="32"/>
  <c r="A466" i="32"/>
  <c r="S465" i="32"/>
  <c r="C465" i="32"/>
  <c r="B465" i="32"/>
  <c r="A465" i="32"/>
  <c r="S464" i="32"/>
  <c r="C464" i="32"/>
  <c r="B464" i="32"/>
  <c r="A464" i="32"/>
  <c r="S463" i="32"/>
  <c r="C463" i="32"/>
  <c r="B463" i="32"/>
  <c r="A463" i="32"/>
  <c r="S462" i="32"/>
  <c r="C462" i="32"/>
  <c r="B462" i="32"/>
  <c r="A462" i="32"/>
  <c r="S461" i="32"/>
  <c r="C461" i="32"/>
  <c r="B461" i="32"/>
  <c r="A461" i="32"/>
  <c r="S460" i="32"/>
  <c r="C460" i="32"/>
  <c r="B460" i="32"/>
  <c r="A460" i="32"/>
  <c r="S459" i="32"/>
  <c r="C459" i="32"/>
  <c r="B459" i="32"/>
  <c r="A459" i="32"/>
  <c r="S458" i="32"/>
  <c r="C458" i="32"/>
  <c r="B458" i="32"/>
  <c r="A458" i="32"/>
  <c r="S457" i="32"/>
  <c r="C457" i="32"/>
  <c r="B457" i="32"/>
  <c r="A457" i="32"/>
  <c r="S456" i="32"/>
  <c r="C456" i="32"/>
  <c r="B456" i="32"/>
  <c r="A456" i="32"/>
  <c r="S455" i="32"/>
  <c r="C455" i="32"/>
  <c r="B455" i="32"/>
  <c r="A455" i="32"/>
  <c r="S454" i="32"/>
  <c r="C454" i="32"/>
  <c r="B454" i="32"/>
  <c r="A454" i="32"/>
  <c r="S453" i="32"/>
  <c r="C453" i="32"/>
  <c r="B453" i="32"/>
  <c r="A453" i="32"/>
  <c r="S452" i="32"/>
  <c r="C452" i="32"/>
  <c r="B452" i="32"/>
  <c r="A452" i="32"/>
  <c r="S451" i="32"/>
  <c r="C451" i="32"/>
  <c r="B451" i="32"/>
  <c r="A451" i="32"/>
  <c r="S450" i="32"/>
  <c r="C450" i="32"/>
  <c r="B450" i="32"/>
  <c r="A450" i="32"/>
  <c r="S449" i="32"/>
  <c r="C449" i="32"/>
  <c r="B449" i="32"/>
  <c r="A449" i="32"/>
  <c r="S448" i="32"/>
  <c r="C448" i="32"/>
  <c r="B448" i="32"/>
  <c r="A448" i="32"/>
  <c r="S447" i="32"/>
  <c r="C447" i="32"/>
  <c r="B447" i="32"/>
  <c r="A447" i="32"/>
  <c r="S446" i="32"/>
  <c r="C446" i="32"/>
  <c r="B446" i="32"/>
  <c r="A446" i="32"/>
  <c r="S445" i="32"/>
  <c r="C445" i="32"/>
  <c r="B445" i="32"/>
  <c r="A445" i="32"/>
  <c r="S444" i="32"/>
  <c r="C444" i="32"/>
  <c r="B444" i="32"/>
  <c r="A444" i="32"/>
  <c r="S443" i="32"/>
  <c r="C443" i="32"/>
  <c r="B443" i="32"/>
  <c r="A443" i="32"/>
  <c r="S442" i="32"/>
  <c r="C442" i="32"/>
  <c r="B442" i="32"/>
  <c r="A442" i="32"/>
  <c r="S441" i="32"/>
  <c r="C441" i="32"/>
  <c r="B441" i="32"/>
  <c r="A441" i="32"/>
  <c r="S440" i="32"/>
  <c r="C440" i="32"/>
  <c r="B440" i="32"/>
  <c r="A440" i="32"/>
  <c r="S439" i="32"/>
  <c r="C439" i="32"/>
  <c r="B439" i="32"/>
  <c r="A439" i="32"/>
  <c r="S438" i="32"/>
  <c r="C438" i="32"/>
  <c r="B438" i="32"/>
  <c r="A438" i="32"/>
  <c r="S437" i="32"/>
  <c r="C437" i="32"/>
  <c r="B437" i="32"/>
  <c r="A437" i="32"/>
  <c r="S436" i="32"/>
  <c r="C436" i="32"/>
  <c r="B436" i="32"/>
  <c r="A436" i="32"/>
  <c r="S435" i="32"/>
  <c r="C435" i="32"/>
  <c r="B435" i="32"/>
  <c r="A435" i="32"/>
  <c r="S434" i="32"/>
  <c r="C434" i="32"/>
  <c r="B434" i="32"/>
  <c r="A434" i="32"/>
  <c r="S433" i="32"/>
  <c r="C433" i="32"/>
  <c r="B433" i="32"/>
  <c r="A433" i="32"/>
  <c r="S432" i="32"/>
  <c r="C432" i="32"/>
  <c r="B432" i="32"/>
  <c r="A432" i="32"/>
  <c r="S431" i="32"/>
  <c r="C431" i="32"/>
  <c r="B431" i="32"/>
  <c r="A431" i="32"/>
  <c r="S430" i="32"/>
  <c r="C430" i="32"/>
  <c r="B430" i="32"/>
  <c r="A430" i="32"/>
  <c r="S429" i="32"/>
  <c r="C429" i="32"/>
  <c r="B429" i="32"/>
  <c r="A429" i="32"/>
  <c r="S428" i="32"/>
  <c r="C428" i="32"/>
  <c r="B428" i="32"/>
  <c r="A428" i="32"/>
  <c r="S427" i="32"/>
  <c r="C427" i="32"/>
  <c r="B427" i="32"/>
  <c r="A427" i="32"/>
  <c r="S426" i="32"/>
  <c r="C426" i="32"/>
  <c r="B426" i="32"/>
  <c r="A426" i="32"/>
  <c r="S425" i="32"/>
  <c r="C425" i="32"/>
  <c r="B425" i="32"/>
  <c r="A425" i="32"/>
  <c r="S424" i="32"/>
  <c r="C424" i="32"/>
  <c r="B424" i="32"/>
  <c r="A424" i="32"/>
  <c r="S423" i="32"/>
  <c r="C423" i="32"/>
  <c r="B423" i="32"/>
  <c r="A423" i="32"/>
  <c r="S422" i="32"/>
  <c r="C422" i="32"/>
  <c r="B422" i="32"/>
  <c r="A422" i="32"/>
  <c r="S421" i="32"/>
  <c r="C421" i="32"/>
  <c r="B421" i="32"/>
  <c r="A421" i="32"/>
  <c r="S420" i="32"/>
  <c r="C420" i="32"/>
  <c r="B420" i="32"/>
  <c r="A420" i="32"/>
  <c r="S419" i="32"/>
  <c r="C419" i="32"/>
  <c r="B419" i="32"/>
  <c r="A419" i="32"/>
  <c r="S418" i="32"/>
  <c r="C418" i="32"/>
  <c r="B418" i="32"/>
  <c r="A418" i="32"/>
  <c r="S417" i="32"/>
  <c r="C417" i="32"/>
  <c r="B417" i="32"/>
  <c r="A417" i="32"/>
  <c r="S416" i="32"/>
  <c r="C416" i="32"/>
  <c r="B416" i="32"/>
  <c r="A416" i="32"/>
  <c r="S415" i="32"/>
  <c r="C415" i="32"/>
  <c r="B415" i="32"/>
  <c r="A415" i="32"/>
  <c r="S414" i="32"/>
  <c r="C414" i="32"/>
  <c r="B414" i="32"/>
  <c r="A414" i="32"/>
  <c r="S413" i="32"/>
  <c r="C413" i="32"/>
  <c r="B413" i="32"/>
  <c r="A413" i="32"/>
  <c r="S412" i="32"/>
  <c r="C412" i="32"/>
  <c r="B412" i="32"/>
  <c r="A412" i="32"/>
  <c r="S411" i="32"/>
  <c r="C411" i="32"/>
  <c r="B411" i="32"/>
  <c r="A411" i="32"/>
  <c r="S410" i="32"/>
  <c r="C410" i="32"/>
  <c r="B410" i="32"/>
  <c r="A410" i="32"/>
  <c r="S409" i="32"/>
  <c r="C409" i="32"/>
  <c r="B409" i="32"/>
  <c r="A409" i="32"/>
  <c r="S408" i="32"/>
  <c r="C408" i="32"/>
  <c r="B408" i="32"/>
  <c r="A408" i="32"/>
  <c r="S407" i="32"/>
  <c r="C407" i="32"/>
  <c r="B407" i="32"/>
  <c r="A407" i="32"/>
  <c r="S406" i="32"/>
  <c r="C406" i="32"/>
  <c r="B406" i="32"/>
  <c r="A406" i="32"/>
  <c r="S405" i="32"/>
  <c r="C405" i="32"/>
  <c r="B405" i="32"/>
  <c r="A405" i="32"/>
  <c r="S404" i="32"/>
  <c r="C404" i="32"/>
  <c r="B404" i="32"/>
  <c r="A404" i="32"/>
  <c r="S403" i="32"/>
  <c r="C403" i="32"/>
  <c r="B403" i="32"/>
  <c r="A403" i="32"/>
  <c r="S402" i="32"/>
  <c r="C402" i="32"/>
  <c r="B402" i="32"/>
  <c r="A402" i="32"/>
  <c r="S401" i="32"/>
  <c r="C401" i="32"/>
  <c r="B401" i="32"/>
  <c r="A401" i="32"/>
  <c r="S400" i="32"/>
  <c r="C400" i="32"/>
  <c r="B400" i="32"/>
  <c r="A400" i="32"/>
  <c r="S399" i="32"/>
  <c r="C399" i="32"/>
  <c r="B399" i="32"/>
  <c r="A399" i="32"/>
  <c r="S398" i="32"/>
  <c r="C398" i="32"/>
  <c r="B398" i="32"/>
  <c r="A398" i="32"/>
  <c r="S397" i="32"/>
  <c r="C397" i="32"/>
  <c r="B397" i="32"/>
  <c r="A397" i="32"/>
  <c r="S396" i="32"/>
  <c r="C396" i="32"/>
  <c r="B396" i="32"/>
  <c r="A396" i="32"/>
  <c r="S395" i="32"/>
  <c r="C395" i="32"/>
  <c r="B395" i="32"/>
  <c r="A395" i="32"/>
  <c r="S394" i="32"/>
  <c r="C394" i="32"/>
  <c r="B394" i="32"/>
  <c r="A394" i="32"/>
  <c r="S393" i="32"/>
  <c r="C393" i="32"/>
  <c r="B393" i="32"/>
  <c r="A393" i="32"/>
  <c r="S392" i="32"/>
  <c r="C392" i="32"/>
  <c r="B392" i="32"/>
  <c r="A392" i="32"/>
  <c r="S391" i="32"/>
  <c r="C391" i="32"/>
  <c r="B391" i="32"/>
  <c r="A391" i="32"/>
  <c r="S390" i="32"/>
  <c r="C390" i="32"/>
  <c r="B390" i="32"/>
  <c r="A390" i="32"/>
  <c r="S389" i="32"/>
  <c r="C389" i="32"/>
  <c r="B389" i="32"/>
  <c r="A389" i="32"/>
  <c r="S388" i="32"/>
  <c r="C388" i="32"/>
  <c r="B388" i="32"/>
  <c r="A388" i="32"/>
  <c r="S387" i="32"/>
  <c r="C387" i="32"/>
  <c r="B387" i="32"/>
  <c r="A387" i="32"/>
  <c r="S386" i="32"/>
  <c r="C386" i="32"/>
  <c r="B386" i="32"/>
  <c r="A386" i="32"/>
  <c r="S385" i="32"/>
  <c r="C385" i="32"/>
  <c r="B385" i="32"/>
  <c r="A385" i="32"/>
  <c r="S384" i="32"/>
  <c r="C384" i="32"/>
  <c r="B384" i="32"/>
  <c r="A384" i="32"/>
  <c r="S383" i="32"/>
  <c r="C383" i="32"/>
  <c r="B383" i="32"/>
  <c r="A383" i="32"/>
  <c r="S382" i="32"/>
  <c r="C382" i="32"/>
  <c r="B382" i="32"/>
  <c r="A382" i="32"/>
  <c r="S381" i="32"/>
  <c r="C381" i="32"/>
  <c r="B381" i="32"/>
  <c r="A381" i="32"/>
  <c r="S380" i="32"/>
  <c r="C380" i="32"/>
  <c r="B380" i="32"/>
  <c r="A380" i="32"/>
  <c r="S379" i="32"/>
  <c r="C379" i="32"/>
  <c r="B379" i="32"/>
  <c r="A379" i="32"/>
  <c r="S378" i="32"/>
  <c r="C378" i="32"/>
  <c r="B378" i="32"/>
  <c r="A378" i="32"/>
  <c r="S377" i="32"/>
  <c r="C377" i="32"/>
  <c r="B377" i="32"/>
  <c r="A377" i="32"/>
  <c r="S376" i="32"/>
  <c r="C376" i="32"/>
  <c r="B376" i="32"/>
  <c r="A376" i="32"/>
  <c r="S375" i="32"/>
  <c r="C375" i="32"/>
  <c r="B375" i="32"/>
  <c r="A375" i="32"/>
  <c r="S374" i="32"/>
  <c r="C374" i="32"/>
  <c r="B374" i="32"/>
  <c r="A374" i="32"/>
  <c r="S373" i="32"/>
  <c r="C373" i="32"/>
  <c r="B373" i="32"/>
  <c r="A373" i="32"/>
  <c r="S372" i="32"/>
  <c r="C372" i="32"/>
  <c r="B372" i="32"/>
  <c r="A372" i="32"/>
  <c r="S371" i="32"/>
  <c r="C371" i="32"/>
  <c r="B371" i="32"/>
  <c r="A371" i="32"/>
  <c r="S370" i="32"/>
  <c r="C370" i="32"/>
  <c r="B370" i="32"/>
  <c r="A370" i="32"/>
  <c r="S369" i="32"/>
  <c r="C369" i="32"/>
  <c r="B369" i="32"/>
  <c r="A369" i="32"/>
  <c r="S368" i="32"/>
  <c r="C368" i="32"/>
  <c r="B368" i="32"/>
  <c r="A368" i="32"/>
  <c r="S367" i="32"/>
  <c r="C367" i="32"/>
  <c r="B367" i="32"/>
  <c r="A367" i="32"/>
  <c r="S366" i="32"/>
  <c r="C366" i="32"/>
  <c r="B366" i="32"/>
  <c r="A366" i="32"/>
  <c r="S365" i="32"/>
  <c r="C365" i="32"/>
  <c r="B365" i="32"/>
  <c r="A365" i="32"/>
  <c r="S364" i="32"/>
  <c r="C364" i="32"/>
  <c r="B364" i="32"/>
  <c r="A364" i="32"/>
  <c r="S363" i="32"/>
  <c r="C363" i="32"/>
  <c r="B363" i="32"/>
  <c r="A363" i="32"/>
  <c r="S362" i="32"/>
  <c r="C362" i="32"/>
  <c r="B362" i="32"/>
  <c r="A362" i="32"/>
  <c r="S361" i="32"/>
  <c r="C361" i="32"/>
  <c r="B361" i="32"/>
  <c r="A361" i="32"/>
  <c r="S360" i="32"/>
  <c r="C360" i="32"/>
  <c r="B360" i="32"/>
  <c r="A360" i="32"/>
  <c r="S359" i="32"/>
  <c r="C359" i="32"/>
  <c r="B359" i="32"/>
  <c r="A359" i="32"/>
  <c r="S358" i="32"/>
  <c r="C358" i="32"/>
  <c r="B358" i="32"/>
  <c r="A358" i="32"/>
  <c r="S357" i="32"/>
  <c r="C357" i="32"/>
  <c r="B357" i="32"/>
  <c r="A357" i="32"/>
  <c r="S356" i="32"/>
  <c r="C356" i="32"/>
  <c r="B356" i="32"/>
  <c r="A356" i="32"/>
  <c r="S355" i="32"/>
  <c r="C355" i="32"/>
  <c r="B355" i="32"/>
  <c r="A355" i="32"/>
  <c r="S354" i="32"/>
  <c r="C354" i="32"/>
  <c r="B354" i="32"/>
  <c r="A354" i="32"/>
  <c r="S353" i="32"/>
  <c r="C353" i="32"/>
  <c r="B353" i="32"/>
  <c r="A353" i="32"/>
  <c r="S352" i="32"/>
  <c r="C352" i="32"/>
  <c r="B352" i="32"/>
  <c r="A352" i="32"/>
  <c r="S351" i="32"/>
  <c r="C351" i="32"/>
  <c r="B351" i="32"/>
  <c r="A351" i="32"/>
  <c r="S350" i="32"/>
  <c r="C350" i="32"/>
  <c r="B350" i="32"/>
  <c r="A350" i="32"/>
  <c r="S349" i="32"/>
  <c r="C349" i="32"/>
  <c r="B349" i="32"/>
  <c r="A349" i="32"/>
  <c r="S348" i="32"/>
  <c r="C348" i="32"/>
  <c r="B348" i="32"/>
  <c r="A348" i="32"/>
  <c r="S347" i="32"/>
  <c r="C347" i="32"/>
  <c r="B347" i="32"/>
  <c r="A347" i="32"/>
  <c r="S346" i="32"/>
  <c r="C346" i="32"/>
  <c r="B346" i="32"/>
  <c r="A346" i="32"/>
  <c r="S345" i="32"/>
  <c r="C345" i="32"/>
  <c r="B345" i="32"/>
  <c r="A345" i="32"/>
  <c r="S344" i="32"/>
  <c r="C344" i="32"/>
  <c r="B344" i="32"/>
  <c r="A344" i="32"/>
  <c r="S343" i="32"/>
  <c r="C343" i="32"/>
  <c r="B343" i="32"/>
  <c r="A343" i="32"/>
  <c r="S342" i="32"/>
  <c r="C342" i="32"/>
  <c r="B342" i="32"/>
  <c r="A342" i="32"/>
  <c r="S341" i="32"/>
  <c r="C341" i="32"/>
  <c r="B341" i="32"/>
  <c r="A341" i="32"/>
  <c r="S340" i="32"/>
  <c r="C340" i="32"/>
  <c r="B340" i="32"/>
  <c r="A340" i="32"/>
  <c r="S339" i="32"/>
  <c r="C339" i="32"/>
  <c r="B339" i="32"/>
  <c r="A339" i="32"/>
  <c r="S338" i="32"/>
  <c r="C338" i="32"/>
  <c r="B338" i="32"/>
  <c r="A338" i="32"/>
  <c r="S337" i="32"/>
  <c r="C337" i="32"/>
  <c r="B337" i="32"/>
  <c r="A337" i="32"/>
  <c r="S336" i="32"/>
  <c r="C336" i="32"/>
  <c r="B336" i="32"/>
  <c r="A336" i="32"/>
  <c r="S335" i="32"/>
  <c r="C335" i="32"/>
  <c r="B335" i="32"/>
  <c r="A335" i="32"/>
  <c r="S334" i="32"/>
  <c r="C334" i="32"/>
  <c r="B334" i="32"/>
  <c r="A334" i="32"/>
  <c r="S333" i="32"/>
  <c r="C333" i="32"/>
  <c r="B333" i="32"/>
  <c r="A333" i="32"/>
  <c r="S332" i="32"/>
  <c r="C332" i="32"/>
  <c r="B332" i="32"/>
  <c r="A332" i="32"/>
  <c r="S331" i="32"/>
  <c r="C331" i="32"/>
  <c r="B331" i="32"/>
  <c r="A331" i="32"/>
  <c r="S330" i="32"/>
  <c r="C330" i="32"/>
  <c r="B330" i="32"/>
  <c r="A330" i="32"/>
  <c r="S329" i="32"/>
  <c r="C329" i="32"/>
  <c r="B329" i="32"/>
  <c r="A329" i="32"/>
  <c r="S328" i="32"/>
  <c r="C328" i="32"/>
  <c r="B328" i="32"/>
  <c r="A328" i="32"/>
  <c r="S327" i="32"/>
  <c r="C327" i="32"/>
  <c r="B327" i="32"/>
  <c r="A327" i="32"/>
  <c r="S326" i="32"/>
  <c r="C326" i="32"/>
  <c r="B326" i="32"/>
  <c r="A326" i="32"/>
  <c r="S325" i="32"/>
  <c r="C325" i="32"/>
  <c r="B325" i="32"/>
  <c r="A325" i="32"/>
  <c r="S324" i="32"/>
  <c r="C324" i="32"/>
  <c r="B324" i="32"/>
  <c r="A324" i="32"/>
  <c r="S323" i="32"/>
  <c r="C323" i="32"/>
  <c r="B323" i="32"/>
  <c r="A323" i="32"/>
  <c r="S322" i="32"/>
  <c r="C322" i="32"/>
  <c r="B322" i="32"/>
  <c r="A322" i="32"/>
  <c r="S321" i="32"/>
  <c r="C321" i="32"/>
  <c r="B321" i="32"/>
  <c r="A321" i="32"/>
  <c r="S320" i="32"/>
  <c r="C320" i="32"/>
  <c r="B320" i="32"/>
  <c r="A320" i="32"/>
  <c r="S319" i="32"/>
  <c r="C319" i="32"/>
  <c r="B319" i="32"/>
  <c r="A319" i="32"/>
  <c r="S318" i="32"/>
  <c r="C318" i="32"/>
  <c r="B318" i="32"/>
  <c r="A318" i="32"/>
  <c r="S317" i="32"/>
  <c r="C317" i="32"/>
  <c r="B317" i="32"/>
  <c r="A317" i="32"/>
  <c r="S316" i="32"/>
  <c r="C316" i="32"/>
  <c r="B316" i="32"/>
  <c r="A316" i="32"/>
  <c r="S315" i="32"/>
  <c r="C315" i="32"/>
  <c r="B315" i="32"/>
  <c r="A315" i="32"/>
  <c r="S314" i="32"/>
  <c r="C314" i="32"/>
  <c r="B314" i="32"/>
  <c r="A314" i="32"/>
  <c r="S313" i="32"/>
  <c r="C313" i="32"/>
  <c r="B313" i="32"/>
  <c r="A313" i="32"/>
  <c r="S312" i="32"/>
  <c r="C312" i="32"/>
  <c r="B312" i="32"/>
  <c r="A312" i="32"/>
  <c r="S311" i="32"/>
  <c r="C311" i="32"/>
  <c r="B311" i="32"/>
  <c r="A311" i="32"/>
  <c r="S310" i="32"/>
  <c r="C310" i="32"/>
  <c r="B310" i="32"/>
  <c r="A310" i="32"/>
  <c r="S309" i="32"/>
  <c r="C309" i="32"/>
  <c r="B309" i="32"/>
  <c r="A309" i="32"/>
  <c r="S308" i="32"/>
  <c r="C308" i="32"/>
  <c r="B308" i="32"/>
  <c r="A308" i="32"/>
  <c r="S307" i="32"/>
  <c r="C307" i="32"/>
  <c r="B307" i="32"/>
  <c r="A307" i="32"/>
  <c r="S306" i="32"/>
  <c r="C306" i="32"/>
  <c r="B306" i="32"/>
  <c r="A306" i="32"/>
  <c r="S305" i="32"/>
  <c r="C305" i="32"/>
  <c r="B305" i="32"/>
  <c r="A305" i="32"/>
  <c r="S304" i="32"/>
  <c r="C304" i="32"/>
  <c r="B304" i="32"/>
  <c r="A304" i="32"/>
  <c r="S303" i="32"/>
  <c r="C303" i="32"/>
  <c r="B303" i="32"/>
  <c r="A303" i="32"/>
  <c r="S302" i="32"/>
  <c r="C302" i="32"/>
  <c r="B302" i="32"/>
  <c r="A302" i="32"/>
  <c r="S301" i="32"/>
  <c r="C301" i="32"/>
  <c r="B301" i="32"/>
  <c r="A301" i="32"/>
  <c r="S300" i="32"/>
  <c r="C300" i="32"/>
  <c r="B300" i="32"/>
  <c r="A300" i="32"/>
  <c r="S299" i="32"/>
  <c r="C299" i="32"/>
  <c r="B299" i="32"/>
  <c r="A299" i="32"/>
  <c r="S298" i="32"/>
  <c r="C298" i="32"/>
  <c r="B298" i="32"/>
  <c r="A298" i="32"/>
  <c r="S297" i="32"/>
  <c r="C297" i="32"/>
  <c r="B297" i="32"/>
  <c r="A297" i="32"/>
  <c r="S296" i="32"/>
  <c r="C296" i="32"/>
  <c r="B296" i="32"/>
  <c r="A296" i="32"/>
  <c r="S295" i="32"/>
  <c r="C295" i="32"/>
  <c r="B295" i="32"/>
  <c r="A295" i="32"/>
  <c r="S294" i="32"/>
  <c r="C294" i="32"/>
  <c r="B294" i="32"/>
  <c r="A294" i="32"/>
  <c r="S293" i="32"/>
  <c r="C293" i="32"/>
  <c r="B293" i="32"/>
  <c r="A293" i="32"/>
  <c r="S292" i="32"/>
  <c r="C292" i="32"/>
  <c r="B292" i="32"/>
  <c r="A292" i="32"/>
  <c r="S291" i="32"/>
  <c r="C291" i="32"/>
  <c r="B291" i="32"/>
  <c r="A291" i="32"/>
  <c r="S290" i="32"/>
  <c r="C290" i="32"/>
  <c r="B290" i="32"/>
  <c r="A290" i="32"/>
  <c r="S289" i="32"/>
  <c r="C289" i="32"/>
  <c r="B289" i="32"/>
  <c r="A289" i="32"/>
  <c r="S288" i="32"/>
  <c r="C288" i="32"/>
  <c r="B288" i="32"/>
  <c r="A288" i="32"/>
  <c r="S287" i="32"/>
  <c r="C287" i="32"/>
  <c r="B287" i="32"/>
  <c r="A287" i="32"/>
  <c r="S286" i="32"/>
  <c r="C286" i="32"/>
  <c r="B286" i="32"/>
  <c r="A286" i="32"/>
  <c r="S285" i="32"/>
  <c r="C285" i="32"/>
  <c r="B285" i="32"/>
  <c r="A285" i="32"/>
  <c r="S284" i="32"/>
  <c r="C284" i="32"/>
  <c r="B284" i="32"/>
  <c r="A284" i="32"/>
  <c r="S283" i="32"/>
  <c r="C283" i="32"/>
  <c r="B283" i="32"/>
  <c r="A283" i="32"/>
  <c r="S282" i="32"/>
  <c r="C282" i="32"/>
  <c r="B282" i="32"/>
  <c r="A282" i="32"/>
  <c r="S281" i="32"/>
  <c r="C281" i="32"/>
  <c r="B281" i="32"/>
  <c r="A281" i="32"/>
  <c r="S280" i="32"/>
  <c r="C280" i="32"/>
  <c r="B280" i="32"/>
  <c r="A280" i="32"/>
  <c r="S279" i="32"/>
  <c r="C279" i="32"/>
  <c r="B279" i="32"/>
  <c r="A279" i="32"/>
  <c r="S278" i="32"/>
  <c r="C278" i="32"/>
  <c r="B278" i="32"/>
  <c r="A278" i="32"/>
  <c r="S277" i="32"/>
  <c r="C277" i="32"/>
  <c r="B277" i="32"/>
  <c r="A277" i="32"/>
  <c r="S276" i="32"/>
  <c r="C276" i="32"/>
  <c r="B276" i="32"/>
  <c r="A276" i="32"/>
  <c r="S275" i="32"/>
  <c r="C275" i="32"/>
  <c r="B275" i="32"/>
  <c r="A275" i="32"/>
  <c r="S274" i="32"/>
  <c r="C274" i="32"/>
  <c r="B274" i="32"/>
  <c r="A274" i="32"/>
  <c r="S273" i="32"/>
  <c r="C273" i="32"/>
  <c r="B273" i="32"/>
  <c r="A273" i="32"/>
  <c r="S272" i="32"/>
  <c r="C272" i="32"/>
  <c r="B272" i="32"/>
  <c r="A272" i="32"/>
  <c r="S271" i="32"/>
  <c r="C271" i="32"/>
  <c r="B271" i="32"/>
  <c r="A271" i="32"/>
  <c r="S270" i="32"/>
  <c r="C270" i="32"/>
  <c r="B270" i="32"/>
  <c r="A270" i="32"/>
  <c r="S269" i="32"/>
  <c r="C269" i="32"/>
  <c r="B269" i="32"/>
  <c r="A269" i="32"/>
  <c r="S268" i="32"/>
  <c r="C268" i="32"/>
  <c r="B268" i="32"/>
  <c r="A268" i="32"/>
  <c r="S267" i="32"/>
  <c r="C267" i="32"/>
  <c r="B267" i="32"/>
  <c r="A267" i="32"/>
  <c r="S266" i="32"/>
  <c r="C266" i="32"/>
  <c r="B266" i="32"/>
  <c r="A266" i="32"/>
  <c r="S265" i="32"/>
  <c r="C265" i="32"/>
  <c r="B265" i="32"/>
  <c r="A265" i="32"/>
  <c r="S264" i="32"/>
  <c r="C264" i="32"/>
  <c r="B264" i="32"/>
  <c r="A264" i="32"/>
  <c r="S263" i="32"/>
  <c r="C263" i="32"/>
  <c r="B263" i="32"/>
  <c r="A263" i="32"/>
  <c r="S262" i="32"/>
  <c r="C262" i="32"/>
  <c r="B262" i="32"/>
  <c r="A262" i="32"/>
  <c r="S261" i="32"/>
  <c r="C261" i="32"/>
  <c r="B261" i="32"/>
  <c r="A261" i="32"/>
  <c r="S260" i="32"/>
  <c r="C260" i="32"/>
  <c r="B260" i="32"/>
  <c r="A260" i="32"/>
  <c r="S259" i="32"/>
  <c r="C259" i="32"/>
  <c r="B259" i="32"/>
  <c r="A259" i="32"/>
  <c r="S258" i="32"/>
  <c r="C258" i="32"/>
  <c r="B258" i="32"/>
  <c r="A258" i="32"/>
  <c r="S257" i="32"/>
  <c r="C257" i="32"/>
  <c r="B257" i="32"/>
  <c r="A257" i="32"/>
  <c r="S256" i="32"/>
  <c r="C256" i="32"/>
  <c r="B256" i="32"/>
  <c r="A256" i="32"/>
  <c r="S255" i="32"/>
  <c r="C255" i="32"/>
  <c r="B255" i="32"/>
  <c r="A255" i="32"/>
  <c r="S254" i="32"/>
  <c r="C254" i="32"/>
  <c r="B254" i="32"/>
  <c r="A254" i="32"/>
  <c r="S253" i="32"/>
  <c r="C253" i="32"/>
  <c r="B253" i="32"/>
  <c r="A253" i="32"/>
  <c r="C252" i="32"/>
  <c r="B252" i="32"/>
  <c r="A252" i="32"/>
  <c r="S251" i="32"/>
  <c r="C251" i="32"/>
  <c r="B251" i="32"/>
  <c r="A251" i="32"/>
  <c r="C250" i="32"/>
  <c r="B250" i="32"/>
  <c r="A250" i="32"/>
  <c r="S249" i="32"/>
  <c r="C249" i="32"/>
  <c r="B249" i="32"/>
  <c r="A249" i="32"/>
  <c r="C248" i="32"/>
  <c r="B248" i="32"/>
  <c r="A248" i="32"/>
  <c r="S247" i="32"/>
  <c r="C247" i="32"/>
  <c r="B247" i="32"/>
  <c r="A247" i="32"/>
  <c r="C246" i="32"/>
  <c r="B246" i="32"/>
  <c r="A246" i="32"/>
  <c r="S245" i="32"/>
  <c r="C245" i="32"/>
  <c r="B245" i="32"/>
  <c r="A245" i="32"/>
  <c r="C244" i="32"/>
  <c r="B244" i="32"/>
  <c r="A244" i="32"/>
  <c r="S243" i="32"/>
  <c r="C243" i="32"/>
  <c r="B243" i="32"/>
  <c r="A243" i="32"/>
  <c r="C242" i="32"/>
  <c r="B242" i="32"/>
  <c r="A242" i="32"/>
  <c r="S241" i="32"/>
  <c r="C241" i="32"/>
  <c r="B241" i="32"/>
  <c r="A241" i="32"/>
  <c r="C240" i="32"/>
  <c r="B240" i="32"/>
  <c r="A240" i="32"/>
  <c r="S239" i="32"/>
  <c r="C239" i="32"/>
  <c r="B239" i="32"/>
  <c r="A239" i="32"/>
  <c r="C238" i="32"/>
  <c r="B238" i="32"/>
  <c r="A238" i="32"/>
  <c r="S237" i="32"/>
  <c r="C237" i="32"/>
  <c r="B237" i="32"/>
  <c r="A237" i="32"/>
  <c r="S236" i="32"/>
  <c r="C236" i="32"/>
  <c r="B236" i="32"/>
  <c r="A236" i="32"/>
  <c r="S235" i="32"/>
  <c r="C235" i="32"/>
  <c r="B235" i="32"/>
  <c r="A235" i="32"/>
  <c r="C234" i="32"/>
  <c r="B234" i="32"/>
  <c r="A234" i="32"/>
  <c r="S233" i="32"/>
  <c r="C233" i="32"/>
  <c r="B233" i="32"/>
  <c r="A233" i="32"/>
  <c r="S232" i="32"/>
  <c r="C232" i="32"/>
  <c r="B232" i="32"/>
  <c r="A232" i="32"/>
  <c r="S231" i="32"/>
  <c r="C231" i="32"/>
  <c r="B231" i="32"/>
  <c r="A231" i="32"/>
  <c r="S230" i="32"/>
  <c r="C230" i="32"/>
  <c r="B230" i="32"/>
  <c r="A230" i="32"/>
  <c r="S229" i="32"/>
  <c r="C229" i="32"/>
  <c r="B229" i="32"/>
  <c r="A229" i="32"/>
  <c r="S228" i="32"/>
  <c r="C228" i="32"/>
  <c r="B228" i="32"/>
  <c r="A228" i="32"/>
  <c r="S227" i="32"/>
  <c r="C227" i="32"/>
  <c r="B227" i="32"/>
  <c r="A227" i="32"/>
  <c r="S226" i="32"/>
  <c r="C226" i="32"/>
  <c r="B226" i="32"/>
  <c r="A226" i="32"/>
  <c r="S225" i="32"/>
  <c r="C225" i="32"/>
  <c r="B225" i="32"/>
  <c r="A225" i="32"/>
  <c r="S224" i="32"/>
  <c r="C224" i="32"/>
  <c r="B224" i="32"/>
  <c r="A224" i="32"/>
  <c r="S223" i="32"/>
  <c r="C223" i="32"/>
  <c r="B223" i="32"/>
  <c r="A223" i="32"/>
  <c r="S222" i="32"/>
  <c r="C222" i="32"/>
  <c r="B222" i="32"/>
  <c r="A222" i="32"/>
  <c r="S221" i="32"/>
  <c r="C221" i="32"/>
  <c r="B221" i="32"/>
  <c r="A221" i="32"/>
  <c r="S220" i="32"/>
  <c r="C220" i="32"/>
  <c r="B220" i="32"/>
  <c r="A220" i="32"/>
  <c r="S219" i="32"/>
  <c r="C219" i="32"/>
  <c r="B219" i="32"/>
  <c r="A219" i="32"/>
  <c r="S218" i="32"/>
  <c r="C218" i="32"/>
  <c r="B218" i="32"/>
  <c r="A218" i="32"/>
  <c r="S217" i="32"/>
  <c r="C217" i="32"/>
  <c r="B217" i="32"/>
  <c r="A217" i="32"/>
  <c r="S216" i="32"/>
  <c r="C216" i="32"/>
  <c r="B216" i="32"/>
  <c r="A216" i="32"/>
  <c r="S215" i="32"/>
  <c r="C215" i="32"/>
  <c r="B215" i="32"/>
  <c r="A215" i="32"/>
  <c r="S214" i="32"/>
  <c r="C214" i="32"/>
  <c r="B214" i="32"/>
  <c r="A214" i="32"/>
  <c r="S213" i="32"/>
  <c r="C213" i="32"/>
  <c r="B213" i="32"/>
  <c r="A213" i="32"/>
  <c r="S212" i="32"/>
  <c r="C212" i="32"/>
  <c r="B212" i="32"/>
  <c r="A212" i="32"/>
  <c r="S211" i="32"/>
  <c r="C211" i="32"/>
  <c r="B211" i="32"/>
  <c r="A211" i="32"/>
  <c r="S210" i="32"/>
  <c r="C210" i="32"/>
  <c r="B210" i="32"/>
  <c r="A210" i="32"/>
  <c r="S209" i="32"/>
  <c r="C209" i="32"/>
  <c r="B209" i="32"/>
  <c r="A209" i="32"/>
  <c r="S208" i="32"/>
  <c r="C208" i="32"/>
  <c r="B208" i="32"/>
  <c r="A208" i="32"/>
  <c r="S207" i="32"/>
  <c r="C207" i="32"/>
  <c r="B207" i="32"/>
  <c r="A207" i="32"/>
  <c r="S206" i="32"/>
  <c r="C206" i="32"/>
  <c r="B206" i="32"/>
  <c r="A206" i="32"/>
  <c r="S205" i="32"/>
  <c r="C205" i="32"/>
  <c r="B205" i="32"/>
  <c r="A205" i="32"/>
  <c r="S204" i="32"/>
  <c r="C204" i="32"/>
  <c r="B204" i="32"/>
  <c r="A204" i="32"/>
  <c r="S203" i="32"/>
  <c r="C203" i="32"/>
  <c r="B203" i="32"/>
  <c r="A203" i="32"/>
  <c r="S202" i="32"/>
  <c r="C202" i="32"/>
  <c r="B202" i="32"/>
  <c r="A202" i="32"/>
  <c r="S201" i="32"/>
  <c r="C201" i="32"/>
  <c r="B201" i="32"/>
  <c r="A201" i="32"/>
  <c r="S200" i="32"/>
  <c r="C200" i="32"/>
  <c r="B200" i="32"/>
  <c r="A200" i="32"/>
  <c r="S199" i="32"/>
  <c r="C199" i="32"/>
  <c r="B199" i="32"/>
  <c r="A199" i="32"/>
  <c r="S198" i="32"/>
  <c r="C198" i="32"/>
  <c r="B198" i="32"/>
  <c r="A198" i="32"/>
  <c r="S197" i="32"/>
  <c r="C197" i="32"/>
  <c r="B197" i="32"/>
  <c r="A197" i="32"/>
  <c r="S196" i="32"/>
  <c r="C196" i="32"/>
  <c r="B196" i="32"/>
  <c r="A196" i="32"/>
  <c r="S195" i="32"/>
  <c r="C195" i="32"/>
  <c r="B195" i="32"/>
  <c r="A195" i="32"/>
  <c r="S194" i="32"/>
  <c r="C194" i="32"/>
  <c r="B194" i="32"/>
  <c r="A194" i="32"/>
  <c r="S193" i="32"/>
  <c r="C193" i="32"/>
  <c r="B193" i="32"/>
  <c r="A193" i="32"/>
  <c r="S192" i="32"/>
  <c r="C192" i="32"/>
  <c r="B192" i="32"/>
  <c r="A192" i="32"/>
  <c r="S191" i="32"/>
  <c r="C191" i="32"/>
  <c r="B191" i="32"/>
  <c r="A191" i="32"/>
  <c r="S190" i="32"/>
  <c r="C190" i="32"/>
  <c r="B190" i="32"/>
  <c r="A190" i="32"/>
  <c r="S189" i="32"/>
  <c r="C189" i="32"/>
  <c r="B189" i="32"/>
  <c r="A189" i="32"/>
  <c r="S188" i="32"/>
  <c r="C188" i="32"/>
  <c r="B188" i="32"/>
  <c r="A188" i="32"/>
  <c r="S187" i="32"/>
  <c r="C187" i="32"/>
  <c r="B187" i="32"/>
  <c r="A187" i="32"/>
  <c r="S186" i="32"/>
  <c r="C186" i="32"/>
  <c r="B186" i="32"/>
  <c r="A186" i="32"/>
  <c r="S185" i="32"/>
  <c r="C185" i="32"/>
  <c r="B185" i="32"/>
  <c r="A185" i="32"/>
  <c r="S184" i="32"/>
  <c r="C184" i="32"/>
  <c r="B184" i="32"/>
  <c r="A184" i="32"/>
  <c r="S183" i="32"/>
  <c r="C183" i="32"/>
  <c r="B183" i="32"/>
  <c r="A183" i="32"/>
  <c r="S182" i="32"/>
  <c r="C182" i="32"/>
  <c r="B182" i="32"/>
  <c r="A182" i="32"/>
  <c r="S181" i="32"/>
  <c r="C181" i="32"/>
  <c r="B181" i="32"/>
  <c r="A181" i="32"/>
  <c r="S180" i="32"/>
  <c r="C180" i="32"/>
  <c r="B180" i="32"/>
  <c r="A180" i="32"/>
  <c r="S179" i="32"/>
  <c r="C179" i="32"/>
  <c r="B179" i="32"/>
  <c r="A179" i="32"/>
  <c r="S178" i="32"/>
  <c r="C178" i="32"/>
  <c r="B178" i="32"/>
  <c r="A178" i="32"/>
  <c r="S177" i="32"/>
  <c r="C177" i="32"/>
  <c r="B177" i="32"/>
  <c r="A177" i="32"/>
  <c r="S176" i="32"/>
  <c r="C176" i="32"/>
  <c r="B176" i="32"/>
  <c r="A176" i="32"/>
  <c r="S175" i="32"/>
  <c r="C175" i="32"/>
  <c r="B175" i="32"/>
  <c r="A175" i="32"/>
  <c r="S174" i="32"/>
  <c r="C174" i="32"/>
  <c r="B174" i="32"/>
  <c r="A174" i="32"/>
  <c r="S173" i="32"/>
  <c r="C173" i="32"/>
  <c r="B173" i="32"/>
  <c r="A173" i="32"/>
  <c r="S172" i="32"/>
  <c r="C172" i="32"/>
  <c r="B172" i="32"/>
  <c r="A172" i="32"/>
  <c r="S171" i="32"/>
  <c r="C171" i="32"/>
  <c r="B171" i="32"/>
  <c r="A171" i="32"/>
  <c r="C170" i="32"/>
  <c r="B170" i="32"/>
  <c r="A170" i="32"/>
  <c r="S169" i="32"/>
  <c r="C169" i="32"/>
  <c r="B169" i="32"/>
  <c r="A169" i="32"/>
  <c r="S168" i="32"/>
  <c r="C168" i="32"/>
  <c r="B168" i="32"/>
  <c r="A168" i="32"/>
  <c r="S167" i="32"/>
  <c r="C167" i="32"/>
  <c r="B167" i="32"/>
  <c r="A167" i="32"/>
  <c r="C166" i="32"/>
  <c r="B166" i="32"/>
  <c r="A166" i="32"/>
  <c r="S165" i="32"/>
  <c r="C165" i="32"/>
  <c r="B165" i="32"/>
  <c r="A165" i="32"/>
  <c r="S164" i="32"/>
  <c r="C164" i="32"/>
  <c r="B164" i="32"/>
  <c r="A164" i="32"/>
  <c r="S163" i="32"/>
  <c r="C163" i="32"/>
  <c r="B163" i="32"/>
  <c r="A163" i="32"/>
  <c r="S162" i="32"/>
  <c r="C162" i="32"/>
  <c r="B162" i="32"/>
  <c r="A162" i="32"/>
  <c r="S161" i="32"/>
  <c r="C161" i="32"/>
  <c r="B161" i="32"/>
  <c r="A161" i="32"/>
  <c r="S160" i="32"/>
  <c r="C160" i="32"/>
  <c r="B160" i="32"/>
  <c r="A160" i="32"/>
  <c r="S159" i="32"/>
  <c r="C159" i="32"/>
  <c r="B159" i="32"/>
  <c r="A159" i="32"/>
  <c r="S158" i="32"/>
  <c r="C158" i="32"/>
  <c r="B158" i="32"/>
  <c r="A158" i="32"/>
  <c r="S157" i="32"/>
  <c r="C157" i="32"/>
  <c r="B157" i="32"/>
  <c r="A157" i="32"/>
  <c r="S156" i="32"/>
  <c r="C156" i="32"/>
  <c r="B156" i="32"/>
  <c r="A156" i="32"/>
  <c r="S155" i="32"/>
  <c r="C155" i="32"/>
  <c r="B155" i="32"/>
  <c r="A155" i="32"/>
  <c r="S154" i="32"/>
  <c r="C154" i="32"/>
  <c r="B154" i="32"/>
  <c r="A154" i="32"/>
  <c r="S153" i="32"/>
  <c r="C153" i="32"/>
  <c r="B153" i="32"/>
  <c r="A153" i="32"/>
  <c r="S152" i="32"/>
  <c r="C152" i="32"/>
  <c r="B152" i="32"/>
  <c r="A152" i="32"/>
  <c r="S151" i="32"/>
  <c r="C151" i="32"/>
  <c r="B151" i="32"/>
  <c r="A151" i="32"/>
  <c r="S150" i="32"/>
  <c r="C150" i="32"/>
  <c r="B150" i="32"/>
  <c r="A150" i="32"/>
  <c r="S149" i="32"/>
  <c r="C149" i="32"/>
  <c r="B149" i="32"/>
  <c r="A149" i="32"/>
  <c r="S148" i="32"/>
  <c r="C148" i="32"/>
  <c r="B148" i="32"/>
  <c r="A148" i="32"/>
  <c r="S147" i="32"/>
  <c r="C147" i="32"/>
  <c r="B147" i="32"/>
  <c r="A147" i="32"/>
  <c r="S146" i="32"/>
  <c r="C146" i="32"/>
  <c r="B146" i="32"/>
  <c r="A146" i="32"/>
  <c r="S145" i="32"/>
  <c r="C145" i="32"/>
  <c r="B145" i="32"/>
  <c r="A145" i="32"/>
  <c r="S144" i="32"/>
  <c r="C144" i="32"/>
  <c r="B144" i="32"/>
  <c r="A144" i="32"/>
  <c r="S143" i="32"/>
  <c r="C143" i="32"/>
  <c r="B143" i="32"/>
  <c r="A143" i="32"/>
  <c r="S142" i="32"/>
  <c r="C142" i="32"/>
  <c r="B142" i="32"/>
  <c r="A142" i="32"/>
  <c r="S141" i="32"/>
  <c r="C141" i="32"/>
  <c r="B141" i="32"/>
  <c r="A141" i="32"/>
  <c r="S140" i="32"/>
  <c r="C140" i="32"/>
  <c r="B140" i="32"/>
  <c r="A140" i="32"/>
  <c r="S139" i="32"/>
  <c r="C139" i="32"/>
  <c r="B139" i="32"/>
  <c r="A139" i="32"/>
  <c r="S138" i="32"/>
  <c r="C138" i="32"/>
  <c r="B138" i="32"/>
  <c r="A138" i="32"/>
  <c r="S137" i="32"/>
  <c r="C137" i="32"/>
  <c r="B137" i="32"/>
  <c r="A137" i="32"/>
  <c r="S136" i="32"/>
  <c r="C136" i="32"/>
  <c r="B136" i="32"/>
  <c r="A136" i="32"/>
  <c r="S135" i="32"/>
  <c r="C135" i="32"/>
  <c r="B135" i="32"/>
  <c r="A135" i="32"/>
  <c r="S134" i="32"/>
  <c r="C134" i="32"/>
  <c r="B134" i="32"/>
  <c r="A134" i="32"/>
  <c r="S133" i="32"/>
  <c r="C133" i="32"/>
  <c r="B133" i="32"/>
  <c r="A133" i="32"/>
  <c r="S132" i="32"/>
  <c r="C132" i="32"/>
  <c r="B132" i="32"/>
  <c r="A132" i="32"/>
  <c r="S131" i="32"/>
  <c r="C131" i="32"/>
  <c r="B131" i="32"/>
  <c r="A131" i="32"/>
  <c r="S130" i="32"/>
  <c r="C130" i="32"/>
  <c r="B130" i="32"/>
  <c r="A130" i="32"/>
  <c r="S129" i="32"/>
  <c r="C129" i="32"/>
  <c r="B129" i="32"/>
  <c r="A129" i="32"/>
  <c r="S128" i="32"/>
  <c r="C128" i="32"/>
  <c r="B128" i="32"/>
  <c r="A128" i="32"/>
  <c r="S127" i="32"/>
  <c r="C127" i="32"/>
  <c r="B127" i="32"/>
  <c r="A127" i="32"/>
  <c r="S126" i="32"/>
  <c r="C126" i="32"/>
  <c r="B126" i="32"/>
  <c r="A126" i="32"/>
  <c r="S125" i="32"/>
  <c r="C125" i="32"/>
  <c r="B125" i="32"/>
  <c r="A125" i="32"/>
  <c r="S124" i="32"/>
  <c r="C124" i="32"/>
  <c r="B124" i="32"/>
  <c r="A124" i="32"/>
  <c r="S123" i="32"/>
  <c r="C123" i="32"/>
  <c r="B123" i="32"/>
  <c r="A123" i="32"/>
  <c r="S122" i="32"/>
  <c r="C122" i="32"/>
  <c r="B122" i="32"/>
  <c r="A122" i="32"/>
  <c r="S121" i="32"/>
  <c r="C121" i="32"/>
  <c r="B121" i="32"/>
  <c r="A121" i="32"/>
  <c r="S120" i="32"/>
  <c r="C120" i="32"/>
  <c r="B120" i="32"/>
  <c r="A120" i="32"/>
  <c r="S119" i="32"/>
  <c r="C119" i="32"/>
  <c r="B119" i="32"/>
  <c r="A119" i="32"/>
  <c r="S118" i="32"/>
  <c r="C118" i="32"/>
  <c r="B118" i="32"/>
  <c r="A118" i="32"/>
  <c r="S117" i="32"/>
  <c r="C117" i="32"/>
  <c r="B117" i="32"/>
  <c r="A117" i="32"/>
  <c r="S116" i="32"/>
  <c r="C116" i="32"/>
  <c r="B116" i="32"/>
  <c r="A116" i="32"/>
  <c r="S115" i="32"/>
  <c r="C115" i="32"/>
  <c r="B115" i="32"/>
  <c r="A115" i="32"/>
  <c r="S114" i="32"/>
  <c r="C114" i="32"/>
  <c r="B114" i="32"/>
  <c r="A114" i="32"/>
  <c r="S113" i="32"/>
  <c r="C113" i="32"/>
  <c r="B113" i="32"/>
  <c r="A113" i="32"/>
  <c r="S112" i="32"/>
  <c r="C112" i="32"/>
  <c r="B112" i="32"/>
  <c r="A112" i="32"/>
  <c r="S111" i="32"/>
  <c r="C111" i="32"/>
  <c r="B111" i="32"/>
  <c r="A111" i="32"/>
  <c r="S110" i="32"/>
  <c r="C110" i="32"/>
  <c r="B110" i="32"/>
  <c r="A110" i="32"/>
  <c r="S109" i="32"/>
  <c r="C109" i="32"/>
  <c r="B109" i="32"/>
  <c r="A109" i="32"/>
  <c r="S108" i="32"/>
  <c r="C108" i="32"/>
  <c r="B108" i="32"/>
  <c r="A108" i="32"/>
  <c r="S107" i="32"/>
  <c r="C107" i="32"/>
  <c r="B107" i="32"/>
  <c r="A107" i="32"/>
  <c r="S106" i="32"/>
  <c r="C106" i="32"/>
  <c r="B106" i="32"/>
  <c r="A106" i="32"/>
  <c r="S105" i="32"/>
  <c r="C105" i="32"/>
  <c r="B105" i="32"/>
  <c r="A105" i="32"/>
  <c r="S104" i="32"/>
  <c r="C104" i="32"/>
  <c r="B104" i="32"/>
  <c r="A104" i="32"/>
  <c r="S103" i="32"/>
  <c r="C103" i="32"/>
  <c r="B103" i="32"/>
  <c r="A103" i="32"/>
  <c r="S102" i="32"/>
  <c r="C102" i="32"/>
  <c r="B102" i="32"/>
  <c r="A102" i="32"/>
  <c r="S101" i="32"/>
  <c r="C101" i="32"/>
  <c r="B101" i="32"/>
  <c r="A101" i="32"/>
  <c r="S100" i="32"/>
  <c r="C100" i="32"/>
  <c r="B100" i="32"/>
  <c r="A100" i="32"/>
  <c r="S99" i="32"/>
  <c r="C99" i="32"/>
  <c r="B99" i="32"/>
  <c r="A99" i="32"/>
  <c r="S98" i="32"/>
  <c r="C98" i="32"/>
  <c r="B98" i="32"/>
  <c r="A98" i="32"/>
  <c r="S97" i="32"/>
  <c r="C97" i="32"/>
  <c r="B97" i="32"/>
  <c r="A97" i="32"/>
  <c r="S96" i="32"/>
  <c r="C96" i="32"/>
  <c r="B96" i="32"/>
  <c r="A96" i="32"/>
  <c r="S95" i="32"/>
  <c r="C95" i="32"/>
  <c r="B95" i="32"/>
  <c r="A95" i="32"/>
  <c r="S94" i="32"/>
  <c r="C94" i="32"/>
  <c r="B94" i="32"/>
  <c r="A94" i="32"/>
  <c r="S93" i="32"/>
  <c r="C93" i="32"/>
  <c r="B93" i="32"/>
  <c r="A93" i="32"/>
  <c r="S92" i="32"/>
  <c r="C92" i="32"/>
  <c r="B92" i="32"/>
  <c r="A92" i="32"/>
  <c r="S91" i="32"/>
  <c r="C91" i="32"/>
  <c r="B91" i="32"/>
  <c r="A91" i="32"/>
  <c r="S90" i="32"/>
  <c r="C90" i="32"/>
  <c r="B90" i="32"/>
  <c r="A90" i="32"/>
  <c r="S89" i="32"/>
  <c r="C89" i="32"/>
  <c r="B89" i="32"/>
  <c r="A89" i="32"/>
  <c r="S88" i="32"/>
  <c r="C88" i="32"/>
  <c r="B88" i="32"/>
  <c r="A88" i="32"/>
  <c r="S87" i="32"/>
  <c r="C87" i="32"/>
  <c r="B87" i="32"/>
  <c r="A87" i="32"/>
  <c r="S86" i="32"/>
  <c r="C86" i="32"/>
  <c r="B86" i="32"/>
  <c r="A86" i="32"/>
  <c r="S85" i="32"/>
  <c r="C85" i="32"/>
  <c r="B85" i="32"/>
  <c r="A85" i="32"/>
  <c r="S84" i="32"/>
  <c r="C84" i="32"/>
  <c r="B84" i="32"/>
  <c r="A84" i="32"/>
  <c r="S83" i="32"/>
  <c r="C83" i="32"/>
  <c r="B83" i="32"/>
  <c r="A83" i="32"/>
  <c r="S82" i="32"/>
  <c r="C82" i="32"/>
  <c r="B82" i="32"/>
  <c r="A82" i="32"/>
  <c r="S81" i="32"/>
  <c r="C81" i="32"/>
  <c r="B81" i="32"/>
  <c r="A81" i="32"/>
  <c r="S80" i="32"/>
  <c r="C80" i="32"/>
  <c r="B80" i="32"/>
  <c r="A80" i="32"/>
  <c r="S79" i="32"/>
  <c r="C79" i="32"/>
  <c r="B79" i="32"/>
  <c r="A79" i="32"/>
  <c r="S78" i="32"/>
  <c r="C78" i="32"/>
  <c r="B78" i="32"/>
  <c r="A78" i="32"/>
  <c r="S77" i="32"/>
  <c r="C77" i="32"/>
  <c r="B77" i="32"/>
  <c r="A77" i="32"/>
  <c r="S76" i="32"/>
  <c r="C76" i="32"/>
  <c r="B76" i="32"/>
  <c r="A76" i="32"/>
  <c r="S75" i="32"/>
  <c r="C75" i="32"/>
  <c r="B75" i="32"/>
  <c r="A75" i="32"/>
  <c r="S74" i="32"/>
  <c r="C74" i="32"/>
  <c r="B74" i="32"/>
  <c r="A74" i="32"/>
  <c r="S73" i="32"/>
  <c r="C73" i="32"/>
  <c r="B73" i="32"/>
  <c r="A73" i="32"/>
  <c r="S72" i="32"/>
  <c r="C72" i="32"/>
  <c r="B72" i="32"/>
  <c r="A72" i="32"/>
  <c r="S71" i="32"/>
  <c r="C71" i="32"/>
  <c r="B71" i="32"/>
  <c r="A71" i="32"/>
  <c r="S70" i="32"/>
  <c r="C70" i="32"/>
  <c r="B70" i="32"/>
  <c r="A70" i="32"/>
  <c r="S69" i="32"/>
  <c r="C69" i="32"/>
  <c r="B69" i="32"/>
  <c r="A69" i="32"/>
  <c r="S68" i="32"/>
  <c r="C68" i="32"/>
  <c r="B68" i="32"/>
  <c r="A68" i="32"/>
  <c r="S67" i="32"/>
  <c r="C67" i="32"/>
  <c r="B67" i="32"/>
  <c r="A67" i="32"/>
  <c r="S66" i="32"/>
  <c r="C66" i="32"/>
  <c r="B66" i="32"/>
  <c r="A66" i="32"/>
  <c r="S65" i="32"/>
  <c r="C65" i="32"/>
  <c r="B65" i="32"/>
  <c r="A65" i="32"/>
  <c r="S64" i="32"/>
  <c r="C64" i="32"/>
  <c r="B64" i="32"/>
  <c r="A64" i="32"/>
  <c r="S63" i="32"/>
  <c r="C63" i="32"/>
  <c r="B63" i="32"/>
  <c r="A63" i="32"/>
  <c r="S62" i="32"/>
  <c r="C62" i="32"/>
  <c r="B62" i="32"/>
  <c r="A62" i="32"/>
  <c r="S61" i="32"/>
  <c r="C61" i="32"/>
  <c r="B61" i="32"/>
  <c r="A61" i="32"/>
  <c r="S60" i="32"/>
  <c r="C60" i="32"/>
  <c r="B60" i="32"/>
  <c r="A60" i="32"/>
  <c r="S59" i="32"/>
  <c r="C59" i="32"/>
  <c r="B59" i="32"/>
  <c r="A59" i="32"/>
  <c r="S58" i="32"/>
  <c r="C58" i="32"/>
  <c r="B58" i="32"/>
  <c r="A58" i="32"/>
  <c r="S57" i="32"/>
  <c r="C57" i="32"/>
  <c r="B57" i="32"/>
  <c r="A57" i="32"/>
  <c r="S56" i="32"/>
  <c r="C56" i="32"/>
  <c r="B56" i="32"/>
  <c r="A56" i="32"/>
  <c r="S55" i="32"/>
  <c r="C55" i="32"/>
  <c r="B55" i="32"/>
  <c r="A55" i="32"/>
  <c r="S54" i="32"/>
  <c r="C54" i="32"/>
  <c r="B54" i="32"/>
  <c r="A54" i="32"/>
  <c r="S53" i="32"/>
  <c r="C53" i="32"/>
  <c r="B53" i="32"/>
  <c r="A53" i="32"/>
  <c r="S52" i="32"/>
  <c r="C52" i="32"/>
  <c r="B52" i="32"/>
  <c r="A52" i="32"/>
  <c r="S51" i="32"/>
  <c r="C51" i="32"/>
  <c r="B51" i="32"/>
  <c r="A51" i="32"/>
  <c r="S50" i="32"/>
  <c r="C50" i="32"/>
  <c r="B50" i="32"/>
  <c r="A50" i="32"/>
  <c r="S49" i="32"/>
  <c r="C49" i="32"/>
  <c r="B49" i="32"/>
  <c r="A49" i="32"/>
  <c r="S48" i="32"/>
  <c r="C48" i="32"/>
  <c r="B48" i="32"/>
  <c r="A48" i="32"/>
  <c r="S47" i="32"/>
  <c r="C47" i="32"/>
  <c r="B47" i="32"/>
  <c r="A47" i="32"/>
  <c r="S46" i="32"/>
  <c r="C46" i="32"/>
  <c r="B46" i="32"/>
  <c r="A46" i="32"/>
  <c r="S45" i="32"/>
  <c r="C45" i="32"/>
  <c r="B45" i="32"/>
  <c r="A45" i="32"/>
  <c r="S44" i="32"/>
  <c r="C44" i="32"/>
  <c r="B44" i="32"/>
  <c r="A44" i="32"/>
  <c r="S43" i="32"/>
  <c r="C43" i="32"/>
  <c r="B43" i="32"/>
  <c r="A43" i="32"/>
  <c r="S42" i="32"/>
  <c r="C42" i="32"/>
  <c r="B42" i="32"/>
  <c r="A42" i="32"/>
  <c r="S41" i="32"/>
  <c r="C41" i="32"/>
  <c r="B41" i="32"/>
  <c r="A41" i="32"/>
  <c r="S40" i="32"/>
  <c r="C40" i="32"/>
  <c r="B40" i="32"/>
  <c r="A40" i="32"/>
  <c r="S39" i="32"/>
  <c r="C39" i="32"/>
  <c r="B39" i="32"/>
  <c r="A39" i="32"/>
  <c r="S38" i="32"/>
  <c r="C38" i="32"/>
  <c r="B38" i="32"/>
  <c r="A38" i="32"/>
  <c r="S37" i="32"/>
  <c r="C37" i="32"/>
  <c r="B37" i="32"/>
  <c r="A37" i="32"/>
  <c r="S36" i="32"/>
  <c r="C36" i="32"/>
  <c r="B36" i="32"/>
  <c r="A36" i="32"/>
  <c r="S35" i="32"/>
  <c r="C35" i="32"/>
  <c r="B35" i="32"/>
  <c r="A35" i="32"/>
  <c r="S34" i="32"/>
  <c r="C34" i="32"/>
  <c r="B34" i="32"/>
  <c r="A34" i="32"/>
  <c r="S33" i="32"/>
  <c r="C33" i="32"/>
  <c r="B33" i="32"/>
  <c r="A33" i="32"/>
  <c r="S32" i="32"/>
  <c r="C32" i="32"/>
  <c r="B32" i="32"/>
  <c r="A32" i="32"/>
  <c r="S31" i="32"/>
  <c r="C31" i="32"/>
  <c r="B31" i="32"/>
  <c r="A31" i="32"/>
  <c r="S30" i="32"/>
  <c r="C30" i="32"/>
  <c r="B30" i="32"/>
  <c r="A30" i="32"/>
  <c r="S29" i="32"/>
  <c r="C29" i="32"/>
  <c r="B29" i="32"/>
  <c r="A29" i="32"/>
  <c r="S28" i="32"/>
  <c r="C28" i="32"/>
  <c r="B28" i="32"/>
  <c r="A28" i="32"/>
  <c r="S27" i="32"/>
  <c r="C27" i="32"/>
  <c r="B27" i="32"/>
  <c r="A27" i="32"/>
  <c r="S26" i="32"/>
  <c r="C26" i="32"/>
  <c r="B26" i="32"/>
  <c r="A26" i="32"/>
  <c r="S25" i="32"/>
  <c r="C25" i="32"/>
  <c r="B25" i="32"/>
  <c r="A25" i="32"/>
  <c r="S24" i="32"/>
  <c r="C24" i="32"/>
  <c r="B24" i="32"/>
  <c r="A24" i="32"/>
  <c r="S23" i="32"/>
  <c r="C23" i="32"/>
  <c r="B23" i="32"/>
  <c r="A23" i="32"/>
  <c r="S22" i="32"/>
  <c r="C22" i="32"/>
  <c r="B22" i="32"/>
  <c r="A22" i="32"/>
  <c r="S21" i="32"/>
  <c r="C21" i="32"/>
  <c r="B21" i="32"/>
  <c r="A21" i="32"/>
  <c r="S20" i="32"/>
  <c r="C20" i="32"/>
  <c r="B20" i="32"/>
  <c r="A20" i="32"/>
  <c r="S19" i="32"/>
  <c r="C19" i="32"/>
  <c r="B19" i="32"/>
  <c r="A19" i="32"/>
  <c r="S18" i="32"/>
  <c r="C18" i="32"/>
  <c r="B18" i="32"/>
  <c r="A18" i="32"/>
  <c r="S17" i="32"/>
  <c r="C17" i="32"/>
  <c r="B17" i="32"/>
  <c r="A17" i="32"/>
  <c r="S16" i="32"/>
  <c r="C16" i="32"/>
  <c r="B16" i="32"/>
  <c r="A16" i="32"/>
  <c r="S15" i="32"/>
  <c r="C15" i="32"/>
  <c r="B15" i="32"/>
  <c r="A15" i="32"/>
  <c r="S14" i="32"/>
  <c r="C14" i="32"/>
  <c r="B14" i="32"/>
  <c r="A14" i="32"/>
  <c r="S13" i="32"/>
  <c r="C13" i="32"/>
  <c r="B13" i="32"/>
  <c r="A13" i="32"/>
  <c r="S12" i="32"/>
  <c r="C12" i="32"/>
  <c r="B12" i="32"/>
  <c r="A12" i="32"/>
  <c r="S11" i="32"/>
  <c r="C11" i="32"/>
  <c r="B11" i="32"/>
  <c r="A11" i="32"/>
  <c r="S10" i="32"/>
  <c r="C10" i="32"/>
  <c r="B10" i="32"/>
  <c r="A10" i="32"/>
  <c r="S9" i="32"/>
  <c r="C9" i="32"/>
  <c r="B9" i="32"/>
  <c r="A9" i="32"/>
  <c r="S8" i="32"/>
  <c r="C8" i="32"/>
  <c r="B8" i="32"/>
  <c r="A8" i="32"/>
  <c r="S7" i="32"/>
  <c r="C7" i="32"/>
  <c r="B7" i="32"/>
  <c r="A7" i="32"/>
  <c r="S6" i="32"/>
  <c r="C6" i="32"/>
  <c r="B6" i="32"/>
  <c r="A6" i="32"/>
  <c r="S5" i="32"/>
  <c r="C5" i="32"/>
  <c r="B5" i="32"/>
  <c r="A5" i="32"/>
  <c r="S4" i="32"/>
  <c r="C4" i="32"/>
  <c r="B4" i="32"/>
  <c r="A4" i="32"/>
  <c r="S3" i="32"/>
  <c r="C3" i="32"/>
  <c r="B3" i="32"/>
  <c r="A3" i="32"/>
  <c r="S252" i="34" l="1"/>
  <c r="S256" i="34"/>
  <c r="S260" i="34"/>
  <c r="S264" i="34"/>
  <c r="S268" i="34"/>
  <c r="S272" i="34"/>
  <c r="S276" i="34"/>
  <c r="S280" i="34"/>
  <c r="S284" i="34"/>
  <c r="S288" i="34"/>
  <c r="S292" i="34"/>
  <c r="S296" i="34"/>
  <c r="S300" i="34"/>
  <c r="S304" i="34"/>
  <c r="S308" i="34"/>
  <c r="S312" i="34"/>
  <c r="S316" i="34"/>
  <c r="S371" i="34"/>
  <c r="S379" i="34"/>
  <c r="S387" i="34"/>
  <c r="S395" i="34"/>
  <c r="S403" i="34"/>
  <c r="S411" i="34"/>
  <c r="S419" i="34"/>
  <c r="S427" i="34"/>
  <c r="S435" i="34"/>
  <c r="S443" i="34"/>
  <c r="S451" i="34"/>
  <c r="S375" i="34"/>
  <c r="S383" i="34"/>
  <c r="S391" i="34"/>
  <c r="S399" i="34"/>
  <c r="S407" i="34"/>
  <c r="S415" i="34"/>
  <c r="S423" i="34"/>
  <c r="S431" i="34"/>
  <c r="S439" i="34"/>
  <c r="S447" i="34"/>
  <c r="S455" i="34"/>
  <c r="S711" i="34"/>
  <c r="S719" i="34"/>
  <c r="S709" i="34"/>
  <c r="S717" i="34"/>
  <c r="S707" i="34"/>
  <c r="S715" i="34"/>
  <c r="S723" i="34"/>
  <c r="S835" i="34"/>
  <c r="S839" i="34"/>
  <c r="S843" i="34"/>
  <c r="S851" i="34"/>
  <c r="S912" i="34"/>
  <c r="S916" i="34"/>
  <c r="S920" i="34"/>
  <c r="S924" i="34"/>
  <c r="S928" i="34"/>
  <c r="S932" i="34"/>
  <c r="S936" i="34"/>
  <c r="S940" i="34"/>
  <c r="S944" i="34"/>
  <c r="S948" i="34"/>
  <c r="S952" i="34"/>
  <c r="S956" i="34"/>
  <c r="S960" i="34"/>
  <c r="S964" i="34"/>
  <c r="S968" i="34"/>
  <c r="S972" i="34"/>
  <c r="S976" i="34"/>
  <c r="S980" i="34"/>
  <c r="S984" i="34"/>
  <c r="S990" i="34"/>
  <c r="S998" i="34"/>
  <c r="S833" i="34"/>
  <c r="S837" i="34"/>
  <c r="S841" i="34"/>
  <c r="S845" i="34"/>
  <c r="S849" i="34"/>
  <c r="S853" i="34"/>
  <c r="S988" i="34"/>
  <c r="S996" i="34"/>
  <c r="S234" i="32"/>
  <c r="S238" i="32"/>
  <c r="S242" i="32"/>
  <c r="S246" i="32"/>
  <c r="S250" i="32"/>
  <c r="S166" i="32"/>
  <c r="S240" i="32"/>
  <c r="S244" i="32"/>
  <c r="S248" i="32"/>
  <c r="S252" i="32"/>
  <c r="S170" i="32"/>
  <c r="S492" i="32"/>
  <c r="S500" i="32"/>
  <c r="S508" i="32"/>
  <c r="S516" i="32"/>
  <c r="S520" i="32"/>
  <c r="S488" i="32"/>
  <c r="S496" i="32"/>
  <c r="S504" i="32"/>
  <c r="S512" i="32"/>
  <c r="S518" i="32"/>
  <c r="S522" i="32"/>
  <c r="S663" i="32"/>
  <c r="S659" i="32"/>
  <c r="S834" i="32"/>
  <c r="S838" i="32"/>
  <c r="S842" i="32"/>
  <c r="S846" i="32"/>
  <c r="S850" i="32"/>
  <c r="S854" i="32"/>
  <c r="S858" i="32"/>
  <c r="S862" i="32"/>
  <c r="S866" i="32"/>
  <c r="S870" i="32"/>
  <c r="S874" i="32"/>
  <c r="S878" i="32"/>
  <c r="S882" i="32"/>
  <c r="S836" i="32"/>
  <c r="S840" i="32"/>
  <c r="S844" i="32"/>
  <c r="S848" i="32"/>
  <c r="S852" i="32"/>
  <c r="S856" i="32"/>
  <c r="S860" i="32"/>
  <c r="S864" i="32"/>
  <c r="S868" i="32"/>
  <c r="S872" i="32"/>
  <c r="S876" i="32"/>
  <c r="S880" i="32"/>
  <c r="C4" i="8" l="1"/>
  <c r="D4" i="8"/>
  <c r="C5" i="8"/>
  <c r="D5" i="8"/>
  <c r="C6" i="8"/>
  <c r="C7" i="8"/>
  <c r="D7" i="8"/>
  <c r="C8" i="8"/>
  <c r="D8" i="8"/>
  <c r="C9" i="8"/>
  <c r="D9" i="8"/>
  <c r="C10" i="8"/>
  <c r="D10" i="8"/>
  <c r="C11" i="8"/>
  <c r="D11" i="8"/>
  <c r="C12" i="8"/>
  <c r="D12" i="8"/>
  <c r="C13" i="8"/>
  <c r="D13" i="8"/>
  <c r="C14" i="8"/>
  <c r="D14" i="8"/>
  <c r="C15" i="8"/>
  <c r="D15" i="8"/>
  <c r="C16" i="8"/>
  <c r="D16" i="8"/>
  <c r="C17" i="8"/>
  <c r="D17" i="8"/>
  <c r="C18" i="8"/>
  <c r="D18" i="8"/>
  <c r="C19" i="8"/>
  <c r="D19" i="8"/>
  <c r="C20" i="8"/>
  <c r="D20" i="8"/>
  <c r="C21" i="8"/>
  <c r="D21" i="8"/>
  <c r="C22" i="8"/>
  <c r="D22" i="8"/>
  <c r="C23" i="8"/>
  <c r="D23" i="8"/>
  <c r="C24" i="8"/>
  <c r="D24" i="8"/>
  <c r="C25" i="8"/>
  <c r="D25" i="8"/>
  <c r="C26" i="8"/>
  <c r="D26" i="8"/>
  <c r="C27" i="8"/>
  <c r="D27" i="8"/>
  <c r="C28" i="8"/>
  <c r="D28" i="8"/>
  <c r="C29" i="8"/>
  <c r="D29" i="8"/>
  <c r="C30" i="8"/>
  <c r="D30" i="8"/>
  <c r="C31" i="8"/>
  <c r="D31" i="8"/>
  <c r="C32" i="8"/>
  <c r="D32" i="8"/>
  <c r="C33" i="8"/>
  <c r="D33" i="8"/>
  <c r="C34" i="8"/>
  <c r="D34" i="8"/>
  <c r="C35" i="8"/>
  <c r="D35" i="8"/>
  <c r="C36" i="8"/>
  <c r="D36" i="8"/>
  <c r="C37" i="8"/>
  <c r="D37" i="8"/>
  <c r="C38" i="8"/>
  <c r="D38" i="8"/>
  <c r="C39" i="8"/>
  <c r="D39" i="8"/>
  <c r="C40" i="8"/>
  <c r="D40" i="8"/>
  <c r="C41" i="8"/>
  <c r="D41" i="8"/>
  <c r="C42" i="8"/>
  <c r="D42" i="8"/>
  <c r="C43" i="8"/>
  <c r="D43" i="8"/>
  <c r="C44" i="8"/>
  <c r="D44" i="8"/>
  <c r="C45" i="8"/>
  <c r="D45" i="8"/>
  <c r="C46" i="8"/>
  <c r="D46" i="8"/>
  <c r="C47" i="8"/>
  <c r="D47" i="8"/>
  <c r="C48" i="8"/>
  <c r="D48" i="8"/>
  <c r="C49" i="8"/>
  <c r="D49" i="8"/>
  <c r="C50" i="8"/>
  <c r="D50" i="8"/>
  <c r="C51" i="8"/>
  <c r="D51" i="8"/>
  <c r="C52" i="8"/>
  <c r="D52" i="8"/>
  <c r="C53" i="8"/>
  <c r="D53" i="8"/>
  <c r="C54" i="8"/>
  <c r="D54" i="8"/>
  <c r="C55" i="8"/>
  <c r="D55" i="8"/>
  <c r="C56" i="8"/>
  <c r="D56" i="8"/>
  <c r="C57" i="8"/>
  <c r="D57" i="8"/>
  <c r="C58" i="8"/>
  <c r="D58" i="8"/>
  <c r="C59" i="8"/>
  <c r="D59" i="8"/>
  <c r="C60" i="8"/>
  <c r="D60" i="8"/>
  <c r="C61" i="8"/>
  <c r="D61" i="8"/>
  <c r="C62" i="8"/>
  <c r="D62" i="8"/>
  <c r="C63" i="8"/>
  <c r="D63" i="8"/>
  <c r="C64" i="8"/>
  <c r="D64" i="8"/>
  <c r="C65" i="8"/>
  <c r="D65" i="8"/>
  <c r="C66" i="8"/>
  <c r="D66" i="8"/>
  <c r="C67" i="8"/>
  <c r="D67" i="8"/>
  <c r="C68" i="8"/>
  <c r="D68" i="8"/>
  <c r="C69" i="8"/>
  <c r="D69" i="8"/>
  <c r="C70" i="8"/>
  <c r="D70" i="8"/>
  <c r="C71" i="8"/>
  <c r="D71" i="8"/>
  <c r="C72" i="8"/>
  <c r="D72" i="8"/>
  <c r="C73" i="8"/>
  <c r="D73" i="8"/>
  <c r="C74" i="8"/>
  <c r="D74" i="8"/>
  <c r="C75" i="8"/>
  <c r="D75" i="8"/>
  <c r="C76" i="8"/>
  <c r="D76" i="8"/>
  <c r="C77" i="8"/>
  <c r="D77" i="8"/>
  <c r="C78" i="8"/>
  <c r="D78" i="8"/>
  <c r="C79" i="8"/>
  <c r="D79" i="8"/>
  <c r="C80" i="8"/>
  <c r="D80" i="8"/>
  <c r="C81" i="8"/>
  <c r="D81" i="8"/>
  <c r="C82" i="8"/>
  <c r="D82" i="8"/>
  <c r="C83" i="8"/>
  <c r="D83" i="8"/>
  <c r="C84" i="8"/>
  <c r="D84" i="8"/>
  <c r="C85" i="8"/>
  <c r="D85" i="8"/>
  <c r="C86" i="8"/>
  <c r="D86" i="8"/>
  <c r="C87" i="8"/>
  <c r="D87" i="8"/>
  <c r="C88" i="8"/>
  <c r="D88" i="8"/>
  <c r="C89" i="8"/>
  <c r="D89" i="8"/>
  <c r="C90" i="8"/>
  <c r="D90" i="8"/>
  <c r="C91" i="8"/>
  <c r="D91" i="8"/>
  <c r="C92" i="8"/>
  <c r="D92" i="8"/>
  <c r="C93" i="8"/>
  <c r="D93" i="8"/>
  <c r="C94" i="8"/>
  <c r="D94" i="8"/>
  <c r="C95" i="8"/>
  <c r="D95" i="8"/>
  <c r="C96" i="8"/>
  <c r="D96" i="8"/>
  <c r="C97" i="8"/>
  <c r="D97" i="8"/>
  <c r="C98" i="8"/>
  <c r="D98" i="8"/>
  <c r="C99" i="8"/>
  <c r="D99" i="8"/>
  <c r="C100" i="8"/>
  <c r="D100" i="8"/>
  <c r="C101" i="8"/>
  <c r="D101" i="8"/>
  <c r="C102" i="8"/>
  <c r="D102" i="8"/>
  <c r="C103" i="8"/>
  <c r="D103" i="8"/>
  <c r="C104" i="8"/>
  <c r="D104" i="8"/>
  <c r="C105" i="8"/>
  <c r="D105" i="8"/>
  <c r="C106" i="8"/>
  <c r="D106" i="8"/>
  <c r="C107" i="8"/>
  <c r="D107" i="8"/>
  <c r="C108" i="8"/>
  <c r="D108" i="8"/>
  <c r="C109" i="8"/>
  <c r="D109" i="8"/>
  <c r="C110" i="8"/>
  <c r="D110" i="8"/>
  <c r="C111" i="8"/>
  <c r="D111" i="8"/>
  <c r="C112" i="8"/>
  <c r="D112" i="8"/>
  <c r="C113" i="8"/>
  <c r="D113" i="8"/>
  <c r="C114" i="8"/>
  <c r="D114" i="8"/>
  <c r="C115" i="8"/>
  <c r="D115" i="8"/>
  <c r="C116" i="8"/>
  <c r="D116" i="8"/>
  <c r="C117" i="8"/>
  <c r="D117" i="8"/>
  <c r="C118" i="8"/>
  <c r="D118" i="8"/>
  <c r="C119" i="8"/>
  <c r="D119" i="8"/>
  <c r="C120" i="8"/>
  <c r="D120" i="8"/>
  <c r="C121" i="8"/>
  <c r="D121" i="8"/>
  <c r="C122" i="8"/>
  <c r="D122" i="8"/>
  <c r="C123" i="8"/>
  <c r="D123" i="8"/>
  <c r="C124" i="8"/>
  <c r="D124" i="8"/>
  <c r="C125" i="8"/>
  <c r="D125" i="8"/>
  <c r="C126" i="8"/>
  <c r="D126" i="8"/>
  <c r="C127" i="8"/>
  <c r="D127" i="8"/>
  <c r="C128" i="8"/>
  <c r="D128" i="8"/>
  <c r="C129" i="8"/>
  <c r="D129" i="8"/>
  <c r="C130" i="8"/>
  <c r="D130" i="8"/>
  <c r="C131" i="8"/>
  <c r="D131" i="8"/>
  <c r="C132" i="8"/>
  <c r="D132" i="8"/>
  <c r="C133" i="8"/>
  <c r="D133" i="8"/>
  <c r="C134" i="8"/>
  <c r="D134" i="8"/>
  <c r="C135" i="8"/>
  <c r="D135" i="8"/>
  <c r="C136" i="8"/>
  <c r="D136" i="8"/>
  <c r="C137" i="8"/>
  <c r="D137" i="8"/>
  <c r="C138" i="8"/>
  <c r="D138" i="8"/>
  <c r="C139" i="8"/>
  <c r="D139" i="8"/>
  <c r="C140" i="8"/>
  <c r="D140" i="8"/>
  <c r="C141" i="8"/>
  <c r="D141" i="8"/>
  <c r="C142" i="8"/>
  <c r="D142" i="8"/>
  <c r="C143" i="8"/>
  <c r="D143" i="8"/>
  <c r="C144" i="8"/>
  <c r="D144" i="8"/>
  <c r="C145" i="8"/>
  <c r="D145" i="8"/>
  <c r="C146" i="8"/>
  <c r="D146" i="8"/>
  <c r="C147" i="8"/>
  <c r="D147" i="8"/>
  <c r="C148" i="8"/>
  <c r="D148" i="8"/>
  <c r="C149" i="8"/>
  <c r="D149" i="8"/>
  <c r="C150" i="8"/>
  <c r="D150" i="8"/>
  <c r="C151" i="8"/>
  <c r="D151" i="8"/>
  <c r="C152" i="8"/>
  <c r="D152" i="8"/>
  <c r="C153" i="8"/>
  <c r="D153" i="8"/>
  <c r="C154" i="8"/>
  <c r="D154" i="8"/>
  <c r="C155" i="8"/>
  <c r="D155" i="8"/>
  <c r="C156" i="8"/>
  <c r="D156" i="8"/>
  <c r="C157" i="8"/>
  <c r="D157" i="8"/>
  <c r="C158" i="8"/>
  <c r="D158" i="8"/>
  <c r="C159" i="8"/>
  <c r="D159" i="8"/>
  <c r="C160" i="8"/>
  <c r="D160" i="8"/>
  <c r="C161" i="8"/>
  <c r="D161" i="8"/>
  <c r="C162" i="8"/>
  <c r="D162" i="8"/>
  <c r="C163" i="8"/>
  <c r="D163" i="8"/>
  <c r="C164" i="8"/>
  <c r="D164" i="8"/>
  <c r="C165" i="8"/>
  <c r="D165" i="8"/>
  <c r="C166" i="8"/>
  <c r="D166" i="8"/>
  <c r="C167" i="8"/>
  <c r="D167" i="8"/>
  <c r="C168" i="8"/>
  <c r="D168" i="8"/>
  <c r="C169" i="8"/>
  <c r="D169" i="8"/>
  <c r="C170" i="8"/>
  <c r="D170" i="8"/>
  <c r="C171" i="8"/>
  <c r="D171" i="8"/>
  <c r="C172" i="8"/>
  <c r="D172" i="8"/>
  <c r="C173" i="8"/>
  <c r="D173" i="8"/>
  <c r="C174" i="8"/>
  <c r="D174" i="8"/>
  <c r="C175" i="8"/>
  <c r="D175" i="8"/>
  <c r="C176" i="8"/>
  <c r="D176" i="8"/>
  <c r="C177" i="8"/>
  <c r="D177" i="8"/>
  <c r="C178" i="8"/>
  <c r="D178" i="8"/>
  <c r="C179" i="8"/>
  <c r="D179" i="8"/>
  <c r="C180" i="8"/>
  <c r="D180" i="8"/>
  <c r="C181" i="8"/>
  <c r="D181" i="8"/>
  <c r="C182" i="8"/>
  <c r="D182" i="8"/>
  <c r="C183" i="8"/>
  <c r="D183" i="8"/>
  <c r="C184" i="8"/>
  <c r="D184" i="8"/>
  <c r="C185" i="8"/>
  <c r="D185" i="8"/>
  <c r="C186" i="8"/>
  <c r="D186" i="8"/>
  <c r="C187" i="8"/>
  <c r="D187" i="8"/>
  <c r="C188" i="8"/>
  <c r="D188" i="8"/>
  <c r="C189" i="8"/>
  <c r="D189" i="8"/>
  <c r="C190" i="8"/>
  <c r="D190" i="8"/>
  <c r="C191" i="8"/>
  <c r="D191" i="8"/>
  <c r="C192" i="8"/>
  <c r="D192" i="8"/>
  <c r="C193" i="8"/>
  <c r="D193" i="8"/>
  <c r="C194" i="8"/>
  <c r="D194" i="8"/>
  <c r="C195" i="8"/>
  <c r="D195" i="8"/>
  <c r="C196" i="8"/>
  <c r="D196" i="8"/>
  <c r="C197" i="8"/>
  <c r="D197" i="8"/>
  <c r="C198" i="8"/>
  <c r="D198" i="8"/>
  <c r="C199" i="8"/>
  <c r="D199" i="8"/>
  <c r="C200" i="8"/>
  <c r="D200" i="8"/>
  <c r="C201" i="8"/>
  <c r="D201" i="8"/>
  <c r="C202" i="8"/>
  <c r="D202" i="8"/>
  <c r="C203" i="8"/>
  <c r="D203" i="8"/>
  <c r="C204" i="8"/>
  <c r="D204" i="8"/>
  <c r="C205" i="8"/>
  <c r="D205" i="8"/>
  <c r="C206" i="8"/>
  <c r="C207" i="8"/>
  <c r="D207" i="8"/>
  <c r="C208" i="8"/>
  <c r="D208" i="8"/>
  <c r="C209" i="8"/>
  <c r="D209" i="8"/>
  <c r="C210" i="8"/>
  <c r="D210" i="8"/>
  <c r="C211" i="8"/>
  <c r="D211" i="8"/>
  <c r="C212" i="8"/>
  <c r="D212" i="8"/>
  <c r="C213" i="8"/>
  <c r="D213" i="8"/>
  <c r="C214" i="8"/>
  <c r="D214" i="8"/>
  <c r="C215" i="8"/>
  <c r="D215" i="8"/>
  <c r="C216" i="8"/>
  <c r="D216" i="8"/>
  <c r="C217" i="8"/>
  <c r="D217" i="8"/>
  <c r="C218" i="8"/>
  <c r="D218" i="8"/>
  <c r="C219" i="8"/>
  <c r="D219" i="8"/>
  <c r="C220" i="8"/>
  <c r="D220" i="8"/>
  <c r="C221" i="8"/>
  <c r="D221" i="8"/>
  <c r="C222" i="8"/>
  <c r="D222" i="8"/>
  <c r="C223" i="8"/>
  <c r="D223" i="8"/>
  <c r="C224" i="8"/>
  <c r="D224" i="8"/>
  <c r="C225" i="8"/>
  <c r="D225" i="8"/>
  <c r="C226" i="8"/>
  <c r="D226" i="8"/>
  <c r="C227" i="8"/>
  <c r="D227" i="8"/>
  <c r="C228" i="8"/>
  <c r="D228" i="8"/>
  <c r="C229" i="8"/>
  <c r="D229" i="8"/>
  <c r="C230" i="8"/>
  <c r="D230" i="8"/>
  <c r="C231" i="8"/>
  <c r="D231" i="8"/>
  <c r="C232" i="8"/>
  <c r="D232" i="8"/>
  <c r="C233" i="8"/>
  <c r="D233" i="8"/>
  <c r="C234" i="8"/>
  <c r="D234" i="8"/>
  <c r="C235" i="8"/>
  <c r="D235" i="8"/>
  <c r="C236" i="8"/>
  <c r="D236" i="8"/>
  <c r="C237" i="8"/>
  <c r="D237" i="8"/>
  <c r="C238" i="8"/>
  <c r="D238" i="8"/>
  <c r="C239" i="8"/>
  <c r="D239" i="8"/>
  <c r="C240" i="8"/>
  <c r="D240" i="8"/>
  <c r="C241" i="8"/>
  <c r="D241" i="8"/>
  <c r="C242" i="8"/>
  <c r="D242" i="8"/>
  <c r="C243" i="8"/>
  <c r="D243" i="8"/>
  <c r="C244" i="8"/>
  <c r="D244" i="8"/>
  <c r="C245" i="8"/>
  <c r="D245" i="8"/>
  <c r="C246" i="8"/>
  <c r="D246" i="8"/>
  <c r="C247" i="8"/>
  <c r="D247" i="8"/>
  <c r="C248" i="8"/>
  <c r="D248" i="8"/>
  <c r="C249" i="8"/>
  <c r="D249" i="8"/>
  <c r="C250" i="8"/>
  <c r="D250" i="8"/>
  <c r="C251" i="8"/>
  <c r="D251" i="8"/>
  <c r="C252" i="8"/>
  <c r="D252" i="8"/>
  <c r="C253" i="8"/>
  <c r="D253" i="8"/>
  <c r="C254" i="8"/>
  <c r="D254" i="8"/>
  <c r="C255" i="8"/>
  <c r="D255" i="8"/>
  <c r="C256" i="8"/>
  <c r="D256" i="8"/>
  <c r="C257" i="8"/>
  <c r="D257" i="8"/>
  <c r="C258" i="8"/>
  <c r="D258" i="8"/>
  <c r="C259" i="8"/>
  <c r="D259" i="8"/>
  <c r="C260" i="8"/>
  <c r="D260" i="8"/>
  <c r="C261" i="8"/>
  <c r="D261" i="8"/>
  <c r="C262" i="8"/>
  <c r="D262" i="8"/>
  <c r="C263" i="8"/>
  <c r="D263" i="8"/>
  <c r="C264" i="8"/>
  <c r="D264" i="8"/>
  <c r="C265" i="8"/>
  <c r="D265" i="8"/>
  <c r="C266" i="8"/>
  <c r="D266" i="8"/>
  <c r="C267" i="8"/>
  <c r="D267" i="8"/>
  <c r="C268" i="8"/>
  <c r="D268" i="8"/>
  <c r="C269" i="8"/>
  <c r="D269" i="8"/>
  <c r="C270" i="8"/>
  <c r="D270" i="8"/>
  <c r="C271" i="8"/>
  <c r="D271" i="8"/>
  <c r="C272" i="8"/>
  <c r="D272" i="8"/>
  <c r="C273" i="8"/>
  <c r="D273" i="8"/>
  <c r="C274" i="8"/>
  <c r="D274" i="8"/>
  <c r="C275" i="8"/>
  <c r="D275" i="8"/>
  <c r="C276" i="8"/>
  <c r="D276" i="8"/>
  <c r="C277" i="8"/>
  <c r="D277" i="8"/>
  <c r="C278" i="8"/>
  <c r="D278" i="8"/>
  <c r="C279" i="8"/>
  <c r="D279" i="8"/>
  <c r="C280" i="8"/>
  <c r="D280" i="8"/>
  <c r="C281" i="8"/>
  <c r="D281" i="8"/>
  <c r="C282" i="8"/>
  <c r="D282" i="8"/>
  <c r="C283" i="8"/>
  <c r="D283" i="8"/>
  <c r="C284" i="8"/>
  <c r="D284" i="8"/>
  <c r="C285" i="8"/>
  <c r="D285" i="8"/>
  <c r="C286" i="8"/>
  <c r="D286" i="8"/>
  <c r="C287" i="8"/>
  <c r="D287" i="8"/>
  <c r="C288" i="8"/>
  <c r="D288" i="8"/>
  <c r="C289" i="8"/>
  <c r="D289" i="8"/>
  <c r="C290" i="8"/>
  <c r="D290" i="8"/>
  <c r="C291" i="8"/>
  <c r="D291" i="8"/>
  <c r="C292" i="8"/>
  <c r="D292" i="8"/>
  <c r="C293" i="8"/>
  <c r="D293" i="8"/>
  <c r="C294" i="8"/>
  <c r="D294" i="8"/>
  <c r="C295" i="8"/>
  <c r="D295" i="8"/>
  <c r="C296" i="8"/>
  <c r="D296" i="8"/>
  <c r="C297" i="8"/>
  <c r="D297" i="8"/>
  <c r="C298" i="8"/>
  <c r="D298" i="8"/>
  <c r="C299" i="8"/>
  <c r="D299" i="8"/>
  <c r="C300" i="8"/>
  <c r="D300" i="8"/>
  <c r="C301" i="8"/>
  <c r="D301" i="8"/>
  <c r="C302" i="8"/>
  <c r="D302" i="8"/>
  <c r="C303" i="8"/>
  <c r="D303" i="8"/>
  <c r="C304" i="8"/>
  <c r="D304" i="8"/>
  <c r="C305" i="8"/>
  <c r="D305" i="8"/>
  <c r="C306" i="8"/>
  <c r="D306" i="8"/>
  <c r="C307" i="8"/>
  <c r="D307" i="8"/>
  <c r="C308" i="8"/>
  <c r="D308" i="8"/>
  <c r="C309" i="8"/>
  <c r="D309" i="8"/>
  <c r="C310" i="8"/>
  <c r="D310" i="8"/>
  <c r="C311" i="8"/>
  <c r="D311" i="8"/>
  <c r="C312" i="8"/>
  <c r="D312" i="8"/>
  <c r="C313" i="8"/>
  <c r="D313" i="8"/>
  <c r="C314" i="8"/>
  <c r="D314" i="8"/>
  <c r="C315" i="8"/>
  <c r="D315" i="8"/>
  <c r="C316" i="8"/>
  <c r="D316" i="8"/>
  <c r="C317" i="8"/>
  <c r="D317" i="8"/>
  <c r="C318" i="8"/>
  <c r="D318" i="8"/>
  <c r="C319" i="8"/>
  <c r="D319" i="8"/>
  <c r="C320" i="8"/>
  <c r="D320" i="8"/>
  <c r="C321" i="8"/>
  <c r="D321" i="8"/>
  <c r="C322" i="8"/>
  <c r="D322" i="8"/>
  <c r="C323" i="8"/>
  <c r="D323" i="8"/>
  <c r="C324" i="8"/>
  <c r="D324" i="8"/>
  <c r="C325" i="8"/>
  <c r="D325" i="8"/>
  <c r="C326" i="8"/>
  <c r="D326" i="8"/>
  <c r="C327" i="8"/>
  <c r="D327" i="8"/>
  <c r="C328" i="8"/>
  <c r="D328" i="8"/>
  <c r="C329" i="8"/>
  <c r="D329" i="8"/>
  <c r="C330" i="8"/>
  <c r="D330" i="8"/>
  <c r="C331" i="8"/>
  <c r="D331" i="8"/>
  <c r="C332" i="8"/>
  <c r="D332" i="8"/>
  <c r="C333" i="8"/>
  <c r="D333" i="8"/>
  <c r="C334" i="8"/>
  <c r="D334" i="8"/>
  <c r="C335" i="8"/>
  <c r="D335" i="8"/>
  <c r="C336" i="8"/>
  <c r="D336" i="8"/>
  <c r="C337" i="8"/>
  <c r="D337" i="8"/>
  <c r="C338" i="8"/>
  <c r="D338" i="8"/>
  <c r="C339" i="8"/>
  <c r="D339" i="8"/>
  <c r="C340" i="8"/>
  <c r="D340" i="8"/>
  <c r="C341" i="8"/>
  <c r="D341" i="8"/>
  <c r="C342" i="8"/>
  <c r="D342" i="8"/>
  <c r="C343" i="8"/>
  <c r="D343" i="8"/>
  <c r="C344" i="8"/>
  <c r="D344" i="8"/>
  <c r="C345" i="8"/>
  <c r="D345" i="8"/>
  <c r="C346" i="8"/>
  <c r="D346" i="8"/>
  <c r="C347" i="8"/>
  <c r="D347" i="8"/>
  <c r="C348" i="8"/>
  <c r="D348" i="8"/>
  <c r="C349" i="8"/>
  <c r="D349" i="8"/>
  <c r="C350" i="8"/>
  <c r="D350" i="8"/>
  <c r="C351" i="8"/>
  <c r="D351" i="8"/>
  <c r="C352" i="8"/>
  <c r="D352" i="8"/>
  <c r="C353" i="8"/>
  <c r="D353" i="8"/>
  <c r="C354" i="8"/>
  <c r="D354" i="8"/>
  <c r="C355" i="8"/>
  <c r="D355" i="8"/>
  <c r="C356" i="8"/>
  <c r="D356" i="8"/>
  <c r="C357" i="8"/>
  <c r="D357" i="8"/>
  <c r="C358" i="8"/>
  <c r="D358" i="8"/>
  <c r="C359" i="8"/>
  <c r="D359" i="8"/>
  <c r="C360" i="8"/>
  <c r="D360" i="8"/>
  <c r="C361" i="8"/>
  <c r="D361" i="8"/>
  <c r="C362" i="8"/>
  <c r="D362" i="8"/>
  <c r="C363" i="8"/>
  <c r="D363" i="8"/>
  <c r="C364" i="8"/>
  <c r="D364" i="8"/>
  <c r="C365" i="8"/>
  <c r="D365" i="8"/>
  <c r="C366" i="8"/>
  <c r="D366" i="8"/>
  <c r="C367" i="8"/>
  <c r="D367" i="8"/>
  <c r="C368" i="8"/>
  <c r="D368" i="8"/>
  <c r="C369" i="8"/>
  <c r="D369" i="8"/>
  <c r="C370" i="8"/>
  <c r="D370" i="8"/>
  <c r="C371" i="8"/>
  <c r="D371" i="8"/>
  <c r="C372" i="8"/>
  <c r="D372" i="8"/>
  <c r="C373" i="8"/>
  <c r="D373" i="8"/>
  <c r="C374" i="8"/>
  <c r="D374" i="8"/>
  <c r="C375" i="8"/>
  <c r="D375" i="8"/>
  <c r="C376" i="8"/>
  <c r="D376" i="8"/>
  <c r="C377" i="8"/>
  <c r="D377" i="8"/>
  <c r="C378" i="8"/>
  <c r="D378" i="8"/>
  <c r="C379" i="8"/>
  <c r="D379" i="8"/>
  <c r="C380" i="8"/>
  <c r="D380" i="8"/>
  <c r="C381" i="8"/>
  <c r="D381" i="8"/>
  <c r="C382" i="8"/>
  <c r="D382" i="8"/>
  <c r="C383" i="8"/>
  <c r="D383" i="8"/>
  <c r="C384" i="8"/>
  <c r="D384" i="8"/>
  <c r="C385" i="8"/>
  <c r="D385" i="8"/>
  <c r="C386" i="8"/>
  <c r="D386" i="8"/>
  <c r="C387" i="8"/>
  <c r="D387" i="8"/>
  <c r="C388" i="8"/>
  <c r="D388" i="8"/>
  <c r="C389" i="8"/>
  <c r="D389" i="8"/>
  <c r="C390" i="8"/>
  <c r="D390" i="8"/>
  <c r="C391" i="8"/>
  <c r="D391" i="8"/>
  <c r="C392" i="8"/>
  <c r="D392" i="8"/>
  <c r="C393" i="8"/>
  <c r="D393" i="8"/>
  <c r="C394" i="8"/>
  <c r="D394" i="8"/>
  <c r="C395" i="8"/>
  <c r="D395" i="8"/>
  <c r="C396" i="8"/>
  <c r="D396" i="8"/>
  <c r="C397" i="8"/>
  <c r="D397" i="8"/>
  <c r="C398" i="8"/>
  <c r="D398" i="8"/>
  <c r="C399" i="8"/>
  <c r="D399" i="8"/>
  <c r="C400" i="8"/>
  <c r="D400" i="8"/>
  <c r="C401" i="8"/>
  <c r="D401" i="8"/>
  <c r="C402" i="8"/>
  <c r="D402" i="8"/>
  <c r="C403" i="8"/>
  <c r="D403" i="8"/>
  <c r="C404" i="8"/>
  <c r="D404" i="8"/>
  <c r="C405" i="8"/>
  <c r="D405" i="8"/>
  <c r="C406" i="8"/>
  <c r="D406" i="8"/>
  <c r="C407" i="8"/>
  <c r="D407" i="8"/>
  <c r="C408" i="8"/>
  <c r="D408" i="8"/>
  <c r="C409" i="8"/>
  <c r="D409" i="8"/>
  <c r="C410" i="8"/>
  <c r="D410" i="8"/>
  <c r="C411" i="8"/>
  <c r="D411" i="8"/>
  <c r="C412" i="8"/>
  <c r="D412" i="8"/>
  <c r="C413" i="8"/>
  <c r="D413" i="8"/>
  <c r="C414" i="8"/>
  <c r="D414" i="8"/>
  <c r="C415" i="8"/>
  <c r="D415" i="8"/>
  <c r="C416" i="8"/>
  <c r="D416" i="8"/>
  <c r="C417" i="8"/>
  <c r="D417" i="8"/>
  <c r="C418" i="8"/>
  <c r="D418" i="8"/>
  <c r="C419" i="8"/>
  <c r="D419" i="8"/>
  <c r="C420" i="8"/>
  <c r="D420" i="8"/>
  <c r="C421" i="8"/>
  <c r="D421" i="8"/>
  <c r="C422" i="8"/>
  <c r="D422" i="8"/>
  <c r="C423" i="8"/>
  <c r="D423" i="8"/>
  <c r="C424" i="8"/>
  <c r="D424" i="8"/>
  <c r="C425" i="8"/>
  <c r="D425" i="8"/>
  <c r="C426" i="8"/>
  <c r="D426" i="8"/>
  <c r="C427" i="8"/>
  <c r="D427" i="8"/>
  <c r="C428" i="8"/>
  <c r="D428" i="8"/>
  <c r="C429" i="8"/>
  <c r="D429" i="8"/>
  <c r="C430" i="8"/>
  <c r="D430" i="8"/>
  <c r="C431" i="8"/>
  <c r="D431" i="8"/>
  <c r="C432" i="8"/>
  <c r="D432" i="8"/>
  <c r="C433" i="8"/>
  <c r="D433" i="8"/>
  <c r="C434" i="8"/>
  <c r="D434" i="8"/>
  <c r="C435" i="8"/>
  <c r="D435" i="8"/>
  <c r="C436" i="8"/>
  <c r="D436" i="8"/>
  <c r="C437" i="8"/>
  <c r="D437" i="8"/>
  <c r="C438" i="8"/>
  <c r="D438" i="8"/>
  <c r="C439" i="8"/>
  <c r="D439" i="8"/>
  <c r="C440" i="8"/>
  <c r="D440" i="8"/>
  <c r="C441" i="8"/>
  <c r="D441" i="8"/>
  <c r="C442" i="8"/>
  <c r="D442" i="8"/>
  <c r="C443" i="8"/>
  <c r="D443" i="8"/>
  <c r="C444" i="8"/>
  <c r="D444" i="8"/>
  <c r="C445" i="8"/>
  <c r="D445" i="8"/>
  <c r="C446" i="8"/>
  <c r="D446" i="8"/>
  <c r="C447" i="8"/>
  <c r="D447" i="8"/>
  <c r="C448" i="8"/>
  <c r="D448" i="8"/>
  <c r="C449" i="8"/>
  <c r="D449" i="8"/>
  <c r="C450" i="8"/>
  <c r="D450" i="8"/>
  <c r="C451" i="8"/>
  <c r="D451" i="8"/>
  <c r="C452" i="8"/>
  <c r="D452" i="8"/>
  <c r="C453" i="8"/>
  <c r="D453" i="8"/>
  <c r="C454" i="8"/>
  <c r="D454" i="8"/>
  <c r="C455" i="8"/>
  <c r="D455" i="8"/>
  <c r="C456" i="8"/>
  <c r="D456" i="8"/>
  <c r="C457" i="8"/>
  <c r="D457" i="8"/>
  <c r="C458" i="8"/>
  <c r="D458" i="8"/>
  <c r="C459" i="8"/>
  <c r="D459" i="8"/>
  <c r="C460" i="8"/>
  <c r="D460" i="8"/>
  <c r="C461" i="8"/>
  <c r="D461" i="8"/>
  <c r="C462" i="8"/>
  <c r="D462" i="8"/>
  <c r="C463" i="8"/>
  <c r="D463" i="8"/>
  <c r="C464" i="8"/>
  <c r="D464" i="8"/>
  <c r="C465" i="8"/>
  <c r="D465" i="8"/>
  <c r="C466" i="8"/>
  <c r="D466" i="8"/>
  <c r="C467" i="8"/>
  <c r="D467" i="8"/>
  <c r="C468" i="8"/>
  <c r="D468" i="8"/>
  <c r="C469" i="8"/>
  <c r="D469" i="8"/>
  <c r="C470" i="8"/>
  <c r="D470" i="8"/>
  <c r="C471" i="8"/>
  <c r="D471" i="8"/>
  <c r="C472" i="8"/>
  <c r="D472" i="8"/>
  <c r="C473" i="8"/>
  <c r="D473" i="8"/>
  <c r="C474" i="8"/>
  <c r="D474" i="8"/>
  <c r="C475" i="8"/>
  <c r="D475" i="8"/>
  <c r="C476" i="8"/>
  <c r="D476" i="8"/>
  <c r="C477" i="8"/>
  <c r="D477" i="8"/>
  <c r="C478" i="8"/>
  <c r="D478" i="8"/>
  <c r="C479" i="8"/>
  <c r="D479" i="8"/>
  <c r="C480" i="8"/>
  <c r="D480" i="8"/>
  <c r="C481" i="8"/>
  <c r="D481" i="8"/>
  <c r="C482" i="8"/>
  <c r="D482" i="8"/>
  <c r="C483" i="8"/>
  <c r="D483" i="8"/>
  <c r="C484" i="8"/>
  <c r="D484" i="8"/>
  <c r="C485" i="8"/>
  <c r="D485" i="8"/>
  <c r="C486" i="8"/>
  <c r="D486" i="8"/>
  <c r="C487" i="8"/>
  <c r="D487" i="8"/>
  <c r="C488" i="8"/>
  <c r="D488" i="8"/>
  <c r="C489" i="8"/>
  <c r="D489" i="8"/>
  <c r="C490" i="8"/>
  <c r="D490" i="8"/>
  <c r="C491" i="8"/>
  <c r="D491" i="8"/>
  <c r="C492" i="8"/>
  <c r="D492" i="8"/>
  <c r="C493" i="8"/>
  <c r="D493" i="8"/>
  <c r="C494" i="8"/>
  <c r="D494" i="8"/>
  <c r="C495" i="8"/>
  <c r="D495" i="8"/>
  <c r="C496" i="8"/>
  <c r="D496" i="8"/>
  <c r="C497" i="8"/>
  <c r="D497" i="8"/>
  <c r="C498" i="8"/>
  <c r="D498" i="8"/>
  <c r="C499" i="8"/>
  <c r="D499" i="8"/>
  <c r="C500" i="8"/>
  <c r="D500" i="8"/>
  <c r="C501" i="8"/>
  <c r="D501" i="8"/>
  <c r="C502" i="8"/>
  <c r="D502" i="8"/>
  <c r="C503" i="8"/>
  <c r="D503" i="8"/>
  <c r="C504" i="8"/>
  <c r="D504" i="8"/>
  <c r="C505" i="8"/>
  <c r="D505" i="8"/>
  <c r="C506" i="8"/>
  <c r="D506" i="8"/>
  <c r="C507" i="8"/>
  <c r="D507" i="8"/>
  <c r="C508" i="8"/>
  <c r="D508" i="8"/>
  <c r="C509" i="8"/>
  <c r="D509" i="8"/>
  <c r="C510" i="8"/>
  <c r="D510" i="8"/>
  <c r="C511" i="8"/>
  <c r="D511" i="8"/>
  <c r="C512" i="8"/>
  <c r="D512" i="8"/>
  <c r="C513" i="8"/>
  <c r="D513" i="8"/>
  <c r="C514" i="8"/>
  <c r="D514" i="8"/>
  <c r="C515" i="8"/>
  <c r="D515" i="8"/>
  <c r="C516" i="8"/>
  <c r="D516" i="8"/>
  <c r="C517" i="8"/>
  <c r="D517" i="8"/>
  <c r="C518" i="8"/>
  <c r="D518" i="8"/>
  <c r="C519" i="8"/>
  <c r="D519" i="8"/>
  <c r="C520" i="8"/>
  <c r="D520" i="8"/>
  <c r="C521" i="8"/>
  <c r="D521" i="8"/>
  <c r="C522" i="8"/>
  <c r="D522" i="8"/>
  <c r="C523" i="8"/>
  <c r="D523" i="8"/>
  <c r="C524" i="8"/>
  <c r="D524" i="8"/>
  <c r="C525" i="8"/>
  <c r="D525" i="8"/>
  <c r="C526" i="8"/>
  <c r="D526" i="8"/>
  <c r="C527" i="8"/>
  <c r="D527" i="8"/>
  <c r="C528" i="8"/>
  <c r="D528" i="8"/>
  <c r="C529" i="8"/>
  <c r="D529" i="8"/>
  <c r="C530" i="8"/>
  <c r="D530" i="8"/>
  <c r="C531" i="8"/>
  <c r="D531" i="8"/>
  <c r="C532" i="8"/>
  <c r="D532" i="8"/>
  <c r="C533" i="8"/>
  <c r="D533" i="8"/>
  <c r="C534" i="8"/>
  <c r="D534" i="8"/>
  <c r="C535" i="8"/>
  <c r="D535" i="8"/>
  <c r="C536" i="8"/>
  <c r="D536" i="8"/>
  <c r="C537" i="8"/>
  <c r="D537" i="8"/>
  <c r="C538" i="8"/>
  <c r="D538" i="8"/>
  <c r="C539" i="8"/>
  <c r="D539" i="8"/>
  <c r="C540" i="8"/>
  <c r="D540" i="8"/>
  <c r="C541" i="8"/>
  <c r="D541" i="8"/>
  <c r="C542" i="8"/>
  <c r="D542" i="8"/>
  <c r="C543" i="8"/>
  <c r="D543" i="8"/>
  <c r="C544" i="8"/>
  <c r="D544" i="8"/>
  <c r="C545" i="8"/>
  <c r="D545" i="8"/>
  <c r="C546" i="8"/>
  <c r="D546" i="8"/>
  <c r="C547" i="8"/>
  <c r="D547" i="8"/>
  <c r="C548" i="8"/>
  <c r="D548" i="8"/>
  <c r="C549" i="8"/>
  <c r="D549" i="8"/>
  <c r="C550" i="8"/>
  <c r="D550" i="8"/>
  <c r="C551" i="8"/>
  <c r="D551" i="8"/>
  <c r="C552" i="8"/>
  <c r="D552" i="8"/>
  <c r="C553" i="8"/>
  <c r="D553" i="8"/>
  <c r="C554" i="8"/>
  <c r="D554" i="8"/>
  <c r="C555" i="8"/>
  <c r="D555" i="8"/>
  <c r="C556" i="8"/>
  <c r="D556" i="8"/>
  <c r="C557" i="8"/>
  <c r="D557" i="8"/>
  <c r="C558" i="8"/>
  <c r="D558" i="8"/>
  <c r="C559" i="8"/>
  <c r="D559" i="8"/>
  <c r="C560" i="8"/>
  <c r="D560" i="8"/>
  <c r="C561" i="8"/>
  <c r="D561" i="8"/>
  <c r="C562" i="8"/>
  <c r="D562" i="8"/>
  <c r="C563" i="8"/>
  <c r="D563" i="8"/>
  <c r="C564" i="8"/>
  <c r="D564" i="8"/>
  <c r="C565" i="8"/>
  <c r="D565" i="8"/>
  <c r="C566" i="8"/>
  <c r="D566" i="8"/>
  <c r="C567" i="8"/>
  <c r="D567" i="8"/>
  <c r="C568" i="8"/>
  <c r="D568" i="8"/>
  <c r="C569" i="8"/>
  <c r="D569" i="8"/>
  <c r="C570" i="8"/>
  <c r="D570" i="8"/>
  <c r="C571" i="8"/>
  <c r="D571" i="8"/>
  <c r="C572" i="8"/>
  <c r="D572" i="8"/>
  <c r="C573" i="8"/>
  <c r="D573" i="8"/>
  <c r="C574" i="8"/>
  <c r="D574" i="8"/>
  <c r="C575" i="8"/>
  <c r="D575" i="8"/>
  <c r="C576" i="8"/>
  <c r="D576" i="8"/>
  <c r="C577" i="8"/>
  <c r="D577" i="8"/>
  <c r="C578" i="8"/>
  <c r="D578" i="8"/>
  <c r="C579" i="8"/>
  <c r="D579" i="8"/>
  <c r="C580" i="8"/>
  <c r="D580" i="8"/>
  <c r="C581" i="8"/>
  <c r="D581" i="8"/>
  <c r="C582" i="8"/>
  <c r="D582" i="8"/>
  <c r="C583" i="8"/>
  <c r="D583" i="8"/>
  <c r="C584" i="8"/>
  <c r="D584" i="8"/>
  <c r="C585" i="8"/>
  <c r="D585" i="8"/>
  <c r="C586" i="8"/>
  <c r="D586" i="8"/>
  <c r="C587" i="8"/>
  <c r="D587" i="8"/>
  <c r="C588" i="8"/>
  <c r="D588" i="8"/>
  <c r="C589" i="8"/>
  <c r="D589" i="8"/>
  <c r="C590" i="8"/>
  <c r="D590" i="8"/>
  <c r="C591" i="8"/>
  <c r="D591" i="8"/>
  <c r="C592" i="8"/>
  <c r="D592" i="8"/>
  <c r="C593" i="8"/>
  <c r="D593" i="8"/>
  <c r="C594" i="8"/>
  <c r="D594" i="8"/>
  <c r="C595" i="8"/>
  <c r="D595" i="8"/>
  <c r="C596" i="8"/>
  <c r="D596" i="8"/>
  <c r="C597" i="8"/>
  <c r="D597" i="8"/>
  <c r="C598" i="8"/>
  <c r="D598" i="8"/>
  <c r="C599" i="8"/>
  <c r="D599" i="8"/>
  <c r="C600" i="8"/>
  <c r="D600" i="8"/>
  <c r="C601" i="8"/>
  <c r="D601" i="8"/>
  <c r="C602" i="8"/>
  <c r="D602" i="8"/>
  <c r="C603" i="8"/>
  <c r="D603" i="8"/>
  <c r="C604" i="8"/>
  <c r="D604" i="8"/>
  <c r="C605" i="8"/>
  <c r="D605" i="8"/>
  <c r="C606" i="8"/>
  <c r="D606" i="8"/>
  <c r="C607" i="8"/>
  <c r="D607" i="8"/>
  <c r="C608" i="8"/>
  <c r="D608" i="8"/>
  <c r="C609" i="8"/>
  <c r="D609" i="8"/>
  <c r="C610" i="8"/>
  <c r="D610" i="8"/>
  <c r="C611" i="8"/>
  <c r="D611" i="8"/>
  <c r="C612" i="8"/>
  <c r="D612" i="8"/>
  <c r="C613" i="8"/>
  <c r="D613" i="8"/>
  <c r="C614" i="8"/>
  <c r="D614" i="8"/>
  <c r="C615" i="8"/>
  <c r="D615" i="8"/>
  <c r="C616" i="8"/>
  <c r="D616" i="8"/>
  <c r="C617" i="8"/>
  <c r="D617" i="8"/>
  <c r="C618" i="8"/>
  <c r="D618" i="8"/>
  <c r="C619" i="8"/>
  <c r="D619" i="8"/>
  <c r="C620" i="8"/>
  <c r="D620" i="8"/>
  <c r="C621" i="8"/>
  <c r="D621" i="8"/>
  <c r="C622" i="8"/>
  <c r="D622" i="8"/>
  <c r="C623" i="8"/>
  <c r="D623" i="8"/>
  <c r="C624" i="8"/>
  <c r="D624" i="8"/>
  <c r="C625" i="8"/>
  <c r="D625" i="8"/>
  <c r="C626" i="8"/>
  <c r="D626" i="8"/>
  <c r="C627" i="8"/>
  <c r="D627" i="8"/>
  <c r="C628" i="8"/>
  <c r="D628" i="8"/>
  <c r="C629" i="8"/>
  <c r="D629" i="8"/>
  <c r="C630" i="8"/>
  <c r="D630" i="8"/>
  <c r="C631" i="8"/>
  <c r="D631" i="8"/>
  <c r="C632" i="8"/>
  <c r="D632" i="8"/>
  <c r="C633" i="8"/>
  <c r="D633" i="8"/>
  <c r="C634" i="8"/>
  <c r="D634" i="8"/>
  <c r="C635" i="8"/>
  <c r="D635" i="8"/>
  <c r="C636" i="8"/>
  <c r="D636" i="8"/>
  <c r="C637" i="8"/>
  <c r="D637" i="8"/>
  <c r="C638" i="8"/>
  <c r="D638" i="8"/>
  <c r="C639" i="8"/>
  <c r="D639" i="8"/>
  <c r="C640" i="8"/>
  <c r="D640" i="8"/>
  <c r="C641" i="8"/>
  <c r="D641" i="8"/>
  <c r="C642" i="8"/>
  <c r="D642" i="8"/>
  <c r="C643" i="8"/>
  <c r="D643" i="8"/>
  <c r="C644" i="8"/>
  <c r="D644" i="8"/>
  <c r="C645" i="8"/>
  <c r="D645" i="8"/>
  <c r="C646" i="8"/>
  <c r="D646" i="8"/>
  <c r="C647" i="8"/>
  <c r="D647" i="8"/>
  <c r="C648" i="8"/>
  <c r="D648" i="8"/>
  <c r="C649" i="8"/>
  <c r="D649" i="8"/>
  <c r="C650" i="8"/>
  <c r="D650" i="8"/>
  <c r="C651" i="8"/>
  <c r="D651" i="8"/>
  <c r="C652" i="8"/>
  <c r="D652" i="8"/>
  <c r="C653" i="8"/>
  <c r="D653" i="8"/>
  <c r="C654" i="8"/>
  <c r="D654" i="8"/>
  <c r="C655" i="8"/>
  <c r="D655" i="8"/>
  <c r="C656" i="8"/>
  <c r="D656" i="8"/>
  <c r="C657" i="8"/>
  <c r="D657" i="8"/>
  <c r="C658" i="8"/>
  <c r="D658" i="8"/>
  <c r="C659" i="8"/>
  <c r="D659" i="8"/>
  <c r="C660" i="8"/>
  <c r="D660" i="8"/>
  <c r="C661" i="8"/>
  <c r="D661" i="8"/>
  <c r="C662" i="8"/>
  <c r="D662" i="8"/>
  <c r="C663" i="8"/>
  <c r="D663" i="8"/>
  <c r="C664" i="8"/>
  <c r="D664" i="8"/>
  <c r="C665" i="8"/>
  <c r="D665" i="8"/>
  <c r="C666" i="8"/>
  <c r="D666" i="8"/>
  <c r="C667" i="8"/>
  <c r="D667" i="8"/>
  <c r="C668" i="8"/>
  <c r="D668" i="8"/>
  <c r="C669" i="8"/>
  <c r="D669" i="8"/>
  <c r="C670" i="8"/>
  <c r="D670" i="8"/>
  <c r="C671" i="8"/>
  <c r="D671" i="8"/>
  <c r="C672" i="8"/>
  <c r="D672" i="8"/>
  <c r="C673" i="8"/>
  <c r="D673" i="8"/>
  <c r="C674" i="8"/>
  <c r="D674" i="8"/>
  <c r="C675" i="8"/>
  <c r="D675" i="8"/>
  <c r="C676" i="8"/>
  <c r="D676" i="8"/>
  <c r="C677" i="8"/>
  <c r="D677" i="8"/>
  <c r="C678" i="8"/>
  <c r="D678" i="8"/>
  <c r="C679" i="8"/>
  <c r="D679" i="8"/>
  <c r="C680" i="8"/>
  <c r="D680" i="8"/>
  <c r="C681" i="8"/>
  <c r="D681" i="8"/>
  <c r="C682" i="8"/>
  <c r="D682" i="8"/>
  <c r="C683" i="8"/>
  <c r="D683" i="8"/>
  <c r="C684" i="8"/>
  <c r="D684" i="8"/>
  <c r="C685" i="8"/>
  <c r="D685" i="8"/>
  <c r="C686" i="8"/>
  <c r="D686" i="8"/>
  <c r="C687" i="8"/>
  <c r="D687" i="8"/>
  <c r="C688" i="8"/>
  <c r="D688" i="8"/>
  <c r="C689" i="8"/>
  <c r="D689" i="8"/>
  <c r="C690" i="8"/>
  <c r="D690" i="8"/>
  <c r="C691" i="8"/>
  <c r="D691" i="8"/>
  <c r="C692" i="8"/>
  <c r="D692" i="8"/>
  <c r="C693" i="8"/>
  <c r="D693" i="8"/>
  <c r="C694" i="8"/>
  <c r="D694" i="8"/>
  <c r="C695" i="8"/>
  <c r="D695" i="8"/>
  <c r="C696" i="8"/>
  <c r="D696" i="8"/>
  <c r="C697" i="8"/>
  <c r="D697" i="8"/>
  <c r="C698" i="8"/>
  <c r="D698" i="8"/>
  <c r="C699" i="8"/>
  <c r="D699" i="8"/>
  <c r="C700" i="8"/>
  <c r="D700" i="8"/>
  <c r="C701" i="8"/>
  <c r="D701" i="8"/>
  <c r="C702" i="8"/>
  <c r="D702" i="8"/>
  <c r="C703" i="8"/>
  <c r="D703" i="8"/>
  <c r="C704" i="8"/>
  <c r="D704" i="8"/>
  <c r="C705" i="8"/>
  <c r="D705" i="8"/>
  <c r="C706" i="8"/>
  <c r="D706" i="8"/>
  <c r="C707" i="8"/>
  <c r="D707" i="8"/>
  <c r="C708" i="8"/>
  <c r="D708" i="8"/>
  <c r="C709" i="8"/>
  <c r="D709" i="8"/>
  <c r="C710" i="8"/>
  <c r="D710" i="8"/>
  <c r="C711" i="8"/>
  <c r="D711" i="8"/>
  <c r="C712" i="8"/>
  <c r="D712" i="8"/>
  <c r="C713" i="8"/>
  <c r="D713" i="8"/>
  <c r="C714" i="8"/>
  <c r="D714" i="8"/>
  <c r="C715" i="8"/>
  <c r="D715" i="8"/>
  <c r="C716" i="8"/>
  <c r="D716" i="8"/>
  <c r="C717" i="8"/>
  <c r="D717" i="8"/>
  <c r="C718" i="8"/>
  <c r="D718" i="8"/>
  <c r="C719" i="8"/>
  <c r="D719" i="8"/>
  <c r="C720" i="8"/>
  <c r="D720" i="8"/>
  <c r="C721" i="8"/>
  <c r="D721" i="8"/>
  <c r="C722" i="8"/>
  <c r="D722" i="8"/>
  <c r="C723" i="8"/>
  <c r="D723" i="8"/>
  <c r="C724" i="8"/>
  <c r="D724" i="8"/>
  <c r="C725" i="8"/>
  <c r="D725" i="8"/>
  <c r="C726" i="8"/>
  <c r="D726" i="8"/>
  <c r="C727" i="8"/>
  <c r="D727" i="8"/>
  <c r="C728" i="8"/>
  <c r="D728" i="8"/>
  <c r="C729" i="8"/>
  <c r="D729" i="8"/>
  <c r="C730" i="8"/>
  <c r="D730" i="8"/>
  <c r="C731" i="8"/>
  <c r="D731" i="8"/>
  <c r="C732" i="8"/>
  <c r="D732" i="8"/>
  <c r="C733" i="8"/>
  <c r="D733" i="8"/>
  <c r="C734" i="8"/>
  <c r="D734" i="8"/>
  <c r="C735" i="8"/>
  <c r="D735" i="8"/>
  <c r="C736" i="8"/>
  <c r="D736" i="8"/>
  <c r="C737" i="8"/>
  <c r="D737" i="8"/>
  <c r="C738" i="8"/>
  <c r="D738" i="8"/>
  <c r="C739" i="8"/>
  <c r="D739" i="8"/>
  <c r="C740" i="8"/>
  <c r="D740" i="8"/>
  <c r="C741" i="8"/>
  <c r="D741" i="8"/>
  <c r="C742" i="8"/>
  <c r="D742" i="8"/>
  <c r="C743" i="8"/>
  <c r="D743" i="8"/>
  <c r="C744" i="8"/>
  <c r="D744" i="8"/>
  <c r="C745" i="8"/>
  <c r="D745" i="8"/>
  <c r="C746" i="8"/>
  <c r="D746" i="8"/>
  <c r="C747" i="8"/>
  <c r="D747" i="8"/>
  <c r="C748" i="8"/>
  <c r="D748" i="8"/>
  <c r="C749" i="8"/>
  <c r="D749" i="8"/>
  <c r="C750" i="8"/>
  <c r="D750" i="8"/>
  <c r="C751" i="8"/>
  <c r="D751" i="8"/>
  <c r="C752" i="8"/>
  <c r="D752" i="8"/>
  <c r="C753" i="8"/>
  <c r="D753" i="8"/>
  <c r="C754" i="8"/>
  <c r="D754" i="8"/>
  <c r="C755" i="8"/>
  <c r="D755" i="8"/>
  <c r="C756" i="8"/>
  <c r="D756" i="8"/>
  <c r="C757" i="8"/>
  <c r="D757" i="8"/>
  <c r="C758" i="8"/>
  <c r="D758" i="8"/>
  <c r="C759" i="8"/>
  <c r="D759" i="8"/>
  <c r="C760" i="8"/>
  <c r="D760" i="8"/>
  <c r="C761" i="8"/>
  <c r="D761" i="8"/>
  <c r="C762" i="8"/>
  <c r="D762" i="8"/>
  <c r="C763" i="8"/>
  <c r="D763" i="8"/>
  <c r="C764" i="8"/>
  <c r="D764" i="8"/>
  <c r="C765" i="8"/>
  <c r="D765" i="8"/>
  <c r="C766" i="8"/>
  <c r="D766" i="8"/>
  <c r="C767" i="8"/>
  <c r="D767" i="8"/>
  <c r="C768" i="8"/>
  <c r="D768" i="8"/>
  <c r="C769" i="8"/>
  <c r="D769" i="8"/>
  <c r="C770" i="8"/>
  <c r="D770" i="8"/>
  <c r="C771" i="8"/>
  <c r="D771" i="8"/>
  <c r="C772" i="8"/>
  <c r="D772" i="8"/>
  <c r="C773" i="8"/>
  <c r="D773" i="8"/>
  <c r="C774" i="8"/>
  <c r="D774" i="8"/>
  <c r="C775" i="8"/>
  <c r="D775" i="8"/>
  <c r="C776" i="8"/>
  <c r="D776" i="8"/>
  <c r="C777" i="8"/>
  <c r="D777" i="8"/>
  <c r="C778" i="8"/>
  <c r="D778" i="8"/>
  <c r="C779" i="8"/>
  <c r="D779" i="8"/>
  <c r="C780" i="8"/>
  <c r="D780" i="8"/>
  <c r="C781" i="8"/>
  <c r="D781" i="8"/>
  <c r="C782" i="8"/>
  <c r="D782" i="8"/>
  <c r="C783" i="8"/>
  <c r="D783" i="8"/>
  <c r="C784" i="8"/>
  <c r="D784" i="8"/>
  <c r="C785" i="8"/>
  <c r="D785" i="8"/>
  <c r="C786" i="8"/>
  <c r="D786" i="8"/>
  <c r="C787" i="8"/>
  <c r="D787" i="8"/>
  <c r="C788" i="8"/>
  <c r="D788" i="8"/>
  <c r="C789" i="8"/>
  <c r="D789" i="8"/>
  <c r="C790" i="8"/>
  <c r="D790" i="8"/>
  <c r="C791" i="8"/>
  <c r="D791" i="8"/>
  <c r="C792" i="8"/>
  <c r="D792" i="8"/>
  <c r="C793" i="8"/>
  <c r="D793" i="8"/>
  <c r="C794" i="8"/>
  <c r="D794" i="8"/>
  <c r="C795" i="8"/>
  <c r="D795" i="8"/>
  <c r="C796" i="8"/>
  <c r="D796" i="8"/>
  <c r="C797" i="8"/>
  <c r="D797" i="8"/>
  <c r="C798" i="8"/>
  <c r="D798" i="8"/>
  <c r="C799" i="8"/>
  <c r="D799" i="8"/>
  <c r="C800" i="8"/>
  <c r="D800" i="8"/>
  <c r="C801" i="8"/>
  <c r="D801" i="8"/>
  <c r="C802" i="8"/>
  <c r="D802" i="8"/>
  <c r="C803" i="8"/>
  <c r="D803" i="8"/>
  <c r="C804" i="8"/>
  <c r="D804" i="8"/>
  <c r="C805" i="8"/>
  <c r="D805" i="8"/>
  <c r="C806" i="8"/>
  <c r="D806" i="8"/>
  <c r="C807" i="8"/>
  <c r="D807" i="8"/>
  <c r="C808" i="8"/>
  <c r="D808" i="8"/>
  <c r="C809" i="8"/>
  <c r="D809" i="8"/>
  <c r="C810" i="8"/>
  <c r="D810" i="8"/>
  <c r="C811" i="8"/>
  <c r="D811" i="8"/>
  <c r="C812" i="8"/>
  <c r="D812" i="8"/>
  <c r="C813" i="8"/>
  <c r="D813" i="8"/>
  <c r="C814" i="8"/>
  <c r="D814" i="8"/>
  <c r="C815" i="8"/>
  <c r="D815" i="8"/>
  <c r="C816" i="8"/>
  <c r="D816" i="8"/>
  <c r="C817" i="8"/>
  <c r="D817" i="8"/>
  <c r="C818" i="8"/>
  <c r="D818" i="8"/>
  <c r="C819" i="8"/>
  <c r="D819" i="8"/>
  <c r="C820" i="8"/>
  <c r="D820" i="8"/>
  <c r="C821" i="8"/>
  <c r="D821" i="8"/>
  <c r="C822" i="8"/>
  <c r="D822" i="8"/>
  <c r="C823" i="8"/>
  <c r="D823" i="8"/>
  <c r="C824" i="8"/>
  <c r="D824" i="8"/>
  <c r="C825" i="8"/>
  <c r="D825" i="8"/>
  <c r="C826" i="8"/>
  <c r="D826" i="8"/>
  <c r="C827" i="8"/>
  <c r="D827" i="8"/>
  <c r="C828" i="8"/>
  <c r="D828" i="8"/>
  <c r="C829" i="8"/>
  <c r="D829" i="8"/>
  <c r="C830" i="8"/>
  <c r="D830" i="8"/>
  <c r="C831" i="8"/>
  <c r="D831" i="8"/>
  <c r="C832" i="8"/>
  <c r="D832" i="8"/>
  <c r="C833" i="8"/>
  <c r="D833" i="8"/>
  <c r="C834" i="8"/>
  <c r="D834" i="8"/>
  <c r="C835" i="8"/>
  <c r="D835" i="8"/>
  <c r="C836" i="8"/>
  <c r="D836" i="8"/>
  <c r="C837" i="8"/>
  <c r="D837" i="8"/>
  <c r="C838" i="8"/>
  <c r="D838" i="8"/>
  <c r="C839" i="8"/>
  <c r="D839" i="8"/>
  <c r="C840" i="8"/>
  <c r="D840" i="8"/>
  <c r="C841" i="8"/>
  <c r="D841" i="8"/>
  <c r="C842" i="8"/>
  <c r="D842" i="8"/>
  <c r="C843" i="8"/>
  <c r="D843" i="8"/>
  <c r="C844" i="8"/>
  <c r="D844" i="8"/>
  <c r="C845" i="8"/>
  <c r="D845" i="8"/>
  <c r="C846" i="8"/>
  <c r="D846" i="8"/>
  <c r="C847" i="8"/>
  <c r="D847" i="8"/>
  <c r="C848" i="8"/>
  <c r="D848" i="8"/>
  <c r="C849" i="8"/>
  <c r="D849" i="8"/>
  <c r="C850" i="8"/>
  <c r="D850" i="8"/>
  <c r="C851" i="8"/>
  <c r="D851" i="8"/>
  <c r="C852" i="8"/>
  <c r="D852" i="8"/>
  <c r="C853" i="8"/>
  <c r="D853" i="8"/>
  <c r="C854" i="8"/>
  <c r="D854" i="8"/>
  <c r="C855" i="8"/>
  <c r="D855" i="8"/>
  <c r="C856" i="8"/>
  <c r="D856" i="8"/>
  <c r="C857" i="8"/>
  <c r="D857" i="8"/>
  <c r="C858" i="8"/>
  <c r="D858" i="8"/>
  <c r="C859" i="8"/>
  <c r="D859" i="8"/>
  <c r="C860" i="8"/>
  <c r="D860" i="8"/>
  <c r="C861" i="8"/>
  <c r="D861" i="8"/>
  <c r="C862" i="8"/>
  <c r="D862" i="8"/>
  <c r="C863" i="8"/>
  <c r="D863" i="8"/>
  <c r="C864" i="8"/>
  <c r="D864" i="8"/>
  <c r="C865" i="8"/>
  <c r="D865" i="8"/>
  <c r="C866" i="8"/>
  <c r="D866" i="8"/>
  <c r="C867" i="8"/>
  <c r="D867" i="8"/>
  <c r="C868" i="8"/>
  <c r="D868" i="8"/>
  <c r="C869" i="8"/>
  <c r="D869" i="8"/>
  <c r="C870" i="8"/>
  <c r="D870" i="8"/>
  <c r="C871" i="8"/>
  <c r="D871" i="8"/>
  <c r="C872" i="8"/>
  <c r="D872" i="8"/>
  <c r="C873" i="8"/>
  <c r="D873" i="8"/>
  <c r="C874" i="8"/>
  <c r="D874" i="8"/>
  <c r="C875" i="8"/>
  <c r="D875" i="8"/>
  <c r="C876" i="8"/>
  <c r="D876" i="8"/>
  <c r="C877" i="8"/>
  <c r="D877" i="8"/>
  <c r="C878" i="8"/>
  <c r="D878" i="8"/>
  <c r="C879" i="8"/>
  <c r="D879" i="8"/>
  <c r="C880" i="8"/>
  <c r="D880" i="8"/>
  <c r="C881" i="8"/>
  <c r="D881" i="8"/>
  <c r="C882" i="8"/>
  <c r="D882" i="8"/>
  <c r="C883" i="8"/>
  <c r="D883" i="8"/>
  <c r="C884" i="8"/>
  <c r="D884" i="8"/>
  <c r="C885" i="8"/>
  <c r="D885" i="8"/>
  <c r="C886" i="8"/>
  <c r="D886" i="8"/>
  <c r="C887" i="8"/>
  <c r="D887" i="8"/>
  <c r="C888" i="8"/>
  <c r="D888" i="8"/>
  <c r="C889" i="8"/>
  <c r="D889" i="8"/>
  <c r="C890" i="8"/>
  <c r="D890" i="8"/>
  <c r="C891" i="8"/>
  <c r="D891" i="8"/>
  <c r="C892" i="8"/>
  <c r="D892" i="8"/>
  <c r="C893" i="8"/>
  <c r="D893" i="8"/>
  <c r="C894" i="8"/>
  <c r="D894" i="8"/>
  <c r="C895" i="8"/>
  <c r="D895" i="8"/>
  <c r="C896" i="8"/>
  <c r="D896" i="8"/>
  <c r="C897" i="8"/>
  <c r="D897" i="8"/>
  <c r="C898" i="8"/>
  <c r="D898" i="8"/>
  <c r="C899" i="8"/>
  <c r="D899" i="8"/>
  <c r="C900" i="8"/>
  <c r="D900" i="8"/>
  <c r="C901" i="8"/>
  <c r="D901" i="8"/>
  <c r="C902" i="8"/>
  <c r="D902" i="8"/>
  <c r="C903" i="8"/>
  <c r="D903" i="8"/>
  <c r="C904" i="8"/>
  <c r="D904" i="8"/>
  <c r="C905" i="8"/>
  <c r="D905" i="8"/>
  <c r="C906" i="8"/>
  <c r="D906" i="8"/>
  <c r="C907" i="8"/>
  <c r="D907" i="8"/>
  <c r="C908" i="8"/>
  <c r="D908" i="8"/>
  <c r="C909" i="8"/>
  <c r="D909" i="8"/>
  <c r="C910" i="8"/>
  <c r="D910" i="8"/>
  <c r="C911" i="8"/>
  <c r="D911" i="8"/>
  <c r="C912" i="8"/>
  <c r="D912" i="8"/>
  <c r="C913" i="8"/>
  <c r="D913" i="8"/>
  <c r="C914" i="8"/>
  <c r="D914" i="8"/>
  <c r="C915" i="8"/>
  <c r="D915" i="8"/>
  <c r="C916" i="8"/>
  <c r="D916" i="8"/>
  <c r="C917" i="8"/>
  <c r="D917" i="8"/>
  <c r="C918" i="8"/>
  <c r="D918" i="8"/>
  <c r="C919" i="8"/>
  <c r="D919" i="8"/>
  <c r="C920" i="8"/>
  <c r="D920" i="8"/>
  <c r="C921" i="8"/>
  <c r="D921" i="8"/>
  <c r="C922" i="8"/>
  <c r="D922" i="8"/>
  <c r="C923" i="8"/>
  <c r="D923" i="8"/>
  <c r="C924" i="8"/>
  <c r="D924" i="8"/>
  <c r="C925" i="8"/>
  <c r="D925" i="8"/>
  <c r="C926" i="8"/>
  <c r="D926" i="8"/>
  <c r="C927" i="8"/>
  <c r="D927" i="8"/>
  <c r="C928" i="8"/>
  <c r="D928" i="8"/>
  <c r="C929" i="8"/>
  <c r="D929" i="8"/>
  <c r="C930" i="8"/>
  <c r="D930" i="8"/>
  <c r="C931" i="8"/>
  <c r="D931" i="8"/>
  <c r="C932" i="8"/>
  <c r="D932" i="8"/>
  <c r="C933" i="8"/>
  <c r="D933" i="8"/>
  <c r="C934" i="8"/>
  <c r="D934" i="8"/>
  <c r="C935" i="8"/>
  <c r="D935" i="8"/>
  <c r="C936" i="8"/>
  <c r="D936" i="8"/>
  <c r="C937" i="8"/>
  <c r="D937" i="8"/>
  <c r="C938" i="8"/>
  <c r="D938" i="8"/>
  <c r="C939" i="8"/>
  <c r="D939" i="8"/>
  <c r="C940" i="8"/>
  <c r="D940" i="8"/>
  <c r="C941" i="8"/>
  <c r="D941" i="8"/>
  <c r="C942" i="8"/>
  <c r="D942" i="8"/>
  <c r="C943" i="8"/>
  <c r="D943" i="8"/>
  <c r="C944" i="8"/>
  <c r="D944" i="8"/>
  <c r="C945" i="8"/>
  <c r="D945" i="8"/>
  <c r="C946" i="8"/>
  <c r="D946" i="8"/>
  <c r="C947" i="8"/>
  <c r="D947" i="8"/>
  <c r="C948" i="8"/>
  <c r="D948" i="8"/>
  <c r="C949" i="8"/>
  <c r="D949" i="8"/>
  <c r="C950" i="8"/>
  <c r="D950" i="8"/>
  <c r="C951" i="8"/>
  <c r="D951" i="8"/>
  <c r="C952" i="8"/>
  <c r="D952" i="8"/>
  <c r="C953" i="8"/>
  <c r="D953" i="8"/>
  <c r="C954" i="8"/>
  <c r="D954" i="8"/>
  <c r="C955" i="8"/>
  <c r="D955" i="8"/>
  <c r="C956" i="8"/>
  <c r="D956" i="8"/>
  <c r="C957" i="8"/>
  <c r="D957" i="8"/>
  <c r="C958" i="8"/>
  <c r="D958" i="8"/>
  <c r="C959" i="8"/>
  <c r="D959" i="8"/>
  <c r="C960" i="8"/>
  <c r="D960" i="8"/>
  <c r="C961" i="8"/>
  <c r="D961" i="8"/>
  <c r="C962" i="8"/>
  <c r="D962" i="8"/>
  <c r="C963" i="8"/>
  <c r="D963" i="8"/>
  <c r="C964" i="8"/>
  <c r="D964" i="8"/>
  <c r="C965" i="8"/>
  <c r="D965" i="8"/>
  <c r="C966" i="8"/>
  <c r="D966" i="8"/>
  <c r="C967" i="8"/>
  <c r="D967" i="8"/>
  <c r="C968" i="8"/>
  <c r="D968" i="8"/>
  <c r="C969" i="8"/>
  <c r="D969" i="8"/>
  <c r="C970" i="8"/>
  <c r="D970" i="8"/>
  <c r="C971" i="8"/>
  <c r="D971" i="8"/>
  <c r="C972" i="8"/>
  <c r="D972" i="8"/>
  <c r="C973" i="8"/>
  <c r="D973" i="8"/>
  <c r="C974" i="8"/>
  <c r="D974" i="8"/>
  <c r="C975" i="8"/>
  <c r="D975" i="8"/>
  <c r="C976" i="8"/>
  <c r="D976" i="8"/>
  <c r="C977" i="8"/>
  <c r="D977" i="8"/>
  <c r="C978" i="8"/>
  <c r="D978" i="8"/>
  <c r="C979" i="8"/>
  <c r="D979" i="8"/>
  <c r="C980" i="8"/>
  <c r="D980" i="8"/>
  <c r="C981" i="8"/>
  <c r="D981" i="8"/>
  <c r="C982" i="8"/>
  <c r="D982" i="8"/>
  <c r="C983" i="8"/>
  <c r="D983" i="8"/>
  <c r="C984" i="8"/>
  <c r="D984" i="8"/>
  <c r="C985" i="8"/>
  <c r="D985" i="8"/>
  <c r="C986" i="8"/>
  <c r="D986" i="8"/>
  <c r="C987" i="8"/>
  <c r="D987" i="8"/>
  <c r="C988" i="8"/>
  <c r="D988" i="8"/>
  <c r="C989" i="8"/>
  <c r="D989" i="8"/>
  <c r="C990" i="8"/>
  <c r="D990" i="8"/>
  <c r="C991" i="8"/>
  <c r="D991" i="8"/>
  <c r="C992" i="8"/>
  <c r="D992" i="8"/>
  <c r="C993" i="8"/>
  <c r="D993" i="8"/>
  <c r="C994" i="8"/>
  <c r="D994" i="8"/>
  <c r="C995" i="8"/>
  <c r="D995" i="8"/>
  <c r="C996" i="8"/>
  <c r="D996" i="8"/>
  <c r="C997" i="8"/>
  <c r="D997" i="8"/>
  <c r="C998" i="8"/>
  <c r="D998" i="8"/>
  <c r="C999" i="8"/>
  <c r="D999" i="8"/>
  <c r="C1000" i="8"/>
  <c r="D1000" i="8"/>
  <c r="C1001" i="8"/>
  <c r="D1001" i="8"/>
  <c r="B7" i="7"/>
  <c r="C7" i="7"/>
  <c r="B8" i="7"/>
  <c r="C8" i="7"/>
  <c r="B9" i="7"/>
  <c r="C9" i="7"/>
  <c r="B10" i="7"/>
  <c r="C10" i="7"/>
  <c r="B11" i="7"/>
  <c r="C11" i="7"/>
  <c r="B12" i="7"/>
  <c r="C12" i="7"/>
  <c r="B13" i="7"/>
  <c r="C13" i="7"/>
  <c r="B14" i="7"/>
  <c r="C14" i="7"/>
  <c r="B15" i="7"/>
  <c r="C15" i="7"/>
  <c r="B16" i="7"/>
  <c r="C16" i="7"/>
  <c r="B17" i="7"/>
  <c r="C17" i="7"/>
  <c r="B18" i="7"/>
  <c r="C18" i="7"/>
  <c r="B19" i="7"/>
  <c r="C19" i="7"/>
  <c r="B20" i="7"/>
  <c r="C20" i="7"/>
  <c r="B21" i="7"/>
  <c r="C21" i="7"/>
  <c r="B22" i="7"/>
  <c r="C22" i="7"/>
  <c r="B23" i="7"/>
  <c r="C23" i="7"/>
  <c r="B24" i="7"/>
  <c r="C24" i="7"/>
  <c r="B25" i="7"/>
  <c r="C25" i="7"/>
  <c r="B26" i="7"/>
  <c r="C26" i="7"/>
  <c r="B27" i="7"/>
  <c r="C27" i="7"/>
  <c r="B28" i="7"/>
  <c r="C28" i="7"/>
  <c r="B29" i="7"/>
  <c r="C29" i="7"/>
  <c r="B30" i="7"/>
  <c r="C30" i="7"/>
  <c r="B31" i="7"/>
  <c r="C31" i="7"/>
  <c r="B32" i="7"/>
  <c r="C32" i="7"/>
  <c r="B33" i="7"/>
  <c r="C33" i="7"/>
  <c r="B34" i="7"/>
  <c r="C34" i="7"/>
  <c r="B35" i="7"/>
  <c r="C35" i="7"/>
  <c r="B36" i="7"/>
  <c r="C36" i="7"/>
  <c r="B37" i="7"/>
  <c r="C37" i="7"/>
  <c r="B38" i="7"/>
  <c r="C38" i="7"/>
  <c r="B39" i="7"/>
  <c r="C39" i="7"/>
  <c r="B40" i="7"/>
  <c r="C40" i="7"/>
  <c r="B41" i="7"/>
  <c r="C41" i="7"/>
  <c r="B42" i="7"/>
  <c r="C42" i="7"/>
  <c r="B43" i="7"/>
  <c r="C43" i="7"/>
  <c r="B44" i="7"/>
  <c r="C44" i="7"/>
  <c r="B45" i="7"/>
  <c r="C45" i="7"/>
  <c r="B46" i="7"/>
  <c r="C46" i="7"/>
  <c r="B47" i="7"/>
  <c r="C47" i="7"/>
  <c r="B48" i="7"/>
  <c r="C48" i="7"/>
  <c r="B49" i="7"/>
  <c r="C49" i="7"/>
  <c r="B50" i="7"/>
  <c r="C50" i="7"/>
  <c r="B51" i="7"/>
  <c r="C51" i="7"/>
  <c r="B52" i="7"/>
  <c r="C52" i="7"/>
  <c r="B53" i="7"/>
  <c r="C53" i="7"/>
  <c r="B54" i="7"/>
  <c r="C54" i="7"/>
  <c r="B55" i="7"/>
  <c r="C55" i="7"/>
  <c r="B56" i="7"/>
  <c r="C56" i="7"/>
  <c r="B57" i="7"/>
  <c r="C57" i="7"/>
  <c r="B58" i="7"/>
  <c r="C58" i="7"/>
  <c r="B59" i="7"/>
  <c r="C59" i="7"/>
  <c r="B60" i="7"/>
  <c r="C60" i="7"/>
  <c r="B61" i="7"/>
  <c r="C61" i="7"/>
  <c r="B62" i="7"/>
  <c r="C62" i="7"/>
  <c r="B63" i="7"/>
  <c r="C63" i="7"/>
  <c r="B64" i="7"/>
  <c r="C64" i="7"/>
  <c r="B65" i="7"/>
  <c r="C65" i="7"/>
  <c r="B66" i="7"/>
  <c r="C66" i="7"/>
  <c r="B67" i="7"/>
  <c r="C67" i="7"/>
  <c r="B68" i="7"/>
  <c r="C68" i="7"/>
  <c r="B69" i="7"/>
  <c r="C69" i="7"/>
  <c r="B70" i="7"/>
  <c r="C70" i="7"/>
  <c r="B71" i="7"/>
  <c r="C71" i="7"/>
  <c r="B72" i="7"/>
  <c r="C72" i="7"/>
  <c r="B73" i="7"/>
  <c r="C73" i="7"/>
  <c r="B74" i="7"/>
  <c r="C74" i="7"/>
  <c r="B75" i="7"/>
  <c r="C75" i="7"/>
  <c r="B76" i="7"/>
  <c r="C76" i="7"/>
  <c r="B77" i="7"/>
  <c r="C77" i="7"/>
  <c r="B78" i="7"/>
  <c r="C78" i="7"/>
  <c r="B79" i="7"/>
  <c r="C79" i="7"/>
  <c r="B80" i="7"/>
  <c r="C80" i="7"/>
  <c r="B81" i="7"/>
  <c r="C81" i="7"/>
  <c r="B82" i="7"/>
  <c r="C82" i="7"/>
  <c r="B83" i="7"/>
  <c r="C83" i="7"/>
  <c r="B84" i="7"/>
  <c r="C84" i="7"/>
  <c r="B85" i="7"/>
  <c r="C85" i="7"/>
  <c r="B86" i="7"/>
  <c r="C86" i="7"/>
  <c r="B87" i="7"/>
  <c r="C87" i="7"/>
  <c r="B88" i="7"/>
  <c r="C88" i="7"/>
  <c r="B89" i="7"/>
  <c r="C89" i="7"/>
  <c r="B90" i="7"/>
  <c r="C90" i="7"/>
  <c r="B91" i="7"/>
  <c r="C91" i="7"/>
  <c r="B92" i="7"/>
  <c r="C92" i="7"/>
  <c r="B93" i="7"/>
  <c r="C93" i="7"/>
  <c r="B94" i="7"/>
  <c r="C94" i="7"/>
  <c r="B95" i="7"/>
  <c r="C95" i="7"/>
  <c r="B96" i="7"/>
  <c r="C96" i="7"/>
  <c r="B97" i="7"/>
  <c r="C97" i="7"/>
  <c r="B98" i="7"/>
  <c r="C98" i="7"/>
  <c r="B99" i="7"/>
  <c r="C99" i="7"/>
  <c r="B100" i="7"/>
  <c r="C100" i="7"/>
  <c r="B101" i="7"/>
  <c r="C101" i="7"/>
  <c r="B102" i="7"/>
  <c r="C102" i="7"/>
  <c r="B103" i="7"/>
  <c r="C103" i="7"/>
  <c r="B104" i="7"/>
  <c r="C104" i="7"/>
  <c r="B105" i="7"/>
  <c r="C105" i="7"/>
  <c r="B106" i="7"/>
  <c r="C106" i="7"/>
  <c r="B107" i="7"/>
  <c r="C107" i="7"/>
  <c r="B108" i="7"/>
  <c r="C108" i="7"/>
  <c r="B109" i="7"/>
  <c r="C109" i="7"/>
  <c r="B110" i="7"/>
  <c r="C110" i="7"/>
  <c r="B111" i="7"/>
  <c r="C111" i="7"/>
  <c r="B112" i="7"/>
  <c r="C112" i="7"/>
  <c r="B113" i="7"/>
  <c r="C113" i="7"/>
  <c r="B114" i="7"/>
  <c r="C114" i="7"/>
  <c r="B115" i="7"/>
  <c r="C115" i="7"/>
  <c r="B116" i="7"/>
  <c r="C116" i="7"/>
  <c r="B117" i="7"/>
  <c r="C117" i="7"/>
  <c r="B118" i="7"/>
  <c r="C118" i="7"/>
  <c r="B119" i="7"/>
  <c r="C119" i="7"/>
  <c r="B120" i="7"/>
  <c r="C120" i="7"/>
  <c r="B121" i="7"/>
  <c r="C121" i="7"/>
  <c r="B122" i="7"/>
  <c r="C122" i="7"/>
  <c r="B123" i="7"/>
  <c r="C123" i="7"/>
  <c r="B124" i="7"/>
  <c r="C124" i="7"/>
  <c r="B125" i="7"/>
  <c r="C125" i="7"/>
  <c r="B126" i="7"/>
  <c r="C126" i="7"/>
  <c r="B127" i="7"/>
  <c r="C127" i="7"/>
  <c r="B128" i="7"/>
  <c r="C128" i="7"/>
  <c r="B129" i="7"/>
  <c r="C129" i="7"/>
  <c r="B130" i="7"/>
  <c r="C130" i="7"/>
  <c r="B131" i="7"/>
  <c r="C131" i="7"/>
  <c r="B132" i="7"/>
  <c r="C132" i="7"/>
  <c r="B133" i="7"/>
  <c r="C133" i="7"/>
  <c r="B134" i="7"/>
  <c r="C134" i="7"/>
  <c r="B135" i="7"/>
  <c r="C135" i="7"/>
  <c r="B136" i="7"/>
  <c r="C136" i="7"/>
  <c r="B137" i="7"/>
  <c r="C137" i="7"/>
  <c r="B138" i="7"/>
  <c r="C138" i="7"/>
  <c r="B139" i="7"/>
  <c r="C139" i="7"/>
  <c r="B140" i="7"/>
  <c r="C140" i="7"/>
  <c r="B141" i="7"/>
  <c r="C141" i="7"/>
  <c r="B142" i="7"/>
  <c r="C142" i="7"/>
  <c r="B143" i="7"/>
  <c r="C143" i="7"/>
  <c r="B144" i="7"/>
  <c r="C144" i="7"/>
  <c r="B145" i="7"/>
  <c r="C145" i="7"/>
  <c r="B146" i="7"/>
  <c r="C146" i="7"/>
  <c r="B147" i="7"/>
  <c r="C147" i="7"/>
  <c r="B148" i="7"/>
  <c r="C148" i="7"/>
  <c r="B149" i="7"/>
  <c r="C149" i="7"/>
  <c r="B150" i="7"/>
  <c r="C150" i="7"/>
  <c r="B151" i="7"/>
  <c r="C151" i="7"/>
  <c r="B152" i="7"/>
  <c r="C152" i="7"/>
  <c r="B153" i="7"/>
  <c r="C153" i="7"/>
  <c r="B154" i="7"/>
  <c r="C154" i="7"/>
  <c r="B155" i="7"/>
  <c r="C155" i="7"/>
  <c r="B156" i="7"/>
  <c r="C156" i="7"/>
  <c r="B157" i="7"/>
  <c r="C157" i="7"/>
  <c r="B158" i="7"/>
  <c r="C158" i="7"/>
  <c r="B159" i="7"/>
  <c r="C159" i="7"/>
  <c r="B160" i="7"/>
  <c r="C160" i="7"/>
  <c r="B161" i="7"/>
  <c r="C161" i="7"/>
  <c r="B162" i="7"/>
  <c r="C162" i="7"/>
  <c r="B163" i="7"/>
  <c r="C163" i="7"/>
  <c r="B164" i="7"/>
  <c r="C164" i="7"/>
  <c r="B165" i="7"/>
  <c r="C165" i="7"/>
  <c r="B166" i="7"/>
  <c r="C166" i="7"/>
  <c r="B167" i="7"/>
  <c r="C167" i="7"/>
  <c r="B168" i="7"/>
  <c r="C168" i="7"/>
  <c r="B169" i="7"/>
  <c r="C169" i="7"/>
  <c r="B170" i="7"/>
  <c r="C170" i="7"/>
  <c r="B171" i="7"/>
  <c r="C171" i="7"/>
  <c r="B172" i="7"/>
  <c r="C172" i="7"/>
  <c r="B173" i="7"/>
  <c r="C173" i="7"/>
  <c r="B174" i="7"/>
  <c r="C174" i="7"/>
  <c r="B175" i="7"/>
  <c r="C175" i="7"/>
  <c r="B176" i="7"/>
  <c r="C176" i="7"/>
  <c r="B177" i="7"/>
  <c r="C177" i="7"/>
  <c r="B178" i="7"/>
  <c r="C178" i="7"/>
  <c r="B179" i="7"/>
  <c r="C179" i="7"/>
  <c r="B180" i="7"/>
  <c r="C180" i="7"/>
  <c r="B181" i="7"/>
  <c r="C181" i="7"/>
  <c r="B182" i="7"/>
  <c r="C182" i="7"/>
  <c r="B183" i="7"/>
  <c r="C183" i="7"/>
  <c r="B184" i="7"/>
  <c r="C184" i="7"/>
  <c r="B185" i="7"/>
  <c r="C185" i="7"/>
  <c r="B186" i="7"/>
  <c r="C186" i="7"/>
  <c r="B187" i="7"/>
  <c r="C187" i="7"/>
  <c r="B188" i="7"/>
  <c r="C188" i="7"/>
  <c r="B189" i="7"/>
  <c r="C189" i="7"/>
  <c r="B190" i="7"/>
  <c r="C190" i="7"/>
  <c r="B191" i="7"/>
  <c r="C191" i="7"/>
  <c r="B192" i="7"/>
  <c r="C192" i="7"/>
  <c r="B193" i="7"/>
  <c r="C193" i="7"/>
  <c r="B194" i="7"/>
  <c r="C194" i="7"/>
  <c r="B195" i="7"/>
  <c r="C195" i="7"/>
  <c r="B196" i="7"/>
  <c r="C196" i="7"/>
  <c r="B197" i="7"/>
  <c r="C197" i="7"/>
  <c r="B198" i="7"/>
  <c r="C198" i="7"/>
  <c r="B199" i="7"/>
  <c r="C199" i="7"/>
  <c r="B200" i="7"/>
  <c r="C200" i="7"/>
  <c r="B201" i="7"/>
  <c r="C201" i="7"/>
  <c r="B202" i="7"/>
  <c r="C202" i="7"/>
  <c r="B203" i="7"/>
  <c r="C203" i="7"/>
  <c r="B204" i="7"/>
  <c r="C204" i="7"/>
  <c r="B205" i="7"/>
  <c r="C205" i="7"/>
  <c r="B206" i="7"/>
  <c r="C206" i="7"/>
  <c r="B207" i="7"/>
  <c r="C207" i="7"/>
  <c r="B208" i="7"/>
  <c r="C208" i="7"/>
  <c r="B209" i="7"/>
  <c r="C209" i="7"/>
  <c r="B210" i="7"/>
  <c r="C210" i="7"/>
  <c r="B211" i="7"/>
  <c r="C211" i="7"/>
  <c r="B212" i="7"/>
  <c r="C212" i="7"/>
  <c r="B213" i="7"/>
  <c r="C213" i="7"/>
  <c r="B214" i="7"/>
  <c r="C214" i="7"/>
  <c r="B215" i="7"/>
  <c r="C215" i="7"/>
  <c r="B216" i="7"/>
  <c r="C216" i="7"/>
  <c r="B217" i="7"/>
  <c r="C217" i="7"/>
  <c r="B218" i="7"/>
  <c r="C218" i="7"/>
  <c r="B219" i="7"/>
  <c r="C219" i="7"/>
  <c r="B220" i="7"/>
  <c r="C220" i="7"/>
  <c r="B221" i="7"/>
  <c r="C221" i="7"/>
  <c r="B222" i="7"/>
  <c r="C222" i="7"/>
  <c r="B223" i="7"/>
  <c r="C223" i="7"/>
  <c r="B224" i="7"/>
  <c r="C224" i="7"/>
  <c r="B225" i="7"/>
  <c r="C225" i="7"/>
  <c r="B226" i="7"/>
  <c r="C226" i="7"/>
  <c r="B227" i="7"/>
  <c r="C227" i="7"/>
  <c r="B228" i="7"/>
  <c r="C228" i="7"/>
  <c r="B229" i="7"/>
  <c r="C229" i="7"/>
  <c r="B230" i="7"/>
  <c r="C230" i="7"/>
  <c r="B231" i="7"/>
  <c r="C231" i="7"/>
  <c r="B232" i="7"/>
  <c r="C232" i="7"/>
  <c r="B233" i="7"/>
  <c r="C233" i="7"/>
  <c r="B234" i="7"/>
  <c r="C234" i="7"/>
  <c r="B235" i="7"/>
  <c r="C235" i="7"/>
  <c r="B236" i="7"/>
  <c r="C236" i="7"/>
  <c r="B237" i="7"/>
  <c r="C237" i="7"/>
  <c r="B238" i="7"/>
  <c r="C238" i="7"/>
  <c r="B239" i="7"/>
  <c r="C239" i="7"/>
  <c r="B240" i="7"/>
  <c r="C240" i="7"/>
  <c r="B241" i="7"/>
  <c r="C241" i="7"/>
  <c r="B242" i="7"/>
  <c r="C242" i="7"/>
  <c r="B243" i="7"/>
  <c r="C243" i="7"/>
  <c r="B244" i="7"/>
  <c r="C244" i="7"/>
  <c r="B245" i="7"/>
  <c r="C245" i="7"/>
  <c r="B246" i="7"/>
  <c r="C246" i="7"/>
  <c r="B247" i="7"/>
  <c r="C247" i="7"/>
  <c r="B248" i="7"/>
  <c r="C248" i="7"/>
  <c r="B249" i="7"/>
  <c r="C249" i="7"/>
  <c r="B250" i="7"/>
  <c r="C250" i="7"/>
  <c r="B251" i="7"/>
  <c r="C251" i="7"/>
  <c r="B252" i="7"/>
  <c r="C252" i="7"/>
  <c r="B253" i="7"/>
  <c r="C253" i="7"/>
  <c r="B254" i="7"/>
  <c r="C254" i="7"/>
  <c r="B255" i="7"/>
  <c r="C255" i="7"/>
  <c r="B256" i="7"/>
  <c r="C256" i="7"/>
  <c r="B257" i="7"/>
  <c r="C257" i="7"/>
  <c r="B258" i="7"/>
  <c r="C258" i="7"/>
  <c r="B259" i="7"/>
  <c r="C259" i="7"/>
  <c r="B260" i="7"/>
  <c r="C260" i="7"/>
  <c r="B261" i="7"/>
  <c r="C261" i="7"/>
  <c r="B262" i="7"/>
  <c r="C262" i="7"/>
  <c r="B263" i="7"/>
  <c r="C263" i="7"/>
  <c r="B264" i="7"/>
  <c r="C264" i="7"/>
  <c r="B265" i="7"/>
  <c r="C265" i="7"/>
  <c r="B266" i="7"/>
  <c r="C266" i="7"/>
  <c r="B267" i="7"/>
  <c r="C267" i="7"/>
  <c r="B268" i="7"/>
  <c r="C268" i="7"/>
  <c r="B269" i="7"/>
  <c r="C269" i="7"/>
  <c r="B270" i="7"/>
  <c r="C270" i="7"/>
  <c r="B271" i="7"/>
  <c r="C271" i="7"/>
  <c r="B272" i="7"/>
  <c r="C272" i="7"/>
  <c r="B273" i="7"/>
  <c r="C273" i="7"/>
  <c r="B274" i="7"/>
  <c r="C274" i="7"/>
  <c r="B275" i="7"/>
  <c r="C275" i="7"/>
  <c r="B276" i="7"/>
  <c r="C276" i="7"/>
  <c r="B277" i="7"/>
  <c r="C277" i="7"/>
  <c r="B278" i="7"/>
  <c r="C278" i="7"/>
  <c r="B279" i="7"/>
  <c r="C279" i="7"/>
  <c r="B280" i="7"/>
  <c r="C280" i="7"/>
  <c r="B281" i="7"/>
  <c r="C281" i="7"/>
  <c r="B282" i="7"/>
  <c r="C282" i="7"/>
  <c r="B283" i="7"/>
  <c r="C283" i="7"/>
  <c r="B284" i="7"/>
  <c r="C284" i="7"/>
  <c r="B285" i="7"/>
  <c r="C285" i="7"/>
  <c r="B286" i="7"/>
  <c r="C286" i="7"/>
  <c r="B287" i="7"/>
  <c r="C287" i="7"/>
  <c r="B288" i="7"/>
  <c r="C288" i="7"/>
  <c r="B289" i="7"/>
  <c r="C289" i="7"/>
  <c r="B290" i="7"/>
  <c r="C290" i="7"/>
  <c r="B291" i="7"/>
  <c r="C291" i="7"/>
  <c r="B292" i="7"/>
  <c r="C292" i="7"/>
  <c r="B293" i="7"/>
  <c r="C293" i="7"/>
  <c r="B294" i="7"/>
  <c r="C294" i="7"/>
  <c r="B295" i="7"/>
  <c r="C295" i="7"/>
  <c r="B296" i="7"/>
  <c r="C296" i="7"/>
  <c r="B297" i="7"/>
  <c r="C297" i="7"/>
  <c r="B298" i="7"/>
  <c r="C298" i="7"/>
  <c r="B299" i="7"/>
  <c r="C299" i="7"/>
  <c r="B300" i="7"/>
  <c r="C300" i="7"/>
  <c r="B301" i="7"/>
  <c r="C301" i="7"/>
  <c r="B302" i="7"/>
  <c r="C302" i="7"/>
  <c r="B303" i="7"/>
  <c r="C303" i="7"/>
  <c r="B304" i="7"/>
  <c r="C304" i="7"/>
  <c r="B305" i="7"/>
  <c r="C305" i="7"/>
  <c r="B306" i="7"/>
  <c r="C306" i="7"/>
  <c r="B307" i="7"/>
  <c r="C307" i="7"/>
  <c r="B308" i="7"/>
  <c r="C308" i="7"/>
  <c r="B309" i="7"/>
  <c r="C309" i="7"/>
  <c r="B310" i="7"/>
  <c r="C310" i="7"/>
  <c r="B311" i="7"/>
  <c r="C311" i="7"/>
  <c r="B312" i="7"/>
  <c r="C312" i="7"/>
  <c r="B313" i="7"/>
  <c r="C313" i="7"/>
  <c r="B314" i="7"/>
  <c r="C314" i="7"/>
  <c r="B315" i="7"/>
  <c r="C315" i="7"/>
  <c r="B316" i="7"/>
  <c r="C316" i="7"/>
  <c r="B317" i="7"/>
  <c r="C317" i="7"/>
  <c r="B318" i="7"/>
  <c r="C318" i="7"/>
  <c r="B319" i="7"/>
  <c r="C319" i="7"/>
  <c r="B320" i="7"/>
  <c r="C320" i="7"/>
  <c r="B321" i="7"/>
  <c r="C321" i="7"/>
  <c r="B322" i="7"/>
  <c r="C322" i="7"/>
  <c r="B323" i="7"/>
  <c r="C323" i="7"/>
  <c r="B324" i="7"/>
  <c r="C324" i="7"/>
  <c r="B325" i="7"/>
  <c r="C325" i="7"/>
  <c r="B326" i="7"/>
  <c r="C326" i="7"/>
  <c r="B327" i="7"/>
  <c r="C327" i="7"/>
  <c r="B328" i="7"/>
  <c r="C328" i="7"/>
  <c r="B329" i="7"/>
  <c r="C329" i="7"/>
  <c r="B330" i="7"/>
  <c r="C330" i="7"/>
  <c r="B331" i="7"/>
  <c r="C331" i="7"/>
  <c r="B332" i="7"/>
  <c r="C332" i="7"/>
  <c r="B333" i="7"/>
  <c r="C333" i="7"/>
  <c r="B334" i="7"/>
  <c r="C334" i="7"/>
  <c r="B335" i="7"/>
  <c r="C335" i="7"/>
  <c r="B336" i="7"/>
  <c r="C336" i="7"/>
  <c r="B337" i="7"/>
  <c r="C337" i="7"/>
  <c r="B338" i="7"/>
  <c r="C338" i="7"/>
  <c r="B339" i="7"/>
  <c r="C339" i="7"/>
  <c r="B340" i="7"/>
  <c r="C340" i="7"/>
  <c r="B341" i="7"/>
  <c r="C341" i="7"/>
  <c r="B342" i="7"/>
  <c r="C342" i="7"/>
  <c r="B343" i="7"/>
  <c r="C343" i="7"/>
  <c r="B344" i="7"/>
  <c r="C344" i="7"/>
  <c r="B345" i="7"/>
  <c r="C345" i="7"/>
  <c r="B346" i="7"/>
  <c r="C346" i="7"/>
  <c r="B347" i="7"/>
  <c r="C347" i="7"/>
  <c r="B348" i="7"/>
  <c r="C348" i="7"/>
  <c r="B349" i="7"/>
  <c r="C349" i="7"/>
  <c r="B350" i="7"/>
  <c r="C350" i="7"/>
  <c r="B351" i="7"/>
  <c r="C351" i="7"/>
  <c r="B352" i="7"/>
  <c r="C352" i="7"/>
  <c r="B353" i="7"/>
  <c r="C353" i="7"/>
  <c r="B354" i="7"/>
  <c r="C354" i="7"/>
  <c r="B355" i="7"/>
  <c r="C355" i="7"/>
  <c r="B356" i="7"/>
  <c r="C356" i="7"/>
  <c r="B357" i="7"/>
  <c r="C357" i="7"/>
  <c r="B358" i="7"/>
  <c r="C358" i="7"/>
  <c r="B359" i="7"/>
  <c r="C359" i="7"/>
  <c r="B360" i="7"/>
  <c r="C360" i="7"/>
  <c r="B361" i="7"/>
  <c r="C361" i="7"/>
  <c r="B362" i="7"/>
  <c r="C362" i="7"/>
  <c r="B363" i="7"/>
  <c r="C363" i="7"/>
  <c r="B364" i="7"/>
  <c r="C364" i="7"/>
  <c r="B365" i="7"/>
  <c r="C365" i="7"/>
  <c r="B366" i="7"/>
  <c r="C366" i="7"/>
  <c r="B367" i="7"/>
  <c r="C367" i="7"/>
  <c r="B368" i="7"/>
  <c r="C368" i="7"/>
  <c r="B369" i="7"/>
  <c r="C369" i="7"/>
  <c r="B370" i="7"/>
  <c r="C370" i="7"/>
  <c r="B371" i="7"/>
  <c r="C371" i="7"/>
  <c r="B372" i="7"/>
  <c r="C372" i="7"/>
  <c r="B373" i="7"/>
  <c r="C373" i="7"/>
  <c r="B374" i="7"/>
  <c r="C374" i="7"/>
  <c r="B375" i="7"/>
  <c r="C375" i="7"/>
  <c r="B376" i="7"/>
  <c r="C376" i="7"/>
  <c r="B377" i="7"/>
  <c r="C377" i="7"/>
  <c r="B378" i="7"/>
  <c r="C378" i="7"/>
  <c r="B379" i="7"/>
  <c r="C379" i="7"/>
  <c r="B380" i="7"/>
  <c r="C380" i="7"/>
  <c r="B381" i="7"/>
  <c r="C381" i="7"/>
  <c r="B382" i="7"/>
  <c r="C382" i="7"/>
  <c r="B383" i="7"/>
  <c r="C383" i="7"/>
  <c r="B384" i="7"/>
  <c r="C384" i="7"/>
  <c r="B385" i="7"/>
  <c r="C385" i="7"/>
  <c r="B386" i="7"/>
  <c r="C386" i="7"/>
  <c r="B387" i="7"/>
  <c r="C387" i="7"/>
  <c r="B388" i="7"/>
  <c r="C388" i="7"/>
  <c r="B389" i="7"/>
  <c r="C389" i="7"/>
  <c r="B390" i="7"/>
  <c r="C390" i="7"/>
  <c r="B391" i="7"/>
  <c r="C391" i="7"/>
  <c r="B392" i="7"/>
  <c r="C392" i="7"/>
  <c r="B393" i="7"/>
  <c r="C393" i="7"/>
  <c r="B394" i="7"/>
  <c r="C394" i="7"/>
  <c r="B395" i="7"/>
  <c r="C395" i="7"/>
  <c r="B396" i="7"/>
  <c r="C396" i="7"/>
  <c r="B397" i="7"/>
  <c r="C397" i="7"/>
  <c r="B398" i="7"/>
  <c r="C398" i="7"/>
  <c r="B399" i="7"/>
  <c r="C399" i="7"/>
  <c r="B400" i="7"/>
  <c r="C400" i="7"/>
  <c r="B401" i="7"/>
  <c r="C401" i="7"/>
  <c r="B402" i="7"/>
  <c r="C402" i="7"/>
  <c r="B403" i="7"/>
  <c r="C403" i="7"/>
  <c r="B404" i="7"/>
  <c r="C404" i="7"/>
  <c r="B405" i="7"/>
  <c r="C405" i="7"/>
  <c r="B406" i="7"/>
  <c r="C406" i="7"/>
  <c r="B407" i="7"/>
  <c r="C407" i="7"/>
  <c r="B408" i="7"/>
  <c r="C408" i="7"/>
  <c r="B409" i="7"/>
  <c r="C409" i="7"/>
  <c r="B410" i="7"/>
  <c r="C410" i="7"/>
  <c r="B411" i="7"/>
  <c r="C411" i="7"/>
  <c r="B412" i="7"/>
  <c r="C412" i="7"/>
  <c r="B413" i="7"/>
  <c r="C413" i="7"/>
  <c r="B414" i="7"/>
  <c r="C414" i="7"/>
  <c r="B415" i="7"/>
  <c r="C415" i="7"/>
  <c r="B416" i="7"/>
  <c r="C416" i="7"/>
  <c r="B417" i="7"/>
  <c r="C417" i="7"/>
  <c r="B418" i="7"/>
  <c r="C418" i="7"/>
  <c r="B419" i="7"/>
  <c r="C419" i="7"/>
  <c r="B420" i="7"/>
  <c r="C420" i="7"/>
  <c r="B421" i="7"/>
  <c r="C421" i="7"/>
  <c r="B422" i="7"/>
  <c r="C422" i="7"/>
  <c r="B423" i="7"/>
  <c r="C423" i="7"/>
  <c r="B424" i="7"/>
  <c r="C424" i="7"/>
  <c r="B425" i="7"/>
  <c r="C425" i="7"/>
  <c r="B426" i="7"/>
  <c r="C426" i="7"/>
  <c r="B427" i="7"/>
  <c r="C427" i="7"/>
  <c r="B428" i="7"/>
  <c r="C428" i="7"/>
  <c r="B429" i="7"/>
  <c r="C429" i="7"/>
  <c r="B430" i="7"/>
  <c r="C430" i="7"/>
  <c r="B431" i="7"/>
  <c r="C431" i="7"/>
  <c r="B432" i="7"/>
  <c r="C432" i="7"/>
  <c r="B433" i="7"/>
  <c r="C433" i="7"/>
  <c r="B434" i="7"/>
  <c r="C434" i="7"/>
  <c r="B435" i="7"/>
  <c r="C435" i="7"/>
  <c r="B436" i="7"/>
  <c r="C436" i="7"/>
  <c r="B437" i="7"/>
  <c r="C437" i="7"/>
  <c r="B438" i="7"/>
  <c r="C438" i="7"/>
  <c r="B439" i="7"/>
  <c r="C439" i="7"/>
  <c r="B440" i="7"/>
  <c r="C440" i="7"/>
  <c r="B441" i="7"/>
  <c r="C441" i="7"/>
  <c r="B442" i="7"/>
  <c r="C442" i="7"/>
  <c r="B443" i="7"/>
  <c r="C443" i="7"/>
  <c r="B444" i="7"/>
  <c r="C444" i="7"/>
  <c r="B445" i="7"/>
  <c r="C445" i="7"/>
  <c r="B446" i="7"/>
  <c r="C446" i="7"/>
  <c r="B447" i="7"/>
  <c r="C447" i="7"/>
  <c r="B448" i="7"/>
  <c r="C448" i="7"/>
  <c r="B449" i="7"/>
  <c r="C449" i="7"/>
  <c r="B450" i="7"/>
  <c r="C450" i="7"/>
  <c r="B451" i="7"/>
  <c r="C451" i="7"/>
  <c r="B452" i="7"/>
  <c r="C452" i="7"/>
  <c r="B453" i="7"/>
  <c r="C453" i="7"/>
  <c r="B454" i="7"/>
  <c r="C454" i="7"/>
  <c r="B455" i="7"/>
  <c r="C455" i="7"/>
  <c r="B456" i="7"/>
  <c r="C456" i="7"/>
  <c r="B457" i="7"/>
  <c r="C457" i="7"/>
  <c r="B458" i="7"/>
  <c r="C458" i="7"/>
  <c r="B459" i="7"/>
  <c r="C459" i="7"/>
  <c r="B460" i="7"/>
  <c r="C460" i="7"/>
  <c r="B461" i="7"/>
  <c r="C461" i="7"/>
  <c r="B462" i="7"/>
  <c r="C462" i="7"/>
  <c r="B463" i="7"/>
  <c r="C463" i="7"/>
  <c r="B464" i="7"/>
  <c r="C464" i="7"/>
  <c r="B465" i="7"/>
  <c r="C465" i="7"/>
  <c r="B466" i="7"/>
  <c r="C466" i="7"/>
  <c r="B467" i="7"/>
  <c r="C467" i="7"/>
  <c r="B468" i="7"/>
  <c r="C468" i="7"/>
  <c r="B469" i="7"/>
  <c r="C469" i="7"/>
  <c r="B470" i="7"/>
  <c r="C470" i="7"/>
  <c r="B471" i="7"/>
  <c r="C471" i="7"/>
  <c r="B472" i="7"/>
  <c r="C472" i="7"/>
  <c r="B473" i="7"/>
  <c r="C473" i="7"/>
  <c r="B474" i="7"/>
  <c r="C474" i="7"/>
  <c r="B475" i="7"/>
  <c r="C475" i="7"/>
  <c r="B476" i="7"/>
  <c r="C476" i="7"/>
  <c r="B477" i="7"/>
  <c r="C477" i="7"/>
  <c r="B478" i="7"/>
  <c r="C478" i="7"/>
  <c r="B479" i="7"/>
  <c r="C479" i="7"/>
  <c r="B480" i="7"/>
  <c r="C480" i="7"/>
  <c r="B481" i="7"/>
  <c r="C481" i="7"/>
  <c r="B482" i="7"/>
  <c r="C482" i="7"/>
  <c r="B483" i="7"/>
  <c r="C483" i="7"/>
  <c r="B484" i="7"/>
  <c r="C484" i="7"/>
  <c r="B485" i="7"/>
  <c r="C485" i="7"/>
  <c r="B486" i="7"/>
  <c r="C486" i="7"/>
  <c r="B487" i="7"/>
  <c r="C487" i="7"/>
  <c r="B488" i="7"/>
  <c r="C488" i="7"/>
  <c r="B489" i="7"/>
  <c r="C489" i="7"/>
  <c r="B490" i="7"/>
  <c r="C490" i="7"/>
  <c r="B491" i="7"/>
  <c r="C491" i="7"/>
  <c r="B492" i="7"/>
  <c r="C492" i="7"/>
  <c r="B493" i="7"/>
  <c r="C493" i="7"/>
  <c r="B494" i="7"/>
  <c r="C494" i="7"/>
  <c r="B495" i="7"/>
  <c r="C495" i="7"/>
  <c r="B496" i="7"/>
  <c r="C496" i="7"/>
  <c r="B497" i="7"/>
  <c r="C497" i="7"/>
  <c r="B498" i="7"/>
  <c r="C498" i="7"/>
  <c r="B499" i="7"/>
  <c r="C499" i="7"/>
  <c r="B500" i="7"/>
  <c r="C500" i="7"/>
  <c r="B501" i="7"/>
  <c r="C501" i="7"/>
  <c r="B502" i="7"/>
  <c r="C502" i="7"/>
  <c r="B503" i="7"/>
  <c r="C503" i="7"/>
  <c r="B504" i="7"/>
  <c r="C504" i="7"/>
  <c r="B505" i="7"/>
  <c r="C505" i="7"/>
  <c r="B506" i="7"/>
  <c r="C506" i="7"/>
  <c r="B507" i="7"/>
  <c r="C507" i="7"/>
  <c r="B508" i="7"/>
  <c r="C508" i="7"/>
  <c r="B509" i="7"/>
  <c r="C509" i="7"/>
  <c r="B510" i="7"/>
  <c r="C510" i="7"/>
  <c r="B511" i="7"/>
  <c r="C511" i="7"/>
  <c r="B512" i="7"/>
  <c r="C512" i="7"/>
  <c r="B513" i="7"/>
  <c r="C513" i="7"/>
  <c r="B514" i="7"/>
  <c r="C514" i="7"/>
  <c r="B515" i="7"/>
  <c r="C515" i="7"/>
  <c r="B516" i="7"/>
  <c r="C516" i="7"/>
  <c r="B517" i="7"/>
  <c r="C517" i="7"/>
  <c r="B518" i="7"/>
  <c r="C518" i="7"/>
  <c r="B519" i="7"/>
  <c r="C519" i="7"/>
  <c r="B520" i="7"/>
  <c r="C520" i="7"/>
  <c r="B521" i="7"/>
  <c r="C521" i="7"/>
  <c r="B522" i="7"/>
  <c r="C522" i="7"/>
  <c r="B523" i="7"/>
  <c r="C523" i="7"/>
  <c r="B524" i="7"/>
  <c r="C524" i="7"/>
  <c r="B525" i="7"/>
  <c r="C525" i="7"/>
  <c r="B526" i="7"/>
  <c r="C526" i="7"/>
  <c r="B527" i="7"/>
  <c r="C527" i="7"/>
  <c r="B528" i="7"/>
  <c r="C528" i="7"/>
  <c r="B529" i="7"/>
  <c r="C529" i="7"/>
  <c r="B530" i="7"/>
  <c r="C530" i="7"/>
  <c r="B531" i="7"/>
  <c r="C531" i="7"/>
  <c r="B532" i="7"/>
  <c r="C532" i="7"/>
  <c r="B533" i="7"/>
  <c r="C533" i="7"/>
  <c r="B534" i="7"/>
  <c r="C534" i="7"/>
  <c r="B535" i="7"/>
  <c r="C535" i="7"/>
  <c r="B536" i="7"/>
  <c r="C536" i="7"/>
  <c r="B537" i="7"/>
  <c r="C537" i="7"/>
  <c r="B538" i="7"/>
  <c r="C538" i="7"/>
  <c r="B539" i="7"/>
  <c r="C539" i="7"/>
  <c r="B540" i="7"/>
  <c r="C540" i="7"/>
  <c r="B541" i="7"/>
  <c r="C541" i="7"/>
  <c r="B542" i="7"/>
  <c r="C542" i="7"/>
  <c r="B543" i="7"/>
  <c r="C543" i="7"/>
  <c r="B544" i="7"/>
  <c r="C544" i="7"/>
  <c r="B545" i="7"/>
  <c r="C545" i="7"/>
  <c r="B546" i="7"/>
  <c r="C546" i="7"/>
  <c r="B547" i="7"/>
  <c r="C547" i="7"/>
  <c r="B548" i="7"/>
  <c r="C548" i="7"/>
  <c r="B549" i="7"/>
  <c r="C549" i="7"/>
  <c r="B550" i="7"/>
  <c r="C550" i="7"/>
  <c r="B551" i="7"/>
  <c r="C551" i="7"/>
  <c r="B552" i="7"/>
  <c r="C552" i="7"/>
  <c r="B553" i="7"/>
  <c r="C553" i="7"/>
  <c r="B554" i="7"/>
  <c r="C554" i="7"/>
  <c r="B555" i="7"/>
  <c r="C555" i="7"/>
  <c r="B556" i="7"/>
  <c r="C556" i="7"/>
  <c r="B557" i="7"/>
  <c r="C557" i="7"/>
  <c r="B558" i="7"/>
  <c r="C558" i="7"/>
  <c r="B559" i="7"/>
  <c r="C559" i="7"/>
  <c r="B560" i="7"/>
  <c r="C560" i="7"/>
  <c r="B561" i="7"/>
  <c r="C561" i="7"/>
  <c r="B562" i="7"/>
  <c r="C562" i="7"/>
  <c r="B563" i="7"/>
  <c r="C563" i="7"/>
  <c r="B564" i="7"/>
  <c r="C564" i="7"/>
  <c r="B565" i="7"/>
  <c r="C565" i="7"/>
  <c r="B566" i="7"/>
  <c r="C566" i="7"/>
  <c r="B567" i="7"/>
  <c r="C567" i="7"/>
  <c r="B568" i="7"/>
  <c r="C568" i="7"/>
  <c r="B569" i="7"/>
  <c r="C569" i="7"/>
  <c r="B570" i="7"/>
  <c r="C570" i="7"/>
  <c r="B571" i="7"/>
  <c r="C571" i="7"/>
  <c r="B572" i="7"/>
  <c r="C572" i="7"/>
  <c r="B573" i="7"/>
  <c r="C573" i="7"/>
  <c r="B574" i="7"/>
  <c r="C574" i="7"/>
  <c r="B575" i="7"/>
  <c r="C575" i="7"/>
  <c r="B576" i="7"/>
  <c r="C576" i="7"/>
  <c r="B577" i="7"/>
  <c r="C577" i="7"/>
  <c r="B578" i="7"/>
  <c r="C578" i="7"/>
  <c r="B579" i="7"/>
  <c r="C579" i="7"/>
  <c r="B580" i="7"/>
  <c r="C580" i="7"/>
  <c r="B581" i="7"/>
  <c r="C581" i="7"/>
  <c r="B582" i="7"/>
  <c r="C582" i="7"/>
  <c r="B583" i="7"/>
  <c r="C583" i="7"/>
  <c r="B584" i="7"/>
  <c r="C584" i="7"/>
  <c r="B585" i="7"/>
  <c r="C585" i="7"/>
  <c r="B586" i="7"/>
  <c r="C586" i="7"/>
  <c r="B587" i="7"/>
  <c r="C587" i="7"/>
  <c r="B588" i="7"/>
  <c r="C588" i="7"/>
  <c r="B589" i="7"/>
  <c r="C589" i="7"/>
  <c r="B590" i="7"/>
  <c r="C590" i="7"/>
  <c r="B591" i="7"/>
  <c r="C591" i="7"/>
  <c r="B592" i="7"/>
  <c r="C592" i="7"/>
  <c r="B593" i="7"/>
  <c r="C593" i="7"/>
  <c r="B594" i="7"/>
  <c r="C594" i="7"/>
  <c r="B595" i="7"/>
  <c r="C595" i="7"/>
  <c r="B596" i="7"/>
  <c r="C596" i="7"/>
  <c r="B597" i="7"/>
  <c r="C597" i="7"/>
  <c r="B598" i="7"/>
  <c r="C598" i="7"/>
  <c r="B599" i="7"/>
  <c r="C599" i="7"/>
  <c r="B600" i="7"/>
  <c r="C600" i="7"/>
  <c r="B601" i="7"/>
  <c r="C601" i="7"/>
  <c r="B602" i="7"/>
  <c r="C602" i="7"/>
  <c r="B603" i="7"/>
  <c r="C603" i="7"/>
  <c r="B604" i="7"/>
  <c r="C604" i="7"/>
  <c r="B605" i="7"/>
  <c r="C605" i="7"/>
  <c r="B606" i="7"/>
  <c r="C606" i="7"/>
  <c r="B607" i="7"/>
  <c r="C607" i="7"/>
  <c r="B608" i="7"/>
  <c r="C608" i="7"/>
  <c r="B609" i="7"/>
  <c r="C609" i="7"/>
  <c r="B610" i="7"/>
  <c r="C610" i="7"/>
  <c r="B611" i="7"/>
  <c r="C611" i="7"/>
  <c r="B612" i="7"/>
  <c r="C612" i="7"/>
  <c r="B613" i="7"/>
  <c r="C613" i="7"/>
  <c r="B614" i="7"/>
  <c r="C614" i="7"/>
  <c r="B615" i="7"/>
  <c r="C615" i="7"/>
  <c r="B616" i="7"/>
  <c r="C616" i="7"/>
  <c r="B617" i="7"/>
  <c r="C617" i="7"/>
  <c r="B618" i="7"/>
  <c r="C618" i="7"/>
  <c r="B619" i="7"/>
  <c r="C619" i="7"/>
  <c r="B620" i="7"/>
  <c r="C620" i="7"/>
  <c r="B621" i="7"/>
  <c r="C621" i="7"/>
  <c r="B622" i="7"/>
  <c r="C622" i="7"/>
  <c r="B623" i="7"/>
  <c r="C623" i="7"/>
  <c r="B624" i="7"/>
  <c r="C624" i="7"/>
  <c r="B625" i="7"/>
  <c r="C625" i="7"/>
  <c r="B626" i="7"/>
  <c r="C626" i="7"/>
  <c r="B627" i="7"/>
  <c r="C627" i="7"/>
  <c r="B628" i="7"/>
  <c r="C628" i="7"/>
  <c r="B629" i="7"/>
  <c r="C629" i="7"/>
  <c r="B630" i="7"/>
  <c r="C630" i="7"/>
  <c r="B631" i="7"/>
  <c r="C631" i="7"/>
  <c r="B632" i="7"/>
  <c r="C632" i="7"/>
  <c r="B633" i="7"/>
  <c r="C633" i="7"/>
  <c r="B634" i="7"/>
  <c r="C634" i="7"/>
  <c r="B635" i="7"/>
  <c r="C635" i="7"/>
  <c r="B636" i="7"/>
  <c r="C636" i="7"/>
  <c r="B637" i="7"/>
  <c r="C637" i="7"/>
  <c r="B638" i="7"/>
  <c r="C638" i="7"/>
  <c r="B639" i="7"/>
  <c r="C639" i="7"/>
  <c r="B640" i="7"/>
  <c r="C640" i="7"/>
  <c r="B641" i="7"/>
  <c r="C641" i="7"/>
  <c r="B642" i="7"/>
  <c r="C642" i="7"/>
  <c r="B643" i="7"/>
  <c r="C643" i="7"/>
  <c r="B644" i="7"/>
  <c r="C644" i="7"/>
  <c r="B645" i="7"/>
  <c r="C645" i="7"/>
  <c r="B646" i="7"/>
  <c r="C646" i="7"/>
  <c r="B647" i="7"/>
  <c r="C647" i="7"/>
  <c r="B648" i="7"/>
  <c r="C648" i="7"/>
  <c r="B649" i="7"/>
  <c r="C649" i="7"/>
  <c r="B650" i="7"/>
  <c r="C650" i="7"/>
  <c r="B651" i="7"/>
  <c r="C651" i="7"/>
  <c r="B652" i="7"/>
  <c r="C652" i="7"/>
  <c r="B653" i="7"/>
  <c r="C653" i="7"/>
  <c r="B654" i="7"/>
  <c r="C654" i="7"/>
  <c r="B655" i="7"/>
  <c r="C655" i="7"/>
  <c r="B656" i="7"/>
  <c r="C656" i="7"/>
  <c r="B657" i="7"/>
  <c r="C657" i="7"/>
  <c r="B658" i="7"/>
  <c r="C658" i="7"/>
  <c r="B659" i="7"/>
  <c r="C659" i="7"/>
  <c r="B660" i="7"/>
  <c r="C660" i="7"/>
  <c r="B661" i="7"/>
  <c r="C661" i="7"/>
  <c r="B662" i="7"/>
  <c r="C662" i="7"/>
  <c r="B663" i="7"/>
  <c r="C663" i="7"/>
  <c r="B664" i="7"/>
  <c r="C664" i="7"/>
  <c r="B665" i="7"/>
  <c r="C665" i="7"/>
  <c r="B666" i="7"/>
  <c r="C666" i="7"/>
  <c r="B667" i="7"/>
  <c r="C667" i="7"/>
  <c r="B668" i="7"/>
  <c r="C668" i="7"/>
  <c r="B669" i="7"/>
  <c r="C669" i="7"/>
  <c r="B670" i="7"/>
  <c r="C670" i="7"/>
  <c r="B671" i="7"/>
  <c r="C671" i="7"/>
  <c r="B672" i="7"/>
  <c r="C672" i="7"/>
  <c r="B673" i="7"/>
  <c r="C673" i="7"/>
  <c r="B674" i="7"/>
  <c r="C674" i="7"/>
  <c r="B675" i="7"/>
  <c r="C675" i="7"/>
  <c r="B676" i="7"/>
  <c r="C676" i="7"/>
  <c r="B677" i="7"/>
  <c r="C677" i="7"/>
  <c r="B678" i="7"/>
  <c r="C678" i="7"/>
  <c r="B679" i="7"/>
  <c r="C679" i="7"/>
  <c r="B680" i="7"/>
  <c r="C680" i="7"/>
  <c r="B681" i="7"/>
  <c r="C681" i="7"/>
  <c r="B682" i="7"/>
  <c r="C682" i="7"/>
  <c r="B683" i="7"/>
  <c r="C683" i="7"/>
  <c r="B684" i="7"/>
  <c r="C684" i="7"/>
  <c r="B685" i="7"/>
  <c r="C685" i="7"/>
  <c r="B686" i="7"/>
  <c r="C686" i="7"/>
  <c r="B687" i="7"/>
  <c r="C687" i="7"/>
  <c r="B688" i="7"/>
  <c r="C688" i="7"/>
  <c r="B689" i="7"/>
  <c r="C689" i="7"/>
  <c r="B690" i="7"/>
  <c r="C690" i="7"/>
  <c r="B691" i="7"/>
  <c r="C691" i="7"/>
  <c r="B692" i="7"/>
  <c r="C692" i="7"/>
  <c r="B693" i="7"/>
  <c r="C693" i="7"/>
  <c r="B694" i="7"/>
  <c r="C694" i="7"/>
  <c r="B695" i="7"/>
  <c r="C695" i="7"/>
  <c r="B696" i="7"/>
  <c r="C696" i="7"/>
  <c r="B697" i="7"/>
  <c r="C697" i="7"/>
  <c r="B698" i="7"/>
  <c r="C698" i="7"/>
  <c r="B699" i="7"/>
  <c r="C699" i="7"/>
  <c r="B700" i="7"/>
  <c r="C700" i="7"/>
  <c r="B701" i="7"/>
  <c r="C701" i="7"/>
  <c r="B702" i="7"/>
  <c r="C702" i="7"/>
  <c r="B703" i="7"/>
  <c r="C703" i="7"/>
  <c r="B704" i="7"/>
  <c r="C704" i="7"/>
  <c r="B705" i="7"/>
  <c r="C705" i="7"/>
  <c r="B706" i="7"/>
  <c r="C706" i="7"/>
  <c r="B707" i="7"/>
  <c r="C707" i="7"/>
  <c r="B708" i="7"/>
  <c r="C708" i="7"/>
  <c r="B709" i="7"/>
  <c r="C709" i="7"/>
  <c r="B710" i="7"/>
  <c r="C710" i="7"/>
  <c r="B711" i="7"/>
  <c r="C711" i="7"/>
  <c r="B712" i="7"/>
  <c r="C712" i="7"/>
  <c r="B713" i="7"/>
  <c r="C713" i="7"/>
  <c r="B714" i="7"/>
  <c r="C714" i="7"/>
  <c r="B715" i="7"/>
  <c r="C715" i="7"/>
  <c r="B716" i="7"/>
  <c r="C716" i="7"/>
  <c r="B717" i="7"/>
  <c r="C717" i="7"/>
  <c r="B718" i="7"/>
  <c r="C718" i="7"/>
  <c r="B719" i="7"/>
  <c r="C719" i="7"/>
  <c r="B720" i="7"/>
  <c r="C720" i="7"/>
  <c r="B721" i="7"/>
  <c r="C721" i="7"/>
  <c r="B722" i="7"/>
  <c r="C722" i="7"/>
  <c r="B723" i="7"/>
  <c r="C723" i="7"/>
  <c r="B724" i="7"/>
  <c r="C724" i="7"/>
  <c r="B725" i="7"/>
  <c r="C725" i="7"/>
  <c r="B726" i="7"/>
  <c r="C726" i="7"/>
  <c r="B727" i="7"/>
  <c r="C727" i="7"/>
  <c r="B728" i="7"/>
  <c r="C728" i="7"/>
  <c r="B729" i="7"/>
  <c r="C729" i="7"/>
  <c r="B730" i="7"/>
  <c r="C730" i="7"/>
  <c r="B731" i="7"/>
  <c r="C731" i="7"/>
  <c r="B732" i="7"/>
  <c r="C732" i="7"/>
  <c r="B733" i="7"/>
  <c r="C733" i="7"/>
  <c r="B734" i="7"/>
  <c r="C734" i="7"/>
  <c r="B735" i="7"/>
  <c r="C735" i="7"/>
  <c r="B736" i="7"/>
  <c r="C736" i="7"/>
  <c r="B737" i="7"/>
  <c r="C737" i="7"/>
  <c r="B738" i="7"/>
  <c r="C738" i="7"/>
  <c r="B739" i="7"/>
  <c r="C739" i="7"/>
  <c r="B740" i="7"/>
  <c r="C740" i="7"/>
  <c r="B741" i="7"/>
  <c r="C741" i="7"/>
  <c r="B742" i="7"/>
  <c r="C742" i="7"/>
  <c r="B743" i="7"/>
  <c r="C743" i="7"/>
  <c r="B744" i="7"/>
  <c r="C744" i="7"/>
  <c r="B745" i="7"/>
  <c r="C745" i="7"/>
  <c r="B746" i="7"/>
  <c r="C746" i="7"/>
  <c r="B747" i="7"/>
  <c r="C747" i="7"/>
  <c r="B748" i="7"/>
  <c r="C748" i="7"/>
  <c r="B749" i="7"/>
  <c r="C749" i="7"/>
  <c r="B750" i="7"/>
  <c r="C750" i="7"/>
  <c r="B751" i="7"/>
  <c r="C751" i="7"/>
  <c r="B752" i="7"/>
  <c r="C752" i="7"/>
  <c r="B753" i="7"/>
  <c r="C753" i="7"/>
  <c r="B754" i="7"/>
  <c r="C754" i="7"/>
  <c r="B755" i="7"/>
  <c r="C755" i="7"/>
  <c r="B756" i="7"/>
  <c r="C756" i="7"/>
  <c r="B757" i="7"/>
  <c r="C757" i="7"/>
  <c r="B758" i="7"/>
  <c r="C758" i="7"/>
  <c r="B759" i="7"/>
  <c r="C759" i="7"/>
  <c r="B760" i="7"/>
  <c r="C760" i="7"/>
  <c r="B761" i="7"/>
  <c r="C761" i="7"/>
  <c r="B762" i="7"/>
  <c r="C762" i="7"/>
  <c r="B763" i="7"/>
  <c r="C763" i="7"/>
  <c r="B764" i="7"/>
  <c r="C764" i="7"/>
  <c r="B765" i="7"/>
  <c r="C765" i="7"/>
  <c r="B766" i="7"/>
  <c r="C766" i="7"/>
  <c r="B767" i="7"/>
  <c r="C767" i="7"/>
  <c r="B768" i="7"/>
  <c r="C768" i="7"/>
  <c r="B769" i="7"/>
  <c r="C769" i="7"/>
  <c r="B770" i="7"/>
  <c r="C770" i="7"/>
  <c r="B771" i="7"/>
  <c r="C771" i="7"/>
  <c r="B772" i="7"/>
  <c r="C772" i="7"/>
  <c r="B773" i="7"/>
  <c r="C773" i="7"/>
  <c r="B774" i="7"/>
  <c r="C774" i="7"/>
  <c r="B775" i="7"/>
  <c r="C775" i="7"/>
  <c r="B776" i="7"/>
  <c r="C776" i="7"/>
  <c r="B777" i="7"/>
  <c r="C777" i="7"/>
  <c r="B778" i="7"/>
  <c r="C778" i="7"/>
  <c r="B779" i="7"/>
  <c r="C779" i="7"/>
  <c r="B780" i="7"/>
  <c r="C780" i="7"/>
  <c r="B781" i="7"/>
  <c r="C781" i="7"/>
  <c r="B782" i="7"/>
  <c r="C782" i="7"/>
  <c r="B783" i="7"/>
  <c r="C783" i="7"/>
  <c r="B784" i="7"/>
  <c r="C784" i="7"/>
  <c r="B785" i="7"/>
  <c r="C785" i="7"/>
  <c r="B786" i="7"/>
  <c r="C786" i="7"/>
  <c r="B787" i="7"/>
  <c r="C787" i="7"/>
  <c r="B788" i="7"/>
  <c r="C788" i="7"/>
  <c r="B789" i="7"/>
  <c r="C789" i="7"/>
  <c r="B790" i="7"/>
  <c r="C790" i="7"/>
  <c r="B791" i="7"/>
  <c r="C791" i="7"/>
  <c r="B792" i="7"/>
  <c r="C792" i="7"/>
  <c r="B793" i="7"/>
  <c r="C793" i="7"/>
  <c r="B794" i="7"/>
  <c r="C794" i="7"/>
  <c r="B795" i="7"/>
  <c r="C795" i="7"/>
  <c r="B796" i="7"/>
  <c r="C796" i="7"/>
  <c r="B797" i="7"/>
  <c r="C797" i="7"/>
  <c r="B798" i="7"/>
  <c r="C798" i="7"/>
  <c r="B799" i="7"/>
  <c r="C799" i="7"/>
  <c r="B800" i="7"/>
  <c r="C800" i="7"/>
  <c r="B801" i="7"/>
  <c r="C801" i="7"/>
  <c r="B802" i="7"/>
  <c r="C802" i="7"/>
  <c r="B803" i="7"/>
  <c r="C803" i="7"/>
  <c r="B804" i="7"/>
  <c r="C804" i="7"/>
  <c r="B805" i="7"/>
  <c r="C805" i="7"/>
  <c r="B806" i="7"/>
  <c r="C806" i="7"/>
  <c r="B807" i="7"/>
  <c r="C807" i="7"/>
  <c r="B808" i="7"/>
  <c r="C808" i="7"/>
  <c r="B809" i="7"/>
  <c r="C809" i="7"/>
  <c r="B810" i="7"/>
  <c r="C810" i="7"/>
  <c r="B811" i="7"/>
  <c r="C811" i="7"/>
  <c r="B812" i="7"/>
  <c r="C812" i="7"/>
  <c r="B813" i="7"/>
  <c r="C813" i="7"/>
  <c r="B814" i="7"/>
  <c r="C814" i="7"/>
  <c r="B815" i="7"/>
  <c r="C815" i="7"/>
  <c r="B816" i="7"/>
  <c r="C816" i="7"/>
  <c r="B817" i="7"/>
  <c r="C817" i="7"/>
  <c r="B818" i="7"/>
  <c r="C818" i="7"/>
  <c r="B819" i="7"/>
  <c r="C819" i="7"/>
  <c r="B820" i="7"/>
  <c r="C820" i="7"/>
  <c r="B821" i="7"/>
  <c r="C821" i="7"/>
  <c r="B822" i="7"/>
  <c r="C822" i="7"/>
  <c r="B823" i="7"/>
  <c r="C823" i="7"/>
  <c r="B824" i="7"/>
  <c r="C824" i="7"/>
  <c r="B825" i="7"/>
  <c r="C825" i="7"/>
  <c r="B826" i="7"/>
  <c r="C826" i="7"/>
  <c r="B827" i="7"/>
  <c r="C827" i="7"/>
  <c r="B828" i="7"/>
  <c r="C828" i="7"/>
  <c r="B829" i="7"/>
  <c r="C829" i="7"/>
  <c r="B830" i="7"/>
  <c r="C830" i="7"/>
  <c r="B831" i="7"/>
  <c r="C831" i="7"/>
  <c r="B832" i="7"/>
  <c r="C832" i="7"/>
  <c r="B833" i="7"/>
  <c r="C833" i="7"/>
  <c r="B834" i="7"/>
  <c r="C834" i="7"/>
  <c r="B835" i="7"/>
  <c r="C835" i="7"/>
  <c r="B836" i="7"/>
  <c r="C836" i="7"/>
  <c r="B837" i="7"/>
  <c r="C837" i="7"/>
  <c r="B838" i="7"/>
  <c r="C838" i="7"/>
  <c r="B839" i="7"/>
  <c r="C839" i="7"/>
  <c r="B840" i="7"/>
  <c r="C840" i="7"/>
  <c r="B841" i="7"/>
  <c r="C841" i="7"/>
  <c r="B842" i="7"/>
  <c r="C842" i="7"/>
  <c r="B843" i="7"/>
  <c r="C843" i="7"/>
  <c r="B844" i="7"/>
  <c r="C844" i="7"/>
  <c r="B845" i="7"/>
  <c r="C845" i="7"/>
  <c r="B846" i="7"/>
  <c r="C846" i="7"/>
  <c r="B847" i="7"/>
  <c r="C847" i="7"/>
  <c r="B848" i="7"/>
  <c r="C848" i="7"/>
  <c r="B849" i="7"/>
  <c r="C849" i="7"/>
  <c r="B850" i="7"/>
  <c r="C850" i="7"/>
  <c r="B851" i="7"/>
  <c r="C851" i="7"/>
  <c r="B852" i="7"/>
  <c r="C852" i="7"/>
  <c r="B853" i="7"/>
  <c r="C853" i="7"/>
  <c r="B854" i="7"/>
  <c r="C854" i="7"/>
  <c r="B855" i="7"/>
  <c r="C855" i="7"/>
  <c r="B856" i="7"/>
  <c r="C856" i="7"/>
  <c r="B857" i="7"/>
  <c r="C857" i="7"/>
  <c r="B858" i="7"/>
  <c r="C858" i="7"/>
  <c r="B859" i="7"/>
  <c r="C859" i="7"/>
  <c r="B860" i="7"/>
  <c r="C860" i="7"/>
  <c r="B861" i="7"/>
  <c r="C861" i="7"/>
  <c r="B862" i="7"/>
  <c r="C862" i="7"/>
  <c r="B863" i="7"/>
  <c r="C863" i="7"/>
  <c r="B864" i="7"/>
  <c r="C864" i="7"/>
  <c r="B865" i="7"/>
  <c r="C865" i="7"/>
  <c r="B866" i="7"/>
  <c r="C866" i="7"/>
  <c r="B867" i="7"/>
  <c r="C867" i="7"/>
  <c r="B868" i="7"/>
  <c r="C868" i="7"/>
  <c r="B869" i="7"/>
  <c r="C869" i="7"/>
  <c r="B870" i="7"/>
  <c r="C870" i="7"/>
  <c r="B871" i="7"/>
  <c r="C871" i="7"/>
  <c r="B872" i="7"/>
  <c r="C872" i="7"/>
  <c r="B873" i="7"/>
  <c r="C873" i="7"/>
  <c r="B874" i="7"/>
  <c r="C874" i="7"/>
  <c r="B875" i="7"/>
  <c r="C875" i="7"/>
  <c r="B876" i="7"/>
  <c r="C876" i="7"/>
  <c r="B877" i="7"/>
  <c r="C877" i="7"/>
  <c r="B878" i="7"/>
  <c r="C878" i="7"/>
  <c r="B879" i="7"/>
  <c r="C879" i="7"/>
  <c r="B880" i="7"/>
  <c r="C880" i="7"/>
  <c r="B881" i="7"/>
  <c r="C881" i="7"/>
  <c r="B882" i="7"/>
  <c r="C882" i="7"/>
  <c r="B883" i="7"/>
  <c r="C883" i="7"/>
  <c r="B884" i="7"/>
  <c r="C884" i="7"/>
  <c r="B885" i="7"/>
  <c r="C885" i="7"/>
  <c r="B886" i="7"/>
  <c r="C886" i="7"/>
  <c r="B887" i="7"/>
  <c r="C887" i="7"/>
  <c r="B888" i="7"/>
  <c r="C888" i="7"/>
  <c r="B889" i="7"/>
  <c r="C889" i="7"/>
  <c r="B890" i="7"/>
  <c r="C890" i="7"/>
  <c r="B891" i="7"/>
  <c r="C891" i="7"/>
  <c r="B892" i="7"/>
  <c r="C892" i="7"/>
  <c r="B893" i="7"/>
  <c r="C893" i="7"/>
  <c r="B894" i="7"/>
  <c r="C894" i="7"/>
  <c r="B895" i="7"/>
  <c r="C895" i="7"/>
  <c r="B896" i="7"/>
  <c r="C896" i="7"/>
  <c r="B897" i="7"/>
  <c r="C897" i="7"/>
  <c r="B898" i="7"/>
  <c r="C898" i="7"/>
  <c r="B899" i="7"/>
  <c r="C899" i="7"/>
  <c r="B900" i="7"/>
  <c r="C900" i="7"/>
  <c r="B901" i="7"/>
  <c r="C901" i="7"/>
  <c r="B902" i="7"/>
  <c r="C902" i="7"/>
  <c r="B903" i="7"/>
  <c r="C903" i="7"/>
  <c r="B904" i="7"/>
  <c r="C904" i="7"/>
  <c r="B905" i="7"/>
  <c r="C905" i="7"/>
  <c r="B906" i="7"/>
  <c r="C906" i="7"/>
  <c r="B907" i="7"/>
  <c r="C907" i="7"/>
  <c r="B908" i="7"/>
  <c r="C908" i="7"/>
  <c r="B909" i="7"/>
  <c r="C909" i="7"/>
  <c r="B910" i="7"/>
  <c r="C910" i="7"/>
  <c r="B911" i="7"/>
  <c r="C911" i="7"/>
  <c r="B912" i="7"/>
  <c r="C912" i="7"/>
  <c r="B913" i="7"/>
  <c r="C913" i="7"/>
  <c r="B914" i="7"/>
  <c r="C914" i="7"/>
  <c r="B915" i="7"/>
  <c r="C915" i="7"/>
  <c r="B916" i="7"/>
  <c r="C916" i="7"/>
  <c r="B917" i="7"/>
  <c r="C917" i="7"/>
  <c r="B918" i="7"/>
  <c r="C918" i="7"/>
  <c r="B919" i="7"/>
  <c r="C919" i="7"/>
  <c r="B920" i="7"/>
  <c r="C920" i="7"/>
  <c r="B921" i="7"/>
  <c r="C921" i="7"/>
  <c r="B922" i="7"/>
  <c r="C922" i="7"/>
  <c r="B923" i="7"/>
  <c r="C923" i="7"/>
  <c r="B924" i="7"/>
  <c r="C924" i="7"/>
  <c r="B925" i="7"/>
  <c r="C925" i="7"/>
  <c r="B926" i="7"/>
  <c r="C926" i="7"/>
  <c r="B927" i="7"/>
  <c r="C927" i="7"/>
  <c r="B928" i="7"/>
  <c r="C928" i="7"/>
  <c r="B929" i="7"/>
  <c r="C929" i="7"/>
  <c r="B930" i="7"/>
  <c r="C930" i="7"/>
  <c r="B931" i="7"/>
  <c r="C931" i="7"/>
  <c r="B932" i="7"/>
  <c r="C932" i="7"/>
  <c r="B933" i="7"/>
  <c r="C933" i="7"/>
  <c r="B934" i="7"/>
  <c r="C934" i="7"/>
  <c r="B935" i="7"/>
  <c r="C935" i="7"/>
  <c r="B936" i="7"/>
  <c r="C936" i="7"/>
  <c r="B937" i="7"/>
  <c r="C937" i="7"/>
  <c r="B938" i="7"/>
  <c r="C938" i="7"/>
  <c r="B939" i="7"/>
  <c r="C939" i="7"/>
  <c r="B940" i="7"/>
  <c r="C940" i="7"/>
  <c r="B941" i="7"/>
  <c r="C941" i="7"/>
  <c r="B942" i="7"/>
  <c r="C942" i="7"/>
  <c r="B943" i="7"/>
  <c r="C943" i="7"/>
  <c r="B944" i="7"/>
  <c r="C944" i="7"/>
  <c r="B945" i="7"/>
  <c r="C945" i="7"/>
  <c r="B946" i="7"/>
  <c r="C946" i="7"/>
  <c r="B947" i="7"/>
  <c r="C947" i="7"/>
  <c r="B948" i="7"/>
  <c r="C948" i="7"/>
  <c r="B949" i="7"/>
  <c r="C949" i="7"/>
  <c r="B950" i="7"/>
  <c r="C950" i="7"/>
  <c r="B951" i="7"/>
  <c r="C951" i="7"/>
  <c r="B952" i="7"/>
  <c r="C952" i="7"/>
  <c r="B953" i="7"/>
  <c r="C953" i="7"/>
  <c r="B954" i="7"/>
  <c r="C954" i="7"/>
  <c r="B955" i="7"/>
  <c r="C955" i="7"/>
  <c r="B956" i="7"/>
  <c r="C956" i="7"/>
  <c r="B957" i="7"/>
  <c r="C957" i="7"/>
  <c r="B958" i="7"/>
  <c r="C958" i="7"/>
  <c r="B959" i="7"/>
  <c r="C959" i="7"/>
  <c r="B960" i="7"/>
  <c r="C960" i="7"/>
  <c r="B961" i="7"/>
  <c r="C961" i="7"/>
  <c r="B962" i="7"/>
  <c r="C962" i="7"/>
  <c r="B963" i="7"/>
  <c r="C963" i="7"/>
  <c r="B964" i="7"/>
  <c r="C964" i="7"/>
  <c r="B965" i="7"/>
  <c r="C965" i="7"/>
  <c r="B966" i="7"/>
  <c r="C966" i="7"/>
  <c r="B967" i="7"/>
  <c r="C967" i="7"/>
  <c r="B968" i="7"/>
  <c r="C968" i="7"/>
  <c r="B969" i="7"/>
  <c r="C969" i="7"/>
  <c r="B970" i="7"/>
  <c r="C970" i="7"/>
  <c r="B971" i="7"/>
  <c r="C971" i="7"/>
  <c r="B972" i="7"/>
  <c r="C972" i="7"/>
  <c r="B973" i="7"/>
  <c r="C973" i="7"/>
  <c r="B974" i="7"/>
  <c r="C974" i="7"/>
  <c r="B975" i="7"/>
  <c r="C975" i="7"/>
  <c r="B976" i="7"/>
  <c r="C976" i="7"/>
  <c r="B977" i="7"/>
  <c r="C977" i="7"/>
  <c r="B978" i="7"/>
  <c r="C978" i="7"/>
  <c r="B979" i="7"/>
  <c r="C979" i="7"/>
  <c r="B980" i="7"/>
  <c r="C980" i="7"/>
  <c r="B981" i="7"/>
  <c r="C981" i="7"/>
  <c r="B982" i="7"/>
  <c r="C982" i="7"/>
  <c r="B983" i="7"/>
  <c r="C983" i="7"/>
  <c r="B984" i="7"/>
  <c r="C984" i="7"/>
  <c r="B985" i="7"/>
  <c r="C985" i="7"/>
  <c r="B986" i="7"/>
  <c r="C986" i="7"/>
  <c r="B987" i="7"/>
  <c r="C987" i="7"/>
  <c r="B988" i="7"/>
  <c r="C988" i="7"/>
  <c r="B989" i="7"/>
  <c r="C989" i="7"/>
  <c r="B990" i="7"/>
  <c r="C990" i="7"/>
  <c r="B991" i="7"/>
  <c r="C991" i="7"/>
  <c r="B992" i="7"/>
  <c r="C992" i="7"/>
  <c r="B993" i="7"/>
  <c r="C993" i="7"/>
  <c r="B994" i="7"/>
  <c r="C994" i="7"/>
  <c r="B995" i="7"/>
  <c r="C995" i="7"/>
  <c r="B996" i="7"/>
  <c r="C996" i="7"/>
  <c r="B997" i="7"/>
  <c r="C997" i="7"/>
  <c r="B998" i="7"/>
  <c r="C998" i="7"/>
  <c r="B999" i="7"/>
  <c r="C999" i="7"/>
  <c r="B1000" i="7"/>
  <c r="C1000" i="7"/>
  <c r="B4" i="7"/>
  <c r="C4" i="7"/>
  <c r="B5" i="7"/>
  <c r="C5" i="7"/>
  <c r="B6" i="7"/>
  <c r="C6" i="7"/>
  <c r="D3" i="8"/>
  <c r="C3" i="7"/>
  <c r="B3" i="7"/>
  <c r="A3" i="7" l="1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271" i="7"/>
  <c r="A272" i="7"/>
  <c r="A273" i="7"/>
  <c r="A274" i="7"/>
  <c r="A275" i="7"/>
  <c r="A276" i="7"/>
  <c r="A277" i="7"/>
  <c r="A278" i="7"/>
  <c r="A279" i="7"/>
  <c r="A280" i="7"/>
  <c r="A281" i="7"/>
  <c r="A282" i="7"/>
  <c r="A283" i="7"/>
  <c r="A284" i="7"/>
  <c r="A285" i="7"/>
  <c r="A286" i="7"/>
  <c r="A287" i="7"/>
  <c r="A288" i="7"/>
  <c r="A289" i="7"/>
  <c r="A290" i="7"/>
  <c r="A291" i="7"/>
  <c r="A292" i="7"/>
  <c r="A293" i="7"/>
  <c r="A294" i="7"/>
  <c r="A295" i="7"/>
  <c r="A296" i="7"/>
  <c r="A297" i="7"/>
  <c r="A298" i="7"/>
  <c r="A299" i="7"/>
  <c r="A300" i="7"/>
  <c r="A301" i="7"/>
  <c r="A302" i="7"/>
  <c r="A303" i="7"/>
  <c r="A304" i="7"/>
  <c r="A305" i="7"/>
  <c r="A306" i="7"/>
  <c r="A307" i="7"/>
  <c r="A308" i="7"/>
  <c r="A309" i="7"/>
  <c r="A310" i="7"/>
  <c r="A311" i="7"/>
  <c r="A312" i="7"/>
  <c r="A313" i="7"/>
  <c r="A314" i="7"/>
  <c r="A315" i="7"/>
  <c r="A316" i="7"/>
  <c r="A317" i="7"/>
  <c r="A318" i="7"/>
  <c r="A319" i="7"/>
  <c r="A320" i="7"/>
  <c r="A321" i="7"/>
  <c r="A322" i="7"/>
  <c r="A323" i="7"/>
  <c r="A324" i="7"/>
  <c r="A325" i="7"/>
  <c r="A326" i="7"/>
  <c r="A327" i="7"/>
  <c r="A328" i="7"/>
  <c r="A329" i="7"/>
  <c r="A330" i="7"/>
  <c r="A331" i="7"/>
  <c r="A332" i="7"/>
  <c r="A333" i="7"/>
  <c r="A334" i="7"/>
  <c r="A335" i="7"/>
  <c r="A336" i="7"/>
  <c r="A337" i="7"/>
  <c r="A338" i="7"/>
  <c r="A339" i="7"/>
  <c r="A340" i="7"/>
  <c r="A341" i="7"/>
  <c r="A342" i="7"/>
  <c r="A343" i="7"/>
  <c r="A344" i="7"/>
  <c r="A345" i="7"/>
  <c r="A346" i="7"/>
  <c r="A347" i="7"/>
  <c r="A348" i="7"/>
  <c r="A349" i="7"/>
  <c r="A350" i="7"/>
  <c r="A351" i="7"/>
  <c r="A352" i="7"/>
  <c r="A353" i="7"/>
  <c r="A354" i="7"/>
  <c r="A355" i="7"/>
  <c r="A356" i="7"/>
  <c r="A357" i="7"/>
  <c r="A358" i="7"/>
  <c r="A359" i="7"/>
  <c r="A360" i="7"/>
  <c r="A361" i="7"/>
  <c r="A362" i="7"/>
  <c r="A363" i="7"/>
  <c r="A364" i="7"/>
  <c r="A365" i="7"/>
  <c r="A366" i="7"/>
  <c r="A367" i="7"/>
  <c r="A368" i="7"/>
  <c r="A369" i="7"/>
  <c r="A370" i="7"/>
  <c r="A371" i="7"/>
  <c r="A372" i="7"/>
  <c r="A373" i="7"/>
  <c r="A374" i="7"/>
  <c r="A375" i="7"/>
  <c r="A376" i="7"/>
  <c r="A377" i="7"/>
  <c r="A378" i="7"/>
  <c r="A379" i="7"/>
  <c r="A380" i="7"/>
  <c r="A381" i="7"/>
  <c r="A382" i="7"/>
  <c r="A383" i="7"/>
  <c r="A384" i="7"/>
  <c r="A385" i="7"/>
  <c r="A386" i="7"/>
  <c r="A387" i="7"/>
  <c r="A388" i="7"/>
  <c r="A389" i="7"/>
  <c r="A390" i="7"/>
  <c r="A391" i="7"/>
  <c r="A392" i="7"/>
  <c r="A393" i="7"/>
  <c r="A394" i="7"/>
  <c r="A395" i="7"/>
  <c r="A396" i="7"/>
  <c r="A397" i="7"/>
  <c r="A398" i="7"/>
  <c r="A399" i="7"/>
  <c r="A400" i="7"/>
  <c r="A401" i="7"/>
  <c r="A402" i="7"/>
  <c r="A403" i="7"/>
  <c r="A404" i="7"/>
  <c r="A405" i="7"/>
  <c r="A406" i="7"/>
  <c r="A407" i="7"/>
  <c r="A408" i="7"/>
  <c r="A409" i="7"/>
  <c r="A410" i="7"/>
  <c r="A411" i="7"/>
  <c r="A412" i="7"/>
  <c r="A413" i="7"/>
  <c r="A414" i="7"/>
  <c r="A415" i="7"/>
  <c r="A416" i="7"/>
  <c r="A417" i="7"/>
  <c r="A418" i="7"/>
  <c r="A419" i="7"/>
  <c r="A420" i="7"/>
  <c r="A421" i="7"/>
  <c r="A422" i="7"/>
  <c r="A423" i="7"/>
  <c r="A424" i="7"/>
  <c r="A425" i="7"/>
  <c r="A426" i="7"/>
  <c r="A427" i="7"/>
  <c r="A428" i="7"/>
  <c r="A429" i="7"/>
  <c r="A430" i="7"/>
  <c r="A431" i="7"/>
  <c r="A432" i="7"/>
  <c r="A433" i="7"/>
  <c r="A434" i="7"/>
  <c r="A435" i="7"/>
  <c r="A436" i="7"/>
  <c r="A437" i="7"/>
  <c r="A438" i="7"/>
  <c r="A439" i="7"/>
  <c r="A440" i="7"/>
  <c r="A441" i="7"/>
  <c r="A442" i="7"/>
  <c r="A443" i="7"/>
  <c r="A444" i="7"/>
  <c r="A445" i="7"/>
  <c r="A446" i="7"/>
  <c r="A447" i="7"/>
  <c r="A448" i="7"/>
  <c r="A449" i="7"/>
  <c r="A450" i="7"/>
  <c r="A451" i="7"/>
  <c r="A452" i="7"/>
  <c r="A453" i="7"/>
  <c r="A454" i="7"/>
  <c r="A455" i="7"/>
  <c r="A456" i="7"/>
  <c r="A457" i="7"/>
  <c r="A458" i="7"/>
  <c r="A459" i="7"/>
  <c r="A460" i="7"/>
  <c r="A461" i="7"/>
  <c r="A462" i="7"/>
  <c r="A463" i="7"/>
  <c r="A464" i="7"/>
  <c r="A465" i="7"/>
  <c r="A466" i="7"/>
  <c r="A467" i="7"/>
  <c r="A468" i="7"/>
  <c r="A469" i="7"/>
  <c r="A470" i="7"/>
  <c r="A471" i="7"/>
  <c r="A472" i="7"/>
  <c r="A473" i="7"/>
  <c r="A474" i="7"/>
  <c r="A475" i="7"/>
  <c r="A476" i="7"/>
  <c r="A477" i="7"/>
  <c r="A478" i="7"/>
  <c r="A479" i="7"/>
  <c r="A480" i="7"/>
  <c r="A481" i="7"/>
  <c r="A482" i="7"/>
  <c r="A483" i="7"/>
  <c r="A484" i="7"/>
  <c r="A485" i="7"/>
  <c r="A486" i="7"/>
  <c r="A487" i="7"/>
  <c r="A488" i="7"/>
  <c r="A489" i="7"/>
  <c r="A490" i="7"/>
  <c r="A491" i="7"/>
  <c r="A492" i="7"/>
  <c r="A493" i="7"/>
  <c r="A494" i="7"/>
  <c r="A495" i="7"/>
  <c r="A496" i="7"/>
  <c r="A497" i="7"/>
  <c r="A498" i="7"/>
  <c r="A499" i="7"/>
  <c r="A500" i="7"/>
  <c r="A501" i="7"/>
  <c r="A502" i="7"/>
  <c r="A503" i="7"/>
  <c r="A504" i="7"/>
  <c r="A505" i="7"/>
  <c r="A506" i="7"/>
  <c r="A507" i="7"/>
  <c r="A508" i="7"/>
  <c r="A509" i="7"/>
  <c r="A510" i="7"/>
  <c r="A511" i="7"/>
  <c r="A512" i="7"/>
  <c r="A513" i="7"/>
  <c r="A514" i="7"/>
  <c r="A515" i="7"/>
  <c r="A516" i="7"/>
  <c r="A517" i="7"/>
  <c r="A518" i="7"/>
  <c r="A519" i="7"/>
  <c r="A520" i="7"/>
  <c r="A521" i="7"/>
  <c r="A522" i="7"/>
  <c r="A523" i="7"/>
  <c r="A524" i="7"/>
  <c r="A525" i="7"/>
  <c r="A526" i="7"/>
  <c r="A527" i="7"/>
  <c r="A528" i="7"/>
  <c r="A529" i="7"/>
  <c r="A530" i="7"/>
  <c r="A531" i="7"/>
  <c r="A532" i="7"/>
  <c r="A533" i="7"/>
  <c r="A534" i="7"/>
  <c r="A535" i="7"/>
  <c r="A536" i="7"/>
  <c r="A537" i="7"/>
  <c r="A538" i="7"/>
  <c r="A539" i="7"/>
  <c r="A540" i="7"/>
  <c r="A541" i="7"/>
  <c r="A542" i="7"/>
  <c r="A543" i="7"/>
  <c r="A544" i="7"/>
  <c r="A545" i="7"/>
  <c r="A546" i="7"/>
  <c r="A547" i="7"/>
  <c r="A548" i="7"/>
  <c r="A549" i="7"/>
  <c r="A550" i="7"/>
  <c r="A551" i="7"/>
  <c r="A552" i="7"/>
  <c r="A553" i="7"/>
  <c r="A554" i="7"/>
  <c r="A555" i="7"/>
  <c r="A556" i="7"/>
  <c r="A557" i="7"/>
  <c r="A558" i="7"/>
  <c r="A559" i="7"/>
  <c r="A560" i="7"/>
  <c r="A561" i="7"/>
  <c r="A562" i="7"/>
  <c r="A563" i="7"/>
  <c r="A564" i="7"/>
  <c r="A565" i="7"/>
  <c r="A566" i="7"/>
  <c r="A567" i="7"/>
  <c r="A568" i="7"/>
  <c r="A569" i="7"/>
  <c r="A570" i="7"/>
  <c r="A571" i="7"/>
  <c r="A572" i="7"/>
  <c r="A573" i="7"/>
  <c r="A574" i="7"/>
  <c r="A575" i="7"/>
  <c r="A576" i="7"/>
  <c r="A577" i="7"/>
  <c r="A578" i="7"/>
  <c r="A579" i="7"/>
  <c r="A580" i="7"/>
  <c r="A581" i="7"/>
  <c r="A582" i="7"/>
  <c r="A583" i="7"/>
  <c r="A584" i="7"/>
  <c r="A585" i="7"/>
  <c r="A586" i="7"/>
  <c r="A587" i="7"/>
  <c r="A588" i="7"/>
  <c r="A589" i="7"/>
  <c r="A590" i="7"/>
  <c r="A591" i="7"/>
  <c r="A592" i="7"/>
  <c r="A593" i="7"/>
  <c r="A594" i="7"/>
  <c r="A595" i="7"/>
  <c r="A596" i="7"/>
  <c r="A597" i="7"/>
  <c r="A598" i="7"/>
  <c r="A599" i="7"/>
  <c r="A600" i="7"/>
  <c r="A601" i="7"/>
  <c r="A602" i="7"/>
  <c r="A603" i="7"/>
  <c r="A604" i="7"/>
  <c r="A605" i="7"/>
  <c r="A606" i="7"/>
  <c r="A607" i="7"/>
  <c r="A608" i="7"/>
  <c r="A609" i="7"/>
  <c r="A610" i="7"/>
  <c r="A611" i="7"/>
  <c r="A612" i="7"/>
  <c r="A613" i="7"/>
  <c r="A614" i="7"/>
  <c r="A615" i="7"/>
  <c r="A616" i="7"/>
  <c r="A617" i="7"/>
  <c r="A618" i="7"/>
  <c r="A619" i="7"/>
  <c r="A620" i="7"/>
  <c r="A621" i="7"/>
  <c r="A622" i="7"/>
  <c r="A623" i="7"/>
  <c r="A624" i="7"/>
  <c r="A625" i="7"/>
  <c r="A626" i="7"/>
  <c r="A627" i="7"/>
  <c r="A628" i="7"/>
  <c r="A629" i="7"/>
  <c r="A630" i="7"/>
  <c r="A631" i="7"/>
  <c r="A632" i="7"/>
  <c r="A633" i="7"/>
  <c r="A634" i="7"/>
  <c r="A635" i="7"/>
  <c r="A636" i="7"/>
  <c r="A637" i="7"/>
  <c r="A638" i="7"/>
  <c r="A639" i="7"/>
  <c r="A640" i="7"/>
  <c r="A641" i="7"/>
  <c r="A642" i="7"/>
  <c r="A643" i="7"/>
  <c r="A644" i="7"/>
  <c r="A645" i="7"/>
  <c r="A646" i="7"/>
  <c r="A647" i="7"/>
  <c r="A648" i="7"/>
  <c r="A649" i="7"/>
  <c r="A650" i="7"/>
  <c r="A651" i="7"/>
  <c r="A652" i="7"/>
  <c r="A653" i="7"/>
  <c r="A654" i="7"/>
  <c r="A655" i="7"/>
  <c r="A656" i="7"/>
  <c r="A657" i="7"/>
  <c r="A658" i="7"/>
  <c r="A659" i="7"/>
  <c r="A660" i="7"/>
  <c r="A661" i="7"/>
  <c r="A662" i="7"/>
  <c r="A663" i="7"/>
  <c r="A664" i="7"/>
  <c r="A665" i="7"/>
  <c r="A666" i="7"/>
  <c r="A667" i="7"/>
  <c r="A668" i="7"/>
  <c r="A669" i="7"/>
  <c r="A670" i="7"/>
  <c r="A671" i="7"/>
  <c r="A672" i="7"/>
  <c r="A673" i="7"/>
  <c r="A674" i="7"/>
  <c r="A675" i="7"/>
  <c r="A676" i="7"/>
  <c r="A677" i="7"/>
  <c r="A678" i="7"/>
  <c r="A679" i="7"/>
  <c r="A680" i="7"/>
  <c r="A681" i="7"/>
  <c r="A682" i="7"/>
  <c r="A683" i="7"/>
  <c r="A684" i="7"/>
  <c r="A685" i="7"/>
  <c r="A686" i="7"/>
  <c r="A687" i="7"/>
  <c r="A688" i="7"/>
  <c r="A689" i="7"/>
  <c r="A690" i="7"/>
  <c r="A691" i="7"/>
  <c r="A692" i="7"/>
  <c r="A693" i="7"/>
  <c r="A694" i="7"/>
  <c r="A695" i="7"/>
  <c r="A696" i="7"/>
  <c r="A697" i="7"/>
  <c r="A698" i="7"/>
  <c r="A699" i="7"/>
  <c r="A700" i="7"/>
  <c r="A701" i="7"/>
  <c r="A702" i="7"/>
  <c r="A703" i="7"/>
  <c r="A704" i="7"/>
  <c r="A705" i="7"/>
  <c r="A706" i="7"/>
  <c r="A707" i="7"/>
  <c r="A708" i="7"/>
  <c r="A709" i="7"/>
  <c r="A710" i="7"/>
  <c r="A711" i="7"/>
  <c r="A712" i="7"/>
  <c r="A713" i="7"/>
  <c r="A714" i="7"/>
  <c r="A715" i="7"/>
  <c r="A716" i="7"/>
  <c r="A717" i="7"/>
  <c r="A718" i="7"/>
  <c r="A719" i="7"/>
  <c r="A720" i="7"/>
  <c r="A721" i="7"/>
  <c r="A722" i="7"/>
  <c r="A723" i="7"/>
  <c r="A724" i="7"/>
  <c r="A725" i="7"/>
  <c r="A726" i="7"/>
  <c r="A727" i="7"/>
  <c r="A728" i="7"/>
  <c r="A729" i="7"/>
  <c r="A730" i="7"/>
  <c r="A731" i="7"/>
  <c r="A732" i="7"/>
  <c r="A733" i="7"/>
  <c r="A734" i="7"/>
  <c r="A735" i="7"/>
  <c r="A736" i="7"/>
  <c r="A737" i="7"/>
  <c r="A738" i="7"/>
  <c r="A739" i="7"/>
  <c r="A740" i="7"/>
  <c r="A741" i="7"/>
  <c r="A742" i="7"/>
  <c r="A743" i="7"/>
  <c r="A744" i="7"/>
  <c r="A745" i="7"/>
  <c r="A746" i="7"/>
  <c r="A747" i="7"/>
  <c r="A748" i="7"/>
  <c r="A749" i="7"/>
  <c r="A750" i="7"/>
  <c r="A751" i="7"/>
  <c r="A752" i="7"/>
  <c r="A753" i="7"/>
  <c r="A754" i="7"/>
  <c r="A755" i="7"/>
  <c r="A756" i="7"/>
  <c r="A757" i="7"/>
  <c r="A758" i="7"/>
  <c r="A759" i="7"/>
  <c r="A760" i="7"/>
  <c r="A761" i="7"/>
  <c r="A762" i="7"/>
  <c r="A763" i="7"/>
  <c r="A764" i="7"/>
  <c r="A765" i="7"/>
  <c r="A766" i="7"/>
  <c r="A767" i="7"/>
  <c r="A768" i="7"/>
  <c r="A769" i="7"/>
  <c r="A770" i="7"/>
  <c r="A771" i="7"/>
  <c r="A772" i="7"/>
  <c r="A773" i="7"/>
  <c r="A774" i="7"/>
  <c r="A775" i="7"/>
  <c r="A776" i="7"/>
  <c r="A777" i="7"/>
  <c r="A778" i="7"/>
  <c r="A779" i="7"/>
  <c r="A780" i="7"/>
  <c r="A781" i="7"/>
  <c r="A782" i="7"/>
  <c r="A783" i="7"/>
  <c r="A784" i="7"/>
  <c r="A785" i="7"/>
  <c r="A786" i="7"/>
  <c r="A787" i="7"/>
  <c r="A788" i="7"/>
  <c r="A789" i="7"/>
  <c r="A790" i="7"/>
  <c r="A791" i="7"/>
  <c r="A792" i="7"/>
  <c r="A793" i="7"/>
  <c r="A794" i="7"/>
  <c r="A795" i="7"/>
  <c r="A796" i="7"/>
  <c r="A797" i="7"/>
  <c r="A798" i="7"/>
  <c r="A799" i="7"/>
  <c r="A800" i="7"/>
  <c r="A801" i="7"/>
  <c r="A802" i="7"/>
  <c r="A803" i="7"/>
  <c r="A804" i="7"/>
  <c r="A805" i="7"/>
  <c r="A806" i="7"/>
  <c r="A807" i="7"/>
  <c r="A808" i="7"/>
  <c r="A809" i="7"/>
  <c r="A810" i="7"/>
  <c r="A811" i="7"/>
  <c r="A812" i="7"/>
  <c r="A813" i="7"/>
  <c r="A814" i="7"/>
  <c r="A815" i="7"/>
  <c r="A816" i="7"/>
  <c r="A817" i="7"/>
  <c r="A818" i="7"/>
  <c r="A819" i="7"/>
  <c r="A820" i="7"/>
  <c r="A821" i="7"/>
  <c r="A822" i="7"/>
  <c r="A823" i="7"/>
  <c r="A824" i="7"/>
  <c r="A825" i="7"/>
  <c r="A826" i="7"/>
  <c r="A827" i="7"/>
  <c r="A828" i="7"/>
  <c r="A829" i="7"/>
  <c r="A830" i="7"/>
  <c r="A831" i="7"/>
  <c r="A832" i="7"/>
  <c r="A833" i="7"/>
  <c r="A834" i="7"/>
  <c r="A835" i="7"/>
  <c r="A836" i="7"/>
  <c r="A837" i="7"/>
  <c r="A838" i="7"/>
  <c r="A839" i="7"/>
  <c r="A840" i="7"/>
  <c r="A841" i="7"/>
  <c r="A842" i="7"/>
  <c r="A843" i="7"/>
  <c r="A844" i="7"/>
  <c r="A845" i="7"/>
  <c r="A846" i="7"/>
  <c r="A847" i="7"/>
  <c r="A848" i="7"/>
  <c r="A849" i="7"/>
  <c r="A850" i="7"/>
  <c r="A851" i="7"/>
  <c r="A852" i="7"/>
  <c r="A853" i="7"/>
  <c r="A854" i="7"/>
  <c r="A855" i="7"/>
  <c r="A856" i="7"/>
  <c r="A857" i="7"/>
  <c r="A858" i="7"/>
  <c r="A859" i="7"/>
  <c r="A860" i="7"/>
  <c r="A861" i="7"/>
  <c r="A862" i="7"/>
  <c r="A863" i="7"/>
  <c r="A864" i="7"/>
  <c r="A865" i="7"/>
  <c r="A866" i="7"/>
  <c r="A867" i="7"/>
  <c r="A868" i="7"/>
  <c r="A869" i="7"/>
  <c r="A870" i="7"/>
  <c r="A871" i="7"/>
  <c r="A872" i="7"/>
  <c r="A873" i="7"/>
  <c r="A874" i="7"/>
  <c r="A875" i="7"/>
  <c r="A876" i="7"/>
  <c r="A877" i="7"/>
  <c r="A878" i="7"/>
  <c r="A879" i="7"/>
  <c r="A880" i="7"/>
  <c r="A881" i="7"/>
  <c r="A882" i="7"/>
  <c r="A883" i="7"/>
  <c r="A884" i="7"/>
  <c r="A885" i="7"/>
  <c r="A886" i="7"/>
  <c r="A887" i="7"/>
  <c r="A888" i="7"/>
  <c r="A889" i="7"/>
  <c r="A890" i="7"/>
  <c r="A891" i="7"/>
  <c r="A892" i="7"/>
  <c r="A893" i="7"/>
  <c r="A894" i="7"/>
  <c r="A895" i="7"/>
  <c r="A896" i="7"/>
  <c r="A897" i="7"/>
  <c r="A898" i="7"/>
  <c r="A899" i="7"/>
  <c r="A900" i="7"/>
  <c r="A901" i="7"/>
  <c r="A902" i="7"/>
  <c r="A903" i="7"/>
  <c r="A904" i="7"/>
  <c r="A905" i="7"/>
  <c r="A906" i="7"/>
  <c r="A907" i="7"/>
  <c r="A908" i="7"/>
  <c r="A909" i="7"/>
  <c r="A910" i="7"/>
  <c r="A911" i="7"/>
  <c r="A912" i="7"/>
  <c r="A913" i="7"/>
  <c r="A914" i="7"/>
  <c r="A915" i="7"/>
  <c r="A916" i="7"/>
  <c r="A917" i="7"/>
  <c r="A918" i="7"/>
  <c r="A919" i="7"/>
  <c r="A920" i="7"/>
  <c r="A921" i="7"/>
  <c r="A922" i="7"/>
  <c r="A923" i="7"/>
  <c r="A924" i="7"/>
  <c r="A925" i="7"/>
  <c r="A926" i="7"/>
  <c r="A927" i="7"/>
  <c r="A928" i="7"/>
  <c r="A929" i="7"/>
  <c r="A930" i="7"/>
  <c r="A931" i="7"/>
  <c r="A932" i="7"/>
  <c r="A933" i="7"/>
  <c r="A934" i="7"/>
  <c r="A935" i="7"/>
  <c r="A936" i="7"/>
  <c r="A937" i="7"/>
  <c r="A938" i="7"/>
  <c r="A939" i="7"/>
  <c r="A940" i="7"/>
  <c r="A941" i="7"/>
  <c r="A942" i="7"/>
  <c r="A943" i="7"/>
  <c r="A944" i="7"/>
  <c r="A945" i="7"/>
  <c r="A946" i="7"/>
  <c r="A947" i="7"/>
  <c r="A948" i="7"/>
  <c r="A949" i="7"/>
  <c r="A950" i="7"/>
  <c r="A951" i="7"/>
  <c r="A952" i="7"/>
  <c r="A953" i="7"/>
  <c r="A954" i="7"/>
  <c r="A955" i="7"/>
  <c r="A956" i="7"/>
  <c r="A957" i="7"/>
  <c r="A958" i="7"/>
  <c r="A959" i="7"/>
  <c r="A960" i="7"/>
  <c r="A961" i="7"/>
  <c r="A962" i="7"/>
  <c r="A963" i="7"/>
  <c r="A964" i="7"/>
  <c r="A965" i="7"/>
  <c r="A966" i="7"/>
  <c r="A967" i="7"/>
  <c r="A968" i="7"/>
  <c r="A969" i="7"/>
  <c r="A970" i="7"/>
  <c r="A971" i="7"/>
  <c r="A972" i="7"/>
  <c r="A973" i="7"/>
  <c r="A974" i="7"/>
  <c r="A975" i="7"/>
  <c r="A976" i="7"/>
  <c r="A977" i="7"/>
  <c r="A978" i="7"/>
  <c r="A979" i="7"/>
  <c r="A980" i="7"/>
  <c r="A981" i="7"/>
  <c r="A982" i="7"/>
  <c r="A983" i="7"/>
  <c r="A984" i="7"/>
  <c r="A985" i="7"/>
  <c r="A986" i="7"/>
  <c r="A987" i="7"/>
  <c r="A988" i="7"/>
  <c r="A989" i="7"/>
  <c r="A990" i="7"/>
  <c r="A991" i="7"/>
  <c r="A992" i="7"/>
  <c r="A993" i="7"/>
  <c r="A994" i="7"/>
  <c r="A995" i="7"/>
  <c r="A996" i="7"/>
  <c r="A997" i="7"/>
  <c r="A998" i="7"/>
  <c r="A999" i="7"/>
  <c r="A1000" i="7"/>
  <c r="S3" i="7" l="1"/>
  <c r="S987" i="7" l="1"/>
  <c r="S999" i="7"/>
  <c r="S995" i="7"/>
  <c r="S991" i="7"/>
  <c r="S983" i="7"/>
  <c r="S979" i="7"/>
  <c r="S975" i="7"/>
  <c r="S971" i="7"/>
  <c r="S967" i="7"/>
  <c r="S963" i="7"/>
  <c r="S959" i="7"/>
  <c r="S955" i="7"/>
  <c r="S951" i="7"/>
  <c r="S947" i="7"/>
  <c r="S943" i="7"/>
  <c r="S939" i="7"/>
  <c r="S935" i="7"/>
  <c r="S931" i="7"/>
  <c r="S927" i="7"/>
  <c r="S923" i="7"/>
  <c r="S919" i="7"/>
  <c r="S915" i="7"/>
  <c r="S911" i="7"/>
  <c r="S907" i="7"/>
  <c r="S903" i="7"/>
  <c r="S899" i="7"/>
  <c r="S895" i="7"/>
  <c r="S891" i="7"/>
  <c r="S887" i="7"/>
  <c r="S883" i="7"/>
  <c r="S879" i="7"/>
  <c r="S875" i="7"/>
  <c r="S871" i="7"/>
  <c r="S867" i="7"/>
  <c r="S863" i="7"/>
  <c r="S859" i="7"/>
  <c r="S855" i="7"/>
  <c r="S851" i="7"/>
  <c r="S847" i="7"/>
  <c r="S843" i="7"/>
  <c r="S839" i="7"/>
  <c r="S835" i="7"/>
  <c r="S831" i="7"/>
  <c r="S827" i="7"/>
  <c r="S823" i="7"/>
  <c r="S819" i="7"/>
  <c r="S815" i="7"/>
  <c r="S811" i="7"/>
  <c r="S807" i="7"/>
  <c r="S803" i="7"/>
  <c r="S799" i="7"/>
  <c r="S795" i="7"/>
  <c r="S791" i="7"/>
  <c r="S787" i="7"/>
  <c r="S783" i="7"/>
  <c r="S779" i="7"/>
  <c r="S775" i="7"/>
  <c r="S771" i="7"/>
  <c r="S339" i="7"/>
  <c r="S331" i="7"/>
  <c r="S319" i="7"/>
  <c r="S303" i="7"/>
  <c r="S291" i="7"/>
  <c r="S283" i="7"/>
  <c r="S275" i="7"/>
  <c r="S267" i="7"/>
  <c r="S255" i="7"/>
  <c r="S239" i="7"/>
  <c r="S227" i="7"/>
  <c r="S219" i="7"/>
  <c r="S211" i="7"/>
  <c r="S203" i="7"/>
  <c r="S191" i="7"/>
  <c r="S175" i="7"/>
  <c r="S163" i="7"/>
  <c r="S155" i="7"/>
  <c r="S147" i="7"/>
  <c r="S139" i="7"/>
  <c r="S127" i="7"/>
  <c r="S111" i="7"/>
  <c r="S99" i="7"/>
  <c r="S91" i="7"/>
  <c r="S83" i="7"/>
  <c r="S75" i="7"/>
  <c r="S63" i="7"/>
  <c r="S47" i="7"/>
  <c r="S35" i="7"/>
  <c r="S27" i="7"/>
  <c r="S19" i="7"/>
  <c r="S11" i="7"/>
  <c r="S373" i="7"/>
  <c r="S997" i="7"/>
  <c r="S993" i="7"/>
  <c r="S989" i="7"/>
  <c r="S985" i="7"/>
  <c r="S981" i="7"/>
  <c r="S977" i="7"/>
  <c r="S973" i="7"/>
  <c r="S969" i="7"/>
  <c r="S965" i="7"/>
  <c r="S961" i="7"/>
  <c r="S957" i="7"/>
  <c r="S953" i="7"/>
  <c r="S949" i="7"/>
  <c r="S945" i="7"/>
  <c r="S941" i="7"/>
  <c r="S937" i="7"/>
  <c r="S933" i="7"/>
  <c r="S929" i="7"/>
  <c r="S925" i="7"/>
  <c r="S921" i="7"/>
  <c r="S917" i="7"/>
  <c r="S913" i="7"/>
  <c r="S909" i="7"/>
  <c r="S905" i="7"/>
  <c r="S901" i="7"/>
  <c r="S897" i="7"/>
  <c r="S893" i="7"/>
  <c r="S889" i="7"/>
  <c r="S885" i="7"/>
  <c r="S881" i="7"/>
  <c r="S877" i="7"/>
  <c r="S873" i="7"/>
  <c r="S869" i="7"/>
  <c r="S865" i="7"/>
  <c r="S861" i="7"/>
  <c r="S857" i="7"/>
  <c r="S853" i="7"/>
  <c r="S849" i="7"/>
  <c r="S845" i="7"/>
  <c r="S841" i="7"/>
  <c r="S837" i="7"/>
  <c r="S833" i="7"/>
  <c r="S829" i="7"/>
  <c r="S825" i="7"/>
  <c r="S821" i="7"/>
  <c r="S817" i="7"/>
  <c r="S813" i="7"/>
  <c r="S809" i="7"/>
  <c r="S805" i="7"/>
  <c r="S801" i="7"/>
  <c r="S797" i="7"/>
  <c r="S793" i="7"/>
  <c r="S789" i="7"/>
  <c r="S785" i="7"/>
  <c r="S781" i="7"/>
  <c r="S777" i="7"/>
  <c r="S773" i="7"/>
  <c r="S769" i="7"/>
  <c r="S765" i="7"/>
  <c r="S761" i="7"/>
  <c r="S757" i="7"/>
  <c r="S753" i="7"/>
  <c r="S749" i="7"/>
  <c r="S745" i="7"/>
  <c r="S741" i="7"/>
  <c r="S737" i="7"/>
  <c r="S733" i="7"/>
  <c r="S725" i="7"/>
  <c r="S721" i="7"/>
  <c r="S717" i="7"/>
  <c r="S713" i="7"/>
  <c r="S705" i="7"/>
  <c r="S701" i="7"/>
  <c r="S697" i="7"/>
  <c r="S693" i="7"/>
  <c r="S689" i="7"/>
  <c r="S685" i="7"/>
  <c r="S681" i="7"/>
  <c r="S677" i="7"/>
  <c r="S673" i="7"/>
  <c r="S669" i="7"/>
  <c r="S661" i="7"/>
  <c r="S657" i="7"/>
  <c r="S653" i="7"/>
  <c r="S649" i="7"/>
  <c r="S641" i="7"/>
  <c r="S637" i="7"/>
  <c r="S633" i="7"/>
  <c r="S629" i="7"/>
  <c r="S625" i="7"/>
  <c r="S621" i="7"/>
  <c r="S617" i="7"/>
  <c r="S613" i="7"/>
  <c r="S609" i="7"/>
  <c r="S605" i="7"/>
  <c r="S601" i="7"/>
  <c r="S597" i="7"/>
  <c r="S593" i="7"/>
  <c r="S589" i="7"/>
  <c r="S585" i="7"/>
  <c r="S577" i="7"/>
  <c r="S573" i="7"/>
  <c r="S569" i="7"/>
  <c r="S565" i="7"/>
  <c r="S561" i="7"/>
  <c r="S557" i="7"/>
  <c r="S553" i="7"/>
  <c r="S549" i="7"/>
  <c r="S545" i="7"/>
  <c r="S541" i="7"/>
  <c r="S537" i="7"/>
  <c r="S529" i="7"/>
  <c r="S525" i="7"/>
  <c r="S521" i="7"/>
  <c r="S517" i="7"/>
  <c r="S513" i="7"/>
  <c r="S509" i="7"/>
  <c r="S505" i="7"/>
  <c r="S501" i="7"/>
  <c r="S497" i="7"/>
  <c r="S493" i="7"/>
  <c r="S489" i="7"/>
  <c r="S485" i="7"/>
  <c r="S481" i="7"/>
  <c r="S477" i="7"/>
  <c r="S473" i="7"/>
  <c r="S465" i="7"/>
  <c r="S461" i="7"/>
  <c r="S457" i="7"/>
  <c r="S453" i="7"/>
  <c r="S449" i="7"/>
  <c r="S445" i="7"/>
  <c r="S441" i="7"/>
  <c r="S437" i="7"/>
  <c r="S433" i="7"/>
  <c r="S429" i="7"/>
  <c r="S425" i="7"/>
  <c r="S421" i="7"/>
  <c r="S417" i="7"/>
  <c r="S413" i="7"/>
  <c r="S409" i="7"/>
  <c r="S401" i="7"/>
  <c r="S397" i="7"/>
  <c r="S393" i="7"/>
  <c r="S389" i="7"/>
  <c r="S385" i="7"/>
  <c r="S381" i="7"/>
  <c r="S377" i="7"/>
  <c r="S369" i="7"/>
  <c r="S365" i="7"/>
  <c r="S361" i="7"/>
  <c r="S357" i="7"/>
  <c r="S353" i="7"/>
  <c r="S349" i="7"/>
  <c r="S345" i="7"/>
  <c r="S341" i="7"/>
  <c r="S337" i="7"/>
  <c r="S333" i="7"/>
  <c r="S329" i="7"/>
  <c r="S321" i="7"/>
  <c r="S317" i="7"/>
  <c r="S313" i="7"/>
  <c r="S309" i="7"/>
  <c r="S305" i="7"/>
  <c r="S301" i="7"/>
  <c r="S297" i="7"/>
  <c r="S293" i="7"/>
  <c r="S289" i="7"/>
  <c r="S285" i="7"/>
  <c r="S281" i="7"/>
  <c r="S277" i="7"/>
  <c r="S273" i="7"/>
  <c r="S269" i="7"/>
  <c r="S265" i="7"/>
  <c r="S257" i="7"/>
  <c r="S253" i="7"/>
  <c r="S249" i="7"/>
  <c r="S245" i="7"/>
  <c r="S241" i="7"/>
  <c r="S237" i="7"/>
  <c r="S233" i="7"/>
  <c r="S229" i="7"/>
  <c r="S225" i="7"/>
  <c r="S221" i="7"/>
  <c r="S217" i="7"/>
  <c r="S213" i="7"/>
  <c r="S209" i="7"/>
  <c r="S205" i="7"/>
  <c r="S201" i="7"/>
  <c r="S193" i="7"/>
  <c r="S189" i="7"/>
  <c r="S185" i="7"/>
  <c r="S181" i="7"/>
  <c r="S177" i="7"/>
  <c r="S173" i="7"/>
  <c r="S169" i="7"/>
  <c r="S165" i="7"/>
  <c r="S161" i="7"/>
  <c r="S157" i="7"/>
  <c r="S153" i="7"/>
  <c r="S149" i="7"/>
  <c r="S145" i="7"/>
  <c r="S141" i="7"/>
  <c r="S137" i="7"/>
  <c r="S129" i="7"/>
  <c r="S125" i="7"/>
  <c r="S121" i="7"/>
  <c r="S117" i="7"/>
  <c r="S113" i="7"/>
  <c r="S109" i="7"/>
  <c r="S105" i="7"/>
  <c r="S101" i="7"/>
  <c r="S97" i="7"/>
  <c r="S93" i="7"/>
  <c r="S89" i="7"/>
  <c r="S85" i="7"/>
  <c r="S81" i="7"/>
  <c r="S77" i="7"/>
  <c r="S73" i="7"/>
  <c r="S65" i="7"/>
  <c r="S61" i="7"/>
  <c r="S57" i="7"/>
  <c r="S53" i="7"/>
  <c r="S49" i="7"/>
  <c r="S45" i="7"/>
  <c r="S41" i="7"/>
  <c r="S37" i="7"/>
  <c r="S33" i="7"/>
  <c r="S29" i="7"/>
  <c r="S25" i="7"/>
  <c r="S21" i="7"/>
  <c r="S17" i="7"/>
  <c r="S13" i="7"/>
  <c r="S9" i="7"/>
  <c r="S1000" i="7"/>
  <c r="S998" i="7"/>
  <c r="S994" i="7"/>
  <c r="S990" i="7"/>
  <c r="S986" i="7"/>
  <c r="S982" i="7"/>
  <c r="S978" i="7"/>
  <c r="S974" i="7"/>
  <c r="S970" i="7"/>
  <c r="S966" i="7"/>
  <c r="S962" i="7"/>
  <c r="S958" i="7"/>
  <c r="S954" i="7"/>
  <c r="S950" i="7"/>
  <c r="S946" i="7"/>
  <c r="S942" i="7"/>
  <c r="S938" i="7"/>
  <c r="S934" i="7"/>
  <c r="S930" i="7"/>
  <c r="S926" i="7"/>
  <c r="S922" i="7"/>
  <c r="S918" i="7"/>
  <c r="S914" i="7"/>
  <c r="S910" i="7"/>
  <c r="S906" i="7"/>
  <c r="S902" i="7"/>
  <c r="S898" i="7"/>
  <c r="S894" i="7"/>
  <c r="S890" i="7"/>
  <c r="S886" i="7"/>
  <c r="S882" i="7"/>
  <c r="S878" i="7"/>
  <c r="S874" i="7"/>
  <c r="S870" i="7"/>
  <c r="S866" i="7"/>
  <c r="S862" i="7"/>
  <c r="S858" i="7"/>
  <c r="S854" i="7"/>
  <c r="S850" i="7"/>
  <c r="S846" i="7"/>
  <c r="S842" i="7"/>
  <c r="S838" i="7"/>
  <c r="S834" i="7"/>
  <c r="S830" i="7"/>
  <c r="S826" i="7"/>
  <c r="S822" i="7"/>
  <c r="S818" i="7"/>
  <c r="S814" i="7"/>
  <c r="S810" i="7"/>
  <c r="S806" i="7"/>
  <c r="S802" i="7"/>
  <c r="S798" i="7"/>
  <c r="S794" i="7"/>
  <c r="S790" i="7"/>
  <c r="S786" i="7"/>
  <c r="S782" i="7"/>
  <c r="S778" i="7"/>
  <c r="S774" i="7"/>
  <c r="S770" i="7"/>
  <c r="S766" i="7"/>
  <c r="S762" i="7"/>
  <c r="S754" i="7"/>
  <c r="S750" i="7"/>
  <c r="S746" i="7"/>
  <c r="S738" i="7"/>
  <c r="S734" i="7"/>
  <c r="S730" i="7"/>
  <c r="S722" i="7"/>
  <c r="S718" i="7"/>
  <c r="S714" i="7"/>
  <c r="S706" i="7"/>
  <c r="S702" i="7"/>
  <c r="S698" i="7"/>
  <c r="S690" i="7"/>
  <c r="S686" i="7"/>
  <c r="S682" i="7"/>
  <c r="S674" i="7"/>
  <c r="S670" i="7"/>
  <c r="S666" i="7"/>
  <c r="S658" i="7"/>
  <c r="S654" i="7"/>
  <c r="S650" i="7"/>
  <c r="S642" i="7"/>
  <c r="S638" i="7"/>
  <c r="S634" i="7"/>
  <c r="S626" i="7"/>
  <c r="S622" i="7"/>
  <c r="S618" i="7"/>
  <c r="S610" i="7"/>
  <c r="S606" i="7"/>
  <c r="S602" i="7"/>
  <c r="S594" i="7"/>
  <c r="S590" i="7"/>
  <c r="S586" i="7"/>
  <c r="S578" i="7"/>
  <c r="S574" i="7"/>
  <c r="S570" i="7"/>
  <c r="S562" i="7"/>
  <c r="S558" i="7"/>
  <c r="S554" i="7"/>
  <c r="S546" i="7"/>
  <c r="S542" i="7"/>
  <c r="S538" i="7"/>
  <c r="S530" i="7"/>
  <c r="S526" i="7"/>
  <c r="S522" i="7"/>
  <c r="S514" i="7"/>
  <c r="S510" i="7"/>
  <c r="S506" i="7"/>
  <c r="S498" i="7"/>
  <c r="S494" i="7"/>
  <c r="S490" i="7"/>
  <c r="S482" i="7"/>
  <c r="S478" i="7"/>
  <c r="S474" i="7"/>
  <c r="S466" i="7"/>
  <c r="S462" i="7"/>
  <c r="S458" i="7"/>
  <c r="S450" i="7"/>
  <c r="S446" i="7"/>
  <c r="S442" i="7"/>
  <c r="S434" i="7"/>
  <c r="S430" i="7"/>
  <c r="S426" i="7"/>
  <c r="S418" i="7"/>
  <c r="S414" i="7"/>
  <c r="S410" i="7"/>
  <c r="S402" i="7"/>
  <c r="S398" i="7"/>
  <c r="S394" i="7"/>
  <c r="S386" i="7"/>
  <c r="S382" i="7"/>
  <c r="S378" i="7"/>
  <c r="S370" i="7"/>
  <c r="S366" i="7"/>
  <c r="S362" i="7"/>
  <c r="S354" i="7"/>
  <c r="S350" i="7"/>
  <c r="S346" i="7"/>
  <c r="S992" i="7"/>
  <c r="S988" i="7"/>
  <c r="S976" i="7"/>
  <c r="S972" i="7"/>
  <c r="S960" i="7"/>
  <c r="S956" i="7"/>
  <c r="S944" i="7"/>
  <c r="S940" i="7"/>
  <c r="S928" i="7"/>
  <c r="S924" i="7"/>
  <c r="S912" i="7"/>
  <c r="S908" i="7"/>
  <c r="S896" i="7"/>
  <c r="S892" i="7"/>
  <c r="S880" i="7"/>
  <c r="S876" i="7"/>
  <c r="S864" i="7"/>
  <c r="S860" i="7"/>
  <c r="S848" i="7"/>
  <c r="S844" i="7"/>
  <c r="S832" i="7"/>
  <c r="S828" i="7"/>
  <c r="S816" i="7"/>
  <c r="S812" i="7"/>
  <c r="S800" i="7"/>
  <c r="S796" i="7"/>
  <c r="S784" i="7"/>
  <c r="S780" i="7"/>
  <c r="S768" i="7"/>
  <c r="S764" i="7"/>
  <c r="S760" i="7"/>
  <c r="S752" i="7"/>
  <c r="S748" i="7"/>
  <c r="S744" i="7"/>
  <c r="S740" i="7"/>
  <c r="S732" i="7"/>
  <c r="S728" i="7"/>
  <c r="S724" i="7"/>
  <c r="S716" i="7"/>
  <c r="S712" i="7"/>
  <c r="S704" i="7"/>
  <c r="S700" i="7"/>
  <c r="S696" i="7"/>
  <c r="S688" i="7"/>
  <c r="S684" i="7"/>
  <c r="S680" i="7"/>
  <c r="S676" i="7"/>
  <c r="S668" i="7"/>
  <c r="S664" i="7"/>
  <c r="S660" i="7"/>
  <c r="S652" i="7"/>
  <c r="S648" i="7"/>
  <c r="S640" i="7"/>
  <c r="S636" i="7"/>
  <c r="S632" i="7"/>
  <c r="S624" i="7"/>
  <c r="S620" i="7"/>
  <c r="S616" i="7"/>
  <c r="S612" i="7"/>
  <c r="S604" i="7"/>
  <c r="S600" i="7"/>
  <c r="S596" i="7"/>
  <c r="S588" i="7"/>
  <c r="S584" i="7"/>
  <c r="S576" i="7"/>
  <c r="S572" i="7"/>
  <c r="S568" i="7"/>
  <c r="S560" i="7"/>
  <c r="S556" i="7"/>
  <c r="S552" i="7"/>
  <c r="S548" i="7"/>
  <c r="S540" i="7"/>
  <c r="S536" i="7"/>
  <c r="S532" i="7"/>
  <c r="S528" i="7"/>
  <c r="S524" i="7"/>
  <c r="S520" i="7"/>
  <c r="S516" i="7"/>
  <c r="S512" i="7"/>
  <c r="S508" i="7"/>
  <c r="S504" i="7"/>
  <c r="S500" i="7"/>
  <c r="S492" i="7"/>
  <c r="S488" i="7"/>
  <c r="S484" i="7"/>
  <c r="S476" i="7"/>
  <c r="S472" i="7"/>
  <c r="S468" i="7"/>
  <c r="S464" i="7"/>
  <c r="S460" i="7"/>
  <c r="S456" i="7"/>
  <c r="S452" i="7"/>
  <c r="S448" i="7"/>
  <c r="S444" i="7"/>
  <c r="S440" i="7"/>
  <c r="S436" i="7"/>
  <c r="S428" i="7"/>
  <c r="S424" i="7"/>
  <c r="S420" i="7"/>
  <c r="S412" i="7"/>
  <c r="S408" i="7"/>
  <c r="S404" i="7"/>
  <c r="S400" i="7"/>
  <c r="S396" i="7"/>
  <c r="S392" i="7"/>
  <c r="S388" i="7"/>
  <c r="S384" i="7"/>
  <c r="S380" i="7"/>
  <c r="S376" i="7"/>
  <c r="S372" i="7"/>
  <c r="S368" i="7"/>
  <c r="S364" i="7"/>
  <c r="S360" i="7"/>
  <c r="S356" i="7"/>
  <c r="S348" i="7"/>
  <c r="S344" i="7"/>
  <c r="S336" i="7"/>
  <c r="S332" i="7"/>
  <c r="S328" i="7"/>
  <c r="S324" i="7"/>
  <c r="S320" i="7"/>
  <c r="S316" i="7"/>
  <c r="S312" i="7"/>
  <c r="S308" i="7"/>
  <c r="S304" i="7"/>
  <c r="S300" i="7"/>
  <c r="S296" i="7"/>
  <c r="S292" i="7"/>
  <c r="S288" i="7"/>
  <c r="S284" i="7"/>
  <c r="S280" i="7"/>
  <c r="S272" i="7"/>
  <c r="S268" i="7"/>
  <c r="S264" i="7"/>
  <c r="S260" i="7"/>
  <c r="S256" i="7"/>
  <c r="S252" i="7"/>
  <c r="S248" i="7"/>
  <c r="S244" i="7"/>
  <c r="S240" i="7"/>
  <c r="S236" i="7"/>
  <c r="S232" i="7"/>
  <c r="S228" i="7"/>
  <c r="S224" i="7"/>
  <c r="S220" i="7"/>
  <c r="S216" i="7"/>
  <c r="S208" i="7"/>
  <c r="S204" i="7"/>
  <c r="S200" i="7"/>
  <c r="S196" i="7"/>
  <c r="S192" i="7"/>
  <c r="S188" i="7"/>
  <c r="S184" i="7"/>
  <c r="S180" i="7"/>
  <c r="S176" i="7"/>
  <c r="S172" i="7"/>
  <c r="S168" i="7"/>
  <c r="S164" i="7"/>
  <c r="S160" i="7"/>
  <c r="S156" i="7"/>
  <c r="S152" i="7"/>
  <c r="S144" i="7"/>
  <c r="S140" i="7"/>
  <c r="S136" i="7"/>
  <c r="S132" i="7"/>
  <c r="S128" i="7"/>
  <c r="S124" i="7"/>
  <c r="S120" i="7"/>
  <c r="S116" i="7"/>
  <c r="S112" i="7"/>
  <c r="S108" i="7"/>
  <c r="S104" i="7"/>
  <c r="S100" i="7"/>
  <c r="S96" i="7"/>
  <c r="S92" i="7"/>
  <c r="S88" i="7"/>
  <c r="S80" i="7"/>
  <c r="S76" i="7"/>
  <c r="S72" i="7"/>
  <c r="S68" i="7"/>
  <c r="S64" i="7"/>
  <c r="S60" i="7"/>
  <c r="S56" i="7"/>
  <c r="S52" i="7"/>
  <c r="S48" i="7"/>
  <c r="S44" i="7"/>
  <c r="S40" i="7"/>
  <c r="S36" i="7"/>
  <c r="S32" i="7"/>
  <c r="S28" i="7"/>
  <c r="S24" i="7"/>
  <c r="S16" i="7"/>
  <c r="S405" i="7"/>
  <c r="S936" i="7"/>
  <c r="S872" i="7"/>
  <c r="S808" i="7"/>
  <c r="S656" i="7"/>
  <c r="S628" i="7"/>
  <c r="S325" i="7"/>
  <c r="S759" i="7"/>
  <c r="S747" i="7"/>
  <c r="S719" i="7"/>
  <c r="S587" i="7"/>
  <c r="S575" i="7"/>
  <c r="S567" i="7"/>
  <c r="S559" i="7"/>
  <c r="S551" i="7"/>
  <c r="S543" i="7"/>
  <c r="S531" i="7"/>
  <c r="S519" i="7"/>
  <c r="S507" i="7"/>
  <c r="S495" i="7"/>
  <c r="S483" i="7"/>
  <c r="S475" i="7"/>
  <c r="S471" i="7"/>
  <c r="S467" i="7"/>
  <c r="S463" i="7"/>
  <c r="S459" i="7"/>
  <c r="S455" i="7"/>
  <c r="S451" i="7"/>
  <c r="S447" i="7"/>
  <c r="S443" i="7"/>
  <c r="S439" i="7"/>
  <c r="S435" i="7"/>
  <c r="S431" i="7"/>
  <c r="S427" i="7"/>
  <c r="S423" i="7"/>
  <c r="S419" i="7"/>
  <c r="S411" i="7"/>
  <c r="S407" i="7"/>
  <c r="S403" i="7"/>
  <c r="S399" i="7"/>
  <c r="S395" i="7"/>
  <c r="S391" i="7"/>
  <c r="S387" i="7"/>
  <c r="S383" i="7"/>
  <c r="S379" i="7"/>
  <c r="S375" i="7"/>
  <c r="S371" i="7"/>
  <c r="S367" i="7"/>
  <c r="S363" i="7"/>
  <c r="S359" i="7"/>
  <c r="S355" i="7"/>
  <c r="S351" i="7"/>
  <c r="S347" i="7"/>
  <c r="S343" i="7"/>
  <c r="S335" i="7"/>
  <c r="S327" i="7"/>
  <c r="S323" i="7"/>
  <c r="S729" i="7"/>
  <c r="S709" i="7"/>
  <c r="S665" i="7"/>
  <c r="S645" i="7"/>
  <c r="S581" i="7"/>
  <c r="S533" i="7"/>
  <c r="S469" i="7"/>
  <c r="S261" i="7"/>
  <c r="S197" i="7"/>
  <c r="S133" i="7"/>
  <c r="S69" i="7"/>
  <c r="S767" i="7"/>
  <c r="S763" i="7"/>
  <c r="S755" i="7"/>
  <c r="S751" i="7"/>
  <c r="S743" i="7"/>
  <c r="S739" i="7"/>
  <c r="S735" i="7"/>
  <c r="S731" i="7"/>
  <c r="S727" i="7"/>
  <c r="S723" i="7"/>
  <c r="S715" i="7"/>
  <c r="S711" i="7"/>
  <c r="S707" i="7"/>
  <c r="S703" i="7"/>
  <c r="S699" i="7"/>
  <c r="S695" i="7"/>
  <c r="S691" i="7"/>
  <c r="S687" i="7"/>
  <c r="S683" i="7"/>
  <c r="S679" i="7"/>
  <c r="S675" i="7"/>
  <c r="S671" i="7"/>
  <c r="S667" i="7"/>
  <c r="S663" i="7"/>
  <c r="S659" i="7"/>
  <c r="S655" i="7"/>
  <c r="S651" i="7"/>
  <c r="S647" i="7"/>
  <c r="S643" i="7"/>
  <c r="S639" i="7"/>
  <c r="S635" i="7"/>
  <c r="S631" i="7"/>
  <c r="S627" i="7"/>
  <c r="S623" i="7"/>
  <c r="S619" i="7"/>
  <c r="S615" i="7"/>
  <c r="S611" i="7"/>
  <c r="S607" i="7"/>
  <c r="S603" i="7"/>
  <c r="S599" i="7"/>
  <c r="S595" i="7"/>
  <c r="S591" i="7"/>
  <c r="S583" i="7"/>
  <c r="S579" i="7"/>
  <c r="S571" i="7"/>
  <c r="S563" i="7"/>
  <c r="S555" i="7"/>
  <c r="S547" i="7"/>
  <c r="S539" i="7"/>
  <c r="S535" i="7"/>
  <c r="S527" i="7"/>
  <c r="S523" i="7"/>
  <c r="S515" i="7"/>
  <c r="S511" i="7"/>
  <c r="S503" i="7"/>
  <c r="S499" i="7"/>
  <c r="S491" i="7"/>
  <c r="S487" i="7"/>
  <c r="S479" i="7"/>
  <c r="S415" i="7"/>
  <c r="S996" i="7"/>
  <c r="S984" i="7"/>
  <c r="S980" i="7"/>
  <c r="S968" i="7"/>
  <c r="S964" i="7"/>
  <c r="S952" i="7"/>
  <c r="S948" i="7"/>
  <c r="S932" i="7"/>
  <c r="S920" i="7"/>
  <c r="S916" i="7"/>
  <c r="S904" i="7"/>
  <c r="S900" i="7"/>
  <c r="S888" i="7"/>
  <c r="S884" i="7"/>
  <c r="S868" i="7"/>
  <c r="S856" i="7"/>
  <c r="S852" i="7"/>
  <c r="S840" i="7"/>
  <c r="S836" i="7"/>
  <c r="S824" i="7"/>
  <c r="S820" i="7"/>
  <c r="S804" i="7"/>
  <c r="S792" i="7"/>
  <c r="S788" i="7"/>
  <c r="S776" i="7"/>
  <c r="S772" i="7"/>
  <c r="S756" i="7"/>
  <c r="S736" i="7"/>
  <c r="S720" i="7"/>
  <c r="S708" i="7"/>
  <c r="S692" i="7"/>
  <c r="S672" i="7"/>
  <c r="S644" i="7"/>
  <c r="S608" i="7"/>
  <c r="S432" i="7"/>
  <c r="S416" i="7"/>
  <c r="S352" i="7"/>
  <c r="S315" i="7"/>
  <c r="S311" i="7"/>
  <c r="S307" i="7"/>
  <c r="S299" i="7"/>
  <c r="S295" i="7"/>
  <c r="S287" i="7"/>
  <c r="S279" i="7"/>
  <c r="S271" i="7"/>
  <c r="S263" i="7"/>
  <c r="S259" i="7"/>
  <c r="S251" i="7"/>
  <c r="S247" i="7"/>
  <c r="S243" i="7"/>
  <c r="S235" i="7"/>
  <c r="S231" i="7"/>
  <c r="S223" i="7"/>
  <c r="S215" i="7"/>
  <c r="S207" i="7"/>
  <c r="S199" i="7"/>
  <c r="S195" i="7"/>
  <c r="S187" i="7"/>
  <c r="S183" i="7"/>
  <c r="S179" i="7"/>
  <c r="S171" i="7"/>
  <c r="S167" i="7"/>
  <c r="S159" i="7"/>
  <c r="S151" i="7"/>
  <c r="S143" i="7"/>
  <c r="S135" i="7"/>
  <c r="S131" i="7"/>
  <c r="S123" i="7"/>
  <c r="S119" i="7"/>
  <c r="S115" i="7"/>
  <c r="S107" i="7"/>
  <c r="S103" i="7"/>
  <c r="S95" i="7"/>
  <c r="S87" i="7"/>
  <c r="S79" i="7"/>
  <c r="S71" i="7"/>
  <c r="S67" i="7"/>
  <c r="S59" i="7"/>
  <c r="S55" i="7"/>
  <c r="S51" i="7"/>
  <c r="S43" i="7"/>
  <c r="S39" i="7"/>
  <c r="S31" i="7"/>
  <c r="S23" i="7"/>
  <c r="S15" i="7"/>
  <c r="S592" i="7"/>
  <c r="S580" i="7"/>
  <c r="S564" i="7"/>
  <c r="S544" i="7"/>
  <c r="S496" i="7"/>
  <c r="S480" i="7"/>
  <c r="S340" i="7"/>
  <c r="S276" i="7"/>
  <c r="S212" i="7"/>
  <c r="S148" i="7"/>
  <c r="S84" i="7"/>
  <c r="S20" i="7"/>
  <c r="S758" i="7"/>
  <c r="S742" i="7"/>
  <c r="S726" i="7"/>
  <c r="S710" i="7"/>
  <c r="S694" i="7"/>
  <c r="S678" i="7"/>
  <c r="S662" i="7"/>
  <c r="S646" i="7"/>
  <c r="S630" i="7"/>
  <c r="S614" i="7"/>
  <c r="S598" i="7"/>
  <c r="S582" i="7"/>
  <c r="S566" i="7"/>
  <c r="S550" i="7"/>
  <c r="S534" i="7"/>
  <c r="S518" i="7"/>
  <c r="S502" i="7"/>
  <c r="S486" i="7"/>
  <c r="S470" i="7"/>
  <c r="S454" i="7"/>
  <c r="S438" i="7"/>
  <c r="S422" i="7"/>
  <c r="S406" i="7"/>
  <c r="S390" i="7"/>
  <c r="S374" i="7"/>
  <c r="S358" i="7"/>
  <c r="S342" i="7"/>
  <c r="S338" i="7"/>
  <c r="S334" i="7"/>
  <c r="S330" i="7"/>
  <c r="S326" i="7"/>
  <c r="S322" i="7"/>
  <c r="S318" i="7"/>
  <c r="S314" i="7"/>
  <c r="S310" i="7"/>
  <c r="S306" i="7"/>
  <c r="S302" i="7"/>
  <c r="S298" i="7"/>
  <c r="S294" i="7"/>
  <c r="S290" i="7"/>
  <c r="S286" i="7"/>
  <c r="S282" i="7"/>
  <c r="S278" i="7"/>
  <c r="S274" i="7"/>
  <c r="S270" i="7"/>
  <c r="S266" i="7"/>
  <c r="S262" i="7"/>
  <c r="S258" i="7"/>
  <c r="S254" i="7"/>
  <c r="S250" i="7"/>
  <c r="S246" i="7"/>
  <c r="S242" i="7"/>
  <c r="S238" i="7"/>
  <c r="S234" i="7"/>
  <c r="S230" i="7"/>
  <c r="S226" i="7"/>
  <c r="S222" i="7"/>
  <c r="S218" i="7"/>
  <c r="S214" i="7"/>
  <c r="S210" i="7"/>
  <c r="S206" i="7"/>
  <c r="S202" i="7"/>
  <c r="S198" i="7"/>
  <c r="S194" i="7"/>
  <c r="S190" i="7"/>
  <c r="S186" i="7"/>
  <c r="S182" i="7"/>
  <c r="S178" i="7"/>
  <c r="S174" i="7"/>
  <c r="S170" i="7"/>
  <c r="S166" i="7"/>
  <c r="S162" i="7"/>
  <c r="S158" i="7"/>
  <c r="S154" i="7"/>
  <c r="S150" i="7"/>
  <c r="S146" i="7"/>
  <c r="S142" i="7"/>
  <c r="S138" i="7"/>
  <c r="S134" i="7"/>
  <c r="S130" i="7"/>
  <c r="S126" i="7"/>
  <c r="S122" i="7"/>
  <c r="S118" i="7"/>
  <c r="S114" i="7"/>
  <c r="S110" i="7"/>
  <c r="S106" i="7"/>
  <c r="S102" i="7"/>
  <c r="S98" i="7"/>
  <c r="S94" i="7"/>
  <c r="S90" i="7"/>
  <c r="S86" i="7"/>
  <c r="S82" i="7"/>
  <c r="S78" i="7"/>
  <c r="S74" i="7"/>
  <c r="S70" i="7"/>
  <c r="S66" i="7"/>
  <c r="S62" i="7"/>
  <c r="S58" i="7"/>
  <c r="S54" i="7"/>
  <c r="S50" i="7"/>
  <c r="S46" i="7"/>
  <c r="S42" i="7"/>
  <c r="S38" i="7"/>
  <c r="S34" i="7"/>
  <c r="S30" i="7"/>
  <c r="S26" i="7"/>
  <c r="S22" i="7"/>
  <c r="S18" i="7"/>
  <c r="S14" i="7"/>
  <c r="S10" i="7"/>
  <c r="S8" i="7"/>
  <c r="S12" i="7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359" i="8"/>
  <c r="A360" i="8"/>
  <c r="A361" i="8"/>
  <c r="A362" i="8"/>
  <c r="A363" i="8"/>
  <c r="A364" i="8"/>
  <c r="A365" i="8"/>
  <c r="A366" i="8"/>
  <c r="A367" i="8"/>
  <c r="A368" i="8"/>
  <c r="A369" i="8"/>
  <c r="A370" i="8"/>
  <c r="A371" i="8"/>
  <c r="A372" i="8"/>
  <c r="A373" i="8"/>
  <c r="A374" i="8"/>
  <c r="A375" i="8"/>
  <c r="A376" i="8"/>
  <c r="A377" i="8"/>
  <c r="A378" i="8"/>
  <c r="A379" i="8"/>
  <c r="A380" i="8"/>
  <c r="A381" i="8"/>
  <c r="A382" i="8"/>
  <c r="A383" i="8"/>
  <c r="A384" i="8"/>
  <c r="A385" i="8"/>
  <c r="A386" i="8"/>
  <c r="A387" i="8"/>
  <c r="A388" i="8"/>
  <c r="A389" i="8"/>
  <c r="A390" i="8"/>
  <c r="A391" i="8"/>
  <c r="A392" i="8"/>
  <c r="A393" i="8"/>
  <c r="A394" i="8"/>
  <c r="A395" i="8"/>
  <c r="A396" i="8"/>
  <c r="A397" i="8"/>
  <c r="A398" i="8"/>
  <c r="A399" i="8"/>
  <c r="A400" i="8"/>
  <c r="A401" i="8"/>
  <c r="A402" i="8"/>
  <c r="A403" i="8"/>
  <c r="A404" i="8"/>
  <c r="A405" i="8"/>
  <c r="A406" i="8"/>
  <c r="A407" i="8"/>
  <c r="A408" i="8"/>
  <c r="A409" i="8"/>
  <c r="A410" i="8"/>
  <c r="A411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4" i="8"/>
  <c r="A425" i="8"/>
  <c r="A426" i="8"/>
  <c r="A427" i="8"/>
  <c r="A428" i="8"/>
  <c r="A429" i="8"/>
  <c r="A430" i="8"/>
  <c r="A431" i="8"/>
  <c r="A432" i="8"/>
  <c r="A433" i="8"/>
  <c r="A434" i="8"/>
  <c r="A435" i="8"/>
  <c r="A436" i="8"/>
  <c r="A437" i="8"/>
  <c r="A438" i="8"/>
  <c r="A439" i="8"/>
  <c r="A440" i="8"/>
  <c r="A441" i="8"/>
  <c r="A442" i="8"/>
  <c r="A443" i="8"/>
  <c r="A444" i="8"/>
  <c r="A445" i="8"/>
  <c r="A446" i="8"/>
  <c r="A447" i="8"/>
  <c r="A448" i="8"/>
  <c r="A449" i="8"/>
  <c r="A450" i="8"/>
  <c r="A451" i="8"/>
  <c r="A452" i="8"/>
  <c r="A453" i="8"/>
  <c r="A454" i="8"/>
  <c r="A455" i="8"/>
  <c r="A456" i="8"/>
  <c r="A457" i="8"/>
  <c r="A458" i="8"/>
  <c r="A459" i="8"/>
  <c r="A460" i="8"/>
  <c r="A461" i="8"/>
  <c r="A462" i="8"/>
  <c r="A463" i="8"/>
  <c r="A464" i="8"/>
  <c r="A465" i="8"/>
  <c r="A466" i="8"/>
  <c r="A467" i="8"/>
  <c r="A468" i="8"/>
  <c r="A469" i="8"/>
  <c r="A470" i="8"/>
  <c r="A471" i="8"/>
  <c r="A472" i="8"/>
  <c r="A473" i="8"/>
  <c r="A474" i="8"/>
  <c r="A475" i="8"/>
  <c r="A476" i="8"/>
  <c r="A477" i="8"/>
  <c r="A478" i="8"/>
  <c r="A479" i="8"/>
  <c r="A480" i="8"/>
  <c r="A481" i="8"/>
  <c r="A482" i="8"/>
  <c r="A483" i="8"/>
  <c r="A484" i="8"/>
  <c r="A485" i="8"/>
  <c r="A486" i="8"/>
  <c r="A487" i="8"/>
  <c r="A488" i="8"/>
  <c r="A489" i="8"/>
  <c r="A490" i="8"/>
  <c r="A491" i="8"/>
  <c r="A492" i="8"/>
  <c r="A493" i="8"/>
  <c r="A494" i="8"/>
  <c r="A495" i="8"/>
  <c r="A496" i="8"/>
  <c r="A497" i="8"/>
  <c r="A498" i="8"/>
  <c r="A499" i="8"/>
  <c r="A500" i="8"/>
  <c r="A501" i="8"/>
  <c r="A502" i="8"/>
  <c r="A503" i="8"/>
  <c r="A504" i="8"/>
  <c r="A505" i="8"/>
  <c r="A506" i="8"/>
  <c r="A507" i="8"/>
  <c r="A508" i="8"/>
  <c r="A509" i="8"/>
  <c r="A510" i="8"/>
  <c r="A511" i="8"/>
  <c r="A512" i="8"/>
  <c r="A513" i="8"/>
  <c r="A514" i="8"/>
  <c r="A515" i="8"/>
  <c r="A516" i="8"/>
  <c r="A517" i="8"/>
  <c r="A518" i="8"/>
  <c r="A519" i="8"/>
  <c r="A520" i="8"/>
  <c r="A521" i="8"/>
  <c r="A522" i="8"/>
  <c r="A523" i="8"/>
  <c r="A524" i="8"/>
  <c r="A525" i="8"/>
  <c r="A526" i="8"/>
  <c r="A527" i="8"/>
  <c r="A528" i="8"/>
  <c r="A529" i="8"/>
  <c r="A530" i="8"/>
  <c r="A531" i="8"/>
  <c r="A532" i="8"/>
  <c r="A533" i="8"/>
  <c r="A534" i="8"/>
  <c r="A535" i="8"/>
  <c r="A536" i="8"/>
  <c r="A537" i="8"/>
  <c r="A538" i="8"/>
  <c r="A539" i="8"/>
  <c r="A540" i="8"/>
  <c r="A541" i="8"/>
  <c r="A542" i="8"/>
  <c r="A543" i="8"/>
  <c r="A544" i="8"/>
  <c r="A545" i="8"/>
  <c r="A546" i="8"/>
  <c r="A547" i="8"/>
  <c r="A548" i="8"/>
  <c r="A549" i="8"/>
  <c r="A550" i="8"/>
  <c r="A551" i="8"/>
  <c r="A552" i="8"/>
  <c r="A553" i="8"/>
  <c r="A554" i="8"/>
  <c r="A555" i="8"/>
  <c r="A556" i="8"/>
  <c r="A557" i="8"/>
  <c r="A558" i="8"/>
  <c r="A559" i="8"/>
  <c r="A560" i="8"/>
  <c r="A561" i="8"/>
  <c r="A562" i="8"/>
  <c r="A563" i="8"/>
  <c r="A564" i="8"/>
  <c r="A565" i="8"/>
  <c r="A566" i="8"/>
  <c r="A567" i="8"/>
  <c r="A568" i="8"/>
  <c r="A569" i="8"/>
  <c r="A570" i="8"/>
  <c r="A571" i="8"/>
  <c r="A572" i="8"/>
  <c r="A573" i="8"/>
  <c r="A574" i="8"/>
  <c r="A575" i="8"/>
  <c r="A576" i="8"/>
  <c r="A577" i="8"/>
  <c r="A578" i="8"/>
  <c r="A579" i="8"/>
  <c r="A580" i="8"/>
  <c r="A581" i="8"/>
  <c r="A582" i="8"/>
  <c r="A583" i="8"/>
  <c r="A584" i="8"/>
  <c r="A585" i="8"/>
  <c r="A586" i="8"/>
  <c r="A587" i="8"/>
  <c r="A588" i="8"/>
  <c r="A589" i="8"/>
  <c r="A590" i="8"/>
  <c r="A591" i="8"/>
  <c r="A592" i="8"/>
  <c r="A593" i="8"/>
  <c r="A594" i="8"/>
  <c r="A595" i="8"/>
  <c r="A596" i="8"/>
  <c r="A597" i="8"/>
  <c r="A598" i="8"/>
  <c r="A599" i="8"/>
  <c r="A600" i="8"/>
  <c r="A601" i="8"/>
  <c r="A602" i="8"/>
  <c r="A603" i="8"/>
  <c r="A604" i="8"/>
  <c r="A605" i="8"/>
  <c r="A606" i="8"/>
  <c r="A607" i="8"/>
  <c r="A608" i="8"/>
  <c r="A609" i="8"/>
  <c r="A610" i="8"/>
  <c r="A611" i="8"/>
  <c r="A612" i="8"/>
  <c r="A613" i="8"/>
  <c r="A614" i="8"/>
  <c r="A615" i="8"/>
  <c r="A616" i="8"/>
  <c r="A617" i="8"/>
  <c r="A618" i="8"/>
  <c r="A619" i="8"/>
  <c r="A620" i="8"/>
  <c r="A621" i="8"/>
  <c r="A622" i="8"/>
  <c r="A623" i="8"/>
  <c r="A624" i="8"/>
  <c r="A625" i="8"/>
  <c r="A626" i="8"/>
  <c r="A627" i="8"/>
  <c r="A628" i="8"/>
  <c r="A629" i="8"/>
  <c r="A630" i="8"/>
  <c r="A631" i="8"/>
  <c r="A632" i="8"/>
  <c r="A633" i="8"/>
  <c r="A634" i="8"/>
  <c r="A635" i="8"/>
  <c r="A636" i="8"/>
  <c r="A637" i="8"/>
  <c r="A638" i="8"/>
  <c r="A639" i="8"/>
  <c r="A640" i="8"/>
  <c r="A641" i="8"/>
  <c r="A642" i="8"/>
  <c r="A643" i="8"/>
  <c r="A644" i="8"/>
  <c r="A645" i="8"/>
  <c r="A646" i="8"/>
  <c r="A647" i="8"/>
  <c r="A648" i="8"/>
  <c r="A649" i="8"/>
  <c r="A650" i="8"/>
  <c r="A651" i="8"/>
  <c r="A652" i="8"/>
  <c r="A653" i="8"/>
  <c r="A654" i="8"/>
  <c r="A655" i="8"/>
  <c r="A656" i="8"/>
  <c r="A657" i="8"/>
  <c r="A658" i="8"/>
  <c r="A659" i="8"/>
  <c r="A660" i="8"/>
  <c r="A661" i="8"/>
  <c r="A662" i="8"/>
  <c r="A663" i="8"/>
  <c r="A664" i="8"/>
  <c r="A665" i="8"/>
  <c r="A666" i="8"/>
  <c r="A667" i="8"/>
  <c r="A668" i="8"/>
  <c r="A669" i="8"/>
  <c r="A670" i="8"/>
  <c r="A671" i="8"/>
  <c r="A672" i="8"/>
  <c r="A673" i="8"/>
  <c r="A674" i="8"/>
  <c r="A675" i="8"/>
  <c r="A676" i="8"/>
  <c r="A677" i="8"/>
  <c r="A678" i="8"/>
  <c r="A679" i="8"/>
  <c r="A680" i="8"/>
  <c r="A681" i="8"/>
  <c r="A682" i="8"/>
  <c r="A683" i="8"/>
  <c r="A684" i="8"/>
  <c r="A685" i="8"/>
  <c r="A686" i="8"/>
  <c r="A687" i="8"/>
  <c r="A688" i="8"/>
  <c r="A689" i="8"/>
  <c r="A690" i="8"/>
  <c r="A691" i="8"/>
  <c r="A692" i="8"/>
  <c r="A693" i="8"/>
  <c r="A694" i="8"/>
  <c r="A695" i="8"/>
  <c r="A696" i="8"/>
  <c r="A697" i="8"/>
  <c r="A698" i="8"/>
  <c r="A699" i="8"/>
  <c r="A700" i="8"/>
  <c r="A701" i="8"/>
  <c r="A702" i="8"/>
  <c r="A703" i="8"/>
  <c r="A704" i="8"/>
  <c r="A705" i="8"/>
  <c r="A706" i="8"/>
  <c r="A707" i="8"/>
  <c r="A708" i="8"/>
  <c r="A709" i="8"/>
  <c r="A710" i="8"/>
  <c r="A711" i="8"/>
  <c r="A712" i="8"/>
  <c r="A713" i="8"/>
  <c r="A714" i="8"/>
  <c r="A715" i="8"/>
  <c r="A716" i="8"/>
  <c r="A717" i="8"/>
  <c r="A718" i="8"/>
  <c r="A719" i="8"/>
  <c r="A720" i="8"/>
  <c r="A721" i="8"/>
  <c r="A722" i="8"/>
  <c r="A723" i="8"/>
  <c r="A724" i="8"/>
  <c r="A725" i="8"/>
  <c r="A726" i="8"/>
  <c r="A727" i="8"/>
  <c r="A728" i="8"/>
  <c r="A729" i="8"/>
  <c r="A730" i="8"/>
  <c r="A731" i="8"/>
  <c r="A732" i="8"/>
  <c r="A733" i="8"/>
  <c r="A734" i="8"/>
  <c r="A735" i="8"/>
  <c r="A736" i="8"/>
  <c r="A737" i="8"/>
  <c r="A738" i="8"/>
  <c r="A739" i="8"/>
  <c r="A740" i="8"/>
  <c r="A741" i="8"/>
  <c r="A742" i="8"/>
  <c r="A743" i="8"/>
  <c r="A744" i="8"/>
  <c r="A745" i="8"/>
  <c r="A746" i="8"/>
  <c r="A747" i="8"/>
  <c r="A748" i="8"/>
  <c r="A749" i="8"/>
  <c r="A750" i="8"/>
  <c r="A751" i="8"/>
  <c r="A752" i="8"/>
  <c r="A753" i="8"/>
  <c r="A754" i="8"/>
  <c r="A755" i="8"/>
  <c r="A756" i="8"/>
  <c r="A757" i="8"/>
  <c r="A758" i="8"/>
  <c r="A759" i="8"/>
  <c r="A760" i="8"/>
  <c r="A761" i="8"/>
  <c r="A762" i="8"/>
  <c r="A763" i="8"/>
  <c r="A764" i="8"/>
  <c r="A765" i="8"/>
  <c r="A766" i="8"/>
  <c r="A767" i="8"/>
  <c r="A768" i="8"/>
  <c r="A769" i="8"/>
  <c r="A770" i="8"/>
  <c r="A771" i="8"/>
  <c r="A772" i="8"/>
  <c r="A773" i="8"/>
  <c r="A774" i="8"/>
  <c r="A775" i="8"/>
  <c r="A776" i="8"/>
  <c r="A777" i="8"/>
  <c r="A778" i="8"/>
  <c r="A779" i="8"/>
  <c r="A780" i="8"/>
  <c r="A781" i="8"/>
  <c r="A782" i="8"/>
  <c r="A783" i="8"/>
  <c r="A784" i="8"/>
  <c r="A785" i="8"/>
  <c r="A786" i="8"/>
  <c r="A787" i="8"/>
  <c r="A788" i="8"/>
  <c r="A789" i="8"/>
  <c r="A790" i="8"/>
  <c r="A791" i="8"/>
  <c r="A792" i="8"/>
  <c r="A793" i="8"/>
  <c r="A794" i="8"/>
  <c r="A795" i="8"/>
  <c r="A796" i="8"/>
  <c r="A797" i="8"/>
  <c r="A798" i="8"/>
  <c r="A799" i="8"/>
  <c r="A800" i="8"/>
  <c r="A801" i="8"/>
  <c r="A802" i="8"/>
  <c r="A803" i="8"/>
  <c r="A804" i="8"/>
  <c r="A805" i="8"/>
  <c r="A806" i="8"/>
  <c r="A807" i="8"/>
  <c r="A808" i="8"/>
  <c r="A809" i="8"/>
  <c r="A810" i="8"/>
  <c r="A811" i="8"/>
  <c r="A812" i="8"/>
  <c r="A813" i="8"/>
  <c r="A814" i="8"/>
  <c r="A815" i="8"/>
  <c r="A816" i="8"/>
  <c r="A817" i="8"/>
  <c r="A818" i="8"/>
  <c r="A819" i="8"/>
  <c r="A820" i="8"/>
  <c r="A821" i="8"/>
  <c r="A822" i="8"/>
  <c r="A823" i="8"/>
  <c r="A824" i="8"/>
  <c r="A825" i="8"/>
  <c r="A826" i="8"/>
  <c r="A827" i="8"/>
  <c r="A828" i="8"/>
  <c r="A829" i="8"/>
  <c r="A830" i="8"/>
  <c r="A831" i="8"/>
  <c r="A832" i="8"/>
  <c r="A833" i="8"/>
  <c r="A834" i="8"/>
  <c r="A835" i="8"/>
  <c r="A836" i="8"/>
  <c r="A837" i="8"/>
  <c r="A838" i="8"/>
  <c r="A839" i="8"/>
  <c r="A840" i="8"/>
  <c r="A841" i="8"/>
  <c r="A842" i="8"/>
  <c r="A843" i="8"/>
  <c r="A844" i="8"/>
  <c r="A845" i="8"/>
  <c r="A846" i="8"/>
  <c r="A847" i="8"/>
  <c r="A848" i="8"/>
  <c r="A849" i="8"/>
  <c r="A850" i="8"/>
  <c r="A851" i="8"/>
  <c r="A852" i="8"/>
  <c r="A853" i="8"/>
  <c r="A854" i="8"/>
  <c r="A855" i="8"/>
  <c r="A856" i="8"/>
  <c r="A857" i="8"/>
  <c r="A858" i="8"/>
  <c r="A859" i="8"/>
  <c r="A860" i="8"/>
  <c r="A861" i="8"/>
  <c r="A862" i="8"/>
  <c r="A863" i="8"/>
  <c r="A864" i="8"/>
  <c r="A865" i="8"/>
  <c r="A866" i="8"/>
  <c r="A867" i="8"/>
  <c r="A868" i="8"/>
  <c r="A869" i="8"/>
  <c r="A870" i="8"/>
  <c r="A871" i="8"/>
  <c r="A872" i="8"/>
  <c r="A873" i="8"/>
  <c r="A874" i="8"/>
  <c r="A875" i="8"/>
  <c r="A876" i="8"/>
  <c r="A877" i="8"/>
  <c r="A878" i="8"/>
  <c r="A879" i="8"/>
  <c r="A880" i="8"/>
  <c r="A881" i="8"/>
  <c r="A882" i="8"/>
  <c r="A883" i="8"/>
  <c r="A884" i="8"/>
  <c r="A885" i="8"/>
  <c r="A886" i="8"/>
  <c r="A887" i="8"/>
  <c r="A888" i="8"/>
  <c r="A889" i="8"/>
  <c r="A890" i="8"/>
  <c r="A891" i="8"/>
  <c r="A892" i="8"/>
  <c r="A893" i="8"/>
  <c r="A894" i="8"/>
  <c r="A895" i="8"/>
  <c r="A896" i="8"/>
  <c r="A897" i="8"/>
  <c r="A898" i="8"/>
  <c r="A899" i="8"/>
  <c r="A900" i="8"/>
  <c r="A901" i="8"/>
  <c r="A902" i="8"/>
  <c r="A903" i="8"/>
  <c r="A904" i="8"/>
  <c r="A905" i="8"/>
  <c r="A906" i="8"/>
  <c r="A907" i="8"/>
  <c r="A908" i="8"/>
  <c r="A909" i="8"/>
  <c r="A910" i="8"/>
  <c r="A911" i="8"/>
  <c r="A912" i="8"/>
  <c r="A913" i="8"/>
  <c r="A914" i="8"/>
  <c r="A915" i="8"/>
  <c r="A916" i="8"/>
  <c r="A917" i="8"/>
  <c r="A918" i="8"/>
  <c r="A919" i="8"/>
  <c r="A920" i="8"/>
  <c r="A921" i="8"/>
  <c r="A922" i="8"/>
  <c r="A923" i="8"/>
  <c r="A924" i="8"/>
  <c r="A925" i="8"/>
  <c r="A926" i="8"/>
  <c r="A927" i="8"/>
  <c r="A928" i="8"/>
  <c r="A929" i="8"/>
  <c r="A930" i="8"/>
  <c r="A931" i="8"/>
  <c r="A932" i="8"/>
  <c r="A933" i="8"/>
  <c r="A934" i="8"/>
  <c r="A935" i="8"/>
  <c r="A936" i="8"/>
  <c r="A937" i="8"/>
  <c r="A938" i="8"/>
  <c r="A939" i="8"/>
  <c r="A940" i="8"/>
  <c r="A941" i="8"/>
  <c r="A942" i="8"/>
  <c r="A943" i="8"/>
  <c r="A944" i="8"/>
  <c r="A945" i="8"/>
  <c r="A946" i="8"/>
  <c r="A947" i="8"/>
  <c r="A948" i="8"/>
  <c r="A949" i="8"/>
  <c r="A950" i="8"/>
  <c r="A951" i="8"/>
  <c r="A952" i="8"/>
  <c r="A953" i="8"/>
  <c r="A954" i="8"/>
  <c r="A955" i="8"/>
  <c r="A956" i="8"/>
  <c r="A957" i="8"/>
  <c r="A958" i="8"/>
  <c r="A959" i="8"/>
  <c r="A960" i="8"/>
  <c r="A961" i="8"/>
  <c r="A962" i="8"/>
  <c r="A963" i="8"/>
  <c r="A964" i="8"/>
  <c r="A965" i="8"/>
  <c r="A966" i="8"/>
  <c r="A967" i="8"/>
  <c r="A968" i="8"/>
  <c r="A969" i="8"/>
  <c r="A970" i="8"/>
  <c r="A978" i="8"/>
  <c r="A979" i="8"/>
  <c r="A980" i="8"/>
  <c r="A981" i="8"/>
  <c r="A982" i="8"/>
  <c r="A983" i="8"/>
  <c r="A984" i="8"/>
  <c r="A985" i="8"/>
  <c r="A986" i="8"/>
  <c r="A987" i="8"/>
  <c r="A988" i="8"/>
  <c r="A989" i="8"/>
  <c r="A990" i="8"/>
  <c r="A991" i="8"/>
  <c r="A992" i="8"/>
  <c r="A993" i="8"/>
  <c r="A994" i="8"/>
  <c r="A995" i="8"/>
  <c r="A996" i="8"/>
  <c r="A997" i="8"/>
  <c r="A998" i="8"/>
  <c r="A999" i="8"/>
  <c r="A1000" i="8"/>
  <c r="A1001" i="8"/>
  <c r="A12" i="8" l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N9" i="2"/>
  <c r="N10" i="2"/>
  <c r="N11" i="2"/>
  <c r="N14" i="2"/>
  <c r="N15" i="2"/>
  <c r="N16" i="2"/>
  <c r="N17" i="2"/>
  <c r="N18" i="2"/>
  <c r="N19" i="2"/>
  <c r="N20" i="2"/>
  <c r="N22" i="2"/>
  <c r="N26" i="2"/>
  <c r="N27" i="2"/>
  <c r="N29" i="2"/>
  <c r="N30" i="2"/>
  <c r="N31" i="2"/>
  <c r="N32" i="2"/>
  <c r="N34" i="2"/>
  <c r="N35" i="2"/>
  <c r="N36" i="2"/>
  <c r="N38" i="2"/>
  <c r="N41" i="2"/>
  <c r="N42" i="2"/>
  <c r="N43" i="2"/>
  <c r="N46" i="2"/>
  <c r="N47" i="2"/>
  <c r="N48" i="2"/>
  <c r="N50" i="2"/>
  <c r="N51" i="2"/>
  <c r="N52" i="2"/>
  <c r="N53" i="2"/>
  <c r="N54" i="2"/>
  <c r="N58" i="2"/>
  <c r="N59" i="2"/>
  <c r="N60" i="2"/>
  <c r="N62" i="2"/>
  <c r="N63" i="2"/>
  <c r="N64" i="2"/>
  <c r="N65" i="2"/>
  <c r="N66" i="2"/>
  <c r="N67" i="2"/>
  <c r="N68" i="2"/>
  <c r="N69" i="2"/>
  <c r="N70" i="2"/>
  <c r="N72" i="2"/>
  <c r="N74" i="2"/>
  <c r="N75" i="2"/>
  <c r="N78" i="2"/>
  <c r="N79" i="2"/>
  <c r="N80" i="2"/>
  <c r="N81" i="2"/>
  <c r="N82" i="2"/>
  <c r="N84" i="2"/>
  <c r="N86" i="2"/>
  <c r="N90" i="2"/>
  <c r="N91" i="2"/>
  <c r="N92" i="2"/>
  <c r="N93" i="2"/>
  <c r="N94" i="2"/>
  <c r="N95" i="2"/>
  <c r="N96" i="2"/>
  <c r="N97" i="2"/>
  <c r="N98" i="2"/>
  <c r="N100" i="2"/>
  <c r="N102" i="2"/>
  <c r="N105" i="2"/>
  <c r="N106" i="2"/>
  <c r="N107" i="2"/>
  <c r="N109" i="2"/>
  <c r="N110" i="2"/>
  <c r="N111" i="2"/>
  <c r="N112" i="2"/>
  <c r="N114" i="2"/>
  <c r="N116" i="2"/>
  <c r="N117" i="2"/>
  <c r="N118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4" i="2"/>
  <c r="N138" i="2"/>
  <c r="N139" i="2"/>
  <c r="N142" i="2"/>
  <c r="N143" i="2"/>
  <c r="N144" i="2"/>
  <c r="N145" i="2"/>
  <c r="N146" i="2"/>
  <c r="N148" i="2"/>
  <c r="N149" i="2"/>
  <c r="N150" i="2"/>
  <c r="N154" i="2"/>
  <c r="N155" i="2"/>
  <c r="N157" i="2"/>
  <c r="N158" i="2"/>
  <c r="N159" i="2"/>
  <c r="N160" i="2"/>
  <c r="N161" i="2"/>
  <c r="N162" i="2"/>
  <c r="N164" i="2"/>
  <c r="N166" i="2"/>
  <c r="N169" i="2"/>
  <c r="N170" i="2"/>
  <c r="N171" i="2"/>
  <c r="N173" i="2"/>
  <c r="N174" i="2"/>
  <c r="N175" i="2"/>
  <c r="N176" i="2"/>
  <c r="N177" i="2"/>
  <c r="N178" i="2"/>
  <c r="N180" i="2"/>
  <c r="N181" i="2"/>
  <c r="N182" i="2"/>
  <c r="N185" i="2"/>
  <c r="N186" i="2"/>
  <c r="N187" i="2"/>
  <c r="N188" i="2"/>
  <c r="N189" i="2"/>
  <c r="N190" i="2"/>
  <c r="N191" i="2"/>
  <c r="N192" i="2"/>
  <c r="N194" i="2"/>
  <c r="N195" i="2"/>
  <c r="N196" i="2"/>
  <c r="N198" i="2"/>
  <c r="N200" i="2"/>
  <c r="N201" i="2"/>
  <c r="N202" i="2"/>
  <c r="N203" i="2"/>
  <c r="N205" i="2"/>
  <c r="N206" i="2"/>
  <c r="N207" i="2"/>
  <c r="N208" i="2"/>
  <c r="N209" i="2"/>
  <c r="N210" i="2"/>
  <c r="N211" i="2"/>
  <c r="N212" i="2"/>
  <c r="N213" i="2"/>
  <c r="N214" i="2"/>
  <c r="N218" i="2"/>
  <c r="N219" i="2"/>
  <c r="N220" i="2"/>
  <c r="N221" i="2"/>
  <c r="N222" i="2"/>
  <c r="N223" i="2"/>
  <c r="N224" i="2"/>
  <c r="N225" i="2"/>
  <c r="N226" i="2"/>
  <c r="N227" i="2"/>
  <c r="N228" i="2"/>
  <c r="N230" i="2"/>
  <c r="N233" i="2"/>
  <c r="N234" i="2"/>
  <c r="N235" i="2"/>
  <c r="N237" i="2"/>
  <c r="N238" i="2"/>
  <c r="N239" i="2"/>
  <c r="N240" i="2"/>
  <c r="N242" i="2"/>
  <c r="N243" i="2"/>
  <c r="N244" i="2"/>
  <c r="N245" i="2"/>
  <c r="N246" i="2"/>
  <c r="N249" i="2"/>
  <c r="N250" i="2"/>
  <c r="N251" i="2"/>
  <c r="N252" i="2"/>
  <c r="N254" i="2"/>
  <c r="N255" i="2"/>
  <c r="N256" i="2"/>
  <c r="N257" i="2"/>
  <c r="N258" i="2"/>
  <c r="N259" i="2"/>
  <c r="N260" i="2"/>
  <c r="N262" i="2"/>
  <c r="N265" i="2"/>
  <c r="N266" i="2"/>
  <c r="N267" i="2"/>
  <c r="N269" i="2"/>
  <c r="N270" i="2"/>
  <c r="N271" i="2"/>
  <c r="N272" i="2"/>
  <c r="N273" i="2"/>
  <c r="N274" i="2"/>
  <c r="N275" i="2"/>
  <c r="N276" i="2"/>
  <c r="N278" i="2"/>
  <c r="N282" i="2"/>
  <c r="N283" i="2"/>
  <c r="N285" i="2"/>
  <c r="N286" i="2"/>
  <c r="N287" i="2"/>
  <c r="N288" i="2"/>
  <c r="N289" i="2"/>
  <c r="N290" i="2"/>
  <c r="N291" i="2"/>
  <c r="N292" i="2"/>
  <c r="N294" i="2"/>
  <c r="N297" i="2"/>
  <c r="N298" i="2"/>
  <c r="N299" i="2"/>
  <c r="N302" i="2"/>
  <c r="N303" i="2"/>
  <c r="N304" i="2"/>
  <c r="N306" i="2"/>
  <c r="N307" i="2"/>
  <c r="N308" i="2"/>
  <c r="N309" i="2"/>
  <c r="N310" i="2"/>
  <c r="N313" i="2"/>
  <c r="N314" i="2"/>
  <c r="N315" i="2"/>
  <c r="N316" i="2"/>
  <c r="N318" i="2"/>
  <c r="N319" i="2"/>
  <c r="N320" i="2"/>
  <c r="N322" i="2"/>
  <c r="N323" i="2"/>
  <c r="N324" i="2"/>
  <c r="N325" i="2"/>
  <c r="N326" i="2"/>
  <c r="N328" i="2"/>
  <c r="N330" i="2"/>
  <c r="N331" i="2"/>
  <c r="N333" i="2"/>
  <c r="N334" i="2"/>
  <c r="N335" i="2"/>
  <c r="N336" i="2"/>
  <c r="N337" i="2"/>
  <c r="N338" i="2"/>
  <c r="N340" i="2"/>
  <c r="N342" i="2"/>
  <c r="N346" i="2"/>
  <c r="N347" i="2"/>
  <c r="N348" i="2"/>
  <c r="N349" i="2"/>
  <c r="N350" i="2"/>
  <c r="N351" i="2"/>
  <c r="N352" i="2"/>
  <c r="N354" i="2"/>
  <c r="N356" i="2"/>
  <c r="N357" i="2"/>
  <c r="N358" i="2"/>
  <c r="N361" i="2"/>
  <c r="N362" i="2"/>
  <c r="N363" i="2"/>
  <c r="N366" i="2"/>
  <c r="N367" i="2"/>
  <c r="N368" i="2"/>
  <c r="N369" i="2"/>
  <c r="N370" i="2"/>
  <c r="N372" i="2"/>
  <c r="N373" i="2"/>
  <c r="N374" i="2"/>
  <c r="N378" i="2"/>
  <c r="N379" i="2"/>
  <c r="N380" i="2"/>
  <c r="N382" i="2"/>
  <c r="N383" i="2"/>
  <c r="N384" i="2"/>
  <c r="N385" i="2"/>
  <c r="N386" i="2"/>
  <c r="N387" i="2"/>
  <c r="N388" i="2"/>
  <c r="N390" i="2"/>
  <c r="N393" i="2"/>
  <c r="N394" i="2"/>
  <c r="N395" i="2"/>
  <c r="N397" i="2"/>
  <c r="N398" i="2"/>
  <c r="N399" i="2"/>
  <c r="N400" i="2"/>
  <c r="N401" i="2"/>
  <c r="N402" i="2"/>
  <c r="N404" i="2"/>
  <c r="N406" i="2"/>
  <c r="N410" i="2"/>
  <c r="N411" i="2"/>
  <c r="N412" i="2"/>
  <c r="N413" i="2"/>
  <c r="N414" i="2"/>
  <c r="N415" i="2"/>
  <c r="N416" i="2"/>
  <c r="N417" i="2"/>
  <c r="N418" i="2"/>
  <c r="N420" i="2"/>
  <c r="N422" i="2"/>
  <c r="N425" i="2"/>
  <c r="N426" i="2"/>
  <c r="N427" i="2"/>
  <c r="N430" i="2"/>
  <c r="N431" i="2"/>
  <c r="N432" i="2"/>
  <c r="N433" i="2"/>
  <c r="N434" i="2"/>
  <c r="N436" i="2"/>
  <c r="N437" i="2"/>
  <c r="N438" i="2"/>
  <c r="N442" i="2"/>
  <c r="N443" i="2"/>
  <c r="N444" i="2"/>
  <c r="N446" i="2"/>
  <c r="N447" i="2"/>
  <c r="N448" i="2"/>
  <c r="N450" i="2"/>
  <c r="N451" i="2"/>
  <c r="N452" i="2"/>
  <c r="N453" i="2"/>
  <c r="N454" i="2"/>
  <c r="N457" i="2"/>
  <c r="N458" i="2"/>
  <c r="N459" i="2"/>
  <c r="N462" i="2"/>
  <c r="N463" i="2"/>
  <c r="N464" i="2"/>
  <c r="N465" i="2"/>
  <c r="N466" i="2"/>
  <c r="N467" i="2"/>
  <c r="N468" i="2"/>
  <c r="N469" i="2"/>
  <c r="N470" i="2"/>
  <c r="N474" i="2"/>
  <c r="N475" i="2"/>
  <c r="N476" i="2"/>
  <c r="N477" i="2"/>
  <c r="N478" i="2"/>
  <c r="N479" i="2"/>
  <c r="N480" i="2"/>
  <c r="N481" i="2"/>
  <c r="N482" i="2"/>
  <c r="N483" i="2"/>
  <c r="N484" i="2"/>
  <c r="N486" i="2"/>
  <c r="N489" i="2"/>
  <c r="N490" i="2"/>
  <c r="N491" i="2"/>
  <c r="N493" i="2"/>
  <c r="N494" i="2"/>
  <c r="N495" i="2"/>
  <c r="N496" i="2"/>
  <c r="N497" i="2"/>
  <c r="N498" i="2"/>
  <c r="N499" i="2"/>
  <c r="N500" i="2"/>
  <c r="N501" i="2"/>
  <c r="N502" i="2"/>
  <c r="N506" i="2"/>
  <c r="N507" i="2"/>
  <c r="N508" i="2"/>
  <c r="N510" i="2"/>
  <c r="N511" i="2"/>
  <c r="N512" i="2"/>
  <c r="N514" i="2"/>
  <c r="N515" i="2"/>
  <c r="N516" i="2"/>
  <c r="N517" i="2"/>
  <c r="N518" i="2"/>
  <c r="N521" i="2"/>
  <c r="N522" i="2"/>
  <c r="N523" i="2"/>
  <c r="N526" i="2"/>
  <c r="N527" i="2"/>
  <c r="N528" i="2"/>
  <c r="N529" i="2"/>
  <c r="N530" i="2"/>
  <c r="N531" i="2"/>
  <c r="N532" i="2"/>
  <c r="N534" i="2"/>
  <c r="N538" i="2"/>
  <c r="N539" i="2"/>
  <c r="N540" i="2"/>
  <c r="N541" i="2"/>
  <c r="N542" i="2"/>
  <c r="N543" i="2"/>
  <c r="N544" i="2"/>
  <c r="N545" i="2"/>
  <c r="N546" i="2"/>
  <c r="N547" i="2"/>
  <c r="N548" i="2"/>
  <c r="N550" i="2"/>
  <c r="N553" i="2"/>
  <c r="N554" i="2"/>
  <c r="N555" i="2"/>
  <c r="N558" i="2"/>
  <c r="N559" i="2"/>
  <c r="N560" i="2"/>
  <c r="N562" i="2"/>
  <c r="N563" i="2"/>
  <c r="N564" i="2"/>
  <c r="N565" i="2"/>
  <c r="N566" i="2"/>
  <c r="N569" i="2"/>
  <c r="N570" i="2"/>
  <c r="N571" i="2"/>
  <c r="N572" i="2"/>
  <c r="N574" i="2"/>
  <c r="N575" i="2"/>
  <c r="N576" i="2"/>
  <c r="N578" i="2"/>
  <c r="N579" i="2"/>
  <c r="N580" i="2"/>
  <c r="N581" i="2"/>
  <c r="N582" i="2"/>
  <c r="N586" i="2"/>
  <c r="N587" i="2"/>
  <c r="N589" i="2"/>
  <c r="N590" i="2"/>
  <c r="N591" i="2"/>
  <c r="N592" i="2"/>
  <c r="N593" i="2"/>
  <c r="N594" i="2"/>
  <c r="N596" i="2"/>
  <c r="N598" i="2"/>
  <c r="N602" i="2"/>
  <c r="N603" i="2"/>
  <c r="N604" i="2"/>
  <c r="N605" i="2"/>
  <c r="N606" i="2"/>
  <c r="N607" i="2"/>
  <c r="N608" i="2"/>
  <c r="N610" i="2"/>
  <c r="N612" i="2"/>
  <c r="N613" i="2"/>
  <c r="N614" i="2"/>
  <c r="N617" i="2"/>
  <c r="N618" i="2"/>
  <c r="N619" i="2"/>
  <c r="N622" i="2"/>
  <c r="N623" i="2"/>
  <c r="N624" i="2"/>
  <c r="N626" i="2"/>
  <c r="N628" i="2"/>
  <c r="N629" i="2"/>
  <c r="N630" i="2"/>
  <c r="N634" i="2"/>
  <c r="N635" i="2"/>
  <c r="N636" i="2"/>
  <c r="N637" i="2"/>
  <c r="N638" i="2"/>
  <c r="N639" i="2"/>
  <c r="N640" i="2"/>
  <c r="N642" i="2"/>
  <c r="N643" i="2"/>
  <c r="N644" i="2"/>
  <c r="N646" i="2"/>
  <c r="N650" i="2"/>
  <c r="N651" i="2"/>
  <c r="N654" i="2"/>
  <c r="N655" i="2"/>
  <c r="N656" i="2"/>
  <c r="N657" i="2"/>
  <c r="N658" i="2"/>
  <c r="N660" i="2"/>
  <c r="N662" i="2"/>
  <c r="N666" i="2"/>
  <c r="N667" i="2"/>
  <c r="N668" i="2"/>
  <c r="N669" i="2"/>
  <c r="N670" i="2"/>
  <c r="N671" i="2"/>
  <c r="N672" i="2"/>
  <c r="N673" i="2"/>
  <c r="N674" i="2"/>
  <c r="N676" i="2"/>
  <c r="N678" i="2"/>
  <c r="N681" i="2"/>
  <c r="N682" i="2"/>
  <c r="N683" i="2"/>
  <c r="N686" i="2"/>
  <c r="N687" i="2"/>
  <c r="N688" i="2"/>
  <c r="N690" i="2"/>
  <c r="N692" i="2"/>
  <c r="N693" i="2"/>
  <c r="N694" i="2"/>
  <c r="N698" i="2"/>
  <c r="N699" i="2"/>
  <c r="N700" i="2"/>
  <c r="N702" i="2"/>
  <c r="N703" i="2"/>
  <c r="N704" i="2"/>
  <c r="N706" i="2"/>
  <c r="N707" i="2"/>
  <c r="N708" i="2"/>
  <c r="N710" i="2"/>
  <c r="N713" i="2"/>
  <c r="N714" i="2"/>
  <c r="N715" i="2"/>
  <c r="N717" i="2"/>
  <c r="N718" i="2"/>
  <c r="N719" i="2"/>
  <c r="N720" i="2"/>
  <c r="N721" i="2"/>
  <c r="N722" i="2"/>
  <c r="N723" i="2"/>
  <c r="N724" i="2"/>
  <c r="N726" i="2"/>
  <c r="N730" i="2"/>
  <c r="N731" i="2"/>
  <c r="N732" i="2"/>
  <c r="N733" i="2"/>
  <c r="N734" i="2"/>
  <c r="N735" i="2"/>
  <c r="N736" i="2"/>
  <c r="N737" i="2"/>
  <c r="N738" i="2"/>
  <c r="N739" i="2"/>
  <c r="N740" i="2"/>
  <c r="N742" i="2"/>
  <c r="N745" i="2"/>
  <c r="N746" i="2"/>
  <c r="N747" i="2"/>
  <c r="N750" i="2"/>
  <c r="N751" i="2"/>
  <c r="N752" i="2"/>
  <c r="N753" i="2"/>
  <c r="N754" i="2"/>
  <c r="N755" i="2"/>
  <c r="N756" i="2"/>
  <c r="N757" i="2"/>
  <c r="N758" i="2"/>
  <c r="N761" i="2"/>
  <c r="N762" i="2"/>
  <c r="N763" i="2"/>
  <c r="N764" i="2"/>
  <c r="N766" i="2"/>
  <c r="N767" i="2"/>
  <c r="N768" i="2"/>
  <c r="N770" i="2"/>
  <c r="N771" i="2"/>
  <c r="N772" i="2"/>
  <c r="N774" i="2"/>
  <c r="N778" i="2"/>
  <c r="N779" i="2"/>
  <c r="N782" i="2"/>
  <c r="N783" i="2"/>
  <c r="N784" i="2"/>
  <c r="N785" i="2"/>
  <c r="N786" i="2"/>
  <c r="N787" i="2"/>
  <c r="N788" i="2"/>
  <c r="N789" i="2"/>
  <c r="N790" i="2"/>
  <c r="N794" i="2"/>
  <c r="N795" i="2"/>
  <c r="N796" i="2"/>
  <c r="N797" i="2"/>
  <c r="N798" i="2"/>
  <c r="N799" i="2"/>
  <c r="N800" i="2"/>
  <c r="N802" i="2"/>
  <c r="N803" i="2"/>
  <c r="N804" i="2"/>
  <c r="N806" i="2"/>
  <c r="N809" i="2"/>
  <c r="N810" i="2"/>
  <c r="N811" i="2"/>
  <c r="N814" i="2"/>
  <c r="N815" i="2"/>
  <c r="N816" i="2"/>
  <c r="N818" i="2"/>
  <c r="N819" i="2"/>
  <c r="N820" i="2"/>
  <c r="N821" i="2"/>
  <c r="N822" i="2"/>
  <c r="N825" i="2"/>
  <c r="N826" i="2"/>
  <c r="N827" i="2"/>
  <c r="N828" i="2"/>
  <c r="N830" i="2"/>
  <c r="N831" i="2"/>
  <c r="N832" i="2"/>
  <c r="N834" i="2"/>
  <c r="N835" i="2"/>
  <c r="N836" i="2"/>
  <c r="N838" i="2"/>
  <c r="N842" i="2"/>
  <c r="N843" i="2"/>
  <c r="N846" i="2"/>
  <c r="N847" i="2"/>
  <c r="N848" i="2"/>
  <c r="N849" i="2"/>
  <c r="N850" i="2"/>
  <c r="N852" i="2"/>
  <c r="N854" i="2"/>
  <c r="N857" i="2"/>
  <c r="N858" i="2"/>
  <c r="N859" i="2"/>
  <c r="N861" i="2"/>
  <c r="N862" i="2"/>
  <c r="N863" i="2"/>
  <c r="N864" i="2"/>
  <c r="N865" i="2"/>
  <c r="N866" i="2"/>
  <c r="N868" i="2"/>
  <c r="N869" i="2"/>
  <c r="N870" i="2"/>
  <c r="N871" i="2"/>
  <c r="N873" i="2"/>
  <c r="N874" i="2"/>
  <c r="N875" i="2"/>
  <c r="N878" i="2"/>
  <c r="N879" i="2"/>
  <c r="N880" i="2"/>
  <c r="N882" i="2"/>
  <c r="N884" i="2"/>
  <c r="N885" i="2"/>
  <c r="N886" i="2"/>
  <c r="N887" i="2"/>
  <c r="N890" i="2"/>
  <c r="N891" i="2"/>
  <c r="N894" i="2"/>
  <c r="N895" i="2"/>
  <c r="N896" i="2"/>
  <c r="N897" i="2"/>
  <c r="N898" i="2"/>
  <c r="N899" i="2"/>
  <c r="N900" i="2"/>
  <c r="N902" i="2"/>
  <c r="N903" i="2"/>
  <c r="N905" i="2"/>
  <c r="N906" i="2"/>
  <c r="N907" i="2"/>
  <c r="N910" i="2"/>
  <c r="N911" i="2"/>
  <c r="N912" i="2"/>
  <c r="N913" i="2"/>
  <c r="N914" i="2"/>
  <c r="N916" i="2"/>
  <c r="N918" i="2"/>
  <c r="N919" i="2"/>
  <c r="N921" i="2"/>
  <c r="N922" i="2"/>
  <c r="N923" i="2"/>
  <c r="N925" i="2"/>
  <c r="N926" i="2"/>
  <c r="N927" i="2"/>
  <c r="N928" i="2"/>
  <c r="N930" i="2"/>
  <c r="N932" i="2"/>
  <c r="N933" i="2"/>
  <c r="N934" i="2"/>
  <c r="N935" i="2"/>
  <c r="N937" i="2"/>
  <c r="A4" i="8"/>
  <c r="A5" i="8"/>
  <c r="A6" i="8"/>
  <c r="A7" i="8"/>
  <c r="A8" i="8"/>
  <c r="A9" i="8"/>
  <c r="A10" i="8"/>
  <c r="A11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971" i="8"/>
  <c r="A972" i="8"/>
  <c r="A973" i="8"/>
  <c r="A974" i="8"/>
  <c r="A975" i="8"/>
  <c r="A976" i="8"/>
  <c r="A977" i="8"/>
  <c r="M929" i="2" l="1"/>
  <c r="N929" i="2"/>
  <c r="M889" i="2"/>
  <c r="N889" i="2"/>
  <c r="M881" i="2"/>
  <c r="N881" i="2"/>
  <c r="M841" i="2"/>
  <c r="N841" i="2"/>
  <c r="M833" i="2"/>
  <c r="N833" i="2"/>
  <c r="M817" i="2"/>
  <c r="N817" i="2"/>
  <c r="M801" i="2"/>
  <c r="N801" i="2"/>
  <c r="M793" i="2"/>
  <c r="N793" i="2"/>
  <c r="M777" i="2"/>
  <c r="N777" i="2"/>
  <c r="M773" i="2"/>
  <c r="N773" i="2"/>
  <c r="M769" i="2"/>
  <c r="N769" i="2"/>
  <c r="M765" i="2"/>
  <c r="N765" i="2"/>
  <c r="M749" i="2"/>
  <c r="N749" i="2"/>
  <c r="M741" i="2"/>
  <c r="N741" i="2"/>
  <c r="M729" i="2"/>
  <c r="N729" i="2"/>
  <c r="M725" i="2"/>
  <c r="N725" i="2"/>
  <c r="M709" i="2"/>
  <c r="N709" i="2"/>
  <c r="M705" i="2"/>
  <c r="N705" i="2"/>
  <c r="M701" i="2"/>
  <c r="N701" i="2"/>
  <c r="M697" i="2"/>
  <c r="N697" i="2"/>
  <c r="M689" i="2"/>
  <c r="N689" i="2"/>
  <c r="M685" i="2"/>
  <c r="N685" i="2"/>
  <c r="M677" i="2"/>
  <c r="N677" i="2"/>
  <c r="M665" i="2"/>
  <c r="N665" i="2"/>
  <c r="M661" i="2"/>
  <c r="N661" i="2"/>
  <c r="M653" i="2"/>
  <c r="N653" i="2"/>
  <c r="M649" i="2"/>
  <c r="N649" i="2"/>
  <c r="M645" i="2"/>
  <c r="N645" i="2"/>
  <c r="M641" i="2"/>
  <c r="N641" i="2"/>
  <c r="M633" i="2"/>
  <c r="N633" i="2"/>
  <c r="M625" i="2"/>
  <c r="N625" i="2"/>
  <c r="M621" i="2"/>
  <c r="N621" i="2"/>
  <c r="M609" i="2"/>
  <c r="N609" i="2"/>
  <c r="M601" i="2"/>
  <c r="N601" i="2"/>
  <c r="M597" i="2"/>
  <c r="N597" i="2"/>
  <c r="M585" i="2"/>
  <c r="N585" i="2"/>
  <c r="M577" i="2"/>
  <c r="N577" i="2"/>
  <c r="M573" i="2"/>
  <c r="N573" i="2"/>
  <c r="M561" i="2"/>
  <c r="N561" i="2"/>
  <c r="M557" i="2"/>
  <c r="N557" i="2"/>
  <c r="M549" i="2"/>
  <c r="N549" i="2"/>
  <c r="M537" i="2"/>
  <c r="N537" i="2"/>
  <c r="M533" i="2"/>
  <c r="N533" i="2"/>
  <c r="M525" i="2"/>
  <c r="N525" i="2"/>
  <c r="M513" i="2"/>
  <c r="N513" i="2"/>
  <c r="M509" i="2"/>
  <c r="N509" i="2"/>
  <c r="M505" i="2"/>
  <c r="N505" i="2"/>
  <c r="M485" i="2"/>
  <c r="N485" i="2"/>
  <c r="M473" i="2"/>
  <c r="N473" i="2"/>
  <c r="M461" i="2"/>
  <c r="N461" i="2"/>
  <c r="M449" i="2"/>
  <c r="N449" i="2"/>
  <c r="M445" i="2"/>
  <c r="N445" i="2"/>
  <c r="M441" i="2"/>
  <c r="N441" i="2"/>
  <c r="M429" i="2"/>
  <c r="N429" i="2"/>
  <c r="M421" i="2"/>
  <c r="N421" i="2"/>
  <c r="M409" i="2"/>
  <c r="N409" i="2"/>
  <c r="M405" i="2"/>
  <c r="N405" i="2"/>
  <c r="M389" i="2"/>
  <c r="N389" i="2"/>
  <c r="M381" i="2"/>
  <c r="N381" i="2"/>
  <c r="M377" i="2"/>
  <c r="N377" i="2"/>
  <c r="M365" i="2"/>
  <c r="N365" i="2"/>
  <c r="M353" i="2"/>
  <c r="N353" i="2"/>
  <c r="M345" i="2"/>
  <c r="N345" i="2"/>
  <c r="M341" i="2"/>
  <c r="N341" i="2"/>
  <c r="M329" i="2"/>
  <c r="N329" i="2"/>
  <c r="M321" i="2"/>
  <c r="N321" i="2"/>
  <c r="M317" i="2"/>
  <c r="N317" i="2"/>
  <c r="M305" i="2"/>
  <c r="N305" i="2"/>
  <c r="M301" i="2"/>
  <c r="N301" i="2"/>
  <c r="M293" i="2"/>
  <c r="N293" i="2"/>
  <c r="M281" i="2"/>
  <c r="N281" i="2"/>
  <c r="M277" i="2"/>
  <c r="N277" i="2"/>
  <c r="M261" i="2"/>
  <c r="N261" i="2"/>
  <c r="M253" i="2"/>
  <c r="N253" i="2"/>
  <c r="M241" i="2"/>
  <c r="N241" i="2"/>
  <c r="M229" i="2"/>
  <c r="N229" i="2"/>
  <c r="M217" i="2"/>
  <c r="N217" i="2"/>
  <c r="M197" i="2"/>
  <c r="N197" i="2"/>
  <c r="M193" i="2"/>
  <c r="N193" i="2"/>
  <c r="M165" i="2"/>
  <c r="N165" i="2"/>
  <c r="M153" i="2"/>
  <c r="N153" i="2"/>
  <c r="M141" i="2"/>
  <c r="N141" i="2"/>
  <c r="M137" i="2"/>
  <c r="N137" i="2"/>
  <c r="M133" i="2"/>
  <c r="N133" i="2"/>
  <c r="M113" i="2"/>
  <c r="N113" i="2"/>
  <c r="M101" i="2"/>
  <c r="N101" i="2"/>
  <c r="M89" i="2"/>
  <c r="N89" i="2"/>
  <c r="M85" i="2"/>
  <c r="N85" i="2"/>
  <c r="M77" i="2"/>
  <c r="N77" i="2"/>
  <c r="M73" i="2"/>
  <c r="N73" i="2"/>
  <c r="M61" i="2"/>
  <c r="N61" i="2"/>
  <c r="M57" i="2"/>
  <c r="N57" i="2"/>
  <c r="M49" i="2"/>
  <c r="N49" i="2"/>
  <c r="M45" i="2"/>
  <c r="N45" i="2"/>
  <c r="M37" i="2"/>
  <c r="N37" i="2"/>
  <c r="M33" i="2"/>
  <c r="N33" i="2"/>
  <c r="M25" i="2"/>
  <c r="N25" i="2"/>
  <c r="M21" i="2"/>
  <c r="N21" i="2"/>
  <c r="M13" i="2"/>
  <c r="N13" i="2"/>
  <c r="M936" i="2"/>
  <c r="N936" i="2"/>
  <c r="M924" i="2"/>
  <c r="N924" i="2"/>
  <c r="M920" i="2"/>
  <c r="N920" i="2"/>
  <c r="M908" i="2"/>
  <c r="N908" i="2"/>
  <c r="M904" i="2"/>
  <c r="N904" i="2"/>
  <c r="M892" i="2"/>
  <c r="N892" i="2"/>
  <c r="M888" i="2"/>
  <c r="N888" i="2"/>
  <c r="M876" i="2"/>
  <c r="N876" i="2"/>
  <c r="M872" i="2"/>
  <c r="N872" i="2"/>
  <c r="M860" i="2"/>
  <c r="N860" i="2"/>
  <c r="M856" i="2"/>
  <c r="N856" i="2"/>
  <c r="M844" i="2"/>
  <c r="N844" i="2"/>
  <c r="M840" i="2"/>
  <c r="N840" i="2"/>
  <c r="M824" i="2"/>
  <c r="N824" i="2"/>
  <c r="M812" i="2"/>
  <c r="N812" i="2"/>
  <c r="M808" i="2"/>
  <c r="N808" i="2"/>
  <c r="M792" i="2"/>
  <c r="N792" i="2"/>
  <c r="M780" i="2"/>
  <c r="N780" i="2"/>
  <c r="M776" i="2"/>
  <c r="N776" i="2"/>
  <c r="M760" i="2"/>
  <c r="N760" i="2"/>
  <c r="M748" i="2"/>
  <c r="N748" i="2"/>
  <c r="M744" i="2"/>
  <c r="N744" i="2"/>
  <c r="M728" i="2"/>
  <c r="N728" i="2"/>
  <c r="M716" i="2"/>
  <c r="N716" i="2"/>
  <c r="M712" i="2"/>
  <c r="N712" i="2"/>
  <c r="M696" i="2"/>
  <c r="N696" i="2"/>
  <c r="M684" i="2"/>
  <c r="N684" i="2"/>
  <c r="M680" i="2"/>
  <c r="N680" i="2"/>
  <c r="M664" i="2"/>
  <c r="N664" i="2"/>
  <c r="M652" i="2"/>
  <c r="N652" i="2"/>
  <c r="M648" i="2"/>
  <c r="N648" i="2"/>
  <c r="M632" i="2"/>
  <c r="N632" i="2"/>
  <c r="M620" i="2"/>
  <c r="N620" i="2"/>
  <c r="M616" i="2"/>
  <c r="N616" i="2"/>
  <c r="M600" i="2"/>
  <c r="N600" i="2"/>
  <c r="M588" i="2"/>
  <c r="N588" i="2"/>
  <c r="M584" i="2"/>
  <c r="N584" i="2"/>
  <c r="M568" i="2"/>
  <c r="N568" i="2"/>
  <c r="M556" i="2"/>
  <c r="N556" i="2"/>
  <c r="M552" i="2"/>
  <c r="N552" i="2"/>
  <c r="M536" i="2"/>
  <c r="N536" i="2"/>
  <c r="M524" i="2"/>
  <c r="N524" i="2"/>
  <c r="M520" i="2"/>
  <c r="N520" i="2"/>
  <c r="M504" i="2"/>
  <c r="N504" i="2"/>
  <c r="M492" i="2"/>
  <c r="N492" i="2"/>
  <c r="M488" i="2"/>
  <c r="N488" i="2"/>
  <c r="M472" i="2"/>
  <c r="N472" i="2"/>
  <c r="M460" i="2"/>
  <c r="N460" i="2"/>
  <c r="M456" i="2"/>
  <c r="N456" i="2"/>
  <c r="M440" i="2"/>
  <c r="N440" i="2"/>
  <c r="M428" i="2"/>
  <c r="N428" i="2"/>
  <c r="M424" i="2"/>
  <c r="N424" i="2"/>
  <c r="M408" i="2"/>
  <c r="N408" i="2"/>
  <c r="M396" i="2"/>
  <c r="N396" i="2"/>
  <c r="M392" i="2"/>
  <c r="N392" i="2"/>
  <c r="M376" i="2"/>
  <c r="N376" i="2"/>
  <c r="M364" i="2"/>
  <c r="N364" i="2"/>
  <c r="M360" i="2"/>
  <c r="N360" i="2"/>
  <c r="M344" i="2"/>
  <c r="N344" i="2"/>
  <c r="M332" i="2"/>
  <c r="N332" i="2"/>
  <c r="M312" i="2"/>
  <c r="N312" i="2"/>
  <c r="M300" i="2"/>
  <c r="N300" i="2"/>
  <c r="M296" i="2"/>
  <c r="N296" i="2"/>
  <c r="M284" i="2"/>
  <c r="N284" i="2"/>
  <c r="M280" i="2"/>
  <c r="N280" i="2"/>
  <c r="M268" i="2"/>
  <c r="N268" i="2"/>
  <c r="M264" i="2"/>
  <c r="N264" i="2"/>
  <c r="M248" i="2"/>
  <c r="N248" i="2"/>
  <c r="M236" i="2"/>
  <c r="N236" i="2"/>
  <c r="M232" i="2"/>
  <c r="N232" i="2"/>
  <c r="M216" i="2"/>
  <c r="N216" i="2"/>
  <c r="M204" i="2"/>
  <c r="N204" i="2"/>
  <c r="M184" i="2"/>
  <c r="N184" i="2"/>
  <c r="M172" i="2"/>
  <c r="N172" i="2"/>
  <c r="M168" i="2"/>
  <c r="N168" i="2"/>
  <c r="M156" i="2"/>
  <c r="N156" i="2"/>
  <c r="M152" i="2"/>
  <c r="N152" i="2"/>
  <c r="M140" i="2"/>
  <c r="N140" i="2"/>
  <c r="M136" i="2"/>
  <c r="N136" i="2"/>
  <c r="M120" i="2"/>
  <c r="N120" i="2"/>
  <c r="M108" i="2"/>
  <c r="N108" i="2"/>
  <c r="M104" i="2"/>
  <c r="N104" i="2"/>
  <c r="M88" i="2"/>
  <c r="N88" i="2"/>
  <c r="M76" i="2"/>
  <c r="N76" i="2"/>
  <c r="M56" i="2"/>
  <c r="N56" i="2"/>
  <c r="M44" i="2"/>
  <c r="N44" i="2"/>
  <c r="M40" i="2"/>
  <c r="N40" i="2"/>
  <c r="M28" i="2"/>
  <c r="N28" i="2"/>
  <c r="M24" i="2"/>
  <c r="N24" i="2"/>
  <c r="M12" i="2"/>
  <c r="N12" i="2"/>
  <c r="M8" i="2"/>
  <c r="N8" i="2"/>
  <c r="M339" i="2"/>
  <c r="N339" i="2"/>
  <c r="M327" i="2"/>
  <c r="N327" i="2"/>
  <c r="M311" i="2"/>
  <c r="N311" i="2"/>
  <c r="M295" i="2"/>
  <c r="N295" i="2"/>
  <c r="M279" i="2"/>
  <c r="N279" i="2"/>
  <c r="M263" i="2"/>
  <c r="N263" i="2"/>
  <c r="M247" i="2"/>
  <c r="N247" i="2"/>
  <c r="M231" i="2"/>
  <c r="N231" i="2"/>
  <c r="M215" i="2"/>
  <c r="N215" i="2"/>
  <c r="M199" i="2"/>
  <c r="N199" i="2"/>
  <c r="M183" i="2"/>
  <c r="N183" i="2"/>
  <c r="M179" i="2"/>
  <c r="N179" i="2"/>
  <c r="M167" i="2"/>
  <c r="N167" i="2"/>
  <c r="M163" i="2"/>
  <c r="N163" i="2"/>
  <c r="M151" i="2"/>
  <c r="N151" i="2"/>
  <c r="M147" i="2"/>
  <c r="N147" i="2"/>
  <c r="M135" i="2"/>
  <c r="N135" i="2"/>
  <c r="M119" i="2"/>
  <c r="N119" i="2"/>
  <c r="M115" i="2"/>
  <c r="N115" i="2"/>
  <c r="M103" i="2"/>
  <c r="N103" i="2"/>
  <c r="M99" i="2"/>
  <c r="N99" i="2"/>
  <c r="M87" i="2"/>
  <c r="N87" i="2"/>
  <c r="M83" i="2"/>
  <c r="N83" i="2"/>
  <c r="M71" i="2"/>
  <c r="N71" i="2"/>
  <c r="M55" i="2"/>
  <c r="N55" i="2"/>
  <c r="M39" i="2"/>
  <c r="N39" i="2"/>
  <c r="M23" i="2"/>
  <c r="N23" i="2"/>
  <c r="M7" i="2"/>
  <c r="N7" i="2"/>
  <c r="M917" i="2"/>
  <c r="N917" i="2"/>
  <c r="M909" i="2"/>
  <c r="N909" i="2"/>
  <c r="M901" i="2"/>
  <c r="N901" i="2"/>
  <c r="M893" i="2"/>
  <c r="N893" i="2"/>
  <c r="M877" i="2"/>
  <c r="N877" i="2"/>
  <c r="M853" i="2"/>
  <c r="N853" i="2"/>
  <c r="M845" i="2"/>
  <c r="N845" i="2"/>
  <c r="M837" i="2"/>
  <c r="N837" i="2"/>
  <c r="M829" i="2"/>
  <c r="N829" i="2"/>
  <c r="M813" i="2"/>
  <c r="N813" i="2"/>
  <c r="M805" i="2"/>
  <c r="N805" i="2"/>
  <c r="M781" i="2"/>
  <c r="N781" i="2"/>
  <c r="M931" i="2"/>
  <c r="N931" i="2"/>
  <c r="M915" i="2"/>
  <c r="N915" i="2"/>
  <c r="M883" i="2"/>
  <c r="N883" i="2"/>
  <c r="M867" i="2"/>
  <c r="N867" i="2"/>
  <c r="M855" i="2"/>
  <c r="N855" i="2"/>
  <c r="M851" i="2"/>
  <c r="N851" i="2"/>
  <c r="M839" i="2"/>
  <c r="N839" i="2"/>
  <c r="M823" i="2"/>
  <c r="N823" i="2"/>
  <c r="M807" i="2"/>
  <c r="N807" i="2"/>
  <c r="M791" i="2"/>
  <c r="N791" i="2"/>
  <c r="M775" i="2"/>
  <c r="N775" i="2"/>
  <c r="M759" i="2"/>
  <c r="N759" i="2"/>
  <c r="M743" i="2"/>
  <c r="N743" i="2"/>
  <c r="M727" i="2"/>
  <c r="N727" i="2"/>
  <c r="M711" i="2"/>
  <c r="N711" i="2"/>
  <c r="M695" i="2"/>
  <c r="N695" i="2"/>
  <c r="M691" i="2"/>
  <c r="N691" i="2"/>
  <c r="M679" i="2"/>
  <c r="N679" i="2"/>
  <c r="M675" i="2"/>
  <c r="N675" i="2"/>
  <c r="M663" i="2"/>
  <c r="N663" i="2"/>
  <c r="M659" i="2"/>
  <c r="N659" i="2"/>
  <c r="M647" i="2"/>
  <c r="N647" i="2"/>
  <c r="M631" i="2"/>
  <c r="N631" i="2"/>
  <c r="M627" i="2"/>
  <c r="N627" i="2"/>
  <c r="M615" i="2"/>
  <c r="N615" i="2"/>
  <c r="M611" i="2"/>
  <c r="N611" i="2"/>
  <c r="M599" i="2"/>
  <c r="N599" i="2"/>
  <c r="M595" i="2"/>
  <c r="N595" i="2"/>
  <c r="M583" i="2"/>
  <c r="N583" i="2"/>
  <c r="M567" i="2"/>
  <c r="N567" i="2"/>
  <c r="M551" i="2"/>
  <c r="N551" i="2"/>
  <c r="M535" i="2"/>
  <c r="N535" i="2"/>
  <c r="M519" i="2"/>
  <c r="N519" i="2"/>
  <c r="M503" i="2"/>
  <c r="N503" i="2"/>
  <c r="M487" i="2"/>
  <c r="N487" i="2"/>
  <c r="M471" i="2"/>
  <c r="N471" i="2"/>
  <c r="M455" i="2"/>
  <c r="N455" i="2"/>
  <c r="M439" i="2"/>
  <c r="N439" i="2"/>
  <c r="M435" i="2"/>
  <c r="N435" i="2"/>
  <c r="M423" i="2"/>
  <c r="N423" i="2"/>
  <c r="M419" i="2"/>
  <c r="N419" i="2"/>
  <c r="M407" i="2"/>
  <c r="N407" i="2"/>
  <c r="M403" i="2"/>
  <c r="N403" i="2"/>
  <c r="M391" i="2"/>
  <c r="N391" i="2"/>
  <c r="M375" i="2"/>
  <c r="N375" i="2"/>
  <c r="M371" i="2"/>
  <c r="N371" i="2"/>
  <c r="M359" i="2"/>
  <c r="N359" i="2"/>
  <c r="M355" i="2"/>
  <c r="N355" i="2"/>
  <c r="M343" i="2"/>
  <c r="N343" i="2"/>
  <c r="M417" i="2"/>
  <c r="O417" i="2" s="1"/>
  <c r="M9" i="2"/>
  <c r="O9" i="2" s="1"/>
  <c r="M125" i="2"/>
  <c r="O125" i="2" s="1"/>
  <c r="M189" i="2"/>
  <c r="O189" i="2" s="1"/>
  <c r="M358" i="2"/>
  <c r="O358" i="2" s="1"/>
  <c r="M333" i="2"/>
  <c r="O333" i="2" s="1"/>
  <c r="M105" i="2"/>
  <c r="O105" i="2" s="1"/>
  <c r="M541" i="2"/>
  <c r="O541" i="2" s="1"/>
  <c r="M325" i="2"/>
  <c r="O325" i="2" s="1"/>
  <c r="M41" i="2"/>
  <c r="O41" i="2" s="1"/>
  <c r="M385" i="2"/>
  <c r="O385" i="2" s="1"/>
  <c r="M225" i="2"/>
  <c r="O225" i="2" s="1"/>
  <c r="M53" i="2"/>
  <c r="O53" i="2" s="1"/>
  <c r="M517" i="2"/>
  <c r="O517" i="2" s="1"/>
  <c r="M913" i="2"/>
  <c r="O913" i="2" s="1"/>
  <c r="M132" i="2"/>
  <c r="O132" i="2" s="1"/>
  <c r="M370" i="2"/>
  <c r="O370" i="2" s="1"/>
  <c r="M605" i="2"/>
  <c r="O605" i="2" s="1"/>
  <c r="M257" i="2"/>
  <c r="O257" i="2" s="1"/>
  <c r="M65" i="2"/>
  <c r="O65" i="2" s="1"/>
  <c r="M905" i="2"/>
  <c r="O905" i="2" s="1"/>
  <c r="M453" i="2"/>
  <c r="O453" i="2" s="1"/>
  <c r="M285" i="2"/>
  <c r="O285" i="2" s="1"/>
  <c r="M157" i="2"/>
  <c r="O157" i="2" s="1"/>
  <c r="M69" i="2"/>
  <c r="O69" i="2" s="1"/>
  <c r="M29" i="2"/>
  <c r="O29" i="2" s="1"/>
  <c r="M688" i="2"/>
  <c r="O688" i="2" s="1"/>
  <c r="M200" i="2"/>
  <c r="O200" i="2" s="1"/>
  <c r="M252" i="2"/>
  <c r="O252" i="2" s="1"/>
  <c r="M72" i="2"/>
  <c r="O72" i="2" s="1"/>
  <c r="M797" i="2"/>
  <c r="O797" i="2" s="1"/>
  <c r="M733" i="2"/>
  <c r="O733" i="2" s="1"/>
  <c r="M809" i="2"/>
  <c r="O809" i="2" s="1"/>
  <c r="M497" i="2"/>
  <c r="O497" i="2" s="1"/>
  <c r="M865" i="2"/>
  <c r="O865" i="2" s="1"/>
  <c r="M581" i="2"/>
  <c r="O581" i="2" s="1"/>
  <c r="M469" i="2"/>
  <c r="O469" i="2" s="1"/>
  <c r="M624" i="2"/>
  <c r="M560" i="2"/>
  <c r="M528" i="2"/>
  <c r="M464" i="2"/>
  <c r="M368" i="2"/>
  <c r="M212" i="2"/>
  <c r="M124" i="2"/>
  <c r="M873" i="2"/>
  <c r="O873" i="2" s="1"/>
  <c r="M745" i="2"/>
  <c r="O745" i="2" s="1"/>
  <c r="M656" i="2"/>
  <c r="O656" i="2" s="1"/>
  <c r="M545" i="2"/>
  <c r="O545" i="2" s="1"/>
  <c r="M477" i="2"/>
  <c r="O477" i="2" s="1"/>
  <c r="M361" i="2"/>
  <c r="O361" i="2" s="1"/>
  <c r="M161" i="2"/>
  <c r="O161" i="2" s="1"/>
  <c r="M109" i="2"/>
  <c r="O109" i="2" s="1"/>
  <c r="M933" i="2"/>
  <c r="M921" i="2"/>
  <c r="M897" i="2"/>
  <c r="M885" i="2"/>
  <c r="M857" i="2"/>
  <c r="M825" i="2"/>
  <c r="M789" i="2"/>
  <c r="M761" i="2"/>
  <c r="M753" i="2"/>
  <c r="M717" i="2"/>
  <c r="M713" i="2"/>
  <c r="M673" i="2"/>
  <c r="M637" i="2"/>
  <c r="M589" i="2"/>
  <c r="M569" i="2"/>
  <c r="M521" i="2"/>
  <c r="M493" i="2"/>
  <c r="M481" i="2"/>
  <c r="M457" i="2"/>
  <c r="M433" i="2"/>
  <c r="M397" i="2"/>
  <c r="M393" i="2"/>
  <c r="M369" i="2"/>
  <c r="M357" i="2"/>
  <c r="M313" i="2"/>
  <c r="M309" i="2"/>
  <c r="M289" i="2"/>
  <c r="M269" i="2"/>
  <c r="M265" i="2"/>
  <c r="M249" i="2"/>
  <c r="M237" i="2"/>
  <c r="M233" i="2"/>
  <c r="M213" i="2"/>
  <c r="M205" i="2"/>
  <c r="M201" i="2"/>
  <c r="M185" i="2"/>
  <c r="M177" i="2"/>
  <c r="M173" i="2"/>
  <c r="M149" i="2"/>
  <c r="M129" i="2"/>
  <c r="M121" i="2"/>
  <c r="M97" i="2"/>
  <c r="M81" i="2"/>
  <c r="M898" i="2"/>
  <c r="O898" i="2" s="1"/>
  <c r="M914" i="2"/>
  <c r="O914" i="2" s="1"/>
  <c r="M869" i="2"/>
  <c r="O869" i="2" s="1"/>
  <c r="M737" i="2"/>
  <c r="O737" i="2" s="1"/>
  <c r="M613" i="2"/>
  <c r="O613" i="2" s="1"/>
  <c r="M496" i="2"/>
  <c r="O496" i="2" s="1"/>
  <c r="M432" i="2"/>
  <c r="O432" i="2" s="1"/>
  <c r="M400" i="2"/>
  <c r="O400" i="2" s="1"/>
  <c r="M328" i="2"/>
  <c r="O328" i="2" s="1"/>
  <c r="M260" i="2"/>
  <c r="O260" i="2" s="1"/>
  <c r="M84" i="2"/>
  <c r="O84" i="2" s="1"/>
  <c r="M848" i="2"/>
  <c r="O848" i="2" s="1"/>
  <c r="M816" i="2"/>
  <c r="O816" i="2" s="1"/>
  <c r="M784" i="2"/>
  <c r="O784" i="2" s="1"/>
  <c r="M752" i="2"/>
  <c r="O752" i="2" s="1"/>
  <c r="M722" i="2"/>
  <c r="O722" i="2" s="1"/>
  <c r="M592" i="2"/>
  <c r="O592" i="2" s="1"/>
  <c r="M434" i="2"/>
  <c r="O434" i="2" s="1"/>
  <c r="M340" i="2"/>
  <c r="O340" i="2" s="1"/>
  <c r="M770" i="2"/>
  <c r="O770" i="2" s="1"/>
  <c r="M720" i="2"/>
  <c r="O720" i="2" s="1"/>
  <c r="M626" i="2"/>
  <c r="O626" i="2" s="1"/>
  <c r="M566" i="2"/>
  <c r="O566" i="2" s="1"/>
  <c r="M374" i="2"/>
  <c r="O374" i="2" s="1"/>
  <c r="M818" i="2"/>
  <c r="O818" i="2" s="1"/>
  <c r="M562" i="2"/>
  <c r="O562" i="2" s="1"/>
  <c r="M899" i="2"/>
  <c r="M887" i="2"/>
  <c r="M323" i="2"/>
  <c r="M307" i="2"/>
  <c r="M275" i="2"/>
  <c r="M259" i="2"/>
  <c r="M243" i="2"/>
  <c r="M227" i="2"/>
  <c r="M211" i="2"/>
  <c r="M195" i="2"/>
  <c r="M131" i="2"/>
  <c r="M67" i="2"/>
  <c r="M51" i="2"/>
  <c r="M19" i="2"/>
  <c r="M935" i="2"/>
  <c r="M919" i="2"/>
  <c r="M907" i="2"/>
  <c r="M891" i="2"/>
  <c r="M875" i="2"/>
  <c r="M819" i="2"/>
  <c r="M803" i="2"/>
  <c r="M787" i="2"/>
  <c r="M771" i="2"/>
  <c r="M755" i="2"/>
  <c r="M739" i="2"/>
  <c r="M723" i="2"/>
  <c r="M707" i="2"/>
  <c r="M643" i="2"/>
  <c r="M563" i="2"/>
  <c r="M547" i="2"/>
  <c r="M531" i="2"/>
  <c r="M515" i="2"/>
  <c r="M499" i="2"/>
  <c r="M483" i="2"/>
  <c r="M467" i="2"/>
  <c r="M451" i="2"/>
  <c r="M934" i="2"/>
  <c r="M926" i="2"/>
  <c r="M922" i="2"/>
  <c r="M902" i="2"/>
  <c r="M894" i="2"/>
  <c r="M890" i="2"/>
  <c r="M882" i="2"/>
  <c r="M878" i="2"/>
  <c r="M870" i="2"/>
  <c r="M866" i="2"/>
  <c r="M858" i="2"/>
  <c r="M838" i="2"/>
  <c r="M826" i="2"/>
  <c r="M806" i="2"/>
  <c r="M802" i="2"/>
  <c r="M794" i="2"/>
  <c r="M790" i="2"/>
  <c r="M774" i="2"/>
  <c r="M758" i="2"/>
  <c r="M738" i="2"/>
  <c r="M726" i="2"/>
  <c r="M706" i="2"/>
  <c r="M694" i="2"/>
  <c r="M674" i="2"/>
  <c r="M662" i="2"/>
  <c r="M658" i="2"/>
  <c r="M646" i="2"/>
  <c r="M630" i="2"/>
  <c r="M602" i="2"/>
  <c r="M582" i="2"/>
  <c r="M570" i="2"/>
  <c r="M538" i="2"/>
  <c r="M518" i="2"/>
  <c r="M506" i="2"/>
  <c r="M498" i="2"/>
  <c r="M486" i="2"/>
  <c r="M482" i="2"/>
  <c r="M474" i="2"/>
  <c r="M470" i="2"/>
  <c r="M454" i="2"/>
  <c r="M442" i="2"/>
  <c r="M402" i="2"/>
  <c r="M354" i="2"/>
  <c r="M903" i="2"/>
  <c r="M871" i="2"/>
  <c r="M835" i="2"/>
  <c r="M579" i="2"/>
  <c r="M387" i="2"/>
  <c r="M918" i="2"/>
  <c r="M910" i="2"/>
  <c r="M862" i="2"/>
  <c r="M854" i="2"/>
  <c r="M822" i="2"/>
  <c r="M754" i="2"/>
  <c r="M742" i="2"/>
  <c r="M730" i="2"/>
  <c r="M710" i="2"/>
  <c r="M698" i="2"/>
  <c r="M678" i="2"/>
  <c r="M666" i="2"/>
  <c r="M634" i="2"/>
  <c r="M610" i="2"/>
  <c r="M546" i="2"/>
  <c r="M534" i="2"/>
  <c r="M450" i="2"/>
  <c r="M438" i="2"/>
  <c r="M418" i="2"/>
  <c r="M410" i="2"/>
  <c r="M390" i="2"/>
  <c r="M378" i="2"/>
  <c r="M930" i="2"/>
  <c r="O930" i="2" s="1"/>
  <c r="M874" i="2"/>
  <c r="O874" i="2" s="1"/>
  <c r="M859" i="2"/>
  <c r="O859" i="2" s="1"/>
  <c r="M834" i="2"/>
  <c r="O834" i="2" s="1"/>
  <c r="M786" i="2"/>
  <c r="O786" i="2" s="1"/>
  <c r="M762" i="2"/>
  <c r="O762" i="2" s="1"/>
  <c r="M690" i="2"/>
  <c r="O690" i="2" s="1"/>
  <c r="M642" i="2"/>
  <c r="O642" i="2" s="1"/>
  <c r="M598" i="2"/>
  <c r="O598" i="2" s="1"/>
  <c r="M578" i="2"/>
  <c r="O578" i="2" s="1"/>
  <c r="M514" i="2"/>
  <c r="O514" i="2" s="1"/>
  <c r="M466" i="2"/>
  <c r="O466" i="2" s="1"/>
  <c r="M406" i="2"/>
  <c r="O406" i="2" s="1"/>
  <c r="M386" i="2"/>
  <c r="O386" i="2" s="1"/>
  <c r="M35" i="2"/>
  <c r="O35" i="2" s="1"/>
  <c r="M923" i="2"/>
  <c r="O923" i="2" s="1"/>
  <c r="M906" i="2"/>
  <c r="O906" i="2" s="1"/>
  <c r="M886" i="2"/>
  <c r="O886" i="2" s="1"/>
  <c r="M850" i="2"/>
  <c r="O850" i="2" s="1"/>
  <c r="M614" i="2"/>
  <c r="O614" i="2" s="1"/>
  <c r="M594" i="2"/>
  <c r="O594" i="2" s="1"/>
  <c r="M550" i="2"/>
  <c r="O550" i="2" s="1"/>
  <c r="M530" i="2"/>
  <c r="O530" i="2" s="1"/>
  <c r="M502" i="2"/>
  <c r="O502" i="2" s="1"/>
  <c r="M422" i="2"/>
  <c r="O422" i="2" s="1"/>
  <c r="M291" i="2"/>
  <c r="O291" i="2" s="1"/>
  <c r="M937" i="2"/>
  <c r="O937" i="2" s="1"/>
  <c r="M849" i="2"/>
  <c r="M721" i="2"/>
  <c r="M681" i="2"/>
  <c r="M657" i="2"/>
  <c r="M593" i="2"/>
  <c r="M501" i="2"/>
  <c r="M465" i="2"/>
  <c r="M861" i="2"/>
  <c r="M821" i="2"/>
  <c r="M785" i="2"/>
  <c r="M757" i="2"/>
  <c r="M693" i="2"/>
  <c r="M669" i="2"/>
  <c r="M629" i="2"/>
  <c r="M565" i="2"/>
  <c r="M529" i="2"/>
  <c r="M437" i="2"/>
  <c r="M425" i="2"/>
  <c r="M413" i="2"/>
  <c r="M401" i="2"/>
  <c r="M373" i="2"/>
  <c r="M337" i="2"/>
  <c r="M297" i="2"/>
  <c r="M273" i="2"/>
  <c r="M221" i="2"/>
  <c r="M209" i="2"/>
  <c r="M181" i="2"/>
  <c r="M145" i="2"/>
  <c r="M117" i="2"/>
  <c r="M93" i="2"/>
  <c r="M17" i="2"/>
  <c r="M925" i="2"/>
  <c r="O925" i="2" s="1"/>
  <c r="M617" i="2"/>
  <c r="O617" i="2" s="1"/>
  <c r="M553" i="2"/>
  <c r="O553" i="2" s="1"/>
  <c r="M489" i="2"/>
  <c r="O489" i="2" s="1"/>
  <c r="M349" i="2"/>
  <c r="O349" i="2" s="1"/>
  <c r="M245" i="2"/>
  <c r="O245" i="2" s="1"/>
  <c r="M169" i="2"/>
  <c r="O169" i="2" s="1"/>
  <c r="M932" i="2"/>
  <c r="M928" i="2"/>
  <c r="M916" i="2"/>
  <c r="M912" i="2"/>
  <c r="M900" i="2"/>
  <c r="M896" i="2"/>
  <c r="M884" i="2"/>
  <c r="M880" i="2"/>
  <c r="M868" i="2"/>
  <c r="M864" i="2"/>
  <c r="M852" i="2"/>
  <c r="M836" i="2"/>
  <c r="M832" i="2"/>
  <c r="M820" i="2"/>
  <c r="M804" i="2"/>
  <c r="M800" i="2"/>
  <c r="M788" i="2"/>
  <c r="M772" i="2"/>
  <c r="M768" i="2"/>
  <c r="M756" i="2"/>
  <c r="M740" i="2"/>
  <c r="M736" i="2"/>
  <c r="M724" i="2"/>
  <c r="M708" i="2"/>
  <c r="M704" i="2"/>
  <c r="M692" i="2"/>
  <c r="M676" i="2"/>
  <c r="M672" i="2"/>
  <c r="M660" i="2"/>
  <c r="M644" i="2"/>
  <c r="M640" i="2"/>
  <c r="M628" i="2"/>
  <c r="M612" i="2"/>
  <c r="M608" i="2"/>
  <c r="M596" i="2"/>
  <c r="M580" i="2"/>
  <c r="M576" i="2"/>
  <c r="M564" i="2"/>
  <c r="M548" i="2"/>
  <c r="M544" i="2"/>
  <c r="M532" i="2"/>
  <c r="M516" i="2"/>
  <c r="M512" i="2"/>
  <c r="M500" i="2"/>
  <c r="M484" i="2"/>
  <c r="M480" i="2"/>
  <c r="M468" i="2"/>
  <c r="M452" i="2"/>
  <c r="M448" i="2"/>
  <c r="M436" i="2"/>
  <c r="M420" i="2"/>
  <c r="M416" i="2"/>
  <c r="M404" i="2"/>
  <c r="M388" i="2"/>
  <c r="M384" i="2"/>
  <c r="M372" i="2"/>
  <c r="M356" i="2"/>
  <c r="M352" i="2"/>
  <c r="M336" i="2"/>
  <c r="M320" i="2"/>
  <c r="M304" i="2"/>
  <c r="M288" i="2"/>
  <c r="M272" i="2"/>
  <c r="M256" i="2"/>
  <c r="M240" i="2"/>
  <c r="M224" i="2"/>
  <c r="M208" i="2"/>
  <c r="M192" i="2"/>
  <c r="M176" i="2"/>
  <c r="M160" i="2"/>
  <c r="M144" i="2"/>
  <c r="M128" i="2"/>
  <c r="M112" i="2"/>
  <c r="M96" i="2"/>
  <c r="M80" i="2"/>
  <c r="M64" i="2"/>
  <c r="M48" i="2"/>
  <c r="M32" i="2"/>
  <c r="M16" i="2"/>
  <c r="M828" i="2"/>
  <c r="O828" i="2" s="1"/>
  <c r="M796" i="2"/>
  <c r="O796" i="2" s="1"/>
  <c r="M764" i="2"/>
  <c r="O764" i="2" s="1"/>
  <c r="M732" i="2"/>
  <c r="O732" i="2" s="1"/>
  <c r="M700" i="2"/>
  <c r="O700" i="2" s="1"/>
  <c r="M668" i="2"/>
  <c r="O668" i="2" s="1"/>
  <c r="M636" i="2"/>
  <c r="O636" i="2" s="1"/>
  <c r="M604" i="2"/>
  <c r="O604" i="2" s="1"/>
  <c r="M572" i="2"/>
  <c r="O572" i="2" s="1"/>
  <c r="M540" i="2"/>
  <c r="O540" i="2" s="1"/>
  <c r="M508" i="2"/>
  <c r="O508" i="2" s="1"/>
  <c r="M476" i="2"/>
  <c r="O476" i="2" s="1"/>
  <c r="M444" i="2"/>
  <c r="O444" i="2" s="1"/>
  <c r="M412" i="2"/>
  <c r="O412" i="2" s="1"/>
  <c r="M380" i="2"/>
  <c r="O380" i="2" s="1"/>
  <c r="M348" i="2"/>
  <c r="O348" i="2" s="1"/>
  <c r="M308" i="2"/>
  <c r="O308" i="2" s="1"/>
  <c r="M228" i="2"/>
  <c r="O228" i="2" s="1"/>
  <c r="M220" i="2"/>
  <c r="O220" i="2" s="1"/>
  <c r="M180" i="2"/>
  <c r="O180" i="2" s="1"/>
  <c r="M100" i="2"/>
  <c r="O100" i="2" s="1"/>
  <c r="M92" i="2"/>
  <c r="O92" i="2" s="1"/>
  <c r="M52" i="2"/>
  <c r="O52" i="2" s="1"/>
  <c r="M847" i="2"/>
  <c r="M843" i="2"/>
  <c r="M831" i="2"/>
  <c r="M827" i="2"/>
  <c r="M815" i="2"/>
  <c r="M811" i="2"/>
  <c r="M799" i="2"/>
  <c r="M795" i="2"/>
  <c r="M783" i="2"/>
  <c r="M779" i="2"/>
  <c r="M767" i="2"/>
  <c r="M763" i="2"/>
  <c r="M751" i="2"/>
  <c r="M747" i="2"/>
  <c r="M735" i="2"/>
  <c r="M731" i="2"/>
  <c r="M719" i="2"/>
  <c r="M715" i="2"/>
  <c r="M703" i="2"/>
  <c r="M699" i="2"/>
  <c r="M687" i="2"/>
  <c r="M683" i="2"/>
  <c r="M671" i="2"/>
  <c r="M667" i="2"/>
  <c r="M655" i="2"/>
  <c r="M651" i="2"/>
  <c r="M639" i="2"/>
  <c r="M635" i="2"/>
  <c r="M623" i="2"/>
  <c r="M619" i="2"/>
  <c r="M607" i="2"/>
  <c r="M603" i="2"/>
  <c r="M591" i="2"/>
  <c r="M587" i="2"/>
  <c r="M575" i="2"/>
  <c r="M571" i="2"/>
  <c r="M559" i="2"/>
  <c r="M555" i="2"/>
  <c r="M543" i="2"/>
  <c r="M539" i="2"/>
  <c r="M527" i="2"/>
  <c r="M523" i="2"/>
  <c r="M511" i="2"/>
  <c r="M507" i="2"/>
  <c r="M495" i="2"/>
  <c r="M491" i="2"/>
  <c r="M479" i="2"/>
  <c r="M475" i="2"/>
  <c r="M463" i="2"/>
  <c r="M459" i="2"/>
  <c r="M447" i="2"/>
  <c r="M443" i="2"/>
  <c r="M431" i="2"/>
  <c r="M427" i="2"/>
  <c r="M415" i="2"/>
  <c r="M411" i="2"/>
  <c r="M399" i="2"/>
  <c r="M395" i="2"/>
  <c r="M383" i="2"/>
  <c r="M379" i="2"/>
  <c r="M367" i="2"/>
  <c r="M363" i="2"/>
  <c r="M351" i="2"/>
  <c r="M347" i="2"/>
  <c r="M335" i="2"/>
  <c r="M331" i="2"/>
  <c r="M319" i="2"/>
  <c r="M315" i="2"/>
  <c r="M303" i="2"/>
  <c r="M299" i="2"/>
  <c r="M287" i="2"/>
  <c r="M283" i="2"/>
  <c r="M271" i="2"/>
  <c r="M267" i="2"/>
  <c r="M255" i="2"/>
  <c r="M251" i="2"/>
  <c r="M239" i="2"/>
  <c r="M235" i="2"/>
  <c r="M223" i="2"/>
  <c r="M219" i="2"/>
  <c r="M207" i="2"/>
  <c r="M203" i="2"/>
  <c r="M191" i="2"/>
  <c r="M187" i="2"/>
  <c r="M175" i="2"/>
  <c r="M171" i="2"/>
  <c r="M159" i="2"/>
  <c r="M155" i="2"/>
  <c r="M143" i="2"/>
  <c r="M139" i="2"/>
  <c r="M127" i="2"/>
  <c r="M123" i="2"/>
  <c r="M111" i="2"/>
  <c r="M107" i="2"/>
  <c r="M95" i="2"/>
  <c r="M91" i="2"/>
  <c r="M79" i="2"/>
  <c r="M75" i="2"/>
  <c r="M63" i="2"/>
  <c r="M59" i="2"/>
  <c r="M47" i="2"/>
  <c r="M43" i="2"/>
  <c r="M31" i="2"/>
  <c r="M27" i="2"/>
  <c r="M15" i="2"/>
  <c r="M11" i="2"/>
  <c r="M927" i="2"/>
  <c r="O927" i="2" s="1"/>
  <c r="M911" i="2"/>
  <c r="O911" i="2" s="1"/>
  <c r="M895" i="2"/>
  <c r="O895" i="2" s="1"/>
  <c r="M879" i="2"/>
  <c r="O879" i="2" s="1"/>
  <c r="M863" i="2"/>
  <c r="O863" i="2" s="1"/>
  <c r="M324" i="2"/>
  <c r="O324" i="2" s="1"/>
  <c r="M316" i="2"/>
  <c r="O316" i="2" s="1"/>
  <c r="M276" i="2"/>
  <c r="O276" i="2" s="1"/>
  <c r="M196" i="2"/>
  <c r="O196" i="2" s="1"/>
  <c r="M188" i="2"/>
  <c r="O188" i="2" s="1"/>
  <c r="M148" i="2"/>
  <c r="O148" i="2" s="1"/>
  <c r="M68" i="2"/>
  <c r="O68" i="2" s="1"/>
  <c r="M60" i="2"/>
  <c r="O60" i="2" s="1"/>
  <c r="M20" i="2"/>
  <c r="O20" i="2" s="1"/>
  <c r="M292" i="2"/>
  <c r="O292" i="2" s="1"/>
  <c r="M244" i="2"/>
  <c r="O244" i="2" s="1"/>
  <c r="M164" i="2"/>
  <c r="O164" i="2" s="1"/>
  <c r="M116" i="2"/>
  <c r="O116" i="2" s="1"/>
  <c r="M36" i="2"/>
  <c r="O36" i="2" s="1"/>
  <c r="M846" i="2"/>
  <c r="M830" i="2"/>
  <c r="M814" i="2"/>
  <c r="M798" i="2"/>
  <c r="M782" i="2"/>
  <c r="M766" i="2"/>
  <c r="M750" i="2"/>
  <c r="M734" i="2"/>
  <c r="M718" i="2"/>
  <c r="M702" i="2"/>
  <c r="M686" i="2"/>
  <c r="M670" i="2"/>
  <c r="M654" i="2"/>
  <c r="M638" i="2"/>
  <c r="M622" i="2"/>
  <c r="M606" i="2"/>
  <c r="M590" i="2"/>
  <c r="M574" i="2"/>
  <c r="M558" i="2"/>
  <c r="M542" i="2"/>
  <c r="M526" i="2"/>
  <c r="M510" i="2"/>
  <c r="M494" i="2"/>
  <c r="M478" i="2"/>
  <c r="M462" i="2"/>
  <c r="M446" i="2"/>
  <c r="M430" i="2"/>
  <c r="M414" i="2"/>
  <c r="M398" i="2"/>
  <c r="M382" i="2"/>
  <c r="M366" i="2"/>
  <c r="M350" i="2"/>
  <c r="M346" i="2"/>
  <c r="M342" i="2"/>
  <c r="M338" i="2"/>
  <c r="M334" i="2"/>
  <c r="M330" i="2"/>
  <c r="M326" i="2"/>
  <c r="M322" i="2"/>
  <c r="M318" i="2"/>
  <c r="M314" i="2"/>
  <c r="M310" i="2"/>
  <c r="M306" i="2"/>
  <c r="M302" i="2"/>
  <c r="M298" i="2"/>
  <c r="M294" i="2"/>
  <c r="M290" i="2"/>
  <c r="M286" i="2"/>
  <c r="M282" i="2"/>
  <c r="M278" i="2"/>
  <c r="M274" i="2"/>
  <c r="M270" i="2"/>
  <c r="M266" i="2"/>
  <c r="M262" i="2"/>
  <c r="M258" i="2"/>
  <c r="M254" i="2"/>
  <c r="M250" i="2"/>
  <c r="M246" i="2"/>
  <c r="M242" i="2"/>
  <c r="M238" i="2"/>
  <c r="M234" i="2"/>
  <c r="M230" i="2"/>
  <c r="M226" i="2"/>
  <c r="M222" i="2"/>
  <c r="M218" i="2"/>
  <c r="M214" i="2"/>
  <c r="M210" i="2"/>
  <c r="M206" i="2"/>
  <c r="M202" i="2"/>
  <c r="M198" i="2"/>
  <c r="M194" i="2"/>
  <c r="M190" i="2"/>
  <c r="M186" i="2"/>
  <c r="M182" i="2"/>
  <c r="M178" i="2"/>
  <c r="M174" i="2"/>
  <c r="M170" i="2"/>
  <c r="M166" i="2"/>
  <c r="M162" i="2"/>
  <c r="M158" i="2"/>
  <c r="M154" i="2"/>
  <c r="M150" i="2"/>
  <c r="M146" i="2"/>
  <c r="M142" i="2"/>
  <c r="M138" i="2"/>
  <c r="M134" i="2"/>
  <c r="M130" i="2"/>
  <c r="M126" i="2"/>
  <c r="M122" i="2"/>
  <c r="M118" i="2"/>
  <c r="M114" i="2"/>
  <c r="M110" i="2"/>
  <c r="M106" i="2"/>
  <c r="M102" i="2"/>
  <c r="M98" i="2"/>
  <c r="M94" i="2"/>
  <c r="M90" i="2"/>
  <c r="M86" i="2"/>
  <c r="M82" i="2"/>
  <c r="M78" i="2"/>
  <c r="M74" i="2"/>
  <c r="M70" i="2"/>
  <c r="M66" i="2"/>
  <c r="M62" i="2"/>
  <c r="M58" i="2"/>
  <c r="M54" i="2"/>
  <c r="M50" i="2"/>
  <c r="M46" i="2"/>
  <c r="M42" i="2"/>
  <c r="M38" i="2"/>
  <c r="M34" i="2"/>
  <c r="M30" i="2"/>
  <c r="M26" i="2"/>
  <c r="M22" i="2"/>
  <c r="M18" i="2"/>
  <c r="M14" i="2"/>
  <c r="M10" i="2"/>
  <c r="M842" i="2"/>
  <c r="O842" i="2" s="1"/>
  <c r="M810" i="2"/>
  <c r="O810" i="2" s="1"/>
  <c r="M778" i="2"/>
  <c r="O778" i="2" s="1"/>
  <c r="M746" i="2"/>
  <c r="O746" i="2" s="1"/>
  <c r="M714" i="2"/>
  <c r="O714" i="2" s="1"/>
  <c r="M682" i="2"/>
  <c r="O682" i="2" s="1"/>
  <c r="M650" i="2"/>
  <c r="O650" i="2" s="1"/>
  <c r="M618" i="2"/>
  <c r="O618" i="2" s="1"/>
  <c r="M586" i="2"/>
  <c r="O586" i="2" s="1"/>
  <c r="M554" i="2"/>
  <c r="O554" i="2" s="1"/>
  <c r="M522" i="2"/>
  <c r="O522" i="2" s="1"/>
  <c r="M490" i="2"/>
  <c r="O490" i="2" s="1"/>
  <c r="M458" i="2"/>
  <c r="O458" i="2" s="1"/>
  <c r="M426" i="2"/>
  <c r="O426" i="2" s="1"/>
  <c r="M394" i="2"/>
  <c r="O394" i="2" s="1"/>
  <c r="M362" i="2"/>
  <c r="O362" i="2" s="1"/>
  <c r="N3" i="2"/>
  <c r="O588" i="2" l="1"/>
  <c r="O855" i="2"/>
  <c r="O488" i="2"/>
  <c r="O355" i="2"/>
  <c r="O371" i="2"/>
  <c r="O391" i="2"/>
  <c r="O407" i="2"/>
  <c r="O439" i="2"/>
  <c r="O471" i="2"/>
  <c r="O503" i="2"/>
  <c r="O535" i="2"/>
  <c r="O567" i="2"/>
  <c r="O595" i="2"/>
  <c r="O611" i="2"/>
  <c r="O663" i="2"/>
  <c r="O695" i="2"/>
  <c r="O727" i="2"/>
  <c r="O759" i="2"/>
  <c r="O791" i="2"/>
  <c r="O823" i="2"/>
  <c r="O851" i="2"/>
  <c r="O867" i="2"/>
  <c r="O853" i="2"/>
  <c r="O87" i="2"/>
  <c r="O119" i="2"/>
  <c r="O179" i="2"/>
  <c r="O327" i="2"/>
  <c r="O8" i="2"/>
  <c r="O40" i="2"/>
  <c r="O88" i="2"/>
  <c r="O108" i="2"/>
  <c r="O152" i="2"/>
  <c r="O168" i="2"/>
  <c r="O184" i="2"/>
  <c r="O264" i="2"/>
  <c r="O296" i="2"/>
  <c r="O344" i="2"/>
  <c r="O364" i="2"/>
  <c r="O408" i="2"/>
  <c r="O428" i="2"/>
  <c r="O472" i="2"/>
  <c r="O492" i="2"/>
  <c r="O520" i="2"/>
  <c r="O536" i="2"/>
  <c r="O556" i="2"/>
  <c r="O600" i="2"/>
  <c r="O620" i="2"/>
  <c r="O664" i="2"/>
  <c r="O684" i="2"/>
  <c r="O728" i="2"/>
  <c r="O748" i="2"/>
  <c r="O776" i="2"/>
  <c r="O792" i="2"/>
  <c r="O812" i="2"/>
  <c r="O840" i="2"/>
  <c r="O856" i="2"/>
  <c r="O888" i="2"/>
  <c r="O904" i="2"/>
  <c r="O920" i="2"/>
  <c r="O21" i="2"/>
  <c r="O33" i="2"/>
  <c r="O73" i="2"/>
  <c r="O85" i="2"/>
  <c r="O133" i="2"/>
  <c r="O165" i="2"/>
  <c r="O293" i="2"/>
  <c r="O321" i="2"/>
  <c r="O377" i="2"/>
  <c r="O429" i="2"/>
  <c r="O461" i="2"/>
  <c r="O485" i="2"/>
  <c r="O525" i="2"/>
  <c r="O573" i="2"/>
  <c r="O601" i="2"/>
  <c r="O621" i="2"/>
  <c r="O685" i="2"/>
  <c r="O697" i="2"/>
  <c r="O705" i="2"/>
  <c r="O741" i="2"/>
  <c r="O793" i="2"/>
  <c r="O817" i="2"/>
  <c r="O841" i="2"/>
  <c r="O375" i="2"/>
  <c r="O519" i="2"/>
  <c r="O659" i="2"/>
  <c r="O135" i="2"/>
  <c r="O44" i="2"/>
  <c r="O156" i="2"/>
  <c r="O680" i="2"/>
  <c r="O876" i="2"/>
  <c r="O405" i="2"/>
  <c r="O421" i="2"/>
  <c r="O441" i="2"/>
  <c r="O677" i="2"/>
  <c r="O403" i="2"/>
  <c r="O599" i="2"/>
  <c r="O775" i="2"/>
  <c r="O931" i="2"/>
  <c r="O805" i="2"/>
  <c r="O167" i="2"/>
  <c r="O247" i="2"/>
  <c r="O248" i="2"/>
  <c r="O300" i="2"/>
  <c r="O424" i="2"/>
  <c r="O460" i="2"/>
  <c r="O760" i="2"/>
  <c r="O824" i="2"/>
  <c r="O908" i="2"/>
  <c r="O89" i="2"/>
  <c r="O153" i="2"/>
  <c r="O281" i="2"/>
  <c r="O549" i="2"/>
  <c r="O561" i="2"/>
  <c r="O597" i="2"/>
  <c r="O777" i="2"/>
  <c r="O343" i="2"/>
  <c r="O305" i="2"/>
  <c r="O359" i="2"/>
  <c r="O419" i="2"/>
  <c r="O455" i="2"/>
  <c r="O487" i="2"/>
  <c r="O551" i="2"/>
  <c r="O583" i="2"/>
  <c r="O615" i="2"/>
  <c r="O631" i="2"/>
  <c r="O675" i="2"/>
  <c r="O711" i="2"/>
  <c r="O743" i="2"/>
  <c r="O807" i="2"/>
  <c r="O839" i="2"/>
  <c r="O845" i="2"/>
  <c r="O901" i="2"/>
  <c r="O917" i="2"/>
  <c r="O23" i="2"/>
  <c r="O55" i="2"/>
  <c r="O83" i="2"/>
  <c r="O99" i="2"/>
  <c r="O151" i="2"/>
  <c r="O183" i="2"/>
  <c r="O215" i="2"/>
  <c r="O279" i="2"/>
  <c r="O311" i="2"/>
  <c r="O339" i="2"/>
  <c r="O12" i="2"/>
  <c r="O28" i="2"/>
  <c r="O76" i="2"/>
  <c r="O104" i="2"/>
  <c r="O120" i="2"/>
  <c r="O140" i="2"/>
  <c r="O172" i="2"/>
  <c r="O204" i="2"/>
  <c r="O232" i="2"/>
  <c r="O268" i="2"/>
  <c r="O284" i="2"/>
  <c r="O332" i="2"/>
  <c r="O360" i="2"/>
  <c r="O376" i="2"/>
  <c r="O396" i="2"/>
  <c r="O440" i="2"/>
  <c r="O504" i="2"/>
  <c r="O524" i="2"/>
  <c r="O552" i="2"/>
  <c r="O568" i="2"/>
  <c r="O616" i="2"/>
  <c r="O632" i="2"/>
  <c r="O652" i="2"/>
  <c r="O696" i="2"/>
  <c r="O716" i="2"/>
  <c r="O744" i="2"/>
  <c r="O780" i="2"/>
  <c r="O808" i="2"/>
  <c r="O844" i="2"/>
  <c r="O860" i="2"/>
  <c r="O892" i="2"/>
  <c r="O924" i="2"/>
  <c r="O37" i="2"/>
  <c r="O49" i="2"/>
  <c r="O61" i="2"/>
  <c r="O113" i="2"/>
  <c r="O137" i="2"/>
  <c r="O193" i="2"/>
  <c r="O217" i="2"/>
  <c r="O241" i="2"/>
  <c r="O261" i="2"/>
  <c r="O301" i="2"/>
  <c r="O317" i="2"/>
  <c r="O345" i="2"/>
  <c r="O365" i="2"/>
  <c r="O381" i="2"/>
  <c r="O473" i="2"/>
  <c r="O505" i="2"/>
  <c r="O513" i="2"/>
  <c r="O533" i="2"/>
  <c r="O577" i="2"/>
  <c r="O609" i="2"/>
  <c r="O625" i="2"/>
  <c r="O641" i="2"/>
  <c r="O649" i="2"/>
  <c r="O661" i="2"/>
  <c r="O689" i="2"/>
  <c r="O701" i="2"/>
  <c r="O709" i="2"/>
  <c r="O769" i="2"/>
  <c r="O729" i="2"/>
  <c r="O749" i="2"/>
  <c r="O833" i="2"/>
  <c r="O881" i="2"/>
  <c r="O929" i="2"/>
  <c r="O584" i="2"/>
  <c r="O312" i="2"/>
  <c r="O557" i="2"/>
  <c r="O915" i="2"/>
  <c r="O71" i="2"/>
  <c r="O199" i="2"/>
  <c r="O456" i="2"/>
  <c r="O712" i="2"/>
  <c r="O647" i="2"/>
  <c r="O837" i="2"/>
  <c r="O7" i="2"/>
  <c r="O263" i="2"/>
  <c r="O24" i="2"/>
  <c r="O236" i="2"/>
  <c r="O392" i="2"/>
  <c r="O648" i="2"/>
  <c r="O229" i="2"/>
  <c r="O353" i="2"/>
  <c r="O409" i="2"/>
  <c r="O537" i="2"/>
  <c r="O665" i="2"/>
  <c r="O725" i="2"/>
  <c r="O423" i="2"/>
  <c r="O627" i="2"/>
  <c r="O679" i="2"/>
  <c r="O781" i="2"/>
  <c r="O813" i="2"/>
  <c r="O893" i="2"/>
  <c r="O909" i="2"/>
  <c r="O39" i="2"/>
  <c r="O103" i="2"/>
  <c r="O147" i="2"/>
  <c r="O163" i="2"/>
  <c r="O231" i="2"/>
  <c r="O295" i="2"/>
  <c r="O56" i="2"/>
  <c r="O136" i="2"/>
  <c r="O216" i="2"/>
  <c r="O280" i="2"/>
  <c r="O872" i="2"/>
  <c r="O936" i="2"/>
  <c r="O45" i="2"/>
  <c r="O57" i="2"/>
  <c r="O101" i="2"/>
  <c r="O141" i="2"/>
  <c r="O197" i="2"/>
  <c r="O253" i="2"/>
  <c r="O277" i="2"/>
  <c r="O341" i="2"/>
  <c r="O389" i="2"/>
  <c r="O445" i="2"/>
  <c r="O509" i="2"/>
  <c r="O585" i="2"/>
  <c r="O633" i="2"/>
  <c r="O645" i="2"/>
  <c r="O653" i="2"/>
  <c r="O765" i="2"/>
  <c r="O773" i="2"/>
  <c r="O889" i="2"/>
  <c r="O435" i="2"/>
  <c r="O691" i="2"/>
  <c r="O883" i="2"/>
  <c r="O829" i="2"/>
  <c r="O877" i="2"/>
  <c r="O115" i="2"/>
  <c r="O13" i="2"/>
  <c r="O25" i="2"/>
  <c r="O77" i="2"/>
  <c r="O329" i="2"/>
  <c r="O449" i="2"/>
  <c r="O801" i="2"/>
  <c r="O673" i="2"/>
  <c r="O213" i="2"/>
  <c r="O369" i="2"/>
  <c r="O177" i="2"/>
  <c r="O17" i="2"/>
  <c r="O871" i="2"/>
  <c r="O569" i="2"/>
  <c r="O857" i="2"/>
  <c r="O897" i="2"/>
  <c r="O933" i="2"/>
  <c r="O212" i="2"/>
  <c r="O464" i="2"/>
  <c r="O560" i="2"/>
  <c r="O521" i="2"/>
  <c r="O124" i="2"/>
  <c r="O93" i="2"/>
  <c r="O81" i="2"/>
  <c r="O121" i="2"/>
  <c r="O205" i="2"/>
  <c r="O233" i="2"/>
  <c r="O249" i="2"/>
  <c r="O269" i="2"/>
  <c r="O309" i="2"/>
  <c r="O357" i="2"/>
  <c r="O393" i="2"/>
  <c r="O433" i="2"/>
  <c r="O481" i="2"/>
  <c r="O201" i="2"/>
  <c r="O265" i="2"/>
  <c r="O313" i="2"/>
  <c r="O397" i="2"/>
  <c r="O457" i="2"/>
  <c r="O579" i="2"/>
  <c r="O173" i="2"/>
  <c r="O493" i="2"/>
  <c r="O378" i="2"/>
  <c r="O410" i="2"/>
  <c r="O438" i="2"/>
  <c r="O534" i="2"/>
  <c r="O610" i="2"/>
  <c r="O666" i="2"/>
  <c r="O698" i="2"/>
  <c r="O730" i="2"/>
  <c r="O754" i="2"/>
  <c r="O854" i="2"/>
  <c r="O910" i="2"/>
  <c r="O903" i="2"/>
  <c r="O402" i="2"/>
  <c r="O454" i="2"/>
  <c r="O474" i="2"/>
  <c r="O486" i="2"/>
  <c r="O506" i="2"/>
  <c r="O538" i="2"/>
  <c r="O582" i="2"/>
  <c r="O630" i="2"/>
  <c r="O658" i="2"/>
  <c r="O674" i="2"/>
  <c r="O706" i="2"/>
  <c r="O738" i="2"/>
  <c r="O774" i="2"/>
  <c r="O794" i="2"/>
  <c r="O806" i="2"/>
  <c r="O838" i="2"/>
  <c r="O866" i="2"/>
  <c r="O878" i="2"/>
  <c r="O890" i="2"/>
  <c r="O902" i="2"/>
  <c r="O97" i="2"/>
  <c r="O237" i="2"/>
  <c r="O289" i="2"/>
  <c r="O885" i="2"/>
  <c r="O921" i="2"/>
  <c r="O368" i="2"/>
  <c r="O528" i="2"/>
  <c r="O624" i="2"/>
  <c r="O185" i="2"/>
  <c r="O713" i="2"/>
  <c r="O221" i="2"/>
  <c r="O273" i="2"/>
  <c r="O149" i="2"/>
  <c r="O589" i="2"/>
  <c r="O717" i="2"/>
  <c r="O240" i="2"/>
  <c r="O868" i="2"/>
  <c r="O835" i="2"/>
  <c r="O129" i="2"/>
  <c r="O637" i="2"/>
  <c r="O753" i="2"/>
  <c r="O789" i="2"/>
  <c r="O825" i="2"/>
  <c r="O926" i="2"/>
  <c r="O875" i="2"/>
  <c r="O907" i="2"/>
  <c r="O935" i="2"/>
  <c r="O761" i="2"/>
  <c r="O209" i="2"/>
  <c r="O451" i="2"/>
  <c r="O483" i="2"/>
  <c r="O515" i="2"/>
  <c r="O547" i="2"/>
  <c r="O643" i="2"/>
  <c r="O15" i="2"/>
  <c r="O47" i="2"/>
  <c r="O79" i="2"/>
  <c r="O111" i="2"/>
  <c r="O143" i="2"/>
  <c r="O175" i="2"/>
  <c r="O207" i="2"/>
  <c r="O239" i="2"/>
  <c r="O271" i="2"/>
  <c r="O303" i="2"/>
  <c r="O335" i="2"/>
  <c r="O337" i="2"/>
  <c r="O437" i="2"/>
  <c r="O785" i="2"/>
  <c r="O821" i="2"/>
  <c r="O195" i="2"/>
  <c r="O227" i="2"/>
  <c r="O307" i="2"/>
  <c r="O912" i="2"/>
  <c r="O145" i="2"/>
  <c r="O401" i="2"/>
  <c r="O425" i="2"/>
  <c r="O861" i="2"/>
  <c r="O681" i="2"/>
  <c r="O390" i="2"/>
  <c r="O418" i="2"/>
  <c r="O450" i="2"/>
  <c r="O899" i="2"/>
  <c r="O413" i="2"/>
  <c r="O723" i="2"/>
  <c r="O755" i="2"/>
  <c r="O787" i="2"/>
  <c r="O819" i="2"/>
  <c r="O51" i="2"/>
  <c r="O887" i="2"/>
  <c r="O110" i="2"/>
  <c r="O297" i="2"/>
  <c r="O373" i="2"/>
  <c r="O565" i="2"/>
  <c r="O465" i="2"/>
  <c r="O593" i="2"/>
  <c r="O721" i="2"/>
  <c r="O669" i="2"/>
  <c r="O693" i="2"/>
  <c r="O354" i="2"/>
  <c r="O442" i="2"/>
  <c r="O470" i="2"/>
  <c r="O482" i="2"/>
  <c r="O498" i="2"/>
  <c r="O518" i="2"/>
  <c r="O570" i="2"/>
  <c r="O602" i="2"/>
  <c r="O646" i="2"/>
  <c r="O662" i="2"/>
  <c r="O694" i="2"/>
  <c r="O726" i="2"/>
  <c r="O758" i="2"/>
  <c r="O790" i="2"/>
  <c r="O802" i="2"/>
  <c r="O826" i="2"/>
  <c r="O858" i="2"/>
  <c r="O870" i="2"/>
  <c r="O882" i="2"/>
  <c r="O894" i="2"/>
  <c r="O922" i="2"/>
  <c r="O934" i="2"/>
  <c r="O891" i="2"/>
  <c r="O919" i="2"/>
  <c r="O131" i="2"/>
  <c r="O259" i="2"/>
  <c r="O14" i="2"/>
  <c r="O22" i="2"/>
  <c r="O30" i="2"/>
  <c r="O38" i="2"/>
  <c r="O46" i="2"/>
  <c r="O54" i="2"/>
  <c r="O62" i="2"/>
  <c r="O70" i="2"/>
  <c r="O78" i="2"/>
  <c r="O86" i="2"/>
  <c r="O94" i="2"/>
  <c r="O102" i="2"/>
  <c r="O118" i="2"/>
  <c r="O126" i="2"/>
  <c r="O134" i="2"/>
  <c r="O142" i="2"/>
  <c r="O150" i="2"/>
  <c r="O158" i="2"/>
  <c r="O166" i="2"/>
  <c r="O174" i="2"/>
  <c r="O182" i="2"/>
  <c r="O190" i="2"/>
  <c r="O198" i="2"/>
  <c r="O206" i="2"/>
  <c r="O214" i="2"/>
  <c r="O222" i="2"/>
  <c r="O230" i="2"/>
  <c r="O238" i="2"/>
  <c r="O246" i="2"/>
  <c r="O254" i="2"/>
  <c r="O262" i="2"/>
  <c r="O270" i="2"/>
  <c r="O278" i="2"/>
  <c r="O286" i="2"/>
  <c r="O294" i="2"/>
  <c r="O302" i="2"/>
  <c r="O310" i="2"/>
  <c r="O318" i="2"/>
  <c r="O326" i="2"/>
  <c r="O334" i="2"/>
  <c r="O342" i="2"/>
  <c r="O350" i="2"/>
  <c r="O382" i="2"/>
  <c r="O414" i="2"/>
  <c r="O446" i="2"/>
  <c r="O478" i="2"/>
  <c r="O510" i="2"/>
  <c r="O542" i="2"/>
  <c r="O574" i="2"/>
  <c r="O606" i="2"/>
  <c r="O638" i="2"/>
  <c r="O670" i="2"/>
  <c r="O702" i="2"/>
  <c r="O734" i="2"/>
  <c r="O766" i="2"/>
  <c r="O798" i="2"/>
  <c r="O830" i="2"/>
  <c r="O112" i="2"/>
  <c r="O900" i="2"/>
  <c r="O529" i="2"/>
  <c r="O501" i="2"/>
  <c r="O657" i="2"/>
  <c r="O849" i="2"/>
  <c r="O48" i="2"/>
  <c r="O176" i="2"/>
  <c r="O304" i="2"/>
  <c r="O880" i="2"/>
  <c r="O932" i="2"/>
  <c r="O117" i="2"/>
  <c r="O181" i="2"/>
  <c r="O629" i="2"/>
  <c r="O757" i="2"/>
  <c r="O546" i="2"/>
  <c r="O634" i="2"/>
  <c r="O678" i="2"/>
  <c r="O710" i="2"/>
  <c r="O742" i="2"/>
  <c r="O822" i="2"/>
  <c r="O862" i="2"/>
  <c r="O918" i="2"/>
  <c r="O387" i="2"/>
  <c r="O467" i="2"/>
  <c r="O499" i="2"/>
  <c r="O531" i="2"/>
  <c r="O563" i="2"/>
  <c r="O707" i="2"/>
  <c r="O739" i="2"/>
  <c r="O771" i="2"/>
  <c r="O803" i="2"/>
  <c r="O19" i="2"/>
  <c r="O67" i="2"/>
  <c r="O211" i="2"/>
  <c r="O243" i="2"/>
  <c r="O275" i="2"/>
  <c r="O323" i="2"/>
  <c r="O31" i="2"/>
  <c r="O63" i="2"/>
  <c r="O95" i="2"/>
  <c r="O127" i="2"/>
  <c r="O159" i="2"/>
  <c r="O191" i="2"/>
  <c r="O223" i="2"/>
  <c r="O255" i="2"/>
  <c r="O287" i="2"/>
  <c r="O319" i="2"/>
  <c r="O351" i="2"/>
  <c r="O367" i="2"/>
  <c r="O383" i="2"/>
  <c r="O399" i="2"/>
  <c r="O415" i="2"/>
  <c r="O431" i="2"/>
  <c r="O447" i="2"/>
  <c r="O463" i="2"/>
  <c r="O479" i="2"/>
  <c r="O495" i="2"/>
  <c r="O511" i="2"/>
  <c r="O527" i="2"/>
  <c r="O543" i="2"/>
  <c r="O559" i="2"/>
  <c r="O575" i="2"/>
  <c r="O591" i="2"/>
  <c r="O607" i="2"/>
  <c r="O623" i="2"/>
  <c r="O639" i="2"/>
  <c r="O655" i="2"/>
  <c r="O671" i="2"/>
  <c r="O687" i="2"/>
  <c r="O703" i="2"/>
  <c r="O719" i="2"/>
  <c r="O735" i="2"/>
  <c r="O751" i="2"/>
  <c r="O767" i="2"/>
  <c r="O783" i="2"/>
  <c r="O799" i="2"/>
  <c r="O815" i="2"/>
  <c r="O831" i="2"/>
  <c r="O847" i="2"/>
  <c r="O32" i="2"/>
  <c r="O96" i="2"/>
  <c r="O160" i="2"/>
  <c r="O224" i="2"/>
  <c r="O288" i="2"/>
  <c r="O352" i="2"/>
  <c r="O384" i="2"/>
  <c r="O416" i="2"/>
  <c r="O448" i="2"/>
  <c r="O480" i="2"/>
  <c r="O512" i="2"/>
  <c r="O544" i="2"/>
  <c r="O576" i="2"/>
  <c r="O608" i="2"/>
  <c r="O640" i="2"/>
  <c r="O672" i="2"/>
  <c r="O704" i="2"/>
  <c r="O736" i="2"/>
  <c r="O768" i="2"/>
  <c r="O800" i="2"/>
  <c r="O832" i="2"/>
  <c r="O10" i="2"/>
  <c r="O18" i="2"/>
  <c r="O26" i="2"/>
  <c r="O34" i="2"/>
  <c r="O42" i="2"/>
  <c r="O50" i="2"/>
  <c r="O58" i="2"/>
  <c r="O66" i="2"/>
  <c r="O74" i="2"/>
  <c r="O82" i="2"/>
  <c r="O90" i="2"/>
  <c r="O98" i="2"/>
  <c r="O106" i="2"/>
  <c r="O114" i="2"/>
  <c r="O122" i="2"/>
  <c r="O130" i="2"/>
  <c r="O138" i="2"/>
  <c r="O146" i="2"/>
  <c r="O154" i="2"/>
  <c r="O162" i="2"/>
  <c r="O170" i="2"/>
  <c r="O178" i="2"/>
  <c r="O186" i="2"/>
  <c r="O194" i="2"/>
  <c r="O202" i="2"/>
  <c r="O210" i="2"/>
  <c r="O218" i="2"/>
  <c r="O226" i="2"/>
  <c r="O234" i="2"/>
  <c r="O242" i="2"/>
  <c r="O250" i="2"/>
  <c r="O258" i="2"/>
  <c r="O266" i="2"/>
  <c r="O274" i="2"/>
  <c r="O282" i="2"/>
  <c r="O290" i="2"/>
  <c r="O298" i="2"/>
  <c r="O306" i="2"/>
  <c r="O314" i="2"/>
  <c r="O322" i="2"/>
  <c r="O330" i="2"/>
  <c r="O338" i="2"/>
  <c r="O346" i="2"/>
  <c r="O366" i="2"/>
  <c r="O398" i="2"/>
  <c r="O430" i="2"/>
  <c r="O462" i="2"/>
  <c r="O494" i="2"/>
  <c r="O526" i="2"/>
  <c r="O558" i="2"/>
  <c r="O590" i="2"/>
  <c r="O622" i="2"/>
  <c r="O654" i="2"/>
  <c r="O686" i="2"/>
  <c r="O718" i="2"/>
  <c r="O750" i="2"/>
  <c r="O782" i="2"/>
  <c r="O814" i="2"/>
  <c r="O846" i="2"/>
  <c r="O16" i="2"/>
  <c r="O80" i="2"/>
  <c r="O144" i="2"/>
  <c r="O208" i="2"/>
  <c r="O272" i="2"/>
  <c r="O336" i="2"/>
  <c r="O372" i="2"/>
  <c r="O404" i="2"/>
  <c r="O436" i="2"/>
  <c r="O468" i="2"/>
  <c r="O500" i="2"/>
  <c r="O532" i="2"/>
  <c r="O564" i="2"/>
  <c r="O596" i="2"/>
  <c r="O628" i="2"/>
  <c r="O660" i="2"/>
  <c r="O692" i="2"/>
  <c r="O724" i="2"/>
  <c r="O756" i="2"/>
  <c r="O788" i="2"/>
  <c r="O820" i="2"/>
  <c r="O852" i="2"/>
  <c r="O864" i="2"/>
  <c r="O884" i="2"/>
  <c r="O896" i="2"/>
  <c r="O916" i="2"/>
  <c r="O928" i="2"/>
  <c r="O11" i="2"/>
  <c r="O27" i="2"/>
  <c r="O43" i="2"/>
  <c r="O59" i="2"/>
  <c r="O75" i="2"/>
  <c r="O91" i="2"/>
  <c r="O107" i="2"/>
  <c r="O123" i="2"/>
  <c r="O139" i="2"/>
  <c r="O155" i="2"/>
  <c r="O171" i="2"/>
  <c r="O187" i="2"/>
  <c r="O203" i="2"/>
  <c r="O219" i="2"/>
  <c r="O235" i="2"/>
  <c r="O251" i="2"/>
  <c r="O267" i="2"/>
  <c r="O283" i="2"/>
  <c r="O299" i="2"/>
  <c r="O315" i="2"/>
  <c r="O331" i="2"/>
  <c r="O347" i="2"/>
  <c r="O363" i="2"/>
  <c r="O379" i="2"/>
  <c r="O395" i="2"/>
  <c r="O411" i="2"/>
  <c r="O427" i="2"/>
  <c r="O443" i="2"/>
  <c r="O459" i="2"/>
  <c r="O475" i="2"/>
  <c r="O491" i="2"/>
  <c r="O507" i="2"/>
  <c r="O523" i="2"/>
  <c r="O539" i="2"/>
  <c r="O555" i="2"/>
  <c r="O571" i="2"/>
  <c r="O587" i="2"/>
  <c r="O603" i="2"/>
  <c r="O619" i="2"/>
  <c r="O635" i="2"/>
  <c r="O651" i="2"/>
  <c r="O667" i="2"/>
  <c r="O683" i="2"/>
  <c r="O699" i="2"/>
  <c r="O715" i="2"/>
  <c r="O731" i="2"/>
  <c r="O747" i="2"/>
  <c r="O763" i="2"/>
  <c r="O779" i="2"/>
  <c r="O795" i="2"/>
  <c r="O811" i="2"/>
  <c r="O827" i="2"/>
  <c r="O843" i="2"/>
  <c r="O64" i="2"/>
  <c r="O128" i="2"/>
  <c r="O192" i="2"/>
  <c r="O256" i="2"/>
  <c r="O320" i="2"/>
  <c r="O356" i="2"/>
  <c r="O388" i="2"/>
  <c r="O420" i="2"/>
  <c r="O452" i="2"/>
  <c r="O484" i="2"/>
  <c r="O516" i="2"/>
  <c r="O548" i="2"/>
  <c r="O580" i="2"/>
  <c r="O612" i="2"/>
  <c r="O644" i="2"/>
  <c r="O676" i="2"/>
  <c r="O708" i="2"/>
  <c r="O740" i="2"/>
  <c r="O772" i="2"/>
  <c r="O804" i="2"/>
  <c r="O836" i="2"/>
  <c r="N4" i="2"/>
  <c r="N5" i="2"/>
  <c r="N6" i="2"/>
  <c r="M4" i="2" l="1"/>
  <c r="M6" i="2"/>
  <c r="O6" i="2" l="1"/>
  <c r="O4" i="2"/>
  <c r="S7" i="7" l="1"/>
  <c r="S6" i="7"/>
  <c r="S5" i="7"/>
  <c r="S4" i="7"/>
  <c r="A3" i="8" l="1"/>
  <c r="M5" i="2"/>
  <c r="O5" i="2" l="1"/>
  <c r="M3" i="2" l="1"/>
  <c r="O3" i="2" s="1"/>
</calcChain>
</file>

<file path=xl/sharedStrings.xml><?xml version="1.0" encoding="utf-8"?>
<sst xmlns="http://schemas.openxmlformats.org/spreadsheetml/2006/main" count="551" uniqueCount="233">
  <si>
    <t>Matricule</t>
  </si>
  <si>
    <t>Noms</t>
  </si>
  <si>
    <t>Prénoms</t>
  </si>
  <si>
    <t>Date</t>
  </si>
  <si>
    <t>Régimes récoltés</t>
  </si>
  <si>
    <t>Semaine</t>
  </si>
  <si>
    <t>Total général</t>
  </si>
  <si>
    <t>Mois</t>
  </si>
  <si>
    <t>Calendrier de Production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</si>
  <si>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</si>
  <si>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</si>
  <si>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</si>
  <si>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</si>
  <si>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</si>
  <si>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</si>
  <si>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</si>
  <si>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</si>
  <si>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</si>
  <si>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</si>
  <si>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</si>
  <si>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</si>
  <si>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Prime production</t>
  </si>
  <si>
    <t>Prime rendement</t>
  </si>
  <si>
    <t>Prime Totale</t>
  </si>
  <si>
    <t>Contrat Confiance</t>
  </si>
  <si>
    <t>Prime totale</t>
  </si>
  <si>
    <t>Front</t>
  </si>
  <si>
    <t>Valeurs</t>
  </si>
  <si>
    <t xml:space="preserve"> Prime production</t>
  </si>
  <si>
    <t xml:space="preserve"> Prime rendement</t>
  </si>
  <si>
    <t xml:space="preserve"> Prime Totale</t>
  </si>
  <si>
    <t xml:space="preserve"> Prime totale</t>
  </si>
  <si>
    <t>Explication de l'absence de prime</t>
  </si>
  <si>
    <t>Geste habituel</t>
  </si>
  <si>
    <t>Prenom</t>
  </si>
  <si>
    <t>Nom</t>
  </si>
  <si>
    <t>Monome</t>
  </si>
  <si>
    <t>.</t>
  </si>
  <si>
    <t>JEAN</t>
  </si>
  <si>
    <t>MARTIN</t>
  </si>
  <si>
    <t>CLOVIS</t>
  </si>
  <si>
    <t>JUNIOR</t>
  </si>
  <si>
    <t>OLIVIER</t>
  </si>
  <si>
    <t>SYLVAIN</t>
  </si>
  <si>
    <t>VICTOR</t>
  </si>
  <si>
    <t>MARCEL</t>
  </si>
  <si>
    <t>DENIS</t>
  </si>
  <si>
    <t>GILBERT</t>
  </si>
  <si>
    <t>EMMANUEL</t>
  </si>
  <si>
    <t>PATRICE</t>
  </si>
  <si>
    <t>TEPOBOP</t>
  </si>
  <si>
    <t>AUSKAR</t>
  </si>
  <si>
    <t>VUYUNGTE</t>
  </si>
  <si>
    <t>NGEH GIEMNDA</t>
  </si>
  <si>
    <t>JOHNSON</t>
  </si>
  <si>
    <t>RIGOBERT</t>
  </si>
  <si>
    <t>FOTSING</t>
  </si>
  <si>
    <t>MBOM</t>
  </si>
  <si>
    <t>DIVINE</t>
  </si>
  <si>
    <t>THIRVERGUIN</t>
  </si>
  <si>
    <t>EBONGUE NDOKO</t>
  </si>
  <si>
    <t>YEMELI</t>
  </si>
  <si>
    <t>KONG BIYO</t>
  </si>
  <si>
    <t>NGOLONG NGOLONG</t>
  </si>
  <si>
    <t>DANIEL ARMAND</t>
  </si>
  <si>
    <t>CHRISTOPHE</t>
  </si>
  <si>
    <t>SEVERIN</t>
  </si>
  <si>
    <t>KALEU</t>
  </si>
  <si>
    <t>FABRICE</t>
  </si>
  <si>
    <t>BOULOCK LACTIO</t>
  </si>
  <si>
    <t>SEVERIN NOEL</t>
  </si>
  <si>
    <t>ARNAUD</t>
  </si>
  <si>
    <t>ZACHARIE</t>
  </si>
  <si>
    <t>KANGMO</t>
  </si>
  <si>
    <t>IGNES MIREILLE</t>
  </si>
  <si>
    <t>VIVIANE</t>
  </si>
  <si>
    <t>JEAN LOUIS</t>
  </si>
  <si>
    <t>CYRILLE</t>
  </si>
  <si>
    <t>SAHO NOUMENI</t>
  </si>
  <si>
    <t>J</t>
  </si>
  <si>
    <t>KWAMENI</t>
  </si>
  <si>
    <t>MEZOPO TETANG</t>
  </si>
  <si>
    <t>HILAIRE</t>
  </si>
  <si>
    <t>SOH</t>
  </si>
  <si>
    <t>OLIVIER KAM</t>
  </si>
  <si>
    <t>BASILE</t>
  </si>
  <si>
    <t>KOUO</t>
  </si>
  <si>
    <t>ABRAHAM</t>
  </si>
  <si>
    <t>NJOUONGUE</t>
  </si>
  <si>
    <t>NARCISSE</t>
  </si>
  <si>
    <t>FOKOUA</t>
  </si>
  <si>
    <t>CEDRICK GAEL</t>
  </si>
  <si>
    <t>NDASSI</t>
  </si>
  <si>
    <t>DJOFANG</t>
  </si>
  <si>
    <t>BRICE ROMEO</t>
  </si>
  <si>
    <t>GAMUA</t>
  </si>
  <si>
    <t>SMITH SAMA</t>
  </si>
  <si>
    <t>YOCWA DIGHOU</t>
  </si>
  <si>
    <t>MBOCK</t>
  </si>
  <si>
    <t>DEMLABING TCHOUMBA</t>
  </si>
  <si>
    <t>ENOUNE</t>
  </si>
  <si>
    <t>CIRIACK</t>
  </si>
  <si>
    <t>LONLA</t>
  </si>
  <si>
    <t>EWANE ESSOH</t>
  </si>
  <si>
    <t>TCHINDA MELAH</t>
  </si>
  <si>
    <t>TASSOU</t>
  </si>
  <si>
    <t>NDEMA</t>
  </si>
  <si>
    <t>NGUEDIA NDONFACK</t>
  </si>
  <si>
    <t>ARMEL</t>
  </si>
  <si>
    <t>NOGHO DIFFO</t>
  </si>
  <si>
    <t>AARON</t>
  </si>
  <si>
    <t>MBEPONG</t>
  </si>
  <si>
    <t>CHRISTIAN BRICE</t>
  </si>
  <si>
    <t>DJADEU</t>
  </si>
  <si>
    <t>FIDELIX MAGLOIRE</t>
  </si>
  <si>
    <t>DEMEGNE</t>
  </si>
  <si>
    <t>MICAELLE</t>
  </si>
  <si>
    <t>DJAMPOU DJAMPOU</t>
  </si>
  <si>
    <t>Nb de jours travaillés</t>
  </si>
  <si>
    <t>Nb de fleurs safée</t>
  </si>
  <si>
    <t>Nb de fleurs haubannée</t>
  </si>
  <si>
    <t>Binome</t>
  </si>
  <si>
    <t>(Tous)</t>
  </si>
  <si>
    <t>(vide)</t>
  </si>
  <si>
    <t xml:space="preserve">Secteur : </t>
  </si>
  <si>
    <t xml:space="preserve">Mois : </t>
  </si>
  <si>
    <t>Primes Récolte - Coupeurs&amp;Porteurs</t>
  </si>
  <si>
    <t xml:space="preserve">Primes Haubannage </t>
  </si>
  <si>
    <t xml:space="preserve">Primes Comptage - Précalibrage </t>
  </si>
  <si>
    <t>SONG</t>
  </si>
  <si>
    <t>INGUM</t>
  </si>
  <si>
    <t>FOFIE MAFOUO</t>
  </si>
  <si>
    <t>FEYEP</t>
  </si>
  <si>
    <t>ALAIN NESTOR</t>
  </si>
  <si>
    <t>Nb de jours &gt; 60</t>
  </si>
  <si>
    <t>Nb de régimes &gt; 60</t>
  </si>
  <si>
    <t xml:space="preserve"> Régimes récoltés</t>
  </si>
  <si>
    <t xml:space="preserve"> Nb de jours &gt; 60</t>
  </si>
  <si>
    <t xml:space="preserve"> Nb de régimes &gt; 60</t>
  </si>
  <si>
    <t xml:space="preserve"> Prime Rendement</t>
  </si>
  <si>
    <t>Gestes</t>
  </si>
  <si>
    <t>Herbes rampantes</t>
  </si>
  <si>
    <t>Débitage</t>
  </si>
  <si>
    <t>Crochets</t>
  </si>
  <si>
    <t>Ficelles</t>
  </si>
  <si>
    <t>Entretien</t>
  </si>
  <si>
    <t>Montage cartons</t>
  </si>
  <si>
    <t>Coupe bambou</t>
  </si>
  <si>
    <t>Lundi</t>
  </si>
  <si>
    <t>Mardi</t>
  </si>
  <si>
    <t>Mercredi</t>
  </si>
  <si>
    <t>Jeudi</t>
  </si>
  <si>
    <t>Vendredi</t>
  </si>
  <si>
    <t>Samedi</t>
  </si>
  <si>
    <t>Lanières</t>
  </si>
  <si>
    <t>Désherbage</t>
  </si>
  <si>
    <t>Piégeage escargots</t>
  </si>
  <si>
    <t>Autres</t>
  </si>
  <si>
    <t xml:space="preserve"> Nb de jours travaillés</t>
  </si>
  <si>
    <t>Moyenne Régimes</t>
  </si>
  <si>
    <t>Nb de fleurs Ablatées (Min 1140)</t>
  </si>
  <si>
    <t>Nb de fleurs Haubannées (Min 600)</t>
  </si>
  <si>
    <t>Surface totale</t>
  </si>
  <si>
    <t>Total Tour 2</t>
  </si>
  <si>
    <t>Total Tour 1</t>
  </si>
  <si>
    <t>Gardiens</t>
  </si>
  <si>
    <t xml:space="preserve">Primes Gainage </t>
  </si>
  <si>
    <t>Primes Ablation</t>
  </si>
  <si>
    <t xml:space="preserve"> Nb de Régimes</t>
  </si>
  <si>
    <t>Prénom</t>
  </si>
  <si>
    <t xml:space="preserve"> Prime Production</t>
  </si>
  <si>
    <t xml:space="preserve">Primes Station </t>
  </si>
  <si>
    <t>Somme de Prime Carton</t>
  </si>
  <si>
    <t>Moyenne régimes récolté/MO : Min 60 régimes/jr</t>
  </si>
  <si>
    <t>Ha Comptés/Précalibrés : 26 ha/tour (52ha/semaine)</t>
  </si>
  <si>
    <t>Dimanche</t>
  </si>
  <si>
    <t>Primes Récolte - Chargeurs &amp; Tireurs Cableways</t>
  </si>
  <si>
    <t>Nb de fleurs Gainées (Min 1140, 190 par jour)</t>
  </si>
  <si>
    <t>BANIEM</t>
  </si>
  <si>
    <t>PASCAL DANIEL</t>
  </si>
  <si>
    <t>KOUGOUMO TEDONGMO</t>
  </si>
  <si>
    <t>HEMEMBOU CHE</t>
  </si>
  <si>
    <t>DIKOBO KEMBE</t>
  </si>
  <si>
    <t>NOKO NOKO</t>
  </si>
  <si>
    <t>Doublons</t>
  </si>
  <si>
    <t>DateMatricule</t>
  </si>
  <si>
    <t xml:space="preserve"> Récolte (Min 60 régimes/jr)</t>
  </si>
  <si>
    <t>NKONDE</t>
  </si>
  <si>
    <t>NZOUTCHO</t>
  </si>
  <si>
    <t>NTOUMBA</t>
  </si>
  <si>
    <t>HERVE ROLAND</t>
  </si>
  <si>
    <t>Ha Comptés : 12ha/jour, 36 ha/tour, 72ha/semaine</t>
  </si>
  <si>
    <t>Ha Comptés : 10ha/jour, 30ha/tour, 60ha/semaine</t>
  </si>
  <si>
    <t>BBG</t>
  </si>
  <si>
    <t>Decembre</t>
  </si>
  <si>
    <t>NGANMOU WAPET</t>
  </si>
  <si>
    <t>KENDZO</t>
  </si>
  <si>
    <t>KENGAH MBOMBA</t>
  </si>
  <si>
    <t>NJANJI</t>
  </si>
  <si>
    <t>MOMBE</t>
  </si>
  <si>
    <t>WILSON NUNINU</t>
  </si>
  <si>
    <t>TCHOUTA NKANDA</t>
  </si>
  <si>
    <t>HYDRIX YANNICK</t>
  </si>
  <si>
    <t>MFEM</t>
  </si>
  <si>
    <t>DOTENG</t>
  </si>
  <si>
    <t>ABDIAS CHRISTIAN</t>
  </si>
  <si>
    <t>NTOME</t>
  </si>
  <si>
    <t>ENGELINE</t>
  </si>
  <si>
    <t>GUY ARNAUD</t>
  </si>
  <si>
    <t>FRANKI BRICE</t>
  </si>
  <si>
    <t>TCHATCHUE</t>
  </si>
  <si>
    <t>BASSY</t>
  </si>
  <si>
    <t>JEROME JULIO</t>
  </si>
  <si>
    <t>ULRICH DAVY</t>
  </si>
  <si>
    <t>NOUBOUDEM</t>
  </si>
  <si>
    <t>CLAUTILDE STEPHANIE</t>
  </si>
  <si>
    <t>BANEN ELOCK</t>
  </si>
  <si>
    <t>JEAN GAEL</t>
  </si>
  <si>
    <t>NGNINTEDEM TIKENG</t>
  </si>
  <si>
    <t>MPIKIH ASSOUE</t>
  </si>
  <si>
    <t>NOMEGNE</t>
  </si>
  <si>
    <t>ALAIN BASILE</t>
  </si>
  <si>
    <t>ADU TATA</t>
  </si>
  <si>
    <t>CARINE VANESSA</t>
  </si>
  <si>
    <t>TCHANTE</t>
  </si>
  <si>
    <t>HIOJSEN ROMEL</t>
  </si>
  <si>
    <t>BALFELI MOUKOL</t>
  </si>
  <si>
    <t>ONDO NYAME</t>
  </si>
  <si>
    <t>KEVIN P</t>
  </si>
  <si>
    <t>NGANDJUI NG</t>
  </si>
  <si>
    <t>TCHAPDE T.</t>
  </si>
  <si>
    <t>FRANCK P.</t>
  </si>
  <si>
    <t>NASSIF HAUT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</si>
</sst>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\ _€_-;\-* #,##0\ _€_-;_-* &quot;-&quot;??\ _€_-;_-@_-"/>
    <numFmt numFmtId="165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0303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0" xfId="0" applyBorder="1"/>
    <xf numFmtId="1" fontId="0" fillId="3" borderId="0" xfId="0" applyNumberFormat="1" applyFill="1"/>
    <xf numFmtId="0" fontId="0" fillId="0" borderId="0" xfId="0" applyProtection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0" borderId="0" xfId="0" applyProtection="1">
      <protection hidden="1"/>
    </xf>
    <xf numFmtId="0" fontId="0" fillId="3" borderId="0" xfId="0" applyFill="1"/>
    <xf numFmtId="0" fontId="0" fillId="3" borderId="0" xfId="0" applyNumberFormat="1" applyFill="1"/>
    <xf numFmtId="0" fontId="0" fillId="0" borderId="0" xfId="0" applyProtection="1">
      <protection locked="0"/>
    </xf>
    <xf numFmtId="0" fontId="0" fillId="0" borderId="0" xfId="0" pivotButton="1" applyProtection="1"/>
    <xf numFmtId="0" fontId="0" fillId="0" borderId="0" xfId="0" applyNumberFormat="1" applyProtection="1"/>
    <xf numFmtId="0" fontId="0" fillId="0" borderId="0" xfId="0" applyFill="1" applyBorder="1"/>
    <xf numFmtId="0" fontId="0" fillId="4" borderId="0" xfId="0" applyFill="1"/>
    <xf numFmtId="0" fontId="0" fillId="3" borderId="0" xfId="0" applyFill="1" applyProtection="1">
      <protection hidden="1"/>
    </xf>
    <xf numFmtId="0" fontId="0" fillId="4" borderId="0" xfId="0" applyFill="1" applyProtection="1">
      <protection hidden="1"/>
    </xf>
    <xf numFmtId="1" fontId="0" fillId="0" borderId="0" xfId="0" applyNumberFormat="1" applyProtection="1"/>
    <xf numFmtId="0" fontId="0" fillId="0" borderId="0" xfId="0" applyAlignment="1">
      <alignment wrapText="1"/>
    </xf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right"/>
    </xf>
    <xf numFmtId="0" fontId="2" fillId="0" borderId="0" xfId="0" applyFont="1" applyAlignment="1" applyProtection="1">
      <alignment horizontal="center"/>
    </xf>
    <xf numFmtId="0" fontId="0" fillId="0" borderId="0" xfId="0" applyBorder="1" applyProtection="1"/>
    <xf numFmtId="0" fontId="0" fillId="0" borderId="0" xfId="0" applyAlignment="1" applyProtection="1"/>
    <xf numFmtId="3" fontId="0" fillId="0" borderId="0" xfId="0" applyNumberFormat="1"/>
    <xf numFmtId="3" fontId="0" fillId="0" borderId="0" xfId="0" applyNumberFormat="1" applyProtection="1"/>
    <xf numFmtId="0" fontId="0" fillId="4" borderId="0" xfId="0" applyFill="1" applyProtection="1"/>
    <xf numFmtId="0" fontId="0" fillId="3" borderId="0" xfId="0" applyFill="1" applyProtection="1"/>
    <xf numFmtId="0" fontId="0" fillId="3" borderId="0" xfId="0" applyNumberFormat="1" applyFill="1" applyProtection="1"/>
    <xf numFmtId="0" fontId="0" fillId="4" borderId="0" xfId="0" applyFill="1" applyAlignment="1">
      <alignment horizontal="left"/>
    </xf>
    <xf numFmtId="0" fontId="0" fillId="0" borderId="0" xfId="0" applyAlignment="1">
      <alignment horizontal="left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wrapText="1"/>
    </xf>
    <xf numFmtId="0" fontId="0" fillId="0" borderId="0" xfId="0" applyAlignment="1">
      <alignment horizontal="left" vertical="center"/>
    </xf>
    <xf numFmtId="0" fontId="0" fillId="3" borderId="0" xfId="0" applyFill="1" applyBorder="1" applyProtection="1"/>
    <xf numFmtId="0" fontId="0" fillId="3" borderId="0" xfId="0" applyFill="1" applyBorder="1"/>
    <xf numFmtId="0" fontId="0" fillId="4" borderId="0" xfId="0" applyFill="1" applyAlignment="1" applyProtection="1">
      <alignment wrapText="1"/>
      <protection hidden="1"/>
    </xf>
    <xf numFmtId="0" fontId="0" fillId="0" borderId="0" xfId="0" applyAlignment="1" applyProtection="1">
      <alignment horizontal="center" vertical="center"/>
    </xf>
    <xf numFmtId="165" fontId="0" fillId="3" borderId="0" xfId="0" applyNumberFormat="1" applyFill="1"/>
    <xf numFmtId="0" fontId="0" fillId="0" borderId="0" xfId="0" applyAlignment="1">
      <alignment horizontal="center"/>
    </xf>
    <xf numFmtId="0" fontId="0" fillId="0" borderId="0" xfId="0" applyFont="1"/>
    <xf numFmtId="0" fontId="3" fillId="3" borderId="0" xfId="0" applyNumberFormat="1" applyFont="1" applyFill="1"/>
    <xf numFmtId="0" fontId="0" fillId="3" borderId="0" xfId="0" applyNumberFormat="1" applyFont="1" applyFill="1"/>
    <xf numFmtId="0" fontId="1" fillId="2" borderId="0" xfId="0" applyFont="1" applyFill="1" applyAlignment="1"/>
    <xf numFmtId="0" fontId="0" fillId="4" borderId="0" xfId="0" applyFont="1" applyFill="1"/>
    <xf numFmtId="0" fontId="0" fillId="3" borderId="0" xfId="0" applyNumberFormat="1" applyFill="1" applyProtection="1">
      <protection hidden="1"/>
    </xf>
    <xf numFmtId="0" fontId="0" fillId="0" borderId="0" xfId="0" applyAlignment="1" applyProtection="1">
      <alignment horizontal="left"/>
    </xf>
    <xf numFmtId="0" fontId="1" fillId="2" borderId="0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2" fillId="0" borderId="2" xfId="0" applyFont="1" applyBorder="1" applyAlignment="1" applyProtection="1">
      <alignment horizontal="center"/>
    </xf>
    <xf numFmtId="0" fontId="1" fillId="2" borderId="0" xfId="0" applyFont="1" applyFill="1" applyBorder="1" applyAlignment="1">
      <alignment horizontal="left"/>
    </xf>
    <xf numFmtId="0" fontId="2" fillId="0" borderId="3" xfId="0" applyFont="1" applyBorder="1" applyAlignment="1" applyProtection="1">
      <alignment horizontal="center"/>
    </xf>
    <xf numFmtId="0" fontId="2" fillId="0" borderId="4" xfId="0" applyFont="1" applyBorder="1" applyAlignment="1" applyProtection="1">
      <alignment horizontal="center"/>
    </xf>
    <xf numFmtId="0" fontId="2" fillId="0" borderId="5" xfId="0" applyFont="1" applyBorder="1" applyAlignment="1" applyProtection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87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  <bottom style="thin">
          <color indexed="64"/>
        </bottom>
      </border>
    </dxf>
    <dxf>
      <alignment wrapText="1" readingOrder="0"/>
    </dxf>
    <dxf>
      <fill>
        <patternFill>
          <bgColor theme="4" tint="0.79998168889431442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9" tint="-0.499984740745262"/>
      </font>
      <fill>
        <patternFill>
          <bgColor theme="9" tint="0.59996337778862885"/>
        </patternFill>
      </fill>
    </dxf>
    <dxf>
      <font>
        <b/>
        <i val="0"/>
        <color theme="6" tint="-0.499984740745262"/>
      </font>
      <fill>
        <patternFill>
          <bgColor theme="6" tint="0.39994506668294322"/>
        </patternFill>
      </fill>
    </dxf>
    <dxf>
      <border>
        <bottom style="thin">
          <color theme="4" tint="-0.2499465926084170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border>
        <bottom style="thin">
          <color theme="4" tint="-0.24994659260841701"/>
        </bottom>
        <vertical/>
        <horizontal/>
      </border>
    </dxf>
    <dxf>
      <fill>
        <patternFill>
          <bgColor rgb="FFFFFF00"/>
        </patternFill>
      </fill>
    </dxf>
    <dxf>
      <font>
        <b/>
        <i val="0"/>
        <color theme="9" tint="-0.499984740745262"/>
      </font>
      <fill>
        <patternFill>
          <bgColor theme="9" tint="0.59996337778862885"/>
        </patternFill>
      </fill>
    </dxf>
    <dxf>
      <font>
        <b/>
        <i val="0"/>
        <color theme="6" tint="-0.499984740745262"/>
      </font>
      <fill>
        <patternFill>
          <bgColor theme="6" tint="0.39994506668294322"/>
        </patternFill>
      </fill>
    </dxf>
    <dxf>
      <border>
        <bottom style="thin">
          <color theme="4" tint="-0.2499465926084170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9" tint="-0.499984740745262"/>
      </font>
      <fill>
        <patternFill>
          <bgColor theme="9" tint="0.59996337778862885"/>
        </patternFill>
      </fill>
    </dxf>
    <dxf>
      <font>
        <b/>
        <i val="0"/>
        <color theme="6" tint="-0.499984740745262"/>
      </font>
      <fill>
        <patternFill>
          <bgColor theme="6" tint="0.39994506668294322"/>
        </patternFill>
      </fill>
    </dxf>
    <dxf>
      <border>
        <bottom style="thin">
          <color theme="4" tint="-0.2499465926084170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  <dxf>
      <border>
        <bottom style="thin">
          <color theme="4" tint="-0.24994659260841701"/>
        </bottom>
        <vertical/>
        <horizontal/>
      </border>
    </dxf>
    <dxf>
      <fill>
        <patternFill>
          <bgColor theme="4" tint="0.79998168889431442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  <protection locked="1" hidden="1"/>
    </dxf>
    <dxf>
      <fill>
        <patternFill patternType="solid">
          <fgColor indexed="64"/>
          <bgColor theme="0" tint="-0.14999847407452621"/>
        </patternFill>
      </fill>
      <protection locked="1" hidden="1"/>
    </dxf>
    <dxf>
      <numFmt numFmtId="0" formatCode="General"/>
      <fill>
        <patternFill patternType="solid">
          <fgColor indexed="64"/>
          <bgColor theme="0" tint="-0.14999847407452621"/>
        </patternFill>
      </fill>
      <protection locked="1" hidden="1"/>
    </dxf>
    <dxf>
      <numFmt numFmtId="0" formatCode="General"/>
      <fill>
        <patternFill patternType="solid">
          <fgColor indexed="64"/>
          <bgColor theme="0" tint="-0.14999847407452621"/>
        </patternFill>
      </fill>
      <protection locked="1" hidden="1"/>
    </dxf>
    <dxf>
      <numFmt numFmtId="0" formatCode="General"/>
      <fill>
        <patternFill patternType="solid">
          <fgColor indexed="64"/>
          <bgColor theme="0" tint="-0.14999847407452621"/>
        </patternFill>
      </fill>
      <protection locked="1" hidden="1"/>
    </dxf>
    <dxf>
      <numFmt numFmtId="0" formatCode="General"/>
      <fill>
        <patternFill patternType="solid">
          <fgColor indexed="64"/>
          <bgColor theme="0" tint="-0.14999847407452621"/>
        </patternFill>
      </fill>
      <protection locked="1" hidden="1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  <dxf>
      <border>
        <bottom style="thin">
          <color theme="4" tint="-0.499984740745262"/>
        </bottom>
        <vertical/>
        <horizontal/>
      </border>
    </dxf>
    <dxf>
      <fill>
        <patternFill>
          <bgColor theme="4" tint="0.79998168889431442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  <protection locked="1" hidden="1"/>
    </dxf>
    <dxf>
      <fill>
        <patternFill patternType="solid">
          <fgColor indexed="64"/>
          <bgColor theme="0" tint="-0.14999847407452621"/>
        </patternFill>
      </fill>
      <protection locked="1" hidden="1"/>
    </dxf>
    <dxf>
      <numFmt numFmtId="0" formatCode="General"/>
      <fill>
        <patternFill patternType="solid">
          <fgColor indexed="64"/>
          <bgColor theme="0" tint="-0.14999847407452621"/>
        </patternFill>
      </fill>
      <protection locked="1" hidden="1"/>
    </dxf>
    <dxf>
      <numFmt numFmtId="0" formatCode="General"/>
      <fill>
        <patternFill patternType="solid">
          <fgColor indexed="64"/>
          <bgColor theme="0" tint="-0.14999847407452621"/>
        </patternFill>
      </fill>
      <protection locked="1" hidden="1"/>
    </dxf>
    <dxf>
      <numFmt numFmtId="0" formatCode="General"/>
      <fill>
        <patternFill patternType="solid">
          <fgColor indexed="64"/>
          <bgColor theme="0" tint="-0.14999847407452621"/>
        </patternFill>
      </fill>
      <protection locked="1" hidden="1"/>
    </dxf>
    <dxf>
      <numFmt numFmtId="0" formatCode="General"/>
      <fill>
        <patternFill patternType="solid">
          <fgColor indexed="64"/>
          <bgColor theme="0" tint="-0.14999847407452621"/>
        </patternFill>
      </fill>
      <protection locked="1" hidden="1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  <dxf>
      <border>
        <bottom style="thin">
          <color theme="4" tint="-0.499984740745262"/>
        </bottom>
        <vertical/>
        <horizontal/>
      </border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1" formatCode="0"/>
    </dxf>
    <dxf>
      <protection locked="1"/>
    </dxf>
    <dxf>
      <protection locked="1"/>
    </dxf>
    <dxf>
      <protection locked="1"/>
    </dxf>
    <dxf>
      <protection locked="1"/>
    </dxf>
    <dxf>
      <fill>
        <patternFill>
          <bgColor theme="4" tint="0.79998168889431442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1" formatCode="0"/>
      <fill>
        <patternFill patternType="solid">
          <fgColor indexed="64"/>
          <bgColor theme="0" tint="-0.14999847407452621"/>
        </patternFill>
      </fill>
    </dxf>
    <dxf>
      <numFmt numFmtId="165" formatCode="0.0"/>
      <fill>
        <patternFill patternType="solid">
          <fgColor indexed="64"/>
          <bgColor theme="0" tint="-0.14999847407452621"/>
        </patternFill>
      </fill>
    </dxf>
    <dxf>
      <numFmt numFmtId="19" formatCode="dd/mm/yyyy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border>
        <bottom style="thin">
          <color theme="3" tint="-0.24994659260841701"/>
        </bottom>
        <vertical/>
        <horizontal/>
      </border>
    </dxf>
    <dxf>
      <border>
        <bottom style="dashDotDot">
          <color theme="4" tint="-0.24994659260841701"/>
        </bottom>
        <vertical/>
        <horizontal/>
      </border>
    </dxf>
    <dxf>
      <fill>
        <patternFill>
          <bgColor rgb="FFFFFF00"/>
        </patternFill>
      </fill>
    </dxf>
    <dxf>
      <font>
        <b/>
        <i val="0"/>
        <color theme="9" tint="-0.499984740745262"/>
      </font>
      <fill>
        <patternFill>
          <bgColor theme="9" tint="0.79998168889431442"/>
        </patternFill>
      </fill>
    </dxf>
    <dxf>
      <numFmt numFmtId="3" formatCode="#,##0"/>
    </dxf>
    <dxf>
      <numFmt numFmtId="3" formatCode="#,##0"/>
    </dxf>
    <dxf>
      <numFmt numFmtId="3" formatCode="#,##0"/>
    </dxf>
    <dxf>
      <protection locked="1"/>
    </dxf>
    <dxf>
      <protection locked="1"/>
    </dxf>
    <dxf>
      <protection locked="1"/>
    </dxf>
    <dxf>
      <protection locked="1"/>
    </dxf>
    <dxf>
      <fill>
        <patternFill>
          <bgColor theme="4" tint="0.79998168889431442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  <dxf>
      <border>
        <bottom style="dashDotDot">
          <color theme="4" tint="-0.24994659260841701"/>
        </bottom>
        <vertical/>
        <horizontal/>
      </border>
    </dxf>
    <dxf>
      <border>
        <bottom style="thin">
          <color theme="3" tint="-0.24994659260841701"/>
        </bottom>
        <vertical/>
        <horizontal/>
      </border>
    </dxf>
    <dxf>
      <font>
        <b/>
        <i val="0"/>
        <color theme="6" tint="-0.499984740745262"/>
      </font>
      <fill>
        <patternFill>
          <bgColor theme="6" tint="0.39994506668294322"/>
        </patternFill>
      </fill>
    </dxf>
    <dxf>
      <font>
        <b/>
        <i val="0"/>
        <color theme="9" tint="-0.499984740745262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908652"/>
      <color rgb="FFD3CDB1"/>
      <color rgb="FFB0A674"/>
      <color rgb="FFBBB287"/>
      <color rgb="FF6C5200"/>
      <color rgb="FF9A7500"/>
      <color rgb="FFFFFF99"/>
      <color rgb="FFD09E00"/>
      <color rgb="FFFEFAA0"/>
      <color rgb="FFFFBE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pivotCacheDefinition" Target="pivotCache/pivotCacheDefinition6.xml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pivotCacheDefinition" Target="pivotCache/pivotCacheDefinition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29" Type="http://schemas.openxmlformats.org/officeDocument/2006/relationships/pivotCacheDefinition" Target="pivotCache/pivotCacheDefinition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pivotCacheDefinition" Target="pivotCache/pivotCacheDefinition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pivotCacheDefinition" Target="pivotCache/pivotCacheDefinition3.xml"/><Relationship Id="rId28" Type="http://schemas.openxmlformats.org/officeDocument/2006/relationships/pivotCacheDefinition" Target="pivotCache/pivotCacheDefinition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pivotCacheDefinition" Target="pivotCache/pivotCacheDefinition2.xml"/><Relationship Id="rId27" Type="http://schemas.openxmlformats.org/officeDocument/2006/relationships/pivotCacheDefinition" Target="pivotCache/pivotCacheDefinition7.xml"/><Relationship Id="rId30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Exploitation\1_PRODUCTION\35_PRIMES\Primes%201711\Prime_Novembre_Babengu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Réc"/>
      <sheetName val="Prime Réc"/>
      <sheetName val="Saisie ChargTir"/>
      <sheetName val="Prime ChargTir"/>
      <sheetName val="Saisie SAF"/>
      <sheetName val="Prime SAF"/>
      <sheetName val="Saisie Haub"/>
      <sheetName val="Prime Haub"/>
      <sheetName val="Saisie Gainage Dehane"/>
      <sheetName val="Prime Gainage Dehane"/>
      <sheetName val="Saisie Ablation Dehane"/>
      <sheetName val="Prime Ablation Dehane"/>
      <sheetName val="Saisie Haubannage Dehane"/>
      <sheetName val="Prime Haubannage Dehane"/>
      <sheetName val="Saisie Oeillet"/>
      <sheetName val="Prime Oeillet"/>
      <sheetName val="Saisie OeillPlant"/>
      <sheetName val="Prime OeillPlant"/>
      <sheetName val="Saisie Ass"/>
      <sheetName val="Prime Ass"/>
      <sheetName val="Saisie ComptPrec"/>
      <sheetName val="Prime ComptPrec"/>
      <sheetName val="Saisie Compt"/>
      <sheetName val="Prime Compt"/>
      <sheetName val="Saisie Compt Dehane"/>
      <sheetName val="Prime Compt Dehane"/>
      <sheetName val="Saisie Precal"/>
      <sheetName val="Prime Precal"/>
      <sheetName val="Saisie Precal Dehane"/>
      <sheetName val="Prime Precal Dehane"/>
      <sheetName val="Saisie Recour"/>
      <sheetName val="Prime Recour"/>
      <sheetName val="Saisie Redens"/>
      <sheetName val="Prime Redens"/>
      <sheetName val="Saisie Toil"/>
      <sheetName val="Prime Toil"/>
      <sheetName val="Saisie Station"/>
      <sheetName val="Saisie Cartons"/>
      <sheetName val="Prime Station Old"/>
      <sheetName val="Prime Station"/>
      <sheetName val="Saisie Div"/>
      <sheetName val="Prime Div"/>
      <sheetName val="Vérifications"/>
      <sheetName val="Listes"/>
      <sheetName val="Pers sans prime"/>
      <sheetName val="Matricules"/>
      <sheetName val="Synth Notes Primes"/>
      <sheetName val="Prime_Novembre_Babengue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/>
      <sheetData sheetId="44" refreshError="1"/>
      <sheetData sheetId="45" refreshError="1"/>
      <sheetData sheetId="46" refreshError="1"/>
      <sheetData sheetId="4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_rels/pivotCacheDefinition7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7.xml"/></Relationships>
</file>

<file path=xl/pivotCache/_rels/pivotCacheDefinition8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8.xml"/></Relationships>
</file>

<file path=xl/pivotCache/_rels/pivotCacheDefinition9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9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3081.423448611109" createdVersion="5" refreshedVersion="3" minRefreshableVersion="3" recordCount="190">
  <cacheSource type="worksheet">
    <worksheetSource name="Tableau22"/>
  </cacheSource>
  <cacheFields count="44">
    <cacheField name="Nom" numFmtId="0">
      <sharedItems count="54">
        <s v="ADU TATA"/>
        <s v="BANEN ELOCK"/>
        <s v="LONLA"/>
        <s v="MPIKIH ASSOUE"/>
        <s v="DEMEGNE"/>
        <s v="DJADEU"/>
        <s v="KALEU"/>
        <s v="NOUBOUDEM"/>
        <s v="DOTENG"/>
        <s v="EBONGUE NDOKO"/>
        <s v="KANGMO"/>
        <s v="ENOUNE"/>
        <s v="EWANE ESSOH"/>
        <s v="MFEM"/>
        <s v="GAMUA"/>
        <s v="KONG BIYO"/>
        <s v="MBEPONG"/>
        <s v="MBOM"/>
        <s v="NGEH GIEMNDA"/>
        <s v="NGNINTEDEM TIKENG"/>
        <s v="NGOLONG NGOLONG"/>
        <s v="NOGHO DIFFO"/>
        <s v="NOMEGNE"/>
        <s v="NTOME"/>
        <s v="SOH"/>
        <s v="TCHOUTA NKANDA"/>
        <s v="TEPOBOP"/>
        <s v="THIRVERGUIN"/>
        <s v="VUYUNGTE"/>
        <s v="YEMELI"/>
        <s v="YOCWA DIGHOU"/>
        <s v="DEMLABING TCHOUMBA"/>
        <s v="HEMEMBOU CHE"/>
        <s v="TCHATCHUE"/>
        <s v="KOUGOUMO TEDONGMO"/>
        <s v="FOFIE MAFOUO"/>
        <s v="DIKOBO KEMBE"/>
        <s v="NZOUTCHO"/>
        <s v="NGANDJUI NG"/>
        <s v="TCHANTE"/>
        <s v="ONDO NYAME"/>
        <s v="BALFELI MOUKOL"/>
        <s v="NKONDE"/>
        <s v="FOTSING"/>
        <s v="INGUM"/>
        <s v="MOMBE"/>
        <s v="NDEMA"/>
        <s v="NJANJI"/>
        <s v="SAHO NOUMENI"/>
        <s v="NGUEDIA NDONFACK"/>
        <s v="KWAMENI"/>
        <s v="MEZOPO TETANG"/>
        <s v="TASSOU"/>
        <s v=""/>
      </sharedItems>
    </cacheField>
    <cacheField name="Prénom" numFmtId="0">
      <sharedItems count="72">
        <s v="GILBERT"/>
        <s v="JEAN GAEL"/>
        <s v="ENGELINE"/>
        <s v="VIVIANE"/>
        <s v="MICAELLE"/>
        <s v="FIDELIX MAGLOIRE"/>
        <s v="CHRISTOPHE"/>
        <s v="CLAUTILDE STEPHANIE"/>
        <s v="ABDIAS CHRISTIAN"/>
        <s v="MARTIN"/>
        <s v="IGNES MIREILLE"/>
        <s v="CIRIACK"/>
        <s v="CYRILLE"/>
        <s v="RIGOBERT"/>
        <s v="SMITH SAMA"/>
        <s v="PATRICE"/>
        <s v="CHRISTIAN BRICE"/>
        <s v="DIVINE"/>
        <s v="JOHNSON"/>
        <s v="MARCEL"/>
        <s v="DANIEL ARMAND"/>
        <s v="VICTOR"/>
        <s v="ALAIN BASILE"/>
        <s v="JEAN"/>
        <s v="EMMANUEL"/>
        <s v="HYDRIX YANNICK"/>
        <s v="AUSKAR"/>
        <s v="."/>
        <s v="DENIS"/>
        <s v="OLIVIER"/>
        <s v="HILAIRE"/>
        <s v="ULRICH DAVY"/>
        <s v="BASSY"/>
        <s v="ARNAUD"/>
        <s v="ZACHARIE"/>
        <s v="CARINE VANESSA"/>
        <s v="CLOVIS"/>
        <s v="HIOJSEN ROMEL"/>
        <s v="KEVIN P"/>
        <s v="MBOCK"/>
        <s v="AARON"/>
        <s v="WILSON NUNINU"/>
        <s v="BASILE"/>
        <s v="SYLVAIN"/>
        <s v="J"/>
        <s v="ARMEL"/>
        <s v="FABRICE"/>
        <s v="JUNIOR"/>
        <s v=""/>
        <s v="Prime Production" u="1"/>
        <s v="Nb de personnes ratio" u="1"/>
        <s v="THOMAS" u="1"/>
        <s v="MAURICE" u="1"/>
        <s v="Prime Carton" u="1"/>
        <s v="ANDRE" u="1"/>
        <s v="AMBROISE" u="1"/>
        <s v="WILLIE VALERIE" u="1"/>
        <s v="FERDINAND" u="1"/>
        <s v="Nb pers total" u="1"/>
        <s v="DIDAS" u="1"/>
        <s v="Nb de palettes" u="1"/>
        <s v="BERNARD" u="1"/>
        <s v="ORILIEN BEZENG" u="1"/>
        <s v="Nb de personnes" u="1"/>
        <s v="Prime Rendement" u="1"/>
        <s v="CHRISTIAN" u="1"/>
        <s v="Ration P/Hj" u="1"/>
        <s v="CEDRIC BOAZ" u="1"/>
        <s v="JOEL" u="1"/>
        <s v="MOISE" u="1"/>
        <s v="OUMAROU" u="1"/>
        <s v="JEAN BERTIN" u="1"/>
      </sharedItems>
    </cacheField>
    <cacheField name="Matricule" numFmtId="0">
      <sharedItems containsString="0" containsBlank="1" containsNumber="1" containsInteger="1" minValue="100115" maxValue="945312" count="69">
        <n v="830310"/>
        <n v="775103"/>
        <n v="940345"/>
        <n v="775209"/>
        <n v="833866"/>
        <n v="775021"/>
        <n v="700926"/>
        <n v="760789"/>
        <n v="921215"/>
        <n v="775023"/>
        <n v="921243"/>
        <n v="760786"/>
        <n v="802345"/>
        <n v="800435"/>
        <n v="925001"/>
        <n v="925131"/>
        <n v="400358"/>
        <n v="760253"/>
        <n v="802331"/>
        <n v="775110"/>
        <n v="775050"/>
        <n v="918914"/>
        <n v="813008"/>
        <n v="922515"/>
        <n v="760702"/>
        <n v="760559"/>
        <n v="925261"/>
        <n v="775031"/>
        <n v="700989"/>
        <n v="925128"/>
        <n v="760244"/>
        <n v="820163"/>
        <n v="920817"/>
        <n v="775418"/>
        <n v="775412"/>
        <n v="925267"/>
        <n v="775414"/>
        <n v="775505"/>
        <n v="925400"/>
        <n v="920101"/>
        <n v="920801"/>
        <n v="920706"/>
        <n v="925405"/>
        <n v="775136"/>
        <n v="820622"/>
        <n v="775149"/>
        <n v="775150"/>
        <n v="760556"/>
        <n v="920918"/>
        <n v="760781"/>
        <n v="760797"/>
        <n v="775208"/>
        <n v="760778"/>
        <m/>
        <n v="700498" u="1"/>
        <n v="810692" u="1"/>
        <n v="900223" u="1"/>
        <n v="865114" u="1"/>
        <n v="740582" u="1"/>
        <n v="945312" u="1"/>
        <n v="740554" u="1"/>
        <n v="740023" u="1"/>
        <n v="740243" u="1"/>
        <n v="740247" u="1"/>
        <n v="711032" u="1"/>
        <n v="100115" u="1"/>
        <n v="740143" u="1"/>
        <n v="801383" u="1"/>
        <n v="811714" u="1"/>
      </sharedItems>
    </cacheField>
    <cacheField name="20/11/2017" numFmtId="0">
      <sharedItems containsBlank="1"/>
    </cacheField>
    <cacheField name="21/11/2017" numFmtId="0">
      <sharedItems containsBlank="1"/>
    </cacheField>
    <cacheField name="22/11/2017" numFmtId="0">
      <sharedItems containsBlank="1"/>
    </cacheField>
    <cacheField name="23/11/2017" numFmtId="0">
      <sharedItems containsBlank="1"/>
    </cacheField>
    <cacheField name="24/11/2017" numFmtId="0">
      <sharedItems containsBlank="1"/>
    </cacheField>
    <cacheField name="25/11/2017" numFmtId="0">
      <sharedItems containsBlank="1"/>
    </cacheField>
    <cacheField name="26/11/2017" numFmtId="0">
      <sharedItems containsNonDate="0" containsString="0" containsBlank="1"/>
    </cacheField>
    <cacheField name="27/11/2017" numFmtId="0">
      <sharedItems containsBlank="1"/>
    </cacheField>
    <cacheField name="28/11/2017" numFmtId="0">
      <sharedItems containsBlank="1"/>
    </cacheField>
    <cacheField name="29/11/2017" numFmtId="0">
      <sharedItems containsBlank="1"/>
    </cacheField>
    <cacheField name="30/11/2017" numFmtId="0">
      <sharedItems containsBlank="1"/>
    </cacheField>
    <cacheField name="01/12/2017" numFmtId="0">
      <sharedItems containsBlank="1"/>
    </cacheField>
    <cacheField name="02/12/2017" numFmtId="0">
      <sharedItems containsBlank="1"/>
    </cacheField>
    <cacheField name="03/12/2017" numFmtId="0">
      <sharedItems containsNonDate="0" containsString="0" containsBlank="1"/>
    </cacheField>
    <cacheField name="04/12/2017" numFmtId="0">
      <sharedItems containsBlank="1"/>
    </cacheField>
    <cacheField name="05/12/2018" numFmtId="0">
      <sharedItems containsBlank="1"/>
    </cacheField>
    <cacheField name="06/12/2018" numFmtId="0">
      <sharedItems containsBlank="1"/>
    </cacheField>
    <cacheField name="07/12/2017" numFmtId="0">
      <sharedItems containsBlank="1"/>
    </cacheField>
    <cacheField name="08/12/2017" numFmtId="0">
      <sharedItems containsBlank="1"/>
    </cacheField>
    <cacheField name="09/12/2017" numFmtId="0">
      <sharedItems containsBlank="1"/>
    </cacheField>
    <cacheField name="10/12/2017" numFmtId="0">
      <sharedItems containsNonDate="0" containsString="0" containsBlank="1"/>
    </cacheField>
    <cacheField name="11/12/2017" numFmtId="0">
      <sharedItems containsNonDate="0" containsString="0" containsBlank="1"/>
    </cacheField>
    <cacheField name="12/12/2017" numFmtId="0">
      <sharedItems containsNonDate="0" containsString="0" containsBlank="1"/>
    </cacheField>
    <cacheField name="13/12/2017" numFmtId="0">
      <sharedItems containsNonDate="0" containsString="0" containsBlank="1"/>
    </cacheField>
    <cacheField name="14/12/2017" numFmtId="0">
      <sharedItems containsNonDate="0" containsString="0" containsBlank="1"/>
    </cacheField>
    <cacheField name="15/12/2017" numFmtId="0">
      <sharedItems containsNonDate="0" containsString="0" containsBlank="1"/>
    </cacheField>
    <cacheField name="16/12/2017" numFmtId="0">
      <sharedItems containsNonDate="0" containsString="0" containsBlank="1"/>
    </cacheField>
    <cacheField name="17/12/2017" numFmtId="0">
      <sharedItems containsNonDate="0" containsString="0" containsBlank="1"/>
    </cacheField>
    <cacheField name="Colonne1" numFmtId="0">
      <sharedItems containsNonDate="0" containsString="0" containsBlank="1"/>
    </cacheField>
    <cacheField name="Colonne2" numFmtId="0">
      <sharedItems containsNonDate="0" containsString="0" containsBlank="1"/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Colonne6" numFmtId="0">
      <sharedItems containsNonDate="0" containsString="0" containsBlank="1"/>
    </cacheField>
    <cacheField name="Colonne7" numFmtId="0">
      <sharedItems containsBlank="1"/>
    </cacheField>
    <cacheField name="Nb de jours travaillés" numFmtId="164">
      <sharedItems containsSemiMixedTypes="0" containsString="0" containsNumber="1" containsInteger="1" minValue="0" maxValue="18"/>
    </cacheField>
    <cacheField name="Prime Carton" numFmtId="164">
      <sharedItems containsSemiMixedTypes="0" containsString="0" containsNumber="1" minValue="0" maxValue="15243.893872787403"/>
    </cacheField>
    <cacheField name="Prime Production" numFmtId="164">
      <sharedItems containsSemiMixedTypes="0" containsString="0" containsNumber="1" containsInteger="1" minValue="0" maxValue="18000"/>
    </cacheField>
    <cacheField name="Prime Rendement" numFmtId="164">
      <sharedItems containsSemiMixedTypes="0" containsString="0" containsNumber="1" containsInteger="1" minValue="0" maxValue="4920"/>
    </cacheField>
    <cacheField name="Prime Totale" numFmtId="164">
      <sharedItems containsSemiMixedTypes="0" containsString="0" containsNumber="1" minValue="0" maxValue="38163.893872787405"/>
    </cacheField>
    <cacheField name="Doublon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SER" refreshedDate="43081.423448958332" createdVersion="5" refreshedVersion="3" minRefreshableVersion="3" recordCount="999">
  <cacheSource type="worksheet">
    <worksheetSource name="Tableau3"/>
  </cacheSource>
  <cacheFields count="16">
    <cacheField name="Mois" numFmtId="0">
      <sharedItems/>
    </cacheField>
    <cacheField name="Semaine" numFmtId="0">
      <sharedItems containsMixedTypes="1" containsNumber="1" containsInteger="1" minValue="34" maxValue="49" count="6">
        <n v="47"/>
        <n v="48"/>
        <n v="49"/>
        <s v=""/>
        <n v="34" u="1"/>
        <n v="35" u="1"/>
      </sharedItems>
    </cacheField>
    <cacheField name="Noms" numFmtId="0">
      <sharedItems count="17">
        <s v="DJAMPOU DJAMPOU"/>
        <s v="NTOUMBA"/>
        <s v="BOULOCK LACTIO"/>
        <s v="NGUEDIA NDONFACK"/>
        <s v="NDASSI"/>
        <s v="TASSOU"/>
        <s v="SONG"/>
        <s v="KOUO"/>
        <s v="NGANMOU WAPET"/>
        <s v="KWAMENI"/>
        <s v="TCHAPDE T."/>
        <s v=""/>
        <s v="KONGNSO" u="1"/>
        <s v="EYEN BATAMANAK" u="1"/>
        <s v="ERIC NFOR" u="1"/>
        <s v="EWANE EPOH" u="1"/>
        <s v="SANGO" u="1"/>
      </sharedItems>
    </cacheField>
    <cacheField name="Prénoms" numFmtId="0">
      <sharedItems count="16">
        <s v="VICTOR"/>
        <s v="HERVE ROLAND"/>
        <s v="SEVERIN NOEL"/>
        <s v="ARMEL"/>
        <s v="FRANKI BRICE"/>
        <s v="FABRICE"/>
        <s v="JEROME JULIO"/>
        <s v="ABRAHAM"/>
        <s v="JEAN LOUIS"/>
        <s v="FRANCK P."/>
        <s v=""/>
        <s v="MAURICE" u="1"/>
        <s v="TIMOTHEE" u="1"/>
        <s v="OSCAR" u="1"/>
        <s v="VALENTINE M." u="1"/>
        <s v="." u="1"/>
      </sharedItems>
    </cacheField>
    <cacheField name="DateMatricule" numFmtId="0">
      <sharedItems/>
    </cacheField>
    <cacheField name="Date" numFmtId="14">
      <sharedItems containsNonDate="0" containsDate="1" containsString="0" containsBlank="1" minDate="2017-08-21T00:00:00" maxDate="2017-12-10T00:00:00" count="27">
        <d v="2017-11-20T00:00:00"/>
        <d v="2017-11-21T00:00:00"/>
        <d v="2017-11-22T00:00:00"/>
        <d v="2017-11-23T00:00:00"/>
        <d v="2017-11-24T00:00:00"/>
        <d v="2017-11-25T00:00:00"/>
        <d v="2017-11-27T00:00:00"/>
        <d v="2017-11-28T00:00:00"/>
        <d v="2017-11-29T00:00:00"/>
        <d v="2017-11-30T00:00:00"/>
        <d v="2017-12-01T00:00:00"/>
        <d v="2017-12-02T00:00:00"/>
        <d v="2017-12-04T00:00:00"/>
        <d v="2017-12-05T00:00:00"/>
        <d v="2017-12-06T00:00:00"/>
        <d v="2017-12-07T00:00:00"/>
        <d v="2017-12-08T00:00:00"/>
        <d v="2017-12-09T00:00:00"/>
        <m/>
        <d v="2017-08-25T00:00:00" u="1"/>
        <d v="2017-08-23T00:00:00" u="1"/>
        <d v="2017-08-28T00:00:00" u="1"/>
        <d v="2017-08-21T00:00:00" u="1"/>
        <d v="2017-08-26T00:00:00" u="1"/>
        <d v="2017-08-24T00:00:00" u="1"/>
        <d v="2017-08-29T00:00:00" u="1"/>
        <d v="2017-08-22T00:00:00" u="1"/>
      </sharedItems>
    </cacheField>
    <cacheField name="Front" numFmtId="0">
      <sharedItems containsString="0" containsBlank="1" containsNumber="1" containsInteger="1" minValue="1" maxValue="2"/>
    </cacheField>
    <cacheField name="Matricule" numFmtId="0">
      <sharedItems containsString="0" containsBlank="1" containsNumber="1" containsInteger="1" minValue="100115" maxValue="925408" count="17">
        <n v="735381"/>
        <n v="920707"/>
        <n v="700238"/>
        <n v="760781"/>
        <n v="775417"/>
        <n v="760778"/>
        <n v="820931"/>
        <n v="760777"/>
        <n v="760620"/>
        <n v="760797"/>
        <n v="925408"/>
        <m/>
        <n v="725096" u="1"/>
        <n v="725211" u="1"/>
        <n v="715042" u="1"/>
        <n v="100115" u="1"/>
        <n v="700314" u="1"/>
      </sharedItems>
    </cacheField>
    <cacheField name="Moyenne Régimes" numFmtId="165">
      <sharedItems containsSemiMixedTypes="0" containsString="0" containsNumber="1" minValue="0" maxValue="108.5"/>
    </cacheField>
    <cacheField name="Nb de jours travaillés" numFmtId="1">
      <sharedItems containsSemiMixedTypes="0" containsString="0" containsNumber="1" containsInteger="1" minValue="0" maxValue="1"/>
    </cacheField>
    <cacheField name="Nb de jours &gt; 60" numFmtId="0">
      <sharedItems containsSemiMixedTypes="0" containsString="0" containsNumber="1" containsInteger="1" minValue="0" maxValue="1"/>
    </cacheField>
    <cacheField name="Nb de régimes &gt; 60" numFmtId="0">
      <sharedItems containsSemiMixedTypes="0" containsString="0" containsNumber="1" minValue="0" maxValue="48.5"/>
    </cacheField>
    <cacheField name="Prime production" numFmtId="0">
      <sharedItems containsSemiMixedTypes="0" containsString="0" containsNumber="1" containsInteger="1" minValue="0" maxValue="1000"/>
    </cacheField>
    <cacheField name="Prime rendement" numFmtId="0">
      <sharedItems containsSemiMixedTypes="0" containsString="0" containsNumber="1" containsInteger="1" minValue="0" maxValue="1960"/>
    </cacheField>
    <cacheField name="Prime Totale" numFmtId="0">
      <sharedItems containsSemiMixedTypes="0" containsString="0" containsNumber="1" containsInteger="1" minValue="0" maxValue="2960"/>
    </cacheField>
    <cacheField name="Doublon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SER" refreshedDate="43081.423449305556" createdVersion="5" refreshedVersion="3" minRefreshableVersion="3" recordCount="999">
  <cacheSource type="worksheet">
    <worksheetSource name="Tableau415"/>
  </cacheSource>
  <cacheFields count="20">
    <cacheField name="Mois" numFmtId="0">
      <sharedItems/>
    </cacheField>
    <cacheField name="Noms" numFmtId="0">
      <sharedItems count="1">
        <s v=""/>
      </sharedItems>
    </cacheField>
    <cacheField name="Prénoms" numFmtId="0">
      <sharedItems count="1">
        <s v=""/>
      </sharedItems>
    </cacheField>
    <cacheField name="DateMatricule" numFmtId="0">
      <sharedItems/>
    </cacheField>
    <cacheField name="Semaine" numFmtId="0">
      <sharedItems containsNonDate="0" containsString="0" containsBlank="1" count="1">
        <m/>
      </sharedItems>
    </cacheField>
    <cacheField name="Monome" numFmtId="0">
      <sharedItems containsNonDate="0" containsString="0" containsBlank="1"/>
    </cacheField>
    <cacheField name="Matricule" numFmtId="0">
      <sharedItems containsNonDate="0" containsString="0" containsBlank="1" count="1">
        <m/>
      </sharedItems>
    </cacheField>
    <cacheField name="Lundi" numFmtId="0">
      <sharedItems containsNonDate="0" containsString="0" containsBlank="1"/>
    </cacheField>
    <cacheField name="Mardi" numFmtId="0">
      <sharedItems containsNonDate="0" containsString="0" containsBlank="1"/>
    </cacheField>
    <cacheField name="Mercredi" numFmtId="0">
      <sharedItems containsNonDate="0" containsString="0" containsBlank="1"/>
    </cacheField>
    <cacheField name="Jeudi" numFmtId="0">
      <sharedItems containsNonDate="0" containsString="0" containsBlank="1"/>
    </cacheField>
    <cacheField name="Vendredi" numFmtId="0">
      <sharedItems containsNonDate="0" containsString="0" containsBlank="1"/>
    </cacheField>
    <cacheField name="Samedi" numFmtId="0">
      <sharedItems containsNonDate="0" containsString="0" containsBlank="1"/>
    </cacheField>
    <cacheField name="Dimanche" numFmtId="0">
      <sharedItems containsNonDate="0" containsString="0" containsBlank="1"/>
    </cacheField>
    <cacheField name="Nb de jours travaillés" numFmtId="0">
      <sharedItems containsSemiMixedTypes="0" containsString="0" containsNumber="1" containsInteger="1" minValue="0" maxValue="0"/>
    </cacheField>
    <cacheField name="Nb de fleurs safée" numFmtId="0">
      <sharedItems containsSemiMixedTypes="0" containsString="0" containsNumber="1" containsInteger="1" minValue="0" maxValue="0"/>
    </cacheField>
    <cacheField name="Prime production" numFmtId="0">
      <sharedItems containsSemiMixedTypes="0" containsString="0" containsNumber="1" containsInteger="1" minValue="0" maxValue="0"/>
    </cacheField>
    <cacheField name="Prime rendement" numFmtId="0">
      <sharedItems containsSemiMixedTypes="0" containsString="0" containsNumber="1" containsInteger="1" minValue="0" maxValue="0"/>
    </cacheField>
    <cacheField name="Prime Totale" numFmtId="0">
      <sharedItems containsSemiMixedTypes="0" containsString="0" containsNumber="1" containsInteger="1" minValue="0" maxValue="0"/>
    </cacheField>
    <cacheField name="Doublon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USER" refreshedDate="43081.423449305556" createdVersion="5" refreshedVersion="3" minRefreshableVersion="3" recordCount="999">
  <cacheSource type="worksheet">
    <worksheetSource name="Tableau41516"/>
  </cacheSource>
  <cacheFields count="20">
    <cacheField name="Mois" numFmtId="0">
      <sharedItems/>
    </cacheField>
    <cacheField name="Noms" numFmtId="0">
      <sharedItems count="1">
        <s v=""/>
      </sharedItems>
    </cacheField>
    <cacheField name="Prénoms" numFmtId="0">
      <sharedItems count="1">
        <s v=""/>
      </sharedItems>
    </cacheField>
    <cacheField name="DateMatricule" numFmtId="0">
      <sharedItems/>
    </cacheField>
    <cacheField name="Semaine" numFmtId="0">
      <sharedItems containsNonDate="0" containsString="0" containsBlank="1" count="1">
        <m/>
      </sharedItems>
    </cacheField>
    <cacheField name="Monome" numFmtId="0">
      <sharedItems containsNonDate="0" containsString="0" containsBlank="1"/>
    </cacheField>
    <cacheField name="Matricule" numFmtId="0">
      <sharedItems containsNonDate="0" containsString="0" containsBlank="1" count="1">
        <m/>
      </sharedItems>
    </cacheField>
    <cacheField name="Lundi" numFmtId="0">
      <sharedItems containsNonDate="0" containsString="0" containsBlank="1"/>
    </cacheField>
    <cacheField name="Mardi" numFmtId="0">
      <sharedItems containsNonDate="0" containsString="0" containsBlank="1"/>
    </cacheField>
    <cacheField name="Mercredi" numFmtId="0">
      <sharedItems containsNonDate="0" containsString="0" containsBlank="1"/>
    </cacheField>
    <cacheField name="Jeudi" numFmtId="0">
      <sharedItems containsNonDate="0" containsString="0" containsBlank="1"/>
    </cacheField>
    <cacheField name="Vendredi" numFmtId="0">
      <sharedItems containsNonDate="0" containsString="0" containsBlank="1"/>
    </cacheField>
    <cacheField name="Samedi" numFmtId="0">
      <sharedItems containsNonDate="0" containsString="0" containsBlank="1"/>
    </cacheField>
    <cacheField name="Dimanche" numFmtId="0">
      <sharedItems containsNonDate="0" containsString="0" containsBlank="1"/>
    </cacheField>
    <cacheField name="Nb de jours travaillés" numFmtId="0">
      <sharedItems containsSemiMixedTypes="0" containsString="0" containsNumber="1" containsInteger="1" minValue="0" maxValue="0"/>
    </cacheField>
    <cacheField name="Nb de fleurs safée" numFmtId="0">
      <sharedItems containsSemiMixedTypes="0" containsString="0" containsNumber="1" containsInteger="1" minValue="0" maxValue="0"/>
    </cacheField>
    <cacheField name="Prime production" numFmtId="0">
      <sharedItems containsSemiMixedTypes="0" containsString="0" containsNumber="1" containsInteger="1" minValue="0" maxValue="0"/>
    </cacheField>
    <cacheField name="Prime rendement" numFmtId="0">
      <sharedItems containsSemiMixedTypes="0" containsString="0" containsNumber="1" containsInteger="1" minValue="0" maxValue="0"/>
    </cacheField>
    <cacheField name="Prime Totale" numFmtId="0">
      <sharedItems containsSemiMixedTypes="0" containsString="0" containsNumber="1" containsInteger="1" minValue="0" maxValue="0"/>
    </cacheField>
    <cacheField name="Doublon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USER" refreshedDate="43081.423449421294" createdVersion="5" refreshedVersion="3" minRefreshableVersion="3" recordCount="999">
  <cacheSource type="worksheet">
    <worksheetSource name="Tableau517"/>
  </cacheSource>
  <cacheFields count="20">
    <cacheField name="Mois" numFmtId="0">
      <sharedItems/>
    </cacheField>
    <cacheField name="Noms" numFmtId="0">
      <sharedItems count="1">
        <s v=""/>
      </sharedItems>
    </cacheField>
    <cacheField name="Prénoms" numFmtId="0">
      <sharedItems count="1">
        <s v=""/>
      </sharedItems>
    </cacheField>
    <cacheField name="DateMatricule" numFmtId="0">
      <sharedItems/>
    </cacheField>
    <cacheField name="Semaine" numFmtId="0">
      <sharedItems containsNonDate="0" containsString="0" containsBlank="1" count="1">
        <m/>
      </sharedItems>
    </cacheField>
    <cacheField name="Monome" numFmtId="0">
      <sharedItems containsNonDate="0" containsString="0" containsBlank="1"/>
    </cacheField>
    <cacheField name="Matricule" numFmtId="0">
      <sharedItems containsNonDate="0" containsString="0" containsBlank="1" count="1">
        <m/>
      </sharedItems>
    </cacheField>
    <cacheField name="Lundi" numFmtId="0">
      <sharedItems containsNonDate="0" containsString="0" containsBlank="1"/>
    </cacheField>
    <cacheField name="Mardi" numFmtId="0">
      <sharedItems containsNonDate="0" containsString="0" containsBlank="1"/>
    </cacheField>
    <cacheField name="Mercredi" numFmtId="0">
      <sharedItems containsNonDate="0" containsString="0" containsBlank="1"/>
    </cacheField>
    <cacheField name="Jeudi" numFmtId="0">
      <sharedItems containsNonDate="0" containsString="0" containsBlank="1"/>
    </cacheField>
    <cacheField name="Vendredi" numFmtId="0">
      <sharedItems containsNonDate="0" containsString="0" containsBlank="1"/>
    </cacheField>
    <cacheField name="Samedi" numFmtId="0">
      <sharedItems containsNonDate="0" containsString="0" containsBlank="1"/>
    </cacheField>
    <cacheField name="Dimanche" numFmtId="0">
      <sharedItems containsNonDate="0" containsString="0" containsBlank="1"/>
    </cacheField>
    <cacheField name="Nb de jours travaillés" numFmtId="0">
      <sharedItems containsSemiMixedTypes="0" containsString="0" containsNumber="1" containsInteger="1" minValue="0" maxValue="0"/>
    </cacheField>
    <cacheField name="Nb de fleurs haubannée" numFmtId="0">
      <sharedItems containsSemiMixedTypes="0" containsString="0" containsNumber="1" containsInteger="1" minValue="0" maxValue="0"/>
    </cacheField>
    <cacheField name="Prime production" numFmtId="0">
      <sharedItems containsSemiMixedTypes="0" containsString="0" containsNumber="1" containsInteger="1" minValue="0" maxValue="0"/>
    </cacheField>
    <cacheField name="Prime rendement" numFmtId="0">
      <sharedItems containsSemiMixedTypes="0" containsString="0" containsNumber="1" containsInteger="1" minValue="0" maxValue="0"/>
    </cacheField>
    <cacheField name="Prime Totale" numFmtId="0">
      <sharedItems containsSemiMixedTypes="0" containsString="0" containsNumber="1" containsInteger="1" minValue="0" maxValue="0"/>
    </cacheField>
    <cacheField name="Doublon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USER" refreshedDate="43081.423450231479" createdVersion="5" refreshedVersion="3" minRefreshableVersion="3" recordCount="998">
  <cacheSource type="worksheet">
    <worksheetSource name="Tableau8"/>
  </cacheSource>
  <cacheFields count="20">
    <cacheField name="Mois" numFmtId="0">
      <sharedItems/>
    </cacheField>
    <cacheField name="Noms" numFmtId="0">
      <sharedItems count="7">
        <s v=""/>
        <s v="KONGNSO" u="1"/>
        <s v="NGUELO" u="1"/>
        <s v="KANJO" u="1"/>
        <s v="BIKECK KONG" u="1"/>
        <s v="NNANE SONNE" u="1"/>
        <s v="NGONG" u="1"/>
      </sharedItems>
    </cacheField>
    <cacheField name="Prénoms" numFmtId="0">
      <sharedItems count="7">
        <s v=""/>
        <s v="MAURICE" u="1"/>
        <s v="ANDRE" u="1"/>
        <s v="DIDAS" u="1"/>
        <s v="BERNARD" u="1"/>
        <s v="IVO" u="1"/>
        <s v="OUMAROU" u="1"/>
      </sharedItems>
    </cacheField>
    <cacheField name="DateMatricule" numFmtId="0">
      <sharedItems/>
    </cacheField>
    <cacheField name="Semaine" numFmtId="0">
      <sharedItems containsNonDate="0" containsString="0" containsBlank="1" containsNumber="1" containsInteger="1" minValue="30" maxValue="35" count="7">
        <m/>
        <n v="34" u="1"/>
        <n v="33" u="1"/>
        <n v="35" u="1"/>
        <n v="30" u="1"/>
        <n v="31" u="1"/>
        <n v="32" u="1"/>
      </sharedItems>
    </cacheField>
    <cacheField name="Monome" numFmtId="0">
      <sharedItems containsNonDate="0" containsString="0" containsBlank="1"/>
    </cacheField>
    <cacheField name="Matricule" numFmtId="0">
      <sharedItems containsNonDate="0" containsString="0" containsBlank="1" containsNumber="1" containsInteger="1" minValue="100115" maxValue="865114" count="7">
        <m/>
        <n v="865114" u="1"/>
        <n v="740023" u="1"/>
        <n v="740243" u="1"/>
        <n v="100115" u="1"/>
        <n v="801383" u="1"/>
        <n v="821051" u="1"/>
      </sharedItems>
    </cacheField>
    <cacheField name="Contrat Confiance" numFmtId="0">
      <sharedItems containsNonDate="0" containsString="0" containsBlank="1"/>
    </cacheField>
    <cacheField name="Lundi" numFmtId="0">
      <sharedItems containsNonDate="0" containsString="0" containsBlank="1"/>
    </cacheField>
    <cacheField name="Mardi" numFmtId="0">
      <sharedItems containsNonDate="0" containsString="0" containsBlank="1"/>
    </cacheField>
    <cacheField name="Jeudi" numFmtId="0">
      <sharedItems containsNonDate="0" containsString="0" containsBlank="1"/>
    </cacheField>
    <cacheField name="Vendredi" numFmtId="0">
      <sharedItems containsNonDate="0" containsString="0" containsBlank="1"/>
    </cacheField>
    <cacheField name="Total Tour 1" numFmtId="0">
      <sharedItems/>
    </cacheField>
    <cacheField name="Total Tour 2" numFmtId="0">
      <sharedItems/>
    </cacheField>
    <cacheField name="Nb de jours travaillés" numFmtId="0">
      <sharedItems containsSemiMixedTypes="0" containsString="0" containsNumber="1" containsInteger="1" minValue="0" maxValue="0"/>
    </cacheField>
    <cacheField name="Surface totale" numFmtId="0">
      <sharedItems/>
    </cacheField>
    <cacheField name="Prime production" numFmtId="0">
      <sharedItems containsSemiMixedTypes="0" containsString="0" containsNumber="1" containsInteger="1" minValue="0" maxValue="0"/>
    </cacheField>
    <cacheField name="Prime rendement" numFmtId="0">
      <sharedItems containsSemiMixedTypes="0" containsString="0" containsNumber="1" containsInteger="1" minValue="0" maxValue="0"/>
    </cacheField>
    <cacheField name="Prime totale" numFmtId="0">
      <sharedItems containsSemiMixedTypes="0" containsString="0" containsNumber="1" containsInteger="1" minValue="0" maxValue="0"/>
    </cacheField>
    <cacheField name="Doublon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r:id="rId1" refreshedBy="USER" refreshedDate="43081.423451273149" createdVersion="5" refreshedVersion="3" minRefreshableVersion="3" recordCount="1499">
  <cacheSource type="worksheet">
    <worksheetSource name="Tableau1"/>
  </cacheSource>
  <cacheFields count="17">
    <cacheField name="Mois" numFmtId="0">
      <sharedItems/>
    </cacheField>
    <cacheField name="Semaine" numFmtId="0">
      <sharedItems containsMixedTypes="1" containsNumber="1" containsInteger="1" minValue="34" maxValue="49" count="6">
        <n v="47"/>
        <n v="48"/>
        <n v="49"/>
        <s v=""/>
        <n v="34" u="1"/>
        <n v="35" u="1"/>
      </sharedItems>
    </cacheField>
    <cacheField name="Noms" numFmtId="0">
      <sharedItems count="48">
        <s v="MEZOPO TETANG"/>
        <s v="KWAMENI"/>
        <s v="DJOFANG"/>
        <s v="TCHAPDE T."/>
        <s v="KENGAH MBOMBA"/>
        <s v="TASSOU"/>
        <s v="BOULOCK LACTIO"/>
        <s v="NOKO NOKO"/>
        <s v="KOUO"/>
        <s v="OLIVIER KAM"/>
        <s v="NJOUONGUE"/>
        <s v="NDASSI"/>
        <s v="NGUEDIA NDONFACK"/>
        <s v="BANIEM"/>
        <s v="TCHINDA MELAH"/>
        <s v="NGANMOU WAPET"/>
        <s v="KENDZO"/>
        <s v="FOKOUA"/>
        <s v="FEYEP"/>
        <s v="SONG"/>
        <s v=""/>
        <s v="TALLA" u="1"/>
        <s v="KONGNSO" u="1"/>
        <s v="TROUBLE" u="1"/>
        <s v="KPWE" u="1"/>
        <s v="YEMATA" u="1"/>
        <s v="NGWE KELVIN" u="1"/>
        <s v="WUMFE KUYONG" u="1"/>
        <s v="BADJAMMA" u="1"/>
        <s v="NGNISSIE" u="1"/>
        <s v="DJIAFEYA DJIOGAP" u="1"/>
        <s v="NGIE" u="1"/>
        <s v="MOUMBE" u="1"/>
        <s v="NSEP" u="1"/>
        <s v="YEMELI" u="1"/>
        <s v="ANGWE ANTUNKA" u="1"/>
        <s v="YETCHUE SARDOU" u="1"/>
        <s v="BOBLAH" u="1"/>
        <s v="NGOUABE" u="1"/>
        <s v="ABUBAKAR NYAMOH MALLAM" u="1"/>
        <s v="ENJIN" u="1"/>
        <s v="ERIC NFOR" u="1"/>
        <s v="DEMANOU NEFONO ZEMAGHO" u="1"/>
        <s v="NDIMU" u="1"/>
        <s v="NFOR AYUBA" u="1"/>
        <s v="EWANE EPOH" u="1"/>
        <s v="SOMEN AYOMBI OUSMANE" u="1"/>
        <s v="NGOUMWE P." u="1"/>
      </sharedItems>
    </cacheField>
    <cacheField name="Prénoms" numFmtId="0">
      <sharedItems count="45">
        <s v="JUNIOR"/>
        <s v="FABRICE"/>
        <s v="BRICE ROMEO"/>
        <s v="FRANCK P."/>
        <s v="PATRICE"/>
        <s v="SEVERIN NOEL"/>
        <s v="GUY ARNAUD"/>
        <s v="ABRAHAM"/>
        <s v="."/>
        <s v="NARCISSE"/>
        <s v="FRANKI BRICE"/>
        <s v="ARMEL"/>
        <s v="PASCAL DANIEL"/>
        <s v="SEVERIN"/>
        <s v="JEAN LOUIS"/>
        <s v="CEDRICK GAEL"/>
        <s v="EMMANUEL"/>
        <s v="ALAIN NESTOR"/>
        <s v="JEROME JULIO"/>
        <s v=""/>
        <s v="EMMANUEL TAWONG" u="1"/>
        <s v="ALBERT" u="1"/>
        <s v="OLIVIER KAPWOCHA" u="1"/>
        <s v="GODWIN SHIKU" u="1"/>
        <s v="CELESTIN" u="1"/>
        <s v="MAURICE" u="1"/>
        <s v="GERVICE" u="1"/>
        <s v="TIMOTHEE" u="1"/>
        <s v="INNOCENT" u="1"/>
        <s v="ROLAND" u="1"/>
        <s v="ANICET" u="1"/>
        <s v="IBRAHIM" u="1"/>
        <s v="RAOUL" u="1"/>
        <s v="AMBE" u="1"/>
        <s v="JOSEPH" u="1"/>
        <s v="RAPHAEL ROSTAND" u="1"/>
        <s v="NJESHU" u="1"/>
        <s v="GODWILL KYM" u="1"/>
        <s v="AUDOU NFORMI" u="1"/>
        <s v="VALENTIN" u="1"/>
        <s v="HYPOLITE JUSTIN" u="1"/>
        <s v="AUGUSTIN" u="1"/>
        <s v="AIME" u="1"/>
        <s v="MICHEL" u="1"/>
        <s v="FRANCOLAIN" u="1"/>
      </sharedItems>
    </cacheField>
    <cacheField name="DateMatricule" numFmtId="0">
      <sharedItems/>
    </cacheField>
    <cacheField name="Date" numFmtId="14">
      <sharedItems containsNonDate="0" containsDate="1" containsString="0" containsBlank="1" minDate="2002-08-28T00:00:00" maxDate="2017-12-10T00:00:00" count="28">
        <d v="2017-11-20T00:00:00"/>
        <d v="2017-11-21T00:00:00"/>
        <d v="2017-11-22T00:00:00"/>
        <d v="2017-11-23T00:00:00"/>
        <d v="2017-11-24T00:00:00"/>
        <d v="2017-11-25T00:00:00"/>
        <d v="2017-11-27T00:00:00"/>
        <d v="2017-11-28T00:00:00"/>
        <d v="2017-11-29T00:00:00"/>
        <d v="2017-11-30T00:00:00"/>
        <d v="2017-12-01T00:00:00"/>
        <d v="2017-12-02T00:00:00"/>
        <d v="2017-12-04T00:00:00"/>
        <d v="2017-12-05T00:00:00"/>
        <d v="2017-12-06T00:00:00"/>
        <d v="2017-12-07T00:00:00"/>
        <d v="2017-12-08T00:00:00"/>
        <d v="2017-12-09T00:00:00"/>
        <m/>
        <d v="2017-08-25T00:00:00" u="1"/>
        <d v="2002-08-28T00:00:00" u="1"/>
        <d v="2017-08-23T00:00:00" u="1"/>
        <d v="2017-08-28T00:00:00" u="1"/>
        <d v="2017-08-21T00:00:00" u="1"/>
        <d v="2017-08-26T00:00:00" u="1"/>
        <d v="2017-08-24T00:00:00" u="1"/>
        <d v="2017-08-29T00:00:00" u="1"/>
        <d v="2017-08-22T00:00:00" u="1"/>
      </sharedItems>
    </cacheField>
    <cacheField name="Front" numFmtId="0">
      <sharedItems containsString="0" containsBlank="1" containsNumber="1" containsInteger="1" minValue="1" maxValue="2"/>
    </cacheField>
    <cacheField name="Binome" numFmtId="0">
      <sharedItems containsString="0" containsBlank="1" containsNumber="1" containsInteger="1" minValue="1" maxValue="4"/>
    </cacheField>
    <cacheField name="Matricule" numFmtId="0">
      <sharedItems containsString="0" containsBlank="1" containsNumber="1" containsInteger="1" minValue="100115" maxValue="925703" count="48">
        <n v="775208"/>
        <n v="760797"/>
        <n v="761000"/>
        <n v="925408"/>
        <n v="760441"/>
        <n v="760778"/>
        <n v="700238"/>
        <n v="775416"/>
        <n v="760777"/>
        <n v="761007"/>
        <n v="760770"/>
        <n v="775417"/>
        <n v="760781"/>
        <n v="775411"/>
        <n v="925209"/>
        <n v="760620"/>
        <n v="760623"/>
        <n v="760773"/>
        <n v="925703"/>
        <n v="820931"/>
        <m/>
        <n v="822687" u="1"/>
        <n v="830286" u="1"/>
        <n v="722012" u="1"/>
        <n v="725104" u="1"/>
        <n v="725390" u="1"/>
        <n v="820141" u="1"/>
        <n v="725250" u="1"/>
        <n v="715346" u="1"/>
        <n v="725393" u="1"/>
        <n v="725077" u="1"/>
        <n v="715104" u="1"/>
        <n v="720253" u="1"/>
        <n v="725436" u="1"/>
        <n v="725437" u="1"/>
        <n v="725438" u="1"/>
        <n v="475019" u="1"/>
        <n v="725406" u="1"/>
        <n v="833007" u="1"/>
        <n v="725052" u="1"/>
        <n v="725407" u="1"/>
        <n v="715042" u="1"/>
        <n v="720120" u="1"/>
        <n v="725800" u="1"/>
        <n v="100115" u="1"/>
        <n v="715365" u="1"/>
        <n v="700314" u="1"/>
        <n v="833013" u="1"/>
      </sharedItems>
    </cacheField>
    <cacheField name="Régimes récoltés" numFmtId="0">
      <sharedItems containsString="0" containsBlank="1" containsNumber="1" containsInteger="1" minValue="24" maxValue="135"/>
    </cacheField>
    <cacheField name="Nb de jours travaillés" numFmtId="0">
      <sharedItems containsSemiMixedTypes="0" containsString="0" containsNumber="1" containsInteger="1" minValue="0" maxValue="1"/>
    </cacheField>
    <cacheField name="Nb de jours &gt; 60" numFmtId="0">
      <sharedItems containsSemiMixedTypes="0" containsString="0" containsNumber="1" containsInteger="1" minValue="0" maxValue="1"/>
    </cacheField>
    <cacheField name="Nb de régimes &gt; 60" numFmtId="0">
      <sharedItems containsSemiMixedTypes="0" containsString="0" containsNumber="1" containsInteger="1" minValue="0" maxValue="75"/>
    </cacheField>
    <cacheField name="Prime production" numFmtId="0">
      <sharedItems containsMixedTypes="1" containsNumber="1" containsInteger="1" minValue="0" maxValue="1000"/>
    </cacheField>
    <cacheField name="Prime rendement" numFmtId="0">
      <sharedItems containsMixedTypes="1" containsNumber="1" containsInteger="1" minValue="0" maxValue="3000"/>
    </cacheField>
    <cacheField name="Prime Totale" numFmtId="0">
      <sharedItems containsMixedTypes="1" containsNumber="1" containsInteger="1" minValue="0" maxValue="4000"/>
    </cacheField>
    <cacheField name="Doublon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r:id="rId1" refreshedBy="USER" refreshedDate="43081.423451388888" createdVersion="4" refreshedVersion="3" minRefreshableVersion="3" recordCount="998">
  <cacheSource type="worksheet">
    <worksheetSource name="Tableau8252728"/>
  </cacheSource>
  <cacheFields count="22">
    <cacheField name="Mois" numFmtId="0">
      <sharedItems/>
    </cacheField>
    <cacheField name="Noms" numFmtId="0">
      <sharedItems count="1">
        <s v=""/>
      </sharedItems>
    </cacheField>
    <cacheField name="Prénoms" numFmtId="0">
      <sharedItems count="1">
        <s v=""/>
      </sharedItems>
    </cacheField>
    <cacheField name="DateMatricule" numFmtId="0">
      <sharedItems/>
    </cacheField>
    <cacheField name="Semaine" numFmtId="0">
      <sharedItems containsNonDate="0" containsString="0" containsBlank="1" count="1">
        <m/>
      </sharedItems>
    </cacheField>
    <cacheField name="Monome" numFmtId="0">
      <sharedItems containsNonDate="0" containsString="0" containsBlank="1"/>
    </cacheField>
    <cacheField name="Matricule" numFmtId="0">
      <sharedItems containsNonDate="0" containsString="0" containsBlank="1" count="1">
        <m/>
      </sharedItems>
    </cacheField>
    <cacheField name="Contrat Confiance" numFmtId="0">
      <sharedItems containsNonDate="0" containsString="0" containsBlank="1"/>
    </cacheField>
    <cacheField name="Lundi" numFmtId="0">
      <sharedItems containsNonDate="0" containsString="0" containsBlank="1"/>
    </cacheField>
    <cacheField name="Mardi" numFmtId="0">
      <sharedItems containsNonDate="0" containsString="0" containsBlank="1"/>
    </cacheField>
    <cacheField name="Mercredi" numFmtId="0">
      <sharedItems containsNonDate="0" containsString="0" containsBlank="1"/>
    </cacheField>
    <cacheField name="Jeudi" numFmtId="0">
      <sharedItems containsNonDate="0" containsString="0" containsBlank="1"/>
    </cacheField>
    <cacheField name="Vendredi" numFmtId="0">
      <sharedItems containsNonDate="0" containsString="0" containsBlank="1"/>
    </cacheField>
    <cacheField name="Samedi" numFmtId="0">
      <sharedItems containsNonDate="0" containsString="0" containsBlank="1"/>
    </cacheField>
    <cacheField name="Total Tour 1" numFmtId="0">
      <sharedItems/>
    </cacheField>
    <cacheField name="Total Tour 2" numFmtId="0">
      <sharedItems/>
    </cacheField>
    <cacheField name="Nb de jours travaillés" numFmtId="0">
      <sharedItems containsSemiMixedTypes="0" containsString="0" containsNumber="1" containsInteger="1" minValue="0" maxValue="0"/>
    </cacheField>
    <cacheField name="Surface totale" numFmtId="0">
      <sharedItems/>
    </cacheField>
    <cacheField name="Prime production" numFmtId="0">
      <sharedItems containsSemiMixedTypes="0" containsString="0" containsNumber="1" containsInteger="1" minValue="0" maxValue="0"/>
    </cacheField>
    <cacheField name="Prime rendement" numFmtId="0">
      <sharedItems containsSemiMixedTypes="0" containsString="0" containsNumber="1" containsInteger="1" minValue="0" maxValue="0"/>
    </cacheField>
    <cacheField name="Prime totale" numFmtId="0">
      <sharedItems containsSemiMixedTypes="0" containsString="0" containsNumber="1" containsInteger="1" minValue="0" maxValue="0"/>
    </cacheField>
    <cacheField name="Doublon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r:id="rId1" refreshedBy="USER" refreshedDate="43081.423451620372" createdVersion="4" refreshedVersion="3" minRefreshableVersion="3" recordCount="998">
  <cacheSource type="worksheet">
    <worksheetSource name="Tableau82529"/>
  </cacheSource>
  <cacheFields count="22">
    <cacheField name="Mois" numFmtId="0">
      <sharedItems/>
    </cacheField>
    <cacheField name="Noms" numFmtId="0">
      <sharedItems count="6">
        <s v=""/>
        <s v="MBENOUN" u="1"/>
        <s v="DJOUMA" u="1"/>
        <s v="TCHAMABE" u="1"/>
        <s v="ABRAHAM" u="1"/>
        <s v="MAILA" u="1"/>
      </sharedItems>
    </cacheField>
    <cacheField name="Prénoms" numFmtId="0">
      <sharedItems count="6">
        <s v=""/>
        <s v="THOMAS" u="1"/>
        <s v="ANDRE" u="1"/>
        <s v="ALPHONSE" u="1"/>
        <s v="OSCAR" u="1"/>
        <s v="PATRICK" u="1"/>
      </sharedItems>
    </cacheField>
    <cacheField name="DateMatricule" numFmtId="0">
      <sharedItems/>
    </cacheField>
    <cacheField name="Semaine" numFmtId="0">
      <sharedItems containsNonDate="0" containsString="0" containsBlank="1" containsNumber="1" containsInteger="1" minValue="43" maxValue="44" count="3">
        <m/>
        <n v="44" u="1"/>
        <n v="43" u="1"/>
      </sharedItems>
    </cacheField>
    <cacheField name="Monome" numFmtId="0">
      <sharedItems containsNonDate="0" containsString="0" containsBlank="1"/>
    </cacheField>
    <cacheField name="Matricule" numFmtId="0">
      <sharedItems containsNonDate="0" containsString="0" containsBlank="1" containsNumber="1" containsInteger="1" minValue="860298" maxValue="880820" count="6">
        <m/>
        <n v="880704" u="1"/>
        <n v="880669" u="1"/>
        <n v="860298" u="1"/>
        <n v="880820" u="1"/>
        <n v="860409" u="1"/>
      </sharedItems>
    </cacheField>
    <cacheField name="Contrat Confiance" numFmtId="0">
      <sharedItems containsNonDate="0" containsString="0" containsBlank="1"/>
    </cacheField>
    <cacheField name="Lundi" numFmtId="0">
      <sharedItems containsNonDate="0" containsString="0" containsBlank="1"/>
    </cacheField>
    <cacheField name="Mardi" numFmtId="0">
      <sharedItems containsNonDate="0" containsString="0" containsBlank="1"/>
    </cacheField>
    <cacheField name="Mercredi" numFmtId="0">
      <sharedItems containsNonDate="0" containsString="0" containsBlank="1"/>
    </cacheField>
    <cacheField name="Jeudi" numFmtId="0">
      <sharedItems containsNonDate="0" containsString="0" containsBlank="1"/>
    </cacheField>
    <cacheField name="Vendredi" numFmtId="0">
      <sharedItems containsNonDate="0" containsString="0" containsBlank="1"/>
    </cacheField>
    <cacheField name="Samedi" numFmtId="0">
      <sharedItems containsNonDate="0" containsString="0" containsBlank="1"/>
    </cacheField>
    <cacheField name="Total Tour 1" numFmtId="0">
      <sharedItems/>
    </cacheField>
    <cacheField name="Total Tour 2" numFmtId="0">
      <sharedItems/>
    </cacheField>
    <cacheField name="Nb de jours travaillés" numFmtId="0">
      <sharedItems containsSemiMixedTypes="0" containsString="0" containsNumber="1" containsInteger="1" minValue="0" maxValue="0"/>
    </cacheField>
    <cacheField name="Surface totale" numFmtId="0">
      <sharedItems/>
    </cacheField>
    <cacheField name="Prime production" numFmtId="0">
      <sharedItems containsSemiMixedTypes="0" containsString="0" containsNumber="1" containsInteger="1" minValue="0" maxValue="0"/>
    </cacheField>
    <cacheField name="Prime rendement" numFmtId="0">
      <sharedItems containsSemiMixedTypes="0" containsString="0" containsNumber="1" containsInteger="1" minValue="0" maxValue="0"/>
    </cacheField>
    <cacheField name="Prime totale" numFmtId="0">
      <sharedItems containsSemiMixedTypes="0" containsString="0" containsNumber="1" containsInteger="1" minValue="0" maxValue="0"/>
    </cacheField>
    <cacheField name="Doublon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0">
  <r>
    <x v="0"/>
    <x v="0"/>
    <x v="0"/>
    <s v="x"/>
    <s v="x"/>
    <s v="x"/>
    <s v="x"/>
    <s v="x"/>
    <s v="x"/>
    <m/>
    <s v="x"/>
    <s v="x"/>
    <s v="x"/>
    <s v="x"/>
    <s v="x"/>
    <s v="x"/>
    <m/>
    <s v="x"/>
    <s v="x"/>
    <s v="x"/>
    <s v="x"/>
    <s v="x"/>
    <s v="x"/>
    <m/>
    <m/>
    <m/>
    <m/>
    <m/>
    <m/>
    <m/>
    <m/>
    <m/>
    <m/>
    <m/>
    <m/>
    <m/>
    <m/>
    <m/>
    <n v="18"/>
    <n v="15243.893872787403"/>
    <n v="18000"/>
    <n v="4920"/>
    <n v="38163.893872787405"/>
    <s v=""/>
  </r>
  <r>
    <x v="1"/>
    <x v="1"/>
    <x v="1"/>
    <s v="x"/>
    <s v="x"/>
    <s v="x"/>
    <s v="x"/>
    <s v="x"/>
    <s v="x"/>
    <m/>
    <s v="x"/>
    <s v="x"/>
    <s v="x"/>
    <s v="x"/>
    <s v="x"/>
    <s v="x"/>
    <m/>
    <s v="x"/>
    <s v="x"/>
    <s v="x"/>
    <s v="x"/>
    <s v="x"/>
    <s v="x"/>
    <m/>
    <m/>
    <m/>
    <m/>
    <m/>
    <m/>
    <m/>
    <m/>
    <m/>
    <m/>
    <m/>
    <m/>
    <m/>
    <m/>
    <m/>
    <n v="18"/>
    <n v="15243.893872787403"/>
    <n v="18000"/>
    <n v="4920"/>
    <n v="38163.893872787405"/>
    <s v=""/>
  </r>
  <r>
    <x v="2"/>
    <x v="2"/>
    <x v="2"/>
    <s v="x"/>
    <s v="x"/>
    <s v="x"/>
    <s v="x"/>
    <s v="x"/>
    <s v="abs"/>
    <m/>
    <s v="abs"/>
    <s v="abs"/>
    <s v="abs"/>
    <s v="x"/>
    <s v="x"/>
    <s v="abs"/>
    <m/>
    <s v="abs"/>
    <s v="abs"/>
    <s v="abs"/>
    <s v="abs"/>
    <s v="abs"/>
    <s v="abs"/>
    <m/>
    <m/>
    <m/>
    <m/>
    <m/>
    <m/>
    <m/>
    <m/>
    <m/>
    <m/>
    <m/>
    <m/>
    <m/>
    <m/>
    <m/>
    <n v="7"/>
    <n v="6386.6285417882391"/>
    <n v="7000"/>
    <n v="2000"/>
    <n v="15386.628541788239"/>
    <s v=""/>
  </r>
  <r>
    <x v="3"/>
    <x v="3"/>
    <x v="3"/>
    <s v="x"/>
    <s v="x"/>
    <s v="x"/>
    <s v="x"/>
    <s v="x"/>
    <s v="abs"/>
    <m/>
    <s v="abs"/>
    <s v="x"/>
    <s v="x"/>
    <s v="x"/>
    <s v="x"/>
    <s v="x"/>
    <m/>
    <s v="abs"/>
    <s v="abs"/>
    <s v="x"/>
    <s v="x"/>
    <s v="x"/>
    <s v="x"/>
    <m/>
    <m/>
    <m/>
    <m/>
    <m/>
    <m/>
    <m/>
    <m/>
    <m/>
    <m/>
    <m/>
    <m/>
    <m/>
    <m/>
    <m/>
    <n v="14"/>
    <n v="11956.178227322835"/>
    <n v="14000"/>
    <n v="3760"/>
    <n v="29716.178227322835"/>
    <s v=""/>
  </r>
  <r>
    <x v="4"/>
    <x v="4"/>
    <x v="4"/>
    <s v="x"/>
    <s v="x"/>
    <s v="x"/>
    <s v="x"/>
    <s v="x"/>
    <s v="x"/>
    <m/>
    <s v="abs"/>
    <s v="x"/>
    <s v="x"/>
    <s v="x"/>
    <s v="x"/>
    <s v="x"/>
    <m/>
    <s v="abs"/>
    <s v="x"/>
    <s v="x"/>
    <s v="x"/>
    <s v="x"/>
    <s v="x"/>
    <m/>
    <m/>
    <m/>
    <m/>
    <m/>
    <m/>
    <m/>
    <m/>
    <m/>
    <m/>
    <m/>
    <m/>
    <m/>
    <m/>
    <m/>
    <n v="16"/>
    <n v="13636.39953316476"/>
    <n v="16000"/>
    <n v="4240"/>
    <n v="33876.39953316476"/>
    <s v=""/>
  </r>
  <r>
    <x v="5"/>
    <x v="5"/>
    <x v="5"/>
    <s v="x"/>
    <s v="x"/>
    <s v="x"/>
    <s v="abs"/>
    <s v="x"/>
    <s v="abs"/>
    <m/>
    <s v="x"/>
    <s v="abs"/>
    <s v="!"/>
    <s v="x"/>
    <s v="x"/>
    <s v="x"/>
    <m/>
    <s v="abs"/>
    <s v="abs"/>
    <s v="x"/>
    <s v="abs"/>
    <s v="x"/>
    <s v="x"/>
    <m/>
    <m/>
    <m/>
    <m/>
    <m/>
    <m/>
    <m/>
    <m/>
    <m/>
    <m/>
    <m/>
    <m/>
    <m/>
    <m/>
    <m/>
    <n v="12"/>
    <n v="10275.956921480907"/>
    <n v="12000"/>
    <n v="3280"/>
    <n v="25555.956921480909"/>
    <s v=""/>
  </r>
  <r>
    <x v="6"/>
    <x v="6"/>
    <x v="6"/>
    <s v="x"/>
    <s v="abs"/>
    <s v="abs"/>
    <s v="x"/>
    <s v="abs"/>
    <s v="abs"/>
    <m/>
    <s v="abs"/>
    <s v="abs"/>
    <s v="abs"/>
    <s v="x"/>
    <s v="x"/>
    <s v="abs"/>
    <m/>
    <s v="abs"/>
    <s v="abs"/>
    <s v="abs"/>
    <s v="abs"/>
    <s v="abs"/>
    <s v="abs"/>
    <m/>
    <m/>
    <m/>
    <m/>
    <m/>
    <m/>
    <m/>
    <m/>
    <m/>
    <m/>
    <m/>
    <m/>
    <m/>
    <m/>
    <m/>
    <n v="4"/>
    <n v="3587.1646242624652"/>
    <n v="4000"/>
    <n v="960"/>
    <n v="8547.1646242624647"/>
    <s v=""/>
  </r>
  <r>
    <x v="7"/>
    <x v="7"/>
    <x v="7"/>
    <s v="x"/>
    <s v="abs"/>
    <s v="!"/>
    <s v="x"/>
    <s v="x"/>
    <s v="abs"/>
    <m/>
    <s v="abs"/>
    <s v="abs"/>
    <s v="abs"/>
    <s v="x"/>
    <s v="x"/>
    <s v="abs"/>
    <m/>
    <s v="x"/>
    <s v="abs"/>
    <s v="x"/>
    <s v="x"/>
    <s v="x"/>
    <s v="x"/>
    <m/>
    <m/>
    <m/>
    <m/>
    <m/>
    <m/>
    <m/>
    <m/>
    <m/>
    <m/>
    <m/>
    <m/>
    <m/>
    <m/>
    <m/>
    <n v="11"/>
    <n v="9188.8072359463149"/>
    <n v="11000"/>
    <n v="3080"/>
    <n v="23268.807235946315"/>
    <s v=""/>
  </r>
  <r>
    <x v="8"/>
    <x v="8"/>
    <x v="8"/>
    <s v="x"/>
    <s v="abs"/>
    <s v="!"/>
    <s v="abs"/>
    <s v="x"/>
    <s v="abs"/>
    <m/>
    <s v="abs"/>
    <s v="abs"/>
    <s v="abs"/>
    <s v="x"/>
    <s v="x"/>
    <s v="abs"/>
    <m/>
    <s v="abs"/>
    <s v="abs"/>
    <s v="abs"/>
    <s v="abs"/>
    <s v="abs"/>
    <s v="abs"/>
    <m/>
    <m/>
    <m/>
    <m/>
    <m/>
    <m/>
    <m/>
    <m/>
    <m/>
    <m/>
    <m/>
    <m/>
    <m/>
    <m/>
    <m/>
    <n v="5"/>
    <n v="4520.3192634377228"/>
    <n v="5000"/>
    <n v="1320"/>
    <n v="10840.319263437723"/>
    <s v=""/>
  </r>
  <r>
    <x v="9"/>
    <x v="9"/>
    <x v="9"/>
    <s v="abs"/>
    <s v="abs"/>
    <s v="!"/>
    <s v="x"/>
    <s v="x"/>
    <s v="x"/>
    <m/>
    <s v="abs"/>
    <s v="x"/>
    <s v="x"/>
    <s v="x"/>
    <s v="x"/>
    <s v="x"/>
    <m/>
    <s v="x"/>
    <s v="x"/>
    <s v="x"/>
    <s v="x"/>
    <s v="x"/>
    <s v="x"/>
    <m/>
    <m/>
    <m/>
    <m/>
    <m/>
    <m/>
    <m/>
    <m/>
    <m/>
    <m/>
    <m/>
    <m/>
    <m/>
    <m/>
    <m/>
    <n v="15"/>
    <n v="12517.15692148091"/>
    <n v="15000"/>
    <n v="4120"/>
    <n v="31637.15692148091"/>
    <s v=""/>
  </r>
  <r>
    <x v="10"/>
    <x v="10"/>
    <x v="10"/>
    <s v="x"/>
    <s v="x"/>
    <s v="!"/>
    <s v="x"/>
    <s v="x"/>
    <s v="x"/>
    <m/>
    <s v="x"/>
    <s v="x"/>
    <s v="x"/>
    <s v="x"/>
    <s v="x"/>
    <s v="x"/>
    <m/>
    <s v="x"/>
    <s v="x"/>
    <s v="x"/>
    <s v="x"/>
    <s v="x"/>
    <s v="x"/>
    <m/>
    <m/>
    <m/>
    <m/>
    <m/>
    <m/>
    <m/>
    <m/>
    <m/>
    <m/>
    <m/>
    <m/>
    <m/>
    <m/>
    <m/>
    <n v="18"/>
    <n v="15243.893872787403"/>
    <n v="18000"/>
    <n v="4920"/>
    <n v="38163.893872787405"/>
    <s v=""/>
  </r>
  <r>
    <x v="11"/>
    <x v="11"/>
    <x v="11"/>
    <s v="x"/>
    <s v="x"/>
    <s v="!"/>
    <s v="x"/>
    <s v="x"/>
    <s v="x"/>
    <m/>
    <s v="x"/>
    <s v="x"/>
    <s v="x"/>
    <s v="x"/>
    <s v="x"/>
    <s v="x"/>
    <m/>
    <s v="x"/>
    <s v="x"/>
    <s v="x"/>
    <s v="x"/>
    <s v="x"/>
    <s v="x"/>
    <m/>
    <m/>
    <m/>
    <m/>
    <m/>
    <m/>
    <m/>
    <m/>
    <m/>
    <m/>
    <m/>
    <m/>
    <m/>
    <m/>
    <m/>
    <n v="18"/>
    <n v="15243.893872787403"/>
    <n v="18000"/>
    <n v="4920"/>
    <n v="38163.893872787405"/>
    <s v=""/>
  </r>
  <r>
    <x v="12"/>
    <x v="12"/>
    <x v="12"/>
    <s v="x"/>
    <s v="x"/>
    <s v="x"/>
    <s v="x"/>
    <s v="x"/>
    <s v="x"/>
    <m/>
    <s v="abs"/>
    <s v="abs"/>
    <s v="x"/>
    <s v="x"/>
    <s v="x"/>
    <s v="abs"/>
    <m/>
    <s v="abs"/>
    <s v="x"/>
    <s v="x"/>
    <s v="x"/>
    <s v="x"/>
    <s v="x"/>
    <m/>
    <m/>
    <m/>
    <m/>
    <m/>
    <m/>
    <m/>
    <m/>
    <m/>
    <m/>
    <m/>
    <m/>
    <m/>
    <m/>
    <m/>
    <n v="14"/>
    <n v="11915.54418725281"/>
    <n v="14000"/>
    <n v="3880"/>
    <n v="29795.54418725281"/>
    <s v=""/>
  </r>
  <r>
    <x v="13"/>
    <x v="13"/>
    <x v="13"/>
    <s v="x"/>
    <s v="x"/>
    <s v="x"/>
    <s v="abs"/>
    <s v="x"/>
    <s v="abs"/>
    <m/>
    <s v="x"/>
    <s v="x"/>
    <s v="x"/>
    <s v="x"/>
    <s v="x"/>
    <s v="x"/>
    <m/>
    <s v="x"/>
    <s v="x"/>
    <s v="x"/>
    <s v="x"/>
    <s v="x"/>
    <s v="x"/>
    <m/>
    <m/>
    <m/>
    <m/>
    <m/>
    <m/>
    <m/>
    <m/>
    <m/>
    <m/>
    <m/>
    <m/>
    <m/>
    <m/>
    <m/>
    <n v="16"/>
    <n v="13377.584594436887"/>
    <n v="16000"/>
    <n v="4240"/>
    <n v="33617.584594436885"/>
    <s v=""/>
  </r>
  <r>
    <x v="14"/>
    <x v="14"/>
    <x v="14"/>
    <s v="x"/>
    <s v="x"/>
    <s v="x"/>
    <s v="x"/>
    <s v="x"/>
    <s v="!"/>
    <m/>
    <s v="abs"/>
    <s v="abs"/>
    <s v="abs"/>
    <s v="x"/>
    <s v="x"/>
    <s v="x"/>
    <m/>
    <s v="abs"/>
    <s v="abs"/>
    <s v="x"/>
    <s v="x"/>
    <s v="x"/>
    <s v="x"/>
    <m/>
    <m/>
    <m/>
    <m/>
    <m/>
    <m/>
    <m/>
    <m/>
    <m/>
    <m/>
    <m/>
    <m/>
    <m/>
    <m/>
    <m/>
    <n v="13"/>
    <n v="11168.477520586141"/>
    <n v="13000"/>
    <n v="3600"/>
    <n v="27768.477520586141"/>
    <s v=""/>
  </r>
  <r>
    <x v="15"/>
    <x v="15"/>
    <x v="15"/>
    <s v="x"/>
    <s v="x"/>
    <s v="x"/>
    <s v="x"/>
    <s v="x"/>
    <s v="!"/>
    <m/>
    <s v="x"/>
    <s v="x"/>
    <s v="abs"/>
    <s v="!"/>
    <s v="x"/>
    <s v="x"/>
    <m/>
    <s v="x"/>
    <s v="x"/>
    <s v="x"/>
    <s v="x"/>
    <s v="x"/>
    <s v="x"/>
    <m/>
    <m/>
    <m/>
    <m/>
    <m/>
    <m/>
    <m/>
    <m/>
    <m/>
    <m/>
    <m/>
    <m/>
    <m/>
    <m/>
    <m/>
    <n v="17"/>
    <n v="14383.466199831428"/>
    <n v="17000"/>
    <n v="4560"/>
    <n v="35943.466199831426"/>
    <s v=""/>
  </r>
  <r>
    <x v="16"/>
    <x v="16"/>
    <x v="16"/>
    <s v="x"/>
    <s v="x"/>
    <s v="x"/>
    <s v="x"/>
    <s v="x"/>
    <s v="abs"/>
    <m/>
    <s v="abs"/>
    <s v="x"/>
    <s v="abs"/>
    <s v="!"/>
    <s v="x"/>
    <s v="x"/>
    <m/>
    <s v="!"/>
    <s v="!"/>
    <s v="x"/>
    <s v="x"/>
    <s v="x"/>
    <s v="x"/>
    <m/>
    <m/>
    <m/>
    <m/>
    <m/>
    <m/>
    <m/>
    <m/>
    <m/>
    <m/>
    <m/>
    <m/>
    <m/>
    <m/>
    <m/>
    <n v="15"/>
    <n v="12589.883887700191"/>
    <n v="15000"/>
    <n v="3920"/>
    <n v="31509.883887700191"/>
    <s v=""/>
  </r>
  <r>
    <x v="17"/>
    <x v="17"/>
    <x v="17"/>
    <s v="x"/>
    <s v="x"/>
    <s v="x"/>
    <s v="x"/>
    <s v="x"/>
    <s v="!"/>
    <m/>
    <s v="abs"/>
    <s v="x"/>
    <s v="!"/>
    <s v="abs"/>
    <s v="x"/>
    <s v="abs"/>
    <m/>
    <s v="abs"/>
    <s v="abs"/>
    <s v="abs"/>
    <s v="abs"/>
    <s v="abs"/>
    <s v="abs"/>
    <m/>
    <m/>
    <m/>
    <m/>
    <m/>
    <m/>
    <m/>
    <m/>
    <m/>
    <m/>
    <m/>
    <m/>
    <m/>
    <m/>
    <m/>
    <n v="9"/>
    <n v="8180.2108539194714"/>
    <n v="9000"/>
    <n v="2560"/>
    <n v="19740.210853919471"/>
    <s v=""/>
  </r>
  <r>
    <x v="18"/>
    <x v="18"/>
    <x v="18"/>
    <s v="x"/>
    <s v="x"/>
    <s v="x"/>
    <s v="x"/>
    <s v="x"/>
    <s v="!"/>
    <m/>
    <s v="x"/>
    <s v="abs"/>
    <s v="x"/>
    <s v="x"/>
    <s v="x"/>
    <s v="x"/>
    <m/>
    <s v="x"/>
    <s v="x"/>
    <s v="x"/>
    <s v="x"/>
    <s v="x"/>
    <s v="x"/>
    <m/>
    <m/>
    <m/>
    <m/>
    <m/>
    <m/>
    <m/>
    <m/>
    <m/>
    <m/>
    <m/>
    <m/>
    <m/>
    <m/>
    <m/>
    <n v="17"/>
    <n v="14383.466199831428"/>
    <n v="17000"/>
    <n v="4800"/>
    <n v="36183.466199831426"/>
    <s v=""/>
  </r>
  <r>
    <x v="19"/>
    <x v="19"/>
    <x v="19"/>
    <s v="x"/>
    <s v="x"/>
    <s v="x"/>
    <s v="x"/>
    <s v="x"/>
    <s v="abs"/>
    <m/>
    <s v="x"/>
    <s v="x"/>
    <s v="abs"/>
    <s v="x"/>
    <s v="x"/>
    <s v="x"/>
    <m/>
    <s v="x"/>
    <s v="x"/>
    <s v="x"/>
    <s v="x"/>
    <s v="x"/>
    <s v="x"/>
    <m/>
    <m/>
    <m/>
    <m/>
    <m/>
    <m/>
    <m/>
    <m/>
    <m/>
    <m/>
    <m/>
    <m/>
    <m/>
    <m/>
    <m/>
    <n v="16"/>
    <n v="13450.31156065617"/>
    <n v="16000"/>
    <n v="4240"/>
    <n v="33690.31156065617"/>
    <s v=""/>
  </r>
  <r>
    <x v="20"/>
    <x v="20"/>
    <x v="20"/>
    <s v="x"/>
    <s v="abs"/>
    <s v="x"/>
    <s v="x"/>
    <s v="x"/>
    <s v="abs"/>
    <m/>
    <s v="abs"/>
    <s v="abs"/>
    <s v="abs"/>
    <s v="abs"/>
    <s v="abs"/>
    <s v="abs"/>
    <m/>
    <s v="abs"/>
    <s v="abs"/>
    <s v="abs"/>
    <s v="abs"/>
    <s v="abs"/>
    <s v="abs"/>
    <m/>
    <m/>
    <m/>
    <m/>
    <m/>
    <m/>
    <m/>
    <m/>
    <m/>
    <m/>
    <m/>
    <m/>
    <m/>
    <m/>
    <m/>
    <n v="4"/>
    <n v="3732.6185567010311"/>
    <n v="4000"/>
    <n v="1240"/>
    <n v="8972.6185567010307"/>
    <s v=""/>
  </r>
  <r>
    <x v="21"/>
    <x v="21"/>
    <x v="21"/>
    <s v="x"/>
    <s v="x"/>
    <s v="x"/>
    <s v="x"/>
    <s v="x"/>
    <s v="x"/>
    <m/>
    <s v="x"/>
    <s v="x"/>
    <s v="x"/>
    <s v="x"/>
    <s v="x"/>
    <s v="x"/>
    <m/>
    <s v="abs"/>
    <s v="x"/>
    <s v="x"/>
    <s v="x"/>
    <s v="x"/>
    <s v="x"/>
    <m/>
    <m/>
    <m/>
    <m/>
    <m/>
    <m/>
    <m/>
    <m/>
    <m/>
    <m/>
    <m/>
    <m/>
    <m/>
    <m/>
    <m/>
    <n v="17"/>
    <n v="14496.827206120735"/>
    <n v="17000"/>
    <n v="4560"/>
    <n v="36056.827206120739"/>
    <s v=""/>
  </r>
  <r>
    <x v="22"/>
    <x v="22"/>
    <x v="22"/>
    <s v="x"/>
    <s v="abs"/>
    <s v="abs"/>
    <s v="x"/>
    <s v="x"/>
    <s v="abs"/>
    <m/>
    <s v="x"/>
    <s v="!"/>
    <s v="x"/>
    <s v="abs"/>
    <s v="x"/>
    <s v="x"/>
    <m/>
    <s v="x"/>
    <s v="x"/>
    <s v="x"/>
    <s v="x"/>
    <s v="x"/>
    <s v="x"/>
    <m/>
    <m/>
    <m/>
    <m/>
    <m/>
    <m/>
    <m/>
    <m/>
    <m/>
    <m/>
    <m/>
    <m/>
    <m/>
    <m/>
    <m/>
    <n v="14"/>
    <n v="11584.002282305652"/>
    <n v="14000"/>
    <n v="3680"/>
    <n v="29264.00228230565"/>
    <s v=""/>
  </r>
  <r>
    <x v="23"/>
    <x v="23"/>
    <x v="23"/>
    <s v="x"/>
    <s v="x"/>
    <s v="x"/>
    <s v="x"/>
    <s v="x"/>
    <s v="x"/>
    <m/>
    <s v="x"/>
    <s v="!"/>
    <s v="!"/>
    <s v="x"/>
    <s v="abs"/>
    <s v="abs"/>
    <m/>
    <s v="x"/>
    <s v="x"/>
    <s v="x"/>
    <s v="x"/>
    <s v="x"/>
    <s v="x"/>
    <m/>
    <m/>
    <m/>
    <m/>
    <m/>
    <m/>
    <m/>
    <m/>
    <m/>
    <m/>
    <m/>
    <m/>
    <m/>
    <m/>
    <m/>
    <n v="16"/>
    <n v="13523.038526875451"/>
    <n v="16000"/>
    <n v="4480"/>
    <n v="34003.038526875447"/>
    <s v=""/>
  </r>
  <r>
    <x v="24"/>
    <x v="24"/>
    <x v="24"/>
    <s v="abs"/>
    <s v="x"/>
    <s v="x"/>
    <s v="x"/>
    <s v="x"/>
    <s v="abs"/>
    <m/>
    <s v="abs"/>
    <s v="abs"/>
    <s v="abs"/>
    <s v="abs"/>
    <s v="abs"/>
    <s v="abs"/>
    <m/>
    <s v="abs"/>
    <s v="abs"/>
    <s v="abs"/>
    <s v="abs"/>
    <s v="abs"/>
    <s v="abs"/>
    <m/>
    <m/>
    <m/>
    <m/>
    <m/>
    <m/>
    <m/>
    <m/>
    <m/>
    <m/>
    <m/>
    <m/>
    <m/>
    <m/>
    <m/>
    <n v="4"/>
    <n v="3732.6185567010311"/>
    <n v="4000"/>
    <n v="1400"/>
    <n v="9132.6185567010307"/>
    <s v=""/>
  </r>
  <r>
    <x v="25"/>
    <x v="25"/>
    <x v="25"/>
    <s v="x"/>
    <s v="abs"/>
    <s v="x"/>
    <s v="x"/>
    <s v="x"/>
    <s v="abs"/>
    <m/>
    <s v="x"/>
    <s v="x"/>
    <s v="x"/>
    <s v="abs"/>
    <s v="x"/>
    <s v="x"/>
    <m/>
    <s v="x"/>
    <s v="x"/>
    <s v="x"/>
    <s v="x"/>
    <s v="x"/>
    <s v="x"/>
    <m/>
    <m/>
    <m/>
    <m/>
    <m/>
    <m/>
    <m/>
    <m/>
    <m/>
    <m/>
    <m/>
    <m/>
    <m/>
    <m/>
    <m/>
    <n v="15"/>
    <n v="12517.156921480911"/>
    <n v="15000"/>
    <n v="4040"/>
    <n v="31557.156921480913"/>
    <s v=""/>
  </r>
  <r>
    <x v="26"/>
    <x v="26"/>
    <x v="26"/>
    <s v="x"/>
    <s v="abs"/>
    <s v="x"/>
    <s v="x"/>
    <s v="x"/>
    <s v="abs"/>
    <m/>
    <s v="x"/>
    <s v="x"/>
    <s v="x"/>
    <s v="abs"/>
    <s v="x"/>
    <s v="x"/>
    <m/>
    <s v="x"/>
    <s v="x"/>
    <s v="x"/>
    <s v="x"/>
    <s v="x"/>
    <s v="x"/>
    <m/>
    <m/>
    <m/>
    <m/>
    <m/>
    <m/>
    <m/>
    <m/>
    <m/>
    <m/>
    <m/>
    <m/>
    <m/>
    <m/>
    <m/>
    <n v="15"/>
    <n v="12517.156921480911"/>
    <n v="15000"/>
    <n v="4040"/>
    <n v="31557.156921480913"/>
    <s v=""/>
  </r>
  <r>
    <x v="27"/>
    <x v="27"/>
    <x v="27"/>
    <s v="x"/>
    <s v="x"/>
    <s v="x"/>
    <s v="x"/>
    <s v="x"/>
    <s v="x"/>
    <m/>
    <s v="abs"/>
    <s v="abs"/>
    <s v="!"/>
    <s v="x"/>
    <s v="x"/>
    <s v="x"/>
    <m/>
    <s v="abs"/>
    <s v="x"/>
    <s v="x"/>
    <s v="x"/>
    <s v="abs"/>
    <s v="abs"/>
    <m/>
    <m/>
    <m/>
    <m/>
    <m/>
    <m/>
    <m/>
    <m/>
    <m/>
    <m/>
    <m/>
    <m/>
    <m/>
    <m/>
    <m/>
    <n v="13"/>
    <n v="11281.83852687545"/>
    <n v="13000"/>
    <n v="3680"/>
    <n v="27961.83852687545"/>
    <s v=""/>
  </r>
  <r>
    <x v="28"/>
    <x v="28"/>
    <x v="28"/>
    <s v="x"/>
    <s v="x"/>
    <s v="x"/>
    <s v="abs"/>
    <s v="!"/>
    <s v="x"/>
    <m/>
    <s v="abs"/>
    <s v="!"/>
    <s v="x"/>
    <s v="x"/>
    <s v="x"/>
    <s v="x"/>
    <m/>
    <s v="x"/>
    <s v="abs"/>
    <s v="abs"/>
    <s v="x"/>
    <s v="x"/>
    <s v="x"/>
    <m/>
    <m/>
    <m/>
    <m/>
    <m/>
    <m/>
    <m/>
    <m/>
    <m/>
    <m/>
    <m/>
    <m/>
    <m/>
    <m/>
    <m/>
    <n v="14"/>
    <n v="11956.178227322833"/>
    <n v="14000"/>
    <n v="3800"/>
    <n v="29756.178227322831"/>
    <s v=""/>
  </r>
  <r>
    <x v="29"/>
    <x v="29"/>
    <x v="29"/>
    <s v="abs"/>
    <s v="x"/>
    <s v="x"/>
    <s v="x"/>
    <s v="abs"/>
    <s v="x"/>
    <m/>
    <s v="!"/>
    <s v="!"/>
    <s v="!"/>
    <s v="!"/>
    <s v="x"/>
    <s v="x"/>
    <m/>
    <s v="!"/>
    <s v="!"/>
    <s v="!"/>
    <s v="x"/>
    <s v="x"/>
    <s v="x"/>
    <m/>
    <m/>
    <m/>
    <m/>
    <m/>
    <m/>
    <m/>
    <m/>
    <m/>
    <m/>
    <m/>
    <m/>
    <m/>
    <m/>
    <m/>
    <n v="16"/>
    <n v="13377.584594436881"/>
    <n v="16000"/>
    <n v="4400"/>
    <n v="33777.584594436878"/>
    <s v=""/>
  </r>
  <r>
    <x v="30"/>
    <x v="30"/>
    <x v="30"/>
    <s v="x"/>
    <s v="x"/>
    <s v="x"/>
    <s v="x"/>
    <s v="!"/>
    <s v="x"/>
    <m/>
    <s v="!"/>
    <s v="!"/>
    <s v="abs"/>
    <s v="!"/>
    <s v="x"/>
    <s v="x"/>
    <m/>
    <s v="x"/>
    <s v="x"/>
    <s v="x"/>
    <s v="x"/>
    <s v="x"/>
    <s v="x"/>
    <m/>
    <m/>
    <m/>
    <m/>
    <m/>
    <m/>
    <m/>
    <m/>
    <m/>
    <m/>
    <m/>
    <m/>
    <m/>
    <m/>
    <m/>
    <n v="17"/>
    <n v="14383.466199831424"/>
    <n v="17000"/>
    <n v="4560"/>
    <n v="35943.466199831426"/>
    <s v=""/>
  </r>
  <r>
    <x v="31"/>
    <x v="27"/>
    <x v="31"/>
    <s v="!"/>
    <s v="x"/>
    <s v="x"/>
    <s v="abs"/>
    <s v="abs"/>
    <s v="abs"/>
    <m/>
    <s v="!"/>
    <s v="x"/>
    <s v="x"/>
    <s v="!"/>
    <s v="x"/>
    <s v="x"/>
    <m/>
    <s v="!"/>
    <s v="x"/>
    <s v="x"/>
    <s v="x"/>
    <s v="x"/>
    <s v="x"/>
    <m/>
    <m/>
    <m/>
    <m/>
    <m/>
    <m/>
    <m/>
    <m/>
    <m/>
    <m/>
    <m/>
    <m/>
    <m/>
    <m/>
    <m/>
    <n v="15"/>
    <n v="12444.429955261623"/>
    <n v="15000"/>
    <n v="3880"/>
    <n v="31324.429955261621"/>
    <s v=""/>
  </r>
  <r>
    <x v="32"/>
    <x v="31"/>
    <x v="32"/>
    <s v="abs"/>
    <s v="x"/>
    <s v="x"/>
    <s v="x"/>
    <s v="!"/>
    <s v="x"/>
    <m/>
    <s v="abs"/>
    <s v="abs"/>
    <s v="!"/>
    <s v="x"/>
    <s v="abs"/>
    <s v="abs"/>
    <m/>
    <s v="abs"/>
    <s v="abs"/>
    <s v="abs"/>
    <s v="x"/>
    <s v="x"/>
    <s v="!"/>
    <m/>
    <m/>
    <m/>
    <m/>
    <m/>
    <m/>
    <m/>
    <m/>
    <m/>
    <m/>
    <m/>
    <m/>
    <m/>
    <m/>
    <m/>
    <n v="10"/>
    <n v="8627.828541788238"/>
    <n v="10000"/>
    <n v="3080"/>
    <n v="21707.828541788236"/>
    <s v=""/>
  </r>
  <r>
    <x v="33"/>
    <x v="32"/>
    <x v="33"/>
    <s v="!"/>
    <s v="x"/>
    <s v="x"/>
    <s v="x"/>
    <s v="!"/>
    <s v="abs"/>
    <m/>
    <s v="abs"/>
    <s v="abs"/>
    <s v="abs"/>
    <s v="x"/>
    <s v="!"/>
    <s v="!"/>
    <m/>
    <s v="!"/>
    <s v="!"/>
    <s v="!"/>
    <s v="x"/>
    <s v="x"/>
    <s v="!"/>
    <m/>
    <m/>
    <m/>
    <m/>
    <m/>
    <m/>
    <m/>
    <m/>
    <m/>
    <m/>
    <m/>
    <m/>
    <m/>
    <m/>
    <m/>
    <n v="14"/>
    <n v="11729.456214744214"/>
    <n v="14000"/>
    <n v="3800"/>
    <n v="29529.456214744212"/>
    <s v=""/>
  </r>
  <r>
    <x v="34"/>
    <x v="27"/>
    <x v="34"/>
    <s v="!"/>
    <s v="x"/>
    <s v="abs"/>
    <s v="x"/>
    <s v="!"/>
    <s v="x"/>
    <m/>
    <s v="abs"/>
    <s v="abs"/>
    <s v="abs"/>
    <s v="x"/>
    <s v="!"/>
    <s v="!"/>
    <m/>
    <s v="!"/>
    <s v="!"/>
    <s v="abs"/>
    <s v="!"/>
    <s v="x"/>
    <s v="!"/>
    <m/>
    <m/>
    <m/>
    <m/>
    <m/>
    <m/>
    <m/>
    <m/>
    <m/>
    <m/>
    <m/>
    <m/>
    <m/>
    <m/>
    <m/>
    <n v="13"/>
    <n v="10982.389548077546"/>
    <n v="13000"/>
    <n v="3480"/>
    <n v="27462.389548077546"/>
    <s v=""/>
  </r>
  <r>
    <x v="35"/>
    <x v="33"/>
    <x v="35"/>
    <s v="abs"/>
    <s v="!"/>
    <s v="x"/>
    <s v="x"/>
    <s v="x"/>
    <s v="abs"/>
    <m/>
    <s v="abs"/>
    <s v="abs"/>
    <s v="abs"/>
    <s v="abs"/>
    <s v="abs"/>
    <s v="abs"/>
    <m/>
    <s v="abs"/>
    <s v="abs"/>
    <s v="!"/>
    <s v="!"/>
    <s v="!"/>
    <s v="!"/>
    <m/>
    <m/>
    <m/>
    <m/>
    <m/>
    <m/>
    <m/>
    <m/>
    <m/>
    <m/>
    <m/>
    <m/>
    <m/>
    <m/>
    <m/>
    <n v="8"/>
    <n v="6720.885223367698"/>
    <n v="8000"/>
    <n v="2440"/>
    <n v="17160.885223367699"/>
    <s v=""/>
  </r>
  <r>
    <x v="36"/>
    <x v="34"/>
    <x v="36"/>
    <s v="abs"/>
    <s v="abs"/>
    <s v="abs"/>
    <s v="!"/>
    <s v="x"/>
    <s v="abs"/>
    <m/>
    <s v="abs"/>
    <s v="abs"/>
    <s v="abs"/>
    <s v="x"/>
    <s v="!"/>
    <s v="abs"/>
    <m/>
    <s v="abs"/>
    <s v="abs"/>
    <s v="abs"/>
    <s v="!"/>
    <s v="!"/>
    <s v="!"/>
    <m/>
    <m/>
    <m/>
    <m/>
    <m/>
    <m/>
    <m/>
    <m/>
    <m/>
    <m/>
    <m/>
    <m/>
    <m/>
    <m/>
    <m/>
    <n v="7"/>
    <n v="5828.3646242624654"/>
    <n v="7000"/>
    <n v="1920"/>
    <n v="14748.364624262465"/>
    <s v=""/>
  </r>
  <r>
    <x v="37"/>
    <x v="35"/>
    <x v="37"/>
    <s v="abs"/>
    <s v="!"/>
    <s v="x"/>
    <s v="x"/>
    <s v="x"/>
    <s v="abs"/>
    <m/>
    <s v="abs"/>
    <s v="abs"/>
    <s v="abs"/>
    <s v="x"/>
    <s v="!"/>
    <s v="abs"/>
    <m/>
    <s v="abs"/>
    <s v="abs"/>
    <s v="abs"/>
    <s v="abs"/>
    <s v="abs"/>
    <s v="abs"/>
    <m/>
    <m/>
    <m/>
    <m/>
    <m/>
    <m/>
    <m/>
    <m/>
    <m/>
    <m/>
    <m/>
    <m/>
    <m/>
    <m/>
    <m/>
    <n v="6"/>
    <n v="5453.473902612981"/>
    <n v="6000"/>
    <n v="1840"/>
    <n v="13293.473902612981"/>
    <s v=""/>
  </r>
  <r>
    <x v="38"/>
    <x v="36"/>
    <x v="38"/>
    <s v="abs"/>
    <s v="!"/>
    <s v="abs"/>
    <s v="abs"/>
    <s v="abs"/>
    <s v="abs"/>
    <m/>
    <s v="abs"/>
    <s v="abs"/>
    <s v="abs"/>
    <s v="abs"/>
    <s v="abs"/>
    <s v="!"/>
    <m/>
    <s v="!"/>
    <s v="!"/>
    <s v="abs"/>
    <s v="!"/>
    <s v="!"/>
    <s v="!"/>
    <m/>
    <m/>
    <m/>
    <m/>
    <m/>
    <m/>
    <m/>
    <m/>
    <m/>
    <m/>
    <m/>
    <m/>
    <m/>
    <m/>
    <m/>
    <n v="7"/>
    <n v="5528.9156454645663"/>
    <n v="7000"/>
    <n v="1840"/>
    <n v="14368.915645464567"/>
    <s v=""/>
  </r>
  <r>
    <x v="39"/>
    <x v="37"/>
    <x v="39"/>
    <s v="abs"/>
    <s v="abs"/>
    <s v="abs"/>
    <s v="!"/>
    <s v="abs"/>
    <s v="abs"/>
    <m/>
    <s v="abs"/>
    <s v="abs"/>
    <s v="abs"/>
    <s v="x"/>
    <s v="!"/>
    <s v="abs"/>
    <m/>
    <s v="abs"/>
    <s v="abs"/>
    <s v="!"/>
    <s v="!"/>
    <s v="!"/>
    <s v="abs"/>
    <m/>
    <m/>
    <m/>
    <m/>
    <m/>
    <m/>
    <m/>
    <m/>
    <m/>
    <m/>
    <m/>
    <m/>
    <m/>
    <m/>
    <m/>
    <n v="6"/>
    <n v="4895.2099850872073"/>
    <n v="6000"/>
    <n v="1560"/>
    <n v="12455.209985087207"/>
    <s v=""/>
  </r>
  <r>
    <x v="40"/>
    <x v="38"/>
    <x v="40"/>
    <s v="abs"/>
    <s v="!"/>
    <s v="x"/>
    <s v="!"/>
    <s v="abs"/>
    <s v="abs"/>
    <m/>
    <s v="!"/>
    <s v="abs"/>
    <s v="abs"/>
    <s v="abs"/>
    <s v="!"/>
    <s v="!"/>
    <m/>
    <s v="!"/>
    <s v="!"/>
    <s v="!"/>
    <s v="abs"/>
    <s v="!"/>
    <s v="abs"/>
    <m/>
    <m/>
    <m/>
    <m/>
    <m/>
    <m/>
    <m/>
    <m/>
    <m/>
    <m/>
    <m/>
    <m/>
    <m/>
    <m/>
    <m/>
    <n v="10"/>
    <n v="8369.0136030603644"/>
    <n v="10000"/>
    <n v="2760"/>
    <n v="21129.013603060364"/>
    <s v=""/>
  </r>
  <r>
    <x v="41"/>
    <x v="39"/>
    <x v="41"/>
    <s v="abs"/>
    <s v="abs"/>
    <s v="abs"/>
    <s v="!"/>
    <s v="x"/>
    <s v="abs"/>
    <m/>
    <s v="abs"/>
    <s v="abs"/>
    <s v="abs"/>
    <s v="abs"/>
    <s v="abs"/>
    <s v="abs"/>
    <m/>
    <s v="abs"/>
    <s v="abs"/>
    <s v="abs"/>
    <s v="abs"/>
    <s v="abs"/>
    <s v="abs"/>
    <m/>
    <m/>
    <m/>
    <m/>
    <m/>
    <m/>
    <m/>
    <m/>
    <m/>
    <m/>
    <m/>
    <m/>
    <m/>
    <m/>
    <m/>
    <n v="2"/>
    <n v="1866.3092783505156"/>
    <n v="2000"/>
    <n v="720"/>
    <n v="4586.3092783505153"/>
    <s v=""/>
  </r>
  <r>
    <x v="42"/>
    <x v="40"/>
    <x v="42"/>
    <s v="abs"/>
    <s v="abs"/>
    <s v="x"/>
    <s v="!"/>
    <s v="abs"/>
    <s v="abs"/>
    <m/>
    <s v="abs"/>
    <s v="abs"/>
    <s v="abs"/>
    <s v="x"/>
    <s v="x"/>
    <s v="abs"/>
    <m/>
    <s v="abs"/>
    <s v="abs"/>
    <s v="abs"/>
    <s v="!"/>
    <s v="!"/>
    <s v="abs"/>
    <m/>
    <m/>
    <m/>
    <m/>
    <m/>
    <m/>
    <m/>
    <m/>
    <m/>
    <m/>
    <m/>
    <m/>
    <m/>
    <m/>
    <m/>
    <n v="6"/>
    <n v="5081.2979575957988"/>
    <n v="6000"/>
    <n v="1640"/>
    <n v="12721.297957595798"/>
    <s v=""/>
  </r>
  <r>
    <x v="43"/>
    <x v="9"/>
    <x v="43"/>
    <s v="!"/>
    <s v="abs"/>
    <s v="abs"/>
    <s v="abs"/>
    <s v="abs"/>
    <s v="abs"/>
    <m/>
    <s v="abs"/>
    <s v="abs"/>
    <s v="abs"/>
    <s v="abs"/>
    <s v="abs"/>
    <s v="abs"/>
    <m/>
    <s v="abs"/>
    <s v="abs"/>
    <s v="abs"/>
    <s v="abs"/>
    <s v="abs"/>
    <s v="abs"/>
    <m/>
    <m/>
    <m/>
    <m/>
    <m/>
    <m/>
    <m/>
    <m/>
    <m/>
    <m/>
    <m/>
    <m/>
    <m/>
    <m/>
    <m/>
    <n v="1"/>
    <n v="933.15463917525778"/>
    <n v="1000"/>
    <n v="160"/>
    <n v="2093.1546391752577"/>
    <s v=""/>
  </r>
  <r>
    <x v="44"/>
    <x v="9"/>
    <x v="44"/>
    <s v="abs"/>
    <s v="!"/>
    <s v="abs"/>
    <s v="abs"/>
    <s v="abs"/>
    <s v="abs"/>
    <m/>
    <s v="abs"/>
    <s v="abs"/>
    <s v="abs"/>
    <s v="abs"/>
    <s v="abs"/>
    <s v="abs"/>
    <m/>
    <s v="abs"/>
    <s v="abs"/>
    <s v="abs"/>
    <s v="abs"/>
    <s v="abs"/>
    <s v="abs"/>
    <m/>
    <m/>
    <m/>
    <m/>
    <m/>
    <m/>
    <m/>
    <m/>
    <m/>
    <m/>
    <m/>
    <m/>
    <m/>
    <m/>
    <m/>
    <n v="1"/>
    <n v="933.15463917525778"/>
    <n v="1000"/>
    <n v="320"/>
    <n v="2253.1546391752577"/>
    <s v=""/>
  </r>
  <r>
    <x v="45"/>
    <x v="41"/>
    <x v="45"/>
    <s v="abs"/>
    <s v="abs"/>
    <s v="abs"/>
    <s v="!"/>
    <s v="abs"/>
    <s v="abs"/>
    <m/>
    <s v="abs"/>
    <s v="abs"/>
    <s v="abs"/>
    <s v="abs"/>
    <s v="abs"/>
    <s v="abs"/>
    <m/>
    <s v="abs"/>
    <s v="abs"/>
    <s v="abs"/>
    <s v="abs"/>
    <s v="abs"/>
    <s v="abs"/>
    <m/>
    <m/>
    <m/>
    <m/>
    <m/>
    <m/>
    <m/>
    <m/>
    <m/>
    <m/>
    <m/>
    <m/>
    <m/>
    <m/>
    <m/>
    <n v="1"/>
    <n v="933.15463917525778"/>
    <n v="1000"/>
    <n v="360"/>
    <n v="2293.1546391752577"/>
    <s v=""/>
  </r>
  <r>
    <x v="46"/>
    <x v="42"/>
    <x v="46"/>
    <s v="abs"/>
    <s v="abs"/>
    <s v="abs"/>
    <s v="abs"/>
    <s v="x"/>
    <s v="abs"/>
    <m/>
    <s v="abs"/>
    <s v="abs"/>
    <s v="abs"/>
    <s v="abs"/>
    <s v="abs"/>
    <s v="abs"/>
    <m/>
    <s v="abs"/>
    <s v="abs"/>
    <s v="abs"/>
    <s v="abs"/>
    <s v="abs"/>
    <s v="abs"/>
    <m/>
    <m/>
    <m/>
    <m/>
    <m/>
    <m/>
    <m/>
    <m/>
    <m/>
    <m/>
    <m/>
    <m/>
    <m/>
    <m/>
    <m/>
    <n v="1"/>
    <n v="933.15463917525778"/>
    <n v="1000"/>
    <n v="360"/>
    <n v="2293.1546391752577"/>
    <s v=""/>
  </r>
  <r>
    <x v="47"/>
    <x v="43"/>
    <x v="47"/>
    <m/>
    <m/>
    <m/>
    <m/>
    <m/>
    <m/>
    <m/>
    <s v="abs"/>
    <s v="abs"/>
    <s v="!"/>
    <s v="abs"/>
    <s v="abs"/>
    <s v="abs"/>
    <m/>
    <s v="abs"/>
    <s v="abs"/>
    <s v="abs"/>
    <s v="abs"/>
    <s v="abs"/>
    <s v="abs"/>
    <m/>
    <m/>
    <m/>
    <m/>
    <m/>
    <m/>
    <m/>
    <m/>
    <m/>
    <m/>
    <m/>
    <m/>
    <m/>
    <m/>
    <m/>
    <n v="1"/>
    <n v="860.4276729559748"/>
    <n v="1000"/>
    <n v="360"/>
    <n v="2220.4276729559747"/>
    <s v=""/>
  </r>
  <r>
    <x v="48"/>
    <x v="44"/>
    <x v="48"/>
    <m/>
    <m/>
    <m/>
    <m/>
    <m/>
    <m/>
    <m/>
    <s v="abs"/>
    <s v="abs"/>
    <s v="abs"/>
    <s v="x"/>
    <s v="abs"/>
    <s v="abs"/>
    <m/>
    <s v="abs"/>
    <s v="abs"/>
    <s v="abs"/>
    <s v="abs"/>
    <s v="abs"/>
    <s v="abs"/>
    <m/>
    <m/>
    <m/>
    <m/>
    <m/>
    <m/>
    <m/>
    <m/>
    <m/>
    <m/>
    <m/>
    <m/>
    <m/>
    <m/>
    <m/>
    <n v="1"/>
    <n v="860.4276729559748"/>
    <n v="1000"/>
    <n v="240"/>
    <n v="2100.4276729559747"/>
    <s v=""/>
  </r>
  <r>
    <x v="49"/>
    <x v="45"/>
    <x v="49"/>
    <m/>
    <m/>
    <m/>
    <m/>
    <m/>
    <m/>
    <m/>
    <m/>
    <m/>
    <m/>
    <m/>
    <m/>
    <m/>
    <m/>
    <s v="abs"/>
    <s v="abs"/>
    <s v="abs"/>
    <s v="!"/>
    <s v="!"/>
    <s v="abs"/>
    <m/>
    <m/>
    <m/>
    <m/>
    <m/>
    <m/>
    <m/>
    <m/>
    <m/>
    <m/>
    <m/>
    <m/>
    <m/>
    <m/>
    <m/>
    <n v="2"/>
    <n v="1494.1333333333334"/>
    <n v="2000"/>
    <n v="480"/>
    <n v="3974.1333333333332"/>
    <s v=""/>
  </r>
  <r>
    <x v="50"/>
    <x v="46"/>
    <x v="50"/>
    <m/>
    <m/>
    <m/>
    <m/>
    <m/>
    <m/>
    <m/>
    <m/>
    <m/>
    <m/>
    <m/>
    <m/>
    <m/>
    <m/>
    <s v="abs"/>
    <s v="abs"/>
    <s v="abs"/>
    <s v="abs"/>
    <s v="!"/>
    <s v="abs"/>
    <m/>
    <m/>
    <m/>
    <m/>
    <m/>
    <m/>
    <m/>
    <m/>
    <m/>
    <m/>
    <m/>
    <m/>
    <m/>
    <m/>
    <m/>
    <n v="1"/>
    <n v="747.06666666666672"/>
    <n v="1000"/>
    <n v="160"/>
    <n v="1907.0666666666666"/>
    <s v=""/>
  </r>
  <r>
    <x v="51"/>
    <x v="47"/>
    <x v="51"/>
    <m/>
    <m/>
    <m/>
    <m/>
    <m/>
    <m/>
    <m/>
    <m/>
    <m/>
    <m/>
    <m/>
    <m/>
    <m/>
    <m/>
    <s v="abs"/>
    <s v="abs"/>
    <s v="abs"/>
    <s v="abs"/>
    <s v="!"/>
    <s v="abs"/>
    <m/>
    <m/>
    <m/>
    <m/>
    <m/>
    <m/>
    <m/>
    <m/>
    <m/>
    <m/>
    <m/>
    <m/>
    <m/>
    <m/>
    <m/>
    <n v="1"/>
    <n v="747.06666666666672"/>
    <n v="1000"/>
    <n v="160"/>
    <n v="1907.0666666666666"/>
    <s v=""/>
  </r>
  <r>
    <x v="52"/>
    <x v="46"/>
    <x v="52"/>
    <m/>
    <m/>
    <m/>
    <m/>
    <m/>
    <m/>
    <m/>
    <m/>
    <m/>
    <m/>
    <m/>
    <m/>
    <m/>
    <m/>
    <s v="abs"/>
    <s v="abs"/>
    <s v="abs"/>
    <s v="abs"/>
    <s v="!"/>
    <s v="abs"/>
    <m/>
    <m/>
    <m/>
    <m/>
    <m/>
    <m/>
    <m/>
    <m/>
    <m/>
    <m/>
    <m/>
    <m/>
    <m/>
    <m/>
    <m/>
    <n v="1"/>
    <n v="747.06666666666672"/>
    <n v="1000"/>
    <n v="160"/>
    <n v="1907.0666666666666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abs"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  <r>
    <x v="53"/>
    <x v="48"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99">
  <r>
    <s v="Décembre"/>
    <x v="0"/>
    <x v="0"/>
    <x v="0"/>
    <s v="43059735381"/>
    <x v="0"/>
    <n v="1"/>
    <x v="0"/>
    <n v="99.25"/>
    <n v="1"/>
    <n v="1"/>
    <n v="39.25"/>
    <n v="1000"/>
    <n v="1560"/>
    <n v="2560"/>
    <s v=""/>
  </r>
  <r>
    <s v="Décembre"/>
    <x v="0"/>
    <x v="1"/>
    <x v="1"/>
    <s v="43059920707"/>
    <x v="0"/>
    <n v="2"/>
    <x v="1"/>
    <n v="108"/>
    <n v="1"/>
    <n v="1"/>
    <n v="48"/>
    <n v="1000"/>
    <n v="1920"/>
    <n v="2920"/>
    <s v=""/>
  </r>
  <r>
    <s v="Décembre"/>
    <x v="0"/>
    <x v="2"/>
    <x v="2"/>
    <s v="43060700238"/>
    <x v="1"/>
    <n v="1"/>
    <x v="2"/>
    <n v="96.333333333333329"/>
    <n v="1"/>
    <n v="1"/>
    <n v="36.333333333333329"/>
    <n v="1000"/>
    <n v="1440"/>
    <n v="2440"/>
    <s v=""/>
  </r>
  <r>
    <s v="Décembre"/>
    <x v="0"/>
    <x v="3"/>
    <x v="3"/>
    <s v="43060760781"/>
    <x v="1"/>
    <n v="2"/>
    <x v="3"/>
    <n v="99"/>
    <n v="1"/>
    <n v="1"/>
    <n v="39"/>
    <n v="1000"/>
    <n v="1560"/>
    <n v="2560"/>
    <s v=""/>
  </r>
  <r>
    <s v="Décembre"/>
    <x v="0"/>
    <x v="2"/>
    <x v="2"/>
    <s v="43061700238"/>
    <x v="2"/>
    <n v="1"/>
    <x v="2"/>
    <n v="108"/>
    <n v="1"/>
    <n v="1"/>
    <n v="48"/>
    <n v="1000"/>
    <n v="1920"/>
    <n v="2920"/>
    <s v=""/>
  </r>
  <r>
    <s v="Décembre"/>
    <x v="0"/>
    <x v="4"/>
    <x v="4"/>
    <s v="43061775417"/>
    <x v="2"/>
    <n v="2"/>
    <x v="4"/>
    <n v="108"/>
    <n v="1"/>
    <n v="1"/>
    <n v="48"/>
    <n v="1000"/>
    <n v="1920"/>
    <n v="2920"/>
    <s v=""/>
  </r>
  <r>
    <s v="Décembre"/>
    <x v="0"/>
    <x v="4"/>
    <x v="4"/>
    <s v="43062775417"/>
    <x v="3"/>
    <n v="1"/>
    <x v="4"/>
    <n v="99"/>
    <n v="1"/>
    <n v="1"/>
    <n v="39"/>
    <n v="1000"/>
    <n v="1560"/>
    <n v="2560"/>
    <s v=""/>
  </r>
  <r>
    <s v="Décembre"/>
    <x v="0"/>
    <x v="2"/>
    <x v="2"/>
    <s v="43062700238"/>
    <x v="3"/>
    <n v="2"/>
    <x v="2"/>
    <n v="99"/>
    <n v="1"/>
    <n v="1"/>
    <n v="39"/>
    <n v="1000"/>
    <n v="1560"/>
    <n v="2560"/>
    <s v=""/>
  </r>
  <r>
    <s v="Décembre"/>
    <x v="0"/>
    <x v="2"/>
    <x v="2"/>
    <s v="43063700238"/>
    <x v="4"/>
    <n v="1"/>
    <x v="2"/>
    <n v="91.375"/>
    <n v="1"/>
    <n v="1"/>
    <n v="31.375"/>
    <n v="1000"/>
    <n v="1240"/>
    <n v="2240"/>
    <s v=""/>
  </r>
  <r>
    <s v="Décembre"/>
    <x v="0"/>
    <x v="4"/>
    <x v="4"/>
    <s v="43063775417"/>
    <x v="4"/>
    <n v="2"/>
    <x v="4"/>
    <n v="106.75"/>
    <n v="1"/>
    <n v="1"/>
    <n v="46.75"/>
    <n v="1000"/>
    <n v="1880"/>
    <n v="2880"/>
    <s v=""/>
  </r>
  <r>
    <s v="Décembre"/>
    <x v="0"/>
    <x v="2"/>
    <x v="2"/>
    <s v="43064700238"/>
    <x v="5"/>
    <n v="1"/>
    <x v="2"/>
    <n v="96"/>
    <n v="1"/>
    <n v="1"/>
    <n v="36"/>
    <n v="1000"/>
    <n v="1440"/>
    <n v="2440"/>
    <s v=""/>
  </r>
  <r>
    <s v="Décembre"/>
    <x v="1"/>
    <x v="2"/>
    <x v="2"/>
    <s v="43066700238"/>
    <x v="6"/>
    <n v="1"/>
    <x v="2"/>
    <n v="84"/>
    <n v="1"/>
    <n v="1"/>
    <n v="24"/>
    <n v="1000"/>
    <n v="960"/>
    <n v="1960"/>
    <s v=""/>
  </r>
  <r>
    <s v="Décembre"/>
    <x v="1"/>
    <x v="3"/>
    <x v="3"/>
    <s v="43066760781"/>
    <x v="6"/>
    <n v="2"/>
    <x v="3"/>
    <n v="84"/>
    <n v="1"/>
    <n v="1"/>
    <n v="24"/>
    <n v="1000"/>
    <n v="960"/>
    <n v="1960"/>
    <s v=""/>
  </r>
  <r>
    <s v="Décembre"/>
    <x v="1"/>
    <x v="2"/>
    <x v="2"/>
    <s v="43067700238"/>
    <x v="7"/>
    <n v="1"/>
    <x v="2"/>
    <n v="90"/>
    <n v="1"/>
    <n v="1"/>
    <n v="30"/>
    <n v="1000"/>
    <n v="1200"/>
    <n v="2200"/>
    <s v=""/>
  </r>
  <r>
    <s v="Décembre"/>
    <x v="1"/>
    <x v="4"/>
    <x v="4"/>
    <s v="43067775417"/>
    <x v="7"/>
    <n v="2"/>
    <x v="4"/>
    <n v="90"/>
    <n v="1"/>
    <n v="1"/>
    <n v="30"/>
    <n v="1000"/>
    <n v="1200"/>
    <n v="2200"/>
    <s v=""/>
  </r>
  <r>
    <s v="Décembre"/>
    <x v="1"/>
    <x v="2"/>
    <x v="2"/>
    <s v="43068700238"/>
    <x v="8"/>
    <n v="1"/>
    <x v="2"/>
    <n v="108.5"/>
    <n v="1"/>
    <n v="1"/>
    <n v="48.5"/>
    <n v="1000"/>
    <n v="1960"/>
    <n v="2960"/>
    <s v=""/>
  </r>
  <r>
    <s v="Décembre"/>
    <x v="1"/>
    <x v="4"/>
    <x v="4"/>
    <s v="43068775417"/>
    <x v="8"/>
    <n v="2"/>
    <x v="4"/>
    <n v="90"/>
    <n v="1"/>
    <n v="1"/>
    <n v="30"/>
    <n v="1000"/>
    <n v="1200"/>
    <n v="2200"/>
    <s v=""/>
  </r>
  <r>
    <s v="Décembre"/>
    <x v="1"/>
    <x v="5"/>
    <x v="5"/>
    <s v="43069760778"/>
    <x v="9"/>
    <n v="1"/>
    <x v="5"/>
    <n v="81"/>
    <n v="1"/>
    <n v="1"/>
    <n v="21"/>
    <n v="1000"/>
    <n v="840"/>
    <n v="1840"/>
    <s v=""/>
  </r>
  <r>
    <s v="Décembre"/>
    <x v="1"/>
    <x v="6"/>
    <x v="6"/>
    <s v="43069820931"/>
    <x v="9"/>
    <n v="2"/>
    <x v="6"/>
    <n v="99"/>
    <n v="1"/>
    <n v="1"/>
    <n v="39"/>
    <n v="1000"/>
    <n v="1560"/>
    <n v="2560"/>
    <s v=""/>
  </r>
  <r>
    <s v="Décembre"/>
    <x v="1"/>
    <x v="5"/>
    <x v="5"/>
    <s v="43070760778"/>
    <x v="10"/>
    <n v="1"/>
    <x v="5"/>
    <n v="72"/>
    <n v="1"/>
    <n v="1"/>
    <n v="12"/>
    <n v="1000"/>
    <n v="480"/>
    <n v="1480"/>
    <s v=""/>
  </r>
  <r>
    <s v="Décembre"/>
    <x v="1"/>
    <x v="7"/>
    <x v="7"/>
    <s v="43070760777"/>
    <x v="10"/>
    <n v="2"/>
    <x v="7"/>
    <n v="102"/>
    <n v="1"/>
    <n v="1"/>
    <n v="42"/>
    <n v="1000"/>
    <n v="1680"/>
    <n v="2680"/>
    <s v=""/>
  </r>
  <r>
    <s v="Décembre"/>
    <x v="1"/>
    <x v="2"/>
    <x v="2"/>
    <s v="43071700238"/>
    <x v="11"/>
    <n v="1"/>
    <x v="2"/>
    <n v="105.5"/>
    <n v="1"/>
    <n v="1"/>
    <n v="45.5"/>
    <n v="1000"/>
    <n v="1840"/>
    <n v="2840"/>
    <s v=""/>
  </r>
  <r>
    <s v="Décembre"/>
    <x v="1"/>
    <x v="6"/>
    <x v="6"/>
    <s v="43071820931"/>
    <x v="11"/>
    <n v="2"/>
    <x v="6"/>
    <n v="99"/>
    <n v="1"/>
    <n v="1"/>
    <n v="39"/>
    <n v="1000"/>
    <n v="1560"/>
    <n v="2560"/>
    <s v=""/>
  </r>
  <r>
    <s v="Décembre"/>
    <x v="2"/>
    <x v="5"/>
    <x v="5"/>
    <s v="43073760778"/>
    <x v="12"/>
    <n v="1"/>
    <x v="5"/>
    <n v="84"/>
    <n v="1"/>
    <n v="1"/>
    <n v="24"/>
    <n v="1000"/>
    <n v="960"/>
    <n v="1960"/>
    <s v=""/>
  </r>
  <r>
    <s v="Décembre"/>
    <x v="2"/>
    <x v="7"/>
    <x v="7"/>
    <s v="43073760777"/>
    <x v="12"/>
    <n v="2"/>
    <x v="7"/>
    <n v="84"/>
    <n v="1"/>
    <n v="1"/>
    <n v="24"/>
    <n v="1000"/>
    <n v="960"/>
    <n v="1960"/>
    <s v=""/>
  </r>
  <r>
    <s v="Décembre"/>
    <x v="2"/>
    <x v="5"/>
    <x v="5"/>
    <s v="43074760778"/>
    <x v="13"/>
    <n v="1"/>
    <x v="5"/>
    <n v="84"/>
    <n v="1"/>
    <n v="1"/>
    <n v="24"/>
    <n v="1000"/>
    <n v="960"/>
    <n v="1960"/>
    <s v=""/>
  </r>
  <r>
    <s v="Décembre"/>
    <x v="2"/>
    <x v="8"/>
    <x v="8"/>
    <s v="43074760620"/>
    <x v="13"/>
    <n v="2"/>
    <x v="8"/>
    <n v="84"/>
    <n v="1"/>
    <n v="1"/>
    <n v="24"/>
    <n v="1000"/>
    <n v="960"/>
    <n v="1960"/>
    <s v=""/>
  </r>
  <r>
    <s v="Décembre"/>
    <x v="2"/>
    <x v="5"/>
    <x v="5"/>
    <s v="43075760778"/>
    <x v="14"/>
    <n v="1"/>
    <x v="5"/>
    <n v="81"/>
    <n v="1"/>
    <n v="1"/>
    <n v="21"/>
    <n v="1000"/>
    <n v="840"/>
    <n v="1840"/>
    <s v=""/>
  </r>
  <r>
    <s v="Décembre"/>
    <x v="2"/>
    <x v="8"/>
    <x v="8"/>
    <s v="43075760620"/>
    <x v="14"/>
    <n v="2"/>
    <x v="8"/>
    <n v="84"/>
    <n v="1"/>
    <n v="1"/>
    <n v="24"/>
    <n v="1000"/>
    <n v="960"/>
    <n v="1960"/>
    <s v=""/>
  </r>
  <r>
    <s v="Décembre"/>
    <x v="2"/>
    <x v="9"/>
    <x v="5"/>
    <s v="43076760797"/>
    <x v="15"/>
    <n v="1"/>
    <x v="9"/>
    <n v="72"/>
    <n v="1"/>
    <n v="1"/>
    <n v="12"/>
    <n v="1000"/>
    <n v="480"/>
    <n v="1480"/>
    <s v=""/>
  </r>
  <r>
    <s v="Décembre"/>
    <x v="2"/>
    <x v="8"/>
    <x v="8"/>
    <s v="43076760620"/>
    <x v="15"/>
    <n v="2"/>
    <x v="8"/>
    <n v="81"/>
    <n v="1"/>
    <n v="1"/>
    <n v="21"/>
    <n v="1000"/>
    <n v="840"/>
    <n v="1840"/>
    <s v=""/>
  </r>
  <r>
    <s v="Décembre"/>
    <x v="2"/>
    <x v="10"/>
    <x v="9"/>
    <s v="43077925408"/>
    <x v="16"/>
    <n v="1"/>
    <x v="10"/>
    <n v="84"/>
    <n v="1"/>
    <n v="1"/>
    <n v="24"/>
    <n v="1000"/>
    <n v="960"/>
    <n v="1960"/>
    <s v=""/>
  </r>
  <r>
    <s v="Décembre"/>
    <x v="2"/>
    <x v="8"/>
    <x v="8"/>
    <s v="43077760620"/>
    <x v="16"/>
    <n v="2"/>
    <x v="8"/>
    <n v="99"/>
    <n v="1"/>
    <n v="1"/>
    <n v="39"/>
    <n v="1000"/>
    <n v="1560"/>
    <n v="2560"/>
    <s v=""/>
  </r>
  <r>
    <s v="Décembre"/>
    <x v="2"/>
    <x v="2"/>
    <x v="2"/>
    <s v="43078700238"/>
    <x v="17"/>
    <n v="1"/>
    <x v="2"/>
    <n v="90"/>
    <n v="1"/>
    <n v="1"/>
    <n v="30"/>
    <n v="1000"/>
    <n v="1200"/>
    <n v="2200"/>
    <s v=""/>
  </r>
  <r>
    <s v="Décembre"/>
    <x v="2"/>
    <x v="7"/>
    <x v="7"/>
    <s v="43078760777"/>
    <x v="17"/>
    <n v="2"/>
    <x v="7"/>
    <n v="78.666666666666671"/>
    <n v="1"/>
    <n v="1"/>
    <n v="18.666666666666671"/>
    <n v="1000"/>
    <n v="760"/>
    <n v="176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  <r>
    <s v=""/>
    <x v="3"/>
    <x v="11"/>
    <x v="10"/>
    <s v=""/>
    <x v="18"/>
    <m/>
    <x v="11"/>
    <n v="0"/>
    <n v="0"/>
    <n v="0"/>
    <n v="0"/>
    <n v="0"/>
    <n v="0"/>
    <n v="0"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999"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999"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999"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  <r>
    <s v=""/>
    <x v="0"/>
    <x v="0"/>
    <s v=""/>
    <x v="0"/>
    <m/>
    <x v="0"/>
    <m/>
    <m/>
    <m/>
    <m/>
    <m/>
    <m/>
    <m/>
    <n v="0"/>
    <n v="0"/>
    <n v="0"/>
    <n v="0"/>
    <n v="0"/>
    <s v="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998"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s v=""/>
    <s v=""/>
    <n v="0"/>
    <s v=""/>
    <n v="0"/>
    <n v="0"/>
    <n v="0"/>
    <s v=""/>
  </r>
</pivotCacheRecords>
</file>

<file path=xl/pivotCache/pivotCacheRecords7.xml><?xml version="1.0" encoding="utf-8"?>
<pivotCacheRecords xmlns="http://schemas.openxmlformats.org/spreadsheetml/2006/main" xmlns:r="http://schemas.openxmlformats.org/officeDocument/2006/relationships" count="1499">
  <r>
    <s v="Décembre"/>
    <x v="0"/>
    <x v="0"/>
    <x v="0"/>
    <s v="77520843059"/>
    <x v="0"/>
    <n v="1"/>
    <n v="1"/>
    <x v="0"/>
    <n v="109"/>
    <n v="1"/>
    <n v="1"/>
    <n v="49"/>
    <n v="1000"/>
    <n v="1960"/>
    <n v="2960"/>
    <s v=""/>
  </r>
  <r>
    <s v="Décembre"/>
    <x v="0"/>
    <x v="1"/>
    <x v="1"/>
    <s v="76079743059"/>
    <x v="0"/>
    <n v="1"/>
    <n v="1"/>
    <x v="1"/>
    <n v="109"/>
    <n v="1"/>
    <n v="1"/>
    <n v="49"/>
    <n v="1000"/>
    <n v="1960"/>
    <n v="2960"/>
    <s v=""/>
  </r>
  <r>
    <s v="Décembre"/>
    <x v="0"/>
    <x v="2"/>
    <x v="2"/>
    <s v="76100043059"/>
    <x v="0"/>
    <n v="1"/>
    <n v="2"/>
    <x v="2"/>
    <n v="95"/>
    <n v="1"/>
    <n v="1"/>
    <n v="35"/>
    <n v="1000"/>
    <n v="1400"/>
    <n v="2400"/>
    <s v=""/>
  </r>
  <r>
    <s v="Décembre"/>
    <x v="0"/>
    <x v="3"/>
    <x v="3"/>
    <s v="92540843059"/>
    <x v="0"/>
    <n v="1"/>
    <n v="2"/>
    <x v="3"/>
    <n v="95"/>
    <n v="1"/>
    <n v="1"/>
    <n v="35"/>
    <n v="1000"/>
    <n v="1400"/>
    <n v="2400"/>
    <s v=""/>
  </r>
  <r>
    <s v="Décembre"/>
    <x v="0"/>
    <x v="4"/>
    <x v="4"/>
    <s v="76044143059"/>
    <x v="0"/>
    <n v="1"/>
    <n v="3"/>
    <x v="4"/>
    <n v="105"/>
    <n v="1"/>
    <n v="1"/>
    <n v="45"/>
    <n v="1000"/>
    <n v="1800"/>
    <n v="2800"/>
    <s v=""/>
  </r>
  <r>
    <s v="Décembre"/>
    <x v="0"/>
    <x v="5"/>
    <x v="1"/>
    <s v="76077843059"/>
    <x v="0"/>
    <n v="1"/>
    <n v="3"/>
    <x v="5"/>
    <n v="105"/>
    <n v="1"/>
    <n v="1"/>
    <n v="45"/>
    <n v="1000"/>
    <n v="1800"/>
    <n v="2800"/>
    <s v=""/>
  </r>
  <r>
    <s v="Décembre"/>
    <x v="0"/>
    <x v="6"/>
    <x v="5"/>
    <s v="70023843059"/>
    <x v="0"/>
    <n v="1"/>
    <n v="4"/>
    <x v="6"/>
    <n v="88"/>
    <n v="1"/>
    <n v="1"/>
    <n v="28"/>
    <n v="1000"/>
    <n v="1120"/>
    <n v="2120"/>
    <s v=""/>
  </r>
  <r>
    <s v="Décembre"/>
    <x v="0"/>
    <x v="7"/>
    <x v="6"/>
    <s v="77541643059"/>
    <x v="0"/>
    <n v="1"/>
    <n v="4"/>
    <x v="7"/>
    <n v="88"/>
    <n v="1"/>
    <n v="1"/>
    <n v="28"/>
    <n v="1000"/>
    <n v="1120"/>
    <n v="2120"/>
    <s v=""/>
  </r>
  <r>
    <s v="Décembre"/>
    <x v="0"/>
    <x v="8"/>
    <x v="7"/>
    <s v="76077743059"/>
    <x v="0"/>
    <n v="2"/>
    <n v="1"/>
    <x v="8"/>
    <n v="112"/>
    <n v="1"/>
    <n v="1"/>
    <n v="52"/>
    <n v="1000"/>
    <n v="2080"/>
    <n v="3080"/>
    <s v=""/>
  </r>
  <r>
    <s v="Décembre"/>
    <x v="0"/>
    <x v="9"/>
    <x v="8"/>
    <s v="76100743059"/>
    <x v="0"/>
    <n v="2"/>
    <n v="1"/>
    <x v="9"/>
    <n v="112"/>
    <n v="1"/>
    <n v="1"/>
    <n v="52"/>
    <n v="1000"/>
    <n v="2080"/>
    <n v="3080"/>
    <s v=""/>
  </r>
  <r>
    <s v="Décembre"/>
    <x v="0"/>
    <x v="10"/>
    <x v="9"/>
    <s v="76077043059"/>
    <x v="0"/>
    <n v="2"/>
    <n v="2"/>
    <x v="10"/>
    <n v="115"/>
    <n v="1"/>
    <n v="1"/>
    <n v="55"/>
    <n v="1000"/>
    <n v="2200"/>
    <n v="3200"/>
    <s v=""/>
  </r>
  <r>
    <s v="Décembre"/>
    <x v="0"/>
    <x v="11"/>
    <x v="10"/>
    <s v="77541743059"/>
    <x v="0"/>
    <n v="2"/>
    <n v="2"/>
    <x v="11"/>
    <n v="115"/>
    <n v="1"/>
    <n v="1"/>
    <n v="55"/>
    <n v="1000"/>
    <n v="2200"/>
    <n v="3200"/>
    <s v=""/>
  </r>
  <r>
    <s v="Décembre"/>
    <x v="0"/>
    <x v="12"/>
    <x v="11"/>
    <s v="76078143059"/>
    <x v="0"/>
    <n v="2"/>
    <n v="3"/>
    <x v="12"/>
    <n v="105"/>
    <n v="1"/>
    <n v="1"/>
    <n v="45"/>
    <n v="1000"/>
    <n v="1800"/>
    <n v="2800"/>
    <s v=""/>
  </r>
  <r>
    <s v="Décembre"/>
    <x v="0"/>
    <x v="13"/>
    <x v="12"/>
    <s v="77541143059"/>
    <x v="0"/>
    <n v="2"/>
    <n v="3"/>
    <x v="13"/>
    <n v="105"/>
    <n v="1"/>
    <n v="1"/>
    <n v="45"/>
    <n v="1000"/>
    <n v="1800"/>
    <n v="2800"/>
    <s v=""/>
  </r>
  <r>
    <s v="Décembre"/>
    <x v="0"/>
    <x v="14"/>
    <x v="13"/>
    <s v="92520943059"/>
    <x v="0"/>
    <n v="2"/>
    <n v="4"/>
    <x v="14"/>
    <n v="100"/>
    <n v="1"/>
    <n v="1"/>
    <n v="40"/>
    <n v="1000"/>
    <n v="1600"/>
    <n v="2600"/>
    <s v=""/>
  </r>
  <r>
    <s v="Décembre"/>
    <x v="0"/>
    <x v="15"/>
    <x v="14"/>
    <s v="76062043059"/>
    <x v="0"/>
    <n v="2"/>
    <n v="4"/>
    <x v="15"/>
    <n v="100"/>
    <n v="1"/>
    <n v="1"/>
    <n v="40"/>
    <n v="1000"/>
    <n v="1600"/>
    <n v="2600"/>
    <s v=""/>
  </r>
  <r>
    <s v="Décembre"/>
    <x v="0"/>
    <x v="0"/>
    <x v="0"/>
    <s v="77520843060"/>
    <x v="1"/>
    <n v="1"/>
    <n v="1"/>
    <x v="0"/>
    <n v="113"/>
    <n v="1"/>
    <n v="1"/>
    <n v="53"/>
    <n v="1000"/>
    <n v="2120"/>
    <n v="3120"/>
    <s v=""/>
  </r>
  <r>
    <s v="Décembre"/>
    <x v="0"/>
    <x v="7"/>
    <x v="6"/>
    <s v="77541643060"/>
    <x v="1"/>
    <n v="1"/>
    <n v="1"/>
    <x v="7"/>
    <n v="113"/>
    <n v="1"/>
    <n v="1"/>
    <n v="53"/>
    <n v="1000"/>
    <n v="2120"/>
    <n v="3120"/>
    <s v=""/>
  </r>
  <r>
    <s v="Décembre"/>
    <x v="0"/>
    <x v="16"/>
    <x v="15"/>
    <s v="76062343060"/>
    <x v="1"/>
    <n v="1"/>
    <n v="2"/>
    <x v="16"/>
    <n v="87"/>
    <n v="1"/>
    <n v="1"/>
    <n v="27"/>
    <n v="1000"/>
    <n v="1080"/>
    <n v="2080"/>
    <s v=""/>
  </r>
  <r>
    <s v="Décembre"/>
    <x v="0"/>
    <x v="5"/>
    <x v="1"/>
    <s v="76077843060"/>
    <x v="1"/>
    <n v="1"/>
    <n v="2"/>
    <x v="5"/>
    <n v="87"/>
    <n v="1"/>
    <n v="1"/>
    <n v="27"/>
    <n v="1000"/>
    <n v="1080"/>
    <n v="2080"/>
    <s v=""/>
  </r>
  <r>
    <s v="Décembre"/>
    <x v="0"/>
    <x v="2"/>
    <x v="2"/>
    <s v="76100043060"/>
    <x v="1"/>
    <n v="1"/>
    <n v="3"/>
    <x v="2"/>
    <n v="89"/>
    <n v="1"/>
    <n v="1"/>
    <n v="29"/>
    <n v="1000"/>
    <n v="1160"/>
    <n v="2160"/>
    <s v=""/>
  </r>
  <r>
    <s v="Décembre"/>
    <x v="0"/>
    <x v="3"/>
    <x v="3"/>
    <s v="92540843060"/>
    <x v="1"/>
    <n v="1"/>
    <n v="3"/>
    <x v="3"/>
    <n v="89"/>
    <n v="1"/>
    <n v="1"/>
    <n v="29"/>
    <n v="1000"/>
    <n v="1160"/>
    <n v="2160"/>
    <s v=""/>
  </r>
  <r>
    <s v="Décembre"/>
    <x v="0"/>
    <x v="14"/>
    <x v="13"/>
    <s v="92520943060"/>
    <x v="1"/>
    <n v="2"/>
    <n v="1"/>
    <x v="14"/>
    <n v="120"/>
    <n v="1"/>
    <n v="1"/>
    <n v="60"/>
    <n v="1000"/>
    <n v="2400"/>
    <n v="3400"/>
    <s v=""/>
  </r>
  <r>
    <s v="Décembre"/>
    <x v="0"/>
    <x v="15"/>
    <x v="14"/>
    <s v="76062043060"/>
    <x v="1"/>
    <n v="2"/>
    <n v="1"/>
    <x v="15"/>
    <n v="120"/>
    <n v="1"/>
    <n v="1"/>
    <n v="60"/>
    <n v="1000"/>
    <n v="2400"/>
    <n v="3400"/>
    <s v=""/>
  </r>
  <r>
    <s v="Décembre"/>
    <x v="0"/>
    <x v="9"/>
    <x v="8"/>
    <s v="76100743060"/>
    <x v="1"/>
    <n v="2"/>
    <n v="2"/>
    <x v="9"/>
    <n v="90"/>
    <n v="1"/>
    <n v="1"/>
    <n v="30"/>
    <n v="1000"/>
    <n v="1200"/>
    <n v="2200"/>
    <s v=""/>
  </r>
  <r>
    <s v="Décembre"/>
    <x v="0"/>
    <x v="8"/>
    <x v="7"/>
    <s v="76077743060"/>
    <x v="1"/>
    <n v="2"/>
    <n v="2"/>
    <x v="8"/>
    <n v="90"/>
    <n v="1"/>
    <n v="1"/>
    <n v="30"/>
    <n v="1000"/>
    <n v="1200"/>
    <n v="2200"/>
    <s v=""/>
  </r>
  <r>
    <s v="Décembre"/>
    <x v="0"/>
    <x v="10"/>
    <x v="9"/>
    <s v="76077043060"/>
    <x v="1"/>
    <n v="2"/>
    <n v="3"/>
    <x v="10"/>
    <n v="100"/>
    <n v="1"/>
    <n v="1"/>
    <n v="40"/>
    <n v="1000"/>
    <n v="1600"/>
    <n v="2600"/>
    <s v=""/>
  </r>
  <r>
    <s v="Décembre"/>
    <x v="0"/>
    <x v="11"/>
    <x v="10"/>
    <s v="77541743060"/>
    <x v="1"/>
    <n v="2"/>
    <n v="3"/>
    <x v="11"/>
    <n v="100"/>
    <n v="1"/>
    <n v="1"/>
    <n v="40"/>
    <n v="1000"/>
    <n v="1600"/>
    <n v="2600"/>
    <s v=""/>
  </r>
  <r>
    <s v="Décembre"/>
    <x v="0"/>
    <x v="17"/>
    <x v="16"/>
    <s v="76077343060"/>
    <x v="1"/>
    <n v="2"/>
    <n v="4"/>
    <x v="17"/>
    <n v="86"/>
    <n v="1"/>
    <n v="1"/>
    <n v="26"/>
    <n v="1000"/>
    <n v="1040"/>
    <n v="2040"/>
    <s v=""/>
  </r>
  <r>
    <s v="Décembre"/>
    <x v="0"/>
    <x v="13"/>
    <x v="12"/>
    <s v="77541143060"/>
    <x v="1"/>
    <n v="2"/>
    <n v="4"/>
    <x v="13"/>
    <n v="86"/>
    <n v="1"/>
    <n v="1"/>
    <n v="26"/>
    <n v="1000"/>
    <n v="1040"/>
    <n v="2040"/>
    <s v=""/>
  </r>
  <r>
    <s v="Décembre"/>
    <x v="0"/>
    <x v="0"/>
    <x v="0"/>
    <s v="77520843061"/>
    <x v="2"/>
    <n v="1"/>
    <n v="1"/>
    <x v="0"/>
    <n v="118"/>
    <n v="1"/>
    <n v="1"/>
    <n v="58"/>
    <n v="1000"/>
    <n v="2320"/>
    <n v="3320"/>
    <s v=""/>
  </r>
  <r>
    <s v="Décembre"/>
    <x v="0"/>
    <x v="7"/>
    <x v="6"/>
    <s v="77541643061"/>
    <x v="2"/>
    <n v="1"/>
    <n v="1"/>
    <x v="7"/>
    <n v="118"/>
    <n v="1"/>
    <n v="1"/>
    <n v="58"/>
    <n v="1000"/>
    <n v="2320"/>
    <n v="3320"/>
    <s v=""/>
  </r>
  <r>
    <s v="Décembre"/>
    <x v="0"/>
    <x v="16"/>
    <x v="15"/>
    <s v="76062343061"/>
    <x v="2"/>
    <n v="1"/>
    <n v="2"/>
    <x v="16"/>
    <n v="105"/>
    <n v="1"/>
    <n v="1"/>
    <n v="45"/>
    <n v="1000"/>
    <n v="1800"/>
    <n v="2800"/>
    <s v=""/>
  </r>
  <r>
    <s v="Décembre"/>
    <x v="0"/>
    <x v="5"/>
    <x v="1"/>
    <s v="76077843061"/>
    <x v="2"/>
    <n v="1"/>
    <n v="2"/>
    <x v="5"/>
    <n v="106"/>
    <n v="1"/>
    <n v="1"/>
    <n v="46"/>
    <n v="1000"/>
    <n v="1840"/>
    <n v="2840"/>
    <s v=""/>
  </r>
  <r>
    <s v="Décembre"/>
    <x v="0"/>
    <x v="2"/>
    <x v="2"/>
    <s v="76100043061"/>
    <x v="2"/>
    <n v="1"/>
    <n v="3"/>
    <x v="2"/>
    <n v="100"/>
    <n v="1"/>
    <n v="1"/>
    <n v="40"/>
    <n v="1000"/>
    <n v="1600"/>
    <n v="2600"/>
    <s v=""/>
  </r>
  <r>
    <s v="Décembre"/>
    <x v="0"/>
    <x v="3"/>
    <x v="3"/>
    <s v="92540843061"/>
    <x v="2"/>
    <n v="1"/>
    <n v="3"/>
    <x v="3"/>
    <n v="101"/>
    <n v="1"/>
    <n v="1"/>
    <n v="41"/>
    <n v="1000"/>
    <n v="1640"/>
    <n v="2640"/>
    <s v=""/>
  </r>
  <r>
    <s v="Décembre"/>
    <x v="0"/>
    <x v="14"/>
    <x v="13"/>
    <s v="92520943061"/>
    <x v="2"/>
    <n v="2"/>
    <n v="1"/>
    <x v="14"/>
    <n v="115"/>
    <n v="1"/>
    <n v="1"/>
    <n v="55"/>
    <n v="1000"/>
    <n v="2200"/>
    <n v="3200"/>
    <s v=""/>
  </r>
  <r>
    <s v="Décembre"/>
    <x v="0"/>
    <x v="15"/>
    <x v="14"/>
    <s v="76062043061"/>
    <x v="2"/>
    <n v="2"/>
    <n v="1"/>
    <x v="15"/>
    <n v="115"/>
    <n v="1"/>
    <n v="1"/>
    <n v="55"/>
    <n v="1000"/>
    <n v="2200"/>
    <n v="3200"/>
    <s v=""/>
  </r>
  <r>
    <s v="Décembre"/>
    <x v="0"/>
    <x v="10"/>
    <x v="9"/>
    <s v="76077043061"/>
    <x v="2"/>
    <n v="2"/>
    <n v="2"/>
    <x v="10"/>
    <n v="116"/>
    <n v="1"/>
    <n v="1"/>
    <n v="56"/>
    <n v="1000"/>
    <n v="2240"/>
    <n v="3240"/>
    <s v=""/>
  </r>
  <r>
    <s v="Décembre"/>
    <x v="0"/>
    <x v="12"/>
    <x v="11"/>
    <s v="76078143061"/>
    <x v="2"/>
    <n v="2"/>
    <n v="2"/>
    <x v="12"/>
    <n v="116"/>
    <n v="1"/>
    <n v="1"/>
    <n v="56"/>
    <n v="1000"/>
    <n v="2240"/>
    <n v="3240"/>
    <s v=""/>
  </r>
  <r>
    <s v="Décembre"/>
    <x v="0"/>
    <x v="9"/>
    <x v="8"/>
    <s v="76100743061"/>
    <x v="2"/>
    <n v="2"/>
    <n v="3"/>
    <x v="9"/>
    <n v="93"/>
    <n v="1"/>
    <n v="1"/>
    <n v="33"/>
    <n v="1000"/>
    <n v="1320"/>
    <n v="2320"/>
    <s v=""/>
  </r>
  <r>
    <s v="Décembre"/>
    <x v="0"/>
    <x v="8"/>
    <x v="7"/>
    <s v="76077743061"/>
    <x v="2"/>
    <n v="2"/>
    <n v="3"/>
    <x v="8"/>
    <n v="93"/>
    <n v="1"/>
    <n v="1"/>
    <n v="33"/>
    <n v="1000"/>
    <n v="1320"/>
    <n v="2320"/>
    <s v=""/>
  </r>
  <r>
    <s v="Décembre"/>
    <x v="0"/>
    <x v="17"/>
    <x v="16"/>
    <s v="76077343061"/>
    <x v="2"/>
    <n v="2"/>
    <n v="4"/>
    <x v="17"/>
    <n v="108"/>
    <n v="1"/>
    <n v="1"/>
    <n v="48"/>
    <n v="1000"/>
    <n v="1920"/>
    <n v="2920"/>
    <s v=""/>
  </r>
  <r>
    <s v="Décembre"/>
    <x v="0"/>
    <x v="13"/>
    <x v="12"/>
    <s v="77541143061"/>
    <x v="2"/>
    <n v="2"/>
    <n v="4"/>
    <x v="13"/>
    <n v="108"/>
    <n v="1"/>
    <n v="1"/>
    <n v="48"/>
    <n v="1000"/>
    <n v="1920"/>
    <n v="2920"/>
    <s v=""/>
  </r>
  <r>
    <s v="Décembre"/>
    <x v="0"/>
    <x v="0"/>
    <x v="0"/>
    <s v="77520843062"/>
    <x v="3"/>
    <n v="1"/>
    <n v="1"/>
    <x v="0"/>
    <n v="130"/>
    <n v="1"/>
    <n v="1"/>
    <n v="70"/>
    <n v="1000"/>
    <n v="2800"/>
    <n v="3800"/>
    <s v=""/>
  </r>
  <r>
    <s v="Décembre"/>
    <x v="0"/>
    <x v="7"/>
    <x v="6"/>
    <s v="77541643062"/>
    <x v="3"/>
    <n v="1"/>
    <n v="1"/>
    <x v="7"/>
    <n v="130"/>
    <n v="1"/>
    <n v="1"/>
    <n v="70"/>
    <n v="1000"/>
    <n v="2800"/>
    <n v="3800"/>
    <s v=""/>
  </r>
  <r>
    <s v="Décembre"/>
    <x v="0"/>
    <x v="16"/>
    <x v="15"/>
    <s v="76062343062"/>
    <x v="3"/>
    <n v="1"/>
    <n v="2"/>
    <x v="16"/>
    <n v="90"/>
    <n v="1"/>
    <n v="1"/>
    <n v="30"/>
    <n v="1000"/>
    <n v="1200"/>
    <n v="2200"/>
    <s v=""/>
  </r>
  <r>
    <s v="Décembre"/>
    <x v="0"/>
    <x v="5"/>
    <x v="1"/>
    <s v="76077843062"/>
    <x v="3"/>
    <n v="1"/>
    <n v="2"/>
    <x v="5"/>
    <n v="90"/>
    <n v="1"/>
    <n v="1"/>
    <n v="30"/>
    <n v="1000"/>
    <n v="1200"/>
    <n v="2200"/>
    <s v=""/>
  </r>
  <r>
    <s v="Décembre"/>
    <x v="0"/>
    <x v="2"/>
    <x v="2"/>
    <s v="76100043062"/>
    <x v="3"/>
    <n v="1"/>
    <n v="3"/>
    <x v="2"/>
    <n v="100"/>
    <n v="1"/>
    <n v="1"/>
    <n v="40"/>
    <n v="1000"/>
    <n v="1600"/>
    <n v="2600"/>
    <s v=""/>
  </r>
  <r>
    <s v="Décembre"/>
    <x v="0"/>
    <x v="3"/>
    <x v="3"/>
    <s v="92540843062"/>
    <x v="3"/>
    <n v="1"/>
    <n v="3"/>
    <x v="3"/>
    <n v="100"/>
    <n v="1"/>
    <n v="1"/>
    <n v="40"/>
    <n v="1000"/>
    <n v="1600"/>
    <n v="2600"/>
    <s v=""/>
  </r>
  <r>
    <s v="Décembre"/>
    <x v="0"/>
    <x v="4"/>
    <x v="4"/>
    <s v="76044143062"/>
    <x v="3"/>
    <n v="1"/>
    <n v="4"/>
    <x v="4"/>
    <n v="76"/>
    <n v="1"/>
    <n v="1"/>
    <n v="16"/>
    <n v="1000"/>
    <n v="640"/>
    <n v="1640"/>
    <s v=""/>
  </r>
  <r>
    <s v="Décembre"/>
    <x v="0"/>
    <x v="1"/>
    <x v="1"/>
    <s v="76079743062"/>
    <x v="3"/>
    <n v="1"/>
    <n v="4"/>
    <x v="1"/>
    <n v="76"/>
    <n v="1"/>
    <n v="1"/>
    <n v="16"/>
    <n v="1000"/>
    <n v="640"/>
    <n v="1640"/>
    <s v=""/>
  </r>
  <r>
    <s v="Décembre"/>
    <x v="0"/>
    <x v="14"/>
    <x v="13"/>
    <s v="92520943062"/>
    <x v="3"/>
    <n v="2"/>
    <n v="1"/>
    <x v="14"/>
    <n v="97"/>
    <n v="1"/>
    <n v="1"/>
    <n v="37"/>
    <n v="1000"/>
    <n v="1480"/>
    <n v="2480"/>
    <s v=""/>
  </r>
  <r>
    <s v="Décembre"/>
    <x v="0"/>
    <x v="15"/>
    <x v="14"/>
    <s v="76062043062"/>
    <x v="3"/>
    <n v="2"/>
    <n v="1"/>
    <x v="15"/>
    <n v="98"/>
    <n v="1"/>
    <n v="1"/>
    <n v="38"/>
    <n v="1000"/>
    <n v="1520"/>
    <n v="2520"/>
    <s v=""/>
  </r>
  <r>
    <s v="Décembre"/>
    <x v="0"/>
    <x v="8"/>
    <x v="7"/>
    <s v="76077743062"/>
    <x v="3"/>
    <n v="2"/>
    <n v="2"/>
    <x v="8"/>
    <n v="95"/>
    <n v="1"/>
    <n v="1"/>
    <n v="35"/>
    <n v="1000"/>
    <n v="1400"/>
    <n v="2400"/>
    <s v=""/>
  </r>
  <r>
    <s v="Décembre"/>
    <x v="0"/>
    <x v="9"/>
    <x v="8"/>
    <s v="76100743062"/>
    <x v="3"/>
    <n v="2"/>
    <n v="2"/>
    <x v="9"/>
    <n v="95"/>
    <n v="1"/>
    <n v="1"/>
    <n v="35"/>
    <n v="1000"/>
    <n v="1400"/>
    <n v="2400"/>
    <s v=""/>
  </r>
  <r>
    <s v="Décembre"/>
    <x v="0"/>
    <x v="10"/>
    <x v="9"/>
    <s v="76077043062"/>
    <x v="3"/>
    <n v="2"/>
    <n v="3"/>
    <x v="10"/>
    <n v="100"/>
    <n v="1"/>
    <n v="1"/>
    <n v="40"/>
    <n v="1000"/>
    <n v="1600"/>
    <n v="2600"/>
    <s v=""/>
  </r>
  <r>
    <s v="Décembre"/>
    <x v="0"/>
    <x v="12"/>
    <x v="11"/>
    <s v="76078143062"/>
    <x v="3"/>
    <n v="2"/>
    <n v="3"/>
    <x v="12"/>
    <n v="100"/>
    <n v="1"/>
    <n v="1"/>
    <n v="40"/>
    <n v="1000"/>
    <n v="1600"/>
    <n v="2600"/>
    <s v=""/>
  </r>
  <r>
    <s v="Décembre"/>
    <x v="0"/>
    <x v="17"/>
    <x v="16"/>
    <s v="76077343062"/>
    <x v="3"/>
    <n v="2"/>
    <n v="4"/>
    <x v="17"/>
    <n v="103"/>
    <n v="1"/>
    <n v="1"/>
    <n v="43"/>
    <n v="1000"/>
    <n v="1720"/>
    <n v="2720"/>
    <s v=""/>
  </r>
  <r>
    <s v="Décembre"/>
    <x v="0"/>
    <x v="13"/>
    <x v="12"/>
    <s v="77541143062"/>
    <x v="3"/>
    <n v="2"/>
    <n v="4"/>
    <x v="13"/>
    <n v="104"/>
    <n v="1"/>
    <n v="1"/>
    <n v="44"/>
    <n v="1000"/>
    <n v="1760"/>
    <n v="2760"/>
    <s v=""/>
  </r>
  <r>
    <s v="Décembre"/>
    <x v="0"/>
    <x v="0"/>
    <x v="0"/>
    <s v="77520843063"/>
    <x v="4"/>
    <n v="1"/>
    <n v="1"/>
    <x v="0"/>
    <n v="61"/>
    <n v="1"/>
    <n v="1"/>
    <n v="1"/>
    <n v="1000"/>
    <n v="40"/>
    <n v="1040"/>
    <s v=""/>
  </r>
  <r>
    <s v="Décembre"/>
    <x v="0"/>
    <x v="1"/>
    <x v="1"/>
    <s v="76079743063"/>
    <x v="4"/>
    <n v="1"/>
    <n v="1"/>
    <x v="1"/>
    <n v="61"/>
    <n v="1"/>
    <n v="1"/>
    <n v="1"/>
    <n v="1000"/>
    <n v="40"/>
    <n v="1040"/>
    <s v=""/>
  </r>
  <r>
    <s v="Décembre"/>
    <x v="0"/>
    <x v="16"/>
    <x v="15"/>
    <s v="76062343063"/>
    <x v="4"/>
    <n v="1"/>
    <n v="2"/>
    <x v="16"/>
    <n v="108"/>
    <n v="1"/>
    <n v="1"/>
    <n v="48"/>
    <n v="1000"/>
    <n v="1920"/>
    <n v="2920"/>
    <s v=""/>
  </r>
  <r>
    <s v="Décembre"/>
    <x v="0"/>
    <x v="5"/>
    <x v="1"/>
    <s v="76077843063"/>
    <x v="4"/>
    <n v="1"/>
    <n v="2"/>
    <x v="5"/>
    <n v="109"/>
    <n v="1"/>
    <n v="1"/>
    <n v="49"/>
    <n v="1000"/>
    <n v="1960"/>
    <n v="2960"/>
    <s v=""/>
  </r>
  <r>
    <s v="Décembre"/>
    <x v="0"/>
    <x v="2"/>
    <x v="2"/>
    <s v="76100043063"/>
    <x v="4"/>
    <n v="1"/>
    <n v="3"/>
    <x v="2"/>
    <n v="88"/>
    <n v="1"/>
    <n v="1"/>
    <n v="28"/>
    <n v="1000"/>
    <n v="1120"/>
    <n v="2120"/>
    <s v=""/>
  </r>
  <r>
    <s v="Décembre"/>
    <x v="0"/>
    <x v="3"/>
    <x v="3"/>
    <s v="92540843063"/>
    <x v="4"/>
    <n v="1"/>
    <n v="3"/>
    <x v="3"/>
    <n v="88"/>
    <n v="1"/>
    <n v="1"/>
    <n v="28"/>
    <n v="1000"/>
    <n v="1120"/>
    <n v="2120"/>
    <s v=""/>
  </r>
  <r>
    <s v="Décembre"/>
    <x v="0"/>
    <x v="4"/>
    <x v="4"/>
    <s v="76044143063"/>
    <x v="4"/>
    <n v="1"/>
    <n v="4"/>
    <x v="4"/>
    <n v="108"/>
    <n v="1"/>
    <n v="1"/>
    <n v="48"/>
    <n v="1000"/>
    <n v="1920"/>
    <n v="2920"/>
    <s v=""/>
  </r>
  <r>
    <s v="Décembre"/>
    <x v="0"/>
    <x v="7"/>
    <x v="6"/>
    <s v="77541643063"/>
    <x v="4"/>
    <n v="1"/>
    <n v="4"/>
    <x v="7"/>
    <n v="108"/>
    <n v="1"/>
    <n v="1"/>
    <n v="48"/>
    <n v="1000"/>
    <n v="1920"/>
    <n v="2920"/>
    <s v=""/>
  </r>
  <r>
    <s v="Décembre"/>
    <x v="0"/>
    <x v="14"/>
    <x v="13"/>
    <s v="92520943063"/>
    <x v="4"/>
    <n v="2"/>
    <n v="1"/>
    <x v="14"/>
    <n v="135"/>
    <n v="1"/>
    <n v="1"/>
    <n v="75"/>
    <n v="1000"/>
    <n v="3000"/>
    <n v="4000"/>
    <s v=""/>
  </r>
  <r>
    <s v="Décembre"/>
    <x v="0"/>
    <x v="15"/>
    <x v="14"/>
    <s v="76062043063"/>
    <x v="4"/>
    <n v="2"/>
    <n v="1"/>
    <x v="15"/>
    <n v="135"/>
    <n v="1"/>
    <n v="1"/>
    <n v="75"/>
    <n v="1000"/>
    <n v="3000"/>
    <n v="4000"/>
    <s v=""/>
  </r>
  <r>
    <s v="Décembre"/>
    <x v="0"/>
    <x v="17"/>
    <x v="16"/>
    <s v="76077343063"/>
    <x v="4"/>
    <n v="2"/>
    <n v="2"/>
    <x v="17"/>
    <n v="104"/>
    <n v="1"/>
    <n v="1"/>
    <n v="44"/>
    <n v="1000"/>
    <n v="1760"/>
    <n v="2760"/>
    <s v=""/>
  </r>
  <r>
    <s v="Décembre"/>
    <x v="0"/>
    <x v="13"/>
    <x v="12"/>
    <s v="77541143063"/>
    <x v="4"/>
    <n v="2"/>
    <n v="2"/>
    <x v="13"/>
    <n v="104"/>
    <n v="1"/>
    <n v="1"/>
    <n v="44"/>
    <n v="1000"/>
    <n v="1760"/>
    <n v="2760"/>
    <s v=""/>
  </r>
  <r>
    <s v="Décembre"/>
    <x v="0"/>
    <x v="9"/>
    <x v="8"/>
    <s v="76100743063"/>
    <x v="4"/>
    <n v="2"/>
    <n v="3"/>
    <x v="9"/>
    <n v="80"/>
    <n v="1"/>
    <n v="1"/>
    <n v="20"/>
    <n v="1000"/>
    <n v="800"/>
    <n v="1800"/>
    <s v=""/>
  </r>
  <r>
    <s v="Décembre"/>
    <x v="0"/>
    <x v="8"/>
    <x v="7"/>
    <s v="76077743063"/>
    <x v="4"/>
    <n v="2"/>
    <n v="3"/>
    <x v="8"/>
    <n v="80"/>
    <n v="1"/>
    <n v="1"/>
    <n v="20"/>
    <n v="1000"/>
    <n v="800"/>
    <n v="1800"/>
    <s v=""/>
  </r>
  <r>
    <s v="Décembre"/>
    <x v="0"/>
    <x v="10"/>
    <x v="9"/>
    <s v="76077043063"/>
    <x v="4"/>
    <n v="2"/>
    <n v="4"/>
    <x v="10"/>
    <n v="108"/>
    <n v="1"/>
    <n v="1"/>
    <n v="48"/>
    <n v="1000"/>
    <n v="1920"/>
    <n v="2920"/>
    <s v=""/>
  </r>
  <r>
    <s v="Décembre"/>
    <x v="0"/>
    <x v="12"/>
    <x v="11"/>
    <s v="76078143063"/>
    <x v="4"/>
    <n v="2"/>
    <n v="4"/>
    <x v="12"/>
    <n v="108"/>
    <n v="1"/>
    <n v="1"/>
    <n v="48"/>
    <n v="1000"/>
    <n v="1920"/>
    <n v="2920"/>
    <s v=""/>
  </r>
  <r>
    <s v="Décembre"/>
    <x v="0"/>
    <x v="0"/>
    <x v="0"/>
    <s v="77520843064"/>
    <x v="5"/>
    <n v="1"/>
    <n v="1"/>
    <x v="0"/>
    <n v="100"/>
    <n v="1"/>
    <n v="1"/>
    <n v="40"/>
    <n v="1000"/>
    <n v="1600"/>
    <n v="2600"/>
    <s v=""/>
  </r>
  <r>
    <s v="Décembre"/>
    <x v="0"/>
    <x v="1"/>
    <x v="1"/>
    <s v="76079743064"/>
    <x v="5"/>
    <n v="1"/>
    <n v="1"/>
    <x v="1"/>
    <n v="100"/>
    <n v="1"/>
    <n v="1"/>
    <n v="40"/>
    <n v="1000"/>
    <n v="1600"/>
    <n v="2600"/>
    <s v=""/>
  </r>
  <r>
    <s v="Décembre"/>
    <x v="0"/>
    <x v="16"/>
    <x v="15"/>
    <s v="76062343064"/>
    <x v="5"/>
    <n v="1"/>
    <n v="2"/>
    <x v="16"/>
    <n v="98"/>
    <n v="1"/>
    <n v="1"/>
    <n v="38"/>
    <n v="1000"/>
    <n v="1520"/>
    <n v="2520"/>
    <s v=""/>
  </r>
  <r>
    <s v="Décembre"/>
    <x v="0"/>
    <x v="3"/>
    <x v="3"/>
    <s v="92540843064"/>
    <x v="5"/>
    <n v="1"/>
    <n v="2"/>
    <x v="3"/>
    <n v="98"/>
    <n v="1"/>
    <n v="1"/>
    <n v="38"/>
    <n v="1000"/>
    <n v="1520"/>
    <n v="2520"/>
    <s v=""/>
  </r>
  <r>
    <s v="Décembre"/>
    <x v="0"/>
    <x v="4"/>
    <x v="4"/>
    <s v="76044143064"/>
    <x v="5"/>
    <n v="1"/>
    <n v="3"/>
    <x v="4"/>
    <n v="90"/>
    <n v="1"/>
    <n v="1"/>
    <n v="30"/>
    <n v="1000"/>
    <n v="1200"/>
    <n v="2200"/>
    <s v=""/>
  </r>
  <r>
    <s v="Décembre"/>
    <x v="0"/>
    <x v="7"/>
    <x v="6"/>
    <s v="77541643064"/>
    <x v="5"/>
    <n v="1"/>
    <n v="3"/>
    <x v="7"/>
    <n v="90"/>
    <n v="1"/>
    <n v="1"/>
    <n v="30"/>
    <n v="1000"/>
    <n v="1200"/>
    <n v="2200"/>
    <s v=""/>
  </r>
  <r>
    <s v="Décembre"/>
    <x v="1"/>
    <x v="0"/>
    <x v="0"/>
    <s v="77520843066"/>
    <x v="6"/>
    <n v="1"/>
    <n v="1"/>
    <x v="0"/>
    <n v="85"/>
    <n v="1"/>
    <n v="1"/>
    <n v="25"/>
    <n v="1000"/>
    <n v="1000"/>
    <n v="2000"/>
    <s v=""/>
  </r>
  <r>
    <s v="Décembre"/>
    <x v="1"/>
    <x v="18"/>
    <x v="17"/>
    <s v="92570343066"/>
    <x v="6"/>
    <n v="1"/>
    <n v="1"/>
    <x v="18"/>
    <n v="84"/>
    <n v="1"/>
    <n v="1"/>
    <n v="24"/>
    <n v="1000"/>
    <n v="960"/>
    <n v="1960"/>
    <s v=""/>
  </r>
  <r>
    <s v="Décembre"/>
    <x v="1"/>
    <x v="2"/>
    <x v="2"/>
    <s v="76100043066"/>
    <x v="6"/>
    <n v="1"/>
    <n v="2"/>
    <x v="2"/>
    <n v="82"/>
    <n v="1"/>
    <n v="1"/>
    <n v="22"/>
    <n v="1000"/>
    <n v="880"/>
    <n v="1880"/>
    <s v=""/>
  </r>
  <r>
    <s v="Décembre"/>
    <x v="1"/>
    <x v="3"/>
    <x v="3"/>
    <s v="92540843066"/>
    <x v="6"/>
    <n v="1"/>
    <n v="2"/>
    <x v="3"/>
    <n v="81"/>
    <n v="1"/>
    <n v="1"/>
    <n v="21"/>
    <n v="1000"/>
    <n v="840"/>
    <n v="1840"/>
    <s v=""/>
  </r>
  <r>
    <s v="Décembre"/>
    <x v="1"/>
    <x v="4"/>
    <x v="4"/>
    <s v="76044143066"/>
    <x v="6"/>
    <n v="1"/>
    <n v="3"/>
    <x v="4"/>
    <n v="86"/>
    <n v="1"/>
    <n v="1"/>
    <n v="26"/>
    <n v="1000"/>
    <n v="1040"/>
    <n v="2040"/>
    <s v=""/>
  </r>
  <r>
    <s v="Décembre"/>
    <x v="1"/>
    <x v="7"/>
    <x v="6"/>
    <s v="77541643066"/>
    <x v="6"/>
    <n v="1"/>
    <n v="3"/>
    <x v="7"/>
    <n v="86"/>
    <n v="1"/>
    <n v="1"/>
    <n v="26"/>
    <n v="1000"/>
    <n v="1040"/>
    <n v="2040"/>
    <s v=""/>
  </r>
  <r>
    <s v="Décembre"/>
    <x v="1"/>
    <x v="14"/>
    <x v="13"/>
    <s v="92520943066"/>
    <x v="6"/>
    <n v="2"/>
    <n v="1"/>
    <x v="14"/>
    <n v="87"/>
    <n v="1"/>
    <n v="1"/>
    <n v="27"/>
    <n v="1000"/>
    <n v="1080"/>
    <n v="2080"/>
    <s v=""/>
  </r>
  <r>
    <s v="Décembre"/>
    <x v="1"/>
    <x v="15"/>
    <x v="14"/>
    <s v="76062043066"/>
    <x v="6"/>
    <n v="2"/>
    <n v="1"/>
    <x v="15"/>
    <n v="87"/>
    <n v="1"/>
    <n v="1"/>
    <n v="27"/>
    <n v="1000"/>
    <n v="1080"/>
    <n v="2080"/>
    <s v=""/>
  </r>
  <r>
    <s v="Décembre"/>
    <x v="1"/>
    <x v="10"/>
    <x v="9"/>
    <s v="76077043066"/>
    <x v="6"/>
    <n v="2"/>
    <n v="2"/>
    <x v="10"/>
    <n v="85"/>
    <n v="1"/>
    <n v="1"/>
    <n v="25"/>
    <n v="1000"/>
    <n v="1000"/>
    <n v="2000"/>
    <s v=""/>
  </r>
  <r>
    <s v="Décembre"/>
    <x v="1"/>
    <x v="11"/>
    <x v="10"/>
    <s v="77541743066"/>
    <x v="6"/>
    <n v="2"/>
    <n v="2"/>
    <x v="11"/>
    <n v="85"/>
    <n v="1"/>
    <n v="1"/>
    <n v="25"/>
    <n v="1000"/>
    <n v="1000"/>
    <n v="2000"/>
    <s v=""/>
  </r>
  <r>
    <s v="Décembre"/>
    <x v="1"/>
    <x v="13"/>
    <x v="12"/>
    <s v="77541143066"/>
    <x v="6"/>
    <n v="2"/>
    <n v="3"/>
    <x v="13"/>
    <n v="80"/>
    <n v="1"/>
    <n v="1"/>
    <n v="20"/>
    <n v="1000"/>
    <n v="800"/>
    <n v="1800"/>
    <s v=""/>
  </r>
  <r>
    <s v="Décembre"/>
    <x v="1"/>
    <x v="19"/>
    <x v="18"/>
    <s v="82093143066"/>
    <x v="6"/>
    <n v="2"/>
    <n v="3"/>
    <x v="19"/>
    <n v="80"/>
    <n v="1"/>
    <n v="1"/>
    <n v="20"/>
    <n v="1000"/>
    <n v="800"/>
    <n v="1800"/>
    <s v=""/>
  </r>
  <r>
    <s v="Décembre"/>
    <x v="1"/>
    <x v="0"/>
    <x v="0"/>
    <s v="77520843067"/>
    <x v="7"/>
    <n v="1"/>
    <n v="1"/>
    <x v="0"/>
    <n v="93"/>
    <n v="1"/>
    <n v="1"/>
    <n v="33"/>
    <n v="1000"/>
    <n v="1320"/>
    <n v="2320"/>
    <s v=""/>
  </r>
  <r>
    <s v="Décembre"/>
    <x v="1"/>
    <x v="18"/>
    <x v="17"/>
    <s v="92570343067"/>
    <x v="7"/>
    <n v="1"/>
    <n v="1"/>
    <x v="18"/>
    <n v="93"/>
    <n v="1"/>
    <n v="1"/>
    <n v="33"/>
    <n v="1000"/>
    <n v="1320"/>
    <n v="2320"/>
    <s v=""/>
  </r>
  <r>
    <s v="Décembre"/>
    <x v="1"/>
    <x v="2"/>
    <x v="2"/>
    <s v="76100043067"/>
    <x v="7"/>
    <n v="1"/>
    <n v="2"/>
    <x v="2"/>
    <n v="87"/>
    <n v="1"/>
    <n v="1"/>
    <n v="27"/>
    <n v="1000"/>
    <n v="1080"/>
    <n v="2080"/>
    <s v=""/>
  </r>
  <r>
    <s v="Décembre"/>
    <x v="1"/>
    <x v="3"/>
    <x v="3"/>
    <s v="92540843067"/>
    <x v="7"/>
    <n v="1"/>
    <n v="2"/>
    <x v="3"/>
    <n v="87"/>
    <n v="1"/>
    <n v="1"/>
    <n v="27"/>
    <n v="1000"/>
    <n v="1080"/>
    <n v="2080"/>
    <s v=""/>
  </r>
  <r>
    <s v="Décembre"/>
    <x v="1"/>
    <x v="14"/>
    <x v="13"/>
    <s v="92520943067"/>
    <x v="7"/>
    <n v="2"/>
    <n v="1"/>
    <x v="14"/>
    <n v="90"/>
    <n v="1"/>
    <n v="1"/>
    <n v="30"/>
    <n v="1000"/>
    <n v="1200"/>
    <n v="2200"/>
    <s v=""/>
  </r>
  <r>
    <s v="Décembre"/>
    <x v="1"/>
    <x v="15"/>
    <x v="14"/>
    <s v="76062043067"/>
    <x v="7"/>
    <n v="2"/>
    <n v="1"/>
    <x v="15"/>
    <n v="90"/>
    <n v="1"/>
    <n v="1"/>
    <n v="30"/>
    <n v="1000"/>
    <n v="1200"/>
    <n v="2200"/>
    <s v=""/>
  </r>
  <r>
    <s v="Décembre"/>
    <x v="1"/>
    <x v="10"/>
    <x v="9"/>
    <s v="76077043067"/>
    <x v="7"/>
    <n v="2"/>
    <n v="2"/>
    <x v="10"/>
    <n v="90"/>
    <n v="1"/>
    <n v="1"/>
    <n v="30"/>
    <n v="1000"/>
    <n v="1200"/>
    <n v="2200"/>
    <s v=""/>
  </r>
  <r>
    <s v="Décembre"/>
    <x v="1"/>
    <x v="12"/>
    <x v="11"/>
    <s v="76078143067"/>
    <x v="7"/>
    <n v="2"/>
    <n v="2"/>
    <x v="12"/>
    <n v="90"/>
    <n v="1"/>
    <n v="1"/>
    <n v="30"/>
    <n v="1000"/>
    <n v="1200"/>
    <n v="2200"/>
    <s v=""/>
  </r>
  <r>
    <s v="Décembre"/>
    <x v="1"/>
    <x v="0"/>
    <x v="0"/>
    <s v="77520843068"/>
    <x v="8"/>
    <n v="1"/>
    <n v="1"/>
    <x v="0"/>
    <n v="106"/>
    <n v="1"/>
    <n v="1"/>
    <n v="46"/>
    <n v="1000"/>
    <n v="1840"/>
    <n v="2840"/>
    <s v=""/>
  </r>
  <r>
    <s v="Décembre"/>
    <x v="1"/>
    <x v="18"/>
    <x v="17"/>
    <s v="92570343068"/>
    <x v="8"/>
    <n v="1"/>
    <n v="1"/>
    <x v="18"/>
    <n v="106"/>
    <n v="1"/>
    <n v="1"/>
    <n v="46"/>
    <n v="1000"/>
    <n v="1840"/>
    <n v="2840"/>
    <s v=""/>
  </r>
  <r>
    <s v="Décembre"/>
    <x v="1"/>
    <x v="2"/>
    <x v="2"/>
    <s v="76100043068"/>
    <x v="8"/>
    <n v="1"/>
    <n v="2"/>
    <x v="2"/>
    <n v="111"/>
    <n v="1"/>
    <n v="1"/>
    <n v="51"/>
    <n v="1000"/>
    <n v="2040"/>
    <n v="3040"/>
    <s v=""/>
  </r>
  <r>
    <s v="Décembre"/>
    <x v="1"/>
    <x v="7"/>
    <x v="6"/>
    <s v="77541643068"/>
    <x v="8"/>
    <n v="1"/>
    <n v="2"/>
    <x v="7"/>
    <n v="111"/>
    <n v="1"/>
    <n v="1"/>
    <n v="51"/>
    <n v="1000"/>
    <n v="2040"/>
    <n v="3040"/>
    <s v=""/>
  </r>
  <r>
    <s v="Décembre"/>
    <x v="1"/>
    <x v="14"/>
    <x v="13"/>
    <s v="92520943068"/>
    <x v="8"/>
    <n v="2"/>
    <n v="1"/>
    <x v="14"/>
    <n v="91"/>
    <n v="1"/>
    <n v="1"/>
    <n v="31"/>
    <n v="1000"/>
    <n v="1240"/>
    <n v="2240"/>
    <s v=""/>
  </r>
  <r>
    <s v="Décembre"/>
    <x v="1"/>
    <x v="15"/>
    <x v="14"/>
    <s v="76062043068"/>
    <x v="8"/>
    <n v="2"/>
    <n v="1"/>
    <x v="15"/>
    <n v="91"/>
    <n v="1"/>
    <n v="1"/>
    <n v="31"/>
    <n v="1000"/>
    <n v="1240"/>
    <n v="2240"/>
    <s v=""/>
  </r>
  <r>
    <s v="Décembre"/>
    <x v="1"/>
    <x v="10"/>
    <x v="9"/>
    <s v="76077043068"/>
    <x v="8"/>
    <n v="2"/>
    <n v="2"/>
    <x v="10"/>
    <n v="89"/>
    <n v="1"/>
    <n v="1"/>
    <n v="29"/>
    <n v="1000"/>
    <n v="1160"/>
    <n v="2160"/>
    <s v=""/>
  </r>
  <r>
    <s v="Décembre"/>
    <x v="1"/>
    <x v="19"/>
    <x v="18"/>
    <s v="82093143068"/>
    <x v="8"/>
    <n v="2"/>
    <n v="2"/>
    <x v="19"/>
    <n v="89"/>
    <n v="1"/>
    <n v="1"/>
    <n v="29"/>
    <n v="1000"/>
    <n v="1160"/>
    <n v="2160"/>
    <s v=""/>
  </r>
  <r>
    <s v="Décembre"/>
    <x v="1"/>
    <x v="0"/>
    <x v="0"/>
    <s v="77520843069"/>
    <x v="9"/>
    <n v="1"/>
    <n v="1"/>
    <x v="0"/>
    <n v="82"/>
    <n v="1"/>
    <n v="1"/>
    <n v="22"/>
    <n v="1000"/>
    <n v="880"/>
    <n v="1880"/>
    <s v=""/>
  </r>
  <r>
    <s v="Décembre"/>
    <x v="1"/>
    <x v="18"/>
    <x v="17"/>
    <s v="92570343069"/>
    <x v="9"/>
    <n v="1"/>
    <n v="1"/>
    <x v="18"/>
    <n v="82"/>
    <n v="1"/>
    <n v="1"/>
    <n v="22"/>
    <n v="1000"/>
    <n v="880"/>
    <n v="1880"/>
    <s v=""/>
  </r>
  <r>
    <s v="Décembre"/>
    <x v="1"/>
    <x v="2"/>
    <x v="2"/>
    <s v="76100043069"/>
    <x v="9"/>
    <n v="1"/>
    <n v="2"/>
    <x v="2"/>
    <n v="90"/>
    <n v="1"/>
    <n v="1"/>
    <n v="30"/>
    <n v="1000"/>
    <n v="1200"/>
    <n v="2200"/>
    <s v=""/>
  </r>
  <r>
    <s v="Décembre"/>
    <x v="1"/>
    <x v="7"/>
    <x v="6"/>
    <s v="77541643069"/>
    <x v="9"/>
    <n v="1"/>
    <n v="2"/>
    <x v="7"/>
    <n v="90"/>
    <n v="1"/>
    <n v="1"/>
    <n v="30"/>
    <n v="1000"/>
    <n v="1200"/>
    <n v="2200"/>
    <s v=""/>
  </r>
  <r>
    <s v="Décembre"/>
    <x v="1"/>
    <x v="4"/>
    <x v="4"/>
    <s v="76044143069"/>
    <x v="9"/>
    <n v="1"/>
    <n v="3"/>
    <x v="4"/>
    <n v="81"/>
    <n v="1"/>
    <n v="1"/>
    <n v="21"/>
    <n v="1000"/>
    <n v="840"/>
    <n v="1840"/>
    <s v=""/>
  </r>
  <r>
    <s v="Décembre"/>
    <x v="1"/>
    <x v="1"/>
    <x v="1"/>
    <s v="76079743069"/>
    <x v="9"/>
    <n v="1"/>
    <n v="3"/>
    <x v="1"/>
    <n v="81"/>
    <n v="1"/>
    <n v="1"/>
    <n v="21"/>
    <n v="1000"/>
    <n v="840"/>
    <n v="1840"/>
    <s v=""/>
  </r>
  <r>
    <s v="Décembre"/>
    <x v="1"/>
    <x v="6"/>
    <x v="5"/>
    <s v="70023843069"/>
    <x v="9"/>
    <n v="1"/>
    <n v="4"/>
    <x v="6"/>
    <n v="71"/>
    <n v="1"/>
    <n v="1"/>
    <n v="11"/>
    <n v="1000"/>
    <n v="440"/>
    <n v="1440"/>
    <s v=""/>
  </r>
  <r>
    <s v="Décembre"/>
    <x v="1"/>
    <x v="3"/>
    <x v="3"/>
    <s v="92540843069"/>
    <x v="9"/>
    <n v="1"/>
    <n v="4"/>
    <x v="3"/>
    <n v="71"/>
    <n v="1"/>
    <n v="1"/>
    <n v="11"/>
    <n v="1000"/>
    <n v="440"/>
    <n v="1440"/>
    <s v=""/>
  </r>
  <r>
    <s v="Décembre"/>
    <x v="1"/>
    <x v="14"/>
    <x v="13"/>
    <s v="92520943069"/>
    <x v="9"/>
    <n v="2"/>
    <n v="1"/>
    <x v="14"/>
    <n v="105"/>
    <n v="1"/>
    <n v="1"/>
    <n v="45"/>
    <n v="1000"/>
    <n v="1800"/>
    <n v="2800"/>
    <s v=""/>
  </r>
  <r>
    <s v="Décembre"/>
    <x v="1"/>
    <x v="15"/>
    <x v="14"/>
    <s v="76062043069"/>
    <x v="9"/>
    <n v="2"/>
    <n v="1"/>
    <x v="15"/>
    <n v="105"/>
    <n v="1"/>
    <n v="1"/>
    <n v="45"/>
    <n v="1000"/>
    <n v="1800"/>
    <n v="2800"/>
    <s v=""/>
  </r>
  <r>
    <s v="Décembre"/>
    <x v="1"/>
    <x v="12"/>
    <x v="11"/>
    <s v="76078143069"/>
    <x v="9"/>
    <n v="2"/>
    <n v="2"/>
    <x v="12"/>
    <n v="95"/>
    <n v="1"/>
    <n v="1"/>
    <n v="35"/>
    <n v="1000"/>
    <n v="1400"/>
    <n v="2400"/>
    <s v=""/>
  </r>
  <r>
    <s v="Décembre"/>
    <x v="1"/>
    <x v="9"/>
    <x v="8"/>
    <s v="76100743069"/>
    <x v="9"/>
    <n v="2"/>
    <n v="2"/>
    <x v="9"/>
    <n v="96"/>
    <n v="1"/>
    <n v="1"/>
    <n v="36"/>
    <n v="1000"/>
    <n v="1440"/>
    <n v="2440"/>
    <s v=""/>
  </r>
  <r>
    <s v="Décembre"/>
    <x v="1"/>
    <x v="10"/>
    <x v="9"/>
    <s v="76077043069"/>
    <x v="9"/>
    <n v="2"/>
    <n v="3"/>
    <x v="10"/>
    <n v="102"/>
    <n v="1"/>
    <n v="1"/>
    <n v="42"/>
    <n v="1000"/>
    <n v="1680"/>
    <n v="2680"/>
    <s v=""/>
  </r>
  <r>
    <s v="Décembre"/>
    <x v="1"/>
    <x v="11"/>
    <x v="10"/>
    <s v="77541743069"/>
    <x v="9"/>
    <n v="2"/>
    <n v="3"/>
    <x v="11"/>
    <n v="102"/>
    <n v="1"/>
    <n v="1"/>
    <n v="42"/>
    <n v="1000"/>
    <n v="1680"/>
    <n v="2680"/>
    <s v=""/>
  </r>
  <r>
    <s v="Décembre"/>
    <x v="1"/>
    <x v="17"/>
    <x v="16"/>
    <s v="76077343069"/>
    <x v="9"/>
    <n v="2"/>
    <n v="4"/>
    <x v="17"/>
    <n v="94"/>
    <n v="1"/>
    <n v="1"/>
    <n v="34"/>
    <n v="1000"/>
    <n v="1360"/>
    <n v="2360"/>
    <s v=""/>
  </r>
  <r>
    <s v="Décembre"/>
    <x v="1"/>
    <x v="13"/>
    <x v="12"/>
    <s v="77541143069"/>
    <x v="9"/>
    <n v="2"/>
    <n v="4"/>
    <x v="13"/>
    <n v="93"/>
    <n v="1"/>
    <n v="1"/>
    <n v="33"/>
    <n v="1000"/>
    <n v="1320"/>
    <n v="2320"/>
    <s v=""/>
  </r>
  <r>
    <s v="Décembre"/>
    <x v="1"/>
    <x v="0"/>
    <x v="0"/>
    <s v="77520843070"/>
    <x v="10"/>
    <n v="1"/>
    <n v="1"/>
    <x v="0"/>
    <n v="24"/>
    <n v="1"/>
    <n v="0"/>
    <n v="0"/>
    <n v="0"/>
    <n v="0"/>
    <n v="0"/>
    <s v=""/>
  </r>
  <r>
    <s v="Décembre"/>
    <x v="1"/>
    <x v="18"/>
    <x v="17"/>
    <s v="92570343070"/>
    <x v="10"/>
    <n v="1"/>
    <n v="1"/>
    <x v="18"/>
    <n v="100"/>
    <n v="1"/>
    <n v="1"/>
    <n v="40"/>
    <n v="1000"/>
    <n v="1600"/>
    <n v="2600"/>
    <s v=""/>
  </r>
  <r>
    <s v="Décembre"/>
    <x v="1"/>
    <x v="2"/>
    <x v="2"/>
    <s v="76100043070"/>
    <x v="10"/>
    <n v="1"/>
    <n v="2"/>
    <x v="2"/>
    <n v="83"/>
    <n v="1"/>
    <n v="1"/>
    <n v="23"/>
    <n v="1000"/>
    <n v="920"/>
    <n v="1920"/>
    <s v=""/>
  </r>
  <r>
    <s v="Décembre"/>
    <x v="1"/>
    <x v="3"/>
    <x v="3"/>
    <s v="92540843070"/>
    <x v="10"/>
    <n v="1"/>
    <n v="2"/>
    <x v="3"/>
    <n v="83"/>
    <n v="1"/>
    <n v="1"/>
    <n v="23"/>
    <n v="1000"/>
    <n v="920"/>
    <n v="1920"/>
    <s v=""/>
  </r>
  <r>
    <s v="Décembre"/>
    <x v="1"/>
    <x v="4"/>
    <x v="4"/>
    <s v="76044143070"/>
    <x v="10"/>
    <n v="1"/>
    <n v="3"/>
    <x v="4"/>
    <n v="83"/>
    <n v="1"/>
    <n v="1"/>
    <n v="23"/>
    <n v="1000"/>
    <n v="920"/>
    <n v="1920"/>
    <s v=""/>
  </r>
  <r>
    <s v="Décembre"/>
    <x v="1"/>
    <x v="7"/>
    <x v="6"/>
    <s v="77541643070"/>
    <x v="10"/>
    <n v="1"/>
    <n v="3"/>
    <x v="7"/>
    <n v="83"/>
    <n v="1"/>
    <n v="1"/>
    <n v="23"/>
    <n v="1000"/>
    <n v="920"/>
    <n v="1920"/>
    <s v=""/>
  </r>
  <r>
    <s v="Décembre"/>
    <x v="1"/>
    <x v="6"/>
    <x v="5"/>
    <s v="70023843070"/>
    <x v="10"/>
    <n v="1"/>
    <n v="4"/>
    <x v="6"/>
    <n v="60"/>
    <n v="1"/>
    <n v="1"/>
    <n v="0"/>
    <n v="1000"/>
    <n v="0"/>
    <n v="1000"/>
    <s v=""/>
  </r>
  <r>
    <s v="Décembre"/>
    <x v="1"/>
    <x v="1"/>
    <x v="1"/>
    <s v="76079743070"/>
    <x v="10"/>
    <n v="1"/>
    <n v="4"/>
    <x v="1"/>
    <n v="60"/>
    <n v="1"/>
    <n v="1"/>
    <n v="0"/>
    <n v="1000"/>
    <n v="0"/>
    <n v="1000"/>
    <s v=""/>
  </r>
  <r>
    <s v="Décembre"/>
    <x v="1"/>
    <x v="14"/>
    <x v="13"/>
    <s v="92520943070"/>
    <x v="10"/>
    <n v="2"/>
    <n v="1"/>
    <x v="14"/>
    <n v="108"/>
    <n v="1"/>
    <n v="1"/>
    <n v="48"/>
    <n v="1000"/>
    <n v="1920"/>
    <n v="2920"/>
    <s v=""/>
  </r>
  <r>
    <s v="Décembre"/>
    <x v="1"/>
    <x v="15"/>
    <x v="14"/>
    <s v="76062043070"/>
    <x v="10"/>
    <n v="2"/>
    <n v="1"/>
    <x v="15"/>
    <n v="107"/>
    <n v="1"/>
    <n v="1"/>
    <n v="47"/>
    <n v="1000"/>
    <n v="1880"/>
    <n v="2880"/>
    <s v=""/>
  </r>
  <r>
    <s v="Décembre"/>
    <x v="1"/>
    <x v="10"/>
    <x v="9"/>
    <s v="76077043070"/>
    <x v="10"/>
    <n v="2"/>
    <n v="2"/>
    <x v="10"/>
    <n v="102"/>
    <n v="1"/>
    <n v="1"/>
    <n v="42"/>
    <n v="1000"/>
    <n v="1680"/>
    <n v="2680"/>
    <s v=""/>
  </r>
  <r>
    <s v="Décembre"/>
    <x v="1"/>
    <x v="11"/>
    <x v="10"/>
    <s v="77541743070"/>
    <x v="10"/>
    <n v="2"/>
    <n v="2"/>
    <x v="11"/>
    <n v="102"/>
    <n v="1"/>
    <n v="1"/>
    <n v="42"/>
    <n v="1000"/>
    <n v="1680"/>
    <n v="2680"/>
    <s v=""/>
  </r>
  <r>
    <s v="Décembre"/>
    <x v="1"/>
    <x v="17"/>
    <x v="16"/>
    <s v="76077343070"/>
    <x v="10"/>
    <n v="2"/>
    <n v="3"/>
    <x v="17"/>
    <n v="100"/>
    <n v="1"/>
    <n v="1"/>
    <n v="40"/>
    <n v="1000"/>
    <n v="1600"/>
    <n v="2600"/>
    <s v=""/>
  </r>
  <r>
    <s v="Décembre"/>
    <x v="1"/>
    <x v="13"/>
    <x v="12"/>
    <s v="77541143070"/>
    <x v="10"/>
    <n v="2"/>
    <n v="3"/>
    <x v="13"/>
    <n v="100"/>
    <n v="1"/>
    <n v="1"/>
    <n v="40"/>
    <n v="1000"/>
    <n v="1600"/>
    <n v="2600"/>
    <s v=""/>
  </r>
  <r>
    <s v="Décembre"/>
    <x v="1"/>
    <x v="12"/>
    <x v="11"/>
    <s v="76078143070"/>
    <x v="10"/>
    <n v="2"/>
    <n v="4"/>
    <x v="12"/>
    <n v="99"/>
    <n v="1"/>
    <n v="1"/>
    <n v="39"/>
    <n v="1000"/>
    <n v="1560"/>
    <n v="2560"/>
    <s v=""/>
  </r>
  <r>
    <s v="Décembre"/>
    <x v="1"/>
    <x v="19"/>
    <x v="18"/>
    <s v="82093143070"/>
    <x v="10"/>
    <n v="2"/>
    <n v="4"/>
    <x v="19"/>
    <n v="98"/>
    <n v="1"/>
    <n v="1"/>
    <n v="38"/>
    <n v="1000"/>
    <n v="1520"/>
    <n v="2520"/>
    <s v=""/>
  </r>
  <r>
    <s v="Décembre"/>
    <x v="1"/>
    <x v="2"/>
    <x v="2"/>
    <s v="76100043071"/>
    <x v="11"/>
    <n v="1"/>
    <n v="1"/>
    <x v="2"/>
    <n v="106"/>
    <n v="1"/>
    <n v="1"/>
    <n v="46"/>
    <n v="1000"/>
    <n v="1840"/>
    <n v="2840"/>
    <s v=""/>
  </r>
  <r>
    <s v="Décembre"/>
    <x v="1"/>
    <x v="18"/>
    <x v="17"/>
    <s v="92570343071"/>
    <x v="11"/>
    <n v="1"/>
    <n v="1"/>
    <x v="18"/>
    <n v="106"/>
    <n v="1"/>
    <n v="1"/>
    <n v="46"/>
    <n v="1000"/>
    <n v="1840"/>
    <n v="2840"/>
    <s v=""/>
  </r>
  <r>
    <s v="Décembre"/>
    <x v="1"/>
    <x v="4"/>
    <x v="4"/>
    <s v="76044143071"/>
    <x v="11"/>
    <n v="1"/>
    <n v="2"/>
    <x v="4"/>
    <n v="105"/>
    <n v="1"/>
    <n v="1"/>
    <n v="45"/>
    <n v="1000"/>
    <n v="1800"/>
    <n v="2800"/>
    <s v=""/>
  </r>
  <r>
    <s v="Décembre"/>
    <x v="1"/>
    <x v="7"/>
    <x v="6"/>
    <s v="77541643071"/>
    <x v="11"/>
    <n v="1"/>
    <n v="2"/>
    <x v="7"/>
    <n v="105"/>
    <n v="1"/>
    <n v="1"/>
    <n v="45"/>
    <n v="1000"/>
    <n v="1800"/>
    <n v="2800"/>
    <s v=""/>
  </r>
  <r>
    <s v="Décembre"/>
    <x v="1"/>
    <x v="14"/>
    <x v="13"/>
    <s v="92520943071"/>
    <x v="11"/>
    <n v="2"/>
    <n v="1"/>
    <x v="14"/>
    <n v="100"/>
    <n v="1"/>
    <n v="1"/>
    <n v="40"/>
    <n v="1000"/>
    <n v="1600"/>
    <n v="2600"/>
    <s v=""/>
  </r>
  <r>
    <s v="Décembre"/>
    <x v="1"/>
    <x v="11"/>
    <x v="10"/>
    <s v="77541743071"/>
    <x v="11"/>
    <n v="2"/>
    <n v="1"/>
    <x v="11"/>
    <n v="100"/>
    <n v="1"/>
    <n v="1"/>
    <n v="40"/>
    <n v="1000"/>
    <n v="1600"/>
    <n v="2600"/>
    <s v=""/>
  </r>
  <r>
    <s v="Décembre"/>
    <x v="1"/>
    <x v="8"/>
    <x v="7"/>
    <s v="76077743071"/>
    <x v="11"/>
    <n v="2"/>
    <n v="2"/>
    <x v="8"/>
    <n v="98"/>
    <n v="1"/>
    <n v="1"/>
    <n v="38"/>
    <n v="1000"/>
    <n v="1520"/>
    <n v="2520"/>
    <s v=""/>
  </r>
  <r>
    <s v="Décembre"/>
    <x v="1"/>
    <x v="13"/>
    <x v="12"/>
    <s v="77541143071"/>
    <x v="11"/>
    <n v="2"/>
    <n v="2"/>
    <x v="13"/>
    <n v="98"/>
    <n v="1"/>
    <n v="1"/>
    <n v="38"/>
    <n v="1000"/>
    <n v="1520"/>
    <n v="2520"/>
    <s v=""/>
  </r>
  <r>
    <s v="Décembre"/>
    <x v="2"/>
    <x v="16"/>
    <x v="15"/>
    <s v="76062343073"/>
    <x v="12"/>
    <n v="1"/>
    <n v="1"/>
    <x v="16"/>
    <n v="88"/>
    <n v="1"/>
    <n v="1"/>
    <n v="28"/>
    <n v="1000"/>
    <n v="1120"/>
    <n v="2120"/>
    <s v=""/>
  </r>
  <r>
    <s v="Décembre"/>
    <x v="2"/>
    <x v="18"/>
    <x v="17"/>
    <s v="92570343073"/>
    <x v="12"/>
    <n v="1"/>
    <n v="1"/>
    <x v="18"/>
    <n v="88"/>
    <n v="1"/>
    <n v="1"/>
    <n v="28"/>
    <n v="1000"/>
    <n v="1120"/>
    <n v="2120"/>
    <s v=""/>
  </r>
  <r>
    <s v="Décembre"/>
    <x v="2"/>
    <x v="2"/>
    <x v="2"/>
    <s v="76100043073"/>
    <x v="12"/>
    <n v="1"/>
    <n v="2"/>
    <x v="2"/>
    <n v="69"/>
    <n v="1"/>
    <n v="1"/>
    <n v="9"/>
    <n v="1000"/>
    <n v="360"/>
    <n v="1360"/>
    <s v=""/>
  </r>
  <r>
    <s v="Décembre"/>
    <x v="2"/>
    <x v="6"/>
    <x v="5"/>
    <s v="70023843073"/>
    <x v="12"/>
    <n v="1"/>
    <n v="2"/>
    <x v="6"/>
    <n v="69"/>
    <n v="1"/>
    <n v="1"/>
    <n v="9"/>
    <n v="1000"/>
    <n v="360"/>
    <n v="1360"/>
    <s v=""/>
  </r>
  <r>
    <s v="Décembre"/>
    <x v="2"/>
    <x v="4"/>
    <x v="4"/>
    <s v="76044143073"/>
    <x v="12"/>
    <n v="1"/>
    <n v="3"/>
    <x v="4"/>
    <n v="95"/>
    <n v="1"/>
    <n v="1"/>
    <n v="35"/>
    <n v="1000"/>
    <n v="1400"/>
    <n v="2400"/>
    <s v=""/>
  </r>
  <r>
    <s v="Décembre"/>
    <x v="2"/>
    <x v="7"/>
    <x v="6"/>
    <s v="77541643073"/>
    <x v="12"/>
    <n v="1"/>
    <n v="3"/>
    <x v="7"/>
    <n v="95"/>
    <n v="1"/>
    <n v="1"/>
    <n v="35"/>
    <n v="1000"/>
    <n v="1400"/>
    <n v="2400"/>
    <s v=""/>
  </r>
  <r>
    <s v="Décembre"/>
    <x v="2"/>
    <x v="14"/>
    <x v="13"/>
    <s v="92520943073"/>
    <x v="12"/>
    <n v="2"/>
    <n v="1"/>
    <x v="14"/>
    <n v="87"/>
    <n v="1"/>
    <n v="1"/>
    <n v="27"/>
    <n v="1000"/>
    <n v="1080"/>
    <n v="2080"/>
    <s v=""/>
  </r>
  <r>
    <s v="Décembre"/>
    <x v="2"/>
    <x v="11"/>
    <x v="10"/>
    <s v="77541743073"/>
    <x v="12"/>
    <n v="2"/>
    <n v="1"/>
    <x v="11"/>
    <n v="87"/>
    <n v="1"/>
    <n v="1"/>
    <n v="27"/>
    <n v="1000"/>
    <n v="1080"/>
    <n v="2080"/>
    <s v=""/>
  </r>
  <r>
    <s v="Décembre"/>
    <x v="2"/>
    <x v="10"/>
    <x v="9"/>
    <s v="76077043073"/>
    <x v="12"/>
    <n v="2"/>
    <n v="2"/>
    <x v="10"/>
    <n v="85"/>
    <n v="1"/>
    <n v="1"/>
    <n v="25"/>
    <n v="1000"/>
    <n v="1000"/>
    <n v="2000"/>
    <s v=""/>
  </r>
  <r>
    <s v="Décembre"/>
    <x v="2"/>
    <x v="19"/>
    <x v="18"/>
    <s v="82093143073"/>
    <x v="12"/>
    <n v="2"/>
    <n v="2"/>
    <x v="19"/>
    <n v="85"/>
    <n v="1"/>
    <n v="1"/>
    <n v="25"/>
    <n v="1000"/>
    <n v="1000"/>
    <n v="2000"/>
    <s v=""/>
  </r>
  <r>
    <s v="Décembre"/>
    <x v="2"/>
    <x v="17"/>
    <x v="16"/>
    <s v="76077343073"/>
    <x v="12"/>
    <n v="2"/>
    <n v="3"/>
    <x v="17"/>
    <n v="80"/>
    <n v="1"/>
    <n v="1"/>
    <n v="20"/>
    <n v="1000"/>
    <n v="800"/>
    <n v="1800"/>
    <s v=""/>
  </r>
  <r>
    <s v="Décembre"/>
    <x v="2"/>
    <x v="13"/>
    <x v="12"/>
    <s v="77541143073"/>
    <x v="12"/>
    <n v="2"/>
    <n v="3"/>
    <x v="13"/>
    <n v="80"/>
    <n v="1"/>
    <n v="1"/>
    <n v="20"/>
    <n v="1000"/>
    <n v="800"/>
    <n v="1800"/>
    <s v=""/>
  </r>
  <r>
    <s v="Décembre"/>
    <x v="2"/>
    <x v="16"/>
    <x v="15"/>
    <s v="76062343074"/>
    <x v="13"/>
    <n v="1"/>
    <n v="1"/>
    <x v="16"/>
    <n v="80"/>
    <n v="1"/>
    <n v="1"/>
    <n v="20"/>
    <n v="1000"/>
    <n v="800"/>
    <n v="1800"/>
    <s v=""/>
  </r>
  <r>
    <s v="Décembre"/>
    <x v="2"/>
    <x v="6"/>
    <x v="5"/>
    <s v="70023843074"/>
    <x v="13"/>
    <n v="1"/>
    <n v="1"/>
    <x v="6"/>
    <n v="80"/>
    <n v="1"/>
    <n v="1"/>
    <n v="20"/>
    <n v="1000"/>
    <n v="800"/>
    <n v="1800"/>
    <s v=""/>
  </r>
  <r>
    <s v="Décembre"/>
    <x v="2"/>
    <x v="2"/>
    <x v="2"/>
    <s v="76100043074"/>
    <x v="13"/>
    <n v="1"/>
    <n v="2"/>
    <x v="2"/>
    <n v="90"/>
    <n v="1"/>
    <n v="1"/>
    <n v="30"/>
    <n v="1000"/>
    <n v="1200"/>
    <n v="2200"/>
    <s v=""/>
  </r>
  <r>
    <s v="Décembre"/>
    <x v="2"/>
    <x v="18"/>
    <x v="17"/>
    <s v="92570343074"/>
    <x v="13"/>
    <n v="1"/>
    <n v="2"/>
    <x v="18"/>
    <n v="90"/>
    <n v="1"/>
    <n v="1"/>
    <n v="30"/>
    <n v="1000"/>
    <n v="1200"/>
    <n v="2200"/>
    <s v=""/>
  </r>
  <r>
    <s v="Décembre"/>
    <x v="2"/>
    <x v="4"/>
    <x v="4"/>
    <s v="76044143074"/>
    <x v="13"/>
    <n v="1"/>
    <n v="3"/>
    <x v="4"/>
    <n v="82"/>
    <n v="1"/>
    <n v="1"/>
    <n v="22"/>
    <n v="1000"/>
    <n v="880"/>
    <n v="1880"/>
    <s v=""/>
  </r>
  <r>
    <s v="Décembre"/>
    <x v="2"/>
    <x v="7"/>
    <x v="6"/>
    <s v="77541643074"/>
    <x v="13"/>
    <n v="1"/>
    <n v="3"/>
    <x v="7"/>
    <n v="82"/>
    <n v="1"/>
    <n v="1"/>
    <n v="22"/>
    <n v="1000"/>
    <n v="880"/>
    <n v="1880"/>
    <s v=""/>
  </r>
  <r>
    <s v="Décembre"/>
    <x v="2"/>
    <x v="14"/>
    <x v="13"/>
    <s v="92520943074"/>
    <x v="13"/>
    <n v="2"/>
    <n v="1"/>
    <x v="14"/>
    <n v="85"/>
    <n v="1"/>
    <n v="1"/>
    <n v="25"/>
    <n v="1000"/>
    <n v="1000"/>
    <n v="2000"/>
    <s v=""/>
  </r>
  <r>
    <s v="Décembre"/>
    <x v="2"/>
    <x v="13"/>
    <x v="12"/>
    <s v="77541143074"/>
    <x v="13"/>
    <n v="2"/>
    <n v="1"/>
    <x v="13"/>
    <n v="85"/>
    <n v="1"/>
    <n v="1"/>
    <n v="25"/>
    <n v="1000"/>
    <n v="1000"/>
    <n v="2000"/>
    <s v=""/>
  </r>
  <r>
    <s v="Décembre"/>
    <x v="2"/>
    <x v="10"/>
    <x v="9"/>
    <s v="76077043074"/>
    <x v="13"/>
    <n v="2"/>
    <n v="2"/>
    <x v="10"/>
    <n v="85"/>
    <n v="1"/>
    <n v="1"/>
    <n v="25"/>
    <n v="1000"/>
    <n v="1000"/>
    <n v="2000"/>
    <s v=""/>
  </r>
  <r>
    <s v="Décembre"/>
    <x v="2"/>
    <x v="11"/>
    <x v="10"/>
    <s v="77541743074"/>
    <x v="13"/>
    <n v="2"/>
    <n v="2"/>
    <x v="11"/>
    <n v="85"/>
    <n v="1"/>
    <n v="1"/>
    <n v="25"/>
    <n v="1000"/>
    <n v="1000"/>
    <n v="2000"/>
    <s v=""/>
  </r>
  <r>
    <s v="Décembre"/>
    <x v="2"/>
    <x v="17"/>
    <x v="16"/>
    <s v="76077343074"/>
    <x v="13"/>
    <n v="2"/>
    <n v="3"/>
    <x v="17"/>
    <n v="82"/>
    <n v="1"/>
    <n v="1"/>
    <n v="22"/>
    <n v="1000"/>
    <n v="880"/>
    <n v="1880"/>
    <s v=""/>
  </r>
  <r>
    <s v="Décembre"/>
    <x v="2"/>
    <x v="19"/>
    <x v="18"/>
    <s v="82093143074"/>
    <x v="13"/>
    <n v="2"/>
    <n v="3"/>
    <x v="19"/>
    <n v="82"/>
    <n v="1"/>
    <n v="1"/>
    <n v="22"/>
    <n v="1000"/>
    <n v="880"/>
    <n v="1880"/>
    <s v=""/>
  </r>
  <r>
    <s v="Décembre"/>
    <x v="2"/>
    <x v="0"/>
    <x v="0"/>
    <s v="77520843075"/>
    <x v="14"/>
    <n v="1"/>
    <n v="1"/>
    <x v="0"/>
    <n v="72"/>
    <n v="1"/>
    <n v="1"/>
    <n v="12"/>
    <n v="1000"/>
    <n v="480"/>
    <n v="1480"/>
    <s v=""/>
  </r>
  <r>
    <s v="Décembre"/>
    <x v="2"/>
    <x v="3"/>
    <x v="3"/>
    <s v="92540843075"/>
    <x v="14"/>
    <n v="1"/>
    <n v="1"/>
    <x v="3"/>
    <n v="72"/>
    <n v="1"/>
    <n v="1"/>
    <n v="12"/>
    <n v="1000"/>
    <n v="480"/>
    <n v="1480"/>
    <s v=""/>
  </r>
  <r>
    <s v="Décembre"/>
    <x v="2"/>
    <x v="16"/>
    <x v="15"/>
    <s v="76062343075"/>
    <x v="14"/>
    <n v="1"/>
    <n v="2"/>
    <x v="16"/>
    <n v="77"/>
    <n v="1"/>
    <n v="1"/>
    <n v="17"/>
    <n v="1000"/>
    <n v="680"/>
    <n v="1680"/>
    <s v=""/>
  </r>
  <r>
    <s v="Décembre"/>
    <x v="2"/>
    <x v="6"/>
    <x v="5"/>
    <s v="70023843075"/>
    <x v="14"/>
    <n v="1"/>
    <n v="2"/>
    <x v="6"/>
    <n v="77"/>
    <n v="1"/>
    <n v="1"/>
    <n v="17"/>
    <n v="1000"/>
    <n v="680"/>
    <n v="1680"/>
    <s v=""/>
  </r>
  <r>
    <s v="Décembre"/>
    <x v="2"/>
    <x v="2"/>
    <x v="2"/>
    <s v="76100043075"/>
    <x v="14"/>
    <n v="1"/>
    <n v="3"/>
    <x v="2"/>
    <n v="87"/>
    <n v="1"/>
    <n v="1"/>
    <n v="27"/>
    <n v="1000"/>
    <n v="1080"/>
    <n v="2080"/>
    <s v=""/>
  </r>
  <r>
    <s v="Décembre"/>
    <x v="2"/>
    <x v="18"/>
    <x v="17"/>
    <s v="92570343075"/>
    <x v="14"/>
    <n v="1"/>
    <n v="3"/>
    <x v="18"/>
    <n v="87"/>
    <n v="1"/>
    <n v="1"/>
    <n v="27"/>
    <n v="1000"/>
    <n v="1080"/>
    <n v="2080"/>
    <s v=""/>
  </r>
  <r>
    <s v="Décembre"/>
    <x v="2"/>
    <x v="4"/>
    <x v="4"/>
    <s v="76044143075"/>
    <x v="14"/>
    <n v="1"/>
    <n v="4"/>
    <x v="4"/>
    <n v="88"/>
    <n v="1"/>
    <n v="1"/>
    <n v="28"/>
    <n v="1000"/>
    <n v="1120"/>
    <n v="2120"/>
    <s v=""/>
  </r>
  <r>
    <s v="Décembre"/>
    <x v="2"/>
    <x v="7"/>
    <x v="6"/>
    <s v="77541643075"/>
    <x v="14"/>
    <n v="1"/>
    <n v="4"/>
    <x v="7"/>
    <n v="88"/>
    <n v="1"/>
    <n v="1"/>
    <n v="28"/>
    <n v="1000"/>
    <n v="1120"/>
    <n v="2120"/>
    <s v=""/>
  </r>
  <r>
    <s v="Décembre"/>
    <x v="2"/>
    <x v="17"/>
    <x v="16"/>
    <s v="76077343075"/>
    <x v="14"/>
    <n v="2"/>
    <n v="1"/>
    <x v="17"/>
    <n v="82"/>
    <n v="1"/>
    <n v="1"/>
    <n v="22"/>
    <n v="1000"/>
    <n v="880"/>
    <n v="1880"/>
    <s v=""/>
  </r>
  <r>
    <s v="Décembre"/>
    <x v="2"/>
    <x v="13"/>
    <x v="12"/>
    <s v="77541143075"/>
    <x v="14"/>
    <n v="2"/>
    <n v="1"/>
    <x v="13"/>
    <n v="82"/>
    <n v="1"/>
    <n v="1"/>
    <n v="22"/>
    <n v="1000"/>
    <n v="880"/>
    <n v="1880"/>
    <s v=""/>
  </r>
  <r>
    <s v="Décembre"/>
    <x v="2"/>
    <x v="10"/>
    <x v="9"/>
    <s v="76077043075"/>
    <x v="14"/>
    <n v="2"/>
    <n v="2"/>
    <x v="10"/>
    <n v="85"/>
    <n v="1"/>
    <n v="1"/>
    <n v="25"/>
    <n v="1000"/>
    <n v="1000"/>
    <n v="2000"/>
    <s v=""/>
  </r>
  <r>
    <s v="Décembre"/>
    <x v="2"/>
    <x v="19"/>
    <x v="18"/>
    <s v="82093143075"/>
    <x v="14"/>
    <n v="2"/>
    <n v="2"/>
    <x v="19"/>
    <n v="85"/>
    <n v="1"/>
    <n v="1"/>
    <n v="25"/>
    <n v="1000"/>
    <n v="1000"/>
    <n v="2000"/>
    <s v=""/>
  </r>
  <r>
    <s v="Décembre"/>
    <x v="2"/>
    <x v="9"/>
    <x v="8"/>
    <s v="76100743075"/>
    <x v="14"/>
    <n v="2"/>
    <n v="3"/>
    <x v="9"/>
    <n v="85"/>
    <n v="1"/>
    <n v="1"/>
    <n v="25"/>
    <n v="1000"/>
    <n v="1000"/>
    <n v="2000"/>
    <s v=""/>
  </r>
  <r>
    <s v="Décembre"/>
    <x v="2"/>
    <x v="11"/>
    <x v="10"/>
    <s v="77541743075"/>
    <x v="14"/>
    <n v="2"/>
    <n v="3"/>
    <x v="11"/>
    <n v="85"/>
    <n v="1"/>
    <n v="1"/>
    <n v="25"/>
    <n v="1000"/>
    <n v="1000"/>
    <n v="2000"/>
    <s v=""/>
  </r>
  <r>
    <s v="Décembre"/>
    <x v="2"/>
    <x v="0"/>
    <x v="0"/>
    <s v="77520843076"/>
    <x v="15"/>
    <n v="1"/>
    <n v="1"/>
    <x v="0"/>
    <n v="78"/>
    <n v="1"/>
    <n v="1"/>
    <n v="18"/>
    <n v="1000"/>
    <n v="720"/>
    <n v="1720"/>
    <s v=""/>
  </r>
  <r>
    <s v="Décembre"/>
    <x v="2"/>
    <x v="3"/>
    <x v="3"/>
    <s v="92540843076"/>
    <x v="15"/>
    <n v="1"/>
    <n v="1"/>
    <x v="3"/>
    <n v="78"/>
    <n v="1"/>
    <n v="1"/>
    <n v="18"/>
    <n v="1000"/>
    <n v="720"/>
    <n v="1720"/>
    <s v=""/>
  </r>
  <r>
    <s v="Décembre"/>
    <x v="2"/>
    <x v="16"/>
    <x v="15"/>
    <s v="76062343076"/>
    <x v="15"/>
    <n v="1"/>
    <n v="2"/>
    <x v="16"/>
    <n v="75"/>
    <n v="1"/>
    <n v="1"/>
    <n v="15"/>
    <n v="1000"/>
    <n v="600"/>
    <n v="1600"/>
    <s v=""/>
  </r>
  <r>
    <s v="Décembre"/>
    <x v="2"/>
    <x v="6"/>
    <x v="5"/>
    <s v="70023843076"/>
    <x v="15"/>
    <n v="1"/>
    <n v="2"/>
    <x v="6"/>
    <n v="75"/>
    <n v="1"/>
    <n v="1"/>
    <n v="15"/>
    <n v="1000"/>
    <n v="600"/>
    <n v="1600"/>
    <s v=""/>
  </r>
  <r>
    <s v="Décembre"/>
    <x v="2"/>
    <x v="2"/>
    <x v="2"/>
    <s v="76100043076"/>
    <x v="15"/>
    <n v="1"/>
    <n v="3"/>
    <x v="2"/>
    <n v="60"/>
    <n v="1"/>
    <n v="1"/>
    <n v="0"/>
    <n v="1000"/>
    <n v="0"/>
    <n v="1000"/>
    <s v=""/>
  </r>
  <r>
    <s v="Décembre"/>
    <x v="2"/>
    <x v="18"/>
    <x v="17"/>
    <s v="92570343076"/>
    <x v="15"/>
    <n v="1"/>
    <n v="3"/>
    <x v="18"/>
    <n v="60"/>
    <n v="1"/>
    <n v="1"/>
    <n v="0"/>
    <n v="1000"/>
    <n v="0"/>
    <n v="1000"/>
    <s v=""/>
  </r>
  <r>
    <s v="Décembre"/>
    <x v="2"/>
    <x v="4"/>
    <x v="4"/>
    <s v="76044143076"/>
    <x v="15"/>
    <n v="1"/>
    <n v="4"/>
    <x v="4"/>
    <n v="75"/>
    <n v="1"/>
    <n v="1"/>
    <n v="15"/>
    <n v="1000"/>
    <n v="600"/>
    <n v="1600"/>
    <s v=""/>
  </r>
  <r>
    <s v="Décembre"/>
    <x v="2"/>
    <x v="7"/>
    <x v="6"/>
    <s v="77541643076"/>
    <x v="15"/>
    <n v="1"/>
    <n v="4"/>
    <x v="7"/>
    <n v="75"/>
    <n v="1"/>
    <n v="1"/>
    <n v="15"/>
    <n v="1000"/>
    <n v="600"/>
    <n v="1600"/>
    <s v=""/>
  </r>
  <r>
    <s v="Décembre"/>
    <x v="2"/>
    <x v="14"/>
    <x v="13"/>
    <s v="92520943076"/>
    <x v="15"/>
    <n v="2"/>
    <n v="1"/>
    <x v="14"/>
    <n v="80"/>
    <n v="1"/>
    <n v="1"/>
    <n v="20"/>
    <n v="1000"/>
    <n v="800"/>
    <n v="1800"/>
    <s v=""/>
  </r>
  <r>
    <s v="Décembre"/>
    <x v="2"/>
    <x v="8"/>
    <x v="7"/>
    <s v="76077743076"/>
    <x v="15"/>
    <n v="2"/>
    <n v="1"/>
    <x v="8"/>
    <n v="80"/>
    <n v="1"/>
    <n v="1"/>
    <n v="20"/>
    <n v="1000"/>
    <n v="800"/>
    <n v="1800"/>
    <s v=""/>
  </r>
  <r>
    <s v="Décembre"/>
    <x v="2"/>
    <x v="17"/>
    <x v="16"/>
    <s v="76077343076"/>
    <x v="15"/>
    <n v="2"/>
    <n v="2"/>
    <x v="17"/>
    <n v="81"/>
    <n v="1"/>
    <n v="1"/>
    <n v="21"/>
    <n v="1000"/>
    <n v="840"/>
    <n v="1840"/>
    <s v=""/>
  </r>
  <r>
    <s v="Décembre"/>
    <x v="2"/>
    <x v="13"/>
    <x v="12"/>
    <s v="77541143076"/>
    <x v="15"/>
    <n v="2"/>
    <n v="2"/>
    <x v="13"/>
    <n v="81"/>
    <n v="1"/>
    <n v="1"/>
    <n v="21"/>
    <n v="1000"/>
    <n v="840"/>
    <n v="1840"/>
    <s v=""/>
  </r>
  <r>
    <s v="Décembre"/>
    <x v="2"/>
    <x v="10"/>
    <x v="9"/>
    <s v="76077043076"/>
    <x v="15"/>
    <n v="2"/>
    <n v="3"/>
    <x v="10"/>
    <n v="82"/>
    <n v="1"/>
    <n v="1"/>
    <n v="22"/>
    <n v="1000"/>
    <n v="880"/>
    <n v="1880"/>
    <s v=""/>
  </r>
  <r>
    <s v="Décembre"/>
    <x v="2"/>
    <x v="11"/>
    <x v="10"/>
    <s v="77541743076"/>
    <x v="15"/>
    <n v="2"/>
    <n v="3"/>
    <x v="11"/>
    <n v="82"/>
    <n v="1"/>
    <n v="1"/>
    <n v="22"/>
    <n v="1000"/>
    <n v="880"/>
    <n v="1880"/>
    <s v=""/>
  </r>
  <r>
    <s v="Décembre"/>
    <x v="2"/>
    <x v="9"/>
    <x v="8"/>
    <s v="76100743076"/>
    <x v="15"/>
    <n v="2"/>
    <n v="4"/>
    <x v="9"/>
    <n v="81"/>
    <n v="1"/>
    <n v="1"/>
    <n v="21"/>
    <n v="1000"/>
    <n v="840"/>
    <n v="1840"/>
    <s v=""/>
  </r>
  <r>
    <s v="Décembre"/>
    <x v="2"/>
    <x v="19"/>
    <x v="18"/>
    <s v="82093143076"/>
    <x v="15"/>
    <n v="2"/>
    <n v="4"/>
    <x v="19"/>
    <n v="81"/>
    <n v="1"/>
    <n v="1"/>
    <n v="21"/>
    <n v="1000"/>
    <n v="840"/>
    <n v="1840"/>
    <s v=""/>
  </r>
  <r>
    <s v="Décembre"/>
    <x v="2"/>
    <x v="16"/>
    <x v="15"/>
    <s v="76062343077"/>
    <x v="16"/>
    <n v="1"/>
    <n v="1"/>
    <x v="16"/>
    <n v="96"/>
    <n v="1"/>
    <n v="1"/>
    <n v="36"/>
    <n v="1000"/>
    <n v="1440"/>
    <n v="2440"/>
    <s v=""/>
  </r>
  <r>
    <s v="Décembre"/>
    <x v="2"/>
    <x v="6"/>
    <x v="5"/>
    <s v="70023843077"/>
    <x v="16"/>
    <n v="1"/>
    <n v="1"/>
    <x v="6"/>
    <n v="96"/>
    <n v="1"/>
    <n v="1"/>
    <n v="36"/>
    <n v="1000"/>
    <n v="1440"/>
    <n v="2440"/>
    <s v=""/>
  </r>
  <r>
    <s v="Décembre"/>
    <x v="2"/>
    <x v="2"/>
    <x v="2"/>
    <s v="76100043077"/>
    <x v="16"/>
    <n v="1"/>
    <n v="2"/>
    <x v="2"/>
    <n v="89"/>
    <n v="1"/>
    <n v="1"/>
    <n v="29"/>
    <n v="1000"/>
    <n v="1160"/>
    <n v="2160"/>
    <s v=""/>
  </r>
  <r>
    <s v="Décembre"/>
    <x v="2"/>
    <x v="18"/>
    <x v="17"/>
    <s v="92570343077"/>
    <x v="16"/>
    <n v="1"/>
    <n v="2"/>
    <x v="18"/>
    <n v="89"/>
    <n v="1"/>
    <n v="1"/>
    <n v="29"/>
    <n v="1000"/>
    <n v="1160"/>
    <n v="2160"/>
    <s v=""/>
  </r>
  <r>
    <s v="Décembre"/>
    <x v="2"/>
    <x v="4"/>
    <x v="4"/>
    <s v="76044143077"/>
    <x v="16"/>
    <n v="1"/>
    <n v="3"/>
    <x v="4"/>
    <n v="67"/>
    <n v="1"/>
    <n v="1"/>
    <n v="7"/>
    <n v="1000"/>
    <n v="280"/>
    <n v="1280"/>
    <s v=""/>
  </r>
  <r>
    <s v="Décembre"/>
    <x v="2"/>
    <x v="7"/>
    <x v="6"/>
    <s v="77541643077"/>
    <x v="16"/>
    <n v="1"/>
    <n v="3"/>
    <x v="7"/>
    <n v="67"/>
    <n v="1"/>
    <n v="1"/>
    <n v="7"/>
    <n v="1000"/>
    <n v="280"/>
    <n v="1280"/>
    <s v=""/>
  </r>
  <r>
    <s v="Décembre"/>
    <x v="2"/>
    <x v="14"/>
    <x v="13"/>
    <s v="92520943077"/>
    <x v="16"/>
    <n v="2"/>
    <n v="1"/>
    <x v="14"/>
    <n v="95"/>
    <n v="1"/>
    <n v="1"/>
    <n v="35"/>
    <n v="1000"/>
    <n v="1400"/>
    <n v="2400"/>
    <s v=""/>
  </r>
  <r>
    <s v="Décembre"/>
    <x v="2"/>
    <x v="8"/>
    <x v="7"/>
    <s v="76077743077"/>
    <x v="16"/>
    <n v="2"/>
    <n v="1"/>
    <x v="8"/>
    <n v="95"/>
    <n v="1"/>
    <n v="1"/>
    <n v="35"/>
    <n v="1000"/>
    <n v="1400"/>
    <n v="2400"/>
    <s v=""/>
  </r>
  <r>
    <s v="Décembre"/>
    <x v="2"/>
    <x v="9"/>
    <x v="8"/>
    <s v="76100743077"/>
    <x v="16"/>
    <n v="2"/>
    <n v="2"/>
    <x v="9"/>
    <n v="106"/>
    <n v="1"/>
    <n v="1"/>
    <n v="46"/>
    <n v="1000"/>
    <n v="1840"/>
    <n v="2840"/>
    <s v=""/>
  </r>
  <r>
    <s v="Décembre"/>
    <x v="2"/>
    <x v="19"/>
    <x v="18"/>
    <s v="82093143077"/>
    <x v="16"/>
    <n v="2"/>
    <n v="2"/>
    <x v="19"/>
    <n v="106"/>
    <n v="1"/>
    <n v="1"/>
    <n v="46"/>
    <n v="1000"/>
    <n v="1840"/>
    <n v="2840"/>
    <s v=""/>
  </r>
  <r>
    <s v="Décembre"/>
    <x v="2"/>
    <x v="10"/>
    <x v="9"/>
    <s v="76077043077"/>
    <x v="16"/>
    <n v="2"/>
    <n v="3"/>
    <x v="10"/>
    <n v="105"/>
    <n v="1"/>
    <n v="1"/>
    <n v="45"/>
    <n v="1000"/>
    <n v="1800"/>
    <n v="2800"/>
    <s v=""/>
  </r>
  <r>
    <s v="Décembre"/>
    <x v="2"/>
    <x v="11"/>
    <x v="10"/>
    <s v="77541743077"/>
    <x v="16"/>
    <n v="2"/>
    <n v="3"/>
    <x v="11"/>
    <n v="105"/>
    <n v="1"/>
    <n v="1"/>
    <n v="45"/>
    <n v="1000"/>
    <n v="1800"/>
    <n v="2800"/>
    <s v=""/>
  </r>
  <r>
    <s v="Décembre"/>
    <x v="2"/>
    <x v="17"/>
    <x v="16"/>
    <s v="76077343077"/>
    <x v="16"/>
    <n v="2"/>
    <n v="4"/>
    <x v="17"/>
    <n v="90"/>
    <n v="1"/>
    <n v="1"/>
    <n v="30"/>
    <n v="1000"/>
    <n v="1200"/>
    <n v="2200"/>
    <s v=""/>
  </r>
  <r>
    <s v="Décembre"/>
    <x v="2"/>
    <x v="13"/>
    <x v="12"/>
    <s v="77541143077"/>
    <x v="16"/>
    <n v="2"/>
    <n v="4"/>
    <x v="13"/>
    <n v="90"/>
    <n v="1"/>
    <n v="1"/>
    <n v="30"/>
    <n v="1000"/>
    <n v="1200"/>
    <n v="2200"/>
    <s v=""/>
  </r>
  <r>
    <s v="Décembre"/>
    <x v="2"/>
    <x v="0"/>
    <x v="0"/>
    <s v="77520843078"/>
    <x v="17"/>
    <n v="1"/>
    <n v="1"/>
    <x v="0"/>
    <n v="92"/>
    <n v="1"/>
    <n v="1"/>
    <n v="32"/>
    <n v="1000"/>
    <n v="1280"/>
    <n v="2280"/>
    <s v=""/>
  </r>
  <r>
    <s v="Décembre"/>
    <x v="2"/>
    <x v="7"/>
    <x v="6"/>
    <s v="77541643078"/>
    <x v="17"/>
    <n v="1"/>
    <n v="1"/>
    <x v="7"/>
    <n v="92"/>
    <n v="1"/>
    <n v="1"/>
    <n v="32"/>
    <n v="1000"/>
    <n v="1280"/>
    <n v="2280"/>
    <s v=""/>
  </r>
  <r>
    <s v="Décembre"/>
    <x v="2"/>
    <x v="2"/>
    <x v="2"/>
    <s v="76100043078"/>
    <x v="17"/>
    <n v="1"/>
    <n v="2"/>
    <x v="2"/>
    <n v="88"/>
    <n v="1"/>
    <n v="1"/>
    <n v="28"/>
    <n v="1000"/>
    <n v="1120"/>
    <n v="2120"/>
    <s v=""/>
  </r>
  <r>
    <s v="Décembre"/>
    <x v="2"/>
    <x v="18"/>
    <x v="17"/>
    <s v="92570343078"/>
    <x v="17"/>
    <n v="1"/>
    <n v="2"/>
    <x v="18"/>
    <n v="88"/>
    <n v="1"/>
    <n v="1"/>
    <n v="28"/>
    <n v="1000"/>
    <n v="1120"/>
    <n v="2120"/>
    <s v=""/>
  </r>
  <r>
    <s v="Décembre"/>
    <x v="2"/>
    <x v="17"/>
    <x v="16"/>
    <s v="76077343078"/>
    <x v="17"/>
    <n v="2"/>
    <n v="1"/>
    <x v="17"/>
    <n v="78"/>
    <n v="1"/>
    <n v="1"/>
    <n v="18"/>
    <n v="1000"/>
    <n v="720"/>
    <n v="1720"/>
    <s v=""/>
  </r>
  <r>
    <s v="Décembre"/>
    <x v="2"/>
    <x v="11"/>
    <x v="10"/>
    <s v="77541743078"/>
    <x v="17"/>
    <n v="2"/>
    <n v="1"/>
    <x v="11"/>
    <n v="77"/>
    <n v="1"/>
    <n v="1"/>
    <n v="17"/>
    <n v="1000"/>
    <n v="680"/>
    <n v="1680"/>
    <s v=""/>
  </r>
  <r>
    <s v="Décembre"/>
    <x v="2"/>
    <x v="10"/>
    <x v="9"/>
    <s v="76077043078"/>
    <x v="17"/>
    <n v="2"/>
    <n v="2"/>
    <x v="10"/>
    <n v="80"/>
    <n v="1"/>
    <n v="1"/>
    <n v="20"/>
    <n v="1000"/>
    <n v="800"/>
    <n v="1800"/>
    <s v=""/>
  </r>
  <r>
    <s v="Décembre"/>
    <x v="2"/>
    <x v="15"/>
    <x v="14"/>
    <s v="76062043078"/>
    <x v="17"/>
    <n v="2"/>
    <n v="2"/>
    <x v="15"/>
    <n v="80"/>
    <n v="1"/>
    <n v="1"/>
    <n v="20"/>
    <n v="1000"/>
    <n v="800"/>
    <n v="1800"/>
    <s v=""/>
  </r>
  <r>
    <s v="Décembre"/>
    <x v="2"/>
    <x v="9"/>
    <x v="8"/>
    <s v="76100743078"/>
    <x v="17"/>
    <n v="2"/>
    <n v="3"/>
    <x v="9"/>
    <n v="79"/>
    <n v="1"/>
    <n v="1"/>
    <n v="19"/>
    <n v="1000"/>
    <n v="760"/>
    <n v="1760"/>
    <s v=""/>
  </r>
  <r>
    <s v="Décembre"/>
    <x v="2"/>
    <x v="19"/>
    <x v="18"/>
    <s v="82093143078"/>
    <x v="17"/>
    <n v="2"/>
    <n v="3"/>
    <x v="19"/>
    <n v="78"/>
    <n v="1"/>
    <n v="1"/>
    <n v="18"/>
    <n v="1000"/>
    <n v="720"/>
    <n v="1720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  <r>
    <s v=""/>
    <x v="3"/>
    <x v="20"/>
    <x v="19"/>
    <s v=""/>
    <x v="18"/>
    <m/>
    <m/>
    <x v="20"/>
    <m/>
    <n v="0"/>
    <n v="0"/>
    <n v="0"/>
    <s v=""/>
    <s v=""/>
    <s v=""/>
    <s v=""/>
  </r>
</pivotCacheRecords>
</file>

<file path=xl/pivotCache/pivotCacheRecords8.xml><?xml version="1.0" encoding="utf-8"?>
<pivotCacheRecords xmlns="http://schemas.openxmlformats.org/spreadsheetml/2006/main" xmlns:r="http://schemas.openxmlformats.org/officeDocument/2006/relationships" count="998"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</pivotCacheRecords>
</file>

<file path=xl/pivotCache/pivotCacheRecords9.xml><?xml version="1.0" encoding="utf-8"?>
<pivotCacheRecords xmlns="http://schemas.openxmlformats.org/spreadsheetml/2006/main" xmlns:r="http://schemas.openxmlformats.org/officeDocument/2006/relationships" count="998"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  <r>
    <s v=""/>
    <x v="0"/>
    <x v="0"/>
    <s v=""/>
    <x v="0"/>
    <m/>
    <x v="0"/>
    <m/>
    <m/>
    <m/>
    <m/>
    <m/>
    <m/>
    <m/>
    <s v=""/>
    <s v=""/>
    <n v="0"/>
    <s v=""/>
    <n v="0"/>
    <n v="0"/>
    <n v="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9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8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7" applyNumberFormats="0" applyBorderFormats="0" applyFontFormats="0" applyPatternFormats="0" applyAlignmentFormats="0" applyWidthHeightFormats="1" dataCaption="Valeurs" updatedVersion="3" minRefreshableVersion="3" showDrill="0" useAutoFormatting="1" itemPrintTitles="1" createdVersion="5" indent="0" compact="0" compactData="0" gridDropZones="1" multipleFieldFilters="0">
  <location ref="A8:J27" firstHeaderRow="1" firstDataRow="2" firstDataCol="3" rowPageCount="2" colPageCount="1"/>
  <pivotFields count="17">
    <pivotField compact="0" outline="0" showAll="0"/>
    <pivotField axis="axisPage" compact="0" outline="0" showAll="0" sortType="ascending">
      <items count="7">
        <item m="1" x="4"/>
        <item m="1" x="5"/>
        <item x="0"/>
        <item x="1"/>
        <item x="2"/>
        <item x="3"/>
        <item t="default"/>
      </items>
    </pivotField>
    <pivotField axis="axisRow" compact="0" outline="0" showAll="0" defaultSubtotal="0">
      <items count="48">
        <item x="20"/>
        <item m="1" x="22"/>
        <item m="1" x="31"/>
        <item m="1" x="23"/>
        <item m="1" x="37"/>
        <item m="1" x="33"/>
        <item m="1" x="42"/>
        <item m="1" x="36"/>
        <item m="1" x="40"/>
        <item m="1" x="25"/>
        <item m="1" x="35"/>
        <item m="1" x="27"/>
        <item m="1" x="39"/>
        <item m="1" x="28"/>
        <item m="1" x="30"/>
        <item m="1" x="24"/>
        <item m="1" x="34"/>
        <item m="1" x="44"/>
        <item m="1" x="29"/>
        <item m="1" x="38"/>
        <item m="1" x="46"/>
        <item m="1" x="45"/>
        <item m="1" x="21"/>
        <item m="1" x="47"/>
        <item m="1" x="32"/>
        <item m="1" x="41"/>
        <item m="1" x="26"/>
        <item m="1" x="4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Row" compact="0" outline="0" showAll="0">
      <items count="46">
        <item x="19"/>
        <item m="1" x="25"/>
        <item m="1" x="38"/>
        <item m="1" x="30"/>
        <item m="1" x="22"/>
        <item m="1" x="29"/>
        <item m="1" x="28"/>
        <item m="1" x="43"/>
        <item m="1" x="24"/>
        <item m="1" x="26"/>
        <item m="1" x="39"/>
        <item m="1" x="42"/>
        <item m="1" x="31"/>
        <item m="1" x="21"/>
        <item m="1" x="44"/>
        <item m="1" x="37"/>
        <item m="1" x="40"/>
        <item m="1" x="36"/>
        <item m="1" x="41"/>
        <item m="1" x="35"/>
        <item x="11"/>
        <item m="1" x="27"/>
        <item m="1" x="20"/>
        <item m="1" x="32"/>
        <item m="1" x="34"/>
        <item x="8"/>
        <item m="1" x="33"/>
        <item m="1" x="23"/>
        <item x="0"/>
        <item x="1"/>
        <item x="2"/>
        <item x="3"/>
        <item x="4"/>
        <item x="5"/>
        <item x="6"/>
        <item x="7"/>
        <item x="9"/>
        <item x="10"/>
        <item x="12"/>
        <item x="13"/>
        <item x="14"/>
        <item x="15"/>
        <item x="16"/>
        <item x="17"/>
        <item x="18"/>
        <item t="default"/>
      </items>
    </pivotField>
    <pivotField compact="0" outline="0" showAll="0" defaultSubtotal="0"/>
    <pivotField axis="axisPage" compact="0" numFmtId="14" outline="0" showAll="0">
      <items count="29">
        <item x="18"/>
        <item m="1" x="21"/>
        <item m="1" x="23"/>
        <item m="1" x="27"/>
        <item m="1" x="25"/>
        <item m="1" x="19"/>
        <item m="1" x="24"/>
        <item m="1" x="22"/>
        <item m="1" x="20"/>
        <item m="1" x="2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compact="0" outline="0" showAll="0" defaultSubtotal="0"/>
    <pivotField compact="0" outline="0" showAll="0" defaultSubtotal="0"/>
    <pivotField axis="axisRow" compact="0" outline="0" showAll="0" sortType="ascending" defaultSubtotal="0">
      <items count="48">
        <item m="1" x="44"/>
        <item m="1" x="36"/>
        <item x="6"/>
        <item m="1" x="46"/>
        <item m="1" x="41"/>
        <item m="1" x="31"/>
        <item m="1" x="28"/>
        <item m="1" x="45"/>
        <item m="1" x="42"/>
        <item m="1" x="32"/>
        <item m="1" x="23"/>
        <item m="1" x="39"/>
        <item m="1" x="30"/>
        <item m="1" x="24"/>
        <item m="1" x="27"/>
        <item m="1" x="25"/>
        <item m="1" x="29"/>
        <item m="1" x="37"/>
        <item m="1" x="40"/>
        <item m="1" x="33"/>
        <item m="1" x="34"/>
        <item m="1" x="35"/>
        <item m="1" x="43"/>
        <item x="4"/>
        <item x="15"/>
        <item x="16"/>
        <item x="10"/>
        <item x="17"/>
        <item x="8"/>
        <item x="5"/>
        <item x="12"/>
        <item x="1"/>
        <item x="2"/>
        <item x="9"/>
        <item x="0"/>
        <item x="13"/>
        <item x="7"/>
        <item x="11"/>
        <item m="1" x="26"/>
        <item x="19"/>
        <item m="1" x="21"/>
        <item m="1" x="22"/>
        <item m="1" x="38"/>
        <item m="1" x="47"/>
        <item x="14"/>
        <item x="3"/>
        <item x="18"/>
        <item x="20"/>
      </items>
    </pivotField>
    <pivotField dataField="1" compact="0" outline="0" showAl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</pivotFields>
  <rowFields count="3">
    <field x="8"/>
    <field x="2"/>
    <field x="3"/>
  </rowFields>
  <rowItems count="18">
    <i>
      <x v="2"/>
      <x v="34"/>
      <x v="33"/>
    </i>
    <i>
      <x v="23"/>
      <x v="32"/>
      <x v="32"/>
    </i>
    <i>
      <x v="24"/>
      <x v="43"/>
      <x v="40"/>
    </i>
    <i>
      <x v="25"/>
      <x v="44"/>
      <x v="41"/>
    </i>
    <i>
      <x v="26"/>
      <x v="38"/>
      <x v="36"/>
    </i>
    <i>
      <x v="27"/>
      <x v="45"/>
      <x v="42"/>
    </i>
    <i>
      <x v="28"/>
      <x v="36"/>
      <x v="35"/>
    </i>
    <i>
      <x v="32"/>
      <x v="30"/>
      <x v="30"/>
    </i>
    <i>
      <x v="33"/>
      <x v="37"/>
      <x v="25"/>
    </i>
    <i>
      <x v="34"/>
      <x v="28"/>
      <x v="28"/>
    </i>
    <i>
      <x v="35"/>
      <x v="41"/>
      <x v="38"/>
    </i>
    <i>
      <x v="36"/>
      <x v="35"/>
      <x v="34"/>
    </i>
    <i>
      <x v="37"/>
      <x v="39"/>
      <x v="37"/>
    </i>
    <i>
      <x v="39"/>
      <x v="47"/>
      <x v="44"/>
    </i>
    <i>
      <x v="44"/>
      <x v="42"/>
      <x v="39"/>
    </i>
    <i>
      <x v="45"/>
      <x v="31"/>
      <x v="31"/>
    </i>
    <i>
      <x v="46"/>
      <x v="46"/>
      <x v="43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2">
    <pageField fld="1" item="4" hier="-1"/>
    <pageField fld="5" hier="-1"/>
  </pageFields>
  <dataFields count="7">
    <dataField name=" Nb de jours travaillés" fld="10" baseField="7" baseItem="0"/>
    <dataField name=" Régimes récoltés" fld="9" baseField="7" baseItem="0"/>
    <dataField name=" Nb de jours &gt; 60" fld="11" baseField="7" baseItem="0"/>
    <dataField name=" Nb de régimes &gt; 60" fld="12" baseField="7" baseItem="0"/>
    <dataField name=" Prime production" fld="13" baseField="7" baseItem="0" numFmtId="3"/>
    <dataField name=" Prime rendement" fld="14" baseField="7" baseItem="0" numFmtId="3"/>
    <dataField name=" Prime Totale" fld="15" baseField="7" baseItem="0" numFmtId="3"/>
  </dataFields>
  <formats count="7">
    <format dxfId="166">
      <pivotArea type="all" dataOnly="0" outline="0" fieldPosition="0"/>
    </format>
    <format dxfId="165">
      <pivotArea outline="0" collapsedLevelsAreSubtotals="1" fieldPosition="0"/>
    </format>
    <format dxfId="164">
      <pivotArea dataOnly="0" labelOnly="1" grandRow="1" outline="0" fieldPosition="0"/>
    </format>
    <format dxfId="163">
      <pivotArea dataOnly="0" labelOnly="1" outline="0" fieldPosition="0">
        <references count="1">
          <reference field="4294967294" count="3">
            <x v="4"/>
            <x v="5"/>
            <x v="6"/>
          </reference>
        </references>
      </pivotArea>
    </format>
    <format dxfId="162">
      <pivotArea outline="0" fieldPosition="0">
        <references count="1">
          <reference field="4294967294" count="1">
            <x v="4"/>
          </reference>
        </references>
      </pivotArea>
    </format>
    <format dxfId="161">
      <pivotArea outline="0" fieldPosition="0">
        <references count="1">
          <reference field="4294967294" count="1">
            <x v="5"/>
          </reference>
        </references>
      </pivotArea>
    </format>
    <format dxfId="160">
      <pivotArea outline="0" fieldPosition="0">
        <references count="1">
          <reference field="4294967294" count="1">
            <x v="6"/>
          </reference>
        </references>
      </pivotArea>
    </format>
  </format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6"/>
            </reference>
            <reference field="3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8:J22" firstHeaderRow="1" firstDataRow="2" firstDataCol="3" rowPageCount="2" colPageCount="1"/>
  <pivotFields count="16">
    <pivotField compact="0" outline="0" showAll="0"/>
    <pivotField axis="axisPage" compact="0" outline="0" showAll="0" sortType="ascending">
      <items count="7">
        <item m="1" x="4"/>
        <item m="1" x="5"/>
        <item x="0"/>
        <item x="1"/>
        <item x="2"/>
        <item x="3"/>
        <item t="default"/>
      </items>
    </pivotField>
    <pivotField axis="axisRow" compact="0" outline="0" showAll="0" defaultSubtotal="0">
      <items count="17">
        <item x="11"/>
        <item m="1" x="12"/>
        <item m="1" x="16"/>
        <item m="1" x="13"/>
        <item m="1" x="14"/>
        <item m="1" x="15"/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axis="axisRow" compact="0" outline="0" showAll="0">
      <items count="17">
        <item x="10"/>
        <item m="1" x="11"/>
        <item m="1" x="14"/>
        <item m="1" x="13"/>
        <item m="1" x="15"/>
        <item m="1" x="12"/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compact="0" outline="0" showAll="0" defaultSubtotal="0"/>
    <pivotField axis="axisPage" compact="0" numFmtId="14" outline="0" showAll="0">
      <items count="28">
        <item x="18"/>
        <item m="1" x="20"/>
        <item m="1" x="22"/>
        <item m="1" x="26"/>
        <item m="1" x="24"/>
        <item m="1" x="19"/>
        <item m="1" x="23"/>
        <item m="1" x="21"/>
        <item m="1" x="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compact="0" outline="0" showAll="0" defaultSubtotal="0"/>
    <pivotField axis="axisRow" compact="0" outline="0" showAll="0" sortType="ascending" defaultSubtotal="0">
      <items count="17">
        <item m="1" x="15"/>
        <item x="2"/>
        <item m="1" x="16"/>
        <item m="1" x="14"/>
        <item m="1" x="12"/>
        <item m="1" x="13"/>
        <item x="0"/>
        <item x="8"/>
        <item x="7"/>
        <item x="5"/>
        <item x="3"/>
        <item x="9"/>
        <item x="4"/>
        <item x="6"/>
        <item x="1"/>
        <item x="10"/>
        <item x="11"/>
      </items>
    </pivotField>
    <pivotField dataField="1" compact="0" numFmtId="1" outline="0" showAll="0" defaultSubtotal="0"/>
    <pivotField dataField="1" compact="0" numFmtId="1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</pivotFields>
  <rowFields count="3">
    <field x="7"/>
    <field x="2"/>
    <field x="3"/>
  </rowFields>
  <rowItems count="13">
    <i>
      <x v="1"/>
      <x v="8"/>
      <x v="8"/>
    </i>
    <i>
      <x v="6"/>
      <x v="6"/>
      <x v="6"/>
    </i>
    <i>
      <x v="7"/>
      <x v="14"/>
      <x v="14"/>
    </i>
    <i>
      <x v="8"/>
      <x v="13"/>
      <x v="13"/>
    </i>
    <i>
      <x v="9"/>
      <x v="11"/>
      <x v="11"/>
    </i>
    <i>
      <x v="10"/>
      <x v="9"/>
      <x v="9"/>
    </i>
    <i>
      <x v="11"/>
      <x v="15"/>
      <x v="11"/>
    </i>
    <i>
      <x v="12"/>
      <x v="10"/>
      <x v="10"/>
    </i>
    <i>
      <x v="13"/>
      <x v="12"/>
      <x v="12"/>
    </i>
    <i>
      <x v="14"/>
      <x v="7"/>
      <x v="7"/>
    </i>
    <i>
      <x v="15"/>
      <x v="16"/>
      <x v="15"/>
    </i>
    <i>
      <x v="16"/>
      <x/>
      <x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2">
    <pageField fld="1" hier="-1"/>
    <pageField fld="5" hier="-1"/>
  </pageFields>
  <dataFields count="7">
    <dataField name=" Nb de jours travaillés" fld="9" baseField="7" baseItem="0"/>
    <dataField name=" Nb de Régimes" fld="8" baseField="7" baseItem="0" numFmtId="3"/>
    <dataField name=" Nb de jours &gt; 60" fld="10" baseField="5" baseItem="0"/>
    <dataField name=" Nb de régimes &gt; 60" fld="11" baseField="5" baseItem="0" numFmtId="1"/>
    <dataField name=" Prime production" fld="12" baseField="7" baseItem="0" numFmtId="3"/>
    <dataField name=" Prime rendement" fld="13" baseField="7" baseItem="0" numFmtId="3"/>
    <dataField name=" Prime Totale" fld="14" baseField="7" baseItem="0" numFmtId="3"/>
  </dataFields>
  <formats count="9">
    <format dxfId="140">
      <pivotArea type="all" dataOnly="0" outline="0" fieldPosition="0"/>
    </format>
    <format dxfId="139">
      <pivotArea outline="0" collapsedLevelsAreSubtotals="1" fieldPosition="0"/>
    </format>
    <format dxfId="138">
      <pivotArea dataOnly="0" labelOnly="1" grandRow="1" outline="0" fieldPosition="0"/>
    </format>
    <format dxfId="137">
      <pivotArea dataOnly="0" labelOnly="1" outline="0" fieldPosition="0">
        <references count="1">
          <reference field="4294967294" count="3">
            <x v="4"/>
            <x v="5"/>
            <x v="6"/>
          </reference>
        </references>
      </pivotArea>
    </format>
    <format dxfId="136">
      <pivotArea outline="0" fieldPosition="0">
        <references count="1">
          <reference field="4294967294" count="1">
            <x v="3"/>
          </reference>
        </references>
      </pivotArea>
    </format>
    <format dxfId="135">
      <pivotArea outline="0" fieldPosition="0">
        <references count="1">
          <reference field="4294967294" count="1">
            <x v="4"/>
          </reference>
        </references>
      </pivotArea>
    </format>
    <format dxfId="134">
      <pivotArea outline="0" fieldPosition="0">
        <references count="1">
          <reference field="4294967294" count="1">
            <x v="5"/>
          </reference>
        </references>
      </pivotArea>
    </format>
    <format dxfId="133">
      <pivotArea outline="0" fieldPosition="0">
        <references count="1">
          <reference field="4294967294" count="1">
            <x v="6"/>
          </reference>
        </references>
      </pivotArea>
    </format>
    <format dxfId="132">
      <pivotArea outline="0" fieldPosition="0">
        <references count="1">
          <reference field="4294967294" count="1">
            <x v="1"/>
          </reference>
        </references>
      </pivotArea>
    </format>
  </format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6"/>
            </reference>
            <reference field="3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22" applyNumberFormats="0" applyBorderFormats="0" applyFontFormats="0" applyPatternFormats="0" applyAlignmentFormats="0" applyWidthHeightFormats="1" dataCaption="Valeurs" updatedVersion="3" minRefreshableVersion="3" showDrill="0" useAutoFormatting="1" itemPrintTitles="1" createdVersion="5" indent="0" compact="0" compactData="0" gridDropZones="1" multipleFieldFilters="0">
  <location ref="A7:G10" firstHeaderRow="1" firstDataRow="2" firstDataCol="3" rowPageCount="1" colPageCount="1"/>
  <pivotFields count="20">
    <pivotField compact="0" outline="0" showAll="0"/>
    <pivotField axis="axisRow" compact="0" outline="0" showAll="0" defaultSubtotal="0">
      <items count="1">
        <item x="0"/>
      </items>
    </pivotField>
    <pivotField axis="axisRow" compact="0" outline="0" showAll="0">
      <items count="2">
        <item x="0"/>
        <item t="default"/>
      </items>
    </pivotField>
    <pivotField compact="0" outline="0" showAll="0" defaultSubtotal="0"/>
    <pivotField axis="axisPage" compact="0" outline="0" showAll="0" defaultSubtotal="0">
      <items count="1">
        <item x="0"/>
      </items>
    </pivotField>
    <pivotField compact="0" outline="0" showAll="0" defaultSubtotal="0"/>
    <pivotField axis="axisRow" compact="0" outline="0" showAll="0" sortType="ascending" defaultSubtotal="0">
      <items count="1"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</pivotFields>
  <rowFields count="3">
    <field x="6"/>
    <field x="1"/>
    <field x="2"/>
  </rowFields>
  <rowItems count="2">
    <i>
      <x/>
      <x/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4" hier="-1"/>
  </pageFields>
  <dataFields count="4">
    <dataField name=" Nb de jours travaillés" fld="14" baseField="5" baseItem="0"/>
    <dataField name=" Prime production" fld="16" baseField="5" baseItem="0" numFmtId="3"/>
    <dataField name=" Prime rendement" fld="17" baseField="5" baseItem="0" numFmtId="3"/>
    <dataField name=" Prime Totale" fld="18" baseField="5" baseItem="0" numFmtId="3"/>
  </dataField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3"/>
            </reference>
            <reference field="2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23" applyNumberFormats="0" applyBorderFormats="0" applyFontFormats="0" applyPatternFormats="0" applyAlignmentFormats="0" applyWidthHeightFormats="1" dataCaption="Valeurs" updatedVersion="3" minRefreshableVersion="3" showDrill="0" useAutoFormatting="1" itemPrintTitles="1" createdVersion="5" indent="0" compact="0" compactData="0" gridDropZones="1" multipleFieldFilters="0">
  <location ref="A7:G10" firstHeaderRow="1" firstDataRow="2" firstDataCol="3" rowPageCount="1" colPageCount="1"/>
  <pivotFields count="20">
    <pivotField compact="0" outline="0" showAll="0"/>
    <pivotField axis="axisRow" compact="0" outline="0" showAll="0" defaultSubtotal="0">
      <items count="1">
        <item x="0"/>
      </items>
    </pivotField>
    <pivotField axis="axisRow" compact="0" outline="0" showAll="0">
      <items count="2">
        <item x="0"/>
        <item t="default"/>
      </items>
    </pivotField>
    <pivotField compact="0" outline="0" showAll="0" defaultSubtotal="0"/>
    <pivotField axis="axisPage" compact="0" outline="0" showAll="0" defaultSubtotal="0">
      <items count="1">
        <item x="0"/>
      </items>
    </pivotField>
    <pivotField compact="0" outline="0" showAll="0" defaultSubtotal="0"/>
    <pivotField axis="axisRow" compact="0" outline="0" showAll="0" sortType="ascending" defaultSubtotal="0">
      <items count="1"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</pivotFields>
  <rowFields count="3">
    <field x="6"/>
    <field x="1"/>
    <field x="2"/>
  </rowFields>
  <rowItems count="2">
    <i>
      <x/>
      <x/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4" hier="-1"/>
  </pageFields>
  <dataFields count="4">
    <dataField name=" Nb de jours travaillés" fld="14" baseField="5" baseItem="0"/>
    <dataField name=" Prime production" fld="16" baseField="5" baseItem="0" numFmtId="3"/>
    <dataField name=" Prime rendement" fld="17" baseField="5" baseItem="0" numFmtId="3"/>
    <dataField name=" Prime Totale" fld="18" baseField="5" baseItem="0" numFmtId="3"/>
  </dataField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3"/>
            </reference>
            <reference field="2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3" cacheId="24" applyNumberFormats="0" applyBorderFormats="0" applyFontFormats="0" applyPatternFormats="0" applyAlignmentFormats="0" applyWidthHeightFormats="1" dataCaption="Valeurs" updatedVersion="3" minRefreshableVersion="3" showDrill="0" useAutoFormatting="1" itemPrintTitles="1" createdVersion="5" indent="0" compact="0" compactData="0" gridDropZones="1" multipleFieldFilters="0">
  <location ref="A7:G10" firstHeaderRow="1" firstDataRow="2" firstDataCol="3" rowPageCount="1" colPageCount="1"/>
  <pivotFields count="20">
    <pivotField compact="0" outline="0" showAll="0"/>
    <pivotField axis="axisRow" compact="0" outline="0" showAll="0" defaultSubtotal="0">
      <items count="1">
        <item x="0"/>
      </items>
    </pivotField>
    <pivotField axis="axisRow" compact="0" outline="0" showAll="0">
      <items count="2">
        <item x="0"/>
        <item t="default"/>
      </items>
    </pivotField>
    <pivotField compact="0" outline="0" showAll="0" defaultSubtotal="0"/>
    <pivotField axis="axisPage" compact="0" outline="0" showAll="0">
      <items count="2">
        <item x="0"/>
        <item t="default"/>
      </items>
    </pivotField>
    <pivotField compact="0" outline="0" showAll="0" defaultSubtotal="0"/>
    <pivotField axis="axisRow" compact="0" outline="0" showAll="0" sortType="ascending" defaultSubtotal="0">
      <items count="1"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</pivotFields>
  <rowFields count="3">
    <field x="6"/>
    <field x="1"/>
    <field x="2"/>
  </rowFields>
  <rowItems count="2">
    <i>
      <x/>
      <x/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4" hier="-1"/>
  </pageFields>
  <dataFields count="4">
    <dataField name=" Nb de jours travaillés" fld="14" baseField="5" baseItem="0"/>
    <dataField name=" Prime production" fld="16" baseField="5" baseItem="0" numFmtId="3"/>
    <dataField name=" Prime rendement" fld="17" baseField="5" baseItem="0" numFmtId="3"/>
    <dataField name=" Prime Totale" fld="18" baseField="5" baseItem="0" numFmtId="3"/>
  </dataField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3"/>
            </reference>
            <reference field="2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3" cacheId="25" applyNumberFormats="0" applyBorderFormats="0" applyFontFormats="0" applyPatternFormats="0" applyAlignmentFormats="0" applyWidthHeightFormats="1" dataCaption="Valeurs" updatedVersion="3" minRefreshableVersion="3" showDrill="0" useAutoFormatting="1" itemPrintTitles="1" createdVersion="5" indent="0" compact="0" compactData="0" gridDropZones="1" multipleFieldFilters="0">
  <location ref="A7:G10" firstHeaderRow="1" firstDataRow="2" firstDataCol="3" rowPageCount="1" colPageCount="1"/>
  <pivotFields count="20">
    <pivotField compact="0" outline="0" showAll="0"/>
    <pivotField axis="axisRow" compact="0" outline="0" showAll="0" defaultSubtotal="0">
      <items count="7">
        <item x="0"/>
        <item m="1" x="1"/>
        <item m="1" x="3"/>
        <item m="1" x="5"/>
        <item m="1" x="4"/>
        <item m="1" x="2"/>
        <item m="1" x="6"/>
      </items>
    </pivotField>
    <pivotField axis="axisRow" compact="0" outline="0" showAll="0">
      <items count="8">
        <item x="0"/>
        <item m="1" x="1"/>
        <item m="1" x="6"/>
        <item m="1" x="3"/>
        <item m="1" x="2"/>
        <item m="1" x="4"/>
        <item m="1" x="5"/>
        <item t="default"/>
      </items>
    </pivotField>
    <pivotField compact="0" outline="0" showAll="0" defaultSubtotal="0"/>
    <pivotField axis="axisPage" compact="0" outline="0" showAll="0">
      <items count="8">
        <item x="0"/>
        <item m="1" x="4"/>
        <item m="1" x="5"/>
        <item m="1" x="6"/>
        <item m="1" x="2"/>
        <item m="1" x="1"/>
        <item m="1" x="3"/>
        <item t="default"/>
      </items>
    </pivotField>
    <pivotField compact="0" outline="0" showAll="0" defaultSubtotal="0"/>
    <pivotField axis="axisRow" compact="0" outline="0" showAll="0" sortType="ascending" defaultSubtotal="0">
      <items count="7">
        <item m="1" x="4"/>
        <item m="1" x="2"/>
        <item m="1" x="3"/>
        <item m="1" x="5"/>
        <item m="1" x="6"/>
        <item m="1" x="1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</pivotFields>
  <rowFields count="3">
    <field x="6"/>
    <field x="1"/>
    <field x="2"/>
  </rowFields>
  <rowItems count="2">
    <i>
      <x v="6"/>
      <x/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4" hier="-1"/>
  </pageFields>
  <dataFields count="4">
    <dataField name=" Nb de jours travaillés" fld="14" baseField="5" baseItem="1"/>
    <dataField name=" Prime production" fld="16" baseField="5" baseItem="0" numFmtId="3"/>
    <dataField name=" Prime rendement" fld="17" baseField="5" baseItem="0" numFmtId="3"/>
    <dataField name=" Prime totale" fld="18" baseField="5" baseItem="0" numFmtId="3"/>
  </dataField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3"/>
            </reference>
            <reference field="2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7.xml><?xml version="1.0" encoding="utf-8"?>
<pivotTableDefinition xmlns="http://schemas.openxmlformats.org/spreadsheetml/2006/main" name="Tableau croisé dynamique3" cacheId="29" applyNumberFormats="0" applyBorderFormats="0" applyFontFormats="0" applyPatternFormats="0" applyAlignmentFormats="0" applyWidthHeightFormats="1" dataCaption="Valeurs" updatedVersion="3" minRefreshableVersion="3" showDrill="0" useAutoFormatting="1" itemPrintTitles="1" createdVersion="5" indent="0" compact="0" compactData="0" gridDropZones="1" multipleFieldFilters="0">
  <location ref="A7:G10" firstHeaderRow="1" firstDataRow="2" firstDataCol="3" rowPageCount="1" colPageCount="1"/>
  <pivotFields count="22">
    <pivotField compact="0" outline="0" showAll="0"/>
    <pivotField axis="axisRow" compact="0" outline="0" showAll="0" defaultSubtotal="0">
      <items count="6">
        <item x="0"/>
        <item m="1" x="5"/>
        <item m="1" x="1"/>
        <item m="1" x="3"/>
        <item m="1" x="4"/>
        <item m="1" x="2"/>
      </items>
    </pivotField>
    <pivotField axis="axisRow" compact="0" outline="0" showAll="0">
      <items count="7">
        <item x="0"/>
        <item m="1" x="3"/>
        <item m="1" x="2"/>
        <item m="1" x="5"/>
        <item m="1" x="1"/>
        <item m="1" x="4"/>
        <item t="default"/>
      </items>
    </pivotField>
    <pivotField compact="0" outline="0" showAll="0" defaultSubtotal="0"/>
    <pivotField axis="axisPage" compact="0" outline="0" showAll="0">
      <items count="4">
        <item x="0"/>
        <item m="1" x="2"/>
        <item m="1" x="1"/>
        <item t="default"/>
      </items>
    </pivotField>
    <pivotField compact="0" outline="0" showAll="0" defaultSubtotal="0"/>
    <pivotField axis="axisRow" compact="0" outline="0" showAll="0" sortType="ascending" defaultSubtotal="0">
      <items count="6">
        <item m="1" x="3"/>
        <item m="1" x="5"/>
        <item m="1" x="2"/>
        <item m="1" x="1"/>
        <item m="1" x="4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</pivotFields>
  <rowFields count="3">
    <field x="6"/>
    <field x="1"/>
    <field x="2"/>
  </rowFields>
  <rowItems count="2">
    <i>
      <x v="5"/>
      <x/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4" hier="-1"/>
  </pageFields>
  <dataFields count="4">
    <dataField name=" Nb de jours travaillés" fld="16" baseField="5" baseItem="1"/>
    <dataField name=" Prime production" fld="18" baseField="5" baseItem="0" numFmtId="3"/>
    <dataField name=" Prime rendement" fld="19" baseField="5" baseItem="0" numFmtId="3"/>
    <dataField name=" Prime totale" fld="20" baseField="5" baseItem="0" numFmtId="3"/>
  </dataField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3"/>
            </reference>
            <reference field="2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8.xml><?xml version="1.0" encoding="utf-8"?>
<pivotTableDefinition xmlns="http://schemas.openxmlformats.org/spreadsheetml/2006/main" name="Tableau croisé dynamique3" cacheId="28" applyNumberFormats="0" applyBorderFormats="0" applyFontFormats="0" applyPatternFormats="0" applyAlignmentFormats="0" applyWidthHeightFormats="1" dataCaption="Valeurs" updatedVersion="3" minRefreshableVersion="3" showDrill="0" useAutoFormatting="1" itemPrintTitles="1" createdVersion="5" indent="0" compact="0" compactData="0" gridDropZones="1" multipleFieldFilters="0">
  <location ref="A7:G10" firstHeaderRow="1" firstDataRow="2" firstDataCol="3" rowPageCount="1" colPageCount="1"/>
  <pivotFields count="22">
    <pivotField compact="0" outline="0" showAll="0"/>
    <pivotField axis="axisRow" compact="0" outline="0" showAll="0" defaultSubtotal="0">
      <items count="1">
        <item x="0"/>
      </items>
    </pivotField>
    <pivotField axis="axisRow" compact="0" outline="0" showAll="0">
      <items count="2">
        <item x="0"/>
        <item t="default"/>
      </items>
    </pivotField>
    <pivotField compact="0" outline="0" showAll="0" defaultSubtotal="0"/>
    <pivotField axis="axisPage" compact="0" outline="0" showAll="0">
      <items count="2">
        <item x="0"/>
        <item t="default"/>
      </items>
    </pivotField>
    <pivotField compact="0" outline="0" showAll="0" defaultSubtotal="0"/>
    <pivotField axis="axisRow" compact="0" outline="0" showAll="0" sortType="ascending" defaultSubtotal="0">
      <items count="1"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</pivotFields>
  <rowFields count="3">
    <field x="6"/>
    <field x="1"/>
    <field x="2"/>
  </rowFields>
  <rowItems count="2">
    <i>
      <x/>
      <x/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4" hier="-1"/>
  </pageFields>
  <dataFields count="4">
    <dataField name=" Nb de jours travaillés" fld="16" baseField="5" baseItem="1"/>
    <dataField name=" Prime production" fld="18" baseField="5" baseItem="0" numFmtId="3"/>
    <dataField name=" Prime rendement" fld="19" baseField="5" baseItem="0" numFmtId="3"/>
    <dataField name=" Prime totale" fld="20" baseField="5" baseItem="0" numFmtId="3"/>
  </dataField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3"/>
            </reference>
            <reference field="2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9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3" minRefreshableVersion="3" showDrill="0" itemPrintTitles="1" createdVersion="5" indent="0" compact="0" compactData="0" gridDropZones="1" multipleFieldFilters="0">
  <location ref="A6:H62" firstHeaderRow="1" firstDataRow="2" firstDataCol="3"/>
  <pivotFields count="44">
    <pivotField axis="axisRow" compact="0" outline="0" showAll="0" defaultSubtotal="0">
      <items count="54">
        <item x="5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</items>
    </pivotField>
    <pivotField axis="axisRow" compact="0" outline="0" showAll="0">
      <items count="73">
        <item x="48"/>
        <item m="1" x="55"/>
        <item m="1" x="54"/>
        <item m="1" x="61"/>
        <item m="1" x="67"/>
        <item m="1" x="59"/>
        <item m="1" x="57"/>
        <item m="1" x="71"/>
        <item m="1" x="68"/>
        <item m="1" x="52"/>
        <item m="1" x="69"/>
        <item m="1" x="60"/>
        <item m="1" x="63"/>
        <item m="1" x="62"/>
        <item m="1" x="70"/>
        <item m="1" x="49"/>
        <item m="1" x="64"/>
        <item m="1" x="66"/>
        <item m="1" x="51"/>
        <item m="1" x="56"/>
        <item m="1" x="53"/>
        <item m="1" x="50"/>
        <item m="1" x="58"/>
        <item m="1" x="6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t="default"/>
      </items>
    </pivotField>
    <pivotField axis="axisRow" compact="0" outline="0" showAll="0" sortType="ascending" defaultSubtotal="0">
      <items count="69">
        <item m="1" x="65"/>
        <item x="16"/>
        <item m="1" x="54"/>
        <item x="6"/>
        <item x="28"/>
        <item m="1" x="64"/>
        <item m="1" x="61"/>
        <item m="1" x="66"/>
        <item m="1" x="62"/>
        <item m="1" x="63"/>
        <item m="1" x="60"/>
        <item m="1" x="58"/>
        <item x="30"/>
        <item x="17"/>
        <item x="47"/>
        <item x="25"/>
        <item x="24"/>
        <item x="52"/>
        <item x="49"/>
        <item x="11"/>
        <item x="7"/>
        <item x="50"/>
        <item x="5"/>
        <item x="9"/>
        <item x="27"/>
        <item x="20"/>
        <item x="1"/>
        <item x="19"/>
        <item x="43"/>
        <item x="45"/>
        <item x="46"/>
        <item x="51"/>
        <item x="3"/>
        <item x="34"/>
        <item x="36"/>
        <item x="33"/>
        <item x="37"/>
        <item x="13"/>
        <item m="1" x="67"/>
        <item x="18"/>
        <item x="12"/>
        <item m="1" x="55"/>
        <item m="1" x="68"/>
        <item x="22"/>
        <item x="31"/>
        <item x="44"/>
        <item x="0"/>
        <item x="4"/>
        <item m="1" x="57"/>
        <item m="1" x="56"/>
        <item x="21"/>
        <item x="39"/>
        <item x="41"/>
        <item x="40"/>
        <item x="32"/>
        <item x="48"/>
        <item x="8"/>
        <item x="10"/>
        <item x="23"/>
        <item x="14"/>
        <item x="29"/>
        <item x="15"/>
        <item x="26"/>
        <item x="35"/>
        <item x="38"/>
        <item x="42"/>
        <item x="2"/>
        <item m="1" x="59"/>
        <item x="53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</pivotFields>
  <rowFields count="3">
    <field x="2"/>
    <field x="0"/>
    <field x="1"/>
  </rowFields>
  <rowItems count="55">
    <i>
      <x v="1"/>
      <x v="17"/>
      <x v="40"/>
    </i>
    <i>
      <x v="3"/>
      <x v="7"/>
      <x v="30"/>
    </i>
    <i>
      <x v="4"/>
      <x v="29"/>
      <x v="52"/>
    </i>
    <i>
      <x v="12"/>
      <x v="31"/>
      <x v="54"/>
    </i>
    <i>
      <x v="13"/>
      <x v="18"/>
      <x v="41"/>
    </i>
    <i>
      <x v="14"/>
      <x v="48"/>
      <x v="67"/>
    </i>
    <i>
      <x v="15"/>
      <x v="26"/>
      <x v="49"/>
    </i>
    <i>
      <x v="16"/>
      <x v="25"/>
      <x v="48"/>
    </i>
    <i>
      <x v="17"/>
      <x v="53"/>
      <x v="70"/>
    </i>
    <i>
      <x v="18"/>
      <x v="50"/>
      <x v="69"/>
    </i>
    <i>
      <x v="19"/>
      <x v="12"/>
      <x v="35"/>
    </i>
    <i>
      <x v="20"/>
      <x v="8"/>
      <x v="31"/>
    </i>
    <i>
      <x v="21"/>
      <x v="51"/>
      <x v="70"/>
    </i>
    <i>
      <x v="22"/>
      <x v="6"/>
      <x v="29"/>
    </i>
    <i>
      <x v="23"/>
      <x v="10"/>
      <x v="33"/>
    </i>
    <i>
      <x v="24"/>
      <x v="28"/>
      <x v="51"/>
    </i>
    <i>
      <x v="25"/>
      <x v="21"/>
      <x v="44"/>
    </i>
    <i>
      <x v="26"/>
      <x v="2"/>
      <x v="25"/>
    </i>
    <i>
      <x v="27"/>
      <x v="20"/>
      <x v="43"/>
    </i>
    <i>
      <x v="28"/>
      <x v="44"/>
      <x v="33"/>
    </i>
    <i>
      <x v="29"/>
      <x v="46"/>
      <x v="65"/>
    </i>
    <i>
      <x v="30"/>
      <x v="47"/>
      <x v="66"/>
    </i>
    <i>
      <x v="31"/>
      <x v="52"/>
      <x v="71"/>
    </i>
    <i>
      <x v="32"/>
      <x v="4"/>
      <x v="27"/>
    </i>
    <i>
      <x v="33"/>
      <x v="35"/>
      <x v="51"/>
    </i>
    <i>
      <x v="34"/>
      <x v="37"/>
      <x v="58"/>
    </i>
    <i>
      <x v="35"/>
      <x v="34"/>
      <x v="56"/>
    </i>
    <i>
      <x v="36"/>
      <x v="38"/>
      <x v="59"/>
    </i>
    <i>
      <x v="37"/>
      <x v="14"/>
      <x v="37"/>
    </i>
    <i>
      <x v="39"/>
      <x v="19"/>
      <x v="42"/>
    </i>
    <i>
      <x v="40"/>
      <x v="13"/>
      <x v="36"/>
    </i>
    <i>
      <x v="43"/>
      <x v="23"/>
      <x v="46"/>
    </i>
    <i>
      <x v="44"/>
      <x v="32"/>
      <x v="51"/>
    </i>
    <i>
      <x v="45"/>
      <x v="45"/>
      <x v="33"/>
    </i>
    <i>
      <x v="46"/>
      <x v="1"/>
      <x v="24"/>
    </i>
    <i>
      <x v="47"/>
      <x v="5"/>
      <x v="28"/>
    </i>
    <i>
      <x v="50"/>
      <x v="22"/>
      <x v="45"/>
    </i>
    <i>
      <x v="51"/>
      <x v="40"/>
      <x v="61"/>
    </i>
    <i>
      <x v="52"/>
      <x v="42"/>
      <x v="63"/>
    </i>
    <i>
      <x v="53"/>
      <x v="41"/>
      <x v="62"/>
    </i>
    <i>
      <x v="54"/>
      <x v="33"/>
      <x v="55"/>
    </i>
    <i>
      <x v="55"/>
      <x v="49"/>
      <x v="68"/>
    </i>
    <i>
      <x v="56"/>
      <x v="9"/>
      <x v="32"/>
    </i>
    <i>
      <x v="57"/>
      <x v="11"/>
      <x v="34"/>
    </i>
    <i>
      <x v="58"/>
      <x v="24"/>
      <x v="47"/>
    </i>
    <i>
      <x v="59"/>
      <x v="15"/>
      <x v="38"/>
    </i>
    <i>
      <x v="60"/>
      <x v="30"/>
      <x v="53"/>
    </i>
    <i>
      <x v="61"/>
      <x v="16"/>
      <x v="39"/>
    </i>
    <i>
      <x v="62"/>
      <x v="27"/>
      <x v="50"/>
    </i>
    <i>
      <x v="63"/>
      <x v="36"/>
      <x v="57"/>
    </i>
    <i>
      <x v="64"/>
      <x v="39"/>
      <x v="60"/>
    </i>
    <i>
      <x v="65"/>
      <x v="43"/>
      <x v="64"/>
    </i>
    <i>
      <x v="66"/>
      <x v="3"/>
      <x v="26"/>
    </i>
    <i>
      <x v="68"/>
      <x/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 Nb de jours travaillés" fld="38" baseField="2" baseItem="9"/>
    <dataField name="Somme de Prime Carton" fld="39" baseField="2" baseItem="4" numFmtId="3"/>
    <dataField name=" Prime Production" fld="40" baseField="2" baseItem="9" numFmtId="3"/>
    <dataField name=" Prime Rendement" fld="41" baseField="2" baseItem="9" numFmtId="3"/>
    <dataField name=" Prime Totale" fld="42" baseField="2" baseItem="9" numFmtId="3"/>
  </dataFields>
  <formats count="1">
    <format dxfId="3">
      <pivotArea dataOnly="0" labelOnly="1" outline="0" fieldPosition="0">
        <references count="1">
          <reference field="4294967294" count="4">
            <x v="1"/>
            <x v="2"/>
            <x v="3"/>
            <x v="4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2:Q1501" totalsRowShown="0">
  <autoFilter ref="A2:Q1501"/>
  <sortState ref="A2:O103">
    <sortCondition ref="F1"/>
  </sortState>
  <tableColumns count="17">
    <tableColumn id="1" name="Mois" dataDxfId="181">
      <calculatedColumnFormula>IF(Tableau1[[#This Row],[Date]]="","",VLOOKUP(Tableau1[[#This Row],[Semaine]],Listes!$A:$B,2,FALSE))</calculatedColumnFormula>
    </tableColumn>
    <tableColumn id="2" name="Semaine" dataDxfId="180">
      <calculatedColumnFormula>IF(ISBLANK(Tableau1[[#This Row],[Date]]),"",INT((Tableau1[[#This Row],[Date]]-SUM(MOD(DATE(YEAR(Tableau1[[#This Row],[Date]]-MOD(Tableau1[[#This Row],[Date]]-2,7)+3),1,2),{1E+99;7})*{1;-1})+5)/7))</calculatedColumnFormula>
    </tableColumn>
    <tableColumn id="6" name="Noms" dataDxfId="179">
      <calculatedColumnFormula>IF(ISBLANK(Tableau1[[#This Row],[Matricule]]),"",VLOOKUP(Tableau1[[#This Row],[Matricule]],#REF!,2,FALSE))</calculatedColumnFormula>
    </tableColumn>
    <tableColumn id="7" name="Prénoms" dataDxfId="178">
      <calculatedColumnFormula>IF(ISBLANK(Tableau1[[#This Row],[Matricule]]),"",VLOOKUP(Tableau1[[#This Row],[Matricule]],#REF!,3,FALSE))</calculatedColumnFormula>
    </tableColumn>
    <tableColumn id="16" name="DateMatricule" dataDxfId="177">
      <calculatedColumnFormula>CONCATENATE(Tableau1[[#This Row],[Matricule]],Tableau1[[#This Row],[Date]])</calculatedColumnFormula>
    </tableColumn>
    <tableColumn id="3" name="Date" dataDxfId="176"/>
    <tableColumn id="4" name="Front"/>
    <tableColumn id="12" name="Binome"/>
    <tableColumn id="5" name="Matricule" dataDxfId="175"/>
    <tableColumn id="8" name="Régimes récoltés"/>
    <tableColumn id="15" name="Nb de jours travaillés" dataDxfId="174">
      <calculatedColumnFormula>IF(Tableau1[[#This Row],[Régimes récoltés]]&gt;0,1,0)</calculatedColumnFormula>
    </tableColumn>
    <tableColumn id="13" name="Nb de jours &gt; 60" dataDxfId="173">
      <calculatedColumnFormula>IF(Tableau1[[#This Row],[Régimes récoltés]]&gt;=60,1,0)</calculatedColumnFormula>
    </tableColumn>
    <tableColumn id="14" name="Nb de régimes &gt; 60" dataDxfId="172">
      <calculatedColumnFormula>IF(Tableau1[[#This Row],[Régimes récoltés]]&gt;60,Tableau1[[#This Row],[Régimes récoltés]]-60,0)</calculatedColumnFormula>
    </tableColumn>
    <tableColumn id="9" name="Prime production" dataDxfId="171">
      <calculatedColumnFormula>IF(ISBLANK(Tableau1[[#This Row],[Date]]),"",+IF(Tableau1[[#This Row],[Régimes récoltés]]&lt;60,0,1000))</calculatedColumnFormula>
    </tableColumn>
    <tableColumn id="10" name="Prime rendement" dataDxfId="170">
      <calculatedColumnFormula>IF(ISBLANK(Tableau1[[#This Row],[Date]]),"",IF(Tableau1[[#This Row],[Régimes récoltés]]&gt;60,(Tableau1[[#This Row],[Régimes récoltés]]-60)*40,0))</calculatedColumnFormula>
    </tableColumn>
    <tableColumn id="11" name="Prime Totale" dataDxfId="169">
      <calculatedColumnFormula>IF(ISERROR(N3+O3),"",N3+O3)</calculatedColumnFormula>
    </tableColumn>
    <tableColumn id="17" name="Doublons" dataDxfId="168">
      <calculatedColumnFormula>IF(Tableau1[[#This Row],[Matricule]]&gt;1,IF(COUNTIF(Tableau1[DateMatricule],Tableau1[[#This Row],[DateMatricule]])&gt;1,"Doublon",""),"")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P1001" totalsRowShown="0">
  <autoFilter ref="A2:P1001"/>
  <sortState ref="A2:N69">
    <sortCondition ref="F1"/>
  </sortState>
  <tableColumns count="16">
    <tableColumn id="1" name="Mois" dataDxfId="155">
      <calculatedColumnFormula>IF(Tableau3[[#This Row],[Date]]="","",VLOOKUP(Tableau3[[#This Row],[Semaine]],Listes!$A:$B,2,FALSE))</calculatedColumnFormula>
    </tableColumn>
    <tableColumn id="2" name="Semaine" dataDxfId="154">
      <calculatedColumnFormula>IF(ISBLANK(Tableau3[[#This Row],[Date]]),"",INT((Tableau3[[#This Row],[Date]]-SUM(MOD(DATE(YEAR(Tableau3[[#This Row],[Date]]-MOD(Tableau3[[#This Row],[Date]]-2,7)+3),1,2),{1E+99;7})*{1;-1})+5)/7))</calculatedColumnFormula>
    </tableColumn>
    <tableColumn id="6" name="Noms" dataDxfId="153">
      <calculatedColumnFormula>IF(ISBLANK(Tableau3[[#This Row],[Matricule]]),"",VLOOKUP(Tableau3[[#This Row],[Matricule]],#REF!,2,FALSE))</calculatedColumnFormula>
    </tableColumn>
    <tableColumn id="7" name="Prénoms" dataDxfId="152">
      <calculatedColumnFormula>IF(ISBLANK(Tableau3[[#This Row],[Matricule]]),"",VLOOKUP(Tableau3[[#This Row],[Matricule]],#REF!,3,FALSE))</calculatedColumnFormula>
    </tableColumn>
    <tableColumn id="12" name="DateMatricule" dataDxfId="151">
      <calculatedColumnFormula>CONCATENATE(Tableau3[[#This Row],[Date]],Tableau3[[#This Row],[Matricule]])</calculatedColumnFormula>
    </tableColumn>
    <tableColumn id="3" name="Date" dataDxfId="150"/>
    <tableColumn id="4" name="Front"/>
    <tableColumn id="5" name="Matricule"/>
    <tableColumn id="8" name="Moyenne Régimes" dataDxfId="149">
      <calculatedColumnFormula>IFERROR(SUMIFS(Tableau1[Régimes récoltés],Tableau1[Front],Tableau3[[#This Row],[Front]],Tableau1[Date],Tableau3[[#This Row],[Date]])/(COUNTIFS(Tableau1[Front],Tableau3[[#This Row],[Front]],Tableau1[Date],Tableau3[[#This Row],[Date]])),0)</calculatedColumnFormula>
    </tableColumn>
    <tableColumn id="15" name="Nb de jours travaillés" dataDxfId="148">
      <calculatedColumnFormula>IF(Tableau3[[#This Row],[Moyenne Régimes]]&gt;0,1,0)</calculatedColumnFormula>
    </tableColumn>
    <tableColumn id="14" name="Nb de jours &gt; 60" dataDxfId="147">
      <calculatedColumnFormula>IF(Tableau3[[#This Row],[Moyenne Régimes]]&gt;=60,1,0)</calculatedColumnFormula>
    </tableColumn>
    <tableColumn id="13" name="Nb de régimes &gt; 60" dataDxfId="146">
      <calculatedColumnFormula>IF(Tableau3[[#This Row],[Moyenne Régimes]]&gt;60,Tableau3[[#This Row],[Moyenne Régimes]]-60,0)</calculatedColumnFormula>
    </tableColumn>
    <tableColumn id="9" name="Prime production" dataDxfId="145">
      <calculatedColumnFormula>+IF(I3&lt;60,0,1000)</calculatedColumnFormula>
    </tableColumn>
    <tableColumn id="10" name="Prime rendement" dataDxfId="144">
      <calculatedColumnFormula>+IF(ROUND(I3,0)&gt;60,(ROUND(I3,0)-60)*40,0)</calculatedColumnFormula>
    </tableColumn>
    <tableColumn id="11" name="Prime Totale" dataDxfId="143">
      <calculatedColumnFormula>+M3+N3</calculatedColumnFormula>
    </tableColumn>
    <tableColumn id="16" name="Doublons" dataDxfId="142">
      <calculatedColumnFormula>IF(Tableau3[[#This Row],[Matricule]]&gt;1,IF(COUNTIF(Tableau3[DateMatricule],Tableau3[[#This Row],[DateMatricule]])&gt;1,"Doublon",""),"")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4" name="Tableau415" displayName="Tableau415" ref="A2:T1001" totalsRowShown="0">
  <autoFilter ref="A2:T1001"/>
  <sortState ref="A2:M16">
    <sortCondition ref="E1"/>
  </sortState>
  <tableColumns count="20">
    <tableColumn id="1" name="Mois" dataDxfId="129">
      <calculatedColumnFormula>IF(Tableau415[[#This Row],[Semaine]]="","",VLOOKUP(Tableau415[[#This Row],[Semaine]],Listes!$A:$B,2,FALSE))</calculatedColumnFormula>
    </tableColumn>
    <tableColumn id="4" name="Noms" dataDxfId="128">
      <calculatedColumnFormula>IF(ISBLANK(Tableau415[[#This Row],[Matricule]]),"",VLOOKUP(Tableau415[[#This Row],[Matricule]],#REF!,2,FALSE))</calculatedColumnFormula>
    </tableColumn>
    <tableColumn id="5" name="Prénoms" dataDxfId="127">
      <calculatedColumnFormula>IF(ISBLANK(Tableau415[[#This Row],[Matricule]]),"",VLOOKUP(Tableau415[[#This Row],[Matricule]],#REF!,3,FALSE))</calculatedColumnFormula>
    </tableColumn>
    <tableColumn id="19" name="DateMatricule" dataDxfId="126">
      <calculatedColumnFormula>CONCATENATE(Tableau415[[#This Row],[Semaine]],Tableau415[[#This Row],[Matricule]])</calculatedColumnFormula>
    </tableColumn>
    <tableColumn id="10" name="Semaine" dataDxfId="125"/>
    <tableColumn id="11" name="Monome" dataDxfId="124"/>
    <tableColumn id="3" name="Matricule"/>
    <tableColumn id="17" name="Lundi" dataDxfId="123"/>
    <tableColumn id="16" name="Mardi" dataDxfId="122"/>
    <tableColumn id="15" name="Mercredi" dataDxfId="121"/>
    <tableColumn id="14" name="Jeudi" dataDxfId="120"/>
    <tableColumn id="13" name="Vendredi" dataDxfId="119"/>
    <tableColumn id="18" name="Samedi" dataDxfId="118"/>
    <tableColumn id="12" name="Dimanche" dataDxfId="117"/>
    <tableColumn id="2" name="Nb de jours travaillés" dataDxfId="116">
      <calculatedColumnFormula>COUNTIF(Tableau415[[#This Row],[Lundi]:[Dimanche]],"&gt;0")</calculatedColumnFormula>
    </tableColumn>
    <tableColumn id="6" name="Nb de fleurs safée" dataDxfId="115">
      <calculatedColumnFormula>SUM(Tableau415[[#This Row],[Lundi]:[Dimanche]])</calculatedColumnFormula>
    </tableColumn>
    <tableColumn id="7" name="Prime production" dataDxfId="114">
      <calculatedColumnFormula>COUNTIF(Tableau415[[#This Row],[Lundi]:[Dimanche]],"&gt;=190")*1000</calculatedColumnFormula>
    </tableColumn>
    <tableColumn id="8" name="Prime rendement" dataDxfId="113">
      <calculatedColumnFormula>+IF(P3&gt;1140,(P3-1140)*20,0)</calculatedColumnFormula>
    </tableColumn>
    <tableColumn id="9" name="Prime Totale" dataDxfId="112">
      <calculatedColumnFormula>+Q3+R3</calculatedColumnFormula>
    </tableColumn>
    <tableColumn id="20" name="Doublons" dataDxfId="111">
      <calculatedColumnFormula>IF(Tableau415[[#This Row],[Matricule]]&gt;1,IF(COUNTIF(Tableau415[DateMatricule],Tableau415[[#This Row],[DateMatricule]])&gt;1,"Doublon",""),"")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5" name="Tableau41516" displayName="Tableau41516" ref="A2:T1001" totalsRowShown="0">
  <autoFilter ref="A2:T1001"/>
  <sortState ref="A2:M16">
    <sortCondition ref="E1"/>
  </sortState>
  <tableColumns count="20">
    <tableColumn id="1" name="Mois" dataDxfId="107">
      <calculatedColumnFormula>IF(Tableau41516[[#This Row],[Semaine]]="","",VLOOKUP(Tableau41516[[#This Row],[Semaine]],Listes!$A:$B,2,FALSE))</calculatedColumnFormula>
    </tableColumn>
    <tableColumn id="4" name="Noms" dataDxfId="106">
      <calculatedColumnFormula>IF(ISBLANK(Tableau41516[[#This Row],[Matricule]]),"",VLOOKUP(Tableau41516[[#This Row],[Matricule]],#REF!,2,FALSE))</calculatedColumnFormula>
    </tableColumn>
    <tableColumn id="5" name="Prénoms" dataDxfId="105">
      <calculatedColumnFormula>IF(ISBLANK(Tableau41516[[#This Row],[Matricule]]),"",VLOOKUP(Tableau41516[[#This Row],[Matricule]],#REF!,3,FALSE))</calculatedColumnFormula>
    </tableColumn>
    <tableColumn id="19" name="DateMatricule" dataDxfId="104">
      <calculatedColumnFormula>CONCATENATE(Tableau41516[[#This Row],[Semaine]],Tableau41516[[#This Row],[Matricule]])</calculatedColumnFormula>
    </tableColumn>
    <tableColumn id="10" name="Semaine" dataDxfId="103"/>
    <tableColumn id="11" name="Monome" dataDxfId="102"/>
    <tableColumn id="3" name="Matricule"/>
    <tableColumn id="17" name="Lundi" dataDxfId="101"/>
    <tableColumn id="16" name="Mardi" dataDxfId="100"/>
    <tableColumn id="15" name="Mercredi" dataDxfId="99"/>
    <tableColumn id="14" name="Jeudi" dataDxfId="98"/>
    <tableColumn id="13" name="Vendredi" dataDxfId="97"/>
    <tableColumn id="18" name="Samedi" dataDxfId="96"/>
    <tableColumn id="12" name="Dimanche" dataDxfId="95"/>
    <tableColumn id="2" name="Nb de jours travaillés" dataDxfId="94">
      <calculatedColumnFormula>COUNTIF(Tableau41516[[#This Row],[Lundi]:[Dimanche]],"&gt;0")</calculatedColumnFormula>
    </tableColumn>
    <tableColumn id="6" name="Nb de fleurs safée" dataDxfId="93">
      <calculatedColumnFormula>SUM(Tableau41516[[#This Row],[Lundi]:[Dimanche]])</calculatedColumnFormula>
    </tableColumn>
    <tableColumn id="7" name="Prime production" dataDxfId="92">
      <calculatedColumnFormula>COUNTIF(Tableau41516[[#This Row],[Lundi]:[Dimanche]],"&gt;=190")*1000</calculatedColumnFormula>
    </tableColumn>
    <tableColumn id="8" name="Prime rendement" dataDxfId="91">
      <calculatedColumnFormula>+IF(P3&gt;1140,(P3-1140)*20,0)</calculatedColumnFormula>
    </tableColumn>
    <tableColumn id="9" name="Prime Totale" dataDxfId="90">
      <calculatedColumnFormula>+Q3+R3</calculatedColumnFormula>
    </tableColumn>
    <tableColumn id="20" name="Doublons" dataDxfId="89">
      <calculatedColumnFormula>IF(Tableau41516[[#This Row],[Matricule]]&gt;1,IF(COUNTIF(Tableau41516[DateMatricule],Tableau41516[[#This Row],[DateMatricule]])&gt;1,"Doublon",""),"")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6" name="Tableau517" displayName="Tableau517" ref="A2:T1001" totalsRowShown="0">
  <autoFilter ref="A2:T1001"/>
  <sortState ref="A2:M16">
    <sortCondition ref="E1"/>
  </sortState>
  <tableColumns count="20">
    <tableColumn id="1" name="Mois" dataDxfId="85">
      <calculatedColumnFormula>IF(Tableau517[[#This Row],[Semaine]]="","",VLOOKUP(Tableau517[[#This Row],[Semaine]],Listes!$A:$B,2,FALSE))</calculatedColumnFormula>
    </tableColumn>
    <tableColumn id="5" name="Noms" dataDxfId="84">
      <calculatedColumnFormula>IF(ISBLANK(Tableau517[[#This Row],[Matricule]]),"",VLOOKUP(Tableau517[[#This Row],[Matricule]],#REF!,2,FALSE))</calculatedColumnFormula>
    </tableColumn>
    <tableColumn id="6" name="Prénoms" dataDxfId="83">
      <calculatedColumnFormula>IF(ISBLANK(Tableau517[[#This Row],[Matricule]]),"",VLOOKUP(Tableau517[[#This Row],[Matricule]],#REF!,3,FALSE))</calculatedColumnFormula>
    </tableColumn>
    <tableColumn id="19" name="DateMatricule" dataDxfId="82">
      <calculatedColumnFormula>CONCATENATE(Tableau517[[#This Row],[Semaine]],Tableau517[[#This Row],[Matricule]])</calculatedColumnFormula>
    </tableColumn>
    <tableColumn id="2" name="Semaine" dataDxfId="81"/>
    <tableColumn id="11" name="Monome" dataDxfId="80"/>
    <tableColumn id="4" name="Matricule"/>
    <tableColumn id="17" name="Lundi" dataDxfId="79"/>
    <tableColumn id="16" name="Mardi" dataDxfId="78"/>
    <tableColumn id="15" name="Mercredi" dataDxfId="77"/>
    <tableColumn id="14" name="Jeudi" dataDxfId="76"/>
    <tableColumn id="13" name="Vendredi" dataDxfId="75"/>
    <tableColumn id="18" name="Samedi" dataDxfId="74"/>
    <tableColumn id="12" name="Dimanche" dataDxfId="73"/>
    <tableColumn id="3" name="Nb de jours travaillés" dataDxfId="72">
      <calculatedColumnFormula>COUNTIF(Tableau517[[#This Row],[Lundi]:[Dimanche]],"&gt;0")</calculatedColumnFormula>
    </tableColumn>
    <tableColumn id="7" name="Nb de fleurs haubannée" dataDxfId="71">
      <calculatedColumnFormula>SUM(Tableau517[[#This Row],[Lundi]:[Dimanche]])</calculatedColumnFormula>
    </tableColumn>
    <tableColumn id="8" name="Prime production" dataDxfId="70">
      <calculatedColumnFormula>COUNTIF(Tableau517[[#This Row],[Lundi]:[Dimanche]],"&gt;=100")*1000</calculatedColumnFormula>
    </tableColumn>
    <tableColumn id="9" name="Prime rendement" dataDxfId="69">
      <calculatedColumnFormula>+IF(P3&gt;600,(P3-600)*40,0)</calculatedColumnFormula>
    </tableColumn>
    <tableColumn id="10" name="Prime Totale" dataDxfId="68">
      <calculatedColumnFormula>+Q3+R3</calculatedColumnFormula>
    </tableColumn>
    <tableColumn id="20" name="Doublons" dataDxfId="67">
      <calculatedColumnFormula>IF(Tableau517[[#This Row],[Matricule]]&gt;1,IF(COUNTIF(Tableau517[DateMatricule],Tableau517[[#This Row],[DateMatricule]])&gt;1,"Doublon",""),"")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A2:T1000" totalsRowShown="0">
  <autoFilter ref="A2:T1000"/>
  <tableColumns count="20">
    <tableColumn id="1" name="Mois" dataDxfId="61">
      <calculatedColumnFormula>IF(Tableau8[[#This Row],[Semaine]]="","",VLOOKUP(Tableau8[[#This Row],[Semaine]],Listes!$A:$B,2,FALSE))</calculatedColumnFormula>
    </tableColumn>
    <tableColumn id="5" name="Noms" dataDxfId="60">
      <calculatedColumnFormula>IF(ISBLANK(Tableau8[[#This Row],[Matricule]]),"",VLOOKUP(Tableau8[[#This Row],[Matricule]],#REF!,2,FALSE))</calculatedColumnFormula>
    </tableColumn>
    <tableColumn id="6" name="Prénoms" dataDxfId="59">
      <calculatedColumnFormula>IF(ISBLANK(Tableau8[[#This Row],[Matricule]]),"",VLOOKUP(Tableau8[[#This Row],[Matricule]],#REF!,3,FALSE))</calculatedColumnFormula>
    </tableColumn>
    <tableColumn id="7" name="DateMatricule" dataDxfId="58">
      <calculatedColumnFormula>CONCATENATE(Tableau8[[#This Row],[Semaine]],Tableau8[[#This Row],[Matricule]])</calculatedColumnFormula>
    </tableColumn>
    <tableColumn id="2" name="Semaine" dataDxfId="57"/>
    <tableColumn id="11" name="Monome" dataDxfId="56"/>
    <tableColumn id="4" name="Matricule" dataDxfId="55"/>
    <tableColumn id="14" name="Contrat Confiance"/>
    <tableColumn id="8" name="Lundi"/>
    <tableColumn id="12" name="Mardi"/>
    <tableColumn id="20" name="Jeudi"/>
    <tableColumn id="13" name="Vendredi"/>
    <tableColumn id="21" name="Total Tour 1" dataDxfId="54">
      <calculatedColumnFormula>IF(Tableau8[[#This Row],[Lundi]]+Tableau8[[#This Row],[Mardi]]&gt;0,Tableau8[[#This Row],[Lundi]]+Tableau8[[#This Row],[Mardi]],"")</calculatedColumnFormula>
    </tableColumn>
    <tableColumn id="22" name="Total Tour 2" dataDxfId="53">
      <calculatedColumnFormula>IF(Tableau8[[#This Row],[Jeudi]]+Tableau8[[#This Row],[Vendredi]]&gt;0,Tableau8[[#This Row],[Jeudi]]+Tableau8[[#This Row],[Vendredi]],"")</calculatedColumnFormula>
    </tableColumn>
    <tableColumn id="3" name="Nb de jours travaillés" dataDxfId="52">
      <calculatedColumnFormula>COUNTIF(Tableau8[[#This Row],[Lundi]:[Mardi]],"&gt;0") + COUNTIF(Tableau8[[#This Row],[Jeudi]:[Vendredi]],"&gt;0")</calculatedColumnFormula>
    </tableColumn>
    <tableColumn id="19" name="Surface totale" dataDxfId="51">
      <calculatedColumnFormula>IFERROR(Tableau8[[#This Row],[Total Tour 1]]+Tableau8[[#This Row],[Total Tour 2]],"")</calculatedColumnFormula>
    </tableColumn>
    <tableColumn id="9" name="Prime production" dataDxfId="50">
      <calculatedColumnFormula>COUNTIF(Tableau8[[#This Row],[Lundi]:[Vendredi]],"&gt;=13")*1000</calculatedColumnFormula>
    </tableColumn>
    <tableColumn id="17" name="Prime rendement" dataDxfId="49">
      <calculatedColumnFormula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calculatedColumnFormula>
    </tableColumn>
    <tableColumn id="18" name="Prime totale" dataDxfId="48">
      <calculatedColumnFormula>Tableau8[[#This Row],[Prime production]]+Tableau8[[#This Row],[Prime rendement]]</calculatedColumnFormula>
    </tableColumn>
    <tableColumn id="10" name="Doublons" dataDxfId="47">
      <calculatedColumnFormula>IF(Tableau8[[#This Row],[Matricule]]&gt;1,IF(COUNTIF(Tableau8[DateMatricule],Tableau8[[#This Row],[DateMatricule]])&gt;1,"Doublon",""),"")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7" name="Tableau82529" displayName="Tableau82529" ref="A2:V1000" totalsRowShown="0">
  <autoFilter ref="A2:V1000"/>
  <tableColumns count="22">
    <tableColumn id="1" name="Mois" dataDxfId="39">
      <calculatedColumnFormula>IF(Tableau82529[[#This Row],[Semaine]]="","",VLOOKUP(Tableau82529[[#This Row],[Semaine]],Listes!$A:$B,2,FALSE))</calculatedColumnFormula>
    </tableColumn>
    <tableColumn id="5" name="Noms" dataDxfId="38">
      <calculatedColumnFormula>IF(ISBLANK(Tableau82529[[#This Row],[Matricule]]),"",VLOOKUP(Tableau82529[[#This Row],[Matricule]],#REF!,2,FALSE))</calculatedColumnFormula>
    </tableColumn>
    <tableColumn id="6" name="Prénoms" dataDxfId="37">
      <calculatedColumnFormula>IF(ISBLANK(Tableau82529[[#This Row],[Matricule]]),"",VLOOKUP(Tableau82529[[#This Row],[Matricule]],#REF!,3,FALSE))</calculatedColumnFormula>
    </tableColumn>
    <tableColumn id="7" name="DateMatricule" dataDxfId="36">
      <calculatedColumnFormula>CONCATENATE(Tableau82529[[#This Row],[Semaine]],Tableau82529[[#This Row],[Matricule]])</calculatedColumnFormula>
    </tableColumn>
    <tableColumn id="2" name="Semaine" dataDxfId="35"/>
    <tableColumn id="11" name="Monome" dataDxfId="34"/>
    <tableColumn id="4" name="Matricule" dataDxfId="33"/>
    <tableColumn id="14" name="Contrat Confiance"/>
    <tableColumn id="8" name="Lundi"/>
    <tableColumn id="12" name="Mardi"/>
    <tableColumn id="23" name="Mercredi"/>
    <tableColumn id="20" name="Jeudi"/>
    <tableColumn id="13" name="Vendredi"/>
    <tableColumn id="24" name="Samedi"/>
    <tableColumn id="21" name="Total Tour 1" dataDxfId="32">
      <calculatedColumnFormula>IF(SUM(Tableau82529[[#This Row],[Lundi]:[Mercredi]])&gt;0,SUM(Tableau82529[[#This Row],[Lundi]:[Mercredi]]),"")</calculatedColumnFormula>
    </tableColumn>
    <tableColumn id="22" name="Total Tour 2" dataDxfId="31">
      <calculatedColumnFormula>IF(SUM(Tableau82529[[#This Row],[Jeudi]:[Samedi]])&gt;0,SUM(Tableau82529[[#This Row],[Jeudi]:[Samedi]]),"")</calculatedColumnFormula>
    </tableColumn>
    <tableColumn id="3" name="Nb de jours travaillés" dataDxfId="30">
      <calculatedColumnFormula>COUNTIF(Tableau82529[[#This Row],[Lundi]:[Mercredi]],"&gt;0") + COUNTIF(Tableau82529[[#This Row],[Jeudi]:[Samedi]],"&gt;0")</calculatedColumnFormula>
    </tableColumn>
    <tableColumn id="19" name="Surface totale" dataDxfId="29">
      <calculatedColumnFormula>IFERROR(Tableau82529[[#This Row],[Total Tour 1]]+Tableau82529[[#This Row],[Total Tour 2]],"")</calculatedColumnFormula>
    </tableColumn>
    <tableColumn id="9" name="Prime production" dataDxfId="28">
      <calculatedColumnFormula>COUNTIF(Tableau82529[[#This Row],[Lundi]:[Samedi]],"&gt;=12")*1000</calculatedColumnFormula>
    </tableColumn>
    <tableColumn id="17" name="Prime rendement" dataDxfId="27">
      <calculatedColumnFormula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calculatedColumnFormula>
    </tableColumn>
    <tableColumn id="18" name="Prime totale" dataDxfId="26">
      <calculatedColumnFormula>Tableau82529[[#This Row],[Prime production]]+Tableau82529[[#This Row],[Prime rendement]]</calculatedColumnFormula>
    </tableColumn>
    <tableColumn id="10" name="Doublons" dataDxfId="25">
      <calculatedColumnFormula>IF(Tableau82529[[#This Row],[Matricule]]&gt;1,IF(COUNTIF(Tableau82529[DateMatricule],Tableau82529[[#This Row],[DateMatricule]])&gt;1,"Doublon",""),"")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8" name="Tableau8252728" displayName="Tableau8252728" ref="A2:V1000" totalsRowShown="0">
  <autoFilter ref="A2:V1000"/>
  <tableColumns count="22">
    <tableColumn id="1" name="Mois" dataDxfId="19">
      <calculatedColumnFormula>IF(Tableau8252728[[#This Row],[Semaine]]="","",VLOOKUP(Tableau8252728[[#This Row],[Semaine]],Listes!$A:$B,2,FALSE))</calculatedColumnFormula>
    </tableColumn>
    <tableColumn id="5" name="Noms" dataDxfId="18">
      <calculatedColumnFormula>IF(ISBLANK(Tableau8252728[[#This Row],[Matricule]]),"",VLOOKUP(Tableau8252728[[#This Row],[Matricule]],#REF!,2,FALSE))</calculatedColumnFormula>
    </tableColumn>
    <tableColumn id="6" name="Prénoms" dataDxfId="17">
      <calculatedColumnFormula>IF(ISBLANK(Tableau8252728[[#This Row],[Matricule]]),"",VLOOKUP(Tableau8252728[[#This Row],[Matricule]],#REF!,3,FALSE))</calculatedColumnFormula>
    </tableColumn>
    <tableColumn id="7" name="DateMatricule" dataDxfId="16">
      <calculatedColumnFormula>CONCATENATE(Tableau8252728[[#This Row],[Semaine]],Tableau8252728[[#This Row],[Matricule]])</calculatedColumnFormula>
    </tableColumn>
    <tableColumn id="2" name="Semaine" dataDxfId="15"/>
    <tableColumn id="11" name="Monome" dataDxfId="14"/>
    <tableColumn id="4" name="Matricule" dataDxfId="13"/>
    <tableColumn id="14" name="Contrat Confiance"/>
    <tableColumn id="8" name="Lundi"/>
    <tableColumn id="12" name="Mardi"/>
    <tableColumn id="23" name="Mercredi"/>
    <tableColumn id="20" name="Jeudi"/>
    <tableColumn id="13" name="Vendredi"/>
    <tableColumn id="24" name="Samedi"/>
    <tableColumn id="21" name="Total Tour 1" dataDxfId="12">
      <calculatedColumnFormula>IF(SUM(Tableau8252728[[#This Row],[Lundi]:[Mercredi]])&gt;0,SUM(Tableau8252728[[#This Row],[Lundi]:[Mercredi]]),"")</calculatedColumnFormula>
    </tableColumn>
    <tableColumn id="22" name="Total Tour 2" dataDxfId="11">
      <calculatedColumnFormula>IF(SUM(Tableau8252728[[#This Row],[Jeudi]:[Samedi]])&gt;0,SUM(Tableau8252728[[#This Row],[Jeudi]:[Samedi]]),"")</calculatedColumnFormula>
    </tableColumn>
    <tableColumn id="3" name="Nb de jours travaillés" dataDxfId="10">
      <calculatedColumnFormula>COUNTIF(Tableau8252728[[#This Row],[Lundi]:[Mercredi]],"&gt;0") + COUNTIF(Tableau8252728[[#This Row],[Jeudi]:[Samedi]],"&gt;0")</calculatedColumnFormula>
    </tableColumn>
    <tableColumn id="19" name="Surface totale" dataDxfId="9">
      <calculatedColumnFormula>IFERROR(Tableau8252728[[#This Row],[Total Tour 1]]+Tableau8252728[[#This Row],[Total Tour 2]],"")</calculatedColumnFormula>
    </tableColumn>
    <tableColumn id="9" name="Prime production" dataDxfId="8">
      <calculatedColumnFormula>COUNTIF(Tableau8252728[[#This Row],[Lundi]:[Samedi]],"&gt;=10")*1000</calculatedColumnFormula>
    </tableColumn>
    <tableColumn id="17" name="Prime rendement" dataDxfId="7">
      <calculatedColumnFormula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calculatedColumnFormula>
    </tableColumn>
    <tableColumn id="18" name="Prime totale" dataDxfId="6">
      <calculatedColumnFormula>Tableau8252728[[#This Row],[Prime production]]+Tableau8252728[[#This Row],[Prime rendement]]</calculatedColumnFormula>
    </tableColumn>
    <tableColumn id="10" name="Doublons" dataDxfId="5">
      <calculatedColumnFormula>IF(Tableau8252728[[#This Row],[Matricule]]&gt;1,IF(COUNTIF(Tableau8252728[DateMatricule],Tableau8252728[[#This Row],[DateMatricule]])&gt;1,"Doublon",""),"")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2" name="Tableau9" displayName="Tableau9" ref="A2:B54" totalsRowShown="0" tableBorderDxfId="2">
  <autoFilter ref="A2:B54"/>
  <tableColumns count="2">
    <tableColumn id="1" name="Semaine" dataDxfId="1"/>
    <tableColumn id="2" name="Mois" dataDxfId="0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18" name="Tableau19" displayName="Tableau19" ref="D1:D17" totalsRowShown="0">
  <autoFilter ref="D1:D17"/>
  <tableColumns count="1">
    <tableColumn id="1" name="Gestes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7" name="Tableau18" displayName="Tableau18" ref="B2:F1000" totalsRowShown="0">
  <autoFilter ref="B2:F1000"/>
  <tableColumns count="5">
    <tableColumn id="1" name="Matricule"/>
    <tableColumn id="2" name="Nom"/>
    <tableColumn id="3" name="Prenom"/>
    <tableColumn id="4" name="Geste habituel"/>
    <tableColumn id="5" name="Explication de l'absence de prime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5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6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pivotTable" Target="../pivotTables/pivotTable7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3.bin"/><Relationship Id="rId1" Type="http://schemas.openxmlformats.org/officeDocument/2006/relationships/pivotTable" Target="../pivotTables/pivotTable8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pivotTable" Target="../pivotTables/pivotTable9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5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1:Q1501"/>
  <sheetViews>
    <sheetView workbookViewId="0">
      <pane ySplit="2" topLeftCell="A6" activePane="bottomLeft" state="frozen"/>
      <selection pane="bottomLeft" activeCell="I6" sqref="I6"/>
    </sheetView>
  </sheetViews>
  <sheetFormatPr baseColWidth="10" defaultRowHeight="15" x14ac:dyDescent="0.25"/>
  <cols>
    <col min="1" max="1" width="10.85546875" style="9" bestFit="1" customWidth="1"/>
    <col min="2" max="2" width="11" style="9" bestFit="1" customWidth="1"/>
    <col min="4" max="4" width="11.5703125" customWidth="1"/>
    <col min="5" max="5" width="0" hidden="1" customWidth="1"/>
    <col min="6" max="6" width="11" style="9" bestFit="1" customWidth="1"/>
    <col min="7" max="7" width="11.28515625" bestFit="1" customWidth="1"/>
    <col min="8" max="8" width="10.140625" bestFit="1" customWidth="1"/>
    <col min="9" max="9" width="11.85546875" bestFit="1" customWidth="1"/>
    <col min="10" max="10" width="18.5703125" bestFit="1" customWidth="1"/>
    <col min="11" max="11" width="11.85546875" customWidth="1"/>
    <col min="12" max="12" width="14.140625" customWidth="1"/>
    <col min="13" max="14" width="15" customWidth="1"/>
    <col min="15" max="15" width="17.140625" customWidth="1"/>
    <col min="16" max="16" width="9.7109375" customWidth="1"/>
    <col min="17" max="17" width="11.7109375" style="49" bestFit="1" customWidth="1"/>
    <col min="18" max="18" width="18.85546875" customWidth="1"/>
    <col min="19" max="19" width="19.140625" customWidth="1"/>
    <col min="20" max="20" width="14.5703125" customWidth="1"/>
  </cols>
  <sheetData>
    <row r="1" spans="1:17" x14ac:dyDescent="0.25">
      <c r="A1" s="52"/>
      <c r="B1" s="52"/>
      <c r="C1" s="52"/>
      <c r="D1" s="52"/>
      <c r="E1" s="52"/>
      <c r="F1" s="52" t="s">
        <v>186</v>
      </c>
      <c r="G1" s="52"/>
      <c r="H1" s="52"/>
      <c r="I1" s="52"/>
      <c r="J1" s="52"/>
    </row>
    <row r="2" spans="1:17" x14ac:dyDescent="0.25">
      <c r="A2" s="36" t="s">
        <v>7</v>
      </c>
      <c r="B2" s="36" t="s">
        <v>5</v>
      </c>
      <c r="C2" s="36" t="s">
        <v>1</v>
      </c>
      <c r="D2" s="36" t="s">
        <v>2</v>
      </c>
      <c r="E2" s="36" t="s">
        <v>185</v>
      </c>
      <c r="F2" s="37" t="s">
        <v>3</v>
      </c>
      <c r="G2" s="37" t="s">
        <v>26</v>
      </c>
      <c r="H2" s="37" t="s">
        <v>121</v>
      </c>
      <c r="I2" s="37" t="s">
        <v>0</v>
      </c>
      <c r="J2" s="37" t="s">
        <v>4</v>
      </c>
      <c r="K2" s="33" t="s">
        <v>118</v>
      </c>
      <c r="L2" s="20" t="s">
        <v>134</v>
      </c>
      <c r="M2" s="20" t="s">
        <v>135</v>
      </c>
      <c r="N2" s="20" t="s">
        <v>21</v>
      </c>
      <c r="O2" s="20" t="s">
        <v>22</v>
      </c>
      <c r="P2" s="20" t="s">
        <v>23</v>
      </c>
      <c r="Q2" s="53" t="s">
        <v>184</v>
      </c>
    </row>
    <row r="3" spans="1:17" x14ac:dyDescent="0.25">
      <c r="A3" s="11" t="str">
        <f>IF(Tableau1[[#This Row],[Date]]="","",VLOOKUP(Tableau1[[#This Row],[Semaine]],Listes!$A:$B,2,FALSE))</f>
        <v>Décembre</v>
      </c>
      <c r="B3" s="11">
        <f>IF(ISBLANK(Tableau1[[#This Row],[Date]]),"",INT((Tableau1[[#This Row],[Date]]-SUM(MOD(DATE(YEAR(Tableau1[[#This Row],[Date]]-MOD(Tableau1[[#This Row],[Date]]-2,7)+3),1,2),{1E+99;7})*{1;-1})+5)/7))</f>
        <v>47</v>
      </c>
      <c r="C3" s="11" t="e">
        <f>IF(ISBLANK(Tableau1[[#This Row],[Matricule]]),"",VLOOKUP(Tableau1[[#This Row],[Matricule]],#REF!,2,FALSE))</f>
        <v>#REF!</v>
      </c>
      <c r="D3" s="11" t="e">
        <f>IF(ISBLANK(Tableau1[[#This Row],[Matricule]]),"",VLOOKUP(Tableau1[[#This Row],[Matricule]],#REF!,3,FALSE))</f>
        <v>#REF!</v>
      </c>
      <c r="E3" s="11" t="str">
        <f>CONCATENATE(Tableau1[[#This Row],[Matricule]],Tableau1[[#This Row],[Date]])</f>
        <v>77520843059</v>
      </c>
      <c r="F3" s="25">
        <v>43059</v>
      </c>
      <c r="G3">
        <v>1</v>
      </c>
      <c r="H3">
        <v>1</v>
      </c>
      <c r="I3">
        <v>775208</v>
      </c>
      <c r="J3">
        <v>109</v>
      </c>
      <c r="K3" s="34">
        <f>IF(Tableau1[[#This Row],[Régimes récoltés]]&gt;0,1,0)</f>
        <v>1</v>
      </c>
      <c r="L3" s="14">
        <f>IF(Tableau1[[#This Row],[Régimes récoltés]]&gt;=60,1,0)</f>
        <v>1</v>
      </c>
      <c r="M3" s="14">
        <f>IF(Tableau1[[#This Row],[Régimes récoltés]]&gt;60,Tableau1[[#This Row],[Régimes récoltés]]-60,0)</f>
        <v>49</v>
      </c>
      <c r="N3" s="14">
        <f>IF(ISBLANK(Tableau1[[#This Row],[Date]]),"",+IF(Tableau1[[#This Row],[Régimes récoltés]]&lt;60,0,1000))</f>
        <v>1000</v>
      </c>
      <c r="O3" s="14">
        <f>IF(ISBLANK(Tableau1[[#This Row],[Date]]),"",IF(Tableau1[[#This Row],[Régimes récoltés]]&gt;60,(Tableau1[[#This Row],[Régimes récoltés]]-60)*40,0))</f>
        <v>1960</v>
      </c>
      <c r="P3" s="14">
        <f t="shared" ref="P3:P66" si="0">IF(ISERROR(N3+O3),"",N3+O3)</f>
        <v>2960</v>
      </c>
      <c r="Q3" s="50" t="str">
        <f>IF(Tableau1[[#This Row],[Matricule]]&gt;1,IF(COUNTIF(Tableau1[DateMatricule],Tableau1[[#This Row],[DateMatricule]])&gt;1,"Doublon",""),"")</f>
        <v/>
      </c>
    </row>
    <row r="4" spans="1:17" x14ac:dyDescent="0.25">
      <c r="A4" s="11" t="str">
        <f>IF(Tableau1[[#This Row],[Date]]="","",VLOOKUP(Tableau1[[#This Row],[Semaine]],Listes!$A:$B,2,FALSE))</f>
        <v>Décembre</v>
      </c>
      <c r="B4" s="11">
        <f>IF(ISBLANK(Tableau1[[#This Row],[Date]]),"",INT((Tableau1[[#This Row],[Date]]-SUM(MOD(DATE(YEAR(Tableau1[[#This Row],[Date]]-MOD(Tableau1[[#This Row],[Date]]-2,7)+3),1,2),{1E+99;7})*{1;-1})+5)/7))</f>
        <v>47</v>
      </c>
      <c r="C4" s="11" t="e">
        <f>IF(ISBLANK(Tableau1[[#This Row],[Matricule]]),"",VLOOKUP(Tableau1[[#This Row],[Matricule]],#REF!,2,FALSE))</f>
        <v>#REF!</v>
      </c>
      <c r="D4" s="11" t="e">
        <f>IF(ISBLANK(Tableau1[[#This Row],[Matricule]]),"",VLOOKUP(Tableau1[[#This Row],[Matricule]],#REF!,3,FALSE))</f>
        <v>#REF!</v>
      </c>
      <c r="E4" s="11" t="str">
        <f>CONCATENATE(Tableau1[[#This Row],[Matricule]],Tableau1[[#This Row],[Date]])</f>
        <v>76079743059</v>
      </c>
      <c r="F4" s="25">
        <v>43059</v>
      </c>
      <c r="G4" s="8">
        <v>1</v>
      </c>
      <c r="H4">
        <v>1</v>
      </c>
      <c r="I4">
        <v>760797</v>
      </c>
      <c r="J4" s="8">
        <v>109</v>
      </c>
      <c r="K4" s="35">
        <f>IF(Tableau1[[#This Row],[Régimes récoltés]]&gt;0,1,0)</f>
        <v>1</v>
      </c>
      <c r="L4" s="15">
        <f>IF(Tableau1[[#This Row],[Régimes récoltés]]&gt;=60,1,0)</f>
        <v>1</v>
      </c>
      <c r="M4" s="15">
        <f>IF(Tableau1[[#This Row],[Régimes récoltés]]&gt;60,Tableau1[[#This Row],[Régimes récoltés]]-60,0)</f>
        <v>49</v>
      </c>
      <c r="N4" s="15">
        <f>IF(ISBLANK(Tableau1[[#This Row],[Date]]),"",+IF(Tableau1[[#This Row],[Régimes récoltés]]&lt;60,0,1000))</f>
        <v>1000</v>
      </c>
      <c r="O4" s="15">
        <f>IF(ISBLANK(Tableau1[[#This Row],[Date]]),"",IF(Tableau1[[#This Row],[Régimes récoltés]]&gt;60,(Tableau1[[#This Row],[Régimes récoltés]]-60)*40,0))</f>
        <v>1960</v>
      </c>
      <c r="P4" s="15">
        <f t="shared" si="0"/>
        <v>2960</v>
      </c>
      <c r="Q4" s="51" t="str">
        <f>IF(Tableau1[[#This Row],[Matricule]]&gt;1,IF(COUNTIF(Tableau1[DateMatricule],Tableau1[[#This Row],[DateMatricule]])&gt;1,"Doublon",""),"")</f>
        <v/>
      </c>
    </row>
    <row r="5" spans="1:17" x14ac:dyDescent="0.25">
      <c r="A5" s="11" t="str">
        <f>IF(Tableau1[[#This Row],[Date]]="","",VLOOKUP(Tableau1[[#This Row],[Semaine]],Listes!$A:$B,2,FALSE))</f>
        <v>Décembre</v>
      </c>
      <c r="B5" s="11">
        <f>IF(ISBLANK(Tableau1[[#This Row],[Date]]),"",INT((Tableau1[[#This Row],[Date]]-SUM(MOD(DATE(YEAR(Tableau1[[#This Row],[Date]]-MOD(Tableau1[[#This Row],[Date]]-2,7)+3),1,2),{1E+99;7})*{1;-1})+5)/7))</f>
        <v>47</v>
      </c>
      <c r="C5" s="11" t="e">
        <f>IF(ISBLANK(Tableau1[[#This Row],[Matricule]]),"",VLOOKUP(Tableau1[[#This Row],[Matricule]],#REF!,2,FALSE))</f>
        <v>#REF!</v>
      </c>
      <c r="D5" s="11" t="e">
        <f>IF(ISBLANK(Tableau1[[#This Row],[Matricule]]),"",VLOOKUP(Tableau1[[#This Row],[Matricule]],#REF!,3,FALSE))</f>
        <v>#REF!</v>
      </c>
      <c r="E5" s="11" t="str">
        <f>CONCATENATE(Tableau1[[#This Row],[Matricule]],Tableau1[[#This Row],[Date]])</f>
        <v>76100043059</v>
      </c>
      <c r="F5" s="25">
        <v>43059</v>
      </c>
      <c r="G5" s="8">
        <v>1</v>
      </c>
      <c r="H5">
        <v>2</v>
      </c>
      <c r="I5">
        <v>761000</v>
      </c>
      <c r="J5" s="8">
        <v>95</v>
      </c>
      <c r="K5" s="35">
        <f>IF(Tableau1[[#This Row],[Régimes récoltés]]&gt;0,1,0)</f>
        <v>1</v>
      </c>
      <c r="L5" s="15">
        <f>IF(Tableau1[[#This Row],[Régimes récoltés]]&gt;=60,1,0)</f>
        <v>1</v>
      </c>
      <c r="M5" s="15">
        <f>IF(Tableau1[[#This Row],[Régimes récoltés]]&gt;60,Tableau1[[#This Row],[Régimes récoltés]]-60,0)</f>
        <v>35</v>
      </c>
      <c r="N5" s="15">
        <f>IF(ISBLANK(Tableau1[[#This Row],[Date]]),"",+IF(Tableau1[[#This Row],[Régimes récoltés]]&lt;60,0,1000))</f>
        <v>1000</v>
      </c>
      <c r="O5" s="15">
        <f>IF(ISBLANK(Tableau1[[#This Row],[Date]]),"",IF(Tableau1[[#This Row],[Régimes récoltés]]&gt;60,(Tableau1[[#This Row],[Régimes récoltés]]-60)*40,0))</f>
        <v>1400</v>
      </c>
      <c r="P5" s="15">
        <f t="shared" si="0"/>
        <v>2400</v>
      </c>
      <c r="Q5" s="51" t="str">
        <f>IF(Tableau1[[#This Row],[Matricule]]&gt;1,IF(COUNTIF(Tableau1[DateMatricule],Tableau1[[#This Row],[DateMatricule]])&gt;1,"Doublon",""),"")</f>
        <v/>
      </c>
    </row>
    <row r="6" spans="1:17" x14ac:dyDescent="0.25">
      <c r="A6" s="11" t="str">
        <f>IF(Tableau1[[#This Row],[Date]]="","",VLOOKUP(Tableau1[[#This Row],[Semaine]],Listes!$A:$B,2,FALSE))</f>
        <v>Décembre</v>
      </c>
      <c r="B6" s="11">
        <f>IF(ISBLANK(Tableau1[[#This Row],[Date]]),"",INT((Tableau1[[#This Row],[Date]]-SUM(MOD(DATE(YEAR(Tableau1[[#This Row],[Date]]-MOD(Tableau1[[#This Row],[Date]]-2,7)+3),1,2),{1E+99;7})*{1;-1})+5)/7))</f>
        <v>47</v>
      </c>
      <c r="C6" s="11" t="e">
        <f>IF(ISBLANK(Tableau1[[#This Row],[Matricule]]),"",VLOOKUP(Tableau1[[#This Row],[Matricule]],#REF!,2,FALSE))</f>
        <v>#REF!</v>
      </c>
      <c r="D6" s="11" t="e">
        <f>IF(ISBLANK(Tableau1[[#This Row],[Matricule]]),"",VLOOKUP(Tableau1[[#This Row],[Matricule]],#REF!,3,FALSE))</f>
        <v>#REF!</v>
      </c>
      <c r="E6" s="11" t="str">
        <f>CONCATENATE(Tableau1[[#This Row],[Matricule]],Tableau1[[#This Row],[Date]])</f>
        <v>92540843059</v>
      </c>
      <c r="F6" s="25">
        <v>43059</v>
      </c>
      <c r="G6">
        <v>1</v>
      </c>
      <c r="H6">
        <v>2</v>
      </c>
      <c r="I6">
        <v>925408</v>
      </c>
      <c r="J6" s="8">
        <v>95</v>
      </c>
      <c r="K6" s="34">
        <f>IF(Tableau1[[#This Row],[Régimes récoltés]]&gt;0,1,0)</f>
        <v>1</v>
      </c>
      <c r="L6" s="14">
        <f>IF(Tableau1[[#This Row],[Régimes récoltés]]&gt;=60,1,0)</f>
        <v>1</v>
      </c>
      <c r="M6" s="14">
        <f>IF(Tableau1[[#This Row],[Régimes récoltés]]&gt;60,Tableau1[[#This Row],[Régimes récoltés]]-60,0)</f>
        <v>35</v>
      </c>
      <c r="N6" s="14">
        <f>IF(ISBLANK(Tableau1[[#This Row],[Date]]),"",+IF(Tableau1[[#This Row],[Régimes récoltés]]&lt;60,0,1000))</f>
        <v>1000</v>
      </c>
      <c r="O6" s="14">
        <f>IF(ISBLANK(Tableau1[[#This Row],[Date]]),"",IF(Tableau1[[#This Row],[Régimes récoltés]]&gt;60,(Tableau1[[#This Row],[Régimes récoltés]]-60)*40,0))</f>
        <v>1400</v>
      </c>
      <c r="P6" s="14">
        <f t="shared" si="0"/>
        <v>2400</v>
      </c>
      <c r="Q6" s="51" t="str">
        <f>IF(Tableau1[[#This Row],[Matricule]]&gt;1,IF(COUNTIF(Tableau1[DateMatricule],Tableau1[[#This Row],[DateMatricule]])&gt;1,"Doublon",""),"")</f>
        <v/>
      </c>
    </row>
    <row r="7" spans="1:17" x14ac:dyDescent="0.25">
      <c r="A7" s="11" t="str">
        <f>IF(Tableau1[[#This Row],[Date]]="","",VLOOKUP(Tableau1[[#This Row],[Semaine]],Listes!$A:$B,2,FALSE))</f>
        <v>Décembre</v>
      </c>
      <c r="B7" s="11">
        <f>IF(ISBLANK(Tableau1[[#This Row],[Date]]),"",INT((Tableau1[[#This Row],[Date]]-SUM(MOD(DATE(YEAR(Tableau1[[#This Row],[Date]]-MOD(Tableau1[[#This Row],[Date]]-2,7)+3),1,2),{1E+99;7})*{1;-1})+5)/7))</f>
        <v>47</v>
      </c>
      <c r="C7" s="11" t="e">
        <f>IF(ISBLANK(Tableau1[[#This Row],[Matricule]]),"",VLOOKUP(Tableau1[[#This Row],[Matricule]],#REF!,2,FALSE))</f>
        <v>#REF!</v>
      </c>
      <c r="D7" s="11" t="e">
        <f>IF(ISBLANK(Tableau1[[#This Row],[Matricule]]),"",VLOOKUP(Tableau1[[#This Row],[Matricule]],#REF!,3,FALSE))</f>
        <v>#REF!</v>
      </c>
      <c r="E7" s="11" t="str">
        <f>CONCATENATE(Tableau1[[#This Row],[Matricule]],Tableau1[[#This Row],[Date]])</f>
        <v>76044143059</v>
      </c>
      <c r="F7" s="25">
        <v>43059</v>
      </c>
      <c r="G7">
        <v>1</v>
      </c>
      <c r="H7">
        <v>3</v>
      </c>
      <c r="I7">
        <v>760441</v>
      </c>
      <c r="J7">
        <v>105</v>
      </c>
      <c r="K7" s="35">
        <f>IF(Tableau1[[#This Row],[Régimes récoltés]]&gt;0,1,0)</f>
        <v>1</v>
      </c>
      <c r="L7" s="15">
        <f>IF(Tableau1[[#This Row],[Régimes récoltés]]&gt;=60,1,0)</f>
        <v>1</v>
      </c>
      <c r="M7" s="15">
        <f>IF(Tableau1[[#This Row],[Régimes récoltés]]&gt;60,Tableau1[[#This Row],[Régimes récoltés]]-60,0)</f>
        <v>45</v>
      </c>
      <c r="N7" s="15">
        <f>IF(ISBLANK(Tableau1[[#This Row],[Date]]),"",+IF(Tableau1[[#This Row],[Régimes récoltés]]&lt;60,0,1000))</f>
        <v>1000</v>
      </c>
      <c r="O7" s="15">
        <f>IF(ISBLANK(Tableau1[[#This Row],[Date]]),"",IF(Tableau1[[#This Row],[Régimes récoltés]]&gt;60,(Tableau1[[#This Row],[Régimes récoltés]]-60)*40,0))</f>
        <v>1800</v>
      </c>
      <c r="P7" s="15">
        <f t="shared" si="0"/>
        <v>2800</v>
      </c>
      <c r="Q7" s="51" t="str">
        <f>IF(Tableau1[[#This Row],[Matricule]]&gt;1,IF(COUNTIF(Tableau1[DateMatricule],Tableau1[[#This Row],[DateMatricule]])&gt;1,"Doublon",""),"")</f>
        <v/>
      </c>
    </row>
    <row r="8" spans="1:17" x14ac:dyDescent="0.25">
      <c r="A8" s="11" t="str">
        <f>IF(Tableau1[[#This Row],[Date]]="","",VLOOKUP(Tableau1[[#This Row],[Semaine]],Listes!$A:$B,2,FALSE))</f>
        <v>Décembre</v>
      </c>
      <c r="B8" s="11">
        <f>IF(ISBLANK(Tableau1[[#This Row],[Date]]),"",INT((Tableau1[[#This Row],[Date]]-SUM(MOD(DATE(YEAR(Tableau1[[#This Row],[Date]]-MOD(Tableau1[[#This Row],[Date]]-2,7)+3),1,2),{1E+99;7})*{1;-1})+5)/7))</f>
        <v>47</v>
      </c>
      <c r="C8" s="11" t="e">
        <f>IF(ISBLANK(Tableau1[[#This Row],[Matricule]]),"",VLOOKUP(Tableau1[[#This Row],[Matricule]],#REF!,2,FALSE))</f>
        <v>#REF!</v>
      </c>
      <c r="D8" s="11" t="e">
        <f>IF(ISBLANK(Tableau1[[#This Row],[Matricule]]),"",VLOOKUP(Tableau1[[#This Row],[Matricule]],#REF!,3,FALSE))</f>
        <v>#REF!</v>
      </c>
      <c r="E8" s="11" t="str">
        <f>CONCATENATE(Tableau1[[#This Row],[Matricule]],Tableau1[[#This Row],[Date]])</f>
        <v>76077843059</v>
      </c>
      <c r="F8" s="25">
        <v>43059</v>
      </c>
      <c r="G8">
        <v>1</v>
      </c>
      <c r="H8">
        <v>3</v>
      </c>
      <c r="I8">
        <v>760778</v>
      </c>
      <c r="J8">
        <v>105</v>
      </c>
      <c r="K8" s="35">
        <f>IF(Tableau1[[#This Row],[Régimes récoltés]]&gt;0,1,0)</f>
        <v>1</v>
      </c>
      <c r="L8" s="15">
        <f>IF(Tableau1[[#This Row],[Régimes récoltés]]&gt;=60,1,0)</f>
        <v>1</v>
      </c>
      <c r="M8" s="15">
        <f>IF(Tableau1[[#This Row],[Régimes récoltés]]&gt;60,Tableau1[[#This Row],[Régimes récoltés]]-60,0)</f>
        <v>45</v>
      </c>
      <c r="N8" s="15">
        <f>IF(ISBLANK(Tableau1[[#This Row],[Date]]),"",+IF(Tableau1[[#This Row],[Régimes récoltés]]&lt;60,0,1000))</f>
        <v>1000</v>
      </c>
      <c r="O8" s="15">
        <f>IF(ISBLANK(Tableau1[[#This Row],[Date]]),"",IF(Tableau1[[#This Row],[Régimes récoltés]]&gt;60,(Tableau1[[#This Row],[Régimes récoltés]]-60)*40,0))</f>
        <v>1800</v>
      </c>
      <c r="P8" s="15">
        <f t="shared" si="0"/>
        <v>2800</v>
      </c>
      <c r="Q8" s="51" t="str">
        <f>IF(Tableau1[[#This Row],[Matricule]]&gt;1,IF(COUNTIF(Tableau1[DateMatricule],Tableau1[[#This Row],[DateMatricule]])&gt;1,"Doublon",""),"")</f>
        <v/>
      </c>
    </row>
    <row r="9" spans="1:17" x14ac:dyDescent="0.25">
      <c r="A9" s="11" t="str">
        <f>IF(Tableau1[[#This Row],[Date]]="","",VLOOKUP(Tableau1[[#This Row],[Semaine]],Listes!$A:$B,2,FALSE))</f>
        <v>Décembre</v>
      </c>
      <c r="B9" s="11">
        <f>IF(ISBLANK(Tableau1[[#This Row],[Date]]),"",INT((Tableau1[[#This Row],[Date]]-SUM(MOD(DATE(YEAR(Tableau1[[#This Row],[Date]]-MOD(Tableau1[[#This Row],[Date]]-2,7)+3),1,2),{1E+99;7})*{1;-1})+5)/7))</f>
        <v>47</v>
      </c>
      <c r="C9" s="11" t="e">
        <f>IF(ISBLANK(Tableau1[[#This Row],[Matricule]]),"",VLOOKUP(Tableau1[[#This Row],[Matricule]],#REF!,2,FALSE))</f>
        <v>#REF!</v>
      </c>
      <c r="D9" s="11" t="e">
        <f>IF(ISBLANK(Tableau1[[#This Row],[Matricule]]),"",VLOOKUP(Tableau1[[#This Row],[Matricule]],#REF!,3,FALSE))</f>
        <v>#REF!</v>
      </c>
      <c r="E9" s="11" t="str">
        <f>CONCATENATE(Tableau1[[#This Row],[Matricule]],Tableau1[[#This Row],[Date]])</f>
        <v>70023843059</v>
      </c>
      <c r="F9" s="25">
        <v>43059</v>
      </c>
      <c r="G9">
        <v>1</v>
      </c>
      <c r="H9">
        <v>4</v>
      </c>
      <c r="I9">
        <v>700238</v>
      </c>
      <c r="J9">
        <v>88</v>
      </c>
      <c r="K9" s="34">
        <f>IF(Tableau1[[#This Row],[Régimes récoltés]]&gt;0,1,0)</f>
        <v>1</v>
      </c>
      <c r="L9" s="14">
        <f>IF(Tableau1[[#This Row],[Régimes récoltés]]&gt;=60,1,0)</f>
        <v>1</v>
      </c>
      <c r="M9" s="14">
        <f>IF(Tableau1[[#This Row],[Régimes récoltés]]&gt;60,Tableau1[[#This Row],[Régimes récoltés]]-60,0)</f>
        <v>28</v>
      </c>
      <c r="N9" s="14">
        <f>IF(ISBLANK(Tableau1[[#This Row],[Date]]),"",+IF(Tableau1[[#This Row],[Régimes récoltés]]&lt;60,0,1000))</f>
        <v>1000</v>
      </c>
      <c r="O9" s="14">
        <f>IF(ISBLANK(Tableau1[[#This Row],[Date]]),"",IF(Tableau1[[#This Row],[Régimes récoltés]]&gt;60,(Tableau1[[#This Row],[Régimes récoltés]]-60)*40,0))</f>
        <v>1120</v>
      </c>
      <c r="P9" s="14">
        <f t="shared" si="0"/>
        <v>2120</v>
      </c>
      <c r="Q9" s="51" t="str">
        <f>IF(Tableau1[[#This Row],[Matricule]]&gt;1,IF(COUNTIF(Tableau1[DateMatricule],Tableau1[[#This Row],[DateMatricule]])&gt;1,"Doublon",""),"")</f>
        <v/>
      </c>
    </row>
    <row r="10" spans="1:17" x14ac:dyDescent="0.25">
      <c r="A10" s="11" t="str">
        <f>IF(Tableau1[[#This Row],[Date]]="","",VLOOKUP(Tableau1[[#This Row],[Semaine]],Listes!$A:$B,2,FALSE))</f>
        <v>Décembre</v>
      </c>
      <c r="B10" s="11">
        <f>IF(ISBLANK(Tableau1[[#This Row],[Date]]),"",INT((Tableau1[[#This Row],[Date]]-SUM(MOD(DATE(YEAR(Tableau1[[#This Row],[Date]]-MOD(Tableau1[[#This Row],[Date]]-2,7)+3),1,2),{1E+99;7})*{1;-1})+5)/7))</f>
        <v>47</v>
      </c>
      <c r="C10" s="11" t="e">
        <f>IF(ISBLANK(Tableau1[[#This Row],[Matricule]]),"",VLOOKUP(Tableau1[[#This Row],[Matricule]],#REF!,2,FALSE))</f>
        <v>#REF!</v>
      </c>
      <c r="D10" s="11" t="e">
        <f>IF(ISBLANK(Tableau1[[#This Row],[Matricule]]),"",VLOOKUP(Tableau1[[#This Row],[Matricule]],#REF!,3,FALSE))</f>
        <v>#REF!</v>
      </c>
      <c r="E10" s="11" t="str">
        <f>CONCATENATE(Tableau1[[#This Row],[Matricule]],Tableau1[[#This Row],[Date]])</f>
        <v>77541643059</v>
      </c>
      <c r="F10" s="25">
        <v>43059</v>
      </c>
      <c r="G10">
        <v>1</v>
      </c>
      <c r="H10">
        <v>4</v>
      </c>
      <c r="I10">
        <v>775416</v>
      </c>
      <c r="J10">
        <v>88</v>
      </c>
      <c r="K10" s="35">
        <f>IF(Tableau1[[#This Row],[Régimes récoltés]]&gt;0,1,0)</f>
        <v>1</v>
      </c>
      <c r="L10" s="15">
        <f>IF(Tableau1[[#This Row],[Régimes récoltés]]&gt;=60,1,0)</f>
        <v>1</v>
      </c>
      <c r="M10" s="15">
        <f>IF(Tableau1[[#This Row],[Régimes récoltés]]&gt;60,Tableau1[[#This Row],[Régimes récoltés]]-60,0)</f>
        <v>28</v>
      </c>
      <c r="N10" s="15">
        <f>IF(ISBLANK(Tableau1[[#This Row],[Date]]),"",+IF(Tableau1[[#This Row],[Régimes récoltés]]&lt;60,0,1000))</f>
        <v>1000</v>
      </c>
      <c r="O10" s="15">
        <f>IF(ISBLANK(Tableau1[[#This Row],[Date]]),"",IF(Tableau1[[#This Row],[Régimes récoltés]]&gt;60,(Tableau1[[#This Row],[Régimes récoltés]]-60)*40,0))</f>
        <v>1120</v>
      </c>
      <c r="P10" s="15">
        <f t="shared" si="0"/>
        <v>2120</v>
      </c>
      <c r="Q10" s="51" t="str">
        <f>IF(Tableau1[[#This Row],[Matricule]]&gt;1,IF(COUNTIF(Tableau1[DateMatricule],Tableau1[[#This Row],[DateMatricule]])&gt;1,"Doublon",""),"")</f>
        <v/>
      </c>
    </row>
    <row r="11" spans="1:17" x14ac:dyDescent="0.25">
      <c r="A11" s="11" t="str">
        <f>IF(Tableau1[[#This Row],[Date]]="","",VLOOKUP(Tableau1[[#This Row],[Semaine]],Listes!$A:$B,2,FALSE))</f>
        <v>Décembre</v>
      </c>
      <c r="B11" s="11">
        <f>IF(ISBLANK(Tableau1[[#This Row],[Date]]),"",INT((Tableau1[[#This Row],[Date]]-SUM(MOD(DATE(YEAR(Tableau1[[#This Row],[Date]]-MOD(Tableau1[[#This Row],[Date]]-2,7)+3),1,2),{1E+99;7})*{1;-1})+5)/7))</f>
        <v>47</v>
      </c>
      <c r="C11" s="11" t="e">
        <f>IF(ISBLANK(Tableau1[[#This Row],[Matricule]]),"",VLOOKUP(Tableau1[[#This Row],[Matricule]],#REF!,2,FALSE))</f>
        <v>#REF!</v>
      </c>
      <c r="D11" s="11" t="e">
        <f>IF(ISBLANK(Tableau1[[#This Row],[Matricule]]),"",VLOOKUP(Tableau1[[#This Row],[Matricule]],#REF!,3,FALSE))</f>
        <v>#REF!</v>
      </c>
      <c r="E11" s="11" t="str">
        <f>CONCATENATE(Tableau1[[#This Row],[Matricule]],Tableau1[[#This Row],[Date]])</f>
        <v>76077743059</v>
      </c>
      <c r="F11" s="25">
        <v>43059</v>
      </c>
      <c r="G11">
        <v>2</v>
      </c>
      <c r="H11">
        <v>1</v>
      </c>
      <c r="I11">
        <v>760777</v>
      </c>
      <c r="J11">
        <v>112</v>
      </c>
      <c r="K11" s="35">
        <f>IF(Tableau1[[#This Row],[Régimes récoltés]]&gt;0,1,0)</f>
        <v>1</v>
      </c>
      <c r="L11" s="15">
        <f>IF(Tableau1[[#This Row],[Régimes récoltés]]&gt;=60,1,0)</f>
        <v>1</v>
      </c>
      <c r="M11" s="15">
        <f>IF(Tableau1[[#This Row],[Régimes récoltés]]&gt;60,Tableau1[[#This Row],[Régimes récoltés]]-60,0)</f>
        <v>52</v>
      </c>
      <c r="N11" s="15">
        <f>IF(ISBLANK(Tableau1[[#This Row],[Date]]),"",+IF(Tableau1[[#This Row],[Régimes récoltés]]&lt;60,0,1000))</f>
        <v>1000</v>
      </c>
      <c r="O11" s="15">
        <f>IF(ISBLANK(Tableau1[[#This Row],[Date]]),"",IF(Tableau1[[#This Row],[Régimes récoltés]]&gt;60,(Tableau1[[#This Row],[Régimes récoltés]]-60)*40,0))</f>
        <v>2080</v>
      </c>
      <c r="P11" s="15">
        <f t="shared" si="0"/>
        <v>3080</v>
      </c>
      <c r="Q11" s="51" t="str">
        <f>IF(Tableau1[[#This Row],[Matricule]]&gt;1,IF(COUNTIF(Tableau1[DateMatricule],Tableau1[[#This Row],[DateMatricule]])&gt;1,"Doublon",""),"")</f>
        <v/>
      </c>
    </row>
    <row r="12" spans="1:17" x14ac:dyDescent="0.25">
      <c r="A12" s="11" t="str">
        <f>IF(Tableau1[[#This Row],[Date]]="","",VLOOKUP(Tableau1[[#This Row],[Semaine]],Listes!$A:$B,2,FALSE))</f>
        <v>Décembre</v>
      </c>
      <c r="B12" s="11">
        <f>IF(ISBLANK(Tableau1[[#This Row],[Date]]),"",INT((Tableau1[[#This Row],[Date]]-SUM(MOD(DATE(YEAR(Tableau1[[#This Row],[Date]]-MOD(Tableau1[[#This Row],[Date]]-2,7)+3),1,2),{1E+99;7})*{1;-1})+5)/7))</f>
        <v>47</v>
      </c>
      <c r="C12" s="11" t="e">
        <f>IF(ISBLANK(Tableau1[[#This Row],[Matricule]]),"",VLOOKUP(Tableau1[[#This Row],[Matricule]],#REF!,2,FALSE))</f>
        <v>#REF!</v>
      </c>
      <c r="D12" s="11" t="e">
        <f>IF(ISBLANK(Tableau1[[#This Row],[Matricule]]),"",VLOOKUP(Tableau1[[#This Row],[Matricule]],#REF!,3,FALSE))</f>
        <v>#REF!</v>
      </c>
      <c r="E12" s="11" t="str">
        <f>CONCATENATE(Tableau1[[#This Row],[Matricule]],Tableau1[[#This Row],[Date]])</f>
        <v>76100743059</v>
      </c>
      <c r="F12" s="25">
        <v>43059</v>
      </c>
      <c r="G12">
        <v>2</v>
      </c>
      <c r="H12">
        <v>1</v>
      </c>
      <c r="I12">
        <v>761007</v>
      </c>
      <c r="J12">
        <v>112</v>
      </c>
      <c r="K12" s="35">
        <f>IF(Tableau1[[#This Row],[Régimes récoltés]]&gt;0,1,0)</f>
        <v>1</v>
      </c>
      <c r="L12" s="15">
        <f>IF(Tableau1[[#This Row],[Régimes récoltés]]&gt;=60,1,0)</f>
        <v>1</v>
      </c>
      <c r="M12" s="15">
        <f>IF(Tableau1[[#This Row],[Régimes récoltés]]&gt;60,Tableau1[[#This Row],[Régimes récoltés]]-60,0)</f>
        <v>52</v>
      </c>
      <c r="N12" s="15">
        <f>IF(ISBLANK(Tableau1[[#This Row],[Date]]),"",+IF(Tableau1[[#This Row],[Régimes récoltés]]&lt;60,0,1000))</f>
        <v>1000</v>
      </c>
      <c r="O12" s="15">
        <f>IF(ISBLANK(Tableau1[[#This Row],[Date]]),"",IF(Tableau1[[#This Row],[Régimes récoltés]]&gt;60,(Tableau1[[#This Row],[Régimes récoltés]]-60)*40,0))</f>
        <v>2080</v>
      </c>
      <c r="P12" s="15">
        <f t="shared" si="0"/>
        <v>3080</v>
      </c>
      <c r="Q12" s="51" t="str">
        <f>IF(Tableau1[[#This Row],[Matricule]]&gt;1,IF(COUNTIF(Tableau1[DateMatricule],Tableau1[[#This Row],[DateMatricule]])&gt;1,"Doublon",""),"")</f>
        <v/>
      </c>
    </row>
    <row r="13" spans="1:17" x14ac:dyDescent="0.25">
      <c r="A13" s="11" t="str">
        <f>IF(Tableau1[[#This Row],[Date]]="","",VLOOKUP(Tableau1[[#This Row],[Semaine]],Listes!$A:$B,2,FALSE))</f>
        <v>Décembre</v>
      </c>
      <c r="B13" s="11">
        <f>IF(ISBLANK(Tableau1[[#This Row],[Date]]),"",INT((Tableau1[[#This Row],[Date]]-SUM(MOD(DATE(YEAR(Tableau1[[#This Row],[Date]]-MOD(Tableau1[[#This Row],[Date]]-2,7)+3),1,2),{1E+99;7})*{1;-1})+5)/7))</f>
        <v>47</v>
      </c>
      <c r="C13" s="11" t="e">
        <f>IF(ISBLANK(Tableau1[[#This Row],[Matricule]]),"",VLOOKUP(Tableau1[[#This Row],[Matricule]],#REF!,2,FALSE))</f>
        <v>#REF!</v>
      </c>
      <c r="D13" s="11" t="e">
        <f>IF(ISBLANK(Tableau1[[#This Row],[Matricule]]),"",VLOOKUP(Tableau1[[#This Row],[Matricule]],#REF!,3,FALSE))</f>
        <v>#REF!</v>
      </c>
      <c r="E13" s="11" t="str">
        <f>CONCATENATE(Tableau1[[#This Row],[Matricule]],Tableau1[[#This Row],[Date]])</f>
        <v>76077043059</v>
      </c>
      <c r="F13" s="25">
        <v>43059</v>
      </c>
      <c r="G13">
        <v>2</v>
      </c>
      <c r="H13">
        <v>2</v>
      </c>
      <c r="I13">
        <v>760770</v>
      </c>
      <c r="J13">
        <v>115</v>
      </c>
      <c r="K13" s="35">
        <f>IF(Tableau1[[#This Row],[Régimes récoltés]]&gt;0,1,0)</f>
        <v>1</v>
      </c>
      <c r="L13" s="15">
        <f>IF(Tableau1[[#This Row],[Régimes récoltés]]&gt;=60,1,0)</f>
        <v>1</v>
      </c>
      <c r="M13" s="15">
        <f>IF(Tableau1[[#This Row],[Régimes récoltés]]&gt;60,Tableau1[[#This Row],[Régimes récoltés]]-60,0)</f>
        <v>55</v>
      </c>
      <c r="N13" s="15">
        <f>IF(ISBLANK(Tableau1[[#This Row],[Date]]),"",+IF(Tableau1[[#This Row],[Régimes récoltés]]&lt;60,0,1000))</f>
        <v>1000</v>
      </c>
      <c r="O13" s="15">
        <f>IF(ISBLANK(Tableau1[[#This Row],[Date]]),"",IF(Tableau1[[#This Row],[Régimes récoltés]]&gt;60,(Tableau1[[#This Row],[Régimes récoltés]]-60)*40,0))</f>
        <v>2200</v>
      </c>
      <c r="P13" s="15">
        <f t="shared" si="0"/>
        <v>3200</v>
      </c>
      <c r="Q13" s="51" t="str">
        <f>IF(Tableau1[[#This Row],[Matricule]]&gt;1,IF(COUNTIF(Tableau1[DateMatricule],Tableau1[[#This Row],[DateMatricule]])&gt;1,"Doublon",""),"")</f>
        <v/>
      </c>
    </row>
    <row r="14" spans="1:17" x14ac:dyDescent="0.25">
      <c r="A14" s="11" t="str">
        <f>IF(Tableau1[[#This Row],[Date]]="","",VLOOKUP(Tableau1[[#This Row],[Semaine]],Listes!$A:$B,2,FALSE))</f>
        <v>Décembre</v>
      </c>
      <c r="B14" s="11">
        <f>IF(ISBLANK(Tableau1[[#This Row],[Date]]),"",INT((Tableau1[[#This Row],[Date]]-SUM(MOD(DATE(YEAR(Tableau1[[#This Row],[Date]]-MOD(Tableau1[[#This Row],[Date]]-2,7)+3),1,2),{1E+99;7})*{1;-1})+5)/7))</f>
        <v>47</v>
      </c>
      <c r="C14" s="11" t="e">
        <f>IF(ISBLANK(Tableau1[[#This Row],[Matricule]]),"",VLOOKUP(Tableau1[[#This Row],[Matricule]],#REF!,2,FALSE))</f>
        <v>#REF!</v>
      </c>
      <c r="D14" s="11" t="e">
        <f>IF(ISBLANK(Tableau1[[#This Row],[Matricule]]),"",VLOOKUP(Tableau1[[#This Row],[Matricule]],#REF!,3,FALSE))</f>
        <v>#REF!</v>
      </c>
      <c r="E14" s="11" t="str">
        <f>CONCATENATE(Tableau1[[#This Row],[Matricule]],Tableau1[[#This Row],[Date]])</f>
        <v>77541743059</v>
      </c>
      <c r="F14" s="25">
        <v>43059</v>
      </c>
      <c r="G14">
        <v>2</v>
      </c>
      <c r="H14">
        <v>2</v>
      </c>
      <c r="I14">
        <v>775417</v>
      </c>
      <c r="J14">
        <v>115</v>
      </c>
      <c r="K14" s="35">
        <f>IF(Tableau1[[#This Row],[Régimes récoltés]]&gt;0,1,0)</f>
        <v>1</v>
      </c>
      <c r="L14" s="15">
        <f>IF(Tableau1[[#This Row],[Régimes récoltés]]&gt;=60,1,0)</f>
        <v>1</v>
      </c>
      <c r="M14" s="15">
        <f>IF(Tableau1[[#This Row],[Régimes récoltés]]&gt;60,Tableau1[[#This Row],[Régimes récoltés]]-60,0)</f>
        <v>55</v>
      </c>
      <c r="N14" s="15">
        <f>IF(ISBLANK(Tableau1[[#This Row],[Date]]),"",+IF(Tableau1[[#This Row],[Régimes récoltés]]&lt;60,0,1000))</f>
        <v>1000</v>
      </c>
      <c r="O14" s="15">
        <f>IF(ISBLANK(Tableau1[[#This Row],[Date]]),"",IF(Tableau1[[#This Row],[Régimes récoltés]]&gt;60,(Tableau1[[#This Row],[Régimes récoltés]]-60)*40,0))</f>
        <v>2200</v>
      </c>
      <c r="P14" s="15">
        <f t="shared" si="0"/>
        <v>3200</v>
      </c>
      <c r="Q14" s="51" t="str">
        <f>IF(Tableau1[[#This Row],[Matricule]]&gt;1,IF(COUNTIF(Tableau1[DateMatricule],Tableau1[[#This Row],[DateMatricule]])&gt;1,"Doublon",""),"")</f>
        <v/>
      </c>
    </row>
    <row r="15" spans="1:17" x14ac:dyDescent="0.25">
      <c r="A15" s="11" t="str">
        <f>IF(Tableau1[[#This Row],[Date]]="","",VLOOKUP(Tableau1[[#This Row],[Semaine]],Listes!$A:$B,2,FALSE))</f>
        <v>Décembre</v>
      </c>
      <c r="B15" s="11">
        <f>IF(ISBLANK(Tableau1[[#This Row],[Date]]),"",INT((Tableau1[[#This Row],[Date]]-SUM(MOD(DATE(YEAR(Tableau1[[#This Row],[Date]]-MOD(Tableau1[[#This Row],[Date]]-2,7)+3),1,2),{1E+99;7})*{1;-1})+5)/7))</f>
        <v>47</v>
      </c>
      <c r="C15" s="11" t="e">
        <f>IF(ISBLANK(Tableau1[[#This Row],[Matricule]]),"",VLOOKUP(Tableau1[[#This Row],[Matricule]],#REF!,2,FALSE))</f>
        <v>#REF!</v>
      </c>
      <c r="D15" s="11" t="e">
        <f>IF(ISBLANK(Tableau1[[#This Row],[Matricule]]),"",VLOOKUP(Tableau1[[#This Row],[Matricule]],#REF!,3,FALSE))</f>
        <v>#REF!</v>
      </c>
      <c r="E15" s="11" t="str">
        <f>CONCATENATE(Tableau1[[#This Row],[Matricule]],Tableau1[[#This Row],[Date]])</f>
        <v>76078143059</v>
      </c>
      <c r="F15" s="25">
        <v>43059</v>
      </c>
      <c r="G15">
        <v>2</v>
      </c>
      <c r="H15">
        <v>3</v>
      </c>
      <c r="I15">
        <v>760781</v>
      </c>
      <c r="J15">
        <v>105</v>
      </c>
      <c r="K15" s="35">
        <f>IF(Tableau1[[#This Row],[Régimes récoltés]]&gt;0,1,0)</f>
        <v>1</v>
      </c>
      <c r="L15" s="15">
        <f>IF(Tableau1[[#This Row],[Régimes récoltés]]&gt;=60,1,0)</f>
        <v>1</v>
      </c>
      <c r="M15" s="15">
        <f>IF(Tableau1[[#This Row],[Régimes récoltés]]&gt;60,Tableau1[[#This Row],[Régimes récoltés]]-60,0)</f>
        <v>45</v>
      </c>
      <c r="N15" s="15">
        <f>IF(ISBLANK(Tableau1[[#This Row],[Date]]),"",+IF(Tableau1[[#This Row],[Régimes récoltés]]&lt;60,0,1000))</f>
        <v>1000</v>
      </c>
      <c r="O15" s="15">
        <f>IF(ISBLANK(Tableau1[[#This Row],[Date]]),"",IF(Tableau1[[#This Row],[Régimes récoltés]]&gt;60,(Tableau1[[#This Row],[Régimes récoltés]]-60)*40,0))</f>
        <v>1800</v>
      </c>
      <c r="P15" s="15">
        <f t="shared" si="0"/>
        <v>2800</v>
      </c>
      <c r="Q15" s="51" t="str">
        <f>IF(Tableau1[[#This Row],[Matricule]]&gt;1,IF(COUNTIF(Tableau1[DateMatricule],Tableau1[[#This Row],[DateMatricule]])&gt;1,"Doublon",""),"")</f>
        <v/>
      </c>
    </row>
    <row r="16" spans="1:17" x14ac:dyDescent="0.25">
      <c r="A16" s="11" t="str">
        <f>IF(Tableau1[[#This Row],[Date]]="","",VLOOKUP(Tableau1[[#This Row],[Semaine]],Listes!$A:$B,2,FALSE))</f>
        <v>Décembre</v>
      </c>
      <c r="B16" s="11">
        <f>IF(ISBLANK(Tableau1[[#This Row],[Date]]),"",INT((Tableau1[[#This Row],[Date]]-SUM(MOD(DATE(YEAR(Tableau1[[#This Row],[Date]]-MOD(Tableau1[[#This Row],[Date]]-2,7)+3),1,2),{1E+99;7})*{1;-1})+5)/7))</f>
        <v>47</v>
      </c>
      <c r="C16" s="11" t="e">
        <f>IF(ISBLANK(Tableau1[[#This Row],[Matricule]]),"",VLOOKUP(Tableau1[[#This Row],[Matricule]],#REF!,2,FALSE))</f>
        <v>#REF!</v>
      </c>
      <c r="D16" s="11" t="e">
        <f>IF(ISBLANK(Tableau1[[#This Row],[Matricule]]),"",VLOOKUP(Tableau1[[#This Row],[Matricule]],#REF!,3,FALSE))</f>
        <v>#REF!</v>
      </c>
      <c r="E16" s="11" t="str">
        <f>CONCATENATE(Tableau1[[#This Row],[Matricule]],Tableau1[[#This Row],[Date]])</f>
        <v>77541143059</v>
      </c>
      <c r="F16" s="25">
        <v>43059</v>
      </c>
      <c r="G16">
        <v>2</v>
      </c>
      <c r="H16">
        <v>3</v>
      </c>
      <c r="I16">
        <v>775411</v>
      </c>
      <c r="J16">
        <v>105</v>
      </c>
      <c r="K16" s="35">
        <f>IF(Tableau1[[#This Row],[Régimes récoltés]]&gt;0,1,0)</f>
        <v>1</v>
      </c>
      <c r="L16" s="15">
        <f>IF(Tableau1[[#This Row],[Régimes récoltés]]&gt;=60,1,0)</f>
        <v>1</v>
      </c>
      <c r="M16" s="15">
        <f>IF(Tableau1[[#This Row],[Régimes récoltés]]&gt;60,Tableau1[[#This Row],[Régimes récoltés]]-60,0)</f>
        <v>45</v>
      </c>
      <c r="N16" s="15">
        <f>IF(ISBLANK(Tableau1[[#This Row],[Date]]),"",+IF(Tableau1[[#This Row],[Régimes récoltés]]&lt;60,0,1000))</f>
        <v>1000</v>
      </c>
      <c r="O16" s="15">
        <f>IF(ISBLANK(Tableau1[[#This Row],[Date]]),"",IF(Tableau1[[#This Row],[Régimes récoltés]]&gt;60,(Tableau1[[#This Row],[Régimes récoltés]]-60)*40,0))</f>
        <v>1800</v>
      </c>
      <c r="P16" s="15">
        <f t="shared" si="0"/>
        <v>2800</v>
      </c>
      <c r="Q16" s="51" t="str">
        <f>IF(Tableau1[[#This Row],[Matricule]]&gt;1,IF(COUNTIF(Tableau1[DateMatricule],Tableau1[[#This Row],[DateMatricule]])&gt;1,"Doublon",""),"")</f>
        <v/>
      </c>
    </row>
    <row r="17" spans="1:17" x14ac:dyDescent="0.25">
      <c r="A17" s="11" t="str">
        <f>IF(Tableau1[[#This Row],[Date]]="","",VLOOKUP(Tableau1[[#This Row],[Semaine]],Listes!$A:$B,2,FALSE))</f>
        <v>Décembre</v>
      </c>
      <c r="B17" s="11">
        <f>IF(ISBLANK(Tableau1[[#This Row],[Date]]),"",INT((Tableau1[[#This Row],[Date]]-SUM(MOD(DATE(YEAR(Tableau1[[#This Row],[Date]]-MOD(Tableau1[[#This Row],[Date]]-2,7)+3),1,2),{1E+99;7})*{1;-1})+5)/7))</f>
        <v>47</v>
      </c>
      <c r="C17" s="11" t="e">
        <f>IF(ISBLANK(Tableau1[[#This Row],[Matricule]]),"",VLOOKUP(Tableau1[[#This Row],[Matricule]],#REF!,2,FALSE))</f>
        <v>#REF!</v>
      </c>
      <c r="D17" s="11" t="e">
        <f>IF(ISBLANK(Tableau1[[#This Row],[Matricule]]),"",VLOOKUP(Tableau1[[#This Row],[Matricule]],#REF!,3,FALSE))</f>
        <v>#REF!</v>
      </c>
      <c r="E17" s="11" t="str">
        <f>CONCATENATE(Tableau1[[#This Row],[Matricule]],Tableau1[[#This Row],[Date]])</f>
        <v>92520943059</v>
      </c>
      <c r="F17" s="25">
        <v>43059</v>
      </c>
      <c r="G17">
        <v>2</v>
      </c>
      <c r="H17">
        <v>4</v>
      </c>
      <c r="I17">
        <v>925209</v>
      </c>
      <c r="J17">
        <v>100</v>
      </c>
      <c r="K17" s="35">
        <f>IF(Tableau1[[#This Row],[Régimes récoltés]]&gt;0,1,0)</f>
        <v>1</v>
      </c>
      <c r="L17" s="15">
        <f>IF(Tableau1[[#This Row],[Régimes récoltés]]&gt;=60,1,0)</f>
        <v>1</v>
      </c>
      <c r="M17" s="15">
        <f>IF(Tableau1[[#This Row],[Régimes récoltés]]&gt;60,Tableau1[[#This Row],[Régimes récoltés]]-60,0)</f>
        <v>40</v>
      </c>
      <c r="N17" s="15">
        <f>IF(ISBLANK(Tableau1[[#This Row],[Date]]),"",+IF(Tableau1[[#This Row],[Régimes récoltés]]&lt;60,0,1000))</f>
        <v>1000</v>
      </c>
      <c r="O17" s="15">
        <f>IF(ISBLANK(Tableau1[[#This Row],[Date]]),"",IF(Tableau1[[#This Row],[Régimes récoltés]]&gt;60,(Tableau1[[#This Row],[Régimes récoltés]]-60)*40,0))</f>
        <v>1600</v>
      </c>
      <c r="P17" s="15">
        <f t="shared" si="0"/>
        <v>2600</v>
      </c>
      <c r="Q17" s="51" t="str">
        <f>IF(Tableau1[[#This Row],[Matricule]]&gt;1,IF(COUNTIF(Tableau1[DateMatricule],Tableau1[[#This Row],[DateMatricule]])&gt;1,"Doublon",""),"")</f>
        <v/>
      </c>
    </row>
    <row r="18" spans="1:17" x14ac:dyDescent="0.25">
      <c r="A18" s="11" t="str">
        <f>IF(Tableau1[[#This Row],[Date]]="","",VLOOKUP(Tableau1[[#This Row],[Semaine]],Listes!$A:$B,2,FALSE))</f>
        <v>Décembre</v>
      </c>
      <c r="B18" s="11">
        <f>IF(ISBLANK(Tableau1[[#This Row],[Date]]),"",INT((Tableau1[[#This Row],[Date]]-SUM(MOD(DATE(YEAR(Tableau1[[#This Row],[Date]]-MOD(Tableau1[[#This Row],[Date]]-2,7)+3),1,2),{1E+99;7})*{1;-1})+5)/7))</f>
        <v>47</v>
      </c>
      <c r="C18" s="11" t="e">
        <f>IF(ISBLANK(Tableau1[[#This Row],[Matricule]]),"",VLOOKUP(Tableau1[[#This Row],[Matricule]],#REF!,2,FALSE))</f>
        <v>#REF!</v>
      </c>
      <c r="D18" s="11" t="e">
        <f>IF(ISBLANK(Tableau1[[#This Row],[Matricule]]),"",VLOOKUP(Tableau1[[#This Row],[Matricule]],#REF!,3,FALSE))</f>
        <v>#REF!</v>
      </c>
      <c r="E18" s="11" t="str">
        <f>CONCATENATE(Tableau1[[#This Row],[Matricule]],Tableau1[[#This Row],[Date]])</f>
        <v>76062043059</v>
      </c>
      <c r="F18" s="25">
        <v>43059</v>
      </c>
      <c r="G18">
        <v>2</v>
      </c>
      <c r="H18">
        <v>4</v>
      </c>
      <c r="I18">
        <v>760620</v>
      </c>
      <c r="J18">
        <v>100</v>
      </c>
      <c r="K18" s="35">
        <f>IF(Tableau1[[#This Row],[Régimes récoltés]]&gt;0,1,0)</f>
        <v>1</v>
      </c>
      <c r="L18" s="15">
        <f>IF(Tableau1[[#This Row],[Régimes récoltés]]&gt;=60,1,0)</f>
        <v>1</v>
      </c>
      <c r="M18" s="15">
        <f>IF(Tableau1[[#This Row],[Régimes récoltés]]&gt;60,Tableau1[[#This Row],[Régimes récoltés]]-60,0)</f>
        <v>40</v>
      </c>
      <c r="N18" s="15">
        <f>IF(ISBLANK(Tableau1[[#This Row],[Date]]),"",+IF(Tableau1[[#This Row],[Régimes récoltés]]&lt;60,0,1000))</f>
        <v>1000</v>
      </c>
      <c r="O18" s="15">
        <f>IF(ISBLANK(Tableau1[[#This Row],[Date]]),"",IF(Tableau1[[#This Row],[Régimes récoltés]]&gt;60,(Tableau1[[#This Row],[Régimes récoltés]]-60)*40,0))</f>
        <v>1600</v>
      </c>
      <c r="P18" s="15">
        <f t="shared" si="0"/>
        <v>2600</v>
      </c>
      <c r="Q18" s="51" t="str">
        <f>IF(Tableau1[[#This Row],[Matricule]]&gt;1,IF(COUNTIF(Tableau1[DateMatricule],Tableau1[[#This Row],[DateMatricule]])&gt;1,"Doublon",""),"")</f>
        <v/>
      </c>
    </row>
    <row r="19" spans="1:17" x14ac:dyDescent="0.25">
      <c r="A19" s="11" t="str">
        <f>IF(Tableau1[[#This Row],[Date]]="","",VLOOKUP(Tableau1[[#This Row],[Semaine]],Listes!$A:$B,2,FALSE))</f>
        <v>Décembre</v>
      </c>
      <c r="B19" s="11">
        <f>IF(ISBLANK(Tableau1[[#This Row],[Date]]),"",INT((Tableau1[[#This Row],[Date]]-SUM(MOD(DATE(YEAR(Tableau1[[#This Row],[Date]]-MOD(Tableau1[[#This Row],[Date]]-2,7)+3),1,2),{1E+99;7})*{1;-1})+5)/7))</f>
        <v>47</v>
      </c>
      <c r="C19" s="11" t="e">
        <f>IF(ISBLANK(Tableau1[[#This Row],[Matricule]]),"",VLOOKUP(Tableau1[[#This Row],[Matricule]],#REF!,2,FALSE))</f>
        <v>#REF!</v>
      </c>
      <c r="D19" s="11" t="e">
        <f>IF(ISBLANK(Tableau1[[#This Row],[Matricule]]),"",VLOOKUP(Tableau1[[#This Row],[Matricule]],#REF!,3,FALSE))</f>
        <v>#REF!</v>
      </c>
      <c r="E19" s="11" t="str">
        <f>CONCATENATE(Tableau1[[#This Row],[Matricule]],Tableau1[[#This Row],[Date]])</f>
        <v>77520843060</v>
      </c>
      <c r="F19" s="3">
        <v>43060</v>
      </c>
      <c r="G19">
        <v>1</v>
      </c>
      <c r="H19">
        <v>1</v>
      </c>
      <c r="I19">
        <v>775208</v>
      </c>
      <c r="J19">
        <v>113</v>
      </c>
      <c r="K19" s="35">
        <f>IF(Tableau1[[#This Row],[Régimes récoltés]]&gt;0,1,0)</f>
        <v>1</v>
      </c>
      <c r="L19" s="15">
        <f>IF(Tableau1[[#This Row],[Régimes récoltés]]&gt;=60,1,0)</f>
        <v>1</v>
      </c>
      <c r="M19" s="15">
        <f>IF(Tableau1[[#This Row],[Régimes récoltés]]&gt;60,Tableau1[[#This Row],[Régimes récoltés]]-60,0)</f>
        <v>53</v>
      </c>
      <c r="N19" s="15">
        <f>IF(ISBLANK(Tableau1[[#This Row],[Date]]),"",+IF(Tableau1[[#This Row],[Régimes récoltés]]&lt;60,0,1000))</f>
        <v>1000</v>
      </c>
      <c r="O19" s="15">
        <f>IF(ISBLANK(Tableau1[[#This Row],[Date]]),"",IF(Tableau1[[#This Row],[Régimes récoltés]]&gt;60,(Tableau1[[#This Row],[Régimes récoltés]]-60)*40,0))</f>
        <v>2120</v>
      </c>
      <c r="P19" s="15">
        <f t="shared" si="0"/>
        <v>3120</v>
      </c>
      <c r="Q19" s="51" t="str">
        <f>IF(Tableau1[[#This Row],[Matricule]]&gt;1,IF(COUNTIF(Tableau1[DateMatricule],Tableau1[[#This Row],[DateMatricule]])&gt;1,"Doublon",""),"")</f>
        <v/>
      </c>
    </row>
    <row r="20" spans="1:17" x14ac:dyDescent="0.25">
      <c r="A20" s="11" t="str">
        <f>IF(Tableau1[[#This Row],[Date]]="","",VLOOKUP(Tableau1[[#This Row],[Semaine]],Listes!$A:$B,2,FALSE))</f>
        <v>Décembre</v>
      </c>
      <c r="B20" s="11">
        <f>IF(ISBLANK(Tableau1[[#This Row],[Date]]),"",INT((Tableau1[[#This Row],[Date]]-SUM(MOD(DATE(YEAR(Tableau1[[#This Row],[Date]]-MOD(Tableau1[[#This Row],[Date]]-2,7)+3),1,2),{1E+99;7})*{1;-1})+5)/7))</f>
        <v>47</v>
      </c>
      <c r="C20" s="11" t="e">
        <f>IF(ISBLANK(Tableau1[[#This Row],[Matricule]]),"",VLOOKUP(Tableau1[[#This Row],[Matricule]],#REF!,2,FALSE))</f>
        <v>#REF!</v>
      </c>
      <c r="D20" s="11" t="e">
        <f>IF(ISBLANK(Tableau1[[#This Row],[Matricule]]),"",VLOOKUP(Tableau1[[#This Row],[Matricule]],#REF!,3,FALSE))</f>
        <v>#REF!</v>
      </c>
      <c r="E20" s="11" t="str">
        <f>CONCATENATE(Tableau1[[#This Row],[Matricule]],Tableau1[[#This Row],[Date]])</f>
        <v>77541643060</v>
      </c>
      <c r="F20" s="25">
        <v>43060</v>
      </c>
      <c r="G20">
        <v>1</v>
      </c>
      <c r="H20">
        <v>1</v>
      </c>
      <c r="I20">
        <v>775416</v>
      </c>
      <c r="J20">
        <v>113</v>
      </c>
      <c r="K20" s="35">
        <f>IF(Tableau1[[#This Row],[Régimes récoltés]]&gt;0,1,0)</f>
        <v>1</v>
      </c>
      <c r="L20" s="15">
        <f>IF(Tableau1[[#This Row],[Régimes récoltés]]&gt;=60,1,0)</f>
        <v>1</v>
      </c>
      <c r="M20" s="15">
        <f>IF(Tableau1[[#This Row],[Régimes récoltés]]&gt;60,Tableau1[[#This Row],[Régimes récoltés]]-60,0)</f>
        <v>53</v>
      </c>
      <c r="N20" s="15">
        <f>IF(ISBLANK(Tableau1[[#This Row],[Date]]),"",+IF(Tableau1[[#This Row],[Régimes récoltés]]&lt;60,0,1000))</f>
        <v>1000</v>
      </c>
      <c r="O20" s="15">
        <f>IF(ISBLANK(Tableau1[[#This Row],[Date]]),"",IF(Tableau1[[#This Row],[Régimes récoltés]]&gt;60,(Tableau1[[#This Row],[Régimes récoltés]]-60)*40,0))</f>
        <v>2120</v>
      </c>
      <c r="P20" s="15">
        <f t="shared" si="0"/>
        <v>3120</v>
      </c>
      <c r="Q20" s="51" t="str">
        <f>IF(Tableau1[[#This Row],[Matricule]]&gt;1,IF(COUNTIF(Tableau1[DateMatricule],Tableau1[[#This Row],[DateMatricule]])&gt;1,"Doublon",""),"")</f>
        <v/>
      </c>
    </row>
    <row r="21" spans="1:17" x14ac:dyDescent="0.25">
      <c r="A21" s="11" t="str">
        <f>IF(Tableau1[[#This Row],[Date]]="","",VLOOKUP(Tableau1[[#This Row],[Semaine]],Listes!$A:$B,2,FALSE))</f>
        <v>Décembre</v>
      </c>
      <c r="B21" s="11">
        <f>IF(ISBLANK(Tableau1[[#This Row],[Date]]),"",INT((Tableau1[[#This Row],[Date]]-SUM(MOD(DATE(YEAR(Tableau1[[#This Row],[Date]]-MOD(Tableau1[[#This Row],[Date]]-2,7)+3),1,2),{1E+99;7})*{1;-1})+5)/7))</f>
        <v>47</v>
      </c>
      <c r="C21" s="11" t="e">
        <f>IF(ISBLANK(Tableau1[[#This Row],[Matricule]]),"",VLOOKUP(Tableau1[[#This Row],[Matricule]],#REF!,2,FALSE))</f>
        <v>#REF!</v>
      </c>
      <c r="D21" s="11" t="e">
        <f>IF(ISBLANK(Tableau1[[#This Row],[Matricule]]),"",VLOOKUP(Tableau1[[#This Row],[Matricule]],#REF!,3,FALSE))</f>
        <v>#REF!</v>
      </c>
      <c r="E21" s="11" t="str">
        <f>CONCATENATE(Tableau1[[#This Row],[Matricule]],Tableau1[[#This Row],[Date]])</f>
        <v>76062343060</v>
      </c>
      <c r="F21" s="25">
        <v>43060</v>
      </c>
      <c r="G21">
        <v>1</v>
      </c>
      <c r="H21">
        <v>2</v>
      </c>
      <c r="I21">
        <v>760623</v>
      </c>
      <c r="J21">
        <v>87</v>
      </c>
      <c r="K21" s="35">
        <f>IF(Tableau1[[#This Row],[Régimes récoltés]]&gt;0,1,0)</f>
        <v>1</v>
      </c>
      <c r="L21" s="15">
        <f>IF(Tableau1[[#This Row],[Régimes récoltés]]&gt;=60,1,0)</f>
        <v>1</v>
      </c>
      <c r="M21" s="15">
        <f>IF(Tableau1[[#This Row],[Régimes récoltés]]&gt;60,Tableau1[[#This Row],[Régimes récoltés]]-60,0)</f>
        <v>27</v>
      </c>
      <c r="N21" s="15">
        <f>IF(ISBLANK(Tableau1[[#This Row],[Date]]),"",+IF(Tableau1[[#This Row],[Régimes récoltés]]&lt;60,0,1000))</f>
        <v>1000</v>
      </c>
      <c r="O21" s="15">
        <f>IF(ISBLANK(Tableau1[[#This Row],[Date]]),"",IF(Tableau1[[#This Row],[Régimes récoltés]]&gt;60,(Tableau1[[#This Row],[Régimes récoltés]]-60)*40,0))</f>
        <v>1080</v>
      </c>
      <c r="P21" s="15">
        <f t="shared" si="0"/>
        <v>2080</v>
      </c>
      <c r="Q21" s="51" t="str">
        <f>IF(Tableau1[[#This Row],[Matricule]]&gt;1,IF(COUNTIF(Tableau1[DateMatricule],Tableau1[[#This Row],[DateMatricule]])&gt;1,"Doublon",""),"")</f>
        <v/>
      </c>
    </row>
    <row r="22" spans="1:17" x14ac:dyDescent="0.25">
      <c r="A22" s="11" t="str">
        <f>IF(Tableau1[[#This Row],[Date]]="","",VLOOKUP(Tableau1[[#This Row],[Semaine]],Listes!$A:$B,2,FALSE))</f>
        <v>Décembre</v>
      </c>
      <c r="B22" s="11">
        <f>IF(ISBLANK(Tableau1[[#This Row],[Date]]),"",INT((Tableau1[[#This Row],[Date]]-SUM(MOD(DATE(YEAR(Tableau1[[#This Row],[Date]]-MOD(Tableau1[[#This Row],[Date]]-2,7)+3),1,2),{1E+99;7})*{1;-1})+5)/7))</f>
        <v>47</v>
      </c>
      <c r="C22" s="11" t="e">
        <f>IF(ISBLANK(Tableau1[[#This Row],[Matricule]]),"",VLOOKUP(Tableau1[[#This Row],[Matricule]],#REF!,2,FALSE))</f>
        <v>#REF!</v>
      </c>
      <c r="D22" s="11" t="e">
        <f>IF(ISBLANK(Tableau1[[#This Row],[Matricule]]),"",VLOOKUP(Tableau1[[#This Row],[Matricule]],#REF!,3,FALSE))</f>
        <v>#REF!</v>
      </c>
      <c r="E22" s="11" t="str">
        <f>CONCATENATE(Tableau1[[#This Row],[Matricule]],Tableau1[[#This Row],[Date]])</f>
        <v>76077843060</v>
      </c>
      <c r="F22" s="25">
        <v>43060</v>
      </c>
      <c r="G22">
        <v>1</v>
      </c>
      <c r="H22">
        <v>2</v>
      </c>
      <c r="I22">
        <v>760778</v>
      </c>
      <c r="J22">
        <v>87</v>
      </c>
      <c r="K22" s="35">
        <f>IF(Tableau1[[#This Row],[Régimes récoltés]]&gt;0,1,0)</f>
        <v>1</v>
      </c>
      <c r="L22" s="15">
        <f>IF(Tableau1[[#This Row],[Régimes récoltés]]&gt;=60,1,0)</f>
        <v>1</v>
      </c>
      <c r="M22" s="15">
        <f>IF(Tableau1[[#This Row],[Régimes récoltés]]&gt;60,Tableau1[[#This Row],[Régimes récoltés]]-60,0)</f>
        <v>27</v>
      </c>
      <c r="N22" s="15">
        <f>IF(ISBLANK(Tableau1[[#This Row],[Date]]),"",+IF(Tableau1[[#This Row],[Régimes récoltés]]&lt;60,0,1000))</f>
        <v>1000</v>
      </c>
      <c r="O22" s="15">
        <f>IF(ISBLANK(Tableau1[[#This Row],[Date]]),"",IF(Tableau1[[#This Row],[Régimes récoltés]]&gt;60,(Tableau1[[#This Row],[Régimes récoltés]]-60)*40,0))</f>
        <v>1080</v>
      </c>
      <c r="P22" s="15">
        <f t="shared" si="0"/>
        <v>2080</v>
      </c>
      <c r="Q22" s="51" t="str">
        <f>IF(Tableau1[[#This Row],[Matricule]]&gt;1,IF(COUNTIF(Tableau1[DateMatricule],Tableau1[[#This Row],[DateMatricule]])&gt;1,"Doublon",""),"")</f>
        <v/>
      </c>
    </row>
    <row r="23" spans="1:17" x14ac:dyDescent="0.25">
      <c r="A23" s="11" t="str">
        <f>IF(Tableau1[[#This Row],[Date]]="","",VLOOKUP(Tableau1[[#This Row],[Semaine]],Listes!$A:$B,2,FALSE))</f>
        <v>Décembre</v>
      </c>
      <c r="B23" s="11">
        <f>IF(ISBLANK(Tableau1[[#This Row],[Date]]),"",INT((Tableau1[[#This Row],[Date]]-SUM(MOD(DATE(YEAR(Tableau1[[#This Row],[Date]]-MOD(Tableau1[[#This Row],[Date]]-2,7)+3),1,2),{1E+99;7})*{1;-1})+5)/7))</f>
        <v>47</v>
      </c>
      <c r="C23" s="11" t="e">
        <f>IF(ISBLANK(Tableau1[[#This Row],[Matricule]]),"",VLOOKUP(Tableau1[[#This Row],[Matricule]],#REF!,2,FALSE))</f>
        <v>#REF!</v>
      </c>
      <c r="D23" s="11" t="e">
        <f>IF(ISBLANK(Tableau1[[#This Row],[Matricule]]),"",VLOOKUP(Tableau1[[#This Row],[Matricule]],#REF!,3,FALSE))</f>
        <v>#REF!</v>
      </c>
      <c r="E23" s="11" t="str">
        <f>CONCATENATE(Tableau1[[#This Row],[Matricule]],Tableau1[[#This Row],[Date]])</f>
        <v>76100043060</v>
      </c>
      <c r="F23" s="25">
        <v>43060</v>
      </c>
      <c r="G23">
        <v>1</v>
      </c>
      <c r="H23">
        <v>3</v>
      </c>
      <c r="I23">
        <v>761000</v>
      </c>
      <c r="J23">
        <v>89</v>
      </c>
      <c r="K23" s="35">
        <f>IF(Tableau1[[#This Row],[Régimes récoltés]]&gt;0,1,0)</f>
        <v>1</v>
      </c>
      <c r="L23" s="15">
        <f>IF(Tableau1[[#This Row],[Régimes récoltés]]&gt;=60,1,0)</f>
        <v>1</v>
      </c>
      <c r="M23" s="15">
        <f>IF(Tableau1[[#This Row],[Régimes récoltés]]&gt;60,Tableau1[[#This Row],[Régimes récoltés]]-60,0)</f>
        <v>29</v>
      </c>
      <c r="N23" s="15">
        <f>IF(ISBLANK(Tableau1[[#This Row],[Date]]),"",+IF(Tableau1[[#This Row],[Régimes récoltés]]&lt;60,0,1000))</f>
        <v>1000</v>
      </c>
      <c r="O23" s="15">
        <f>IF(ISBLANK(Tableau1[[#This Row],[Date]]),"",IF(Tableau1[[#This Row],[Régimes récoltés]]&gt;60,(Tableau1[[#This Row],[Régimes récoltés]]-60)*40,0))</f>
        <v>1160</v>
      </c>
      <c r="P23" s="15">
        <f t="shared" si="0"/>
        <v>2160</v>
      </c>
      <c r="Q23" s="51" t="str">
        <f>IF(Tableau1[[#This Row],[Matricule]]&gt;1,IF(COUNTIF(Tableau1[DateMatricule],Tableau1[[#This Row],[DateMatricule]])&gt;1,"Doublon",""),"")</f>
        <v/>
      </c>
    </row>
    <row r="24" spans="1:17" x14ac:dyDescent="0.25">
      <c r="A24" s="11" t="str">
        <f>IF(Tableau1[[#This Row],[Date]]="","",VLOOKUP(Tableau1[[#This Row],[Semaine]],Listes!$A:$B,2,FALSE))</f>
        <v>Décembre</v>
      </c>
      <c r="B24" s="11">
        <f>IF(ISBLANK(Tableau1[[#This Row],[Date]]),"",INT((Tableau1[[#This Row],[Date]]-SUM(MOD(DATE(YEAR(Tableau1[[#This Row],[Date]]-MOD(Tableau1[[#This Row],[Date]]-2,7)+3),1,2),{1E+99;7})*{1;-1})+5)/7))</f>
        <v>47</v>
      </c>
      <c r="C24" s="11" t="e">
        <f>IF(ISBLANK(Tableau1[[#This Row],[Matricule]]),"",VLOOKUP(Tableau1[[#This Row],[Matricule]],#REF!,2,FALSE))</f>
        <v>#REF!</v>
      </c>
      <c r="D24" s="11" t="e">
        <f>IF(ISBLANK(Tableau1[[#This Row],[Matricule]]),"",VLOOKUP(Tableau1[[#This Row],[Matricule]],#REF!,3,FALSE))</f>
        <v>#REF!</v>
      </c>
      <c r="E24" s="11" t="str">
        <f>CONCATENATE(Tableau1[[#This Row],[Matricule]],Tableau1[[#This Row],[Date]])</f>
        <v>92540843060</v>
      </c>
      <c r="F24" s="25">
        <v>43060</v>
      </c>
      <c r="G24">
        <v>1</v>
      </c>
      <c r="H24">
        <v>3</v>
      </c>
      <c r="I24">
        <v>925408</v>
      </c>
      <c r="J24">
        <v>89</v>
      </c>
      <c r="K24" s="35">
        <f>IF(Tableau1[[#This Row],[Régimes récoltés]]&gt;0,1,0)</f>
        <v>1</v>
      </c>
      <c r="L24" s="15">
        <f>IF(Tableau1[[#This Row],[Régimes récoltés]]&gt;=60,1,0)</f>
        <v>1</v>
      </c>
      <c r="M24" s="15">
        <f>IF(Tableau1[[#This Row],[Régimes récoltés]]&gt;60,Tableau1[[#This Row],[Régimes récoltés]]-60,0)</f>
        <v>29</v>
      </c>
      <c r="N24" s="15">
        <f>IF(ISBLANK(Tableau1[[#This Row],[Date]]),"",+IF(Tableau1[[#This Row],[Régimes récoltés]]&lt;60,0,1000))</f>
        <v>1000</v>
      </c>
      <c r="O24" s="15">
        <f>IF(ISBLANK(Tableau1[[#This Row],[Date]]),"",IF(Tableau1[[#This Row],[Régimes récoltés]]&gt;60,(Tableau1[[#This Row],[Régimes récoltés]]-60)*40,0))</f>
        <v>1160</v>
      </c>
      <c r="P24" s="15">
        <f t="shared" si="0"/>
        <v>2160</v>
      </c>
      <c r="Q24" s="51" t="str">
        <f>IF(Tableau1[[#This Row],[Matricule]]&gt;1,IF(COUNTIF(Tableau1[DateMatricule],Tableau1[[#This Row],[DateMatricule]])&gt;1,"Doublon",""),"")</f>
        <v/>
      </c>
    </row>
    <row r="25" spans="1:17" x14ac:dyDescent="0.25">
      <c r="A25" s="11" t="str">
        <f>IF(Tableau1[[#This Row],[Date]]="","",VLOOKUP(Tableau1[[#This Row],[Semaine]],Listes!$A:$B,2,FALSE))</f>
        <v>Décembre</v>
      </c>
      <c r="B25" s="11">
        <f>IF(ISBLANK(Tableau1[[#This Row],[Date]]),"",INT((Tableau1[[#This Row],[Date]]-SUM(MOD(DATE(YEAR(Tableau1[[#This Row],[Date]]-MOD(Tableau1[[#This Row],[Date]]-2,7)+3),1,2),{1E+99;7})*{1;-1})+5)/7))</f>
        <v>47</v>
      </c>
      <c r="C25" s="11" t="e">
        <f>IF(ISBLANK(Tableau1[[#This Row],[Matricule]]),"",VLOOKUP(Tableau1[[#This Row],[Matricule]],#REF!,2,FALSE))</f>
        <v>#REF!</v>
      </c>
      <c r="D25" s="11" t="e">
        <f>IF(ISBLANK(Tableau1[[#This Row],[Matricule]]),"",VLOOKUP(Tableau1[[#This Row],[Matricule]],#REF!,3,FALSE))</f>
        <v>#REF!</v>
      </c>
      <c r="E25" s="11" t="str">
        <f>CONCATENATE(Tableau1[[#This Row],[Matricule]],Tableau1[[#This Row],[Date]])</f>
        <v>92520943060</v>
      </c>
      <c r="F25" s="25">
        <v>43060</v>
      </c>
      <c r="G25">
        <v>2</v>
      </c>
      <c r="H25">
        <v>1</v>
      </c>
      <c r="I25">
        <v>925209</v>
      </c>
      <c r="J25">
        <v>120</v>
      </c>
      <c r="K25" s="35">
        <f>IF(Tableau1[[#This Row],[Régimes récoltés]]&gt;0,1,0)</f>
        <v>1</v>
      </c>
      <c r="L25" s="15">
        <f>IF(Tableau1[[#This Row],[Régimes récoltés]]&gt;=60,1,0)</f>
        <v>1</v>
      </c>
      <c r="M25" s="15">
        <f>IF(Tableau1[[#This Row],[Régimes récoltés]]&gt;60,Tableau1[[#This Row],[Régimes récoltés]]-60,0)</f>
        <v>60</v>
      </c>
      <c r="N25" s="15">
        <f>IF(ISBLANK(Tableau1[[#This Row],[Date]]),"",+IF(Tableau1[[#This Row],[Régimes récoltés]]&lt;60,0,1000))</f>
        <v>1000</v>
      </c>
      <c r="O25" s="15">
        <f>IF(ISBLANK(Tableau1[[#This Row],[Date]]),"",IF(Tableau1[[#This Row],[Régimes récoltés]]&gt;60,(Tableau1[[#This Row],[Régimes récoltés]]-60)*40,0))</f>
        <v>2400</v>
      </c>
      <c r="P25" s="15">
        <f t="shared" si="0"/>
        <v>3400</v>
      </c>
      <c r="Q25" s="51" t="str">
        <f>IF(Tableau1[[#This Row],[Matricule]]&gt;1,IF(COUNTIF(Tableau1[DateMatricule],Tableau1[[#This Row],[DateMatricule]])&gt;1,"Doublon",""),"")</f>
        <v/>
      </c>
    </row>
    <row r="26" spans="1:17" x14ac:dyDescent="0.25">
      <c r="A26" s="11" t="str">
        <f>IF(Tableau1[[#This Row],[Date]]="","",VLOOKUP(Tableau1[[#This Row],[Semaine]],Listes!$A:$B,2,FALSE))</f>
        <v>Décembre</v>
      </c>
      <c r="B26" s="11">
        <f>IF(ISBLANK(Tableau1[[#This Row],[Date]]),"",INT((Tableau1[[#This Row],[Date]]-SUM(MOD(DATE(YEAR(Tableau1[[#This Row],[Date]]-MOD(Tableau1[[#This Row],[Date]]-2,7)+3),1,2),{1E+99;7})*{1;-1})+5)/7))</f>
        <v>47</v>
      </c>
      <c r="C26" s="11" t="e">
        <f>IF(ISBLANK(Tableau1[[#This Row],[Matricule]]),"",VLOOKUP(Tableau1[[#This Row],[Matricule]],#REF!,2,FALSE))</f>
        <v>#REF!</v>
      </c>
      <c r="D26" s="11" t="e">
        <f>IF(ISBLANK(Tableau1[[#This Row],[Matricule]]),"",VLOOKUP(Tableau1[[#This Row],[Matricule]],#REF!,3,FALSE))</f>
        <v>#REF!</v>
      </c>
      <c r="E26" s="11" t="str">
        <f>CONCATENATE(Tableau1[[#This Row],[Matricule]],Tableau1[[#This Row],[Date]])</f>
        <v>76062043060</v>
      </c>
      <c r="F26" s="25">
        <v>43060</v>
      </c>
      <c r="G26">
        <v>2</v>
      </c>
      <c r="H26">
        <v>1</v>
      </c>
      <c r="I26">
        <v>760620</v>
      </c>
      <c r="J26">
        <v>120</v>
      </c>
      <c r="K26" s="35">
        <f>IF(Tableau1[[#This Row],[Régimes récoltés]]&gt;0,1,0)</f>
        <v>1</v>
      </c>
      <c r="L26" s="15">
        <f>IF(Tableau1[[#This Row],[Régimes récoltés]]&gt;=60,1,0)</f>
        <v>1</v>
      </c>
      <c r="M26" s="15">
        <f>IF(Tableau1[[#This Row],[Régimes récoltés]]&gt;60,Tableau1[[#This Row],[Régimes récoltés]]-60,0)</f>
        <v>60</v>
      </c>
      <c r="N26" s="15">
        <f>IF(ISBLANK(Tableau1[[#This Row],[Date]]),"",+IF(Tableau1[[#This Row],[Régimes récoltés]]&lt;60,0,1000))</f>
        <v>1000</v>
      </c>
      <c r="O26" s="15">
        <f>IF(ISBLANK(Tableau1[[#This Row],[Date]]),"",IF(Tableau1[[#This Row],[Régimes récoltés]]&gt;60,(Tableau1[[#This Row],[Régimes récoltés]]-60)*40,0))</f>
        <v>2400</v>
      </c>
      <c r="P26" s="15">
        <f t="shared" si="0"/>
        <v>3400</v>
      </c>
      <c r="Q26" s="51" t="str">
        <f>IF(Tableau1[[#This Row],[Matricule]]&gt;1,IF(COUNTIF(Tableau1[DateMatricule],Tableau1[[#This Row],[DateMatricule]])&gt;1,"Doublon",""),"")</f>
        <v/>
      </c>
    </row>
    <row r="27" spans="1:17" x14ac:dyDescent="0.25">
      <c r="A27" s="11" t="str">
        <f>IF(Tableau1[[#This Row],[Date]]="","",VLOOKUP(Tableau1[[#This Row],[Semaine]],Listes!$A:$B,2,FALSE))</f>
        <v>Décembre</v>
      </c>
      <c r="B27" s="11">
        <f>IF(ISBLANK(Tableau1[[#This Row],[Date]]),"",INT((Tableau1[[#This Row],[Date]]-SUM(MOD(DATE(YEAR(Tableau1[[#This Row],[Date]]-MOD(Tableau1[[#This Row],[Date]]-2,7)+3),1,2),{1E+99;7})*{1;-1})+5)/7))</f>
        <v>47</v>
      </c>
      <c r="C27" s="11" t="e">
        <f>IF(ISBLANK(Tableau1[[#This Row],[Matricule]]),"",VLOOKUP(Tableau1[[#This Row],[Matricule]],#REF!,2,FALSE))</f>
        <v>#REF!</v>
      </c>
      <c r="D27" s="11" t="e">
        <f>IF(ISBLANK(Tableau1[[#This Row],[Matricule]]),"",VLOOKUP(Tableau1[[#This Row],[Matricule]],#REF!,3,FALSE))</f>
        <v>#REF!</v>
      </c>
      <c r="E27" s="11" t="str">
        <f>CONCATENATE(Tableau1[[#This Row],[Matricule]],Tableau1[[#This Row],[Date]])</f>
        <v>76100743060</v>
      </c>
      <c r="F27" s="25">
        <v>43060</v>
      </c>
      <c r="G27">
        <v>2</v>
      </c>
      <c r="H27">
        <v>2</v>
      </c>
      <c r="I27">
        <v>761007</v>
      </c>
      <c r="J27">
        <v>90</v>
      </c>
      <c r="K27" s="35">
        <f>IF(Tableau1[[#This Row],[Régimes récoltés]]&gt;0,1,0)</f>
        <v>1</v>
      </c>
      <c r="L27" s="15">
        <f>IF(Tableau1[[#This Row],[Régimes récoltés]]&gt;=60,1,0)</f>
        <v>1</v>
      </c>
      <c r="M27" s="15">
        <f>IF(Tableau1[[#This Row],[Régimes récoltés]]&gt;60,Tableau1[[#This Row],[Régimes récoltés]]-60,0)</f>
        <v>30</v>
      </c>
      <c r="N27" s="15">
        <f>IF(ISBLANK(Tableau1[[#This Row],[Date]]),"",+IF(Tableau1[[#This Row],[Régimes récoltés]]&lt;60,0,1000))</f>
        <v>1000</v>
      </c>
      <c r="O27" s="15">
        <f>IF(ISBLANK(Tableau1[[#This Row],[Date]]),"",IF(Tableau1[[#This Row],[Régimes récoltés]]&gt;60,(Tableau1[[#This Row],[Régimes récoltés]]-60)*40,0))</f>
        <v>1200</v>
      </c>
      <c r="P27" s="15">
        <f t="shared" si="0"/>
        <v>2200</v>
      </c>
      <c r="Q27" s="51" t="str">
        <f>IF(Tableau1[[#This Row],[Matricule]]&gt;1,IF(COUNTIF(Tableau1[DateMatricule],Tableau1[[#This Row],[DateMatricule]])&gt;1,"Doublon",""),"")</f>
        <v/>
      </c>
    </row>
    <row r="28" spans="1:17" x14ac:dyDescent="0.25">
      <c r="A28" s="11" t="str">
        <f>IF(Tableau1[[#This Row],[Date]]="","",VLOOKUP(Tableau1[[#This Row],[Semaine]],Listes!$A:$B,2,FALSE))</f>
        <v>Décembre</v>
      </c>
      <c r="B28" s="11">
        <f>IF(ISBLANK(Tableau1[[#This Row],[Date]]),"",INT((Tableau1[[#This Row],[Date]]-SUM(MOD(DATE(YEAR(Tableau1[[#This Row],[Date]]-MOD(Tableau1[[#This Row],[Date]]-2,7)+3),1,2),{1E+99;7})*{1;-1})+5)/7))</f>
        <v>47</v>
      </c>
      <c r="C28" s="11" t="e">
        <f>IF(ISBLANK(Tableau1[[#This Row],[Matricule]]),"",VLOOKUP(Tableau1[[#This Row],[Matricule]],#REF!,2,FALSE))</f>
        <v>#REF!</v>
      </c>
      <c r="D28" s="11" t="e">
        <f>IF(ISBLANK(Tableau1[[#This Row],[Matricule]]),"",VLOOKUP(Tableau1[[#This Row],[Matricule]],#REF!,3,FALSE))</f>
        <v>#REF!</v>
      </c>
      <c r="E28" s="11" t="str">
        <f>CONCATENATE(Tableau1[[#This Row],[Matricule]],Tableau1[[#This Row],[Date]])</f>
        <v>76077743060</v>
      </c>
      <c r="F28" s="25">
        <v>43060</v>
      </c>
      <c r="G28">
        <v>2</v>
      </c>
      <c r="H28">
        <v>2</v>
      </c>
      <c r="I28">
        <v>760777</v>
      </c>
      <c r="J28">
        <v>90</v>
      </c>
      <c r="K28" s="35">
        <f>IF(Tableau1[[#This Row],[Régimes récoltés]]&gt;0,1,0)</f>
        <v>1</v>
      </c>
      <c r="L28" s="15">
        <f>IF(Tableau1[[#This Row],[Régimes récoltés]]&gt;=60,1,0)</f>
        <v>1</v>
      </c>
      <c r="M28" s="15">
        <f>IF(Tableau1[[#This Row],[Régimes récoltés]]&gt;60,Tableau1[[#This Row],[Régimes récoltés]]-60,0)</f>
        <v>30</v>
      </c>
      <c r="N28" s="15">
        <f>IF(ISBLANK(Tableau1[[#This Row],[Date]]),"",+IF(Tableau1[[#This Row],[Régimes récoltés]]&lt;60,0,1000))</f>
        <v>1000</v>
      </c>
      <c r="O28" s="15">
        <f>IF(ISBLANK(Tableau1[[#This Row],[Date]]),"",IF(Tableau1[[#This Row],[Régimes récoltés]]&gt;60,(Tableau1[[#This Row],[Régimes récoltés]]-60)*40,0))</f>
        <v>1200</v>
      </c>
      <c r="P28" s="15">
        <f t="shared" si="0"/>
        <v>2200</v>
      </c>
      <c r="Q28" s="51" t="str">
        <f>IF(Tableau1[[#This Row],[Matricule]]&gt;1,IF(COUNTIF(Tableau1[DateMatricule],Tableau1[[#This Row],[DateMatricule]])&gt;1,"Doublon",""),"")</f>
        <v/>
      </c>
    </row>
    <row r="29" spans="1:17" x14ac:dyDescent="0.25">
      <c r="A29" s="11" t="str">
        <f>IF(Tableau1[[#This Row],[Date]]="","",VLOOKUP(Tableau1[[#This Row],[Semaine]],Listes!$A:$B,2,FALSE))</f>
        <v>Décembre</v>
      </c>
      <c r="B29" s="11">
        <f>IF(ISBLANK(Tableau1[[#This Row],[Date]]),"",INT((Tableau1[[#This Row],[Date]]-SUM(MOD(DATE(YEAR(Tableau1[[#This Row],[Date]]-MOD(Tableau1[[#This Row],[Date]]-2,7)+3),1,2),{1E+99;7})*{1;-1})+5)/7))</f>
        <v>47</v>
      </c>
      <c r="C29" s="11" t="e">
        <f>IF(ISBLANK(Tableau1[[#This Row],[Matricule]]),"",VLOOKUP(Tableau1[[#This Row],[Matricule]],#REF!,2,FALSE))</f>
        <v>#REF!</v>
      </c>
      <c r="D29" s="11" t="e">
        <f>IF(ISBLANK(Tableau1[[#This Row],[Matricule]]),"",VLOOKUP(Tableau1[[#This Row],[Matricule]],#REF!,3,FALSE))</f>
        <v>#REF!</v>
      </c>
      <c r="E29" s="11" t="str">
        <f>CONCATENATE(Tableau1[[#This Row],[Matricule]],Tableau1[[#This Row],[Date]])</f>
        <v>76077043060</v>
      </c>
      <c r="F29" s="25">
        <v>43060</v>
      </c>
      <c r="G29">
        <v>2</v>
      </c>
      <c r="H29">
        <v>3</v>
      </c>
      <c r="I29">
        <v>760770</v>
      </c>
      <c r="J29">
        <v>100</v>
      </c>
      <c r="K29" s="35">
        <f>IF(Tableau1[[#This Row],[Régimes récoltés]]&gt;0,1,0)</f>
        <v>1</v>
      </c>
      <c r="L29" s="15">
        <f>IF(Tableau1[[#This Row],[Régimes récoltés]]&gt;=60,1,0)</f>
        <v>1</v>
      </c>
      <c r="M29" s="15">
        <f>IF(Tableau1[[#This Row],[Régimes récoltés]]&gt;60,Tableau1[[#This Row],[Régimes récoltés]]-60,0)</f>
        <v>40</v>
      </c>
      <c r="N29" s="15">
        <f>IF(ISBLANK(Tableau1[[#This Row],[Date]]),"",+IF(Tableau1[[#This Row],[Régimes récoltés]]&lt;60,0,1000))</f>
        <v>1000</v>
      </c>
      <c r="O29" s="15">
        <f>IF(ISBLANK(Tableau1[[#This Row],[Date]]),"",IF(Tableau1[[#This Row],[Régimes récoltés]]&gt;60,(Tableau1[[#This Row],[Régimes récoltés]]-60)*40,0))</f>
        <v>1600</v>
      </c>
      <c r="P29" s="15">
        <f t="shared" si="0"/>
        <v>2600</v>
      </c>
      <c r="Q29" s="51" t="str">
        <f>IF(Tableau1[[#This Row],[Matricule]]&gt;1,IF(COUNTIF(Tableau1[DateMatricule],Tableau1[[#This Row],[DateMatricule]])&gt;1,"Doublon",""),"")</f>
        <v/>
      </c>
    </row>
    <row r="30" spans="1:17" x14ac:dyDescent="0.25">
      <c r="A30" s="11" t="str">
        <f>IF(Tableau1[[#This Row],[Date]]="","",VLOOKUP(Tableau1[[#This Row],[Semaine]],Listes!$A:$B,2,FALSE))</f>
        <v>Décembre</v>
      </c>
      <c r="B30" s="11">
        <f>IF(ISBLANK(Tableau1[[#This Row],[Date]]),"",INT((Tableau1[[#This Row],[Date]]-SUM(MOD(DATE(YEAR(Tableau1[[#This Row],[Date]]-MOD(Tableau1[[#This Row],[Date]]-2,7)+3),1,2),{1E+99;7})*{1;-1})+5)/7))</f>
        <v>47</v>
      </c>
      <c r="C30" s="11" t="e">
        <f>IF(ISBLANK(Tableau1[[#This Row],[Matricule]]),"",VLOOKUP(Tableau1[[#This Row],[Matricule]],#REF!,2,FALSE))</f>
        <v>#REF!</v>
      </c>
      <c r="D30" s="11" t="e">
        <f>IF(ISBLANK(Tableau1[[#This Row],[Matricule]]),"",VLOOKUP(Tableau1[[#This Row],[Matricule]],#REF!,3,FALSE))</f>
        <v>#REF!</v>
      </c>
      <c r="E30" s="11" t="str">
        <f>CONCATENATE(Tableau1[[#This Row],[Matricule]],Tableau1[[#This Row],[Date]])</f>
        <v>77541743060</v>
      </c>
      <c r="F30" s="25">
        <v>43060</v>
      </c>
      <c r="G30">
        <v>2</v>
      </c>
      <c r="H30">
        <v>3</v>
      </c>
      <c r="I30">
        <v>775417</v>
      </c>
      <c r="J30">
        <v>100</v>
      </c>
      <c r="K30" s="35">
        <f>IF(Tableau1[[#This Row],[Régimes récoltés]]&gt;0,1,0)</f>
        <v>1</v>
      </c>
      <c r="L30" s="15">
        <f>IF(Tableau1[[#This Row],[Régimes récoltés]]&gt;=60,1,0)</f>
        <v>1</v>
      </c>
      <c r="M30" s="15">
        <f>IF(Tableau1[[#This Row],[Régimes récoltés]]&gt;60,Tableau1[[#This Row],[Régimes récoltés]]-60,0)</f>
        <v>40</v>
      </c>
      <c r="N30" s="15">
        <f>IF(ISBLANK(Tableau1[[#This Row],[Date]]),"",+IF(Tableau1[[#This Row],[Régimes récoltés]]&lt;60,0,1000))</f>
        <v>1000</v>
      </c>
      <c r="O30" s="15">
        <f>IF(ISBLANK(Tableau1[[#This Row],[Date]]),"",IF(Tableau1[[#This Row],[Régimes récoltés]]&gt;60,(Tableau1[[#This Row],[Régimes récoltés]]-60)*40,0))</f>
        <v>1600</v>
      </c>
      <c r="P30" s="15">
        <f t="shared" si="0"/>
        <v>2600</v>
      </c>
      <c r="Q30" s="51" t="str">
        <f>IF(Tableau1[[#This Row],[Matricule]]&gt;1,IF(COUNTIF(Tableau1[DateMatricule],Tableau1[[#This Row],[DateMatricule]])&gt;1,"Doublon",""),"")</f>
        <v/>
      </c>
    </row>
    <row r="31" spans="1:17" x14ac:dyDescent="0.25">
      <c r="A31" s="11" t="str">
        <f>IF(Tableau1[[#This Row],[Date]]="","",VLOOKUP(Tableau1[[#This Row],[Semaine]],Listes!$A:$B,2,FALSE))</f>
        <v>Décembre</v>
      </c>
      <c r="B31" s="11">
        <f>IF(ISBLANK(Tableau1[[#This Row],[Date]]),"",INT((Tableau1[[#This Row],[Date]]-SUM(MOD(DATE(YEAR(Tableau1[[#This Row],[Date]]-MOD(Tableau1[[#This Row],[Date]]-2,7)+3),1,2),{1E+99;7})*{1;-1})+5)/7))</f>
        <v>47</v>
      </c>
      <c r="C31" s="11" t="e">
        <f>IF(ISBLANK(Tableau1[[#This Row],[Matricule]]),"",VLOOKUP(Tableau1[[#This Row],[Matricule]],#REF!,2,FALSE))</f>
        <v>#REF!</v>
      </c>
      <c r="D31" s="11" t="e">
        <f>IF(ISBLANK(Tableau1[[#This Row],[Matricule]]),"",VLOOKUP(Tableau1[[#This Row],[Matricule]],#REF!,3,FALSE))</f>
        <v>#REF!</v>
      </c>
      <c r="E31" s="11" t="str">
        <f>CONCATENATE(Tableau1[[#This Row],[Matricule]],Tableau1[[#This Row],[Date]])</f>
        <v>76077343060</v>
      </c>
      <c r="F31" s="25">
        <v>43060</v>
      </c>
      <c r="G31">
        <v>2</v>
      </c>
      <c r="H31">
        <v>4</v>
      </c>
      <c r="I31">
        <v>760773</v>
      </c>
      <c r="J31">
        <v>86</v>
      </c>
      <c r="K31" s="35">
        <f>IF(Tableau1[[#This Row],[Régimes récoltés]]&gt;0,1,0)</f>
        <v>1</v>
      </c>
      <c r="L31" s="15">
        <f>IF(Tableau1[[#This Row],[Régimes récoltés]]&gt;=60,1,0)</f>
        <v>1</v>
      </c>
      <c r="M31" s="15">
        <f>IF(Tableau1[[#This Row],[Régimes récoltés]]&gt;60,Tableau1[[#This Row],[Régimes récoltés]]-60,0)</f>
        <v>26</v>
      </c>
      <c r="N31" s="15">
        <f>IF(ISBLANK(Tableau1[[#This Row],[Date]]),"",+IF(Tableau1[[#This Row],[Régimes récoltés]]&lt;60,0,1000))</f>
        <v>1000</v>
      </c>
      <c r="O31" s="15">
        <f>IF(ISBLANK(Tableau1[[#This Row],[Date]]),"",IF(Tableau1[[#This Row],[Régimes récoltés]]&gt;60,(Tableau1[[#This Row],[Régimes récoltés]]-60)*40,0))</f>
        <v>1040</v>
      </c>
      <c r="P31" s="15">
        <f t="shared" si="0"/>
        <v>2040</v>
      </c>
      <c r="Q31" s="51" t="str">
        <f>IF(Tableau1[[#This Row],[Matricule]]&gt;1,IF(COUNTIF(Tableau1[DateMatricule],Tableau1[[#This Row],[DateMatricule]])&gt;1,"Doublon",""),"")</f>
        <v/>
      </c>
    </row>
    <row r="32" spans="1:17" x14ac:dyDescent="0.25">
      <c r="A32" s="11" t="str">
        <f>IF(Tableau1[[#This Row],[Date]]="","",VLOOKUP(Tableau1[[#This Row],[Semaine]],Listes!$A:$B,2,FALSE))</f>
        <v>Décembre</v>
      </c>
      <c r="B32" s="11">
        <f>IF(ISBLANK(Tableau1[[#This Row],[Date]]),"",INT((Tableau1[[#This Row],[Date]]-SUM(MOD(DATE(YEAR(Tableau1[[#This Row],[Date]]-MOD(Tableau1[[#This Row],[Date]]-2,7)+3),1,2),{1E+99;7})*{1;-1})+5)/7))</f>
        <v>47</v>
      </c>
      <c r="C32" s="11" t="e">
        <f>IF(ISBLANK(Tableau1[[#This Row],[Matricule]]),"",VLOOKUP(Tableau1[[#This Row],[Matricule]],#REF!,2,FALSE))</f>
        <v>#REF!</v>
      </c>
      <c r="D32" s="11" t="e">
        <f>IF(ISBLANK(Tableau1[[#This Row],[Matricule]]),"",VLOOKUP(Tableau1[[#This Row],[Matricule]],#REF!,3,FALSE))</f>
        <v>#REF!</v>
      </c>
      <c r="E32" s="11" t="str">
        <f>CONCATENATE(Tableau1[[#This Row],[Matricule]],Tableau1[[#This Row],[Date]])</f>
        <v>77541143060</v>
      </c>
      <c r="F32" s="25">
        <v>43060</v>
      </c>
      <c r="G32">
        <v>2</v>
      </c>
      <c r="H32">
        <v>4</v>
      </c>
      <c r="I32">
        <v>775411</v>
      </c>
      <c r="J32">
        <v>86</v>
      </c>
      <c r="K32" s="35">
        <f>IF(Tableau1[[#This Row],[Régimes récoltés]]&gt;0,1,0)</f>
        <v>1</v>
      </c>
      <c r="L32" s="15">
        <f>IF(Tableau1[[#This Row],[Régimes récoltés]]&gt;=60,1,0)</f>
        <v>1</v>
      </c>
      <c r="M32" s="15">
        <f>IF(Tableau1[[#This Row],[Régimes récoltés]]&gt;60,Tableau1[[#This Row],[Régimes récoltés]]-60,0)</f>
        <v>26</v>
      </c>
      <c r="N32" s="15">
        <f>IF(ISBLANK(Tableau1[[#This Row],[Date]]),"",+IF(Tableau1[[#This Row],[Régimes récoltés]]&lt;60,0,1000))</f>
        <v>1000</v>
      </c>
      <c r="O32" s="15">
        <f>IF(ISBLANK(Tableau1[[#This Row],[Date]]),"",IF(Tableau1[[#This Row],[Régimes récoltés]]&gt;60,(Tableau1[[#This Row],[Régimes récoltés]]-60)*40,0))</f>
        <v>1040</v>
      </c>
      <c r="P32" s="15">
        <f t="shared" si="0"/>
        <v>2040</v>
      </c>
      <c r="Q32" s="51" t="str">
        <f>IF(Tableau1[[#This Row],[Matricule]]&gt;1,IF(COUNTIF(Tableau1[DateMatricule],Tableau1[[#This Row],[DateMatricule]])&gt;1,"Doublon",""),"")</f>
        <v/>
      </c>
    </row>
    <row r="33" spans="1:17" x14ac:dyDescent="0.25">
      <c r="A33" s="11" t="str">
        <f>IF(Tableau1[[#This Row],[Date]]="","",VLOOKUP(Tableau1[[#This Row],[Semaine]],Listes!$A:$B,2,FALSE))</f>
        <v>Décembre</v>
      </c>
      <c r="B33" s="11">
        <f>IF(ISBLANK(Tableau1[[#This Row],[Date]]),"",INT((Tableau1[[#This Row],[Date]]-SUM(MOD(DATE(YEAR(Tableau1[[#This Row],[Date]]-MOD(Tableau1[[#This Row],[Date]]-2,7)+3),1,2),{1E+99;7})*{1;-1})+5)/7))</f>
        <v>47</v>
      </c>
      <c r="C33" s="11" t="e">
        <f>IF(ISBLANK(Tableau1[[#This Row],[Matricule]]),"",VLOOKUP(Tableau1[[#This Row],[Matricule]],#REF!,2,FALSE))</f>
        <v>#REF!</v>
      </c>
      <c r="D33" s="11" t="e">
        <f>IF(ISBLANK(Tableau1[[#This Row],[Matricule]]),"",VLOOKUP(Tableau1[[#This Row],[Matricule]],#REF!,3,FALSE))</f>
        <v>#REF!</v>
      </c>
      <c r="E33" s="11" t="str">
        <f>CONCATENATE(Tableau1[[#This Row],[Matricule]],Tableau1[[#This Row],[Date]])</f>
        <v>77520843061</v>
      </c>
      <c r="F33" s="3">
        <v>43061</v>
      </c>
      <c r="G33">
        <v>1</v>
      </c>
      <c r="H33">
        <v>1</v>
      </c>
      <c r="I33">
        <v>775208</v>
      </c>
      <c r="J33">
        <v>118</v>
      </c>
      <c r="K33" s="35">
        <f>IF(Tableau1[[#This Row],[Régimes récoltés]]&gt;0,1,0)</f>
        <v>1</v>
      </c>
      <c r="L33" s="15">
        <f>IF(Tableau1[[#This Row],[Régimes récoltés]]&gt;=60,1,0)</f>
        <v>1</v>
      </c>
      <c r="M33" s="15">
        <f>IF(Tableau1[[#This Row],[Régimes récoltés]]&gt;60,Tableau1[[#This Row],[Régimes récoltés]]-60,0)</f>
        <v>58</v>
      </c>
      <c r="N33" s="15">
        <f>IF(ISBLANK(Tableau1[[#This Row],[Date]]),"",+IF(Tableau1[[#This Row],[Régimes récoltés]]&lt;60,0,1000))</f>
        <v>1000</v>
      </c>
      <c r="O33" s="15">
        <f>IF(ISBLANK(Tableau1[[#This Row],[Date]]),"",IF(Tableau1[[#This Row],[Régimes récoltés]]&gt;60,(Tableau1[[#This Row],[Régimes récoltés]]-60)*40,0))</f>
        <v>2320</v>
      </c>
      <c r="P33" s="15">
        <f t="shared" si="0"/>
        <v>3320</v>
      </c>
      <c r="Q33" s="51" t="str">
        <f>IF(Tableau1[[#This Row],[Matricule]]&gt;1,IF(COUNTIF(Tableau1[DateMatricule],Tableau1[[#This Row],[DateMatricule]])&gt;1,"Doublon",""),"")</f>
        <v/>
      </c>
    </row>
    <row r="34" spans="1:17" x14ac:dyDescent="0.25">
      <c r="A34" s="11" t="str">
        <f>IF(Tableau1[[#This Row],[Date]]="","",VLOOKUP(Tableau1[[#This Row],[Semaine]],Listes!$A:$B,2,FALSE))</f>
        <v>Décembre</v>
      </c>
      <c r="B34" s="11">
        <f>IF(ISBLANK(Tableau1[[#This Row],[Date]]),"",INT((Tableau1[[#This Row],[Date]]-SUM(MOD(DATE(YEAR(Tableau1[[#This Row],[Date]]-MOD(Tableau1[[#This Row],[Date]]-2,7)+3),1,2),{1E+99;7})*{1;-1})+5)/7))</f>
        <v>47</v>
      </c>
      <c r="C34" s="11" t="e">
        <f>IF(ISBLANK(Tableau1[[#This Row],[Matricule]]),"",VLOOKUP(Tableau1[[#This Row],[Matricule]],#REF!,2,FALSE))</f>
        <v>#REF!</v>
      </c>
      <c r="D34" s="11" t="e">
        <f>IF(ISBLANK(Tableau1[[#This Row],[Matricule]]),"",VLOOKUP(Tableau1[[#This Row],[Matricule]],#REF!,3,FALSE))</f>
        <v>#REF!</v>
      </c>
      <c r="E34" s="11" t="str">
        <f>CONCATENATE(Tableau1[[#This Row],[Matricule]],Tableau1[[#This Row],[Date]])</f>
        <v>77541643061</v>
      </c>
      <c r="F34" s="25">
        <v>43061</v>
      </c>
      <c r="G34">
        <v>1</v>
      </c>
      <c r="H34">
        <v>1</v>
      </c>
      <c r="I34">
        <v>775416</v>
      </c>
      <c r="J34">
        <v>118</v>
      </c>
      <c r="K34" s="35">
        <f>IF(Tableau1[[#This Row],[Régimes récoltés]]&gt;0,1,0)</f>
        <v>1</v>
      </c>
      <c r="L34" s="15">
        <f>IF(Tableau1[[#This Row],[Régimes récoltés]]&gt;=60,1,0)</f>
        <v>1</v>
      </c>
      <c r="M34" s="15">
        <f>IF(Tableau1[[#This Row],[Régimes récoltés]]&gt;60,Tableau1[[#This Row],[Régimes récoltés]]-60,0)</f>
        <v>58</v>
      </c>
      <c r="N34" s="15">
        <f>IF(ISBLANK(Tableau1[[#This Row],[Date]]),"",+IF(Tableau1[[#This Row],[Régimes récoltés]]&lt;60,0,1000))</f>
        <v>1000</v>
      </c>
      <c r="O34" s="15">
        <f>IF(ISBLANK(Tableau1[[#This Row],[Date]]),"",IF(Tableau1[[#This Row],[Régimes récoltés]]&gt;60,(Tableau1[[#This Row],[Régimes récoltés]]-60)*40,0))</f>
        <v>2320</v>
      </c>
      <c r="P34" s="15">
        <f t="shared" si="0"/>
        <v>3320</v>
      </c>
      <c r="Q34" s="51" t="str">
        <f>IF(Tableau1[[#This Row],[Matricule]]&gt;1,IF(COUNTIF(Tableau1[DateMatricule],Tableau1[[#This Row],[DateMatricule]])&gt;1,"Doublon",""),"")</f>
        <v/>
      </c>
    </row>
    <row r="35" spans="1:17" x14ac:dyDescent="0.25">
      <c r="A35" s="11" t="str">
        <f>IF(Tableau1[[#This Row],[Date]]="","",VLOOKUP(Tableau1[[#This Row],[Semaine]],Listes!$A:$B,2,FALSE))</f>
        <v>Décembre</v>
      </c>
      <c r="B35" s="11">
        <f>IF(ISBLANK(Tableau1[[#This Row],[Date]]),"",INT((Tableau1[[#This Row],[Date]]-SUM(MOD(DATE(YEAR(Tableau1[[#This Row],[Date]]-MOD(Tableau1[[#This Row],[Date]]-2,7)+3),1,2),{1E+99;7})*{1;-1})+5)/7))</f>
        <v>47</v>
      </c>
      <c r="C35" s="11" t="e">
        <f>IF(ISBLANK(Tableau1[[#This Row],[Matricule]]),"",VLOOKUP(Tableau1[[#This Row],[Matricule]],#REF!,2,FALSE))</f>
        <v>#REF!</v>
      </c>
      <c r="D35" s="11" t="e">
        <f>IF(ISBLANK(Tableau1[[#This Row],[Matricule]]),"",VLOOKUP(Tableau1[[#This Row],[Matricule]],#REF!,3,FALSE))</f>
        <v>#REF!</v>
      </c>
      <c r="E35" s="11" t="str">
        <f>CONCATENATE(Tableau1[[#This Row],[Matricule]],Tableau1[[#This Row],[Date]])</f>
        <v>76062343061</v>
      </c>
      <c r="F35" s="25">
        <v>43061</v>
      </c>
      <c r="G35">
        <v>1</v>
      </c>
      <c r="H35">
        <v>2</v>
      </c>
      <c r="I35">
        <v>760623</v>
      </c>
      <c r="J35">
        <v>105</v>
      </c>
      <c r="K35" s="35">
        <f>IF(Tableau1[[#This Row],[Régimes récoltés]]&gt;0,1,0)</f>
        <v>1</v>
      </c>
      <c r="L35" s="15">
        <f>IF(Tableau1[[#This Row],[Régimes récoltés]]&gt;=60,1,0)</f>
        <v>1</v>
      </c>
      <c r="M35" s="15">
        <f>IF(Tableau1[[#This Row],[Régimes récoltés]]&gt;60,Tableau1[[#This Row],[Régimes récoltés]]-60,0)</f>
        <v>45</v>
      </c>
      <c r="N35" s="15">
        <f>IF(ISBLANK(Tableau1[[#This Row],[Date]]),"",+IF(Tableau1[[#This Row],[Régimes récoltés]]&lt;60,0,1000))</f>
        <v>1000</v>
      </c>
      <c r="O35" s="15">
        <f>IF(ISBLANK(Tableau1[[#This Row],[Date]]),"",IF(Tableau1[[#This Row],[Régimes récoltés]]&gt;60,(Tableau1[[#This Row],[Régimes récoltés]]-60)*40,0))</f>
        <v>1800</v>
      </c>
      <c r="P35" s="15">
        <f t="shared" si="0"/>
        <v>2800</v>
      </c>
      <c r="Q35" s="51" t="str">
        <f>IF(Tableau1[[#This Row],[Matricule]]&gt;1,IF(COUNTIF(Tableau1[DateMatricule],Tableau1[[#This Row],[DateMatricule]])&gt;1,"Doublon",""),"")</f>
        <v/>
      </c>
    </row>
    <row r="36" spans="1:17" x14ac:dyDescent="0.25">
      <c r="A36" s="11" t="str">
        <f>IF(Tableau1[[#This Row],[Date]]="","",VLOOKUP(Tableau1[[#This Row],[Semaine]],Listes!$A:$B,2,FALSE))</f>
        <v>Décembre</v>
      </c>
      <c r="B36" s="11">
        <f>IF(ISBLANK(Tableau1[[#This Row],[Date]]),"",INT((Tableau1[[#This Row],[Date]]-SUM(MOD(DATE(YEAR(Tableau1[[#This Row],[Date]]-MOD(Tableau1[[#This Row],[Date]]-2,7)+3),1,2),{1E+99;7})*{1;-1})+5)/7))</f>
        <v>47</v>
      </c>
      <c r="C36" s="11" t="e">
        <f>IF(ISBLANK(Tableau1[[#This Row],[Matricule]]),"",VLOOKUP(Tableau1[[#This Row],[Matricule]],#REF!,2,FALSE))</f>
        <v>#REF!</v>
      </c>
      <c r="D36" s="11" t="e">
        <f>IF(ISBLANK(Tableau1[[#This Row],[Matricule]]),"",VLOOKUP(Tableau1[[#This Row],[Matricule]],#REF!,3,FALSE))</f>
        <v>#REF!</v>
      </c>
      <c r="E36" s="11" t="str">
        <f>CONCATENATE(Tableau1[[#This Row],[Matricule]],Tableau1[[#This Row],[Date]])</f>
        <v>76077843061</v>
      </c>
      <c r="F36" s="25">
        <v>43061</v>
      </c>
      <c r="G36">
        <v>1</v>
      </c>
      <c r="H36">
        <v>2</v>
      </c>
      <c r="I36">
        <v>760778</v>
      </c>
      <c r="J36">
        <v>106</v>
      </c>
      <c r="K36" s="35">
        <f>IF(Tableau1[[#This Row],[Régimes récoltés]]&gt;0,1,0)</f>
        <v>1</v>
      </c>
      <c r="L36" s="15">
        <f>IF(Tableau1[[#This Row],[Régimes récoltés]]&gt;=60,1,0)</f>
        <v>1</v>
      </c>
      <c r="M36" s="15">
        <f>IF(Tableau1[[#This Row],[Régimes récoltés]]&gt;60,Tableau1[[#This Row],[Régimes récoltés]]-60,0)</f>
        <v>46</v>
      </c>
      <c r="N36" s="15">
        <f>IF(ISBLANK(Tableau1[[#This Row],[Date]]),"",+IF(Tableau1[[#This Row],[Régimes récoltés]]&lt;60,0,1000))</f>
        <v>1000</v>
      </c>
      <c r="O36" s="15">
        <f>IF(ISBLANK(Tableau1[[#This Row],[Date]]),"",IF(Tableau1[[#This Row],[Régimes récoltés]]&gt;60,(Tableau1[[#This Row],[Régimes récoltés]]-60)*40,0))</f>
        <v>1840</v>
      </c>
      <c r="P36" s="15">
        <f t="shared" si="0"/>
        <v>2840</v>
      </c>
      <c r="Q36" s="51" t="str">
        <f>IF(Tableau1[[#This Row],[Matricule]]&gt;1,IF(COUNTIF(Tableau1[DateMatricule],Tableau1[[#This Row],[DateMatricule]])&gt;1,"Doublon",""),"")</f>
        <v/>
      </c>
    </row>
    <row r="37" spans="1:17" x14ac:dyDescent="0.25">
      <c r="A37" s="11" t="str">
        <f>IF(Tableau1[[#This Row],[Date]]="","",VLOOKUP(Tableau1[[#This Row],[Semaine]],Listes!$A:$B,2,FALSE))</f>
        <v>Décembre</v>
      </c>
      <c r="B37" s="11">
        <f>IF(ISBLANK(Tableau1[[#This Row],[Date]]),"",INT((Tableau1[[#This Row],[Date]]-SUM(MOD(DATE(YEAR(Tableau1[[#This Row],[Date]]-MOD(Tableau1[[#This Row],[Date]]-2,7)+3),1,2),{1E+99;7})*{1;-1})+5)/7))</f>
        <v>47</v>
      </c>
      <c r="C37" s="11" t="e">
        <f>IF(ISBLANK(Tableau1[[#This Row],[Matricule]]),"",VLOOKUP(Tableau1[[#This Row],[Matricule]],#REF!,2,FALSE))</f>
        <v>#REF!</v>
      </c>
      <c r="D37" s="11" t="e">
        <f>IF(ISBLANK(Tableau1[[#This Row],[Matricule]]),"",VLOOKUP(Tableau1[[#This Row],[Matricule]],#REF!,3,FALSE))</f>
        <v>#REF!</v>
      </c>
      <c r="E37" s="11" t="str">
        <f>CONCATENATE(Tableau1[[#This Row],[Matricule]],Tableau1[[#This Row],[Date]])</f>
        <v>76100043061</v>
      </c>
      <c r="F37" s="25">
        <v>43061</v>
      </c>
      <c r="G37">
        <v>1</v>
      </c>
      <c r="H37">
        <v>3</v>
      </c>
      <c r="I37">
        <v>761000</v>
      </c>
      <c r="J37">
        <v>100</v>
      </c>
      <c r="K37" s="35">
        <f>IF(Tableau1[[#This Row],[Régimes récoltés]]&gt;0,1,0)</f>
        <v>1</v>
      </c>
      <c r="L37" s="15">
        <f>IF(Tableau1[[#This Row],[Régimes récoltés]]&gt;=60,1,0)</f>
        <v>1</v>
      </c>
      <c r="M37" s="15">
        <f>IF(Tableau1[[#This Row],[Régimes récoltés]]&gt;60,Tableau1[[#This Row],[Régimes récoltés]]-60,0)</f>
        <v>40</v>
      </c>
      <c r="N37" s="15">
        <f>IF(ISBLANK(Tableau1[[#This Row],[Date]]),"",+IF(Tableau1[[#This Row],[Régimes récoltés]]&lt;60,0,1000))</f>
        <v>1000</v>
      </c>
      <c r="O37" s="15">
        <f>IF(ISBLANK(Tableau1[[#This Row],[Date]]),"",IF(Tableau1[[#This Row],[Régimes récoltés]]&gt;60,(Tableau1[[#This Row],[Régimes récoltés]]-60)*40,0))</f>
        <v>1600</v>
      </c>
      <c r="P37" s="15">
        <f t="shared" si="0"/>
        <v>2600</v>
      </c>
      <c r="Q37" s="51" t="str">
        <f>IF(Tableau1[[#This Row],[Matricule]]&gt;1,IF(COUNTIF(Tableau1[DateMatricule],Tableau1[[#This Row],[DateMatricule]])&gt;1,"Doublon",""),"")</f>
        <v/>
      </c>
    </row>
    <row r="38" spans="1:17" x14ac:dyDescent="0.25">
      <c r="A38" s="11" t="str">
        <f>IF(Tableau1[[#This Row],[Date]]="","",VLOOKUP(Tableau1[[#This Row],[Semaine]],Listes!$A:$B,2,FALSE))</f>
        <v>Décembre</v>
      </c>
      <c r="B38" s="11">
        <f>IF(ISBLANK(Tableau1[[#This Row],[Date]]),"",INT((Tableau1[[#This Row],[Date]]-SUM(MOD(DATE(YEAR(Tableau1[[#This Row],[Date]]-MOD(Tableau1[[#This Row],[Date]]-2,7)+3),1,2),{1E+99;7})*{1;-1})+5)/7))</f>
        <v>47</v>
      </c>
      <c r="C38" s="11" t="e">
        <f>IF(ISBLANK(Tableau1[[#This Row],[Matricule]]),"",VLOOKUP(Tableau1[[#This Row],[Matricule]],#REF!,2,FALSE))</f>
        <v>#REF!</v>
      </c>
      <c r="D38" s="11" t="e">
        <f>IF(ISBLANK(Tableau1[[#This Row],[Matricule]]),"",VLOOKUP(Tableau1[[#This Row],[Matricule]],#REF!,3,FALSE))</f>
        <v>#REF!</v>
      </c>
      <c r="E38" s="11" t="str">
        <f>CONCATENATE(Tableau1[[#This Row],[Matricule]],Tableau1[[#This Row],[Date]])</f>
        <v>92540843061</v>
      </c>
      <c r="F38" s="25">
        <v>43061</v>
      </c>
      <c r="G38">
        <v>1</v>
      </c>
      <c r="H38">
        <v>3</v>
      </c>
      <c r="I38">
        <v>925408</v>
      </c>
      <c r="J38">
        <v>101</v>
      </c>
      <c r="K38" s="35">
        <f>IF(Tableau1[[#This Row],[Régimes récoltés]]&gt;0,1,0)</f>
        <v>1</v>
      </c>
      <c r="L38" s="15">
        <f>IF(Tableau1[[#This Row],[Régimes récoltés]]&gt;=60,1,0)</f>
        <v>1</v>
      </c>
      <c r="M38" s="15">
        <f>IF(Tableau1[[#This Row],[Régimes récoltés]]&gt;60,Tableau1[[#This Row],[Régimes récoltés]]-60,0)</f>
        <v>41</v>
      </c>
      <c r="N38" s="15">
        <f>IF(ISBLANK(Tableau1[[#This Row],[Date]]),"",+IF(Tableau1[[#This Row],[Régimes récoltés]]&lt;60,0,1000))</f>
        <v>1000</v>
      </c>
      <c r="O38" s="15">
        <f>IF(ISBLANK(Tableau1[[#This Row],[Date]]),"",IF(Tableau1[[#This Row],[Régimes récoltés]]&gt;60,(Tableau1[[#This Row],[Régimes récoltés]]-60)*40,0))</f>
        <v>1640</v>
      </c>
      <c r="P38" s="15">
        <f t="shared" si="0"/>
        <v>2640</v>
      </c>
      <c r="Q38" s="51" t="str">
        <f>IF(Tableau1[[#This Row],[Matricule]]&gt;1,IF(COUNTIF(Tableau1[DateMatricule],Tableau1[[#This Row],[DateMatricule]])&gt;1,"Doublon",""),"")</f>
        <v/>
      </c>
    </row>
    <row r="39" spans="1:17" x14ac:dyDescent="0.25">
      <c r="A39" s="11" t="str">
        <f>IF(Tableau1[[#This Row],[Date]]="","",VLOOKUP(Tableau1[[#This Row],[Semaine]],Listes!$A:$B,2,FALSE))</f>
        <v>Décembre</v>
      </c>
      <c r="B39" s="11">
        <f>IF(ISBLANK(Tableau1[[#This Row],[Date]]),"",INT((Tableau1[[#This Row],[Date]]-SUM(MOD(DATE(YEAR(Tableau1[[#This Row],[Date]]-MOD(Tableau1[[#This Row],[Date]]-2,7)+3),1,2),{1E+99;7})*{1;-1})+5)/7))</f>
        <v>47</v>
      </c>
      <c r="C39" s="11" t="e">
        <f>IF(ISBLANK(Tableau1[[#This Row],[Matricule]]),"",VLOOKUP(Tableau1[[#This Row],[Matricule]],#REF!,2,FALSE))</f>
        <v>#REF!</v>
      </c>
      <c r="D39" s="11" t="e">
        <f>IF(ISBLANK(Tableau1[[#This Row],[Matricule]]),"",VLOOKUP(Tableau1[[#This Row],[Matricule]],#REF!,3,FALSE))</f>
        <v>#REF!</v>
      </c>
      <c r="E39" s="11" t="str">
        <f>CONCATENATE(Tableau1[[#This Row],[Matricule]],Tableau1[[#This Row],[Date]])</f>
        <v>92520943061</v>
      </c>
      <c r="F39" s="25">
        <v>43061</v>
      </c>
      <c r="G39">
        <v>2</v>
      </c>
      <c r="H39">
        <v>1</v>
      </c>
      <c r="I39">
        <v>925209</v>
      </c>
      <c r="J39">
        <v>115</v>
      </c>
      <c r="K39" s="35">
        <f>IF(Tableau1[[#This Row],[Régimes récoltés]]&gt;0,1,0)</f>
        <v>1</v>
      </c>
      <c r="L39" s="15">
        <f>IF(Tableau1[[#This Row],[Régimes récoltés]]&gt;=60,1,0)</f>
        <v>1</v>
      </c>
      <c r="M39" s="15">
        <f>IF(Tableau1[[#This Row],[Régimes récoltés]]&gt;60,Tableau1[[#This Row],[Régimes récoltés]]-60,0)</f>
        <v>55</v>
      </c>
      <c r="N39" s="15">
        <f>IF(ISBLANK(Tableau1[[#This Row],[Date]]),"",+IF(Tableau1[[#This Row],[Régimes récoltés]]&lt;60,0,1000))</f>
        <v>1000</v>
      </c>
      <c r="O39" s="15">
        <f>IF(ISBLANK(Tableau1[[#This Row],[Date]]),"",IF(Tableau1[[#This Row],[Régimes récoltés]]&gt;60,(Tableau1[[#This Row],[Régimes récoltés]]-60)*40,0))</f>
        <v>2200</v>
      </c>
      <c r="P39" s="15">
        <f t="shared" si="0"/>
        <v>3200</v>
      </c>
      <c r="Q39" s="51" t="str">
        <f>IF(Tableau1[[#This Row],[Matricule]]&gt;1,IF(COUNTIF(Tableau1[DateMatricule],Tableau1[[#This Row],[DateMatricule]])&gt;1,"Doublon",""),"")</f>
        <v/>
      </c>
    </row>
    <row r="40" spans="1:17" x14ac:dyDescent="0.25">
      <c r="A40" s="11" t="str">
        <f>IF(Tableau1[[#This Row],[Date]]="","",VLOOKUP(Tableau1[[#This Row],[Semaine]],Listes!$A:$B,2,FALSE))</f>
        <v>Décembre</v>
      </c>
      <c r="B40" s="11">
        <f>IF(ISBLANK(Tableau1[[#This Row],[Date]]),"",INT((Tableau1[[#This Row],[Date]]-SUM(MOD(DATE(YEAR(Tableau1[[#This Row],[Date]]-MOD(Tableau1[[#This Row],[Date]]-2,7)+3),1,2),{1E+99;7})*{1;-1})+5)/7))</f>
        <v>47</v>
      </c>
      <c r="C40" s="11" t="e">
        <f>IF(ISBLANK(Tableau1[[#This Row],[Matricule]]),"",VLOOKUP(Tableau1[[#This Row],[Matricule]],#REF!,2,FALSE))</f>
        <v>#REF!</v>
      </c>
      <c r="D40" s="11" t="e">
        <f>IF(ISBLANK(Tableau1[[#This Row],[Matricule]]),"",VLOOKUP(Tableau1[[#This Row],[Matricule]],#REF!,3,FALSE))</f>
        <v>#REF!</v>
      </c>
      <c r="E40" s="11" t="str">
        <f>CONCATENATE(Tableau1[[#This Row],[Matricule]],Tableau1[[#This Row],[Date]])</f>
        <v>76062043061</v>
      </c>
      <c r="F40" s="25">
        <v>43061</v>
      </c>
      <c r="G40">
        <v>2</v>
      </c>
      <c r="H40">
        <v>1</v>
      </c>
      <c r="I40">
        <v>760620</v>
      </c>
      <c r="J40">
        <v>115</v>
      </c>
      <c r="K40" s="35">
        <f>IF(Tableau1[[#This Row],[Régimes récoltés]]&gt;0,1,0)</f>
        <v>1</v>
      </c>
      <c r="L40" s="15">
        <f>IF(Tableau1[[#This Row],[Régimes récoltés]]&gt;=60,1,0)</f>
        <v>1</v>
      </c>
      <c r="M40" s="15">
        <f>IF(Tableau1[[#This Row],[Régimes récoltés]]&gt;60,Tableau1[[#This Row],[Régimes récoltés]]-60,0)</f>
        <v>55</v>
      </c>
      <c r="N40" s="15">
        <f>IF(ISBLANK(Tableau1[[#This Row],[Date]]),"",+IF(Tableau1[[#This Row],[Régimes récoltés]]&lt;60,0,1000))</f>
        <v>1000</v>
      </c>
      <c r="O40" s="15">
        <f>IF(ISBLANK(Tableau1[[#This Row],[Date]]),"",IF(Tableau1[[#This Row],[Régimes récoltés]]&gt;60,(Tableau1[[#This Row],[Régimes récoltés]]-60)*40,0))</f>
        <v>2200</v>
      </c>
      <c r="P40" s="15">
        <f t="shared" si="0"/>
        <v>3200</v>
      </c>
      <c r="Q40" s="51" t="str">
        <f>IF(Tableau1[[#This Row],[Matricule]]&gt;1,IF(COUNTIF(Tableau1[DateMatricule],Tableau1[[#This Row],[DateMatricule]])&gt;1,"Doublon",""),"")</f>
        <v/>
      </c>
    </row>
    <row r="41" spans="1:17" x14ac:dyDescent="0.25">
      <c r="A41" s="11" t="str">
        <f>IF(Tableau1[[#This Row],[Date]]="","",VLOOKUP(Tableau1[[#This Row],[Semaine]],Listes!$A:$B,2,FALSE))</f>
        <v>Décembre</v>
      </c>
      <c r="B41" s="11">
        <f>IF(ISBLANK(Tableau1[[#This Row],[Date]]),"",INT((Tableau1[[#This Row],[Date]]-SUM(MOD(DATE(YEAR(Tableau1[[#This Row],[Date]]-MOD(Tableau1[[#This Row],[Date]]-2,7)+3),1,2),{1E+99;7})*{1;-1})+5)/7))</f>
        <v>47</v>
      </c>
      <c r="C41" s="11" t="e">
        <f>IF(ISBLANK(Tableau1[[#This Row],[Matricule]]),"",VLOOKUP(Tableau1[[#This Row],[Matricule]],#REF!,2,FALSE))</f>
        <v>#REF!</v>
      </c>
      <c r="D41" s="11" t="e">
        <f>IF(ISBLANK(Tableau1[[#This Row],[Matricule]]),"",VLOOKUP(Tableau1[[#This Row],[Matricule]],#REF!,3,FALSE))</f>
        <v>#REF!</v>
      </c>
      <c r="E41" s="11" t="str">
        <f>CONCATENATE(Tableau1[[#This Row],[Matricule]],Tableau1[[#This Row],[Date]])</f>
        <v>76077043061</v>
      </c>
      <c r="F41" s="25">
        <v>43061</v>
      </c>
      <c r="G41">
        <v>2</v>
      </c>
      <c r="H41">
        <v>2</v>
      </c>
      <c r="I41">
        <v>760770</v>
      </c>
      <c r="J41">
        <v>116</v>
      </c>
      <c r="K41" s="35">
        <f>IF(Tableau1[[#This Row],[Régimes récoltés]]&gt;0,1,0)</f>
        <v>1</v>
      </c>
      <c r="L41" s="15">
        <f>IF(Tableau1[[#This Row],[Régimes récoltés]]&gt;=60,1,0)</f>
        <v>1</v>
      </c>
      <c r="M41" s="15">
        <f>IF(Tableau1[[#This Row],[Régimes récoltés]]&gt;60,Tableau1[[#This Row],[Régimes récoltés]]-60,0)</f>
        <v>56</v>
      </c>
      <c r="N41" s="15">
        <f>IF(ISBLANK(Tableau1[[#This Row],[Date]]),"",+IF(Tableau1[[#This Row],[Régimes récoltés]]&lt;60,0,1000))</f>
        <v>1000</v>
      </c>
      <c r="O41" s="15">
        <f>IF(ISBLANK(Tableau1[[#This Row],[Date]]),"",IF(Tableau1[[#This Row],[Régimes récoltés]]&gt;60,(Tableau1[[#This Row],[Régimes récoltés]]-60)*40,0))</f>
        <v>2240</v>
      </c>
      <c r="P41" s="15">
        <f t="shared" si="0"/>
        <v>3240</v>
      </c>
      <c r="Q41" s="51" t="str">
        <f>IF(Tableau1[[#This Row],[Matricule]]&gt;1,IF(COUNTIF(Tableau1[DateMatricule],Tableau1[[#This Row],[DateMatricule]])&gt;1,"Doublon",""),"")</f>
        <v/>
      </c>
    </row>
    <row r="42" spans="1:17" x14ac:dyDescent="0.25">
      <c r="A42" s="11" t="str">
        <f>IF(Tableau1[[#This Row],[Date]]="","",VLOOKUP(Tableau1[[#This Row],[Semaine]],Listes!$A:$B,2,FALSE))</f>
        <v>Décembre</v>
      </c>
      <c r="B42" s="11">
        <f>IF(ISBLANK(Tableau1[[#This Row],[Date]]),"",INT((Tableau1[[#This Row],[Date]]-SUM(MOD(DATE(YEAR(Tableau1[[#This Row],[Date]]-MOD(Tableau1[[#This Row],[Date]]-2,7)+3),1,2),{1E+99;7})*{1;-1})+5)/7))</f>
        <v>47</v>
      </c>
      <c r="C42" s="11" t="e">
        <f>IF(ISBLANK(Tableau1[[#This Row],[Matricule]]),"",VLOOKUP(Tableau1[[#This Row],[Matricule]],#REF!,2,FALSE))</f>
        <v>#REF!</v>
      </c>
      <c r="D42" s="11" t="e">
        <f>IF(ISBLANK(Tableau1[[#This Row],[Matricule]]),"",VLOOKUP(Tableau1[[#This Row],[Matricule]],#REF!,3,FALSE))</f>
        <v>#REF!</v>
      </c>
      <c r="E42" s="11" t="str">
        <f>CONCATENATE(Tableau1[[#This Row],[Matricule]],Tableau1[[#This Row],[Date]])</f>
        <v>76078143061</v>
      </c>
      <c r="F42" s="25">
        <v>43061</v>
      </c>
      <c r="G42">
        <v>2</v>
      </c>
      <c r="H42">
        <v>2</v>
      </c>
      <c r="I42">
        <v>760781</v>
      </c>
      <c r="J42">
        <v>116</v>
      </c>
      <c r="K42" s="35">
        <f>IF(Tableau1[[#This Row],[Régimes récoltés]]&gt;0,1,0)</f>
        <v>1</v>
      </c>
      <c r="L42" s="15">
        <f>IF(Tableau1[[#This Row],[Régimes récoltés]]&gt;=60,1,0)</f>
        <v>1</v>
      </c>
      <c r="M42" s="15">
        <f>IF(Tableau1[[#This Row],[Régimes récoltés]]&gt;60,Tableau1[[#This Row],[Régimes récoltés]]-60,0)</f>
        <v>56</v>
      </c>
      <c r="N42" s="15">
        <f>IF(ISBLANK(Tableau1[[#This Row],[Date]]),"",+IF(Tableau1[[#This Row],[Régimes récoltés]]&lt;60,0,1000))</f>
        <v>1000</v>
      </c>
      <c r="O42" s="15">
        <f>IF(ISBLANK(Tableau1[[#This Row],[Date]]),"",IF(Tableau1[[#This Row],[Régimes récoltés]]&gt;60,(Tableau1[[#This Row],[Régimes récoltés]]-60)*40,0))</f>
        <v>2240</v>
      </c>
      <c r="P42" s="15">
        <f t="shared" si="0"/>
        <v>3240</v>
      </c>
      <c r="Q42" s="51" t="str">
        <f>IF(Tableau1[[#This Row],[Matricule]]&gt;1,IF(COUNTIF(Tableau1[DateMatricule],Tableau1[[#This Row],[DateMatricule]])&gt;1,"Doublon",""),"")</f>
        <v/>
      </c>
    </row>
    <row r="43" spans="1:17" x14ac:dyDescent="0.25">
      <c r="A43" s="11" t="str">
        <f>IF(Tableau1[[#This Row],[Date]]="","",VLOOKUP(Tableau1[[#This Row],[Semaine]],Listes!$A:$B,2,FALSE))</f>
        <v>Décembre</v>
      </c>
      <c r="B43" s="11">
        <f>IF(ISBLANK(Tableau1[[#This Row],[Date]]),"",INT((Tableau1[[#This Row],[Date]]-SUM(MOD(DATE(YEAR(Tableau1[[#This Row],[Date]]-MOD(Tableau1[[#This Row],[Date]]-2,7)+3),1,2),{1E+99;7})*{1;-1})+5)/7))</f>
        <v>47</v>
      </c>
      <c r="C43" s="11" t="e">
        <f>IF(ISBLANK(Tableau1[[#This Row],[Matricule]]),"",VLOOKUP(Tableau1[[#This Row],[Matricule]],#REF!,2,FALSE))</f>
        <v>#REF!</v>
      </c>
      <c r="D43" s="11" t="e">
        <f>IF(ISBLANK(Tableau1[[#This Row],[Matricule]]),"",VLOOKUP(Tableau1[[#This Row],[Matricule]],#REF!,3,FALSE))</f>
        <v>#REF!</v>
      </c>
      <c r="E43" s="11" t="str">
        <f>CONCATENATE(Tableau1[[#This Row],[Matricule]],Tableau1[[#This Row],[Date]])</f>
        <v>76100743061</v>
      </c>
      <c r="F43" s="25">
        <v>43061</v>
      </c>
      <c r="G43">
        <v>2</v>
      </c>
      <c r="H43">
        <v>3</v>
      </c>
      <c r="I43">
        <v>761007</v>
      </c>
      <c r="J43">
        <v>93</v>
      </c>
      <c r="K43" s="35">
        <f>IF(Tableau1[[#This Row],[Régimes récoltés]]&gt;0,1,0)</f>
        <v>1</v>
      </c>
      <c r="L43" s="15">
        <f>IF(Tableau1[[#This Row],[Régimes récoltés]]&gt;=60,1,0)</f>
        <v>1</v>
      </c>
      <c r="M43" s="15">
        <f>IF(Tableau1[[#This Row],[Régimes récoltés]]&gt;60,Tableau1[[#This Row],[Régimes récoltés]]-60,0)</f>
        <v>33</v>
      </c>
      <c r="N43" s="15">
        <f>IF(ISBLANK(Tableau1[[#This Row],[Date]]),"",+IF(Tableau1[[#This Row],[Régimes récoltés]]&lt;60,0,1000))</f>
        <v>1000</v>
      </c>
      <c r="O43" s="15">
        <f>IF(ISBLANK(Tableau1[[#This Row],[Date]]),"",IF(Tableau1[[#This Row],[Régimes récoltés]]&gt;60,(Tableau1[[#This Row],[Régimes récoltés]]-60)*40,0))</f>
        <v>1320</v>
      </c>
      <c r="P43" s="15">
        <f t="shared" si="0"/>
        <v>2320</v>
      </c>
      <c r="Q43" s="51" t="str">
        <f>IF(Tableau1[[#This Row],[Matricule]]&gt;1,IF(COUNTIF(Tableau1[DateMatricule],Tableau1[[#This Row],[DateMatricule]])&gt;1,"Doublon",""),"")</f>
        <v/>
      </c>
    </row>
    <row r="44" spans="1:17" x14ac:dyDescent="0.25">
      <c r="A44" s="11" t="str">
        <f>IF(Tableau1[[#This Row],[Date]]="","",VLOOKUP(Tableau1[[#This Row],[Semaine]],Listes!$A:$B,2,FALSE))</f>
        <v>Décembre</v>
      </c>
      <c r="B44" s="11">
        <f>IF(ISBLANK(Tableau1[[#This Row],[Date]]),"",INT((Tableau1[[#This Row],[Date]]-SUM(MOD(DATE(YEAR(Tableau1[[#This Row],[Date]]-MOD(Tableau1[[#This Row],[Date]]-2,7)+3),1,2),{1E+99;7})*{1;-1})+5)/7))</f>
        <v>47</v>
      </c>
      <c r="C44" s="11" t="e">
        <f>IF(ISBLANK(Tableau1[[#This Row],[Matricule]]),"",VLOOKUP(Tableau1[[#This Row],[Matricule]],#REF!,2,FALSE))</f>
        <v>#REF!</v>
      </c>
      <c r="D44" s="11" t="e">
        <f>IF(ISBLANK(Tableau1[[#This Row],[Matricule]]),"",VLOOKUP(Tableau1[[#This Row],[Matricule]],#REF!,3,FALSE))</f>
        <v>#REF!</v>
      </c>
      <c r="E44" s="11" t="str">
        <f>CONCATENATE(Tableau1[[#This Row],[Matricule]],Tableau1[[#This Row],[Date]])</f>
        <v>76077743061</v>
      </c>
      <c r="F44" s="25">
        <v>43061</v>
      </c>
      <c r="G44">
        <v>2</v>
      </c>
      <c r="H44">
        <v>3</v>
      </c>
      <c r="I44">
        <v>760777</v>
      </c>
      <c r="J44">
        <v>93</v>
      </c>
      <c r="K44" s="35">
        <f>IF(Tableau1[[#This Row],[Régimes récoltés]]&gt;0,1,0)</f>
        <v>1</v>
      </c>
      <c r="L44" s="15">
        <f>IF(Tableau1[[#This Row],[Régimes récoltés]]&gt;=60,1,0)</f>
        <v>1</v>
      </c>
      <c r="M44" s="15">
        <f>IF(Tableau1[[#This Row],[Régimes récoltés]]&gt;60,Tableau1[[#This Row],[Régimes récoltés]]-60,0)</f>
        <v>33</v>
      </c>
      <c r="N44" s="15">
        <f>IF(ISBLANK(Tableau1[[#This Row],[Date]]),"",+IF(Tableau1[[#This Row],[Régimes récoltés]]&lt;60,0,1000))</f>
        <v>1000</v>
      </c>
      <c r="O44" s="15">
        <f>IF(ISBLANK(Tableau1[[#This Row],[Date]]),"",IF(Tableau1[[#This Row],[Régimes récoltés]]&gt;60,(Tableau1[[#This Row],[Régimes récoltés]]-60)*40,0))</f>
        <v>1320</v>
      </c>
      <c r="P44" s="15">
        <f t="shared" si="0"/>
        <v>2320</v>
      </c>
      <c r="Q44" s="51" t="str">
        <f>IF(Tableau1[[#This Row],[Matricule]]&gt;1,IF(COUNTIF(Tableau1[DateMatricule],Tableau1[[#This Row],[DateMatricule]])&gt;1,"Doublon",""),"")</f>
        <v/>
      </c>
    </row>
    <row r="45" spans="1:17" x14ac:dyDescent="0.25">
      <c r="A45" s="11" t="str">
        <f>IF(Tableau1[[#This Row],[Date]]="","",VLOOKUP(Tableau1[[#This Row],[Semaine]],Listes!$A:$B,2,FALSE))</f>
        <v>Décembre</v>
      </c>
      <c r="B45" s="11">
        <f>IF(ISBLANK(Tableau1[[#This Row],[Date]]),"",INT((Tableau1[[#This Row],[Date]]-SUM(MOD(DATE(YEAR(Tableau1[[#This Row],[Date]]-MOD(Tableau1[[#This Row],[Date]]-2,7)+3),1,2),{1E+99;7})*{1;-1})+5)/7))</f>
        <v>47</v>
      </c>
      <c r="C45" s="11" t="e">
        <f>IF(ISBLANK(Tableau1[[#This Row],[Matricule]]),"",VLOOKUP(Tableau1[[#This Row],[Matricule]],#REF!,2,FALSE))</f>
        <v>#REF!</v>
      </c>
      <c r="D45" s="11" t="e">
        <f>IF(ISBLANK(Tableau1[[#This Row],[Matricule]]),"",VLOOKUP(Tableau1[[#This Row],[Matricule]],#REF!,3,FALSE))</f>
        <v>#REF!</v>
      </c>
      <c r="E45" s="11" t="str">
        <f>CONCATENATE(Tableau1[[#This Row],[Matricule]],Tableau1[[#This Row],[Date]])</f>
        <v>76077343061</v>
      </c>
      <c r="F45" s="25">
        <v>43061</v>
      </c>
      <c r="G45">
        <v>2</v>
      </c>
      <c r="H45">
        <v>4</v>
      </c>
      <c r="I45">
        <v>760773</v>
      </c>
      <c r="J45">
        <v>108</v>
      </c>
      <c r="K45" s="35">
        <f>IF(Tableau1[[#This Row],[Régimes récoltés]]&gt;0,1,0)</f>
        <v>1</v>
      </c>
      <c r="L45" s="15">
        <f>IF(Tableau1[[#This Row],[Régimes récoltés]]&gt;=60,1,0)</f>
        <v>1</v>
      </c>
      <c r="M45" s="15">
        <f>IF(Tableau1[[#This Row],[Régimes récoltés]]&gt;60,Tableau1[[#This Row],[Régimes récoltés]]-60,0)</f>
        <v>48</v>
      </c>
      <c r="N45" s="15">
        <f>IF(ISBLANK(Tableau1[[#This Row],[Date]]),"",+IF(Tableau1[[#This Row],[Régimes récoltés]]&lt;60,0,1000))</f>
        <v>1000</v>
      </c>
      <c r="O45" s="15">
        <f>IF(ISBLANK(Tableau1[[#This Row],[Date]]),"",IF(Tableau1[[#This Row],[Régimes récoltés]]&gt;60,(Tableau1[[#This Row],[Régimes récoltés]]-60)*40,0))</f>
        <v>1920</v>
      </c>
      <c r="P45" s="15">
        <f t="shared" si="0"/>
        <v>2920</v>
      </c>
      <c r="Q45" s="51" t="str">
        <f>IF(Tableau1[[#This Row],[Matricule]]&gt;1,IF(COUNTIF(Tableau1[DateMatricule],Tableau1[[#This Row],[DateMatricule]])&gt;1,"Doublon",""),"")</f>
        <v/>
      </c>
    </row>
    <row r="46" spans="1:17" x14ac:dyDescent="0.25">
      <c r="A46" s="11" t="str">
        <f>IF(Tableau1[[#This Row],[Date]]="","",VLOOKUP(Tableau1[[#This Row],[Semaine]],Listes!$A:$B,2,FALSE))</f>
        <v>Décembre</v>
      </c>
      <c r="B46" s="11">
        <f>IF(ISBLANK(Tableau1[[#This Row],[Date]]),"",INT((Tableau1[[#This Row],[Date]]-SUM(MOD(DATE(YEAR(Tableau1[[#This Row],[Date]]-MOD(Tableau1[[#This Row],[Date]]-2,7)+3),1,2),{1E+99;7})*{1;-1})+5)/7))</f>
        <v>47</v>
      </c>
      <c r="C46" s="11" t="e">
        <f>IF(ISBLANK(Tableau1[[#This Row],[Matricule]]),"",VLOOKUP(Tableau1[[#This Row],[Matricule]],#REF!,2,FALSE))</f>
        <v>#REF!</v>
      </c>
      <c r="D46" s="11" t="e">
        <f>IF(ISBLANK(Tableau1[[#This Row],[Matricule]]),"",VLOOKUP(Tableau1[[#This Row],[Matricule]],#REF!,3,FALSE))</f>
        <v>#REF!</v>
      </c>
      <c r="E46" s="11" t="str">
        <f>CONCATENATE(Tableau1[[#This Row],[Matricule]],Tableau1[[#This Row],[Date]])</f>
        <v>77541143061</v>
      </c>
      <c r="F46" s="25">
        <v>43061</v>
      </c>
      <c r="G46">
        <v>2</v>
      </c>
      <c r="H46">
        <v>4</v>
      </c>
      <c r="I46">
        <v>775411</v>
      </c>
      <c r="J46">
        <v>108</v>
      </c>
      <c r="K46" s="35">
        <f>IF(Tableau1[[#This Row],[Régimes récoltés]]&gt;0,1,0)</f>
        <v>1</v>
      </c>
      <c r="L46" s="15">
        <f>IF(Tableau1[[#This Row],[Régimes récoltés]]&gt;=60,1,0)</f>
        <v>1</v>
      </c>
      <c r="M46" s="15">
        <f>IF(Tableau1[[#This Row],[Régimes récoltés]]&gt;60,Tableau1[[#This Row],[Régimes récoltés]]-60,0)</f>
        <v>48</v>
      </c>
      <c r="N46" s="15">
        <f>IF(ISBLANK(Tableau1[[#This Row],[Date]]),"",+IF(Tableau1[[#This Row],[Régimes récoltés]]&lt;60,0,1000))</f>
        <v>1000</v>
      </c>
      <c r="O46" s="15">
        <f>IF(ISBLANK(Tableau1[[#This Row],[Date]]),"",IF(Tableau1[[#This Row],[Régimes récoltés]]&gt;60,(Tableau1[[#This Row],[Régimes récoltés]]-60)*40,0))</f>
        <v>1920</v>
      </c>
      <c r="P46" s="15">
        <f t="shared" si="0"/>
        <v>2920</v>
      </c>
      <c r="Q46" s="51" t="str">
        <f>IF(Tableau1[[#This Row],[Matricule]]&gt;1,IF(COUNTIF(Tableau1[DateMatricule],Tableau1[[#This Row],[DateMatricule]])&gt;1,"Doublon",""),"")</f>
        <v/>
      </c>
    </row>
    <row r="47" spans="1:17" x14ac:dyDescent="0.25">
      <c r="A47" s="11" t="str">
        <f>IF(Tableau1[[#This Row],[Date]]="","",VLOOKUP(Tableau1[[#This Row],[Semaine]],Listes!$A:$B,2,FALSE))</f>
        <v>Décembre</v>
      </c>
      <c r="B47" s="11">
        <f>IF(ISBLANK(Tableau1[[#This Row],[Date]]),"",INT((Tableau1[[#This Row],[Date]]-SUM(MOD(DATE(YEAR(Tableau1[[#This Row],[Date]]-MOD(Tableau1[[#This Row],[Date]]-2,7)+3),1,2),{1E+99;7})*{1;-1})+5)/7))</f>
        <v>47</v>
      </c>
      <c r="C47" s="11" t="e">
        <f>IF(ISBLANK(Tableau1[[#This Row],[Matricule]]),"",VLOOKUP(Tableau1[[#This Row],[Matricule]],#REF!,2,FALSE))</f>
        <v>#REF!</v>
      </c>
      <c r="D47" s="11" t="e">
        <f>IF(ISBLANK(Tableau1[[#This Row],[Matricule]]),"",VLOOKUP(Tableau1[[#This Row],[Matricule]],#REF!,3,FALSE))</f>
        <v>#REF!</v>
      </c>
      <c r="E47" s="11" t="str">
        <f>CONCATENATE(Tableau1[[#This Row],[Matricule]],Tableau1[[#This Row],[Date]])</f>
        <v>77520843062</v>
      </c>
      <c r="F47" s="3">
        <v>43062</v>
      </c>
      <c r="G47">
        <v>1</v>
      </c>
      <c r="H47">
        <v>1</v>
      </c>
      <c r="I47">
        <v>775208</v>
      </c>
      <c r="J47">
        <v>130</v>
      </c>
      <c r="K47" s="35">
        <f>IF(Tableau1[[#This Row],[Régimes récoltés]]&gt;0,1,0)</f>
        <v>1</v>
      </c>
      <c r="L47" s="15">
        <f>IF(Tableau1[[#This Row],[Régimes récoltés]]&gt;=60,1,0)</f>
        <v>1</v>
      </c>
      <c r="M47" s="15">
        <f>IF(Tableau1[[#This Row],[Régimes récoltés]]&gt;60,Tableau1[[#This Row],[Régimes récoltés]]-60,0)</f>
        <v>70</v>
      </c>
      <c r="N47" s="15">
        <f>IF(ISBLANK(Tableau1[[#This Row],[Date]]),"",+IF(Tableau1[[#This Row],[Régimes récoltés]]&lt;60,0,1000))</f>
        <v>1000</v>
      </c>
      <c r="O47" s="15">
        <f>IF(ISBLANK(Tableau1[[#This Row],[Date]]),"",IF(Tableau1[[#This Row],[Régimes récoltés]]&gt;60,(Tableau1[[#This Row],[Régimes récoltés]]-60)*40,0))</f>
        <v>2800</v>
      </c>
      <c r="P47" s="15">
        <f t="shared" si="0"/>
        <v>3800</v>
      </c>
      <c r="Q47" s="51" t="str">
        <f>IF(Tableau1[[#This Row],[Matricule]]&gt;1,IF(COUNTIF(Tableau1[DateMatricule],Tableau1[[#This Row],[DateMatricule]])&gt;1,"Doublon",""),"")</f>
        <v/>
      </c>
    </row>
    <row r="48" spans="1:17" x14ac:dyDescent="0.25">
      <c r="A48" s="11" t="str">
        <f>IF(Tableau1[[#This Row],[Date]]="","",VLOOKUP(Tableau1[[#This Row],[Semaine]],Listes!$A:$B,2,FALSE))</f>
        <v>Décembre</v>
      </c>
      <c r="B48" s="11">
        <f>IF(ISBLANK(Tableau1[[#This Row],[Date]]),"",INT((Tableau1[[#This Row],[Date]]-SUM(MOD(DATE(YEAR(Tableau1[[#This Row],[Date]]-MOD(Tableau1[[#This Row],[Date]]-2,7)+3),1,2),{1E+99;7})*{1;-1})+5)/7))</f>
        <v>47</v>
      </c>
      <c r="C48" s="11" t="e">
        <f>IF(ISBLANK(Tableau1[[#This Row],[Matricule]]),"",VLOOKUP(Tableau1[[#This Row],[Matricule]],#REF!,2,FALSE))</f>
        <v>#REF!</v>
      </c>
      <c r="D48" s="11" t="e">
        <f>IF(ISBLANK(Tableau1[[#This Row],[Matricule]]),"",VLOOKUP(Tableau1[[#This Row],[Matricule]],#REF!,3,FALSE))</f>
        <v>#REF!</v>
      </c>
      <c r="E48" s="11" t="str">
        <f>CONCATENATE(Tableau1[[#This Row],[Matricule]],Tableau1[[#This Row],[Date]])</f>
        <v>77541643062</v>
      </c>
      <c r="F48" s="25">
        <v>43062</v>
      </c>
      <c r="G48">
        <v>1</v>
      </c>
      <c r="H48">
        <v>1</v>
      </c>
      <c r="I48">
        <v>775416</v>
      </c>
      <c r="J48">
        <v>130</v>
      </c>
      <c r="K48" s="35">
        <f>IF(Tableau1[[#This Row],[Régimes récoltés]]&gt;0,1,0)</f>
        <v>1</v>
      </c>
      <c r="L48" s="15">
        <f>IF(Tableau1[[#This Row],[Régimes récoltés]]&gt;=60,1,0)</f>
        <v>1</v>
      </c>
      <c r="M48" s="15">
        <f>IF(Tableau1[[#This Row],[Régimes récoltés]]&gt;60,Tableau1[[#This Row],[Régimes récoltés]]-60,0)</f>
        <v>70</v>
      </c>
      <c r="N48" s="15">
        <f>IF(ISBLANK(Tableau1[[#This Row],[Date]]),"",+IF(Tableau1[[#This Row],[Régimes récoltés]]&lt;60,0,1000))</f>
        <v>1000</v>
      </c>
      <c r="O48" s="15">
        <f>IF(ISBLANK(Tableau1[[#This Row],[Date]]),"",IF(Tableau1[[#This Row],[Régimes récoltés]]&gt;60,(Tableau1[[#This Row],[Régimes récoltés]]-60)*40,0))</f>
        <v>2800</v>
      </c>
      <c r="P48" s="15">
        <f t="shared" si="0"/>
        <v>3800</v>
      </c>
      <c r="Q48" s="51" t="str">
        <f>IF(Tableau1[[#This Row],[Matricule]]&gt;1,IF(COUNTIF(Tableau1[DateMatricule],Tableau1[[#This Row],[DateMatricule]])&gt;1,"Doublon",""),"")</f>
        <v/>
      </c>
    </row>
    <row r="49" spans="1:17" x14ac:dyDescent="0.25">
      <c r="A49" s="11" t="str">
        <f>IF(Tableau1[[#This Row],[Date]]="","",VLOOKUP(Tableau1[[#This Row],[Semaine]],Listes!$A:$B,2,FALSE))</f>
        <v>Décembre</v>
      </c>
      <c r="B49" s="11">
        <f>IF(ISBLANK(Tableau1[[#This Row],[Date]]),"",INT((Tableau1[[#This Row],[Date]]-SUM(MOD(DATE(YEAR(Tableau1[[#This Row],[Date]]-MOD(Tableau1[[#This Row],[Date]]-2,7)+3),1,2),{1E+99;7})*{1;-1})+5)/7))</f>
        <v>47</v>
      </c>
      <c r="C49" s="11" t="e">
        <f>IF(ISBLANK(Tableau1[[#This Row],[Matricule]]),"",VLOOKUP(Tableau1[[#This Row],[Matricule]],#REF!,2,FALSE))</f>
        <v>#REF!</v>
      </c>
      <c r="D49" s="11" t="e">
        <f>IF(ISBLANK(Tableau1[[#This Row],[Matricule]]),"",VLOOKUP(Tableau1[[#This Row],[Matricule]],#REF!,3,FALSE))</f>
        <v>#REF!</v>
      </c>
      <c r="E49" s="11" t="str">
        <f>CONCATENATE(Tableau1[[#This Row],[Matricule]],Tableau1[[#This Row],[Date]])</f>
        <v>76062343062</v>
      </c>
      <c r="F49" s="25">
        <v>43062</v>
      </c>
      <c r="G49">
        <v>1</v>
      </c>
      <c r="H49">
        <v>2</v>
      </c>
      <c r="I49">
        <v>760623</v>
      </c>
      <c r="J49">
        <v>90</v>
      </c>
      <c r="K49" s="35">
        <f>IF(Tableau1[[#This Row],[Régimes récoltés]]&gt;0,1,0)</f>
        <v>1</v>
      </c>
      <c r="L49" s="15">
        <f>IF(Tableau1[[#This Row],[Régimes récoltés]]&gt;=60,1,0)</f>
        <v>1</v>
      </c>
      <c r="M49" s="15">
        <f>IF(Tableau1[[#This Row],[Régimes récoltés]]&gt;60,Tableau1[[#This Row],[Régimes récoltés]]-60,0)</f>
        <v>30</v>
      </c>
      <c r="N49" s="15">
        <f>IF(ISBLANK(Tableau1[[#This Row],[Date]]),"",+IF(Tableau1[[#This Row],[Régimes récoltés]]&lt;60,0,1000))</f>
        <v>1000</v>
      </c>
      <c r="O49" s="15">
        <f>IF(ISBLANK(Tableau1[[#This Row],[Date]]),"",IF(Tableau1[[#This Row],[Régimes récoltés]]&gt;60,(Tableau1[[#This Row],[Régimes récoltés]]-60)*40,0))</f>
        <v>1200</v>
      </c>
      <c r="P49" s="15">
        <f t="shared" si="0"/>
        <v>2200</v>
      </c>
      <c r="Q49" s="51" t="str">
        <f>IF(Tableau1[[#This Row],[Matricule]]&gt;1,IF(COUNTIF(Tableau1[DateMatricule],Tableau1[[#This Row],[DateMatricule]])&gt;1,"Doublon",""),"")</f>
        <v/>
      </c>
    </row>
    <row r="50" spans="1:17" x14ac:dyDescent="0.25">
      <c r="A50" s="11" t="str">
        <f>IF(Tableau1[[#This Row],[Date]]="","",VLOOKUP(Tableau1[[#This Row],[Semaine]],Listes!$A:$B,2,FALSE))</f>
        <v>Décembre</v>
      </c>
      <c r="B50" s="11">
        <f>IF(ISBLANK(Tableau1[[#This Row],[Date]]),"",INT((Tableau1[[#This Row],[Date]]-SUM(MOD(DATE(YEAR(Tableau1[[#This Row],[Date]]-MOD(Tableau1[[#This Row],[Date]]-2,7)+3),1,2),{1E+99;7})*{1;-1})+5)/7))</f>
        <v>47</v>
      </c>
      <c r="C50" s="11" t="e">
        <f>IF(ISBLANK(Tableau1[[#This Row],[Matricule]]),"",VLOOKUP(Tableau1[[#This Row],[Matricule]],#REF!,2,FALSE))</f>
        <v>#REF!</v>
      </c>
      <c r="D50" s="11" t="e">
        <f>IF(ISBLANK(Tableau1[[#This Row],[Matricule]]),"",VLOOKUP(Tableau1[[#This Row],[Matricule]],#REF!,3,FALSE))</f>
        <v>#REF!</v>
      </c>
      <c r="E50" s="11" t="str">
        <f>CONCATENATE(Tableau1[[#This Row],[Matricule]],Tableau1[[#This Row],[Date]])</f>
        <v>76077843062</v>
      </c>
      <c r="F50" s="25">
        <v>43062</v>
      </c>
      <c r="G50">
        <v>1</v>
      </c>
      <c r="H50">
        <v>2</v>
      </c>
      <c r="I50">
        <v>760778</v>
      </c>
      <c r="J50">
        <v>90</v>
      </c>
      <c r="K50" s="35">
        <f>IF(Tableau1[[#This Row],[Régimes récoltés]]&gt;0,1,0)</f>
        <v>1</v>
      </c>
      <c r="L50" s="15">
        <f>IF(Tableau1[[#This Row],[Régimes récoltés]]&gt;=60,1,0)</f>
        <v>1</v>
      </c>
      <c r="M50" s="15">
        <f>IF(Tableau1[[#This Row],[Régimes récoltés]]&gt;60,Tableau1[[#This Row],[Régimes récoltés]]-60,0)</f>
        <v>30</v>
      </c>
      <c r="N50" s="15">
        <f>IF(ISBLANK(Tableau1[[#This Row],[Date]]),"",+IF(Tableau1[[#This Row],[Régimes récoltés]]&lt;60,0,1000))</f>
        <v>1000</v>
      </c>
      <c r="O50" s="15">
        <f>IF(ISBLANK(Tableau1[[#This Row],[Date]]),"",IF(Tableau1[[#This Row],[Régimes récoltés]]&gt;60,(Tableau1[[#This Row],[Régimes récoltés]]-60)*40,0))</f>
        <v>1200</v>
      </c>
      <c r="P50" s="15">
        <f t="shared" si="0"/>
        <v>2200</v>
      </c>
      <c r="Q50" s="51" t="str">
        <f>IF(Tableau1[[#This Row],[Matricule]]&gt;1,IF(COUNTIF(Tableau1[DateMatricule],Tableau1[[#This Row],[DateMatricule]])&gt;1,"Doublon",""),"")</f>
        <v/>
      </c>
    </row>
    <row r="51" spans="1:17" x14ac:dyDescent="0.25">
      <c r="A51" s="11" t="str">
        <f>IF(Tableau1[[#This Row],[Date]]="","",VLOOKUP(Tableau1[[#This Row],[Semaine]],Listes!$A:$B,2,FALSE))</f>
        <v>Décembre</v>
      </c>
      <c r="B51" s="11">
        <f>IF(ISBLANK(Tableau1[[#This Row],[Date]]),"",INT((Tableau1[[#This Row],[Date]]-SUM(MOD(DATE(YEAR(Tableau1[[#This Row],[Date]]-MOD(Tableau1[[#This Row],[Date]]-2,7)+3),1,2),{1E+99;7})*{1;-1})+5)/7))</f>
        <v>47</v>
      </c>
      <c r="C51" s="11" t="e">
        <f>IF(ISBLANK(Tableau1[[#This Row],[Matricule]]),"",VLOOKUP(Tableau1[[#This Row],[Matricule]],#REF!,2,FALSE))</f>
        <v>#REF!</v>
      </c>
      <c r="D51" s="11" t="e">
        <f>IF(ISBLANK(Tableau1[[#This Row],[Matricule]]),"",VLOOKUP(Tableau1[[#This Row],[Matricule]],#REF!,3,FALSE))</f>
        <v>#REF!</v>
      </c>
      <c r="E51" s="11" t="str">
        <f>CONCATENATE(Tableau1[[#This Row],[Matricule]],Tableau1[[#This Row],[Date]])</f>
        <v>76100043062</v>
      </c>
      <c r="F51" s="25">
        <v>43062</v>
      </c>
      <c r="G51">
        <v>1</v>
      </c>
      <c r="H51">
        <v>3</v>
      </c>
      <c r="I51">
        <v>761000</v>
      </c>
      <c r="J51">
        <v>100</v>
      </c>
      <c r="K51" s="35">
        <f>IF(Tableau1[[#This Row],[Régimes récoltés]]&gt;0,1,0)</f>
        <v>1</v>
      </c>
      <c r="L51" s="15">
        <f>IF(Tableau1[[#This Row],[Régimes récoltés]]&gt;=60,1,0)</f>
        <v>1</v>
      </c>
      <c r="M51" s="15">
        <f>IF(Tableau1[[#This Row],[Régimes récoltés]]&gt;60,Tableau1[[#This Row],[Régimes récoltés]]-60,0)</f>
        <v>40</v>
      </c>
      <c r="N51" s="15">
        <f>IF(ISBLANK(Tableau1[[#This Row],[Date]]),"",+IF(Tableau1[[#This Row],[Régimes récoltés]]&lt;60,0,1000))</f>
        <v>1000</v>
      </c>
      <c r="O51" s="15">
        <f>IF(ISBLANK(Tableau1[[#This Row],[Date]]),"",IF(Tableau1[[#This Row],[Régimes récoltés]]&gt;60,(Tableau1[[#This Row],[Régimes récoltés]]-60)*40,0))</f>
        <v>1600</v>
      </c>
      <c r="P51" s="15">
        <f t="shared" si="0"/>
        <v>2600</v>
      </c>
      <c r="Q51" s="51" t="str">
        <f>IF(Tableau1[[#This Row],[Matricule]]&gt;1,IF(COUNTIF(Tableau1[DateMatricule],Tableau1[[#This Row],[DateMatricule]])&gt;1,"Doublon",""),"")</f>
        <v/>
      </c>
    </row>
    <row r="52" spans="1:17" x14ac:dyDescent="0.25">
      <c r="A52" s="11" t="str">
        <f>IF(Tableau1[[#This Row],[Date]]="","",VLOOKUP(Tableau1[[#This Row],[Semaine]],Listes!$A:$B,2,FALSE))</f>
        <v>Décembre</v>
      </c>
      <c r="B52" s="11">
        <f>IF(ISBLANK(Tableau1[[#This Row],[Date]]),"",INT((Tableau1[[#This Row],[Date]]-SUM(MOD(DATE(YEAR(Tableau1[[#This Row],[Date]]-MOD(Tableau1[[#This Row],[Date]]-2,7)+3),1,2),{1E+99;7})*{1;-1})+5)/7))</f>
        <v>47</v>
      </c>
      <c r="C52" s="11" t="e">
        <f>IF(ISBLANK(Tableau1[[#This Row],[Matricule]]),"",VLOOKUP(Tableau1[[#This Row],[Matricule]],#REF!,2,FALSE))</f>
        <v>#REF!</v>
      </c>
      <c r="D52" s="11" t="e">
        <f>IF(ISBLANK(Tableau1[[#This Row],[Matricule]]),"",VLOOKUP(Tableau1[[#This Row],[Matricule]],#REF!,3,FALSE))</f>
        <v>#REF!</v>
      </c>
      <c r="E52" s="11" t="str">
        <f>CONCATENATE(Tableau1[[#This Row],[Matricule]],Tableau1[[#This Row],[Date]])</f>
        <v>92540843062</v>
      </c>
      <c r="F52" s="25">
        <v>43062</v>
      </c>
      <c r="G52">
        <v>1</v>
      </c>
      <c r="H52">
        <v>3</v>
      </c>
      <c r="I52">
        <v>925408</v>
      </c>
      <c r="J52">
        <v>100</v>
      </c>
      <c r="K52" s="35">
        <f>IF(Tableau1[[#This Row],[Régimes récoltés]]&gt;0,1,0)</f>
        <v>1</v>
      </c>
      <c r="L52" s="15">
        <f>IF(Tableau1[[#This Row],[Régimes récoltés]]&gt;=60,1,0)</f>
        <v>1</v>
      </c>
      <c r="M52" s="15">
        <f>IF(Tableau1[[#This Row],[Régimes récoltés]]&gt;60,Tableau1[[#This Row],[Régimes récoltés]]-60,0)</f>
        <v>40</v>
      </c>
      <c r="N52" s="15">
        <f>IF(ISBLANK(Tableau1[[#This Row],[Date]]),"",+IF(Tableau1[[#This Row],[Régimes récoltés]]&lt;60,0,1000))</f>
        <v>1000</v>
      </c>
      <c r="O52" s="15">
        <f>IF(ISBLANK(Tableau1[[#This Row],[Date]]),"",IF(Tableau1[[#This Row],[Régimes récoltés]]&gt;60,(Tableau1[[#This Row],[Régimes récoltés]]-60)*40,0))</f>
        <v>1600</v>
      </c>
      <c r="P52" s="15">
        <f t="shared" si="0"/>
        <v>2600</v>
      </c>
      <c r="Q52" s="51" t="str">
        <f>IF(Tableau1[[#This Row],[Matricule]]&gt;1,IF(COUNTIF(Tableau1[DateMatricule],Tableau1[[#This Row],[DateMatricule]])&gt;1,"Doublon",""),"")</f>
        <v/>
      </c>
    </row>
    <row r="53" spans="1:17" x14ac:dyDescent="0.25">
      <c r="A53" s="11" t="str">
        <f>IF(Tableau1[[#This Row],[Date]]="","",VLOOKUP(Tableau1[[#This Row],[Semaine]],Listes!$A:$B,2,FALSE))</f>
        <v>Décembre</v>
      </c>
      <c r="B53" s="11">
        <f>IF(ISBLANK(Tableau1[[#This Row],[Date]]),"",INT((Tableau1[[#This Row],[Date]]-SUM(MOD(DATE(YEAR(Tableau1[[#This Row],[Date]]-MOD(Tableau1[[#This Row],[Date]]-2,7)+3),1,2),{1E+99;7})*{1;-1})+5)/7))</f>
        <v>47</v>
      </c>
      <c r="C53" s="11" t="e">
        <f>IF(ISBLANK(Tableau1[[#This Row],[Matricule]]),"",VLOOKUP(Tableau1[[#This Row],[Matricule]],#REF!,2,FALSE))</f>
        <v>#REF!</v>
      </c>
      <c r="D53" s="11" t="e">
        <f>IF(ISBLANK(Tableau1[[#This Row],[Matricule]]),"",VLOOKUP(Tableau1[[#This Row],[Matricule]],#REF!,3,FALSE))</f>
        <v>#REF!</v>
      </c>
      <c r="E53" s="11" t="str">
        <f>CONCATENATE(Tableau1[[#This Row],[Matricule]],Tableau1[[#This Row],[Date]])</f>
        <v>76044143062</v>
      </c>
      <c r="F53" s="25">
        <v>43062</v>
      </c>
      <c r="G53">
        <v>1</v>
      </c>
      <c r="H53">
        <v>4</v>
      </c>
      <c r="I53">
        <v>760441</v>
      </c>
      <c r="J53">
        <v>76</v>
      </c>
      <c r="K53" s="35">
        <f>IF(Tableau1[[#This Row],[Régimes récoltés]]&gt;0,1,0)</f>
        <v>1</v>
      </c>
      <c r="L53" s="15">
        <f>IF(Tableau1[[#This Row],[Régimes récoltés]]&gt;=60,1,0)</f>
        <v>1</v>
      </c>
      <c r="M53" s="15">
        <f>IF(Tableau1[[#This Row],[Régimes récoltés]]&gt;60,Tableau1[[#This Row],[Régimes récoltés]]-60,0)</f>
        <v>16</v>
      </c>
      <c r="N53" s="15">
        <f>IF(ISBLANK(Tableau1[[#This Row],[Date]]),"",+IF(Tableau1[[#This Row],[Régimes récoltés]]&lt;60,0,1000))</f>
        <v>1000</v>
      </c>
      <c r="O53" s="15">
        <f>IF(ISBLANK(Tableau1[[#This Row],[Date]]),"",IF(Tableau1[[#This Row],[Régimes récoltés]]&gt;60,(Tableau1[[#This Row],[Régimes récoltés]]-60)*40,0))</f>
        <v>640</v>
      </c>
      <c r="P53" s="15">
        <f t="shared" si="0"/>
        <v>1640</v>
      </c>
      <c r="Q53" s="51" t="str">
        <f>IF(Tableau1[[#This Row],[Matricule]]&gt;1,IF(COUNTIF(Tableau1[DateMatricule],Tableau1[[#This Row],[DateMatricule]])&gt;1,"Doublon",""),"")</f>
        <v/>
      </c>
    </row>
    <row r="54" spans="1:17" x14ac:dyDescent="0.25">
      <c r="A54" s="11" t="str">
        <f>IF(Tableau1[[#This Row],[Date]]="","",VLOOKUP(Tableau1[[#This Row],[Semaine]],Listes!$A:$B,2,FALSE))</f>
        <v>Décembre</v>
      </c>
      <c r="B54" s="11">
        <f>IF(ISBLANK(Tableau1[[#This Row],[Date]]),"",INT((Tableau1[[#This Row],[Date]]-SUM(MOD(DATE(YEAR(Tableau1[[#This Row],[Date]]-MOD(Tableau1[[#This Row],[Date]]-2,7)+3),1,2),{1E+99;7})*{1;-1})+5)/7))</f>
        <v>47</v>
      </c>
      <c r="C54" s="11" t="e">
        <f>IF(ISBLANK(Tableau1[[#This Row],[Matricule]]),"",VLOOKUP(Tableau1[[#This Row],[Matricule]],#REF!,2,FALSE))</f>
        <v>#REF!</v>
      </c>
      <c r="D54" s="11" t="e">
        <f>IF(ISBLANK(Tableau1[[#This Row],[Matricule]]),"",VLOOKUP(Tableau1[[#This Row],[Matricule]],#REF!,3,FALSE))</f>
        <v>#REF!</v>
      </c>
      <c r="E54" s="11" t="str">
        <f>CONCATENATE(Tableau1[[#This Row],[Matricule]],Tableau1[[#This Row],[Date]])</f>
        <v>76079743062</v>
      </c>
      <c r="F54" s="25">
        <v>43062</v>
      </c>
      <c r="G54">
        <v>1</v>
      </c>
      <c r="H54">
        <v>4</v>
      </c>
      <c r="I54">
        <v>760797</v>
      </c>
      <c r="J54">
        <v>76</v>
      </c>
      <c r="K54" s="35">
        <f>IF(Tableau1[[#This Row],[Régimes récoltés]]&gt;0,1,0)</f>
        <v>1</v>
      </c>
      <c r="L54" s="15">
        <f>IF(Tableau1[[#This Row],[Régimes récoltés]]&gt;=60,1,0)</f>
        <v>1</v>
      </c>
      <c r="M54" s="15">
        <f>IF(Tableau1[[#This Row],[Régimes récoltés]]&gt;60,Tableau1[[#This Row],[Régimes récoltés]]-60,0)</f>
        <v>16</v>
      </c>
      <c r="N54" s="15">
        <f>IF(ISBLANK(Tableau1[[#This Row],[Date]]),"",+IF(Tableau1[[#This Row],[Régimes récoltés]]&lt;60,0,1000))</f>
        <v>1000</v>
      </c>
      <c r="O54" s="15">
        <f>IF(ISBLANK(Tableau1[[#This Row],[Date]]),"",IF(Tableau1[[#This Row],[Régimes récoltés]]&gt;60,(Tableau1[[#This Row],[Régimes récoltés]]-60)*40,0))</f>
        <v>640</v>
      </c>
      <c r="P54" s="15">
        <f t="shared" si="0"/>
        <v>1640</v>
      </c>
      <c r="Q54" s="51" t="str">
        <f>IF(Tableau1[[#This Row],[Matricule]]&gt;1,IF(COUNTIF(Tableau1[DateMatricule],Tableau1[[#This Row],[DateMatricule]])&gt;1,"Doublon",""),"")</f>
        <v/>
      </c>
    </row>
    <row r="55" spans="1:17" x14ac:dyDescent="0.25">
      <c r="A55" s="11" t="str">
        <f>IF(Tableau1[[#This Row],[Date]]="","",VLOOKUP(Tableau1[[#This Row],[Semaine]],Listes!$A:$B,2,FALSE))</f>
        <v>Décembre</v>
      </c>
      <c r="B55" s="11">
        <f>IF(ISBLANK(Tableau1[[#This Row],[Date]]),"",INT((Tableau1[[#This Row],[Date]]-SUM(MOD(DATE(YEAR(Tableau1[[#This Row],[Date]]-MOD(Tableau1[[#This Row],[Date]]-2,7)+3),1,2),{1E+99;7})*{1;-1})+5)/7))</f>
        <v>47</v>
      </c>
      <c r="C55" s="11" t="e">
        <f>IF(ISBLANK(Tableau1[[#This Row],[Matricule]]),"",VLOOKUP(Tableau1[[#This Row],[Matricule]],#REF!,2,FALSE))</f>
        <v>#REF!</v>
      </c>
      <c r="D55" s="11" t="e">
        <f>IF(ISBLANK(Tableau1[[#This Row],[Matricule]]),"",VLOOKUP(Tableau1[[#This Row],[Matricule]],#REF!,3,FALSE))</f>
        <v>#REF!</v>
      </c>
      <c r="E55" s="11" t="str">
        <f>CONCATENATE(Tableau1[[#This Row],[Matricule]],Tableau1[[#This Row],[Date]])</f>
        <v>92520943062</v>
      </c>
      <c r="F55" s="25">
        <v>43062</v>
      </c>
      <c r="G55">
        <v>2</v>
      </c>
      <c r="H55">
        <v>1</v>
      </c>
      <c r="I55" s="8">
        <v>925209</v>
      </c>
      <c r="J55">
        <v>97</v>
      </c>
      <c r="K55" s="35">
        <f>IF(Tableau1[[#This Row],[Régimes récoltés]]&gt;0,1,0)</f>
        <v>1</v>
      </c>
      <c r="L55" s="15">
        <f>IF(Tableau1[[#This Row],[Régimes récoltés]]&gt;=60,1,0)</f>
        <v>1</v>
      </c>
      <c r="M55" s="15">
        <f>IF(Tableau1[[#This Row],[Régimes récoltés]]&gt;60,Tableau1[[#This Row],[Régimes récoltés]]-60,0)</f>
        <v>37</v>
      </c>
      <c r="N55" s="15">
        <f>IF(ISBLANK(Tableau1[[#This Row],[Date]]),"",+IF(Tableau1[[#This Row],[Régimes récoltés]]&lt;60,0,1000))</f>
        <v>1000</v>
      </c>
      <c r="O55" s="15">
        <f>IF(ISBLANK(Tableau1[[#This Row],[Date]]),"",IF(Tableau1[[#This Row],[Régimes récoltés]]&gt;60,(Tableau1[[#This Row],[Régimes récoltés]]-60)*40,0))</f>
        <v>1480</v>
      </c>
      <c r="P55" s="15">
        <f t="shared" si="0"/>
        <v>2480</v>
      </c>
      <c r="Q55" s="51" t="str">
        <f>IF(Tableau1[[#This Row],[Matricule]]&gt;1,IF(COUNTIF(Tableau1[DateMatricule],Tableau1[[#This Row],[DateMatricule]])&gt;1,"Doublon",""),"")</f>
        <v/>
      </c>
    </row>
    <row r="56" spans="1:17" x14ac:dyDescent="0.25">
      <c r="A56" s="11" t="str">
        <f>IF(Tableau1[[#This Row],[Date]]="","",VLOOKUP(Tableau1[[#This Row],[Semaine]],Listes!$A:$B,2,FALSE))</f>
        <v>Décembre</v>
      </c>
      <c r="B56" s="11">
        <f>IF(ISBLANK(Tableau1[[#This Row],[Date]]),"",INT((Tableau1[[#This Row],[Date]]-SUM(MOD(DATE(YEAR(Tableau1[[#This Row],[Date]]-MOD(Tableau1[[#This Row],[Date]]-2,7)+3),1,2),{1E+99;7})*{1;-1})+5)/7))</f>
        <v>47</v>
      </c>
      <c r="C56" s="11" t="e">
        <f>IF(ISBLANK(Tableau1[[#This Row],[Matricule]]),"",VLOOKUP(Tableau1[[#This Row],[Matricule]],#REF!,2,FALSE))</f>
        <v>#REF!</v>
      </c>
      <c r="D56" s="11" t="e">
        <f>IF(ISBLANK(Tableau1[[#This Row],[Matricule]]),"",VLOOKUP(Tableau1[[#This Row],[Matricule]],#REF!,3,FALSE))</f>
        <v>#REF!</v>
      </c>
      <c r="E56" s="11" t="str">
        <f>CONCATENATE(Tableau1[[#This Row],[Matricule]],Tableau1[[#This Row],[Date]])</f>
        <v>76062043062</v>
      </c>
      <c r="F56" s="25">
        <v>43062</v>
      </c>
      <c r="G56">
        <v>2</v>
      </c>
      <c r="H56">
        <v>1</v>
      </c>
      <c r="I56" s="8">
        <v>760620</v>
      </c>
      <c r="J56">
        <v>98</v>
      </c>
      <c r="K56" s="35">
        <f>IF(Tableau1[[#This Row],[Régimes récoltés]]&gt;0,1,0)</f>
        <v>1</v>
      </c>
      <c r="L56" s="15">
        <f>IF(Tableau1[[#This Row],[Régimes récoltés]]&gt;=60,1,0)</f>
        <v>1</v>
      </c>
      <c r="M56" s="15">
        <f>IF(Tableau1[[#This Row],[Régimes récoltés]]&gt;60,Tableau1[[#This Row],[Régimes récoltés]]-60,0)</f>
        <v>38</v>
      </c>
      <c r="N56" s="15">
        <f>IF(ISBLANK(Tableau1[[#This Row],[Date]]),"",+IF(Tableau1[[#This Row],[Régimes récoltés]]&lt;60,0,1000))</f>
        <v>1000</v>
      </c>
      <c r="O56" s="15">
        <f>IF(ISBLANK(Tableau1[[#This Row],[Date]]),"",IF(Tableau1[[#This Row],[Régimes récoltés]]&gt;60,(Tableau1[[#This Row],[Régimes récoltés]]-60)*40,0))</f>
        <v>1520</v>
      </c>
      <c r="P56" s="15">
        <f t="shared" si="0"/>
        <v>2520</v>
      </c>
      <c r="Q56" s="51" t="str">
        <f>IF(Tableau1[[#This Row],[Matricule]]&gt;1,IF(COUNTIF(Tableau1[DateMatricule],Tableau1[[#This Row],[DateMatricule]])&gt;1,"Doublon",""),"")</f>
        <v/>
      </c>
    </row>
    <row r="57" spans="1:17" x14ac:dyDescent="0.25">
      <c r="A57" s="11" t="str">
        <f>IF(Tableau1[[#This Row],[Date]]="","",VLOOKUP(Tableau1[[#This Row],[Semaine]],Listes!$A:$B,2,FALSE))</f>
        <v>Décembre</v>
      </c>
      <c r="B57" s="11">
        <f>IF(ISBLANK(Tableau1[[#This Row],[Date]]),"",INT((Tableau1[[#This Row],[Date]]-SUM(MOD(DATE(YEAR(Tableau1[[#This Row],[Date]]-MOD(Tableau1[[#This Row],[Date]]-2,7)+3),1,2),{1E+99;7})*{1;-1})+5)/7))</f>
        <v>47</v>
      </c>
      <c r="C57" s="11" t="e">
        <f>IF(ISBLANK(Tableau1[[#This Row],[Matricule]]),"",VLOOKUP(Tableau1[[#This Row],[Matricule]],#REF!,2,FALSE))</f>
        <v>#REF!</v>
      </c>
      <c r="D57" s="11" t="e">
        <f>IF(ISBLANK(Tableau1[[#This Row],[Matricule]]),"",VLOOKUP(Tableau1[[#This Row],[Matricule]],#REF!,3,FALSE))</f>
        <v>#REF!</v>
      </c>
      <c r="E57" s="11" t="str">
        <f>CONCATENATE(Tableau1[[#This Row],[Matricule]],Tableau1[[#This Row],[Date]])</f>
        <v>76077743062</v>
      </c>
      <c r="F57" s="25">
        <v>43062</v>
      </c>
      <c r="G57">
        <v>2</v>
      </c>
      <c r="H57">
        <v>2</v>
      </c>
      <c r="I57" s="8">
        <v>760777</v>
      </c>
      <c r="J57">
        <v>95</v>
      </c>
      <c r="K57" s="35">
        <f>IF(Tableau1[[#This Row],[Régimes récoltés]]&gt;0,1,0)</f>
        <v>1</v>
      </c>
      <c r="L57" s="15">
        <f>IF(Tableau1[[#This Row],[Régimes récoltés]]&gt;=60,1,0)</f>
        <v>1</v>
      </c>
      <c r="M57" s="15">
        <f>IF(Tableau1[[#This Row],[Régimes récoltés]]&gt;60,Tableau1[[#This Row],[Régimes récoltés]]-60,0)</f>
        <v>35</v>
      </c>
      <c r="N57" s="15">
        <f>IF(ISBLANK(Tableau1[[#This Row],[Date]]),"",+IF(Tableau1[[#This Row],[Régimes récoltés]]&lt;60,0,1000))</f>
        <v>1000</v>
      </c>
      <c r="O57" s="15">
        <f>IF(ISBLANK(Tableau1[[#This Row],[Date]]),"",IF(Tableau1[[#This Row],[Régimes récoltés]]&gt;60,(Tableau1[[#This Row],[Régimes récoltés]]-60)*40,0))</f>
        <v>1400</v>
      </c>
      <c r="P57" s="15">
        <f t="shared" si="0"/>
        <v>2400</v>
      </c>
      <c r="Q57" s="51" t="str">
        <f>IF(Tableau1[[#This Row],[Matricule]]&gt;1,IF(COUNTIF(Tableau1[DateMatricule],Tableau1[[#This Row],[DateMatricule]])&gt;1,"Doublon",""),"")</f>
        <v/>
      </c>
    </row>
    <row r="58" spans="1:17" x14ac:dyDescent="0.25">
      <c r="A58" s="11" t="str">
        <f>IF(Tableau1[[#This Row],[Date]]="","",VLOOKUP(Tableau1[[#This Row],[Semaine]],Listes!$A:$B,2,FALSE))</f>
        <v>Décembre</v>
      </c>
      <c r="B58" s="11">
        <f>IF(ISBLANK(Tableau1[[#This Row],[Date]]),"",INT((Tableau1[[#This Row],[Date]]-SUM(MOD(DATE(YEAR(Tableau1[[#This Row],[Date]]-MOD(Tableau1[[#This Row],[Date]]-2,7)+3),1,2),{1E+99;7})*{1;-1})+5)/7))</f>
        <v>47</v>
      </c>
      <c r="C58" s="11" t="e">
        <f>IF(ISBLANK(Tableau1[[#This Row],[Matricule]]),"",VLOOKUP(Tableau1[[#This Row],[Matricule]],#REF!,2,FALSE))</f>
        <v>#REF!</v>
      </c>
      <c r="D58" s="11" t="e">
        <f>IF(ISBLANK(Tableau1[[#This Row],[Matricule]]),"",VLOOKUP(Tableau1[[#This Row],[Matricule]],#REF!,3,FALSE))</f>
        <v>#REF!</v>
      </c>
      <c r="E58" s="11" t="str">
        <f>CONCATENATE(Tableau1[[#This Row],[Matricule]],Tableau1[[#This Row],[Date]])</f>
        <v>76100743062</v>
      </c>
      <c r="F58" s="25">
        <v>43062</v>
      </c>
      <c r="G58">
        <v>2</v>
      </c>
      <c r="H58">
        <v>2</v>
      </c>
      <c r="I58" s="8">
        <v>761007</v>
      </c>
      <c r="J58">
        <v>95</v>
      </c>
      <c r="K58" s="35">
        <f>IF(Tableau1[[#This Row],[Régimes récoltés]]&gt;0,1,0)</f>
        <v>1</v>
      </c>
      <c r="L58" s="15">
        <f>IF(Tableau1[[#This Row],[Régimes récoltés]]&gt;=60,1,0)</f>
        <v>1</v>
      </c>
      <c r="M58" s="15">
        <f>IF(Tableau1[[#This Row],[Régimes récoltés]]&gt;60,Tableau1[[#This Row],[Régimes récoltés]]-60,0)</f>
        <v>35</v>
      </c>
      <c r="N58" s="15">
        <f>IF(ISBLANK(Tableau1[[#This Row],[Date]]),"",+IF(Tableau1[[#This Row],[Régimes récoltés]]&lt;60,0,1000))</f>
        <v>1000</v>
      </c>
      <c r="O58" s="15">
        <f>IF(ISBLANK(Tableau1[[#This Row],[Date]]),"",IF(Tableau1[[#This Row],[Régimes récoltés]]&gt;60,(Tableau1[[#This Row],[Régimes récoltés]]-60)*40,0))</f>
        <v>1400</v>
      </c>
      <c r="P58" s="15">
        <f t="shared" si="0"/>
        <v>2400</v>
      </c>
      <c r="Q58" s="51" t="str">
        <f>IF(Tableau1[[#This Row],[Matricule]]&gt;1,IF(COUNTIF(Tableau1[DateMatricule],Tableau1[[#This Row],[DateMatricule]])&gt;1,"Doublon",""),"")</f>
        <v/>
      </c>
    </row>
    <row r="59" spans="1:17" x14ac:dyDescent="0.25">
      <c r="A59" s="11" t="str">
        <f>IF(Tableau1[[#This Row],[Date]]="","",VLOOKUP(Tableau1[[#This Row],[Semaine]],Listes!$A:$B,2,FALSE))</f>
        <v>Décembre</v>
      </c>
      <c r="B59" s="11">
        <f>IF(ISBLANK(Tableau1[[#This Row],[Date]]),"",INT((Tableau1[[#This Row],[Date]]-SUM(MOD(DATE(YEAR(Tableau1[[#This Row],[Date]]-MOD(Tableau1[[#This Row],[Date]]-2,7)+3),1,2),{1E+99;7})*{1;-1})+5)/7))</f>
        <v>47</v>
      </c>
      <c r="C59" s="11" t="e">
        <f>IF(ISBLANK(Tableau1[[#This Row],[Matricule]]),"",VLOOKUP(Tableau1[[#This Row],[Matricule]],#REF!,2,FALSE))</f>
        <v>#REF!</v>
      </c>
      <c r="D59" s="11" t="e">
        <f>IF(ISBLANK(Tableau1[[#This Row],[Matricule]]),"",VLOOKUP(Tableau1[[#This Row],[Matricule]],#REF!,3,FALSE))</f>
        <v>#REF!</v>
      </c>
      <c r="E59" s="11" t="str">
        <f>CONCATENATE(Tableau1[[#This Row],[Matricule]],Tableau1[[#This Row],[Date]])</f>
        <v>76077043062</v>
      </c>
      <c r="F59" s="25">
        <v>43062</v>
      </c>
      <c r="G59">
        <v>2</v>
      </c>
      <c r="H59">
        <v>3</v>
      </c>
      <c r="I59" s="8">
        <v>760770</v>
      </c>
      <c r="J59">
        <v>100</v>
      </c>
      <c r="K59" s="35">
        <f>IF(Tableau1[[#This Row],[Régimes récoltés]]&gt;0,1,0)</f>
        <v>1</v>
      </c>
      <c r="L59" s="15">
        <f>IF(Tableau1[[#This Row],[Régimes récoltés]]&gt;=60,1,0)</f>
        <v>1</v>
      </c>
      <c r="M59" s="15">
        <f>IF(Tableau1[[#This Row],[Régimes récoltés]]&gt;60,Tableau1[[#This Row],[Régimes récoltés]]-60,0)</f>
        <v>40</v>
      </c>
      <c r="N59" s="15">
        <f>IF(ISBLANK(Tableau1[[#This Row],[Date]]),"",+IF(Tableau1[[#This Row],[Régimes récoltés]]&lt;60,0,1000))</f>
        <v>1000</v>
      </c>
      <c r="O59" s="15">
        <f>IF(ISBLANK(Tableau1[[#This Row],[Date]]),"",IF(Tableau1[[#This Row],[Régimes récoltés]]&gt;60,(Tableau1[[#This Row],[Régimes récoltés]]-60)*40,0))</f>
        <v>1600</v>
      </c>
      <c r="P59" s="15">
        <f t="shared" si="0"/>
        <v>2600</v>
      </c>
      <c r="Q59" s="51" t="str">
        <f>IF(Tableau1[[#This Row],[Matricule]]&gt;1,IF(COUNTIF(Tableau1[DateMatricule],Tableau1[[#This Row],[DateMatricule]])&gt;1,"Doublon",""),"")</f>
        <v/>
      </c>
    </row>
    <row r="60" spans="1:17" x14ac:dyDescent="0.25">
      <c r="A60" s="11" t="str">
        <f>IF(Tableau1[[#This Row],[Date]]="","",VLOOKUP(Tableau1[[#This Row],[Semaine]],Listes!$A:$B,2,FALSE))</f>
        <v>Décembre</v>
      </c>
      <c r="B60" s="11">
        <f>IF(ISBLANK(Tableau1[[#This Row],[Date]]),"",INT((Tableau1[[#This Row],[Date]]-SUM(MOD(DATE(YEAR(Tableau1[[#This Row],[Date]]-MOD(Tableau1[[#This Row],[Date]]-2,7)+3),1,2),{1E+99;7})*{1;-1})+5)/7))</f>
        <v>47</v>
      </c>
      <c r="C60" s="11" t="e">
        <f>IF(ISBLANK(Tableau1[[#This Row],[Matricule]]),"",VLOOKUP(Tableau1[[#This Row],[Matricule]],#REF!,2,FALSE))</f>
        <v>#REF!</v>
      </c>
      <c r="D60" s="11" t="e">
        <f>IF(ISBLANK(Tableau1[[#This Row],[Matricule]]),"",VLOOKUP(Tableau1[[#This Row],[Matricule]],#REF!,3,FALSE))</f>
        <v>#REF!</v>
      </c>
      <c r="E60" s="11" t="str">
        <f>CONCATENATE(Tableau1[[#This Row],[Matricule]],Tableau1[[#This Row],[Date]])</f>
        <v>76078143062</v>
      </c>
      <c r="F60" s="25">
        <v>43062</v>
      </c>
      <c r="G60">
        <v>2</v>
      </c>
      <c r="H60">
        <v>3</v>
      </c>
      <c r="I60" s="8">
        <v>760781</v>
      </c>
      <c r="J60">
        <v>100</v>
      </c>
      <c r="K60" s="35">
        <f>IF(Tableau1[[#This Row],[Régimes récoltés]]&gt;0,1,0)</f>
        <v>1</v>
      </c>
      <c r="L60" s="15">
        <f>IF(Tableau1[[#This Row],[Régimes récoltés]]&gt;=60,1,0)</f>
        <v>1</v>
      </c>
      <c r="M60" s="15">
        <f>IF(Tableau1[[#This Row],[Régimes récoltés]]&gt;60,Tableau1[[#This Row],[Régimes récoltés]]-60,0)</f>
        <v>40</v>
      </c>
      <c r="N60" s="15">
        <f>IF(ISBLANK(Tableau1[[#This Row],[Date]]),"",+IF(Tableau1[[#This Row],[Régimes récoltés]]&lt;60,0,1000))</f>
        <v>1000</v>
      </c>
      <c r="O60" s="15">
        <f>IF(ISBLANK(Tableau1[[#This Row],[Date]]),"",IF(Tableau1[[#This Row],[Régimes récoltés]]&gt;60,(Tableau1[[#This Row],[Régimes récoltés]]-60)*40,0))</f>
        <v>1600</v>
      </c>
      <c r="P60" s="15">
        <f t="shared" si="0"/>
        <v>2600</v>
      </c>
      <c r="Q60" s="51" t="str">
        <f>IF(Tableau1[[#This Row],[Matricule]]&gt;1,IF(COUNTIF(Tableau1[DateMatricule],Tableau1[[#This Row],[DateMatricule]])&gt;1,"Doublon",""),"")</f>
        <v/>
      </c>
    </row>
    <row r="61" spans="1:17" x14ac:dyDescent="0.25">
      <c r="A61" s="11" t="str">
        <f>IF(Tableau1[[#This Row],[Date]]="","",VLOOKUP(Tableau1[[#This Row],[Semaine]],Listes!$A:$B,2,FALSE))</f>
        <v>Décembre</v>
      </c>
      <c r="B61" s="11">
        <f>IF(ISBLANK(Tableau1[[#This Row],[Date]]),"",INT((Tableau1[[#This Row],[Date]]-SUM(MOD(DATE(YEAR(Tableau1[[#This Row],[Date]]-MOD(Tableau1[[#This Row],[Date]]-2,7)+3),1,2),{1E+99;7})*{1;-1})+5)/7))</f>
        <v>47</v>
      </c>
      <c r="C61" s="11" t="e">
        <f>IF(ISBLANK(Tableau1[[#This Row],[Matricule]]),"",VLOOKUP(Tableau1[[#This Row],[Matricule]],#REF!,2,FALSE))</f>
        <v>#REF!</v>
      </c>
      <c r="D61" s="11" t="e">
        <f>IF(ISBLANK(Tableau1[[#This Row],[Matricule]]),"",VLOOKUP(Tableau1[[#This Row],[Matricule]],#REF!,3,FALSE))</f>
        <v>#REF!</v>
      </c>
      <c r="E61" s="11" t="str">
        <f>CONCATENATE(Tableau1[[#This Row],[Matricule]],Tableau1[[#This Row],[Date]])</f>
        <v>76077343062</v>
      </c>
      <c r="F61" s="25">
        <v>43062</v>
      </c>
      <c r="G61">
        <v>2</v>
      </c>
      <c r="H61">
        <v>4</v>
      </c>
      <c r="I61" s="8">
        <v>760773</v>
      </c>
      <c r="J61">
        <v>103</v>
      </c>
      <c r="K61" s="35">
        <f>IF(Tableau1[[#This Row],[Régimes récoltés]]&gt;0,1,0)</f>
        <v>1</v>
      </c>
      <c r="L61" s="15">
        <f>IF(Tableau1[[#This Row],[Régimes récoltés]]&gt;=60,1,0)</f>
        <v>1</v>
      </c>
      <c r="M61" s="15">
        <f>IF(Tableau1[[#This Row],[Régimes récoltés]]&gt;60,Tableau1[[#This Row],[Régimes récoltés]]-60,0)</f>
        <v>43</v>
      </c>
      <c r="N61" s="15">
        <f>IF(ISBLANK(Tableau1[[#This Row],[Date]]),"",+IF(Tableau1[[#This Row],[Régimes récoltés]]&lt;60,0,1000))</f>
        <v>1000</v>
      </c>
      <c r="O61" s="15">
        <f>IF(ISBLANK(Tableau1[[#This Row],[Date]]),"",IF(Tableau1[[#This Row],[Régimes récoltés]]&gt;60,(Tableau1[[#This Row],[Régimes récoltés]]-60)*40,0))</f>
        <v>1720</v>
      </c>
      <c r="P61" s="15">
        <f t="shared" si="0"/>
        <v>2720</v>
      </c>
      <c r="Q61" s="51" t="str">
        <f>IF(Tableau1[[#This Row],[Matricule]]&gt;1,IF(COUNTIF(Tableau1[DateMatricule],Tableau1[[#This Row],[DateMatricule]])&gt;1,"Doublon",""),"")</f>
        <v/>
      </c>
    </row>
    <row r="62" spans="1:17" x14ac:dyDescent="0.25">
      <c r="A62" s="11" t="str">
        <f>IF(Tableau1[[#This Row],[Date]]="","",VLOOKUP(Tableau1[[#This Row],[Semaine]],Listes!$A:$B,2,FALSE))</f>
        <v>Décembre</v>
      </c>
      <c r="B62" s="11">
        <f>IF(ISBLANK(Tableau1[[#This Row],[Date]]),"",INT((Tableau1[[#This Row],[Date]]-SUM(MOD(DATE(YEAR(Tableau1[[#This Row],[Date]]-MOD(Tableau1[[#This Row],[Date]]-2,7)+3),1,2),{1E+99;7})*{1;-1})+5)/7))</f>
        <v>47</v>
      </c>
      <c r="C62" s="11" t="e">
        <f>IF(ISBLANK(Tableau1[[#This Row],[Matricule]]),"",VLOOKUP(Tableau1[[#This Row],[Matricule]],#REF!,2,FALSE))</f>
        <v>#REF!</v>
      </c>
      <c r="D62" s="11" t="e">
        <f>IF(ISBLANK(Tableau1[[#This Row],[Matricule]]),"",VLOOKUP(Tableau1[[#This Row],[Matricule]],#REF!,3,FALSE))</f>
        <v>#REF!</v>
      </c>
      <c r="E62" s="11" t="str">
        <f>CONCATENATE(Tableau1[[#This Row],[Matricule]],Tableau1[[#This Row],[Date]])</f>
        <v>77541143062</v>
      </c>
      <c r="F62" s="25">
        <v>43062</v>
      </c>
      <c r="G62">
        <v>2</v>
      </c>
      <c r="H62">
        <v>4</v>
      </c>
      <c r="I62" s="8">
        <v>775411</v>
      </c>
      <c r="J62">
        <v>104</v>
      </c>
      <c r="K62" s="35">
        <f>IF(Tableau1[[#This Row],[Régimes récoltés]]&gt;0,1,0)</f>
        <v>1</v>
      </c>
      <c r="L62" s="15">
        <f>IF(Tableau1[[#This Row],[Régimes récoltés]]&gt;=60,1,0)</f>
        <v>1</v>
      </c>
      <c r="M62" s="15">
        <f>IF(Tableau1[[#This Row],[Régimes récoltés]]&gt;60,Tableau1[[#This Row],[Régimes récoltés]]-60,0)</f>
        <v>44</v>
      </c>
      <c r="N62" s="15">
        <f>IF(ISBLANK(Tableau1[[#This Row],[Date]]),"",+IF(Tableau1[[#This Row],[Régimes récoltés]]&lt;60,0,1000))</f>
        <v>1000</v>
      </c>
      <c r="O62" s="15">
        <f>IF(ISBLANK(Tableau1[[#This Row],[Date]]),"",IF(Tableau1[[#This Row],[Régimes récoltés]]&gt;60,(Tableau1[[#This Row],[Régimes récoltés]]-60)*40,0))</f>
        <v>1760</v>
      </c>
      <c r="P62" s="15">
        <f t="shared" si="0"/>
        <v>2760</v>
      </c>
      <c r="Q62" s="51" t="str">
        <f>IF(Tableau1[[#This Row],[Matricule]]&gt;1,IF(COUNTIF(Tableau1[DateMatricule],Tableau1[[#This Row],[DateMatricule]])&gt;1,"Doublon",""),"")</f>
        <v/>
      </c>
    </row>
    <row r="63" spans="1:17" x14ac:dyDescent="0.25">
      <c r="A63" s="11" t="str">
        <f>IF(Tableau1[[#This Row],[Date]]="","",VLOOKUP(Tableau1[[#This Row],[Semaine]],Listes!$A:$B,2,FALSE))</f>
        <v>Décembre</v>
      </c>
      <c r="B63" s="11">
        <f>IF(ISBLANK(Tableau1[[#This Row],[Date]]),"",INT((Tableau1[[#This Row],[Date]]-SUM(MOD(DATE(YEAR(Tableau1[[#This Row],[Date]]-MOD(Tableau1[[#This Row],[Date]]-2,7)+3),1,2),{1E+99;7})*{1;-1})+5)/7))</f>
        <v>47</v>
      </c>
      <c r="C63" s="11" t="e">
        <f>IF(ISBLANK(Tableau1[[#This Row],[Matricule]]),"",VLOOKUP(Tableau1[[#This Row],[Matricule]],#REF!,2,FALSE))</f>
        <v>#REF!</v>
      </c>
      <c r="D63" s="11" t="e">
        <f>IF(ISBLANK(Tableau1[[#This Row],[Matricule]]),"",VLOOKUP(Tableau1[[#This Row],[Matricule]],#REF!,3,FALSE))</f>
        <v>#REF!</v>
      </c>
      <c r="E63" s="11" t="str">
        <f>CONCATENATE(Tableau1[[#This Row],[Matricule]],Tableau1[[#This Row],[Date]])</f>
        <v>77520843063</v>
      </c>
      <c r="F63" s="3">
        <v>43063</v>
      </c>
      <c r="G63">
        <v>1</v>
      </c>
      <c r="H63">
        <v>1</v>
      </c>
      <c r="I63">
        <v>775208</v>
      </c>
      <c r="J63">
        <v>61</v>
      </c>
      <c r="K63" s="35">
        <f>IF(Tableau1[[#This Row],[Régimes récoltés]]&gt;0,1,0)</f>
        <v>1</v>
      </c>
      <c r="L63" s="15">
        <f>IF(Tableau1[[#This Row],[Régimes récoltés]]&gt;=60,1,0)</f>
        <v>1</v>
      </c>
      <c r="M63" s="15">
        <f>IF(Tableau1[[#This Row],[Régimes récoltés]]&gt;60,Tableau1[[#This Row],[Régimes récoltés]]-60,0)</f>
        <v>1</v>
      </c>
      <c r="N63" s="15">
        <f>IF(ISBLANK(Tableau1[[#This Row],[Date]]),"",+IF(Tableau1[[#This Row],[Régimes récoltés]]&lt;60,0,1000))</f>
        <v>1000</v>
      </c>
      <c r="O63" s="15">
        <f>IF(ISBLANK(Tableau1[[#This Row],[Date]]),"",IF(Tableau1[[#This Row],[Régimes récoltés]]&gt;60,(Tableau1[[#This Row],[Régimes récoltés]]-60)*40,0))</f>
        <v>40</v>
      </c>
      <c r="P63" s="15">
        <f t="shared" si="0"/>
        <v>1040</v>
      </c>
      <c r="Q63" s="51" t="str">
        <f>IF(Tableau1[[#This Row],[Matricule]]&gt;1,IF(COUNTIF(Tableau1[DateMatricule],Tableau1[[#This Row],[DateMatricule]])&gt;1,"Doublon",""),"")</f>
        <v/>
      </c>
    </row>
    <row r="64" spans="1:17" x14ac:dyDescent="0.25">
      <c r="A64" s="11" t="str">
        <f>IF(Tableau1[[#This Row],[Date]]="","",VLOOKUP(Tableau1[[#This Row],[Semaine]],Listes!$A:$B,2,FALSE))</f>
        <v>Décembre</v>
      </c>
      <c r="B64" s="11">
        <f>IF(ISBLANK(Tableau1[[#This Row],[Date]]),"",INT((Tableau1[[#This Row],[Date]]-SUM(MOD(DATE(YEAR(Tableau1[[#This Row],[Date]]-MOD(Tableau1[[#This Row],[Date]]-2,7)+3),1,2),{1E+99;7})*{1;-1})+5)/7))</f>
        <v>47</v>
      </c>
      <c r="C64" s="11" t="e">
        <f>IF(ISBLANK(Tableau1[[#This Row],[Matricule]]),"",VLOOKUP(Tableau1[[#This Row],[Matricule]],#REF!,2,FALSE))</f>
        <v>#REF!</v>
      </c>
      <c r="D64" s="11" t="e">
        <f>IF(ISBLANK(Tableau1[[#This Row],[Matricule]]),"",VLOOKUP(Tableau1[[#This Row],[Matricule]],#REF!,3,FALSE))</f>
        <v>#REF!</v>
      </c>
      <c r="E64" s="11" t="str">
        <f>CONCATENATE(Tableau1[[#This Row],[Matricule]],Tableau1[[#This Row],[Date]])</f>
        <v>76079743063</v>
      </c>
      <c r="F64" s="25">
        <v>43063</v>
      </c>
      <c r="G64">
        <v>1</v>
      </c>
      <c r="H64">
        <v>1</v>
      </c>
      <c r="I64">
        <v>760797</v>
      </c>
      <c r="J64">
        <v>61</v>
      </c>
      <c r="K64" s="35">
        <f>IF(Tableau1[[#This Row],[Régimes récoltés]]&gt;0,1,0)</f>
        <v>1</v>
      </c>
      <c r="L64" s="15">
        <f>IF(Tableau1[[#This Row],[Régimes récoltés]]&gt;=60,1,0)</f>
        <v>1</v>
      </c>
      <c r="M64" s="15">
        <f>IF(Tableau1[[#This Row],[Régimes récoltés]]&gt;60,Tableau1[[#This Row],[Régimes récoltés]]-60,0)</f>
        <v>1</v>
      </c>
      <c r="N64" s="15">
        <f>IF(ISBLANK(Tableau1[[#This Row],[Date]]),"",+IF(Tableau1[[#This Row],[Régimes récoltés]]&lt;60,0,1000))</f>
        <v>1000</v>
      </c>
      <c r="O64" s="15">
        <f>IF(ISBLANK(Tableau1[[#This Row],[Date]]),"",IF(Tableau1[[#This Row],[Régimes récoltés]]&gt;60,(Tableau1[[#This Row],[Régimes récoltés]]-60)*40,0))</f>
        <v>40</v>
      </c>
      <c r="P64" s="15">
        <f t="shared" si="0"/>
        <v>1040</v>
      </c>
      <c r="Q64" s="51" t="str">
        <f>IF(Tableau1[[#This Row],[Matricule]]&gt;1,IF(COUNTIF(Tableau1[DateMatricule],Tableau1[[#This Row],[DateMatricule]])&gt;1,"Doublon",""),"")</f>
        <v/>
      </c>
    </row>
    <row r="65" spans="1:17" x14ac:dyDescent="0.25">
      <c r="A65" s="11" t="str">
        <f>IF(Tableau1[[#This Row],[Date]]="","",VLOOKUP(Tableau1[[#This Row],[Semaine]],Listes!$A:$B,2,FALSE))</f>
        <v>Décembre</v>
      </c>
      <c r="B65" s="11">
        <f>IF(ISBLANK(Tableau1[[#This Row],[Date]]),"",INT((Tableau1[[#This Row],[Date]]-SUM(MOD(DATE(YEAR(Tableau1[[#This Row],[Date]]-MOD(Tableau1[[#This Row],[Date]]-2,7)+3),1,2),{1E+99;7})*{1;-1})+5)/7))</f>
        <v>47</v>
      </c>
      <c r="C65" s="11" t="e">
        <f>IF(ISBLANK(Tableau1[[#This Row],[Matricule]]),"",VLOOKUP(Tableau1[[#This Row],[Matricule]],#REF!,2,FALSE))</f>
        <v>#REF!</v>
      </c>
      <c r="D65" s="11" t="e">
        <f>IF(ISBLANK(Tableau1[[#This Row],[Matricule]]),"",VLOOKUP(Tableau1[[#This Row],[Matricule]],#REF!,3,FALSE))</f>
        <v>#REF!</v>
      </c>
      <c r="E65" s="11" t="str">
        <f>CONCATENATE(Tableau1[[#This Row],[Matricule]],Tableau1[[#This Row],[Date]])</f>
        <v>76062343063</v>
      </c>
      <c r="F65" s="25">
        <v>43063</v>
      </c>
      <c r="G65">
        <v>1</v>
      </c>
      <c r="H65">
        <v>2</v>
      </c>
      <c r="I65">
        <v>760623</v>
      </c>
      <c r="J65">
        <v>108</v>
      </c>
      <c r="K65" s="35">
        <f>IF(Tableau1[[#This Row],[Régimes récoltés]]&gt;0,1,0)</f>
        <v>1</v>
      </c>
      <c r="L65" s="15">
        <f>IF(Tableau1[[#This Row],[Régimes récoltés]]&gt;=60,1,0)</f>
        <v>1</v>
      </c>
      <c r="M65" s="15">
        <f>IF(Tableau1[[#This Row],[Régimes récoltés]]&gt;60,Tableau1[[#This Row],[Régimes récoltés]]-60,0)</f>
        <v>48</v>
      </c>
      <c r="N65" s="15">
        <f>IF(ISBLANK(Tableau1[[#This Row],[Date]]),"",+IF(Tableau1[[#This Row],[Régimes récoltés]]&lt;60,0,1000))</f>
        <v>1000</v>
      </c>
      <c r="O65" s="15">
        <f>IF(ISBLANK(Tableau1[[#This Row],[Date]]),"",IF(Tableau1[[#This Row],[Régimes récoltés]]&gt;60,(Tableau1[[#This Row],[Régimes récoltés]]-60)*40,0))</f>
        <v>1920</v>
      </c>
      <c r="P65" s="15">
        <f t="shared" si="0"/>
        <v>2920</v>
      </c>
      <c r="Q65" s="51" t="str">
        <f>IF(Tableau1[[#This Row],[Matricule]]&gt;1,IF(COUNTIF(Tableau1[DateMatricule],Tableau1[[#This Row],[DateMatricule]])&gt;1,"Doublon",""),"")</f>
        <v/>
      </c>
    </row>
    <row r="66" spans="1:17" x14ac:dyDescent="0.25">
      <c r="A66" s="11" t="str">
        <f>IF(Tableau1[[#This Row],[Date]]="","",VLOOKUP(Tableau1[[#This Row],[Semaine]],Listes!$A:$B,2,FALSE))</f>
        <v>Décembre</v>
      </c>
      <c r="B66" s="11">
        <f>IF(ISBLANK(Tableau1[[#This Row],[Date]]),"",INT((Tableau1[[#This Row],[Date]]-SUM(MOD(DATE(YEAR(Tableau1[[#This Row],[Date]]-MOD(Tableau1[[#This Row],[Date]]-2,7)+3),1,2),{1E+99;7})*{1;-1})+5)/7))</f>
        <v>47</v>
      </c>
      <c r="C66" s="11" t="e">
        <f>IF(ISBLANK(Tableau1[[#This Row],[Matricule]]),"",VLOOKUP(Tableau1[[#This Row],[Matricule]],#REF!,2,FALSE))</f>
        <v>#REF!</v>
      </c>
      <c r="D66" s="11" t="e">
        <f>IF(ISBLANK(Tableau1[[#This Row],[Matricule]]),"",VLOOKUP(Tableau1[[#This Row],[Matricule]],#REF!,3,FALSE))</f>
        <v>#REF!</v>
      </c>
      <c r="E66" s="11" t="str">
        <f>CONCATENATE(Tableau1[[#This Row],[Matricule]],Tableau1[[#This Row],[Date]])</f>
        <v>76077843063</v>
      </c>
      <c r="F66" s="25">
        <v>43063</v>
      </c>
      <c r="G66">
        <v>1</v>
      </c>
      <c r="H66">
        <v>2</v>
      </c>
      <c r="I66">
        <v>760778</v>
      </c>
      <c r="J66">
        <v>109</v>
      </c>
      <c r="K66" s="35">
        <f>IF(Tableau1[[#This Row],[Régimes récoltés]]&gt;0,1,0)</f>
        <v>1</v>
      </c>
      <c r="L66" s="15">
        <f>IF(Tableau1[[#This Row],[Régimes récoltés]]&gt;=60,1,0)</f>
        <v>1</v>
      </c>
      <c r="M66" s="15">
        <f>IF(Tableau1[[#This Row],[Régimes récoltés]]&gt;60,Tableau1[[#This Row],[Régimes récoltés]]-60,0)</f>
        <v>49</v>
      </c>
      <c r="N66" s="15">
        <f>IF(ISBLANK(Tableau1[[#This Row],[Date]]),"",+IF(Tableau1[[#This Row],[Régimes récoltés]]&lt;60,0,1000))</f>
        <v>1000</v>
      </c>
      <c r="O66" s="15">
        <f>IF(ISBLANK(Tableau1[[#This Row],[Date]]),"",IF(Tableau1[[#This Row],[Régimes récoltés]]&gt;60,(Tableau1[[#This Row],[Régimes récoltés]]-60)*40,0))</f>
        <v>1960</v>
      </c>
      <c r="P66" s="15">
        <f t="shared" si="0"/>
        <v>2960</v>
      </c>
      <c r="Q66" s="51" t="str">
        <f>IF(Tableau1[[#This Row],[Matricule]]&gt;1,IF(COUNTIF(Tableau1[DateMatricule],Tableau1[[#This Row],[DateMatricule]])&gt;1,"Doublon",""),"")</f>
        <v/>
      </c>
    </row>
    <row r="67" spans="1:17" x14ac:dyDescent="0.25">
      <c r="A67" s="11" t="str">
        <f>IF(Tableau1[[#This Row],[Date]]="","",VLOOKUP(Tableau1[[#This Row],[Semaine]],Listes!$A:$B,2,FALSE))</f>
        <v>Décembre</v>
      </c>
      <c r="B67" s="11">
        <f>IF(ISBLANK(Tableau1[[#This Row],[Date]]),"",INT((Tableau1[[#This Row],[Date]]-SUM(MOD(DATE(YEAR(Tableau1[[#This Row],[Date]]-MOD(Tableau1[[#This Row],[Date]]-2,7)+3),1,2),{1E+99;7})*{1;-1})+5)/7))</f>
        <v>47</v>
      </c>
      <c r="C67" s="11" t="e">
        <f>IF(ISBLANK(Tableau1[[#This Row],[Matricule]]),"",VLOOKUP(Tableau1[[#This Row],[Matricule]],#REF!,2,FALSE))</f>
        <v>#REF!</v>
      </c>
      <c r="D67" s="11" t="e">
        <f>IF(ISBLANK(Tableau1[[#This Row],[Matricule]]),"",VLOOKUP(Tableau1[[#This Row],[Matricule]],#REF!,3,FALSE))</f>
        <v>#REF!</v>
      </c>
      <c r="E67" s="11" t="str">
        <f>CONCATENATE(Tableau1[[#This Row],[Matricule]],Tableau1[[#This Row],[Date]])</f>
        <v>76100043063</v>
      </c>
      <c r="F67" s="25">
        <v>43063</v>
      </c>
      <c r="G67">
        <v>1</v>
      </c>
      <c r="H67">
        <v>3</v>
      </c>
      <c r="I67">
        <v>761000</v>
      </c>
      <c r="J67">
        <v>88</v>
      </c>
      <c r="K67" s="35">
        <f>IF(Tableau1[[#This Row],[Régimes récoltés]]&gt;0,1,0)</f>
        <v>1</v>
      </c>
      <c r="L67" s="15">
        <f>IF(Tableau1[[#This Row],[Régimes récoltés]]&gt;=60,1,0)</f>
        <v>1</v>
      </c>
      <c r="M67" s="15">
        <f>IF(Tableau1[[#This Row],[Régimes récoltés]]&gt;60,Tableau1[[#This Row],[Régimes récoltés]]-60,0)</f>
        <v>28</v>
      </c>
      <c r="N67" s="15">
        <f>IF(ISBLANK(Tableau1[[#This Row],[Date]]),"",+IF(Tableau1[[#This Row],[Régimes récoltés]]&lt;60,0,1000))</f>
        <v>1000</v>
      </c>
      <c r="O67" s="15">
        <f>IF(ISBLANK(Tableau1[[#This Row],[Date]]),"",IF(Tableau1[[#This Row],[Régimes récoltés]]&gt;60,(Tableau1[[#This Row],[Régimes récoltés]]-60)*40,0))</f>
        <v>1120</v>
      </c>
      <c r="P67" s="15">
        <f t="shared" ref="P67:P130" si="1">IF(ISERROR(N67+O67),"",N67+O67)</f>
        <v>2120</v>
      </c>
      <c r="Q67" s="51" t="str">
        <f>IF(Tableau1[[#This Row],[Matricule]]&gt;1,IF(COUNTIF(Tableau1[DateMatricule],Tableau1[[#This Row],[DateMatricule]])&gt;1,"Doublon",""),"")</f>
        <v/>
      </c>
    </row>
    <row r="68" spans="1:17" x14ac:dyDescent="0.25">
      <c r="A68" s="11" t="str">
        <f>IF(Tableau1[[#This Row],[Date]]="","",VLOOKUP(Tableau1[[#This Row],[Semaine]],Listes!$A:$B,2,FALSE))</f>
        <v>Décembre</v>
      </c>
      <c r="B68" s="11">
        <f>IF(ISBLANK(Tableau1[[#This Row],[Date]]),"",INT((Tableau1[[#This Row],[Date]]-SUM(MOD(DATE(YEAR(Tableau1[[#This Row],[Date]]-MOD(Tableau1[[#This Row],[Date]]-2,7)+3),1,2),{1E+99;7})*{1;-1})+5)/7))</f>
        <v>47</v>
      </c>
      <c r="C68" s="11" t="e">
        <f>IF(ISBLANK(Tableau1[[#This Row],[Matricule]]),"",VLOOKUP(Tableau1[[#This Row],[Matricule]],#REF!,2,FALSE))</f>
        <v>#REF!</v>
      </c>
      <c r="D68" s="11" t="e">
        <f>IF(ISBLANK(Tableau1[[#This Row],[Matricule]]),"",VLOOKUP(Tableau1[[#This Row],[Matricule]],#REF!,3,FALSE))</f>
        <v>#REF!</v>
      </c>
      <c r="E68" s="11" t="str">
        <f>CONCATENATE(Tableau1[[#This Row],[Matricule]],Tableau1[[#This Row],[Date]])</f>
        <v>92540843063</v>
      </c>
      <c r="F68" s="25">
        <v>43063</v>
      </c>
      <c r="G68">
        <v>1</v>
      </c>
      <c r="H68">
        <v>3</v>
      </c>
      <c r="I68">
        <v>925408</v>
      </c>
      <c r="J68">
        <v>88</v>
      </c>
      <c r="K68" s="35">
        <f>IF(Tableau1[[#This Row],[Régimes récoltés]]&gt;0,1,0)</f>
        <v>1</v>
      </c>
      <c r="L68" s="15">
        <f>IF(Tableau1[[#This Row],[Régimes récoltés]]&gt;=60,1,0)</f>
        <v>1</v>
      </c>
      <c r="M68" s="15">
        <f>IF(Tableau1[[#This Row],[Régimes récoltés]]&gt;60,Tableau1[[#This Row],[Régimes récoltés]]-60,0)</f>
        <v>28</v>
      </c>
      <c r="N68" s="15">
        <f>IF(ISBLANK(Tableau1[[#This Row],[Date]]),"",+IF(Tableau1[[#This Row],[Régimes récoltés]]&lt;60,0,1000))</f>
        <v>1000</v>
      </c>
      <c r="O68" s="15">
        <f>IF(ISBLANK(Tableau1[[#This Row],[Date]]),"",IF(Tableau1[[#This Row],[Régimes récoltés]]&gt;60,(Tableau1[[#This Row],[Régimes récoltés]]-60)*40,0))</f>
        <v>1120</v>
      </c>
      <c r="P68" s="15">
        <f t="shared" si="1"/>
        <v>2120</v>
      </c>
      <c r="Q68" s="51" t="str">
        <f>IF(Tableau1[[#This Row],[Matricule]]&gt;1,IF(COUNTIF(Tableau1[DateMatricule],Tableau1[[#This Row],[DateMatricule]])&gt;1,"Doublon",""),"")</f>
        <v/>
      </c>
    </row>
    <row r="69" spans="1:17" x14ac:dyDescent="0.25">
      <c r="A69" s="11" t="str">
        <f>IF(Tableau1[[#This Row],[Date]]="","",VLOOKUP(Tableau1[[#This Row],[Semaine]],Listes!$A:$B,2,FALSE))</f>
        <v>Décembre</v>
      </c>
      <c r="B69" s="11">
        <f>IF(ISBLANK(Tableau1[[#This Row],[Date]]),"",INT((Tableau1[[#This Row],[Date]]-SUM(MOD(DATE(YEAR(Tableau1[[#This Row],[Date]]-MOD(Tableau1[[#This Row],[Date]]-2,7)+3),1,2),{1E+99;7})*{1;-1})+5)/7))</f>
        <v>47</v>
      </c>
      <c r="C69" s="11" t="e">
        <f>IF(ISBLANK(Tableau1[[#This Row],[Matricule]]),"",VLOOKUP(Tableau1[[#This Row],[Matricule]],#REF!,2,FALSE))</f>
        <v>#REF!</v>
      </c>
      <c r="D69" s="11" t="e">
        <f>IF(ISBLANK(Tableau1[[#This Row],[Matricule]]),"",VLOOKUP(Tableau1[[#This Row],[Matricule]],#REF!,3,FALSE))</f>
        <v>#REF!</v>
      </c>
      <c r="E69" s="11" t="str">
        <f>CONCATENATE(Tableau1[[#This Row],[Matricule]],Tableau1[[#This Row],[Date]])</f>
        <v>76044143063</v>
      </c>
      <c r="F69" s="25">
        <v>43063</v>
      </c>
      <c r="G69">
        <v>1</v>
      </c>
      <c r="H69">
        <v>4</v>
      </c>
      <c r="I69">
        <v>760441</v>
      </c>
      <c r="J69">
        <v>108</v>
      </c>
      <c r="K69" s="35">
        <f>IF(Tableau1[[#This Row],[Régimes récoltés]]&gt;0,1,0)</f>
        <v>1</v>
      </c>
      <c r="L69" s="15">
        <f>IF(Tableau1[[#This Row],[Régimes récoltés]]&gt;=60,1,0)</f>
        <v>1</v>
      </c>
      <c r="M69" s="15">
        <f>IF(Tableau1[[#This Row],[Régimes récoltés]]&gt;60,Tableau1[[#This Row],[Régimes récoltés]]-60,0)</f>
        <v>48</v>
      </c>
      <c r="N69" s="15">
        <f>IF(ISBLANK(Tableau1[[#This Row],[Date]]),"",+IF(Tableau1[[#This Row],[Régimes récoltés]]&lt;60,0,1000))</f>
        <v>1000</v>
      </c>
      <c r="O69" s="15">
        <f>IF(ISBLANK(Tableau1[[#This Row],[Date]]),"",IF(Tableau1[[#This Row],[Régimes récoltés]]&gt;60,(Tableau1[[#This Row],[Régimes récoltés]]-60)*40,0))</f>
        <v>1920</v>
      </c>
      <c r="P69" s="15">
        <f t="shared" si="1"/>
        <v>2920</v>
      </c>
      <c r="Q69" s="51" t="str">
        <f>IF(Tableau1[[#This Row],[Matricule]]&gt;1,IF(COUNTIF(Tableau1[DateMatricule],Tableau1[[#This Row],[DateMatricule]])&gt;1,"Doublon",""),"")</f>
        <v/>
      </c>
    </row>
    <row r="70" spans="1:17" x14ac:dyDescent="0.25">
      <c r="A70" s="11" t="str">
        <f>IF(Tableau1[[#This Row],[Date]]="","",VLOOKUP(Tableau1[[#This Row],[Semaine]],Listes!$A:$B,2,FALSE))</f>
        <v>Décembre</v>
      </c>
      <c r="B70" s="11">
        <f>IF(ISBLANK(Tableau1[[#This Row],[Date]]),"",INT((Tableau1[[#This Row],[Date]]-SUM(MOD(DATE(YEAR(Tableau1[[#This Row],[Date]]-MOD(Tableau1[[#This Row],[Date]]-2,7)+3),1,2),{1E+99;7})*{1;-1})+5)/7))</f>
        <v>47</v>
      </c>
      <c r="C70" s="11" t="e">
        <f>IF(ISBLANK(Tableau1[[#This Row],[Matricule]]),"",VLOOKUP(Tableau1[[#This Row],[Matricule]],#REF!,2,FALSE))</f>
        <v>#REF!</v>
      </c>
      <c r="D70" s="11" t="e">
        <f>IF(ISBLANK(Tableau1[[#This Row],[Matricule]]),"",VLOOKUP(Tableau1[[#This Row],[Matricule]],#REF!,3,FALSE))</f>
        <v>#REF!</v>
      </c>
      <c r="E70" s="11" t="str">
        <f>CONCATENATE(Tableau1[[#This Row],[Matricule]],Tableau1[[#This Row],[Date]])</f>
        <v>77541643063</v>
      </c>
      <c r="F70" s="25">
        <v>43063</v>
      </c>
      <c r="G70">
        <v>1</v>
      </c>
      <c r="H70">
        <v>4</v>
      </c>
      <c r="I70">
        <v>775416</v>
      </c>
      <c r="J70">
        <v>108</v>
      </c>
      <c r="K70" s="35">
        <f>IF(Tableau1[[#This Row],[Régimes récoltés]]&gt;0,1,0)</f>
        <v>1</v>
      </c>
      <c r="L70" s="15">
        <f>IF(Tableau1[[#This Row],[Régimes récoltés]]&gt;=60,1,0)</f>
        <v>1</v>
      </c>
      <c r="M70" s="15">
        <f>IF(Tableau1[[#This Row],[Régimes récoltés]]&gt;60,Tableau1[[#This Row],[Régimes récoltés]]-60,0)</f>
        <v>48</v>
      </c>
      <c r="N70" s="15">
        <f>IF(ISBLANK(Tableau1[[#This Row],[Date]]),"",+IF(Tableau1[[#This Row],[Régimes récoltés]]&lt;60,0,1000))</f>
        <v>1000</v>
      </c>
      <c r="O70" s="15">
        <f>IF(ISBLANK(Tableau1[[#This Row],[Date]]),"",IF(Tableau1[[#This Row],[Régimes récoltés]]&gt;60,(Tableau1[[#This Row],[Régimes récoltés]]-60)*40,0))</f>
        <v>1920</v>
      </c>
      <c r="P70" s="15">
        <f t="shared" si="1"/>
        <v>2920</v>
      </c>
      <c r="Q70" s="51" t="str">
        <f>IF(Tableau1[[#This Row],[Matricule]]&gt;1,IF(COUNTIF(Tableau1[DateMatricule],Tableau1[[#This Row],[DateMatricule]])&gt;1,"Doublon",""),"")</f>
        <v/>
      </c>
    </row>
    <row r="71" spans="1:17" x14ac:dyDescent="0.25">
      <c r="A71" s="11" t="str">
        <f>IF(Tableau1[[#This Row],[Date]]="","",VLOOKUP(Tableau1[[#This Row],[Semaine]],Listes!$A:$B,2,FALSE))</f>
        <v>Décembre</v>
      </c>
      <c r="B71" s="11">
        <f>IF(ISBLANK(Tableau1[[#This Row],[Date]]),"",INT((Tableau1[[#This Row],[Date]]-SUM(MOD(DATE(YEAR(Tableau1[[#This Row],[Date]]-MOD(Tableau1[[#This Row],[Date]]-2,7)+3),1,2),{1E+99;7})*{1;-1})+5)/7))</f>
        <v>47</v>
      </c>
      <c r="C71" s="11" t="e">
        <f>IF(ISBLANK(Tableau1[[#This Row],[Matricule]]),"",VLOOKUP(Tableau1[[#This Row],[Matricule]],#REF!,2,FALSE))</f>
        <v>#REF!</v>
      </c>
      <c r="D71" s="11" t="e">
        <f>IF(ISBLANK(Tableau1[[#This Row],[Matricule]]),"",VLOOKUP(Tableau1[[#This Row],[Matricule]],#REF!,3,FALSE))</f>
        <v>#REF!</v>
      </c>
      <c r="E71" s="11" t="str">
        <f>CONCATENATE(Tableau1[[#This Row],[Matricule]],Tableau1[[#This Row],[Date]])</f>
        <v>92520943063</v>
      </c>
      <c r="F71" s="25">
        <v>43063</v>
      </c>
      <c r="G71">
        <v>2</v>
      </c>
      <c r="H71">
        <v>1</v>
      </c>
      <c r="I71">
        <v>925209</v>
      </c>
      <c r="J71">
        <v>135</v>
      </c>
      <c r="K71" s="35">
        <f>IF(Tableau1[[#This Row],[Régimes récoltés]]&gt;0,1,0)</f>
        <v>1</v>
      </c>
      <c r="L71" s="15">
        <f>IF(Tableau1[[#This Row],[Régimes récoltés]]&gt;=60,1,0)</f>
        <v>1</v>
      </c>
      <c r="M71" s="15">
        <f>IF(Tableau1[[#This Row],[Régimes récoltés]]&gt;60,Tableau1[[#This Row],[Régimes récoltés]]-60,0)</f>
        <v>75</v>
      </c>
      <c r="N71" s="15">
        <f>IF(ISBLANK(Tableau1[[#This Row],[Date]]),"",+IF(Tableau1[[#This Row],[Régimes récoltés]]&lt;60,0,1000))</f>
        <v>1000</v>
      </c>
      <c r="O71" s="15">
        <f>IF(ISBLANK(Tableau1[[#This Row],[Date]]),"",IF(Tableau1[[#This Row],[Régimes récoltés]]&gt;60,(Tableau1[[#This Row],[Régimes récoltés]]-60)*40,0))</f>
        <v>3000</v>
      </c>
      <c r="P71" s="15">
        <f t="shared" si="1"/>
        <v>4000</v>
      </c>
      <c r="Q71" s="51" t="str">
        <f>IF(Tableau1[[#This Row],[Matricule]]&gt;1,IF(COUNTIF(Tableau1[DateMatricule],Tableau1[[#This Row],[DateMatricule]])&gt;1,"Doublon",""),"")</f>
        <v/>
      </c>
    </row>
    <row r="72" spans="1:17" x14ac:dyDescent="0.25">
      <c r="A72" s="11" t="str">
        <f>IF(Tableau1[[#This Row],[Date]]="","",VLOOKUP(Tableau1[[#This Row],[Semaine]],Listes!$A:$B,2,FALSE))</f>
        <v>Décembre</v>
      </c>
      <c r="B72" s="11">
        <f>IF(ISBLANK(Tableau1[[#This Row],[Date]]),"",INT((Tableau1[[#This Row],[Date]]-SUM(MOD(DATE(YEAR(Tableau1[[#This Row],[Date]]-MOD(Tableau1[[#This Row],[Date]]-2,7)+3),1,2),{1E+99;7})*{1;-1})+5)/7))</f>
        <v>47</v>
      </c>
      <c r="C72" s="11" t="e">
        <f>IF(ISBLANK(Tableau1[[#This Row],[Matricule]]),"",VLOOKUP(Tableau1[[#This Row],[Matricule]],#REF!,2,FALSE))</f>
        <v>#REF!</v>
      </c>
      <c r="D72" s="11" t="e">
        <f>IF(ISBLANK(Tableau1[[#This Row],[Matricule]]),"",VLOOKUP(Tableau1[[#This Row],[Matricule]],#REF!,3,FALSE))</f>
        <v>#REF!</v>
      </c>
      <c r="E72" s="11" t="str">
        <f>CONCATENATE(Tableau1[[#This Row],[Matricule]],Tableau1[[#This Row],[Date]])</f>
        <v>76062043063</v>
      </c>
      <c r="F72" s="25">
        <v>43063</v>
      </c>
      <c r="G72">
        <v>2</v>
      </c>
      <c r="H72">
        <v>1</v>
      </c>
      <c r="I72">
        <v>760620</v>
      </c>
      <c r="J72">
        <v>135</v>
      </c>
      <c r="K72" s="35">
        <f>IF(Tableau1[[#This Row],[Régimes récoltés]]&gt;0,1,0)</f>
        <v>1</v>
      </c>
      <c r="L72" s="15">
        <f>IF(Tableau1[[#This Row],[Régimes récoltés]]&gt;=60,1,0)</f>
        <v>1</v>
      </c>
      <c r="M72" s="15">
        <f>IF(Tableau1[[#This Row],[Régimes récoltés]]&gt;60,Tableau1[[#This Row],[Régimes récoltés]]-60,0)</f>
        <v>75</v>
      </c>
      <c r="N72" s="15">
        <f>IF(ISBLANK(Tableau1[[#This Row],[Date]]),"",+IF(Tableau1[[#This Row],[Régimes récoltés]]&lt;60,0,1000))</f>
        <v>1000</v>
      </c>
      <c r="O72" s="15">
        <f>IF(ISBLANK(Tableau1[[#This Row],[Date]]),"",IF(Tableau1[[#This Row],[Régimes récoltés]]&gt;60,(Tableau1[[#This Row],[Régimes récoltés]]-60)*40,0))</f>
        <v>3000</v>
      </c>
      <c r="P72" s="15">
        <f t="shared" si="1"/>
        <v>4000</v>
      </c>
      <c r="Q72" s="51" t="str">
        <f>IF(Tableau1[[#This Row],[Matricule]]&gt;1,IF(COUNTIF(Tableau1[DateMatricule],Tableau1[[#This Row],[DateMatricule]])&gt;1,"Doublon",""),"")</f>
        <v/>
      </c>
    </row>
    <row r="73" spans="1:17" x14ac:dyDescent="0.25">
      <c r="A73" s="11" t="str">
        <f>IF(Tableau1[[#This Row],[Date]]="","",VLOOKUP(Tableau1[[#This Row],[Semaine]],Listes!$A:$B,2,FALSE))</f>
        <v>Décembre</v>
      </c>
      <c r="B73" s="11">
        <f>IF(ISBLANK(Tableau1[[#This Row],[Date]]),"",INT((Tableau1[[#This Row],[Date]]-SUM(MOD(DATE(YEAR(Tableau1[[#This Row],[Date]]-MOD(Tableau1[[#This Row],[Date]]-2,7)+3),1,2),{1E+99;7})*{1;-1})+5)/7))</f>
        <v>47</v>
      </c>
      <c r="C73" s="11" t="e">
        <f>IF(ISBLANK(Tableau1[[#This Row],[Matricule]]),"",VLOOKUP(Tableau1[[#This Row],[Matricule]],#REF!,2,FALSE))</f>
        <v>#REF!</v>
      </c>
      <c r="D73" s="11" t="e">
        <f>IF(ISBLANK(Tableau1[[#This Row],[Matricule]]),"",VLOOKUP(Tableau1[[#This Row],[Matricule]],#REF!,3,FALSE))</f>
        <v>#REF!</v>
      </c>
      <c r="E73" s="11" t="str">
        <f>CONCATENATE(Tableau1[[#This Row],[Matricule]],Tableau1[[#This Row],[Date]])</f>
        <v>76077343063</v>
      </c>
      <c r="F73" s="25">
        <v>43063</v>
      </c>
      <c r="G73">
        <v>2</v>
      </c>
      <c r="H73">
        <v>2</v>
      </c>
      <c r="I73">
        <v>760773</v>
      </c>
      <c r="J73">
        <v>104</v>
      </c>
      <c r="K73" s="35">
        <f>IF(Tableau1[[#This Row],[Régimes récoltés]]&gt;0,1,0)</f>
        <v>1</v>
      </c>
      <c r="L73" s="15">
        <f>IF(Tableau1[[#This Row],[Régimes récoltés]]&gt;=60,1,0)</f>
        <v>1</v>
      </c>
      <c r="M73" s="15">
        <f>IF(Tableau1[[#This Row],[Régimes récoltés]]&gt;60,Tableau1[[#This Row],[Régimes récoltés]]-60,0)</f>
        <v>44</v>
      </c>
      <c r="N73" s="15">
        <f>IF(ISBLANK(Tableau1[[#This Row],[Date]]),"",+IF(Tableau1[[#This Row],[Régimes récoltés]]&lt;60,0,1000))</f>
        <v>1000</v>
      </c>
      <c r="O73" s="15">
        <f>IF(ISBLANK(Tableau1[[#This Row],[Date]]),"",IF(Tableau1[[#This Row],[Régimes récoltés]]&gt;60,(Tableau1[[#This Row],[Régimes récoltés]]-60)*40,0))</f>
        <v>1760</v>
      </c>
      <c r="P73" s="15">
        <f t="shared" si="1"/>
        <v>2760</v>
      </c>
      <c r="Q73" s="51" t="str">
        <f>IF(Tableau1[[#This Row],[Matricule]]&gt;1,IF(COUNTIF(Tableau1[DateMatricule],Tableau1[[#This Row],[DateMatricule]])&gt;1,"Doublon",""),"")</f>
        <v/>
      </c>
    </row>
    <row r="74" spans="1:17" x14ac:dyDescent="0.25">
      <c r="A74" s="11" t="str">
        <f>IF(Tableau1[[#This Row],[Date]]="","",VLOOKUP(Tableau1[[#This Row],[Semaine]],Listes!$A:$B,2,FALSE))</f>
        <v>Décembre</v>
      </c>
      <c r="B74" s="11">
        <f>IF(ISBLANK(Tableau1[[#This Row],[Date]]),"",INT((Tableau1[[#This Row],[Date]]-SUM(MOD(DATE(YEAR(Tableau1[[#This Row],[Date]]-MOD(Tableau1[[#This Row],[Date]]-2,7)+3),1,2),{1E+99;7})*{1;-1})+5)/7))</f>
        <v>47</v>
      </c>
      <c r="C74" s="11" t="e">
        <f>IF(ISBLANK(Tableau1[[#This Row],[Matricule]]),"",VLOOKUP(Tableau1[[#This Row],[Matricule]],#REF!,2,FALSE))</f>
        <v>#REF!</v>
      </c>
      <c r="D74" s="11" t="e">
        <f>IF(ISBLANK(Tableau1[[#This Row],[Matricule]]),"",VLOOKUP(Tableau1[[#This Row],[Matricule]],#REF!,3,FALSE))</f>
        <v>#REF!</v>
      </c>
      <c r="E74" s="11" t="str">
        <f>CONCATENATE(Tableau1[[#This Row],[Matricule]],Tableau1[[#This Row],[Date]])</f>
        <v>77541143063</v>
      </c>
      <c r="F74" s="25">
        <v>43063</v>
      </c>
      <c r="G74">
        <v>2</v>
      </c>
      <c r="H74">
        <v>2</v>
      </c>
      <c r="I74">
        <v>775411</v>
      </c>
      <c r="J74">
        <v>104</v>
      </c>
      <c r="K74" s="35">
        <f>IF(Tableau1[[#This Row],[Régimes récoltés]]&gt;0,1,0)</f>
        <v>1</v>
      </c>
      <c r="L74" s="15">
        <f>IF(Tableau1[[#This Row],[Régimes récoltés]]&gt;=60,1,0)</f>
        <v>1</v>
      </c>
      <c r="M74" s="15">
        <f>IF(Tableau1[[#This Row],[Régimes récoltés]]&gt;60,Tableau1[[#This Row],[Régimes récoltés]]-60,0)</f>
        <v>44</v>
      </c>
      <c r="N74" s="15">
        <f>IF(ISBLANK(Tableau1[[#This Row],[Date]]),"",+IF(Tableau1[[#This Row],[Régimes récoltés]]&lt;60,0,1000))</f>
        <v>1000</v>
      </c>
      <c r="O74" s="15">
        <f>IF(ISBLANK(Tableau1[[#This Row],[Date]]),"",IF(Tableau1[[#This Row],[Régimes récoltés]]&gt;60,(Tableau1[[#This Row],[Régimes récoltés]]-60)*40,0))</f>
        <v>1760</v>
      </c>
      <c r="P74" s="15">
        <f t="shared" si="1"/>
        <v>2760</v>
      </c>
      <c r="Q74" s="51" t="str">
        <f>IF(Tableau1[[#This Row],[Matricule]]&gt;1,IF(COUNTIF(Tableau1[DateMatricule],Tableau1[[#This Row],[DateMatricule]])&gt;1,"Doublon",""),"")</f>
        <v/>
      </c>
    </row>
    <row r="75" spans="1:17" x14ac:dyDescent="0.25">
      <c r="A75" s="11" t="str">
        <f>IF(Tableau1[[#This Row],[Date]]="","",VLOOKUP(Tableau1[[#This Row],[Semaine]],Listes!$A:$B,2,FALSE))</f>
        <v>Décembre</v>
      </c>
      <c r="B75" s="11">
        <f>IF(ISBLANK(Tableau1[[#This Row],[Date]]),"",INT((Tableau1[[#This Row],[Date]]-SUM(MOD(DATE(YEAR(Tableau1[[#This Row],[Date]]-MOD(Tableau1[[#This Row],[Date]]-2,7)+3),1,2),{1E+99;7})*{1;-1})+5)/7))</f>
        <v>47</v>
      </c>
      <c r="C75" s="11" t="e">
        <f>IF(ISBLANK(Tableau1[[#This Row],[Matricule]]),"",VLOOKUP(Tableau1[[#This Row],[Matricule]],#REF!,2,FALSE))</f>
        <v>#REF!</v>
      </c>
      <c r="D75" s="11" t="e">
        <f>IF(ISBLANK(Tableau1[[#This Row],[Matricule]]),"",VLOOKUP(Tableau1[[#This Row],[Matricule]],#REF!,3,FALSE))</f>
        <v>#REF!</v>
      </c>
      <c r="E75" s="11" t="str">
        <f>CONCATENATE(Tableau1[[#This Row],[Matricule]],Tableau1[[#This Row],[Date]])</f>
        <v>76100743063</v>
      </c>
      <c r="F75" s="25">
        <v>43063</v>
      </c>
      <c r="G75">
        <v>2</v>
      </c>
      <c r="H75">
        <v>3</v>
      </c>
      <c r="I75">
        <v>761007</v>
      </c>
      <c r="J75">
        <v>80</v>
      </c>
      <c r="K75" s="35">
        <f>IF(Tableau1[[#This Row],[Régimes récoltés]]&gt;0,1,0)</f>
        <v>1</v>
      </c>
      <c r="L75" s="15">
        <f>IF(Tableau1[[#This Row],[Régimes récoltés]]&gt;=60,1,0)</f>
        <v>1</v>
      </c>
      <c r="M75" s="15">
        <f>IF(Tableau1[[#This Row],[Régimes récoltés]]&gt;60,Tableau1[[#This Row],[Régimes récoltés]]-60,0)</f>
        <v>20</v>
      </c>
      <c r="N75" s="15">
        <f>IF(ISBLANK(Tableau1[[#This Row],[Date]]),"",+IF(Tableau1[[#This Row],[Régimes récoltés]]&lt;60,0,1000))</f>
        <v>1000</v>
      </c>
      <c r="O75" s="15">
        <f>IF(ISBLANK(Tableau1[[#This Row],[Date]]),"",IF(Tableau1[[#This Row],[Régimes récoltés]]&gt;60,(Tableau1[[#This Row],[Régimes récoltés]]-60)*40,0))</f>
        <v>800</v>
      </c>
      <c r="P75" s="15">
        <f t="shared" si="1"/>
        <v>1800</v>
      </c>
      <c r="Q75" s="51" t="str">
        <f>IF(Tableau1[[#This Row],[Matricule]]&gt;1,IF(COUNTIF(Tableau1[DateMatricule],Tableau1[[#This Row],[DateMatricule]])&gt;1,"Doublon",""),"")</f>
        <v/>
      </c>
    </row>
    <row r="76" spans="1:17" x14ac:dyDescent="0.25">
      <c r="A76" s="11" t="str">
        <f>IF(Tableau1[[#This Row],[Date]]="","",VLOOKUP(Tableau1[[#This Row],[Semaine]],Listes!$A:$B,2,FALSE))</f>
        <v>Décembre</v>
      </c>
      <c r="B76" s="11">
        <f>IF(ISBLANK(Tableau1[[#This Row],[Date]]),"",INT((Tableau1[[#This Row],[Date]]-SUM(MOD(DATE(YEAR(Tableau1[[#This Row],[Date]]-MOD(Tableau1[[#This Row],[Date]]-2,7)+3),1,2),{1E+99;7})*{1;-1})+5)/7))</f>
        <v>47</v>
      </c>
      <c r="C76" s="11" t="e">
        <f>IF(ISBLANK(Tableau1[[#This Row],[Matricule]]),"",VLOOKUP(Tableau1[[#This Row],[Matricule]],#REF!,2,FALSE))</f>
        <v>#REF!</v>
      </c>
      <c r="D76" s="11" t="e">
        <f>IF(ISBLANK(Tableau1[[#This Row],[Matricule]]),"",VLOOKUP(Tableau1[[#This Row],[Matricule]],#REF!,3,FALSE))</f>
        <v>#REF!</v>
      </c>
      <c r="E76" s="11" t="str">
        <f>CONCATENATE(Tableau1[[#This Row],[Matricule]],Tableau1[[#This Row],[Date]])</f>
        <v>76077743063</v>
      </c>
      <c r="F76" s="25">
        <v>43063</v>
      </c>
      <c r="G76">
        <v>2</v>
      </c>
      <c r="H76">
        <v>3</v>
      </c>
      <c r="I76">
        <v>760777</v>
      </c>
      <c r="J76">
        <v>80</v>
      </c>
      <c r="K76" s="35">
        <f>IF(Tableau1[[#This Row],[Régimes récoltés]]&gt;0,1,0)</f>
        <v>1</v>
      </c>
      <c r="L76" s="15">
        <f>IF(Tableau1[[#This Row],[Régimes récoltés]]&gt;=60,1,0)</f>
        <v>1</v>
      </c>
      <c r="M76" s="15">
        <f>IF(Tableau1[[#This Row],[Régimes récoltés]]&gt;60,Tableau1[[#This Row],[Régimes récoltés]]-60,0)</f>
        <v>20</v>
      </c>
      <c r="N76" s="15">
        <f>IF(ISBLANK(Tableau1[[#This Row],[Date]]),"",+IF(Tableau1[[#This Row],[Régimes récoltés]]&lt;60,0,1000))</f>
        <v>1000</v>
      </c>
      <c r="O76" s="15">
        <f>IF(ISBLANK(Tableau1[[#This Row],[Date]]),"",IF(Tableau1[[#This Row],[Régimes récoltés]]&gt;60,(Tableau1[[#This Row],[Régimes récoltés]]-60)*40,0))</f>
        <v>800</v>
      </c>
      <c r="P76" s="15">
        <f t="shared" si="1"/>
        <v>1800</v>
      </c>
      <c r="Q76" s="51" t="str">
        <f>IF(Tableau1[[#This Row],[Matricule]]&gt;1,IF(COUNTIF(Tableau1[DateMatricule],Tableau1[[#This Row],[DateMatricule]])&gt;1,"Doublon",""),"")</f>
        <v/>
      </c>
    </row>
    <row r="77" spans="1:17" x14ac:dyDescent="0.25">
      <c r="A77" s="11" t="str">
        <f>IF(Tableau1[[#This Row],[Date]]="","",VLOOKUP(Tableau1[[#This Row],[Semaine]],Listes!$A:$B,2,FALSE))</f>
        <v>Décembre</v>
      </c>
      <c r="B77" s="11">
        <f>IF(ISBLANK(Tableau1[[#This Row],[Date]]),"",INT((Tableau1[[#This Row],[Date]]-SUM(MOD(DATE(YEAR(Tableau1[[#This Row],[Date]]-MOD(Tableau1[[#This Row],[Date]]-2,7)+3),1,2),{1E+99;7})*{1;-1})+5)/7))</f>
        <v>47</v>
      </c>
      <c r="C77" s="11" t="e">
        <f>IF(ISBLANK(Tableau1[[#This Row],[Matricule]]),"",VLOOKUP(Tableau1[[#This Row],[Matricule]],#REF!,2,FALSE))</f>
        <v>#REF!</v>
      </c>
      <c r="D77" s="11" t="e">
        <f>IF(ISBLANK(Tableau1[[#This Row],[Matricule]]),"",VLOOKUP(Tableau1[[#This Row],[Matricule]],#REF!,3,FALSE))</f>
        <v>#REF!</v>
      </c>
      <c r="E77" s="11" t="str">
        <f>CONCATENATE(Tableau1[[#This Row],[Matricule]],Tableau1[[#This Row],[Date]])</f>
        <v>76077043063</v>
      </c>
      <c r="F77" s="25">
        <v>43063</v>
      </c>
      <c r="G77">
        <v>2</v>
      </c>
      <c r="H77">
        <v>4</v>
      </c>
      <c r="I77">
        <v>760770</v>
      </c>
      <c r="J77">
        <v>108</v>
      </c>
      <c r="K77" s="35">
        <f>IF(Tableau1[[#This Row],[Régimes récoltés]]&gt;0,1,0)</f>
        <v>1</v>
      </c>
      <c r="L77" s="15">
        <f>IF(Tableau1[[#This Row],[Régimes récoltés]]&gt;=60,1,0)</f>
        <v>1</v>
      </c>
      <c r="M77" s="15">
        <f>IF(Tableau1[[#This Row],[Régimes récoltés]]&gt;60,Tableau1[[#This Row],[Régimes récoltés]]-60,0)</f>
        <v>48</v>
      </c>
      <c r="N77" s="15">
        <f>IF(ISBLANK(Tableau1[[#This Row],[Date]]),"",+IF(Tableau1[[#This Row],[Régimes récoltés]]&lt;60,0,1000))</f>
        <v>1000</v>
      </c>
      <c r="O77" s="15">
        <f>IF(ISBLANK(Tableau1[[#This Row],[Date]]),"",IF(Tableau1[[#This Row],[Régimes récoltés]]&gt;60,(Tableau1[[#This Row],[Régimes récoltés]]-60)*40,0))</f>
        <v>1920</v>
      </c>
      <c r="P77" s="15">
        <f t="shared" si="1"/>
        <v>2920</v>
      </c>
      <c r="Q77" s="51" t="str">
        <f>IF(Tableau1[[#This Row],[Matricule]]&gt;1,IF(COUNTIF(Tableau1[DateMatricule],Tableau1[[#This Row],[DateMatricule]])&gt;1,"Doublon",""),"")</f>
        <v/>
      </c>
    </row>
    <row r="78" spans="1:17" x14ac:dyDescent="0.25">
      <c r="A78" s="11" t="str">
        <f>IF(Tableau1[[#This Row],[Date]]="","",VLOOKUP(Tableau1[[#This Row],[Semaine]],Listes!$A:$B,2,FALSE))</f>
        <v>Décembre</v>
      </c>
      <c r="B78" s="11">
        <f>IF(ISBLANK(Tableau1[[#This Row],[Date]]),"",INT((Tableau1[[#This Row],[Date]]-SUM(MOD(DATE(YEAR(Tableau1[[#This Row],[Date]]-MOD(Tableau1[[#This Row],[Date]]-2,7)+3),1,2),{1E+99;7})*{1;-1})+5)/7))</f>
        <v>47</v>
      </c>
      <c r="C78" s="11" t="e">
        <f>IF(ISBLANK(Tableau1[[#This Row],[Matricule]]),"",VLOOKUP(Tableau1[[#This Row],[Matricule]],#REF!,2,FALSE))</f>
        <v>#REF!</v>
      </c>
      <c r="D78" s="11" t="e">
        <f>IF(ISBLANK(Tableau1[[#This Row],[Matricule]]),"",VLOOKUP(Tableau1[[#This Row],[Matricule]],#REF!,3,FALSE))</f>
        <v>#REF!</v>
      </c>
      <c r="E78" s="11" t="str">
        <f>CONCATENATE(Tableau1[[#This Row],[Matricule]],Tableau1[[#This Row],[Date]])</f>
        <v>76078143063</v>
      </c>
      <c r="F78" s="25">
        <v>43063</v>
      </c>
      <c r="G78">
        <v>2</v>
      </c>
      <c r="H78">
        <v>4</v>
      </c>
      <c r="I78">
        <v>760781</v>
      </c>
      <c r="J78">
        <v>108</v>
      </c>
      <c r="K78" s="35">
        <f>IF(Tableau1[[#This Row],[Régimes récoltés]]&gt;0,1,0)</f>
        <v>1</v>
      </c>
      <c r="L78" s="15">
        <f>IF(Tableau1[[#This Row],[Régimes récoltés]]&gt;=60,1,0)</f>
        <v>1</v>
      </c>
      <c r="M78" s="15">
        <f>IF(Tableau1[[#This Row],[Régimes récoltés]]&gt;60,Tableau1[[#This Row],[Régimes récoltés]]-60,0)</f>
        <v>48</v>
      </c>
      <c r="N78" s="15">
        <f>IF(ISBLANK(Tableau1[[#This Row],[Date]]),"",+IF(Tableau1[[#This Row],[Régimes récoltés]]&lt;60,0,1000))</f>
        <v>1000</v>
      </c>
      <c r="O78" s="15">
        <f>IF(ISBLANK(Tableau1[[#This Row],[Date]]),"",IF(Tableau1[[#This Row],[Régimes récoltés]]&gt;60,(Tableau1[[#This Row],[Régimes récoltés]]-60)*40,0))</f>
        <v>1920</v>
      </c>
      <c r="P78" s="15">
        <f t="shared" si="1"/>
        <v>2920</v>
      </c>
      <c r="Q78" s="51" t="str">
        <f>IF(Tableau1[[#This Row],[Matricule]]&gt;1,IF(COUNTIF(Tableau1[DateMatricule],Tableau1[[#This Row],[DateMatricule]])&gt;1,"Doublon",""),"")</f>
        <v/>
      </c>
    </row>
    <row r="79" spans="1:17" x14ac:dyDescent="0.25">
      <c r="A79" s="11" t="str">
        <f>IF(Tableau1[[#This Row],[Date]]="","",VLOOKUP(Tableau1[[#This Row],[Semaine]],Listes!$A:$B,2,FALSE))</f>
        <v>Décembre</v>
      </c>
      <c r="B79" s="11">
        <f>IF(ISBLANK(Tableau1[[#This Row],[Date]]),"",INT((Tableau1[[#This Row],[Date]]-SUM(MOD(DATE(YEAR(Tableau1[[#This Row],[Date]]-MOD(Tableau1[[#This Row],[Date]]-2,7)+3),1,2),{1E+99;7})*{1;-1})+5)/7))</f>
        <v>47</v>
      </c>
      <c r="C79" s="11" t="e">
        <f>IF(ISBLANK(Tableau1[[#This Row],[Matricule]]),"",VLOOKUP(Tableau1[[#This Row],[Matricule]],#REF!,2,FALSE))</f>
        <v>#REF!</v>
      </c>
      <c r="D79" s="11" t="e">
        <f>IF(ISBLANK(Tableau1[[#This Row],[Matricule]]),"",VLOOKUP(Tableau1[[#This Row],[Matricule]],#REF!,3,FALSE))</f>
        <v>#REF!</v>
      </c>
      <c r="E79" s="11" t="str">
        <f>CONCATENATE(Tableau1[[#This Row],[Matricule]],Tableau1[[#This Row],[Date]])</f>
        <v>77520843064</v>
      </c>
      <c r="F79" s="3">
        <v>43064</v>
      </c>
      <c r="G79">
        <v>1</v>
      </c>
      <c r="H79">
        <v>1</v>
      </c>
      <c r="I79">
        <v>775208</v>
      </c>
      <c r="J79">
        <v>100</v>
      </c>
      <c r="K79" s="35">
        <f>IF(Tableau1[[#This Row],[Régimes récoltés]]&gt;0,1,0)</f>
        <v>1</v>
      </c>
      <c r="L79" s="15">
        <f>IF(Tableau1[[#This Row],[Régimes récoltés]]&gt;=60,1,0)</f>
        <v>1</v>
      </c>
      <c r="M79" s="15">
        <f>IF(Tableau1[[#This Row],[Régimes récoltés]]&gt;60,Tableau1[[#This Row],[Régimes récoltés]]-60,0)</f>
        <v>40</v>
      </c>
      <c r="N79" s="15">
        <f>IF(ISBLANK(Tableau1[[#This Row],[Date]]),"",+IF(Tableau1[[#This Row],[Régimes récoltés]]&lt;60,0,1000))</f>
        <v>1000</v>
      </c>
      <c r="O79" s="15">
        <f>IF(ISBLANK(Tableau1[[#This Row],[Date]]),"",IF(Tableau1[[#This Row],[Régimes récoltés]]&gt;60,(Tableau1[[#This Row],[Régimes récoltés]]-60)*40,0))</f>
        <v>1600</v>
      </c>
      <c r="P79" s="15">
        <f t="shared" si="1"/>
        <v>2600</v>
      </c>
      <c r="Q79" s="51" t="str">
        <f>IF(Tableau1[[#This Row],[Matricule]]&gt;1,IF(COUNTIF(Tableau1[DateMatricule],Tableau1[[#This Row],[DateMatricule]])&gt;1,"Doublon",""),"")</f>
        <v/>
      </c>
    </row>
    <row r="80" spans="1:17" x14ac:dyDescent="0.25">
      <c r="A80" s="11" t="str">
        <f>IF(Tableau1[[#This Row],[Date]]="","",VLOOKUP(Tableau1[[#This Row],[Semaine]],Listes!$A:$B,2,FALSE))</f>
        <v>Décembre</v>
      </c>
      <c r="B80" s="11">
        <f>IF(ISBLANK(Tableau1[[#This Row],[Date]]),"",INT((Tableau1[[#This Row],[Date]]-SUM(MOD(DATE(YEAR(Tableau1[[#This Row],[Date]]-MOD(Tableau1[[#This Row],[Date]]-2,7)+3),1,2),{1E+99;7})*{1;-1})+5)/7))</f>
        <v>47</v>
      </c>
      <c r="C80" s="11" t="e">
        <f>IF(ISBLANK(Tableau1[[#This Row],[Matricule]]),"",VLOOKUP(Tableau1[[#This Row],[Matricule]],#REF!,2,FALSE))</f>
        <v>#REF!</v>
      </c>
      <c r="D80" s="11" t="e">
        <f>IF(ISBLANK(Tableau1[[#This Row],[Matricule]]),"",VLOOKUP(Tableau1[[#This Row],[Matricule]],#REF!,3,FALSE))</f>
        <v>#REF!</v>
      </c>
      <c r="E80" s="11" t="str">
        <f>CONCATENATE(Tableau1[[#This Row],[Matricule]],Tableau1[[#This Row],[Date]])</f>
        <v>76079743064</v>
      </c>
      <c r="F80" s="25">
        <v>43064</v>
      </c>
      <c r="G80">
        <v>1</v>
      </c>
      <c r="H80">
        <v>1</v>
      </c>
      <c r="I80">
        <v>760797</v>
      </c>
      <c r="J80">
        <v>100</v>
      </c>
      <c r="K80" s="35">
        <f>IF(Tableau1[[#This Row],[Régimes récoltés]]&gt;0,1,0)</f>
        <v>1</v>
      </c>
      <c r="L80" s="15">
        <f>IF(Tableau1[[#This Row],[Régimes récoltés]]&gt;=60,1,0)</f>
        <v>1</v>
      </c>
      <c r="M80" s="15">
        <f>IF(Tableau1[[#This Row],[Régimes récoltés]]&gt;60,Tableau1[[#This Row],[Régimes récoltés]]-60,0)</f>
        <v>40</v>
      </c>
      <c r="N80" s="15">
        <f>IF(ISBLANK(Tableau1[[#This Row],[Date]]),"",+IF(Tableau1[[#This Row],[Régimes récoltés]]&lt;60,0,1000))</f>
        <v>1000</v>
      </c>
      <c r="O80" s="15">
        <f>IF(ISBLANK(Tableau1[[#This Row],[Date]]),"",IF(Tableau1[[#This Row],[Régimes récoltés]]&gt;60,(Tableau1[[#This Row],[Régimes récoltés]]-60)*40,0))</f>
        <v>1600</v>
      </c>
      <c r="P80" s="15">
        <f t="shared" si="1"/>
        <v>2600</v>
      </c>
      <c r="Q80" s="51" t="str">
        <f>IF(Tableau1[[#This Row],[Matricule]]&gt;1,IF(COUNTIF(Tableau1[DateMatricule],Tableau1[[#This Row],[DateMatricule]])&gt;1,"Doublon",""),"")</f>
        <v/>
      </c>
    </row>
    <row r="81" spans="1:17" x14ac:dyDescent="0.25">
      <c r="A81" s="11" t="str">
        <f>IF(Tableau1[[#This Row],[Date]]="","",VLOOKUP(Tableau1[[#This Row],[Semaine]],Listes!$A:$B,2,FALSE))</f>
        <v>Décembre</v>
      </c>
      <c r="B81" s="11">
        <f>IF(ISBLANK(Tableau1[[#This Row],[Date]]),"",INT((Tableau1[[#This Row],[Date]]-SUM(MOD(DATE(YEAR(Tableau1[[#This Row],[Date]]-MOD(Tableau1[[#This Row],[Date]]-2,7)+3),1,2),{1E+99;7})*{1;-1})+5)/7))</f>
        <v>47</v>
      </c>
      <c r="C81" s="11" t="e">
        <f>IF(ISBLANK(Tableau1[[#This Row],[Matricule]]),"",VLOOKUP(Tableau1[[#This Row],[Matricule]],#REF!,2,FALSE))</f>
        <v>#REF!</v>
      </c>
      <c r="D81" s="11" t="e">
        <f>IF(ISBLANK(Tableau1[[#This Row],[Matricule]]),"",VLOOKUP(Tableau1[[#This Row],[Matricule]],#REF!,3,FALSE))</f>
        <v>#REF!</v>
      </c>
      <c r="E81" s="11" t="str">
        <f>CONCATENATE(Tableau1[[#This Row],[Matricule]],Tableau1[[#This Row],[Date]])</f>
        <v>76062343064</v>
      </c>
      <c r="F81" s="25">
        <v>43064</v>
      </c>
      <c r="G81">
        <v>1</v>
      </c>
      <c r="H81">
        <v>2</v>
      </c>
      <c r="I81">
        <v>760623</v>
      </c>
      <c r="J81">
        <v>98</v>
      </c>
      <c r="K81" s="35">
        <f>IF(Tableau1[[#This Row],[Régimes récoltés]]&gt;0,1,0)</f>
        <v>1</v>
      </c>
      <c r="L81" s="15">
        <f>IF(Tableau1[[#This Row],[Régimes récoltés]]&gt;=60,1,0)</f>
        <v>1</v>
      </c>
      <c r="M81" s="15">
        <f>IF(Tableau1[[#This Row],[Régimes récoltés]]&gt;60,Tableau1[[#This Row],[Régimes récoltés]]-60,0)</f>
        <v>38</v>
      </c>
      <c r="N81" s="15">
        <f>IF(ISBLANK(Tableau1[[#This Row],[Date]]),"",+IF(Tableau1[[#This Row],[Régimes récoltés]]&lt;60,0,1000))</f>
        <v>1000</v>
      </c>
      <c r="O81" s="15">
        <f>IF(ISBLANK(Tableau1[[#This Row],[Date]]),"",IF(Tableau1[[#This Row],[Régimes récoltés]]&gt;60,(Tableau1[[#This Row],[Régimes récoltés]]-60)*40,0))</f>
        <v>1520</v>
      </c>
      <c r="P81" s="15">
        <f t="shared" si="1"/>
        <v>2520</v>
      </c>
      <c r="Q81" s="51" t="str">
        <f>IF(Tableau1[[#This Row],[Matricule]]&gt;1,IF(COUNTIF(Tableau1[DateMatricule],Tableau1[[#This Row],[DateMatricule]])&gt;1,"Doublon",""),"")</f>
        <v/>
      </c>
    </row>
    <row r="82" spans="1:17" x14ac:dyDescent="0.25">
      <c r="A82" s="11" t="str">
        <f>IF(Tableau1[[#This Row],[Date]]="","",VLOOKUP(Tableau1[[#This Row],[Semaine]],Listes!$A:$B,2,FALSE))</f>
        <v>Décembre</v>
      </c>
      <c r="B82" s="11">
        <f>IF(ISBLANK(Tableau1[[#This Row],[Date]]),"",INT((Tableau1[[#This Row],[Date]]-SUM(MOD(DATE(YEAR(Tableau1[[#This Row],[Date]]-MOD(Tableau1[[#This Row],[Date]]-2,7)+3),1,2),{1E+99;7})*{1;-1})+5)/7))</f>
        <v>47</v>
      </c>
      <c r="C82" s="11" t="e">
        <f>IF(ISBLANK(Tableau1[[#This Row],[Matricule]]),"",VLOOKUP(Tableau1[[#This Row],[Matricule]],#REF!,2,FALSE))</f>
        <v>#REF!</v>
      </c>
      <c r="D82" s="11" t="e">
        <f>IF(ISBLANK(Tableau1[[#This Row],[Matricule]]),"",VLOOKUP(Tableau1[[#This Row],[Matricule]],#REF!,3,FALSE))</f>
        <v>#REF!</v>
      </c>
      <c r="E82" s="11" t="str">
        <f>CONCATENATE(Tableau1[[#This Row],[Matricule]],Tableau1[[#This Row],[Date]])</f>
        <v>92540843064</v>
      </c>
      <c r="F82" s="25">
        <v>43064</v>
      </c>
      <c r="G82">
        <v>1</v>
      </c>
      <c r="H82">
        <v>2</v>
      </c>
      <c r="I82">
        <v>925408</v>
      </c>
      <c r="J82">
        <v>98</v>
      </c>
      <c r="K82" s="35">
        <f>IF(Tableau1[[#This Row],[Régimes récoltés]]&gt;0,1,0)</f>
        <v>1</v>
      </c>
      <c r="L82" s="15">
        <f>IF(Tableau1[[#This Row],[Régimes récoltés]]&gt;=60,1,0)</f>
        <v>1</v>
      </c>
      <c r="M82" s="15">
        <f>IF(Tableau1[[#This Row],[Régimes récoltés]]&gt;60,Tableau1[[#This Row],[Régimes récoltés]]-60,0)</f>
        <v>38</v>
      </c>
      <c r="N82" s="15">
        <f>IF(ISBLANK(Tableau1[[#This Row],[Date]]),"",+IF(Tableau1[[#This Row],[Régimes récoltés]]&lt;60,0,1000))</f>
        <v>1000</v>
      </c>
      <c r="O82" s="15">
        <f>IF(ISBLANK(Tableau1[[#This Row],[Date]]),"",IF(Tableau1[[#This Row],[Régimes récoltés]]&gt;60,(Tableau1[[#This Row],[Régimes récoltés]]-60)*40,0))</f>
        <v>1520</v>
      </c>
      <c r="P82" s="15">
        <f t="shared" si="1"/>
        <v>2520</v>
      </c>
      <c r="Q82" s="51" t="str">
        <f>IF(Tableau1[[#This Row],[Matricule]]&gt;1,IF(COUNTIF(Tableau1[DateMatricule],Tableau1[[#This Row],[DateMatricule]])&gt;1,"Doublon",""),"")</f>
        <v/>
      </c>
    </row>
    <row r="83" spans="1:17" x14ac:dyDescent="0.25">
      <c r="A83" s="11" t="str">
        <f>IF(Tableau1[[#This Row],[Date]]="","",VLOOKUP(Tableau1[[#This Row],[Semaine]],Listes!$A:$B,2,FALSE))</f>
        <v>Décembre</v>
      </c>
      <c r="B83" s="11">
        <f>IF(ISBLANK(Tableau1[[#This Row],[Date]]),"",INT((Tableau1[[#This Row],[Date]]-SUM(MOD(DATE(YEAR(Tableau1[[#This Row],[Date]]-MOD(Tableau1[[#This Row],[Date]]-2,7)+3),1,2),{1E+99;7})*{1;-1})+5)/7))</f>
        <v>47</v>
      </c>
      <c r="C83" s="11" t="e">
        <f>IF(ISBLANK(Tableau1[[#This Row],[Matricule]]),"",VLOOKUP(Tableau1[[#This Row],[Matricule]],#REF!,2,FALSE))</f>
        <v>#REF!</v>
      </c>
      <c r="D83" s="11" t="e">
        <f>IF(ISBLANK(Tableau1[[#This Row],[Matricule]]),"",VLOOKUP(Tableau1[[#This Row],[Matricule]],#REF!,3,FALSE))</f>
        <v>#REF!</v>
      </c>
      <c r="E83" s="11" t="str">
        <f>CONCATENATE(Tableau1[[#This Row],[Matricule]],Tableau1[[#This Row],[Date]])</f>
        <v>76044143064</v>
      </c>
      <c r="F83" s="25">
        <v>43064</v>
      </c>
      <c r="G83">
        <v>1</v>
      </c>
      <c r="H83">
        <v>3</v>
      </c>
      <c r="I83">
        <v>760441</v>
      </c>
      <c r="J83">
        <v>90</v>
      </c>
      <c r="K83" s="35">
        <f>IF(Tableau1[[#This Row],[Régimes récoltés]]&gt;0,1,0)</f>
        <v>1</v>
      </c>
      <c r="L83" s="15">
        <f>IF(Tableau1[[#This Row],[Régimes récoltés]]&gt;=60,1,0)</f>
        <v>1</v>
      </c>
      <c r="M83" s="15">
        <f>IF(Tableau1[[#This Row],[Régimes récoltés]]&gt;60,Tableau1[[#This Row],[Régimes récoltés]]-60,0)</f>
        <v>30</v>
      </c>
      <c r="N83" s="15">
        <f>IF(ISBLANK(Tableau1[[#This Row],[Date]]),"",+IF(Tableau1[[#This Row],[Régimes récoltés]]&lt;60,0,1000))</f>
        <v>1000</v>
      </c>
      <c r="O83" s="15">
        <f>IF(ISBLANK(Tableau1[[#This Row],[Date]]),"",IF(Tableau1[[#This Row],[Régimes récoltés]]&gt;60,(Tableau1[[#This Row],[Régimes récoltés]]-60)*40,0))</f>
        <v>1200</v>
      </c>
      <c r="P83" s="15">
        <f t="shared" si="1"/>
        <v>2200</v>
      </c>
      <c r="Q83" s="51" t="str">
        <f>IF(Tableau1[[#This Row],[Matricule]]&gt;1,IF(COUNTIF(Tableau1[DateMatricule],Tableau1[[#This Row],[DateMatricule]])&gt;1,"Doublon",""),"")</f>
        <v/>
      </c>
    </row>
    <row r="84" spans="1:17" x14ac:dyDescent="0.25">
      <c r="A84" s="11" t="str">
        <f>IF(Tableau1[[#This Row],[Date]]="","",VLOOKUP(Tableau1[[#This Row],[Semaine]],Listes!$A:$B,2,FALSE))</f>
        <v>Décembre</v>
      </c>
      <c r="B84" s="11">
        <f>IF(ISBLANK(Tableau1[[#This Row],[Date]]),"",INT((Tableau1[[#This Row],[Date]]-SUM(MOD(DATE(YEAR(Tableau1[[#This Row],[Date]]-MOD(Tableau1[[#This Row],[Date]]-2,7)+3),1,2),{1E+99;7})*{1;-1})+5)/7))</f>
        <v>47</v>
      </c>
      <c r="C84" s="11" t="e">
        <f>IF(ISBLANK(Tableau1[[#This Row],[Matricule]]),"",VLOOKUP(Tableau1[[#This Row],[Matricule]],#REF!,2,FALSE))</f>
        <v>#REF!</v>
      </c>
      <c r="D84" s="11" t="e">
        <f>IF(ISBLANK(Tableau1[[#This Row],[Matricule]]),"",VLOOKUP(Tableau1[[#This Row],[Matricule]],#REF!,3,FALSE))</f>
        <v>#REF!</v>
      </c>
      <c r="E84" s="11" t="str">
        <f>CONCATENATE(Tableau1[[#This Row],[Matricule]],Tableau1[[#This Row],[Date]])</f>
        <v>77541643064</v>
      </c>
      <c r="F84" s="25">
        <v>43064</v>
      </c>
      <c r="G84">
        <v>1</v>
      </c>
      <c r="H84">
        <v>3</v>
      </c>
      <c r="I84">
        <v>775416</v>
      </c>
      <c r="J84">
        <v>90</v>
      </c>
      <c r="K84" s="35">
        <f>IF(Tableau1[[#This Row],[Régimes récoltés]]&gt;0,1,0)</f>
        <v>1</v>
      </c>
      <c r="L84" s="15">
        <f>IF(Tableau1[[#This Row],[Régimes récoltés]]&gt;=60,1,0)</f>
        <v>1</v>
      </c>
      <c r="M84" s="15">
        <f>IF(Tableau1[[#This Row],[Régimes récoltés]]&gt;60,Tableau1[[#This Row],[Régimes récoltés]]-60,0)</f>
        <v>30</v>
      </c>
      <c r="N84" s="15">
        <f>IF(ISBLANK(Tableau1[[#This Row],[Date]]),"",+IF(Tableau1[[#This Row],[Régimes récoltés]]&lt;60,0,1000))</f>
        <v>1000</v>
      </c>
      <c r="O84" s="15">
        <f>IF(ISBLANK(Tableau1[[#This Row],[Date]]),"",IF(Tableau1[[#This Row],[Régimes récoltés]]&gt;60,(Tableau1[[#This Row],[Régimes récoltés]]-60)*40,0))</f>
        <v>1200</v>
      </c>
      <c r="P84" s="15">
        <f t="shared" si="1"/>
        <v>2200</v>
      </c>
      <c r="Q84" s="51" t="str">
        <f>IF(Tableau1[[#This Row],[Matricule]]&gt;1,IF(COUNTIF(Tableau1[DateMatricule],Tableau1[[#This Row],[DateMatricule]])&gt;1,"Doublon",""),"")</f>
        <v/>
      </c>
    </row>
    <row r="85" spans="1:17" x14ac:dyDescent="0.25">
      <c r="A85" s="11" t="str">
        <f>IF(Tableau1[[#This Row],[Date]]="","",VLOOKUP(Tableau1[[#This Row],[Semaine]],Listes!$A:$B,2,FALSE))</f>
        <v>Décembre</v>
      </c>
      <c r="B85" s="11">
        <f>IF(ISBLANK(Tableau1[[#This Row],[Date]]),"",INT((Tableau1[[#This Row],[Date]]-SUM(MOD(DATE(YEAR(Tableau1[[#This Row],[Date]]-MOD(Tableau1[[#This Row],[Date]]-2,7)+3),1,2),{1E+99;7})*{1;-1})+5)/7))</f>
        <v>48</v>
      </c>
      <c r="C85" s="11" t="e">
        <f>IF(ISBLANK(Tableau1[[#This Row],[Matricule]]),"",VLOOKUP(Tableau1[[#This Row],[Matricule]],#REF!,2,FALSE))</f>
        <v>#REF!</v>
      </c>
      <c r="D85" s="11" t="e">
        <f>IF(ISBLANK(Tableau1[[#This Row],[Matricule]]),"",VLOOKUP(Tableau1[[#This Row],[Matricule]],#REF!,3,FALSE))</f>
        <v>#REF!</v>
      </c>
      <c r="E85" s="11" t="str">
        <f>CONCATENATE(Tableau1[[#This Row],[Matricule]],Tableau1[[#This Row],[Date]])</f>
        <v>77520843066</v>
      </c>
      <c r="F85" s="3">
        <v>43066</v>
      </c>
      <c r="G85">
        <v>1</v>
      </c>
      <c r="H85">
        <v>1</v>
      </c>
      <c r="I85">
        <v>775208</v>
      </c>
      <c r="J85">
        <v>85</v>
      </c>
      <c r="K85" s="35">
        <f>IF(Tableau1[[#This Row],[Régimes récoltés]]&gt;0,1,0)</f>
        <v>1</v>
      </c>
      <c r="L85" s="15">
        <f>IF(Tableau1[[#This Row],[Régimes récoltés]]&gt;=60,1,0)</f>
        <v>1</v>
      </c>
      <c r="M85" s="15">
        <f>IF(Tableau1[[#This Row],[Régimes récoltés]]&gt;60,Tableau1[[#This Row],[Régimes récoltés]]-60,0)</f>
        <v>25</v>
      </c>
      <c r="N85" s="15">
        <f>IF(ISBLANK(Tableau1[[#This Row],[Date]]),"",+IF(Tableau1[[#This Row],[Régimes récoltés]]&lt;60,0,1000))</f>
        <v>1000</v>
      </c>
      <c r="O85" s="15">
        <f>IF(ISBLANK(Tableau1[[#This Row],[Date]]),"",IF(Tableau1[[#This Row],[Régimes récoltés]]&gt;60,(Tableau1[[#This Row],[Régimes récoltés]]-60)*40,0))</f>
        <v>1000</v>
      </c>
      <c r="P85" s="15">
        <f t="shared" si="1"/>
        <v>2000</v>
      </c>
      <c r="Q85" s="51" t="str">
        <f>IF(Tableau1[[#This Row],[Matricule]]&gt;1,IF(COUNTIF(Tableau1[DateMatricule],Tableau1[[#This Row],[DateMatricule]])&gt;1,"Doublon",""),"")</f>
        <v/>
      </c>
    </row>
    <row r="86" spans="1:17" x14ac:dyDescent="0.25">
      <c r="A86" s="11" t="str">
        <f>IF(Tableau1[[#This Row],[Date]]="","",VLOOKUP(Tableau1[[#This Row],[Semaine]],Listes!$A:$B,2,FALSE))</f>
        <v>Décembre</v>
      </c>
      <c r="B86" s="11">
        <f>IF(ISBLANK(Tableau1[[#This Row],[Date]]),"",INT((Tableau1[[#This Row],[Date]]-SUM(MOD(DATE(YEAR(Tableau1[[#This Row],[Date]]-MOD(Tableau1[[#This Row],[Date]]-2,7)+3),1,2),{1E+99;7})*{1;-1})+5)/7))</f>
        <v>48</v>
      </c>
      <c r="C86" s="11" t="e">
        <f>IF(ISBLANK(Tableau1[[#This Row],[Matricule]]),"",VLOOKUP(Tableau1[[#This Row],[Matricule]],#REF!,2,FALSE))</f>
        <v>#REF!</v>
      </c>
      <c r="D86" s="11" t="e">
        <f>IF(ISBLANK(Tableau1[[#This Row],[Matricule]]),"",VLOOKUP(Tableau1[[#This Row],[Matricule]],#REF!,3,FALSE))</f>
        <v>#REF!</v>
      </c>
      <c r="E86" s="11" t="str">
        <f>CONCATENATE(Tableau1[[#This Row],[Matricule]],Tableau1[[#This Row],[Date]])</f>
        <v>92570343066</v>
      </c>
      <c r="F86" s="25">
        <v>43066</v>
      </c>
      <c r="G86">
        <v>1</v>
      </c>
      <c r="H86">
        <v>1</v>
      </c>
      <c r="I86">
        <v>925703</v>
      </c>
      <c r="J86">
        <v>84</v>
      </c>
      <c r="K86" s="35">
        <f>IF(Tableau1[[#This Row],[Régimes récoltés]]&gt;0,1,0)</f>
        <v>1</v>
      </c>
      <c r="L86" s="15">
        <f>IF(Tableau1[[#This Row],[Régimes récoltés]]&gt;=60,1,0)</f>
        <v>1</v>
      </c>
      <c r="M86" s="15">
        <f>IF(Tableau1[[#This Row],[Régimes récoltés]]&gt;60,Tableau1[[#This Row],[Régimes récoltés]]-60,0)</f>
        <v>24</v>
      </c>
      <c r="N86" s="15">
        <f>IF(ISBLANK(Tableau1[[#This Row],[Date]]),"",+IF(Tableau1[[#This Row],[Régimes récoltés]]&lt;60,0,1000))</f>
        <v>1000</v>
      </c>
      <c r="O86" s="15">
        <f>IF(ISBLANK(Tableau1[[#This Row],[Date]]),"",IF(Tableau1[[#This Row],[Régimes récoltés]]&gt;60,(Tableau1[[#This Row],[Régimes récoltés]]-60)*40,0))</f>
        <v>960</v>
      </c>
      <c r="P86" s="15">
        <f t="shared" si="1"/>
        <v>1960</v>
      </c>
      <c r="Q86" s="51" t="str">
        <f>IF(Tableau1[[#This Row],[Matricule]]&gt;1,IF(COUNTIF(Tableau1[DateMatricule],Tableau1[[#This Row],[DateMatricule]])&gt;1,"Doublon",""),"")</f>
        <v/>
      </c>
    </row>
    <row r="87" spans="1:17" x14ac:dyDescent="0.25">
      <c r="A87" s="11" t="str">
        <f>IF(Tableau1[[#This Row],[Date]]="","",VLOOKUP(Tableau1[[#This Row],[Semaine]],Listes!$A:$B,2,FALSE))</f>
        <v>Décembre</v>
      </c>
      <c r="B87" s="11">
        <f>IF(ISBLANK(Tableau1[[#This Row],[Date]]),"",INT((Tableau1[[#This Row],[Date]]-SUM(MOD(DATE(YEAR(Tableau1[[#This Row],[Date]]-MOD(Tableau1[[#This Row],[Date]]-2,7)+3),1,2),{1E+99;7})*{1;-1})+5)/7))</f>
        <v>48</v>
      </c>
      <c r="C87" s="11" t="e">
        <f>IF(ISBLANK(Tableau1[[#This Row],[Matricule]]),"",VLOOKUP(Tableau1[[#This Row],[Matricule]],#REF!,2,FALSE))</f>
        <v>#REF!</v>
      </c>
      <c r="D87" s="11" t="e">
        <f>IF(ISBLANK(Tableau1[[#This Row],[Matricule]]),"",VLOOKUP(Tableau1[[#This Row],[Matricule]],#REF!,3,FALSE))</f>
        <v>#REF!</v>
      </c>
      <c r="E87" s="11" t="str">
        <f>CONCATENATE(Tableau1[[#This Row],[Matricule]],Tableau1[[#This Row],[Date]])</f>
        <v>76100043066</v>
      </c>
      <c r="F87" s="25">
        <v>43066</v>
      </c>
      <c r="G87">
        <v>1</v>
      </c>
      <c r="H87">
        <v>2</v>
      </c>
      <c r="I87">
        <v>761000</v>
      </c>
      <c r="J87">
        <v>82</v>
      </c>
      <c r="K87" s="35">
        <f>IF(Tableau1[[#This Row],[Régimes récoltés]]&gt;0,1,0)</f>
        <v>1</v>
      </c>
      <c r="L87" s="15">
        <f>IF(Tableau1[[#This Row],[Régimes récoltés]]&gt;=60,1,0)</f>
        <v>1</v>
      </c>
      <c r="M87" s="15">
        <f>IF(Tableau1[[#This Row],[Régimes récoltés]]&gt;60,Tableau1[[#This Row],[Régimes récoltés]]-60,0)</f>
        <v>22</v>
      </c>
      <c r="N87" s="15">
        <f>IF(ISBLANK(Tableau1[[#This Row],[Date]]),"",+IF(Tableau1[[#This Row],[Régimes récoltés]]&lt;60,0,1000))</f>
        <v>1000</v>
      </c>
      <c r="O87" s="15">
        <f>IF(ISBLANK(Tableau1[[#This Row],[Date]]),"",IF(Tableau1[[#This Row],[Régimes récoltés]]&gt;60,(Tableau1[[#This Row],[Régimes récoltés]]-60)*40,0))</f>
        <v>880</v>
      </c>
      <c r="P87" s="15">
        <f t="shared" si="1"/>
        <v>1880</v>
      </c>
      <c r="Q87" s="51" t="str">
        <f>IF(Tableau1[[#This Row],[Matricule]]&gt;1,IF(COUNTIF(Tableau1[DateMatricule],Tableau1[[#This Row],[DateMatricule]])&gt;1,"Doublon",""),"")</f>
        <v/>
      </c>
    </row>
    <row r="88" spans="1:17" x14ac:dyDescent="0.25">
      <c r="A88" s="11" t="str">
        <f>IF(Tableau1[[#This Row],[Date]]="","",VLOOKUP(Tableau1[[#This Row],[Semaine]],Listes!$A:$B,2,FALSE))</f>
        <v>Décembre</v>
      </c>
      <c r="B88" s="11">
        <f>IF(ISBLANK(Tableau1[[#This Row],[Date]]),"",INT((Tableau1[[#This Row],[Date]]-SUM(MOD(DATE(YEAR(Tableau1[[#This Row],[Date]]-MOD(Tableau1[[#This Row],[Date]]-2,7)+3),1,2),{1E+99;7})*{1;-1})+5)/7))</f>
        <v>48</v>
      </c>
      <c r="C88" s="11" t="e">
        <f>IF(ISBLANK(Tableau1[[#This Row],[Matricule]]),"",VLOOKUP(Tableau1[[#This Row],[Matricule]],#REF!,2,FALSE))</f>
        <v>#REF!</v>
      </c>
      <c r="D88" s="11" t="e">
        <f>IF(ISBLANK(Tableau1[[#This Row],[Matricule]]),"",VLOOKUP(Tableau1[[#This Row],[Matricule]],#REF!,3,FALSE))</f>
        <v>#REF!</v>
      </c>
      <c r="E88" s="11" t="str">
        <f>CONCATENATE(Tableau1[[#This Row],[Matricule]],Tableau1[[#This Row],[Date]])</f>
        <v>92540843066</v>
      </c>
      <c r="F88" s="25">
        <v>43066</v>
      </c>
      <c r="G88">
        <v>1</v>
      </c>
      <c r="H88">
        <v>2</v>
      </c>
      <c r="I88">
        <v>925408</v>
      </c>
      <c r="J88">
        <v>81</v>
      </c>
      <c r="K88" s="35">
        <f>IF(Tableau1[[#This Row],[Régimes récoltés]]&gt;0,1,0)</f>
        <v>1</v>
      </c>
      <c r="L88" s="15">
        <f>IF(Tableau1[[#This Row],[Régimes récoltés]]&gt;=60,1,0)</f>
        <v>1</v>
      </c>
      <c r="M88" s="15">
        <f>IF(Tableau1[[#This Row],[Régimes récoltés]]&gt;60,Tableau1[[#This Row],[Régimes récoltés]]-60,0)</f>
        <v>21</v>
      </c>
      <c r="N88" s="15">
        <f>IF(ISBLANK(Tableau1[[#This Row],[Date]]),"",+IF(Tableau1[[#This Row],[Régimes récoltés]]&lt;60,0,1000))</f>
        <v>1000</v>
      </c>
      <c r="O88" s="15">
        <f>IF(ISBLANK(Tableau1[[#This Row],[Date]]),"",IF(Tableau1[[#This Row],[Régimes récoltés]]&gt;60,(Tableau1[[#This Row],[Régimes récoltés]]-60)*40,0))</f>
        <v>840</v>
      </c>
      <c r="P88" s="15">
        <f t="shared" si="1"/>
        <v>1840</v>
      </c>
      <c r="Q88" s="51" t="str">
        <f>IF(Tableau1[[#This Row],[Matricule]]&gt;1,IF(COUNTIF(Tableau1[DateMatricule],Tableau1[[#This Row],[DateMatricule]])&gt;1,"Doublon",""),"")</f>
        <v/>
      </c>
    </row>
    <row r="89" spans="1:17" x14ac:dyDescent="0.25">
      <c r="A89" s="11" t="str">
        <f>IF(Tableau1[[#This Row],[Date]]="","",VLOOKUP(Tableau1[[#This Row],[Semaine]],Listes!$A:$B,2,FALSE))</f>
        <v>Décembre</v>
      </c>
      <c r="B89" s="11">
        <f>IF(ISBLANK(Tableau1[[#This Row],[Date]]),"",INT((Tableau1[[#This Row],[Date]]-SUM(MOD(DATE(YEAR(Tableau1[[#This Row],[Date]]-MOD(Tableau1[[#This Row],[Date]]-2,7)+3),1,2),{1E+99;7})*{1;-1})+5)/7))</f>
        <v>48</v>
      </c>
      <c r="C89" s="11" t="e">
        <f>IF(ISBLANK(Tableau1[[#This Row],[Matricule]]),"",VLOOKUP(Tableau1[[#This Row],[Matricule]],#REF!,2,FALSE))</f>
        <v>#REF!</v>
      </c>
      <c r="D89" s="11" t="e">
        <f>IF(ISBLANK(Tableau1[[#This Row],[Matricule]]),"",VLOOKUP(Tableau1[[#This Row],[Matricule]],#REF!,3,FALSE))</f>
        <v>#REF!</v>
      </c>
      <c r="E89" s="11" t="str">
        <f>CONCATENATE(Tableau1[[#This Row],[Matricule]],Tableau1[[#This Row],[Date]])</f>
        <v>76044143066</v>
      </c>
      <c r="F89" s="25">
        <v>43066</v>
      </c>
      <c r="G89">
        <v>1</v>
      </c>
      <c r="H89">
        <v>3</v>
      </c>
      <c r="I89">
        <v>760441</v>
      </c>
      <c r="J89">
        <v>86</v>
      </c>
      <c r="K89" s="35">
        <f>IF(Tableau1[[#This Row],[Régimes récoltés]]&gt;0,1,0)</f>
        <v>1</v>
      </c>
      <c r="L89" s="15">
        <f>IF(Tableau1[[#This Row],[Régimes récoltés]]&gt;=60,1,0)</f>
        <v>1</v>
      </c>
      <c r="M89" s="15">
        <f>IF(Tableau1[[#This Row],[Régimes récoltés]]&gt;60,Tableau1[[#This Row],[Régimes récoltés]]-60,0)</f>
        <v>26</v>
      </c>
      <c r="N89" s="15">
        <f>IF(ISBLANK(Tableau1[[#This Row],[Date]]),"",+IF(Tableau1[[#This Row],[Régimes récoltés]]&lt;60,0,1000))</f>
        <v>1000</v>
      </c>
      <c r="O89" s="15">
        <f>IF(ISBLANK(Tableau1[[#This Row],[Date]]),"",IF(Tableau1[[#This Row],[Régimes récoltés]]&gt;60,(Tableau1[[#This Row],[Régimes récoltés]]-60)*40,0))</f>
        <v>1040</v>
      </c>
      <c r="P89" s="15">
        <f t="shared" si="1"/>
        <v>2040</v>
      </c>
      <c r="Q89" s="51" t="str">
        <f>IF(Tableau1[[#This Row],[Matricule]]&gt;1,IF(COUNTIF(Tableau1[DateMatricule],Tableau1[[#This Row],[DateMatricule]])&gt;1,"Doublon",""),"")</f>
        <v/>
      </c>
    </row>
    <row r="90" spans="1:17" x14ac:dyDescent="0.25">
      <c r="A90" s="11" t="str">
        <f>IF(Tableau1[[#This Row],[Date]]="","",VLOOKUP(Tableau1[[#This Row],[Semaine]],Listes!$A:$B,2,FALSE))</f>
        <v>Décembre</v>
      </c>
      <c r="B90" s="11">
        <f>IF(ISBLANK(Tableau1[[#This Row],[Date]]),"",INT((Tableau1[[#This Row],[Date]]-SUM(MOD(DATE(YEAR(Tableau1[[#This Row],[Date]]-MOD(Tableau1[[#This Row],[Date]]-2,7)+3),1,2),{1E+99;7})*{1;-1})+5)/7))</f>
        <v>48</v>
      </c>
      <c r="C90" s="11" t="e">
        <f>IF(ISBLANK(Tableau1[[#This Row],[Matricule]]),"",VLOOKUP(Tableau1[[#This Row],[Matricule]],#REF!,2,FALSE))</f>
        <v>#REF!</v>
      </c>
      <c r="D90" s="11" t="e">
        <f>IF(ISBLANK(Tableau1[[#This Row],[Matricule]]),"",VLOOKUP(Tableau1[[#This Row],[Matricule]],#REF!,3,FALSE))</f>
        <v>#REF!</v>
      </c>
      <c r="E90" s="11" t="str">
        <f>CONCATENATE(Tableau1[[#This Row],[Matricule]],Tableau1[[#This Row],[Date]])</f>
        <v>77541643066</v>
      </c>
      <c r="F90" s="25">
        <v>43066</v>
      </c>
      <c r="G90">
        <v>1</v>
      </c>
      <c r="H90">
        <v>3</v>
      </c>
      <c r="I90">
        <v>775416</v>
      </c>
      <c r="J90">
        <v>86</v>
      </c>
      <c r="K90" s="35">
        <f>IF(Tableau1[[#This Row],[Régimes récoltés]]&gt;0,1,0)</f>
        <v>1</v>
      </c>
      <c r="L90" s="15">
        <f>IF(Tableau1[[#This Row],[Régimes récoltés]]&gt;=60,1,0)</f>
        <v>1</v>
      </c>
      <c r="M90" s="15">
        <f>IF(Tableau1[[#This Row],[Régimes récoltés]]&gt;60,Tableau1[[#This Row],[Régimes récoltés]]-60,0)</f>
        <v>26</v>
      </c>
      <c r="N90" s="15">
        <f>IF(ISBLANK(Tableau1[[#This Row],[Date]]),"",+IF(Tableau1[[#This Row],[Régimes récoltés]]&lt;60,0,1000))</f>
        <v>1000</v>
      </c>
      <c r="O90" s="15">
        <f>IF(ISBLANK(Tableau1[[#This Row],[Date]]),"",IF(Tableau1[[#This Row],[Régimes récoltés]]&gt;60,(Tableau1[[#This Row],[Régimes récoltés]]-60)*40,0))</f>
        <v>1040</v>
      </c>
      <c r="P90" s="15">
        <f t="shared" si="1"/>
        <v>2040</v>
      </c>
      <c r="Q90" s="51" t="str">
        <f>IF(Tableau1[[#This Row],[Matricule]]&gt;1,IF(COUNTIF(Tableau1[DateMatricule],Tableau1[[#This Row],[DateMatricule]])&gt;1,"Doublon",""),"")</f>
        <v/>
      </c>
    </row>
    <row r="91" spans="1:17" x14ac:dyDescent="0.25">
      <c r="A91" s="11" t="str">
        <f>IF(Tableau1[[#This Row],[Date]]="","",VLOOKUP(Tableau1[[#This Row],[Semaine]],Listes!$A:$B,2,FALSE))</f>
        <v>Décembre</v>
      </c>
      <c r="B91" s="11">
        <f>IF(ISBLANK(Tableau1[[#This Row],[Date]]),"",INT((Tableau1[[#This Row],[Date]]-SUM(MOD(DATE(YEAR(Tableau1[[#This Row],[Date]]-MOD(Tableau1[[#This Row],[Date]]-2,7)+3),1,2),{1E+99;7})*{1;-1})+5)/7))</f>
        <v>48</v>
      </c>
      <c r="C91" s="11" t="e">
        <f>IF(ISBLANK(Tableau1[[#This Row],[Matricule]]),"",VLOOKUP(Tableau1[[#This Row],[Matricule]],#REF!,2,FALSE))</f>
        <v>#REF!</v>
      </c>
      <c r="D91" s="11" t="e">
        <f>IF(ISBLANK(Tableau1[[#This Row],[Matricule]]),"",VLOOKUP(Tableau1[[#This Row],[Matricule]],#REF!,3,FALSE))</f>
        <v>#REF!</v>
      </c>
      <c r="E91" s="11" t="str">
        <f>CONCATENATE(Tableau1[[#This Row],[Matricule]],Tableau1[[#This Row],[Date]])</f>
        <v>92520943066</v>
      </c>
      <c r="F91" s="25">
        <v>43066</v>
      </c>
      <c r="G91">
        <v>2</v>
      </c>
      <c r="H91">
        <v>1</v>
      </c>
      <c r="I91">
        <v>925209</v>
      </c>
      <c r="J91">
        <v>87</v>
      </c>
      <c r="K91" s="35">
        <f>IF(Tableau1[[#This Row],[Régimes récoltés]]&gt;0,1,0)</f>
        <v>1</v>
      </c>
      <c r="L91" s="15">
        <f>IF(Tableau1[[#This Row],[Régimes récoltés]]&gt;=60,1,0)</f>
        <v>1</v>
      </c>
      <c r="M91" s="15">
        <f>IF(Tableau1[[#This Row],[Régimes récoltés]]&gt;60,Tableau1[[#This Row],[Régimes récoltés]]-60,0)</f>
        <v>27</v>
      </c>
      <c r="N91" s="15">
        <f>IF(ISBLANK(Tableau1[[#This Row],[Date]]),"",+IF(Tableau1[[#This Row],[Régimes récoltés]]&lt;60,0,1000))</f>
        <v>1000</v>
      </c>
      <c r="O91" s="15">
        <f>IF(ISBLANK(Tableau1[[#This Row],[Date]]),"",IF(Tableau1[[#This Row],[Régimes récoltés]]&gt;60,(Tableau1[[#This Row],[Régimes récoltés]]-60)*40,0))</f>
        <v>1080</v>
      </c>
      <c r="P91" s="15">
        <f t="shared" si="1"/>
        <v>2080</v>
      </c>
      <c r="Q91" s="51" t="str">
        <f>IF(Tableau1[[#This Row],[Matricule]]&gt;1,IF(COUNTIF(Tableau1[DateMatricule],Tableau1[[#This Row],[DateMatricule]])&gt;1,"Doublon",""),"")</f>
        <v/>
      </c>
    </row>
    <row r="92" spans="1:17" x14ac:dyDescent="0.25">
      <c r="A92" s="11" t="str">
        <f>IF(Tableau1[[#This Row],[Date]]="","",VLOOKUP(Tableau1[[#This Row],[Semaine]],Listes!$A:$B,2,FALSE))</f>
        <v>Décembre</v>
      </c>
      <c r="B92" s="11">
        <f>IF(ISBLANK(Tableau1[[#This Row],[Date]]),"",INT((Tableau1[[#This Row],[Date]]-SUM(MOD(DATE(YEAR(Tableau1[[#This Row],[Date]]-MOD(Tableau1[[#This Row],[Date]]-2,7)+3),1,2),{1E+99;7})*{1;-1})+5)/7))</f>
        <v>48</v>
      </c>
      <c r="C92" s="11" t="e">
        <f>IF(ISBLANK(Tableau1[[#This Row],[Matricule]]),"",VLOOKUP(Tableau1[[#This Row],[Matricule]],#REF!,2,FALSE))</f>
        <v>#REF!</v>
      </c>
      <c r="D92" s="11" t="e">
        <f>IF(ISBLANK(Tableau1[[#This Row],[Matricule]]),"",VLOOKUP(Tableau1[[#This Row],[Matricule]],#REF!,3,FALSE))</f>
        <v>#REF!</v>
      </c>
      <c r="E92" s="11" t="str">
        <f>CONCATENATE(Tableau1[[#This Row],[Matricule]],Tableau1[[#This Row],[Date]])</f>
        <v>76062043066</v>
      </c>
      <c r="F92" s="25">
        <v>43066</v>
      </c>
      <c r="G92">
        <v>2</v>
      </c>
      <c r="H92">
        <v>1</v>
      </c>
      <c r="I92">
        <v>760620</v>
      </c>
      <c r="J92">
        <v>87</v>
      </c>
      <c r="K92" s="35">
        <f>IF(Tableau1[[#This Row],[Régimes récoltés]]&gt;0,1,0)</f>
        <v>1</v>
      </c>
      <c r="L92" s="15">
        <f>IF(Tableau1[[#This Row],[Régimes récoltés]]&gt;=60,1,0)</f>
        <v>1</v>
      </c>
      <c r="M92" s="15">
        <f>IF(Tableau1[[#This Row],[Régimes récoltés]]&gt;60,Tableau1[[#This Row],[Régimes récoltés]]-60,0)</f>
        <v>27</v>
      </c>
      <c r="N92" s="15">
        <f>IF(ISBLANK(Tableau1[[#This Row],[Date]]),"",+IF(Tableau1[[#This Row],[Régimes récoltés]]&lt;60,0,1000))</f>
        <v>1000</v>
      </c>
      <c r="O92" s="15">
        <f>IF(ISBLANK(Tableau1[[#This Row],[Date]]),"",IF(Tableau1[[#This Row],[Régimes récoltés]]&gt;60,(Tableau1[[#This Row],[Régimes récoltés]]-60)*40,0))</f>
        <v>1080</v>
      </c>
      <c r="P92" s="15">
        <f t="shared" si="1"/>
        <v>2080</v>
      </c>
      <c r="Q92" s="51" t="str">
        <f>IF(Tableau1[[#This Row],[Matricule]]&gt;1,IF(COUNTIF(Tableau1[DateMatricule],Tableau1[[#This Row],[DateMatricule]])&gt;1,"Doublon",""),"")</f>
        <v/>
      </c>
    </row>
    <row r="93" spans="1:17" x14ac:dyDescent="0.25">
      <c r="A93" s="11" t="str">
        <f>IF(Tableau1[[#This Row],[Date]]="","",VLOOKUP(Tableau1[[#This Row],[Semaine]],Listes!$A:$B,2,FALSE))</f>
        <v>Décembre</v>
      </c>
      <c r="B93" s="11">
        <f>IF(ISBLANK(Tableau1[[#This Row],[Date]]),"",INT((Tableau1[[#This Row],[Date]]-SUM(MOD(DATE(YEAR(Tableau1[[#This Row],[Date]]-MOD(Tableau1[[#This Row],[Date]]-2,7)+3),1,2),{1E+99;7})*{1;-1})+5)/7))</f>
        <v>48</v>
      </c>
      <c r="C93" s="11" t="e">
        <f>IF(ISBLANK(Tableau1[[#This Row],[Matricule]]),"",VLOOKUP(Tableau1[[#This Row],[Matricule]],#REF!,2,FALSE))</f>
        <v>#REF!</v>
      </c>
      <c r="D93" s="11" t="e">
        <f>IF(ISBLANK(Tableau1[[#This Row],[Matricule]]),"",VLOOKUP(Tableau1[[#This Row],[Matricule]],#REF!,3,FALSE))</f>
        <v>#REF!</v>
      </c>
      <c r="E93" s="11" t="str">
        <f>CONCATENATE(Tableau1[[#This Row],[Matricule]],Tableau1[[#This Row],[Date]])</f>
        <v>76077043066</v>
      </c>
      <c r="F93" s="25">
        <v>43066</v>
      </c>
      <c r="G93">
        <v>2</v>
      </c>
      <c r="H93">
        <v>2</v>
      </c>
      <c r="I93">
        <v>760770</v>
      </c>
      <c r="J93">
        <v>85</v>
      </c>
      <c r="K93" s="35">
        <f>IF(Tableau1[[#This Row],[Régimes récoltés]]&gt;0,1,0)</f>
        <v>1</v>
      </c>
      <c r="L93" s="15">
        <f>IF(Tableau1[[#This Row],[Régimes récoltés]]&gt;=60,1,0)</f>
        <v>1</v>
      </c>
      <c r="M93" s="15">
        <f>IF(Tableau1[[#This Row],[Régimes récoltés]]&gt;60,Tableau1[[#This Row],[Régimes récoltés]]-60,0)</f>
        <v>25</v>
      </c>
      <c r="N93" s="15">
        <f>IF(ISBLANK(Tableau1[[#This Row],[Date]]),"",+IF(Tableau1[[#This Row],[Régimes récoltés]]&lt;60,0,1000))</f>
        <v>1000</v>
      </c>
      <c r="O93" s="15">
        <f>IF(ISBLANK(Tableau1[[#This Row],[Date]]),"",IF(Tableau1[[#This Row],[Régimes récoltés]]&gt;60,(Tableau1[[#This Row],[Régimes récoltés]]-60)*40,0))</f>
        <v>1000</v>
      </c>
      <c r="P93" s="15">
        <f t="shared" si="1"/>
        <v>2000</v>
      </c>
      <c r="Q93" s="51" t="str">
        <f>IF(Tableau1[[#This Row],[Matricule]]&gt;1,IF(COUNTIF(Tableau1[DateMatricule],Tableau1[[#This Row],[DateMatricule]])&gt;1,"Doublon",""),"")</f>
        <v/>
      </c>
    </row>
    <row r="94" spans="1:17" x14ac:dyDescent="0.25">
      <c r="A94" s="11" t="str">
        <f>IF(Tableau1[[#This Row],[Date]]="","",VLOOKUP(Tableau1[[#This Row],[Semaine]],Listes!$A:$B,2,FALSE))</f>
        <v>Décembre</v>
      </c>
      <c r="B94" s="11">
        <f>IF(ISBLANK(Tableau1[[#This Row],[Date]]),"",INT((Tableau1[[#This Row],[Date]]-SUM(MOD(DATE(YEAR(Tableau1[[#This Row],[Date]]-MOD(Tableau1[[#This Row],[Date]]-2,7)+3),1,2),{1E+99;7})*{1;-1})+5)/7))</f>
        <v>48</v>
      </c>
      <c r="C94" s="11" t="e">
        <f>IF(ISBLANK(Tableau1[[#This Row],[Matricule]]),"",VLOOKUP(Tableau1[[#This Row],[Matricule]],#REF!,2,FALSE))</f>
        <v>#REF!</v>
      </c>
      <c r="D94" s="11" t="e">
        <f>IF(ISBLANK(Tableau1[[#This Row],[Matricule]]),"",VLOOKUP(Tableau1[[#This Row],[Matricule]],#REF!,3,FALSE))</f>
        <v>#REF!</v>
      </c>
      <c r="E94" s="11" t="str">
        <f>CONCATENATE(Tableau1[[#This Row],[Matricule]],Tableau1[[#This Row],[Date]])</f>
        <v>77541743066</v>
      </c>
      <c r="F94" s="25">
        <v>43066</v>
      </c>
      <c r="G94">
        <v>2</v>
      </c>
      <c r="H94">
        <v>2</v>
      </c>
      <c r="I94">
        <v>775417</v>
      </c>
      <c r="J94">
        <v>85</v>
      </c>
      <c r="K94" s="35">
        <f>IF(Tableau1[[#This Row],[Régimes récoltés]]&gt;0,1,0)</f>
        <v>1</v>
      </c>
      <c r="L94" s="15">
        <f>IF(Tableau1[[#This Row],[Régimes récoltés]]&gt;=60,1,0)</f>
        <v>1</v>
      </c>
      <c r="M94" s="15">
        <f>IF(Tableau1[[#This Row],[Régimes récoltés]]&gt;60,Tableau1[[#This Row],[Régimes récoltés]]-60,0)</f>
        <v>25</v>
      </c>
      <c r="N94" s="15">
        <f>IF(ISBLANK(Tableau1[[#This Row],[Date]]),"",+IF(Tableau1[[#This Row],[Régimes récoltés]]&lt;60,0,1000))</f>
        <v>1000</v>
      </c>
      <c r="O94" s="15">
        <f>IF(ISBLANK(Tableau1[[#This Row],[Date]]),"",IF(Tableau1[[#This Row],[Régimes récoltés]]&gt;60,(Tableau1[[#This Row],[Régimes récoltés]]-60)*40,0))</f>
        <v>1000</v>
      </c>
      <c r="P94" s="15">
        <f t="shared" si="1"/>
        <v>2000</v>
      </c>
      <c r="Q94" s="51" t="str">
        <f>IF(Tableau1[[#This Row],[Matricule]]&gt;1,IF(COUNTIF(Tableau1[DateMatricule],Tableau1[[#This Row],[DateMatricule]])&gt;1,"Doublon",""),"")</f>
        <v/>
      </c>
    </row>
    <row r="95" spans="1:17" x14ac:dyDescent="0.25">
      <c r="A95" s="11" t="str">
        <f>IF(Tableau1[[#This Row],[Date]]="","",VLOOKUP(Tableau1[[#This Row],[Semaine]],Listes!$A:$B,2,FALSE))</f>
        <v>Décembre</v>
      </c>
      <c r="B95" s="11">
        <f>IF(ISBLANK(Tableau1[[#This Row],[Date]]),"",INT((Tableau1[[#This Row],[Date]]-SUM(MOD(DATE(YEAR(Tableau1[[#This Row],[Date]]-MOD(Tableau1[[#This Row],[Date]]-2,7)+3),1,2),{1E+99;7})*{1;-1})+5)/7))</f>
        <v>48</v>
      </c>
      <c r="C95" s="11" t="e">
        <f>IF(ISBLANK(Tableau1[[#This Row],[Matricule]]),"",VLOOKUP(Tableau1[[#This Row],[Matricule]],#REF!,2,FALSE))</f>
        <v>#REF!</v>
      </c>
      <c r="D95" s="11" t="e">
        <f>IF(ISBLANK(Tableau1[[#This Row],[Matricule]]),"",VLOOKUP(Tableau1[[#This Row],[Matricule]],#REF!,3,FALSE))</f>
        <v>#REF!</v>
      </c>
      <c r="E95" s="11" t="str">
        <f>CONCATENATE(Tableau1[[#This Row],[Matricule]],Tableau1[[#This Row],[Date]])</f>
        <v>77541143066</v>
      </c>
      <c r="F95" s="25">
        <v>43066</v>
      </c>
      <c r="G95">
        <v>2</v>
      </c>
      <c r="H95">
        <v>3</v>
      </c>
      <c r="I95">
        <v>775411</v>
      </c>
      <c r="J95">
        <v>80</v>
      </c>
      <c r="K95" s="35">
        <f>IF(Tableau1[[#This Row],[Régimes récoltés]]&gt;0,1,0)</f>
        <v>1</v>
      </c>
      <c r="L95" s="15">
        <f>IF(Tableau1[[#This Row],[Régimes récoltés]]&gt;=60,1,0)</f>
        <v>1</v>
      </c>
      <c r="M95" s="15">
        <f>IF(Tableau1[[#This Row],[Régimes récoltés]]&gt;60,Tableau1[[#This Row],[Régimes récoltés]]-60,0)</f>
        <v>20</v>
      </c>
      <c r="N95" s="15">
        <f>IF(ISBLANK(Tableau1[[#This Row],[Date]]),"",+IF(Tableau1[[#This Row],[Régimes récoltés]]&lt;60,0,1000))</f>
        <v>1000</v>
      </c>
      <c r="O95" s="15">
        <f>IF(ISBLANK(Tableau1[[#This Row],[Date]]),"",IF(Tableau1[[#This Row],[Régimes récoltés]]&gt;60,(Tableau1[[#This Row],[Régimes récoltés]]-60)*40,0))</f>
        <v>800</v>
      </c>
      <c r="P95" s="15">
        <f t="shared" si="1"/>
        <v>1800</v>
      </c>
      <c r="Q95" s="51" t="str">
        <f>IF(Tableau1[[#This Row],[Matricule]]&gt;1,IF(COUNTIF(Tableau1[DateMatricule],Tableau1[[#This Row],[DateMatricule]])&gt;1,"Doublon",""),"")</f>
        <v/>
      </c>
    </row>
    <row r="96" spans="1:17" x14ac:dyDescent="0.25">
      <c r="A96" s="11" t="str">
        <f>IF(Tableau1[[#This Row],[Date]]="","",VLOOKUP(Tableau1[[#This Row],[Semaine]],Listes!$A:$B,2,FALSE))</f>
        <v>Décembre</v>
      </c>
      <c r="B96" s="11">
        <f>IF(ISBLANK(Tableau1[[#This Row],[Date]]),"",INT((Tableau1[[#This Row],[Date]]-SUM(MOD(DATE(YEAR(Tableau1[[#This Row],[Date]]-MOD(Tableau1[[#This Row],[Date]]-2,7)+3),1,2),{1E+99;7})*{1;-1})+5)/7))</f>
        <v>48</v>
      </c>
      <c r="C96" s="11" t="e">
        <f>IF(ISBLANK(Tableau1[[#This Row],[Matricule]]),"",VLOOKUP(Tableau1[[#This Row],[Matricule]],#REF!,2,FALSE))</f>
        <v>#REF!</v>
      </c>
      <c r="D96" s="11" t="e">
        <f>IF(ISBLANK(Tableau1[[#This Row],[Matricule]]),"",VLOOKUP(Tableau1[[#This Row],[Matricule]],#REF!,3,FALSE))</f>
        <v>#REF!</v>
      </c>
      <c r="E96" s="11" t="str">
        <f>CONCATENATE(Tableau1[[#This Row],[Matricule]],Tableau1[[#This Row],[Date]])</f>
        <v>82093143066</v>
      </c>
      <c r="F96" s="25">
        <v>43066</v>
      </c>
      <c r="G96">
        <v>2</v>
      </c>
      <c r="H96">
        <v>3</v>
      </c>
      <c r="I96">
        <v>820931</v>
      </c>
      <c r="J96">
        <v>80</v>
      </c>
      <c r="K96" s="35">
        <f>IF(Tableau1[[#This Row],[Régimes récoltés]]&gt;0,1,0)</f>
        <v>1</v>
      </c>
      <c r="L96" s="15">
        <f>IF(Tableau1[[#This Row],[Régimes récoltés]]&gt;=60,1,0)</f>
        <v>1</v>
      </c>
      <c r="M96" s="15">
        <f>IF(Tableau1[[#This Row],[Régimes récoltés]]&gt;60,Tableau1[[#This Row],[Régimes récoltés]]-60,0)</f>
        <v>20</v>
      </c>
      <c r="N96" s="15">
        <f>IF(ISBLANK(Tableau1[[#This Row],[Date]]),"",+IF(Tableau1[[#This Row],[Régimes récoltés]]&lt;60,0,1000))</f>
        <v>1000</v>
      </c>
      <c r="O96" s="15">
        <f>IF(ISBLANK(Tableau1[[#This Row],[Date]]),"",IF(Tableau1[[#This Row],[Régimes récoltés]]&gt;60,(Tableau1[[#This Row],[Régimes récoltés]]-60)*40,0))</f>
        <v>800</v>
      </c>
      <c r="P96" s="15">
        <f t="shared" si="1"/>
        <v>1800</v>
      </c>
      <c r="Q96" s="51" t="str">
        <f>IF(Tableau1[[#This Row],[Matricule]]&gt;1,IF(COUNTIF(Tableau1[DateMatricule],Tableau1[[#This Row],[DateMatricule]])&gt;1,"Doublon",""),"")</f>
        <v/>
      </c>
    </row>
    <row r="97" spans="1:17" x14ac:dyDescent="0.25">
      <c r="A97" s="11" t="str">
        <f>IF(Tableau1[[#This Row],[Date]]="","",VLOOKUP(Tableau1[[#This Row],[Semaine]],Listes!$A:$B,2,FALSE))</f>
        <v>Décembre</v>
      </c>
      <c r="B97" s="11">
        <f>IF(ISBLANK(Tableau1[[#This Row],[Date]]),"",INT((Tableau1[[#This Row],[Date]]-SUM(MOD(DATE(YEAR(Tableau1[[#This Row],[Date]]-MOD(Tableau1[[#This Row],[Date]]-2,7)+3),1,2),{1E+99;7})*{1;-1})+5)/7))</f>
        <v>48</v>
      </c>
      <c r="C97" s="11" t="e">
        <f>IF(ISBLANK(Tableau1[[#This Row],[Matricule]]),"",VLOOKUP(Tableau1[[#This Row],[Matricule]],#REF!,2,FALSE))</f>
        <v>#REF!</v>
      </c>
      <c r="D97" s="11" t="e">
        <f>IF(ISBLANK(Tableau1[[#This Row],[Matricule]]),"",VLOOKUP(Tableau1[[#This Row],[Matricule]],#REF!,3,FALSE))</f>
        <v>#REF!</v>
      </c>
      <c r="E97" s="11" t="str">
        <f>CONCATENATE(Tableau1[[#This Row],[Matricule]],Tableau1[[#This Row],[Date]])</f>
        <v>77520843067</v>
      </c>
      <c r="F97" s="3">
        <v>43067</v>
      </c>
      <c r="G97">
        <v>1</v>
      </c>
      <c r="H97">
        <v>1</v>
      </c>
      <c r="I97">
        <v>775208</v>
      </c>
      <c r="J97">
        <v>93</v>
      </c>
      <c r="K97" s="35">
        <f>IF(Tableau1[[#This Row],[Régimes récoltés]]&gt;0,1,0)</f>
        <v>1</v>
      </c>
      <c r="L97" s="15">
        <f>IF(Tableau1[[#This Row],[Régimes récoltés]]&gt;=60,1,0)</f>
        <v>1</v>
      </c>
      <c r="M97" s="15">
        <f>IF(Tableau1[[#This Row],[Régimes récoltés]]&gt;60,Tableau1[[#This Row],[Régimes récoltés]]-60,0)</f>
        <v>33</v>
      </c>
      <c r="N97" s="15">
        <f>IF(ISBLANK(Tableau1[[#This Row],[Date]]),"",+IF(Tableau1[[#This Row],[Régimes récoltés]]&lt;60,0,1000))</f>
        <v>1000</v>
      </c>
      <c r="O97" s="15">
        <f>IF(ISBLANK(Tableau1[[#This Row],[Date]]),"",IF(Tableau1[[#This Row],[Régimes récoltés]]&gt;60,(Tableau1[[#This Row],[Régimes récoltés]]-60)*40,0))</f>
        <v>1320</v>
      </c>
      <c r="P97" s="15">
        <f t="shared" si="1"/>
        <v>2320</v>
      </c>
      <c r="Q97" s="51" t="str">
        <f>IF(Tableau1[[#This Row],[Matricule]]&gt;1,IF(COUNTIF(Tableau1[DateMatricule],Tableau1[[#This Row],[DateMatricule]])&gt;1,"Doublon",""),"")</f>
        <v/>
      </c>
    </row>
    <row r="98" spans="1:17" x14ac:dyDescent="0.25">
      <c r="A98" s="11" t="str">
        <f>IF(Tableau1[[#This Row],[Date]]="","",VLOOKUP(Tableau1[[#This Row],[Semaine]],Listes!$A:$B,2,FALSE))</f>
        <v>Décembre</v>
      </c>
      <c r="B98" s="11">
        <f>IF(ISBLANK(Tableau1[[#This Row],[Date]]),"",INT((Tableau1[[#This Row],[Date]]-SUM(MOD(DATE(YEAR(Tableau1[[#This Row],[Date]]-MOD(Tableau1[[#This Row],[Date]]-2,7)+3),1,2),{1E+99;7})*{1;-1})+5)/7))</f>
        <v>48</v>
      </c>
      <c r="C98" s="11" t="e">
        <f>IF(ISBLANK(Tableau1[[#This Row],[Matricule]]),"",VLOOKUP(Tableau1[[#This Row],[Matricule]],#REF!,2,FALSE))</f>
        <v>#REF!</v>
      </c>
      <c r="D98" s="11" t="e">
        <f>IF(ISBLANK(Tableau1[[#This Row],[Matricule]]),"",VLOOKUP(Tableau1[[#This Row],[Matricule]],#REF!,3,FALSE))</f>
        <v>#REF!</v>
      </c>
      <c r="E98" s="11" t="str">
        <f>CONCATENATE(Tableau1[[#This Row],[Matricule]],Tableau1[[#This Row],[Date]])</f>
        <v>92570343067</v>
      </c>
      <c r="F98" s="25">
        <v>43067</v>
      </c>
      <c r="G98">
        <v>1</v>
      </c>
      <c r="H98">
        <v>1</v>
      </c>
      <c r="I98">
        <v>925703</v>
      </c>
      <c r="J98">
        <v>93</v>
      </c>
      <c r="K98" s="35">
        <f>IF(Tableau1[[#This Row],[Régimes récoltés]]&gt;0,1,0)</f>
        <v>1</v>
      </c>
      <c r="L98" s="15">
        <f>IF(Tableau1[[#This Row],[Régimes récoltés]]&gt;=60,1,0)</f>
        <v>1</v>
      </c>
      <c r="M98" s="15">
        <f>IF(Tableau1[[#This Row],[Régimes récoltés]]&gt;60,Tableau1[[#This Row],[Régimes récoltés]]-60,0)</f>
        <v>33</v>
      </c>
      <c r="N98" s="15">
        <f>IF(ISBLANK(Tableau1[[#This Row],[Date]]),"",+IF(Tableau1[[#This Row],[Régimes récoltés]]&lt;60,0,1000))</f>
        <v>1000</v>
      </c>
      <c r="O98" s="15">
        <f>IF(ISBLANK(Tableau1[[#This Row],[Date]]),"",IF(Tableau1[[#This Row],[Régimes récoltés]]&gt;60,(Tableau1[[#This Row],[Régimes récoltés]]-60)*40,0))</f>
        <v>1320</v>
      </c>
      <c r="P98" s="15">
        <f t="shared" si="1"/>
        <v>2320</v>
      </c>
      <c r="Q98" s="51" t="str">
        <f>IF(Tableau1[[#This Row],[Matricule]]&gt;1,IF(COUNTIF(Tableau1[DateMatricule],Tableau1[[#This Row],[DateMatricule]])&gt;1,"Doublon",""),"")</f>
        <v/>
      </c>
    </row>
    <row r="99" spans="1:17" x14ac:dyDescent="0.25">
      <c r="A99" s="11" t="str">
        <f>IF(Tableau1[[#This Row],[Date]]="","",VLOOKUP(Tableau1[[#This Row],[Semaine]],Listes!$A:$B,2,FALSE))</f>
        <v>Décembre</v>
      </c>
      <c r="B99" s="11">
        <f>IF(ISBLANK(Tableau1[[#This Row],[Date]]),"",INT((Tableau1[[#This Row],[Date]]-SUM(MOD(DATE(YEAR(Tableau1[[#This Row],[Date]]-MOD(Tableau1[[#This Row],[Date]]-2,7)+3),1,2),{1E+99;7})*{1;-1})+5)/7))</f>
        <v>48</v>
      </c>
      <c r="C99" s="11" t="e">
        <f>IF(ISBLANK(Tableau1[[#This Row],[Matricule]]),"",VLOOKUP(Tableau1[[#This Row],[Matricule]],#REF!,2,FALSE))</f>
        <v>#REF!</v>
      </c>
      <c r="D99" s="11" t="e">
        <f>IF(ISBLANK(Tableau1[[#This Row],[Matricule]]),"",VLOOKUP(Tableau1[[#This Row],[Matricule]],#REF!,3,FALSE))</f>
        <v>#REF!</v>
      </c>
      <c r="E99" s="11" t="str">
        <f>CONCATENATE(Tableau1[[#This Row],[Matricule]],Tableau1[[#This Row],[Date]])</f>
        <v>76100043067</v>
      </c>
      <c r="F99" s="25">
        <v>43067</v>
      </c>
      <c r="G99">
        <v>1</v>
      </c>
      <c r="H99">
        <v>2</v>
      </c>
      <c r="I99">
        <v>761000</v>
      </c>
      <c r="J99">
        <v>87</v>
      </c>
      <c r="K99" s="35">
        <f>IF(Tableau1[[#This Row],[Régimes récoltés]]&gt;0,1,0)</f>
        <v>1</v>
      </c>
      <c r="L99" s="15">
        <f>IF(Tableau1[[#This Row],[Régimes récoltés]]&gt;=60,1,0)</f>
        <v>1</v>
      </c>
      <c r="M99" s="15">
        <f>IF(Tableau1[[#This Row],[Régimes récoltés]]&gt;60,Tableau1[[#This Row],[Régimes récoltés]]-60,0)</f>
        <v>27</v>
      </c>
      <c r="N99" s="15">
        <f>IF(ISBLANK(Tableau1[[#This Row],[Date]]),"",+IF(Tableau1[[#This Row],[Régimes récoltés]]&lt;60,0,1000))</f>
        <v>1000</v>
      </c>
      <c r="O99" s="15">
        <f>IF(ISBLANK(Tableau1[[#This Row],[Date]]),"",IF(Tableau1[[#This Row],[Régimes récoltés]]&gt;60,(Tableau1[[#This Row],[Régimes récoltés]]-60)*40,0))</f>
        <v>1080</v>
      </c>
      <c r="P99" s="15">
        <f t="shared" si="1"/>
        <v>2080</v>
      </c>
      <c r="Q99" s="51" t="str">
        <f>IF(Tableau1[[#This Row],[Matricule]]&gt;1,IF(COUNTIF(Tableau1[DateMatricule],Tableau1[[#This Row],[DateMatricule]])&gt;1,"Doublon",""),"")</f>
        <v/>
      </c>
    </row>
    <row r="100" spans="1:17" x14ac:dyDescent="0.25">
      <c r="A100" s="11" t="str">
        <f>IF(Tableau1[[#This Row],[Date]]="","",VLOOKUP(Tableau1[[#This Row],[Semaine]],Listes!$A:$B,2,FALSE))</f>
        <v>Décembre</v>
      </c>
      <c r="B100" s="11">
        <f>IF(ISBLANK(Tableau1[[#This Row],[Date]]),"",INT((Tableau1[[#This Row],[Date]]-SUM(MOD(DATE(YEAR(Tableau1[[#This Row],[Date]]-MOD(Tableau1[[#This Row],[Date]]-2,7)+3),1,2),{1E+99;7})*{1;-1})+5)/7))</f>
        <v>48</v>
      </c>
      <c r="C100" s="11" t="e">
        <f>IF(ISBLANK(Tableau1[[#This Row],[Matricule]]),"",VLOOKUP(Tableau1[[#This Row],[Matricule]],#REF!,2,FALSE))</f>
        <v>#REF!</v>
      </c>
      <c r="D100" s="11" t="e">
        <f>IF(ISBLANK(Tableau1[[#This Row],[Matricule]]),"",VLOOKUP(Tableau1[[#This Row],[Matricule]],#REF!,3,FALSE))</f>
        <v>#REF!</v>
      </c>
      <c r="E100" s="11" t="str">
        <f>CONCATENATE(Tableau1[[#This Row],[Matricule]],Tableau1[[#This Row],[Date]])</f>
        <v>92540843067</v>
      </c>
      <c r="F100" s="25">
        <v>43067</v>
      </c>
      <c r="G100">
        <v>1</v>
      </c>
      <c r="H100">
        <v>2</v>
      </c>
      <c r="I100">
        <v>925408</v>
      </c>
      <c r="J100">
        <v>87</v>
      </c>
      <c r="K100" s="35">
        <f>IF(Tableau1[[#This Row],[Régimes récoltés]]&gt;0,1,0)</f>
        <v>1</v>
      </c>
      <c r="L100" s="15">
        <f>IF(Tableau1[[#This Row],[Régimes récoltés]]&gt;=60,1,0)</f>
        <v>1</v>
      </c>
      <c r="M100" s="15">
        <f>IF(Tableau1[[#This Row],[Régimes récoltés]]&gt;60,Tableau1[[#This Row],[Régimes récoltés]]-60,0)</f>
        <v>27</v>
      </c>
      <c r="N100" s="15">
        <f>IF(ISBLANK(Tableau1[[#This Row],[Date]]),"",+IF(Tableau1[[#This Row],[Régimes récoltés]]&lt;60,0,1000))</f>
        <v>1000</v>
      </c>
      <c r="O100" s="15">
        <f>IF(ISBLANK(Tableau1[[#This Row],[Date]]),"",IF(Tableau1[[#This Row],[Régimes récoltés]]&gt;60,(Tableau1[[#This Row],[Régimes récoltés]]-60)*40,0))</f>
        <v>1080</v>
      </c>
      <c r="P100" s="15">
        <f t="shared" si="1"/>
        <v>2080</v>
      </c>
      <c r="Q100" s="51" t="str">
        <f>IF(Tableau1[[#This Row],[Matricule]]&gt;1,IF(COUNTIF(Tableau1[DateMatricule],Tableau1[[#This Row],[DateMatricule]])&gt;1,"Doublon",""),"")</f>
        <v/>
      </c>
    </row>
    <row r="101" spans="1:17" x14ac:dyDescent="0.25">
      <c r="A101" s="11" t="str">
        <f>IF(Tableau1[[#This Row],[Date]]="","",VLOOKUP(Tableau1[[#This Row],[Semaine]],Listes!$A:$B,2,FALSE))</f>
        <v>Décembre</v>
      </c>
      <c r="B101" s="11">
        <f>IF(ISBLANK(Tableau1[[#This Row],[Date]]),"",INT((Tableau1[[#This Row],[Date]]-SUM(MOD(DATE(YEAR(Tableau1[[#This Row],[Date]]-MOD(Tableau1[[#This Row],[Date]]-2,7)+3),1,2),{1E+99;7})*{1;-1})+5)/7))</f>
        <v>48</v>
      </c>
      <c r="C101" s="11" t="e">
        <f>IF(ISBLANK(Tableau1[[#This Row],[Matricule]]),"",VLOOKUP(Tableau1[[#This Row],[Matricule]],#REF!,2,FALSE))</f>
        <v>#REF!</v>
      </c>
      <c r="D101" s="11" t="e">
        <f>IF(ISBLANK(Tableau1[[#This Row],[Matricule]]),"",VLOOKUP(Tableau1[[#This Row],[Matricule]],#REF!,3,FALSE))</f>
        <v>#REF!</v>
      </c>
      <c r="E101" s="11" t="str">
        <f>CONCATENATE(Tableau1[[#This Row],[Matricule]],Tableau1[[#This Row],[Date]])</f>
        <v>92520943067</v>
      </c>
      <c r="F101" s="25">
        <v>43067</v>
      </c>
      <c r="G101">
        <v>2</v>
      </c>
      <c r="H101">
        <v>1</v>
      </c>
      <c r="I101">
        <v>925209</v>
      </c>
      <c r="J101">
        <v>90</v>
      </c>
      <c r="K101" s="35">
        <f>IF(Tableau1[[#This Row],[Régimes récoltés]]&gt;0,1,0)</f>
        <v>1</v>
      </c>
      <c r="L101" s="15">
        <f>IF(Tableau1[[#This Row],[Régimes récoltés]]&gt;=60,1,0)</f>
        <v>1</v>
      </c>
      <c r="M101" s="15">
        <f>IF(Tableau1[[#This Row],[Régimes récoltés]]&gt;60,Tableau1[[#This Row],[Régimes récoltés]]-60,0)</f>
        <v>30</v>
      </c>
      <c r="N101" s="15">
        <f>IF(ISBLANK(Tableau1[[#This Row],[Date]]),"",+IF(Tableau1[[#This Row],[Régimes récoltés]]&lt;60,0,1000))</f>
        <v>1000</v>
      </c>
      <c r="O101" s="15">
        <f>IF(ISBLANK(Tableau1[[#This Row],[Date]]),"",IF(Tableau1[[#This Row],[Régimes récoltés]]&gt;60,(Tableau1[[#This Row],[Régimes récoltés]]-60)*40,0))</f>
        <v>1200</v>
      </c>
      <c r="P101" s="15">
        <f t="shared" si="1"/>
        <v>2200</v>
      </c>
      <c r="Q101" s="51" t="str">
        <f>IF(Tableau1[[#This Row],[Matricule]]&gt;1,IF(COUNTIF(Tableau1[DateMatricule],Tableau1[[#This Row],[DateMatricule]])&gt;1,"Doublon",""),"")</f>
        <v/>
      </c>
    </row>
    <row r="102" spans="1:17" x14ac:dyDescent="0.25">
      <c r="A102" s="11" t="str">
        <f>IF(Tableau1[[#This Row],[Date]]="","",VLOOKUP(Tableau1[[#This Row],[Semaine]],Listes!$A:$B,2,FALSE))</f>
        <v>Décembre</v>
      </c>
      <c r="B102" s="11">
        <f>IF(ISBLANK(Tableau1[[#This Row],[Date]]),"",INT((Tableau1[[#This Row],[Date]]-SUM(MOD(DATE(YEAR(Tableau1[[#This Row],[Date]]-MOD(Tableau1[[#This Row],[Date]]-2,7)+3),1,2),{1E+99;7})*{1;-1})+5)/7))</f>
        <v>48</v>
      </c>
      <c r="C102" s="11" t="e">
        <f>IF(ISBLANK(Tableau1[[#This Row],[Matricule]]),"",VLOOKUP(Tableau1[[#This Row],[Matricule]],#REF!,2,FALSE))</f>
        <v>#REF!</v>
      </c>
      <c r="D102" s="11" t="e">
        <f>IF(ISBLANK(Tableau1[[#This Row],[Matricule]]),"",VLOOKUP(Tableau1[[#This Row],[Matricule]],#REF!,3,FALSE))</f>
        <v>#REF!</v>
      </c>
      <c r="E102" s="11" t="str">
        <f>CONCATENATE(Tableau1[[#This Row],[Matricule]],Tableau1[[#This Row],[Date]])</f>
        <v>76062043067</v>
      </c>
      <c r="F102" s="25">
        <v>43067</v>
      </c>
      <c r="G102">
        <v>2</v>
      </c>
      <c r="H102">
        <v>1</v>
      </c>
      <c r="I102">
        <v>760620</v>
      </c>
      <c r="J102">
        <v>90</v>
      </c>
      <c r="K102" s="35">
        <f>IF(Tableau1[[#This Row],[Régimes récoltés]]&gt;0,1,0)</f>
        <v>1</v>
      </c>
      <c r="L102" s="15">
        <f>IF(Tableau1[[#This Row],[Régimes récoltés]]&gt;=60,1,0)</f>
        <v>1</v>
      </c>
      <c r="M102" s="15">
        <f>IF(Tableau1[[#This Row],[Régimes récoltés]]&gt;60,Tableau1[[#This Row],[Régimes récoltés]]-60,0)</f>
        <v>30</v>
      </c>
      <c r="N102" s="15">
        <f>IF(ISBLANK(Tableau1[[#This Row],[Date]]),"",+IF(Tableau1[[#This Row],[Régimes récoltés]]&lt;60,0,1000))</f>
        <v>1000</v>
      </c>
      <c r="O102" s="15">
        <f>IF(ISBLANK(Tableau1[[#This Row],[Date]]),"",IF(Tableau1[[#This Row],[Régimes récoltés]]&gt;60,(Tableau1[[#This Row],[Régimes récoltés]]-60)*40,0))</f>
        <v>1200</v>
      </c>
      <c r="P102" s="15">
        <f t="shared" si="1"/>
        <v>2200</v>
      </c>
      <c r="Q102" s="51" t="str">
        <f>IF(Tableau1[[#This Row],[Matricule]]&gt;1,IF(COUNTIF(Tableau1[DateMatricule],Tableau1[[#This Row],[DateMatricule]])&gt;1,"Doublon",""),"")</f>
        <v/>
      </c>
    </row>
    <row r="103" spans="1:17" x14ac:dyDescent="0.25">
      <c r="A103" s="11" t="str">
        <f>IF(Tableau1[[#This Row],[Date]]="","",VLOOKUP(Tableau1[[#This Row],[Semaine]],Listes!$A:$B,2,FALSE))</f>
        <v>Décembre</v>
      </c>
      <c r="B103" s="11">
        <f>IF(ISBLANK(Tableau1[[#This Row],[Date]]),"",INT((Tableau1[[#This Row],[Date]]-SUM(MOD(DATE(YEAR(Tableau1[[#This Row],[Date]]-MOD(Tableau1[[#This Row],[Date]]-2,7)+3),1,2),{1E+99;7})*{1;-1})+5)/7))</f>
        <v>48</v>
      </c>
      <c r="C103" s="11" t="e">
        <f>IF(ISBLANK(Tableau1[[#This Row],[Matricule]]),"",VLOOKUP(Tableau1[[#This Row],[Matricule]],#REF!,2,FALSE))</f>
        <v>#REF!</v>
      </c>
      <c r="D103" s="11" t="e">
        <f>IF(ISBLANK(Tableau1[[#This Row],[Matricule]]),"",VLOOKUP(Tableau1[[#This Row],[Matricule]],#REF!,3,FALSE))</f>
        <v>#REF!</v>
      </c>
      <c r="E103" s="11" t="str">
        <f>CONCATENATE(Tableau1[[#This Row],[Matricule]],Tableau1[[#This Row],[Date]])</f>
        <v>76077043067</v>
      </c>
      <c r="F103" s="25">
        <v>43067</v>
      </c>
      <c r="G103">
        <v>2</v>
      </c>
      <c r="H103">
        <v>2</v>
      </c>
      <c r="I103">
        <v>760770</v>
      </c>
      <c r="J103">
        <v>90</v>
      </c>
      <c r="K103" s="35">
        <f>IF(Tableau1[[#This Row],[Régimes récoltés]]&gt;0,1,0)</f>
        <v>1</v>
      </c>
      <c r="L103" s="15">
        <f>IF(Tableau1[[#This Row],[Régimes récoltés]]&gt;=60,1,0)</f>
        <v>1</v>
      </c>
      <c r="M103" s="15">
        <f>IF(Tableau1[[#This Row],[Régimes récoltés]]&gt;60,Tableau1[[#This Row],[Régimes récoltés]]-60,0)</f>
        <v>30</v>
      </c>
      <c r="N103" s="15">
        <f>IF(ISBLANK(Tableau1[[#This Row],[Date]]),"",+IF(Tableau1[[#This Row],[Régimes récoltés]]&lt;60,0,1000))</f>
        <v>1000</v>
      </c>
      <c r="O103" s="15">
        <f>IF(ISBLANK(Tableau1[[#This Row],[Date]]),"",IF(Tableau1[[#This Row],[Régimes récoltés]]&gt;60,(Tableau1[[#This Row],[Régimes récoltés]]-60)*40,0))</f>
        <v>1200</v>
      </c>
      <c r="P103" s="15">
        <f t="shared" si="1"/>
        <v>2200</v>
      </c>
      <c r="Q103" s="51" t="str">
        <f>IF(Tableau1[[#This Row],[Matricule]]&gt;1,IF(COUNTIF(Tableau1[DateMatricule],Tableau1[[#This Row],[DateMatricule]])&gt;1,"Doublon",""),"")</f>
        <v/>
      </c>
    </row>
    <row r="104" spans="1:17" x14ac:dyDescent="0.25">
      <c r="A104" s="11" t="str">
        <f>IF(Tableau1[[#This Row],[Date]]="","",VLOOKUP(Tableau1[[#This Row],[Semaine]],Listes!$A:$B,2,FALSE))</f>
        <v>Décembre</v>
      </c>
      <c r="B104" s="11">
        <f>IF(ISBLANK(Tableau1[[#This Row],[Date]]),"",INT((Tableau1[[#This Row],[Date]]-SUM(MOD(DATE(YEAR(Tableau1[[#This Row],[Date]]-MOD(Tableau1[[#This Row],[Date]]-2,7)+3),1,2),{1E+99;7})*{1;-1})+5)/7))</f>
        <v>48</v>
      </c>
      <c r="C104" s="11" t="e">
        <f>IF(ISBLANK(Tableau1[[#This Row],[Matricule]]),"",VLOOKUP(Tableau1[[#This Row],[Matricule]],#REF!,2,FALSE))</f>
        <v>#REF!</v>
      </c>
      <c r="D104" s="11" t="e">
        <f>IF(ISBLANK(Tableau1[[#This Row],[Matricule]]),"",VLOOKUP(Tableau1[[#This Row],[Matricule]],#REF!,3,FALSE))</f>
        <v>#REF!</v>
      </c>
      <c r="E104" s="11" t="str">
        <f>CONCATENATE(Tableau1[[#This Row],[Matricule]],Tableau1[[#This Row],[Date]])</f>
        <v>76078143067</v>
      </c>
      <c r="F104" s="25">
        <v>43067</v>
      </c>
      <c r="G104">
        <v>2</v>
      </c>
      <c r="H104">
        <v>2</v>
      </c>
      <c r="I104">
        <v>760781</v>
      </c>
      <c r="J104">
        <v>90</v>
      </c>
      <c r="K104" s="35">
        <f>IF(Tableau1[[#This Row],[Régimes récoltés]]&gt;0,1,0)</f>
        <v>1</v>
      </c>
      <c r="L104" s="15">
        <f>IF(Tableau1[[#This Row],[Régimes récoltés]]&gt;=60,1,0)</f>
        <v>1</v>
      </c>
      <c r="M104" s="15">
        <f>IF(Tableau1[[#This Row],[Régimes récoltés]]&gt;60,Tableau1[[#This Row],[Régimes récoltés]]-60,0)</f>
        <v>30</v>
      </c>
      <c r="N104" s="15">
        <f>IF(ISBLANK(Tableau1[[#This Row],[Date]]),"",+IF(Tableau1[[#This Row],[Régimes récoltés]]&lt;60,0,1000))</f>
        <v>1000</v>
      </c>
      <c r="O104" s="15">
        <f>IF(ISBLANK(Tableau1[[#This Row],[Date]]),"",IF(Tableau1[[#This Row],[Régimes récoltés]]&gt;60,(Tableau1[[#This Row],[Régimes récoltés]]-60)*40,0))</f>
        <v>1200</v>
      </c>
      <c r="P104" s="15">
        <f t="shared" si="1"/>
        <v>2200</v>
      </c>
      <c r="Q104" s="51" t="str">
        <f>IF(Tableau1[[#This Row],[Matricule]]&gt;1,IF(COUNTIF(Tableau1[DateMatricule],Tableau1[[#This Row],[DateMatricule]])&gt;1,"Doublon",""),"")</f>
        <v/>
      </c>
    </row>
    <row r="105" spans="1:17" x14ac:dyDescent="0.25">
      <c r="A105" s="11" t="str">
        <f>IF(Tableau1[[#This Row],[Date]]="","",VLOOKUP(Tableau1[[#This Row],[Semaine]],Listes!$A:$B,2,FALSE))</f>
        <v>Décembre</v>
      </c>
      <c r="B105" s="11">
        <f>IF(ISBLANK(Tableau1[[#This Row],[Date]]),"",INT((Tableau1[[#This Row],[Date]]-SUM(MOD(DATE(YEAR(Tableau1[[#This Row],[Date]]-MOD(Tableau1[[#This Row],[Date]]-2,7)+3),1,2),{1E+99;7})*{1;-1})+5)/7))</f>
        <v>48</v>
      </c>
      <c r="C105" s="11" t="e">
        <f>IF(ISBLANK(Tableau1[[#This Row],[Matricule]]),"",VLOOKUP(Tableau1[[#This Row],[Matricule]],#REF!,2,FALSE))</f>
        <v>#REF!</v>
      </c>
      <c r="D105" s="11" t="e">
        <f>IF(ISBLANK(Tableau1[[#This Row],[Matricule]]),"",VLOOKUP(Tableau1[[#This Row],[Matricule]],#REF!,3,FALSE))</f>
        <v>#REF!</v>
      </c>
      <c r="E105" s="11" t="str">
        <f>CONCATENATE(Tableau1[[#This Row],[Matricule]],Tableau1[[#This Row],[Date]])</f>
        <v>77520843068</v>
      </c>
      <c r="F105" s="3">
        <v>43068</v>
      </c>
      <c r="G105">
        <v>1</v>
      </c>
      <c r="H105">
        <v>1</v>
      </c>
      <c r="I105">
        <v>775208</v>
      </c>
      <c r="J105" s="8">
        <v>106</v>
      </c>
      <c r="K105" s="35">
        <f>IF(Tableau1[[#This Row],[Régimes récoltés]]&gt;0,1,0)</f>
        <v>1</v>
      </c>
      <c r="L105" s="15">
        <f>IF(Tableau1[[#This Row],[Régimes récoltés]]&gt;=60,1,0)</f>
        <v>1</v>
      </c>
      <c r="M105" s="15">
        <f>IF(Tableau1[[#This Row],[Régimes récoltés]]&gt;60,Tableau1[[#This Row],[Régimes récoltés]]-60,0)</f>
        <v>46</v>
      </c>
      <c r="N105" s="15">
        <f>IF(ISBLANK(Tableau1[[#This Row],[Date]]),"",+IF(Tableau1[[#This Row],[Régimes récoltés]]&lt;60,0,1000))</f>
        <v>1000</v>
      </c>
      <c r="O105" s="15">
        <f>IF(ISBLANK(Tableau1[[#This Row],[Date]]),"",IF(Tableau1[[#This Row],[Régimes récoltés]]&gt;60,(Tableau1[[#This Row],[Régimes récoltés]]-60)*40,0))</f>
        <v>1840</v>
      </c>
      <c r="P105" s="15">
        <f t="shared" si="1"/>
        <v>2840</v>
      </c>
      <c r="Q105" s="51" t="str">
        <f>IF(Tableau1[[#This Row],[Matricule]]&gt;1,IF(COUNTIF(Tableau1[DateMatricule],Tableau1[[#This Row],[DateMatricule]])&gt;1,"Doublon",""),"")</f>
        <v/>
      </c>
    </row>
    <row r="106" spans="1:17" x14ac:dyDescent="0.25">
      <c r="A106" s="11" t="str">
        <f>IF(Tableau1[[#This Row],[Date]]="","",VLOOKUP(Tableau1[[#This Row],[Semaine]],Listes!$A:$B,2,FALSE))</f>
        <v>Décembre</v>
      </c>
      <c r="B106" s="11">
        <f>IF(ISBLANK(Tableau1[[#This Row],[Date]]),"",INT((Tableau1[[#This Row],[Date]]-SUM(MOD(DATE(YEAR(Tableau1[[#This Row],[Date]]-MOD(Tableau1[[#This Row],[Date]]-2,7)+3),1,2),{1E+99;7})*{1;-1})+5)/7))</f>
        <v>48</v>
      </c>
      <c r="C106" s="11" t="e">
        <f>IF(ISBLANK(Tableau1[[#This Row],[Matricule]]),"",VLOOKUP(Tableau1[[#This Row],[Matricule]],#REF!,2,FALSE))</f>
        <v>#REF!</v>
      </c>
      <c r="D106" s="11" t="e">
        <f>IF(ISBLANK(Tableau1[[#This Row],[Matricule]]),"",VLOOKUP(Tableau1[[#This Row],[Matricule]],#REF!,3,FALSE))</f>
        <v>#REF!</v>
      </c>
      <c r="E106" s="11" t="str">
        <f>CONCATENATE(Tableau1[[#This Row],[Matricule]],Tableau1[[#This Row],[Date]])</f>
        <v>92570343068</v>
      </c>
      <c r="F106" s="25">
        <v>43068</v>
      </c>
      <c r="G106">
        <v>1</v>
      </c>
      <c r="H106">
        <v>1</v>
      </c>
      <c r="I106">
        <v>925703</v>
      </c>
      <c r="J106" s="8">
        <v>106</v>
      </c>
      <c r="K106" s="35">
        <f>IF(Tableau1[[#This Row],[Régimes récoltés]]&gt;0,1,0)</f>
        <v>1</v>
      </c>
      <c r="L106" s="15">
        <f>IF(Tableau1[[#This Row],[Régimes récoltés]]&gt;=60,1,0)</f>
        <v>1</v>
      </c>
      <c r="M106" s="15">
        <f>IF(Tableau1[[#This Row],[Régimes récoltés]]&gt;60,Tableau1[[#This Row],[Régimes récoltés]]-60,0)</f>
        <v>46</v>
      </c>
      <c r="N106" s="15">
        <f>IF(ISBLANK(Tableau1[[#This Row],[Date]]),"",+IF(Tableau1[[#This Row],[Régimes récoltés]]&lt;60,0,1000))</f>
        <v>1000</v>
      </c>
      <c r="O106" s="15">
        <f>IF(ISBLANK(Tableau1[[#This Row],[Date]]),"",IF(Tableau1[[#This Row],[Régimes récoltés]]&gt;60,(Tableau1[[#This Row],[Régimes récoltés]]-60)*40,0))</f>
        <v>1840</v>
      </c>
      <c r="P106" s="15">
        <f t="shared" si="1"/>
        <v>2840</v>
      </c>
      <c r="Q106" s="51" t="str">
        <f>IF(Tableau1[[#This Row],[Matricule]]&gt;1,IF(COUNTIF(Tableau1[DateMatricule],Tableau1[[#This Row],[DateMatricule]])&gt;1,"Doublon",""),"")</f>
        <v/>
      </c>
    </row>
    <row r="107" spans="1:17" x14ac:dyDescent="0.25">
      <c r="A107" s="11" t="str">
        <f>IF(Tableau1[[#This Row],[Date]]="","",VLOOKUP(Tableau1[[#This Row],[Semaine]],Listes!$A:$B,2,FALSE))</f>
        <v>Décembre</v>
      </c>
      <c r="B107" s="11">
        <f>IF(ISBLANK(Tableau1[[#This Row],[Date]]),"",INT((Tableau1[[#This Row],[Date]]-SUM(MOD(DATE(YEAR(Tableau1[[#This Row],[Date]]-MOD(Tableau1[[#This Row],[Date]]-2,7)+3),1,2),{1E+99;7})*{1;-1})+5)/7))</f>
        <v>48</v>
      </c>
      <c r="C107" s="11" t="e">
        <f>IF(ISBLANK(Tableau1[[#This Row],[Matricule]]),"",VLOOKUP(Tableau1[[#This Row],[Matricule]],#REF!,2,FALSE))</f>
        <v>#REF!</v>
      </c>
      <c r="D107" s="11" t="e">
        <f>IF(ISBLANK(Tableau1[[#This Row],[Matricule]]),"",VLOOKUP(Tableau1[[#This Row],[Matricule]],#REF!,3,FALSE))</f>
        <v>#REF!</v>
      </c>
      <c r="E107" s="11" t="str">
        <f>CONCATENATE(Tableau1[[#This Row],[Matricule]],Tableau1[[#This Row],[Date]])</f>
        <v>76100043068</v>
      </c>
      <c r="F107" s="25">
        <v>43068</v>
      </c>
      <c r="G107">
        <v>1</v>
      </c>
      <c r="H107">
        <v>2</v>
      </c>
      <c r="I107">
        <v>761000</v>
      </c>
      <c r="J107" s="8">
        <v>111</v>
      </c>
      <c r="K107" s="35">
        <f>IF(Tableau1[[#This Row],[Régimes récoltés]]&gt;0,1,0)</f>
        <v>1</v>
      </c>
      <c r="L107" s="15">
        <f>IF(Tableau1[[#This Row],[Régimes récoltés]]&gt;=60,1,0)</f>
        <v>1</v>
      </c>
      <c r="M107" s="15">
        <f>IF(Tableau1[[#This Row],[Régimes récoltés]]&gt;60,Tableau1[[#This Row],[Régimes récoltés]]-60,0)</f>
        <v>51</v>
      </c>
      <c r="N107" s="15">
        <f>IF(ISBLANK(Tableau1[[#This Row],[Date]]),"",+IF(Tableau1[[#This Row],[Régimes récoltés]]&lt;60,0,1000))</f>
        <v>1000</v>
      </c>
      <c r="O107" s="15">
        <f>IF(ISBLANK(Tableau1[[#This Row],[Date]]),"",IF(Tableau1[[#This Row],[Régimes récoltés]]&gt;60,(Tableau1[[#This Row],[Régimes récoltés]]-60)*40,0))</f>
        <v>2040</v>
      </c>
      <c r="P107" s="15">
        <f t="shared" si="1"/>
        <v>3040</v>
      </c>
      <c r="Q107" s="51" t="str">
        <f>IF(Tableau1[[#This Row],[Matricule]]&gt;1,IF(COUNTIF(Tableau1[DateMatricule],Tableau1[[#This Row],[DateMatricule]])&gt;1,"Doublon",""),"")</f>
        <v/>
      </c>
    </row>
    <row r="108" spans="1:17" x14ac:dyDescent="0.25">
      <c r="A108" s="11" t="str">
        <f>IF(Tableau1[[#This Row],[Date]]="","",VLOOKUP(Tableau1[[#This Row],[Semaine]],Listes!$A:$B,2,FALSE))</f>
        <v>Décembre</v>
      </c>
      <c r="B108" s="11">
        <f>IF(ISBLANK(Tableau1[[#This Row],[Date]]),"",INT((Tableau1[[#This Row],[Date]]-SUM(MOD(DATE(YEAR(Tableau1[[#This Row],[Date]]-MOD(Tableau1[[#This Row],[Date]]-2,7)+3),1,2),{1E+99;7})*{1;-1})+5)/7))</f>
        <v>48</v>
      </c>
      <c r="C108" s="11" t="e">
        <f>IF(ISBLANK(Tableau1[[#This Row],[Matricule]]),"",VLOOKUP(Tableau1[[#This Row],[Matricule]],#REF!,2,FALSE))</f>
        <v>#REF!</v>
      </c>
      <c r="D108" s="11" t="e">
        <f>IF(ISBLANK(Tableau1[[#This Row],[Matricule]]),"",VLOOKUP(Tableau1[[#This Row],[Matricule]],#REF!,3,FALSE))</f>
        <v>#REF!</v>
      </c>
      <c r="E108" s="11" t="str">
        <f>CONCATENATE(Tableau1[[#This Row],[Matricule]],Tableau1[[#This Row],[Date]])</f>
        <v>77541643068</v>
      </c>
      <c r="F108" s="25">
        <v>43068</v>
      </c>
      <c r="G108">
        <v>1</v>
      </c>
      <c r="H108">
        <v>2</v>
      </c>
      <c r="I108">
        <v>775416</v>
      </c>
      <c r="J108" s="8">
        <v>111</v>
      </c>
      <c r="K108" s="35">
        <f>IF(Tableau1[[#This Row],[Régimes récoltés]]&gt;0,1,0)</f>
        <v>1</v>
      </c>
      <c r="L108" s="15">
        <f>IF(Tableau1[[#This Row],[Régimes récoltés]]&gt;=60,1,0)</f>
        <v>1</v>
      </c>
      <c r="M108" s="15">
        <f>IF(Tableau1[[#This Row],[Régimes récoltés]]&gt;60,Tableau1[[#This Row],[Régimes récoltés]]-60,0)</f>
        <v>51</v>
      </c>
      <c r="N108" s="15">
        <f>IF(ISBLANK(Tableau1[[#This Row],[Date]]),"",+IF(Tableau1[[#This Row],[Régimes récoltés]]&lt;60,0,1000))</f>
        <v>1000</v>
      </c>
      <c r="O108" s="15">
        <f>IF(ISBLANK(Tableau1[[#This Row],[Date]]),"",IF(Tableau1[[#This Row],[Régimes récoltés]]&gt;60,(Tableau1[[#This Row],[Régimes récoltés]]-60)*40,0))</f>
        <v>2040</v>
      </c>
      <c r="P108" s="15">
        <f t="shared" si="1"/>
        <v>3040</v>
      </c>
      <c r="Q108" s="51" t="str">
        <f>IF(Tableau1[[#This Row],[Matricule]]&gt;1,IF(COUNTIF(Tableau1[DateMatricule],Tableau1[[#This Row],[DateMatricule]])&gt;1,"Doublon",""),"")</f>
        <v/>
      </c>
    </row>
    <row r="109" spans="1:17" x14ac:dyDescent="0.25">
      <c r="A109" s="11" t="str">
        <f>IF(Tableau1[[#This Row],[Date]]="","",VLOOKUP(Tableau1[[#This Row],[Semaine]],Listes!$A:$B,2,FALSE))</f>
        <v>Décembre</v>
      </c>
      <c r="B109" s="11">
        <f>IF(ISBLANK(Tableau1[[#This Row],[Date]]),"",INT((Tableau1[[#This Row],[Date]]-SUM(MOD(DATE(YEAR(Tableau1[[#This Row],[Date]]-MOD(Tableau1[[#This Row],[Date]]-2,7)+3),1,2),{1E+99;7})*{1;-1})+5)/7))</f>
        <v>48</v>
      </c>
      <c r="C109" s="11" t="e">
        <f>IF(ISBLANK(Tableau1[[#This Row],[Matricule]]),"",VLOOKUP(Tableau1[[#This Row],[Matricule]],#REF!,2,FALSE))</f>
        <v>#REF!</v>
      </c>
      <c r="D109" s="11" t="e">
        <f>IF(ISBLANK(Tableau1[[#This Row],[Matricule]]),"",VLOOKUP(Tableau1[[#This Row],[Matricule]],#REF!,3,FALSE))</f>
        <v>#REF!</v>
      </c>
      <c r="E109" s="11" t="str">
        <f>CONCATENATE(Tableau1[[#This Row],[Matricule]],Tableau1[[#This Row],[Date]])</f>
        <v>92520943068</v>
      </c>
      <c r="F109" s="25">
        <v>43068</v>
      </c>
      <c r="G109">
        <v>2</v>
      </c>
      <c r="H109">
        <v>1</v>
      </c>
      <c r="I109">
        <v>925209</v>
      </c>
      <c r="J109" s="8">
        <v>91</v>
      </c>
      <c r="K109" s="35">
        <f>IF(Tableau1[[#This Row],[Régimes récoltés]]&gt;0,1,0)</f>
        <v>1</v>
      </c>
      <c r="L109" s="15">
        <f>IF(Tableau1[[#This Row],[Régimes récoltés]]&gt;=60,1,0)</f>
        <v>1</v>
      </c>
      <c r="M109" s="15">
        <f>IF(Tableau1[[#This Row],[Régimes récoltés]]&gt;60,Tableau1[[#This Row],[Régimes récoltés]]-60,0)</f>
        <v>31</v>
      </c>
      <c r="N109" s="15">
        <f>IF(ISBLANK(Tableau1[[#This Row],[Date]]),"",+IF(Tableau1[[#This Row],[Régimes récoltés]]&lt;60,0,1000))</f>
        <v>1000</v>
      </c>
      <c r="O109" s="15">
        <f>IF(ISBLANK(Tableau1[[#This Row],[Date]]),"",IF(Tableau1[[#This Row],[Régimes récoltés]]&gt;60,(Tableau1[[#This Row],[Régimes récoltés]]-60)*40,0))</f>
        <v>1240</v>
      </c>
      <c r="P109" s="15">
        <f t="shared" si="1"/>
        <v>2240</v>
      </c>
      <c r="Q109" s="51" t="str">
        <f>IF(Tableau1[[#This Row],[Matricule]]&gt;1,IF(COUNTIF(Tableau1[DateMatricule],Tableau1[[#This Row],[DateMatricule]])&gt;1,"Doublon",""),"")</f>
        <v/>
      </c>
    </row>
    <row r="110" spans="1:17" x14ac:dyDescent="0.25">
      <c r="A110" s="11" t="str">
        <f>IF(Tableau1[[#This Row],[Date]]="","",VLOOKUP(Tableau1[[#This Row],[Semaine]],Listes!$A:$B,2,FALSE))</f>
        <v>Décembre</v>
      </c>
      <c r="B110" s="11">
        <f>IF(ISBLANK(Tableau1[[#This Row],[Date]]),"",INT((Tableau1[[#This Row],[Date]]-SUM(MOD(DATE(YEAR(Tableau1[[#This Row],[Date]]-MOD(Tableau1[[#This Row],[Date]]-2,7)+3),1,2),{1E+99;7})*{1;-1})+5)/7))</f>
        <v>48</v>
      </c>
      <c r="C110" s="11" t="e">
        <f>IF(ISBLANK(Tableau1[[#This Row],[Matricule]]),"",VLOOKUP(Tableau1[[#This Row],[Matricule]],#REF!,2,FALSE))</f>
        <v>#REF!</v>
      </c>
      <c r="D110" s="11" t="e">
        <f>IF(ISBLANK(Tableau1[[#This Row],[Matricule]]),"",VLOOKUP(Tableau1[[#This Row],[Matricule]],#REF!,3,FALSE))</f>
        <v>#REF!</v>
      </c>
      <c r="E110" s="11" t="str">
        <f>CONCATENATE(Tableau1[[#This Row],[Matricule]],Tableau1[[#This Row],[Date]])</f>
        <v>76062043068</v>
      </c>
      <c r="F110" s="25">
        <v>43068</v>
      </c>
      <c r="G110">
        <v>2</v>
      </c>
      <c r="H110">
        <v>1</v>
      </c>
      <c r="I110">
        <v>760620</v>
      </c>
      <c r="J110" s="8">
        <v>91</v>
      </c>
      <c r="K110" s="35">
        <f>IF(Tableau1[[#This Row],[Régimes récoltés]]&gt;0,1,0)</f>
        <v>1</v>
      </c>
      <c r="L110" s="15">
        <f>IF(Tableau1[[#This Row],[Régimes récoltés]]&gt;=60,1,0)</f>
        <v>1</v>
      </c>
      <c r="M110" s="15">
        <f>IF(Tableau1[[#This Row],[Régimes récoltés]]&gt;60,Tableau1[[#This Row],[Régimes récoltés]]-60,0)</f>
        <v>31</v>
      </c>
      <c r="N110" s="15">
        <f>IF(ISBLANK(Tableau1[[#This Row],[Date]]),"",+IF(Tableau1[[#This Row],[Régimes récoltés]]&lt;60,0,1000))</f>
        <v>1000</v>
      </c>
      <c r="O110" s="15">
        <f>IF(ISBLANK(Tableau1[[#This Row],[Date]]),"",IF(Tableau1[[#This Row],[Régimes récoltés]]&gt;60,(Tableau1[[#This Row],[Régimes récoltés]]-60)*40,0))</f>
        <v>1240</v>
      </c>
      <c r="P110" s="15">
        <f t="shared" si="1"/>
        <v>2240</v>
      </c>
      <c r="Q110" s="51" t="str">
        <f>IF(Tableau1[[#This Row],[Matricule]]&gt;1,IF(COUNTIF(Tableau1[DateMatricule],Tableau1[[#This Row],[DateMatricule]])&gt;1,"Doublon",""),"")</f>
        <v/>
      </c>
    </row>
    <row r="111" spans="1:17" x14ac:dyDescent="0.25">
      <c r="A111" s="11" t="str">
        <f>IF(Tableau1[[#This Row],[Date]]="","",VLOOKUP(Tableau1[[#This Row],[Semaine]],Listes!$A:$B,2,FALSE))</f>
        <v>Décembre</v>
      </c>
      <c r="B111" s="11">
        <f>IF(ISBLANK(Tableau1[[#This Row],[Date]]),"",INT((Tableau1[[#This Row],[Date]]-SUM(MOD(DATE(YEAR(Tableau1[[#This Row],[Date]]-MOD(Tableau1[[#This Row],[Date]]-2,7)+3),1,2),{1E+99;7})*{1;-1})+5)/7))</f>
        <v>48</v>
      </c>
      <c r="C111" s="11" t="e">
        <f>IF(ISBLANK(Tableau1[[#This Row],[Matricule]]),"",VLOOKUP(Tableau1[[#This Row],[Matricule]],#REF!,2,FALSE))</f>
        <v>#REF!</v>
      </c>
      <c r="D111" s="11" t="e">
        <f>IF(ISBLANK(Tableau1[[#This Row],[Matricule]]),"",VLOOKUP(Tableau1[[#This Row],[Matricule]],#REF!,3,FALSE))</f>
        <v>#REF!</v>
      </c>
      <c r="E111" s="11" t="str">
        <f>CONCATENATE(Tableau1[[#This Row],[Matricule]],Tableau1[[#This Row],[Date]])</f>
        <v>76077043068</v>
      </c>
      <c r="F111" s="25">
        <v>43068</v>
      </c>
      <c r="G111">
        <v>2</v>
      </c>
      <c r="H111">
        <v>2</v>
      </c>
      <c r="I111">
        <v>760770</v>
      </c>
      <c r="J111" s="8">
        <v>89</v>
      </c>
      <c r="K111" s="35">
        <f>IF(Tableau1[[#This Row],[Régimes récoltés]]&gt;0,1,0)</f>
        <v>1</v>
      </c>
      <c r="L111" s="15">
        <f>IF(Tableau1[[#This Row],[Régimes récoltés]]&gt;=60,1,0)</f>
        <v>1</v>
      </c>
      <c r="M111" s="15">
        <f>IF(Tableau1[[#This Row],[Régimes récoltés]]&gt;60,Tableau1[[#This Row],[Régimes récoltés]]-60,0)</f>
        <v>29</v>
      </c>
      <c r="N111" s="15">
        <f>IF(ISBLANK(Tableau1[[#This Row],[Date]]),"",+IF(Tableau1[[#This Row],[Régimes récoltés]]&lt;60,0,1000))</f>
        <v>1000</v>
      </c>
      <c r="O111" s="15">
        <f>IF(ISBLANK(Tableau1[[#This Row],[Date]]),"",IF(Tableau1[[#This Row],[Régimes récoltés]]&gt;60,(Tableau1[[#This Row],[Régimes récoltés]]-60)*40,0))</f>
        <v>1160</v>
      </c>
      <c r="P111" s="15">
        <f t="shared" si="1"/>
        <v>2160</v>
      </c>
      <c r="Q111" s="51" t="str">
        <f>IF(Tableau1[[#This Row],[Matricule]]&gt;1,IF(COUNTIF(Tableau1[DateMatricule],Tableau1[[#This Row],[DateMatricule]])&gt;1,"Doublon",""),"")</f>
        <v/>
      </c>
    </row>
    <row r="112" spans="1:17" x14ac:dyDescent="0.25">
      <c r="A112" s="11" t="str">
        <f>IF(Tableau1[[#This Row],[Date]]="","",VLOOKUP(Tableau1[[#This Row],[Semaine]],Listes!$A:$B,2,FALSE))</f>
        <v>Décembre</v>
      </c>
      <c r="B112" s="11">
        <f>IF(ISBLANK(Tableau1[[#This Row],[Date]]),"",INT((Tableau1[[#This Row],[Date]]-SUM(MOD(DATE(YEAR(Tableau1[[#This Row],[Date]]-MOD(Tableau1[[#This Row],[Date]]-2,7)+3),1,2),{1E+99;7})*{1;-1})+5)/7))</f>
        <v>48</v>
      </c>
      <c r="C112" s="11" t="e">
        <f>IF(ISBLANK(Tableau1[[#This Row],[Matricule]]),"",VLOOKUP(Tableau1[[#This Row],[Matricule]],#REF!,2,FALSE))</f>
        <v>#REF!</v>
      </c>
      <c r="D112" s="11" t="e">
        <f>IF(ISBLANK(Tableau1[[#This Row],[Matricule]]),"",VLOOKUP(Tableau1[[#This Row],[Matricule]],#REF!,3,FALSE))</f>
        <v>#REF!</v>
      </c>
      <c r="E112" s="11" t="str">
        <f>CONCATENATE(Tableau1[[#This Row],[Matricule]],Tableau1[[#This Row],[Date]])</f>
        <v>82093143068</v>
      </c>
      <c r="F112" s="25">
        <v>43068</v>
      </c>
      <c r="G112">
        <v>2</v>
      </c>
      <c r="H112">
        <v>2</v>
      </c>
      <c r="I112">
        <v>820931</v>
      </c>
      <c r="J112" s="8">
        <v>89</v>
      </c>
      <c r="K112" s="35">
        <f>IF(Tableau1[[#This Row],[Régimes récoltés]]&gt;0,1,0)</f>
        <v>1</v>
      </c>
      <c r="L112" s="15">
        <f>IF(Tableau1[[#This Row],[Régimes récoltés]]&gt;=60,1,0)</f>
        <v>1</v>
      </c>
      <c r="M112" s="15">
        <f>IF(Tableau1[[#This Row],[Régimes récoltés]]&gt;60,Tableau1[[#This Row],[Régimes récoltés]]-60,0)</f>
        <v>29</v>
      </c>
      <c r="N112" s="15">
        <f>IF(ISBLANK(Tableau1[[#This Row],[Date]]),"",+IF(Tableau1[[#This Row],[Régimes récoltés]]&lt;60,0,1000))</f>
        <v>1000</v>
      </c>
      <c r="O112" s="15">
        <f>IF(ISBLANK(Tableau1[[#This Row],[Date]]),"",IF(Tableau1[[#This Row],[Régimes récoltés]]&gt;60,(Tableau1[[#This Row],[Régimes récoltés]]-60)*40,0))</f>
        <v>1160</v>
      </c>
      <c r="P112" s="15">
        <f t="shared" si="1"/>
        <v>2160</v>
      </c>
      <c r="Q112" s="51" t="str">
        <f>IF(Tableau1[[#This Row],[Matricule]]&gt;1,IF(COUNTIF(Tableau1[DateMatricule],Tableau1[[#This Row],[DateMatricule]])&gt;1,"Doublon",""),"")</f>
        <v/>
      </c>
    </row>
    <row r="113" spans="1:17" x14ac:dyDescent="0.25">
      <c r="A113" s="11" t="str">
        <f>IF(Tableau1[[#This Row],[Date]]="","",VLOOKUP(Tableau1[[#This Row],[Semaine]],Listes!$A:$B,2,FALSE))</f>
        <v>Décembre</v>
      </c>
      <c r="B113" s="11">
        <f>IF(ISBLANK(Tableau1[[#This Row],[Date]]),"",INT((Tableau1[[#This Row],[Date]]-SUM(MOD(DATE(YEAR(Tableau1[[#This Row],[Date]]-MOD(Tableau1[[#This Row],[Date]]-2,7)+3),1,2),{1E+99;7})*{1;-1})+5)/7))</f>
        <v>48</v>
      </c>
      <c r="C113" s="11" t="e">
        <f>IF(ISBLANK(Tableau1[[#This Row],[Matricule]]),"",VLOOKUP(Tableau1[[#This Row],[Matricule]],#REF!,2,FALSE))</f>
        <v>#REF!</v>
      </c>
      <c r="D113" s="11" t="e">
        <f>IF(ISBLANK(Tableau1[[#This Row],[Matricule]]),"",VLOOKUP(Tableau1[[#This Row],[Matricule]],#REF!,3,FALSE))</f>
        <v>#REF!</v>
      </c>
      <c r="E113" s="11" t="str">
        <f>CONCATENATE(Tableau1[[#This Row],[Matricule]],Tableau1[[#This Row],[Date]])</f>
        <v>77520843069</v>
      </c>
      <c r="F113" s="3">
        <v>43069</v>
      </c>
      <c r="G113">
        <v>1</v>
      </c>
      <c r="H113">
        <v>1</v>
      </c>
      <c r="I113">
        <v>775208</v>
      </c>
      <c r="J113" s="8">
        <v>82</v>
      </c>
      <c r="K113" s="35">
        <f>IF(Tableau1[[#This Row],[Régimes récoltés]]&gt;0,1,0)</f>
        <v>1</v>
      </c>
      <c r="L113" s="15">
        <f>IF(Tableau1[[#This Row],[Régimes récoltés]]&gt;=60,1,0)</f>
        <v>1</v>
      </c>
      <c r="M113" s="15">
        <f>IF(Tableau1[[#This Row],[Régimes récoltés]]&gt;60,Tableau1[[#This Row],[Régimes récoltés]]-60,0)</f>
        <v>22</v>
      </c>
      <c r="N113" s="15">
        <f>IF(ISBLANK(Tableau1[[#This Row],[Date]]),"",+IF(Tableau1[[#This Row],[Régimes récoltés]]&lt;60,0,1000))</f>
        <v>1000</v>
      </c>
      <c r="O113" s="15">
        <f>IF(ISBLANK(Tableau1[[#This Row],[Date]]),"",IF(Tableau1[[#This Row],[Régimes récoltés]]&gt;60,(Tableau1[[#This Row],[Régimes récoltés]]-60)*40,0))</f>
        <v>880</v>
      </c>
      <c r="P113" s="15">
        <f t="shared" si="1"/>
        <v>1880</v>
      </c>
      <c r="Q113" s="51" t="str">
        <f>IF(Tableau1[[#This Row],[Matricule]]&gt;1,IF(COUNTIF(Tableau1[DateMatricule],Tableau1[[#This Row],[DateMatricule]])&gt;1,"Doublon",""),"")</f>
        <v/>
      </c>
    </row>
    <row r="114" spans="1:17" x14ac:dyDescent="0.25">
      <c r="A114" s="11" t="str">
        <f>IF(Tableau1[[#This Row],[Date]]="","",VLOOKUP(Tableau1[[#This Row],[Semaine]],Listes!$A:$B,2,FALSE))</f>
        <v>Décembre</v>
      </c>
      <c r="B114" s="11">
        <f>IF(ISBLANK(Tableau1[[#This Row],[Date]]),"",INT((Tableau1[[#This Row],[Date]]-SUM(MOD(DATE(YEAR(Tableau1[[#This Row],[Date]]-MOD(Tableau1[[#This Row],[Date]]-2,7)+3),1,2),{1E+99;7})*{1;-1})+5)/7))</f>
        <v>48</v>
      </c>
      <c r="C114" s="11" t="e">
        <f>IF(ISBLANK(Tableau1[[#This Row],[Matricule]]),"",VLOOKUP(Tableau1[[#This Row],[Matricule]],#REF!,2,FALSE))</f>
        <v>#REF!</v>
      </c>
      <c r="D114" s="11" t="e">
        <f>IF(ISBLANK(Tableau1[[#This Row],[Matricule]]),"",VLOOKUP(Tableau1[[#This Row],[Matricule]],#REF!,3,FALSE))</f>
        <v>#REF!</v>
      </c>
      <c r="E114" s="11" t="str">
        <f>CONCATENATE(Tableau1[[#This Row],[Matricule]],Tableau1[[#This Row],[Date]])</f>
        <v>92570343069</v>
      </c>
      <c r="F114" s="25">
        <v>43069</v>
      </c>
      <c r="G114">
        <v>1</v>
      </c>
      <c r="H114">
        <v>1</v>
      </c>
      <c r="I114">
        <v>925703</v>
      </c>
      <c r="J114" s="8">
        <v>82</v>
      </c>
      <c r="K114" s="35">
        <f>IF(Tableau1[[#This Row],[Régimes récoltés]]&gt;0,1,0)</f>
        <v>1</v>
      </c>
      <c r="L114" s="15">
        <f>IF(Tableau1[[#This Row],[Régimes récoltés]]&gt;=60,1,0)</f>
        <v>1</v>
      </c>
      <c r="M114" s="15">
        <f>IF(Tableau1[[#This Row],[Régimes récoltés]]&gt;60,Tableau1[[#This Row],[Régimes récoltés]]-60,0)</f>
        <v>22</v>
      </c>
      <c r="N114" s="15">
        <f>IF(ISBLANK(Tableau1[[#This Row],[Date]]),"",+IF(Tableau1[[#This Row],[Régimes récoltés]]&lt;60,0,1000))</f>
        <v>1000</v>
      </c>
      <c r="O114" s="15">
        <f>IF(ISBLANK(Tableau1[[#This Row],[Date]]),"",IF(Tableau1[[#This Row],[Régimes récoltés]]&gt;60,(Tableau1[[#This Row],[Régimes récoltés]]-60)*40,0))</f>
        <v>880</v>
      </c>
      <c r="P114" s="15">
        <f t="shared" si="1"/>
        <v>1880</v>
      </c>
      <c r="Q114" s="51" t="str">
        <f>IF(Tableau1[[#This Row],[Matricule]]&gt;1,IF(COUNTIF(Tableau1[DateMatricule],Tableau1[[#This Row],[DateMatricule]])&gt;1,"Doublon",""),"")</f>
        <v/>
      </c>
    </row>
    <row r="115" spans="1:17" x14ac:dyDescent="0.25">
      <c r="A115" s="11" t="str">
        <f>IF(Tableau1[[#This Row],[Date]]="","",VLOOKUP(Tableau1[[#This Row],[Semaine]],Listes!$A:$B,2,FALSE))</f>
        <v>Décembre</v>
      </c>
      <c r="B115" s="11">
        <f>IF(ISBLANK(Tableau1[[#This Row],[Date]]),"",INT((Tableau1[[#This Row],[Date]]-SUM(MOD(DATE(YEAR(Tableau1[[#This Row],[Date]]-MOD(Tableau1[[#This Row],[Date]]-2,7)+3),1,2),{1E+99;7})*{1;-1})+5)/7))</f>
        <v>48</v>
      </c>
      <c r="C115" s="11" t="e">
        <f>IF(ISBLANK(Tableau1[[#This Row],[Matricule]]),"",VLOOKUP(Tableau1[[#This Row],[Matricule]],#REF!,2,FALSE))</f>
        <v>#REF!</v>
      </c>
      <c r="D115" s="11" t="e">
        <f>IF(ISBLANK(Tableau1[[#This Row],[Matricule]]),"",VLOOKUP(Tableau1[[#This Row],[Matricule]],#REF!,3,FALSE))</f>
        <v>#REF!</v>
      </c>
      <c r="E115" s="11" t="str">
        <f>CONCATENATE(Tableau1[[#This Row],[Matricule]],Tableau1[[#This Row],[Date]])</f>
        <v>76100043069</v>
      </c>
      <c r="F115" s="25">
        <v>43069</v>
      </c>
      <c r="G115">
        <v>1</v>
      </c>
      <c r="H115">
        <v>2</v>
      </c>
      <c r="I115">
        <v>761000</v>
      </c>
      <c r="J115" s="8">
        <v>90</v>
      </c>
      <c r="K115" s="35">
        <f>IF(Tableau1[[#This Row],[Régimes récoltés]]&gt;0,1,0)</f>
        <v>1</v>
      </c>
      <c r="L115" s="15">
        <f>IF(Tableau1[[#This Row],[Régimes récoltés]]&gt;=60,1,0)</f>
        <v>1</v>
      </c>
      <c r="M115" s="15">
        <f>IF(Tableau1[[#This Row],[Régimes récoltés]]&gt;60,Tableau1[[#This Row],[Régimes récoltés]]-60,0)</f>
        <v>30</v>
      </c>
      <c r="N115" s="15">
        <f>IF(ISBLANK(Tableau1[[#This Row],[Date]]),"",+IF(Tableau1[[#This Row],[Régimes récoltés]]&lt;60,0,1000))</f>
        <v>1000</v>
      </c>
      <c r="O115" s="15">
        <f>IF(ISBLANK(Tableau1[[#This Row],[Date]]),"",IF(Tableau1[[#This Row],[Régimes récoltés]]&gt;60,(Tableau1[[#This Row],[Régimes récoltés]]-60)*40,0))</f>
        <v>1200</v>
      </c>
      <c r="P115" s="15">
        <f t="shared" si="1"/>
        <v>2200</v>
      </c>
      <c r="Q115" s="51" t="str">
        <f>IF(Tableau1[[#This Row],[Matricule]]&gt;1,IF(COUNTIF(Tableau1[DateMatricule],Tableau1[[#This Row],[DateMatricule]])&gt;1,"Doublon",""),"")</f>
        <v/>
      </c>
    </row>
    <row r="116" spans="1:17" x14ac:dyDescent="0.25">
      <c r="A116" s="11" t="str">
        <f>IF(Tableau1[[#This Row],[Date]]="","",VLOOKUP(Tableau1[[#This Row],[Semaine]],Listes!$A:$B,2,FALSE))</f>
        <v>Décembre</v>
      </c>
      <c r="B116" s="11">
        <f>IF(ISBLANK(Tableau1[[#This Row],[Date]]),"",INT((Tableau1[[#This Row],[Date]]-SUM(MOD(DATE(YEAR(Tableau1[[#This Row],[Date]]-MOD(Tableau1[[#This Row],[Date]]-2,7)+3),1,2),{1E+99;7})*{1;-1})+5)/7))</f>
        <v>48</v>
      </c>
      <c r="C116" s="11" t="e">
        <f>IF(ISBLANK(Tableau1[[#This Row],[Matricule]]),"",VLOOKUP(Tableau1[[#This Row],[Matricule]],#REF!,2,FALSE))</f>
        <v>#REF!</v>
      </c>
      <c r="D116" s="11" t="e">
        <f>IF(ISBLANK(Tableau1[[#This Row],[Matricule]]),"",VLOOKUP(Tableau1[[#This Row],[Matricule]],#REF!,3,FALSE))</f>
        <v>#REF!</v>
      </c>
      <c r="E116" s="11" t="str">
        <f>CONCATENATE(Tableau1[[#This Row],[Matricule]],Tableau1[[#This Row],[Date]])</f>
        <v>77541643069</v>
      </c>
      <c r="F116" s="25">
        <v>43069</v>
      </c>
      <c r="G116">
        <v>1</v>
      </c>
      <c r="H116">
        <v>2</v>
      </c>
      <c r="I116">
        <v>775416</v>
      </c>
      <c r="J116" s="8">
        <v>90</v>
      </c>
      <c r="K116" s="35">
        <f>IF(Tableau1[[#This Row],[Régimes récoltés]]&gt;0,1,0)</f>
        <v>1</v>
      </c>
      <c r="L116" s="15">
        <f>IF(Tableau1[[#This Row],[Régimes récoltés]]&gt;=60,1,0)</f>
        <v>1</v>
      </c>
      <c r="M116" s="15">
        <f>IF(Tableau1[[#This Row],[Régimes récoltés]]&gt;60,Tableau1[[#This Row],[Régimes récoltés]]-60,0)</f>
        <v>30</v>
      </c>
      <c r="N116" s="15">
        <f>IF(ISBLANK(Tableau1[[#This Row],[Date]]),"",+IF(Tableau1[[#This Row],[Régimes récoltés]]&lt;60,0,1000))</f>
        <v>1000</v>
      </c>
      <c r="O116" s="15">
        <f>IF(ISBLANK(Tableau1[[#This Row],[Date]]),"",IF(Tableau1[[#This Row],[Régimes récoltés]]&gt;60,(Tableau1[[#This Row],[Régimes récoltés]]-60)*40,0))</f>
        <v>1200</v>
      </c>
      <c r="P116" s="15">
        <f t="shared" si="1"/>
        <v>2200</v>
      </c>
      <c r="Q116" s="51" t="str">
        <f>IF(Tableau1[[#This Row],[Matricule]]&gt;1,IF(COUNTIF(Tableau1[DateMatricule],Tableau1[[#This Row],[DateMatricule]])&gt;1,"Doublon",""),"")</f>
        <v/>
      </c>
    </row>
    <row r="117" spans="1:17" x14ac:dyDescent="0.25">
      <c r="A117" s="11" t="str">
        <f>IF(Tableau1[[#This Row],[Date]]="","",VLOOKUP(Tableau1[[#This Row],[Semaine]],Listes!$A:$B,2,FALSE))</f>
        <v>Décembre</v>
      </c>
      <c r="B117" s="11">
        <f>IF(ISBLANK(Tableau1[[#This Row],[Date]]),"",INT((Tableau1[[#This Row],[Date]]-SUM(MOD(DATE(YEAR(Tableau1[[#This Row],[Date]]-MOD(Tableau1[[#This Row],[Date]]-2,7)+3),1,2),{1E+99;7})*{1;-1})+5)/7))</f>
        <v>48</v>
      </c>
      <c r="C117" s="11" t="e">
        <f>IF(ISBLANK(Tableau1[[#This Row],[Matricule]]),"",VLOOKUP(Tableau1[[#This Row],[Matricule]],#REF!,2,FALSE))</f>
        <v>#REF!</v>
      </c>
      <c r="D117" s="11" t="e">
        <f>IF(ISBLANK(Tableau1[[#This Row],[Matricule]]),"",VLOOKUP(Tableau1[[#This Row],[Matricule]],#REF!,3,FALSE))</f>
        <v>#REF!</v>
      </c>
      <c r="E117" s="11" t="str">
        <f>CONCATENATE(Tableau1[[#This Row],[Matricule]],Tableau1[[#This Row],[Date]])</f>
        <v>76044143069</v>
      </c>
      <c r="F117" s="25">
        <v>43069</v>
      </c>
      <c r="G117">
        <v>1</v>
      </c>
      <c r="H117">
        <v>3</v>
      </c>
      <c r="I117">
        <v>760441</v>
      </c>
      <c r="J117" s="8">
        <v>81</v>
      </c>
      <c r="K117" s="35">
        <f>IF(Tableau1[[#This Row],[Régimes récoltés]]&gt;0,1,0)</f>
        <v>1</v>
      </c>
      <c r="L117" s="15">
        <f>IF(Tableau1[[#This Row],[Régimes récoltés]]&gt;=60,1,0)</f>
        <v>1</v>
      </c>
      <c r="M117" s="15">
        <f>IF(Tableau1[[#This Row],[Régimes récoltés]]&gt;60,Tableau1[[#This Row],[Régimes récoltés]]-60,0)</f>
        <v>21</v>
      </c>
      <c r="N117" s="15">
        <f>IF(ISBLANK(Tableau1[[#This Row],[Date]]),"",+IF(Tableau1[[#This Row],[Régimes récoltés]]&lt;60,0,1000))</f>
        <v>1000</v>
      </c>
      <c r="O117" s="15">
        <f>IF(ISBLANK(Tableau1[[#This Row],[Date]]),"",IF(Tableau1[[#This Row],[Régimes récoltés]]&gt;60,(Tableau1[[#This Row],[Régimes récoltés]]-60)*40,0))</f>
        <v>840</v>
      </c>
      <c r="P117" s="15">
        <f t="shared" si="1"/>
        <v>1840</v>
      </c>
      <c r="Q117" s="51" t="str">
        <f>IF(Tableau1[[#This Row],[Matricule]]&gt;1,IF(COUNTIF(Tableau1[DateMatricule],Tableau1[[#This Row],[DateMatricule]])&gt;1,"Doublon",""),"")</f>
        <v/>
      </c>
    </row>
    <row r="118" spans="1:17" x14ac:dyDescent="0.25">
      <c r="A118" s="11" t="str">
        <f>IF(Tableau1[[#This Row],[Date]]="","",VLOOKUP(Tableau1[[#This Row],[Semaine]],Listes!$A:$B,2,FALSE))</f>
        <v>Décembre</v>
      </c>
      <c r="B118" s="11">
        <f>IF(ISBLANK(Tableau1[[#This Row],[Date]]),"",INT((Tableau1[[#This Row],[Date]]-SUM(MOD(DATE(YEAR(Tableau1[[#This Row],[Date]]-MOD(Tableau1[[#This Row],[Date]]-2,7)+3),1,2),{1E+99;7})*{1;-1})+5)/7))</f>
        <v>48</v>
      </c>
      <c r="C118" s="11" t="e">
        <f>IF(ISBLANK(Tableau1[[#This Row],[Matricule]]),"",VLOOKUP(Tableau1[[#This Row],[Matricule]],#REF!,2,FALSE))</f>
        <v>#REF!</v>
      </c>
      <c r="D118" s="11" t="e">
        <f>IF(ISBLANK(Tableau1[[#This Row],[Matricule]]),"",VLOOKUP(Tableau1[[#This Row],[Matricule]],#REF!,3,FALSE))</f>
        <v>#REF!</v>
      </c>
      <c r="E118" s="11" t="str">
        <f>CONCATENATE(Tableau1[[#This Row],[Matricule]],Tableau1[[#This Row],[Date]])</f>
        <v>76079743069</v>
      </c>
      <c r="F118" s="25">
        <v>43069</v>
      </c>
      <c r="G118">
        <v>1</v>
      </c>
      <c r="H118">
        <v>3</v>
      </c>
      <c r="I118">
        <v>760797</v>
      </c>
      <c r="J118" s="8">
        <v>81</v>
      </c>
      <c r="K118" s="35">
        <f>IF(Tableau1[[#This Row],[Régimes récoltés]]&gt;0,1,0)</f>
        <v>1</v>
      </c>
      <c r="L118" s="15">
        <f>IF(Tableau1[[#This Row],[Régimes récoltés]]&gt;=60,1,0)</f>
        <v>1</v>
      </c>
      <c r="M118" s="15">
        <f>IF(Tableau1[[#This Row],[Régimes récoltés]]&gt;60,Tableau1[[#This Row],[Régimes récoltés]]-60,0)</f>
        <v>21</v>
      </c>
      <c r="N118" s="15">
        <f>IF(ISBLANK(Tableau1[[#This Row],[Date]]),"",+IF(Tableau1[[#This Row],[Régimes récoltés]]&lt;60,0,1000))</f>
        <v>1000</v>
      </c>
      <c r="O118" s="15">
        <f>IF(ISBLANK(Tableau1[[#This Row],[Date]]),"",IF(Tableau1[[#This Row],[Régimes récoltés]]&gt;60,(Tableau1[[#This Row],[Régimes récoltés]]-60)*40,0))</f>
        <v>840</v>
      </c>
      <c r="P118" s="15">
        <f t="shared" si="1"/>
        <v>1840</v>
      </c>
      <c r="Q118" s="51" t="str">
        <f>IF(Tableau1[[#This Row],[Matricule]]&gt;1,IF(COUNTIF(Tableau1[DateMatricule],Tableau1[[#This Row],[DateMatricule]])&gt;1,"Doublon",""),"")</f>
        <v/>
      </c>
    </row>
    <row r="119" spans="1:17" x14ac:dyDescent="0.25">
      <c r="A119" s="11" t="str">
        <f>IF(Tableau1[[#This Row],[Date]]="","",VLOOKUP(Tableau1[[#This Row],[Semaine]],Listes!$A:$B,2,FALSE))</f>
        <v>Décembre</v>
      </c>
      <c r="B119" s="11">
        <f>IF(ISBLANK(Tableau1[[#This Row],[Date]]),"",INT((Tableau1[[#This Row],[Date]]-SUM(MOD(DATE(YEAR(Tableau1[[#This Row],[Date]]-MOD(Tableau1[[#This Row],[Date]]-2,7)+3),1,2),{1E+99;7})*{1;-1})+5)/7))</f>
        <v>48</v>
      </c>
      <c r="C119" s="11" t="e">
        <f>IF(ISBLANK(Tableau1[[#This Row],[Matricule]]),"",VLOOKUP(Tableau1[[#This Row],[Matricule]],#REF!,2,FALSE))</f>
        <v>#REF!</v>
      </c>
      <c r="D119" s="11" t="e">
        <f>IF(ISBLANK(Tableau1[[#This Row],[Matricule]]),"",VLOOKUP(Tableau1[[#This Row],[Matricule]],#REF!,3,FALSE))</f>
        <v>#REF!</v>
      </c>
      <c r="E119" s="11" t="str">
        <f>CONCATENATE(Tableau1[[#This Row],[Matricule]],Tableau1[[#This Row],[Date]])</f>
        <v>70023843069</v>
      </c>
      <c r="F119" s="25">
        <v>43069</v>
      </c>
      <c r="G119">
        <v>1</v>
      </c>
      <c r="H119">
        <v>4</v>
      </c>
      <c r="I119">
        <v>700238</v>
      </c>
      <c r="J119" s="8">
        <v>71</v>
      </c>
      <c r="K119" s="35">
        <f>IF(Tableau1[[#This Row],[Régimes récoltés]]&gt;0,1,0)</f>
        <v>1</v>
      </c>
      <c r="L119" s="15">
        <f>IF(Tableau1[[#This Row],[Régimes récoltés]]&gt;=60,1,0)</f>
        <v>1</v>
      </c>
      <c r="M119" s="15">
        <f>IF(Tableau1[[#This Row],[Régimes récoltés]]&gt;60,Tableau1[[#This Row],[Régimes récoltés]]-60,0)</f>
        <v>11</v>
      </c>
      <c r="N119" s="15">
        <f>IF(ISBLANK(Tableau1[[#This Row],[Date]]),"",+IF(Tableau1[[#This Row],[Régimes récoltés]]&lt;60,0,1000))</f>
        <v>1000</v>
      </c>
      <c r="O119" s="15">
        <f>IF(ISBLANK(Tableau1[[#This Row],[Date]]),"",IF(Tableau1[[#This Row],[Régimes récoltés]]&gt;60,(Tableau1[[#This Row],[Régimes récoltés]]-60)*40,0))</f>
        <v>440</v>
      </c>
      <c r="P119" s="15">
        <f t="shared" si="1"/>
        <v>1440</v>
      </c>
      <c r="Q119" s="51" t="str">
        <f>IF(Tableau1[[#This Row],[Matricule]]&gt;1,IF(COUNTIF(Tableau1[DateMatricule],Tableau1[[#This Row],[DateMatricule]])&gt;1,"Doublon",""),"")</f>
        <v/>
      </c>
    </row>
    <row r="120" spans="1:17" x14ac:dyDescent="0.25">
      <c r="A120" s="11" t="str">
        <f>IF(Tableau1[[#This Row],[Date]]="","",VLOOKUP(Tableau1[[#This Row],[Semaine]],Listes!$A:$B,2,FALSE))</f>
        <v>Décembre</v>
      </c>
      <c r="B120" s="11">
        <f>IF(ISBLANK(Tableau1[[#This Row],[Date]]),"",INT((Tableau1[[#This Row],[Date]]-SUM(MOD(DATE(YEAR(Tableau1[[#This Row],[Date]]-MOD(Tableau1[[#This Row],[Date]]-2,7)+3),1,2),{1E+99;7})*{1;-1})+5)/7))</f>
        <v>48</v>
      </c>
      <c r="C120" s="11" t="e">
        <f>IF(ISBLANK(Tableau1[[#This Row],[Matricule]]),"",VLOOKUP(Tableau1[[#This Row],[Matricule]],#REF!,2,FALSE))</f>
        <v>#REF!</v>
      </c>
      <c r="D120" s="11" t="e">
        <f>IF(ISBLANK(Tableau1[[#This Row],[Matricule]]),"",VLOOKUP(Tableau1[[#This Row],[Matricule]],#REF!,3,FALSE))</f>
        <v>#REF!</v>
      </c>
      <c r="E120" s="11" t="str">
        <f>CONCATENATE(Tableau1[[#This Row],[Matricule]],Tableau1[[#This Row],[Date]])</f>
        <v>92540843069</v>
      </c>
      <c r="F120" s="25">
        <v>43069</v>
      </c>
      <c r="G120">
        <v>1</v>
      </c>
      <c r="H120">
        <v>4</v>
      </c>
      <c r="I120">
        <v>925408</v>
      </c>
      <c r="J120" s="8">
        <v>71</v>
      </c>
      <c r="K120" s="35">
        <f>IF(Tableau1[[#This Row],[Régimes récoltés]]&gt;0,1,0)</f>
        <v>1</v>
      </c>
      <c r="L120" s="15">
        <f>IF(Tableau1[[#This Row],[Régimes récoltés]]&gt;=60,1,0)</f>
        <v>1</v>
      </c>
      <c r="M120" s="15">
        <f>IF(Tableau1[[#This Row],[Régimes récoltés]]&gt;60,Tableau1[[#This Row],[Régimes récoltés]]-60,0)</f>
        <v>11</v>
      </c>
      <c r="N120" s="15">
        <f>IF(ISBLANK(Tableau1[[#This Row],[Date]]),"",+IF(Tableau1[[#This Row],[Régimes récoltés]]&lt;60,0,1000))</f>
        <v>1000</v>
      </c>
      <c r="O120" s="15">
        <f>IF(ISBLANK(Tableau1[[#This Row],[Date]]),"",IF(Tableau1[[#This Row],[Régimes récoltés]]&gt;60,(Tableau1[[#This Row],[Régimes récoltés]]-60)*40,0))</f>
        <v>440</v>
      </c>
      <c r="P120" s="15">
        <f t="shared" si="1"/>
        <v>1440</v>
      </c>
      <c r="Q120" s="51" t="str">
        <f>IF(Tableau1[[#This Row],[Matricule]]&gt;1,IF(COUNTIF(Tableau1[DateMatricule],Tableau1[[#This Row],[DateMatricule]])&gt;1,"Doublon",""),"")</f>
        <v/>
      </c>
    </row>
    <row r="121" spans="1:17" x14ac:dyDescent="0.25">
      <c r="A121" s="11" t="str">
        <f>IF(Tableau1[[#This Row],[Date]]="","",VLOOKUP(Tableau1[[#This Row],[Semaine]],Listes!$A:$B,2,FALSE))</f>
        <v>Décembre</v>
      </c>
      <c r="B121" s="11">
        <f>IF(ISBLANK(Tableau1[[#This Row],[Date]]),"",INT((Tableau1[[#This Row],[Date]]-SUM(MOD(DATE(YEAR(Tableau1[[#This Row],[Date]]-MOD(Tableau1[[#This Row],[Date]]-2,7)+3),1,2),{1E+99;7})*{1;-1})+5)/7))</f>
        <v>48</v>
      </c>
      <c r="C121" s="11" t="e">
        <f>IF(ISBLANK(Tableau1[[#This Row],[Matricule]]),"",VLOOKUP(Tableau1[[#This Row],[Matricule]],#REF!,2,FALSE))</f>
        <v>#REF!</v>
      </c>
      <c r="D121" s="11" t="e">
        <f>IF(ISBLANK(Tableau1[[#This Row],[Matricule]]),"",VLOOKUP(Tableau1[[#This Row],[Matricule]],#REF!,3,FALSE))</f>
        <v>#REF!</v>
      </c>
      <c r="E121" s="11" t="str">
        <f>CONCATENATE(Tableau1[[#This Row],[Matricule]],Tableau1[[#This Row],[Date]])</f>
        <v>92520943069</v>
      </c>
      <c r="F121" s="25">
        <v>43069</v>
      </c>
      <c r="G121">
        <v>2</v>
      </c>
      <c r="H121">
        <v>1</v>
      </c>
      <c r="I121">
        <v>925209</v>
      </c>
      <c r="J121" s="8">
        <v>105</v>
      </c>
      <c r="K121" s="35">
        <f>IF(Tableau1[[#This Row],[Régimes récoltés]]&gt;0,1,0)</f>
        <v>1</v>
      </c>
      <c r="L121" s="15">
        <f>IF(Tableau1[[#This Row],[Régimes récoltés]]&gt;=60,1,0)</f>
        <v>1</v>
      </c>
      <c r="M121" s="15">
        <f>IF(Tableau1[[#This Row],[Régimes récoltés]]&gt;60,Tableau1[[#This Row],[Régimes récoltés]]-60,0)</f>
        <v>45</v>
      </c>
      <c r="N121" s="15">
        <f>IF(ISBLANK(Tableau1[[#This Row],[Date]]),"",+IF(Tableau1[[#This Row],[Régimes récoltés]]&lt;60,0,1000))</f>
        <v>1000</v>
      </c>
      <c r="O121" s="15">
        <f>IF(ISBLANK(Tableau1[[#This Row],[Date]]),"",IF(Tableau1[[#This Row],[Régimes récoltés]]&gt;60,(Tableau1[[#This Row],[Régimes récoltés]]-60)*40,0))</f>
        <v>1800</v>
      </c>
      <c r="P121" s="15">
        <f t="shared" si="1"/>
        <v>2800</v>
      </c>
      <c r="Q121" s="51" t="str">
        <f>IF(Tableau1[[#This Row],[Matricule]]&gt;1,IF(COUNTIF(Tableau1[DateMatricule],Tableau1[[#This Row],[DateMatricule]])&gt;1,"Doublon",""),"")</f>
        <v/>
      </c>
    </row>
    <row r="122" spans="1:17" x14ac:dyDescent="0.25">
      <c r="A122" s="11" t="str">
        <f>IF(Tableau1[[#This Row],[Date]]="","",VLOOKUP(Tableau1[[#This Row],[Semaine]],Listes!$A:$B,2,FALSE))</f>
        <v>Décembre</v>
      </c>
      <c r="B122" s="11">
        <f>IF(ISBLANK(Tableau1[[#This Row],[Date]]),"",INT((Tableau1[[#This Row],[Date]]-SUM(MOD(DATE(YEAR(Tableau1[[#This Row],[Date]]-MOD(Tableau1[[#This Row],[Date]]-2,7)+3),1,2),{1E+99;7})*{1;-1})+5)/7))</f>
        <v>48</v>
      </c>
      <c r="C122" s="11" t="e">
        <f>IF(ISBLANK(Tableau1[[#This Row],[Matricule]]),"",VLOOKUP(Tableau1[[#This Row],[Matricule]],#REF!,2,FALSE))</f>
        <v>#REF!</v>
      </c>
      <c r="D122" s="11" t="e">
        <f>IF(ISBLANK(Tableau1[[#This Row],[Matricule]]),"",VLOOKUP(Tableau1[[#This Row],[Matricule]],#REF!,3,FALSE))</f>
        <v>#REF!</v>
      </c>
      <c r="E122" s="11" t="str">
        <f>CONCATENATE(Tableau1[[#This Row],[Matricule]],Tableau1[[#This Row],[Date]])</f>
        <v>76062043069</v>
      </c>
      <c r="F122" s="25">
        <v>43069</v>
      </c>
      <c r="G122">
        <v>2</v>
      </c>
      <c r="H122">
        <v>1</v>
      </c>
      <c r="I122">
        <v>760620</v>
      </c>
      <c r="J122" s="8">
        <v>105</v>
      </c>
      <c r="K122" s="35">
        <f>IF(Tableau1[[#This Row],[Régimes récoltés]]&gt;0,1,0)</f>
        <v>1</v>
      </c>
      <c r="L122" s="15">
        <f>IF(Tableau1[[#This Row],[Régimes récoltés]]&gt;=60,1,0)</f>
        <v>1</v>
      </c>
      <c r="M122" s="15">
        <f>IF(Tableau1[[#This Row],[Régimes récoltés]]&gt;60,Tableau1[[#This Row],[Régimes récoltés]]-60,0)</f>
        <v>45</v>
      </c>
      <c r="N122" s="15">
        <f>IF(ISBLANK(Tableau1[[#This Row],[Date]]),"",+IF(Tableau1[[#This Row],[Régimes récoltés]]&lt;60,0,1000))</f>
        <v>1000</v>
      </c>
      <c r="O122" s="15">
        <f>IF(ISBLANK(Tableau1[[#This Row],[Date]]),"",IF(Tableau1[[#This Row],[Régimes récoltés]]&gt;60,(Tableau1[[#This Row],[Régimes récoltés]]-60)*40,0))</f>
        <v>1800</v>
      </c>
      <c r="P122" s="15">
        <f t="shared" si="1"/>
        <v>2800</v>
      </c>
      <c r="Q122" s="51" t="str">
        <f>IF(Tableau1[[#This Row],[Matricule]]&gt;1,IF(COUNTIF(Tableau1[DateMatricule],Tableau1[[#This Row],[DateMatricule]])&gt;1,"Doublon",""),"")</f>
        <v/>
      </c>
    </row>
    <row r="123" spans="1:17" x14ac:dyDescent="0.25">
      <c r="A123" s="11" t="str">
        <f>IF(Tableau1[[#This Row],[Date]]="","",VLOOKUP(Tableau1[[#This Row],[Semaine]],Listes!$A:$B,2,FALSE))</f>
        <v>Décembre</v>
      </c>
      <c r="B123" s="11">
        <f>IF(ISBLANK(Tableau1[[#This Row],[Date]]),"",INT((Tableau1[[#This Row],[Date]]-SUM(MOD(DATE(YEAR(Tableau1[[#This Row],[Date]]-MOD(Tableau1[[#This Row],[Date]]-2,7)+3),1,2),{1E+99;7})*{1;-1})+5)/7))</f>
        <v>48</v>
      </c>
      <c r="C123" s="11" t="e">
        <f>IF(ISBLANK(Tableau1[[#This Row],[Matricule]]),"",VLOOKUP(Tableau1[[#This Row],[Matricule]],#REF!,2,FALSE))</f>
        <v>#REF!</v>
      </c>
      <c r="D123" s="11" t="e">
        <f>IF(ISBLANK(Tableau1[[#This Row],[Matricule]]),"",VLOOKUP(Tableau1[[#This Row],[Matricule]],#REF!,3,FALSE))</f>
        <v>#REF!</v>
      </c>
      <c r="E123" s="11" t="str">
        <f>CONCATENATE(Tableau1[[#This Row],[Matricule]],Tableau1[[#This Row],[Date]])</f>
        <v>76078143069</v>
      </c>
      <c r="F123" s="25">
        <v>43069</v>
      </c>
      <c r="G123">
        <v>2</v>
      </c>
      <c r="H123">
        <v>2</v>
      </c>
      <c r="I123">
        <v>760781</v>
      </c>
      <c r="J123" s="8">
        <v>95</v>
      </c>
      <c r="K123" s="35">
        <f>IF(Tableau1[[#This Row],[Régimes récoltés]]&gt;0,1,0)</f>
        <v>1</v>
      </c>
      <c r="L123" s="15">
        <f>IF(Tableau1[[#This Row],[Régimes récoltés]]&gt;=60,1,0)</f>
        <v>1</v>
      </c>
      <c r="M123" s="15">
        <f>IF(Tableau1[[#This Row],[Régimes récoltés]]&gt;60,Tableau1[[#This Row],[Régimes récoltés]]-60,0)</f>
        <v>35</v>
      </c>
      <c r="N123" s="15">
        <f>IF(ISBLANK(Tableau1[[#This Row],[Date]]),"",+IF(Tableau1[[#This Row],[Régimes récoltés]]&lt;60,0,1000))</f>
        <v>1000</v>
      </c>
      <c r="O123" s="15">
        <f>IF(ISBLANK(Tableau1[[#This Row],[Date]]),"",IF(Tableau1[[#This Row],[Régimes récoltés]]&gt;60,(Tableau1[[#This Row],[Régimes récoltés]]-60)*40,0))</f>
        <v>1400</v>
      </c>
      <c r="P123" s="15">
        <f t="shared" si="1"/>
        <v>2400</v>
      </c>
      <c r="Q123" s="51" t="str">
        <f>IF(Tableau1[[#This Row],[Matricule]]&gt;1,IF(COUNTIF(Tableau1[DateMatricule],Tableau1[[#This Row],[DateMatricule]])&gt;1,"Doublon",""),"")</f>
        <v/>
      </c>
    </row>
    <row r="124" spans="1:17" x14ac:dyDescent="0.25">
      <c r="A124" s="11" t="str">
        <f>IF(Tableau1[[#This Row],[Date]]="","",VLOOKUP(Tableau1[[#This Row],[Semaine]],Listes!$A:$B,2,FALSE))</f>
        <v>Décembre</v>
      </c>
      <c r="B124" s="11">
        <f>IF(ISBLANK(Tableau1[[#This Row],[Date]]),"",INT((Tableau1[[#This Row],[Date]]-SUM(MOD(DATE(YEAR(Tableau1[[#This Row],[Date]]-MOD(Tableau1[[#This Row],[Date]]-2,7)+3),1,2),{1E+99;7})*{1;-1})+5)/7))</f>
        <v>48</v>
      </c>
      <c r="C124" s="11" t="e">
        <f>IF(ISBLANK(Tableau1[[#This Row],[Matricule]]),"",VLOOKUP(Tableau1[[#This Row],[Matricule]],#REF!,2,FALSE))</f>
        <v>#REF!</v>
      </c>
      <c r="D124" s="11" t="e">
        <f>IF(ISBLANK(Tableau1[[#This Row],[Matricule]]),"",VLOOKUP(Tableau1[[#This Row],[Matricule]],#REF!,3,FALSE))</f>
        <v>#REF!</v>
      </c>
      <c r="E124" s="11" t="str">
        <f>CONCATENATE(Tableau1[[#This Row],[Matricule]],Tableau1[[#This Row],[Date]])</f>
        <v>76100743069</v>
      </c>
      <c r="F124" s="25">
        <v>43069</v>
      </c>
      <c r="G124">
        <v>2</v>
      </c>
      <c r="H124">
        <v>2</v>
      </c>
      <c r="I124">
        <v>761007</v>
      </c>
      <c r="J124" s="8">
        <v>96</v>
      </c>
      <c r="K124" s="35">
        <f>IF(Tableau1[[#This Row],[Régimes récoltés]]&gt;0,1,0)</f>
        <v>1</v>
      </c>
      <c r="L124" s="15">
        <f>IF(Tableau1[[#This Row],[Régimes récoltés]]&gt;=60,1,0)</f>
        <v>1</v>
      </c>
      <c r="M124" s="15">
        <f>IF(Tableau1[[#This Row],[Régimes récoltés]]&gt;60,Tableau1[[#This Row],[Régimes récoltés]]-60,0)</f>
        <v>36</v>
      </c>
      <c r="N124" s="15">
        <f>IF(ISBLANK(Tableau1[[#This Row],[Date]]),"",+IF(Tableau1[[#This Row],[Régimes récoltés]]&lt;60,0,1000))</f>
        <v>1000</v>
      </c>
      <c r="O124" s="15">
        <f>IF(ISBLANK(Tableau1[[#This Row],[Date]]),"",IF(Tableau1[[#This Row],[Régimes récoltés]]&gt;60,(Tableau1[[#This Row],[Régimes récoltés]]-60)*40,0))</f>
        <v>1440</v>
      </c>
      <c r="P124" s="15">
        <f t="shared" si="1"/>
        <v>2440</v>
      </c>
      <c r="Q124" s="51" t="str">
        <f>IF(Tableau1[[#This Row],[Matricule]]&gt;1,IF(COUNTIF(Tableau1[DateMatricule],Tableau1[[#This Row],[DateMatricule]])&gt;1,"Doublon",""),"")</f>
        <v/>
      </c>
    </row>
    <row r="125" spans="1:17" x14ac:dyDescent="0.25">
      <c r="A125" s="11" t="str">
        <f>IF(Tableau1[[#This Row],[Date]]="","",VLOOKUP(Tableau1[[#This Row],[Semaine]],Listes!$A:$B,2,FALSE))</f>
        <v>Décembre</v>
      </c>
      <c r="B125" s="11">
        <f>IF(ISBLANK(Tableau1[[#This Row],[Date]]),"",INT((Tableau1[[#This Row],[Date]]-SUM(MOD(DATE(YEAR(Tableau1[[#This Row],[Date]]-MOD(Tableau1[[#This Row],[Date]]-2,7)+3),1,2),{1E+99;7})*{1;-1})+5)/7))</f>
        <v>48</v>
      </c>
      <c r="C125" s="11" t="e">
        <f>IF(ISBLANK(Tableau1[[#This Row],[Matricule]]),"",VLOOKUP(Tableau1[[#This Row],[Matricule]],#REF!,2,FALSE))</f>
        <v>#REF!</v>
      </c>
      <c r="D125" s="11" t="e">
        <f>IF(ISBLANK(Tableau1[[#This Row],[Matricule]]),"",VLOOKUP(Tableau1[[#This Row],[Matricule]],#REF!,3,FALSE))</f>
        <v>#REF!</v>
      </c>
      <c r="E125" s="11" t="str">
        <f>CONCATENATE(Tableau1[[#This Row],[Matricule]],Tableau1[[#This Row],[Date]])</f>
        <v>76077043069</v>
      </c>
      <c r="F125" s="25">
        <v>43069</v>
      </c>
      <c r="G125">
        <v>2</v>
      </c>
      <c r="H125">
        <v>3</v>
      </c>
      <c r="I125">
        <v>760770</v>
      </c>
      <c r="J125" s="8">
        <v>102</v>
      </c>
      <c r="K125" s="35">
        <f>IF(Tableau1[[#This Row],[Régimes récoltés]]&gt;0,1,0)</f>
        <v>1</v>
      </c>
      <c r="L125" s="15">
        <f>IF(Tableau1[[#This Row],[Régimes récoltés]]&gt;=60,1,0)</f>
        <v>1</v>
      </c>
      <c r="M125" s="15">
        <f>IF(Tableau1[[#This Row],[Régimes récoltés]]&gt;60,Tableau1[[#This Row],[Régimes récoltés]]-60,0)</f>
        <v>42</v>
      </c>
      <c r="N125" s="15">
        <f>IF(ISBLANK(Tableau1[[#This Row],[Date]]),"",+IF(Tableau1[[#This Row],[Régimes récoltés]]&lt;60,0,1000))</f>
        <v>1000</v>
      </c>
      <c r="O125" s="15">
        <f>IF(ISBLANK(Tableau1[[#This Row],[Date]]),"",IF(Tableau1[[#This Row],[Régimes récoltés]]&gt;60,(Tableau1[[#This Row],[Régimes récoltés]]-60)*40,0))</f>
        <v>1680</v>
      </c>
      <c r="P125" s="15">
        <f t="shared" si="1"/>
        <v>2680</v>
      </c>
      <c r="Q125" s="51" t="str">
        <f>IF(Tableau1[[#This Row],[Matricule]]&gt;1,IF(COUNTIF(Tableau1[DateMatricule],Tableau1[[#This Row],[DateMatricule]])&gt;1,"Doublon",""),"")</f>
        <v/>
      </c>
    </row>
    <row r="126" spans="1:17" x14ac:dyDescent="0.25">
      <c r="A126" s="11" t="str">
        <f>IF(Tableau1[[#This Row],[Date]]="","",VLOOKUP(Tableau1[[#This Row],[Semaine]],Listes!$A:$B,2,FALSE))</f>
        <v>Décembre</v>
      </c>
      <c r="B126" s="11">
        <f>IF(ISBLANK(Tableau1[[#This Row],[Date]]),"",INT((Tableau1[[#This Row],[Date]]-SUM(MOD(DATE(YEAR(Tableau1[[#This Row],[Date]]-MOD(Tableau1[[#This Row],[Date]]-2,7)+3),1,2),{1E+99;7})*{1;-1})+5)/7))</f>
        <v>48</v>
      </c>
      <c r="C126" s="11" t="e">
        <f>IF(ISBLANK(Tableau1[[#This Row],[Matricule]]),"",VLOOKUP(Tableau1[[#This Row],[Matricule]],#REF!,2,FALSE))</f>
        <v>#REF!</v>
      </c>
      <c r="D126" s="11" t="e">
        <f>IF(ISBLANK(Tableau1[[#This Row],[Matricule]]),"",VLOOKUP(Tableau1[[#This Row],[Matricule]],#REF!,3,FALSE))</f>
        <v>#REF!</v>
      </c>
      <c r="E126" s="11" t="str">
        <f>CONCATENATE(Tableau1[[#This Row],[Matricule]],Tableau1[[#This Row],[Date]])</f>
        <v>77541743069</v>
      </c>
      <c r="F126" s="25">
        <v>43069</v>
      </c>
      <c r="G126">
        <v>2</v>
      </c>
      <c r="H126">
        <v>3</v>
      </c>
      <c r="I126">
        <v>775417</v>
      </c>
      <c r="J126" s="8">
        <v>102</v>
      </c>
      <c r="K126" s="35">
        <f>IF(Tableau1[[#This Row],[Régimes récoltés]]&gt;0,1,0)</f>
        <v>1</v>
      </c>
      <c r="L126" s="15">
        <f>IF(Tableau1[[#This Row],[Régimes récoltés]]&gt;=60,1,0)</f>
        <v>1</v>
      </c>
      <c r="M126" s="15">
        <f>IF(Tableau1[[#This Row],[Régimes récoltés]]&gt;60,Tableau1[[#This Row],[Régimes récoltés]]-60,0)</f>
        <v>42</v>
      </c>
      <c r="N126" s="15">
        <f>IF(ISBLANK(Tableau1[[#This Row],[Date]]),"",+IF(Tableau1[[#This Row],[Régimes récoltés]]&lt;60,0,1000))</f>
        <v>1000</v>
      </c>
      <c r="O126" s="15">
        <f>IF(ISBLANK(Tableau1[[#This Row],[Date]]),"",IF(Tableau1[[#This Row],[Régimes récoltés]]&gt;60,(Tableau1[[#This Row],[Régimes récoltés]]-60)*40,0))</f>
        <v>1680</v>
      </c>
      <c r="P126" s="15">
        <f t="shared" si="1"/>
        <v>2680</v>
      </c>
      <c r="Q126" s="51" t="str">
        <f>IF(Tableau1[[#This Row],[Matricule]]&gt;1,IF(COUNTIF(Tableau1[DateMatricule],Tableau1[[#This Row],[DateMatricule]])&gt;1,"Doublon",""),"")</f>
        <v/>
      </c>
    </row>
    <row r="127" spans="1:17" x14ac:dyDescent="0.25">
      <c r="A127" s="11" t="str">
        <f>IF(Tableau1[[#This Row],[Date]]="","",VLOOKUP(Tableau1[[#This Row],[Semaine]],Listes!$A:$B,2,FALSE))</f>
        <v>Décembre</v>
      </c>
      <c r="B127" s="11">
        <f>IF(ISBLANK(Tableau1[[#This Row],[Date]]),"",INT((Tableau1[[#This Row],[Date]]-SUM(MOD(DATE(YEAR(Tableau1[[#This Row],[Date]]-MOD(Tableau1[[#This Row],[Date]]-2,7)+3),1,2),{1E+99;7})*{1;-1})+5)/7))</f>
        <v>48</v>
      </c>
      <c r="C127" s="11" t="e">
        <f>IF(ISBLANK(Tableau1[[#This Row],[Matricule]]),"",VLOOKUP(Tableau1[[#This Row],[Matricule]],#REF!,2,FALSE))</f>
        <v>#REF!</v>
      </c>
      <c r="D127" s="11" t="e">
        <f>IF(ISBLANK(Tableau1[[#This Row],[Matricule]]),"",VLOOKUP(Tableau1[[#This Row],[Matricule]],#REF!,3,FALSE))</f>
        <v>#REF!</v>
      </c>
      <c r="E127" s="11" t="str">
        <f>CONCATENATE(Tableau1[[#This Row],[Matricule]],Tableau1[[#This Row],[Date]])</f>
        <v>76077343069</v>
      </c>
      <c r="F127" s="25">
        <v>43069</v>
      </c>
      <c r="G127">
        <v>2</v>
      </c>
      <c r="H127">
        <v>4</v>
      </c>
      <c r="I127">
        <v>760773</v>
      </c>
      <c r="J127" s="8">
        <v>94</v>
      </c>
      <c r="K127" s="35">
        <f>IF(Tableau1[[#This Row],[Régimes récoltés]]&gt;0,1,0)</f>
        <v>1</v>
      </c>
      <c r="L127" s="15">
        <f>IF(Tableau1[[#This Row],[Régimes récoltés]]&gt;=60,1,0)</f>
        <v>1</v>
      </c>
      <c r="M127" s="15">
        <f>IF(Tableau1[[#This Row],[Régimes récoltés]]&gt;60,Tableau1[[#This Row],[Régimes récoltés]]-60,0)</f>
        <v>34</v>
      </c>
      <c r="N127" s="15">
        <f>IF(ISBLANK(Tableau1[[#This Row],[Date]]),"",+IF(Tableau1[[#This Row],[Régimes récoltés]]&lt;60,0,1000))</f>
        <v>1000</v>
      </c>
      <c r="O127" s="15">
        <f>IF(ISBLANK(Tableau1[[#This Row],[Date]]),"",IF(Tableau1[[#This Row],[Régimes récoltés]]&gt;60,(Tableau1[[#This Row],[Régimes récoltés]]-60)*40,0))</f>
        <v>1360</v>
      </c>
      <c r="P127" s="15">
        <f t="shared" si="1"/>
        <v>2360</v>
      </c>
      <c r="Q127" s="51" t="str">
        <f>IF(Tableau1[[#This Row],[Matricule]]&gt;1,IF(COUNTIF(Tableau1[DateMatricule],Tableau1[[#This Row],[DateMatricule]])&gt;1,"Doublon",""),"")</f>
        <v/>
      </c>
    </row>
    <row r="128" spans="1:17" x14ac:dyDescent="0.25">
      <c r="A128" s="11" t="str">
        <f>IF(Tableau1[[#This Row],[Date]]="","",VLOOKUP(Tableau1[[#This Row],[Semaine]],Listes!$A:$B,2,FALSE))</f>
        <v>Décembre</v>
      </c>
      <c r="B128" s="11">
        <f>IF(ISBLANK(Tableau1[[#This Row],[Date]]),"",INT((Tableau1[[#This Row],[Date]]-SUM(MOD(DATE(YEAR(Tableau1[[#This Row],[Date]]-MOD(Tableau1[[#This Row],[Date]]-2,7)+3),1,2),{1E+99;7})*{1;-1})+5)/7))</f>
        <v>48</v>
      </c>
      <c r="C128" s="11" t="e">
        <f>IF(ISBLANK(Tableau1[[#This Row],[Matricule]]),"",VLOOKUP(Tableau1[[#This Row],[Matricule]],#REF!,2,FALSE))</f>
        <v>#REF!</v>
      </c>
      <c r="D128" s="11" t="e">
        <f>IF(ISBLANK(Tableau1[[#This Row],[Matricule]]),"",VLOOKUP(Tableau1[[#This Row],[Matricule]],#REF!,3,FALSE))</f>
        <v>#REF!</v>
      </c>
      <c r="E128" s="11" t="str">
        <f>CONCATENATE(Tableau1[[#This Row],[Matricule]],Tableau1[[#This Row],[Date]])</f>
        <v>77541143069</v>
      </c>
      <c r="F128" s="25">
        <v>43069</v>
      </c>
      <c r="G128">
        <v>2</v>
      </c>
      <c r="H128">
        <v>4</v>
      </c>
      <c r="I128">
        <v>775411</v>
      </c>
      <c r="J128" s="8">
        <v>93</v>
      </c>
      <c r="K128" s="35">
        <f>IF(Tableau1[[#This Row],[Régimes récoltés]]&gt;0,1,0)</f>
        <v>1</v>
      </c>
      <c r="L128" s="15">
        <f>IF(Tableau1[[#This Row],[Régimes récoltés]]&gt;=60,1,0)</f>
        <v>1</v>
      </c>
      <c r="M128" s="15">
        <f>IF(Tableau1[[#This Row],[Régimes récoltés]]&gt;60,Tableau1[[#This Row],[Régimes récoltés]]-60,0)</f>
        <v>33</v>
      </c>
      <c r="N128" s="15">
        <f>IF(ISBLANK(Tableau1[[#This Row],[Date]]),"",+IF(Tableau1[[#This Row],[Régimes récoltés]]&lt;60,0,1000))</f>
        <v>1000</v>
      </c>
      <c r="O128" s="15">
        <f>IF(ISBLANK(Tableau1[[#This Row],[Date]]),"",IF(Tableau1[[#This Row],[Régimes récoltés]]&gt;60,(Tableau1[[#This Row],[Régimes récoltés]]-60)*40,0))</f>
        <v>1320</v>
      </c>
      <c r="P128" s="15">
        <f t="shared" si="1"/>
        <v>2320</v>
      </c>
      <c r="Q128" s="51" t="str">
        <f>IF(Tableau1[[#This Row],[Matricule]]&gt;1,IF(COUNTIF(Tableau1[DateMatricule],Tableau1[[#This Row],[DateMatricule]])&gt;1,"Doublon",""),"")</f>
        <v/>
      </c>
    </row>
    <row r="129" spans="1:17" x14ac:dyDescent="0.25">
      <c r="A129" s="11" t="str">
        <f>IF(Tableau1[[#This Row],[Date]]="","",VLOOKUP(Tableau1[[#This Row],[Semaine]],Listes!$A:$B,2,FALSE))</f>
        <v>Décembre</v>
      </c>
      <c r="B129" s="11">
        <f>IF(ISBLANK(Tableau1[[#This Row],[Date]]),"",INT((Tableau1[[#This Row],[Date]]-SUM(MOD(DATE(YEAR(Tableau1[[#This Row],[Date]]-MOD(Tableau1[[#This Row],[Date]]-2,7)+3),1,2),{1E+99;7})*{1;-1})+5)/7))</f>
        <v>48</v>
      </c>
      <c r="C129" s="11" t="e">
        <f>IF(ISBLANK(Tableau1[[#This Row],[Matricule]]),"",VLOOKUP(Tableau1[[#This Row],[Matricule]],#REF!,2,FALSE))</f>
        <v>#REF!</v>
      </c>
      <c r="D129" s="11" t="e">
        <f>IF(ISBLANK(Tableau1[[#This Row],[Matricule]]),"",VLOOKUP(Tableau1[[#This Row],[Matricule]],#REF!,3,FALSE))</f>
        <v>#REF!</v>
      </c>
      <c r="E129" s="11" t="str">
        <f>CONCATENATE(Tableau1[[#This Row],[Matricule]],Tableau1[[#This Row],[Date]])</f>
        <v>77520843070</v>
      </c>
      <c r="F129" s="3">
        <v>43070</v>
      </c>
      <c r="G129">
        <v>1</v>
      </c>
      <c r="H129">
        <v>1</v>
      </c>
      <c r="I129">
        <v>775208</v>
      </c>
      <c r="J129" s="8">
        <v>24</v>
      </c>
      <c r="K129" s="35">
        <f>IF(Tableau1[[#This Row],[Régimes récoltés]]&gt;0,1,0)</f>
        <v>1</v>
      </c>
      <c r="L129" s="15">
        <f>IF(Tableau1[[#This Row],[Régimes récoltés]]&gt;=60,1,0)</f>
        <v>0</v>
      </c>
      <c r="M129" s="15">
        <f>IF(Tableau1[[#This Row],[Régimes récoltés]]&gt;60,Tableau1[[#This Row],[Régimes récoltés]]-60,0)</f>
        <v>0</v>
      </c>
      <c r="N129" s="15">
        <f>IF(ISBLANK(Tableau1[[#This Row],[Date]]),"",+IF(Tableau1[[#This Row],[Régimes récoltés]]&lt;60,0,1000))</f>
        <v>0</v>
      </c>
      <c r="O129" s="15">
        <f>IF(ISBLANK(Tableau1[[#This Row],[Date]]),"",IF(Tableau1[[#This Row],[Régimes récoltés]]&gt;60,(Tableau1[[#This Row],[Régimes récoltés]]-60)*40,0))</f>
        <v>0</v>
      </c>
      <c r="P129" s="15">
        <f t="shared" si="1"/>
        <v>0</v>
      </c>
      <c r="Q129" s="51" t="str">
        <f>IF(Tableau1[[#This Row],[Matricule]]&gt;1,IF(COUNTIF(Tableau1[DateMatricule],Tableau1[[#This Row],[DateMatricule]])&gt;1,"Doublon",""),"")</f>
        <v/>
      </c>
    </row>
    <row r="130" spans="1:17" x14ac:dyDescent="0.25">
      <c r="A130" s="11" t="str">
        <f>IF(Tableau1[[#This Row],[Date]]="","",VLOOKUP(Tableau1[[#This Row],[Semaine]],Listes!$A:$B,2,FALSE))</f>
        <v>Décembre</v>
      </c>
      <c r="B130" s="11">
        <f>IF(ISBLANK(Tableau1[[#This Row],[Date]]),"",INT((Tableau1[[#This Row],[Date]]-SUM(MOD(DATE(YEAR(Tableau1[[#This Row],[Date]]-MOD(Tableau1[[#This Row],[Date]]-2,7)+3),1,2),{1E+99;7})*{1;-1})+5)/7))</f>
        <v>48</v>
      </c>
      <c r="C130" s="11" t="e">
        <f>IF(ISBLANK(Tableau1[[#This Row],[Matricule]]),"",VLOOKUP(Tableau1[[#This Row],[Matricule]],#REF!,2,FALSE))</f>
        <v>#REF!</v>
      </c>
      <c r="D130" s="11" t="e">
        <f>IF(ISBLANK(Tableau1[[#This Row],[Matricule]]),"",VLOOKUP(Tableau1[[#This Row],[Matricule]],#REF!,3,FALSE))</f>
        <v>#REF!</v>
      </c>
      <c r="E130" s="11" t="str">
        <f>CONCATENATE(Tableau1[[#This Row],[Matricule]],Tableau1[[#This Row],[Date]])</f>
        <v>92570343070</v>
      </c>
      <c r="F130" s="25">
        <v>43070</v>
      </c>
      <c r="G130">
        <v>1</v>
      </c>
      <c r="H130">
        <v>1</v>
      </c>
      <c r="I130">
        <v>925703</v>
      </c>
      <c r="J130" s="8">
        <v>100</v>
      </c>
      <c r="K130" s="35">
        <f>IF(Tableau1[[#This Row],[Régimes récoltés]]&gt;0,1,0)</f>
        <v>1</v>
      </c>
      <c r="L130" s="15">
        <f>IF(Tableau1[[#This Row],[Régimes récoltés]]&gt;=60,1,0)</f>
        <v>1</v>
      </c>
      <c r="M130" s="15">
        <f>IF(Tableau1[[#This Row],[Régimes récoltés]]&gt;60,Tableau1[[#This Row],[Régimes récoltés]]-60,0)</f>
        <v>40</v>
      </c>
      <c r="N130" s="15">
        <f>IF(ISBLANK(Tableau1[[#This Row],[Date]]),"",+IF(Tableau1[[#This Row],[Régimes récoltés]]&lt;60,0,1000))</f>
        <v>1000</v>
      </c>
      <c r="O130" s="15">
        <f>IF(ISBLANK(Tableau1[[#This Row],[Date]]),"",IF(Tableau1[[#This Row],[Régimes récoltés]]&gt;60,(Tableau1[[#This Row],[Régimes récoltés]]-60)*40,0))</f>
        <v>1600</v>
      </c>
      <c r="P130" s="15">
        <f t="shared" si="1"/>
        <v>2600</v>
      </c>
      <c r="Q130" s="51" t="str">
        <f>IF(Tableau1[[#This Row],[Matricule]]&gt;1,IF(COUNTIF(Tableau1[DateMatricule],Tableau1[[#This Row],[DateMatricule]])&gt;1,"Doublon",""),"")</f>
        <v/>
      </c>
    </row>
    <row r="131" spans="1:17" x14ac:dyDescent="0.25">
      <c r="A131" s="11" t="str">
        <f>IF(Tableau1[[#This Row],[Date]]="","",VLOOKUP(Tableau1[[#This Row],[Semaine]],Listes!$A:$B,2,FALSE))</f>
        <v>Décembre</v>
      </c>
      <c r="B131" s="11">
        <f>IF(ISBLANK(Tableau1[[#This Row],[Date]]),"",INT((Tableau1[[#This Row],[Date]]-SUM(MOD(DATE(YEAR(Tableau1[[#This Row],[Date]]-MOD(Tableau1[[#This Row],[Date]]-2,7)+3),1,2),{1E+99;7})*{1;-1})+5)/7))</f>
        <v>48</v>
      </c>
      <c r="C131" s="11" t="e">
        <f>IF(ISBLANK(Tableau1[[#This Row],[Matricule]]),"",VLOOKUP(Tableau1[[#This Row],[Matricule]],#REF!,2,FALSE))</f>
        <v>#REF!</v>
      </c>
      <c r="D131" s="11" t="e">
        <f>IF(ISBLANK(Tableau1[[#This Row],[Matricule]]),"",VLOOKUP(Tableau1[[#This Row],[Matricule]],#REF!,3,FALSE))</f>
        <v>#REF!</v>
      </c>
      <c r="E131" s="11" t="str">
        <f>CONCATENATE(Tableau1[[#This Row],[Matricule]],Tableau1[[#This Row],[Date]])</f>
        <v>76100043070</v>
      </c>
      <c r="F131" s="25">
        <v>43070</v>
      </c>
      <c r="G131">
        <v>1</v>
      </c>
      <c r="H131">
        <v>2</v>
      </c>
      <c r="I131">
        <v>761000</v>
      </c>
      <c r="J131" s="8">
        <v>83</v>
      </c>
      <c r="K131" s="35">
        <f>IF(Tableau1[[#This Row],[Régimes récoltés]]&gt;0,1,0)</f>
        <v>1</v>
      </c>
      <c r="L131" s="15">
        <f>IF(Tableau1[[#This Row],[Régimes récoltés]]&gt;=60,1,0)</f>
        <v>1</v>
      </c>
      <c r="M131" s="15">
        <f>IF(Tableau1[[#This Row],[Régimes récoltés]]&gt;60,Tableau1[[#This Row],[Régimes récoltés]]-60,0)</f>
        <v>23</v>
      </c>
      <c r="N131" s="15">
        <f>IF(ISBLANK(Tableau1[[#This Row],[Date]]),"",+IF(Tableau1[[#This Row],[Régimes récoltés]]&lt;60,0,1000))</f>
        <v>1000</v>
      </c>
      <c r="O131" s="15">
        <f>IF(ISBLANK(Tableau1[[#This Row],[Date]]),"",IF(Tableau1[[#This Row],[Régimes récoltés]]&gt;60,(Tableau1[[#This Row],[Régimes récoltés]]-60)*40,0))</f>
        <v>920</v>
      </c>
      <c r="P131" s="15">
        <f t="shared" ref="P131:P194" si="2">IF(ISERROR(N131+O131),"",N131+O131)</f>
        <v>1920</v>
      </c>
      <c r="Q131" s="51" t="str">
        <f>IF(Tableau1[[#This Row],[Matricule]]&gt;1,IF(COUNTIF(Tableau1[DateMatricule],Tableau1[[#This Row],[DateMatricule]])&gt;1,"Doublon",""),"")</f>
        <v/>
      </c>
    </row>
    <row r="132" spans="1:17" x14ac:dyDescent="0.25">
      <c r="A132" s="11" t="str">
        <f>IF(Tableau1[[#This Row],[Date]]="","",VLOOKUP(Tableau1[[#This Row],[Semaine]],Listes!$A:$B,2,FALSE))</f>
        <v>Décembre</v>
      </c>
      <c r="B132" s="11">
        <f>IF(ISBLANK(Tableau1[[#This Row],[Date]]),"",INT((Tableau1[[#This Row],[Date]]-SUM(MOD(DATE(YEAR(Tableau1[[#This Row],[Date]]-MOD(Tableau1[[#This Row],[Date]]-2,7)+3),1,2),{1E+99;7})*{1;-1})+5)/7))</f>
        <v>48</v>
      </c>
      <c r="C132" s="11" t="e">
        <f>IF(ISBLANK(Tableau1[[#This Row],[Matricule]]),"",VLOOKUP(Tableau1[[#This Row],[Matricule]],#REF!,2,FALSE))</f>
        <v>#REF!</v>
      </c>
      <c r="D132" s="11" t="e">
        <f>IF(ISBLANK(Tableau1[[#This Row],[Matricule]]),"",VLOOKUP(Tableau1[[#This Row],[Matricule]],#REF!,3,FALSE))</f>
        <v>#REF!</v>
      </c>
      <c r="E132" s="11" t="str">
        <f>CONCATENATE(Tableau1[[#This Row],[Matricule]],Tableau1[[#This Row],[Date]])</f>
        <v>92540843070</v>
      </c>
      <c r="F132" s="25">
        <v>43070</v>
      </c>
      <c r="G132">
        <v>1</v>
      </c>
      <c r="H132">
        <v>2</v>
      </c>
      <c r="I132">
        <v>925408</v>
      </c>
      <c r="J132" s="8">
        <v>83</v>
      </c>
      <c r="K132" s="35">
        <f>IF(Tableau1[[#This Row],[Régimes récoltés]]&gt;0,1,0)</f>
        <v>1</v>
      </c>
      <c r="L132" s="15">
        <f>IF(Tableau1[[#This Row],[Régimes récoltés]]&gt;=60,1,0)</f>
        <v>1</v>
      </c>
      <c r="M132" s="15">
        <f>IF(Tableau1[[#This Row],[Régimes récoltés]]&gt;60,Tableau1[[#This Row],[Régimes récoltés]]-60,0)</f>
        <v>23</v>
      </c>
      <c r="N132" s="15">
        <f>IF(ISBLANK(Tableau1[[#This Row],[Date]]),"",+IF(Tableau1[[#This Row],[Régimes récoltés]]&lt;60,0,1000))</f>
        <v>1000</v>
      </c>
      <c r="O132" s="15">
        <f>IF(ISBLANK(Tableau1[[#This Row],[Date]]),"",IF(Tableau1[[#This Row],[Régimes récoltés]]&gt;60,(Tableau1[[#This Row],[Régimes récoltés]]-60)*40,0))</f>
        <v>920</v>
      </c>
      <c r="P132" s="15">
        <f t="shared" si="2"/>
        <v>1920</v>
      </c>
      <c r="Q132" s="51" t="str">
        <f>IF(Tableau1[[#This Row],[Matricule]]&gt;1,IF(COUNTIF(Tableau1[DateMatricule],Tableau1[[#This Row],[DateMatricule]])&gt;1,"Doublon",""),"")</f>
        <v/>
      </c>
    </row>
    <row r="133" spans="1:17" x14ac:dyDescent="0.25">
      <c r="A133" s="11" t="str">
        <f>IF(Tableau1[[#This Row],[Date]]="","",VLOOKUP(Tableau1[[#This Row],[Semaine]],Listes!$A:$B,2,FALSE))</f>
        <v>Décembre</v>
      </c>
      <c r="B133" s="11">
        <f>IF(ISBLANK(Tableau1[[#This Row],[Date]]),"",INT((Tableau1[[#This Row],[Date]]-SUM(MOD(DATE(YEAR(Tableau1[[#This Row],[Date]]-MOD(Tableau1[[#This Row],[Date]]-2,7)+3),1,2),{1E+99;7})*{1;-1})+5)/7))</f>
        <v>48</v>
      </c>
      <c r="C133" s="11" t="e">
        <f>IF(ISBLANK(Tableau1[[#This Row],[Matricule]]),"",VLOOKUP(Tableau1[[#This Row],[Matricule]],#REF!,2,FALSE))</f>
        <v>#REF!</v>
      </c>
      <c r="D133" s="11" t="e">
        <f>IF(ISBLANK(Tableau1[[#This Row],[Matricule]]),"",VLOOKUP(Tableau1[[#This Row],[Matricule]],#REF!,3,FALSE))</f>
        <v>#REF!</v>
      </c>
      <c r="E133" s="11" t="str">
        <f>CONCATENATE(Tableau1[[#This Row],[Matricule]],Tableau1[[#This Row],[Date]])</f>
        <v>76044143070</v>
      </c>
      <c r="F133" s="25">
        <v>43070</v>
      </c>
      <c r="G133">
        <v>1</v>
      </c>
      <c r="H133">
        <v>3</v>
      </c>
      <c r="I133">
        <v>760441</v>
      </c>
      <c r="J133" s="8">
        <v>83</v>
      </c>
      <c r="K133" s="35">
        <f>IF(Tableau1[[#This Row],[Régimes récoltés]]&gt;0,1,0)</f>
        <v>1</v>
      </c>
      <c r="L133" s="15">
        <f>IF(Tableau1[[#This Row],[Régimes récoltés]]&gt;=60,1,0)</f>
        <v>1</v>
      </c>
      <c r="M133" s="15">
        <f>IF(Tableau1[[#This Row],[Régimes récoltés]]&gt;60,Tableau1[[#This Row],[Régimes récoltés]]-60,0)</f>
        <v>23</v>
      </c>
      <c r="N133" s="15">
        <f>IF(ISBLANK(Tableau1[[#This Row],[Date]]),"",+IF(Tableau1[[#This Row],[Régimes récoltés]]&lt;60,0,1000))</f>
        <v>1000</v>
      </c>
      <c r="O133" s="15">
        <f>IF(ISBLANK(Tableau1[[#This Row],[Date]]),"",IF(Tableau1[[#This Row],[Régimes récoltés]]&gt;60,(Tableau1[[#This Row],[Régimes récoltés]]-60)*40,0))</f>
        <v>920</v>
      </c>
      <c r="P133" s="15">
        <f t="shared" si="2"/>
        <v>1920</v>
      </c>
      <c r="Q133" s="51" t="str">
        <f>IF(Tableau1[[#This Row],[Matricule]]&gt;1,IF(COUNTIF(Tableau1[DateMatricule],Tableau1[[#This Row],[DateMatricule]])&gt;1,"Doublon",""),"")</f>
        <v/>
      </c>
    </row>
    <row r="134" spans="1:17" x14ac:dyDescent="0.25">
      <c r="A134" s="11" t="str">
        <f>IF(Tableau1[[#This Row],[Date]]="","",VLOOKUP(Tableau1[[#This Row],[Semaine]],Listes!$A:$B,2,FALSE))</f>
        <v>Décembre</v>
      </c>
      <c r="B134" s="11">
        <f>IF(ISBLANK(Tableau1[[#This Row],[Date]]),"",INT((Tableau1[[#This Row],[Date]]-SUM(MOD(DATE(YEAR(Tableau1[[#This Row],[Date]]-MOD(Tableau1[[#This Row],[Date]]-2,7)+3),1,2),{1E+99;7})*{1;-1})+5)/7))</f>
        <v>48</v>
      </c>
      <c r="C134" s="11" t="e">
        <f>IF(ISBLANK(Tableau1[[#This Row],[Matricule]]),"",VLOOKUP(Tableau1[[#This Row],[Matricule]],#REF!,2,FALSE))</f>
        <v>#REF!</v>
      </c>
      <c r="D134" s="11" t="e">
        <f>IF(ISBLANK(Tableau1[[#This Row],[Matricule]]),"",VLOOKUP(Tableau1[[#This Row],[Matricule]],#REF!,3,FALSE))</f>
        <v>#REF!</v>
      </c>
      <c r="E134" s="11" t="str">
        <f>CONCATENATE(Tableau1[[#This Row],[Matricule]],Tableau1[[#This Row],[Date]])</f>
        <v>77541643070</v>
      </c>
      <c r="F134" s="25">
        <v>43070</v>
      </c>
      <c r="G134">
        <v>1</v>
      </c>
      <c r="H134">
        <v>3</v>
      </c>
      <c r="I134">
        <v>775416</v>
      </c>
      <c r="J134" s="8">
        <v>83</v>
      </c>
      <c r="K134" s="35">
        <f>IF(Tableau1[[#This Row],[Régimes récoltés]]&gt;0,1,0)</f>
        <v>1</v>
      </c>
      <c r="L134" s="15">
        <f>IF(Tableau1[[#This Row],[Régimes récoltés]]&gt;=60,1,0)</f>
        <v>1</v>
      </c>
      <c r="M134" s="15">
        <f>IF(Tableau1[[#This Row],[Régimes récoltés]]&gt;60,Tableau1[[#This Row],[Régimes récoltés]]-60,0)</f>
        <v>23</v>
      </c>
      <c r="N134" s="15">
        <f>IF(ISBLANK(Tableau1[[#This Row],[Date]]),"",+IF(Tableau1[[#This Row],[Régimes récoltés]]&lt;60,0,1000))</f>
        <v>1000</v>
      </c>
      <c r="O134" s="15">
        <f>IF(ISBLANK(Tableau1[[#This Row],[Date]]),"",IF(Tableau1[[#This Row],[Régimes récoltés]]&gt;60,(Tableau1[[#This Row],[Régimes récoltés]]-60)*40,0))</f>
        <v>920</v>
      </c>
      <c r="P134" s="15">
        <f t="shared" si="2"/>
        <v>1920</v>
      </c>
      <c r="Q134" s="51" t="str">
        <f>IF(Tableau1[[#This Row],[Matricule]]&gt;1,IF(COUNTIF(Tableau1[DateMatricule],Tableau1[[#This Row],[DateMatricule]])&gt;1,"Doublon",""),"")</f>
        <v/>
      </c>
    </row>
    <row r="135" spans="1:17" x14ac:dyDescent="0.25">
      <c r="A135" s="11" t="str">
        <f>IF(Tableau1[[#This Row],[Date]]="","",VLOOKUP(Tableau1[[#This Row],[Semaine]],Listes!$A:$B,2,FALSE))</f>
        <v>Décembre</v>
      </c>
      <c r="B135" s="11">
        <f>IF(ISBLANK(Tableau1[[#This Row],[Date]]),"",INT((Tableau1[[#This Row],[Date]]-SUM(MOD(DATE(YEAR(Tableau1[[#This Row],[Date]]-MOD(Tableau1[[#This Row],[Date]]-2,7)+3),1,2),{1E+99;7})*{1;-1})+5)/7))</f>
        <v>48</v>
      </c>
      <c r="C135" s="11" t="e">
        <f>IF(ISBLANK(Tableau1[[#This Row],[Matricule]]),"",VLOOKUP(Tableau1[[#This Row],[Matricule]],#REF!,2,FALSE))</f>
        <v>#REF!</v>
      </c>
      <c r="D135" s="11" t="e">
        <f>IF(ISBLANK(Tableau1[[#This Row],[Matricule]]),"",VLOOKUP(Tableau1[[#This Row],[Matricule]],#REF!,3,FALSE))</f>
        <v>#REF!</v>
      </c>
      <c r="E135" s="11" t="str">
        <f>CONCATENATE(Tableau1[[#This Row],[Matricule]],Tableau1[[#This Row],[Date]])</f>
        <v>70023843070</v>
      </c>
      <c r="F135" s="25">
        <v>43070</v>
      </c>
      <c r="G135">
        <v>1</v>
      </c>
      <c r="H135">
        <v>4</v>
      </c>
      <c r="I135">
        <v>700238</v>
      </c>
      <c r="J135" s="8">
        <v>60</v>
      </c>
      <c r="K135" s="35">
        <f>IF(Tableau1[[#This Row],[Régimes récoltés]]&gt;0,1,0)</f>
        <v>1</v>
      </c>
      <c r="L135" s="15">
        <f>IF(Tableau1[[#This Row],[Régimes récoltés]]&gt;=60,1,0)</f>
        <v>1</v>
      </c>
      <c r="M135" s="15">
        <f>IF(Tableau1[[#This Row],[Régimes récoltés]]&gt;60,Tableau1[[#This Row],[Régimes récoltés]]-60,0)</f>
        <v>0</v>
      </c>
      <c r="N135" s="15">
        <f>IF(ISBLANK(Tableau1[[#This Row],[Date]]),"",+IF(Tableau1[[#This Row],[Régimes récoltés]]&lt;60,0,1000))</f>
        <v>1000</v>
      </c>
      <c r="O135" s="15">
        <f>IF(ISBLANK(Tableau1[[#This Row],[Date]]),"",IF(Tableau1[[#This Row],[Régimes récoltés]]&gt;60,(Tableau1[[#This Row],[Régimes récoltés]]-60)*40,0))</f>
        <v>0</v>
      </c>
      <c r="P135" s="15">
        <f t="shared" si="2"/>
        <v>1000</v>
      </c>
      <c r="Q135" s="51" t="str">
        <f>IF(Tableau1[[#This Row],[Matricule]]&gt;1,IF(COUNTIF(Tableau1[DateMatricule],Tableau1[[#This Row],[DateMatricule]])&gt;1,"Doublon",""),"")</f>
        <v/>
      </c>
    </row>
    <row r="136" spans="1:17" x14ac:dyDescent="0.25">
      <c r="A136" s="11" t="str">
        <f>IF(Tableau1[[#This Row],[Date]]="","",VLOOKUP(Tableau1[[#This Row],[Semaine]],Listes!$A:$B,2,FALSE))</f>
        <v>Décembre</v>
      </c>
      <c r="B136" s="11">
        <f>IF(ISBLANK(Tableau1[[#This Row],[Date]]),"",INT((Tableau1[[#This Row],[Date]]-SUM(MOD(DATE(YEAR(Tableau1[[#This Row],[Date]]-MOD(Tableau1[[#This Row],[Date]]-2,7)+3),1,2),{1E+99;7})*{1;-1})+5)/7))</f>
        <v>48</v>
      </c>
      <c r="C136" s="11" t="e">
        <f>IF(ISBLANK(Tableau1[[#This Row],[Matricule]]),"",VLOOKUP(Tableau1[[#This Row],[Matricule]],#REF!,2,FALSE))</f>
        <v>#REF!</v>
      </c>
      <c r="D136" s="11" t="e">
        <f>IF(ISBLANK(Tableau1[[#This Row],[Matricule]]),"",VLOOKUP(Tableau1[[#This Row],[Matricule]],#REF!,3,FALSE))</f>
        <v>#REF!</v>
      </c>
      <c r="E136" s="11" t="str">
        <f>CONCATENATE(Tableau1[[#This Row],[Matricule]],Tableau1[[#This Row],[Date]])</f>
        <v>76079743070</v>
      </c>
      <c r="F136" s="25">
        <v>43070</v>
      </c>
      <c r="G136">
        <v>1</v>
      </c>
      <c r="H136">
        <v>4</v>
      </c>
      <c r="I136">
        <v>760797</v>
      </c>
      <c r="J136" s="8">
        <v>60</v>
      </c>
      <c r="K136" s="35">
        <f>IF(Tableau1[[#This Row],[Régimes récoltés]]&gt;0,1,0)</f>
        <v>1</v>
      </c>
      <c r="L136" s="15">
        <f>IF(Tableau1[[#This Row],[Régimes récoltés]]&gt;=60,1,0)</f>
        <v>1</v>
      </c>
      <c r="M136" s="15">
        <f>IF(Tableau1[[#This Row],[Régimes récoltés]]&gt;60,Tableau1[[#This Row],[Régimes récoltés]]-60,0)</f>
        <v>0</v>
      </c>
      <c r="N136" s="15">
        <f>IF(ISBLANK(Tableau1[[#This Row],[Date]]),"",+IF(Tableau1[[#This Row],[Régimes récoltés]]&lt;60,0,1000))</f>
        <v>1000</v>
      </c>
      <c r="O136" s="15">
        <f>IF(ISBLANK(Tableau1[[#This Row],[Date]]),"",IF(Tableau1[[#This Row],[Régimes récoltés]]&gt;60,(Tableau1[[#This Row],[Régimes récoltés]]-60)*40,0))</f>
        <v>0</v>
      </c>
      <c r="P136" s="15">
        <f t="shared" si="2"/>
        <v>1000</v>
      </c>
      <c r="Q136" s="51" t="str">
        <f>IF(Tableau1[[#This Row],[Matricule]]&gt;1,IF(COUNTIF(Tableau1[DateMatricule],Tableau1[[#This Row],[DateMatricule]])&gt;1,"Doublon",""),"")</f>
        <v/>
      </c>
    </row>
    <row r="137" spans="1:17" x14ac:dyDescent="0.25">
      <c r="A137" s="11" t="str">
        <f>IF(Tableau1[[#This Row],[Date]]="","",VLOOKUP(Tableau1[[#This Row],[Semaine]],Listes!$A:$B,2,FALSE))</f>
        <v>Décembre</v>
      </c>
      <c r="B137" s="11">
        <f>IF(ISBLANK(Tableau1[[#This Row],[Date]]),"",INT((Tableau1[[#This Row],[Date]]-SUM(MOD(DATE(YEAR(Tableau1[[#This Row],[Date]]-MOD(Tableau1[[#This Row],[Date]]-2,7)+3),1,2),{1E+99;7})*{1;-1})+5)/7))</f>
        <v>48</v>
      </c>
      <c r="C137" s="11" t="e">
        <f>IF(ISBLANK(Tableau1[[#This Row],[Matricule]]),"",VLOOKUP(Tableau1[[#This Row],[Matricule]],#REF!,2,FALSE))</f>
        <v>#REF!</v>
      </c>
      <c r="D137" s="11" t="e">
        <f>IF(ISBLANK(Tableau1[[#This Row],[Matricule]]),"",VLOOKUP(Tableau1[[#This Row],[Matricule]],#REF!,3,FALSE))</f>
        <v>#REF!</v>
      </c>
      <c r="E137" s="11" t="str">
        <f>CONCATENATE(Tableau1[[#This Row],[Matricule]],Tableau1[[#This Row],[Date]])</f>
        <v>92520943070</v>
      </c>
      <c r="F137" s="25">
        <v>43070</v>
      </c>
      <c r="G137">
        <v>2</v>
      </c>
      <c r="H137">
        <v>1</v>
      </c>
      <c r="I137">
        <v>925209</v>
      </c>
      <c r="J137" s="8">
        <v>108</v>
      </c>
      <c r="K137" s="35">
        <f>IF(Tableau1[[#This Row],[Régimes récoltés]]&gt;0,1,0)</f>
        <v>1</v>
      </c>
      <c r="L137" s="15">
        <f>IF(Tableau1[[#This Row],[Régimes récoltés]]&gt;=60,1,0)</f>
        <v>1</v>
      </c>
      <c r="M137" s="15">
        <f>IF(Tableau1[[#This Row],[Régimes récoltés]]&gt;60,Tableau1[[#This Row],[Régimes récoltés]]-60,0)</f>
        <v>48</v>
      </c>
      <c r="N137" s="15">
        <f>IF(ISBLANK(Tableau1[[#This Row],[Date]]),"",+IF(Tableau1[[#This Row],[Régimes récoltés]]&lt;60,0,1000))</f>
        <v>1000</v>
      </c>
      <c r="O137" s="15">
        <f>IF(ISBLANK(Tableau1[[#This Row],[Date]]),"",IF(Tableau1[[#This Row],[Régimes récoltés]]&gt;60,(Tableau1[[#This Row],[Régimes récoltés]]-60)*40,0))</f>
        <v>1920</v>
      </c>
      <c r="P137" s="15">
        <f t="shared" si="2"/>
        <v>2920</v>
      </c>
      <c r="Q137" s="51" t="str">
        <f>IF(Tableau1[[#This Row],[Matricule]]&gt;1,IF(COUNTIF(Tableau1[DateMatricule],Tableau1[[#This Row],[DateMatricule]])&gt;1,"Doublon",""),"")</f>
        <v/>
      </c>
    </row>
    <row r="138" spans="1:17" x14ac:dyDescent="0.25">
      <c r="A138" s="11" t="str">
        <f>IF(Tableau1[[#This Row],[Date]]="","",VLOOKUP(Tableau1[[#This Row],[Semaine]],Listes!$A:$B,2,FALSE))</f>
        <v>Décembre</v>
      </c>
      <c r="B138" s="11">
        <f>IF(ISBLANK(Tableau1[[#This Row],[Date]]),"",INT((Tableau1[[#This Row],[Date]]-SUM(MOD(DATE(YEAR(Tableau1[[#This Row],[Date]]-MOD(Tableau1[[#This Row],[Date]]-2,7)+3),1,2),{1E+99;7})*{1;-1})+5)/7))</f>
        <v>48</v>
      </c>
      <c r="C138" s="11" t="e">
        <f>IF(ISBLANK(Tableau1[[#This Row],[Matricule]]),"",VLOOKUP(Tableau1[[#This Row],[Matricule]],#REF!,2,FALSE))</f>
        <v>#REF!</v>
      </c>
      <c r="D138" s="11" t="e">
        <f>IF(ISBLANK(Tableau1[[#This Row],[Matricule]]),"",VLOOKUP(Tableau1[[#This Row],[Matricule]],#REF!,3,FALSE))</f>
        <v>#REF!</v>
      </c>
      <c r="E138" s="11" t="str">
        <f>CONCATENATE(Tableau1[[#This Row],[Matricule]],Tableau1[[#This Row],[Date]])</f>
        <v>76062043070</v>
      </c>
      <c r="F138" s="25">
        <v>43070</v>
      </c>
      <c r="G138">
        <v>2</v>
      </c>
      <c r="H138">
        <v>1</v>
      </c>
      <c r="I138">
        <v>760620</v>
      </c>
      <c r="J138" s="8">
        <v>107</v>
      </c>
      <c r="K138" s="35">
        <f>IF(Tableau1[[#This Row],[Régimes récoltés]]&gt;0,1,0)</f>
        <v>1</v>
      </c>
      <c r="L138" s="15">
        <f>IF(Tableau1[[#This Row],[Régimes récoltés]]&gt;=60,1,0)</f>
        <v>1</v>
      </c>
      <c r="M138" s="15">
        <f>IF(Tableau1[[#This Row],[Régimes récoltés]]&gt;60,Tableau1[[#This Row],[Régimes récoltés]]-60,0)</f>
        <v>47</v>
      </c>
      <c r="N138" s="15">
        <f>IF(ISBLANK(Tableau1[[#This Row],[Date]]),"",+IF(Tableau1[[#This Row],[Régimes récoltés]]&lt;60,0,1000))</f>
        <v>1000</v>
      </c>
      <c r="O138" s="15">
        <f>IF(ISBLANK(Tableau1[[#This Row],[Date]]),"",IF(Tableau1[[#This Row],[Régimes récoltés]]&gt;60,(Tableau1[[#This Row],[Régimes récoltés]]-60)*40,0))</f>
        <v>1880</v>
      </c>
      <c r="P138" s="15">
        <f t="shared" si="2"/>
        <v>2880</v>
      </c>
      <c r="Q138" s="51" t="str">
        <f>IF(Tableau1[[#This Row],[Matricule]]&gt;1,IF(COUNTIF(Tableau1[DateMatricule],Tableau1[[#This Row],[DateMatricule]])&gt;1,"Doublon",""),"")</f>
        <v/>
      </c>
    </row>
    <row r="139" spans="1:17" x14ac:dyDescent="0.25">
      <c r="A139" s="11" t="str">
        <f>IF(Tableau1[[#This Row],[Date]]="","",VLOOKUP(Tableau1[[#This Row],[Semaine]],Listes!$A:$B,2,FALSE))</f>
        <v>Décembre</v>
      </c>
      <c r="B139" s="11">
        <f>IF(ISBLANK(Tableau1[[#This Row],[Date]]),"",INT((Tableau1[[#This Row],[Date]]-SUM(MOD(DATE(YEAR(Tableau1[[#This Row],[Date]]-MOD(Tableau1[[#This Row],[Date]]-2,7)+3),1,2),{1E+99;7})*{1;-1})+5)/7))</f>
        <v>48</v>
      </c>
      <c r="C139" s="11" t="e">
        <f>IF(ISBLANK(Tableau1[[#This Row],[Matricule]]),"",VLOOKUP(Tableau1[[#This Row],[Matricule]],#REF!,2,FALSE))</f>
        <v>#REF!</v>
      </c>
      <c r="D139" s="11" t="e">
        <f>IF(ISBLANK(Tableau1[[#This Row],[Matricule]]),"",VLOOKUP(Tableau1[[#This Row],[Matricule]],#REF!,3,FALSE))</f>
        <v>#REF!</v>
      </c>
      <c r="E139" s="11" t="str">
        <f>CONCATENATE(Tableau1[[#This Row],[Matricule]],Tableau1[[#This Row],[Date]])</f>
        <v>76077043070</v>
      </c>
      <c r="F139" s="25">
        <v>43070</v>
      </c>
      <c r="G139">
        <v>2</v>
      </c>
      <c r="H139">
        <v>2</v>
      </c>
      <c r="I139">
        <v>760770</v>
      </c>
      <c r="J139" s="8">
        <v>102</v>
      </c>
      <c r="K139" s="35">
        <f>IF(Tableau1[[#This Row],[Régimes récoltés]]&gt;0,1,0)</f>
        <v>1</v>
      </c>
      <c r="L139" s="15">
        <f>IF(Tableau1[[#This Row],[Régimes récoltés]]&gt;=60,1,0)</f>
        <v>1</v>
      </c>
      <c r="M139" s="15">
        <f>IF(Tableau1[[#This Row],[Régimes récoltés]]&gt;60,Tableau1[[#This Row],[Régimes récoltés]]-60,0)</f>
        <v>42</v>
      </c>
      <c r="N139" s="15">
        <f>IF(ISBLANK(Tableau1[[#This Row],[Date]]),"",+IF(Tableau1[[#This Row],[Régimes récoltés]]&lt;60,0,1000))</f>
        <v>1000</v>
      </c>
      <c r="O139" s="15">
        <f>IF(ISBLANK(Tableau1[[#This Row],[Date]]),"",IF(Tableau1[[#This Row],[Régimes récoltés]]&gt;60,(Tableau1[[#This Row],[Régimes récoltés]]-60)*40,0))</f>
        <v>1680</v>
      </c>
      <c r="P139" s="15">
        <f t="shared" si="2"/>
        <v>2680</v>
      </c>
      <c r="Q139" s="51" t="str">
        <f>IF(Tableau1[[#This Row],[Matricule]]&gt;1,IF(COUNTIF(Tableau1[DateMatricule],Tableau1[[#This Row],[DateMatricule]])&gt;1,"Doublon",""),"")</f>
        <v/>
      </c>
    </row>
    <row r="140" spans="1:17" x14ac:dyDescent="0.25">
      <c r="A140" s="11" t="str">
        <f>IF(Tableau1[[#This Row],[Date]]="","",VLOOKUP(Tableau1[[#This Row],[Semaine]],Listes!$A:$B,2,FALSE))</f>
        <v>Décembre</v>
      </c>
      <c r="B140" s="11">
        <f>IF(ISBLANK(Tableau1[[#This Row],[Date]]),"",INT((Tableau1[[#This Row],[Date]]-SUM(MOD(DATE(YEAR(Tableau1[[#This Row],[Date]]-MOD(Tableau1[[#This Row],[Date]]-2,7)+3),1,2),{1E+99;7})*{1;-1})+5)/7))</f>
        <v>48</v>
      </c>
      <c r="C140" s="11" t="e">
        <f>IF(ISBLANK(Tableau1[[#This Row],[Matricule]]),"",VLOOKUP(Tableau1[[#This Row],[Matricule]],#REF!,2,FALSE))</f>
        <v>#REF!</v>
      </c>
      <c r="D140" s="11" t="e">
        <f>IF(ISBLANK(Tableau1[[#This Row],[Matricule]]),"",VLOOKUP(Tableau1[[#This Row],[Matricule]],#REF!,3,FALSE))</f>
        <v>#REF!</v>
      </c>
      <c r="E140" s="11" t="str">
        <f>CONCATENATE(Tableau1[[#This Row],[Matricule]],Tableau1[[#This Row],[Date]])</f>
        <v>77541743070</v>
      </c>
      <c r="F140" s="25">
        <v>43070</v>
      </c>
      <c r="G140">
        <v>2</v>
      </c>
      <c r="H140">
        <v>2</v>
      </c>
      <c r="I140">
        <v>775417</v>
      </c>
      <c r="J140" s="8">
        <v>102</v>
      </c>
      <c r="K140" s="35">
        <f>IF(Tableau1[[#This Row],[Régimes récoltés]]&gt;0,1,0)</f>
        <v>1</v>
      </c>
      <c r="L140" s="15">
        <f>IF(Tableau1[[#This Row],[Régimes récoltés]]&gt;=60,1,0)</f>
        <v>1</v>
      </c>
      <c r="M140" s="15">
        <f>IF(Tableau1[[#This Row],[Régimes récoltés]]&gt;60,Tableau1[[#This Row],[Régimes récoltés]]-60,0)</f>
        <v>42</v>
      </c>
      <c r="N140" s="15">
        <f>IF(ISBLANK(Tableau1[[#This Row],[Date]]),"",+IF(Tableau1[[#This Row],[Régimes récoltés]]&lt;60,0,1000))</f>
        <v>1000</v>
      </c>
      <c r="O140" s="15">
        <f>IF(ISBLANK(Tableau1[[#This Row],[Date]]),"",IF(Tableau1[[#This Row],[Régimes récoltés]]&gt;60,(Tableau1[[#This Row],[Régimes récoltés]]-60)*40,0))</f>
        <v>1680</v>
      </c>
      <c r="P140" s="15">
        <f t="shared" si="2"/>
        <v>2680</v>
      </c>
      <c r="Q140" s="51" t="str">
        <f>IF(Tableau1[[#This Row],[Matricule]]&gt;1,IF(COUNTIF(Tableau1[DateMatricule],Tableau1[[#This Row],[DateMatricule]])&gt;1,"Doublon",""),"")</f>
        <v/>
      </c>
    </row>
    <row r="141" spans="1:17" x14ac:dyDescent="0.25">
      <c r="A141" s="11" t="str">
        <f>IF(Tableau1[[#This Row],[Date]]="","",VLOOKUP(Tableau1[[#This Row],[Semaine]],Listes!$A:$B,2,FALSE))</f>
        <v>Décembre</v>
      </c>
      <c r="B141" s="11">
        <f>IF(ISBLANK(Tableau1[[#This Row],[Date]]),"",INT((Tableau1[[#This Row],[Date]]-SUM(MOD(DATE(YEAR(Tableau1[[#This Row],[Date]]-MOD(Tableau1[[#This Row],[Date]]-2,7)+3),1,2),{1E+99;7})*{1;-1})+5)/7))</f>
        <v>48</v>
      </c>
      <c r="C141" s="11" t="e">
        <f>IF(ISBLANK(Tableau1[[#This Row],[Matricule]]),"",VLOOKUP(Tableau1[[#This Row],[Matricule]],#REF!,2,FALSE))</f>
        <v>#REF!</v>
      </c>
      <c r="D141" s="11" t="e">
        <f>IF(ISBLANK(Tableau1[[#This Row],[Matricule]]),"",VLOOKUP(Tableau1[[#This Row],[Matricule]],#REF!,3,FALSE))</f>
        <v>#REF!</v>
      </c>
      <c r="E141" s="11" t="str">
        <f>CONCATENATE(Tableau1[[#This Row],[Matricule]],Tableau1[[#This Row],[Date]])</f>
        <v>76077343070</v>
      </c>
      <c r="F141" s="25">
        <v>43070</v>
      </c>
      <c r="G141">
        <v>2</v>
      </c>
      <c r="H141">
        <v>3</v>
      </c>
      <c r="I141">
        <v>760773</v>
      </c>
      <c r="J141" s="8">
        <v>100</v>
      </c>
      <c r="K141" s="35">
        <f>IF(Tableau1[[#This Row],[Régimes récoltés]]&gt;0,1,0)</f>
        <v>1</v>
      </c>
      <c r="L141" s="15">
        <f>IF(Tableau1[[#This Row],[Régimes récoltés]]&gt;=60,1,0)</f>
        <v>1</v>
      </c>
      <c r="M141" s="15">
        <f>IF(Tableau1[[#This Row],[Régimes récoltés]]&gt;60,Tableau1[[#This Row],[Régimes récoltés]]-60,0)</f>
        <v>40</v>
      </c>
      <c r="N141" s="15">
        <f>IF(ISBLANK(Tableau1[[#This Row],[Date]]),"",+IF(Tableau1[[#This Row],[Régimes récoltés]]&lt;60,0,1000))</f>
        <v>1000</v>
      </c>
      <c r="O141" s="15">
        <f>IF(ISBLANK(Tableau1[[#This Row],[Date]]),"",IF(Tableau1[[#This Row],[Régimes récoltés]]&gt;60,(Tableau1[[#This Row],[Régimes récoltés]]-60)*40,0))</f>
        <v>1600</v>
      </c>
      <c r="P141" s="15">
        <f t="shared" si="2"/>
        <v>2600</v>
      </c>
      <c r="Q141" s="51" t="str">
        <f>IF(Tableau1[[#This Row],[Matricule]]&gt;1,IF(COUNTIF(Tableau1[DateMatricule],Tableau1[[#This Row],[DateMatricule]])&gt;1,"Doublon",""),"")</f>
        <v/>
      </c>
    </row>
    <row r="142" spans="1:17" x14ac:dyDescent="0.25">
      <c r="A142" s="11" t="str">
        <f>IF(Tableau1[[#This Row],[Date]]="","",VLOOKUP(Tableau1[[#This Row],[Semaine]],Listes!$A:$B,2,FALSE))</f>
        <v>Décembre</v>
      </c>
      <c r="B142" s="11">
        <f>IF(ISBLANK(Tableau1[[#This Row],[Date]]),"",INT((Tableau1[[#This Row],[Date]]-SUM(MOD(DATE(YEAR(Tableau1[[#This Row],[Date]]-MOD(Tableau1[[#This Row],[Date]]-2,7)+3),1,2),{1E+99;7})*{1;-1})+5)/7))</f>
        <v>48</v>
      </c>
      <c r="C142" s="11" t="e">
        <f>IF(ISBLANK(Tableau1[[#This Row],[Matricule]]),"",VLOOKUP(Tableau1[[#This Row],[Matricule]],#REF!,2,FALSE))</f>
        <v>#REF!</v>
      </c>
      <c r="D142" s="11" t="e">
        <f>IF(ISBLANK(Tableau1[[#This Row],[Matricule]]),"",VLOOKUP(Tableau1[[#This Row],[Matricule]],#REF!,3,FALSE))</f>
        <v>#REF!</v>
      </c>
      <c r="E142" s="11" t="str">
        <f>CONCATENATE(Tableau1[[#This Row],[Matricule]],Tableau1[[#This Row],[Date]])</f>
        <v>77541143070</v>
      </c>
      <c r="F142" s="25">
        <v>43070</v>
      </c>
      <c r="G142">
        <v>2</v>
      </c>
      <c r="H142">
        <v>3</v>
      </c>
      <c r="I142">
        <v>775411</v>
      </c>
      <c r="J142" s="8">
        <v>100</v>
      </c>
      <c r="K142" s="35">
        <f>IF(Tableau1[[#This Row],[Régimes récoltés]]&gt;0,1,0)</f>
        <v>1</v>
      </c>
      <c r="L142" s="15">
        <f>IF(Tableau1[[#This Row],[Régimes récoltés]]&gt;=60,1,0)</f>
        <v>1</v>
      </c>
      <c r="M142" s="15">
        <f>IF(Tableau1[[#This Row],[Régimes récoltés]]&gt;60,Tableau1[[#This Row],[Régimes récoltés]]-60,0)</f>
        <v>40</v>
      </c>
      <c r="N142" s="15">
        <f>IF(ISBLANK(Tableau1[[#This Row],[Date]]),"",+IF(Tableau1[[#This Row],[Régimes récoltés]]&lt;60,0,1000))</f>
        <v>1000</v>
      </c>
      <c r="O142" s="15">
        <f>IF(ISBLANK(Tableau1[[#This Row],[Date]]),"",IF(Tableau1[[#This Row],[Régimes récoltés]]&gt;60,(Tableau1[[#This Row],[Régimes récoltés]]-60)*40,0))</f>
        <v>1600</v>
      </c>
      <c r="P142" s="15">
        <f t="shared" si="2"/>
        <v>2600</v>
      </c>
      <c r="Q142" s="51" t="str">
        <f>IF(Tableau1[[#This Row],[Matricule]]&gt;1,IF(COUNTIF(Tableau1[DateMatricule],Tableau1[[#This Row],[DateMatricule]])&gt;1,"Doublon",""),"")</f>
        <v/>
      </c>
    </row>
    <row r="143" spans="1:17" x14ac:dyDescent="0.25">
      <c r="A143" s="11" t="str">
        <f>IF(Tableau1[[#This Row],[Date]]="","",VLOOKUP(Tableau1[[#This Row],[Semaine]],Listes!$A:$B,2,FALSE))</f>
        <v>Décembre</v>
      </c>
      <c r="B143" s="11">
        <f>IF(ISBLANK(Tableau1[[#This Row],[Date]]),"",INT((Tableau1[[#This Row],[Date]]-SUM(MOD(DATE(YEAR(Tableau1[[#This Row],[Date]]-MOD(Tableau1[[#This Row],[Date]]-2,7)+3),1,2),{1E+99;7})*{1;-1})+5)/7))</f>
        <v>48</v>
      </c>
      <c r="C143" s="11" t="e">
        <f>IF(ISBLANK(Tableau1[[#This Row],[Matricule]]),"",VLOOKUP(Tableau1[[#This Row],[Matricule]],#REF!,2,FALSE))</f>
        <v>#REF!</v>
      </c>
      <c r="D143" s="11" t="e">
        <f>IF(ISBLANK(Tableau1[[#This Row],[Matricule]]),"",VLOOKUP(Tableau1[[#This Row],[Matricule]],#REF!,3,FALSE))</f>
        <v>#REF!</v>
      </c>
      <c r="E143" s="11" t="str">
        <f>CONCATENATE(Tableau1[[#This Row],[Matricule]],Tableau1[[#This Row],[Date]])</f>
        <v>76078143070</v>
      </c>
      <c r="F143" s="25">
        <v>43070</v>
      </c>
      <c r="G143">
        <v>2</v>
      </c>
      <c r="H143">
        <v>4</v>
      </c>
      <c r="I143">
        <v>760781</v>
      </c>
      <c r="J143" s="8">
        <v>99</v>
      </c>
      <c r="K143" s="35">
        <f>IF(Tableau1[[#This Row],[Régimes récoltés]]&gt;0,1,0)</f>
        <v>1</v>
      </c>
      <c r="L143" s="15">
        <f>IF(Tableau1[[#This Row],[Régimes récoltés]]&gt;=60,1,0)</f>
        <v>1</v>
      </c>
      <c r="M143" s="15">
        <f>IF(Tableau1[[#This Row],[Régimes récoltés]]&gt;60,Tableau1[[#This Row],[Régimes récoltés]]-60,0)</f>
        <v>39</v>
      </c>
      <c r="N143" s="15">
        <f>IF(ISBLANK(Tableau1[[#This Row],[Date]]),"",+IF(Tableau1[[#This Row],[Régimes récoltés]]&lt;60,0,1000))</f>
        <v>1000</v>
      </c>
      <c r="O143" s="15">
        <f>IF(ISBLANK(Tableau1[[#This Row],[Date]]),"",IF(Tableau1[[#This Row],[Régimes récoltés]]&gt;60,(Tableau1[[#This Row],[Régimes récoltés]]-60)*40,0))</f>
        <v>1560</v>
      </c>
      <c r="P143" s="15">
        <f t="shared" si="2"/>
        <v>2560</v>
      </c>
      <c r="Q143" s="51" t="str">
        <f>IF(Tableau1[[#This Row],[Matricule]]&gt;1,IF(COUNTIF(Tableau1[DateMatricule],Tableau1[[#This Row],[DateMatricule]])&gt;1,"Doublon",""),"")</f>
        <v/>
      </c>
    </row>
    <row r="144" spans="1:17" x14ac:dyDescent="0.25">
      <c r="A144" s="11" t="str">
        <f>IF(Tableau1[[#This Row],[Date]]="","",VLOOKUP(Tableau1[[#This Row],[Semaine]],Listes!$A:$B,2,FALSE))</f>
        <v>Décembre</v>
      </c>
      <c r="B144" s="11">
        <f>IF(ISBLANK(Tableau1[[#This Row],[Date]]),"",INT((Tableau1[[#This Row],[Date]]-SUM(MOD(DATE(YEAR(Tableau1[[#This Row],[Date]]-MOD(Tableau1[[#This Row],[Date]]-2,7)+3),1,2),{1E+99;7})*{1;-1})+5)/7))</f>
        <v>48</v>
      </c>
      <c r="C144" s="11" t="e">
        <f>IF(ISBLANK(Tableau1[[#This Row],[Matricule]]),"",VLOOKUP(Tableau1[[#This Row],[Matricule]],#REF!,2,FALSE))</f>
        <v>#REF!</v>
      </c>
      <c r="D144" s="11" t="e">
        <f>IF(ISBLANK(Tableau1[[#This Row],[Matricule]]),"",VLOOKUP(Tableau1[[#This Row],[Matricule]],#REF!,3,FALSE))</f>
        <v>#REF!</v>
      </c>
      <c r="E144" s="11" t="str">
        <f>CONCATENATE(Tableau1[[#This Row],[Matricule]],Tableau1[[#This Row],[Date]])</f>
        <v>82093143070</v>
      </c>
      <c r="F144" s="25">
        <v>43070</v>
      </c>
      <c r="G144">
        <v>2</v>
      </c>
      <c r="H144">
        <v>4</v>
      </c>
      <c r="I144">
        <v>820931</v>
      </c>
      <c r="J144" s="8">
        <v>98</v>
      </c>
      <c r="K144" s="35">
        <f>IF(Tableau1[[#This Row],[Régimes récoltés]]&gt;0,1,0)</f>
        <v>1</v>
      </c>
      <c r="L144" s="15">
        <f>IF(Tableau1[[#This Row],[Régimes récoltés]]&gt;=60,1,0)</f>
        <v>1</v>
      </c>
      <c r="M144" s="15">
        <f>IF(Tableau1[[#This Row],[Régimes récoltés]]&gt;60,Tableau1[[#This Row],[Régimes récoltés]]-60,0)</f>
        <v>38</v>
      </c>
      <c r="N144" s="15">
        <f>IF(ISBLANK(Tableau1[[#This Row],[Date]]),"",+IF(Tableau1[[#This Row],[Régimes récoltés]]&lt;60,0,1000))</f>
        <v>1000</v>
      </c>
      <c r="O144" s="15">
        <f>IF(ISBLANK(Tableau1[[#This Row],[Date]]),"",IF(Tableau1[[#This Row],[Régimes récoltés]]&gt;60,(Tableau1[[#This Row],[Régimes récoltés]]-60)*40,0))</f>
        <v>1520</v>
      </c>
      <c r="P144" s="15">
        <f t="shared" si="2"/>
        <v>2520</v>
      </c>
      <c r="Q144" s="51" t="str">
        <f>IF(Tableau1[[#This Row],[Matricule]]&gt;1,IF(COUNTIF(Tableau1[DateMatricule],Tableau1[[#This Row],[DateMatricule]])&gt;1,"Doublon",""),"")</f>
        <v/>
      </c>
    </row>
    <row r="145" spans="1:17" x14ac:dyDescent="0.25">
      <c r="A145" s="11" t="str">
        <f>IF(Tableau1[[#This Row],[Date]]="","",VLOOKUP(Tableau1[[#This Row],[Semaine]],Listes!$A:$B,2,FALSE))</f>
        <v>Décembre</v>
      </c>
      <c r="B145" s="11">
        <f>IF(ISBLANK(Tableau1[[#This Row],[Date]]),"",INT((Tableau1[[#This Row],[Date]]-SUM(MOD(DATE(YEAR(Tableau1[[#This Row],[Date]]-MOD(Tableau1[[#This Row],[Date]]-2,7)+3),1,2),{1E+99;7})*{1;-1})+5)/7))</f>
        <v>48</v>
      </c>
      <c r="C145" s="11" t="e">
        <f>IF(ISBLANK(Tableau1[[#This Row],[Matricule]]),"",VLOOKUP(Tableau1[[#This Row],[Matricule]],#REF!,2,FALSE))</f>
        <v>#REF!</v>
      </c>
      <c r="D145" s="11" t="e">
        <f>IF(ISBLANK(Tableau1[[#This Row],[Matricule]]),"",VLOOKUP(Tableau1[[#This Row],[Matricule]],#REF!,3,FALSE))</f>
        <v>#REF!</v>
      </c>
      <c r="E145" s="11" t="str">
        <f>CONCATENATE(Tableau1[[#This Row],[Matricule]],Tableau1[[#This Row],[Date]])</f>
        <v>76100043071</v>
      </c>
      <c r="F145" s="3">
        <v>43071</v>
      </c>
      <c r="G145">
        <v>1</v>
      </c>
      <c r="H145">
        <v>1</v>
      </c>
      <c r="I145">
        <v>761000</v>
      </c>
      <c r="J145" s="8">
        <v>106</v>
      </c>
      <c r="K145" s="35">
        <f>IF(Tableau1[[#This Row],[Régimes récoltés]]&gt;0,1,0)</f>
        <v>1</v>
      </c>
      <c r="L145" s="15">
        <f>IF(Tableau1[[#This Row],[Régimes récoltés]]&gt;=60,1,0)</f>
        <v>1</v>
      </c>
      <c r="M145" s="15">
        <f>IF(Tableau1[[#This Row],[Régimes récoltés]]&gt;60,Tableau1[[#This Row],[Régimes récoltés]]-60,0)</f>
        <v>46</v>
      </c>
      <c r="N145" s="15">
        <f>IF(ISBLANK(Tableau1[[#This Row],[Date]]),"",+IF(Tableau1[[#This Row],[Régimes récoltés]]&lt;60,0,1000))</f>
        <v>1000</v>
      </c>
      <c r="O145" s="15">
        <f>IF(ISBLANK(Tableau1[[#This Row],[Date]]),"",IF(Tableau1[[#This Row],[Régimes récoltés]]&gt;60,(Tableau1[[#This Row],[Régimes récoltés]]-60)*40,0))</f>
        <v>1840</v>
      </c>
      <c r="P145" s="15">
        <f t="shared" si="2"/>
        <v>2840</v>
      </c>
      <c r="Q145" s="51" t="str">
        <f>IF(Tableau1[[#This Row],[Matricule]]&gt;1,IF(COUNTIF(Tableau1[DateMatricule],Tableau1[[#This Row],[DateMatricule]])&gt;1,"Doublon",""),"")</f>
        <v/>
      </c>
    </row>
    <row r="146" spans="1:17" x14ac:dyDescent="0.25">
      <c r="A146" s="11" t="str">
        <f>IF(Tableau1[[#This Row],[Date]]="","",VLOOKUP(Tableau1[[#This Row],[Semaine]],Listes!$A:$B,2,FALSE))</f>
        <v>Décembre</v>
      </c>
      <c r="B146" s="11">
        <f>IF(ISBLANK(Tableau1[[#This Row],[Date]]),"",INT((Tableau1[[#This Row],[Date]]-SUM(MOD(DATE(YEAR(Tableau1[[#This Row],[Date]]-MOD(Tableau1[[#This Row],[Date]]-2,7)+3),1,2),{1E+99;7})*{1;-1})+5)/7))</f>
        <v>48</v>
      </c>
      <c r="C146" s="11" t="e">
        <f>IF(ISBLANK(Tableau1[[#This Row],[Matricule]]),"",VLOOKUP(Tableau1[[#This Row],[Matricule]],#REF!,2,FALSE))</f>
        <v>#REF!</v>
      </c>
      <c r="D146" s="11" t="e">
        <f>IF(ISBLANK(Tableau1[[#This Row],[Matricule]]),"",VLOOKUP(Tableau1[[#This Row],[Matricule]],#REF!,3,FALSE))</f>
        <v>#REF!</v>
      </c>
      <c r="E146" s="11" t="str">
        <f>CONCATENATE(Tableau1[[#This Row],[Matricule]],Tableau1[[#This Row],[Date]])</f>
        <v>92570343071</v>
      </c>
      <c r="F146" s="25">
        <v>43071</v>
      </c>
      <c r="G146">
        <v>1</v>
      </c>
      <c r="H146">
        <v>1</v>
      </c>
      <c r="I146">
        <v>925703</v>
      </c>
      <c r="J146" s="8">
        <v>106</v>
      </c>
      <c r="K146" s="35">
        <f>IF(Tableau1[[#This Row],[Régimes récoltés]]&gt;0,1,0)</f>
        <v>1</v>
      </c>
      <c r="L146" s="15">
        <f>IF(Tableau1[[#This Row],[Régimes récoltés]]&gt;=60,1,0)</f>
        <v>1</v>
      </c>
      <c r="M146" s="15">
        <f>IF(Tableau1[[#This Row],[Régimes récoltés]]&gt;60,Tableau1[[#This Row],[Régimes récoltés]]-60,0)</f>
        <v>46</v>
      </c>
      <c r="N146" s="15">
        <f>IF(ISBLANK(Tableau1[[#This Row],[Date]]),"",+IF(Tableau1[[#This Row],[Régimes récoltés]]&lt;60,0,1000))</f>
        <v>1000</v>
      </c>
      <c r="O146" s="15">
        <f>IF(ISBLANK(Tableau1[[#This Row],[Date]]),"",IF(Tableau1[[#This Row],[Régimes récoltés]]&gt;60,(Tableau1[[#This Row],[Régimes récoltés]]-60)*40,0))</f>
        <v>1840</v>
      </c>
      <c r="P146" s="15">
        <f t="shared" si="2"/>
        <v>2840</v>
      </c>
      <c r="Q146" s="51" t="str">
        <f>IF(Tableau1[[#This Row],[Matricule]]&gt;1,IF(COUNTIF(Tableau1[DateMatricule],Tableau1[[#This Row],[DateMatricule]])&gt;1,"Doublon",""),"")</f>
        <v/>
      </c>
    </row>
    <row r="147" spans="1:17" x14ac:dyDescent="0.25">
      <c r="A147" s="11" t="str">
        <f>IF(Tableau1[[#This Row],[Date]]="","",VLOOKUP(Tableau1[[#This Row],[Semaine]],Listes!$A:$B,2,FALSE))</f>
        <v>Décembre</v>
      </c>
      <c r="B147" s="11">
        <f>IF(ISBLANK(Tableau1[[#This Row],[Date]]),"",INT((Tableau1[[#This Row],[Date]]-SUM(MOD(DATE(YEAR(Tableau1[[#This Row],[Date]]-MOD(Tableau1[[#This Row],[Date]]-2,7)+3),1,2),{1E+99;7})*{1;-1})+5)/7))</f>
        <v>48</v>
      </c>
      <c r="C147" s="11" t="e">
        <f>IF(ISBLANK(Tableau1[[#This Row],[Matricule]]),"",VLOOKUP(Tableau1[[#This Row],[Matricule]],#REF!,2,FALSE))</f>
        <v>#REF!</v>
      </c>
      <c r="D147" s="11" t="e">
        <f>IF(ISBLANK(Tableau1[[#This Row],[Matricule]]),"",VLOOKUP(Tableau1[[#This Row],[Matricule]],#REF!,3,FALSE))</f>
        <v>#REF!</v>
      </c>
      <c r="E147" s="11" t="str">
        <f>CONCATENATE(Tableau1[[#This Row],[Matricule]],Tableau1[[#This Row],[Date]])</f>
        <v>76044143071</v>
      </c>
      <c r="F147" s="25">
        <v>43071</v>
      </c>
      <c r="G147">
        <v>1</v>
      </c>
      <c r="H147">
        <v>2</v>
      </c>
      <c r="I147">
        <v>760441</v>
      </c>
      <c r="J147" s="8">
        <v>105</v>
      </c>
      <c r="K147" s="35">
        <f>IF(Tableau1[[#This Row],[Régimes récoltés]]&gt;0,1,0)</f>
        <v>1</v>
      </c>
      <c r="L147" s="15">
        <f>IF(Tableau1[[#This Row],[Régimes récoltés]]&gt;=60,1,0)</f>
        <v>1</v>
      </c>
      <c r="M147" s="15">
        <f>IF(Tableau1[[#This Row],[Régimes récoltés]]&gt;60,Tableau1[[#This Row],[Régimes récoltés]]-60,0)</f>
        <v>45</v>
      </c>
      <c r="N147" s="15">
        <f>IF(ISBLANK(Tableau1[[#This Row],[Date]]),"",+IF(Tableau1[[#This Row],[Régimes récoltés]]&lt;60,0,1000))</f>
        <v>1000</v>
      </c>
      <c r="O147" s="15">
        <f>IF(ISBLANK(Tableau1[[#This Row],[Date]]),"",IF(Tableau1[[#This Row],[Régimes récoltés]]&gt;60,(Tableau1[[#This Row],[Régimes récoltés]]-60)*40,0))</f>
        <v>1800</v>
      </c>
      <c r="P147" s="15">
        <f t="shared" si="2"/>
        <v>2800</v>
      </c>
      <c r="Q147" s="51" t="str">
        <f>IF(Tableau1[[#This Row],[Matricule]]&gt;1,IF(COUNTIF(Tableau1[DateMatricule],Tableau1[[#This Row],[DateMatricule]])&gt;1,"Doublon",""),"")</f>
        <v/>
      </c>
    </row>
    <row r="148" spans="1:17" x14ac:dyDescent="0.25">
      <c r="A148" s="11" t="str">
        <f>IF(Tableau1[[#This Row],[Date]]="","",VLOOKUP(Tableau1[[#This Row],[Semaine]],Listes!$A:$B,2,FALSE))</f>
        <v>Décembre</v>
      </c>
      <c r="B148" s="11">
        <f>IF(ISBLANK(Tableau1[[#This Row],[Date]]),"",INT((Tableau1[[#This Row],[Date]]-SUM(MOD(DATE(YEAR(Tableau1[[#This Row],[Date]]-MOD(Tableau1[[#This Row],[Date]]-2,7)+3),1,2),{1E+99;7})*{1;-1})+5)/7))</f>
        <v>48</v>
      </c>
      <c r="C148" s="11" t="e">
        <f>IF(ISBLANK(Tableau1[[#This Row],[Matricule]]),"",VLOOKUP(Tableau1[[#This Row],[Matricule]],#REF!,2,FALSE))</f>
        <v>#REF!</v>
      </c>
      <c r="D148" s="11" t="e">
        <f>IF(ISBLANK(Tableau1[[#This Row],[Matricule]]),"",VLOOKUP(Tableau1[[#This Row],[Matricule]],#REF!,3,FALSE))</f>
        <v>#REF!</v>
      </c>
      <c r="E148" s="11" t="str">
        <f>CONCATENATE(Tableau1[[#This Row],[Matricule]],Tableau1[[#This Row],[Date]])</f>
        <v>77541643071</v>
      </c>
      <c r="F148" s="25">
        <v>43071</v>
      </c>
      <c r="G148">
        <v>1</v>
      </c>
      <c r="H148">
        <v>2</v>
      </c>
      <c r="I148">
        <v>775416</v>
      </c>
      <c r="J148" s="8">
        <v>105</v>
      </c>
      <c r="K148" s="35">
        <f>IF(Tableau1[[#This Row],[Régimes récoltés]]&gt;0,1,0)</f>
        <v>1</v>
      </c>
      <c r="L148" s="15">
        <f>IF(Tableau1[[#This Row],[Régimes récoltés]]&gt;=60,1,0)</f>
        <v>1</v>
      </c>
      <c r="M148" s="15">
        <f>IF(Tableau1[[#This Row],[Régimes récoltés]]&gt;60,Tableau1[[#This Row],[Régimes récoltés]]-60,0)</f>
        <v>45</v>
      </c>
      <c r="N148" s="15">
        <f>IF(ISBLANK(Tableau1[[#This Row],[Date]]),"",+IF(Tableau1[[#This Row],[Régimes récoltés]]&lt;60,0,1000))</f>
        <v>1000</v>
      </c>
      <c r="O148" s="15">
        <f>IF(ISBLANK(Tableau1[[#This Row],[Date]]),"",IF(Tableau1[[#This Row],[Régimes récoltés]]&gt;60,(Tableau1[[#This Row],[Régimes récoltés]]-60)*40,0))</f>
        <v>1800</v>
      </c>
      <c r="P148" s="15">
        <f t="shared" si="2"/>
        <v>2800</v>
      </c>
      <c r="Q148" s="51" t="str">
        <f>IF(Tableau1[[#This Row],[Matricule]]&gt;1,IF(COUNTIF(Tableau1[DateMatricule],Tableau1[[#This Row],[DateMatricule]])&gt;1,"Doublon",""),"")</f>
        <v/>
      </c>
    </row>
    <row r="149" spans="1:17" x14ac:dyDescent="0.25">
      <c r="A149" s="11" t="str">
        <f>IF(Tableau1[[#This Row],[Date]]="","",VLOOKUP(Tableau1[[#This Row],[Semaine]],Listes!$A:$B,2,FALSE))</f>
        <v>Décembre</v>
      </c>
      <c r="B149" s="11">
        <f>IF(ISBLANK(Tableau1[[#This Row],[Date]]),"",INT((Tableau1[[#This Row],[Date]]-SUM(MOD(DATE(YEAR(Tableau1[[#This Row],[Date]]-MOD(Tableau1[[#This Row],[Date]]-2,7)+3),1,2),{1E+99;7})*{1;-1})+5)/7))</f>
        <v>48</v>
      </c>
      <c r="C149" s="11" t="e">
        <f>IF(ISBLANK(Tableau1[[#This Row],[Matricule]]),"",VLOOKUP(Tableau1[[#This Row],[Matricule]],#REF!,2,FALSE))</f>
        <v>#REF!</v>
      </c>
      <c r="D149" s="11" t="e">
        <f>IF(ISBLANK(Tableau1[[#This Row],[Matricule]]),"",VLOOKUP(Tableau1[[#This Row],[Matricule]],#REF!,3,FALSE))</f>
        <v>#REF!</v>
      </c>
      <c r="E149" s="11" t="str">
        <f>CONCATENATE(Tableau1[[#This Row],[Matricule]],Tableau1[[#This Row],[Date]])</f>
        <v>92520943071</v>
      </c>
      <c r="F149" s="25">
        <v>43071</v>
      </c>
      <c r="G149">
        <v>2</v>
      </c>
      <c r="H149">
        <v>1</v>
      </c>
      <c r="I149">
        <v>925209</v>
      </c>
      <c r="J149" s="8">
        <v>100</v>
      </c>
      <c r="K149" s="35">
        <f>IF(Tableau1[[#This Row],[Régimes récoltés]]&gt;0,1,0)</f>
        <v>1</v>
      </c>
      <c r="L149" s="15">
        <f>IF(Tableau1[[#This Row],[Régimes récoltés]]&gt;=60,1,0)</f>
        <v>1</v>
      </c>
      <c r="M149" s="15">
        <f>IF(Tableau1[[#This Row],[Régimes récoltés]]&gt;60,Tableau1[[#This Row],[Régimes récoltés]]-60,0)</f>
        <v>40</v>
      </c>
      <c r="N149" s="15">
        <f>IF(ISBLANK(Tableau1[[#This Row],[Date]]),"",+IF(Tableau1[[#This Row],[Régimes récoltés]]&lt;60,0,1000))</f>
        <v>1000</v>
      </c>
      <c r="O149" s="15">
        <f>IF(ISBLANK(Tableau1[[#This Row],[Date]]),"",IF(Tableau1[[#This Row],[Régimes récoltés]]&gt;60,(Tableau1[[#This Row],[Régimes récoltés]]-60)*40,0))</f>
        <v>1600</v>
      </c>
      <c r="P149" s="15">
        <f t="shared" si="2"/>
        <v>2600</v>
      </c>
      <c r="Q149" s="51" t="str">
        <f>IF(Tableau1[[#This Row],[Matricule]]&gt;1,IF(COUNTIF(Tableau1[DateMatricule],Tableau1[[#This Row],[DateMatricule]])&gt;1,"Doublon",""),"")</f>
        <v/>
      </c>
    </row>
    <row r="150" spans="1:17" x14ac:dyDescent="0.25">
      <c r="A150" s="11" t="str">
        <f>IF(Tableau1[[#This Row],[Date]]="","",VLOOKUP(Tableau1[[#This Row],[Semaine]],Listes!$A:$B,2,FALSE))</f>
        <v>Décembre</v>
      </c>
      <c r="B150" s="11">
        <f>IF(ISBLANK(Tableau1[[#This Row],[Date]]),"",INT((Tableau1[[#This Row],[Date]]-SUM(MOD(DATE(YEAR(Tableau1[[#This Row],[Date]]-MOD(Tableau1[[#This Row],[Date]]-2,7)+3),1,2),{1E+99;7})*{1;-1})+5)/7))</f>
        <v>48</v>
      </c>
      <c r="C150" s="11" t="e">
        <f>IF(ISBLANK(Tableau1[[#This Row],[Matricule]]),"",VLOOKUP(Tableau1[[#This Row],[Matricule]],#REF!,2,FALSE))</f>
        <v>#REF!</v>
      </c>
      <c r="D150" s="11" t="e">
        <f>IF(ISBLANK(Tableau1[[#This Row],[Matricule]]),"",VLOOKUP(Tableau1[[#This Row],[Matricule]],#REF!,3,FALSE))</f>
        <v>#REF!</v>
      </c>
      <c r="E150" s="11" t="str">
        <f>CONCATENATE(Tableau1[[#This Row],[Matricule]],Tableau1[[#This Row],[Date]])</f>
        <v>77541743071</v>
      </c>
      <c r="F150" s="25">
        <v>43071</v>
      </c>
      <c r="G150">
        <v>2</v>
      </c>
      <c r="H150">
        <v>1</v>
      </c>
      <c r="I150">
        <v>775417</v>
      </c>
      <c r="J150" s="8">
        <v>100</v>
      </c>
      <c r="K150" s="35">
        <f>IF(Tableau1[[#This Row],[Régimes récoltés]]&gt;0,1,0)</f>
        <v>1</v>
      </c>
      <c r="L150" s="15">
        <f>IF(Tableau1[[#This Row],[Régimes récoltés]]&gt;=60,1,0)</f>
        <v>1</v>
      </c>
      <c r="M150" s="15">
        <f>IF(Tableau1[[#This Row],[Régimes récoltés]]&gt;60,Tableau1[[#This Row],[Régimes récoltés]]-60,0)</f>
        <v>40</v>
      </c>
      <c r="N150" s="15">
        <f>IF(ISBLANK(Tableau1[[#This Row],[Date]]),"",+IF(Tableau1[[#This Row],[Régimes récoltés]]&lt;60,0,1000))</f>
        <v>1000</v>
      </c>
      <c r="O150" s="15">
        <f>IF(ISBLANK(Tableau1[[#This Row],[Date]]),"",IF(Tableau1[[#This Row],[Régimes récoltés]]&gt;60,(Tableau1[[#This Row],[Régimes récoltés]]-60)*40,0))</f>
        <v>1600</v>
      </c>
      <c r="P150" s="15">
        <f t="shared" si="2"/>
        <v>2600</v>
      </c>
      <c r="Q150" s="51" t="str">
        <f>IF(Tableau1[[#This Row],[Matricule]]&gt;1,IF(COUNTIF(Tableau1[DateMatricule],Tableau1[[#This Row],[DateMatricule]])&gt;1,"Doublon",""),"")</f>
        <v/>
      </c>
    </row>
    <row r="151" spans="1:17" x14ac:dyDescent="0.25">
      <c r="A151" s="11" t="str">
        <f>IF(Tableau1[[#This Row],[Date]]="","",VLOOKUP(Tableau1[[#This Row],[Semaine]],Listes!$A:$B,2,FALSE))</f>
        <v>Décembre</v>
      </c>
      <c r="B151" s="11">
        <f>IF(ISBLANK(Tableau1[[#This Row],[Date]]),"",INT((Tableau1[[#This Row],[Date]]-SUM(MOD(DATE(YEAR(Tableau1[[#This Row],[Date]]-MOD(Tableau1[[#This Row],[Date]]-2,7)+3),1,2),{1E+99;7})*{1;-1})+5)/7))</f>
        <v>48</v>
      </c>
      <c r="C151" s="11" t="e">
        <f>IF(ISBLANK(Tableau1[[#This Row],[Matricule]]),"",VLOOKUP(Tableau1[[#This Row],[Matricule]],#REF!,2,FALSE))</f>
        <v>#REF!</v>
      </c>
      <c r="D151" s="11" t="e">
        <f>IF(ISBLANK(Tableau1[[#This Row],[Matricule]]),"",VLOOKUP(Tableau1[[#This Row],[Matricule]],#REF!,3,FALSE))</f>
        <v>#REF!</v>
      </c>
      <c r="E151" s="11" t="str">
        <f>CONCATENATE(Tableau1[[#This Row],[Matricule]],Tableau1[[#This Row],[Date]])</f>
        <v>76077743071</v>
      </c>
      <c r="F151" s="25">
        <v>43071</v>
      </c>
      <c r="G151">
        <v>2</v>
      </c>
      <c r="H151">
        <v>2</v>
      </c>
      <c r="I151">
        <v>760777</v>
      </c>
      <c r="J151" s="8">
        <v>98</v>
      </c>
      <c r="K151" s="35">
        <f>IF(Tableau1[[#This Row],[Régimes récoltés]]&gt;0,1,0)</f>
        <v>1</v>
      </c>
      <c r="L151" s="15">
        <f>IF(Tableau1[[#This Row],[Régimes récoltés]]&gt;=60,1,0)</f>
        <v>1</v>
      </c>
      <c r="M151" s="15">
        <f>IF(Tableau1[[#This Row],[Régimes récoltés]]&gt;60,Tableau1[[#This Row],[Régimes récoltés]]-60,0)</f>
        <v>38</v>
      </c>
      <c r="N151" s="15">
        <f>IF(ISBLANK(Tableau1[[#This Row],[Date]]),"",+IF(Tableau1[[#This Row],[Régimes récoltés]]&lt;60,0,1000))</f>
        <v>1000</v>
      </c>
      <c r="O151" s="15">
        <f>IF(ISBLANK(Tableau1[[#This Row],[Date]]),"",IF(Tableau1[[#This Row],[Régimes récoltés]]&gt;60,(Tableau1[[#This Row],[Régimes récoltés]]-60)*40,0))</f>
        <v>1520</v>
      </c>
      <c r="P151" s="15">
        <f t="shared" si="2"/>
        <v>2520</v>
      </c>
      <c r="Q151" s="51" t="str">
        <f>IF(Tableau1[[#This Row],[Matricule]]&gt;1,IF(COUNTIF(Tableau1[DateMatricule],Tableau1[[#This Row],[DateMatricule]])&gt;1,"Doublon",""),"")</f>
        <v/>
      </c>
    </row>
    <row r="152" spans="1:17" x14ac:dyDescent="0.25">
      <c r="A152" s="11" t="str">
        <f>IF(Tableau1[[#This Row],[Date]]="","",VLOOKUP(Tableau1[[#This Row],[Semaine]],Listes!$A:$B,2,FALSE))</f>
        <v>Décembre</v>
      </c>
      <c r="B152" s="11">
        <f>IF(ISBLANK(Tableau1[[#This Row],[Date]]),"",INT((Tableau1[[#This Row],[Date]]-SUM(MOD(DATE(YEAR(Tableau1[[#This Row],[Date]]-MOD(Tableau1[[#This Row],[Date]]-2,7)+3),1,2),{1E+99;7})*{1;-1})+5)/7))</f>
        <v>48</v>
      </c>
      <c r="C152" s="11" t="e">
        <f>IF(ISBLANK(Tableau1[[#This Row],[Matricule]]),"",VLOOKUP(Tableau1[[#This Row],[Matricule]],#REF!,2,FALSE))</f>
        <v>#REF!</v>
      </c>
      <c r="D152" s="11" t="e">
        <f>IF(ISBLANK(Tableau1[[#This Row],[Matricule]]),"",VLOOKUP(Tableau1[[#This Row],[Matricule]],#REF!,3,FALSE))</f>
        <v>#REF!</v>
      </c>
      <c r="E152" s="11" t="str">
        <f>CONCATENATE(Tableau1[[#This Row],[Matricule]],Tableau1[[#This Row],[Date]])</f>
        <v>77541143071</v>
      </c>
      <c r="F152" s="3">
        <v>43071</v>
      </c>
      <c r="G152">
        <v>2</v>
      </c>
      <c r="H152">
        <v>2</v>
      </c>
      <c r="I152">
        <v>775411</v>
      </c>
      <c r="J152" s="8">
        <v>98</v>
      </c>
      <c r="K152" s="35">
        <f>IF(Tableau1[[#This Row],[Régimes récoltés]]&gt;0,1,0)</f>
        <v>1</v>
      </c>
      <c r="L152" s="15">
        <f>IF(Tableau1[[#This Row],[Régimes récoltés]]&gt;=60,1,0)</f>
        <v>1</v>
      </c>
      <c r="M152" s="15">
        <f>IF(Tableau1[[#This Row],[Régimes récoltés]]&gt;60,Tableau1[[#This Row],[Régimes récoltés]]-60,0)</f>
        <v>38</v>
      </c>
      <c r="N152" s="15">
        <f>IF(ISBLANK(Tableau1[[#This Row],[Date]]),"",+IF(Tableau1[[#This Row],[Régimes récoltés]]&lt;60,0,1000))</f>
        <v>1000</v>
      </c>
      <c r="O152" s="15">
        <f>IF(ISBLANK(Tableau1[[#This Row],[Date]]),"",IF(Tableau1[[#This Row],[Régimes récoltés]]&gt;60,(Tableau1[[#This Row],[Régimes récoltés]]-60)*40,0))</f>
        <v>1520</v>
      </c>
      <c r="P152" s="15">
        <f t="shared" si="2"/>
        <v>2520</v>
      </c>
      <c r="Q152" s="51" t="str">
        <f>IF(Tableau1[[#This Row],[Matricule]]&gt;1,IF(COUNTIF(Tableau1[DateMatricule],Tableau1[[#This Row],[DateMatricule]])&gt;1,"Doublon",""),"")</f>
        <v/>
      </c>
    </row>
    <row r="153" spans="1:17" x14ac:dyDescent="0.25">
      <c r="A153" s="11" t="str">
        <f>IF(Tableau1[[#This Row],[Date]]="","",VLOOKUP(Tableau1[[#This Row],[Semaine]],Listes!$A:$B,2,FALSE))</f>
        <v>Décembre</v>
      </c>
      <c r="B153" s="11">
        <f>IF(ISBLANK(Tableau1[[#This Row],[Date]]),"",INT((Tableau1[[#This Row],[Date]]-SUM(MOD(DATE(YEAR(Tableau1[[#This Row],[Date]]-MOD(Tableau1[[#This Row],[Date]]-2,7)+3),1,2),{1E+99;7})*{1;-1})+5)/7))</f>
        <v>49</v>
      </c>
      <c r="C153" s="11" t="e">
        <f>IF(ISBLANK(Tableau1[[#This Row],[Matricule]]),"",VLOOKUP(Tableau1[[#This Row],[Matricule]],#REF!,2,FALSE))</f>
        <v>#REF!</v>
      </c>
      <c r="D153" s="11" t="e">
        <f>IF(ISBLANK(Tableau1[[#This Row],[Matricule]]),"",VLOOKUP(Tableau1[[#This Row],[Matricule]],#REF!,3,FALSE))</f>
        <v>#REF!</v>
      </c>
      <c r="E153" s="11" t="str">
        <f>CONCATENATE(Tableau1[[#This Row],[Matricule]],Tableau1[[#This Row],[Date]])</f>
        <v>76062343073</v>
      </c>
      <c r="F153" s="3">
        <v>43073</v>
      </c>
      <c r="G153">
        <v>1</v>
      </c>
      <c r="H153">
        <v>1</v>
      </c>
      <c r="I153">
        <v>760623</v>
      </c>
      <c r="J153" s="8">
        <v>88</v>
      </c>
      <c r="K153" s="35">
        <f>IF(Tableau1[[#This Row],[Régimes récoltés]]&gt;0,1,0)</f>
        <v>1</v>
      </c>
      <c r="L153" s="15">
        <f>IF(Tableau1[[#This Row],[Régimes récoltés]]&gt;=60,1,0)</f>
        <v>1</v>
      </c>
      <c r="M153" s="15">
        <f>IF(Tableau1[[#This Row],[Régimes récoltés]]&gt;60,Tableau1[[#This Row],[Régimes récoltés]]-60,0)</f>
        <v>28</v>
      </c>
      <c r="N153" s="15">
        <f>IF(ISBLANK(Tableau1[[#This Row],[Date]]),"",+IF(Tableau1[[#This Row],[Régimes récoltés]]&lt;60,0,1000))</f>
        <v>1000</v>
      </c>
      <c r="O153" s="15">
        <f>IF(ISBLANK(Tableau1[[#This Row],[Date]]),"",IF(Tableau1[[#This Row],[Régimes récoltés]]&gt;60,(Tableau1[[#This Row],[Régimes récoltés]]-60)*40,0))</f>
        <v>1120</v>
      </c>
      <c r="P153" s="15">
        <f t="shared" si="2"/>
        <v>2120</v>
      </c>
      <c r="Q153" s="51" t="str">
        <f>IF(Tableau1[[#This Row],[Matricule]]&gt;1,IF(COUNTIF(Tableau1[DateMatricule],Tableau1[[#This Row],[DateMatricule]])&gt;1,"Doublon",""),"")</f>
        <v/>
      </c>
    </row>
    <row r="154" spans="1:17" x14ac:dyDescent="0.25">
      <c r="A154" s="11" t="str">
        <f>IF(Tableau1[[#This Row],[Date]]="","",VLOOKUP(Tableau1[[#This Row],[Semaine]],Listes!$A:$B,2,FALSE))</f>
        <v>Décembre</v>
      </c>
      <c r="B154" s="11">
        <f>IF(ISBLANK(Tableau1[[#This Row],[Date]]),"",INT((Tableau1[[#This Row],[Date]]-SUM(MOD(DATE(YEAR(Tableau1[[#This Row],[Date]]-MOD(Tableau1[[#This Row],[Date]]-2,7)+3),1,2),{1E+99;7})*{1;-1})+5)/7))</f>
        <v>49</v>
      </c>
      <c r="C154" s="11" t="e">
        <f>IF(ISBLANK(Tableau1[[#This Row],[Matricule]]),"",VLOOKUP(Tableau1[[#This Row],[Matricule]],#REF!,2,FALSE))</f>
        <v>#REF!</v>
      </c>
      <c r="D154" s="11" t="e">
        <f>IF(ISBLANK(Tableau1[[#This Row],[Matricule]]),"",VLOOKUP(Tableau1[[#This Row],[Matricule]],#REF!,3,FALSE))</f>
        <v>#REF!</v>
      </c>
      <c r="E154" s="11" t="str">
        <f>CONCATENATE(Tableau1[[#This Row],[Matricule]],Tableau1[[#This Row],[Date]])</f>
        <v>92570343073</v>
      </c>
      <c r="F154" s="25">
        <v>43073</v>
      </c>
      <c r="G154">
        <v>1</v>
      </c>
      <c r="H154">
        <v>1</v>
      </c>
      <c r="I154">
        <v>925703</v>
      </c>
      <c r="J154" s="8">
        <v>88</v>
      </c>
      <c r="K154" s="35">
        <f>IF(Tableau1[[#This Row],[Régimes récoltés]]&gt;0,1,0)</f>
        <v>1</v>
      </c>
      <c r="L154" s="15">
        <f>IF(Tableau1[[#This Row],[Régimes récoltés]]&gt;=60,1,0)</f>
        <v>1</v>
      </c>
      <c r="M154" s="15">
        <f>IF(Tableau1[[#This Row],[Régimes récoltés]]&gt;60,Tableau1[[#This Row],[Régimes récoltés]]-60,0)</f>
        <v>28</v>
      </c>
      <c r="N154" s="15">
        <f>IF(ISBLANK(Tableau1[[#This Row],[Date]]),"",+IF(Tableau1[[#This Row],[Régimes récoltés]]&lt;60,0,1000))</f>
        <v>1000</v>
      </c>
      <c r="O154" s="15">
        <f>IF(ISBLANK(Tableau1[[#This Row],[Date]]),"",IF(Tableau1[[#This Row],[Régimes récoltés]]&gt;60,(Tableau1[[#This Row],[Régimes récoltés]]-60)*40,0))</f>
        <v>1120</v>
      </c>
      <c r="P154" s="15">
        <f t="shared" si="2"/>
        <v>2120</v>
      </c>
      <c r="Q154" s="51" t="str">
        <f>IF(Tableau1[[#This Row],[Matricule]]&gt;1,IF(COUNTIF(Tableau1[DateMatricule],Tableau1[[#This Row],[DateMatricule]])&gt;1,"Doublon",""),"")</f>
        <v/>
      </c>
    </row>
    <row r="155" spans="1:17" x14ac:dyDescent="0.25">
      <c r="A155" s="11" t="str">
        <f>IF(Tableau1[[#This Row],[Date]]="","",VLOOKUP(Tableau1[[#This Row],[Semaine]],Listes!$A:$B,2,FALSE))</f>
        <v>Décembre</v>
      </c>
      <c r="B155" s="11">
        <f>IF(ISBLANK(Tableau1[[#This Row],[Date]]),"",INT((Tableau1[[#This Row],[Date]]-SUM(MOD(DATE(YEAR(Tableau1[[#This Row],[Date]]-MOD(Tableau1[[#This Row],[Date]]-2,7)+3),1,2),{1E+99;7})*{1;-1})+5)/7))</f>
        <v>49</v>
      </c>
      <c r="C155" s="11" t="e">
        <f>IF(ISBLANK(Tableau1[[#This Row],[Matricule]]),"",VLOOKUP(Tableau1[[#This Row],[Matricule]],#REF!,2,FALSE))</f>
        <v>#REF!</v>
      </c>
      <c r="D155" s="11" t="e">
        <f>IF(ISBLANK(Tableau1[[#This Row],[Matricule]]),"",VLOOKUP(Tableau1[[#This Row],[Matricule]],#REF!,3,FALSE))</f>
        <v>#REF!</v>
      </c>
      <c r="E155" s="11" t="str">
        <f>CONCATENATE(Tableau1[[#This Row],[Matricule]],Tableau1[[#This Row],[Date]])</f>
        <v>76100043073</v>
      </c>
      <c r="F155" s="25">
        <v>43073</v>
      </c>
      <c r="G155">
        <v>1</v>
      </c>
      <c r="H155">
        <v>2</v>
      </c>
      <c r="I155">
        <v>761000</v>
      </c>
      <c r="J155" s="8">
        <v>69</v>
      </c>
      <c r="K155" s="35">
        <f>IF(Tableau1[[#This Row],[Régimes récoltés]]&gt;0,1,0)</f>
        <v>1</v>
      </c>
      <c r="L155" s="15">
        <f>IF(Tableau1[[#This Row],[Régimes récoltés]]&gt;=60,1,0)</f>
        <v>1</v>
      </c>
      <c r="M155" s="15">
        <f>IF(Tableau1[[#This Row],[Régimes récoltés]]&gt;60,Tableau1[[#This Row],[Régimes récoltés]]-60,0)</f>
        <v>9</v>
      </c>
      <c r="N155" s="15">
        <f>IF(ISBLANK(Tableau1[[#This Row],[Date]]),"",+IF(Tableau1[[#This Row],[Régimes récoltés]]&lt;60,0,1000))</f>
        <v>1000</v>
      </c>
      <c r="O155" s="15">
        <f>IF(ISBLANK(Tableau1[[#This Row],[Date]]),"",IF(Tableau1[[#This Row],[Régimes récoltés]]&gt;60,(Tableau1[[#This Row],[Régimes récoltés]]-60)*40,0))</f>
        <v>360</v>
      </c>
      <c r="P155" s="15">
        <f t="shared" si="2"/>
        <v>1360</v>
      </c>
      <c r="Q155" s="51" t="str">
        <f>IF(Tableau1[[#This Row],[Matricule]]&gt;1,IF(COUNTIF(Tableau1[DateMatricule],Tableau1[[#This Row],[DateMatricule]])&gt;1,"Doublon",""),"")</f>
        <v/>
      </c>
    </row>
    <row r="156" spans="1:17" x14ac:dyDescent="0.25">
      <c r="A156" s="11" t="str">
        <f>IF(Tableau1[[#This Row],[Date]]="","",VLOOKUP(Tableau1[[#This Row],[Semaine]],Listes!$A:$B,2,FALSE))</f>
        <v>Décembre</v>
      </c>
      <c r="B156" s="11">
        <f>IF(ISBLANK(Tableau1[[#This Row],[Date]]),"",INT((Tableau1[[#This Row],[Date]]-SUM(MOD(DATE(YEAR(Tableau1[[#This Row],[Date]]-MOD(Tableau1[[#This Row],[Date]]-2,7)+3),1,2),{1E+99;7})*{1;-1})+5)/7))</f>
        <v>49</v>
      </c>
      <c r="C156" s="11" t="e">
        <f>IF(ISBLANK(Tableau1[[#This Row],[Matricule]]),"",VLOOKUP(Tableau1[[#This Row],[Matricule]],#REF!,2,FALSE))</f>
        <v>#REF!</v>
      </c>
      <c r="D156" s="11" t="e">
        <f>IF(ISBLANK(Tableau1[[#This Row],[Matricule]]),"",VLOOKUP(Tableau1[[#This Row],[Matricule]],#REF!,3,FALSE))</f>
        <v>#REF!</v>
      </c>
      <c r="E156" s="11" t="str">
        <f>CONCATENATE(Tableau1[[#This Row],[Matricule]],Tableau1[[#This Row],[Date]])</f>
        <v>70023843073</v>
      </c>
      <c r="F156" s="25">
        <v>43073</v>
      </c>
      <c r="G156">
        <v>1</v>
      </c>
      <c r="H156">
        <v>2</v>
      </c>
      <c r="I156">
        <v>700238</v>
      </c>
      <c r="J156" s="8">
        <v>69</v>
      </c>
      <c r="K156" s="35">
        <f>IF(Tableau1[[#This Row],[Régimes récoltés]]&gt;0,1,0)</f>
        <v>1</v>
      </c>
      <c r="L156" s="15">
        <f>IF(Tableau1[[#This Row],[Régimes récoltés]]&gt;=60,1,0)</f>
        <v>1</v>
      </c>
      <c r="M156" s="15">
        <f>IF(Tableau1[[#This Row],[Régimes récoltés]]&gt;60,Tableau1[[#This Row],[Régimes récoltés]]-60,0)</f>
        <v>9</v>
      </c>
      <c r="N156" s="15">
        <f>IF(ISBLANK(Tableau1[[#This Row],[Date]]),"",+IF(Tableau1[[#This Row],[Régimes récoltés]]&lt;60,0,1000))</f>
        <v>1000</v>
      </c>
      <c r="O156" s="15">
        <f>IF(ISBLANK(Tableau1[[#This Row],[Date]]),"",IF(Tableau1[[#This Row],[Régimes récoltés]]&gt;60,(Tableau1[[#This Row],[Régimes récoltés]]-60)*40,0))</f>
        <v>360</v>
      </c>
      <c r="P156" s="15">
        <f t="shared" si="2"/>
        <v>1360</v>
      </c>
      <c r="Q156" s="51" t="str">
        <f>IF(Tableau1[[#This Row],[Matricule]]&gt;1,IF(COUNTIF(Tableau1[DateMatricule],Tableau1[[#This Row],[DateMatricule]])&gt;1,"Doublon",""),"")</f>
        <v/>
      </c>
    </row>
    <row r="157" spans="1:17" x14ac:dyDescent="0.25">
      <c r="A157" s="11" t="str">
        <f>IF(Tableau1[[#This Row],[Date]]="","",VLOOKUP(Tableau1[[#This Row],[Semaine]],Listes!$A:$B,2,FALSE))</f>
        <v>Décembre</v>
      </c>
      <c r="B157" s="11">
        <f>IF(ISBLANK(Tableau1[[#This Row],[Date]]),"",INT((Tableau1[[#This Row],[Date]]-SUM(MOD(DATE(YEAR(Tableau1[[#This Row],[Date]]-MOD(Tableau1[[#This Row],[Date]]-2,7)+3),1,2),{1E+99;7})*{1;-1})+5)/7))</f>
        <v>49</v>
      </c>
      <c r="C157" s="11" t="e">
        <f>IF(ISBLANK(Tableau1[[#This Row],[Matricule]]),"",VLOOKUP(Tableau1[[#This Row],[Matricule]],#REF!,2,FALSE))</f>
        <v>#REF!</v>
      </c>
      <c r="D157" s="11" t="e">
        <f>IF(ISBLANK(Tableau1[[#This Row],[Matricule]]),"",VLOOKUP(Tableau1[[#This Row],[Matricule]],#REF!,3,FALSE))</f>
        <v>#REF!</v>
      </c>
      <c r="E157" s="11" t="str">
        <f>CONCATENATE(Tableau1[[#This Row],[Matricule]],Tableau1[[#This Row],[Date]])</f>
        <v>76044143073</v>
      </c>
      <c r="F157" s="25">
        <v>43073</v>
      </c>
      <c r="G157">
        <v>1</v>
      </c>
      <c r="H157">
        <v>3</v>
      </c>
      <c r="I157">
        <v>760441</v>
      </c>
      <c r="J157" s="8">
        <v>95</v>
      </c>
      <c r="K157" s="35">
        <f>IF(Tableau1[[#This Row],[Régimes récoltés]]&gt;0,1,0)</f>
        <v>1</v>
      </c>
      <c r="L157" s="15">
        <f>IF(Tableau1[[#This Row],[Régimes récoltés]]&gt;=60,1,0)</f>
        <v>1</v>
      </c>
      <c r="M157" s="15">
        <f>IF(Tableau1[[#This Row],[Régimes récoltés]]&gt;60,Tableau1[[#This Row],[Régimes récoltés]]-60,0)</f>
        <v>35</v>
      </c>
      <c r="N157" s="15">
        <f>IF(ISBLANK(Tableau1[[#This Row],[Date]]),"",+IF(Tableau1[[#This Row],[Régimes récoltés]]&lt;60,0,1000))</f>
        <v>1000</v>
      </c>
      <c r="O157" s="15">
        <f>IF(ISBLANK(Tableau1[[#This Row],[Date]]),"",IF(Tableau1[[#This Row],[Régimes récoltés]]&gt;60,(Tableau1[[#This Row],[Régimes récoltés]]-60)*40,0))</f>
        <v>1400</v>
      </c>
      <c r="P157" s="15">
        <f t="shared" si="2"/>
        <v>2400</v>
      </c>
      <c r="Q157" s="51" t="str">
        <f>IF(Tableau1[[#This Row],[Matricule]]&gt;1,IF(COUNTIF(Tableau1[DateMatricule],Tableau1[[#This Row],[DateMatricule]])&gt;1,"Doublon",""),"")</f>
        <v/>
      </c>
    </row>
    <row r="158" spans="1:17" x14ac:dyDescent="0.25">
      <c r="A158" s="11" t="str">
        <f>IF(Tableau1[[#This Row],[Date]]="","",VLOOKUP(Tableau1[[#This Row],[Semaine]],Listes!$A:$B,2,FALSE))</f>
        <v>Décembre</v>
      </c>
      <c r="B158" s="11">
        <f>IF(ISBLANK(Tableau1[[#This Row],[Date]]),"",INT((Tableau1[[#This Row],[Date]]-SUM(MOD(DATE(YEAR(Tableau1[[#This Row],[Date]]-MOD(Tableau1[[#This Row],[Date]]-2,7)+3),1,2),{1E+99;7})*{1;-1})+5)/7))</f>
        <v>49</v>
      </c>
      <c r="C158" s="11" t="e">
        <f>IF(ISBLANK(Tableau1[[#This Row],[Matricule]]),"",VLOOKUP(Tableau1[[#This Row],[Matricule]],#REF!,2,FALSE))</f>
        <v>#REF!</v>
      </c>
      <c r="D158" s="11" t="e">
        <f>IF(ISBLANK(Tableau1[[#This Row],[Matricule]]),"",VLOOKUP(Tableau1[[#This Row],[Matricule]],#REF!,3,FALSE))</f>
        <v>#REF!</v>
      </c>
      <c r="E158" s="11" t="str">
        <f>CONCATENATE(Tableau1[[#This Row],[Matricule]],Tableau1[[#This Row],[Date]])</f>
        <v>77541643073</v>
      </c>
      <c r="F158" s="25">
        <v>43073</v>
      </c>
      <c r="G158">
        <v>1</v>
      </c>
      <c r="H158">
        <v>3</v>
      </c>
      <c r="I158">
        <v>775416</v>
      </c>
      <c r="J158" s="8">
        <v>95</v>
      </c>
      <c r="K158" s="35">
        <f>IF(Tableau1[[#This Row],[Régimes récoltés]]&gt;0,1,0)</f>
        <v>1</v>
      </c>
      <c r="L158" s="15">
        <f>IF(Tableau1[[#This Row],[Régimes récoltés]]&gt;=60,1,0)</f>
        <v>1</v>
      </c>
      <c r="M158" s="15">
        <f>IF(Tableau1[[#This Row],[Régimes récoltés]]&gt;60,Tableau1[[#This Row],[Régimes récoltés]]-60,0)</f>
        <v>35</v>
      </c>
      <c r="N158" s="15">
        <f>IF(ISBLANK(Tableau1[[#This Row],[Date]]),"",+IF(Tableau1[[#This Row],[Régimes récoltés]]&lt;60,0,1000))</f>
        <v>1000</v>
      </c>
      <c r="O158" s="15">
        <f>IF(ISBLANK(Tableau1[[#This Row],[Date]]),"",IF(Tableau1[[#This Row],[Régimes récoltés]]&gt;60,(Tableau1[[#This Row],[Régimes récoltés]]-60)*40,0))</f>
        <v>1400</v>
      </c>
      <c r="P158" s="15">
        <f t="shared" si="2"/>
        <v>2400</v>
      </c>
      <c r="Q158" s="51" t="str">
        <f>IF(Tableau1[[#This Row],[Matricule]]&gt;1,IF(COUNTIF(Tableau1[DateMatricule],Tableau1[[#This Row],[DateMatricule]])&gt;1,"Doublon",""),"")</f>
        <v/>
      </c>
    </row>
    <row r="159" spans="1:17" x14ac:dyDescent="0.25">
      <c r="A159" s="11" t="str">
        <f>IF(Tableau1[[#This Row],[Date]]="","",VLOOKUP(Tableau1[[#This Row],[Semaine]],Listes!$A:$B,2,FALSE))</f>
        <v>Décembre</v>
      </c>
      <c r="B159" s="11">
        <f>IF(ISBLANK(Tableau1[[#This Row],[Date]]),"",INT((Tableau1[[#This Row],[Date]]-SUM(MOD(DATE(YEAR(Tableau1[[#This Row],[Date]]-MOD(Tableau1[[#This Row],[Date]]-2,7)+3),1,2),{1E+99;7})*{1;-1})+5)/7))</f>
        <v>49</v>
      </c>
      <c r="C159" s="11" t="e">
        <f>IF(ISBLANK(Tableau1[[#This Row],[Matricule]]),"",VLOOKUP(Tableau1[[#This Row],[Matricule]],#REF!,2,FALSE))</f>
        <v>#REF!</v>
      </c>
      <c r="D159" s="11" t="e">
        <f>IF(ISBLANK(Tableau1[[#This Row],[Matricule]]),"",VLOOKUP(Tableau1[[#This Row],[Matricule]],#REF!,3,FALSE))</f>
        <v>#REF!</v>
      </c>
      <c r="E159" s="11" t="str">
        <f>CONCATENATE(Tableau1[[#This Row],[Matricule]],Tableau1[[#This Row],[Date]])</f>
        <v>92520943073</v>
      </c>
      <c r="F159" s="25">
        <v>43073</v>
      </c>
      <c r="G159">
        <v>2</v>
      </c>
      <c r="H159">
        <v>1</v>
      </c>
      <c r="I159">
        <v>925209</v>
      </c>
      <c r="J159" s="8">
        <v>87</v>
      </c>
      <c r="K159" s="35">
        <f>IF(Tableau1[[#This Row],[Régimes récoltés]]&gt;0,1,0)</f>
        <v>1</v>
      </c>
      <c r="L159" s="15">
        <f>IF(Tableau1[[#This Row],[Régimes récoltés]]&gt;=60,1,0)</f>
        <v>1</v>
      </c>
      <c r="M159" s="15">
        <f>IF(Tableau1[[#This Row],[Régimes récoltés]]&gt;60,Tableau1[[#This Row],[Régimes récoltés]]-60,0)</f>
        <v>27</v>
      </c>
      <c r="N159" s="15">
        <f>IF(ISBLANK(Tableau1[[#This Row],[Date]]),"",+IF(Tableau1[[#This Row],[Régimes récoltés]]&lt;60,0,1000))</f>
        <v>1000</v>
      </c>
      <c r="O159" s="15">
        <f>IF(ISBLANK(Tableau1[[#This Row],[Date]]),"",IF(Tableau1[[#This Row],[Régimes récoltés]]&gt;60,(Tableau1[[#This Row],[Régimes récoltés]]-60)*40,0))</f>
        <v>1080</v>
      </c>
      <c r="P159" s="15">
        <f t="shared" si="2"/>
        <v>2080</v>
      </c>
      <c r="Q159" s="51" t="str">
        <f>IF(Tableau1[[#This Row],[Matricule]]&gt;1,IF(COUNTIF(Tableau1[DateMatricule],Tableau1[[#This Row],[DateMatricule]])&gt;1,"Doublon",""),"")</f>
        <v/>
      </c>
    </row>
    <row r="160" spans="1:17" x14ac:dyDescent="0.25">
      <c r="A160" s="11" t="str">
        <f>IF(Tableau1[[#This Row],[Date]]="","",VLOOKUP(Tableau1[[#This Row],[Semaine]],Listes!$A:$B,2,FALSE))</f>
        <v>Décembre</v>
      </c>
      <c r="B160" s="11">
        <f>IF(ISBLANK(Tableau1[[#This Row],[Date]]),"",INT((Tableau1[[#This Row],[Date]]-SUM(MOD(DATE(YEAR(Tableau1[[#This Row],[Date]]-MOD(Tableau1[[#This Row],[Date]]-2,7)+3),1,2),{1E+99;7})*{1;-1})+5)/7))</f>
        <v>49</v>
      </c>
      <c r="C160" s="11" t="e">
        <f>IF(ISBLANK(Tableau1[[#This Row],[Matricule]]),"",VLOOKUP(Tableau1[[#This Row],[Matricule]],#REF!,2,FALSE))</f>
        <v>#REF!</v>
      </c>
      <c r="D160" s="11" t="e">
        <f>IF(ISBLANK(Tableau1[[#This Row],[Matricule]]),"",VLOOKUP(Tableau1[[#This Row],[Matricule]],#REF!,3,FALSE))</f>
        <v>#REF!</v>
      </c>
      <c r="E160" s="11" t="str">
        <f>CONCATENATE(Tableau1[[#This Row],[Matricule]],Tableau1[[#This Row],[Date]])</f>
        <v>77541743073</v>
      </c>
      <c r="F160" s="25">
        <v>43073</v>
      </c>
      <c r="G160">
        <v>2</v>
      </c>
      <c r="H160">
        <v>1</v>
      </c>
      <c r="I160">
        <v>775417</v>
      </c>
      <c r="J160" s="8">
        <v>87</v>
      </c>
      <c r="K160" s="35">
        <f>IF(Tableau1[[#This Row],[Régimes récoltés]]&gt;0,1,0)</f>
        <v>1</v>
      </c>
      <c r="L160" s="15">
        <f>IF(Tableau1[[#This Row],[Régimes récoltés]]&gt;=60,1,0)</f>
        <v>1</v>
      </c>
      <c r="M160" s="15">
        <f>IF(Tableau1[[#This Row],[Régimes récoltés]]&gt;60,Tableau1[[#This Row],[Régimes récoltés]]-60,0)</f>
        <v>27</v>
      </c>
      <c r="N160" s="15">
        <f>IF(ISBLANK(Tableau1[[#This Row],[Date]]),"",+IF(Tableau1[[#This Row],[Régimes récoltés]]&lt;60,0,1000))</f>
        <v>1000</v>
      </c>
      <c r="O160" s="15">
        <f>IF(ISBLANK(Tableau1[[#This Row],[Date]]),"",IF(Tableau1[[#This Row],[Régimes récoltés]]&gt;60,(Tableau1[[#This Row],[Régimes récoltés]]-60)*40,0))</f>
        <v>1080</v>
      </c>
      <c r="P160" s="15">
        <f t="shared" si="2"/>
        <v>2080</v>
      </c>
      <c r="Q160" s="51" t="str">
        <f>IF(Tableau1[[#This Row],[Matricule]]&gt;1,IF(COUNTIF(Tableau1[DateMatricule],Tableau1[[#This Row],[DateMatricule]])&gt;1,"Doublon",""),"")</f>
        <v/>
      </c>
    </row>
    <row r="161" spans="1:17" x14ac:dyDescent="0.25">
      <c r="A161" s="11" t="str">
        <f>IF(Tableau1[[#This Row],[Date]]="","",VLOOKUP(Tableau1[[#This Row],[Semaine]],Listes!$A:$B,2,FALSE))</f>
        <v>Décembre</v>
      </c>
      <c r="B161" s="11">
        <f>IF(ISBLANK(Tableau1[[#This Row],[Date]]),"",INT((Tableau1[[#This Row],[Date]]-SUM(MOD(DATE(YEAR(Tableau1[[#This Row],[Date]]-MOD(Tableau1[[#This Row],[Date]]-2,7)+3),1,2),{1E+99;7})*{1;-1})+5)/7))</f>
        <v>49</v>
      </c>
      <c r="C161" s="11" t="e">
        <f>IF(ISBLANK(Tableau1[[#This Row],[Matricule]]),"",VLOOKUP(Tableau1[[#This Row],[Matricule]],#REF!,2,FALSE))</f>
        <v>#REF!</v>
      </c>
      <c r="D161" s="11" t="e">
        <f>IF(ISBLANK(Tableau1[[#This Row],[Matricule]]),"",VLOOKUP(Tableau1[[#This Row],[Matricule]],#REF!,3,FALSE))</f>
        <v>#REF!</v>
      </c>
      <c r="E161" s="11" t="str">
        <f>CONCATENATE(Tableau1[[#This Row],[Matricule]],Tableau1[[#This Row],[Date]])</f>
        <v>76077043073</v>
      </c>
      <c r="F161" s="25">
        <v>43073</v>
      </c>
      <c r="G161">
        <v>2</v>
      </c>
      <c r="H161">
        <v>2</v>
      </c>
      <c r="I161">
        <v>760770</v>
      </c>
      <c r="J161" s="8">
        <v>85</v>
      </c>
      <c r="K161" s="35">
        <f>IF(Tableau1[[#This Row],[Régimes récoltés]]&gt;0,1,0)</f>
        <v>1</v>
      </c>
      <c r="L161" s="15">
        <f>IF(Tableau1[[#This Row],[Régimes récoltés]]&gt;=60,1,0)</f>
        <v>1</v>
      </c>
      <c r="M161" s="15">
        <f>IF(Tableau1[[#This Row],[Régimes récoltés]]&gt;60,Tableau1[[#This Row],[Régimes récoltés]]-60,0)</f>
        <v>25</v>
      </c>
      <c r="N161" s="15">
        <f>IF(ISBLANK(Tableau1[[#This Row],[Date]]),"",+IF(Tableau1[[#This Row],[Régimes récoltés]]&lt;60,0,1000))</f>
        <v>1000</v>
      </c>
      <c r="O161" s="15">
        <f>IF(ISBLANK(Tableau1[[#This Row],[Date]]),"",IF(Tableau1[[#This Row],[Régimes récoltés]]&gt;60,(Tableau1[[#This Row],[Régimes récoltés]]-60)*40,0))</f>
        <v>1000</v>
      </c>
      <c r="P161" s="15">
        <f t="shared" si="2"/>
        <v>2000</v>
      </c>
      <c r="Q161" s="51" t="str">
        <f>IF(Tableau1[[#This Row],[Matricule]]&gt;1,IF(COUNTIF(Tableau1[DateMatricule],Tableau1[[#This Row],[DateMatricule]])&gt;1,"Doublon",""),"")</f>
        <v/>
      </c>
    </row>
    <row r="162" spans="1:17" x14ac:dyDescent="0.25">
      <c r="A162" s="11" t="str">
        <f>IF(Tableau1[[#This Row],[Date]]="","",VLOOKUP(Tableau1[[#This Row],[Semaine]],Listes!$A:$B,2,FALSE))</f>
        <v>Décembre</v>
      </c>
      <c r="B162" s="11">
        <f>IF(ISBLANK(Tableau1[[#This Row],[Date]]),"",INT((Tableau1[[#This Row],[Date]]-SUM(MOD(DATE(YEAR(Tableau1[[#This Row],[Date]]-MOD(Tableau1[[#This Row],[Date]]-2,7)+3),1,2),{1E+99;7})*{1;-1})+5)/7))</f>
        <v>49</v>
      </c>
      <c r="C162" s="11" t="e">
        <f>IF(ISBLANK(Tableau1[[#This Row],[Matricule]]),"",VLOOKUP(Tableau1[[#This Row],[Matricule]],#REF!,2,FALSE))</f>
        <v>#REF!</v>
      </c>
      <c r="D162" s="11" t="e">
        <f>IF(ISBLANK(Tableau1[[#This Row],[Matricule]]),"",VLOOKUP(Tableau1[[#This Row],[Matricule]],#REF!,3,FALSE))</f>
        <v>#REF!</v>
      </c>
      <c r="E162" s="11" t="str">
        <f>CONCATENATE(Tableau1[[#This Row],[Matricule]],Tableau1[[#This Row],[Date]])</f>
        <v>82093143073</v>
      </c>
      <c r="F162" s="25">
        <v>43073</v>
      </c>
      <c r="G162">
        <v>2</v>
      </c>
      <c r="H162">
        <v>2</v>
      </c>
      <c r="I162">
        <v>820931</v>
      </c>
      <c r="J162" s="8">
        <v>85</v>
      </c>
      <c r="K162" s="35">
        <f>IF(Tableau1[[#This Row],[Régimes récoltés]]&gt;0,1,0)</f>
        <v>1</v>
      </c>
      <c r="L162" s="15">
        <f>IF(Tableau1[[#This Row],[Régimes récoltés]]&gt;=60,1,0)</f>
        <v>1</v>
      </c>
      <c r="M162" s="15">
        <f>IF(Tableau1[[#This Row],[Régimes récoltés]]&gt;60,Tableau1[[#This Row],[Régimes récoltés]]-60,0)</f>
        <v>25</v>
      </c>
      <c r="N162" s="15">
        <f>IF(ISBLANK(Tableau1[[#This Row],[Date]]),"",+IF(Tableau1[[#This Row],[Régimes récoltés]]&lt;60,0,1000))</f>
        <v>1000</v>
      </c>
      <c r="O162" s="15">
        <f>IF(ISBLANK(Tableau1[[#This Row],[Date]]),"",IF(Tableau1[[#This Row],[Régimes récoltés]]&gt;60,(Tableau1[[#This Row],[Régimes récoltés]]-60)*40,0))</f>
        <v>1000</v>
      </c>
      <c r="P162" s="15">
        <f t="shared" si="2"/>
        <v>2000</v>
      </c>
      <c r="Q162" s="51" t="str">
        <f>IF(Tableau1[[#This Row],[Matricule]]&gt;1,IF(COUNTIF(Tableau1[DateMatricule],Tableau1[[#This Row],[DateMatricule]])&gt;1,"Doublon",""),"")</f>
        <v/>
      </c>
    </row>
    <row r="163" spans="1:17" x14ac:dyDescent="0.25">
      <c r="A163" s="11" t="str">
        <f>IF(Tableau1[[#This Row],[Date]]="","",VLOOKUP(Tableau1[[#This Row],[Semaine]],Listes!$A:$B,2,FALSE))</f>
        <v>Décembre</v>
      </c>
      <c r="B163" s="11">
        <f>IF(ISBLANK(Tableau1[[#This Row],[Date]]),"",INT((Tableau1[[#This Row],[Date]]-SUM(MOD(DATE(YEAR(Tableau1[[#This Row],[Date]]-MOD(Tableau1[[#This Row],[Date]]-2,7)+3),1,2),{1E+99;7})*{1;-1})+5)/7))</f>
        <v>49</v>
      </c>
      <c r="C163" s="11" t="e">
        <f>IF(ISBLANK(Tableau1[[#This Row],[Matricule]]),"",VLOOKUP(Tableau1[[#This Row],[Matricule]],#REF!,2,FALSE))</f>
        <v>#REF!</v>
      </c>
      <c r="D163" s="11" t="e">
        <f>IF(ISBLANK(Tableau1[[#This Row],[Matricule]]),"",VLOOKUP(Tableau1[[#This Row],[Matricule]],#REF!,3,FALSE))</f>
        <v>#REF!</v>
      </c>
      <c r="E163" s="11" t="str">
        <f>CONCATENATE(Tableau1[[#This Row],[Matricule]],Tableau1[[#This Row],[Date]])</f>
        <v>76077343073</v>
      </c>
      <c r="F163" s="25">
        <v>43073</v>
      </c>
      <c r="G163">
        <v>2</v>
      </c>
      <c r="H163">
        <v>3</v>
      </c>
      <c r="I163">
        <v>760773</v>
      </c>
      <c r="J163" s="8">
        <v>80</v>
      </c>
      <c r="K163" s="35">
        <f>IF(Tableau1[[#This Row],[Régimes récoltés]]&gt;0,1,0)</f>
        <v>1</v>
      </c>
      <c r="L163" s="15">
        <f>IF(Tableau1[[#This Row],[Régimes récoltés]]&gt;=60,1,0)</f>
        <v>1</v>
      </c>
      <c r="M163" s="15">
        <f>IF(Tableau1[[#This Row],[Régimes récoltés]]&gt;60,Tableau1[[#This Row],[Régimes récoltés]]-60,0)</f>
        <v>20</v>
      </c>
      <c r="N163" s="15">
        <f>IF(ISBLANK(Tableau1[[#This Row],[Date]]),"",+IF(Tableau1[[#This Row],[Régimes récoltés]]&lt;60,0,1000))</f>
        <v>1000</v>
      </c>
      <c r="O163" s="15">
        <f>IF(ISBLANK(Tableau1[[#This Row],[Date]]),"",IF(Tableau1[[#This Row],[Régimes récoltés]]&gt;60,(Tableau1[[#This Row],[Régimes récoltés]]-60)*40,0))</f>
        <v>800</v>
      </c>
      <c r="P163" s="15">
        <f t="shared" si="2"/>
        <v>1800</v>
      </c>
      <c r="Q163" s="51" t="str">
        <f>IF(Tableau1[[#This Row],[Matricule]]&gt;1,IF(COUNTIF(Tableau1[DateMatricule],Tableau1[[#This Row],[DateMatricule]])&gt;1,"Doublon",""),"")</f>
        <v/>
      </c>
    </row>
    <row r="164" spans="1:17" x14ac:dyDescent="0.25">
      <c r="A164" s="11" t="str">
        <f>IF(Tableau1[[#This Row],[Date]]="","",VLOOKUP(Tableau1[[#This Row],[Semaine]],Listes!$A:$B,2,FALSE))</f>
        <v>Décembre</v>
      </c>
      <c r="B164" s="11">
        <f>IF(ISBLANK(Tableau1[[#This Row],[Date]]),"",INT((Tableau1[[#This Row],[Date]]-SUM(MOD(DATE(YEAR(Tableau1[[#This Row],[Date]]-MOD(Tableau1[[#This Row],[Date]]-2,7)+3),1,2),{1E+99;7})*{1;-1})+5)/7))</f>
        <v>49</v>
      </c>
      <c r="C164" s="11" t="e">
        <f>IF(ISBLANK(Tableau1[[#This Row],[Matricule]]),"",VLOOKUP(Tableau1[[#This Row],[Matricule]],#REF!,2,FALSE))</f>
        <v>#REF!</v>
      </c>
      <c r="D164" s="11" t="e">
        <f>IF(ISBLANK(Tableau1[[#This Row],[Matricule]]),"",VLOOKUP(Tableau1[[#This Row],[Matricule]],#REF!,3,FALSE))</f>
        <v>#REF!</v>
      </c>
      <c r="E164" s="11" t="str">
        <f>CONCATENATE(Tableau1[[#This Row],[Matricule]],Tableau1[[#This Row],[Date]])</f>
        <v>77541143073</v>
      </c>
      <c r="F164" s="25">
        <v>43073</v>
      </c>
      <c r="G164">
        <v>2</v>
      </c>
      <c r="H164">
        <v>3</v>
      </c>
      <c r="I164">
        <v>775411</v>
      </c>
      <c r="J164" s="8">
        <v>80</v>
      </c>
      <c r="K164" s="35">
        <f>IF(Tableau1[[#This Row],[Régimes récoltés]]&gt;0,1,0)</f>
        <v>1</v>
      </c>
      <c r="L164" s="15">
        <f>IF(Tableau1[[#This Row],[Régimes récoltés]]&gt;=60,1,0)</f>
        <v>1</v>
      </c>
      <c r="M164" s="15">
        <f>IF(Tableau1[[#This Row],[Régimes récoltés]]&gt;60,Tableau1[[#This Row],[Régimes récoltés]]-60,0)</f>
        <v>20</v>
      </c>
      <c r="N164" s="15">
        <f>IF(ISBLANK(Tableau1[[#This Row],[Date]]),"",+IF(Tableau1[[#This Row],[Régimes récoltés]]&lt;60,0,1000))</f>
        <v>1000</v>
      </c>
      <c r="O164" s="15">
        <f>IF(ISBLANK(Tableau1[[#This Row],[Date]]),"",IF(Tableau1[[#This Row],[Régimes récoltés]]&gt;60,(Tableau1[[#This Row],[Régimes récoltés]]-60)*40,0))</f>
        <v>800</v>
      </c>
      <c r="P164" s="15">
        <f t="shared" si="2"/>
        <v>1800</v>
      </c>
      <c r="Q164" s="51" t="str">
        <f>IF(Tableau1[[#This Row],[Matricule]]&gt;1,IF(COUNTIF(Tableau1[DateMatricule],Tableau1[[#This Row],[DateMatricule]])&gt;1,"Doublon",""),"")</f>
        <v/>
      </c>
    </row>
    <row r="165" spans="1:17" x14ac:dyDescent="0.25">
      <c r="A165" s="11" t="str">
        <f>IF(Tableau1[[#This Row],[Date]]="","",VLOOKUP(Tableau1[[#This Row],[Semaine]],Listes!$A:$B,2,FALSE))</f>
        <v>Décembre</v>
      </c>
      <c r="B165" s="11">
        <f>IF(ISBLANK(Tableau1[[#This Row],[Date]]),"",INT((Tableau1[[#This Row],[Date]]-SUM(MOD(DATE(YEAR(Tableau1[[#This Row],[Date]]-MOD(Tableau1[[#This Row],[Date]]-2,7)+3),1,2),{1E+99;7})*{1;-1})+5)/7))</f>
        <v>49</v>
      </c>
      <c r="C165" s="11" t="e">
        <f>IF(ISBLANK(Tableau1[[#This Row],[Matricule]]),"",VLOOKUP(Tableau1[[#This Row],[Matricule]],#REF!,2,FALSE))</f>
        <v>#REF!</v>
      </c>
      <c r="D165" s="11" t="e">
        <f>IF(ISBLANK(Tableau1[[#This Row],[Matricule]]),"",VLOOKUP(Tableau1[[#This Row],[Matricule]],#REF!,3,FALSE))</f>
        <v>#REF!</v>
      </c>
      <c r="E165" s="11" t="str">
        <f>CONCATENATE(Tableau1[[#This Row],[Matricule]],Tableau1[[#This Row],[Date]])</f>
        <v>76062343074</v>
      </c>
      <c r="F165" s="3">
        <v>43074</v>
      </c>
      <c r="G165">
        <v>1</v>
      </c>
      <c r="H165">
        <v>1</v>
      </c>
      <c r="I165">
        <v>760623</v>
      </c>
      <c r="J165" s="8">
        <v>80</v>
      </c>
      <c r="K165" s="35">
        <f>IF(Tableau1[[#This Row],[Régimes récoltés]]&gt;0,1,0)</f>
        <v>1</v>
      </c>
      <c r="L165" s="15">
        <f>IF(Tableau1[[#This Row],[Régimes récoltés]]&gt;=60,1,0)</f>
        <v>1</v>
      </c>
      <c r="M165" s="15">
        <f>IF(Tableau1[[#This Row],[Régimes récoltés]]&gt;60,Tableau1[[#This Row],[Régimes récoltés]]-60,0)</f>
        <v>20</v>
      </c>
      <c r="N165" s="15">
        <f>IF(ISBLANK(Tableau1[[#This Row],[Date]]),"",+IF(Tableau1[[#This Row],[Régimes récoltés]]&lt;60,0,1000))</f>
        <v>1000</v>
      </c>
      <c r="O165" s="15">
        <f>IF(ISBLANK(Tableau1[[#This Row],[Date]]),"",IF(Tableau1[[#This Row],[Régimes récoltés]]&gt;60,(Tableau1[[#This Row],[Régimes récoltés]]-60)*40,0))</f>
        <v>800</v>
      </c>
      <c r="P165" s="15">
        <f t="shared" si="2"/>
        <v>1800</v>
      </c>
      <c r="Q165" s="51" t="str">
        <f>IF(Tableau1[[#This Row],[Matricule]]&gt;1,IF(COUNTIF(Tableau1[DateMatricule],Tableau1[[#This Row],[DateMatricule]])&gt;1,"Doublon",""),"")</f>
        <v/>
      </c>
    </row>
    <row r="166" spans="1:17" x14ac:dyDescent="0.25">
      <c r="A166" s="11" t="str">
        <f>IF(Tableau1[[#This Row],[Date]]="","",VLOOKUP(Tableau1[[#This Row],[Semaine]],Listes!$A:$B,2,FALSE))</f>
        <v>Décembre</v>
      </c>
      <c r="B166" s="11">
        <f>IF(ISBLANK(Tableau1[[#This Row],[Date]]),"",INT((Tableau1[[#This Row],[Date]]-SUM(MOD(DATE(YEAR(Tableau1[[#This Row],[Date]]-MOD(Tableau1[[#This Row],[Date]]-2,7)+3),1,2),{1E+99;7})*{1;-1})+5)/7))</f>
        <v>49</v>
      </c>
      <c r="C166" s="11" t="e">
        <f>IF(ISBLANK(Tableau1[[#This Row],[Matricule]]),"",VLOOKUP(Tableau1[[#This Row],[Matricule]],#REF!,2,FALSE))</f>
        <v>#REF!</v>
      </c>
      <c r="D166" s="11" t="e">
        <f>IF(ISBLANK(Tableau1[[#This Row],[Matricule]]),"",VLOOKUP(Tableau1[[#This Row],[Matricule]],#REF!,3,FALSE))</f>
        <v>#REF!</v>
      </c>
      <c r="E166" s="11" t="str">
        <f>CONCATENATE(Tableau1[[#This Row],[Matricule]],Tableau1[[#This Row],[Date]])</f>
        <v>70023843074</v>
      </c>
      <c r="F166" s="25">
        <v>43074</v>
      </c>
      <c r="G166">
        <v>1</v>
      </c>
      <c r="H166">
        <v>1</v>
      </c>
      <c r="I166">
        <v>700238</v>
      </c>
      <c r="J166" s="8">
        <v>80</v>
      </c>
      <c r="K166" s="35">
        <f>IF(Tableau1[[#This Row],[Régimes récoltés]]&gt;0,1,0)</f>
        <v>1</v>
      </c>
      <c r="L166" s="15">
        <f>IF(Tableau1[[#This Row],[Régimes récoltés]]&gt;=60,1,0)</f>
        <v>1</v>
      </c>
      <c r="M166" s="15">
        <f>IF(Tableau1[[#This Row],[Régimes récoltés]]&gt;60,Tableau1[[#This Row],[Régimes récoltés]]-60,0)</f>
        <v>20</v>
      </c>
      <c r="N166" s="15">
        <f>IF(ISBLANK(Tableau1[[#This Row],[Date]]),"",+IF(Tableau1[[#This Row],[Régimes récoltés]]&lt;60,0,1000))</f>
        <v>1000</v>
      </c>
      <c r="O166" s="15">
        <f>IF(ISBLANK(Tableau1[[#This Row],[Date]]),"",IF(Tableau1[[#This Row],[Régimes récoltés]]&gt;60,(Tableau1[[#This Row],[Régimes récoltés]]-60)*40,0))</f>
        <v>800</v>
      </c>
      <c r="P166" s="15">
        <f t="shared" si="2"/>
        <v>1800</v>
      </c>
      <c r="Q166" s="51" t="str">
        <f>IF(Tableau1[[#This Row],[Matricule]]&gt;1,IF(COUNTIF(Tableau1[DateMatricule],Tableau1[[#This Row],[DateMatricule]])&gt;1,"Doublon",""),"")</f>
        <v/>
      </c>
    </row>
    <row r="167" spans="1:17" x14ac:dyDescent="0.25">
      <c r="A167" s="11" t="str">
        <f>IF(Tableau1[[#This Row],[Date]]="","",VLOOKUP(Tableau1[[#This Row],[Semaine]],Listes!$A:$B,2,FALSE))</f>
        <v>Décembre</v>
      </c>
      <c r="B167" s="11">
        <f>IF(ISBLANK(Tableau1[[#This Row],[Date]]),"",INT((Tableau1[[#This Row],[Date]]-SUM(MOD(DATE(YEAR(Tableau1[[#This Row],[Date]]-MOD(Tableau1[[#This Row],[Date]]-2,7)+3),1,2),{1E+99;7})*{1;-1})+5)/7))</f>
        <v>49</v>
      </c>
      <c r="C167" s="11" t="e">
        <f>IF(ISBLANK(Tableau1[[#This Row],[Matricule]]),"",VLOOKUP(Tableau1[[#This Row],[Matricule]],#REF!,2,FALSE))</f>
        <v>#REF!</v>
      </c>
      <c r="D167" s="11" t="e">
        <f>IF(ISBLANK(Tableau1[[#This Row],[Matricule]]),"",VLOOKUP(Tableau1[[#This Row],[Matricule]],#REF!,3,FALSE))</f>
        <v>#REF!</v>
      </c>
      <c r="E167" s="11" t="str">
        <f>CONCATENATE(Tableau1[[#This Row],[Matricule]],Tableau1[[#This Row],[Date]])</f>
        <v>76100043074</v>
      </c>
      <c r="F167" s="25">
        <v>43074</v>
      </c>
      <c r="G167">
        <v>1</v>
      </c>
      <c r="H167">
        <v>2</v>
      </c>
      <c r="I167">
        <v>761000</v>
      </c>
      <c r="J167" s="8">
        <v>90</v>
      </c>
      <c r="K167" s="35">
        <f>IF(Tableau1[[#This Row],[Régimes récoltés]]&gt;0,1,0)</f>
        <v>1</v>
      </c>
      <c r="L167" s="15">
        <f>IF(Tableau1[[#This Row],[Régimes récoltés]]&gt;=60,1,0)</f>
        <v>1</v>
      </c>
      <c r="M167" s="15">
        <f>IF(Tableau1[[#This Row],[Régimes récoltés]]&gt;60,Tableau1[[#This Row],[Régimes récoltés]]-60,0)</f>
        <v>30</v>
      </c>
      <c r="N167" s="15">
        <f>IF(ISBLANK(Tableau1[[#This Row],[Date]]),"",+IF(Tableau1[[#This Row],[Régimes récoltés]]&lt;60,0,1000))</f>
        <v>1000</v>
      </c>
      <c r="O167" s="15">
        <f>IF(ISBLANK(Tableau1[[#This Row],[Date]]),"",IF(Tableau1[[#This Row],[Régimes récoltés]]&gt;60,(Tableau1[[#This Row],[Régimes récoltés]]-60)*40,0))</f>
        <v>1200</v>
      </c>
      <c r="P167" s="15">
        <f t="shared" si="2"/>
        <v>2200</v>
      </c>
      <c r="Q167" s="51" t="str">
        <f>IF(Tableau1[[#This Row],[Matricule]]&gt;1,IF(COUNTIF(Tableau1[DateMatricule],Tableau1[[#This Row],[DateMatricule]])&gt;1,"Doublon",""),"")</f>
        <v/>
      </c>
    </row>
    <row r="168" spans="1:17" x14ac:dyDescent="0.25">
      <c r="A168" s="11" t="str">
        <f>IF(Tableau1[[#This Row],[Date]]="","",VLOOKUP(Tableau1[[#This Row],[Semaine]],Listes!$A:$B,2,FALSE))</f>
        <v>Décembre</v>
      </c>
      <c r="B168" s="11">
        <f>IF(ISBLANK(Tableau1[[#This Row],[Date]]),"",INT((Tableau1[[#This Row],[Date]]-SUM(MOD(DATE(YEAR(Tableau1[[#This Row],[Date]]-MOD(Tableau1[[#This Row],[Date]]-2,7)+3),1,2),{1E+99;7})*{1;-1})+5)/7))</f>
        <v>49</v>
      </c>
      <c r="C168" s="11" t="e">
        <f>IF(ISBLANK(Tableau1[[#This Row],[Matricule]]),"",VLOOKUP(Tableau1[[#This Row],[Matricule]],#REF!,2,FALSE))</f>
        <v>#REF!</v>
      </c>
      <c r="D168" s="11" t="e">
        <f>IF(ISBLANK(Tableau1[[#This Row],[Matricule]]),"",VLOOKUP(Tableau1[[#This Row],[Matricule]],#REF!,3,FALSE))</f>
        <v>#REF!</v>
      </c>
      <c r="E168" s="11" t="str">
        <f>CONCATENATE(Tableau1[[#This Row],[Matricule]],Tableau1[[#This Row],[Date]])</f>
        <v>92570343074</v>
      </c>
      <c r="F168" s="25">
        <v>43074</v>
      </c>
      <c r="G168">
        <v>1</v>
      </c>
      <c r="H168">
        <v>2</v>
      </c>
      <c r="I168">
        <v>925703</v>
      </c>
      <c r="J168" s="8">
        <v>90</v>
      </c>
      <c r="K168" s="35">
        <f>IF(Tableau1[[#This Row],[Régimes récoltés]]&gt;0,1,0)</f>
        <v>1</v>
      </c>
      <c r="L168" s="15">
        <f>IF(Tableau1[[#This Row],[Régimes récoltés]]&gt;=60,1,0)</f>
        <v>1</v>
      </c>
      <c r="M168" s="15">
        <f>IF(Tableau1[[#This Row],[Régimes récoltés]]&gt;60,Tableau1[[#This Row],[Régimes récoltés]]-60,0)</f>
        <v>30</v>
      </c>
      <c r="N168" s="15">
        <f>IF(ISBLANK(Tableau1[[#This Row],[Date]]),"",+IF(Tableau1[[#This Row],[Régimes récoltés]]&lt;60,0,1000))</f>
        <v>1000</v>
      </c>
      <c r="O168" s="15">
        <f>IF(ISBLANK(Tableau1[[#This Row],[Date]]),"",IF(Tableau1[[#This Row],[Régimes récoltés]]&gt;60,(Tableau1[[#This Row],[Régimes récoltés]]-60)*40,0))</f>
        <v>1200</v>
      </c>
      <c r="P168" s="15">
        <f t="shared" si="2"/>
        <v>2200</v>
      </c>
      <c r="Q168" s="51" t="str">
        <f>IF(Tableau1[[#This Row],[Matricule]]&gt;1,IF(COUNTIF(Tableau1[DateMatricule],Tableau1[[#This Row],[DateMatricule]])&gt;1,"Doublon",""),"")</f>
        <v/>
      </c>
    </row>
    <row r="169" spans="1:17" x14ac:dyDescent="0.25">
      <c r="A169" s="11" t="str">
        <f>IF(Tableau1[[#This Row],[Date]]="","",VLOOKUP(Tableau1[[#This Row],[Semaine]],Listes!$A:$B,2,FALSE))</f>
        <v>Décembre</v>
      </c>
      <c r="B169" s="11">
        <f>IF(ISBLANK(Tableau1[[#This Row],[Date]]),"",INT((Tableau1[[#This Row],[Date]]-SUM(MOD(DATE(YEAR(Tableau1[[#This Row],[Date]]-MOD(Tableau1[[#This Row],[Date]]-2,7)+3),1,2),{1E+99;7})*{1;-1})+5)/7))</f>
        <v>49</v>
      </c>
      <c r="C169" s="11" t="e">
        <f>IF(ISBLANK(Tableau1[[#This Row],[Matricule]]),"",VLOOKUP(Tableau1[[#This Row],[Matricule]],#REF!,2,FALSE))</f>
        <v>#REF!</v>
      </c>
      <c r="D169" s="11" t="e">
        <f>IF(ISBLANK(Tableau1[[#This Row],[Matricule]]),"",VLOOKUP(Tableau1[[#This Row],[Matricule]],#REF!,3,FALSE))</f>
        <v>#REF!</v>
      </c>
      <c r="E169" s="11" t="str">
        <f>CONCATENATE(Tableau1[[#This Row],[Matricule]],Tableau1[[#This Row],[Date]])</f>
        <v>76044143074</v>
      </c>
      <c r="F169" s="25">
        <v>43074</v>
      </c>
      <c r="G169">
        <v>1</v>
      </c>
      <c r="H169">
        <v>3</v>
      </c>
      <c r="I169">
        <v>760441</v>
      </c>
      <c r="J169" s="8">
        <v>82</v>
      </c>
      <c r="K169" s="35">
        <f>IF(Tableau1[[#This Row],[Régimes récoltés]]&gt;0,1,0)</f>
        <v>1</v>
      </c>
      <c r="L169" s="15">
        <f>IF(Tableau1[[#This Row],[Régimes récoltés]]&gt;=60,1,0)</f>
        <v>1</v>
      </c>
      <c r="M169" s="15">
        <f>IF(Tableau1[[#This Row],[Régimes récoltés]]&gt;60,Tableau1[[#This Row],[Régimes récoltés]]-60,0)</f>
        <v>22</v>
      </c>
      <c r="N169" s="15">
        <f>IF(ISBLANK(Tableau1[[#This Row],[Date]]),"",+IF(Tableau1[[#This Row],[Régimes récoltés]]&lt;60,0,1000))</f>
        <v>1000</v>
      </c>
      <c r="O169" s="15">
        <f>IF(ISBLANK(Tableau1[[#This Row],[Date]]),"",IF(Tableau1[[#This Row],[Régimes récoltés]]&gt;60,(Tableau1[[#This Row],[Régimes récoltés]]-60)*40,0))</f>
        <v>880</v>
      </c>
      <c r="P169" s="15">
        <f t="shared" si="2"/>
        <v>1880</v>
      </c>
      <c r="Q169" s="51" t="str">
        <f>IF(Tableau1[[#This Row],[Matricule]]&gt;1,IF(COUNTIF(Tableau1[DateMatricule],Tableau1[[#This Row],[DateMatricule]])&gt;1,"Doublon",""),"")</f>
        <v/>
      </c>
    </row>
    <row r="170" spans="1:17" x14ac:dyDescent="0.25">
      <c r="A170" s="11" t="str">
        <f>IF(Tableau1[[#This Row],[Date]]="","",VLOOKUP(Tableau1[[#This Row],[Semaine]],Listes!$A:$B,2,FALSE))</f>
        <v>Décembre</v>
      </c>
      <c r="B170" s="11">
        <f>IF(ISBLANK(Tableau1[[#This Row],[Date]]),"",INT((Tableau1[[#This Row],[Date]]-SUM(MOD(DATE(YEAR(Tableau1[[#This Row],[Date]]-MOD(Tableau1[[#This Row],[Date]]-2,7)+3),1,2),{1E+99;7})*{1;-1})+5)/7))</f>
        <v>49</v>
      </c>
      <c r="C170" s="11" t="e">
        <f>IF(ISBLANK(Tableau1[[#This Row],[Matricule]]),"",VLOOKUP(Tableau1[[#This Row],[Matricule]],#REF!,2,FALSE))</f>
        <v>#REF!</v>
      </c>
      <c r="D170" s="11" t="e">
        <f>IF(ISBLANK(Tableau1[[#This Row],[Matricule]]),"",VLOOKUP(Tableau1[[#This Row],[Matricule]],#REF!,3,FALSE))</f>
        <v>#REF!</v>
      </c>
      <c r="E170" s="11" t="str">
        <f>CONCATENATE(Tableau1[[#This Row],[Matricule]],Tableau1[[#This Row],[Date]])</f>
        <v>77541643074</v>
      </c>
      <c r="F170" s="25">
        <v>43074</v>
      </c>
      <c r="G170">
        <v>1</v>
      </c>
      <c r="H170">
        <v>3</v>
      </c>
      <c r="I170">
        <v>775416</v>
      </c>
      <c r="J170" s="8">
        <v>82</v>
      </c>
      <c r="K170" s="35">
        <f>IF(Tableau1[[#This Row],[Régimes récoltés]]&gt;0,1,0)</f>
        <v>1</v>
      </c>
      <c r="L170" s="15">
        <f>IF(Tableau1[[#This Row],[Régimes récoltés]]&gt;=60,1,0)</f>
        <v>1</v>
      </c>
      <c r="M170" s="15">
        <f>IF(Tableau1[[#This Row],[Régimes récoltés]]&gt;60,Tableau1[[#This Row],[Régimes récoltés]]-60,0)</f>
        <v>22</v>
      </c>
      <c r="N170" s="15">
        <f>IF(ISBLANK(Tableau1[[#This Row],[Date]]),"",+IF(Tableau1[[#This Row],[Régimes récoltés]]&lt;60,0,1000))</f>
        <v>1000</v>
      </c>
      <c r="O170" s="15">
        <f>IF(ISBLANK(Tableau1[[#This Row],[Date]]),"",IF(Tableau1[[#This Row],[Régimes récoltés]]&gt;60,(Tableau1[[#This Row],[Régimes récoltés]]-60)*40,0))</f>
        <v>880</v>
      </c>
      <c r="P170" s="15">
        <f t="shared" si="2"/>
        <v>1880</v>
      </c>
      <c r="Q170" s="51" t="str">
        <f>IF(Tableau1[[#This Row],[Matricule]]&gt;1,IF(COUNTIF(Tableau1[DateMatricule],Tableau1[[#This Row],[DateMatricule]])&gt;1,"Doublon",""),"")</f>
        <v/>
      </c>
    </row>
    <row r="171" spans="1:17" x14ac:dyDescent="0.25">
      <c r="A171" s="11" t="str">
        <f>IF(Tableau1[[#This Row],[Date]]="","",VLOOKUP(Tableau1[[#This Row],[Semaine]],Listes!$A:$B,2,FALSE))</f>
        <v>Décembre</v>
      </c>
      <c r="B171" s="11">
        <f>IF(ISBLANK(Tableau1[[#This Row],[Date]]),"",INT((Tableau1[[#This Row],[Date]]-SUM(MOD(DATE(YEAR(Tableau1[[#This Row],[Date]]-MOD(Tableau1[[#This Row],[Date]]-2,7)+3),1,2),{1E+99;7})*{1;-1})+5)/7))</f>
        <v>49</v>
      </c>
      <c r="C171" s="11" t="e">
        <f>IF(ISBLANK(Tableau1[[#This Row],[Matricule]]),"",VLOOKUP(Tableau1[[#This Row],[Matricule]],#REF!,2,FALSE))</f>
        <v>#REF!</v>
      </c>
      <c r="D171" s="11" t="e">
        <f>IF(ISBLANK(Tableau1[[#This Row],[Matricule]]),"",VLOOKUP(Tableau1[[#This Row],[Matricule]],#REF!,3,FALSE))</f>
        <v>#REF!</v>
      </c>
      <c r="E171" s="11" t="str">
        <f>CONCATENATE(Tableau1[[#This Row],[Matricule]],Tableau1[[#This Row],[Date]])</f>
        <v>92520943074</v>
      </c>
      <c r="F171" s="25">
        <v>43074</v>
      </c>
      <c r="G171">
        <v>2</v>
      </c>
      <c r="H171">
        <v>1</v>
      </c>
      <c r="I171">
        <v>925209</v>
      </c>
      <c r="J171" s="8">
        <v>85</v>
      </c>
      <c r="K171" s="35">
        <f>IF(Tableau1[[#This Row],[Régimes récoltés]]&gt;0,1,0)</f>
        <v>1</v>
      </c>
      <c r="L171" s="15">
        <f>IF(Tableau1[[#This Row],[Régimes récoltés]]&gt;=60,1,0)</f>
        <v>1</v>
      </c>
      <c r="M171" s="15">
        <f>IF(Tableau1[[#This Row],[Régimes récoltés]]&gt;60,Tableau1[[#This Row],[Régimes récoltés]]-60,0)</f>
        <v>25</v>
      </c>
      <c r="N171" s="15">
        <f>IF(ISBLANK(Tableau1[[#This Row],[Date]]),"",+IF(Tableau1[[#This Row],[Régimes récoltés]]&lt;60,0,1000))</f>
        <v>1000</v>
      </c>
      <c r="O171" s="15">
        <f>IF(ISBLANK(Tableau1[[#This Row],[Date]]),"",IF(Tableau1[[#This Row],[Régimes récoltés]]&gt;60,(Tableau1[[#This Row],[Régimes récoltés]]-60)*40,0))</f>
        <v>1000</v>
      </c>
      <c r="P171" s="15">
        <f t="shared" si="2"/>
        <v>2000</v>
      </c>
      <c r="Q171" s="51" t="str">
        <f>IF(Tableau1[[#This Row],[Matricule]]&gt;1,IF(COUNTIF(Tableau1[DateMatricule],Tableau1[[#This Row],[DateMatricule]])&gt;1,"Doublon",""),"")</f>
        <v/>
      </c>
    </row>
    <row r="172" spans="1:17" x14ac:dyDescent="0.25">
      <c r="A172" s="11" t="str">
        <f>IF(Tableau1[[#This Row],[Date]]="","",VLOOKUP(Tableau1[[#This Row],[Semaine]],Listes!$A:$B,2,FALSE))</f>
        <v>Décembre</v>
      </c>
      <c r="B172" s="11">
        <f>IF(ISBLANK(Tableau1[[#This Row],[Date]]),"",INT((Tableau1[[#This Row],[Date]]-SUM(MOD(DATE(YEAR(Tableau1[[#This Row],[Date]]-MOD(Tableau1[[#This Row],[Date]]-2,7)+3),1,2),{1E+99;7})*{1;-1})+5)/7))</f>
        <v>49</v>
      </c>
      <c r="C172" s="11" t="e">
        <f>IF(ISBLANK(Tableau1[[#This Row],[Matricule]]),"",VLOOKUP(Tableau1[[#This Row],[Matricule]],#REF!,2,FALSE))</f>
        <v>#REF!</v>
      </c>
      <c r="D172" s="11" t="e">
        <f>IF(ISBLANK(Tableau1[[#This Row],[Matricule]]),"",VLOOKUP(Tableau1[[#This Row],[Matricule]],#REF!,3,FALSE))</f>
        <v>#REF!</v>
      </c>
      <c r="E172" s="11" t="str">
        <f>CONCATENATE(Tableau1[[#This Row],[Matricule]],Tableau1[[#This Row],[Date]])</f>
        <v>77541143074</v>
      </c>
      <c r="F172" s="25">
        <v>43074</v>
      </c>
      <c r="G172">
        <v>2</v>
      </c>
      <c r="H172">
        <v>1</v>
      </c>
      <c r="I172">
        <v>775411</v>
      </c>
      <c r="J172" s="8">
        <v>85</v>
      </c>
      <c r="K172" s="35">
        <f>IF(Tableau1[[#This Row],[Régimes récoltés]]&gt;0,1,0)</f>
        <v>1</v>
      </c>
      <c r="L172" s="15">
        <f>IF(Tableau1[[#This Row],[Régimes récoltés]]&gt;=60,1,0)</f>
        <v>1</v>
      </c>
      <c r="M172" s="15">
        <f>IF(Tableau1[[#This Row],[Régimes récoltés]]&gt;60,Tableau1[[#This Row],[Régimes récoltés]]-60,0)</f>
        <v>25</v>
      </c>
      <c r="N172" s="15">
        <f>IF(ISBLANK(Tableau1[[#This Row],[Date]]),"",+IF(Tableau1[[#This Row],[Régimes récoltés]]&lt;60,0,1000))</f>
        <v>1000</v>
      </c>
      <c r="O172" s="15">
        <f>IF(ISBLANK(Tableau1[[#This Row],[Date]]),"",IF(Tableau1[[#This Row],[Régimes récoltés]]&gt;60,(Tableau1[[#This Row],[Régimes récoltés]]-60)*40,0))</f>
        <v>1000</v>
      </c>
      <c r="P172" s="15">
        <f t="shared" si="2"/>
        <v>2000</v>
      </c>
      <c r="Q172" s="51" t="str">
        <f>IF(Tableau1[[#This Row],[Matricule]]&gt;1,IF(COUNTIF(Tableau1[DateMatricule],Tableau1[[#This Row],[DateMatricule]])&gt;1,"Doublon",""),"")</f>
        <v/>
      </c>
    </row>
    <row r="173" spans="1:17" x14ac:dyDescent="0.25">
      <c r="A173" s="11" t="str">
        <f>IF(Tableau1[[#This Row],[Date]]="","",VLOOKUP(Tableau1[[#This Row],[Semaine]],Listes!$A:$B,2,FALSE))</f>
        <v>Décembre</v>
      </c>
      <c r="B173" s="11">
        <f>IF(ISBLANK(Tableau1[[#This Row],[Date]]),"",INT((Tableau1[[#This Row],[Date]]-SUM(MOD(DATE(YEAR(Tableau1[[#This Row],[Date]]-MOD(Tableau1[[#This Row],[Date]]-2,7)+3),1,2),{1E+99;7})*{1;-1})+5)/7))</f>
        <v>49</v>
      </c>
      <c r="C173" s="11" t="e">
        <f>IF(ISBLANK(Tableau1[[#This Row],[Matricule]]),"",VLOOKUP(Tableau1[[#This Row],[Matricule]],#REF!,2,FALSE))</f>
        <v>#REF!</v>
      </c>
      <c r="D173" s="11" t="e">
        <f>IF(ISBLANK(Tableau1[[#This Row],[Matricule]]),"",VLOOKUP(Tableau1[[#This Row],[Matricule]],#REF!,3,FALSE))</f>
        <v>#REF!</v>
      </c>
      <c r="E173" s="11" t="str">
        <f>CONCATENATE(Tableau1[[#This Row],[Matricule]],Tableau1[[#This Row],[Date]])</f>
        <v>76077043074</v>
      </c>
      <c r="F173" s="25">
        <v>43074</v>
      </c>
      <c r="G173">
        <v>2</v>
      </c>
      <c r="H173">
        <v>2</v>
      </c>
      <c r="I173">
        <v>760770</v>
      </c>
      <c r="J173" s="8">
        <v>85</v>
      </c>
      <c r="K173" s="35">
        <f>IF(Tableau1[[#This Row],[Régimes récoltés]]&gt;0,1,0)</f>
        <v>1</v>
      </c>
      <c r="L173" s="15">
        <f>IF(Tableau1[[#This Row],[Régimes récoltés]]&gt;=60,1,0)</f>
        <v>1</v>
      </c>
      <c r="M173" s="15">
        <f>IF(Tableau1[[#This Row],[Régimes récoltés]]&gt;60,Tableau1[[#This Row],[Régimes récoltés]]-60,0)</f>
        <v>25</v>
      </c>
      <c r="N173" s="15">
        <f>IF(ISBLANK(Tableau1[[#This Row],[Date]]),"",+IF(Tableau1[[#This Row],[Régimes récoltés]]&lt;60,0,1000))</f>
        <v>1000</v>
      </c>
      <c r="O173" s="15">
        <f>IF(ISBLANK(Tableau1[[#This Row],[Date]]),"",IF(Tableau1[[#This Row],[Régimes récoltés]]&gt;60,(Tableau1[[#This Row],[Régimes récoltés]]-60)*40,0))</f>
        <v>1000</v>
      </c>
      <c r="P173" s="15">
        <f t="shared" si="2"/>
        <v>2000</v>
      </c>
      <c r="Q173" s="51" t="str">
        <f>IF(Tableau1[[#This Row],[Matricule]]&gt;1,IF(COUNTIF(Tableau1[DateMatricule],Tableau1[[#This Row],[DateMatricule]])&gt;1,"Doublon",""),"")</f>
        <v/>
      </c>
    </row>
    <row r="174" spans="1:17" x14ac:dyDescent="0.25">
      <c r="A174" s="11" t="str">
        <f>IF(Tableau1[[#This Row],[Date]]="","",VLOOKUP(Tableau1[[#This Row],[Semaine]],Listes!$A:$B,2,FALSE))</f>
        <v>Décembre</v>
      </c>
      <c r="B174" s="11">
        <f>IF(ISBLANK(Tableau1[[#This Row],[Date]]),"",INT((Tableau1[[#This Row],[Date]]-SUM(MOD(DATE(YEAR(Tableau1[[#This Row],[Date]]-MOD(Tableau1[[#This Row],[Date]]-2,7)+3),1,2),{1E+99;7})*{1;-1})+5)/7))</f>
        <v>49</v>
      </c>
      <c r="C174" s="11" t="e">
        <f>IF(ISBLANK(Tableau1[[#This Row],[Matricule]]),"",VLOOKUP(Tableau1[[#This Row],[Matricule]],#REF!,2,FALSE))</f>
        <v>#REF!</v>
      </c>
      <c r="D174" s="11" t="e">
        <f>IF(ISBLANK(Tableau1[[#This Row],[Matricule]]),"",VLOOKUP(Tableau1[[#This Row],[Matricule]],#REF!,3,FALSE))</f>
        <v>#REF!</v>
      </c>
      <c r="E174" s="11" t="str">
        <f>CONCATENATE(Tableau1[[#This Row],[Matricule]],Tableau1[[#This Row],[Date]])</f>
        <v>77541743074</v>
      </c>
      <c r="F174" s="25">
        <v>43074</v>
      </c>
      <c r="G174">
        <v>2</v>
      </c>
      <c r="H174">
        <v>2</v>
      </c>
      <c r="I174">
        <v>775417</v>
      </c>
      <c r="J174" s="8">
        <v>85</v>
      </c>
      <c r="K174" s="35">
        <f>IF(Tableau1[[#This Row],[Régimes récoltés]]&gt;0,1,0)</f>
        <v>1</v>
      </c>
      <c r="L174" s="15">
        <f>IF(Tableau1[[#This Row],[Régimes récoltés]]&gt;=60,1,0)</f>
        <v>1</v>
      </c>
      <c r="M174" s="15">
        <f>IF(Tableau1[[#This Row],[Régimes récoltés]]&gt;60,Tableau1[[#This Row],[Régimes récoltés]]-60,0)</f>
        <v>25</v>
      </c>
      <c r="N174" s="15">
        <f>IF(ISBLANK(Tableau1[[#This Row],[Date]]),"",+IF(Tableau1[[#This Row],[Régimes récoltés]]&lt;60,0,1000))</f>
        <v>1000</v>
      </c>
      <c r="O174" s="15">
        <f>IF(ISBLANK(Tableau1[[#This Row],[Date]]),"",IF(Tableau1[[#This Row],[Régimes récoltés]]&gt;60,(Tableau1[[#This Row],[Régimes récoltés]]-60)*40,0))</f>
        <v>1000</v>
      </c>
      <c r="P174" s="15">
        <f t="shared" si="2"/>
        <v>2000</v>
      </c>
      <c r="Q174" s="51" t="str">
        <f>IF(Tableau1[[#This Row],[Matricule]]&gt;1,IF(COUNTIF(Tableau1[DateMatricule],Tableau1[[#This Row],[DateMatricule]])&gt;1,"Doublon",""),"")</f>
        <v/>
      </c>
    </row>
    <row r="175" spans="1:17" x14ac:dyDescent="0.25">
      <c r="A175" s="11" t="str">
        <f>IF(Tableau1[[#This Row],[Date]]="","",VLOOKUP(Tableau1[[#This Row],[Semaine]],Listes!$A:$B,2,FALSE))</f>
        <v>Décembre</v>
      </c>
      <c r="B175" s="11">
        <f>IF(ISBLANK(Tableau1[[#This Row],[Date]]),"",INT((Tableau1[[#This Row],[Date]]-SUM(MOD(DATE(YEAR(Tableau1[[#This Row],[Date]]-MOD(Tableau1[[#This Row],[Date]]-2,7)+3),1,2),{1E+99;7})*{1;-1})+5)/7))</f>
        <v>49</v>
      </c>
      <c r="C175" s="11" t="e">
        <f>IF(ISBLANK(Tableau1[[#This Row],[Matricule]]),"",VLOOKUP(Tableau1[[#This Row],[Matricule]],#REF!,2,FALSE))</f>
        <v>#REF!</v>
      </c>
      <c r="D175" s="11" t="e">
        <f>IF(ISBLANK(Tableau1[[#This Row],[Matricule]]),"",VLOOKUP(Tableau1[[#This Row],[Matricule]],#REF!,3,FALSE))</f>
        <v>#REF!</v>
      </c>
      <c r="E175" s="11" t="str">
        <f>CONCATENATE(Tableau1[[#This Row],[Matricule]],Tableau1[[#This Row],[Date]])</f>
        <v>76077343074</v>
      </c>
      <c r="F175" s="25">
        <v>43074</v>
      </c>
      <c r="G175">
        <v>2</v>
      </c>
      <c r="H175">
        <v>3</v>
      </c>
      <c r="I175">
        <v>760773</v>
      </c>
      <c r="J175" s="8">
        <v>82</v>
      </c>
      <c r="K175" s="35">
        <f>IF(Tableau1[[#This Row],[Régimes récoltés]]&gt;0,1,0)</f>
        <v>1</v>
      </c>
      <c r="L175" s="15">
        <f>IF(Tableau1[[#This Row],[Régimes récoltés]]&gt;=60,1,0)</f>
        <v>1</v>
      </c>
      <c r="M175" s="15">
        <f>IF(Tableau1[[#This Row],[Régimes récoltés]]&gt;60,Tableau1[[#This Row],[Régimes récoltés]]-60,0)</f>
        <v>22</v>
      </c>
      <c r="N175" s="15">
        <f>IF(ISBLANK(Tableau1[[#This Row],[Date]]),"",+IF(Tableau1[[#This Row],[Régimes récoltés]]&lt;60,0,1000))</f>
        <v>1000</v>
      </c>
      <c r="O175" s="15">
        <f>IF(ISBLANK(Tableau1[[#This Row],[Date]]),"",IF(Tableau1[[#This Row],[Régimes récoltés]]&gt;60,(Tableau1[[#This Row],[Régimes récoltés]]-60)*40,0))</f>
        <v>880</v>
      </c>
      <c r="P175" s="15">
        <f t="shared" si="2"/>
        <v>1880</v>
      </c>
      <c r="Q175" s="51" t="str">
        <f>IF(Tableau1[[#This Row],[Matricule]]&gt;1,IF(COUNTIF(Tableau1[DateMatricule],Tableau1[[#This Row],[DateMatricule]])&gt;1,"Doublon",""),"")</f>
        <v/>
      </c>
    </row>
    <row r="176" spans="1:17" x14ac:dyDescent="0.25">
      <c r="A176" s="11" t="str">
        <f>IF(Tableau1[[#This Row],[Date]]="","",VLOOKUP(Tableau1[[#This Row],[Semaine]],Listes!$A:$B,2,FALSE))</f>
        <v>Décembre</v>
      </c>
      <c r="B176" s="11">
        <f>IF(ISBLANK(Tableau1[[#This Row],[Date]]),"",INT((Tableau1[[#This Row],[Date]]-SUM(MOD(DATE(YEAR(Tableau1[[#This Row],[Date]]-MOD(Tableau1[[#This Row],[Date]]-2,7)+3),1,2),{1E+99;7})*{1;-1})+5)/7))</f>
        <v>49</v>
      </c>
      <c r="C176" s="11" t="e">
        <f>IF(ISBLANK(Tableau1[[#This Row],[Matricule]]),"",VLOOKUP(Tableau1[[#This Row],[Matricule]],#REF!,2,FALSE))</f>
        <v>#REF!</v>
      </c>
      <c r="D176" s="11" t="e">
        <f>IF(ISBLANK(Tableau1[[#This Row],[Matricule]]),"",VLOOKUP(Tableau1[[#This Row],[Matricule]],#REF!,3,FALSE))</f>
        <v>#REF!</v>
      </c>
      <c r="E176" s="11" t="str">
        <f>CONCATENATE(Tableau1[[#This Row],[Matricule]],Tableau1[[#This Row],[Date]])</f>
        <v>82093143074</v>
      </c>
      <c r="F176" s="25">
        <v>43074</v>
      </c>
      <c r="G176">
        <v>2</v>
      </c>
      <c r="H176">
        <v>3</v>
      </c>
      <c r="I176">
        <v>820931</v>
      </c>
      <c r="J176" s="8">
        <v>82</v>
      </c>
      <c r="K176" s="35">
        <f>IF(Tableau1[[#This Row],[Régimes récoltés]]&gt;0,1,0)</f>
        <v>1</v>
      </c>
      <c r="L176" s="15">
        <f>IF(Tableau1[[#This Row],[Régimes récoltés]]&gt;=60,1,0)</f>
        <v>1</v>
      </c>
      <c r="M176" s="15">
        <f>IF(Tableau1[[#This Row],[Régimes récoltés]]&gt;60,Tableau1[[#This Row],[Régimes récoltés]]-60,0)</f>
        <v>22</v>
      </c>
      <c r="N176" s="15">
        <f>IF(ISBLANK(Tableau1[[#This Row],[Date]]),"",+IF(Tableau1[[#This Row],[Régimes récoltés]]&lt;60,0,1000))</f>
        <v>1000</v>
      </c>
      <c r="O176" s="15">
        <f>IF(ISBLANK(Tableau1[[#This Row],[Date]]),"",IF(Tableau1[[#This Row],[Régimes récoltés]]&gt;60,(Tableau1[[#This Row],[Régimes récoltés]]-60)*40,0))</f>
        <v>880</v>
      </c>
      <c r="P176" s="15">
        <f t="shared" si="2"/>
        <v>1880</v>
      </c>
      <c r="Q176" s="51" t="str">
        <f>IF(Tableau1[[#This Row],[Matricule]]&gt;1,IF(COUNTIF(Tableau1[DateMatricule],Tableau1[[#This Row],[DateMatricule]])&gt;1,"Doublon",""),"")</f>
        <v/>
      </c>
    </row>
    <row r="177" spans="1:17" x14ac:dyDescent="0.25">
      <c r="A177" s="11" t="str">
        <f>IF(Tableau1[[#This Row],[Date]]="","",VLOOKUP(Tableau1[[#This Row],[Semaine]],Listes!$A:$B,2,FALSE))</f>
        <v>Décembre</v>
      </c>
      <c r="B177" s="11">
        <f>IF(ISBLANK(Tableau1[[#This Row],[Date]]),"",INT((Tableau1[[#This Row],[Date]]-SUM(MOD(DATE(YEAR(Tableau1[[#This Row],[Date]]-MOD(Tableau1[[#This Row],[Date]]-2,7)+3),1,2),{1E+99;7})*{1;-1})+5)/7))</f>
        <v>49</v>
      </c>
      <c r="C177" s="11" t="e">
        <f>IF(ISBLANK(Tableau1[[#This Row],[Matricule]]),"",VLOOKUP(Tableau1[[#This Row],[Matricule]],#REF!,2,FALSE))</f>
        <v>#REF!</v>
      </c>
      <c r="D177" s="11" t="e">
        <f>IF(ISBLANK(Tableau1[[#This Row],[Matricule]]),"",VLOOKUP(Tableau1[[#This Row],[Matricule]],#REF!,3,FALSE))</f>
        <v>#REF!</v>
      </c>
      <c r="E177" s="11" t="str">
        <f>CONCATENATE(Tableau1[[#This Row],[Matricule]],Tableau1[[#This Row],[Date]])</f>
        <v>77520843075</v>
      </c>
      <c r="F177" s="3">
        <v>43075</v>
      </c>
      <c r="G177">
        <v>1</v>
      </c>
      <c r="H177">
        <v>1</v>
      </c>
      <c r="I177">
        <v>775208</v>
      </c>
      <c r="J177" s="8">
        <v>72</v>
      </c>
      <c r="K177" s="35">
        <f>IF(Tableau1[[#This Row],[Régimes récoltés]]&gt;0,1,0)</f>
        <v>1</v>
      </c>
      <c r="L177" s="15">
        <f>IF(Tableau1[[#This Row],[Régimes récoltés]]&gt;=60,1,0)</f>
        <v>1</v>
      </c>
      <c r="M177" s="15">
        <f>IF(Tableau1[[#This Row],[Régimes récoltés]]&gt;60,Tableau1[[#This Row],[Régimes récoltés]]-60,0)</f>
        <v>12</v>
      </c>
      <c r="N177" s="15">
        <f>IF(ISBLANK(Tableau1[[#This Row],[Date]]),"",+IF(Tableau1[[#This Row],[Régimes récoltés]]&lt;60,0,1000))</f>
        <v>1000</v>
      </c>
      <c r="O177" s="15">
        <f>IF(ISBLANK(Tableau1[[#This Row],[Date]]),"",IF(Tableau1[[#This Row],[Régimes récoltés]]&gt;60,(Tableau1[[#This Row],[Régimes récoltés]]-60)*40,0))</f>
        <v>480</v>
      </c>
      <c r="P177" s="15">
        <f t="shared" si="2"/>
        <v>1480</v>
      </c>
      <c r="Q177" s="51" t="str">
        <f>IF(Tableau1[[#This Row],[Matricule]]&gt;1,IF(COUNTIF(Tableau1[DateMatricule],Tableau1[[#This Row],[DateMatricule]])&gt;1,"Doublon",""),"")</f>
        <v/>
      </c>
    </row>
    <row r="178" spans="1:17" x14ac:dyDescent="0.25">
      <c r="A178" s="11" t="str">
        <f>IF(Tableau1[[#This Row],[Date]]="","",VLOOKUP(Tableau1[[#This Row],[Semaine]],Listes!$A:$B,2,FALSE))</f>
        <v>Décembre</v>
      </c>
      <c r="B178" s="11">
        <f>IF(ISBLANK(Tableau1[[#This Row],[Date]]),"",INT((Tableau1[[#This Row],[Date]]-SUM(MOD(DATE(YEAR(Tableau1[[#This Row],[Date]]-MOD(Tableau1[[#This Row],[Date]]-2,7)+3),1,2),{1E+99;7})*{1;-1})+5)/7))</f>
        <v>49</v>
      </c>
      <c r="C178" s="11" t="e">
        <f>IF(ISBLANK(Tableau1[[#This Row],[Matricule]]),"",VLOOKUP(Tableau1[[#This Row],[Matricule]],#REF!,2,FALSE))</f>
        <v>#REF!</v>
      </c>
      <c r="D178" s="11" t="e">
        <f>IF(ISBLANK(Tableau1[[#This Row],[Matricule]]),"",VLOOKUP(Tableau1[[#This Row],[Matricule]],#REF!,3,FALSE))</f>
        <v>#REF!</v>
      </c>
      <c r="E178" s="11" t="str">
        <f>CONCATENATE(Tableau1[[#This Row],[Matricule]],Tableau1[[#This Row],[Date]])</f>
        <v>92540843075</v>
      </c>
      <c r="F178" s="25">
        <v>43075</v>
      </c>
      <c r="G178">
        <v>1</v>
      </c>
      <c r="H178">
        <v>1</v>
      </c>
      <c r="I178">
        <v>925408</v>
      </c>
      <c r="J178" s="8">
        <v>72</v>
      </c>
      <c r="K178" s="35">
        <f>IF(Tableau1[[#This Row],[Régimes récoltés]]&gt;0,1,0)</f>
        <v>1</v>
      </c>
      <c r="L178" s="15">
        <f>IF(Tableau1[[#This Row],[Régimes récoltés]]&gt;=60,1,0)</f>
        <v>1</v>
      </c>
      <c r="M178" s="15">
        <f>IF(Tableau1[[#This Row],[Régimes récoltés]]&gt;60,Tableau1[[#This Row],[Régimes récoltés]]-60,0)</f>
        <v>12</v>
      </c>
      <c r="N178" s="15">
        <f>IF(ISBLANK(Tableau1[[#This Row],[Date]]),"",+IF(Tableau1[[#This Row],[Régimes récoltés]]&lt;60,0,1000))</f>
        <v>1000</v>
      </c>
      <c r="O178" s="15">
        <f>IF(ISBLANK(Tableau1[[#This Row],[Date]]),"",IF(Tableau1[[#This Row],[Régimes récoltés]]&gt;60,(Tableau1[[#This Row],[Régimes récoltés]]-60)*40,0))</f>
        <v>480</v>
      </c>
      <c r="P178" s="15">
        <f t="shared" si="2"/>
        <v>1480</v>
      </c>
      <c r="Q178" s="51" t="str">
        <f>IF(Tableau1[[#This Row],[Matricule]]&gt;1,IF(COUNTIF(Tableau1[DateMatricule],Tableau1[[#This Row],[DateMatricule]])&gt;1,"Doublon",""),"")</f>
        <v/>
      </c>
    </row>
    <row r="179" spans="1:17" x14ac:dyDescent="0.25">
      <c r="A179" s="11" t="str">
        <f>IF(Tableau1[[#This Row],[Date]]="","",VLOOKUP(Tableau1[[#This Row],[Semaine]],Listes!$A:$B,2,FALSE))</f>
        <v>Décembre</v>
      </c>
      <c r="B179" s="11">
        <f>IF(ISBLANK(Tableau1[[#This Row],[Date]]),"",INT((Tableau1[[#This Row],[Date]]-SUM(MOD(DATE(YEAR(Tableau1[[#This Row],[Date]]-MOD(Tableau1[[#This Row],[Date]]-2,7)+3),1,2),{1E+99;7})*{1;-1})+5)/7))</f>
        <v>49</v>
      </c>
      <c r="C179" s="11" t="e">
        <f>IF(ISBLANK(Tableau1[[#This Row],[Matricule]]),"",VLOOKUP(Tableau1[[#This Row],[Matricule]],#REF!,2,FALSE))</f>
        <v>#REF!</v>
      </c>
      <c r="D179" s="11" t="e">
        <f>IF(ISBLANK(Tableau1[[#This Row],[Matricule]]),"",VLOOKUP(Tableau1[[#This Row],[Matricule]],#REF!,3,FALSE))</f>
        <v>#REF!</v>
      </c>
      <c r="E179" s="11" t="str">
        <f>CONCATENATE(Tableau1[[#This Row],[Matricule]],Tableau1[[#This Row],[Date]])</f>
        <v>76062343075</v>
      </c>
      <c r="F179" s="25">
        <v>43075</v>
      </c>
      <c r="G179">
        <v>1</v>
      </c>
      <c r="H179">
        <v>2</v>
      </c>
      <c r="I179">
        <v>760623</v>
      </c>
      <c r="J179" s="8">
        <v>77</v>
      </c>
      <c r="K179" s="35">
        <f>IF(Tableau1[[#This Row],[Régimes récoltés]]&gt;0,1,0)</f>
        <v>1</v>
      </c>
      <c r="L179" s="15">
        <f>IF(Tableau1[[#This Row],[Régimes récoltés]]&gt;=60,1,0)</f>
        <v>1</v>
      </c>
      <c r="M179" s="15">
        <f>IF(Tableau1[[#This Row],[Régimes récoltés]]&gt;60,Tableau1[[#This Row],[Régimes récoltés]]-60,0)</f>
        <v>17</v>
      </c>
      <c r="N179" s="15">
        <f>IF(ISBLANK(Tableau1[[#This Row],[Date]]),"",+IF(Tableau1[[#This Row],[Régimes récoltés]]&lt;60,0,1000))</f>
        <v>1000</v>
      </c>
      <c r="O179" s="15">
        <f>IF(ISBLANK(Tableau1[[#This Row],[Date]]),"",IF(Tableau1[[#This Row],[Régimes récoltés]]&gt;60,(Tableau1[[#This Row],[Régimes récoltés]]-60)*40,0))</f>
        <v>680</v>
      </c>
      <c r="P179" s="15">
        <f t="shared" si="2"/>
        <v>1680</v>
      </c>
      <c r="Q179" s="51" t="str">
        <f>IF(Tableau1[[#This Row],[Matricule]]&gt;1,IF(COUNTIF(Tableau1[DateMatricule],Tableau1[[#This Row],[DateMatricule]])&gt;1,"Doublon",""),"")</f>
        <v/>
      </c>
    </row>
    <row r="180" spans="1:17" x14ac:dyDescent="0.25">
      <c r="A180" s="11" t="str">
        <f>IF(Tableau1[[#This Row],[Date]]="","",VLOOKUP(Tableau1[[#This Row],[Semaine]],Listes!$A:$B,2,FALSE))</f>
        <v>Décembre</v>
      </c>
      <c r="B180" s="11">
        <f>IF(ISBLANK(Tableau1[[#This Row],[Date]]),"",INT((Tableau1[[#This Row],[Date]]-SUM(MOD(DATE(YEAR(Tableau1[[#This Row],[Date]]-MOD(Tableau1[[#This Row],[Date]]-2,7)+3),1,2),{1E+99;7})*{1;-1})+5)/7))</f>
        <v>49</v>
      </c>
      <c r="C180" s="11" t="e">
        <f>IF(ISBLANK(Tableau1[[#This Row],[Matricule]]),"",VLOOKUP(Tableau1[[#This Row],[Matricule]],#REF!,2,FALSE))</f>
        <v>#REF!</v>
      </c>
      <c r="D180" s="11" t="e">
        <f>IF(ISBLANK(Tableau1[[#This Row],[Matricule]]),"",VLOOKUP(Tableau1[[#This Row],[Matricule]],#REF!,3,FALSE))</f>
        <v>#REF!</v>
      </c>
      <c r="E180" s="11" t="str">
        <f>CONCATENATE(Tableau1[[#This Row],[Matricule]],Tableau1[[#This Row],[Date]])</f>
        <v>70023843075</v>
      </c>
      <c r="F180" s="25">
        <v>43075</v>
      </c>
      <c r="G180">
        <v>1</v>
      </c>
      <c r="H180">
        <v>2</v>
      </c>
      <c r="I180">
        <v>700238</v>
      </c>
      <c r="J180" s="8">
        <v>77</v>
      </c>
      <c r="K180" s="35">
        <f>IF(Tableau1[[#This Row],[Régimes récoltés]]&gt;0,1,0)</f>
        <v>1</v>
      </c>
      <c r="L180" s="15">
        <f>IF(Tableau1[[#This Row],[Régimes récoltés]]&gt;=60,1,0)</f>
        <v>1</v>
      </c>
      <c r="M180" s="15">
        <f>IF(Tableau1[[#This Row],[Régimes récoltés]]&gt;60,Tableau1[[#This Row],[Régimes récoltés]]-60,0)</f>
        <v>17</v>
      </c>
      <c r="N180" s="15">
        <f>IF(ISBLANK(Tableau1[[#This Row],[Date]]),"",+IF(Tableau1[[#This Row],[Régimes récoltés]]&lt;60,0,1000))</f>
        <v>1000</v>
      </c>
      <c r="O180" s="15">
        <f>IF(ISBLANK(Tableau1[[#This Row],[Date]]),"",IF(Tableau1[[#This Row],[Régimes récoltés]]&gt;60,(Tableau1[[#This Row],[Régimes récoltés]]-60)*40,0))</f>
        <v>680</v>
      </c>
      <c r="P180" s="15">
        <f t="shared" si="2"/>
        <v>1680</v>
      </c>
      <c r="Q180" s="51" t="str">
        <f>IF(Tableau1[[#This Row],[Matricule]]&gt;1,IF(COUNTIF(Tableau1[DateMatricule],Tableau1[[#This Row],[DateMatricule]])&gt;1,"Doublon",""),"")</f>
        <v/>
      </c>
    </row>
    <row r="181" spans="1:17" x14ac:dyDescent="0.25">
      <c r="A181" s="11" t="str">
        <f>IF(Tableau1[[#This Row],[Date]]="","",VLOOKUP(Tableau1[[#This Row],[Semaine]],Listes!$A:$B,2,FALSE))</f>
        <v>Décembre</v>
      </c>
      <c r="B181" s="11">
        <f>IF(ISBLANK(Tableau1[[#This Row],[Date]]),"",INT((Tableau1[[#This Row],[Date]]-SUM(MOD(DATE(YEAR(Tableau1[[#This Row],[Date]]-MOD(Tableau1[[#This Row],[Date]]-2,7)+3),1,2),{1E+99;7})*{1;-1})+5)/7))</f>
        <v>49</v>
      </c>
      <c r="C181" s="11" t="e">
        <f>IF(ISBLANK(Tableau1[[#This Row],[Matricule]]),"",VLOOKUP(Tableau1[[#This Row],[Matricule]],#REF!,2,FALSE))</f>
        <v>#REF!</v>
      </c>
      <c r="D181" s="11" t="e">
        <f>IF(ISBLANK(Tableau1[[#This Row],[Matricule]]),"",VLOOKUP(Tableau1[[#This Row],[Matricule]],#REF!,3,FALSE))</f>
        <v>#REF!</v>
      </c>
      <c r="E181" s="11" t="str">
        <f>CONCATENATE(Tableau1[[#This Row],[Matricule]],Tableau1[[#This Row],[Date]])</f>
        <v>76100043075</v>
      </c>
      <c r="F181" s="25">
        <v>43075</v>
      </c>
      <c r="G181">
        <v>1</v>
      </c>
      <c r="H181">
        <v>3</v>
      </c>
      <c r="I181">
        <v>761000</v>
      </c>
      <c r="J181" s="8">
        <v>87</v>
      </c>
      <c r="K181" s="35">
        <f>IF(Tableau1[[#This Row],[Régimes récoltés]]&gt;0,1,0)</f>
        <v>1</v>
      </c>
      <c r="L181" s="15">
        <f>IF(Tableau1[[#This Row],[Régimes récoltés]]&gt;=60,1,0)</f>
        <v>1</v>
      </c>
      <c r="M181" s="15">
        <f>IF(Tableau1[[#This Row],[Régimes récoltés]]&gt;60,Tableau1[[#This Row],[Régimes récoltés]]-60,0)</f>
        <v>27</v>
      </c>
      <c r="N181" s="15">
        <f>IF(ISBLANK(Tableau1[[#This Row],[Date]]),"",+IF(Tableau1[[#This Row],[Régimes récoltés]]&lt;60,0,1000))</f>
        <v>1000</v>
      </c>
      <c r="O181" s="15">
        <f>IF(ISBLANK(Tableau1[[#This Row],[Date]]),"",IF(Tableau1[[#This Row],[Régimes récoltés]]&gt;60,(Tableau1[[#This Row],[Régimes récoltés]]-60)*40,0))</f>
        <v>1080</v>
      </c>
      <c r="P181" s="15">
        <f t="shared" si="2"/>
        <v>2080</v>
      </c>
      <c r="Q181" s="51" t="str">
        <f>IF(Tableau1[[#This Row],[Matricule]]&gt;1,IF(COUNTIF(Tableau1[DateMatricule],Tableau1[[#This Row],[DateMatricule]])&gt;1,"Doublon",""),"")</f>
        <v/>
      </c>
    </row>
    <row r="182" spans="1:17" x14ac:dyDescent="0.25">
      <c r="A182" s="11" t="str">
        <f>IF(Tableau1[[#This Row],[Date]]="","",VLOOKUP(Tableau1[[#This Row],[Semaine]],Listes!$A:$B,2,FALSE))</f>
        <v>Décembre</v>
      </c>
      <c r="B182" s="11">
        <f>IF(ISBLANK(Tableau1[[#This Row],[Date]]),"",INT((Tableau1[[#This Row],[Date]]-SUM(MOD(DATE(YEAR(Tableau1[[#This Row],[Date]]-MOD(Tableau1[[#This Row],[Date]]-2,7)+3),1,2),{1E+99;7})*{1;-1})+5)/7))</f>
        <v>49</v>
      </c>
      <c r="C182" s="11" t="e">
        <f>IF(ISBLANK(Tableau1[[#This Row],[Matricule]]),"",VLOOKUP(Tableau1[[#This Row],[Matricule]],#REF!,2,FALSE))</f>
        <v>#REF!</v>
      </c>
      <c r="D182" s="11" t="e">
        <f>IF(ISBLANK(Tableau1[[#This Row],[Matricule]]),"",VLOOKUP(Tableau1[[#This Row],[Matricule]],#REF!,3,FALSE))</f>
        <v>#REF!</v>
      </c>
      <c r="E182" s="11" t="str">
        <f>CONCATENATE(Tableau1[[#This Row],[Matricule]],Tableau1[[#This Row],[Date]])</f>
        <v>92570343075</v>
      </c>
      <c r="F182" s="25">
        <v>43075</v>
      </c>
      <c r="G182">
        <v>1</v>
      </c>
      <c r="H182">
        <v>3</v>
      </c>
      <c r="I182">
        <v>925703</v>
      </c>
      <c r="J182" s="8">
        <v>87</v>
      </c>
      <c r="K182" s="35">
        <f>IF(Tableau1[[#This Row],[Régimes récoltés]]&gt;0,1,0)</f>
        <v>1</v>
      </c>
      <c r="L182" s="15">
        <f>IF(Tableau1[[#This Row],[Régimes récoltés]]&gt;=60,1,0)</f>
        <v>1</v>
      </c>
      <c r="M182" s="15">
        <f>IF(Tableau1[[#This Row],[Régimes récoltés]]&gt;60,Tableau1[[#This Row],[Régimes récoltés]]-60,0)</f>
        <v>27</v>
      </c>
      <c r="N182" s="15">
        <f>IF(ISBLANK(Tableau1[[#This Row],[Date]]),"",+IF(Tableau1[[#This Row],[Régimes récoltés]]&lt;60,0,1000))</f>
        <v>1000</v>
      </c>
      <c r="O182" s="15">
        <f>IF(ISBLANK(Tableau1[[#This Row],[Date]]),"",IF(Tableau1[[#This Row],[Régimes récoltés]]&gt;60,(Tableau1[[#This Row],[Régimes récoltés]]-60)*40,0))</f>
        <v>1080</v>
      </c>
      <c r="P182" s="15">
        <f t="shared" si="2"/>
        <v>2080</v>
      </c>
      <c r="Q182" s="51" t="str">
        <f>IF(Tableau1[[#This Row],[Matricule]]&gt;1,IF(COUNTIF(Tableau1[DateMatricule],Tableau1[[#This Row],[DateMatricule]])&gt;1,"Doublon",""),"")</f>
        <v/>
      </c>
    </row>
    <row r="183" spans="1:17" x14ac:dyDescent="0.25">
      <c r="A183" s="11" t="str">
        <f>IF(Tableau1[[#This Row],[Date]]="","",VLOOKUP(Tableau1[[#This Row],[Semaine]],Listes!$A:$B,2,FALSE))</f>
        <v>Décembre</v>
      </c>
      <c r="B183" s="11">
        <f>IF(ISBLANK(Tableau1[[#This Row],[Date]]),"",INT((Tableau1[[#This Row],[Date]]-SUM(MOD(DATE(YEAR(Tableau1[[#This Row],[Date]]-MOD(Tableau1[[#This Row],[Date]]-2,7)+3),1,2),{1E+99;7})*{1;-1})+5)/7))</f>
        <v>49</v>
      </c>
      <c r="C183" s="11" t="e">
        <f>IF(ISBLANK(Tableau1[[#This Row],[Matricule]]),"",VLOOKUP(Tableau1[[#This Row],[Matricule]],#REF!,2,FALSE))</f>
        <v>#REF!</v>
      </c>
      <c r="D183" s="11" t="e">
        <f>IF(ISBLANK(Tableau1[[#This Row],[Matricule]]),"",VLOOKUP(Tableau1[[#This Row],[Matricule]],#REF!,3,FALSE))</f>
        <v>#REF!</v>
      </c>
      <c r="E183" s="11" t="str">
        <f>CONCATENATE(Tableau1[[#This Row],[Matricule]],Tableau1[[#This Row],[Date]])</f>
        <v>76044143075</v>
      </c>
      <c r="F183" s="25">
        <v>43075</v>
      </c>
      <c r="G183">
        <v>1</v>
      </c>
      <c r="H183">
        <v>4</v>
      </c>
      <c r="I183">
        <v>760441</v>
      </c>
      <c r="J183" s="8">
        <v>88</v>
      </c>
      <c r="K183" s="35">
        <f>IF(Tableau1[[#This Row],[Régimes récoltés]]&gt;0,1,0)</f>
        <v>1</v>
      </c>
      <c r="L183" s="15">
        <f>IF(Tableau1[[#This Row],[Régimes récoltés]]&gt;=60,1,0)</f>
        <v>1</v>
      </c>
      <c r="M183" s="15">
        <f>IF(Tableau1[[#This Row],[Régimes récoltés]]&gt;60,Tableau1[[#This Row],[Régimes récoltés]]-60,0)</f>
        <v>28</v>
      </c>
      <c r="N183" s="15">
        <f>IF(ISBLANK(Tableau1[[#This Row],[Date]]),"",+IF(Tableau1[[#This Row],[Régimes récoltés]]&lt;60,0,1000))</f>
        <v>1000</v>
      </c>
      <c r="O183" s="15">
        <f>IF(ISBLANK(Tableau1[[#This Row],[Date]]),"",IF(Tableau1[[#This Row],[Régimes récoltés]]&gt;60,(Tableau1[[#This Row],[Régimes récoltés]]-60)*40,0))</f>
        <v>1120</v>
      </c>
      <c r="P183" s="15">
        <f t="shared" si="2"/>
        <v>2120</v>
      </c>
      <c r="Q183" s="51" t="str">
        <f>IF(Tableau1[[#This Row],[Matricule]]&gt;1,IF(COUNTIF(Tableau1[DateMatricule],Tableau1[[#This Row],[DateMatricule]])&gt;1,"Doublon",""),"")</f>
        <v/>
      </c>
    </row>
    <row r="184" spans="1:17" x14ac:dyDescent="0.25">
      <c r="A184" s="11" t="str">
        <f>IF(Tableau1[[#This Row],[Date]]="","",VLOOKUP(Tableau1[[#This Row],[Semaine]],Listes!$A:$B,2,FALSE))</f>
        <v>Décembre</v>
      </c>
      <c r="B184" s="11">
        <f>IF(ISBLANK(Tableau1[[#This Row],[Date]]),"",INT((Tableau1[[#This Row],[Date]]-SUM(MOD(DATE(YEAR(Tableau1[[#This Row],[Date]]-MOD(Tableau1[[#This Row],[Date]]-2,7)+3),1,2),{1E+99;7})*{1;-1})+5)/7))</f>
        <v>49</v>
      </c>
      <c r="C184" s="11" t="e">
        <f>IF(ISBLANK(Tableau1[[#This Row],[Matricule]]),"",VLOOKUP(Tableau1[[#This Row],[Matricule]],#REF!,2,FALSE))</f>
        <v>#REF!</v>
      </c>
      <c r="D184" s="11" t="e">
        <f>IF(ISBLANK(Tableau1[[#This Row],[Matricule]]),"",VLOOKUP(Tableau1[[#This Row],[Matricule]],#REF!,3,FALSE))</f>
        <v>#REF!</v>
      </c>
      <c r="E184" s="11" t="str">
        <f>CONCATENATE(Tableau1[[#This Row],[Matricule]],Tableau1[[#This Row],[Date]])</f>
        <v>77541643075</v>
      </c>
      <c r="F184" s="25">
        <v>43075</v>
      </c>
      <c r="G184">
        <v>1</v>
      </c>
      <c r="H184">
        <v>4</v>
      </c>
      <c r="I184">
        <v>775416</v>
      </c>
      <c r="J184" s="8">
        <v>88</v>
      </c>
      <c r="K184" s="35">
        <f>IF(Tableau1[[#This Row],[Régimes récoltés]]&gt;0,1,0)</f>
        <v>1</v>
      </c>
      <c r="L184" s="15">
        <f>IF(Tableau1[[#This Row],[Régimes récoltés]]&gt;=60,1,0)</f>
        <v>1</v>
      </c>
      <c r="M184" s="15">
        <f>IF(Tableau1[[#This Row],[Régimes récoltés]]&gt;60,Tableau1[[#This Row],[Régimes récoltés]]-60,0)</f>
        <v>28</v>
      </c>
      <c r="N184" s="15">
        <f>IF(ISBLANK(Tableau1[[#This Row],[Date]]),"",+IF(Tableau1[[#This Row],[Régimes récoltés]]&lt;60,0,1000))</f>
        <v>1000</v>
      </c>
      <c r="O184" s="15">
        <f>IF(ISBLANK(Tableau1[[#This Row],[Date]]),"",IF(Tableau1[[#This Row],[Régimes récoltés]]&gt;60,(Tableau1[[#This Row],[Régimes récoltés]]-60)*40,0))</f>
        <v>1120</v>
      </c>
      <c r="P184" s="15">
        <f t="shared" si="2"/>
        <v>2120</v>
      </c>
      <c r="Q184" s="51" t="str">
        <f>IF(Tableau1[[#This Row],[Matricule]]&gt;1,IF(COUNTIF(Tableau1[DateMatricule],Tableau1[[#This Row],[DateMatricule]])&gt;1,"Doublon",""),"")</f>
        <v/>
      </c>
    </row>
    <row r="185" spans="1:17" x14ac:dyDescent="0.25">
      <c r="A185" s="11" t="str">
        <f>IF(Tableau1[[#This Row],[Date]]="","",VLOOKUP(Tableau1[[#This Row],[Semaine]],Listes!$A:$B,2,FALSE))</f>
        <v>Décembre</v>
      </c>
      <c r="B185" s="11">
        <f>IF(ISBLANK(Tableau1[[#This Row],[Date]]),"",INT((Tableau1[[#This Row],[Date]]-SUM(MOD(DATE(YEAR(Tableau1[[#This Row],[Date]]-MOD(Tableau1[[#This Row],[Date]]-2,7)+3),1,2),{1E+99;7})*{1;-1})+5)/7))</f>
        <v>49</v>
      </c>
      <c r="C185" s="11" t="e">
        <f>IF(ISBLANK(Tableau1[[#This Row],[Matricule]]),"",VLOOKUP(Tableau1[[#This Row],[Matricule]],#REF!,2,FALSE))</f>
        <v>#REF!</v>
      </c>
      <c r="D185" s="11" t="e">
        <f>IF(ISBLANK(Tableau1[[#This Row],[Matricule]]),"",VLOOKUP(Tableau1[[#This Row],[Matricule]],#REF!,3,FALSE))</f>
        <v>#REF!</v>
      </c>
      <c r="E185" s="11" t="str">
        <f>CONCATENATE(Tableau1[[#This Row],[Matricule]],Tableau1[[#This Row],[Date]])</f>
        <v>76077343075</v>
      </c>
      <c r="F185" s="25">
        <v>43075</v>
      </c>
      <c r="G185">
        <v>2</v>
      </c>
      <c r="H185">
        <v>1</v>
      </c>
      <c r="I185">
        <v>760773</v>
      </c>
      <c r="J185" s="8">
        <v>82</v>
      </c>
      <c r="K185" s="35">
        <f>IF(Tableau1[[#This Row],[Régimes récoltés]]&gt;0,1,0)</f>
        <v>1</v>
      </c>
      <c r="L185" s="15">
        <f>IF(Tableau1[[#This Row],[Régimes récoltés]]&gt;=60,1,0)</f>
        <v>1</v>
      </c>
      <c r="M185" s="15">
        <f>IF(Tableau1[[#This Row],[Régimes récoltés]]&gt;60,Tableau1[[#This Row],[Régimes récoltés]]-60,0)</f>
        <v>22</v>
      </c>
      <c r="N185" s="15">
        <f>IF(ISBLANK(Tableau1[[#This Row],[Date]]),"",+IF(Tableau1[[#This Row],[Régimes récoltés]]&lt;60,0,1000))</f>
        <v>1000</v>
      </c>
      <c r="O185" s="15">
        <f>IF(ISBLANK(Tableau1[[#This Row],[Date]]),"",IF(Tableau1[[#This Row],[Régimes récoltés]]&gt;60,(Tableau1[[#This Row],[Régimes récoltés]]-60)*40,0))</f>
        <v>880</v>
      </c>
      <c r="P185" s="15">
        <f t="shared" si="2"/>
        <v>1880</v>
      </c>
      <c r="Q185" s="51" t="str">
        <f>IF(Tableau1[[#This Row],[Matricule]]&gt;1,IF(COUNTIF(Tableau1[DateMatricule],Tableau1[[#This Row],[DateMatricule]])&gt;1,"Doublon",""),"")</f>
        <v/>
      </c>
    </row>
    <row r="186" spans="1:17" x14ac:dyDescent="0.25">
      <c r="A186" s="11" t="str">
        <f>IF(Tableau1[[#This Row],[Date]]="","",VLOOKUP(Tableau1[[#This Row],[Semaine]],Listes!$A:$B,2,FALSE))</f>
        <v>Décembre</v>
      </c>
      <c r="B186" s="11">
        <f>IF(ISBLANK(Tableau1[[#This Row],[Date]]),"",INT((Tableau1[[#This Row],[Date]]-SUM(MOD(DATE(YEAR(Tableau1[[#This Row],[Date]]-MOD(Tableau1[[#This Row],[Date]]-2,7)+3),1,2),{1E+99;7})*{1;-1})+5)/7))</f>
        <v>49</v>
      </c>
      <c r="C186" s="11" t="e">
        <f>IF(ISBLANK(Tableau1[[#This Row],[Matricule]]),"",VLOOKUP(Tableau1[[#This Row],[Matricule]],#REF!,2,FALSE))</f>
        <v>#REF!</v>
      </c>
      <c r="D186" s="11" t="e">
        <f>IF(ISBLANK(Tableau1[[#This Row],[Matricule]]),"",VLOOKUP(Tableau1[[#This Row],[Matricule]],#REF!,3,FALSE))</f>
        <v>#REF!</v>
      </c>
      <c r="E186" s="11" t="str">
        <f>CONCATENATE(Tableau1[[#This Row],[Matricule]],Tableau1[[#This Row],[Date]])</f>
        <v>77541143075</v>
      </c>
      <c r="F186" s="25">
        <v>43075</v>
      </c>
      <c r="G186">
        <v>2</v>
      </c>
      <c r="H186">
        <v>1</v>
      </c>
      <c r="I186">
        <v>775411</v>
      </c>
      <c r="J186" s="8">
        <v>82</v>
      </c>
      <c r="K186" s="35">
        <f>IF(Tableau1[[#This Row],[Régimes récoltés]]&gt;0,1,0)</f>
        <v>1</v>
      </c>
      <c r="L186" s="15">
        <f>IF(Tableau1[[#This Row],[Régimes récoltés]]&gt;=60,1,0)</f>
        <v>1</v>
      </c>
      <c r="M186" s="15">
        <f>IF(Tableau1[[#This Row],[Régimes récoltés]]&gt;60,Tableau1[[#This Row],[Régimes récoltés]]-60,0)</f>
        <v>22</v>
      </c>
      <c r="N186" s="15">
        <f>IF(ISBLANK(Tableau1[[#This Row],[Date]]),"",+IF(Tableau1[[#This Row],[Régimes récoltés]]&lt;60,0,1000))</f>
        <v>1000</v>
      </c>
      <c r="O186" s="15">
        <f>IF(ISBLANK(Tableau1[[#This Row],[Date]]),"",IF(Tableau1[[#This Row],[Régimes récoltés]]&gt;60,(Tableau1[[#This Row],[Régimes récoltés]]-60)*40,0))</f>
        <v>880</v>
      </c>
      <c r="P186" s="15">
        <f t="shared" si="2"/>
        <v>1880</v>
      </c>
      <c r="Q186" s="51" t="str">
        <f>IF(Tableau1[[#This Row],[Matricule]]&gt;1,IF(COUNTIF(Tableau1[DateMatricule],Tableau1[[#This Row],[DateMatricule]])&gt;1,"Doublon",""),"")</f>
        <v/>
      </c>
    </row>
    <row r="187" spans="1:17" x14ac:dyDescent="0.25">
      <c r="A187" s="11" t="str">
        <f>IF(Tableau1[[#This Row],[Date]]="","",VLOOKUP(Tableau1[[#This Row],[Semaine]],Listes!$A:$B,2,FALSE))</f>
        <v>Décembre</v>
      </c>
      <c r="B187" s="11">
        <f>IF(ISBLANK(Tableau1[[#This Row],[Date]]),"",INT((Tableau1[[#This Row],[Date]]-SUM(MOD(DATE(YEAR(Tableau1[[#This Row],[Date]]-MOD(Tableau1[[#This Row],[Date]]-2,7)+3),1,2),{1E+99;7})*{1;-1})+5)/7))</f>
        <v>49</v>
      </c>
      <c r="C187" s="11" t="e">
        <f>IF(ISBLANK(Tableau1[[#This Row],[Matricule]]),"",VLOOKUP(Tableau1[[#This Row],[Matricule]],#REF!,2,FALSE))</f>
        <v>#REF!</v>
      </c>
      <c r="D187" s="11" t="e">
        <f>IF(ISBLANK(Tableau1[[#This Row],[Matricule]]),"",VLOOKUP(Tableau1[[#This Row],[Matricule]],#REF!,3,FALSE))</f>
        <v>#REF!</v>
      </c>
      <c r="E187" s="11" t="str">
        <f>CONCATENATE(Tableau1[[#This Row],[Matricule]],Tableau1[[#This Row],[Date]])</f>
        <v>76077043075</v>
      </c>
      <c r="F187" s="25">
        <v>43075</v>
      </c>
      <c r="G187">
        <v>2</v>
      </c>
      <c r="H187">
        <v>2</v>
      </c>
      <c r="I187">
        <v>760770</v>
      </c>
      <c r="J187" s="8">
        <v>85</v>
      </c>
      <c r="K187" s="35">
        <f>IF(Tableau1[[#This Row],[Régimes récoltés]]&gt;0,1,0)</f>
        <v>1</v>
      </c>
      <c r="L187" s="15">
        <f>IF(Tableau1[[#This Row],[Régimes récoltés]]&gt;=60,1,0)</f>
        <v>1</v>
      </c>
      <c r="M187" s="15">
        <f>IF(Tableau1[[#This Row],[Régimes récoltés]]&gt;60,Tableau1[[#This Row],[Régimes récoltés]]-60,0)</f>
        <v>25</v>
      </c>
      <c r="N187" s="15">
        <f>IF(ISBLANK(Tableau1[[#This Row],[Date]]),"",+IF(Tableau1[[#This Row],[Régimes récoltés]]&lt;60,0,1000))</f>
        <v>1000</v>
      </c>
      <c r="O187" s="15">
        <f>IF(ISBLANK(Tableau1[[#This Row],[Date]]),"",IF(Tableau1[[#This Row],[Régimes récoltés]]&gt;60,(Tableau1[[#This Row],[Régimes récoltés]]-60)*40,0))</f>
        <v>1000</v>
      </c>
      <c r="P187" s="15">
        <f t="shared" si="2"/>
        <v>2000</v>
      </c>
      <c r="Q187" s="51" t="str">
        <f>IF(Tableau1[[#This Row],[Matricule]]&gt;1,IF(COUNTIF(Tableau1[DateMatricule],Tableau1[[#This Row],[DateMatricule]])&gt;1,"Doublon",""),"")</f>
        <v/>
      </c>
    </row>
    <row r="188" spans="1:17" x14ac:dyDescent="0.25">
      <c r="A188" s="11" t="str">
        <f>IF(Tableau1[[#This Row],[Date]]="","",VLOOKUP(Tableau1[[#This Row],[Semaine]],Listes!$A:$B,2,FALSE))</f>
        <v>Décembre</v>
      </c>
      <c r="B188" s="11">
        <f>IF(ISBLANK(Tableau1[[#This Row],[Date]]),"",INT((Tableau1[[#This Row],[Date]]-SUM(MOD(DATE(YEAR(Tableau1[[#This Row],[Date]]-MOD(Tableau1[[#This Row],[Date]]-2,7)+3),1,2),{1E+99;7})*{1;-1})+5)/7))</f>
        <v>49</v>
      </c>
      <c r="C188" s="11" t="e">
        <f>IF(ISBLANK(Tableau1[[#This Row],[Matricule]]),"",VLOOKUP(Tableau1[[#This Row],[Matricule]],#REF!,2,FALSE))</f>
        <v>#REF!</v>
      </c>
      <c r="D188" s="11" t="e">
        <f>IF(ISBLANK(Tableau1[[#This Row],[Matricule]]),"",VLOOKUP(Tableau1[[#This Row],[Matricule]],#REF!,3,FALSE))</f>
        <v>#REF!</v>
      </c>
      <c r="E188" s="11" t="str">
        <f>CONCATENATE(Tableau1[[#This Row],[Matricule]],Tableau1[[#This Row],[Date]])</f>
        <v>82093143075</v>
      </c>
      <c r="F188" s="25">
        <v>43075</v>
      </c>
      <c r="G188">
        <v>2</v>
      </c>
      <c r="H188">
        <v>2</v>
      </c>
      <c r="I188">
        <v>820931</v>
      </c>
      <c r="J188" s="8">
        <v>85</v>
      </c>
      <c r="K188" s="35">
        <f>IF(Tableau1[[#This Row],[Régimes récoltés]]&gt;0,1,0)</f>
        <v>1</v>
      </c>
      <c r="L188" s="15">
        <f>IF(Tableau1[[#This Row],[Régimes récoltés]]&gt;=60,1,0)</f>
        <v>1</v>
      </c>
      <c r="M188" s="15">
        <f>IF(Tableau1[[#This Row],[Régimes récoltés]]&gt;60,Tableau1[[#This Row],[Régimes récoltés]]-60,0)</f>
        <v>25</v>
      </c>
      <c r="N188" s="15">
        <f>IF(ISBLANK(Tableau1[[#This Row],[Date]]),"",+IF(Tableau1[[#This Row],[Régimes récoltés]]&lt;60,0,1000))</f>
        <v>1000</v>
      </c>
      <c r="O188" s="15">
        <f>IF(ISBLANK(Tableau1[[#This Row],[Date]]),"",IF(Tableau1[[#This Row],[Régimes récoltés]]&gt;60,(Tableau1[[#This Row],[Régimes récoltés]]-60)*40,0))</f>
        <v>1000</v>
      </c>
      <c r="P188" s="15">
        <f t="shared" si="2"/>
        <v>2000</v>
      </c>
      <c r="Q188" s="51" t="str">
        <f>IF(Tableau1[[#This Row],[Matricule]]&gt;1,IF(COUNTIF(Tableau1[DateMatricule],Tableau1[[#This Row],[DateMatricule]])&gt;1,"Doublon",""),"")</f>
        <v/>
      </c>
    </row>
    <row r="189" spans="1:17" x14ac:dyDescent="0.25">
      <c r="A189" s="11" t="str">
        <f>IF(Tableau1[[#This Row],[Date]]="","",VLOOKUP(Tableau1[[#This Row],[Semaine]],Listes!$A:$B,2,FALSE))</f>
        <v>Décembre</v>
      </c>
      <c r="B189" s="11">
        <f>IF(ISBLANK(Tableau1[[#This Row],[Date]]),"",INT((Tableau1[[#This Row],[Date]]-SUM(MOD(DATE(YEAR(Tableau1[[#This Row],[Date]]-MOD(Tableau1[[#This Row],[Date]]-2,7)+3),1,2),{1E+99;7})*{1;-1})+5)/7))</f>
        <v>49</v>
      </c>
      <c r="C189" s="11" t="e">
        <f>IF(ISBLANK(Tableau1[[#This Row],[Matricule]]),"",VLOOKUP(Tableau1[[#This Row],[Matricule]],#REF!,2,FALSE))</f>
        <v>#REF!</v>
      </c>
      <c r="D189" s="11" t="e">
        <f>IF(ISBLANK(Tableau1[[#This Row],[Matricule]]),"",VLOOKUP(Tableau1[[#This Row],[Matricule]],#REF!,3,FALSE))</f>
        <v>#REF!</v>
      </c>
      <c r="E189" s="11" t="str">
        <f>CONCATENATE(Tableau1[[#This Row],[Matricule]],Tableau1[[#This Row],[Date]])</f>
        <v>76100743075</v>
      </c>
      <c r="F189" s="25">
        <v>43075</v>
      </c>
      <c r="G189">
        <v>2</v>
      </c>
      <c r="H189">
        <v>3</v>
      </c>
      <c r="I189">
        <v>761007</v>
      </c>
      <c r="J189" s="8">
        <v>85</v>
      </c>
      <c r="K189" s="35">
        <f>IF(Tableau1[[#This Row],[Régimes récoltés]]&gt;0,1,0)</f>
        <v>1</v>
      </c>
      <c r="L189" s="15">
        <f>IF(Tableau1[[#This Row],[Régimes récoltés]]&gt;=60,1,0)</f>
        <v>1</v>
      </c>
      <c r="M189" s="15">
        <f>IF(Tableau1[[#This Row],[Régimes récoltés]]&gt;60,Tableau1[[#This Row],[Régimes récoltés]]-60,0)</f>
        <v>25</v>
      </c>
      <c r="N189" s="15">
        <f>IF(ISBLANK(Tableau1[[#This Row],[Date]]),"",+IF(Tableau1[[#This Row],[Régimes récoltés]]&lt;60,0,1000))</f>
        <v>1000</v>
      </c>
      <c r="O189" s="15">
        <f>IF(ISBLANK(Tableau1[[#This Row],[Date]]),"",IF(Tableau1[[#This Row],[Régimes récoltés]]&gt;60,(Tableau1[[#This Row],[Régimes récoltés]]-60)*40,0))</f>
        <v>1000</v>
      </c>
      <c r="P189" s="15">
        <f t="shared" si="2"/>
        <v>2000</v>
      </c>
      <c r="Q189" s="51" t="str">
        <f>IF(Tableau1[[#This Row],[Matricule]]&gt;1,IF(COUNTIF(Tableau1[DateMatricule],Tableau1[[#This Row],[DateMatricule]])&gt;1,"Doublon",""),"")</f>
        <v/>
      </c>
    </row>
    <row r="190" spans="1:17" x14ac:dyDescent="0.25">
      <c r="A190" s="11" t="str">
        <f>IF(Tableau1[[#This Row],[Date]]="","",VLOOKUP(Tableau1[[#This Row],[Semaine]],Listes!$A:$B,2,FALSE))</f>
        <v>Décembre</v>
      </c>
      <c r="B190" s="11">
        <f>IF(ISBLANK(Tableau1[[#This Row],[Date]]),"",INT((Tableau1[[#This Row],[Date]]-SUM(MOD(DATE(YEAR(Tableau1[[#This Row],[Date]]-MOD(Tableau1[[#This Row],[Date]]-2,7)+3),1,2),{1E+99;7})*{1;-1})+5)/7))</f>
        <v>49</v>
      </c>
      <c r="C190" s="11" t="e">
        <f>IF(ISBLANK(Tableau1[[#This Row],[Matricule]]),"",VLOOKUP(Tableau1[[#This Row],[Matricule]],#REF!,2,FALSE))</f>
        <v>#REF!</v>
      </c>
      <c r="D190" s="11" t="e">
        <f>IF(ISBLANK(Tableau1[[#This Row],[Matricule]]),"",VLOOKUP(Tableau1[[#This Row],[Matricule]],#REF!,3,FALSE))</f>
        <v>#REF!</v>
      </c>
      <c r="E190" s="11" t="str">
        <f>CONCATENATE(Tableau1[[#This Row],[Matricule]],Tableau1[[#This Row],[Date]])</f>
        <v>77541743075</v>
      </c>
      <c r="F190" s="25">
        <v>43075</v>
      </c>
      <c r="G190">
        <v>2</v>
      </c>
      <c r="H190">
        <v>3</v>
      </c>
      <c r="I190">
        <v>775417</v>
      </c>
      <c r="J190" s="8">
        <v>85</v>
      </c>
      <c r="K190" s="35">
        <f>IF(Tableau1[[#This Row],[Régimes récoltés]]&gt;0,1,0)</f>
        <v>1</v>
      </c>
      <c r="L190" s="15">
        <f>IF(Tableau1[[#This Row],[Régimes récoltés]]&gt;=60,1,0)</f>
        <v>1</v>
      </c>
      <c r="M190" s="15">
        <f>IF(Tableau1[[#This Row],[Régimes récoltés]]&gt;60,Tableau1[[#This Row],[Régimes récoltés]]-60,0)</f>
        <v>25</v>
      </c>
      <c r="N190" s="15">
        <f>IF(ISBLANK(Tableau1[[#This Row],[Date]]),"",+IF(Tableau1[[#This Row],[Régimes récoltés]]&lt;60,0,1000))</f>
        <v>1000</v>
      </c>
      <c r="O190" s="15">
        <f>IF(ISBLANK(Tableau1[[#This Row],[Date]]),"",IF(Tableau1[[#This Row],[Régimes récoltés]]&gt;60,(Tableau1[[#This Row],[Régimes récoltés]]-60)*40,0))</f>
        <v>1000</v>
      </c>
      <c r="P190" s="15">
        <f t="shared" si="2"/>
        <v>2000</v>
      </c>
      <c r="Q190" s="51" t="str">
        <f>IF(Tableau1[[#This Row],[Matricule]]&gt;1,IF(COUNTIF(Tableau1[DateMatricule],Tableau1[[#This Row],[DateMatricule]])&gt;1,"Doublon",""),"")</f>
        <v/>
      </c>
    </row>
    <row r="191" spans="1:17" x14ac:dyDescent="0.25">
      <c r="A191" s="11" t="str">
        <f>IF(Tableau1[[#This Row],[Date]]="","",VLOOKUP(Tableau1[[#This Row],[Semaine]],Listes!$A:$B,2,FALSE))</f>
        <v>Décembre</v>
      </c>
      <c r="B191" s="11">
        <f>IF(ISBLANK(Tableau1[[#This Row],[Date]]),"",INT((Tableau1[[#This Row],[Date]]-SUM(MOD(DATE(YEAR(Tableau1[[#This Row],[Date]]-MOD(Tableau1[[#This Row],[Date]]-2,7)+3),1,2),{1E+99;7})*{1;-1})+5)/7))</f>
        <v>49</v>
      </c>
      <c r="C191" s="11" t="e">
        <f>IF(ISBLANK(Tableau1[[#This Row],[Matricule]]),"",VLOOKUP(Tableau1[[#This Row],[Matricule]],#REF!,2,FALSE))</f>
        <v>#REF!</v>
      </c>
      <c r="D191" s="11" t="e">
        <f>IF(ISBLANK(Tableau1[[#This Row],[Matricule]]),"",VLOOKUP(Tableau1[[#This Row],[Matricule]],#REF!,3,FALSE))</f>
        <v>#REF!</v>
      </c>
      <c r="E191" s="11" t="str">
        <f>CONCATENATE(Tableau1[[#This Row],[Matricule]],Tableau1[[#This Row],[Date]])</f>
        <v>77520843076</v>
      </c>
      <c r="F191" s="3">
        <v>43076</v>
      </c>
      <c r="G191">
        <v>1</v>
      </c>
      <c r="H191">
        <v>1</v>
      </c>
      <c r="I191">
        <v>775208</v>
      </c>
      <c r="J191" s="8">
        <v>78</v>
      </c>
      <c r="K191" s="35">
        <f>IF(Tableau1[[#This Row],[Régimes récoltés]]&gt;0,1,0)</f>
        <v>1</v>
      </c>
      <c r="L191" s="15">
        <f>IF(Tableau1[[#This Row],[Régimes récoltés]]&gt;=60,1,0)</f>
        <v>1</v>
      </c>
      <c r="M191" s="15">
        <f>IF(Tableau1[[#This Row],[Régimes récoltés]]&gt;60,Tableau1[[#This Row],[Régimes récoltés]]-60,0)</f>
        <v>18</v>
      </c>
      <c r="N191" s="15">
        <f>IF(ISBLANK(Tableau1[[#This Row],[Date]]),"",+IF(Tableau1[[#This Row],[Régimes récoltés]]&lt;60,0,1000))</f>
        <v>1000</v>
      </c>
      <c r="O191" s="15">
        <f>IF(ISBLANK(Tableau1[[#This Row],[Date]]),"",IF(Tableau1[[#This Row],[Régimes récoltés]]&gt;60,(Tableau1[[#This Row],[Régimes récoltés]]-60)*40,0))</f>
        <v>720</v>
      </c>
      <c r="P191" s="15">
        <f t="shared" si="2"/>
        <v>1720</v>
      </c>
      <c r="Q191" s="51" t="str">
        <f>IF(Tableau1[[#This Row],[Matricule]]&gt;1,IF(COUNTIF(Tableau1[DateMatricule],Tableau1[[#This Row],[DateMatricule]])&gt;1,"Doublon",""),"")</f>
        <v/>
      </c>
    </row>
    <row r="192" spans="1:17" x14ac:dyDescent="0.25">
      <c r="A192" s="11" t="str">
        <f>IF(Tableau1[[#This Row],[Date]]="","",VLOOKUP(Tableau1[[#This Row],[Semaine]],Listes!$A:$B,2,FALSE))</f>
        <v>Décembre</v>
      </c>
      <c r="B192" s="11">
        <f>IF(ISBLANK(Tableau1[[#This Row],[Date]]),"",INT((Tableau1[[#This Row],[Date]]-SUM(MOD(DATE(YEAR(Tableau1[[#This Row],[Date]]-MOD(Tableau1[[#This Row],[Date]]-2,7)+3),1,2),{1E+99;7})*{1;-1})+5)/7))</f>
        <v>49</v>
      </c>
      <c r="C192" s="11" t="e">
        <f>IF(ISBLANK(Tableau1[[#This Row],[Matricule]]),"",VLOOKUP(Tableau1[[#This Row],[Matricule]],#REF!,2,FALSE))</f>
        <v>#REF!</v>
      </c>
      <c r="D192" s="11" t="e">
        <f>IF(ISBLANK(Tableau1[[#This Row],[Matricule]]),"",VLOOKUP(Tableau1[[#This Row],[Matricule]],#REF!,3,FALSE))</f>
        <v>#REF!</v>
      </c>
      <c r="E192" s="11" t="str">
        <f>CONCATENATE(Tableau1[[#This Row],[Matricule]],Tableau1[[#This Row],[Date]])</f>
        <v>92540843076</v>
      </c>
      <c r="F192" s="25">
        <v>43076</v>
      </c>
      <c r="G192">
        <v>1</v>
      </c>
      <c r="H192">
        <v>1</v>
      </c>
      <c r="I192">
        <v>925408</v>
      </c>
      <c r="J192" s="8">
        <v>78</v>
      </c>
      <c r="K192" s="35">
        <f>IF(Tableau1[[#This Row],[Régimes récoltés]]&gt;0,1,0)</f>
        <v>1</v>
      </c>
      <c r="L192" s="15">
        <f>IF(Tableau1[[#This Row],[Régimes récoltés]]&gt;=60,1,0)</f>
        <v>1</v>
      </c>
      <c r="M192" s="15">
        <f>IF(Tableau1[[#This Row],[Régimes récoltés]]&gt;60,Tableau1[[#This Row],[Régimes récoltés]]-60,0)</f>
        <v>18</v>
      </c>
      <c r="N192" s="15">
        <f>IF(ISBLANK(Tableau1[[#This Row],[Date]]),"",+IF(Tableau1[[#This Row],[Régimes récoltés]]&lt;60,0,1000))</f>
        <v>1000</v>
      </c>
      <c r="O192" s="15">
        <f>IF(ISBLANK(Tableau1[[#This Row],[Date]]),"",IF(Tableau1[[#This Row],[Régimes récoltés]]&gt;60,(Tableau1[[#This Row],[Régimes récoltés]]-60)*40,0))</f>
        <v>720</v>
      </c>
      <c r="P192" s="15">
        <f t="shared" si="2"/>
        <v>1720</v>
      </c>
      <c r="Q192" s="51" t="str">
        <f>IF(Tableau1[[#This Row],[Matricule]]&gt;1,IF(COUNTIF(Tableau1[DateMatricule],Tableau1[[#This Row],[DateMatricule]])&gt;1,"Doublon",""),"")</f>
        <v/>
      </c>
    </row>
    <row r="193" spans="1:17" x14ac:dyDescent="0.25">
      <c r="A193" s="11" t="str">
        <f>IF(Tableau1[[#This Row],[Date]]="","",VLOOKUP(Tableau1[[#This Row],[Semaine]],Listes!$A:$B,2,FALSE))</f>
        <v>Décembre</v>
      </c>
      <c r="B193" s="11">
        <f>IF(ISBLANK(Tableau1[[#This Row],[Date]]),"",INT((Tableau1[[#This Row],[Date]]-SUM(MOD(DATE(YEAR(Tableau1[[#This Row],[Date]]-MOD(Tableau1[[#This Row],[Date]]-2,7)+3),1,2),{1E+99;7})*{1;-1})+5)/7))</f>
        <v>49</v>
      </c>
      <c r="C193" s="11" t="e">
        <f>IF(ISBLANK(Tableau1[[#This Row],[Matricule]]),"",VLOOKUP(Tableau1[[#This Row],[Matricule]],#REF!,2,FALSE))</f>
        <v>#REF!</v>
      </c>
      <c r="D193" s="11" t="e">
        <f>IF(ISBLANK(Tableau1[[#This Row],[Matricule]]),"",VLOOKUP(Tableau1[[#This Row],[Matricule]],#REF!,3,FALSE))</f>
        <v>#REF!</v>
      </c>
      <c r="E193" s="11" t="str">
        <f>CONCATENATE(Tableau1[[#This Row],[Matricule]],Tableau1[[#This Row],[Date]])</f>
        <v>76062343076</v>
      </c>
      <c r="F193" s="25">
        <v>43076</v>
      </c>
      <c r="G193">
        <v>1</v>
      </c>
      <c r="H193">
        <v>2</v>
      </c>
      <c r="I193">
        <v>760623</v>
      </c>
      <c r="J193" s="8">
        <v>75</v>
      </c>
      <c r="K193" s="35">
        <f>IF(Tableau1[[#This Row],[Régimes récoltés]]&gt;0,1,0)</f>
        <v>1</v>
      </c>
      <c r="L193" s="15">
        <f>IF(Tableau1[[#This Row],[Régimes récoltés]]&gt;=60,1,0)</f>
        <v>1</v>
      </c>
      <c r="M193" s="15">
        <f>IF(Tableau1[[#This Row],[Régimes récoltés]]&gt;60,Tableau1[[#This Row],[Régimes récoltés]]-60,0)</f>
        <v>15</v>
      </c>
      <c r="N193" s="15">
        <f>IF(ISBLANK(Tableau1[[#This Row],[Date]]),"",+IF(Tableau1[[#This Row],[Régimes récoltés]]&lt;60,0,1000))</f>
        <v>1000</v>
      </c>
      <c r="O193" s="15">
        <f>IF(ISBLANK(Tableau1[[#This Row],[Date]]),"",IF(Tableau1[[#This Row],[Régimes récoltés]]&gt;60,(Tableau1[[#This Row],[Régimes récoltés]]-60)*40,0))</f>
        <v>600</v>
      </c>
      <c r="P193" s="15">
        <f t="shared" si="2"/>
        <v>1600</v>
      </c>
      <c r="Q193" s="51" t="str">
        <f>IF(Tableau1[[#This Row],[Matricule]]&gt;1,IF(COUNTIF(Tableau1[DateMatricule],Tableau1[[#This Row],[DateMatricule]])&gt;1,"Doublon",""),"")</f>
        <v/>
      </c>
    </row>
    <row r="194" spans="1:17" x14ac:dyDescent="0.25">
      <c r="A194" s="11" t="str">
        <f>IF(Tableau1[[#This Row],[Date]]="","",VLOOKUP(Tableau1[[#This Row],[Semaine]],Listes!$A:$B,2,FALSE))</f>
        <v>Décembre</v>
      </c>
      <c r="B194" s="11">
        <f>IF(ISBLANK(Tableau1[[#This Row],[Date]]),"",INT((Tableau1[[#This Row],[Date]]-SUM(MOD(DATE(YEAR(Tableau1[[#This Row],[Date]]-MOD(Tableau1[[#This Row],[Date]]-2,7)+3),1,2),{1E+99;7})*{1;-1})+5)/7))</f>
        <v>49</v>
      </c>
      <c r="C194" s="11" t="e">
        <f>IF(ISBLANK(Tableau1[[#This Row],[Matricule]]),"",VLOOKUP(Tableau1[[#This Row],[Matricule]],#REF!,2,FALSE))</f>
        <v>#REF!</v>
      </c>
      <c r="D194" s="11" t="e">
        <f>IF(ISBLANK(Tableau1[[#This Row],[Matricule]]),"",VLOOKUP(Tableau1[[#This Row],[Matricule]],#REF!,3,FALSE))</f>
        <v>#REF!</v>
      </c>
      <c r="E194" s="11" t="str">
        <f>CONCATENATE(Tableau1[[#This Row],[Matricule]],Tableau1[[#This Row],[Date]])</f>
        <v>70023843076</v>
      </c>
      <c r="F194" s="25">
        <v>43076</v>
      </c>
      <c r="G194">
        <v>1</v>
      </c>
      <c r="H194">
        <v>2</v>
      </c>
      <c r="I194">
        <v>700238</v>
      </c>
      <c r="J194" s="8">
        <v>75</v>
      </c>
      <c r="K194" s="35">
        <f>IF(Tableau1[[#This Row],[Régimes récoltés]]&gt;0,1,0)</f>
        <v>1</v>
      </c>
      <c r="L194" s="15">
        <f>IF(Tableau1[[#This Row],[Régimes récoltés]]&gt;=60,1,0)</f>
        <v>1</v>
      </c>
      <c r="M194" s="15">
        <f>IF(Tableau1[[#This Row],[Régimes récoltés]]&gt;60,Tableau1[[#This Row],[Régimes récoltés]]-60,0)</f>
        <v>15</v>
      </c>
      <c r="N194" s="15">
        <f>IF(ISBLANK(Tableau1[[#This Row],[Date]]),"",+IF(Tableau1[[#This Row],[Régimes récoltés]]&lt;60,0,1000))</f>
        <v>1000</v>
      </c>
      <c r="O194" s="15">
        <f>IF(ISBLANK(Tableau1[[#This Row],[Date]]),"",IF(Tableau1[[#This Row],[Régimes récoltés]]&gt;60,(Tableau1[[#This Row],[Régimes récoltés]]-60)*40,0))</f>
        <v>600</v>
      </c>
      <c r="P194" s="15">
        <f t="shared" si="2"/>
        <v>1600</v>
      </c>
      <c r="Q194" s="51" t="str">
        <f>IF(Tableau1[[#This Row],[Matricule]]&gt;1,IF(COUNTIF(Tableau1[DateMatricule],Tableau1[[#This Row],[DateMatricule]])&gt;1,"Doublon",""),"")</f>
        <v/>
      </c>
    </row>
    <row r="195" spans="1:17" x14ac:dyDescent="0.25">
      <c r="A195" s="11" t="str">
        <f>IF(Tableau1[[#This Row],[Date]]="","",VLOOKUP(Tableau1[[#This Row],[Semaine]],Listes!$A:$B,2,FALSE))</f>
        <v>Décembre</v>
      </c>
      <c r="B195" s="11">
        <f>IF(ISBLANK(Tableau1[[#This Row],[Date]]),"",INT((Tableau1[[#This Row],[Date]]-SUM(MOD(DATE(YEAR(Tableau1[[#This Row],[Date]]-MOD(Tableau1[[#This Row],[Date]]-2,7)+3),1,2),{1E+99;7})*{1;-1})+5)/7))</f>
        <v>49</v>
      </c>
      <c r="C195" s="11" t="e">
        <f>IF(ISBLANK(Tableau1[[#This Row],[Matricule]]),"",VLOOKUP(Tableau1[[#This Row],[Matricule]],#REF!,2,FALSE))</f>
        <v>#REF!</v>
      </c>
      <c r="D195" s="11" t="e">
        <f>IF(ISBLANK(Tableau1[[#This Row],[Matricule]]),"",VLOOKUP(Tableau1[[#This Row],[Matricule]],#REF!,3,FALSE))</f>
        <v>#REF!</v>
      </c>
      <c r="E195" s="11" t="str">
        <f>CONCATENATE(Tableau1[[#This Row],[Matricule]],Tableau1[[#This Row],[Date]])</f>
        <v>76100043076</v>
      </c>
      <c r="F195" s="25">
        <v>43076</v>
      </c>
      <c r="G195">
        <v>1</v>
      </c>
      <c r="H195">
        <v>3</v>
      </c>
      <c r="I195">
        <v>761000</v>
      </c>
      <c r="J195" s="8">
        <v>60</v>
      </c>
      <c r="K195" s="35">
        <f>IF(Tableau1[[#This Row],[Régimes récoltés]]&gt;0,1,0)</f>
        <v>1</v>
      </c>
      <c r="L195" s="15">
        <f>IF(Tableau1[[#This Row],[Régimes récoltés]]&gt;=60,1,0)</f>
        <v>1</v>
      </c>
      <c r="M195" s="15">
        <f>IF(Tableau1[[#This Row],[Régimes récoltés]]&gt;60,Tableau1[[#This Row],[Régimes récoltés]]-60,0)</f>
        <v>0</v>
      </c>
      <c r="N195" s="15">
        <f>IF(ISBLANK(Tableau1[[#This Row],[Date]]),"",+IF(Tableau1[[#This Row],[Régimes récoltés]]&lt;60,0,1000))</f>
        <v>1000</v>
      </c>
      <c r="O195" s="15">
        <f>IF(ISBLANK(Tableau1[[#This Row],[Date]]),"",IF(Tableau1[[#This Row],[Régimes récoltés]]&gt;60,(Tableau1[[#This Row],[Régimes récoltés]]-60)*40,0))</f>
        <v>0</v>
      </c>
      <c r="P195" s="15">
        <f t="shared" ref="P195:P258" si="3">IF(ISERROR(N195+O195),"",N195+O195)</f>
        <v>1000</v>
      </c>
      <c r="Q195" s="51" t="str">
        <f>IF(Tableau1[[#This Row],[Matricule]]&gt;1,IF(COUNTIF(Tableau1[DateMatricule],Tableau1[[#This Row],[DateMatricule]])&gt;1,"Doublon",""),"")</f>
        <v/>
      </c>
    </row>
    <row r="196" spans="1:17" x14ac:dyDescent="0.25">
      <c r="A196" s="11" t="str">
        <f>IF(Tableau1[[#This Row],[Date]]="","",VLOOKUP(Tableau1[[#This Row],[Semaine]],Listes!$A:$B,2,FALSE))</f>
        <v>Décembre</v>
      </c>
      <c r="B196" s="11">
        <f>IF(ISBLANK(Tableau1[[#This Row],[Date]]),"",INT((Tableau1[[#This Row],[Date]]-SUM(MOD(DATE(YEAR(Tableau1[[#This Row],[Date]]-MOD(Tableau1[[#This Row],[Date]]-2,7)+3),1,2),{1E+99;7})*{1;-1})+5)/7))</f>
        <v>49</v>
      </c>
      <c r="C196" s="11" t="e">
        <f>IF(ISBLANK(Tableau1[[#This Row],[Matricule]]),"",VLOOKUP(Tableau1[[#This Row],[Matricule]],#REF!,2,FALSE))</f>
        <v>#REF!</v>
      </c>
      <c r="D196" s="11" t="e">
        <f>IF(ISBLANK(Tableau1[[#This Row],[Matricule]]),"",VLOOKUP(Tableau1[[#This Row],[Matricule]],#REF!,3,FALSE))</f>
        <v>#REF!</v>
      </c>
      <c r="E196" s="11" t="str">
        <f>CONCATENATE(Tableau1[[#This Row],[Matricule]],Tableau1[[#This Row],[Date]])</f>
        <v>92570343076</v>
      </c>
      <c r="F196" s="25">
        <v>43076</v>
      </c>
      <c r="G196">
        <v>1</v>
      </c>
      <c r="H196">
        <v>3</v>
      </c>
      <c r="I196">
        <v>925703</v>
      </c>
      <c r="J196" s="8">
        <v>60</v>
      </c>
      <c r="K196" s="35">
        <f>IF(Tableau1[[#This Row],[Régimes récoltés]]&gt;0,1,0)</f>
        <v>1</v>
      </c>
      <c r="L196" s="15">
        <f>IF(Tableau1[[#This Row],[Régimes récoltés]]&gt;=60,1,0)</f>
        <v>1</v>
      </c>
      <c r="M196" s="15">
        <f>IF(Tableau1[[#This Row],[Régimes récoltés]]&gt;60,Tableau1[[#This Row],[Régimes récoltés]]-60,0)</f>
        <v>0</v>
      </c>
      <c r="N196" s="15">
        <f>IF(ISBLANK(Tableau1[[#This Row],[Date]]),"",+IF(Tableau1[[#This Row],[Régimes récoltés]]&lt;60,0,1000))</f>
        <v>1000</v>
      </c>
      <c r="O196" s="15">
        <f>IF(ISBLANK(Tableau1[[#This Row],[Date]]),"",IF(Tableau1[[#This Row],[Régimes récoltés]]&gt;60,(Tableau1[[#This Row],[Régimes récoltés]]-60)*40,0))</f>
        <v>0</v>
      </c>
      <c r="P196" s="15">
        <f t="shared" si="3"/>
        <v>1000</v>
      </c>
      <c r="Q196" s="51" t="str">
        <f>IF(Tableau1[[#This Row],[Matricule]]&gt;1,IF(COUNTIF(Tableau1[DateMatricule],Tableau1[[#This Row],[DateMatricule]])&gt;1,"Doublon",""),"")</f>
        <v/>
      </c>
    </row>
    <row r="197" spans="1:17" x14ac:dyDescent="0.25">
      <c r="A197" s="11" t="str">
        <f>IF(Tableau1[[#This Row],[Date]]="","",VLOOKUP(Tableau1[[#This Row],[Semaine]],Listes!$A:$B,2,FALSE))</f>
        <v>Décembre</v>
      </c>
      <c r="B197" s="11">
        <f>IF(ISBLANK(Tableau1[[#This Row],[Date]]),"",INT((Tableau1[[#This Row],[Date]]-SUM(MOD(DATE(YEAR(Tableau1[[#This Row],[Date]]-MOD(Tableau1[[#This Row],[Date]]-2,7)+3),1,2),{1E+99;7})*{1;-1})+5)/7))</f>
        <v>49</v>
      </c>
      <c r="C197" s="11" t="e">
        <f>IF(ISBLANK(Tableau1[[#This Row],[Matricule]]),"",VLOOKUP(Tableau1[[#This Row],[Matricule]],#REF!,2,FALSE))</f>
        <v>#REF!</v>
      </c>
      <c r="D197" s="11" t="e">
        <f>IF(ISBLANK(Tableau1[[#This Row],[Matricule]]),"",VLOOKUP(Tableau1[[#This Row],[Matricule]],#REF!,3,FALSE))</f>
        <v>#REF!</v>
      </c>
      <c r="E197" s="11" t="str">
        <f>CONCATENATE(Tableau1[[#This Row],[Matricule]],Tableau1[[#This Row],[Date]])</f>
        <v>76044143076</v>
      </c>
      <c r="F197" s="25">
        <v>43076</v>
      </c>
      <c r="G197">
        <v>1</v>
      </c>
      <c r="H197">
        <v>4</v>
      </c>
      <c r="I197">
        <v>760441</v>
      </c>
      <c r="J197" s="8">
        <v>75</v>
      </c>
      <c r="K197" s="35">
        <f>IF(Tableau1[[#This Row],[Régimes récoltés]]&gt;0,1,0)</f>
        <v>1</v>
      </c>
      <c r="L197" s="15">
        <f>IF(Tableau1[[#This Row],[Régimes récoltés]]&gt;=60,1,0)</f>
        <v>1</v>
      </c>
      <c r="M197" s="15">
        <f>IF(Tableau1[[#This Row],[Régimes récoltés]]&gt;60,Tableau1[[#This Row],[Régimes récoltés]]-60,0)</f>
        <v>15</v>
      </c>
      <c r="N197" s="15">
        <f>IF(ISBLANK(Tableau1[[#This Row],[Date]]),"",+IF(Tableau1[[#This Row],[Régimes récoltés]]&lt;60,0,1000))</f>
        <v>1000</v>
      </c>
      <c r="O197" s="15">
        <f>IF(ISBLANK(Tableau1[[#This Row],[Date]]),"",IF(Tableau1[[#This Row],[Régimes récoltés]]&gt;60,(Tableau1[[#This Row],[Régimes récoltés]]-60)*40,0))</f>
        <v>600</v>
      </c>
      <c r="P197" s="15">
        <f t="shared" si="3"/>
        <v>1600</v>
      </c>
      <c r="Q197" s="51" t="str">
        <f>IF(Tableau1[[#This Row],[Matricule]]&gt;1,IF(COUNTIF(Tableau1[DateMatricule],Tableau1[[#This Row],[DateMatricule]])&gt;1,"Doublon",""),"")</f>
        <v/>
      </c>
    </row>
    <row r="198" spans="1:17" x14ac:dyDescent="0.25">
      <c r="A198" s="11" t="str">
        <f>IF(Tableau1[[#This Row],[Date]]="","",VLOOKUP(Tableau1[[#This Row],[Semaine]],Listes!$A:$B,2,FALSE))</f>
        <v>Décembre</v>
      </c>
      <c r="B198" s="11">
        <f>IF(ISBLANK(Tableau1[[#This Row],[Date]]),"",INT((Tableau1[[#This Row],[Date]]-SUM(MOD(DATE(YEAR(Tableau1[[#This Row],[Date]]-MOD(Tableau1[[#This Row],[Date]]-2,7)+3),1,2),{1E+99;7})*{1;-1})+5)/7))</f>
        <v>49</v>
      </c>
      <c r="C198" s="11" t="e">
        <f>IF(ISBLANK(Tableau1[[#This Row],[Matricule]]),"",VLOOKUP(Tableau1[[#This Row],[Matricule]],#REF!,2,FALSE))</f>
        <v>#REF!</v>
      </c>
      <c r="D198" s="11" t="e">
        <f>IF(ISBLANK(Tableau1[[#This Row],[Matricule]]),"",VLOOKUP(Tableau1[[#This Row],[Matricule]],#REF!,3,FALSE))</f>
        <v>#REF!</v>
      </c>
      <c r="E198" s="11" t="str">
        <f>CONCATENATE(Tableau1[[#This Row],[Matricule]],Tableau1[[#This Row],[Date]])</f>
        <v>77541643076</v>
      </c>
      <c r="F198" s="25">
        <v>43076</v>
      </c>
      <c r="G198">
        <v>1</v>
      </c>
      <c r="H198">
        <v>4</v>
      </c>
      <c r="I198">
        <v>775416</v>
      </c>
      <c r="J198" s="8">
        <v>75</v>
      </c>
      <c r="K198" s="35">
        <f>IF(Tableau1[[#This Row],[Régimes récoltés]]&gt;0,1,0)</f>
        <v>1</v>
      </c>
      <c r="L198" s="15">
        <f>IF(Tableau1[[#This Row],[Régimes récoltés]]&gt;=60,1,0)</f>
        <v>1</v>
      </c>
      <c r="M198" s="15">
        <f>IF(Tableau1[[#This Row],[Régimes récoltés]]&gt;60,Tableau1[[#This Row],[Régimes récoltés]]-60,0)</f>
        <v>15</v>
      </c>
      <c r="N198" s="15">
        <f>IF(ISBLANK(Tableau1[[#This Row],[Date]]),"",+IF(Tableau1[[#This Row],[Régimes récoltés]]&lt;60,0,1000))</f>
        <v>1000</v>
      </c>
      <c r="O198" s="15">
        <f>IF(ISBLANK(Tableau1[[#This Row],[Date]]),"",IF(Tableau1[[#This Row],[Régimes récoltés]]&gt;60,(Tableau1[[#This Row],[Régimes récoltés]]-60)*40,0))</f>
        <v>600</v>
      </c>
      <c r="P198" s="15">
        <f t="shared" si="3"/>
        <v>1600</v>
      </c>
      <c r="Q198" s="51" t="str">
        <f>IF(Tableau1[[#This Row],[Matricule]]&gt;1,IF(COUNTIF(Tableau1[DateMatricule],Tableau1[[#This Row],[DateMatricule]])&gt;1,"Doublon",""),"")</f>
        <v/>
      </c>
    </row>
    <row r="199" spans="1:17" x14ac:dyDescent="0.25">
      <c r="A199" s="11" t="str">
        <f>IF(Tableau1[[#This Row],[Date]]="","",VLOOKUP(Tableau1[[#This Row],[Semaine]],Listes!$A:$B,2,FALSE))</f>
        <v>Décembre</v>
      </c>
      <c r="B199" s="11">
        <f>IF(ISBLANK(Tableau1[[#This Row],[Date]]),"",INT((Tableau1[[#This Row],[Date]]-SUM(MOD(DATE(YEAR(Tableau1[[#This Row],[Date]]-MOD(Tableau1[[#This Row],[Date]]-2,7)+3),1,2),{1E+99;7})*{1;-1})+5)/7))</f>
        <v>49</v>
      </c>
      <c r="C199" s="11" t="e">
        <f>IF(ISBLANK(Tableau1[[#This Row],[Matricule]]),"",VLOOKUP(Tableau1[[#This Row],[Matricule]],#REF!,2,FALSE))</f>
        <v>#REF!</v>
      </c>
      <c r="D199" s="11" t="e">
        <f>IF(ISBLANK(Tableau1[[#This Row],[Matricule]]),"",VLOOKUP(Tableau1[[#This Row],[Matricule]],#REF!,3,FALSE))</f>
        <v>#REF!</v>
      </c>
      <c r="E199" s="11" t="str">
        <f>CONCATENATE(Tableau1[[#This Row],[Matricule]],Tableau1[[#This Row],[Date]])</f>
        <v>92520943076</v>
      </c>
      <c r="F199" s="25">
        <v>43076</v>
      </c>
      <c r="G199">
        <v>2</v>
      </c>
      <c r="H199">
        <v>1</v>
      </c>
      <c r="I199">
        <v>925209</v>
      </c>
      <c r="J199" s="8">
        <v>80</v>
      </c>
      <c r="K199" s="35">
        <f>IF(Tableau1[[#This Row],[Régimes récoltés]]&gt;0,1,0)</f>
        <v>1</v>
      </c>
      <c r="L199" s="15">
        <f>IF(Tableau1[[#This Row],[Régimes récoltés]]&gt;=60,1,0)</f>
        <v>1</v>
      </c>
      <c r="M199" s="15">
        <f>IF(Tableau1[[#This Row],[Régimes récoltés]]&gt;60,Tableau1[[#This Row],[Régimes récoltés]]-60,0)</f>
        <v>20</v>
      </c>
      <c r="N199" s="15">
        <f>IF(ISBLANK(Tableau1[[#This Row],[Date]]),"",+IF(Tableau1[[#This Row],[Régimes récoltés]]&lt;60,0,1000))</f>
        <v>1000</v>
      </c>
      <c r="O199" s="15">
        <f>IF(ISBLANK(Tableau1[[#This Row],[Date]]),"",IF(Tableau1[[#This Row],[Régimes récoltés]]&gt;60,(Tableau1[[#This Row],[Régimes récoltés]]-60)*40,0))</f>
        <v>800</v>
      </c>
      <c r="P199" s="15">
        <f t="shared" si="3"/>
        <v>1800</v>
      </c>
      <c r="Q199" s="51" t="str">
        <f>IF(Tableau1[[#This Row],[Matricule]]&gt;1,IF(COUNTIF(Tableau1[DateMatricule],Tableau1[[#This Row],[DateMatricule]])&gt;1,"Doublon",""),"")</f>
        <v/>
      </c>
    </row>
    <row r="200" spans="1:17" x14ac:dyDescent="0.25">
      <c r="A200" s="11" t="str">
        <f>IF(Tableau1[[#This Row],[Date]]="","",VLOOKUP(Tableau1[[#This Row],[Semaine]],Listes!$A:$B,2,FALSE))</f>
        <v>Décembre</v>
      </c>
      <c r="B200" s="11">
        <f>IF(ISBLANK(Tableau1[[#This Row],[Date]]),"",INT((Tableau1[[#This Row],[Date]]-SUM(MOD(DATE(YEAR(Tableau1[[#This Row],[Date]]-MOD(Tableau1[[#This Row],[Date]]-2,7)+3),1,2),{1E+99;7})*{1;-1})+5)/7))</f>
        <v>49</v>
      </c>
      <c r="C200" s="11" t="e">
        <f>IF(ISBLANK(Tableau1[[#This Row],[Matricule]]),"",VLOOKUP(Tableau1[[#This Row],[Matricule]],#REF!,2,FALSE))</f>
        <v>#REF!</v>
      </c>
      <c r="D200" s="11" t="e">
        <f>IF(ISBLANK(Tableau1[[#This Row],[Matricule]]),"",VLOOKUP(Tableau1[[#This Row],[Matricule]],#REF!,3,FALSE))</f>
        <v>#REF!</v>
      </c>
      <c r="E200" s="11" t="str">
        <f>CONCATENATE(Tableau1[[#This Row],[Matricule]],Tableau1[[#This Row],[Date]])</f>
        <v>76077743076</v>
      </c>
      <c r="F200" s="25">
        <v>43076</v>
      </c>
      <c r="G200">
        <v>2</v>
      </c>
      <c r="H200">
        <v>1</v>
      </c>
      <c r="I200">
        <v>760777</v>
      </c>
      <c r="J200" s="8">
        <v>80</v>
      </c>
      <c r="K200" s="35">
        <f>IF(Tableau1[[#This Row],[Régimes récoltés]]&gt;0,1,0)</f>
        <v>1</v>
      </c>
      <c r="L200" s="15">
        <f>IF(Tableau1[[#This Row],[Régimes récoltés]]&gt;=60,1,0)</f>
        <v>1</v>
      </c>
      <c r="M200" s="15">
        <f>IF(Tableau1[[#This Row],[Régimes récoltés]]&gt;60,Tableau1[[#This Row],[Régimes récoltés]]-60,0)</f>
        <v>20</v>
      </c>
      <c r="N200" s="15">
        <f>IF(ISBLANK(Tableau1[[#This Row],[Date]]),"",+IF(Tableau1[[#This Row],[Régimes récoltés]]&lt;60,0,1000))</f>
        <v>1000</v>
      </c>
      <c r="O200" s="15">
        <f>IF(ISBLANK(Tableau1[[#This Row],[Date]]),"",IF(Tableau1[[#This Row],[Régimes récoltés]]&gt;60,(Tableau1[[#This Row],[Régimes récoltés]]-60)*40,0))</f>
        <v>800</v>
      </c>
      <c r="P200" s="15">
        <f t="shared" si="3"/>
        <v>1800</v>
      </c>
      <c r="Q200" s="51" t="str">
        <f>IF(Tableau1[[#This Row],[Matricule]]&gt;1,IF(COUNTIF(Tableau1[DateMatricule],Tableau1[[#This Row],[DateMatricule]])&gt;1,"Doublon",""),"")</f>
        <v/>
      </c>
    </row>
    <row r="201" spans="1:17" x14ac:dyDescent="0.25">
      <c r="A201" s="11" t="str">
        <f>IF(Tableau1[[#This Row],[Date]]="","",VLOOKUP(Tableau1[[#This Row],[Semaine]],Listes!$A:$B,2,FALSE))</f>
        <v>Décembre</v>
      </c>
      <c r="B201" s="11">
        <f>IF(ISBLANK(Tableau1[[#This Row],[Date]]),"",INT((Tableau1[[#This Row],[Date]]-SUM(MOD(DATE(YEAR(Tableau1[[#This Row],[Date]]-MOD(Tableau1[[#This Row],[Date]]-2,7)+3),1,2),{1E+99;7})*{1;-1})+5)/7))</f>
        <v>49</v>
      </c>
      <c r="C201" s="11" t="e">
        <f>IF(ISBLANK(Tableau1[[#This Row],[Matricule]]),"",VLOOKUP(Tableau1[[#This Row],[Matricule]],#REF!,2,FALSE))</f>
        <v>#REF!</v>
      </c>
      <c r="D201" s="11" t="e">
        <f>IF(ISBLANK(Tableau1[[#This Row],[Matricule]]),"",VLOOKUP(Tableau1[[#This Row],[Matricule]],#REF!,3,FALSE))</f>
        <v>#REF!</v>
      </c>
      <c r="E201" s="11" t="str">
        <f>CONCATENATE(Tableau1[[#This Row],[Matricule]],Tableau1[[#This Row],[Date]])</f>
        <v>76077343076</v>
      </c>
      <c r="F201" s="25">
        <v>43076</v>
      </c>
      <c r="G201">
        <v>2</v>
      </c>
      <c r="H201">
        <v>2</v>
      </c>
      <c r="I201">
        <v>760773</v>
      </c>
      <c r="J201" s="8">
        <v>81</v>
      </c>
      <c r="K201" s="35">
        <f>IF(Tableau1[[#This Row],[Régimes récoltés]]&gt;0,1,0)</f>
        <v>1</v>
      </c>
      <c r="L201" s="15">
        <f>IF(Tableau1[[#This Row],[Régimes récoltés]]&gt;=60,1,0)</f>
        <v>1</v>
      </c>
      <c r="M201" s="15">
        <f>IF(Tableau1[[#This Row],[Régimes récoltés]]&gt;60,Tableau1[[#This Row],[Régimes récoltés]]-60,0)</f>
        <v>21</v>
      </c>
      <c r="N201" s="15">
        <f>IF(ISBLANK(Tableau1[[#This Row],[Date]]),"",+IF(Tableau1[[#This Row],[Régimes récoltés]]&lt;60,0,1000))</f>
        <v>1000</v>
      </c>
      <c r="O201" s="15">
        <f>IF(ISBLANK(Tableau1[[#This Row],[Date]]),"",IF(Tableau1[[#This Row],[Régimes récoltés]]&gt;60,(Tableau1[[#This Row],[Régimes récoltés]]-60)*40,0))</f>
        <v>840</v>
      </c>
      <c r="P201" s="15">
        <f t="shared" si="3"/>
        <v>1840</v>
      </c>
      <c r="Q201" s="51" t="str">
        <f>IF(Tableau1[[#This Row],[Matricule]]&gt;1,IF(COUNTIF(Tableau1[DateMatricule],Tableau1[[#This Row],[DateMatricule]])&gt;1,"Doublon",""),"")</f>
        <v/>
      </c>
    </row>
    <row r="202" spans="1:17" x14ac:dyDescent="0.25">
      <c r="A202" s="11" t="str">
        <f>IF(Tableau1[[#This Row],[Date]]="","",VLOOKUP(Tableau1[[#This Row],[Semaine]],Listes!$A:$B,2,FALSE))</f>
        <v>Décembre</v>
      </c>
      <c r="B202" s="11">
        <f>IF(ISBLANK(Tableau1[[#This Row],[Date]]),"",INT((Tableau1[[#This Row],[Date]]-SUM(MOD(DATE(YEAR(Tableau1[[#This Row],[Date]]-MOD(Tableau1[[#This Row],[Date]]-2,7)+3),1,2),{1E+99;7})*{1;-1})+5)/7))</f>
        <v>49</v>
      </c>
      <c r="C202" s="11" t="e">
        <f>IF(ISBLANK(Tableau1[[#This Row],[Matricule]]),"",VLOOKUP(Tableau1[[#This Row],[Matricule]],#REF!,2,FALSE))</f>
        <v>#REF!</v>
      </c>
      <c r="D202" s="11" t="e">
        <f>IF(ISBLANK(Tableau1[[#This Row],[Matricule]]),"",VLOOKUP(Tableau1[[#This Row],[Matricule]],#REF!,3,FALSE))</f>
        <v>#REF!</v>
      </c>
      <c r="E202" s="11" t="str">
        <f>CONCATENATE(Tableau1[[#This Row],[Matricule]],Tableau1[[#This Row],[Date]])</f>
        <v>77541143076</v>
      </c>
      <c r="F202" s="25">
        <v>43076</v>
      </c>
      <c r="G202">
        <v>2</v>
      </c>
      <c r="H202">
        <v>2</v>
      </c>
      <c r="I202">
        <v>775411</v>
      </c>
      <c r="J202" s="8">
        <v>81</v>
      </c>
      <c r="K202" s="35">
        <f>IF(Tableau1[[#This Row],[Régimes récoltés]]&gt;0,1,0)</f>
        <v>1</v>
      </c>
      <c r="L202" s="15">
        <f>IF(Tableau1[[#This Row],[Régimes récoltés]]&gt;=60,1,0)</f>
        <v>1</v>
      </c>
      <c r="M202" s="15">
        <f>IF(Tableau1[[#This Row],[Régimes récoltés]]&gt;60,Tableau1[[#This Row],[Régimes récoltés]]-60,0)</f>
        <v>21</v>
      </c>
      <c r="N202" s="15">
        <f>IF(ISBLANK(Tableau1[[#This Row],[Date]]),"",+IF(Tableau1[[#This Row],[Régimes récoltés]]&lt;60,0,1000))</f>
        <v>1000</v>
      </c>
      <c r="O202" s="15">
        <f>IF(ISBLANK(Tableau1[[#This Row],[Date]]),"",IF(Tableau1[[#This Row],[Régimes récoltés]]&gt;60,(Tableau1[[#This Row],[Régimes récoltés]]-60)*40,0))</f>
        <v>840</v>
      </c>
      <c r="P202" s="15">
        <f t="shared" si="3"/>
        <v>1840</v>
      </c>
      <c r="Q202" s="51" t="str">
        <f>IF(Tableau1[[#This Row],[Matricule]]&gt;1,IF(COUNTIF(Tableau1[DateMatricule],Tableau1[[#This Row],[DateMatricule]])&gt;1,"Doublon",""),"")</f>
        <v/>
      </c>
    </row>
    <row r="203" spans="1:17" x14ac:dyDescent="0.25">
      <c r="A203" s="11" t="str">
        <f>IF(Tableau1[[#This Row],[Date]]="","",VLOOKUP(Tableau1[[#This Row],[Semaine]],Listes!$A:$B,2,FALSE))</f>
        <v>Décembre</v>
      </c>
      <c r="B203" s="11">
        <f>IF(ISBLANK(Tableau1[[#This Row],[Date]]),"",INT((Tableau1[[#This Row],[Date]]-SUM(MOD(DATE(YEAR(Tableau1[[#This Row],[Date]]-MOD(Tableau1[[#This Row],[Date]]-2,7)+3),1,2),{1E+99;7})*{1;-1})+5)/7))</f>
        <v>49</v>
      </c>
      <c r="C203" s="11" t="e">
        <f>IF(ISBLANK(Tableau1[[#This Row],[Matricule]]),"",VLOOKUP(Tableau1[[#This Row],[Matricule]],#REF!,2,FALSE))</f>
        <v>#REF!</v>
      </c>
      <c r="D203" s="11" t="e">
        <f>IF(ISBLANK(Tableau1[[#This Row],[Matricule]]),"",VLOOKUP(Tableau1[[#This Row],[Matricule]],#REF!,3,FALSE))</f>
        <v>#REF!</v>
      </c>
      <c r="E203" s="11" t="str">
        <f>CONCATENATE(Tableau1[[#This Row],[Matricule]],Tableau1[[#This Row],[Date]])</f>
        <v>76077043076</v>
      </c>
      <c r="F203" s="25">
        <v>43076</v>
      </c>
      <c r="G203">
        <v>2</v>
      </c>
      <c r="H203">
        <v>3</v>
      </c>
      <c r="I203">
        <v>760770</v>
      </c>
      <c r="J203" s="8">
        <v>82</v>
      </c>
      <c r="K203" s="35">
        <f>IF(Tableau1[[#This Row],[Régimes récoltés]]&gt;0,1,0)</f>
        <v>1</v>
      </c>
      <c r="L203" s="15">
        <f>IF(Tableau1[[#This Row],[Régimes récoltés]]&gt;=60,1,0)</f>
        <v>1</v>
      </c>
      <c r="M203" s="15">
        <f>IF(Tableau1[[#This Row],[Régimes récoltés]]&gt;60,Tableau1[[#This Row],[Régimes récoltés]]-60,0)</f>
        <v>22</v>
      </c>
      <c r="N203" s="15">
        <f>IF(ISBLANK(Tableau1[[#This Row],[Date]]),"",+IF(Tableau1[[#This Row],[Régimes récoltés]]&lt;60,0,1000))</f>
        <v>1000</v>
      </c>
      <c r="O203" s="15">
        <f>IF(ISBLANK(Tableau1[[#This Row],[Date]]),"",IF(Tableau1[[#This Row],[Régimes récoltés]]&gt;60,(Tableau1[[#This Row],[Régimes récoltés]]-60)*40,0))</f>
        <v>880</v>
      </c>
      <c r="P203" s="15">
        <f t="shared" si="3"/>
        <v>1880</v>
      </c>
      <c r="Q203" s="51" t="str">
        <f>IF(Tableau1[[#This Row],[Matricule]]&gt;1,IF(COUNTIF(Tableau1[DateMatricule],Tableau1[[#This Row],[DateMatricule]])&gt;1,"Doublon",""),"")</f>
        <v/>
      </c>
    </row>
    <row r="204" spans="1:17" x14ac:dyDescent="0.25">
      <c r="A204" s="11" t="str">
        <f>IF(Tableau1[[#This Row],[Date]]="","",VLOOKUP(Tableau1[[#This Row],[Semaine]],Listes!$A:$B,2,FALSE))</f>
        <v>Décembre</v>
      </c>
      <c r="B204" s="11">
        <f>IF(ISBLANK(Tableau1[[#This Row],[Date]]),"",INT((Tableau1[[#This Row],[Date]]-SUM(MOD(DATE(YEAR(Tableau1[[#This Row],[Date]]-MOD(Tableau1[[#This Row],[Date]]-2,7)+3),1,2),{1E+99;7})*{1;-1})+5)/7))</f>
        <v>49</v>
      </c>
      <c r="C204" s="11" t="e">
        <f>IF(ISBLANK(Tableau1[[#This Row],[Matricule]]),"",VLOOKUP(Tableau1[[#This Row],[Matricule]],#REF!,2,FALSE))</f>
        <v>#REF!</v>
      </c>
      <c r="D204" s="11" t="e">
        <f>IF(ISBLANK(Tableau1[[#This Row],[Matricule]]),"",VLOOKUP(Tableau1[[#This Row],[Matricule]],#REF!,3,FALSE))</f>
        <v>#REF!</v>
      </c>
      <c r="E204" s="11" t="str">
        <f>CONCATENATE(Tableau1[[#This Row],[Matricule]],Tableau1[[#This Row],[Date]])</f>
        <v>77541743076</v>
      </c>
      <c r="F204" s="25">
        <v>43076</v>
      </c>
      <c r="G204">
        <v>2</v>
      </c>
      <c r="H204">
        <v>3</v>
      </c>
      <c r="I204">
        <v>775417</v>
      </c>
      <c r="J204" s="8">
        <v>82</v>
      </c>
      <c r="K204" s="35">
        <f>IF(Tableau1[[#This Row],[Régimes récoltés]]&gt;0,1,0)</f>
        <v>1</v>
      </c>
      <c r="L204" s="15">
        <f>IF(Tableau1[[#This Row],[Régimes récoltés]]&gt;=60,1,0)</f>
        <v>1</v>
      </c>
      <c r="M204" s="15">
        <f>IF(Tableau1[[#This Row],[Régimes récoltés]]&gt;60,Tableau1[[#This Row],[Régimes récoltés]]-60,0)</f>
        <v>22</v>
      </c>
      <c r="N204" s="15">
        <f>IF(ISBLANK(Tableau1[[#This Row],[Date]]),"",+IF(Tableau1[[#This Row],[Régimes récoltés]]&lt;60,0,1000))</f>
        <v>1000</v>
      </c>
      <c r="O204" s="15">
        <f>IF(ISBLANK(Tableau1[[#This Row],[Date]]),"",IF(Tableau1[[#This Row],[Régimes récoltés]]&gt;60,(Tableau1[[#This Row],[Régimes récoltés]]-60)*40,0))</f>
        <v>880</v>
      </c>
      <c r="P204" s="15">
        <f t="shared" si="3"/>
        <v>1880</v>
      </c>
      <c r="Q204" s="51" t="str">
        <f>IF(Tableau1[[#This Row],[Matricule]]&gt;1,IF(COUNTIF(Tableau1[DateMatricule],Tableau1[[#This Row],[DateMatricule]])&gt;1,"Doublon",""),"")</f>
        <v/>
      </c>
    </row>
    <row r="205" spans="1:17" x14ac:dyDescent="0.25">
      <c r="A205" s="11" t="str">
        <f>IF(Tableau1[[#This Row],[Date]]="","",VLOOKUP(Tableau1[[#This Row],[Semaine]],Listes!$A:$B,2,FALSE))</f>
        <v>Décembre</v>
      </c>
      <c r="B205" s="11">
        <f>IF(ISBLANK(Tableau1[[#This Row],[Date]]),"",INT((Tableau1[[#This Row],[Date]]-SUM(MOD(DATE(YEAR(Tableau1[[#This Row],[Date]]-MOD(Tableau1[[#This Row],[Date]]-2,7)+3),1,2),{1E+99;7})*{1;-1})+5)/7))</f>
        <v>49</v>
      </c>
      <c r="C205" s="11" t="e">
        <f>IF(ISBLANK(Tableau1[[#This Row],[Matricule]]),"",VLOOKUP(Tableau1[[#This Row],[Matricule]],#REF!,2,FALSE))</f>
        <v>#REF!</v>
      </c>
      <c r="D205" s="11" t="e">
        <f>IF(ISBLANK(Tableau1[[#This Row],[Matricule]]),"",VLOOKUP(Tableau1[[#This Row],[Matricule]],#REF!,3,FALSE))</f>
        <v>#REF!</v>
      </c>
      <c r="E205" s="11" t="str">
        <f>CONCATENATE(Tableau1[[#This Row],[Matricule]],Tableau1[[#This Row],[Date]])</f>
        <v>76100743076</v>
      </c>
      <c r="F205" s="25">
        <v>43076</v>
      </c>
      <c r="G205">
        <v>2</v>
      </c>
      <c r="H205">
        <v>4</v>
      </c>
      <c r="I205">
        <v>761007</v>
      </c>
      <c r="J205" s="8">
        <v>81</v>
      </c>
      <c r="K205" s="35">
        <f>IF(Tableau1[[#This Row],[Régimes récoltés]]&gt;0,1,0)</f>
        <v>1</v>
      </c>
      <c r="L205" s="15">
        <f>IF(Tableau1[[#This Row],[Régimes récoltés]]&gt;=60,1,0)</f>
        <v>1</v>
      </c>
      <c r="M205" s="15">
        <f>IF(Tableau1[[#This Row],[Régimes récoltés]]&gt;60,Tableau1[[#This Row],[Régimes récoltés]]-60,0)</f>
        <v>21</v>
      </c>
      <c r="N205" s="15">
        <f>IF(ISBLANK(Tableau1[[#This Row],[Date]]),"",+IF(Tableau1[[#This Row],[Régimes récoltés]]&lt;60,0,1000))</f>
        <v>1000</v>
      </c>
      <c r="O205" s="15">
        <f>IF(ISBLANK(Tableau1[[#This Row],[Date]]),"",IF(Tableau1[[#This Row],[Régimes récoltés]]&gt;60,(Tableau1[[#This Row],[Régimes récoltés]]-60)*40,0))</f>
        <v>840</v>
      </c>
      <c r="P205" s="15">
        <f t="shared" si="3"/>
        <v>1840</v>
      </c>
      <c r="Q205" s="51" t="str">
        <f>IF(Tableau1[[#This Row],[Matricule]]&gt;1,IF(COUNTIF(Tableau1[DateMatricule],Tableau1[[#This Row],[DateMatricule]])&gt;1,"Doublon",""),"")</f>
        <v/>
      </c>
    </row>
    <row r="206" spans="1:17" x14ac:dyDescent="0.25">
      <c r="A206" s="11" t="str">
        <f>IF(Tableau1[[#This Row],[Date]]="","",VLOOKUP(Tableau1[[#This Row],[Semaine]],Listes!$A:$B,2,FALSE))</f>
        <v>Décembre</v>
      </c>
      <c r="B206" s="11">
        <f>IF(ISBLANK(Tableau1[[#This Row],[Date]]),"",INT((Tableau1[[#This Row],[Date]]-SUM(MOD(DATE(YEAR(Tableau1[[#This Row],[Date]]-MOD(Tableau1[[#This Row],[Date]]-2,7)+3),1,2),{1E+99;7})*{1;-1})+5)/7))</f>
        <v>49</v>
      </c>
      <c r="C206" s="11" t="e">
        <f>IF(ISBLANK(Tableau1[[#This Row],[Matricule]]),"",VLOOKUP(Tableau1[[#This Row],[Matricule]],#REF!,2,FALSE))</f>
        <v>#REF!</v>
      </c>
      <c r="D206" s="11" t="e">
        <f>IF(ISBLANK(Tableau1[[#This Row],[Matricule]]),"",VLOOKUP(Tableau1[[#This Row],[Matricule]],#REF!,3,FALSE))</f>
        <v>#REF!</v>
      </c>
      <c r="E206" s="11" t="str">
        <f>CONCATENATE(Tableau1[[#This Row],[Matricule]],Tableau1[[#This Row],[Date]])</f>
        <v>82093143076</v>
      </c>
      <c r="F206" s="25">
        <v>43076</v>
      </c>
      <c r="G206">
        <v>2</v>
      </c>
      <c r="H206">
        <v>4</v>
      </c>
      <c r="I206">
        <v>820931</v>
      </c>
      <c r="J206" s="8">
        <v>81</v>
      </c>
      <c r="K206" s="35">
        <f>IF(Tableau1[[#This Row],[Régimes récoltés]]&gt;0,1,0)</f>
        <v>1</v>
      </c>
      <c r="L206" s="15">
        <f>IF(Tableau1[[#This Row],[Régimes récoltés]]&gt;=60,1,0)</f>
        <v>1</v>
      </c>
      <c r="M206" s="15">
        <f>IF(Tableau1[[#This Row],[Régimes récoltés]]&gt;60,Tableau1[[#This Row],[Régimes récoltés]]-60,0)</f>
        <v>21</v>
      </c>
      <c r="N206" s="15">
        <f>IF(ISBLANK(Tableau1[[#This Row],[Date]]),"",+IF(Tableau1[[#This Row],[Régimes récoltés]]&lt;60,0,1000))</f>
        <v>1000</v>
      </c>
      <c r="O206" s="15">
        <f>IF(ISBLANK(Tableau1[[#This Row],[Date]]),"",IF(Tableau1[[#This Row],[Régimes récoltés]]&gt;60,(Tableau1[[#This Row],[Régimes récoltés]]-60)*40,0))</f>
        <v>840</v>
      </c>
      <c r="P206" s="15">
        <f t="shared" si="3"/>
        <v>1840</v>
      </c>
      <c r="Q206" s="51" t="str">
        <f>IF(Tableau1[[#This Row],[Matricule]]&gt;1,IF(COUNTIF(Tableau1[DateMatricule],Tableau1[[#This Row],[DateMatricule]])&gt;1,"Doublon",""),"")</f>
        <v/>
      </c>
    </row>
    <row r="207" spans="1:17" x14ac:dyDescent="0.25">
      <c r="A207" s="11" t="str">
        <f>IF(Tableau1[[#This Row],[Date]]="","",VLOOKUP(Tableau1[[#This Row],[Semaine]],Listes!$A:$B,2,FALSE))</f>
        <v>Décembre</v>
      </c>
      <c r="B207" s="11">
        <f>IF(ISBLANK(Tableau1[[#This Row],[Date]]),"",INT((Tableau1[[#This Row],[Date]]-SUM(MOD(DATE(YEAR(Tableau1[[#This Row],[Date]]-MOD(Tableau1[[#This Row],[Date]]-2,7)+3),1,2),{1E+99;7})*{1;-1})+5)/7))</f>
        <v>49</v>
      </c>
      <c r="C207" s="11" t="e">
        <f>IF(ISBLANK(Tableau1[[#This Row],[Matricule]]),"",VLOOKUP(Tableau1[[#This Row],[Matricule]],#REF!,2,FALSE))</f>
        <v>#REF!</v>
      </c>
      <c r="D207" s="11" t="e">
        <f>IF(ISBLANK(Tableau1[[#This Row],[Matricule]]),"",VLOOKUP(Tableau1[[#This Row],[Matricule]],#REF!,3,FALSE))</f>
        <v>#REF!</v>
      </c>
      <c r="E207" s="11" t="str">
        <f>CONCATENATE(Tableau1[[#This Row],[Matricule]],Tableau1[[#This Row],[Date]])</f>
        <v>76062343077</v>
      </c>
      <c r="F207" s="3">
        <v>43077</v>
      </c>
      <c r="G207">
        <v>1</v>
      </c>
      <c r="H207">
        <v>1</v>
      </c>
      <c r="I207">
        <v>760623</v>
      </c>
      <c r="J207" s="8">
        <v>96</v>
      </c>
      <c r="K207" s="35">
        <f>IF(Tableau1[[#This Row],[Régimes récoltés]]&gt;0,1,0)</f>
        <v>1</v>
      </c>
      <c r="L207" s="15">
        <f>IF(Tableau1[[#This Row],[Régimes récoltés]]&gt;=60,1,0)</f>
        <v>1</v>
      </c>
      <c r="M207" s="15">
        <f>IF(Tableau1[[#This Row],[Régimes récoltés]]&gt;60,Tableau1[[#This Row],[Régimes récoltés]]-60,0)</f>
        <v>36</v>
      </c>
      <c r="N207" s="15">
        <f>IF(ISBLANK(Tableau1[[#This Row],[Date]]),"",+IF(Tableau1[[#This Row],[Régimes récoltés]]&lt;60,0,1000))</f>
        <v>1000</v>
      </c>
      <c r="O207" s="15">
        <f>IF(ISBLANK(Tableau1[[#This Row],[Date]]),"",IF(Tableau1[[#This Row],[Régimes récoltés]]&gt;60,(Tableau1[[#This Row],[Régimes récoltés]]-60)*40,0))</f>
        <v>1440</v>
      </c>
      <c r="P207" s="15">
        <f t="shared" si="3"/>
        <v>2440</v>
      </c>
      <c r="Q207" s="51" t="str">
        <f>IF(Tableau1[[#This Row],[Matricule]]&gt;1,IF(COUNTIF(Tableau1[DateMatricule],Tableau1[[#This Row],[DateMatricule]])&gt;1,"Doublon",""),"")</f>
        <v/>
      </c>
    </row>
    <row r="208" spans="1:17" x14ac:dyDescent="0.25">
      <c r="A208" s="11" t="str">
        <f>IF(Tableau1[[#This Row],[Date]]="","",VLOOKUP(Tableau1[[#This Row],[Semaine]],Listes!$A:$B,2,FALSE))</f>
        <v>Décembre</v>
      </c>
      <c r="B208" s="11">
        <f>IF(ISBLANK(Tableau1[[#This Row],[Date]]),"",INT((Tableau1[[#This Row],[Date]]-SUM(MOD(DATE(YEAR(Tableau1[[#This Row],[Date]]-MOD(Tableau1[[#This Row],[Date]]-2,7)+3),1,2),{1E+99;7})*{1;-1})+5)/7))</f>
        <v>49</v>
      </c>
      <c r="C208" s="11" t="e">
        <f>IF(ISBLANK(Tableau1[[#This Row],[Matricule]]),"",VLOOKUP(Tableau1[[#This Row],[Matricule]],#REF!,2,FALSE))</f>
        <v>#REF!</v>
      </c>
      <c r="D208" s="11" t="e">
        <f>IF(ISBLANK(Tableau1[[#This Row],[Matricule]]),"",VLOOKUP(Tableau1[[#This Row],[Matricule]],#REF!,3,FALSE))</f>
        <v>#REF!</v>
      </c>
      <c r="E208" s="11" t="str">
        <f>CONCATENATE(Tableau1[[#This Row],[Matricule]],Tableau1[[#This Row],[Date]])</f>
        <v>70023843077</v>
      </c>
      <c r="F208" s="25">
        <v>43077</v>
      </c>
      <c r="G208">
        <v>1</v>
      </c>
      <c r="H208">
        <v>1</v>
      </c>
      <c r="I208">
        <v>700238</v>
      </c>
      <c r="J208" s="8">
        <v>96</v>
      </c>
      <c r="K208" s="35">
        <f>IF(Tableau1[[#This Row],[Régimes récoltés]]&gt;0,1,0)</f>
        <v>1</v>
      </c>
      <c r="L208" s="15">
        <f>IF(Tableau1[[#This Row],[Régimes récoltés]]&gt;=60,1,0)</f>
        <v>1</v>
      </c>
      <c r="M208" s="15">
        <f>IF(Tableau1[[#This Row],[Régimes récoltés]]&gt;60,Tableau1[[#This Row],[Régimes récoltés]]-60,0)</f>
        <v>36</v>
      </c>
      <c r="N208" s="15">
        <f>IF(ISBLANK(Tableau1[[#This Row],[Date]]),"",+IF(Tableau1[[#This Row],[Régimes récoltés]]&lt;60,0,1000))</f>
        <v>1000</v>
      </c>
      <c r="O208" s="15">
        <f>IF(ISBLANK(Tableau1[[#This Row],[Date]]),"",IF(Tableau1[[#This Row],[Régimes récoltés]]&gt;60,(Tableau1[[#This Row],[Régimes récoltés]]-60)*40,0))</f>
        <v>1440</v>
      </c>
      <c r="P208" s="15">
        <f t="shared" si="3"/>
        <v>2440</v>
      </c>
      <c r="Q208" s="51" t="str">
        <f>IF(Tableau1[[#This Row],[Matricule]]&gt;1,IF(COUNTIF(Tableau1[DateMatricule],Tableau1[[#This Row],[DateMatricule]])&gt;1,"Doublon",""),"")</f>
        <v/>
      </c>
    </row>
    <row r="209" spans="1:17" x14ac:dyDescent="0.25">
      <c r="A209" s="11" t="str">
        <f>IF(Tableau1[[#This Row],[Date]]="","",VLOOKUP(Tableau1[[#This Row],[Semaine]],Listes!$A:$B,2,FALSE))</f>
        <v>Décembre</v>
      </c>
      <c r="B209" s="11">
        <f>IF(ISBLANK(Tableau1[[#This Row],[Date]]),"",INT((Tableau1[[#This Row],[Date]]-SUM(MOD(DATE(YEAR(Tableau1[[#This Row],[Date]]-MOD(Tableau1[[#This Row],[Date]]-2,7)+3),1,2),{1E+99;7})*{1;-1})+5)/7))</f>
        <v>49</v>
      </c>
      <c r="C209" s="11" t="e">
        <f>IF(ISBLANK(Tableau1[[#This Row],[Matricule]]),"",VLOOKUP(Tableau1[[#This Row],[Matricule]],#REF!,2,FALSE))</f>
        <v>#REF!</v>
      </c>
      <c r="D209" s="11" t="e">
        <f>IF(ISBLANK(Tableau1[[#This Row],[Matricule]]),"",VLOOKUP(Tableau1[[#This Row],[Matricule]],#REF!,3,FALSE))</f>
        <v>#REF!</v>
      </c>
      <c r="E209" s="11" t="str">
        <f>CONCATENATE(Tableau1[[#This Row],[Matricule]],Tableau1[[#This Row],[Date]])</f>
        <v>76100043077</v>
      </c>
      <c r="F209" s="25">
        <v>43077</v>
      </c>
      <c r="G209">
        <v>1</v>
      </c>
      <c r="H209">
        <v>2</v>
      </c>
      <c r="I209">
        <v>761000</v>
      </c>
      <c r="J209" s="8">
        <v>89</v>
      </c>
      <c r="K209" s="35">
        <f>IF(Tableau1[[#This Row],[Régimes récoltés]]&gt;0,1,0)</f>
        <v>1</v>
      </c>
      <c r="L209" s="15">
        <f>IF(Tableau1[[#This Row],[Régimes récoltés]]&gt;=60,1,0)</f>
        <v>1</v>
      </c>
      <c r="M209" s="15">
        <f>IF(Tableau1[[#This Row],[Régimes récoltés]]&gt;60,Tableau1[[#This Row],[Régimes récoltés]]-60,0)</f>
        <v>29</v>
      </c>
      <c r="N209" s="15">
        <f>IF(ISBLANK(Tableau1[[#This Row],[Date]]),"",+IF(Tableau1[[#This Row],[Régimes récoltés]]&lt;60,0,1000))</f>
        <v>1000</v>
      </c>
      <c r="O209" s="15">
        <f>IF(ISBLANK(Tableau1[[#This Row],[Date]]),"",IF(Tableau1[[#This Row],[Régimes récoltés]]&gt;60,(Tableau1[[#This Row],[Régimes récoltés]]-60)*40,0))</f>
        <v>1160</v>
      </c>
      <c r="P209" s="15">
        <f t="shared" si="3"/>
        <v>2160</v>
      </c>
      <c r="Q209" s="51" t="str">
        <f>IF(Tableau1[[#This Row],[Matricule]]&gt;1,IF(COUNTIF(Tableau1[DateMatricule],Tableau1[[#This Row],[DateMatricule]])&gt;1,"Doublon",""),"")</f>
        <v/>
      </c>
    </row>
    <row r="210" spans="1:17" x14ac:dyDescent="0.25">
      <c r="A210" s="11" t="str">
        <f>IF(Tableau1[[#This Row],[Date]]="","",VLOOKUP(Tableau1[[#This Row],[Semaine]],Listes!$A:$B,2,FALSE))</f>
        <v>Décembre</v>
      </c>
      <c r="B210" s="11">
        <f>IF(ISBLANK(Tableau1[[#This Row],[Date]]),"",INT((Tableau1[[#This Row],[Date]]-SUM(MOD(DATE(YEAR(Tableau1[[#This Row],[Date]]-MOD(Tableau1[[#This Row],[Date]]-2,7)+3),1,2),{1E+99;7})*{1;-1})+5)/7))</f>
        <v>49</v>
      </c>
      <c r="C210" s="11" t="e">
        <f>IF(ISBLANK(Tableau1[[#This Row],[Matricule]]),"",VLOOKUP(Tableau1[[#This Row],[Matricule]],#REF!,2,FALSE))</f>
        <v>#REF!</v>
      </c>
      <c r="D210" s="11" t="e">
        <f>IF(ISBLANK(Tableau1[[#This Row],[Matricule]]),"",VLOOKUP(Tableau1[[#This Row],[Matricule]],#REF!,3,FALSE))</f>
        <v>#REF!</v>
      </c>
      <c r="E210" s="11" t="str">
        <f>CONCATENATE(Tableau1[[#This Row],[Matricule]],Tableau1[[#This Row],[Date]])</f>
        <v>92570343077</v>
      </c>
      <c r="F210" s="25">
        <v>43077</v>
      </c>
      <c r="G210">
        <v>1</v>
      </c>
      <c r="H210">
        <v>2</v>
      </c>
      <c r="I210">
        <v>925703</v>
      </c>
      <c r="J210" s="8">
        <v>89</v>
      </c>
      <c r="K210" s="35">
        <f>IF(Tableau1[[#This Row],[Régimes récoltés]]&gt;0,1,0)</f>
        <v>1</v>
      </c>
      <c r="L210" s="15">
        <f>IF(Tableau1[[#This Row],[Régimes récoltés]]&gt;=60,1,0)</f>
        <v>1</v>
      </c>
      <c r="M210" s="15">
        <f>IF(Tableau1[[#This Row],[Régimes récoltés]]&gt;60,Tableau1[[#This Row],[Régimes récoltés]]-60,0)</f>
        <v>29</v>
      </c>
      <c r="N210" s="15">
        <f>IF(ISBLANK(Tableau1[[#This Row],[Date]]),"",+IF(Tableau1[[#This Row],[Régimes récoltés]]&lt;60,0,1000))</f>
        <v>1000</v>
      </c>
      <c r="O210" s="15">
        <f>IF(ISBLANK(Tableau1[[#This Row],[Date]]),"",IF(Tableau1[[#This Row],[Régimes récoltés]]&gt;60,(Tableau1[[#This Row],[Régimes récoltés]]-60)*40,0))</f>
        <v>1160</v>
      </c>
      <c r="P210" s="15">
        <f t="shared" si="3"/>
        <v>2160</v>
      </c>
      <c r="Q210" s="51" t="str">
        <f>IF(Tableau1[[#This Row],[Matricule]]&gt;1,IF(COUNTIF(Tableau1[DateMatricule],Tableau1[[#This Row],[DateMatricule]])&gt;1,"Doublon",""),"")</f>
        <v/>
      </c>
    </row>
    <row r="211" spans="1:17" x14ac:dyDescent="0.25">
      <c r="A211" s="11" t="str">
        <f>IF(Tableau1[[#This Row],[Date]]="","",VLOOKUP(Tableau1[[#This Row],[Semaine]],Listes!$A:$B,2,FALSE))</f>
        <v>Décembre</v>
      </c>
      <c r="B211" s="11">
        <f>IF(ISBLANK(Tableau1[[#This Row],[Date]]),"",INT((Tableau1[[#This Row],[Date]]-SUM(MOD(DATE(YEAR(Tableau1[[#This Row],[Date]]-MOD(Tableau1[[#This Row],[Date]]-2,7)+3),1,2),{1E+99;7})*{1;-1})+5)/7))</f>
        <v>49</v>
      </c>
      <c r="C211" s="11" t="e">
        <f>IF(ISBLANK(Tableau1[[#This Row],[Matricule]]),"",VLOOKUP(Tableau1[[#This Row],[Matricule]],#REF!,2,FALSE))</f>
        <v>#REF!</v>
      </c>
      <c r="D211" s="11" t="e">
        <f>IF(ISBLANK(Tableau1[[#This Row],[Matricule]]),"",VLOOKUP(Tableau1[[#This Row],[Matricule]],#REF!,3,FALSE))</f>
        <v>#REF!</v>
      </c>
      <c r="E211" s="11" t="str">
        <f>CONCATENATE(Tableau1[[#This Row],[Matricule]],Tableau1[[#This Row],[Date]])</f>
        <v>76044143077</v>
      </c>
      <c r="F211" s="25">
        <v>43077</v>
      </c>
      <c r="G211">
        <v>1</v>
      </c>
      <c r="H211">
        <v>3</v>
      </c>
      <c r="I211">
        <v>760441</v>
      </c>
      <c r="J211" s="8">
        <v>67</v>
      </c>
      <c r="K211" s="35">
        <f>IF(Tableau1[[#This Row],[Régimes récoltés]]&gt;0,1,0)</f>
        <v>1</v>
      </c>
      <c r="L211" s="15">
        <f>IF(Tableau1[[#This Row],[Régimes récoltés]]&gt;=60,1,0)</f>
        <v>1</v>
      </c>
      <c r="M211" s="15">
        <f>IF(Tableau1[[#This Row],[Régimes récoltés]]&gt;60,Tableau1[[#This Row],[Régimes récoltés]]-60,0)</f>
        <v>7</v>
      </c>
      <c r="N211" s="15">
        <f>IF(ISBLANK(Tableau1[[#This Row],[Date]]),"",+IF(Tableau1[[#This Row],[Régimes récoltés]]&lt;60,0,1000))</f>
        <v>1000</v>
      </c>
      <c r="O211" s="15">
        <f>IF(ISBLANK(Tableau1[[#This Row],[Date]]),"",IF(Tableau1[[#This Row],[Régimes récoltés]]&gt;60,(Tableau1[[#This Row],[Régimes récoltés]]-60)*40,0))</f>
        <v>280</v>
      </c>
      <c r="P211" s="15">
        <f t="shared" si="3"/>
        <v>1280</v>
      </c>
      <c r="Q211" s="51" t="str">
        <f>IF(Tableau1[[#This Row],[Matricule]]&gt;1,IF(COUNTIF(Tableau1[DateMatricule],Tableau1[[#This Row],[DateMatricule]])&gt;1,"Doublon",""),"")</f>
        <v/>
      </c>
    </row>
    <row r="212" spans="1:17" x14ac:dyDescent="0.25">
      <c r="A212" s="11" t="str">
        <f>IF(Tableau1[[#This Row],[Date]]="","",VLOOKUP(Tableau1[[#This Row],[Semaine]],Listes!$A:$B,2,FALSE))</f>
        <v>Décembre</v>
      </c>
      <c r="B212" s="11">
        <f>IF(ISBLANK(Tableau1[[#This Row],[Date]]),"",INT((Tableau1[[#This Row],[Date]]-SUM(MOD(DATE(YEAR(Tableau1[[#This Row],[Date]]-MOD(Tableau1[[#This Row],[Date]]-2,7)+3),1,2),{1E+99;7})*{1;-1})+5)/7))</f>
        <v>49</v>
      </c>
      <c r="C212" s="11" t="e">
        <f>IF(ISBLANK(Tableau1[[#This Row],[Matricule]]),"",VLOOKUP(Tableau1[[#This Row],[Matricule]],#REF!,2,FALSE))</f>
        <v>#REF!</v>
      </c>
      <c r="D212" s="11" t="e">
        <f>IF(ISBLANK(Tableau1[[#This Row],[Matricule]]),"",VLOOKUP(Tableau1[[#This Row],[Matricule]],#REF!,3,FALSE))</f>
        <v>#REF!</v>
      </c>
      <c r="E212" s="11" t="str">
        <f>CONCATENATE(Tableau1[[#This Row],[Matricule]],Tableau1[[#This Row],[Date]])</f>
        <v>77541643077</v>
      </c>
      <c r="F212" s="25">
        <v>43077</v>
      </c>
      <c r="G212">
        <v>1</v>
      </c>
      <c r="H212">
        <v>3</v>
      </c>
      <c r="I212">
        <v>775416</v>
      </c>
      <c r="J212" s="8">
        <v>67</v>
      </c>
      <c r="K212" s="35">
        <f>IF(Tableau1[[#This Row],[Régimes récoltés]]&gt;0,1,0)</f>
        <v>1</v>
      </c>
      <c r="L212" s="15">
        <f>IF(Tableau1[[#This Row],[Régimes récoltés]]&gt;=60,1,0)</f>
        <v>1</v>
      </c>
      <c r="M212" s="15">
        <f>IF(Tableau1[[#This Row],[Régimes récoltés]]&gt;60,Tableau1[[#This Row],[Régimes récoltés]]-60,0)</f>
        <v>7</v>
      </c>
      <c r="N212" s="15">
        <f>IF(ISBLANK(Tableau1[[#This Row],[Date]]),"",+IF(Tableau1[[#This Row],[Régimes récoltés]]&lt;60,0,1000))</f>
        <v>1000</v>
      </c>
      <c r="O212" s="15">
        <f>IF(ISBLANK(Tableau1[[#This Row],[Date]]),"",IF(Tableau1[[#This Row],[Régimes récoltés]]&gt;60,(Tableau1[[#This Row],[Régimes récoltés]]-60)*40,0))</f>
        <v>280</v>
      </c>
      <c r="P212" s="15">
        <f t="shared" si="3"/>
        <v>1280</v>
      </c>
      <c r="Q212" s="51" t="str">
        <f>IF(Tableau1[[#This Row],[Matricule]]&gt;1,IF(COUNTIF(Tableau1[DateMatricule],Tableau1[[#This Row],[DateMatricule]])&gt;1,"Doublon",""),"")</f>
        <v/>
      </c>
    </row>
    <row r="213" spans="1:17" x14ac:dyDescent="0.25">
      <c r="A213" s="11" t="str">
        <f>IF(Tableau1[[#This Row],[Date]]="","",VLOOKUP(Tableau1[[#This Row],[Semaine]],Listes!$A:$B,2,FALSE))</f>
        <v>Décembre</v>
      </c>
      <c r="B213" s="11">
        <f>IF(ISBLANK(Tableau1[[#This Row],[Date]]),"",INT((Tableau1[[#This Row],[Date]]-SUM(MOD(DATE(YEAR(Tableau1[[#This Row],[Date]]-MOD(Tableau1[[#This Row],[Date]]-2,7)+3),1,2),{1E+99;7})*{1;-1})+5)/7))</f>
        <v>49</v>
      </c>
      <c r="C213" s="11" t="e">
        <f>IF(ISBLANK(Tableau1[[#This Row],[Matricule]]),"",VLOOKUP(Tableau1[[#This Row],[Matricule]],#REF!,2,FALSE))</f>
        <v>#REF!</v>
      </c>
      <c r="D213" s="11" t="e">
        <f>IF(ISBLANK(Tableau1[[#This Row],[Matricule]]),"",VLOOKUP(Tableau1[[#This Row],[Matricule]],#REF!,3,FALSE))</f>
        <v>#REF!</v>
      </c>
      <c r="E213" s="11" t="str">
        <f>CONCATENATE(Tableau1[[#This Row],[Matricule]],Tableau1[[#This Row],[Date]])</f>
        <v>92520943077</v>
      </c>
      <c r="F213" s="25">
        <v>43077</v>
      </c>
      <c r="G213">
        <v>2</v>
      </c>
      <c r="H213">
        <v>1</v>
      </c>
      <c r="I213">
        <v>925209</v>
      </c>
      <c r="J213" s="8">
        <v>95</v>
      </c>
      <c r="K213" s="35">
        <f>IF(Tableau1[[#This Row],[Régimes récoltés]]&gt;0,1,0)</f>
        <v>1</v>
      </c>
      <c r="L213" s="15">
        <f>IF(Tableau1[[#This Row],[Régimes récoltés]]&gt;=60,1,0)</f>
        <v>1</v>
      </c>
      <c r="M213" s="15">
        <f>IF(Tableau1[[#This Row],[Régimes récoltés]]&gt;60,Tableau1[[#This Row],[Régimes récoltés]]-60,0)</f>
        <v>35</v>
      </c>
      <c r="N213" s="15">
        <f>IF(ISBLANK(Tableau1[[#This Row],[Date]]),"",+IF(Tableau1[[#This Row],[Régimes récoltés]]&lt;60,0,1000))</f>
        <v>1000</v>
      </c>
      <c r="O213" s="15">
        <f>IF(ISBLANK(Tableau1[[#This Row],[Date]]),"",IF(Tableau1[[#This Row],[Régimes récoltés]]&gt;60,(Tableau1[[#This Row],[Régimes récoltés]]-60)*40,0))</f>
        <v>1400</v>
      </c>
      <c r="P213" s="15">
        <f t="shared" si="3"/>
        <v>2400</v>
      </c>
      <c r="Q213" s="51" t="str">
        <f>IF(Tableau1[[#This Row],[Matricule]]&gt;1,IF(COUNTIF(Tableau1[DateMatricule],Tableau1[[#This Row],[DateMatricule]])&gt;1,"Doublon",""),"")</f>
        <v/>
      </c>
    </row>
    <row r="214" spans="1:17" x14ac:dyDescent="0.25">
      <c r="A214" s="11" t="str">
        <f>IF(Tableau1[[#This Row],[Date]]="","",VLOOKUP(Tableau1[[#This Row],[Semaine]],Listes!$A:$B,2,FALSE))</f>
        <v>Décembre</v>
      </c>
      <c r="B214" s="11">
        <f>IF(ISBLANK(Tableau1[[#This Row],[Date]]),"",INT((Tableau1[[#This Row],[Date]]-SUM(MOD(DATE(YEAR(Tableau1[[#This Row],[Date]]-MOD(Tableau1[[#This Row],[Date]]-2,7)+3),1,2),{1E+99;7})*{1;-1})+5)/7))</f>
        <v>49</v>
      </c>
      <c r="C214" s="11" t="e">
        <f>IF(ISBLANK(Tableau1[[#This Row],[Matricule]]),"",VLOOKUP(Tableau1[[#This Row],[Matricule]],#REF!,2,FALSE))</f>
        <v>#REF!</v>
      </c>
      <c r="D214" s="11" t="e">
        <f>IF(ISBLANK(Tableau1[[#This Row],[Matricule]]),"",VLOOKUP(Tableau1[[#This Row],[Matricule]],#REF!,3,FALSE))</f>
        <v>#REF!</v>
      </c>
      <c r="E214" s="11" t="str">
        <f>CONCATENATE(Tableau1[[#This Row],[Matricule]],Tableau1[[#This Row],[Date]])</f>
        <v>76077743077</v>
      </c>
      <c r="F214" s="25">
        <v>43077</v>
      </c>
      <c r="G214">
        <v>2</v>
      </c>
      <c r="H214">
        <v>1</v>
      </c>
      <c r="I214">
        <v>760777</v>
      </c>
      <c r="J214" s="8">
        <v>95</v>
      </c>
      <c r="K214" s="35">
        <f>IF(Tableau1[[#This Row],[Régimes récoltés]]&gt;0,1,0)</f>
        <v>1</v>
      </c>
      <c r="L214" s="15">
        <f>IF(Tableau1[[#This Row],[Régimes récoltés]]&gt;=60,1,0)</f>
        <v>1</v>
      </c>
      <c r="M214" s="15">
        <f>IF(Tableau1[[#This Row],[Régimes récoltés]]&gt;60,Tableau1[[#This Row],[Régimes récoltés]]-60,0)</f>
        <v>35</v>
      </c>
      <c r="N214" s="15">
        <f>IF(ISBLANK(Tableau1[[#This Row],[Date]]),"",+IF(Tableau1[[#This Row],[Régimes récoltés]]&lt;60,0,1000))</f>
        <v>1000</v>
      </c>
      <c r="O214" s="15">
        <f>IF(ISBLANK(Tableau1[[#This Row],[Date]]),"",IF(Tableau1[[#This Row],[Régimes récoltés]]&gt;60,(Tableau1[[#This Row],[Régimes récoltés]]-60)*40,0))</f>
        <v>1400</v>
      </c>
      <c r="P214" s="15">
        <f t="shared" si="3"/>
        <v>2400</v>
      </c>
      <c r="Q214" s="51" t="str">
        <f>IF(Tableau1[[#This Row],[Matricule]]&gt;1,IF(COUNTIF(Tableau1[DateMatricule],Tableau1[[#This Row],[DateMatricule]])&gt;1,"Doublon",""),"")</f>
        <v/>
      </c>
    </row>
    <row r="215" spans="1:17" x14ac:dyDescent="0.25">
      <c r="A215" s="11" t="str">
        <f>IF(Tableau1[[#This Row],[Date]]="","",VLOOKUP(Tableau1[[#This Row],[Semaine]],Listes!$A:$B,2,FALSE))</f>
        <v>Décembre</v>
      </c>
      <c r="B215" s="11">
        <f>IF(ISBLANK(Tableau1[[#This Row],[Date]]),"",INT((Tableau1[[#This Row],[Date]]-SUM(MOD(DATE(YEAR(Tableau1[[#This Row],[Date]]-MOD(Tableau1[[#This Row],[Date]]-2,7)+3),1,2),{1E+99;7})*{1;-1})+5)/7))</f>
        <v>49</v>
      </c>
      <c r="C215" s="11" t="e">
        <f>IF(ISBLANK(Tableau1[[#This Row],[Matricule]]),"",VLOOKUP(Tableau1[[#This Row],[Matricule]],#REF!,2,FALSE))</f>
        <v>#REF!</v>
      </c>
      <c r="D215" s="11" t="e">
        <f>IF(ISBLANK(Tableau1[[#This Row],[Matricule]]),"",VLOOKUP(Tableau1[[#This Row],[Matricule]],#REF!,3,FALSE))</f>
        <v>#REF!</v>
      </c>
      <c r="E215" s="11" t="str">
        <f>CONCATENATE(Tableau1[[#This Row],[Matricule]],Tableau1[[#This Row],[Date]])</f>
        <v>76100743077</v>
      </c>
      <c r="F215" s="25">
        <v>43077</v>
      </c>
      <c r="G215">
        <v>2</v>
      </c>
      <c r="H215">
        <v>2</v>
      </c>
      <c r="I215">
        <v>761007</v>
      </c>
      <c r="J215" s="8">
        <v>106</v>
      </c>
      <c r="K215" s="35">
        <f>IF(Tableau1[[#This Row],[Régimes récoltés]]&gt;0,1,0)</f>
        <v>1</v>
      </c>
      <c r="L215" s="15">
        <f>IF(Tableau1[[#This Row],[Régimes récoltés]]&gt;=60,1,0)</f>
        <v>1</v>
      </c>
      <c r="M215" s="15">
        <f>IF(Tableau1[[#This Row],[Régimes récoltés]]&gt;60,Tableau1[[#This Row],[Régimes récoltés]]-60,0)</f>
        <v>46</v>
      </c>
      <c r="N215" s="15">
        <f>IF(ISBLANK(Tableau1[[#This Row],[Date]]),"",+IF(Tableau1[[#This Row],[Régimes récoltés]]&lt;60,0,1000))</f>
        <v>1000</v>
      </c>
      <c r="O215" s="15">
        <f>IF(ISBLANK(Tableau1[[#This Row],[Date]]),"",IF(Tableau1[[#This Row],[Régimes récoltés]]&gt;60,(Tableau1[[#This Row],[Régimes récoltés]]-60)*40,0))</f>
        <v>1840</v>
      </c>
      <c r="P215" s="15">
        <f t="shared" si="3"/>
        <v>2840</v>
      </c>
      <c r="Q215" s="51" t="str">
        <f>IF(Tableau1[[#This Row],[Matricule]]&gt;1,IF(COUNTIF(Tableau1[DateMatricule],Tableau1[[#This Row],[DateMatricule]])&gt;1,"Doublon",""),"")</f>
        <v/>
      </c>
    </row>
    <row r="216" spans="1:17" x14ac:dyDescent="0.25">
      <c r="A216" s="11" t="str">
        <f>IF(Tableau1[[#This Row],[Date]]="","",VLOOKUP(Tableau1[[#This Row],[Semaine]],Listes!$A:$B,2,FALSE))</f>
        <v>Décembre</v>
      </c>
      <c r="B216" s="11">
        <f>IF(ISBLANK(Tableau1[[#This Row],[Date]]),"",INT((Tableau1[[#This Row],[Date]]-SUM(MOD(DATE(YEAR(Tableau1[[#This Row],[Date]]-MOD(Tableau1[[#This Row],[Date]]-2,7)+3),1,2),{1E+99;7})*{1;-1})+5)/7))</f>
        <v>49</v>
      </c>
      <c r="C216" s="11" t="e">
        <f>IF(ISBLANK(Tableau1[[#This Row],[Matricule]]),"",VLOOKUP(Tableau1[[#This Row],[Matricule]],#REF!,2,FALSE))</f>
        <v>#REF!</v>
      </c>
      <c r="D216" s="11" t="e">
        <f>IF(ISBLANK(Tableau1[[#This Row],[Matricule]]),"",VLOOKUP(Tableau1[[#This Row],[Matricule]],#REF!,3,FALSE))</f>
        <v>#REF!</v>
      </c>
      <c r="E216" s="11" t="str">
        <f>CONCATENATE(Tableau1[[#This Row],[Matricule]],Tableau1[[#This Row],[Date]])</f>
        <v>82093143077</v>
      </c>
      <c r="F216" s="25">
        <v>43077</v>
      </c>
      <c r="G216">
        <v>2</v>
      </c>
      <c r="H216">
        <v>2</v>
      </c>
      <c r="I216">
        <v>820931</v>
      </c>
      <c r="J216" s="8">
        <v>106</v>
      </c>
      <c r="K216" s="35">
        <f>IF(Tableau1[[#This Row],[Régimes récoltés]]&gt;0,1,0)</f>
        <v>1</v>
      </c>
      <c r="L216" s="15">
        <f>IF(Tableau1[[#This Row],[Régimes récoltés]]&gt;=60,1,0)</f>
        <v>1</v>
      </c>
      <c r="M216" s="15">
        <f>IF(Tableau1[[#This Row],[Régimes récoltés]]&gt;60,Tableau1[[#This Row],[Régimes récoltés]]-60,0)</f>
        <v>46</v>
      </c>
      <c r="N216" s="15">
        <f>IF(ISBLANK(Tableau1[[#This Row],[Date]]),"",+IF(Tableau1[[#This Row],[Régimes récoltés]]&lt;60,0,1000))</f>
        <v>1000</v>
      </c>
      <c r="O216" s="15">
        <f>IF(ISBLANK(Tableau1[[#This Row],[Date]]),"",IF(Tableau1[[#This Row],[Régimes récoltés]]&gt;60,(Tableau1[[#This Row],[Régimes récoltés]]-60)*40,0))</f>
        <v>1840</v>
      </c>
      <c r="P216" s="15">
        <f t="shared" si="3"/>
        <v>2840</v>
      </c>
      <c r="Q216" s="51" t="str">
        <f>IF(Tableau1[[#This Row],[Matricule]]&gt;1,IF(COUNTIF(Tableau1[DateMatricule],Tableau1[[#This Row],[DateMatricule]])&gt;1,"Doublon",""),"")</f>
        <v/>
      </c>
    </row>
    <row r="217" spans="1:17" x14ac:dyDescent="0.25">
      <c r="A217" s="11" t="str">
        <f>IF(Tableau1[[#This Row],[Date]]="","",VLOOKUP(Tableau1[[#This Row],[Semaine]],Listes!$A:$B,2,FALSE))</f>
        <v>Décembre</v>
      </c>
      <c r="B217" s="11">
        <f>IF(ISBLANK(Tableau1[[#This Row],[Date]]),"",INT((Tableau1[[#This Row],[Date]]-SUM(MOD(DATE(YEAR(Tableau1[[#This Row],[Date]]-MOD(Tableau1[[#This Row],[Date]]-2,7)+3),1,2),{1E+99;7})*{1;-1})+5)/7))</f>
        <v>49</v>
      </c>
      <c r="C217" s="11" t="e">
        <f>IF(ISBLANK(Tableau1[[#This Row],[Matricule]]),"",VLOOKUP(Tableau1[[#This Row],[Matricule]],#REF!,2,FALSE))</f>
        <v>#REF!</v>
      </c>
      <c r="D217" s="11" t="e">
        <f>IF(ISBLANK(Tableau1[[#This Row],[Matricule]]),"",VLOOKUP(Tableau1[[#This Row],[Matricule]],#REF!,3,FALSE))</f>
        <v>#REF!</v>
      </c>
      <c r="E217" s="11" t="str">
        <f>CONCATENATE(Tableau1[[#This Row],[Matricule]],Tableau1[[#This Row],[Date]])</f>
        <v>76077043077</v>
      </c>
      <c r="F217" s="25">
        <v>43077</v>
      </c>
      <c r="G217">
        <v>2</v>
      </c>
      <c r="H217">
        <v>3</v>
      </c>
      <c r="I217">
        <v>760770</v>
      </c>
      <c r="J217" s="8">
        <v>105</v>
      </c>
      <c r="K217" s="35">
        <f>IF(Tableau1[[#This Row],[Régimes récoltés]]&gt;0,1,0)</f>
        <v>1</v>
      </c>
      <c r="L217" s="15">
        <f>IF(Tableau1[[#This Row],[Régimes récoltés]]&gt;=60,1,0)</f>
        <v>1</v>
      </c>
      <c r="M217" s="15">
        <f>IF(Tableau1[[#This Row],[Régimes récoltés]]&gt;60,Tableau1[[#This Row],[Régimes récoltés]]-60,0)</f>
        <v>45</v>
      </c>
      <c r="N217" s="15">
        <f>IF(ISBLANK(Tableau1[[#This Row],[Date]]),"",+IF(Tableau1[[#This Row],[Régimes récoltés]]&lt;60,0,1000))</f>
        <v>1000</v>
      </c>
      <c r="O217" s="15">
        <f>IF(ISBLANK(Tableau1[[#This Row],[Date]]),"",IF(Tableau1[[#This Row],[Régimes récoltés]]&gt;60,(Tableau1[[#This Row],[Régimes récoltés]]-60)*40,0))</f>
        <v>1800</v>
      </c>
      <c r="P217" s="15">
        <f t="shared" si="3"/>
        <v>2800</v>
      </c>
      <c r="Q217" s="51" t="str">
        <f>IF(Tableau1[[#This Row],[Matricule]]&gt;1,IF(COUNTIF(Tableau1[DateMatricule],Tableau1[[#This Row],[DateMatricule]])&gt;1,"Doublon",""),"")</f>
        <v/>
      </c>
    </row>
    <row r="218" spans="1:17" x14ac:dyDescent="0.25">
      <c r="A218" s="11" t="str">
        <f>IF(Tableau1[[#This Row],[Date]]="","",VLOOKUP(Tableau1[[#This Row],[Semaine]],Listes!$A:$B,2,FALSE))</f>
        <v>Décembre</v>
      </c>
      <c r="B218" s="11">
        <f>IF(ISBLANK(Tableau1[[#This Row],[Date]]),"",INT((Tableau1[[#This Row],[Date]]-SUM(MOD(DATE(YEAR(Tableau1[[#This Row],[Date]]-MOD(Tableau1[[#This Row],[Date]]-2,7)+3),1,2),{1E+99;7})*{1;-1})+5)/7))</f>
        <v>49</v>
      </c>
      <c r="C218" s="11" t="e">
        <f>IF(ISBLANK(Tableau1[[#This Row],[Matricule]]),"",VLOOKUP(Tableau1[[#This Row],[Matricule]],#REF!,2,FALSE))</f>
        <v>#REF!</v>
      </c>
      <c r="D218" s="11" t="e">
        <f>IF(ISBLANK(Tableau1[[#This Row],[Matricule]]),"",VLOOKUP(Tableau1[[#This Row],[Matricule]],#REF!,3,FALSE))</f>
        <v>#REF!</v>
      </c>
      <c r="E218" s="11" t="str">
        <f>CONCATENATE(Tableau1[[#This Row],[Matricule]],Tableau1[[#This Row],[Date]])</f>
        <v>77541743077</v>
      </c>
      <c r="F218" s="25">
        <v>43077</v>
      </c>
      <c r="G218">
        <v>2</v>
      </c>
      <c r="H218">
        <v>3</v>
      </c>
      <c r="I218">
        <v>775417</v>
      </c>
      <c r="J218" s="8">
        <v>105</v>
      </c>
      <c r="K218" s="35">
        <f>IF(Tableau1[[#This Row],[Régimes récoltés]]&gt;0,1,0)</f>
        <v>1</v>
      </c>
      <c r="L218" s="15">
        <f>IF(Tableau1[[#This Row],[Régimes récoltés]]&gt;=60,1,0)</f>
        <v>1</v>
      </c>
      <c r="M218" s="15">
        <f>IF(Tableau1[[#This Row],[Régimes récoltés]]&gt;60,Tableau1[[#This Row],[Régimes récoltés]]-60,0)</f>
        <v>45</v>
      </c>
      <c r="N218" s="15">
        <f>IF(ISBLANK(Tableau1[[#This Row],[Date]]),"",+IF(Tableau1[[#This Row],[Régimes récoltés]]&lt;60,0,1000))</f>
        <v>1000</v>
      </c>
      <c r="O218" s="15">
        <f>IF(ISBLANK(Tableau1[[#This Row],[Date]]),"",IF(Tableau1[[#This Row],[Régimes récoltés]]&gt;60,(Tableau1[[#This Row],[Régimes récoltés]]-60)*40,0))</f>
        <v>1800</v>
      </c>
      <c r="P218" s="15">
        <f t="shared" si="3"/>
        <v>2800</v>
      </c>
      <c r="Q218" s="51" t="str">
        <f>IF(Tableau1[[#This Row],[Matricule]]&gt;1,IF(COUNTIF(Tableau1[DateMatricule],Tableau1[[#This Row],[DateMatricule]])&gt;1,"Doublon",""),"")</f>
        <v/>
      </c>
    </row>
    <row r="219" spans="1:17" x14ac:dyDescent="0.25">
      <c r="A219" s="11" t="str">
        <f>IF(Tableau1[[#This Row],[Date]]="","",VLOOKUP(Tableau1[[#This Row],[Semaine]],Listes!$A:$B,2,FALSE))</f>
        <v>Décembre</v>
      </c>
      <c r="B219" s="11">
        <f>IF(ISBLANK(Tableau1[[#This Row],[Date]]),"",INT((Tableau1[[#This Row],[Date]]-SUM(MOD(DATE(YEAR(Tableau1[[#This Row],[Date]]-MOD(Tableau1[[#This Row],[Date]]-2,7)+3),1,2),{1E+99;7})*{1;-1})+5)/7))</f>
        <v>49</v>
      </c>
      <c r="C219" s="11" t="e">
        <f>IF(ISBLANK(Tableau1[[#This Row],[Matricule]]),"",VLOOKUP(Tableau1[[#This Row],[Matricule]],#REF!,2,FALSE))</f>
        <v>#REF!</v>
      </c>
      <c r="D219" s="11" t="e">
        <f>IF(ISBLANK(Tableau1[[#This Row],[Matricule]]),"",VLOOKUP(Tableau1[[#This Row],[Matricule]],#REF!,3,FALSE))</f>
        <v>#REF!</v>
      </c>
      <c r="E219" s="11" t="str">
        <f>CONCATENATE(Tableau1[[#This Row],[Matricule]],Tableau1[[#This Row],[Date]])</f>
        <v>76077343077</v>
      </c>
      <c r="F219" s="25">
        <v>43077</v>
      </c>
      <c r="G219">
        <v>2</v>
      </c>
      <c r="H219">
        <v>4</v>
      </c>
      <c r="I219">
        <v>760773</v>
      </c>
      <c r="J219" s="8">
        <v>90</v>
      </c>
      <c r="K219" s="35">
        <f>IF(Tableau1[[#This Row],[Régimes récoltés]]&gt;0,1,0)</f>
        <v>1</v>
      </c>
      <c r="L219" s="15">
        <f>IF(Tableau1[[#This Row],[Régimes récoltés]]&gt;=60,1,0)</f>
        <v>1</v>
      </c>
      <c r="M219" s="15">
        <f>IF(Tableau1[[#This Row],[Régimes récoltés]]&gt;60,Tableau1[[#This Row],[Régimes récoltés]]-60,0)</f>
        <v>30</v>
      </c>
      <c r="N219" s="15">
        <f>IF(ISBLANK(Tableau1[[#This Row],[Date]]),"",+IF(Tableau1[[#This Row],[Régimes récoltés]]&lt;60,0,1000))</f>
        <v>1000</v>
      </c>
      <c r="O219" s="15">
        <f>IF(ISBLANK(Tableau1[[#This Row],[Date]]),"",IF(Tableau1[[#This Row],[Régimes récoltés]]&gt;60,(Tableau1[[#This Row],[Régimes récoltés]]-60)*40,0))</f>
        <v>1200</v>
      </c>
      <c r="P219" s="15">
        <f t="shared" si="3"/>
        <v>2200</v>
      </c>
      <c r="Q219" s="51" t="str">
        <f>IF(Tableau1[[#This Row],[Matricule]]&gt;1,IF(COUNTIF(Tableau1[DateMatricule],Tableau1[[#This Row],[DateMatricule]])&gt;1,"Doublon",""),"")</f>
        <v/>
      </c>
    </row>
    <row r="220" spans="1:17" x14ac:dyDescent="0.25">
      <c r="A220" s="11" t="str">
        <f>IF(Tableau1[[#This Row],[Date]]="","",VLOOKUP(Tableau1[[#This Row],[Semaine]],Listes!$A:$B,2,FALSE))</f>
        <v>Décembre</v>
      </c>
      <c r="B220" s="11">
        <f>IF(ISBLANK(Tableau1[[#This Row],[Date]]),"",INT((Tableau1[[#This Row],[Date]]-SUM(MOD(DATE(YEAR(Tableau1[[#This Row],[Date]]-MOD(Tableau1[[#This Row],[Date]]-2,7)+3),1,2),{1E+99;7})*{1;-1})+5)/7))</f>
        <v>49</v>
      </c>
      <c r="C220" s="11" t="e">
        <f>IF(ISBLANK(Tableau1[[#This Row],[Matricule]]),"",VLOOKUP(Tableau1[[#This Row],[Matricule]],#REF!,2,FALSE))</f>
        <v>#REF!</v>
      </c>
      <c r="D220" s="11" t="e">
        <f>IF(ISBLANK(Tableau1[[#This Row],[Matricule]]),"",VLOOKUP(Tableau1[[#This Row],[Matricule]],#REF!,3,FALSE))</f>
        <v>#REF!</v>
      </c>
      <c r="E220" s="11" t="str">
        <f>CONCATENATE(Tableau1[[#This Row],[Matricule]],Tableau1[[#This Row],[Date]])</f>
        <v>77541143077</v>
      </c>
      <c r="F220" s="25">
        <v>43077</v>
      </c>
      <c r="G220">
        <v>2</v>
      </c>
      <c r="H220">
        <v>4</v>
      </c>
      <c r="I220">
        <v>775411</v>
      </c>
      <c r="J220" s="8">
        <v>90</v>
      </c>
      <c r="K220" s="35">
        <f>IF(Tableau1[[#This Row],[Régimes récoltés]]&gt;0,1,0)</f>
        <v>1</v>
      </c>
      <c r="L220" s="15">
        <f>IF(Tableau1[[#This Row],[Régimes récoltés]]&gt;=60,1,0)</f>
        <v>1</v>
      </c>
      <c r="M220" s="15">
        <f>IF(Tableau1[[#This Row],[Régimes récoltés]]&gt;60,Tableau1[[#This Row],[Régimes récoltés]]-60,0)</f>
        <v>30</v>
      </c>
      <c r="N220" s="15">
        <f>IF(ISBLANK(Tableau1[[#This Row],[Date]]),"",+IF(Tableau1[[#This Row],[Régimes récoltés]]&lt;60,0,1000))</f>
        <v>1000</v>
      </c>
      <c r="O220" s="15">
        <f>IF(ISBLANK(Tableau1[[#This Row],[Date]]),"",IF(Tableau1[[#This Row],[Régimes récoltés]]&gt;60,(Tableau1[[#This Row],[Régimes récoltés]]-60)*40,0))</f>
        <v>1200</v>
      </c>
      <c r="P220" s="15">
        <f t="shared" si="3"/>
        <v>2200</v>
      </c>
      <c r="Q220" s="51" t="str">
        <f>IF(Tableau1[[#This Row],[Matricule]]&gt;1,IF(COUNTIF(Tableau1[DateMatricule],Tableau1[[#This Row],[DateMatricule]])&gt;1,"Doublon",""),"")</f>
        <v/>
      </c>
    </row>
    <row r="221" spans="1:17" x14ac:dyDescent="0.25">
      <c r="A221" s="11" t="str">
        <f>IF(Tableau1[[#This Row],[Date]]="","",VLOOKUP(Tableau1[[#This Row],[Semaine]],Listes!$A:$B,2,FALSE))</f>
        <v>Décembre</v>
      </c>
      <c r="B221" s="11">
        <f>IF(ISBLANK(Tableau1[[#This Row],[Date]]),"",INT((Tableau1[[#This Row],[Date]]-SUM(MOD(DATE(YEAR(Tableau1[[#This Row],[Date]]-MOD(Tableau1[[#This Row],[Date]]-2,7)+3),1,2),{1E+99;7})*{1;-1})+5)/7))</f>
        <v>49</v>
      </c>
      <c r="C221" s="11" t="e">
        <f>IF(ISBLANK(Tableau1[[#This Row],[Matricule]]),"",VLOOKUP(Tableau1[[#This Row],[Matricule]],#REF!,2,FALSE))</f>
        <v>#REF!</v>
      </c>
      <c r="D221" s="11" t="e">
        <f>IF(ISBLANK(Tableau1[[#This Row],[Matricule]]),"",VLOOKUP(Tableau1[[#This Row],[Matricule]],#REF!,3,FALSE))</f>
        <v>#REF!</v>
      </c>
      <c r="E221" s="11" t="str">
        <f>CONCATENATE(Tableau1[[#This Row],[Matricule]],Tableau1[[#This Row],[Date]])</f>
        <v>77520843078</v>
      </c>
      <c r="F221" s="3">
        <v>43078</v>
      </c>
      <c r="G221">
        <v>1</v>
      </c>
      <c r="H221">
        <v>1</v>
      </c>
      <c r="I221">
        <v>775208</v>
      </c>
      <c r="J221" s="8">
        <v>92</v>
      </c>
      <c r="K221" s="35">
        <f>IF(Tableau1[[#This Row],[Régimes récoltés]]&gt;0,1,0)</f>
        <v>1</v>
      </c>
      <c r="L221" s="15">
        <f>IF(Tableau1[[#This Row],[Régimes récoltés]]&gt;=60,1,0)</f>
        <v>1</v>
      </c>
      <c r="M221" s="15">
        <f>IF(Tableau1[[#This Row],[Régimes récoltés]]&gt;60,Tableau1[[#This Row],[Régimes récoltés]]-60,0)</f>
        <v>32</v>
      </c>
      <c r="N221" s="15">
        <f>IF(ISBLANK(Tableau1[[#This Row],[Date]]),"",+IF(Tableau1[[#This Row],[Régimes récoltés]]&lt;60,0,1000))</f>
        <v>1000</v>
      </c>
      <c r="O221" s="15">
        <f>IF(ISBLANK(Tableau1[[#This Row],[Date]]),"",IF(Tableau1[[#This Row],[Régimes récoltés]]&gt;60,(Tableau1[[#This Row],[Régimes récoltés]]-60)*40,0))</f>
        <v>1280</v>
      </c>
      <c r="P221" s="15">
        <f t="shared" si="3"/>
        <v>2280</v>
      </c>
      <c r="Q221" s="51" t="str">
        <f>IF(Tableau1[[#This Row],[Matricule]]&gt;1,IF(COUNTIF(Tableau1[DateMatricule],Tableau1[[#This Row],[DateMatricule]])&gt;1,"Doublon",""),"")</f>
        <v/>
      </c>
    </row>
    <row r="222" spans="1:17" x14ac:dyDescent="0.25">
      <c r="A222" s="11" t="str">
        <f>IF(Tableau1[[#This Row],[Date]]="","",VLOOKUP(Tableau1[[#This Row],[Semaine]],Listes!$A:$B,2,FALSE))</f>
        <v>Décembre</v>
      </c>
      <c r="B222" s="11">
        <f>IF(ISBLANK(Tableau1[[#This Row],[Date]]),"",INT((Tableau1[[#This Row],[Date]]-SUM(MOD(DATE(YEAR(Tableau1[[#This Row],[Date]]-MOD(Tableau1[[#This Row],[Date]]-2,7)+3),1,2),{1E+99;7})*{1;-1})+5)/7))</f>
        <v>49</v>
      </c>
      <c r="C222" s="11" t="e">
        <f>IF(ISBLANK(Tableau1[[#This Row],[Matricule]]),"",VLOOKUP(Tableau1[[#This Row],[Matricule]],#REF!,2,FALSE))</f>
        <v>#REF!</v>
      </c>
      <c r="D222" s="11" t="e">
        <f>IF(ISBLANK(Tableau1[[#This Row],[Matricule]]),"",VLOOKUP(Tableau1[[#This Row],[Matricule]],#REF!,3,FALSE))</f>
        <v>#REF!</v>
      </c>
      <c r="E222" s="11" t="str">
        <f>CONCATENATE(Tableau1[[#This Row],[Matricule]],Tableau1[[#This Row],[Date]])</f>
        <v>77541643078</v>
      </c>
      <c r="F222" s="25">
        <v>43078</v>
      </c>
      <c r="G222">
        <v>1</v>
      </c>
      <c r="H222">
        <v>1</v>
      </c>
      <c r="I222">
        <v>775416</v>
      </c>
      <c r="J222" s="8">
        <v>92</v>
      </c>
      <c r="K222" s="35">
        <f>IF(Tableau1[[#This Row],[Régimes récoltés]]&gt;0,1,0)</f>
        <v>1</v>
      </c>
      <c r="L222" s="15">
        <f>IF(Tableau1[[#This Row],[Régimes récoltés]]&gt;=60,1,0)</f>
        <v>1</v>
      </c>
      <c r="M222" s="15">
        <f>IF(Tableau1[[#This Row],[Régimes récoltés]]&gt;60,Tableau1[[#This Row],[Régimes récoltés]]-60,0)</f>
        <v>32</v>
      </c>
      <c r="N222" s="15">
        <f>IF(ISBLANK(Tableau1[[#This Row],[Date]]),"",+IF(Tableau1[[#This Row],[Régimes récoltés]]&lt;60,0,1000))</f>
        <v>1000</v>
      </c>
      <c r="O222" s="15">
        <f>IF(ISBLANK(Tableau1[[#This Row],[Date]]),"",IF(Tableau1[[#This Row],[Régimes récoltés]]&gt;60,(Tableau1[[#This Row],[Régimes récoltés]]-60)*40,0))</f>
        <v>1280</v>
      </c>
      <c r="P222" s="15">
        <f t="shared" si="3"/>
        <v>2280</v>
      </c>
      <c r="Q222" s="51" t="str">
        <f>IF(Tableau1[[#This Row],[Matricule]]&gt;1,IF(COUNTIF(Tableau1[DateMatricule],Tableau1[[#This Row],[DateMatricule]])&gt;1,"Doublon",""),"")</f>
        <v/>
      </c>
    </row>
    <row r="223" spans="1:17" x14ac:dyDescent="0.25">
      <c r="A223" s="11" t="str">
        <f>IF(Tableau1[[#This Row],[Date]]="","",VLOOKUP(Tableau1[[#This Row],[Semaine]],Listes!$A:$B,2,FALSE))</f>
        <v>Décembre</v>
      </c>
      <c r="B223" s="11">
        <f>IF(ISBLANK(Tableau1[[#This Row],[Date]]),"",INT((Tableau1[[#This Row],[Date]]-SUM(MOD(DATE(YEAR(Tableau1[[#This Row],[Date]]-MOD(Tableau1[[#This Row],[Date]]-2,7)+3),1,2),{1E+99;7})*{1;-1})+5)/7))</f>
        <v>49</v>
      </c>
      <c r="C223" s="11" t="e">
        <f>IF(ISBLANK(Tableau1[[#This Row],[Matricule]]),"",VLOOKUP(Tableau1[[#This Row],[Matricule]],#REF!,2,FALSE))</f>
        <v>#REF!</v>
      </c>
      <c r="D223" s="11" t="e">
        <f>IF(ISBLANK(Tableau1[[#This Row],[Matricule]]),"",VLOOKUP(Tableau1[[#This Row],[Matricule]],#REF!,3,FALSE))</f>
        <v>#REF!</v>
      </c>
      <c r="E223" s="11" t="str">
        <f>CONCATENATE(Tableau1[[#This Row],[Matricule]],Tableau1[[#This Row],[Date]])</f>
        <v>76100043078</v>
      </c>
      <c r="F223" s="25">
        <v>43078</v>
      </c>
      <c r="G223">
        <v>1</v>
      </c>
      <c r="H223">
        <v>2</v>
      </c>
      <c r="I223">
        <v>761000</v>
      </c>
      <c r="J223" s="8">
        <v>88</v>
      </c>
      <c r="K223" s="35">
        <f>IF(Tableau1[[#This Row],[Régimes récoltés]]&gt;0,1,0)</f>
        <v>1</v>
      </c>
      <c r="L223" s="15">
        <f>IF(Tableau1[[#This Row],[Régimes récoltés]]&gt;=60,1,0)</f>
        <v>1</v>
      </c>
      <c r="M223" s="15">
        <f>IF(Tableau1[[#This Row],[Régimes récoltés]]&gt;60,Tableau1[[#This Row],[Régimes récoltés]]-60,0)</f>
        <v>28</v>
      </c>
      <c r="N223" s="15">
        <f>IF(ISBLANK(Tableau1[[#This Row],[Date]]),"",+IF(Tableau1[[#This Row],[Régimes récoltés]]&lt;60,0,1000))</f>
        <v>1000</v>
      </c>
      <c r="O223" s="15">
        <f>IF(ISBLANK(Tableau1[[#This Row],[Date]]),"",IF(Tableau1[[#This Row],[Régimes récoltés]]&gt;60,(Tableau1[[#This Row],[Régimes récoltés]]-60)*40,0))</f>
        <v>1120</v>
      </c>
      <c r="P223" s="15">
        <f t="shared" si="3"/>
        <v>2120</v>
      </c>
      <c r="Q223" s="51" t="str">
        <f>IF(Tableau1[[#This Row],[Matricule]]&gt;1,IF(COUNTIF(Tableau1[DateMatricule],Tableau1[[#This Row],[DateMatricule]])&gt;1,"Doublon",""),"")</f>
        <v/>
      </c>
    </row>
    <row r="224" spans="1:17" x14ac:dyDescent="0.25">
      <c r="A224" s="11" t="str">
        <f>IF(Tableau1[[#This Row],[Date]]="","",VLOOKUP(Tableau1[[#This Row],[Semaine]],Listes!$A:$B,2,FALSE))</f>
        <v>Décembre</v>
      </c>
      <c r="B224" s="11">
        <f>IF(ISBLANK(Tableau1[[#This Row],[Date]]),"",INT((Tableau1[[#This Row],[Date]]-SUM(MOD(DATE(YEAR(Tableau1[[#This Row],[Date]]-MOD(Tableau1[[#This Row],[Date]]-2,7)+3),1,2),{1E+99;7})*{1;-1})+5)/7))</f>
        <v>49</v>
      </c>
      <c r="C224" s="11" t="e">
        <f>IF(ISBLANK(Tableau1[[#This Row],[Matricule]]),"",VLOOKUP(Tableau1[[#This Row],[Matricule]],#REF!,2,FALSE))</f>
        <v>#REF!</v>
      </c>
      <c r="D224" s="11" t="e">
        <f>IF(ISBLANK(Tableau1[[#This Row],[Matricule]]),"",VLOOKUP(Tableau1[[#This Row],[Matricule]],#REF!,3,FALSE))</f>
        <v>#REF!</v>
      </c>
      <c r="E224" s="11" t="str">
        <f>CONCATENATE(Tableau1[[#This Row],[Matricule]],Tableau1[[#This Row],[Date]])</f>
        <v>92570343078</v>
      </c>
      <c r="F224" s="25">
        <v>43078</v>
      </c>
      <c r="G224">
        <v>1</v>
      </c>
      <c r="H224">
        <v>2</v>
      </c>
      <c r="I224">
        <v>925703</v>
      </c>
      <c r="J224" s="8">
        <v>88</v>
      </c>
      <c r="K224" s="35">
        <f>IF(Tableau1[[#This Row],[Régimes récoltés]]&gt;0,1,0)</f>
        <v>1</v>
      </c>
      <c r="L224" s="15">
        <f>IF(Tableau1[[#This Row],[Régimes récoltés]]&gt;=60,1,0)</f>
        <v>1</v>
      </c>
      <c r="M224" s="15">
        <f>IF(Tableau1[[#This Row],[Régimes récoltés]]&gt;60,Tableau1[[#This Row],[Régimes récoltés]]-60,0)</f>
        <v>28</v>
      </c>
      <c r="N224" s="15">
        <f>IF(ISBLANK(Tableau1[[#This Row],[Date]]),"",+IF(Tableau1[[#This Row],[Régimes récoltés]]&lt;60,0,1000))</f>
        <v>1000</v>
      </c>
      <c r="O224" s="15">
        <f>IF(ISBLANK(Tableau1[[#This Row],[Date]]),"",IF(Tableau1[[#This Row],[Régimes récoltés]]&gt;60,(Tableau1[[#This Row],[Régimes récoltés]]-60)*40,0))</f>
        <v>1120</v>
      </c>
      <c r="P224" s="15">
        <f t="shared" si="3"/>
        <v>2120</v>
      </c>
      <c r="Q224" s="51" t="str">
        <f>IF(Tableau1[[#This Row],[Matricule]]&gt;1,IF(COUNTIF(Tableau1[DateMatricule],Tableau1[[#This Row],[DateMatricule]])&gt;1,"Doublon",""),"")</f>
        <v/>
      </c>
    </row>
    <row r="225" spans="1:17" x14ac:dyDescent="0.25">
      <c r="A225" s="11" t="str">
        <f>IF(Tableau1[[#This Row],[Date]]="","",VLOOKUP(Tableau1[[#This Row],[Semaine]],Listes!$A:$B,2,FALSE))</f>
        <v>Décembre</v>
      </c>
      <c r="B225" s="11">
        <f>IF(ISBLANK(Tableau1[[#This Row],[Date]]),"",INT((Tableau1[[#This Row],[Date]]-SUM(MOD(DATE(YEAR(Tableau1[[#This Row],[Date]]-MOD(Tableau1[[#This Row],[Date]]-2,7)+3),1,2),{1E+99;7})*{1;-1})+5)/7))</f>
        <v>49</v>
      </c>
      <c r="C225" s="11" t="e">
        <f>IF(ISBLANK(Tableau1[[#This Row],[Matricule]]),"",VLOOKUP(Tableau1[[#This Row],[Matricule]],#REF!,2,FALSE))</f>
        <v>#REF!</v>
      </c>
      <c r="D225" s="11" t="e">
        <f>IF(ISBLANK(Tableau1[[#This Row],[Matricule]]),"",VLOOKUP(Tableau1[[#This Row],[Matricule]],#REF!,3,FALSE))</f>
        <v>#REF!</v>
      </c>
      <c r="E225" s="11" t="str">
        <f>CONCATENATE(Tableau1[[#This Row],[Matricule]],Tableau1[[#This Row],[Date]])</f>
        <v>76077343078</v>
      </c>
      <c r="F225" s="25">
        <v>43078</v>
      </c>
      <c r="G225">
        <v>2</v>
      </c>
      <c r="H225">
        <v>1</v>
      </c>
      <c r="I225">
        <v>760773</v>
      </c>
      <c r="J225" s="8">
        <v>78</v>
      </c>
      <c r="K225" s="35">
        <f>IF(Tableau1[[#This Row],[Régimes récoltés]]&gt;0,1,0)</f>
        <v>1</v>
      </c>
      <c r="L225" s="15">
        <f>IF(Tableau1[[#This Row],[Régimes récoltés]]&gt;=60,1,0)</f>
        <v>1</v>
      </c>
      <c r="M225" s="15">
        <f>IF(Tableau1[[#This Row],[Régimes récoltés]]&gt;60,Tableau1[[#This Row],[Régimes récoltés]]-60,0)</f>
        <v>18</v>
      </c>
      <c r="N225" s="15">
        <f>IF(ISBLANK(Tableau1[[#This Row],[Date]]),"",+IF(Tableau1[[#This Row],[Régimes récoltés]]&lt;60,0,1000))</f>
        <v>1000</v>
      </c>
      <c r="O225" s="15">
        <f>IF(ISBLANK(Tableau1[[#This Row],[Date]]),"",IF(Tableau1[[#This Row],[Régimes récoltés]]&gt;60,(Tableau1[[#This Row],[Régimes récoltés]]-60)*40,0))</f>
        <v>720</v>
      </c>
      <c r="P225" s="15">
        <f t="shared" si="3"/>
        <v>1720</v>
      </c>
      <c r="Q225" s="51" t="str">
        <f>IF(Tableau1[[#This Row],[Matricule]]&gt;1,IF(COUNTIF(Tableau1[DateMatricule],Tableau1[[#This Row],[DateMatricule]])&gt;1,"Doublon",""),"")</f>
        <v/>
      </c>
    </row>
    <row r="226" spans="1:17" x14ac:dyDescent="0.25">
      <c r="A226" s="11" t="str">
        <f>IF(Tableau1[[#This Row],[Date]]="","",VLOOKUP(Tableau1[[#This Row],[Semaine]],Listes!$A:$B,2,FALSE))</f>
        <v>Décembre</v>
      </c>
      <c r="B226" s="11">
        <f>IF(ISBLANK(Tableau1[[#This Row],[Date]]),"",INT((Tableau1[[#This Row],[Date]]-SUM(MOD(DATE(YEAR(Tableau1[[#This Row],[Date]]-MOD(Tableau1[[#This Row],[Date]]-2,7)+3),1,2),{1E+99;7})*{1;-1})+5)/7))</f>
        <v>49</v>
      </c>
      <c r="C226" s="11" t="e">
        <f>IF(ISBLANK(Tableau1[[#This Row],[Matricule]]),"",VLOOKUP(Tableau1[[#This Row],[Matricule]],#REF!,2,FALSE))</f>
        <v>#REF!</v>
      </c>
      <c r="D226" s="11" t="e">
        <f>IF(ISBLANK(Tableau1[[#This Row],[Matricule]]),"",VLOOKUP(Tableau1[[#This Row],[Matricule]],#REF!,3,FALSE))</f>
        <v>#REF!</v>
      </c>
      <c r="E226" s="11" t="str">
        <f>CONCATENATE(Tableau1[[#This Row],[Matricule]],Tableau1[[#This Row],[Date]])</f>
        <v>77541743078</v>
      </c>
      <c r="F226" s="25">
        <v>43078</v>
      </c>
      <c r="G226">
        <v>2</v>
      </c>
      <c r="H226">
        <v>1</v>
      </c>
      <c r="I226">
        <v>775417</v>
      </c>
      <c r="J226" s="8">
        <v>77</v>
      </c>
      <c r="K226" s="35">
        <f>IF(Tableau1[[#This Row],[Régimes récoltés]]&gt;0,1,0)</f>
        <v>1</v>
      </c>
      <c r="L226" s="15">
        <f>IF(Tableau1[[#This Row],[Régimes récoltés]]&gt;=60,1,0)</f>
        <v>1</v>
      </c>
      <c r="M226" s="15">
        <f>IF(Tableau1[[#This Row],[Régimes récoltés]]&gt;60,Tableau1[[#This Row],[Régimes récoltés]]-60,0)</f>
        <v>17</v>
      </c>
      <c r="N226" s="15">
        <f>IF(ISBLANK(Tableau1[[#This Row],[Date]]),"",+IF(Tableau1[[#This Row],[Régimes récoltés]]&lt;60,0,1000))</f>
        <v>1000</v>
      </c>
      <c r="O226" s="15">
        <f>IF(ISBLANK(Tableau1[[#This Row],[Date]]),"",IF(Tableau1[[#This Row],[Régimes récoltés]]&gt;60,(Tableau1[[#This Row],[Régimes récoltés]]-60)*40,0))</f>
        <v>680</v>
      </c>
      <c r="P226" s="15">
        <f t="shared" si="3"/>
        <v>1680</v>
      </c>
      <c r="Q226" s="51" t="str">
        <f>IF(Tableau1[[#This Row],[Matricule]]&gt;1,IF(COUNTIF(Tableau1[DateMatricule],Tableau1[[#This Row],[DateMatricule]])&gt;1,"Doublon",""),"")</f>
        <v/>
      </c>
    </row>
    <row r="227" spans="1:17" x14ac:dyDescent="0.25">
      <c r="A227" s="11" t="str">
        <f>IF(Tableau1[[#This Row],[Date]]="","",VLOOKUP(Tableau1[[#This Row],[Semaine]],Listes!$A:$B,2,FALSE))</f>
        <v>Décembre</v>
      </c>
      <c r="B227" s="11">
        <f>IF(ISBLANK(Tableau1[[#This Row],[Date]]),"",INT((Tableau1[[#This Row],[Date]]-SUM(MOD(DATE(YEAR(Tableau1[[#This Row],[Date]]-MOD(Tableau1[[#This Row],[Date]]-2,7)+3),1,2),{1E+99;7})*{1;-1})+5)/7))</f>
        <v>49</v>
      </c>
      <c r="C227" s="11" t="e">
        <f>IF(ISBLANK(Tableau1[[#This Row],[Matricule]]),"",VLOOKUP(Tableau1[[#This Row],[Matricule]],#REF!,2,FALSE))</f>
        <v>#REF!</v>
      </c>
      <c r="D227" s="11" t="e">
        <f>IF(ISBLANK(Tableau1[[#This Row],[Matricule]]),"",VLOOKUP(Tableau1[[#This Row],[Matricule]],#REF!,3,FALSE))</f>
        <v>#REF!</v>
      </c>
      <c r="E227" s="11" t="str">
        <f>CONCATENATE(Tableau1[[#This Row],[Matricule]],Tableau1[[#This Row],[Date]])</f>
        <v>76077043078</v>
      </c>
      <c r="F227" s="25">
        <v>43078</v>
      </c>
      <c r="G227">
        <v>2</v>
      </c>
      <c r="H227">
        <v>2</v>
      </c>
      <c r="I227">
        <v>760770</v>
      </c>
      <c r="J227" s="8">
        <v>80</v>
      </c>
      <c r="K227" s="35">
        <f>IF(Tableau1[[#This Row],[Régimes récoltés]]&gt;0,1,0)</f>
        <v>1</v>
      </c>
      <c r="L227" s="15">
        <f>IF(Tableau1[[#This Row],[Régimes récoltés]]&gt;=60,1,0)</f>
        <v>1</v>
      </c>
      <c r="M227" s="15">
        <f>IF(Tableau1[[#This Row],[Régimes récoltés]]&gt;60,Tableau1[[#This Row],[Régimes récoltés]]-60,0)</f>
        <v>20</v>
      </c>
      <c r="N227" s="15">
        <f>IF(ISBLANK(Tableau1[[#This Row],[Date]]),"",+IF(Tableau1[[#This Row],[Régimes récoltés]]&lt;60,0,1000))</f>
        <v>1000</v>
      </c>
      <c r="O227" s="15">
        <f>IF(ISBLANK(Tableau1[[#This Row],[Date]]),"",IF(Tableau1[[#This Row],[Régimes récoltés]]&gt;60,(Tableau1[[#This Row],[Régimes récoltés]]-60)*40,0))</f>
        <v>800</v>
      </c>
      <c r="P227" s="15">
        <f t="shared" si="3"/>
        <v>1800</v>
      </c>
      <c r="Q227" s="51" t="str">
        <f>IF(Tableau1[[#This Row],[Matricule]]&gt;1,IF(COUNTIF(Tableau1[DateMatricule],Tableau1[[#This Row],[DateMatricule]])&gt;1,"Doublon",""),"")</f>
        <v/>
      </c>
    </row>
    <row r="228" spans="1:17" x14ac:dyDescent="0.25">
      <c r="A228" s="11" t="str">
        <f>IF(Tableau1[[#This Row],[Date]]="","",VLOOKUP(Tableau1[[#This Row],[Semaine]],Listes!$A:$B,2,FALSE))</f>
        <v>Décembre</v>
      </c>
      <c r="B228" s="11">
        <f>IF(ISBLANK(Tableau1[[#This Row],[Date]]),"",INT((Tableau1[[#This Row],[Date]]-SUM(MOD(DATE(YEAR(Tableau1[[#This Row],[Date]]-MOD(Tableau1[[#This Row],[Date]]-2,7)+3),1,2),{1E+99;7})*{1;-1})+5)/7))</f>
        <v>49</v>
      </c>
      <c r="C228" s="11" t="e">
        <f>IF(ISBLANK(Tableau1[[#This Row],[Matricule]]),"",VLOOKUP(Tableau1[[#This Row],[Matricule]],#REF!,2,FALSE))</f>
        <v>#REF!</v>
      </c>
      <c r="D228" s="11" t="e">
        <f>IF(ISBLANK(Tableau1[[#This Row],[Matricule]]),"",VLOOKUP(Tableau1[[#This Row],[Matricule]],#REF!,3,FALSE))</f>
        <v>#REF!</v>
      </c>
      <c r="E228" s="11" t="str">
        <f>CONCATENATE(Tableau1[[#This Row],[Matricule]],Tableau1[[#This Row],[Date]])</f>
        <v>76062043078</v>
      </c>
      <c r="F228" s="25">
        <v>43078</v>
      </c>
      <c r="G228">
        <v>2</v>
      </c>
      <c r="H228">
        <v>2</v>
      </c>
      <c r="I228">
        <v>760620</v>
      </c>
      <c r="J228" s="8">
        <v>80</v>
      </c>
      <c r="K228" s="35">
        <f>IF(Tableau1[[#This Row],[Régimes récoltés]]&gt;0,1,0)</f>
        <v>1</v>
      </c>
      <c r="L228" s="15">
        <f>IF(Tableau1[[#This Row],[Régimes récoltés]]&gt;=60,1,0)</f>
        <v>1</v>
      </c>
      <c r="M228" s="15">
        <f>IF(Tableau1[[#This Row],[Régimes récoltés]]&gt;60,Tableau1[[#This Row],[Régimes récoltés]]-60,0)</f>
        <v>20</v>
      </c>
      <c r="N228" s="15">
        <f>IF(ISBLANK(Tableau1[[#This Row],[Date]]),"",+IF(Tableau1[[#This Row],[Régimes récoltés]]&lt;60,0,1000))</f>
        <v>1000</v>
      </c>
      <c r="O228" s="15">
        <f>IF(ISBLANK(Tableau1[[#This Row],[Date]]),"",IF(Tableau1[[#This Row],[Régimes récoltés]]&gt;60,(Tableau1[[#This Row],[Régimes récoltés]]-60)*40,0))</f>
        <v>800</v>
      </c>
      <c r="P228" s="15">
        <f t="shared" si="3"/>
        <v>1800</v>
      </c>
      <c r="Q228" s="51" t="str">
        <f>IF(Tableau1[[#This Row],[Matricule]]&gt;1,IF(COUNTIF(Tableau1[DateMatricule],Tableau1[[#This Row],[DateMatricule]])&gt;1,"Doublon",""),"")</f>
        <v/>
      </c>
    </row>
    <row r="229" spans="1:17" x14ac:dyDescent="0.25">
      <c r="A229" s="11" t="str">
        <f>IF(Tableau1[[#This Row],[Date]]="","",VLOOKUP(Tableau1[[#This Row],[Semaine]],Listes!$A:$B,2,FALSE))</f>
        <v>Décembre</v>
      </c>
      <c r="B229" s="11">
        <f>IF(ISBLANK(Tableau1[[#This Row],[Date]]),"",INT((Tableau1[[#This Row],[Date]]-SUM(MOD(DATE(YEAR(Tableau1[[#This Row],[Date]]-MOD(Tableau1[[#This Row],[Date]]-2,7)+3),1,2),{1E+99;7})*{1;-1})+5)/7))</f>
        <v>49</v>
      </c>
      <c r="C229" s="11" t="e">
        <f>IF(ISBLANK(Tableau1[[#This Row],[Matricule]]),"",VLOOKUP(Tableau1[[#This Row],[Matricule]],#REF!,2,FALSE))</f>
        <v>#REF!</v>
      </c>
      <c r="D229" s="11" t="e">
        <f>IF(ISBLANK(Tableau1[[#This Row],[Matricule]]),"",VLOOKUP(Tableau1[[#This Row],[Matricule]],#REF!,3,FALSE))</f>
        <v>#REF!</v>
      </c>
      <c r="E229" s="11" t="str">
        <f>CONCATENATE(Tableau1[[#This Row],[Matricule]],Tableau1[[#This Row],[Date]])</f>
        <v>76100743078</v>
      </c>
      <c r="F229" s="25">
        <v>43078</v>
      </c>
      <c r="G229">
        <v>2</v>
      </c>
      <c r="H229">
        <v>3</v>
      </c>
      <c r="I229">
        <v>761007</v>
      </c>
      <c r="J229" s="8">
        <v>79</v>
      </c>
      <c r="K229" s="35">
        <f>IF(Tableau1[[#This Row],[Régimes récoltés]]&gt;0,1,0)</f>
        <v>1</v>
      </c>
      <c r="L229" s="15">
        <f>IF(Tableau1[[#This Row],[Régimes récoltés]]&gt;=60,1,0)</f>
        <v>1</v>
      </c>
      <c r="M229" s="15">
        <f>IF(Tableau1[[#This Row],[Régimes récoltés]]&gt;60,Tableau1[[#This Row],[Régimes récoltés]]-60,0)</f>
        <v>19</v>
      </c>
      <c r="N229" s="15">
        <f>IF(ISBLANK(Tableau1[[#This Row],[Date]]),"",+IF(Tableau1[[#This Row],[Régimes récoltés]]&lt;60,0,1000))</f>
        <v>1000</v>
      </c>
      <c r="O229" s="15">
        <f>IF(ISBLANK(Tableau1[[#This Row],[Date]]),"",IF(Tableau1[[#This Row],[Régimes récoltés]]&gt;60,(Tableau1[[#This Row],[Régimes récoltés]]-60)*40,0))</f>
        <v>760</v>
      </c>
      <c r="P229" s="15">
        <f t="shared" si="3"/>
        <v>1760</v>
      </c>
      <c r="Q229" s="51" t="str">
        <f>IF(Tableau1[[#This Row],[Matricule]]&gt;1,IF(COUNTIF(Tableau1[DateMatricule],Tableau1[[#This Row],[DateMatricule]])&gt;1,"Doublon",""),"")</f>
        <v/>
      </c>
    </row>
    <row r="230" spans="1:17" x14ac:dyDescent="0.25">
      <c r="A230" s="11" t="str">
        <f>IF(Tableau1[[#This Row],[Date]]="","",VLOOKUP(Tableau1[[#This Row],[Semaine]],Listes!$A:$B,2,FALSE))</f>
        <v>Décembre</v>
      </c>
      <c r="B230" s="11">
        <f>IF(ISBLANK(Tableau1[[#This Row],[Date]]),"",INT((Tableau1[[#This Row],[Date]]-SUM(MOD(DATE(YEAR(Tableau1[[#This Row],[Date]]-MOD(Tableau1[[#This Row],[Date]]-2,7)+3),1,2),{1E+99;7})*{1;-1})+5)/7))</f>
        <v>49</v>
      </c>
      <c r="C230" s="11" t="e">
        <f>IF(ISBLANK(Tableau1[[#This Row],[Matricule]]),"",VLOOKUP(Tableau1[[#This Row],[Matricule]],#REF!,2,FALSE))</f>
        <v>#REF!</v>
      </c>
      <c r="D230" s="11" t="e">
        <f>IF(ISBLANK(Tableau1[[#This Row],[Matricule]]),"",VLOOKUP(Tableau1[[#This Row],[Matricule]],#REF!,3,FALSE))</f>
        <v>#REF!</v>
      </c>
      <c r="E230" s="11" t="str">
        <f>CONCATENATE(Tableau1[[#This Row],[Matricule]],Tableau1[[#This Row],[Date]])</f>
        <v>82093143078</v>
      </c>
      <c r="F230" s="25">
        <v>43078</v>
      </c>
      <c r="G230">
        <v>2</v>
      </c>
      <c r="H230">
        <v>3</v>
      </c>
      <c r="I230">
        <v>820931</v>
      </c>
      <c r="J230" s="8">
        <v>78</v>
      </c>
      <c r="K230" s="35">
        <f>IF(Tableau1[[#This Row],[Régimes récoltés]]&gt;0,1,0)</f>
        <v>1</v>
      </c>
      <c r="L230" s="15">
        <f>IF(Tableau1[[#This Row],[Régimes récoltés]]&gt;=60,1,0)</f>
        <v>1</v>
      </c>
      <c r="M230" s="15">
        <f>IF(Tableau1[[#This Row],[Régimes récoltés]]&gt;60,Tableau1[[#This Row],[Régimes récoltés]]-60,0)</f>
        <v>18</v>
      </c>
      <c r="N230" s="15">
        <f>IF(ISBLANK(Tableau1[[#This Row],[Date]]),"",+IF(Tableau1[[#This Row],[Régimes récoltés]]&lt;60,0,1000))</f>
        <v>1000</v>
      </c>
      <c r="O230" s="15">
        <f>IF(ISBLANK(Tableau1[[#This Row],[Date]]),"",IF(Tableau1[[#This Row],[Régimes récoltés]]&gt;60,(Tableau1[[#This Row],[Régimes récoltés]]-60)*40,0))</f>
        <v>720</v>
      </c>
      <c r="P230" s="15">
        <f t="shared" si="3"/>
        <v>1720</v>
      </c>
      <c r="Q230" s="51" t="str">
        <f>IF(Tableau1[[#This Row],[Matricule]]&gt;1,IF(COUNTIF(Tableau1[DateMatricule],Tableau1[[#This Row],[DateMatricule]])&gt;1,"Doublon",""),"")</f>
        <v/>
      </c>
    </row>
    <row r="231" spans="1:17" x14ac:dyDescent="0.25">
      <c r="A231" s="11" t="str">
        <f>IF(Tableau1[[#This Row],[Date]]="","",VLOOKUP(Tableau1[[#This Row],[Semaine]],Listes!$A:$B,2,FALSE))</f>
        <v/>
      </c>
      <c r="B231" s="11" t="str">
        <f>IF(ISBLANK(Tableau1[[#This Row],[Date]]),"",INT((Tableau1[[#This Row],[Date]]-SUM(MOD(DATE(YEAR(Tableau1[[#This Row],[Date]]-MOD(Tableau1[[#This Row],[Date]]-2,7)+3),1,2),{1E+99;7})*{1;-1})+5)/7))</f>
        <v/>
      </c>
      <c r="C231" s="11" t="str">
        <f>IF(ISBLANK(Tableau1[[#This Row],[Matricule]]),"",VLOOKUP(Tableau1[[#This Row],[Matricule]],#REF!,2,FALSE))</f>
        <v/>
      </c>
      <c r="D231" s="11" t="str">
        <f>IF(ISBLANK(Tableau1[[#This Row],[Matricule]]),"",VLOOKUP(Tableau1[[#This Row],[Matricule]],#REF!,3,FALSE))</f>
        <v/>
      </c>
      <c r="E231" s="11" t="str">
        <f>CONCATENATE(Tableau1[[#This Row],[Matricule]],Tableau1[[#This Row],[Date]])</f>
        <v/>
      </c>
      <c r="F231" s="3"/>
      <c r="J231" s="8"/>
      <c r="K231" s="35">
        <f>IF(Tableau1[[#This Row],[Régimes récoltés]]&gt;0,1,0)</f>
        <v>0</v>
      </c>
      <c r="L231" s="15">
        <f>IF(Tableau1[[#This Row],[Régimes récoltés]]&gt;=60,1,0)</f>
        <v>0</v>
      </c>
      <c r="M231" s="15">
        <f>IF(Tableau1[[#This Row],[Régimes récoltés]]&gt;60,Tableau1[[#This Row],[Régimes récoltés]]-60,0)</f>
        <v>0</v>
      </c>
      <c r="N231" s="15" t="str">
        <f>IF(ISBLANK(Tableau1[[#This Row],[Date]]),"",+IF(Tableau1[[#This Row],[Régimes récoltés]]&lt;60,0,1000))</f>
        <v/>
      </c>
      <c r="O231" s="15" t="str">
        <f>IF(ISBLANK(Tableau1[[#This Row],[Date]]),"",IF(Tableau1[[#This Row],[Régimes récoltés]]&gt;60,(Tableau1[[#This Row],[Régimes récoltés]]-60)*40,0))</f>
        <v/>
      </c>
      <c r="P231" s="15" t="str">
        <f t="shared" si="3"/>
        <v/>
      </c>
      <c r="Q231" s="51" t="str">
        <f>IF(Tableau1[[#This Row],[Matricule]]&gt;1,IF(COUNTIF(Tableau1[DateMatricule],Tableau1[[#This Row],[DateMatricule]])&gt;1,"Doublon",""),"")</f>
        <v/>
      </c>
    </row>
    <row r="232" spans="1:17" x14ac:dyDescent="0.25">
      <c r="A232" s="11" t="str">
        <f>IF(Tableau1[[#This Row],[Date]]="","",VLOOKUP(Tableau1[[#This Row],[Semaine]],Listes!$A:$B,2,FALSE))</f>
        <v/>
      </c>
      <c r="B232" s="11" t="str">
        <f>IF(ISBLANK(Tableau1[[#This Row],[Date]]),"",INT((Tableau1[[#This Row],[Date]]-SUM(MOD(DATE(YEAR(Tableau1[[#This Row],[Date]]-MOD(Tableau1[[#This Row],[Date]]-2,7)+3),1,2),{1E+99;7})*{1;-1})+5)/7))</f>
        <v/>
      </c>
      <c r="C232" s="11" t="str">
        <f>IF(ISBLANK(Tableau1[[#This Row],[Matricule]]),"",VLOOKUP(Tableau1[[#This Row],[Matricule]],#REF!,2,FALSE))</f>
        <v/>
      </c>
      <c r="D232" s="11" t="str">
        <f>IF(ISBLANK(Tableau1[[#This Row],[Matricule]]),"",VLOOKUP(Tableau1[[#This Row],[Matricule]],#REF!,3,FALSE))</f>
        <v/>
      </c>
      <c r="E232" s="11" t="str">
        <f>CONCATENATE(Tableau1[[#This Row],[Matricule]],Tableau1[[#This Row],[Date]])</f>
        <v/>
      </c>
      <c r="F232" s="3"/>
      <c r="J232" s="8"/>
      <c r="K232" s="35">
        <f>IF(Tableau1[[#This Row],[Régimes récoltés]]&gt;0,1,0)</f>
        <v>0</v>
      </c>
      <c r="L232" s="15">
        <f>IF(Tableau1[[#This Row],[Régimes récoltés]]&gt;=60,1,0)</f>
        <v>0</v>
      </c>
      <c r="M232" s="15">
        <f>IF(Tableau1[[#This Row],[Régimes récoltés]]&gt;60,Tableau1[[#This Row],[Régimes récoltés]]-60,0)</f>
        <v>0</v>
      </c>
      <c r="N232" s="15" t="str">
        <f>IF(ISBLANK(Tableau1[[#This Row],[Date]]),"",+IF(Tableau1[[#This Row],[Régimes récoltés]]&lt;60,0,1000))</f>
        <v/>
      </c>
      <c r="O232" s="15" t="str">
        <f>IF(ISBLANK(Tableau1[[#This Row],[Date]]),"",IF(Tableau1[[#This Row],[Régimes récoltés]]&gt;60,(Tableau1[[#This Row],[Régimes récoltés]]-60)*40,0))</f>
        <v/>
      </c>
      <c r="P232" s="15" t="str">
        <f t="shared" si="3"/>
        <v/>
      </c>
      <c r="Q232" s="51" t="str">
        <f>IF(Tableau1[[#This Row],[Matricule]]&gt;1,IF(COUNTIF(Tableau1[DateMatricule],Tableau1[[#This Row],[DateMatricule]])&gt;1,"Doublon",""),"")</f>
        <v/>
      </c>
    </row>
    <row r="233" spans="1:17" x14ac:dyDescent="0.25">
      <c r="A233" s="11" t="str">
        <f>IF(Tableau1[[#This Row],[Date]]="","",VLOOKUP(Tableau1[[#This Row],[Semaine]],Listes!$A:$B,2,FALSE))</f>
        <v/>
      </c>
      <c r="B233" s="11" t="str">
        <f>IF(ISBLANK(Tableau1[[#This Row],[Date]]),"",INT((Tableau1[[#This Row],[Date]]-SUM(MOD(DATE(YEAR(Tableau1[[#This Row],[Date]]-MOD(Tableau1[[#This Row],[Date]]-2,7)+3),1,2),{1E+99;7})*{1;-1})+5)/7))</f>
        <v/>
      </c>
      <c r="C233" s="11" t="str">
        <f>IF(ISBLANK(Tableau1[[#This Row],[Matricule]]),"",VLOOKUP(Tableau1[[#This Row],[Matricule]],#REF!,2,FALSE))</f>
        <v/>
      </c>
      <c r="D233" s="11" t="str">
        <f>IF(ISBLANK(Tableau1[[#This Row],[Matricule]]),"",VLOOKUP(Tableau1[[#This Row],[Matricule]],#REF!,3,FALSE))</f>
        <v/>
      </c>
      <c r="E233" s="11" t="str">
        <f>CONCATENATE(Tableau1[[#This Row],[Matricule]],Tableau1[[#This Row],[Date]])</f>
        <v/>
      </c>
      <c r="F233" s="3"/>
      <c r="J233" s="8"/>
      <c r="K233" s="35">
        <f>IF(Tableau1[[#This Row],[Régimes récoltés]]&gt;0,1,0)</f>
        <v>0</v>
      </c>
      <c r="L233" s="15">
        <f>IF(Tableau1[[#This Row],[Régimes récoltés]]&gt;=60,1,0)</f>
        <v>0</v>
      </c>
      <c r="M233" s="15">
        <f>IF(Tableau1[[#This Row],[Régimes récoltés]]&gt;60,Tableau1[[#This Row],[Régimes récoltés]]-60,0)</f>
        <v>0</v>
      </c>
      <c r="N233" s="15" t="str">
        <f>IF(ISBLANK(Tableau1[[#This Row],[Date]]),"",+IF(Tableau1[[#This Row],[Régimes récoltés]]&lt;60,0,1000))</f>
        <v/>
      </c>
      <c r="O233" s="15" t="str">
        <f>IF(ISBLANK(Tableau1[[#This Row],[Date]]),"",IF(Tableau1[[#This Row],[Régimes récoltés]]&gt;60,(Tableau1[[#This Row],[Régimes récoltés]]-60)*40,0))</f>
        <v/>
      </c>
      <c r="P233" s="15" t="str">
        <f t="shared" si="3"/>
        <v/>
      </c>
      <c r="Q233" s="51" t="str">
        <f>IF(Tableau1[[#This Row],[Matricule]]&gt;1,IF(COUNTIF(Tableau1[DateMatricule],Tableau1[[#This Row],[DateMatricule]])&gt;1,"Doublon",""),"")</f>
        <v/>
      </c>
    </row>
    <row r="234" spans="1:17" x14ac:dyDescent="0.25">
      <c r="A234" s="11" t="str">
        <f>IF(Tableau1[[#This Row],[Date]]="","",VLOOKUP(Tableau1[[#This Row],[Semaine]],Listes!$A:$B,2,FALSE))</f>
        <v/>
      </c>
      <c r="B234" s="11" t="str">
        <f>IF(ISBLANK(Tableau1[[#This Row],[Date]]),"",INT((Tableau1[[#This Row],[Date]]-SUM(MOD(DATE(YEAR(Tableau1[[#This Row],[Date]]-MOD(Tableau1[[#This Row],[Date]]-2,7)+3),1,2),{1E+99;7})*{1;-1})+5)/7))</f>
        <v/>
      </c>
      <c r="C234" s="11" t="str">
        <f>IF(ISBLANK(Tableau1[[#This Row],[Matricule]]),"",VLOOKUP(Tableau1[[#This Row],[Matricule]],#REF!,2,FALSE))</f>
        <v/>
      </c>
      <c r="D234" s="11" t="str">
        <f>IF(ISBLANK(Tableau1[[#This Row],[Matricule]]),"",VLOOKUP(Tableau1[[#This Row],[Matricule]],#REF!,3,FALSE))</f>
        <v/>
      </c>
      <c r="E234" s="11" t="str">
        <f>CONCATENATE(Tableau1[[#This Row],[Matricule]],Tableau1[[#This Row],[Date]])</f>
        <v/>
      </c>
      <c r="F234" s="3"/>
      <c r="J234" s="8"/>
      <c r="K234" s="35">
        <f>IF(Tableau1[[#This Row],[Régimes récoltés]]&gt;0,1,0)</f>
        <v>0</v>
      </c>
      <c r="L234" s="15">
        <f>IF(Tableau1[[#This Row],[Régimes récoltés]]&gt;=60,1,0)</f>
        <v>0</v>
      </c>
      <c r="M234" s="15">
        <f>IF(Tableau1[[#This Row],[Régimes récoltés]]&gt;60,Tableau1[[#This Row],[Régimes récoltés]]-60,0)</f>
        <v>0</v>
      </c>
      <c r="N234" s="15" t="str">
        <f>IF(ISBLANK(Tableau1[[#This Row],[Date]]),"",+IF(Tableau1[[#This Row],[Régimes récoltés]]&lt;60,0,1000))</f>
        <v/>
      </c>
      <c r="O234" s="15" t="str">
        <f>IF(ISBLANK(Tableau1[[#This Row],[Date]]),"",IF(Tableau1[[#This Row],[Régimes récoltés]]&gt;60,(Tableau1[[#This Row],[Régimes récoltés]]-60)*40,0))</f>
        <v/>
      </c>
      <c r="P234" s="15" t="str">
        <f t="shared" si="3"/>
        <v/>
      </c>
      <c r="Q234" s="51" t="str">
        <f>IF(Tableau1[[#This Row],[Matricule]]&gt;1,IF(COUNTIF(Tableau1[DateMatricule],Tableau1[[#This Row],[DateMatricule]])&gt;1,"Doublon",""),"")</f>
        <v/>
      </c>
    </row>
    <row r="235" spans="1:17" x14ac:dyDescent="0.25">
      <c r="A235" s="11" t="str">
        <f>IF(Tableau1[[#This Row],[Date]]="","",VLOOKUP(Tableau1[[#This Row],[Semaine]],Listes!$A:$B,2,FALSE))</f>
        <v/>
      </c>
      <c r="B235" s="11" t="str">
        <f>IF(ISBLANK(Tableau1[[#This Row],[Date]]),"",INT((Tableau1[[#This Row],[Date]]-SUM(MOD(DATE(YEAR(Tableau1[[#This Row],[Date]]-MOD(Tableau1[[#This Row],[Date]]-2,7)+3),1,2),{1E+99;7})*{1;-1})+5)/7))</f>
        <v/>
      </c>
      <c r="C235" s="11" t="str">
        <f>IF(ISBLANK(Tableau1[[#This Row],[Matricule]]),"",VLOOKUP(Tableau1[[#This Row],[Matricule]],#REF!,2,FALSE))</f>
        <v/>
      </c>
      <c r="D235" s="11" t="str">
        <f>IF(ISBLANK(Tableau1[[#This Row],[Matricule]]),"",VLOOKUP(Tableau1[[#This Row],[Matricule]],#REF!,3,FALSE))</f>
        <v/>
      </c>
      <c r="E235" s="11" t="str">
        <f>CONCATENATE(Tableau1[[#This Row],[Matricule]],Tableau1[[#This Row],[Date]])</f>
        <v/>
      </c>
      <c r="F235" s="3"/>
      <c r="J235" s="8"/>
      <c r="K235" s="35">
        <f>IF(Tableau1[[#This Row],[Régimes récoltés]]&gt;0,1,0)</f>
        <v>0</v>
      </c>
      <c r="L235" s="15">
        <f>IF(Tableau1[[#This Row],[Régimes récoltés]]&gt;=60,1,0)</f>
        <v>0</v>
      </c>
      <c r="M235" s="15">
        <f>IF(Tableau1[[#This Row],[Régimes récoltés]]&gt;60,Tableau1[[#This Row],[Régimes récoltés]]-60,0)</f>
        <v>0</v>
      </c>
      <c r="N235" s="15" t="str">
        <f>IF(ISBLANK(Tableau1[[#This Row],[Date]]),"",+IF(Tableau1[[#This Row],[Régimes récoltés]]&lt;60,0,1000))</f>
        <v/>
      </c>
      <c r="O235" s="15" t="str">
        <f>IF(ISBLANK(Tableau1[[#This Row],[Date]]),"",IF(Tableau1[[#This Row],[Régimes récoltés]]&gt;60,(Tableau1[[#This Row],[Régimes récoltés]]-60)*40,0))</f>
        <v/>
      </c>
      <c r="P235" s="15" t="str">
        <f t="shared" si="3"/>
        <v/>
      </c>
      <c r="Q235" s="51" t="str">
        <f>IF(Tableau1[[#This Row],[Matricule]]&gt;1,IF(COUNTIF(Tableau1[DateMatricule],Tableau1[[#This Row],[DateMatricule]])&gt;1,"Doublon",""),"")</f>
        <v/>
      </c>
    </row>
    <row r="236" spans="1:17" x14ac:dyDescent="0.25">
      <c r="A236" s="11" t="str">
        <f>IF(Tableau1[[#This Row],[Date]]="","",VLOOKUP(Tableau1[[#This Row],[Semaine]],Listes!$A:$B,2,FALSE))</f>
        <v/>
      </c>
      <c r="B236" s="11" t="str">
        <f>IF(ISBLANK(Tableau1[[#This Row],[Date]]),"",INT((Tableau1[[#This Row],[Date]]-SUM(MOD(DATE(YEAR(Tableau1[[#This Row],[Date]]-MOD(Tableau1[[#This Row],[Date]]-2,7)+3),1,2),{1E+99;7})*{1;-1})+5)/7))</f>
        <v/>
      </c>
      <c r="C236" s="11" t="str">
        <f>IF(ISBLANK(Tableau1[[#This Row],[Matricule]]),"",VLOOKUP(Tableau1[[#This Row],[Matricule]],#REF!,2,FALSE))</f>
        <v/>
      </c>
      <c r="D236" s="11" t="str">
        <f>IF(ISBLANK(Tableau1[[#This Row],[Matricule]]),"",VLOOKUP(Tableau1[[#This Row],[Matricule]],#REF!,3,FALSE))</f>
        <v/>
      </c>
      <c r="E236" s="11" t="str">
        <f>CONCATENATE(Tableau1[[#This Row],[Matricule]],Tableau1[[#This Row],[Date]])</f>
        <v/>
      </c>
      <c r="F236" s="3"/>
      <c r="J236" s="8"/>
      <c r="K236" s="35">
        <f>IF(Tableau1[[#This Row],[Régimes récoltés]]&gt;0,1,0)</f>
        <v>0</v>
      </c>
      <c r="L236" s="15">
        <f>IF(Tableau1[[#This Row],[Régimes récoltés]]&gt;=60,1,0)</f>
        <v>0</v>
      </c>
      <c r="M236" s="15">
        <f>IF(Tableau1[[#This Row],[Régimes récoltés]]&gt;60,Tableau1[[#This Row],[Régimes récoltés]]-60,0)</f>
        <v>0</v>
      </c>
      <c r="N236" s="15" t="str">
        <f>IF(ISBLANK(Tableau1[[#This Row],[Date]]),"",+IF(Tableau1[[#This Row],[Régimes récoltés]]&lt;60,0,1000))</f>
        <v/>
      </c>
      <c r="O236" s="15" t="str">
        <f>IF(ISBLANK(Tableau1[[#This Row],[Date]]),"",IF(Tableau1[[#This Row],[Régimes récoltés]]&gt;60,(Tableau1[[#This Row],[Régimes récoltés]]-60)*40,0))</f>
        <v/>
      </c>
      <c r="P236" s="15" t="str">
        <f t="shared" si="3"/>
        <v/>
      </c>
      <c r="Q236" s="51" t="str">
        <f>IF(Tableau1[[#This Row],[Matricule]]&gt;1,IF(COUNTIF(Tableau1[DateMatricule],Tableau1[[#This Row],[DateMatricule]])&gt;1,"Doublon",""),"")</f>
        <v/>
      </c>
    </row>
    <row r="237" spans="1:17" x14ac:dyDescent="0.25">
      <c r="A237" s="11" t="str">
        <f>IF(Tableau1[[#This Row],[Date]]="","",VLOOKUP(Tableau1[[#This Row],[Semaine]],Listes!$A:$B,2,FALSE))</f>
        <v/>
      </c>
      <c r="B237" s="11" t="str">
        <f>IF(ISBLANK(Tableau1[[#This Row],[Date]]),"",INT((Tableau1[[#This Row],[Date]]-SUM(MOD(DATE(YEAR(Tableau1[[#This Row],[Date]]-MOD(Tableau1[[#This Row],[Date]]-2,7)+3),1,2),{1E+99;7})*{1;-1})+5)/7))</f>
        <v/>
      </c>
      <c r="C237" s="11" t="str">
        <f>IF(ISBLANK(Tableau1[[#This Row],[Matricule]]),"",VLOOKUP(Tableau1[[#This Row],[Matricule]],#REF!,2,FALSE))</f>
        <v/>
      </c>
      <c r="D237" s="11" t="str">
        <f>IF(ISBLANK(Tableau1[[#This Row],[Matricule]]),"",VLOOKUP(Tableau1[[#This Row],[Matricule]],#REF!,3,FALSE))</f>
        <v/>
      </c>
      <c r="E237" s="11" t="str">
        <f>CONCATENATE(Tableau1[[#This Row],[Matricule]],Tableau1[[#This Row],[Date]])</f>
        <v/>
      </c>
      <c r="F237" s="3"/>
      <c r="J237" s="8"/>
      <c r="K237" s="35">
        <f>IF(Tableau1[[#This Row],[Régimes récoltés]]&gt;0,1,0)</f>
        <v>0</v>
      </c>
      <c r="L237" s="15">
        <f>IF(Tableau1[[#This Row],[Régimes récoltés]]&gt;=60,1,0)</f>
        <v>0</v>
      </c>
      <c r="M237" s="15">
        <f>IF(Tableau1[[#This Row],[Régimes récoltés]]&gt;60,Tableau1[[#This Row],[Régimes récoltés]]-60,0)</f>
        <v>0</v>
      </c>
      <c r="N237" s="15" t="str">
        <f>IF(ISBLANK(Tableau1[[#This Row],[Date]]),"",+IF(Tableau1[[#This Row],[Régimes récoltés]]&lt;60,0,1000))</f>
        <v/>
      </c>
      <c r="O237" s="15" t="str">
        <f>IF(ISBLANK(Tableau1[[#This Row],[Date]]),"",IF(Tableau1[[#This Row],[Régimes récoltés]]&gt;60,(Tableau1[[#This Row],[Régimes récoltés]]-60)*40,0))</f>
        <v/>
      </c>
      <c r="P237" s="15" t="str">
        <f t="shared" si="3"/>
        <v/>
      </c>
      <c r="Q237" s="51" t="str">
        <f>IF(Tableau1[[#This Row],[Matricule]]&gt;1,IF(COUNTIF(Tableau1[DateMatricule],Tableau1[[#This Row],[DateMatricule]])&gt;1,"Doublon",""),"")</f>
        <v/>
      </c>
    </row>
    <row r="238" spans="1:17" x14ac:dyDescent="0.25">
      <c r="A238" s="11" t="str">
        <f>IF(Tableau1[[#This Row],[Date]]="","",VLOOKUP(Tableau1[[#This Row],[Semaine]],Listes!$A:$B,2,FALSE))</f>
        <v/>
      </c>
      <c r="B238" s="11" t="str">
        <f>IF(ISBLANK(Tableau1[[#This Row],[Date]]),"",INT((Tableau1[[#This Row],[Date]]-SUM(MOD(DATE(YEAR(Tableau1[[#This Row],[Date]]-MOD(Tableau1[[#This Row],[Date]]-2,7)+3),1,2),{1E+99;7})*{1;-1})+5)/7))</f>
        <v/>
      </c>
      <c r="C238" s="11" t="str">
        <f>IF(ISBLANK(Tableau1[[#This Row],[Matricule]]),"",VLOOKUP(Tableau1[[#This Row],[Matricule]],#REF!,2,FALSE))</f>
        <v/>
      </c>
      <c r="D238" s="11" t="str">
        <f>IF(ISBLANK(Tableau1[[#This Row],[Matricule]]),"",VLOOKUP(Tableau1[[#This Row],[Matricule]],#REF!,3,FALSE))</f>
        <v/>
      </c>
      <c r="E238" s="11" t="str">
        <f>CONCATENATE(Tableau1[[#This Row],[Matricule]],Tableau1[[#This Row],[Date]])</f>
        <v/>
      </c>
      <c r="F238" s="3"/>
      <c r="J238" s="8"/>
      <c r="K238" s="35">
        <f>IF(Tableau1[[#This Row],[Régimes récoltés]]&gt;0,1,0)</f>
        <v>0</v>
      </c>
      <c r="L238" s="15">
        <f>IF(Tableau1[[#This Row],[Régimes récoltés]]&gt;=60,1,0)</f>
        <v>0</v>
      </c>
      <c r="M238" s="15">
        <f>IF(Tableau1[[#This Row],[Régimes récoltés]]&gt;60,Tableau1[[#This Row],[Régimes récoltés]]-60,0)</f>
        <v>0</v>
      </c>
      <c r="N238" s="15" t="str">
        <f>IF(ISBLANK(Tableau1[[#This Row],[Date]]),"",+IF(Tableau1[[#This Row],[Régimes récoltés]]&lt;60,0,1000))</f>
        <v/>
      </c>
      <c r="O238" s="15" t="str">
        <f>IF(ISBLANK(Tableau1[[#This Row],[Date]]),"",IF(Tableau1[[#This Row],[Régimes récoltés]]&gt;60,(Tableau1[[#This Row],[Régimes récoltés]]-60)*40,0))</f>
        <v/>
      </c>
      <c r="P238" s="15" t="str">
        <f t="shared" si="3"/>
        <v/>
      </c>
      <c r="Q238" s="51" t="str">
        <f>IF(Tableau1[[#This Row],[Matricule]]&gt;1,IF(COUNTIF(Tableau1[DateMatricule],Tableau1[[#This Row],[DateMatricule]])&gt;1,"Doublon",""),"")</f>
        <v/>
      </c>
    </row>
    <row r="239" spans="1:17" x14ac:dyDescent="0.25">
      <c r="A239" s="11" t="str">
        <f>IF(Tableau1[[#This Row],[Date]]="","",VLOOKUP(Tableau1[[#This Row],[Semaine]],Listes!$A:$B,2,FALSE))</f>
        <v/>
      </c>
      <c r="B239" s="11" t="str">
        <f>IF(ISBLANK(Tableau1[[#This Row],[Date]]),"",INT((Tableau1[[#This Row],[Date]]-SUM(MOD(DATE(YEAR(Tableau1[[#This Row],[Date]]-MOD(Tableau1[[#This Row],[Date]]-2,7)+3),1,2),{1E+99;7})*{1;-1})+5)/7))</f>
        <v/>
      </c>
      <c r="C239" s="11" t="str">
        <f>IF(ISBLANK(Tableau1[[#This Row],[Matricule]]),"",VLOOKUP(Tableau1[[#This Row],[Matricule]],#REF!,2,FALSE))</f>
        <v/>
      </c>
      <c r="D239" s="11" t="str">
        <f>IF(ISBLANK(Tableau1[[#This Row],[Matricule]]),"",VLOOKUP(Tableau1[[#This Row],[Matricule]],#REF!,3,FALSE))</f>
        <v/>
      </c>
      <c r="E239" s="11" t="str">
        <f>CONCATENATE(Tableau1[[#This Row],[Matricule]],Tableau1[[#This Row],[Date]])</f>
        <v/>
      </c>
      <c r="F239" s="3"/>
      <c r="J239" s="8"/>
      <c r="K239" s="35">
        <f>IF(Tableau1[[#This Row],[Régimes récoltés]]&gt;0,1,0)</f>
        <v>0</v>
      </c>
      <c r="L239" s="15">
        <f>IF(Tableau1[[#This Row],[Régimes récoltés]]&gt;=60,1,0)</f>
        <v>0</v>
      </c>
      <c r="M239" s="15">
        <f>IF(Tableau1[[#This Row],[Régimes récoltés]]&gt;60,Tableau1[[#This Row],[Régimes récoltés]]-60,0)</f>
        <v>0</v>
      </c>
      <c r="N239" s="15" t="str">
        <f>IF(ISBLANK(Tableau1[[#This Row],[Date]]),"",+IF(Tableau1[[#This Row],[Régimes récoltés]]&lt;60,0,1000))</f>
        <v/>
      </c>
      <c r="O239" s="15" t="str">
        <f>IF(ISBLANK(Tableau1[[#This Row],[Date]]),"",IF(Tableau1[[#This Row],[Régimes récoltés]]&gt;60,(Tableau1[[#This Row],[Régimes récoltés]]-60)*40,0))</f>
        <v/>
      </c>
      <c r="P239" s="15" t="str">
        <f t="shared" si="3"/>
        <v/>
      </c>
      <c r="Q239" s="51" t="str">
        <f>IF(Tableau1[[#This Row],[Matricule]]&gt;1,IF(COUNTIF(Tableau1[DateMatricule],Tableau1[[#This Row],[DateMatricule]])&gt;1,"Doublon",""),"")</f>
        <v/>
      </c>
    </row>
    <row r="240" spans="1:17" x14ac:dyDescent="0.25">
      <c r="A240" s="11" t="str">
        <f>IF(Tableau1[[#This Row],[Date]]="","",VLOOKUP(Tableau1[[#This Row],[Semaine]],Listes!$A:$B,2,FALSE))</f>
        <v/>
      </c>
      <c r="B240" s="11" t="str">
        <f>IF(ISBLANK(Tableau1[[#This Row],[Date]]),"",INT((Tableau1[[#This Row],[Date]]-SUM(MOD(DATE(YEAR(Tableau1[[#This Row],[Date]]-MOD(Tableau1[[#This Row],[Date]]-2,7)+3),1,2),{1E+99;7})*{1;-1})+5)/7))</f>
        <v/>
      </c>
      <c r="C240" s="11" t="str">
        <f>IF(ISBLANK(Tableau1[[#This Row],[Matricule]]),"",VLOOKUP(Tableau1[[#This Row],[Matricule]],#REF!,2,FALSE))</f>
        <v/>
      </c>
      <c r="D240" s="11" t="str">
        <f>IF(ISBLANK(Tableau1[[#This Row],[Matricule]]),"",VLOOKUP(Tableau1[[#This Row],[Matricule]],#REF!,3,FALSE))</f>
        <v/>
      </c>
      <c r="E240" s="11" t="str">
        <f>CONCATENATE(Tableau1[[#This Row],[Matricule]],Tableau1[[#This Row],[Date]])</f>
        <v/>
      </c>
      <c r="F240" s="3"/>
      <c r="J240" s="8"/>
      <c r="K240" s="35">
        <f>IF(Tableau1[[#This Row],[Régimes récoltés]]&gt;0,1,0)</f>
        <v>0</v>
      </c>
      <c r="L240" s="15">
        <f>IF(Tableau1[[#This Row],[Régimes récoltés]]&gt;=60,1,0)</f>
        <v>0</v>
      </c>
      <c r="M240" s="15">
        <f>IF(Tableau1[[#This Row],[Régimes récoltés]]&gt;60,Tableau1[[#This Row],[Régimes récoltés]]-60,0)</f>
        <v>0</v>
      </c>
      <c r="N240" s="15" t="str">
        <f>IF(ISBLANK(Tableau1[[#This Row],[Date]]),"",+IF(Tableau1[[#This Row],[Régimes récoltés]]&lt;60,0,1000))</f>
        <v/>
      </c>
      <c r="O240" s="15" t="str">
        <f>IF(ISBLANK(Tableau1[[#This Row],[Date]]),"",IF(Tableau1[[#This Row],[Régimes récoltés]]&gt;60,(Tableau1[[#This Row],[Régimes récoltés]]-60)*40,0))</f>
        <v/>
      </c>
      <c r="P240" s="15" t="str">
        <f t="shared" si="3"/>
        <v/>
      </c>
      <c r="Q240" s="51" t="str">
        <f>IF(Tableau1[[#This Row],[Matricule]]&gt;1,IF(COUNTIF(Tableau1[DateMatricule],Tableau1[[#This Row],[DateMatricule]])&gt;1,"Doublon",""),"")</f>
        <v/>
      </c>
    </row>
    <row r="241" spans="1:17" x14ac:dyDescent="0.25">
      <c r="A241" s="11" t="str">
        <f>IF(Tableau1[[#This Row],[Date]]="","",VLOOKUP(Tableau1[[#This Row],[Semaine]],Listes!$A:$B,2,FALSE))</f>
        <v/>
      </c>
      <c r="B241" s="11" t="str">
        <f>IF(ISBLANK(Tableau1[[#This Row],[Date]]),"",INT((Tableau1[[#This Row],[Date]]-SUM(MOD(DATE(YEAR(Tableau1[[#This Row],[Date]]-MOD(Tableau1[[#This Row],[Date]]-2,7)+3),1,2),{1E+99;7})*{1;-1})+5)/7))</f>
        <v/>
      </c>
      <c r="C241" s="11" t="str">
        <f>IF(ISBLANK(Tableau1[[#This Row],[Matricule]]),"",VLOOKUP(Tableau1[[#This Row],[Matricule]],#REF!,2,FALSE))</f>
        <v/>
      </c>
      <c r="D241" s="11" t="str">
        <f>IF(ISBLANK(Tableau1[[#This Row],[Matricule]]),"",VLOOKUP(Tableau1[[#This Row],[Matricule]],#REF!,3,FALSE))</f>
        <v/>
      </c>
      <c r="E241" s="11" t="str">
        <f>CONCATENATE(Tableau1[[#This Row],[Matricule]],Tableau1[[#This Row],[Date]])</f>
        <v/>
      </c>
      <c r="F241" s="3"/>
      <c r="J241" s="8"/>
      <c r="K241" s="35">
        <f>IF(Tableau1[[#This Row],[Régimes récoltés]]&gt;0,1,0)</f>
        <v>0</v>
      </c>
      <c r="L241" s="15">
        <f>IF(Tableau1[[#This Row],[Régimes récoltés]]&gt;=60,1,0)</f>
        <v>0</v>
      </c>
      <c r="M241" s="15">
        <f>IF(Tableau1[[#This Row],[Régimes récoltés]]&gt;60,Tableau1[[#This Row],[Régimes récoltés]]-60,0)</f>
        <v>0</v>
      </c>
      <c r="N241" s="15" t="str">
        <f>IF(ISBLANK(Tableau1[[#This Row],[Date]]),"",+IF(Tableau1[[#This Row],[Régimes récoltés]]&lt;60,0,1000))</f>
        <v/>
      </c>
      <c r="O241" s="15" t="str">
        <f>IF(ISBLANK(Tableau1[[#This Row],[Date]]),"",IF(Tableau1[[#This Row],[Régimes récoltés]]&gt;60,(Tableau1[[#This Row],[Régimes récoltés]]-60)*40,0))</f>
        <v/>
      </c>
      <c r="P241" s="15" t="str">
        <f t="shared" si="3"/>
        <v/>
      </c>
      <c r="Q241" s="51" t="str">
        <f>IF(Tableau1[[#This Row],[Matricule]]&gt;1,IF(COUNTIF(Tableau1[DateMatricule],Tableau1[[#This Row],[DateMatricule]])&gt;1,"Doublon",""),"")</f>
        <v/>
      </c>
    </row>
    <row r="242" spans="1:17" x14ac:dyDescent="0.25">
      <c r="A242" s="11" t="str">
        <f>IF(Tableau1[[#This Row],[Date]]="","",VLOOKUP(Tableau1[[#This Row],[Semaine]],Listes!$A:$B,2,FALSE))</f>
        <v/>
      </c>
      <c r="B242" s="11" t="str">
        <f>IF(ISBLANK(Tableau1[[#This Row],[Date]]),"",INT((Tableau1[[#This Row],[Date]]-SUM(MOD(DATE(YEAR(Tableau1[[#This Row],[Date]]-MOD(Tableau1[[#This Row],[Date]]-2,7)+3),1,2),{1E+99;7})*{1;-1})+5)/7))</f>
        <v/>
      </c>
      <c r="C242" s="11" t="str">
        <f>IF(ISBLANK(Tableau1[[#This Row],[Matricule]]),"",VLOOKUP(Tableau1[[#This Row],[Matricule]],#REF!,2,FALSE))</f>
        <v/>
      </c>
      <c r="D242" s="11" t="str">
        <f>IF(ISBLANK(Tableau1[[#This Row],[Matricule]]),"",VLOOKUP(Tableau1[[#This Row],[Matricule]],#REF!,3,FALSE))</f>
        <v/>
      </c>
      <c r="E242" s="11" t="str">
        <f>CONCATENATE(Tableau1[[#This Row],[Matricule]],Tableau1[[#This Row],[Date]])</f>
        <v/>
      </c>
      <c r="F242" s="3"/>
      <c r="J242" s="8"/>
      <c r="K242" s="35">
        <f>IF(Tableau1[[#This Row],[Régimes récoltés]]&gt;0,1,0)</f>
        <v>0</v>
      </c>
      <c r="L242" s="15">
        <f>IF(Tableau1[[#This Row],[Régimes récoltés]]&gt;=60,1,0)</f>
        <v>0</v>
      </c>
      <c r="M242" s="15">
        <f>IF(Tableau1[[#This Row],[Régimes récoltés]]&gt;60,Tableau1[[#This Row],[Régimes récoltés]]-60,0)</f>
        <v>0</v>
      </c>
      <c r="N242" s="15" t="str">
        <f>IF(ISBLANK(Tableau1[[#This Row],[Date]]),"",+IF(Tableau1[[#This Row],[Régimes récoltés]]&lt;60,0,1000))</f>
        <v/>
      </c>
      <c r="O242" s="15" t="str">
        <f>IF(ISBLANK(Tableau1[[#This Row],[Date]]),"",IF(Tableau1[[#This Row],[Régimes récoltés]]&gt;60,(Tableau1[[#This Row],[Régimes récoltés]]-60)*40,0))</f>
        <v/>
      </c>
      <c r="P242" s="15" t="str">
        <f t="shared" si="3"/>
        <v/>
      </c>
      <c r="Q242" s="51" t="str">
        <f>IF(Tableau1[[#This Row],[Matricule]]&gt;1,IF(COUNTIF(Tableau1[DateMatricule],Tableau1[[#This Row],[DateMatricule]])&gt;1,"Doublon",""),"")</f>
        <v/>
      </c>
    </row>
    <row r="243" spans="1:17" x14ac:dyDescent="0.25">
      <c r="A243" s="11" t="str">
        <f>IF(Tableau1[[#This Row],[Date]]="","",VLOOKUP(Tableau1[[#This Row],[Semaine]],Listes!$A:$B,2,FALSE))</f>
        <v/>
      </c>
      <c r="B243" s="11" t="str">
        <f>IF(ISBLANK(Tableau1[[#This Row],[Date]]),"",INT((Tableau1[[#This Row],[Date]]-SUM(MOD(DATE(YEAR(Tableau1[[#This Row],[Date]]-MOD(Tableau1[[#This Row],[Date]]-2,7)+3),1,2),{1E+99;7})*{1;-1})+5)/7))</f>
        <v/>
      </c>
      <c r="C243" s="11" t="str">
        <f>IF(ISBLANK(Tableau1[[#This Row],[Matricule]]),"",VLOOKUP(Tableau1[[#This Row],[Matricule]],#REF!,2,FALSE))</f>
        <v/>
      </c>
      <c r="D243" s="11" t="str">
        <f>IF(ISBLANK(Tableau1[[#This Row],[Matricule]]),"",VLOOKUP(Tableau1[[#This Row],[Matricule]],#REF!,3,FALSE))</f>
        <v/>
      </c>
      <c r="E243" s="11" t="str">
        <f>CONCATENATE(Tableau1[[#This Row],[Matricule]],Tableau1[[#This Row],[Date]])</f>
        <v/>
      </c>
      <c r="F243" s="3"/>
      <c r="J243" s="8"/>
      <c r="K243" s="35">
        <f>IF(Tableau1[[#This Row],[Régimes récoltés]]&gt;0,1,0)</f>
        <v>0</v>
      </c>
      <c r="L243" s="15">
        <f>IF(Tableau1[[#This Row],[Régimes récoltés]]&gt;=60,1,0)</f>
        <v>0</v>
      </c>
      <c r="M243" s="15">
        <f>IF(Tableau1[[#This Row],[Régimes récoltés]]&gt;60,Tableau1[[#This Row],[Régimes récoltés]]-60,0)</f>
        <v>0</v>
      </c>
      <c r="N243" s="15" t="str">
        <f>IF(ISBLANK(Tableau1[[#This Row],[Date]]),"",+IF(Tableau1[[#This Row],[Régimes récoltés]]&lt;60,0,1000))</f>
        <v/>
      </c>
      <c r="O243" s="15" t="str">
        <f>IF(ISBLANK(Tableau1[[#This Row],[Date]]),"",IF(Tableau1[[#This Row],[Régimes récoltés]]&gt;60,(Tableau1[[#This Row],[Régimes récoltés]]-60)*40,0))</f>
        <v/>
      </c>
      <c r="P243" s="15" t="str">
        <f t="shared" si="3"/>
        <v/>
      </c>
      <c r="Q243" s="51" t="str">
        <f>IF(Tableau1[[#This Row],[Matricule]]&gt;1,IF(COUNTIF(Tableau1[DateMatricule],Tableau1[[#This Row],[DateMatricule]])&gt;1,"Doublon",""),"")</f>
        <v/>
      </c>
    </row>
    <row r="244" spans="1:17" x14ac:dyDescent="0.25">
      <c r="A244" s="11" t="str">
        <f>IF(Tableau1[[#This Row],[Date]]="","",VLOOKUP(Tableau1[[#This Row],[Semaine]],Listes!$A:$B,2,FALSE))</f>
        <v/>
      </c>
      <c r="B244" s="11" t="str">
        <f>IF(ISBLANK(Tableau1[[#This Row],[Date]]),"",INT((Tableau1[[#This Row],[Date]]-SUM(MOD(DATE(YEAR(Tableau1[[#This Row],[Date]]-MOD(Tableau1[[#This Row],[Date]]-2,7)+3),1,2),{1E+99;7})*{1;-1})+5)/7))</f>
        <v/>
      </c>
      <c r="C244" s="11" t="str">
        <f>IF(ISBLANK(Tableau1[[#This Row],[Matricule]]),"",VLOOKUP(Tableau1[[#This Row],[Matricule]],#REF!,2,FALSE))</f>
        <v/>
      </c>
      <c r="D244" s="11" t="str">
        <f>IF(ISBLANK(Tableau1[[#This Row],[Matricule]]),"",VLOOKUP(Tableau1[[#This Row],[Matricule]],#REF!,3,FALSE))</f>
        <v/>
      </c>
      <c r="E244" s="11" t="str">
        <f>CONCATENATE(Tableau1[[#This Row],[Matricule]],Tableau1[[#This Row],[Date]])</f>
        <v/>
      </c>
      <c r="F244" s="3"/>
      <c r="J244" s="8"/>
      <c r="K244" s="35">
        <f>IF(Tableau1[[#This Row],[Régimes récoltés]]&gt;0,1,0)</f>
        <v>0</v>
      </c>
      <c r="L244" s="15">
        <f>IF(Tableau1[[#This Row],[Régimes récoltés]]&gt;=60,1,0)</f>
        <v>0</v>
      </c>
      <c r="M244" s="15">
        <f>IF(Tableau1[[#This Row],[Régimes récoltés]]&gt;60,Tableau1[[#This Row],[Régimes récoltés]]-60,0)</f>
        <v>0</v>
      </c>
      <c r="N244" s="15" t="str">
        <f>IF(ISBLANK(Tableau1[[#This Row],[Date]]),"",+IF(Tableau1[[#This Row],[Régimes récoltés]]&lt;60,0,1000))</f>
        <v/>
      </c>
      <c r="O244" s="15" t="str">
        <f>IF(ISBLANK(Tableau1[[#This Row],[Date]]),"",IF(Tableau1[[#This Row],[Régimes récoltés]]&gt;60,(Tableau1[[#This Row],[Régimes récoltés]]-60)*40,0))</f>
        <v/>
      </c>
      <c r="P244" s="15" t="str">
        <f t="shared" si="3"/>
        <v/>
      </c>
      <c r="Q244" s="51" t="str">
        <f>IF(Tableau1[[#This Row],[Matricule]]&gt;1,IF(COUNTIF(Tableau1[DateMatricule],Tableau1[[#This Row],[DateMatricule]])&gt;1,"Doublon",""),"")</f>
        <v/>
      </c>
    </row>
    <row r="245" spans="1:17" x14ac:dyDescent="0.25">
      <c r="A245" s="11" t="str">
        <f>IF(Tableau1[[#This Row],[Date]]="","",VLOOKUP(Tableau1[[#This Row],[Semaine]],Listes!$A:$B,2,FALSE))</f>
        <v/>
      </c>
      <c r="B245" s="11" t="str">
        <f>IF(ISBLANK(Tableau1[[#This Row],[Date]]),"",INT((Tableau1[[#This Row],[Date]]-SUM(MOD(DATE(YEAR(Tableau1[[#This Row],[Date]]-MOD(Tableau1[[#This Row],[Date]]-2,7)+3),1,2),{1E+99;7})*{1;-1})+5)/7))</f>
        <v/>
      </c>
      <c r="C245" s="11" t="str">
        <f>IF(ISBLANK(Tableau1[[#This Row],[Matricule]]),"",VLOOKUP(Tableau1[[#This Row],[Matricule]],#REF!,2,FALSE))</f>
        <v/>
      </c>
      <c r="D245" s="11" t="str">
        <f>IF(ISBLANK(Tableau1[[#This Row],[Matricule]]),"",VLOOKUP(Tableau1[[#This Row],[Matricule]],#REF!,3,FALSE))</f>
        <v/>
      </c>
      <c r="E245" s="11" t="str">
        <f>CONCATENATE(Tableau1[[#This Row],[Matricule]],Tableau1[[#This Row],[Date]])</f>
        <v/>
      </c>
      <c r="F245" s="3"/>
      <c r="J245" s="8"/>
      <c r="K245" s="35">
        <f>IF(Tableau1[[#This Row],[Régimes récoltés]]&gt;0,1,0)</f>
        <v>0</v>
      </c>
      <c r="L245" s="15">
        <f>IF(Tableau1[[#This Row],[Régimes récoltés]]&gt;=60,1,0)</f>
        <v>0</v>
      </c>
      <c r="M245" s="15">
        <f>IF(Tableau1[[#This Row],[Régimes récoltés]]&gt;60,Tableau1[[#This Row],[Régimes récoltés]]-60,0)</f>
        <v>0</v>
      </c>
      <c r="N245" s="15" t="str">
        <f>IF(ISBLANK(Tableau1[[#This Row],[Date]]),"",+IF(Tableau1[[#This Row],[Régimes récoltés]]&lt;60,0,1000))</f>
        <v/>
      </c>
      <c r="O245" s="15" t="str">
        <f>IF(ISBLANK(Tableau1[[#This Row],[Date]]),"",IF(Tableau1[[#This Row],[Régimes récoltés]]&gt;60,(Tableau1[[#This Row],[Régimes récoltés]]-60)*40,0))</f>
        <v/>
      </c>
      <c r="P245" s="15" t="str">
        <f t="shared" si="3"/>
        <v/>
      </c>
      <c r="Q245" s="51" t="str">
        <f>IF(Tableau1[[#This Row],[Matricule]]&gt;1,IF(COUNTIF(Tableau1[DateMatricule],Tableau1[[#This Row],[DateMatricule]])&gt;1,"Doublon",""),"")</f>
        <v/>
      </c>
    </row>
    <row r="246" spans="1:17" x14ac:dyDescent="0.25">
      <c r="A246" s="11" t="str">
        <f>IF(Tableau1[[#This Row],[Date]]="","",VLOOKUP(Tableau1[[#This Row],[Semaine]],Listes!$A:$B,2,FALSE))</f>
        <v/>
      </c>
      <c r="B246" s="11" t="str">
        <f>IF(ISBLANK(Tableau1[[#This Row],[Date]]),"",INT((Tableau1[[#This Row],[Date]]-SUM(MOD(DATE(YEAR(Tableau1[[#This Row],[Date]]-MOD(Tableau1[[#This Row],[Date]]-2,7)+3),1,2),{1E+99;7})*{1;-1})+5)/7))</f>
        <v/>
      </c>
      <c r="C246" s="11" t="str">
        <f>IF(ISBLANK(Tableau1[[#This Row],[Matricule]]),"",VLOOKUP(Tableau1[[#This Row],[Matricule]],#REF!,2,FALSE))</f>
        <v/>
      </c>
      <c r="D246" s="11" t="str">
        <f>IF(ISBLANK(Tableau1[[#This Row],[Matricule]]),"",VLOOKUP(Tableau1[[#This Row],[Matricule]],#REF!,3,FALSE))</f>
        <v/>
      </c>
      <c r="E246" s="11" t="str">
        <f>CONCATENATE(Tableau1[[#This Row],[Matricule]],Tableau1[[#This Row],[Date]])</f>
        <v/>
      </c>
      <c r="F246" s="3"/>
      <c r="J246" s="8"/>
      <c r="K246" s="35">
        <f>IF(Tableau1[[#This Row],[Régimes récoltés]]&gt;0,1,0)</f>
        <v>0</v>
      </c>
      <c r="L246" s="15">
        <f>IF(Tableau1[[#This Row],[Régimes récoltés]]&gt;=60,1,0)</f>
        <v>0</v>
      </c>
      <c r="M246" s="15">
        <f>IF(Tableau1[[#This Row],[Régimes récoltés]]&gt;60,Tableau1[[#This Row],[Régimes récoltés]]-60,0)</f>
        <v>0</v>
      </c>
      <c r="N246" s="15" t="str">
        <f>IF(ISBLANK(Tableau1[[#This Row],[Date]]),"",+IF(Tableau1[[#This Row],[Régimes récoltés]]&lt;60,0,1000))</f>
        <v/>
      </c>
      <c r="O246" s="15" t="str">
        <f>IF(ISBLANK(Tableau1[[#This Row],[Date]]),"",IF(Tableau1[[#This Row],[Régimes récoltés]]&gt;60,(Tableau1[[#This Row],[Régimes récoltés]]-60)*40,0))</f>
        <v/>
      </c>
      <c r="P246" s="15" t="str">
        <f t="shared" si="3"/>
        <v/>
      </c>
      <c r="Q246" s="51" t="str">
        <f>IF(Tableau1[[#This Row],[Matricule]]&gt;1,IF(COUNTIF(Tableau1[DateMatricule],Tableau1[[#This Row],[DateMatricule]])&gt;1,"Doublon",""),"")</f>
        <v/>
      </c>
    </row>
    <row r="247" spans="1:17" x14ac:dyDescent="0.25">
      <c r="A247" s="11" t="str">
        <f>IF(Tableau1[[#This Row],[Date]]="","",VLOOKUP(Tableau1[[#This Row],[Semaine]],Listes!$A:$B,2,FALSE))</f>
        <v/>
      </c>
      <c r="B247" s="11" t="str">
        <f>IF(ISBLANK(Tableau1[[#This Row],[Date]]),"",INT((Tableau1[[#This Row],[Date]]-SUM(MOD(DATE(YEAR(Tableau1[[#This Row],[Date]]-MOD(Tableau1[[#This Row],[Date]]-2,7)+3),1,2),{1E+99;7})*{1;-1})+5)/7))</f>
        <v/>
      </c>
      <c r="C247" s="11" t="str">
        <f>IF(ISBLANK(Tableau1[[#This Row],[Matricule]]),"",VLOOKUP(Tableau1[[#This Row],[Matricule]],#REF!,2,FALSE))</f>
        <v/>
      </c>
      <c r="D247" s="11" t="str">
        <f>IF(ISBLANK(Tableau1[[#This Row],[Matricule]]),"",VLOOKUP(Tableau1[[#This Row],[Matricule]],#REF!,3,FALSE))</f>
        <v/>
      </c>
      <c r="E247" s="11" t="str">
        <f>CONCATENATE(Tableau1[[#This Row],[Matricule]],Tableau1[[#This Row],[Date]])</f>
        <v/>
      </c>
      <c r="F247" s="3"/>
      <c r="J247" s="8"/>
      <c r="K247" s="35">
        <f>IF(Tableau1[[#This Row],[Régimes récoltés]]&gt;0,1,0)</f>
        <v>0</v>
      </c>
      <c r="L247" s="15">
        <f>IF(Tableau1[[#This Row],[Régimes récoltés]]&gt;=60,1,0)</f>
        <v>0</v>
      </c>
      <c r="M247" s="15">
        <f>IF(Tableau1[[#This Row],[Régimes récoltés]]&gt;60,Tableau1[[#This Row],[Régimes récoltés]]-60,0)</f>
        <v>0</v>
      </c>
      <c r="N247" s="15" t="str">
        <f>IF(ISBLANK(Tableau1[[#This Row],[Date]]),"",+IF(Tableau1[[#This Row],[Régimes récoltés]]&lt;60,0,1000))</f>
        <v/>
      </c>
      <c r="O247" s="15" t="str">
        <f>IF(ISBLANK(Tableau1[[#This Row],[Date]]),"",IF(Tableau1[[#This Row],[Régimes récoltés]]&gt;60,(Tableau1[[#This Row],[Régimes récoltés]]-60)*40,0))</f>
        <v/>
      </c>
      <c r="P247" s="15" t="str">
        <f t="shared" si="3"/>
        <v/>
      </c>
      <c r="Q247" s="51" t="str">
        <f>IF(Tableau1[[#This Row],[Matricule]]&gt;1,IF(COUNTIF(Tableau1[DateMatricule],Tableau1[[#This Row],[DateMatricule]])&gt;1,"Doublon",""),"")</f>
        <v/>
      </c>
    </row>
    <row r="248" spans="1:17" x14ac:dyDescent="0.25">
      <c r="A248" s="11" t="str">
        <f>IF(Tableau1[[#This Row],[Date]]="","",VLOOKUP(Tableau1[[#This Row],[Semaine]],Listes!$A:$B,2,FALSE))</f>
        <v/>
      </c>
      <c r="B248" s="11" t="str">
        <f>IF(ISBLANK(Tableau1[[#This Row],[Date]]),"",INT((Tableau1[[#This Row],[Date]]-SUM(MOD(DATE(YEAR(Tableau1[[#This Row],[Date]]-MOD(Tableau1[[#This Row],[Date]]-2,7)+3),1,2),{1E+99;7})*{1;-1})+5)/7))</f>
        <v/>
      </c>
      <c r="C248" s="11" t="str">
        <f>IF(ISBLANK(Tableau1[[#This Row],[Matricule]]),"",VLOOKUP(Tableau1[[#This Row],[Matricule]],#REF!,2,FALSE))</f>
        <v/>
      </c>
      <c r="D248" s="11" t="str">
        <f>IF(ISBLANK(Tableau1[[#This Row],[Matricule]]),"",VLOOKUP(Tableau1[[#This Row],[Matricule]],#REF!,3,FALSE))</f>
        <v/>
      </c>
      <c r="E248" s="11" t="str">
        <f>CONCATENATE(Tableau1[[#This Row],[Matricule]],Tableau1[[#This Row],[Date]])</f>
        <v/>
      </c>
      <c r="F248" s="3"/>
      <c r="J248" s="8"/>
      <c r="K248" s="35">
        <f>IF(Tableau1[[#This Row],[Régimes récoltés]]&gt;0,1,0)</f>
        <v>0</v>
      </c>
      <c r="L248" s="15">
        <f>IF(Tableau1[[#This Row],[Régimes récoltés]]&gt;=60,1,0)</f>
        <v>0</v>
      </c>
      <c r="M248" s="15">
        <f>IF(Tableau1[[#This Row],[Régimes récoltés]]&gt;60,Tableau1[[#This Row],[Régimes récoltés]]-60,0)</f>
        <v>0</v>
      </c>
      <c r="N248" s="15" t="str">
        <f>IF(ISBLANK(Tableau1[[#This Row],[Date]]),"",+IF(Tableau1[[#This Row],[Régimes récoltés]]&lt;60,0,1000))</f>
        <v/>
      </c>
      <c r="O248" s="15" t="str">
        <f>IF(ISBLANK(Tableau1[[#This Row],[Date]]),"",IF(Tableau1[[#This Row],[Régimes récoltés]]&gt;60,(Tableau1[[#This Row],[Régimes récoltés]]-60)*40,0))</f>
        <v/>
      </c>
      <c r="P248" s="15" t="str">
        <f t="shared" si="3"/>
        <v/>
      </c>
      <c r="Q248" s="51" t="str">
        <f>IF(Tableau1[[#This Row],[Matricule]]&gt;1,IF(COUNTIF(Tableau1[DateMatricule],Tableau1[[#This Row],[DateMatricule]])&gt;1,"Doublon",""),"")</f>
        <v/>
      </c>
    </row>
    <row r="249" spans="1:17" x14ac:dyDescent="0.25">
      <c r="A249" s="11" t="str">
        <f>IF(Tableau1[[#This Row],[Date]]="","",VLOOKUP(Tableau1[[#This Row],[Semaine]],Listes!$A:$B,2,FALSE))</f>
        <v/>
      </c>
      <c r="B249" s="11" t="str">
        <f>IF(ISBLANK(Tableau1[[#This Row],[Date]]),"",INT((Tableau1[[#This Row],[Date]]-SUM(MOD(DATE(YEAR(Tableau1[[#This Row],[Date]]-MOD(Tableau1[[#This Row],[Date]]-2,7)+3),1,2),{1E+99;7})*{1;-1})+5)/7))</f>
        <v/>
      </c>
      <c r="C249" s="11" t="str">
        <f>IF(ISBLANK(Tableau1[[#This Row],[Matricule]]),"",VLOOKUP(Tableau1[[#This Row],[Matricule]],#REF!,2,FALSE))</f>
        <v/>
      </c>
      <c r="D249" s="11" t="str">
        <f>IF(ISBLANK(Tableau1[[#This Row],[Matricule]]),"",VLOOKUP(Tableau1[[#This Row],[Matricule]],#REF!,3,FALSE))</f>
        <v/>
      </c>
      <c r="E249" s="11" t="str">
        <f>CONCATENATE(Tableau1[[#This Row],[Matricule]],Tableau1[[#This Row],[Date]])</f>
        <v/>
      </c>
      <c r="F249" s="3"/>
      <c r="J249" s="8"/>
      <c r="K249" s="35">
        <f>IF(Tableau1[[#This Row],[Régimes récoltés]]&gt;0,1,0)</f>
        <v>0</v>
      </c>
      <c r="L249" s="15">
        <f>IF(Tableau1[[#This Row],[Régimes récoltés]]&gt;=60,1,0)</f>
        <v>0</v>
      </c>
      <c r="M249" s="15">
        <f>IF(Tableau1[[#This Row],[Régimes récoltés]]&gt;60,Tableau1[[#This Row],[Régimes récoltés]]-60,0)</f>
        <v>0</v>
      </c>
      <c r="N249" s="15" t="str">
        <f>IF(ISBLANK(Tableau1[[#This Row],[Date]]),"",+IF(Tableau1[[#This Row],[Régimes récoltés]]&lt;60,0,1000))</f>
        <v/>
      </c>
      <c r="O249" s="15" t="str">
        <f>IF(ISBLANK(Tableau1[[#This Row],[Date]]),"",IF(Tableau1[[#This Row],[Régimes récoltés]]&gt;60,(Tableau1[[#This Row],[Régimes récoltés]]-60)*40,0))</f>
        <v/>
      </c>
      <c r="P249" s="15" t="str">
        <f t="shared" si="3"/>
        <v/>
      </c>
      <c r="Q249" s="51" t="str">
        <f>IF(Tableau1[[#This Row],[Matricule]]&gt;1,IF(COUNTIF(Tableau1[DateMatricule],Tableau1[[#This Row],[DateMatricule]])&gt;1,"Doublon",""),"")</f>
        <v/>
      </c>
    </row>
    <row r="250" spans="1:17" x14ac:dyDescent="0.25">
      <c r="A250" s="11" t="str">
        <f>IF(Tableau1[[#This Row],[Date]]="","",VLOOKUP(Tableau1[[#This Row],[Semaine]],Listes!$A:$B,2,FALSE))</f>
        <v/>
      </c>
      <c r="B250" s="11" t="str">
        <f>IF(ISBLANK(Tableau1[[#This Row],[Date]]),"",INT((Tableau1[[#This Row],[Date]]-SUM(MOD(DATE(YEAR(Tableau1[[#This Row],[Date]]-MOD(Tableau1[[#This Row],[Date]]-2,7)+3),1,2),{1E+99;7})*{1;-1})+5)/7))</f>
        <v/>
      </c>
      <c r="C250" s="11" t="str">
        <f>IF(ISBLANK(Tableau1[[#This Row],[Matricule]]),"",VLOOKUP(Tableau1[[#This Row],[Matricule]],#REF!,2,FALSE))</f>
        <v/>
      </c>
      <c r="D250" s="11" t="str">
        <f>IF(ISBLANK(Tableau1[[#This Row],[Matricule]]),"",VLOOKUP(Tableau1[[#This Row],[Matricule]],#REF!,3,FALSE))</f>
        <v/>
      </c>
      <c r="E250" s="11" t="str">
        <f>CONCATENATE(Tableau1[[#This Row],[Matricule]],Tableau1[[#This Row],[Date]])</f>
        <v/>
      </c>
      <c r="F250" s="3"/>
      <c r="J250" s="8"/>
      <c r="K250" s="35">
        <f>IF(Tableau1[[#This Row],[Régimes récoltés]]&gt;0,1,0)</f>
        <v>0</v>
      </c>
      <c r="L250" s="15">
        <f>IF(Tableau1[[#This Row],[Régimes récoltés]]&gt;=60,1,0)</f>
        <v>0</v>
      </c>
      <c r="M250" s="15">
        <f>IF(Tableau1[[#This Row],[Régimes récoltés]]&gt;60,Tableau1[[#This Row],[Régimes récoltés]]-60,0)</f>
        <v>0</v>
      </c>
      <c r="N250" s="15" t="str">
        <f>IF(ISBLANK(Tableau1[[#This Row],[Date]]),"",+IF(Tableau1[[#This Row],[Régimes récoltés]]&lt;60,0,1000))</f>
        <v/>
      </c>
      <c r="O250" s="15" t="str">
        <f>IF(ISBLANK(Tableau1[[#This Row],[Date]]),"",IF(Tableau1[[#This Row],[Régimes récoltés]]&gt;60,(Tableau1[[#This Row],[Régimes récoltés]]-60)*40,0))</f>
        <v/>
      </c>
      <c r="P250" s="15" t="str">
        <f t="shared" si="3"/>
        <v/>
      </c>
      <c r="Q250" s="51" t="str">
        <f>IF(Tableau1[[#This Row],[Matricule]]&gt;1,IF(COUNTIF(Tableau1[DateMatricule],Tableau1[[#This Row],[DateMatricule]])&gt;1,"Doublon",""),"")</f>
        <v/>
      </c>
    </row>
    <row r="251" spans="1:17" x14ac:dyDescent="0.25">
      <c r="A251" s="11" t="str">
        <f>IF(Tableau1[[#This Row],[Date]]="","",VLOOKUP(Tableau1[[#This Row],[Semaine]],Listes!$A:$B,2,FALSE))</f>
        <v/>
      </c>
      <c r="B251" s="11" t="str">
        <f>IF(ISBLANK(Tableau1[[#This Row],[Date]]),"",INT((Tableau1[[#This Row],[Date]]-SUM(MOD(DATE(YEAR(Tableau1[[#This Row],[Date]]-MOD(Tableau1[[#This Row],[Date]]-2,7)+3),1,2),{1E+99;7})*{1;-1})+5)/7))</f>
        <v/>
      </c>
      <c r="C251" s="11" t="str">
        <f>IF(ISBLANK(Tableau1[[#This Row],[Matricule]]),"",VLOOKUP(Tableau1[[#This Row],[Matricule]],#REF!,2,FALSE))</f>
        <v/>
      </c>
      <c r="D251" s="11" t="str">
        <f>IF(ISBLANK(Tableau1[[#This Row],[Matricule]]),"",VLOOKUP(Tableau1[[#This Row],[Matricule]],#REF!,3,FALSE))</f>
        <v/>
      </c>
      <c r="E251" s="11" t="str">
        <f>CONCATENATE(Tableau1[[#This Row],[Matricule]],Tableau1[[#This Row],[Date]])</f>
        <v/>
      </c>
      <c r="F251" s="3"/>
      <c r="J251" s="8"/>
      <c r="K251" s="35">
        <f>IF(Tableau1[[#This Row],[Régimes récoltés]]&gt;0,1,0)</f>
        <v>0</v>
      </c>
      <c r="L251" s="15">
        <f>IF(Tableau1[[#This Row],[Régimes récoltés]]&gt;=60,1,0)</f>
        <v>0</v>
      </c>
      <c r="M251" s="15">
        <f>IF(Tableau1[[#This Row],[Régimes récoltés]]&gt;60,Tableau1[[#This Row],[Régimes récoltés]]-60,0)</f>
        <v>0</v>
      </c>
      <c r="N251" s="15" t="str">
        <f>IF(ISBLANK(Tableau1[[#This Row],[Date]]),"",+IF(Tableau1[[#This Row],[Régimes récoltés]]&lt;60,0,1000))</f>
        <v/>
      </c>
      <c r="O251" s="15" t="str">
        <f>IF(ISBLANK(Tableau1[[#This Row],[Date]]),"",IF(Tableau1[[#This Row],[Régimes récoltés]]&gt;60,(Tableau1[[#This Row],[Régimes récoltés]]-60)*40,0))</f>
        <v/>
      </c>
      <c r="P251" s="15" t="str">
        <f t="shared" si="3"/>
        <v/>
      </c>
      <c r="Q251" s="51" t="str">
        <f>IF(Tableau1[[#This Row],[Matricule]]&gt;1,IF(COUNTIF(Tableau1[DateMatricule],Tableau1[[#This Row],[DateMatricule]])&gt;1,"Doublon",""),"")</f>
        <v/>
      </c>
    </row>
    <row r="252" spans="1:17" x14ac:dyDescent="0.25">
      <c r="A252" s="11" t="str">
        <f>IF(Tableau1[[#This Row],[Date]]="","",VLOOKUP(Tableau1[[#This Row],[Semaine]],Listes!$A:$B,2,FALSE))</f>
        <v/>
      </c>
      <c r="B252" s="11" t="str">
        <f>IF(ISBLANK(Tableau1[[#This Row],[Date]]),"",INT((Tableau1[[#This Row],[Date]]-SUM(MOD(DATE(YEAR(Tableau1[[#This Row],[Date]]-MOD(Tableau1[[#This Row],[Date]]-2,7)+3),1,2),{1E+99;7})*{1;-1})+5)/7))</f>
        <v/>
      </c>
      <c r="C252" s="11" t="str">
        <f>IF(ISBLANK(Tableau1[[#This Row],[Matricule]]),"",VLOOKUP(Tableau1[[#This Row],[Matricule]],#REF!,2,FALSE))</f>
        <v/>
      </c>
      <c r="D252" s="11" t="str">
        <f>IF(ISBLANK(Tableau1[[#This Row],[Matricule]]),"",VLOOKUP(Tableau1[[#This Row],[Matricule]],#REF!,3,FALSE))</f>
        <v/>
      </c>
      <c r="E252" s="11" t="str">
        <f>CONCATENATE(Tableau1[[#This Row],[Matricule]],Tableau1[[#This Row],[Date]])</f>
        <v/>
      </c>
      <c r="F252" s="3"/>
      <c r="J252" s="8"/>
      <c r="K252" s="35">
        <f>IF(Tableau1[[#This Row],[Régimes récoltés]]&gt;0,1,0)</f>
        <v>0</v>
      </c>
      <c r="L252" s="15">
        <f>IF(Tableau1[[#This Row],[Régimes récoltés]]&gt;=60,1,0)</f>
        <v>0</v>
      </c>
      <c r="M252" s="15">
        <f>IF(Tableau1[[#This Row],[Régimes récoltés]]&gt;60,Tableau1[[#This Row],[Régimes récoltés]]-60,0)</f>
        <v>0</v>
      </c>
      <c r="N252" s="15" t="str">
        <f>IF(ISBLANK(Tableau1[[#This Row],[Date]]),"",+IF(Tableau1[[#This Row],[Régimes récoltés]]&lt;60,0,1000))</f>
        <v/>
      </c>
      <c r="O252" s="15" t="str">
        <f>IF(ISBLANK(Tableau1[[#This Row],[Date]]),"",IF(Tableau1[[#This Row],[Régimes récoltés]]&gt;60,(Tableau1[[#This Row],[Régimes récoltés]]-60)*40,0))</f>
        <v/>
      </c>
      <c r="P252" s="15" t="str">
        <f t="shared" si="3"/>
        <v/>
      </c>
      <c r="Q252" s="51" t="str">
        <f>IF(Tableau1[[#This Row],[Matricule]]&gt;1,IF(COUNTIF(Tableau1[DateMatricule],Tableau1[[#This Row],[DateMatricule]])&gt;1,"Doublon",""),"")</f>
        <v/>
      </c>
    </row>
    <row r="253" spans="1:17" x14ac:dyDescent="0.25">
      <c r="A253" s="11" t="str">
        <f>IF(Tableau1[[#This Row],[Date]]="","",VLOOKUP(Tableau1[[#This Row],[Semaine]],Listes!$A:$B,2,FALSE))</f>
        <v/>
      </c>
      <c r="B253" s="11" t="str">
        <f>IF(ISBLANK(Tableau1[[#This Row],[Date]]),"",INT((Tableau1[[#This Row],[Date]]-SUM(MOD(DATE(YEAR(Tableau1[[#This Row],[Date]]-MOD(Tableau1[[#This Row],[Date]]-2,7)+3),1,2),{1E+99;7})*{1;-1})+5)/7))</f>
        <v/>
      </c>
      <c r="C253" s="11" t="str">
        <f>IF(ISBLANK(Tableau1[[#This Row],[Matricule]]),"",VLOOKUP(Tableau1[[#This Row],[Matricule]],#REF!,2,FALSE))</f>
        <v/>
      </c>
      <c r="D253" s="11" t="str">
        <f>IF(ISBLANK(Tableau1[[#This Row],[Matricule]]),"",VLOOKUP(Tableau1[[#This Row],[Matricule]],#REF!,3,FALSE))</f>
        <v/>
      </c>
      <c r="E253" s="11" t="str">
        <f>CONCATENATE(Tableau1[[#This Row],[Matricule]],Tableau1[[#This Row],[Date]])</f>
        <v/>
      </c>
      <c r="F253" s="3"/>
      <c r="J253" s="8"/>
      <c r="K253" s="35">
        <f>IF(Tableau1[[#This Row],[Régimes récoltés]]&gt;0,1,0)</f>
        <v>0</v>
      </c>
      <c r="L253" s="15">
        <f>IF(Tableau1[[#This Row],[Régimes récoltés]]&gt;=60,1,0)</f>
        <v>0</v>
      </c>
      <c r="M253" s="15">
        <f>IF(Tableau1[[#This Row],[Régimes récoltés]]&gt;60,Tableau1[[#This Row],[Régimes récoltés]]-60,0)</f>
        <v>0</v>
      </c>
      <c r="N253" s="15" t="str">
        <f>IF(ISBLANK(Tableau1[[#This Row],[Date]]),"",+IF(Tableau1[[#This Row],[Régimes récoltés]]&lt;60,0,1000))</f>
        <v/>
      </c>
      <c r="O253" s="15" t="str">
        <f>IF(ISBLANK(Tableau1[[#This Row],[Date]]),"",IF(Tableau1[[#This Row],[Régimes récoltés]]&gt;60,(Tableau1[[#This Row],[Régimes récoltés]]-60)*40,0))</f>
        <v/>
      </c>
      <c r="P253" s="15" t="str">
        <f t="shared" si="3"/>
        <v/>
      </c>
      <c r="Q253" s="51" t="str">
        <f>IF(Tableau1[[#This Row],[Matricule]]&gt;1,IF(COUNTIF(Tableau1[DateMatricule],Tableau1[[#This Row],[DateMatricule]])&gt;1,"Doublon",""),"")</f>
        <v/>
      </c>
    </row>
    <row r="254" spans="1:17" x14ac:dyDescent="0.25">
      <c r="A254" s="11" t="str">
        <f>IF(Tableau1[[#This Row],[Date]]="","",VLOOKUP(Tableau1[[#This Row],[Semaine]],Listes!$A:$B,2,FALSE))</f>
        <v/>
      </c>
      <c r="B254" s="11" t="str">
        <f>IF(ISBLANK(Tableau1[[#This Row],[Date]]),"",INT((Tableau1[[#This Row],[Date]]-SUM(MOD(DATE(YEAR(Tableau1[[#This Row],[Date]]-MOD(Tableau1[[#This Row],[Date]]-2,7)+3),1,2),{1E+99;7})*{1;-1})+5)/7))</f>
        <v/>
      </c>
      <c r="C254" s="11" t="str">
        <f>IF(ISBLANK(Tableau1[[#This Row],[Matricule]]),"",VLOOKUP(Tableau1[[#This Row],[Matricule]],#REF!,2,FALSE))</f>
        <v/>
      </c>
      <c r="D254" s="11" t="str">
        <f>IF(ISBLANK(Tableau1[[#This Row],[Matricule]]),"",VLOOKUP(Tableau1[[#This Row],[Matricule]],#REF!,3,FALSE))</f>
        <v/>
      </c>
      <c r="E254" s="11" t="str">
        <f>CONCATENATE(Tableau1[[#This Row],[Matricule]],Tableau1[[#This Row],[Date]])</f>
        <v/>
      </c>
      <c r="F254" s="3"/>
      <c r="J254" s="8"/>
      <c r="K254" s="35">
        <f>IF(Tableau1[[#This Row],[Régimes récoltés]]&gt;0,1,0)</f>
        <v>0</v>
      </c>
      <c r="L254" s="15">
        <f>IF(Tableau1[[#This Row],[Régimes récoltés]]&gt;=60,1,0)</f>
        <v>0</v>
      </c>
      <c r="M254" s="15">
        <f>IF(Tableau1[[#This Row],[Régimes récoltés]]&gt;60,Tableau1[[#This Row],[Régimes récoltés]]-60,0)</f>
        <v>0</v>
      </c>
      <c r="N254" s="15" t="str">
        <f>IF(ISBLANK(Tableau1[[#This Row],[Date]]),"",+IF(Tableau1[[#This Row],[Régimes récoltés]]&lt;60,0,1000))</f>
        <v/>
      </c>
      <c r="O254" s="15" t="str">
        <f>IF(ISBLANK(Tableau1[[#This Row],[Date]]),"",IF(Tableau1[[#This Row],[Régimes récoltés]]&gt;60,(Tableau1[[#This Row],[Régimes récoltés]]-60)*40,0))</f>
        <v/>
      </c>
      <c r="P254" s="15" t="str">
        <f t="shared" si="3"/>
        <v/>
      </c>
      <c r="Q254" s="51" t="str">
        <f>IF(Tableau1[[#This Row],[Matricule]]&gt;1,IF(COUNTIF(Tableau1[DateMatricule],Tableau1[[#This Row],[DateMatricule]])&gt;1,"Doublon",""),"")</f>
        <v/>
      </c>
    </row>
    <row r="255" spans="1:17" x14ac:dyDescent="0.25">
      <c r="A255" s="11" t="str">
        <f>IF(Tableau1[[#This Row],[Date]]="","",VLOOKUP(Tableau1[[#This Row],[Semaine]],Listes!$A:$B,2,FALSE))</f>
        <v/>
      </c>
      <c r="B255" s="11" t="str">
        <f>IF(ISBLANK(Tableau1[[#This Row],[Date]]),"",INT((Tableau1[[#This Row],[Date]]-SUM(MOD(DATE(YEAR(Tableau1[[#This Row],[Date]]-MOD(Tableau1[[#This Row],[Date]]-2,7)+3),1,2),{1E+99;7})*{1;-1})+5)/7))</f>
        <v/>
      </c>
      <c r="C255" s="11" t="str">
        <f>IF(ISBLANK(Tableau1[[#This Row],[Matricule]]),"",VLOOKUP(Tableau1[[#This Row],[Matricule]],#REF!,2,FALSE))</f>
        <v/>
      </c>
      <c r="D255" s="11" t="str">
        <f>IF(ISBLANK(Tableau1[[#This Row],[Matricule]]),"",VLOOKUP(Tableau1[[#This Row],[Matricule]],#REF!,3,FALSE))</f>
        <v/>
      </c>
      <c r="E255" s="11" t="str">
        <f>CONCATENATE(Tableau1[[#This Row],[Matricule]],Tableau1[[#This Row],[Date]])</f>
        <v/>
      </c>
      <c r="F255" s="3"/>
      <c r="J255" s="8"/>
      <c r="K255" s="35">
        <f>IF(Tableau1[[#This Row],[Régimes récoltés]]&gt;0,1,0)</f>
        <v>0</v>
      </c>
      <c r="L255" s="15">
        <f>IF(Tableau1[[#This Row],[Régimes récoltés]]&gt;=60,1,0)</f>
        <v>0</v>
      </c>
      <c r="M255" s="15">
        <f>IF(Tableau1[[#This Row],[Régimes récoltés]]&gt;60,Tableau1[[#This Row],[Régimes récoltés]]-60,0)</f>
        <v>0</v>
      </c>
      <c r="N255" s="15" t="str">
        <f>IF(ISBLANK(Tableau1[[#This Row],[Date]]),"",+IF(Tableau1[[#This Row],[Régimes récoltés]]&lt;60,0,1000))</f>
        <v/>
      </c>
      <c r="O255" s="15" t="str">
        <f>IF(ISBLANK(Tableau1[[#This Row],[Date]]),"",IF(Tableau1[[#This Row],[Régimes récoltés]]&gt;60,(Tableau1[[#This Row],[Régimes récoltés]]-60)*40,0))</f>
        <v/>
      </c>
      <c r="P255" s="15" t="str">
        <f t="shared" si="3"/>
        <v/>
      </c>
      <c r="Q255" s="51" t="str">
        <f>IF(Tableau1[[#This Row],[Matricule]]&gt;1,IF(COUNTIF(Tableau1[DateMatricule],Tableau1[[#This Row],[DateMatricule]])&gt;1,"Doublon",""),"")</f>
        <v/>
      </c>
    </row>
    <row r="256" spans="1:17" x14ac:dyDescent="0.25">
      <c r="A256" s="11" t="str">
        <f>IF(Tableau1[[#This Row],[Date]]="","",VLOOKUP(Tableau1[[#This Row],[Semaine]],Listes!$A:$B,2,FALSE))</f>
        <v/>
      </c>
      <c r="B256" s="11" t="str">
        <f>IF(ISBLANK(Tableau1[[#This Row],[Date]]),"",INT((Tableau1[[#This Row],[Date]]-SUM(MOD(DATE(YEAR(Tableau1[[#This Row],[Date]]-MOD(Tableau1[[#This Row],[Date]]-2,7)+3),1,2),{1E+99;7})*{1;-1})+5)/7))</f>
        <v/>
      </c>
      <c r="C256" s="11" t="str">
        <f>IF(ISBLANK(Tableau1[[#This Row],[Matricule]]),"",VLOOKUP(Tableau1[[#This Row],[Matricule]],#REF!,2,FALSE))</f>
        <v/>
      </c>
      <c r="D256" s="11" t="str">
        <f>IF(ISBLANK(Tableau1[[#This Row],[Matricule]]),"",VLOOKUP(Tableau1[[#This Row],[Matricule]],#REF!,3,FALSE))</f>
        <v/>
      </c>
      <c r="E256" s="11" t="str">
        <f>CONCATENATE(Tableau1[[#This Row],[Matricule]],Tableau1[[#This Row],[Date]])</f>
        <v/>
      </c>
      <c r="F256" s="3"/>
      <c r="J256" s="8"/>
      <c r="K256" s="35">
        <f>IF(Tableau1[[#This Row],[Régimes récoltés]]&gt;0,1,0)</f>
        <v>0</v>
      </c>
      <c r="L256" s="15">
        <f>IF(Tableau1[[#This Row],[Régimes récoltés]]&gt;=60,1,0)</f>
        <v>0</v>
      </c>
      <c r="M256" s="15">
        <f>IF(Tableau1[[#This Row],[Régimes récoltés]]&gt;60,Tableau1[[#This Row],[Régimes récoltés]]-60,0)</f>
        <v>0</v>
      </c>
      <c r="N256" s="15" t="str">
        <f>IF(ISBLANK(Tableau1[[#This Row],[Date]]),"",+IF(Tableau1[[#This Row],[Régimes récoltés]]&lt;60,0,1000))</f>
        <v/>
      </c>
      <c r="O256" s="15" t="str">
        <f>IF(ISBLANK(Tableau1[[#This Row],[Date]]),"",IF(Tableau1[[#This Row],[Régimes récoltés]]&gt;60,(Tableau1[[#This Row],[Régimes récoltés]]-60)*40,0))</f>
        <v/>
      </c>
      <c r="P256" s="15" t="str">
        <f t="shared" si="3"/>
        <v/>
      </c>
      <c r="Q256" s="51" t="str">
        <f>IF(Tableau1[[#This Row],[Matricule]]&gt;1,IF(COUNTIF(Tableau1[DateMatricule],Tableau1[[#This Row],[DateMatricule]])&gt;1,"Doublon",""),"")</f>
        <v/>
      </c>
    </row>
    <row r="257" spans="1:17" x14ac:dyDescent="0.25">
      <c r="A257" s="11" t="str">
        <f>IF(Tableau1[[#This Row],[Date]]="","",VLOOKUP(Tableau1[[#This Row],[Semaine]],Listes!$A:$B,2,FALSE))</f>
        <v/>
      </c>
      <c r="B257" s="11" t="str">
        <f>IF(ISBLANK(Tableau1[[#This Row],[Date]]),"",INT((Tableau1[[#This Row],[Date]]-SUM(MOD(DATE(YEAR(Tableau1[[#This Row],[Date]]-MOD(Tableau1[[#This Row],[Date]]-2,7)+3),1,2),{1E+99;7})*{1;-1})+5)/7))</f>
        <v/>
      </c>
      <c r="C257" s="11" t="str">
        <f>IF(ISBLANK(Tableau1[[#This Row],[Matricule]]),"",VLOOKUP(Tableau1[[#This Row],[Matricule]],#REF!,2,FALSE))</f>
        <v/>
      </c>
      <c r="D257" s="11" t="str">
        <f>IF(ISBLANK(Tableau1[[#This Row],[Matricule]]),"",VLOOKUP(Tableau1[[#This Row],[Matricule]],#REF!,3,FALSE))</f>
        <v/>
      </c>
      <c r="E257" s="11" t="str">
        <f>CONCATENATE(Tableau1[[#This Row],[Matricule]],Tableau1[[#This Row],[Date]])</f>
        <v/>
      </c>
      <c r="F257" s="3"/>
      <c r="J257" s="8"/>
      <c r="K257" s="35">
        <f>IF(Tableau1[[#This Row],[Régimes récoltés]]&gt;0,1,0)</f>
        <v>0</v>
      </c>
      <c r="L257" s="15">
        <f>IF(Tableau1[[#This Row],[Régimes récoltés]]&gt;=60,1,0)</f>
        <v>0</v>
      </c>
      <c r="M257" s="15">
        <f>IF(Tableau1[[#This Row],[Régimes récoltés]]&gt;60,Tableau1[[#This Row],[Régimes récoltés]]-60,0)</f>
        <v>0</v>
      </c>
      <c r="N257" s="15" t="str">
        <f>IF(ISBLANK(Tableau1[[#This Row],[Date]]),"",+IF(Tableau1[[#This Row],[Régimes récoltés]]&lt;60,0,1000))</f>
        <v/>
      </c>
      <c r="O257" s="15" t="str">
        <f>IF(ISBLANK(Tableau1[[#This Row],[Date]]),"",IF(Tableau1[[#This Row],[Régimes récoltés]]&gt;60,(Tableau1[[#This Row],[Régimes récoltés]]-60)*40,0))</f>
        <v/>
      </c>
      <c r="P257" s="15" t="str">
        <f t="shared" si="3"/>
        <v/>
      </c>
      <c r="Q257" s="51" t="str">
        <f>IF(Tableau1[[#This Row],[Matricule]]&gt;1,IF(COUNTIF(Tableau1[DateMatricule],Tableau1[[#This Row],[DateMatricule]])&gt;1,"Doublon",""),"")</f>
        <v/>
      </c>
    </row>
    <row r="258" spans="1:17" x14ac:dyDescent="0.25">
      <c r="A258" s="11" t="str">
        <f>IF(Tableau1[[#This Row],[Date]]="","",VLOOKUP(Tableau1[[#This Row],[Semaine]],Listes!$A:$B,2,FALSE))</f>
        <v/>
      </c>
      <c r="B258" s="11" t="str">
        <f>IF(ISBLANK(Tableau1[[#This Row],[Date]]),"",INT((Tableau1[[#This Row],[Date]]-SUM(MOD(DATE(YEAR(Tableau1[[#This Row],[Date]]-MOD(Tableau1[[#This Row],[Date]]-2,7)+3),1,2),{1E+99;7})*{1;-1})+5)/7))</f>
        <v/>
      </c>
      <c r="C258" s="11" t="str">
        <f>IF(ISBLANK(Tableau1[[#This Row],[Matricule]]),"",VLOOKUP(Tableau1[[#This Row],[Matricule]],#REF!,2,FALSE))</f>
        <v/>
      </c>
      <c r="D258" s="11" t="str">
        <f>IF(ISBLANK(Tableau1[[#This Row],[Matricule]]),"",VLOOKUP(Tableau1[[#This Row],[Matricule]],#REF!,3,FALSE))</f>
        <v/>
      </c>
      <c r="E258" s="11" t="str">
        <f>CONCATENATE(Tableau1[[#This Row],[Matricule]],Tableau1[[#This Row],[Date]])</f>
        <v/>
      </c>
      <c r="F258" s="3"/>
      <c r="J258" s="8"/>
      <c r="K258" s="35">
        <f>IF(Tableau1[[#This Row],[Régimes récoltés]]&gt;0,1,0)</f>
        <v>0</v>
      </c>
      <c r="L258" s="15">
        <f>IF(Tableau1[[#This Row],[Régimes récoltés]]&gt;=60,1,0)</f>
        <v>0</v>
      </c>
      <c r="M258" s="15">
        <f>IF(Tableau1[[#This Row],[Régimes récoltés]]&gt;60,Tableau1[[#This Row],[Régimes récoltés]]-60,0)</f>
        <v>0</v>
      </c>
      <c r="N258" s="15" t="str">
        <f>IF(ISBLANK(Tableau1[[#This Row],[Date]]),"",+IF(Tableau1[[#This Row],[Régimes récoltés]]&lt;60,0,1000))</f>
        <v/>
      </c>
      <c r="O258" s="15" t="str">
        <f>IF(ISBLANK(Tableau1[[#This Row],[Date]]),"",IF(Tableau1[[#This Row],[Régimes récoltés]]&gt;60,(Tableau1[[#This Row],[Régimes récoltés]]-60)*40,0))</f>
        <v/>
      </c>
      <c r="P258" s="15" t="str">
        <f t="shared" si="3"/>
        <v/>
      </c>
      <c r="Q258" s="51" t="str">
        <f>IF(Tableau1[[#This Row],[Matricule]]&gt;1,IF(COUNTIF(Tableau1[DateMatricule],Tableau1[[#This Row],[DateMatricule]])&gt;1,"Doublon",""),"")</f>
        <v/>
      </c>
    </row>
    <row r="259" spans="1:17" x14ac:dyDescent="0.25">
      <c r="A259" s="11" t="str">
        <f>IF(Tableau1[[#This Row],[Date]]="","",VLOOKUP(Tableau1[[#This Row],[Semaine]],Listes!$A:$B,2,FALSE))</f>
        <v/>
      </c>
      <c r="B259" s="11" t="str">
        <f>IF(ISBLANK(Tableau1[[#This Row],[Date]]),"",INT((Tableau1[[#This Row],[Date]]-SUM(MOD(DATE(YEAR(Tableau1[[#This Row],[Date]]-MOD(Tableau1[[#This Row],[Date]]-2,7)+3),1,2),{1E+99;7})*{1;-1})+5)/7))</f>
        <v/>
      </c>
      <c r="C259" s="11" t="str">
        <f>IF(ISBLANK(Tableau1[[#This Row],[Matricule]]),"",VLOOKUP(Tableau1[[#This Row],[Matricule]],#REF!,2,FALSE))</f>
        <v/>
      </c>
      <c r="D259" s="11" t="str">
        <f>IF(ISBLANK(Tableau1[[#This Row],[Matricule]]),"",VLOOKUP(Tableau1[[#This Row],[Matricule]],#REF!,3,FALSE))</f>
        <v/>
      </c>
      <c r="E259" s="11" t="str">
        <f>CONCATENATE(Tableau1[[#This Row],[Matricule]],Tableau1[[#This Row],[Date]])</f>
        <v/>
      </c>
      <c r="F259" s="3"/>
      <c r="J259" s="8"/>
      <c r="K259" s="35">
        <f>IF(Tableau1[[#This Row],[Régimes récoltés]]&gt;0,1,0)</f>
        <v>0</v>
      </c>
      <c r="L259" s="15">
        <f>IF(Tableau1[[#This Row],[Régimes récoltés]]&gt;=60,1,0)</f>
        <v>0</v>
      </c>
      <c r="M259" s="15">
        <f>IF(Tableau1[[#This Row],[Régimes récoltés]]&gt;60,Tableau1[[#This Row],[Régimes récoltés]]-60,0)</f>
        <v>0</v>
      </c>
      <c r="N259" s="15" t="str">
        <f>IF(ISBLANK(Tableau1[[#This Row],[Date]]),"",+IF(Tableau1[[#This Row],[Régimes récoltés]]&lt;60,0,1000))</f>
        <v/>
      </c>
      <c r="O259" s="15" t="str">
        <f>IF(ISBLANK(Tableau1[[#This Row],[Date]]),"",IF(Tableau1[[#This Row],[Régimes récoltés]]&gt;60,(Tableau1[[#This Row],[Régimes récoltés]]-60)*40,0))</f>
        <v/>
      </c>
      <c r="P259" s="15" t="str">
        <f t="shared" ref="P259:P322" si="4">IF(ISERROR(N259+O259),"",N259+O259)</f>
        <v/>
      </c>
      <c r="Q259" s="51" t="str">
        <f>IF(Tableau1[[#This Row],[Matricule]]&gt;1,IF(COUNTIF(Tableau1[DateMatricule],Tableau1[[#This Row],[DateMatricule]])&gt;1,"Doublon",""),"")</f>
        <v/>
      </c>
    </row>
    <row r="260" spans="1:17" x14ac:dyDescent="0.25">
      <c r="A260" s="11" t="str">
        <f>IF(Tableau1[[#This Row],[Date]]="","",VLOOKUP(Tableau1[[#This Row],[Semaine]],Listes!$A:$B,2,FALSE))</f>
        <v/>
      </c>
      <c r="B260" s="11" t="str">
        <f>IF(ISBLANK(Tableau1[[#This Row],[Date]]),"",INT((Tableau1[[#This Row],[Date]]-SUM(MOD(DATE(YEAR(Tableau1[[#This Row],[Date]]-MOD(Tableau1[[#This Row],[Date]]-2,7)+3),1,2),{1E+99;7})*{1;-1})+5)/7))</f>
        <v/>
      </c>
      <c r="C260" s="11" t="str">
        <f>IF(ISBLANK(Tableau1[[#This Row],[Matricule]]),"",VLOOKUP(Tableau1[[#This Row],[Matricule]],#REF!,2,FALSE))</f>
        <v/>
      </c>
      <c r="D260" s="11" t="str">
        <f>IF(ISBLANK(Tableau1[[#This Row],[Matricule]]),"",VLOOKUP(Tableau1[[#This Row],[Matricule]],#REF!,3,FALSE))</f>
        <v/>
      </c>
      <c r="E260" s="11" t="str">
        <f>CONCATENATE(Tableau1[[#This Row],[Matricule]],Tableau1[[#This Row],[Date]])</f>
        <v/>
      </c>
      <c r="F260" s="3"/>
      <c r="J260" s="8"/>
      <c r="K260" s="35">
        <f>IF(Tableau1[[#This Row],[Régimes récoltés]]&gt;0,1,0)</f>
        <v>0</v>
      </c>
      <c r="L260" s="15">
        <f>IF(Tableau1[[#This Row],[Régimes récoltés]]&gt;=60,1,0)</f>
        <v>0</v>
      </c>
      <c r="M260" s="15">
        <f>IF(Tableau1[[#This Row],[Régimes récoltés]]&gt;60,Tableau1[[#This Row],[Régimes récoltés]]-60,0)</f>
        <v>0</v>
      </c>
      <c r="N260" s="15" t="str">
        <f>IF(ISBLANK(Tableau1[[#This Row],[Date]]),"",+IF(Tableau1[[#This Row],[Régimes récoltés]]&lt;60,0,1000))</f>
        <v/>
      </c>
      <c r="O260" s="15" t="str">
        <f>IF(ISBLANK(Tableau1[[#This Row],[Date]]),"",IF(Tableau1[[#This Row],[Régimes récoltés]]&gt;60,(Tableau1[[#This Row],[Régimes récoltés]]-60)*40,0))</f>
        <v/>
      </c>
      <c r="P260" s="15" t="str">
        <f t="shared" si="4"/>
        <v/>
      </c>
      <c r="Q260" s="51" t="str">
        <f>IF(Tableau1[[#This Row],[Matricule]]&gt;1,IF(COUNTIF(Tableau1[DateMatricule],Tableau1[[#This Row],[DateMatricule]])&gt;1,"Doublon",""),"")</f>
        <v/>
      </c>
    </row>
    <row r="261" spans="1:17" x14ac:dyDescent="0.25">
      <c r="A261" s="11" t="str">
        <f>IF(Tableau1[[#This Row],[Date]]="","",VLOOKUP(Tableau1[[#This Row],[Semaine]],Listes!$A:$B,2,FALSE))</f>
        <v/>
      </c>
      <c r="B261" s="11" t="str">
        <f>IF(ISBLANK(Tableau1[[#This Row],[Date]]),"",INT((Tableau1[[#This Row],[Date]]-SUM(MOD(DATE(YEAR(Tableau1[[#This Row],[Date]]-MOD(Tableau1[[#This Row],[Date]]-2,7)+3),1,2),{1E+99;7})*{1;-1})+5)/7))</f>
        <v/>
      </c>
      <c r="C261" s="11" t="str">
        <f>IF(ISBLANK(Tableau1[[#This Row],[Matricule]]),"",VLOOKUP(Tableau1[[#This Row],[Matricule]],#REF!,2,FALSE))</f>
        <v/>
      </c>
      <c r="D261" s="11" t="str">
        <f>IF(ISBLANK(Tableau1[[#This Row],[Matricule]]),"",VLOOKUP(Tableau1[[#This Row],[Matricule]],#REF!,3,FALSE))</f>
        <v/>
      </c>
      <c r="E261" s="11" t="str">
        <f>CONCATENATE(Tableau1[[#This Row],[Matricule]],Tableau1[[#This Row],[Date]])</f>
        <v/>
      </c>
      <c r="F261" s="3"/>
      <c r="J261" s="8"/>
      <c r="K261" s="35">
        <f>IF(Tableau1[[#This Row],[Régimes récoltés]]&gt;0,1,0)</f>
        <v>0</v>
      </c>
      <c r="L261" s="15">
        <f>IF(Tableau1[[#This Row],[Régimes récoltés]]&gt;=60,1,0)</f>
        <v>0</v>
      </c>
      <c r="M261" s="15">
        <f>IF(Tableau1[[#This Row],[Régimes récoltés]]&gt;60,Tableau1[[#This Row],[Régimes récoltés]]-60,0)</f>
        <v>0</v>
      </c>
      <c r="N261" s="15" t="str">
        <f>IF(ISBLANK(Tableau1[[#This Row],[Date]]),"",+IF(Tableau1[[#This Row],[Régimes récoltés]]&lt;60,0,1000))</f>
        <v/>
      </c>
      <c r="O261" s="15" t="str">
        <f>IF(ISBLANK(Tableau1[[#This Row],[Date]]),"",IF(Tableau1[[#This Row],[Régimes récoltés]]&gt;60,(Tableau1[[#This Row],[Régimes récoltés]]-60)*40,0))</f>
        <v/>
      </c>
      <c r="P261" s="15" t="str">
        <f t="shared" si="4"/>
        <v/>
      </c>
      <c r="Q261" s="51" t="str">
        <f>IF(Tableau1[[#This Row],[Matricule]]&gt;1,IF(COUNTIF(Tableau1[DateMatricule],Tableau1[[#This Row],[DateMatricule]])&gt;1,"Doublon",""),"")</f>
        <v/>
      </c>
    </row>
    <row r="262" spans="1:17" x14ac:dyDescent="0.25">
      <c r="A262" s="11" t="str">
        <f>IF(Tableau1[[#This Row],[Date]]="","",VLOOKUP(Tableau1[[#This Row],[Semaine]],Listes!$A:$B,2,FALSE))</f>
        <v/>
      </c>
      <c r="B262" s="11" t="str">
        <f>IF(ISBLANK(Tableau1[[#This Row],[Date]]),"",INT((Tableau1[[#This Row],[Date]]-SUM(MOD(DATE(YEAR(Tableau1[[#This Row],[Date]]-MOD(Tableau1[[#This Row],[Date]]-2,7)+3),1,2),{1E+99;7})*{1;-1})+5)/7))</f>
        <v/>
      </c>
      <c r="C262" s="11" t="str">
        <f>IF(ISBLANK(Tableau1[[#This Row],[Matricule]]),"",VLOOKUP(Tableau1[[#This Row],[Matricule]],#REF!,2,FALSE))</f>
        <v/>
      </c>
      <c r="D262" s="11" t="str">
        <f>IF(ISBLANK(Tableau1[[#This Row],[Matricule]]),"",VLOOKUP(Tableau1[[#This Row],[Matricule]],#REF!,3,FALSE))</f>
        <v/>
      </c>
      <c r="E262" s="11" t="str">
        <f>CONCATENATE(Tableau1[[#This Row],[Matricule]],Tableau1[[#This Row],[Date]])</f>
        <v/>
      </c>
      <c r="F262" s="3"/>
      <c r="J262" s="8"/>
      <c r="K262" s="35">
        <f>IF(Tableau1[[#This Row],[Régimes récoltés]]&gt;0,1,0)</f>
        <v>0</v>
      </c>
      <c r="L262" s="15">
        <f>IF(Tableau1[[#This Row],[Régimes récoltés]]&gt;=60,1,0)</f>
        <v>0</v>
      </c>
      <c r="M262" s="15">
        <f>IF(Tableau1[[#This Row],[Régimes récoltés]]&gt;60,Tableau1[[#This Row],[Régimes récoltés]]-60,0)</f>
        <v>0</v>
      </c>
      <c r="N262" s="15" t="str">
        <f>IF(ISBLANK(Tableau1[[#This Row],[Date]]),"",+IF(Tableau1[[#This Row],[Régimes récoltés]]&lt;60,0,1000))</f>
        <v/>
      </c>
      <c r="O262" s="15" t="str">
        <f>IF(ISBLANK(Tableau1[[#This Row],[Date]]),"",IF(Tableau1[[#This Row],[Régimes récoltés]]&gt;60,(Tableau1[[#This Row],[Régimes récoltés]]-60)*40,0))</f>
        <v/>
      </c>
      <c r="P262" s="15" t="str">
        <f t="shared" si="4"/>
        <v/>
      </c>
      <c r="Q262" s="51" t="str">
        <f>IF(Tableau1[[#This Row],[Matricule]]&gt;1,IF(COUNTIF(Tableau1[DateMatricule],Tableau1[[#This Row],[DateMatricule]])&gt;1,"Doublon",""),"")</f>
        <v/>
      </c>
    </row>
    <row r="263" spans="1:17" x14ac:dyDescent="0.25">
      <c r="A263" s="11" t="str">
        <f>IF(Tableau1[[#This Row],[Date]]="","",VLOOKUP(Tableau1[[#This Row],[Semaine]],Listes!$A:$B,2,FALSE))</f>
        <v/>
      </c>
      <c r="B263" s="11" t="str">
        <f>IF(ISBLANK(Tableau1[[#This Row],[Date]]),"",INT((Tableau1[[#This Row],[Date]]-SUM(MOD(DATE(YEAR(Tableau1[[#This Row],[Date]]-MOD(Tableau1[[#This Row],[Date]]-2,7)+3),1,2),{1E+99;7})*{1;-1})+5)/7))</f>
        <v/>
      </c>
      <c r="C263" s="11" t="str">
        <f>IF(ISBLANK(Tableau1[[#This Row],[Matricule]]),"",VLOOKUP(Tableau1[[#This Row],[Matricule]],#REF!,2,FALSE))</f>
        <v/>
      </c>
      <c r="D263" s="11" t="str">
        <f>IF(ISBLANK(Tableau1[[#This Row],[Matricule]]),"",VLOOKUP(Tableau1[[#This Row],[Matricule]],#REF!,3,FALSE))</f>
        <v/>
      </c>
      <c r="E263" s="11" t="str">
        <f>CONCATENATE(Tableau1[[#This Row],[Matricule]],Tableau1[[#This Row],[Date]])</f>
        <v/>
      </c>
      <c r="F263" s="3"/>
      <c r="J263" s="8"/>
      <c r="K263" s="35">
        <f>IF(Tableau1[[#This Row],[Régimes récoltés]]&gt;0,1,0)</f>
        <v>0</v>
      </c>
      <c r="L263" s="15">
        <f>IF(Tableau1[[#This Row],[Régimes récoltés]]&gt;=60,1,0)</f>
        <v>0</v>
      </c>
      <c r="M263" s="15">
        <f>IF(Tableau1[[#This Row],[Régimes récoltés]]&gt;60,Tableau1[[#This Row],[Régimes récoltés]]-60,0)</f>
        <v>0</v>
      </c>
      <c r="N263" s="15" t="str">
        <f>IF(ISBLANK(Tableau1[[#This Row],[Date]]),"",+IF(Tableau1[[#This Row],[Régimes récoltés]]&lt;60,0,1000))</f>
        <v/>
      </c>
      <c r="O263" s="15" t="str">
        <f>IF(ISBLANK(Tableau1[[#This Row],[Date]]),"",IF(Tableau1[[#This Row],[Régimes récoltés]]&gt;60,(Tableau1[[#This Row],[Régimes récoltés]]-60)*40,0))</f>
        <v/>
      </c>
      <c r="P263" s="15" t="str">
        <f t="shared" si="4"/>
        <v/>
      </c>
      <c r="Q263" s="51" t="str">
        <f>IF(Tableau1[[#This Row],[Matricule]]&gt;1,IF(COUNTIF(Tableau1[DateMatricule],Tableau1[[#This Row],[DateMatricule]])&gt;1,"Doublon",""),"")</f>
        <v/>
      </c>
    </row>
    <row r="264" spans="1:17" x14ac:dyDescent="0.25">
      <c r="A264" s="11" t="str">
        <f>IF(Tableau1[[#This Row],[Date]]="","",VLOOKUP(Tableau1[[#This Row],[Semaine]],Listes!$A:$B,2,FALSE))</f>
        <v/>
      </c>
      <c r="B264" s="11" t="str">
        <f>IF(ISBLANK(Tableau1[[#This Row],[Date]]),"",INT((Tableau1[[#This Row],[Date]]-SUM(MOD(DATE(YEAR(Tableau1[[#This Row],[Date]]-MOD(Tableau1[[#This Row],[Date]]-2,7)+3),1,2),{1E+99;7})*{1;-1})+5)/7))</f>
        <v/>
      </c>
      <c r="C264" s="11" t="str">
        <f>IF(ISBLANK(Tableau1[[#This Row],[Matricule]]),"",VLOOKUP(Tableau1[[#This Row],[Matricule]],#REF!,2,FALSE))</f>
        <v/>
      </c>
      <c r="D264" s="11" t="str">
        <f>IF(ISBLANK(Tableau1[[#This Row],[Matricule]]),"",VLOOKUP(Tableau1[[#This Row],[Matricule]],#REF!,3,FALSE))</f>
        <v/>
      </c>
      <c r="E264" s="11" t="str">
        <f>CONCATENATE(Tableau1[[#This Row],[Matricule]],Tableau1[[#This Row],[Date]])</f>
        <v/>
      </c>
      <c r="F264" s="3"/>
      <c r="J264" s="8"/>
      <c r="K264" s="35">
        <f>IF(Tableau1[[#This Row],[Régimes récoltés]]&gt;0,1,0)</f>
        <v>0</v>
      </c>
      <c r="L264" s="15">
        <f>IF(Tableau1[[#This Row],[Régimes récoltés]]&gt;=60,1,0)</f>
        <v>0</v>
      </c>
      <c r="M264" s="15">
        <f>IF(Tableau1[[#This Row],[Régimes récoltés]]&gt;60,Tableau1[[#This Row],[Régimes récoltés]]-60,0)</f>
        <v>0</v>
      </c>
      <c r="N264" s="15" t="str">
        <f>IF(ISBLANK(Tableau1[[#This Row],[Date]]),"",+IF(Tableau1[[#This Row],[Régimes récoltés]]&lt;60,0,1000))</f>
        <v/>
      </c>
      <c r="O264" s="15" t="str">
        <f>IF(ISBLANK(Tableau1[[#This Row],[Date]]),"",IF(Tableau1[[#This Row],[Régimes récoltés]]&gt;60,(Tableau1[[#This Row],[Régimes récoltés]]-60)*40,0))</f>
        <v/>
      </c>
      <c r="P264" s="15" t="str">
        <f t="shared" si="4"/>
        <v/>
      </c>
      <c r="Q264" s="51" t="str">
        <f>IF(Tableau1[[#This Row],[Matricule]]&gt;1,IF(COUNTIF(Tableau1[DateMatricule],Tableau1[[#This Row],[DateMatricule]])&gt;1,"Doublon",""),"")</f>
        <v/>
      </c>
    </row>
    <row r="265" spans="1:17" x14ac:dyDescent="0.25">
      <c r="A265" s="11" t="str">
        <f>IF(Tableau1[[#This Row],[Date]]="","",VLOOKUP(Tableau1[[#This Row],[Semaine]],Listes!$A:$B,2,FALSE))</f>
        <v/>
      </c>
      <c r="B265" s="11" t="str">
        <f>IF(ISBLANK(Tableau1[[#This Row],[Date]]),"",INT((Tableau1[[#This Row],[Date]]-SUM(MOD(DATE(YEAR(Tableau1[[#This Row],[Date]]-MOD(Tableau1[[#This Row],[Date]]-2,7)+3),1,2),{1E+99;7})*{1;-1})+5)/7))</f>
        <v/>
      </c>
      <c r="C265" s="11" t="str">
        <f>IF(ISBLANK(Tableau1[[#This Row],[Matricule]]),"",VLOOKUP(Tableau1[[#This Row],[Matricule]],#REF!,2,FALSE))</f>
        <v/>
      </c>
      <c r="D265" s="11" t="str">
        <f>IF(ISBLANK(Tableau1[[#This Row],[Matricule]]),"",VLOOKUP(Tableau1[[#This Row],[Matricule]],#REF!,3,FALSE))</f>
        <v/>
      </c>
      <c r="E265" s="11" t="str">
        <f>CONCATENATE(Tableau1[[#This Row],[Matricule]],Tableau1[[#This Row],[Date]])</f>
        <v/>
      </c>
      <c r="F265" s="3"/>
      <c r="J265" s="8"/>
      <c r="K265" s="35">
        <f>IF(Tableau1[[#This Row],[Régimes récoltés]]&gt;0,1,0)</f>
        <v>0</v>
      </c>
      <c r="L265" s="15">
        <f>IF(Tableau1[[#This Row],[Régimes récoltés]]&gt;=60,1,0)</f>
        <v>0</v>
      </c>
      <c r="M265" s="15">
        <f>IF(Tableau1[[#This Row],[Régimes récoltés]]&gt;60,Tableau1[[#This Row],[Régimes récoltés]]-60,0)</f>
        <v>0</v>
      </c>
      <c r="N265" s="15" t="str">
        <f>IF(ISBLANK(Tableau1[[#This Row],[Date]]),"",+IF(Tableau1[[#This Row],[Régimes récoltés]]&lt;60,0,1000))</f>
        <v/>
      </c>
      <c r="O265" s="15" t="str">
        <f>IF(ISBLANK(Tableau1[[#This Row],[Date]]),"",IF(Tableau1[[#This Row],[Régimes récoltés]]&gt;60,(Tableau1[[#This Row],[Régimes récoltés]]-60)*40,0))</f>
        <v/>
      </c>
      <c r="P265" s="15" t="str">
        <f t="shared" si="4"/>
        <v/>
      </c>
      <c r="Q265" s="51" t="str">
        <f>IF(Tableau1[[#This Row],[Matricule]]&gt;1,IF(COUNTIF(Tableau1[DateMatricule],Tableau1[[#This Row],[DateMatricule]])&gt;1,"Doublon",""),"")</f>
        <v/>
      </c>
    </row>
    <row r="266" spans="1:17" x14ac:dyDescent="0.25">
      <c r="A266" s="11" t="str">
        <f>IF(Tableau1[[#This Row],[Date]]="","",VLOOKUP(Tableau1[[#This Row],[Semaine]],Listes!$A:$B,2,FALSE))</f>
        <v/>
      </c>
      <c r="B266" s="11" t="str">
        <f>IF(ISBLANK(Tableau1[[#This Row],[Date]]),"",INT((Tableau1[[#This Row],[Date]]-SUM(MOD(DATE(YEAR(Tableau1[[#This Row],[Date]]-MOD(Tableau1[[#This Row],[Date]]-2,7)+3),1,2),{1E+99;7})*{1;-1})+5)/7))</f>
        <v/>
      </c>
      <c r="C266" s="11" t="str">
        <f>IF(ISBLANK(Tableau1[[#This Row],[Matricule]]),"",VLOOKUP(Tableau1[[#This Row],[Matricule]],#REF!,2,FALSE))</f>
        <v/>
      </c>
      <c r="D266" s="11" t="str">
        <f>IF(ISBLANK(Tableau1[[#This Row],[Matricule]]),"",VLOOKUP(Tableau1[[#This Row],[Matricule]],#REF!,3,FALSE))</f>
        <v/>
      </c>
      <c r="E266" s="11" t="str">
        <f>CONCATENATE(Tableau1[[#This Row],[Matricule]],Tableau1[[#This Row],[Date]])</f>
        <v/>
      </c>
      <c r="F266" s="3"/>
      <c r="J266" s="8"/>
      <c r="K266" s="35">
        <f>IF(Tableau1[[#This Row],[Régimes récoltés]]&gt;0,1,0)</f>
        <v>0</v>
      </c>
      <c r="L266" s="15">
        <f>IF(Tableau1[[#This Row],[Régimes récoltés]]&gt;=60,1,0)</f>
        <v>0</v>
      </c>
      <c r="M266" s="15">
        <f>IF(Tableau1[[#This Row],[Régimes récoltés]]&gt;60,Tableau1[[#This Row],[Régimes récoltés]]-60,0)</f>
        <v>0</v>
      </c>
      <c r="N266" s="15" t="str">
        <f>IF(ISBLANK(Tableau1[[#This Row],[Date]]),"",+IF(Tableau1[[#This Row],[Régimes récoltés]]&lt;60,0,1000))</f>
        <v/>
      </c>
      <c r="O266" s="15" t="str">
        <f>IF(ISBLANK(Tableau1[[#This Row],[Date]]),"",IF(Tableau1[[#This Row],[Régimes récoltés]]&gt;60,(Tableau1[[#This Row],[Régimes récoltés]]-60)*40,0))</f>
        <v/>
      </c>
      <c r="P266" s="15" t="str">
        <f t="shared" si="4"/>
        <v/>
      </c>
      <c r="Q266" s="51" t="str">
        <f>IF(Tableau1[[#This Row],[Matricule]]&gt;1,IF(COUNTIF(Tableau1[DateMatricule],Tableau1[[#This Row],[DateMatricule]])&gt;1,"Doublon",""),"")</f>
        <v/>
      </c>
    </row>
    <row r="267" spans="1:17" x14ac:dyDescent="0.25">
      <c r="A267" s="11" t="str">
        <f>IF(Tableau1[[#This Row],[Date]]="","",VLOOKUP(Tableau1[[#This Row],[Semaine]],Listes!$A:$B,2,FALSE))</f>
        <v/>
      </c>
      <c r="B267" s="11" t="str">
        <f>IF(ISBLANK(Tableau1[[#This Row],[Date]]),"",INT((Tableau1[[#This Row],[Date]]-SUM(MOD(DATE(YEAR(Tableau1[[#This Row],[Date]]-MOD(Tableau1[[#This Row],[Date]]-2,7)+3),1,2),{1E+99;7})*{1;-1})+5)/7))</f>
        <v/>
      </c>
      <c r="C267" s="11" t="str">
        <f>IF(ISBLANK(Tableau1[[#This Row],[Matricule]]),"",VLOOKUP(Tableau1[[#This Row],[Matricule]],#REF!,2,FALSE))</f>
        <v/>
      </c>
      <c r="D267" s="11" t="str">
        <f>IF(ISBLANK(Tableau1[[#This Row],[Matricule]]),"",VLOOKUP(Tableau1[[#This Row],[Matricule]],#REF!,3,FALSE))</f>
        <v/>
      </c>
      <c r="E267" s="11" t="str">
        <f>CONCATENATE(Tableau1[[#This Row],[Matricule]],Tableau1[[#This Row],[Date]])</f>
        <v/>
      </c>
      <c r="F267" s="3"/>
      <c r="J267" s="8"/>
      <c r="K267" s="35">
        <f>IF(Tableau1[[#This Row],[Régimes récoltés]]&gt;0,1,0)</f>
        <v>0</v>
      </c>
      <c r="L267" s="15">
        <f>IF(Tableau1[[#This Row],[Régimes récoltés]]&gt;=60,1,0)</f>
        <v>0</v>
      </c>
      <c r="M267" s="15">
        <f>IF(Tableau1[[#This Row],[Régimes récoltés]]&gt;60,Tableau1[[#This Row],[Régimes récoltés]]-60,0)</f>
        <v>0</v>
      </c>
      <c r="N267" s="15" t="str">
        <f>IF(ISBLANK(Tableau1[[#This Row],[Date]]),"",+IF(Tableau1[[#This Row],[Régimes récoltés]]&lt;60,0,1000))</f>
        <v/>
      </c>
      <c r="O267" s="15" t="str">
        <f>IF(ISBLANK(Tableau1[[#This Row],[Date]]),"",IF(Tableau1[[#This Row],[Régimes récoltés]]&gt;60,(Tableau1[[#This Row],[Régimes récoltés]]-60)*40,0))</f>
        <v/>
      </c>
      <c r="P267" s="15" t="str">
        <f t="shared" si="4"/>
        <v/>
      </c>
      <c r="Q267" s="51" t="str">
        <f>IF(Tableau1[[#This Row],[Matricule]]&gt;1,IF(COUNTIF(Tableau1[DateMatricule],Tableau1[[#This Row],[DateMatricule]])&gt;1,"Doublon",""),"")</f>
        <v/>
      </c>
    </row>
    <row r="268" spans="1:17" x14ac:dyDescent="0.25">
      <c r="A268" s="11" t="str">
        <f>IF(Tableau1[[#This Row],[Date]]="","",VLOOKUP(Tableau1[[#This Row],[Semaine]],Listes!$A:$B,2,FALSE))</f>
        <v/>
      </c>
      <c r="B268" s="11" t="str">
        <f>IF(ISBLANK(Tableau1[[#This Row],[Date]]),"",INT((Tableau1[[#This Row],[Date]]-SUM(MOD(DATE(YEAR(Tableau1[[#This Row],[Date]]-MOD(Tableau1[[#This Row],[Date]]-2,7)+3),1,2),{1E+99;7})*{1;-1})+5)/7))</f>
        <v/>
      </c>
      <c r="C268" s="11" t="str">
        <f>IF(ISBLANK(Tableau1[[#This Row],[Matricule]]),"",VLOOKUP(Tableau1[[#This Row],[Matricule]],#REF!,2,FALSE))</f>
        <v/>
      </c>
      <c r="D268" s="11" t="str">
        <f>IF(ISBLANK(Tableau1[[#This Row],[Matricule]]),"",VLOOKUP(Tableau1[[#This Row],[Matricule]],#REF!,3,FALSE))</f>
        <v/>
      </c>
      <c r="E268" s="11" t="str">
        <f>CONCATENATE(Tableau1[[#This Row],[Matricule]],Tableau1[[#This Row],[Date]])</f>
        <v/>
      </c>
      <c r="F268" s="3"/>
      <c r="J268" s="8"/>
      <c r="K268" s="35">
        <f>IF(Tableau1[[#This Row],[Régimes récoltés]]&gt;0,1,0)</f>
        <v>0</v>
      </c>
      <c r="L268" s="15">
        <f>IF(Tableau1[[#This Row],[Régimes récoltés]]&gt;=60,1,0)</f>
        <v>0</v>
      </c>
      <c r="M268" s="15">
        <f>IF(Tableau1[[#This Row],[Régimes récoltés]]&gt;60,Tableau1[[#This Row],[Régimes récoltés]]-60,0)</f>
        <v>0</v>
      </c>
      <c r="N268" s="15" t="str">
        <f>IF(ISBLANK(Tableau1[[#This Row],[Date]]),"",+IF(Tableau1[[#This Row],[Régimes récoltés]]&lt;60,0,1000))</f>
        <v/>
      </c>
      <c r="O268" s="15" t="str">
        <f>IF(ISBLANK(Tableau1[[#This Row],[Date]]),"",IF(Tableau1[[#This Row],[Régimes récoltés]]&gt;60,(Tableau1[[#This Row],[Régimes récoltés]]-60)*40,0))</f>
        <v/>
      </c>
      <c r="P268" s="15" t="str">
        <f t="shared" si="4"/>
        <v/>
      </c>
      <c r="Q268" s="51" t="str">
        <f>IF(Tableau1[[#This Row],[Matricule]]&gt;1,IF(COUNTIF(Tableau1[DateMatricule],Tableau1[[#This Row],[DateMatricule]])&gt;1,"Doublon",""),"")</f>
        <v/>
      </c>
    </row>
    <row r="269" spans="1:17" x14ac:dyDescent="0.25">
      <c r="A269" s="11" t="str">
        <f>IF(Tableau1[[#This Row],[Date]]="","",VLOOKUP(Tableau1[[#This Row],[Semaine]],Listes!$A:$B,2,FALSE))</f>
        <v/>
      </c>
      <c r="B269" s="11" t="str">
        <f>IF(ISBLANK(Tableau1[[#This Row],[Date]]),"",INT((Tableau1[[#This Row],[Date]]-SUM(MOD(DATE(YEAR(Tableau1[[#This Row],[Date]]-MOD(Tableau1[[#This Row],[Date]]-2,7)+3),1,2),{1E+99;7})*{1;-1})+5)/7))</f>
        <v/>
      </c>
      <c r="C269" s="11" t="str">
        <f>IF(ISBLANK(Tableau1[[#This Row],[Matricule]]),"",VLOOKUP(Tableau1[[#This Row],[Matricule]],#REF!,2,FALSE))</f>
        <v/>
      </c>
      <c r="D269" s="11" t="str">
        <f>IF(ISBLANK(Tableau1[[#This Row],[Matricule]]),"",VLOOKUP(Tableau1[[#This Row],[Matricule]],#REF!,3,FALSE))</f>
        <v/>
      </c>
      <c r="E269" s="11" t="str">
        <f>CONCATENATE(Tableau1[[#This Row],[Matricule]],Tableau1[[#This Row],[Date]])</f>
        <v/>
      </c>
      <c r="F269" s="3"/>
      <c r="J269" s="8"/>
      <c r="K269" s="35">
        <f>IF(Tableau1[[#This Row],[Régimes récoltés]]&gt;0,1,0)</f>
        <v>0</v>
      </c>
      <c r="L269" s="15">
        <f>IF(Tableau1[[#This Row],[Régimes récoltés]]&gt;=60,1,0)</f>
        <v>0</v>
      </c>
      <c r="M269" s="15">
        <f>IF(Tableau1[[#This Row],[Régimes récoltés]]&gt;60,Tableau1[[#This Row],[Régimes récoltés]]-60,0)</f>
        <v>0</v>
      </c>
      <c r="N269" s="15" t="str">
        <f>IF(ISBLANK(Tableau1[[#This Row],[Date]]),"",+IF(Tableau1[[#This Row],[Régimes récoltés]]&lt;60,0,1000))</f>
        <v/>
      </c>
      <c r="O269" s="15" t="str">
        <f>IF(ISBLANK(Tableau1[[#This Row],[Date]]),"",IF(Tableau1[[#This Row],[Régimes récoltés]]&gt;60,(Tableau1[[#This Row],[Régimes récoltés]]-60)*40,0))</f>
        <v/>
      </c>
      <c r="P269" s="15" t="str">
        <f t="shared" si="4"/>
        <v/>
      </c>
      <c r="Q269" s="51" t="str">
        <f>IF(Tableau1[[#This Row],[Matricule]]&gt;1,IF(COUNTIF(Tableau1[DateMatricule],Tableau1[[#This Row],[DateMatricule]])&gt;1,"Doublon",""),"")</f>
        <v/>
      </c>
    </row>
    <row r="270" spans="1:17" x14ac:dyDescent="0.25">
      <c r="A270" s="11" t="str">
        <f>IF(Tableau1[[#This Row],[Date]]="","",VLOOKUP(Tableau1[[#This Row],[Semaine]],Listes!$A:$B,2,FALSE))</f>
        <v/>
      </c>
      <c r="B270" s="11" t="str">
        <f>IF(ISBLANK(Tableau1[[#This Row],[Date]]),"",INT((Tableau1[[#This Row],[Date]]-SUM(MOD(DATE(YEAR(Tableau1[[#This Row],[Date]]-MOD(Tableau1[[#This Row],[Date]]-2,7)+3),1,2),{1E+99;7})*{1;-1})+5)/7))</f>
        <v/>
      </c>
      <c r="C270" s="11" t="str">
        <f>IF(ISBLANK(Tableau1[[#This Row],[Matricule]]),"",VLOOKUP(Tableau1[[#This Row],[Matricule]],#REF!,2,FALSE))</f>
        <v/>
      </c>
      <c r="D270" s="11" t="str">
        <f>IF(ISBLANK(Tableau1[[#This Row],[Matricule]]),"",VLOOKUP(Tableau1[[#This Row],[Matricule]],#REF!,3,FALSE))</f>
        <v/>
      </c>
      <c r="E270" s="11" t="str">
        <f>CONCATENATE(Tableau1[[#This Row],[Matricule]],Tableau1[[#This Row],[Date]])</f>
        <v/>
      </c>
      <c r="F270" s="3"/>
      <c r="J270" s="8"/>
      <c r="K270" s="35">
        <f>IF(Tableau1[[#This Row],[Régimes récoltés]]&gt;0,1,0)</f>
        <v>0</v>
      </c>
      <c r="L270" s="15">
        <f>IF(Tableau1[[#This Row],[Régimes récoltés]]&gt;=60,1,0)</f>
        <v>0</v>
      </c>
      <c r="M270" s="15">
        <f>IF(Tableau1[[#This Row],[Régimes récoltés]]&gt;60,Tableau1[[#This Row],[Régimes récoltés]]-60,0)</f>
        <v>0</v>
      </c>
      <c r="N270" s="15" t="str">
        <f>IF(ISBLANK(Tableau1[[#This Row],[Date]]),"",+IF(Tableau1[[#This Row],[Régimes récoltés]]&lt;60,0,1000))</f>
        <v/>
      </c>
      <c r="O270" s="15" t="str">
        <f>IF(ISBLANK(Tableau1[[#This Row],[Date]]),"",IF(Tableau1[[#This Row],[Régimes récoltés]]&gt;60,(Tableau1[[#This Row],[Régimes récoltés]]-60)*40,0))</f>
        <v/>
      </c>
      <c r="P270" s="15" t="str">
        <f t="shared" si="4"/>
        <v/>
      </c>
      <c r="Q270" s="51" t="str">
        <f>IF(Tableau1[[#This Row],[Matricule]]&gt;1,IF(COUNTIF(Tableau1[DateMatricule],Tableau1[[#This Row],[DateMatricule]])&gt;1,"Doublon",""),"")</f>
        <v/>
      </c>
    </row>
    <row r="271" spans="1:17" x14ac:dyDescent="0.25">
      <c r="A271" s="11" t="str">
        <f>IF(Tableau1[[#This Row],[Date]]="","",VLOOKUP(Tableau1[[#This Row],[Semaine]],Listes!$A:$B,2,FALSE))</f>
        <v/>
      </c>
      <c r="B271" s="11" t="str">
        <f>IF(ISBLANK(Tableau1[[#This Row],[Date]]),"",INT((Tableau1[[#This Row],[Date]]-SUM(MOD(DATE(YEAR(Tableau1[[#This Row],[Date]]-MOD(Tableau1[[#This Row],[Date]]-2,7)+3),1,2),{1E+99;7})*{1;-1})+5)/7))</f>
        <v/>
      </c>
      <c r="C271" s="11" t="str">
        <f>IF(ISBLANK(Tableau1[[#This Row],[Matricule]]),"",VLOOKUP(Tableau1[[#This Row],[Matricule]],#REF!,2,FALSE))</f>
        <v/>
      </c>
      <c r="D271" s="11" t="str">
        <f>IF(ISBLANK(Tableau1[[#This Row],[Matricule]]),"",VLOOKUP(Tableau1[[#This Row],[Matricule]],#REF!,3,FALSE))</f>
        <v/>
      </c>
      <c r="E271" s="11" t="str">
        <f>CONCATENATE(Tableau1[[#This Row],[Matricule]],Tableau1[[#This Row],[Date]])</f>
        <v/>
      </c>
      <c r="F271" s="3"/>
      <c r="J271" s="8"/>
      <c r="K271" s="35">
        <f>IF(Tableau1[[#This Row],[Régimes récoltés]]&gt;0,1,0)</f>
        <v>0</v>
      </c>
      <c r="L271" s="15">
        <f>IF(Tableau1[[#This Row],[Régimes récoltés]]&gt;=60,1,0)</f>
        <v>0</v>
      </c>
      <c r="M271" s="15">
        <f>IF(Tableau1[[#This Row],[Régimes récoltés]]&gt;60,Tableau1[[#This Row],[Régimes récoltés]]-60,0)</f>
        <v>0</v>
      </c>
      <c r="N271" s="15" t="str">
        <f>IF(ISBLANK(Tableau1[[#This Row],[Date]]),"",+IF(Tableau1[[#This Row],[Régimes récoltés]]&lt;60,0,1000))</f>
        <v/>
      </c>
      <c r="O271" s="15" t="str">
        <f>IF(ISBLANK(Tableau1[[#This Row],[Date]]),"",IF(Tableau1[[#This Row],[Régimes récoltés]]&gt;60,(Tableau1[[#This Row],[Régimes récoltés]]-60)*40,0))</f>
        <v/>
      </c>
      <c r="P271" s="15" t="str">
        <f t="shared" si="4"/>
        <v/>
      </c>
      <c r="Q271" s="51" t="str">
        <f>IF(Tableau1[[#This Row],[Matricule]]&gt;1,IF(COUNTIF(Tableau1[DateMatricule],Tableau1[[#This Row],[DateMatricule]])&gt;1,"Doublon",""),"")</f>
        <v/>
      </c>
    </row>
    <row r="272" spans="1:17" x14ac:dyDescent="0.25">
      <c r="A272" s="11" t="str">
        <f>IF(Tableau1[[#This Row],[Date]]="","",VLOOKUP(Tableau1[[#This Row],[Semaine]],Listes!$A:$B,2,FALSE))</f>
        <v/>
      </c>
      <c r="B272" s="11" t="str">
        <f>IF(ISBLANK(Tableau1[[#This Row],[Date]]),"",INT((Tableau1[[#This Row],[Date]]-SUM(MOD(DATE(YEAR(Tableau1[[#This Row],[Date]]-MOD(Tableau1[[#This Row],[Date]]-2,7)+3),1,2),{1E+99;7})*{1;-1})+5)/7))</f>
        <v/>
      </c>
      <c r="C272" s="11" t="str">
        <f>IF(ISBLANK(Tableau1[[#This Row],[Matricule]]),"",VLOOKUP(Tableau1[[#This Row],[Matricule]],#REF!,2,FALSE))</f>
        <v/>
      </c>
      <c r="D272" s="11" t="str">
        <f>IF(ISBLANK(Tableau1[[#This Row],[Matricule]]),"",VLOOKUP(Tableau1[[#This Row],[Matricule]],#REF!,3,FALSE))</f>
        <v/>
      </c>
      <c r="E272" s="11" t="str">
        <f>CONCATENATE(Tableau1[[#This Row],[Matricule]],Tableau1[[#This Row],[Date]])</f>
        <v/>
      </c>
      <c r="F272" s="3"/>
      <c r="J272" s="8"/>
      <c r="K272" s="35">
        <f>IF(Tableau1[[#This Row],[Régimes récoltés]]&gt;0,1,0)</f>
        <v>0</v>
      </c>
      <c r="L272" s="15">
        <f>IF(Tableau1[[#This Row],[Régimes récoltés]]&gt;=60,1,0)</f>
        <v>0</v>
      </c>
      <c r="M272" s="15">
        <f>IF(Tableau1[[#This Row],[Régimes récoltés]]&gt;60,Tableau1[[#This Row],[Régimes récoltés]]-60,0)</f>
        <v>0</v>
      </c>
      <c r="N272" s="15" t="str">
        <f>IF(ISBLANK(Tableau1[[#This Row],[Date]]),"",+IF(Tableau1[[#This Row],[Régimes récoltés]]&lt;60,0,1000))</f>
        <v/>
      </c>
      <c r="O272" s="15" t="str">
        <f>IF(ISBLANK(Tableau1[[#This Row],[Date]]),"",IF(Tableau1[[#This Row],[Régimes récoltés]]&gt;60,(Tableau1[[#This Row],[Régimes récoltés]]-60)*40,0))</f>
        <v/>
      </c>
      <c r="P272" s="15" t="str">
        <f t="shared" si="4"/>
        <v/>
      </c>
      <c r="Q272" s="51" t="str">
        <f>IF(Tableau1[[#This Row],[Matricule]]&gt;1,IF(COUNTIF(Tableau1[DateMatricule],Tableau1[[#This Row],[DateMatricule]])&gt;1,"Doublon",""),"")</f>
        <v/>
      </c>
    </row>
    <row r="273" spans="1:17" x14ac:dyDescent="0.25">
      <c r="A273" s="11" t="str">
        <f>IF(Tableau1[[#This Row],[Date]]="","",VLOOKUP(Tableau1[[#This Row],[Semaine]],Listes!$A:$B,2,FALSE))</f>
        <v/>
      </c>
      <c r="B273" s="11" t="str">
        <f>IF(ISBLANK(Tableau1[[#This Row],[Date]]),"",INT((Tableau1[[#This Row],[Date]]-SUM(MOD(DATE(YEAR(Tableau1[[#This Row],[Date]]-MOD(Tableau1[[#This Row],[Date]]-2,7)+3),1,2),{1E+99;7})*{1;-1})+5)/7))</f>
        <v/>
      </c>
      <c r="C273" s="11" t="str">
        <f>IF(ISBLANK(Tableau1[[#This Row],[Matricule]]),"",VLOOKUP(Tableau1[[#This Row],[Matricule]],#REF!,2,FALSE))</f>
        <v/>
      </c>
      <c r="D273" s="11" t="str">
        <f>IF(ISBLANK(Tableau1[[#This Row],[Matricule]]),"",VLOOKUP(Tableau1[[#This Row],[Matricule]],#REF!,3,FALSE))</f>
        <v/>
      </c>
      <c r="E273" s="11" t="str">
        <f>CONCATENATE(Tableau1[[#This Row],[Matricule]],Tableau1[[#This Row],[Date]])</f>
        <v/>
      </c>
      <c r="F273" s="3"/>
      <c r="J273" s="8"/>
      <c r="K273" s="35">
        <f>IF(Tableau1[[#This Row],[Régimes récoltés]]&gt;0,1,0)</f>
        <v>0</v>
      </c>
      <c r="L273" s="15">
        <f>IF(Tableau1[[#This Row],[Régimes récoltés]]&gt;=60,1,0)</f>
        <v>0</v>
      </c>
      <c r="M273" s="15">
        <f>IF(Tableau1[[#This Row],[Régimes récoltés]]&gt;60,Tableau1[[#This Row],[Régimes récoltés]]-60,0)</f>
        <v>0</v>
      </c>
      <c r="N273" s="15" t="str">
        <f>IF(ISBLANK(Tableau1[[#This Row],[Date]]),"",+IF(Tableau1[[#This Row],[Régimes récoltés]]&lt;60,0,1000))</f>
        <v/>
      </c>
      <c r="O273" s="15" t="str">
        <f>IF(ISBLANK(Tableau1[[#This Row],[Date]]),"",IF(Tableau1[[#This Row],[Régimes récoltés]]&gt;60,(Tableau1[[#This Row],[Régimes récoltés]]-60)*40,0))</f>
        <v/>
      </c>
      <c r="P273" s="15" t="str">
        <f t="shared" si="4"/>
        <v/>
      </c>
      <c r="Q273" s="51" t="str">
        <f>IF(Tableau1[[#This Row],[Matricule]]&gt;1,IF(COUNTIF(Tableau1[DateMatricule],Tableau1[[#This Row],[DateMatricule]])&gt;1,"Doublon",""),"")</f>
        <v/>
      </c>
    </row>
    <row r="274" spans="1:17" x14ac:dyDescent="0.25">
      <c r="A274" s="11" t="str">
        <f>IF(Tableau1[[#This Row],[Date]]="","",VLOOKUP(Tableau1[[#This Row],[Semaine]],Listes!$A:$B,2,FALSE))</f>
        <v/>
      </c>
      <c r="B274" s="11" t="str">
        <f>IF(ISBLANK(Tableau1[[#This Row],[Date]]),"",INT((Tableau1[[#This Row],[Date]]-SUM(MOD(DATE(YEAR(Tableau1[[#This Row],[Date]]-MOD(Tableau1[[#This Row],[Date]]-2,7)+3),1,2),{1E+99;7})*{1;-1})+5)/7))</f>
        <v/>
      </c>
      <c r="C274" s="11" t="str">
        <f>IF(ISBLANK(Tableau1[[#This Row],[Matricule]]),"",VLOOKUP(Tableau1[[#This Row],[Matricule]],#REF!,2,FALSE))</f>
        <v/>
      </c>
      <c r="D274" s="11" t="str">
        <f>IF(ISBLANK(Tableau1[[#This Row],[Matricule]]),"",VLOOKUP(Tableau1[[#This Row],[Matricule]],#REF!,3,FALSE))</f>
        <v/>
      </c>
      <c r="E274" s="11" t="str">
        <f>CONCATENATE(Tableau1[[#This Row],[Matricule]],Tableau1[[#This Row],[Date]])</f>
        <v/>
      </c>
      <c r="F274" s="3"/>
      <c r="J274" s="8"/>
      <c r="K274" s="35">
        <f>IF(Tableau1[[#This Row],[Régimes récoltés]]&gt;0,1,0)</f>
        <v>0</v>
      </c>
      <c r="L274" s="15">
        <f>IF(Tableau1[[#This Row],[Régimes récoltés]]&gt;=60,1,0)</f>
        <v>0</v>
      </c>
      <c r="M274" s="15">
        <f>IF(Tableau1[[#This Row],[Régimes récoltés]]&gt;60,Tableau1[[#This Row],[Régimes récoltés]]-60,0)</f>
        <v>0</v>
      </c>
      <c r="N274" s="15" t="str">
        <f>IF(ISBLANK(Tableau1[[#This Row],[Date]]),"",+IF(Tableau1[[#This Row],[Régimes récoltés]]&lt;60,0,1000))</f>
        <v/>
      </c>
      <c r="O274" s="15" t="str">
        <f>IF(ISBLANK(Tableau1[[#This Row],[Date]]),"",IF(Tableau1[[#This Row],[Régimes récoltés]]&gt;60,(Tableau1[[#This Row],[Régimes récoltés]]-60)*40,0))</f>
        <v/>
      </c>
      <c r="P274" s="15" t="str">
        <f t="shared" si="4"/>
        <v/>
      </c>
      <c r="Q274" s="51" t="str">
        <f>IF(Tableau1[[#This Row],[Matricule]]&gt;1,IF(COUNTIF(Tableau1[DateMatricule],Tableau1[[#This Row],[DateMatricule]])&gt;1,"Doublon",""),"")</f>
        <v/>
      </c>
    </row>
    <row r="275" spans="1:17" x14ac:dyDescent="0.25">
      <c r="A275" s="11" t="str">
        <f>IF(Tableau1[[#This Row],[Date]]="","",VLOOKUP(Tableau1[[#This Row],[Semaine]],Listes!$A:$B,2,FALSE))</f>
        <v/>
      </c>
      <c r="B275" s="11" t="str">
        <f>IF(ISBLANK(Tableau1[[#This Row],[Date]]),"",INT((Tableau1[[#This Row],[Date]]-SUM(MOD(DATE(YEAR(Tableau1[[#This Row],[Date]]-MOD(Tableau1[[#This Row],[Date]]-2,7)+3),1,2),{1E+99;7})*{1;-1})+5)/7))</f>
        <v/>
      </c>
      <c r="C275" s="11" t="str">
        <f>IF(ISBLANK(Tableau1[[#This Row],[Matricule]]),"",VLOOKUP(Tableau1[[#This Row],[Matricule]],#REF!,2,FALSE))</f>
        <v/>
      </c>
      <c r="D275" s="11" t="str">
        <f>IF(ISBLANK(Tableau1[[#This Row],[Matricule]]),"",VLOOKUP(Tableau1[[#This Row],[Matricule]],#REF!,3,FALSE))</f>
        <v/>
      </c>
      <c r="E275" s="11" t="str">
        <f>CONCATENATE(Tableau1[[#This Row],[Matricule]],Tableau1[[#This Row],[Date]])</f>
        <v/>
      </c>
      <c r="F275" s="3"/>
      <c r="J275" s="8"/>
      <c r="K275" s="35">
        <f>IF(Tableau1[[#This Row],[Régimes récoltés]]&gt;0,1,0)</f>
        <v>0</v>
      </c>
      <c r="L275" s="15">
        <f>IF(Tableau1[[#This Row],[Régimes récoltés]]&gt;=60,1,0)</f>
        <v>0</v>
      </c>
      <c r="M275" s="15">
        <f>IF(Tableau1[[#This Row],[Régimes récoltés]]&gt;60,Tableau1[[#This Row],[Régimes récoltés]]-60,0)</f>
        <v>0</v>
      </c>
      <c r="N275" s="15" t="str">
        <f>IF(ISBLANK(Tableau1[[#This Row],[Date]]),"",+IF(Tableau1[[#This Row],[Régimes récoltés]]&lt;60,0,1000))</f>
        <v/>
      </c>
      <c r="O275" s="15" t="str">
        <f>IF(ISBLANK(Tableau1[[#This Row],[Date]]),"",IF(Tableau1[[#This Row],[Régimes récoltés]]&gt;60,(Tableau1[[#This Row],[Régimes récoltés]]-60)*40,0))</f>
        <v/>
      </c>
      <c r="P275" s="15" t="str">
        <f t="shared" si="4"/>
        <v/>
      </c>
      <c r="Q275" s="51" t="str">
        <f>IF(Tableau1[[#This Row],[Matricule]]&gt;1,IF(COUNTIF(Tableau1[DateMatricule],Tableau1[[#This Row],[DateMatricule]])&gt;1,"Doublon",""),"")</f>
        <v/>
      </c>
    </row>
    <row r="276" spans="1:17" x14ac:dyDescent="0.25">
      <c r="A276" s="11" t="str">
        <f>IF(Tableau1[[#This Row],[Date]]="","",VLOOKUP(Tableau1[[#This Row],[Semaine]],Listes!$A:$B,2,FALSE))</f>
        <v/>
      </c>
      <c r="B276" s="11" t="str">
        <f>IF(ISBLANK(Tableau1[[#This Row],[Date]]),"",INT((Tableau1[[#This Row],[Date]]-SUM(MOD(DATE(YEAR(Tableau1[[#This Row],[Date]]-MOD(Tableau1[[#This Row],[Date]]-2,7)+3),1,2),{1E+99;7})*{1;-1})+5)/7))</f>
        <v/>
      </c>
      <c r="C276" s="11" t="str">
        <f>IF(ISBLANK(Tableau1[[#This Row],[Matricule]]),"",VLOOKUP(Tableau1[[#This Row],[Matricule]],#REF!,2,FALSE))</f>
        <v/>
      </c>
      <c r="D276" s="11" t="str">
        <f>IF(ISBLANK(Tableau1[[#This Row],[Matricule]]),"",VLOOKUP(Tableau1[[#This Row],[Matricule]],#REF!,3,FALSE))</f>
        <v/>
      </c>
      <c r="E276" s="11" t="str">
        <f>CONCATENATE(Tableau1[[#This Row],[Matricule]],Tableau1[[#This Row],[Date]])</f>
        <v/>
      </c>
      <c r="F276" s="3"/>
      <c r="J276" s="8"/>
      <c r="K276" s="35">
        <f>IF(Tableau1[[#This Row],[Régimes récoltés]]&gt;0,1,0)</f>
        <v>0</v>
      </c>
      <c r="L276" s="15">
        <f>IF(Tableau1[[#This Row],[Régimes récoltés]]&gt;=60,1,0)</f>
        <v>0</v>
      </c>
      <c r="M276" s="15">
        <f>IF(Tableau1[[#This Row],[Régimes récoltés]]&gt;60,Tableau1[[#This Row],[Régimes récoltés]]-60,0)</f>
        <v>0</v>
      </c>
      <c r="N276" s="15" t="str">
        <f>IF(ISBLANK(Tableau1[[#This Row],[Date]]),"",+IF(Tableau1[[#This Row],[Régimes récoltés]]&lt;60,0,1000))</f>
        <v/>
      </c>
      <c r="O276" s="15" t="str">
        <f>IF(ISBLANK(Tableau1[[#This Row],[Date]]),"",IF(Tableau1[[#This Row],[Régimes récoltés]]&gt;60,(Tableau1[[#This Row],[Régimes récoltés]]-60)*40,0))</f>
        <v/>
      </c>
      <c r="P276" s="15" t="str">
        <f t="shared" si="4"/>
        <v/>
      </c>
      <c r="Q276" s="51" t="str">
        <f>IF(Tableau1[[#This Row],[Matricule]]&gt;1,IF(COUNTIF(Tableau1[DateMatricule],Tableau1[[#This Row],[DateMatricule]])&gt;1,"Doublon",""),"")</f>
        <v/>
      </c>
    </row>
    <row r="277" spans="1:17" x14ac:dyDescent="0.25">
      <c r="A277" s="11" t="str">
        <f>IF(Tableau1[[#This Row],[Date]]="","",VLOOKUP(Tableau1[[#This Row],[Semaine]],Listes!$A:$B,2,FALSE))</f>
        <v/>
      </c>
      <c r="B277" s="11" t="str">
        <f>IF(ISBLANK(Tableau1[[#This Row],[Date]]),"",INT((Tableau1[[#This Row],[Date]]-SUM(MOD(DATE(YEAR(Tableau1[[#This Row],[Date]]-MOD(Tableau1[[#This Row],[Date]]-2,7)+3),1,2),{1E+99;7})*{1;-1})+5)/7))</f>
        <v/>
      </c>
      <c r="C277" s="11" t="str">
        <f>IF(ISBLANK(Tableau1[[#This Row],[Matricule]]),"",VLOOKUP(Tableau1[[#This Row],[Matricule]],#REF!,2,FALSE))</f>
        <v/>
      </c>
      <c r="D277" s="11" t="str">
        <f>IF(ISBLANK(Tableau1[[#This Row],[Matricule]]),"",VLOOKUP(Tableau1[[#This Row],[Matricule]],#REF!,3,FALSE))</f>
        <v/>
      </c>
      <c r="E277" s="11" t="str">
        <f>CONCATENATE(Tableau1[[#This Row],[Matricule]],Tableau1[[#This Row],[Date]])</f>
        <v/>
      </c>
      <c r="F277" s="3"/>
      <c r="J277" s="8"/>
      <c r="K277" s="35">
        <f>IF(Tableau1[[#This Row],[Régimes récoltés]]&gt;0,1,0)</f>
        <v>0</v>
      </c>
      <c r="L277" s="15">
        <f>IF(Tableau1[[#This Row],[Régimes récoltés]]&gt;=60,1,0)</f>
        <v>0</v>
      </c>
      <c r="M277" s="15">
        <f>IF(Tableau1[[#This Row],[Régimes récoltés]]&gt;60,Tableau1[[#This Row],[Régimes récoltés]]-60,0)</f>
        <v>0</v>
      </c>
      <c r="N277" s="15" t="str">
        <f>IF(ISBLANK(Tableau1[[#This Row],[Date]]),"",+IF(Tableau1[[#This Row],[Régimes récoltés]]&lt;60,0,1000))</f>
        <v/>
      </c>
      <c r="O277" s="15" t="str">
        <f>IF(ISBLANK(Tableau1[[#This Row],[Date]]),"",IF(Tableau1[[#This Row],[Régimes récoltés]]&gt;60,(Tableau1[[#This Row],[Régimes récoltés]]-60)*40,0))</f>
        <v/>
      </c>
      <c r="P277" s="15" t="str">
        <f t="shared" si="4"/>
        <v/>
      </c>
      <c r="Q277" s="51" t="str">
        <f>IF(Tableau1[[#This Row],[Matricule]]&gt;1,IF(COUNTIF(Tableau1[DateMatricule],Tableau1[[#This Row],[DateMatricule]])&gt;1,"Doublon",""),"")</f>
        <v/>
      </c>
    </row>
    <row r="278" spans="1:17" x14ac:dyDescent="0.25">
      <c r="A278" s="11" t="str">
        <f>IF(Tableau1[[#This Row],[Date]]="","",VLOOKUP(Tableau1[[#This Row],[Semaine]],Listes!$A:$B,2,FALSE))</f>
        <v/>
      </c>
      <c r="B278" s="11" t="str">
        <f>IF(ISBLANK(Tableau1[[#This Row],[Date]]),"",INT((Tableau1[[#This Row],[Date]]-SUM(MOD(DATE(YEAR(Tableau1[[#This Row],[Date]]-MOD(Tableau1[[#This Row],[Date]]-2,7)+3),1,2),{1E+99;7})*{1;-1})+5)/7))</f>
        <v/>
      </c>
      <c r="C278" s="11" t="str">
        <f>IF(ISBLANK(Tableau1[[#This Row],[Matricule]]),"",VLOOKUP(Tableau1[[#This Row],[Matricule]],#REF!,2,FALSE))</f>
        <v/>
      </c>
      <c r="D278" s="11" t="str">
        <f>IF(ISBLANK(Tableau1[[#This Row],[Matricule]]),"",VLOOKUP(Tableau1[[#This Row],[Matricule]],#REF!,3,FALSE))</f>
        <v/>
      </c>
      <c r="E278" s="11" t="str">
        <f>CONCATENATE(Tableau1[[#This Row],[Matricule]],Tableau1[[#This Row],[Date]])</f>
        <v/>
      </c>
      <c r="F278" s="3"/>
      <c r="J278" s="8"/>
      <c r="K278" s="35">
        <f>IF(Tableau1[[#This Row],[Régimes récoltés]]&gt;0,1,0)</f>
        <v>0</v>
      </c>
      <c r="L278" s="15">
        <f>IF(Tableau1[[#This Row],[Régimes récoltés]]&gt;=60,1,0)</f>
        <v>0</v>
      </c>
      <c r="M278" s="15">
        <f>IF(Tableau1[[#This Row],[Régimes récoltés]]&gt;60,Tableau1[[#This Row],[Régimes récoltés]]-60,0)</f>
        <v>0</v>
      </c>
      <c r="N278" s="15" t="str">
        <f>IF(ISBLANK(Tableau1[[#This Row],[Date]]),"",+IF(Tableau1[[#This Row],[Régimes récoltés]]&lt;60,0,1000))</f>
        <v/>
      </c>
      <c r="O278" s="15" t="str">
        <f>IF(ISBLANK(Tableau1[[#This Row],[Date]]),"",IF(Tableau1[[#This Row],[Régimes récoltés]]&gt;60,(Tableau1[[#This Row],[Régimes récoltés]]-60)*40,0))</f>
        <v/>
      </c>
      <c r="P278" s="15" t="str">
        <f t="shared" si="4"/>
        <v/>
      </c>
      <c r="Q278" s="51" t="str">
        <f>IF(Tableau1[[#This Row],[Matricule]]&gt;1,IF(COUNTIF(Tableau1[DateMatricule],Tableau1[[#This Row],[DateMatricule]])&gt;1,"Doublon",""),"")</f>
        <v/>
      </c>
    </row>
    <row r="279" spans="1:17" x14ac:dyDescent="0.25">
      <c r="A279" s="11" t="str">
        <f>IF(Tableau1[[#This Row],[Date]]="","",VLOOKUP(Tableau1[[#This Row],[Semaine]],Listes!$A:$B,2,FALSE))</f>
        <v/>
      </c>
      <c r="B279" s="11" t="str">
        <f>IF(ISBLANK(Tableau1[[#This Row],[Date]]),"",INT((Tableau1[[#This Row],[Date]]-SUM(MOD(DATE(YEAR(Tableau1[[#This Row],[Date]]-MOD(Tableau1[[#This Row],[Date]]-2,7)+3),1,2),{1E+99;7})*{1;-1})+5)/7))</f>
        <v/>
      </c>
      <c r="C279" s="11" t="str">
        <f>IF(ISBLANK(Tableau1[[#This Row],[Matricule]]),"",VLOOKUP(Tableau1[[#This Row],[Matricule]],#REF!,2,FALSE))</f>
        <v/>
      </c>
      <c r="D279" s="11" t="str">
        <f>IF(ISBLANK(Tableau1[[#This Row],[Matricule]]),"",VLOOKUP(Tableau1[[#This Row],[Matricule]],#REF!,3,FALSE))</f>
        <v/>
      </c>
      <c r="E279" s="11" t="str">
        <f>CONCATENATE(Tableau1[[#This Row],[Matricule]],Tableau1[[#This Row],[Date]])</f>
        <v/>
      </c>
      <c r="F279" s="3"/>
      <c r="J279" s="8"/>
      <c r="K279" s="35">
        <f>IF(Tableau1[[#This Row],[Régimes récoltés]]&gt;0,1,0)</f>
        <v>0</v>
      </c>
      <c r="L279" s="15">
        <f>IF(Tableau1[[#This Row],[Régimes récoltés]]&gt;=60,1,0)</f>
        <v>0</v>
      </c>
      <c r="M279" s="15">
        <f>IF(Tableau1[[#This Row],[Régimes récoltés]]&gt;60,Tableau1[[#This Row],[Régimes récoltés]]-60,0)</f>
        <v>0</v>
      </c>
      <c r="N279" s="15" t="str">
        <f>IF(ISBLANK(Tableau1[[#This Row],[Date]]),"",+IF(Tableau1[[#This Row],[Régimes récoltés]]&lt;60,0,1000))</f>
        <v/>
      </c>
      <c r="O279" s="15" t="str">
        <f>IF(ISBLANK(Tableau1[[#This Row],[Date]]),"",IF(Tableau1[[#This Row],[Régimes récoltés]]&gt;60,(Tableau1[[#This Row],[Régimes récoltés]]-60)*40,0))</f>
        <v/>
      </c>
      <c r="P279" s="15" t="str">
        <f t="shared" si="4"/>
        <v/>
      </c>
      <c r="Q279" s="51" t="str">
        <f>IF(Tableau1[[#This Row],[Matricule]]&gt;1,IF(COUNTIF(Tableau1[DateMatricule],Tableau1[[#This Row],[DateMatricule]])&gt;1,"Doublon",""),"")</f>
        <v/>
      </c>
    </row>
    <row r="280" spans="1:17" x14ac:dyDescent="0.25">
      <c r="A280" s="11" t="str">
        <f>IF(Tableau1[[#This Row],[Date]]="","",VLOOKUP(Tableau1[[#This Row],[Semaine]],Listes!$A:$B,2,FALSE))</f>
        <v/>
      </c>
      <c r="B280" s="11" t="str">
        <f>IF(ISBLANK(Tableau1[[#This Row],[Date]]),"",INT((Tableau1[[#This Row],[Date]]-SUM(MOD(DATE(YEAR(Tableau1[[#This Row],[Date]]-MOD(Tableau1[[#This Row],[Date]]-2,7)+3),1,2),{1E+99;7})*{1;-1})+5)/7))</f>
        <v/>
      </c>
      <c r="C280" s="11" t="str">
        <f>IF(ISBLANK(Tableau1[[#This Row],[Matricule]]),"",VLOOKUP(Tableau1[[#This Row],[Matricule]],#REF!,2,FALSE))</f>
        <v/>
      </c>
      <c r="D280" s="11" t="str">
        <f>IF(ISBLANK(Tableau1[[#This Row],[Matricule]]),"",VLOOKUP(Tableau1[[#This Row],[Matricule]],#REF!,3,FALSE))</f>
        <v/>
      </c>
      <c r="E280" s="11" t="str">
        <f>CONCATENATE(Tableau1[[#This Row],[Matricule]],Tableau1[[#This Row],[Date]])</f>
        <v/>
      </c>
      <c r="F280" s="3"/>
      <c r="J280" s="8"/>
      <c r="K280" s="35">
        <f>IF(Tableau1[[#This Row],[Régimes récoltés]]&gt;0,1,0)</f>
        <v>0</v>
      </c>
      <c r="L280" s="15">
        <f>IF(Tableau1[[#This Row],[Régimes récoltés]]&gt;=60,1,0)</f>
        <v>0</v>
      </c>
      <c r="M280" s="15">
        <f>IF(Tableau1[[#This Row],[Régimes récoltés]]&gt;60,Tableau1[[#This Row],[Régimes récoltés]]-60,0)</f>
        <v>0</v>
      </c>
      <c r="N280" s="15" t="str">
        <f>IF(ISBLANK(Tableau1[[#This Row],[Date]]),"",+IF(Tableau1[[#This Row],[Régimes récoltés]]&lt;60,0,1000))</f>
        <v/>
      </c>
      <c r="O280" s="15" t="str">
        <f>IF(ISBLANK(Tableau1[[#This Row],[Date]]),"",IF(Tableau1[[#This Row],[Régimes récoltés]]&gt;60,(Tableau1[[#This Row],[Régimes récoltés]]-60)*40,0))</f>
        <v/>
      </c>
      <c r="P280" s="15" t="str">
        <f t="shared" si="4"/>
        <v/>
      </c>
      <c r="Q280" s="51" t="str">
        <f>IF(Tableau1[[#This Row],[Matricule]]&gt;1,IF(COUNTIF(Tableau1[DateMatricule],Tableau1[[#This Row],[DateMatricule]])&gt;1,"Doublon",""),"")</f>
        <v/>
      </c>
    </row>
    <row r="281" spans="1:17" x14ac:dyDescent="0.25">
      <c r="A281" s="11" t="str">
        <f>IF(Tableau1[[#This Row],[Date]]="","",VLOOKUP(Tableau1[[#This Row],[Semaine]],Listes!$A:$B,2,FALSE))</f>
        <v/>
      </c>
      <c r="B281" s="11" t="str">
        <f>IF(ISBLANK(Tableau1[[#This Row],[Date]]),"",INT((Tableau1[[#This Row],[Date]]-SUM(MOD(DATE(YEAR(Tableau1[[#This Row],[Date]]-MOD(Tableau1[[#This Row],[Date]]-2,7)+3),1,2),{1E+99;7})*{1;-1})+5)/7))</f>
        <v/>
      </c>
      <c r="C281" s="11" t="str">
        <f>IF(ISBLANK(Tableau1[[#This Row],[Matricule]]),"",VLOOKUP(Tableau1[[#This Row],[Matricule]],#REF!,2,FALSE))</f>
        <v/>
      </c>
      <c r="D281" s="11" t="str">
        <f>IF(ISBLANK(Tableau1[[#This Row],[Matricule]]),"",VLOOKUP(Tableau1[[#This Row],[Matricule]],#REF!,3,FALSE))</f>
        <v/>
      </c>
      <c r="E281" s="11" t="str">
        <f>CONCATENATE(Tableau1[[#This Row],[Matricule]],Tableau1[[#This Row],[Date]])</f>
        <v/>
      </c>
      <c r="F281" s="3"/>
      <c r="J281" s="8"/>
      <c r="K281" s="35">
        <f>IF(Tableau1[[#This Row],[Régimes récoltés]]&gt;0,1,0)</f>
        <v>0</v>
      </c>
      <c r="L281" s="15">
        <f>IF(Tableau1[[#This Row],[Régimes récoltés]]&gt;=60,1,0)</f>
        <v>0</v>
      </c>
      <c r="M281" s="15">
        <f>IF(Tableau1[[#This Row],[Régimes récoltés]]&gt;60,Tableau1[[#This Row],[Régimes récoltés]]-60,0)</f>
        <v>0</v>
      </c>
      <c r="N281" s="15" t="str">
        <f>IF(ISBLANK(Tableau1[[#This Row],[Date]]),"",+IF(Tableau1[[#This Row],[Régimes récoltés]]&lt;60,0,1000))</f>
        <v/>
      </c>
      <c r="O281" s="15" t="str">
        <f>IF(ISBLANK(Tableau1[[#This Row],[Date]]),"",IF(Tableau1[[#This Row],[Régimes récoltés]]&gt;60,(Tableau1[[#This Row],[Régimes récoltés]]-60)*40,0))</f>
        <v/>
      </c>
      <c r="P281" s="15" t="str">
        <f t="shared" si="4"/>
        <v/>
      </c>
      <c r="Q281" s="51" t="str">
        <f>IF(Tableau1[[#This Row],[Matricule]]&gt;1,IF(COUNTIF(Tableau1[DateMatricule],Tableau1[[#This Row],[DateMatricule]])&gt;1,"Doublon",""),"")</f>
        <v/>
      </c>
    </row>
    <row r="282" spans="1:17" x14ac:dyDescent="0.25">
      <c r="A282" s="11" t="str">
        <f>IF(Tableau1[[#This Row],[Date]]="","",VLOOKUP(Tableau1[[#This Row],[Semaine]],Listes!$A:$B,2,FALSE))</f>
        <v/>
      </c>
      <c r="B282" s="11" t="str">
        <f>IF(ISBLANK(Tableau1[[#This Row],[Date]]),"",INT((Tableau1[[#This Row],[Date]]-SUM(MOD(DATE(YEAR(Tableau1[[#This Row],[Date]]-MOD(Tableau1[[#This Row],[Date]]-2,7)+3),1,2),{1E+99;7})*{1;-1})+5)/7))</f>
        <v/>
      </c>
      <c r="C282" s="11" t="str">
        <f>IF(ISBLANK(Tableau1[[#This Row],[Matricule]]),"",VLOOKUP(Tableau1[[#This Row],[Matricule]],#REF!,2,FALSE))</f>
        <v/>
      </c>
      <c r="D282" s="11" t="str">
        <f>IF(ISBLANK(Tableau1[[#This Row],[Matricule]]),"",VLOOKUP(Tableau1[[#This Row],[Matricule]],#REF!,3,FALSE))</f>
        <v/>
      </c>
      <c r="E282" s="11" t="str">
        <f>CONCATENATE(Tableau1[[#This Row],[Matricule]],Tableau1[[#This Row],[Date]])</f>
        <v/>
      </c>
      <c r="F282" s="3"/>
      <c r="J282" s="8"/>
      <c r="K282" s="35">
        <f>IF(Tableau1[[#This Row],[Régimes récoltés]]&gt;0,1,0)</f>
        <v>0</v>
      </c>
      <c r="L282" s="15">
        <f>IF(Tableau1[[#This Row],[Régimes récoltés]]&gt;=60,1,0)</f>
        <v>0</v>
      </c>
      <c r="M282" s="15">
        <f>IF(Tableau1[[#This Row],[Régimes récoltés]]&gt;60,Tableau1[[#This Row],[Régimes récoltés]]-60,0)</f>
        <v>0</v>
      </c>
      <c r="N282" s="15" t="str">
        <f>IF(ISBLANK(Tableau1[[#This Row],[Date]]),"",+IF(Tableau1[[#This Row],[Régimes récoltés]]&lt;60,0,1000))</f>
        <v/>
      </c>
      <c r="O282" s="15" t="str">
        <f>IF(ISBLANK(Tableau1[[#This Row],[Date]]),"",IF(Tableau1[[#This Row],[Régimes récoltés]]&gt;60,(Tableau1[[#This Row],[Régimes récoltés]]-60)*40,0))</f>
        <v/>
      </c>
      <c r="P282" s="15" t="str">
        <f t="shared" si="4"/>
        <v/>
      </c>
      <c r="Q282" s="51" t="str">
        <f>IF(Tableau1[[#This Row],[Matricule]]&gt;1,IF(COUNTIF(Tableau1[DateMatricule],Tableau1[[#This Row],[DateMatricule]])&gt;1,"Doublon",""),"")</f>
        <v/>
      </c>
    </row>
    <row r="283" spans="1:17" x14ac:dyDescent="0.25">
      <c r="A283" s="11" t="str">
        <f>IF(Tableau1[[#This Row],[Date]]="","",VLOOKUP(Tableau1[[#This Row],[Semaine]],Listes!$A:$B,2,FALSE))</f>
        <v/>
      </c>
      <c r="B283" s="11" t="str">
        <f>IF(ISBLANK(Tableau1[[#This Row],[Date]]),"",INT((Tableau1[[#This Row],[Date]]-SUM(MOD(DATE(YEAR(Tableau1[[#This Row],[Date]]-MOD(Tableau1[[#This Row],[Date]]-2,7)+3),1,2),{1E+99;7})*{1;-1})+5)/7))</f>
        <v/>
      </c>
      <c r="C283" s="11" t="str">
        <f>IF(ISBLANK(Tableau1[[#This Row],[Matricule]]),"",VLOOKUP(Tableau1[[#This Row],[Matricule]],#REF!,2,FALSE))</f>
        <v/>
      </c>
      <c r="D283" s="11" t="str">
        <f>IF(ISBLANK(Tableau1[[#This Row],[Matricule]]),"",VLOOKUP(Tableau1[[#This Row],[Matricule]],#REF!,3,FALSE))</f>
        <v/>
      </c>
      <c r="E283" s="11" t="str">
        <f>CONCATENATE(Tableau1[[#This Row],[Matricule]],Tableau1[[#This Row],[Date]])</f>
        <v/>
      </c>
      <c r="F283" s="3"/>
      <c r="J283" s="8"/>
      <c r="K283" s="35">
        <f>IF(Tableau1[[#This Row],[Régimes récoltés]]&gt;0,1,0)</f>
        <v>0</v>
      </c>
      <c r="L283" s="15">
        <f>IF(Tableau1[[#This Row],[Régimes récoltés]]&gt;=60,1,0)</f>
        <v>0</v>
      </c>
      <c r="M283" s="15">
        <f>IF(Tableau1[[#This Row],[Régimes récoltés]]&gt;60,Tableau1[[#This Row],[Régimes récoltés]]-60,0)</f>
        <v>0</v>
      </c>
      <c r="N283" s="15" t="str">
        <f>IF(ISBLANK(Tableau1[[#This Row],[Date]]),"",+IF(Tableau1[[#This Row],[Régimes récoltés]]&lt;60,0,1000))</f>
        <v/>
      </c>
      <c r="O283" s="15" t="str">
        <f>IF(ISBLANK(Tableau1[[#This Row],[Date]]),"",IF(Tableau1[[#This Row],[Régimes récoltés]]&gt;60,(Tableau1[[#This Row],[Régimes récoltés]]-60)*40,0))</f>
        <v/>
      </c>
      <c r="P283" s="15" t="str">
        <f t="shared" si="4"/>
        <v/>
      </c>
      <c r="Q283" s="51" t="str">
        <f>IF(Tableau1[[#This Row],[Matricule]]&gt;1,IF(COUNTIF(Tableau1[DateMatricule],Tableau1[[#This Row],[DateMatricule]])&gt;1,"Doublon",""),"")</f>
        <v/>
      </c>
    </row>
    <row r="284" spans="1:17" x14ac:dyDescent="0.25">
      <c r="A284" s="11" t="str">
        <f>IF(Tableau1[[#This Row],[Date]]="","",VLOOKUP(Tableau1[[#This Row],[Semaine]],Listes!$A:$B,2,FALSE))</f>
        <v/>
      </c>
      <c r="B284" s="11" t="str">
        <f>IF(ISBLANK(Tableau1[[#This Row],[Date]]),"",INT((Tableau1[[#This Row],[Date]]-SUM(MOD(DATE(YEAR(Tableau1[[#This Row],[Date]]-MOD(Tableau1[[#This Row],[Date]]-2,7)+3),1,2),{1E+99;7})*{1;-1})+5)/7))</f>
        <v/>
      </c>
      <c r="C284" s="11" t="str">
        <f>IF(ISBLANK(Tableau1[[#This Row],[Matricule]]),"",VLOOKUP(Tableau1[[#This Row],[Matricule]],#REF!,2,FALSE))</f>
        <v/>
      </c>
      <c r="D284" s="11" t="str">
        <f>IF(ISBLANK(Tableau1[[#This Row],[Matricule]]),"",VLOOKUP(Tableau1[[#This Row],[Matricule]],#REF!,3,FALSE))</f>
        <v/>
      </c>
      <c r="E284" s="11" t="str">
        <f>CONCATENATE(Tableau1[[#This Row],[Matricule]],Tableau1[[#This Row],[Date]])</f>
        <v/>
      </c>
      <c r="F284" s="3"/>
      <c r="J284" s="8"/>
      <c r="K284" s="35">
        <f>IF(Tableau1[[#This Row],[Régimes récoltés]]&gt;0,1,0)</f>
        <v>0</v>
      </c>
      <c r="L284" s="15">
        <f>IF(Tableau1[[#This Row],[Régimes récoltés]]&gt;=60,1,0)</f>
        <v>0</v>
      </c>
      <c r="M284" s="15">
        <f>IF(Tableau1[[#This Row],[Régimes récoltés]]&gt;60,Tableau1[[#This Row],[Régimes récoltés]]-60,0)</f>
        <v>0</v>
      </c>
      <c r="N284" s="15" t="str">
        <f>IF(ISBLANK(Tableau1[[#This Row],[Date]]),"",+IF(Tableau1[[#This Row],[Régimes récoltés]]&lt;60,0,1000))</f>
        <v/>
      </c>
      <c r="O284" s="15" t="str">
        <f>IF(ISBLANK(Tableau1[[#This Row],[Date]]),"",IF(Tableau1[[#This Row],[Régimes récoltés]]&gt;60,(Tableau1[[#This Row],[Régimes récoltés]]-60)*40,0))</f>
        <v/>
      </c>
      <c r="P284" s="15" t="str">
        <f t="shared" si="4"/>
        <v/>
      </c>
      <c r="Q284" s="51" t="str">
        <f>IF(Tableau1[[#This Row],[Matricule]]&gt;1,IF(COUNTIF(Tableau1[DateMatricule],Tableau1[[#This Row],[DateMatricule]])&gt;1,"Doublon",""),"")</f>
        <v/>
      </c>
    </row>
    <row r="285" spans="1:17" x14ac:dyDescent="0.25">
      <c r="A285" s="11" t="str">
        <f>IF(Tableau1[[#This Row],[Date]]="","",VLOOKUP(Tableau1[[#This Row],[Semaine]],Listes!$A:$B,2,FALSE))</f>
        <v/>
      </c>
      <c r="B285" s="11" t="str">
        <f>IF(ISBLANK(Tableau1[[#This Row],[Date]]),"",INT((Tableau1[[#This Row],[Date]]-SUM(MOD(DATE(YEAR(Tableau1[[#This Row],[Date]]-MOD(Tableau1[[#This Row],[Date]]-2,7)+3),1,2),{1E+99;7})*{1;-1})+5)/7))</f>
        <v/>
      </c>
      <c r="C285" s="11" t="str">
        <f>IF(ISBLANK(Tableau1[[#This Row],[Matricule]]),"",VLOOKUP(Tableau1[[#This Row],[Matricule]],#REF!,2,FALSE))</f>
        <v/>
      </c>
      <c r="D285" s="11" t="str">
        <f>IF(ISBLANK(Tableau1[[#This Row],[Matricule]]),"",VLOOKUP(Tableau1[[#This Row],[Matricule]],#REF!,3,FALSE))</f>
        <v/>
      </c>
      <c r="E285" s="11" t="str">
        <f>CONCATENATE(Tableau1[[#This Row],[Matricule]],Tableau1[[#This Row],[Date]])</f>
        <v/>
      </c>
      <c r="F285" s="3"/>
      <c r="J285" s="8"/>
      <c r="K285" s="35">
        <f>IF(Tableau1[[#This Row],[Régimes récoltés]]&gt;0,1,0)</f>
        <v>0</v>
      </c>
      <c r="L285" s="15">
        <f>IF(Tableau1[[#This Row],[Régimes récoltés]]&gt;=60,1,0)</f>
        <v>0</v>
      </c>
      <c r="M285" s="15">
        <f>IF(Tableau1[[#This Row],[Régimes récoltés]]&gt;60,Tableau1[[#This Row],[Régimes récoltés]]-60,0)</f>
        <v>0</v>
      </c>
      <c r="N285" s="15" t="str">
        <f>IF(ISBLANK(Tableau1[[#This Row],[Date]]),"",+IF(Tableau1[[#This Row],[Régimes récoltés]]&lt;60,0,1000))</f>
        <v/>
      </c>
      <c r="O285" s="15" t="str">
        <f>IF(ISBLANK(Tableau1[[#This Row],[Date]]),"",IF(Tableau1[[#This Row],[Régimes récoltés]]&gt;60,(Tableau1[[#This Row],[Régimes récoltés]]-60)*40,0))</f>
        <v/>
      </c>
      <c r="P285" s="15" t="str">
        <f t="shared" si="4"/>
        <v/>
      </c>
      <c r="Q285" s="51" t="str">
        <f>IF(Tableau1[[#This Row],[Matricule]]&gt;1,IF(COUNTIF(Tableau1[DateMatricule],Tableau1[[#This Row],[DateMatricule]])&gt;1,"Doublon",""),"")</f>
        <v/>
      </c>
    </row>
    <row r="286" spans="1:17" x14ac:dyDescent="0.25">
      <c r="A286" s="11" t="str">
        <f>IF(Tableau1[[#This Row],[Date]]="","",VLOOKUP(Tableau1[[#This Row],[Semaine]],Listes!$A:$B,2,FALSE))</f>
        <v/>
      </c>
      <c r="B286" s="11" t="str">
        <f>IF(ISBLANK(Tableau1[[#This Row],[Date]]),"",INT((Tableau1[[#This Row],[Date]]-SUM(MOD(DATE(YEAR(Tableau1[[#This Row],[Date]]-MOD(Tableau1[[#This Row],[Date]]-2,7)+3),1,2),{1E+99;7})*{1;-1})+5)/7))</f>
        <v/>
      </c>
      <c r="C286" s="11" t="str">
        <f>IF(ISBLANK(Tableau1[[#This Row],[Matricule]]),"",VLOOKUP(Tableau1[[#This Row],[Matricule]],#REF!,2,FALSE))</f>
        <v/>
      </c>
      <c r="D286" s="11" t="str">
        <f>IF(ISBLANK(Tableau1[[#This Row],[Matricule]]),"",VLOOKUP(Tableau1[[#This Row],[Matricule]],#REF!,3,FALSE))</f>
        <v/>
      </c>
      <c r="E286" s="11" t="str">
        <f>CONCATENATE(Tableau1[[#This Row],[Matricule]],Tableau1[[#This Row],[Date]])</f>
        <v/>
      </c>
      <c r="F286" s="3"/>
      <c r="J286" s="8"/>
      <c r="K286" s="35">
        <f>IF(Tableau1[[#This Row],[Régimes récoltés]]&gt;0,1,0)</f>
        <v>0</v>
      </c>
      <c r="L286" s="15">
        <f>IF(Tableau1[[#This Row],[Régimes récoltés]]&gt;=60,1,0)</f>
        <v>0</v>
      </c>
      <c r="M286" s="15">
        <f>IF(Tableau1[[#This Row],[Régimes récoltés]]&gt;60,Tableau1[[#This Row],[Régimes récoltés]]-60,0)</f>
        <v>0</v>
      </c>
      <c r="N286" s="15" t="str">
        <f>IF(ISBLANK(Tableau1[[#This Row],[Date]]),"",+IF(Tableau1[[#This Row],[Régimes récoltés]]&lt;60,0,1000))</f>
        <v/>
      </c>
      <c r="O286" s="15" t="str">
        <f>IF(ISBLANK(Tableau1[[#This Row],[Date]]),"",IF(Tableau1[[#This Row],[Régimes récoltés]]&gt;60,(Tableau1[[#This Row],[Régimes récoltés]]-60)*40,0))</f>
        <v/>
      </c>
      <c r="P286" s="15" t="str">
        <f t="shared" si="4"/>
        <v/>
      </c>
      <c r="Q286" s="51" t="str">
        <f>IF(Tableau1[[#This Row],[Matricule]]&gt;1,IF(COUNTIF(Tableau1[DateMatricule],Tableau1[[#This Row],[DateMatricule]])&gt;1,"Doublon",""),"")</f>
        <v/>
      </c>
    </row>
    <row r="287" spans="1:17" x14ac:dyDescent="0.25">
      <c r="A287" s="11" t="str">
        <f>IF(Tableau1[[#This Row],[Date]]="","",VLOOKUP(Tableau1[[#This Row],[Semaine]],Listes!$A:$B,2,FALSE))</f>
        <v/>
      </c>
      <c r="B287" s="11" t="str">
        <f>IF(ISBLANK(Tableau1[[#This Row],[Date]]),"",INT((Tableau1[[#This Row],[Date]]-SUM(MOD(DATE(YEAR(Tableau1[[#This Row],[Date]]-MOD(Tableau1[[#This Row],[Date]]-2,7)+3),1,2),{1E+99;7})*{1;-1})+5)/7))</f>
        <v/>
      </c>
      <c r="C287" s="11" t="str">
        <f>IF(ISBLANK(Tableau1[[#This Row],[Matricule]]),"",VLOOKUP(Tableau1[[#This Row],[Matricule]],#REF!,2,FALSE))</f>
        <v/>
      </c>
      <c r="D287" s="11" t="str">
        <f>IF(ISBLANK(Tableau1[[#This Row],[Matricule]]),"",VLOOKUP(Tableau1[[#This Row],[Matricule]],#REF!,3,FALSE))</f>
        <v/>
      </c>
      <c r="E287" s="11" t="str">
        <f>CONCATENATE(Tableau1[[#This Row],[Matricule]],Tableau1[[#This Row],[Date]])</f>
        <v/>
      </c>
      <c r="F287" s="3"/>
      <c r="J287" s="8"/>
      <c r="K287" s="35">
        <f>IF(Tableau1[[#This Row],[Régimes récoltés]]&gt;0,1,0)</f>
        <v>0</v>
      </c>
      <c r="L287" s="15">
        <f>IF(Tableau1[[#This Row],[Régimes récoltés]]&gt;=60,1,0)</f>
        <v>0</v>
      </c>
      <c r="M287" s="15">
        <f>IF(Tableau1[[#This Row],[Régimes récoltés]]&gt;60,Tableau1[[#This Row],[Régimes récoltés]]-60,0)</f>
        <v>0</v>
      </c>
      <c r="N287" s="15" t="str">
        <f>IF(ISBLANK(Tableau1[[#This Row],[Date]]),"",+IF(Tableau1[[#This Row],[Régimes récoltés]]&lt;60,0,1000))</f>
        <v/>
      </c>
      <c r="O287" s="15" t="str">
        <f>IF(ISBLANK(Tableau1[[#This Row],[Date]]),"",IF(Tableau1[[#This Row],[Régimes récoltés]]&gt;60,(Tableau1[[#This Row],[Régimes récoltés]]-60)*40,0))</f>
        <v/>
      </c>
      <c r="P287" s="15" t="str">
        <f t="shared" si="4"/>
        <v/>
      </c>
      <c r="Q287" s="51" t="str">
        <f>IF(Tableau1[[#This Row],[Matricule]]&gt;1,IF(COUNTIF(Tableau1[DateMatricule],Tableau1[[#This Row],[DateMatricule]])&gt;1,"Doublon",""),"")</f>
        <v/>
      </c>
    </row>
    <row r="288" spans="1:17" x14ac:dyDescent="0.25">
      <c r="A288" s="11" t="str">
        <f>IF(Tableau1[[#This Row],[Date]]="","",VLOOKUP(Tableau1[[#This Row],[Semaine]],Listes!$A:$B,2,FALSE))</f>
        <v/>
      </c>
      <c r="B288" s="11" t="str">
        <f>IF(ISBLANK(Tableau1[[#This Row],[Date]]),"",INT((Tableau1[[#This Row],[Date]]-SUM(MOD(DATE(YEAR(Tableau1[[#This Row],[Date]]-MOD(Tableau1[[#This Row],[Date]]-2,7)+3),1,2),{1E+99;7})*{1;-1})+5)/7))</f>
        <v/>
      </c>
      <c r="C288" s="11" t="str">
        <f>IF(ISBLANK(Tableau1[[#This Row],[Matricule]]),"",VLOOKUP(Tableau1[[#This Row],[Matricule]],#REF!,2,FALSE))</f>
        <v/>
      </c>
      <c r="D288" s="11" t="str">
        <f>IF(ISBLANK(Tableau1[[#This Row],[Matricule]]),"",VLOOKUP(Tableau1[[#This Row],[Matricule]],#REF!,3,FALSE))</f>
        <v/>
      </c>
      <c r="E288" s="11" t="str">
        <f>CONCATENATE(Tableau1[[#This Row],[Matricule]],Tableau1[[#This Row],[Date]])</f>
        <v/>
      </c>
      <c r="F288" s="3"/>
      <c r="J288" s="8"/>
      <c r="K288" s="35">
        <f>IF(Tableau1[[#This Row],[Régimes récoltés]]&gt;0,1,0)</f>
        <v>0</v>
      </c>
      <c r="L288" s="15">
        <f>IF(Tableau1[[#This Row],[Régimes récoltés]]&gt;=60,1,0)</f>
        <v>0</v>
      </c>
      <c r="M288" s="15">
        <f>IF(Tableau1[[#This Row],[Régimes récoltés]]&gt;60,Tableau1[[#This Row],[Régimes récoltés]]-60,0)</f>
        <v>0</v>
      </c>
      <c r="N288" s="15" t="str">
        <f>IF(ISBLANK(Tableau1[[#This Row],[Date]]),"",+IF(Tableau1[[#This Row],[Régimes récoltés]]&lt;60,0,1000))</f>
        <v/>
      </c>
      <c r="O288" s="15" t="str">
        <f>IF(ISBLANK(Tableau1[[#This Row],[Date]]),"",IF(Tableau1[[#This Row],[Régimes récoltés]]&gt;60,(Tableau1[[#This Row],[Régimes récoltés]]-60)*40,0))</f>
        <v/>
      </c>
      <c r="P288" s="15" t="str">
        <f t="shared" si="4"/>
        <v/>
      </c>
      <c r="Q288" s="51" t="str">
        <f>IF(Tableau1[[#This Row],[Matricule]]&gt;1,IF(COUNTIF(Tableau1[DateMatricule],Tableau1[[#This Row],[DateMatricule]])&gt;1,"Doublon",""),"")</f>
        <v/>
      </c>
    </row>
    <row r="289" spans="1:17" x14ac:dyDescent="0.25">
      <c r="A289" s="11" t="str">
        <f>IF(Tableau1[[#This Row],[Date]]="","",VLOOKUP(Tableau1[[#This Row],[Semaine]],Listes!$A:$B,2,FALSE))</f>
        <v/>
      </c>
      <c r="B289" s="11" t="str">
        <f>IF(ISBLANK(Tableau1[[#This Row],[Date]]),"",INT((Tableau1[[#This Row],[Date]]-SUM(MOD(DATE(YEAR(Tableau1[[#This Row],[Date]]-MOD(Tableau1[[#This Row],[Date]]-2,7)+3),1,2),{1E+99;7})*{1;-1})+5)/7))</f>
        <v/>
      </c>
      <c r="C289" s="11" t="str">
        <f>IF(ISBLANK(Tableau1[[#This Row],[Matricule]]),"",VLOOKUP(Tableau1[[#This Row],[Matricule]],#REF!,2,FALSE))</f>
        <v/>
      </c>
      <c r="D289" s="11" t="str">
        <f>IF(ISBLANK(Tableau1[[#This Row],[Matricule]]),"",VLOOKUP(Tableau1[[#This Row],[Matricule]],#REF!,3,FALSE))</f>
        <v/>
      </c>
      <c r="E289" s="11" t="str">
        <f>CONCATENATE(Tableau1[[#This Row],[Matricule]],Tableau1[[#This Row],[Date]])</f>
        <v/>
      </c>
      <c r="F289" s="3"/>
      <c r="J289" s="8"/>
      <c r="K289" s="35">
        <f>IF(Tableau1[[#This Row],[Régimes récoltés]]&gt;0,1,0)</f>
        <v>0</v>
      </c>
      <c r="L289" s="15">
        <f>IF(Tableau1[[#This Row],[Régimes récoltés]]&gt;=60,1,0)</f>
        <v>0</v>
      </c>
      <c r="M289" s="15">
        <f>IF(Tableau1[[#This Row],[Régimes récoltés]]&gt;60,Tableau1[[#This Row],[Régimes récoltés]]-60,0)</f>
        <v>0</v>
      </c>
      <c r="N289" s="15" t="str">
        <f>IF(ISBLANK(Tableau1[[#This Row],[Date]]),"",+IF(Tableau1[[#This Row],[Régimes récoltés]]&lt;60,0,1000))</f>
        <v/>
      </c>
      <c r="O289" s="15" t="str">
        <f>IF(ISBLANK(Tableau1[[#This Row],[Date]]),"",IF(Tableau1[[#This Row],[Régimes récoltés]]&gt;60,(Tableau1[[#This Row],[Régimes récoltés]]-60)*40,0))</f>
        <v/>
      </c>
      <c r="P289" s="15" t="str">
        <f t="shared" si="4"/>
        <v/>
      </c>
      <c r="Q289" s="51" t="str">
        <f>IF(Tableau1[[#This Row],[Matricule]]&gt;1,IF(COUNTIF(Tableau1[DateMatricule],Tableau1[[#This Row],[DateMatricule]])&gt;1,"Doublon",""),"")</f>
        <v/>
      </c>
    </row>
    <row r="290" spans="1:17" x14ac:dyDescent="0.25">
      <c r="A290" s="11" t="str">
        <f>IF(Tableau1[[#This Row],[Date]]="","",VLOOKUP(Tableau1[[#This Row],[Semaine]],Listes!$A:$B,2,FALSE))</f>
        <v/>
      </c>
      <c r="B290" s="11" t="str">
        <f>IF(ISBLANK(Tableau1[[#This Row],[Date]]),"",INT((Tableau1[[#This Row],[Date]]-SUM(MOD(DATE(YEAR(Tableau1[[#This Row],[Date]]-MOD(Tableau1[[#This Row],[Date]]-2,7)+3),1,2),{1E+99;7})*{1;-1})+5)/7))</f>
        <v/>
      </c>
      <c r="C290" s="11" t="str">
        <f>IF(ISBLANK(Tableau1[[#This Row],[Matricule]]),"",VLOOKUP(Tableau1[[#This Row],[Matricule]],#REF!,2,FALSE))</f>
        <v/>
      </c>
      <c r="D290" s="11" t="str">
        <f>IF(ISBLANK(Tableau1[[#This Row],[Matricule]]),"",VLOOKUP(Tableau1[[#This Row],[Matricule]],#REF!,3,FALSE))</f>
        <v/>
      </c>
      <c r="E290" s="11" t="str">
        <f>CONCATENATE(Tableau1[[#This Row],[Matricule]],Tableau1[[#This Row],[Date]])</f>
        <v/>
      </c>
      <c r="F290" s="3"/>
      <c r="J290" s="8"/>
      <c r="K290" s="35">
        <f>IF(Tableau1[[#This Row],[Régimes récoltés]]&gt;0,1,0)</f>
        <v>0</v>
      </c>
      <c r="L290" s="15">
        <f>IF(Tableau1[[#This Row],[Régimes récoltés]]&gt;=60,1,0)</f>
        <v>0</v>
      </c>
      <c r="M290" s="15">
        <f>IF(Tableau1[[#This Row],[Régimes récoltés]]&gt;60,Tableau1[[#This Row],[Régimes récoltés]]-60,0)</f>
        <v>0</v>
      </c>
      <c r="N290" s="15" t="str">
        <f>IF(ISBLANK(Tableau1[[#This Row],[Date]]),"",+IF(Tableau1[[#This Row],[Régimes récoltés]]&lt;60,0,1000))</f>
        <v/>
      </c>
      <c r="O290" s="15" t="str">
        <f>IF(ISBLANK(Tableau1[[#This Row],[Date]]),"",IF(Tableau1[[#This Row],[Régimes récoltés]]&gt;60,(Tableau1[[#This Row],[Régimes récoltés]]-60)*40,0))</f>
        <v/>
      </c>
      <c r="P290" s="15" t="str">
        <f t="shared" si="4"/>
        <v/>
      </c>
      <c r="Q290" s="51" t="str">
        <f>IF(Tableau1[[#This Row],[Matricule]]&gt;1,IF(COUNTIF(Tableau1[DateMatricule],Tableau1[[#This Row],[DateMatricule]])&gt;1,"Doublon",""),"")</f>
        <v/>
      </c>
    </row>
    <row r="291" spans="1:17" x14ac:dyDescent="0.25">
      <c r="A291" s="11" t="str">
        <f>IF(Tableau1[[#This Row],[Date]]="","",VLOOKUP(Tableau1[[#This Row],[Semaine]],Listes!$A:$B,2,FALSE))</f>
        <v/>
      </c>
      <c r="B291" s="11" t="str">
        <f>IF(ISBLANK(Tableau1[[#This Row],[Date]]),"",INT((Tableau1[[#This Row],[Date]]-SUM(MOD(DATE(YEAR(Tableau1[[#This Row],[Date]]-MOD(Tableau1[[#This Row],[Date]]-2,7)+3),1,2),{1E+99;7})*{1;-1})+5)/7))</f>
        <v/>
      </c>
      <c r="C291" s="11" t="str">
        <f>IF(ISBLANK(Tableau1[[#This Row],[Matricule]]),"",VLOOKUP(Tableau1[[#This Row],[Matricule]],#REF!,2,FALSE))</f>
        <v/>
      </c>
      <c r="D291" s="11" t="str">
        <f>IF(ISBLANK(Tableau1[[#This Row],[Matricule]]),"",VLOOKUP(Tableau1[[#This Row],[Matricule]],#REF!,3,FALSE))</f>
        <v/>
      </c>
      <c r="E291" s="11" t="str">
        <f>CONCATENATE(Tableau1[[#This Row],[Matricule]],Tableau1[[#This Row],[Date]])</f>
        <v/>
      </c>
      <c r="F291" s="3"/>
      <c r="J291" s="8"/>
      <c r="K291" s="35">
        <f>IF(Tableau1[[#This Row],[Régimes récoltés]]&gt;0,1,0)</f>
        <v>0</v>
      </c>
      <c r="L291" s="15">
        <f>IF(Tableau1[[#This Row],[Régimes récoltés]]&gt;=60,1,0)</f>
        <v>0</v>
      </c>
      <c r="M291" s="15">
        <f>IF(Tableau1[[#This Row],[Régimes récoltés]]&gt;60,Tableau1[[#This Row],[Régimes récoltés]]-60,0)</f>
        <v>0</v>
      </c>
      <c r="N291" s="15" t="str">
        <f>IF(ISBLANK(Tableau1[[#This Row],[Date]]),"",+IF(Tableau1[[#This Row],[Régimes récoltés]]&lt;60,0,1000))</f>
        <v/>
      </c>
      <c r="O291" s="15" t="str">
        <f>IF(ISBLANK(Tableau1[[#This Row],[Date]]),"",IF(Tableau1[[#This Row],[Régimes récoltés]]&gt;60,(Tableau1[[#This Row],[Régimes récoltés]]-60)*40,0))</f>
        <v/>
      </c>
      <c r="P291" s="15" t="str">
        <f t="shared" si="4"/>
        <v/>
      </c>
      <c r="Q291" s="51" t="str">
        <f>IF(Tableau1[[#This Row],[Matricule]]&gt;1,IF(COUNTIF(Tableau1[DateMatricule],Tableau1[[#This Row],[DateMatricule]])&gt;1,"Doublon",""),"")</f>
        <v/>
      </c>
    </row>
    <row r="292" spans="1:17" x14ac:dyDescent="0.25">
      <c r="A292" s="11" t="str">
        <f>IF(Tableau1[[#This Row],[Date]]="","",VLOOKUP(Tableau1[[#This Row],[Semaine]],Listes!$A:$B,2,FALSE))</f>
        <v/>
      </c>
      <c r="B292" s="11" t="str">
        <f>IF(ISBLANK(Tableau1[[#This Row],[Date]]),"",INT((Tableau1[[#This Row],[Date]]-SUM(MOD(DATE(YEAR(Tableau1[[#This Row],[Date]]-MOD(Tableau1[[#This Row],[Date]]-2,7)+3),1,2),{1E+99;7})*{1;-1})+5)/7))</f>
        <v/>
      </c>
      <c r="C292" s="11" t="str">
        <f>IF(ISBLANK(Tableau1[[#This Row],[Matricule]]),"",VLOOKUP(Tableau1[[#This Row],[Matricule]],#REF!,2,FALSE))</f>
        <v/>
      </c>
      <c r="D292" s="11" t="str">
        <f>IF(ISBLANK(Tableau1[[#This Row],[Matricule]]),"",VLOOKUP(Tableau1[[#This Row],[Matricule]],#REF!,3,FALSE))</f>
        <v/>
      </c>
      <c r="E292" s="11" t="str">
        <f>CONCATENATE(Tableau1[[#This Row],[Matricule]],Tableau1[[#This Row],[Date]])</f>
        <v/>
      </c>
      <c r="F292" s="3"/>
      <c r="J292" s="8"/>
      <c r="K292" s="35">
        <f>IF(Tableau1[[#This Row],[Régimes récoltés]]&gt;0,1,0)</f>
        <v>0</v>
      </c>
      <c r="L292" s="15">
        <f>IF(Tableau1[[#This Row],[Régimes récoltés]]&gt;=60,1,0)</f>
        <v>0</v>
      </c>
      <c r="M292" s="15">
        <f>IF(Tableau1[[#This Row],[Régimes récoltés]]&gt;60,Tableau1[[#This Row],[Régimes récoltés]]-60,0)</f>
        <v>0</v>
      </c>
      <c r="N292" s="15" t="str">
        <f>IF(ISBLANK(Tableau1[[#This Row],[Date]]),"",+IF(Tableau1[[#This Row],[Régimes récoltés]]&lt;60,0,1000))</f>
        <v/>
      </c>
      <c r="O292" s="15" t="str">
        <f>IF(ISBLANK(Tableau1[[#This Row],[Date]]),"",IF(Tableau1[[#This Row],[Régimes récoltés]]&gt;60,(Tableau1[[#This Row],[Régimes récoltés]]-60)*40,0))</f>
        <v/>
      </c>
      <c r="P292" s="15" t="str">
        <f t="shared" si="4"/>
        <v/>
      </c>
      <c r="Q292" s="51" t="str">
        <f>IF(Tableau1[[#This Row],[Matricule]]&gt;1,IF(COUNTIF(Tableau1[DateMatricule],Tableau1[[#This Row],[DateMatricule]])&gt;1,"Doublon",""),"")</f>
        <v/>
      </c>
    </row>
    <row r="293" spans="1:17" x14ac:dyDescent="0.25">
      <c r="A293" s="11" t="str">
        <f>IF(Tableau1[[#This Row],[Date]]="","",VLOOKUP(Tableau1[[#This Row],[Semaine]],Listes!$A:$B,2,FALSE))</f>
        <v/>
      </c>
      <c r="B293" s="11" t="str">
        <f>IF(ISBLANK(Tableau1[[#This Row],[Date]]),"",INT((Tableau1[[#This Row],[Date]]-SUM(MOD(DATE(YEAR(Tableau1[[#This Row],[Date]]-MOD(Tableau1[[#This Row],[Date]]-2,7)+3),1,2),{1E+99;7})*{1;-1})+5)/7))</f>
        <v/>
      </c>
      <c r="C293" s="11" t="str">
        <f>IF(ISBLANK(Tableau1[[#This Row],[Matricule]]),"",VLOOKUP(Tableau1[[#This Row],[Matricule]],#REF!,2,FALSE))</f>
        <v/>
      </c>
      <c r="D293" s="11" t="str">
        <f>IF(ISBLANK(Tableau1[[#This Row],[Matricule]]),"",VLOOKUP(Tableau1[[#This Row],[Matricule]],#REF!,3,FALSE))</f>
        <v/>
      </c>
      <c r="E293" s="11" t="str">
        <f>CONCATENATE(Tableau1[[#This Row],[Matricule]],Tableau1[[#This Row],[Date]])</f>
        <v/>
      </c>
      <c r="F293" s="3"/>
      <c r="J293" s="8"/>
      <c r="K293" s="35">
        <f>IF(Tableau1[[#This Row],[Régimes récoltés]]&gt;0,1,0)</f>
        <v>0</v>
      </c>
      <c r="L293" s="15">
        <f>IF(Tableau1[[#This Row],[Régimes récoltés]]&gt;=60,1,0)</f>
        <v>0</v>
      </c>
      <c r="M293" s="15">
        <f>IF(Tableau1[[#This Row],[Régimes récoltés]]&gt;60,Tableau1[[#This Row],[Régimes récoltés]]-60,0)</f>
        <v>0</v>
      </c>
      <c r="N293" s="15" t="str">
        <f>IF(ISBLANK(Tableau1[[#This Row],[Date]]),"",+IF(Tableau1[[#This Row],[Régimes récoltés]]&lt;60,0,1000))</f>
        <v/>
      </c>
      <c r="O293" s="15" t="str">
        <f>IF(ISBLANK(Tableau1[[#This Row],[Date]]),"",IF(Tableau1[[#This Row],[Régimes récoltés]]&gt;60,(Tableau1[[#This Row],[Régimes récoltés]]-60)*40,0))</f>
        <v/>
      </c>
      <c r="P293" s="15" t="str">
        <f t="shared" si="4"/>
        <v/>
      </c>
      <c r="Q293" s="51" t="str">
        <f>IF(Tableau1[[#This Row],[Matricule]]&gt;1,IF(COUNTIF(Tableau1[DateMatricule],Tableau1[[#This Row],[DateMatricule]])&gt;1,"Doublon",""),"")</f>
        <v/>
      </c>
    </row>
    <row r="294" spans="1:17" x14ac:dyDescent="0.25">
      <c r="A294" s="11" t="str">
        <f>IF(Tableau1[[#This Row],[Date]]="","",VLOOKUP(Tableau1[[#This Row],[Semaine]],Listes!$A:$B,2,FALSE))</f>
        <v/>
      </c>
      <c r="B294" s="11" t="str">
        <f>IF(ISBLANK(Tableau1[[#This Row],[Date]]),"",INT((Tableau1[[#This Row],[Date]]-SUM(MOD(DATE(YEAR(Tableau1[[#This Row],[Date]]-MOD(Tableau1[[#This Row],[Date]]-2,7)+3),1,2),{1E+99;7})*{1;-1})+5)/7))</f>
        <v/>
      </c>
      <c r="C294" s="11" t="str">
        <f>IF(ISBLANK(Tableau1[[#This Row],[Matricule]]),"",VLOOKUP(Tableau1[[#This Row],[Matricule]],#REF!,2,FALSE))</f>
        <v/>
      </c>
      <c r="D294" s="11" t="str">
        <f>IF(ISBLANK(Tableau1[[#This Row],[Matricule]]),"",VLOOKUP(Tableau1[[#This Row],[Matricule]],#REF!,3,FALSE))</f>
        <v/>
      </c>
      <c r="E294" s="11" t="str">
        <f>CONCATENATE(Tableau1[[#This Row],[Matricule]],Tableau1[[#This Row],[Date]])</f>
        <v/>
      </c>
      <c r="F294" s="3"/>
      <c r="J294" s="8"/>
      <c r="K294" s="35">
        <f>IF(Tableau1[[#This Row],[Régimes récoltés]]&gt;0,1,0)</f>
        <v>0</v>
      </c>
      <c r="L294" s="15">
        <f>IF(Tableau1[[#This Row],[Régimes récoltés]]&gt;=60,1,0)</f>
        <v>0</v>
      </c>
      <c r="M294" s="15">
        <f>IF(Tableau1[[#This Row],[Régimes récoltés]]&gt;60,Tableau1[[#This Row],[Régimes récoltés]]-60,0)</f>
        <v>0</v>
      </c>
      <c r="N294" s="15" t="str">
        <f>IF(ISBLANK(Tableau1[[#This Row],[Date]]),"",+IF(Tableau1[[#This Row],[Régimes récoltés]]&lt;60,0,1000))</f>
        <v/>
      </c>
      <c r="O294" s="15" t="str">
        <f>IF(ISBLANK(Tableau1[[#This Row],[Date]]),"",IF(Tableau1[[#This Row],[Régimes récoltés]]&gt;60,(Tableau1[[#This Row],[Régimes récoltés]]-60)*40,0))</f>
        <v/>
      </c>
      <c r="P294" s="15" t="str">
        <f t="shared" si="4"/>
        <v/>
      </c>
      <c r="Q294" s="51" t="str">
        <f>IF(Tableau1[[#This Row],[Matricule]]&gt;1,IF(COUNTIF(Tableau1[DateMatricule],Tableau1[[#This Row],[DateMatricule]])&gt;1,"Doublon",""),"")</f>
        <v/>
      </c>
    </row>
    <row r="295" spans="1:17" x14ac:dyDescent="0.25">
      <c r="A295" s="11" t="str">
        <f>IF(Tableau1[[#This Row],[Date]]="","",VLOOKUP(Tableau1[[#This Row],[Semaine]],Listes!$A:$B,2,FALSE))</f>
        <v/>
      </c>
      <c r="B295" s="11" t="str">
        <f>IF(ISBLANK(Tableau1[[#This Row],[Date]]),"",INT((Tableau1[[#This Row],[Date]]-SUM(MOD(DATE(YEAR(Tableau1[[#This Row],[Date]]-MOD(Tableau1[[#This Row],[Date]]-2,7)+3),1,2),{1E+99;7})*{1;-1})+5)/7))</f>
        <v/>
      </c>
      <c r="C295" s="11" t="str">
        <f>IF(ISBLANK(Tableau1[[#This Row],[Matricule]]),"",VLOOKUP(Tableau1[[#This Row],[Matricule]],#REF!,2,FALSE))</f>
        <v/>
      </c>
      <c r="D295" s="11" t="str">
        <f>IF(ISBLANK(Tableau1[[#This Row],[Matricule]]),"",VLOOKUP(Tableau1[[#This Row],[Matricule]],#REF!,3,FALSE))</f>
        <v/>
      </c>
      <c r="E295" s="11" t="str">
        <f>CONCATENATE(Tableau1[[#This Row],[Matricule]],Tableau1[[#This Row],[Date]])</f>
        <v/>
      </c>
      <c r="F295" s="3"/>
      <c r="J295" s="8"/>
      <c r="K295" s="35">
        <f>IF(Tableau1[[#This Row],[Régimes récoltés]]&gt;0,1,0)</f>
        <v>0</v>
      </c>
      <c r="L295" s="15">
        <f>IF(Tableau1[[#This Row],[Régimes récoltés]]&gt;=60,1,0)</f>
        <v>0</v>
      </c>
      <c r="M295" s="15">
        <f>IF(Tableau1[[#This Row],[Régimes récoltés]]&gt;60,Tableau1[[#This Row],[Régimes récoltés]]-60,0)</f>
        <v>0</v>
      </c>
      <c r="N295" s="15" t="str">
        <f>IF(ISBLANK(Tableau1[[#This Row],[Date]]),"",+IF(Tableau1[[#This Row],[Régimes récoltés]]&lt;60,0,1000))</f>
        <v/>
      </c>
      <c r="O295" s="15" t="str">
        <f>IF(ISBLANK(Tableau1[[#This Row],[Date]]),"",IF(Tableau1[[#This Row],[Régimes récoltés]]&gt;60,(Tableau1[[#This Row],[Régimes récoltés]]-60)*40,0))</f>
        <v/>
      </c>
      <c r="P295" s="15" t="str">
        <f t="shared" si="4"/>
        <v/>
      </c>
      <c r="Q295" s="51" t="str">
        <f>IF(Tableau1[[#This Row],[Matricule]]&gt;1,IF(COUNTIF(Tableau1[DateMatricule],Tableau1[[#This Row],[DateMatricule]])&gt;1,"Doublon",""),"")</f>
        <v/>
      </c>
    </row>
    <row r="296" spans="1:17" x14ac:dyDescent="0.25">
      <c r="A296" s="11" t="str">
        <f>IF(Tableau1[[#This Row],[Date]]="","",VLOOKUP(Tableau1[[#This Row],[Semaine]],Listes!$A:$B,2,FALSE))</f>
        <v/>
      </c>
      <c r="B296" s="11" t="str">
        <f>IF(ISBLANK(Tableau1[[#This Row],[Date]]),"",INT((Tableau1[[#This Row],[Date]]-SUM(MOD(DATE(YEAR(Tableau1[[#This Row],[Date]]-MOD(Tableau1[[#This Row],[Date]]-2,7)+3),1,2),{1E+99;7})*{1;-1})+5)/7))</f>
        <v/>
      </c>
      <c r="C296" s="11" t="str">
        <f>IF(ISBLANK(Tableau1[[#This Row],[Matricule]]),"",VLOOKUP(Tableau1[[#This Row],[Matricule]],#REF!,2,FALSE))</f>
        <v/>
      </c>
      <c r="D296" s="11" t="str">
        <f>IF(ISBLANK(Tableau1[[#This Row],[Matricule]]),"",VLOOKUP(Tableau1[[#This Row],[Matricule]],#REF!,3,FALSE))</f>
        <v/>
      </c>
      <c r="E296" s="11" t="str">
        <f>CONCATENATE(Tableau1[[#This Row],[Matricule]],Tableau1[[#This Row],[Date]])</f>
        <v/>
      </c>
      <c r="F296" s="3"/>
      <c r="J296" s="8"/>
      <c r="K296" s="35">
        <f>IF(Tableau1[[#This Row],[Régimes récoltés]]&gt;0,1,0)</f>
        <v>0</v>
      </c>
      <c r="L296" s="15">
        <f>IF(Tableau1[[#This Row],[Régimes récoltés]]&gt;=60,1,0)</f>
        <v>0</v>
      </c>
      <c r="M296" s="15">
        <f>IF(Tableau1[[#This Row],[Régimes récoltés]]&gt;60,Tableau1[[#This Row],[Régimes récoltés]]-60,0)</f>
        <v>0</v>
      </c>
      <c r="N296" s="15" t="str">
        <f>IF(ISBLANK(Tableau1[[#This Row],[Date]]),"",+IF(Tableau1[[#This Row],[Régimes récoltés]]&lt;60,0,1000))</f>
        <v/>
      </c>
      <c r="O296" s="15" t="str">
        <f>IF(ISBLANK(Tableau1[[#This Row],[Date]]),"",IF(Tableau1[[#This Row],[Régimes récoltés]]&gt;60,(Tableau1[[#This Row],[Régimes récoltés]]-60)*40,0))</f>
        <v/>
      </c>
      <c r="P296" s="15" t="str">
        <f t="shared" si="4"/>
        <v/>
      </c>
      <c r="Q296" s="51" t="str">
        <f>IF(Tableau1[[#This Row],[Matricule]]&gt;1,IF(COUNTIF(Tableau1[DateMatricule],Tableau1[[#This Row],[DateMatricule]])&gt;1,"Doublon",""),"")</f>
        <v/>
      </c>
    </row>
    <row r="297" spans="1:17" x14ac:dyDescent="0.25">
      <c r="A297" s="11" t="str">
        <f>IF(Tableau1[[#This Row],[Date]]="","",VLOOKUP(Tableau1[[#This Row],[Semaine]],Listes!$A:$B,2,FALSE))</f>
        <v/>
      </c>
      <c r="B297" s="11" t="str">
        <f>IF(ISBLANK(Tableau1[[#This Row],[Date]]),"",INT((Tableau1[[#This Row],[Date]]-SUM(MOD(DATE(YEAR(Tableau1[[#This Row],[Date]]-MOD(Tableau1[[#This Row],[Date]]-2,7)+3),1,2),{1E+99;7})*{1;-1})+5)/7))</f>
        <v/>
      </c>
      <c r="C297" s="11" t="str">
        <f>IF(ISBLANK(Tableau1[[#This Row],[Matricule]]),"",VLOOKUP(Tableau1[[#This Row],[Matricule]],#REF!,2,FALSE))</f>
        <v/>
      </c>
      <c r="D297" s="11" t="str">
        <f>IF(ISBLANK(Tableau1[[#This Row],[Matricule]]),"",VLOOKUP(Tableau1[[#This Row],[Matricule]],#REF!,3,FALSE))</f>
        <v/>
      </c>
      <c r="E297" s="11" t="str">
        <f>CONCATENATE(Tableau1[[#This Row],[Matricule]],Tableau1[[#This Row],[Date]])</f>
        <v/>
      </c>
      <c r="F297" s="3"/>
      <c r="J297" s="8"/>
      <c r="K297" s="35">
        <f>IF(Tableau1[[#This Row],[Régimes récoltés]]&gt;0,1,0)</f>
        <v>0</v>
      </c>
      <c r="L297" s="15">
        <f>IF(Tableau1[[#This Row],[Régimes récoltés]]&gt;=60,1,0)</f>
        <v>0</v>
      </c>
      <c r="M297" s="15">
        <f>IF(Tableau1[[#This Row],[Régimes récoltés]]&gt;60,Tableau1[[#This Row],[Régimes récoltés]]-60,0)</f>
        <v>0</v>
      </c>
      <c r="N297" s="15" t="str">
        <f>IF(ISBLANK(Tableau1[[#This Row],[Date]]),"",+IF(Tableau1[[#This Row],[Régimes récoltés]]&lt;60,0,1000))</f>
        <v/>
      </c>
      <c r="O297" s="15" t="str">
        <f>IF(ISBLANK(Tableau1[[#This Row],[Date]]),"",IF(Tableau1[[#This Row],[Régimes récoltés]]&gt;60,(Tableau1[[#This Row],[Régimes récoltés]]-60)*40,0))</f>
        <v/>
      </c>
      <c r="P297" s="15" t="str">
        <f t="shared" si="4"/>
        <v/>
      </c>
      <c r="Q297" s="51" t="str">
        <f>IF(Tableau1[[#This Row],[Matricule]]&gt;1,IF(COUNTIF(Tableau1[DateMatricule],Tableau1[[#This Row],[DateMatricule]])&gt;1,"Doublon",""),"")</f>
        <v/>
      </c>
    </row>
    <row r="298" spans="1:17" x14ac:dyDescent="0.25">
      <c r="A298" s="11" t="str">
        <f>IF(Tableau1[[#This Row],[Date]]="","",VLOOKUP(Tableau1[[#This Row],[Semaine]],Listes!$A:$B,2,FALSE))</f>
        <v/>
      </c>
      <c r="B298" s="11" t="str">
        <f>IF(ISBLANK(Tableau1[[#This Row],[Date]]),"",INT((Tableau1[[#This Row],[Date]]-SUM(MOD(DATE(YEAR(Tableau1[[#This Row],[Date]]-MOD(Tableau1[[#This Row],[Date]]-2,7)+3),1,2),{1E+99;7})*{1;-1})+5)/7))</f>
        <v/>
      </c>
      <c r="C298" s="11" t="str">
        <f>IF(ISBLANK(Tableau1[[#This Row],[Matricule]]),"",VLOOKUP(Tableau1[[#This Row],[Matricule]],#REF!,2,FALSE))</f>
        <v/>
      </c>
      <c r="D298" s="11" t="str">
        <f>IF(ISBLANK(Tableau1[[#This Row],[Matricule]]),"",VLOOKUP(Tableau1[[#This Row],[Matricule]],#REF!,3,FALSE))</f>
        <v/>
      </c>
      <c r="E298" s="11" t="str">
        <f>CONCATENATE(Tableau1[[#This Row],[Matricule]],Tableau1[[#This Row],[Date]])</f>
        <v/>
      </c>
      <c r="F298" s="3"/>
      <c r="J298" s="8"/>
      <c r="K298" s="35">
        <f>IF(Tableau1[[#This Row],[Régimes récoltés]]&gt;0,1,0)</f>
        <v>0</v>
      </c>
      <c r="L298" s="15">
        <f>IF(Tableau1[[#This Row],[Régimes récoltés]]&gt;=60,1,0)</f>
        <v>0</v>
      </c>
      <c r="M298" s="15">
        <f>IF(Tableau1[[#This Row],[Régimes récoltés]]&gt;60,Tableau1[[#This Row],[Régimes récoltés]]-60,0)</f>
        <v>0</v>
      </c>
      <c r="N298" s="15" t="str">
        <f>IF(ISBLANK(Tableau1[[#This Row],[Date]]),"",+IF(Tableau1[[#This Row],[Régimes récoltés]]&lt;60,0,1000))</f>
        <v/>
      </c>
      <c r="O298" s="15" t="str">
        <f>IF(ISBLANK(Tableau1[[#This Row],[Date]]),"",IF(Tableau1[[#This Row],[Régimes récoltés]]&gt;60,(Tableau1[[#This Row],[Régimes récoltés]]-60)*40,0))</f>
        <v/>
      </c>
      <c r="P298" s="15" t="str">
        <f t="shared" si="4"/>
        <v/>
      </c>
      <c r="Q298" s="51" t="str">
        <f>IF(Tableau1[[#This Row],[Matricule]]&gt;1,IF(COUNTIF(Tableau1[DateMatricule],Tableau1[[#This Row],[DateMatricule]])&gt;1,"Doublon",""),"")</f>
        <v/>
      </c>
    </row>
    <row r="299" spans="1:17" x14ac:dyDescent="0.25">
      <c r="A299" s="11" t="str">
        <f>IF(Tableau1[[#This Row],[Date]]="","",VLOOKUP(Tableau1[[#This Row],[Semaine]],Listes!$A:$B,2,FALSE))</f>
        <v/>
      </c>
      <c r="B299" s="11" t="str">
        <f>IF(ISBLANK(Tableau1[[#This Row],[Date]]),"",INT((Tableau1[[#This Row],[Date]]-SUM(MOD(DATE(YEAR(Tableau1[[#This Row],[Date]]-MOD(Tableau1[[#This Row],[Date]]-2,7)+3),1,2),{1E+99;7})*{1;-1})+5)/7))</f>
        <v/>
      </c>
      <c r="C299" s="11" t="str">
        <f>IF(ISBLANK(Tableau1[[#This Row],[Matricule]]),"",VLOOKUP(Tableau1[[#This Row],[Matricule]],#REF!,2,FALSE))</f>
        <v/>
      </c>
      <c r="D299" s="11" t="str">
        <f>IF(ISBLANK(Tableau1[[#This Row],[Matricule]]),"",VLOOKUP(Tableau1[[#This Row],[Matricule]],#REF!,3,FALSE))</f>
        <v/>
      </c>
      <c r="E299" s="11" t="str">
        <f>CONCATENATE(Tableau1[[#This Row],[Matricule]],Tableau1[[#This Row],[Date]])</f>
        <v/>
      </c>
      <c r="F299" s="3"/>
      <c r="J299" s="8"/>
      <c r="K299" s="35">
        <f>IF(Tableau1[[#This Row],[Régimes récoltés]]&gt;0,1,0)</f>
        <v>0</v>
      </c>
      <c r="L299" s="15">
        <f>IF(Tableau1[[#This Row],[Régimes récoltés]]&gt;=60,1,0)</f>
        <v>0</v>
      </c>
      <c r="M299" s="15">
        <f>IF(Tableau1[[#This Row],[Régimes récoltés]]&gt;60,Tableau1[[#This Row],[Régimes récoltés]]-60,0)</f>
        <v>0</v>
      </c>
      <c r="N299" s="15" t="str">
        <f>IF(ISBLANK(Tableau1[[#This Row],[Date]]),"",+IF(Tableau1[[#This Row],[Régimes récoltés]]&lt;60,0,1000))</f>
        <v/>
      </c>
      <c r="O299" s="15" t="str">
        <f>IF(ISBLANK(Tableau1[[#This Row],[Date]]),"",IF(Tableau1[[#This Row],[Régimes récoltés]]&gt;60,(Tableau1[[#This Row],[Régimes récoltés]]-60)*40,0))</f>
        <v/>
      </c>
      <c r="P299" s="15" t="str">
        <f t="shared" si="4"/>
        <v/>
      </c>
      <c r="Q299" s="51" t="str">
        <f>IF(Tableau1[[#This Row],[Matricule]]&gt;1,IF(COUNTIF(Tableau1[DateMatricule],Tableau1[[#This Row],[DateMatricule]])&gt;1,"Doublon",""),"")</f>
        <v/>
      </c>
    </row>
    <row r="300" spans="1:17" x14ac:dyDescent="0.25">
      <c r="A300" s="11" t="str">
        <f>IF(Tableau1[[#This Row],[Date]]="","",VLOOKUP(Tableau1[[#This Row],[Semaine]],Listes!$A:$B,2,FALSE))</f>
        <v/>
      </c>
      <c r="B300" s="11" t="str">
        <f>IF(ISBLANK(Tableau1[[#This Row],[Date]]),"",INT((Tableau1[[#This Row],[Date]]-SUM(MOD(DATE(YEAR(Tableau1[[#This Row],[Date]]-MOD(Tableau1[[#This Row],[Date]]-2,7)+3),1,2),{1E+99;7})*{1;-1})+5)/7))</f>
        <v/>
      </c>
      <c r="C300" s="11" t="str">
        <f>IF(ISBLANK(Tableau1[[#This Row],[Matricule]]),"",VLOOKUP(Tableau1[[#This Row],[Matricule]],#REF!,2,FALSE))</f>
        <v/>
      </c>
      <c r="D300" s="11" t="str">
        <f>IF(ISBLANK(Tableau1[[#This Row],[Matricule]]),"",VLOOKUP(Tableau1[[#This Row],[Matricule]],#REF!,3,FALSE))</f>
        <v/>
      </c>
      <c r="E300" s="11" t="str">
        <f>CONCATENATE(Tableau1[[#This Row],[Matricule]],Tableau1[[#This Row],[Date]])</f>
        <v/>
      </c>
      <c r="F300" s="3"/>
      <c r="J300" s="8"/>
      <c r="K300" s="35">
        <f>IF(Tableau1[[#This Row],[Régimes récoltés]]&gt;0,1,0)</f>
        <v>0</v>
      </c>
      <c r="L300" s="15">
        <f>IF(Tableau1[[#This Row],[Régimes récoltés]]&gt;=60,1,0)</f>
        <v>0</v>
      </c>
      <c r="M300" s="15">
        <f>IF(Tableau1[[#This Row],[Régimes récoltés]]&gt;60,Tableau1[[#This Row],[Régimes récoltés]]-60,0)</f>
        <v>0</v>
      </c>
      <c r="N300" s="15" t="str">
        <f>IF(ISBLANK(Tableau1[[#This Row],[Date]]),"",+IF(Tableau1[[#This Row],[Régimes récoltés]]&lt;60,0,1000))</f>
        <v/>
      </c>
      <c r="O300" s="15" t="str">
        <f>IF(ISBLANK(Tableau1[[#This Row],[Date]]),"",IF(Tableau1[[#This Row],[Régimes récoltés]]&gt;60,(Tableau1[[#This Row],[Régimes récoltés]]-60)*40,0))</f>
        <v/>
      </c>
      <c r="P300" s="15" t="str">
        <f t="shared" si="4"/>
        <v/>
      </c>
      <c r="Q300" s="51" t="str">
        <f>IF(Tableau1[[#This Row],[Matricule]]&gt;1,IF(COUNTIF(Tableau1[DateMatricule],Tableau1[[#This Row],[DateMatricule]])&gt;1,"Doublon",""),"")</f>
        <v/>
      </c>
    </row>
    <row r="301" spans="1:17" x14ac:dyDescent="0.25">
      <c r="A301" s="11" t="str">
        <f>IF(Tableau1[[#This Row],[Date]]="","",VLOOKUP(Tableau1[[#This Row],[Semaine]],Listes!$A:$B,2,FALSE))</f>
        <v/>
      </c>
      <c r="B301" s="11" t="str">
        <f>IF(ISBLANK(Tableau1[[#This Row],[Date]]),"",INT((Tableau1[[#This Row],[Date]]-SUM(MOD(DATE(YEAR(Tableau1[[#This Row],[Date]]-MOD(Tableau1[[#This Row],[Date]]-2,7)+3),1,2),{1E+99;7})*{1;-1})+5)/7))</f>
        <v/>
      </c>
      <c r="C301" s="11" t="str">
        <f>IF(ISBLANK(Tableau1[[#This Row],[Matricule]]),"",VLOOKUP(Tableau1[[#This Row],[Matricule]],#REF!,2,FALSE))</f>
        <v/>
      </c>
      <c r="D301" s="11" t="str">
        <f>IF(ISBLANK(Tableau1[[#This Row],[Matricule]]),"",VLOOKUP(Tableau1[[#This Row],[Matricule]],#REF!,3,FALSE))</f>
        <v/>
      </c>
      <c r="E301" s="11" t="str">
        <f>CONCATENATE(Tableau1[[#This Row],[Matricule]],Tableau1[[#This Row],[Date]])</f>
        <v/>
      </c>
      <c r="F301" s="3"/>
      <c r="J301" s="8"/>
      <c r="K301" s="35">
        <f>IF(Tableau1[[#This Row],[Régimes récoltés]]&gt;0,1,0)</f>
        <v>0</v>
      </c>
      <c r="L301" s="15">
        <f>IF(Tableau1[[#This Row],[Régimes récoltés]]&gt;=60,1,0)</f>
        <v>0</v>
      </c>
      <c r="M301" s="15">
        <f>IF(Tableau1[[#This Row],[Régimes récoltés]]&gt;60,Tableau1[[#This Row],[Régimes récoltés]]-60,0)</f>
        <v>0</v>
      </c>
      <c r="N301" s="15" t="str">
        <f>IF(ISBLANK(Tableau1[[#This Row],[Date]]),"",+IF(Tableau1[[#This Row],[Régimes récoltés]]&lt;60,0,1000))</f>
        <v/>
      </c>
      <c r="O301" s="15" t="str">
        <f>IF(ISBLANK(Tableau1[[#This Row],[Date]]),"",IF(Tableau1[[#This Row],[Régimes récoltés]]&gt;60,(Tableau1[[#This Row],[Régimes récoltés]]-60)*40,0))</f>
        <v/>
      </c>
      <c r="P301" s="15" t="str">
        <f t="shared" si="4"/>
        <v/>
      </c>
      <c r="Q301" s="51" t="str">
        <f>IF(Tableau1[[#This Row],[Matricule]]&gt;1,IF(COUNTIF(Tableau1[DateMatricule],Tableau1[[#This Row],[DateMatricule]])&gt;1,"Doublon",""),"")</f>
        <v/>
      </c>
    </row>
    <row r="302" spans="1:17" x14ac:dyDescent="0.25">
      <c r="A302" s="11" t="str">
        <f>IF(Tableau1[[#This Row],[Date]]="","",VLOOKUP(Tableau1[[#This Row],[Semaine]],Listes!$A:$B,2,FALSE))</f>
        <v/>
      </c>
      <c r="B302" s="11" t="str">
        <f>IF(ISBLANK(Tableau1[[#This Row],[Date]]),"",INT((Tableau1[[#This Row],[Date]]-SUM(MOD(DATE(YEAR(Tableau1[[#This Row],[Date]]-MOD(Tableau1[[#This Row],[Date]]-2,7)+3),1,2),{1E+99;7})*{1;-1})+5)/7))</f>
        <v/>
      </c>
      <c r="C302" s="11" t="str">
        <f>IF(ISBLANK(Tableau1[[#This Row],[Matricule]]),"",VLOOKUP(Tableau1[[#This Row],[Matricule]],#REF!,2,FALSE))</f>
        <v/>
      </c>
      <c r="D302" s="11" t="str">
        <f>IF(ISBLANK(Tableau1[[#This Row],[Matricule]]),"",VLOOKUP(Tableau1[[#This Row],[Matricule]],#REF!,3,FALSE))</f>
        <v/>
      </c>
      <c r="E302" s="11" t="str">
        <f>CONCATENATE(Tableau1[[#This Row],[Matricule]],Tableau1[[#This Row],[Date]])</f>
        <v/>
      </c>
      <c r="F302" s="3"/>
      <c r="J302" s="8"/>
      <c r="K302" s="35">
        <f>IF(Tableau1[[#This Row],[Régimes récoltés]]&gt;0,1,0)</f>
        <v>0</v>
      </c>
      <c r="L302" s="15">
        <f>IF(Tableau1[[#This Row],[Régimes récoltés]]&gt;=60,1,0)</f>
        <v>0</v>
      </c>
      <c r="M302" s="15">
        <f>IF(Tableau1[[#This Row],[Régimes récoltés]]&gt;60,Tableau1[[#This Row],[Régimes récoltés]]-60,0)</f>
        <v>0</v>
      </c>
      <c r="N302" s="15" t="str">
        <f>IF(ISBLANK(Tableau1[[#This Row],[Date]]),"",+IF(Tableau1[[#This Row],[Régimes récoltés]]&lt;60,0,1000))</f>
        <v/>
      </c>
      <c r="O302" s="15" t="str">
        <f>IF(ISBLANK(Tableau1[[#This Row],[Date]]),"",IF(Tableau1[[#This Row],[Régimes récoltés]]&gt;60,(Tableau1[[#This Row],[Régimes récoltés]]-60)*40,0))</f>
        <v/>
      </c>
      <c r="P302" s="15" t="str">
        <f t="shared" si="4"/>
        <v/>
      </c>
      <c r="Q302" s="51" t="str">
        <f>IF(Tableau1[[#This Row],[Matricule]]&gt;1,IF(COUNTIF(Tableau1[DateMatricule],Tableau1[[#This Row],[DateMatricule]])&gt;1,"Doublon",""),"")</f>
        <v/>
      </c>
    </row>
    <row r="303" spans="1:17" x14ac:dyDescent="0.25">
      <c r="A303" s="11" t="str">
        <f>IF(Tableau1[[#This Row],[Date]]="","",VLOOKUP(Tableau1[[#This Row],[Semaine]],Listes!$A:$B,2,FALSE))</f>
        <v/>
      </c>
      <c r="B303" s="11" t="str">
        <f>IF(ISBLANK(Tableau1[[#This Row],[Date]]),"",INT((Tableau1[[#This Row],[Date]]-SUM(MOD(DATE(YEAR(Tableau1[[#This Row],[Date]]-MOD(Tableau1[[#This Row],[Date]]-2,7)+3),1,2),{1E+99;7})*{1;-1})+5)/7))</f>
        <v/>
      </c>
      <c r="C303" s="11" t="str">
        <f>IF(ISBLANK(Tableau1[[#This Row],[Matricule]]),"",VLOOKUP(Tableau1[[#This Row],[Matricule]],#REF!,2,FALSE))</f>
        <v/>
      </c>
      <c r="D303" s="11" t="str">
        <f>IF(ISBLANK(Tableau1[[#This Row],[Matricule]]),"",VLOOKUP(Tableau1[[#This Row],[Matricule]],#REF!,3,FALSE))</f>
        <v/>
      </c>
      <c r="E303" s="11" t="str">
        <f>CONCATENATE(Tableau1[[#This Row],[Matricule]],Tableau1[[#This Row],[Date]])</f>
        <v/>
      </c>
      <c r="F303" s="3"/>
      <c r="J303" s="8"/>
      <c r="K303" s="35">
        <f>IF(Tableau1[[#This Row],[Régimes récoltés]]&gt;0,1,0)</f>
        <v>0</v>
      </c>
      <c r="L303" s="15">
        <f>IF(Tableau1[[#This Row],[Régimes récoltés]]&gt;=60,1,0)</f>
        <v>0</v>
      </c>
      <c r="M303" s="15">
        <f>IF(Tableau1[[#This Row],[Régimes récoltés]]&gt;60,Tableau1[[#This Row],[Régimes récoltés]]-60,0)</f>
        <v>0</v>
      </c>
      <c r="N303" s="15" t="str">
        <f>IF(ISBLANK(Tableau1[[#This Row],[Date]]),"",+IF(Tableau1[[#This Row],[Régimes récoltés]]&lt;60,0,1000))</f>
        <v/>
      </c>
      <c r="O303" s="15" t="str">
        <f>IF(ISBLANK(Tableau1[[#This Row],[Date]]),"",IF(Tableau1[[#This Row],[Régimes récoltés]]&gt;60,(Tableau1[[#This Row],[Régimes récoltés]]-60)*40,0))</f>
        <v/>
      </c>
      <c r="P303" s="15" t="str">
        <f t="shared" si="4"/>
        <v/>
      </c>
      <c r="Q303" s="51" t="str">
        <f>IF(Tableau1[[#This Row],[Matricule]]&gt;1,IF(COUNTIF(Tableau1[DateMatricule],Tableau1[[#This Row],[DateMatricule]])&gt;1,"Doublon",""),"")</f>
        <v/>
      </c>
    </row>
    <row r="304" spans="1:17" x14ac:dyDescent="0.25">
      <c r="A304" s="11" t="str">
        <f>IF(Tableau1[[#This Row],[Date]]="","",VLOOKUP(Tableau1[[#This Row],[Semaine]],Listes!$A:$B,2,FALSE))</f>
        <v/>
      </c>
      <c r="B304" s="11" t="str">
        <f>IF(ISBLANK(Tableau1[[#This Row],[Date]]),"",INT((Tableau1[[#This Row],[Date]]-SUM(MOD(DATE(YEAR(Tableau1[[#This Row],[Date]]-MOD(Tableau1[[#This Row],[Date]]-2,7)+3),1,2),{1E+99;7})*{1;-1})+5)/7))</f>
        <v/>
      </c>
      <c r="C304" s="11" t="str">
        <f>IF(ISBLANK(Tableau1[[#This Row],[Matricule]]),"",VLOOKUP(Tableau1[[#This Row],[Matricule]],#REF!,2,FALSE))</f>
        <v/>
      </c>
      <c r="D304" s="11" t="str">
        <f>IF(ISBLANK(Tableau1[[#This Row],[Matricule]]),"",VLOOKUP(Tableau1[[#This Row],[Matricule]],#REF!,3,FALSE))</f>
        <v/>
      </c>
      <c r="E304" s="11" t="str">
        <f>CONCATENATE(Tableau1[[#This Row],[Matricule]],Tableau1[[#This Row],[Date]])</f>
        <v/>
      </c>
      <c r="F304" s="3"/>
      <c r="J304" s="8"/>
      <c r="K304" s="35">
        <f>IF(Tableau1[[#This Row],[Régimes récoltés]]&gt;0,1,0)</f>
        <v>0</v>
      </c>
      <c r="L304" s="15">
        <f>IF(Tableau1[[#This Row],[Régimes récoltés]]&gt;=60,1,0)</f>
        <v>0</v>
      </c>
      <c r="M304" s="15">
        <f>IF(Tableau1[[#This Row],[Régimes récoltés]]&gt;60,Tableau1[[#This Row],[Régimes récoltés]]-60,0)</f>
        <v>0</v>
      </c>
      <c r="N304" s="15" t="str">
        <f>IF(ISBLANK(Tableau1[[#This Row],[Date]]),"",+IF(Tableau1[[#This Row],[Régimes récoltés]]&lt;60,0,1000))</f>
        <v/>
      </c>
      <c r="O304" s="15" t="str">
        <f>IF(ISBLANK(Tableau1[[#This Row],[Date]]),"",IF(Tableau1[[#This Row],[Régimes récoltés]]&gt;60,(Tableau1[[#This Row],[Régimes récoltés]]-60)*40,0))</f>
        <v/>
      </c>
      <c r="P304" s="15" t="str">
        <f t="shared" si="4"/>
        <v/>
      </c>
      <c r="Q304" s="51" t="str">
        <f>IF(Tableau1[[#This Row],[Matricule]]&gt;1,IF(COUNTIF(Tableau1[DateMatricule],Tableau1[[#This Row],[DateMatricule]])&gt;1,"Doublon",""),"")</f>
        <v/>
      </c>
    </row>
    <row r="305" spans="1:17" x14ac:dyDescent="0.25">
      <c r="A305" s="11" t="str">
        <f>IF(Tableau1[[#This Row],[Date]]="","",VLOOKUP(Tableau1[[#This Row],[Semaine]],Listes!$A:$B,2,FALSE))</f>
        <v/>
      </c>
      <c r="B305" s="11" t="str">
        <f>IF(ISBLANK(Tableau1[[#This Row],[Date]]),"",INT((Tableau1[[#This Row],[Date]]-SUM(MOD(DATE(YEAR(Tableau1[[#This Row],[Date]]-MOD(Tableau1[[#This Row],[Date]]-2,7)+3),1,2),{1E+99;7})*{1;-1})+5)/7))</f>
        <v/>
      </c>
      <c r="C305" s="11" t="str">
        <f>IF(ISBLANK(Tableau1[[#This Row],[Matricule]]),"",VLOOKUP(Tableau1[[#This Row],[Matricule]],#REF!,2,FALSE))</f>
        <v/>
      </c>
      <c r="D305" s="11" t="str">
        <f>IF(ISBLANK(Tableau1[[#This Row],[Matricule]]),"",VLOOKUP(Tableau1[[#This Row],[Matricule]],#REF!,3,FALSE))</f>
        <v/>
      </c>
      <c r="E305" s="11" t="str">
        <f>CONCATENATE(Tableau1[[#This Row],[Matricule]],Tableau1[[#This Row],[Date]])</f>
        <v/>
      </c>
      <c r="F305" s="3"/>
      <c r="J305" s="8"/>
      <c r="K305" s="35">
        <f>IF(Tableau1[[#This Row],[Régimes récoltés]]&gt;0,1,0)</f>
        <v>0</v>
      </c>
      <c r="L305" s="15">
        <f>IF(Tableau1[[#This Row],[Régimes récoltés]]&gt;=60,1,0)</f>
        <v>0</v>
      </c>
      <c r="M305" s="15">
        <f>IF(Tableau1[[#This Row],[Régimes récoltés]]&gt;60,Tableau1[[#This Row],[Régimes récoltés]]-60,0)</f>
        <v>0</v>
      </c>
      <c r="N305" s="15" t="str">
        <f>IF(ISBLANK(Tableau1[[#This Row],[Date]]),"",+IF(Tableau1[[#This Row],[Régimes récoltés]]&lt;60,0,1000))</f>
        <v/>
      </c>
      <c r="O305" s="15" t="str">
        <f>IF(ISBLANK(Tableau1[[#This Row],[Date]]),"",IF(Tableau1[[#This Row],[Régimes récoltés]]&gt;60,(Tableau1[[#This Row],[Régimes récoltés]]-60)*40,0))</f>
        <v/>
      </c>
      <c r="P305" s="15" t="str">
        <f t="shared" si="4"/>
        <v/>
      </c>
      <c r="Q305" s="51" t="str">
        <f>IF(Tableau1[[#This Row],[Matricule]]&gt;1,IF(COUNTIF(Tableau1[DateMatricule],Tableau1[[#This Row],[DateMatricule]])&gt;1,"Doublon",""),"")</f>
        <v/>
      </c>
    </row>
    <row r="306" spans="1:17" x14ac:dyDescent="0.25">
      <c r="A306" s="11" t="str">
        <f>IF(Tableau1[[#This Row],[Date]]="","",VLOOKUP(Tableau1[[#This Row],[Semaine]],Listes!$A:$B,2,FALSE))</f>
        <v/>
      </c>
      <c r="B306" s="11" t="str">
        <f>IF(ISBLANK(Tableau1[[#This Row],[Date]]),"",INT((Tableau1[[#This Row],[Date]]-SUM(MOD(DATE(YEAR(Tableau1[[#This Row],[Date]]-MOD(Tableau1[[#This Row],[Date]]-2,7)+3),1,2),{1E+99;7})*{1;-1})+5)/7))</f>
        <v/>
      </c>
      <c r="C306" s="11" t="str">
        <f>IF(ISBLANK(Tableau1[[#This Row],[Matricule]]),"",VLOOKUP(Tableau1[[#This Row],[Matricule]],#REF!,2,FALSE))</f>
        <v/>
      </c>
      <c r="D306" s="11" t="str">
        <f>IF(ISBLANK(Tableau1[[#This Row],[Matricule]]),"",VLOOKUP(Tableau1[[#This Row],[Matricule]],#REF!,3,FALSE))</f>
        <v/>
      </c>
      <c r="E306" s="11" t="str">
        <f>CONCATENATE(Tableau1[[#This Row],[Matricule]],Tableau1[[#This Row],[Date]])</f>
        <v/>
      </c>
      <c r="F306" s="3"/>
      <c r="J306" s="8"/>
      <c r="K306" s="35">
        <f>IF(Tableau1[[#This Row],[Régimes récoltés]]&gt;0,1,0)</f>
        <v>0</v>
      </c>
      <c r="L306" s="15">
        <f>IF(Tableau1[[#This Row],[Régimes récoltés]]&gt;=60,1,0)</f>
        <v>0</v>
      </c>
      <c r="M306" s="15">
        <f>IF(Tableau1[[#This Row],[Régimes récoltés]]&gt;60,Tableau1[[#This Row],[Régimes récoltés]]-60,0)</f>
        <v>0</v>
      </c>
      <c r="N306" s="15" t="str">
        <f>IF(ISBLANK(Tableau1[[#This Row],[Date]]),"",+IF(Tableau1[[#This Row],[Régimes récoltés]]&lt;60,0,1000))</f>
        <v/>
      </c>
      <c r="O306" s="15" t="str">
        <f>IF(ISBLANK(Tableau1[[#This Row],[Date]]),"",IF(Tableau1[[#This Row],[Régimes récoltés]]&gt;60,(Tableau1[[#This Row],[Régimes récoltés]]-60)*40,0))</f>
        <v/>
      </c>
      <c r="P306" s="15" t="str">
        <f t="shared" si="4"/>
        <v/>
      </c>
      <c r="Q306" s="51" t="str">
        <f>IF(Tableau1[[#This Row],[Matricule]]&gt;1,IF(COUNTIF(Tableau1[DateMatricule],Tableau1[[#This Row],[DateMatricule]])&gt;1,"Doublon",""),"")</f>
        <v/>
      </c>
    </row>
    <row r="307" spans="1:17" x14ac:dyDescent="0.25">
      <c r="A307" s="11" t="str">
        <f>IF(Tableau1[[#This Row],[Date]]="","",VLOOKUP(Tableau1[[#This Row],[Semaine]],Listes!$A:$B,2,FALSE))</f>
        <v/>
      </c>
      <c r="B307" s="11" t="str">
        <f>IF(ISBLANK(Tableau1[[#This Row],[Date]]),"",INT((Tableau1[[#This Row],[Date]]-SUM(MOD(DATE(YEAR(Tableau1[[#This Row],[Date]]-MOD(Tableau1[[#This Row],[Date]]-2,7)+3),1,2),{1E+99;7})*{1;-1})+5)/7))</f>
        <v/>
      </c>
      <c r="C307" s="11" t="str">
        <f>IF(ISBLANK(Tableau1[[#This Row],[Matricule]]),"",VLOOKUP(Tableau1[[#This Row],[Matricule]],#REF!,2,FALSE))</f>
        <v/>
      </c>
      <c r="D307" s="11" t="str">
        <f>IF(ISBLANK(Tableau1[[#This Row],[Matricule]]),"",VLOOKUP(Tableau1[[#This Row],[Matricule]],#REF!,3,FALSE))</f>
        <v/>
      </c>
      <c r="E307" s="11" t="str">
        <f>CONCATENATE(Tableau1[[#This Row],[Matricule]],Tableau1[[#This Row],[Date]])</f>
        <v/>
      </c>
      <c r="F307" s="3"/>
      <c r="J307" s="8"/>
      <c r="K307" s="35">
        <f>IF(Tableau1[[#This Row],[Régimes récoltés]]&gt;0,1,0)</f>
        <v>0</v>
      </c>
      <c r="L307" s="15">
        <f>IF(Tableau1[[#This Row],[Régimes récoltés]]&gt;=60,1,0)</f>
        <v>0</v>
      </c>
      <c r="M307" s="15">
        <f>IF(Tableau1[[#This Row],[Régimes récoltés]]&gt;60,Tableau1[[#This Row],[Régimes récoltés]]-60,0)</f>
        <v>0</v>
      </c>
      <c r="N307" s="15" t="str">
        <f>IF(ISBLANK(Tableau1[[#This Row],[Date]]),"",+IF(Tableau1[[#This Row],[Régimes récoltés]]&lt;60,0,1000))</f>
        <v/>
      </c>
      <c r="O307" s="15" t="str">
        <f>IF(ISBLANK(Tableau1[[#This Row],[Date]]),"",IF(Tableau1[[#This Row],[Régimes récoltés]]&gt;60,(Tableau1[[#This Row],[Régimes récoltés]]-60)*40,0))</f>
        <v/>
      </c>
      <c r="P307" s="15" t="str">
        <f t="shared" si="4"/>
        <v/>
      </c>
      <c r="Q307" s="51" t="str">
        <f>IF(Tableau1[[#This Row],[Matricule]]&gt;1,IF(COUNTIF(Tableau1[DateMatricule],Tableau1[[#This Row],[DateMatricule]])&gt;1,"Doublon",""),"")</f>
        <v/>
      </c>
    </row>
    <row r="308" spans="1:17" x14ac:dyDescent="0.25">
      <c r="A308" s="11" t="str">
        <f>IF(Tableau1[[#This Row],[Date]]="","",VLOOKUP(Tableau1[[#This Row],[Semaine]],Listes!$A:$B,2,FALSE))</f>
        <v/>
      </c>
      <c r="B308" s="11" t="str">
        <f>IF(ISBLANK(Tableau1[[#This Row],[Date]]),"",INT((Tableau1[[#This Row],[Date]]-SUM(MOD(DATE(YEAR(Tableau1[[#This Row],[Date]]-MOD(Tableau1[[#This Row],[Date]]-2,7)+3),1,2),{1E+99;7})*{1;-1})+5)/7))</f>
        <v/>
      </c>
      <c r="C308" s="11" t="str">
        <f>IF(ISBLANK(Tableau1[[#This Row],[Matricule]]),"",VLOOKUP(Tableau1[[#This Row],[Matricule]],#REF!,2,FALSE))</f>
        <v/>
      </c>
      <c r="D308" s="11" t="str">
        <f>IF(ISBLANK(Tableau1[[#This Row],[Matricule]]),"",VLOOKUP(Tableau1[[#This Row],[Matricule]],#REF!,3,FALSE))</f>
        <v/>
      </c>
      <c r="E308" s="11" t="str">
        <f>CONCATENATE(Tableau1[[#This Row],[Matricule]],Tableau1[[#This Row],[Date]])</f>
        <v/>
      </c>
      <c r="F308" s="3"/>
      <c r="J308" s="8"/>
      <c r="K308" s="35">
        <f>IF(Tableau1[[#This Row],[Régimes récoltés]]&gt;0,1,0)</f>
        <v>0</v>
      </c>
      <c r="L308" s="15">
        <f>IF(Tableau1[[#This Row],[Régimes récoltés]]&gt;=60,1,0)</f>
        <v>0</v>
      </c>
      <c r="M308" s="15">
        <f>IF(Tableau1[[#This Row],[Régimes récoltés]]&gt;60,Tableau1[[#This Row],[Régimes récoltés]]-60,0)</f>
        <v>0</v>
      </c>
      <c r="N308" s="15" t="str">
        <f>IF(ISBLANK(Tableau1[[#This Row],[Date]]),"",+IF(Tableau1[[#This Row],[Régimes récoltés]]&lt;60,0,1000))</f>
        <v/>
      </c>
      <c r="O308" s="15" t="str">
        <f>IF(ISBLANK(Tableau1[[#This Row],[Date]]),"",IF(Tableau1[[#This Row],[Régimes récoltés]]&gt;60,(Tableau1[[#This Row],[Régimes récoltés]]-60)*40,0))</f>
        <v/>
      </c>
      <c r="P308" s="15" t="str">
        <f t="shared" si="4"/>
        <v/>
      </c>
      <c r="Q308" s="51" t="str">
        <f>IF(Tableau1[[#This Row],[Matricule]]&gt;1,IF(COUNTIF(Tableau1[DateMatricule],Tableau1[[#This Row],[DateMatricule]])&gt;1,"Doublon",""),"")</f>
        <v/>
      </c>
    </row>
    <row r="309" spans="1:17" x14ac:dyDescent="0.25">
      <c r="A309" s="11" t="str">
        <f>IF(Tableau1[[#This Row],[Date]]="","",VLOOKUP(Tableau1[[#This Row],[Semaine]],Listes!$A:$B,2,FALSE))</f>
        <v/>
      </c>
      <c r="B309" s="11" t="str">
        <f>IF(ISBLANK(Tableau1[[#This Row],[Date]]),"",INT((Tableau1[[#This Row],[Date]]-SUM(MOD(DATE(YEAR(Tableau1[[#This Row],[Date]]-MOD(Tableau1[[#This Row],[Date]]-2,7)+3),1,2),{1E+99;7})*{1;-1})+5)/7))</f>
        <v/>
      </c>
      <c r="C309" s="11" t="str">
        <f>IF(ISBLANK(Tableau1[[#This Row],[Matricule]]),"",VLOOKUP(Tableau1[[#This Row],[Matricule]],#REF!,2,FALSE))</f>
        <v/>
      </c>
      <c r="D309" s="11" t="str">
        <f>IF(ISBLANK(Tableau1[[#This Row],[Matricule]]),"",VLOOKUP(Tableau1[[#This Row],[Matricule]],#REF!,3,FALSE))</f>
        <v/>
      </c>
      <c r="E309" s="11" t="str">
        <f>CONCATENATE(Tableau1[[#This Row],[Matricule]],Tableau1[[#This Row],[Date]])</f>
        <v/>
      </c>
      <c r="F309" s="3"/>
      <c r="J309" s="8"/>
      <c r="K309" s="35">
        <f>IF(Tableau1[[#This Row],[Régimes récoltés]]&gt;0,1,0)</f>
        <v>0</v>
      </c>
      <c r="L309" s="15">
        <f>IF(Tableau1[[#This Row],[Régimes récoltés]]&gt;=60,1,0)</f>
        <v>0</v>
      </c>
      <c r="M309" s="15">
        <f>IF(Tableau1[[#This Row],[Régimes récoltés]]&gt;60,Tableau1[[#This Row],[Régimes récoltés]]-60,0)</f>
        <v>0</v>
      </c>
      <c r="N309" s="15" t="str">
        <f>IF(ISBLANK(Tableau1[[#This Row],[Date]]),"",+IF(Tableau1[[#This Row],[Régimes récoltés]]&lt;60,0,1000))</f>
        <v/>
      </c>
      <c r="O309" s="15" t="str">
        <f>IF(ISBLANK(Tableau1[[#This Row],[Date]]),"",IF(Tableau1[[#This Row],[Régimes récoltés]]&gt;60,(Tableau1[[#This Row],[Régimes récoltés]]-60)*40,0))</f>
        <v/>
      </c>
      <c r="P309" s="15" t="str">
        <f t="shared" si="4"/>
        <v/>
      </c>
      <c r="Q309" s="51" t="str">
        <f>IF(Tableau1[[#This Row],[Matricule]]&gt;1,IF(COUNTIF(Tableau1[DateMatricule],Tableau1[[#This Row],[DateMatricule]])&gt;1,"Doublon",""),"")</f>
        <v/>
      </c>
    </row>
    <row r="310" spans="1:17" x14ac:dyDescent="0.25">
      <c r="A310" s="11" t="str">
        <f>IF(Tableau1[[#This Row],[Date]]="","",VLOOKUP(Tableau1[[#This Row],[Semaine]],Listes!$A:$B,2,FALSE))</f>
        <v/>
      </c>
      <c r="B310" s="11" t="str">
        <f>IF(ISBLANK(Tableau1[[#This Row],[Date]]),"",INT((Tableau1[[#This Row],[Date]]-SUM(MOD(DATE(YEAR(Tableau1[[#This Row],[Date]]-MOD(Tableau1[[#This Row],[Date]]-2,7)+3),1,2),{1E+99;7})*{1;-1})+5)/7))</f>
        <v/>
      </c>
      <c r="C310" s="11" t="str">
        <f>IF(ISBLANK(Tableau1[[#This Row],[Matricule]]),"",VLOOKUP(Tableau1[[#This Row],[Matricule]],#REF!,2,FALSE))</f>
        <v/>
      </c>
      <c r="D310" s="11" t="str">
        <f>IF(ISBLANK(Tableau1[[#This Row],[Matricule]]),"",VLOOKUP(Tableau1[[#This Row],[Matricule]],#REF!,3,FALSE))</f>
        <v/>
      </c>
      <c r="E310" s="11" t="str">
        <f>CONCATENATE(Tableau1[[#This Row],[Matricule]],Tableau1[[#This Row],[Date]])</f>
        <v/>
      </c>
      <c r="F310" s="3"/>
      <c r="J310" s="8"/>
      <c r="K310" s="35">
        <f>IF(Tableau1[[#This Row],[Régimes récoltés]]&gt;0,1,0)</f>
        <v>0</v>
      </c>
      <c r="L310" s="15">
        <f>IF(Tableau1[[#This Row],[Régimes récoltés]]&gt;=60,1,0)</f>
        <v>0</v>
      </c>
      <c r="M310" s="15">
        <f>IF(Tableau1[[#This Row],[Régimes récoltés]]&gt;60,Tableau1[[#This Row],[Régimes récoltés]]-60,0)</f>
        <v>0</v>
      </c>
      <c r="N310" s="15" t="str">
        <f>IF(ISBLANK(Tableau1[[#This Row],[Date]]),"",+IF(Tableau1[[#This Row],[Régimes récoltés]]&lt;60,0,1000))</f>
        <v/>
      </c>
      <c r="O310" s="15" t="str">
        <f>IF(ISBLANK(Tableau1[[#This Row],[Date]]),"",IF(Tableau1[[#This Row],[Régimes récoltés]]&gt;60,(Tableau1[[#This Row],[Régimes récoltés]]-60)*40,0))</f>
        <v/>
      </c>
      <c r="P310" s="15" t="str">
        <f t="shared" si="4"/>
        <v/>
      </c>
      <c r="Q310" s="51" t="str">
        <f>IF(Tableau1[[#This Row],[Matricule]]&gt;1,IF(COUNTIF(Tableau1[DateMatricule],Tableau1[[#This Row],[DateMatricule]])&gt;1,"Doublon",""),"")</f>
        <v/>
      </c>
    </row>
    <row r="311" spans="1:17" x14ac:dyDescent="0.25">
      <c r="A311" s="11" t="str">
        <f>IF(Tableau1[[#This Row],[Date]]="","",VLOOKUP(Tableau1[[#This Row],[Semaine]],Listes!$A:$B,2,FALSE))</f>
        <v/>
      </c>
      <c r="B311" s="11" t="str">
        <f>IF(ISBLANK(Tableau1[[#This Row],[Date]]),"",INT((Tableau1[[#This Row],[Date]]-SUM(MOD(DATE(YEAR(Tableau1[[#This Row],[Date]]-MOD(Tableau1[[#This Row],[Date]]-2,7)+3),1,2),{1E+99;7})*{1;-1})+5)/7))</f>
        <v/>
      </c>
      <c r="C311" s="11" t="str">
        <f>IF(ISBLANK(Tableau1[[#This Row],[Matricule]]),"",VLOOKUP(Tableau1[[#This Row],[Matricule]],#REF!,2,FALSE))</f>
        <v/>
      </c>
      <c r="D311" s="11" t="str">
        <f>IF(ISBLANK(Tableau1[[#This Row],[Matricule]]),"",VLOOKUP(Tableau1[[#This Row],[Matricule]],#REF!,3,FALSE))</f>
        <v/>
      </c>
      <c r="E311" s="11" t="str">
        <f>CONCATENATE(Tableau1[[#This Row],[Matricule]],Tableau1[[#This Row],[Date]])</f>
        <v/>
      </c>
      <c r="F311" s="3"/>
      <c r="J311" s="8"/>
      <c r="K311" s="35">
        <f>IF(Tableau1[[#This Row],[Régimes récoltés]]&gt;0,1,0)</f>
        <v>0</v>
      </c>
      <c r="L311" s="15">
        <f>IF(Tableau1[[#This Row],[Régimes récoltés]]&gt;=60,1,0)</f>
        <v>0</v>
      </c>
      <c r="M311" s="15">
        <f>IF(Tableau1[[#This Row],[Régimes récoltés]]&gt;60,Tableau1[[#This Row],[Régimes récoltés]]-60,0)</f>
        <v>0</v>
      </c>
      <c r="N311" s="15" t="str">
        <f>IF(ISBLANK(Tableau1[[#This Row],[Date]]),"",+IF(Tableau1[[#This Row],[Régimes récoltés]]&lt;60,0,1000))</f>
        <v/>
      </c>
      <c r="O311" s="15" t="str">
        <f>IF(ISBLANK(Tableau1[[#This Row],[Date]]),"",IF(Tableau1[[#This Row],[Régimes récoltés]]&gt;60,(Tableau1[[#This Row],[Régimes récoltés]]-60)*40,0))</f>
        <v/>
      </c>
      <c r="P311" s="15" t="str">
        <f t="shared" si="4"/>
        <v/>
      </c>
      <c r="Q311" s="51" t="str">
        <f>IF(Tableau1[[#This Row],[Matricule]]&gt;1,IF(COUNTIF(Tableau1[DateMatricule],Tableau1[[#This Row],[DateMatricule]])&gt;1,"Doublon",""),"")</f>
        <v/>
      </c>
    </row>
    <row r="312" spans="1:17" x14ac:dyDescent="0.25">
      <c r="A312" s="11" t="str">
        <f>IF(Tableau1[[#This Row],[Date]]="","",VLOOKUP(Tableau1[[#This Row],[Semaine]],Listes!$A:$B,2,FALSE))</f>
        <v/>
      </c>
      <c r="B312" s="11" t="str">
        <f>IF(ISBLANK(Tableau1[[#This Row],[Date]]),"",INT((Tableau1[[#This Row],[Date]]-SUM(MOD(DATE(YEAR(Tableau1[[#This Row],[Date]]-MOD(Tableau1[[#This Row],[Date]]-2,7)+3),1,2),{1E+99;7})*{1;-1})+5)/7))</f>
        <v/>
      </c>
      <c r="C312" s="11" t="str">
        <f>IF(ISBLANK(Tableau1[[#This Row],[Matricule]]),"",VLOOKUP(Tableau1[[#This Row],[Matricule]],#REF!,2,FALSE))</f>
        <v/>
      </c>
      <c r="D312" s="11" t="str">
        <f>IF(ISBLANK(Tableau1[[#This Row],[Matricule]]),"",VLOOKUP(Tableau1[[#This Row],[Matricule]],#REF!,3,FALSE))</f>
        <v/>
      </c>
      <c r="E312" s="11" t="str">
        <f>CONCATENATE(Tableau1[[#This Row],[Matricule]],Tableau1[[#This Row],[Date]])</f>
        <v/>
      </c>
      <c r="F312" s="3"/>
      <c r="J312" s="8"/>
      <c r="K312" s="35">
        <f>IF(Tableau1[[#This Row],[Régimes récoltés]]&gt;0,1,0)</f>
        <v>0</v>
      </c>
      <c r="L312" s="15">
        <f>IF(Tableau1[[#This Row],[Régimes récoltés]]&gt;=60,1,0)</f>
        <v>0</v>
      </c>
      <c r="M312" s="15">
        <f>IF(Tableau1[[#This Row],[Régimes récoltés]]&gt;60,Tableau1[[#This Row],[Régimes récoltés]]-60,0)</f>
        <v>0</v>
      </c>
      <c r="N312" s="15" t="str">
        <f>IF(ISBLANK(Tableau1[[#This Row],[Date]]),"",+IF(Tableau1[[#This Row],[Régimes récoltés]]&lt;60,0,1000))</f>
        <v/>
      </c>
      <c r="O312" s="15" t="str">
        <f>IF(ISBLANK(Tableau1[[#This Row],[Date]]),"",IF(Tableau1[[#This Row],[Régimes récoltés]]&gt;60,(Tableau1[[#This Row],[Régimes récoltés]]-60)*40,0))</f>
        <v/>
      </c>
      <c r="P312" s="15" t="str">
        <f t="shared" si="4"/>
        <v/>
      </c>
      <c r="Q312" s="51" t="str">
        <f>IF(Tableau1[[#This Row],[Matricule]]&gt;1,IF(COUNTIF(Tableau1[DateMatricule],Tableau1[[#This Row],[DateMatricule]])&gt;1,"Doublon",""),"")</f>
        <v/>
      </c>
    </row>
    <row r="313" spans="1:17" x14ac:dyDescent="0.25">
      <c r="A313" s="11" t="str">
        <f>IF(Tableau1[[#This Row],[Date]]="","",VLOOKUP(Tableau1[[#This Row],[Semaine]],Listes!$A:$B,2,FALSE))</f>
        <v/>
      </c>
      <c r="B313" s="11" t="str">
        <f>IF(ISBLANK(Tableau1[[#This Row],[Date]]),"",INT((Tableau1[[#This Row],[Date]]-SUM(MOD(DATE(YEAR(Tableau1[[#This Row],[Date]]-MOD(Tableau1[[#This Row],[Date]]-2,7)+3),1,2),{1E+99;7})*{1;-1})+5)/7))</f>
        <v/>
      </c>
      <c r="C313" s="11" t="str">
        <f>IF(ISBLANK(Tableau1[[#This Row],[Matricule]]),"",VLOOKUP(Tableau1[[#This Row],[Matricule]],#REF!,2,FALSE))</f>
        <v/>
      </c>
      <c r="D313" s="11" t="str">
        <f>IF(ISBLANK(Tableau1[[#This Row],[Matricule]]),"",VLOOKUP(Tableau1[[#This Row],[Matricule]],#REF!,3,FALSE))</f>
        <v/>
      </c>
      <c r="E313" s="11" t="str">
        <f>CONCATENATE(Tableau1[[#This Row],[Matricule]],Tableau1[[#This Row],[Date]])</f>
        <v/>
      </c>
      <c r="F313" s="3"/>
      <c r="J313" s="8"/>
      <c r="K313" s="35">
        <f>IF(Tableau1[[#This Row],[Régimes récoltés]]&gt;0,1,0)</f>
        <v>0</v>
      </c>
      <c r="L313" s="15">
        <f>IF(Tableau1[[#This Row],[Régimes récoltés]]&gt;=60,1,0)</f>
        <v>0</v>
      </c>
      <c r="M313" s="15">
        <f>IF(Tableau1[[#This Row],[Régimes récoltés]]&gt;60,Tableau1[[#This Row],[Régimes récoltés]]-60,0)</f>
        <v>0</v>
      </c>
      <c r="N313" s="15" t="str">
        <f>IF(ISBLANK(Tableau1[[#This Row],[Date]]),"",+IF(Tableau1[[#This Row],[Régimes récoltés]]&lt;60,0,1000))</f>
        <v/>
      </c>
      <c r="O313" s="15" t="str">
        <f>IF(ISBLANK(Tableau1[[#This Row],[Date]]),"",IF(Tableau1[[#This Row],[Régimes récoltés]]&gt;60,(Tableau1[[#This Row],[Régimes récoltés]]-60)*40,0))</f>
        <v/>
      </c>
      <c r="P313" s="15" t="str">
        <f t="shared" si="4"/>
        <v/>
      </c>
      <c r="Q313" s="51" t="str">
        <f>IF(Tableau1[[#This Row],[Matricule]]&gt;1,IF(COUNTIF(Tableau1[DateMatricule],Tableau1[[#This Row],[DateMatricule]])&gt;1,"Doublon",""),"")</f>
        <v/>
      </c>
    </row>
    <row r="314" spans="1:17" x14ac:dyDescent="0.25">
      <c r="A314" s="11" t="str">
        <f>IF(Tableau1[[#This Row],[Date]]="","",VLOOKUP(Tableau1[[#This Row],[Semaine]],Listes!$A:$B,2,FALSE))</f>
        <v/>
      </c>
      <c r="B314" s="11" t="str">
        <f>IF(ISBLANK(Tableau1[[#This Row],[Date]]),"",INT((Tableau1[[#This Row],[Date]]-SUM(MOD(DATE(YEAR(Tableau1[[#This Row],[Date]]-MOD(Tableau1[[#This Row],[Date]]-2,7)+3),1,2),{1E+99;7})*{1;-1})+5)/7))</f>
        <v/>
      </c>
      <c r="C314" s="11" t="str">
        <f>IF(ISBLANK(Tableau1[[#This Row],[Matricule]]),"",VLOOKUP(Tableau1[[#This Row],[Matricule]],#REF!,2,FALSE))</f>
        <v/>
      </c>
      <c r="D314" s="11" t="str">
        <f>IF(ISBLANK(Tableau1[[#This Row],[Matricule]]),"",VLOOKUP(Tableau1[[#This Row],[Matricule]],#REF!,3,FALSE))</f>
        <v/>
      </c>
      <c r="E314" s="11" t="str">
        <f>CONCATENATE(Tableau1[[#This Row],[Matricule]],Tableau1[[#This Row],[Date]])</f>
        <v/>
      </c>
      <c r="F314" s="3"/>
      <c r="J314" s="8"/>
      <c r="K314" s="35">
        <f>IF(Tableau1[[#This Row],[Régimes récoltés]]&gt;0,1,0)</f>
        <v>0</v>
      </c>
      <c r="L314" s="15">
        <f>IF(Tableau1[[#This Row],[Régimes récoltés]]&gt;=60,1,0)</f>
        <v>0</v>
      </c>
      <c r="M314" s="15">
        <f>IF(Tableau1[[#This Row],[Régimes récoltés]]&gt;60,Tableau1[[#This Row],[Régimes récoltés]]-60,0)</f>
        <v>0</v>
      </c>
      <c r="N314" s="15" t="str">
        <f>IF(ISBLANK(Tableau1[[#This Row],[Date]]),"",+IF(Tableau1[[#This Row],[Régimes récoltés]]&lt;60,0,1000))</f>
        <v/>
      </c>
      <c r="O314" s="15" t="str">
        <f>IF(ISBLANK(Tableau1[[#This Row],[Date]]),"",IF(Tableau1[[#This Row],[Régimes récoltés]]&gt;60,(Tableau1[[#This Row],[Régimes récoltés]]-60)*40,0))</f>
        <v/>
      </c>
      <c r="P314" s="15" t="str">
        <f t="shared" si="4"/>
        <v/>
      </c>
      <c r="Q314" s="51" t="str">
        <f>IF(Tableau1[[#This Row],[Matricule]]&gt;1,IF(COUNTIF(Tableau1[DateMatricule],Tableau1[[#This Row],[DateMatricule]])&gt;1,"Doublon",""),"")</f>
        <v/>
      </c>
    </row>
    <row r="315" spans="1:17" x14ac:dyDescent="0.25">
      <c r="A315" s="11" t="str">
        <f>IF(Tableau1[[#This Row],[Date]]="","",VLOOKUP(Tableau1[[#This Row],[Semaine]],Listes!$A:$B,2,FALSE))</f>
        <v/>
      </c>
      <c r="B315" s="11" t="str">
        <f>IF(ISBLANK(Tableau1[[#This Row],[Date]]),"",INT((Tableau1[[#This Row],[Date]]-SUM(MOD(DATE(YEAR(Tableau1[[#This Row],[Date]]-MOD(Tableau1[[#This Row],[Date]]-2,7)+3),1,2),{1E+99;7})*{1;-1})+5)/7))</f>
        <v/>
      </c>
      <c r="C315" s="11" t="str">
        <f>IF(ISBLANK(Tableau1[[#This Row],[Matricule]]),"",VLOOKUP(Tableau1[[#This Row],[Matricule]],#REF!,2,FALSE))</f>
        <v/>
      </c>
      <c r="D315" s="11" t="str">
        <f>IF(ISBLANK(Tableau1[[#This Row],[Matricule]]),"",VLOOKUP(Tableau1[[#This Row],[Matricule]],#REF!,3,FALSE))</f>
        <v/>
      </c>
      <c r="E315" s="11" t="str">
        <f>CONCATENATE(Tableau1[[#This Row],[Matricule]],Tableau1[[#This Row],[Date]])</f>
        <v/>
      </c>
      <c r="F315" s="3"/>
      <c r="J315" s="8"/>
      <c r="K315" s="35">
        <f>IF(Tableau1[[#This Row],[Régimes récoltés]]&gt;0,1,0)</f>
        <v>0</v>
      </c>
      <c r="L315" s="15">
        <f>IF(Tableau1[[#This Row],[Régimes récoltés]]&gt;=60,1,0)</f>
        <v>0</v>
      </c>
      <c r="M315" s="15">
        <f>IF(Tableau1[[#This Row],[Régimes récoltés]]&gt;60,Tableau1[[#This Row],[Régimes récoltés]]-60,0)</f>
        <v>0</v>
      </c>
      <c r="N315" s="15" t="str">
        <f>IF(ISBLANK(Tableau1[[#This Row],[Date]]),"",+IF(Tableau1[[#This Row],[Régimes récoltés]]&lt;60,0,1000))</f>
        <v/>
      </c>
      <c r="O315" s="15" t="str">
        <f>IF(ISBLANK(Tableau1[[#This Row],[Date]]),"",IF(Tableau1[[#This Row],[Régimes récoltés]]&gt;60,(Tableau1[[#This Row],[Régimes récoltés]]-60)*40,0))</f>
        <v/>
      </c>
      <c r="P315" s="15" t="str">
        <f t="shared" si="4"/>
        <v/>
      </c>
      <c r="Q315" s="51" t="str">
        <f>IF(Tableau1[[#This Row],[Matricule]]&gt;1,IF(COUNTIF(Tableau1[DateMatricule],Tableau1[[#This Row],[DateMatricule]])&gt;1,"Doublon",""),"")</f>
        <v/>
      </c>
    </row>
    <row r="316" spans="1:17" x14ac:dyDescent="0.25">
      <c r="A316" s="11" t="str">
        <f>IF(Tableau1[[#This Row],[Date]]="","",VLOOKUP(Tableau1[[#This Row],[Semaine]],Listes!$A:$B,2,FALSE))</f>
        <v/>
      </c>
      <c r="B316" s="11" t="str">
        <f>IF(ISBLANK(Tableau1[[#This Row],[Date]]),"",INT((Tableau1[[#This Row],[Date]]-SUM(MOD(DATE(YEAR(Tableau1[[#This Row],[Date]]-MOD(Tableau1[[#This Row],[Date]]-2,7)+3),1,2),{1E+99;7})*{1;-1})+5)/7))</f>
        <v/>
      </c>
      <c r="C316" s="11" t="str">
        <f>IF(ISBLANK(Tableau1[[#This Row],[Matricule]]),"",VLOOKUP(Tableau1[[#This Row],[Matricule]],#REF!,2,FALSE))</f>
        <v/>
      </c>
      <c r="D316" s="11" t="str">
        <f>IF(ISBLANK(Tableau1[[#This Row],[Matricule]]),"",VLOOKUP(Tableau1[[#This Row],[Matricule]],#REF!,3,FALSE))</f>
        <v/>
      </c>
      <c r="E316" s="11" t="str">
        <f>CONCATENATE(Tableau1[[#This Row],[Matricule]],Tableau1[[#This Row],[Date]])</f>
        <v/>
      </c>
      <c r="F316" s="3"/>
      <c r="J316" s="8"/>
      <c r="K316" s="35">
        <f>IF(Tableau1[[#This Row],[Régimes récoltés]]&gt;0,1,0)</f>
        <v>0</v>
      </c>
      <c r="L316" s="15">
        <f>IF(Tableau1[[#This Row],[Régimes récoltés]]&gt;=60,1,0)</f>
        <v>0</v>
      </c>
      <c r="M316" s="15">
        <f>IF(Tableau1[[#This Row],[Régimes récoltés]]&gt;60,Tableau1[[#This Row],[Régimes récoltés]]-60,0)</f>
        <v>0</v>
      </c>
      <c r="N316" s="15" t="str">
        <f>IF(ISBLANK(Tableau1[[#This Row],[Date]]),"",+IF(Tableau1[[#This Row],[Régimes récoltés]]&lt;60,0,1000))</f>
        <v/>
      </c>
      <c r="O316" s="15" t="str">
        <f>IF(ISBLANK(Tableau1[[#This Row],[Date]]),"",IF(Tableau1[[#This Row],[Régimes récoltés]]&gt;60,(Tableau1[[#This Row],[Régimes récoltés]]-60)*40,0))</f>
        <v/>
      </c>
      <c r="P316" s="15" t="str">
        <f t="shared" si="4"/>
        <v/>
      </c>
      <c r="Q316" s="51" t="str">
        <f>IF(Tableau1[[#This Row],[Matricule]]&gt;1,IF(COUNTIF(Tableau1[DateMatricule],Tableau1[[#This Row],[DateMatricule]])&gt;1,"Doublon",""),"")</f>
        <v/>
      </c>
    </row>
    <row r="317" spans="1:17" x14ac:dyDescent="0.25">
      <c r="A317" s="11" t="str">
        <f>IF(Tableau1[[#This Row],[Date]]="","",VLOOKUP(Tableau1[[#This Row],[Semaine]],Listes!$A:$B,2,FALSE))</f>
        <v/>
      </c>
      <c r="B317" s="11" t="str">
        <f>IF(ISBLANK(Tableau1[[#This Row],[Date]]),"",INT((Tableau1[[#This Row],[Date]]-SUM(MOD(DATE(YEAR(Tableau1[[#This Row],[Date]]-MOD(Tableau1[[#This Row],[Date]]-2,7)+3),1,2),{1E+99;7})*{1;-1})+5)/7))</f>
        <v/>
      </c>
      <c r="C317" s="11" t="str">
        <f>IF(ISBLANK(Tableau1[[#This Row],[Matricule]]),"",VLOOKUP(Tableau1[[#This Row],[Matricule]],#REF!,2,FALSE))</f>
        <v/>
      </c>
      <c r="D317" s="11" t="str">
        <f>IF(ISBLANK(Tableau1[[#This Row],[Matricule]]),"",VLOOKUP(Tableau1[[#This Row],[Matricule]],#REF!,3,FALSE))</f>
        <v/>
      </c>
      <c r="E317" s="11" t="str">
        <f>CONCATENATE(Tableau1[[#This Row],[Matricule]],Tableau1[[#This Row],[Date]])</f>
        <v/>
      </c>
      <c r="F317" s="3"/>
      <c r="J317" s="8"/>
      <c r="K317" s="35">
        <f>IF(Tableau1[[#This Row],[Régimes récoltés]]&gt;0,1,0)</f>
        <v>0</v>
      </c>
      <c r="L317" s="15">
        <f>IF(Tableau1[[#This Row],[Régimes récoltés]]&gt;=60,1,0)</f>
        <v>0</v>
      </c>
      <c r="M317" s="15">
        <f>IF(Tableau1[[#This Row],[Régimes récoltés]]&gt;60,Tableau1[[#This Row],[Régimes récoltés]]-60,0)</f>
        <v>0</v>
      </c>
      <c r="N317" s="15" t="str">
        <f>IF(ISBLANK(Tableau1[[#This Row],[Date]]),"",+IF(Tableau1[[#This Row],[Régimes récoltés]]&lt;60,0,1000))</f>
        <v/>
      </c>
      <c r="O317" s="15" t="str">
        <f>IF(ISBLANK(Tableau1[[#This Row],[Date]]),"",IF(Tableau1[[#This Row],[Régimes récoltés]]&gt;60,(Tableau1[[#This Row],[Régimes récoltés]]-60)*40,0))</f>
        <v/>
      </c>
      <c r="P317" s="15" t="str">
        <f t="shared" si="4"/>
        <v/>
      </c>
      <c r="Q317" s="51" t="str">
        <f>IF(Tableau1[[#This Row],[Matricule]]&gt;1,IF(COUNTIF(Tableau1[DateMatricule],Tableau1[[#This Row],[DateMatricule]])&gt;1,"Doublon",""),"")</f>
        <v/>
      </c>
    </row>
    <row r="318" spans="1:17" x14ac:dyDescent="0.25">
      <c r="A318" s="11" t="str">
        <f>IF(Tableau1[[#This Row],[Date]]="","",VLOOKUP(Tableau1[[#This Row],[Semaine]],Listes!$A:$B,2,FALSE))</f>
        <v/>
      </c>
      <c r="B318" s="11" t="str">
        <f>IF(ISBLANK(Tableau1[[#This Row],[Date]]),"",INT((Tableau1[[#This Row],[Date]]-SUM(MOD(DATE(YEAR(Tableau1[[#This Row],[Date]]-MOD(Tableau1[[#This Row],[Date]]-2,7)+3),1,2),{1E+99;7})*{1;-1})+5)/7))</f>
        <v/>
      </c>
      <c r="C318" s="11" t="str">
        <f>IF(ISBLANK(Tableau1[[#This Row],[Matricule]]),"",VLOOKUP(Tableau1[[#This Row],[Matricule]],#REF!,2,FALSE))</f>
        <v/>
      </c>
      <c r="D318" s="11" t="str">
        <f>IF(ISBLANK(Tableau1[[#This Row],[Matricule]]),"",VLOOKUP(Tableau1[[#This Row],[Matricule]],#REF!,3,FALSE))</f>
        <v/>
      </c>
      <c r="E318" s="11" t="str">
        <f>CONCATENATE(Tableau1[[#This Row],[Matricule]],Tableau1[[#This Row],[Date]])</f>
        <v/>
      </c>
      <c r="F318" s="3"/>
      <c r="J318" s="8"/>
      <c r="K318" s="35">
        <f>IF(Tableau1[[#This Row],[Régimes récoltés]]&gt;0,1,0)</f>
        <v>0</v>
      </c>
      <c r="L318" s="15">
        <f>IF(Tableau1[[#This Row],[Régimes récoltés]]&gt;=60,1,0)</f>
        <v>0</v>
      </c>
      <c r="M318" s="15">
        <f>IF(Tableau1[[#This Row],[Régimes récoltés]]&gt;60,Tableau1[[#This Row],[Régimes récoltés]]-60,0)</f>
        <v>0</v>
      </c>
      <c r="N318" s="15" t="str">
        <f>IF(ISBLANK(Tableau1[[#This Row],[Date]]),"",+IF(Tableau1[[#This Row],[Régimes récoltés]]&lt;60,0,1000))</f>
        <v/>
      </c>
      <c r="O318" s="15" t="str">
        <f>IF(ISBLANK(Tableau1[[#This Row],[Date]]),"",IF(Tableau1[[#This Row],[Régimes récoltés]]&gt;60,(Tableau1[[#This Row],[Régimes récoltés]]-60)*40,0))</f>
        <v/>
      </c>
      <c r="P318" s="15" t="str">
        <f t="shared" si="4"/>
        <v/>
      </c>
      <c r="Q318" s="51" t="str">
        <f>IF(Tableau1[[#This Row],[Matricule]]&gt;1,IF(COUNTIF(Tableau1[DateMatricule],Tableau1[[#This Row],[DateMatricule]])&gt;1,"Doublon",""),"")</f>
        <v/>
      </c>
    </row>
    <row r="319" spans="1:17" x14ac:dyDescent="0.25">
      <c r="A319" s="11" t="str">
        <f>IF(Tableau1[[#This Row],[Date]]="","",VLOOKUP(Tableau1[[#This Row],[Semaine]],Listes!$A:$B,2,FALSE))</f>
        <v/>
      </c>
      <c r="B319" s="11" t="str">
        <f>IF(ISBLANK(Tableau1[[#This Row],[Date]]),"",INT((Tableau1[[#This Row],[Date]]-SUM(MOD(DATE(YEAR(Tableau1[[#This Row],[Date]]-MOD(Tableau1[[#This Row],[Date]]-2,7)+3),1,2),{1E+99;7})*{1;-1})+5)/7))</f>
        <v/>
      </c>
      <c r="C319" s="11" t="str">
        <f>IF(ISBLANK(Tableau1[[#This Row],[Matricule]]),"",VLOOKUP(Tableau1[[#This Row],[Matricule]],#REF!,2,FALSE))</f>
        <v/>
      </c>
      <c r="D319" s="11" t="str">
        <f>IF(ISBLANK(Tableau1[[#This Row],[Matricule]]),"",VLOOKUP(Tableau1[[#This Row],[Matricule]],#REF!,3,FALSE))</f>
        <v/>
      </c>
      <c r="E319" s="11" t="str">
        <f>CONCATENATE(Tableau1[[#This Row],[Matricule]],Tableau1[[#This Row],[Date]])</f>
        <v/>
      </c>
      <c r="F319" s="3"/>
      <c r="J319" s="8"/>
      <c r="K319" s="35">
        <f>IF(Tableau1[[#This Row],[Régimes récoltés]]&gt;0,1,0)</f>
        <v>0</v>
      </c>
      <c r="L319" s="15">
        <f>IF(Tableau1[[#This Row],[Régimes récoltés]]&gt;=60,1,0)</f>
        <v>0</v>
      </c>
      <c r="M319" s="15">
        <f>IF(Tableau1[[#This Row],[Régimes récoltés]]&gt;60,Tableau1[[#This Row],[Régimes récoltés]]-60,0)</f>
        <v>0</v>
      </c>
      <c r="N319" s="15" t="str">
        <f>IF(ISBLANK(Tableau1[[#This Row],[Date]]),"",+IF(Tableau1[[#This Row],[Régimes récoltés]]&lt;60,0,1000))</f>
        <v/>
      </c>
      <c r="O319" s="15" t="str">
        <f>IF(ISBLANK(Tableau1[[#This Row],[Date]]),"",IF(Tableau1[[#This Row],[Régimes récoltés]]&gt;60,(Tableau1[[#This Row],[Régimes récoltés]]-60)*40,0))</f>
        <v/>
      </c>
      <c r="P319" s="15" t="str">
        <f t="shared" si="4"/>
        <v/>
      </c>
      <c r="Q319" s="51" t="str">
        <f>IF(Tableau1[[#This Row],[Matricule]]&gt;1,IF(COUNTIF(Tableau1[DateMatricule],Tableau1[[#This Row],[DateMatricule]])&gt;1,"Doublon",""),"")</f>
        <v/>
      </c>
    </row>
    <row r="320" spans="1:17" x14ac:dyDescent="0.25">
      <c r="A320" s="11" t="str">
        <f>IF(Tableau1[[#This Row],[Date]]="","",VLOOKUP(Tableau1[[#This Row],[Semaine]],Listes!$A:$B,2,FALSE))</f>
        <v/>
      </c>
      <c r="B320" s="11" t="str">
        <f>IF(ISBLANK(Tableau1[[#This Row],[Date]]),"",INT((Tableau1[[#This Row],[Date]]-SUM(MOD(DATE(YEAR(Tableau1[[#This Row],[Date]]-MOD(Tableau1[[#This Row],[Date]]-2,7)+3),1,2),{1E+99;7})*{1;-1})+5)/7))</f>
        <v/>
      </c>
      <c r="C320" s="11" t="str">
        <f>IF(ISBLANK(Tableau1[[#This Row],[Matricule]]),"",VLOOKUP(Tableau1[[#This Row],[Matricule]],#REF!,2,FALSE))</f>
        <v/>
      </c>
      <c r="D320" s="11" t="str">
        <f>IF(ISBLANK(Tableau1[[#This Row],[Matricule]]),"",VLOOKUP(Tableau1[[#This Row],[Matricule]],#REF!,3,FALSE))</f>
        <v/>
      </c>
      <c r="E320" s="11" t="str">
        <f>CONCATENATE(Tableau1[[#This Row],[Matricule]],Tableau1[[#This Row],[Date]])</f>
        <v/>
      </c>
      <c r="F320" s="3"/>
      <c r="J320" s="8"/>
      <c r="K320" s="35">
        <f>IF(Tableau1[[#This Row],[Régimes récoltés]]&gt;0,1,0)</f>
        <v>0</v>
      </c>
      <c r="L320" s="15">
        <f>IF(Tableau1[[#This Row],[Régimes récoltés]]&gt;=60,1,0)</f>
        <v>0</v>
      </c>
      <c r="M320" s="15">
        <f>IF(Tableau1[[#This Row],[Régimes récoltés]]&gt;60,Tableau1[[#This Row],[Régimes récoltés]]-60,0)</f>
        <v>0</v>
      </c>
      <c r="N320" s="15" t="str">
        <f>IF(ISBLANK(Tableau1[[#This Row],[Date]]),"",+IF(Tableau1[[#This Row],[Régimes récoltés]]&lt;60,0,1000))</f>
        <v/>
      </c>
      <c r="O320" s="15" t="str">
        <f>IF(ISBLANK(Tableau1[[#This Row],[Date]]),"",IF(Tableau1[[#This Row],[Régimes récoltés]]&gt;60,(Tableau1[[#This Row],[Régimes récoltés]]-60)*40,0))</f>
        <v/>
      </c>
      <c r="P320" s="15" t="str">
        <f t="shared" si="4"/>
        <v/>
      </c>
      <c r="Q320" s="51" t="str">
        <f>IF(Tableau1[[#This Row],[Matricule]]&gt;1,IF(COUNTIF(Tableau1[DateMatricule],Tableau1[[#This Row],[DateMatricule]])&gt;1,"Doublon",""),"")</f>
        <v/>
      </c>
    </row>
    <row r="321" spans="1:17" x14ac:dyDescent="0.25">
      <c r="A321" s="11" t="str">
        <f>IF(Tableau1[[#This Row],[Date]]="","",VLOOKUP(Tableau1[[#This Row],[Semaine]],Listes!$A:$B,2,FALSE))</f>
        <v/>
      </c>
      <c r="B321" s="11" t="str">
        <f>IF(ISBLANK(Tableau1[[#This Row],[Date]]),"",INT((Tableau1[[#This Row],[Date]]-SUM(MOD(DATE(YEAR(Tableau1[[#This Row],[Date]]-MOD(Tableau1[[#This Row],[Date]]-2,7)+3),1,2),{1E+99;7})*{1;-1})+5)/7))</f>
        <v/>
      </c>
      <c r="C321" s="11" t="str">
        <f>IF(ISBLANK(Tableau1[[#This Row],[Matricule]]),"",VLOOKUP(Tableau1[[#This Row],[Matricule]],#REF!,2,FALSE))</f>
        <v/>
      </c>
      <c r="D321" s="11" t="str">
        <f>IF(ISBLANK(Tableau1[[#This Row],[Matricule]]),"",VLOOKUP(Tableau1[[#This Row],[Matricule]],#REF!,3,FALSE))</f>
        <v/>
      </c>
      <c r="E321" s="11" t="str">
        <f>CONCATENATE(Tableau1[[#This Row],[Matricule]],Tableau1[[#This Row],[Date]])</f>
        <v/>
      </c>
      <c r="F321" s="3"/>
      <c r="J321" s="8"/>
      <c r="K321" s="35">
        <f>IF(Tableau1[[#This Row],[Régimes récoltés]]&gt;0,1,0)</f>
        <v>0</v>
      </c>
      <c r="L321" s="15">
        <f>IF(Tableau1[[#This Row],[Régimes récoltés]]&gt;=60,1,0)</f>
        <v>0</v>
      </c>
      <c r="M321" s="15">
        <f>IF(Tableau1[[#This Row],[Régimes récoltés]]&gt;60,Tableau1[[#This Row],[Régimes récoltés]]-60,0)</f>
        <v>0</v>
      </c>
      <c r="N321" s="15" t="str">
        <f>IF(ISBLANK(Tableau1[[#This Row],[Date]]),"",+IF(Tableau1[[#This Row],[Régimes récoltés]]&lt;60,0,1000))</f>
        <v/>
      </c>
      <c r="O321" s="15" t="str">
        <f>IF(ISBLANK(Tableau1[[#This Row],[Date]]),"",IF(Tableau1[[#This Row],[Régimes récoltés]]&gt;60,(Tableau1[[#This Row],[Régimes récoltés]]-60)*40,0))</f>
        <v/>
      </c>
      <c r="P321" s="15" t="str">
        <f t="shared" si="4"/>
        <v/>
      </c>
      <c r="Q321" s="51" t="str">
        <f>IF(Tableau1[[#This Row],[Matricule]]&gt;1,IF(COUNTIF(Tableau1[DateMatricule],Tableau1[[#This Row],[DateMatricule]])&gt;1,"Doublon",""),"")</f>
        <v/>
      </c>
    </row>
    <row r="322" spans="1:17" x14ac:dyDescent="0.25">
      <c r="A322" s="11" t="str">
        <f>IF(Tableau1[[#This Row],[Date]]="","",VLOOKUP(Tableau1[[#This Row],[Semaine]],Listes!$A:$B,2,FALSE))</f>
        <v/>
      </c>
      <c r="B322" s="11" t="str">
        <f>IF(ISBLANK(Tableau1[[#This Row],[Date]]),"",INT((Tableau1[[#This Row],[Date]]-SUM(MOD(DATE(YEAR(Tableau1[[#This Row],[Date]]-MOD(Tableau1[[#This Row],[Date]]-2,7)+3),1,2),{1E+99;7})*{1;-1})+5)/7))</f>
        <v/>
      </c>
      <c r="C322" s="11" t="str">
        <f>IF(ISBLANK(Tableau1[[#This Row],[Matricule]]),"",VLOOKUP(Tableau1[[#This Row],[Matricule]],#REF!,2,FALSE))</f>
        <v/>
      </c>
      <c r="D322" s="11" t="str">
        <f>IF(ISBLANK(Tableau1[[#This Row],[Matricule]]),"",VLOOKUP(Tableau1[[#This Row],[Matricule]],#REF!,3,FALSE))</f>
        <v/>
      </c>
      <c r="E322" s="11" t="str">
        <f>CONCATENATE(Tableau1[[#This Row],[Matricule]],Tableau1[[#This Row],[Date]])</f>
        <v/>
      </c>
      <c r="F322" s="3"/>
      <c r="J322" s="8"/>
      <c r="K322" s="35">
        <f>IF(Tableau1[[#This Row],[Régimes récoltés]]&gt;0,1,0)</f>
        <v>0</v>
      </c>
      <c r="L322" s="15">
        <f>IF(Tableau1[[#This Row],[Régimes récoltés]]&gt;=60,1,0)</f>
        <v>0</v>
      </c>
      <c r="M322" s="15">
        <f>IF(Tableau1[[#This Row],[Régimes récoltés]]&gt;60,Tableau1[[#This Row],[Régimes récoltés]]-60,0)</f>
        <v>0</v>
      </c>
      <c r="N322" s="15" t="str">
        <f>IF(ISBLANK(Tableau1[[#This Row],[Date]]),"",+IF(Tableau1[[#This Row],[Régimes récoltés]]&lt;60,0,1000))</f>
        <v/>
      </c>
      <c r="O322" s="15" t="str">
        <f>IF(ISBLANK(Tableau1[[#This Row],[Date]]),"",IF(Tableau1[[#This Row],[Régimes récoltés]]&gt;60,(Tableau1[[#This Row],[Régimes récoltés]]-60)*40,0))</f>
        <v/>
      </c>
      <c r="P322" s="15" t="str">
        <f t="shared" si="4"/>
        <v/>
      </c>
      <c r="Q322" s="51" t="str">
        <f>IF(Tableau1[[#This Row],[Matricule]]&gt;1,IF(COUNTIF(Tableau1[DateMatricule],Tableau1[[#This Row],[DateMatricule]])&gt;1,"Doublon",""),"")</f>
        <v/>
      </c>
    </row>
    <row r="323" spans="1:17" x14ac:dyDescent="0.25">
      <c r="A323" s="11" t="str">
        <f>IF(Tableau1[[#This Row],[Date]]="","",VLOOKUP(Tableau1[[#This Row],[Semaine]],Listes!$A:$B,2,FALSE))</f>
        <v/>
      </c>
      <c r="B323" s="11" t="str">
        <f>IF(ISBLANK(Tableau1[[#This Row],[Date]]),"",INT((Tableau1[[#This Row],[Date]]-SUM(MOD(DATE(YEAR(Tableau1[[#This Row],[Date]]-MOD(Tableau1[[#This Row],[Date]]-2,7)+3),1,2),{1E+99;7})*{1;-1})+5)/7))</f>
        <v/>
      </c>
      <c r="C323" s="11" t="str">
        <f>IF(ISBLANK(Tableau1[[#This Row],[Matricule]]),"",VLOOKUP(Tableau1[[#This Row],[Matricule]],#REF!,2,FALSE))</f>
        <v/>
      </c>
      <c r="D323" s="11" t="str">
        <f>IF(ISBLANK(Tableau1[[#This Row],[Matricule]]),"",VLOOKUP(Tableau1[[#This Row],[Matricule]],#REF!,3,FALSE))</f>
        <v/>
      </c>
      <c r="E323" s="11" t="str">
        <f>CONCATENATE(Tableau1[[#This Row],[Matricule]],Tableau1[[#This Row],[Date]])</f>
        <v/>
      </c>
      <c r="F323" s="3"/>
      <c r="J323" s="8"/>
      <c r="K323" s="35">
        <f>IF(Tableau1[[#This Row],[Régimes récoltés]]&gt;0,1,0)</f>
        <v>0</v>
      </c>
      <c r="L323" s="15">
        <f>IF(Tableau1[[#This Row],[Régimes récoltés]]&gt;=60,1,0)</f>
        <v>0</v>
      </c>
      <c r="M323" s="15">
        <f>IF(Tableau1[[#This Row],[Régimes récoltés]]&gt;60,Tableau1[[#This Row],[Régimes récoltés]]-60,0)</f>
        <v>0</v>
      </c>
      <c r="N323" s="15" t="str">
        <f>IF(ISBLANK(Tableau1[[#This Row],[Date]]),"",+IF(Tableau1[[#This Row],[Régimes récoltés]]&lt;60,0,1000))</f>
        <v/>
      </c>
      <c r="O323" s="15" t="str">
        <f>IF(ISBLANK(Tableau1[[#This Row],[Date]]),"",IF(Tableau1[[#This Row],[Régimes récoltés]]&gt;60,(Tableau1[[#This Row],[Régimes récoltés]]-60)*40,0))</f>
        <v/>
      </c>
      <c r="P323" s="15" t="str">
        <f t="shared" ref="P323:P386" si="5">IF(ISERROR(N323+O323),"",N323+O323)</f>
        <v/>
      </c>
      <c r="Q323" s="51" t="str">
        <f>IF(Tableau1[[#This Row],[Matricule]]&gt;1,IF(COUNTIF(Tableau1[DateMatricule],Tableau1[[#This Row],[DateMatricule]])&gt;1,"Doublon",""),"")</f>
        <v/>
      </c>
    </row>
    <row r="324" spans="1:17" x14ac:dyDescent="0.25">
      <c r="A324" s="11" t="str">
        <f>IF(Tableau1[[#This Row],[Date]]="","",VLOOKUP(Tableau1[[#This Row],[Semaine]],Listes!$A:$B,2,FALSE))</f>
        <v/>
      </c>
      <c r="B324" s="11" t="str">
        <f>IF(ISBLANK(Tableau1[[#This Row],[Date]]),"",INT((Tableau1[[#This Row],[Date]]-SUM(MOD(DATE(YEAR(Tableau1[[#This Row],[Date]]-MOD(Tableau1[[#This Row],[Date]]-2,7)+3),1,2),{1E+99;7})*{1;-1})+5)/7))</f>
        <v/>
      </c>
      <c r="C324" s="11" t="str">
        <f>IF(ISBLANK(Tableau1[[#This Row],[Matricule]]),"",VLOOKUP(Tableau1[[#This Row],[Matricule]],#REF!,2,FALSE))</f>
        <v/>
      </c>
      <c r="D324" s="11" t="str">
        <f>IF(ISBLANK(Tableau1[[#This Row],[Matricule]]),"",VLOOKUP(Tableau1[[#This Row],[Matricule]],#REF!,3,FALSE))</f>
        <v/>
      </c>
      <c r="E324" s="11" t="str">
        <f>CONCATENATE(Tableau1[[#This Row],[Matricule]],Tableau1[[#This Row],[Date]])</f>
        <v/>
      </c>
      <c r="F324" s="3"/>
      <c r="J324" s="8"/>
      <c r="K324" s="35">
        <f>IF(Tableau1[[#This Row],[Régimes récoltés]]&gt;0,1,0)</f>
        <v>0</v>
      </c>
      <c r="L324" s="15">
        <f>IF(Tableau1[[#This Row],[Régimes récoltés]]&gt;=60,1,0)</f>
        <v>0</v>
      </c>
      <c r="M324" s="15">
        <f>IF(Tableau1[[#This Row],[Régimes récoltés]]&gt;60,Tableau1[[#This Row],[Régimes récoltés]]-60,0)</f>
        <v>0</v>
      </c>
      <c r="N324" s="15" t="str">
        <f>IF(ISBLANK(Tableau1[[#This Row],[Date]]),"",+IF(Tableau1[[#This Row],[Régimes récoltés]]&lt;60,0,1000))</f>
        <v/>
      </c>
      <c r="O324" s="15" t="str">
        <f>IF(ISBLANK(Tableau1[[#This Row],[Date]]),"",IF(Tableau1[[#This Row],[Régimes récoltés]]&gt;60,(Tableau1[[#This Row],[Régimes récoltés]]-60)*40,0))</f>
        <v/>
      </c>
      <c r="P324" s="15" t="str">
        <f t="shared" si="5"/>
        <v/>
      </c>
      <c r="Q324" s="51" t="str">
        <f>IF(Tableau1[[#This Row],[Matricule]]&gt;1,IF(COUNTIF(Tableau1[DateMatricule],Tableau1[[#This Row],[DateMatricule]])&gt;1,"Doublon",""),"")</f>
        <v/>
      </c>
    </row>
    <row r="325" spans="1:17" x14ac:dyDescent="0.25">
      <c r="A325" s="11" t="str">
        <f>IF(Tableau1[[#This Row],[Date]]="","",VLOOKUP(Tableau1[[#This Row],[Semaine]],Listes!$A:$B,2,FALSE))</f>
        <v/>
      </c>
      <c r="B325" s="11" t="str">
        <f>IF(ISBLANK(Tableau1[[#This Row],[Date]]),"",INT((Tableau1[[#This Row],[Date]]-SUM(MOD(DATE(YEAR(Tableau1[[#This Row],[Date]]-MOD(Tableau1[[#This Row],[Date]]-2,7)+3),1,2),{1E+99;7})*{1;-1})+5)/7))</f>
        <v/>
      </c>
      <c r="C325" s="11" t="str">
        <f>IF(ISBLANK(Tableau1[[#This Row],[Matricule]]),"",VLOOKUP(Tableau1[[#This Row],[Matricule]],#REF!,2,FALSE))</f>
        <v/>
      </c>
      <c r="D325" s="11" t="str">
        <f>IF(ISBLANK(Tableau1[[#This Row],[Matricule]]),"",VLOOKUP(Tableau1[[#This Row],[Matricule]],#REF!,3,FALSE))</f>
        <v/>
      </c>
      <c r="E325" s="11" t="str">
        <f>CONCATENATE(Tableau1[[#This Row],[Matricule]],Tableau1[[#This Row],[Date]])</f>
        <v/>
      </c>
      <c r="F325" s="3"/>
      <c r="J325" s="8"/>
      <c r="K325" s="35">
        <f>IF(Tableau1[[#This Row],[Régimes récoltés]]&gt;0,1,0)</f>
        <v>0</v>
      </c>
      <c r="L325" s="15">
        <f>IF(Tableau1[[#This Row],[Régimes récoltés]]&gt;=60,1,0)</f>
        <v>0</v>
      </c>
      <c r="M325" s="15">
        <f>IF(Tableau1[[#This Row],[Régimes récoltés]]&gt;60,Tableau1[[#This Row],[Régimes récoltés]]-60,0)</f>
        <v>0</v>
      </c>
      <c r="N325" s="15" t="str">
        <f>IF(ISBLANK(Tableau1[[#This Row],[Date]]),"",+IF(Tableau1[[#This Row],[Régimes récoltés]]&lt;60,0,1000))</f>
        <v/>
      </c>
      <c r="O325" s="15" t="str">
        <f>IF(ISBLANK(Tableau1[[#This Row],[Date]]),"",IF(Tableau1[[#This Row],[Régimes récoltés]]&gt;60,(Tableau1[[#This Row],[Régimes récoltés]]-60)*40,0))</f>
        <v/>
      </c>
      <c r="P325" s="15" t="str">
        <f t="shared" si="5"/>
        <v/>
      </c>
      <c r="Q325" s="51" t="str">
        <f>IF(Tableau1[[#This Row],[Matricule]]&gt;1,IF(COUNTIF(Tableau1[DateMatricule],Tableau1[[#This Row],[DateMatricule]])&gt;1,"Doublon",""),"")</f>
        <v/>
      </c>
    </row>
    <row r="326" spans="1:17" x14ac:dyDescent="0.25">
      <c r="A326" s="11" t="str">
        <f>IF(Tableau1[[#This Row],[Date]]="","",VLOOKUP(Tableau1[[#This Row],[Semaine]],Listes!$A:$B,2,FALSE))</f>
        <v/>
      </c>
      <c r="B326" s="11" t="str">
        <f>IF(ISBLANK(Tableau1[[#This Row],[Date]]),"",INT((Tableau1[[#This Row],[Date]]-SUM(MOD(DATE(YEAR(Tableau1[[#This Row],[Date]]-MOD(Tableau1[[#This Row],[Date]]-2,7)+3),1,2),{1E+99;7})*{1;-1})+5)/7))</f>
        <v/>
      </c>
      <c r="C326" s="11" t="str">
        <f>IF(ISBLANK(Tableau1[[#This Row],[Matricule]]),"",VLOOKUP(Tableau1[[#This Row],[Matricule]],#REF!,2,FALSE))</f>
        <v/>
      </c>
      <c r="D326" s="11" t="str">
        <f>IF(ISBLANK(Tableau1[[#This Row],[Matricule]]),"",VLOOKUP(Tableau1[[#This Row],[Matricule]],#REF!,3,FALSE))</f>
        <v/>
      </c>
      <c r="E326" s="11" t="str">
        <f>CONCATENATE(Tableau1[[#This Row],[Matricule]],Tableau1[[#This Row],[Date]])</f>
        <v/>
      </c>
      <c r="F326" s="3"/>
      <c r="J326" s="8"/>
      <c r="K326" s="35">
        <f>IF(Tableau1[[#This Row],[Régimes récoltés]]&gt;0,1,0)</f>
        <v>0</v>
      </c>
      <c r="L326" s="15">
        <f>IF(Tableau1[[#This Row],[Régimes récoltés]]&gt;=60,1,0)</f>
        <v>0</v>
      </c>
      <c r="M326" s="15">
        <f>IF(Tableau1[[#This Row],[Régimes récoltés]]&gt;60,Tableau1[[#This Row],[Régimes récoltés]]-60,0)</f>
        <v>0</v>
      </c>
      <c r="N326" s="15" t="str">
        <f>IF(ISBLANK(Tableau1[[#This Row],[Date]]),"",+IF(Tableau1[[#This Row],[Régimes récoltés]]&lt;60,0,1000))</f>
        <v/>
      </c>
      <c r="O326" s="15" t="str">
        <f>IF(ISBLANK(Tableau1[[#This Row],[Date]]),"",IF(Tableau1[[#This Row],[Régimes récoltés]]&gt;60,(Tableau1[[#This Row],[Régimes récoltés]]-60)*40,0))</f>
        <v/>
      </c>
      <c r="P326" s="15" t="str">
        <f t="shared" si="5"/>
        <v/>
      </c>
      <c r="Q326" s="51" t="str">
        <f>IF(Tableau1[[#This Row],[Matricule]]&gt;1,IF(COUNTIF(Tableau1[DateMatricule],Tableau1[[#This Row],[DateMatricule]])&gt;1,"Doublon",""),"")</f>
        <v/>
      </c>
    </row>
    <row r="327" spans="1:17" x14ac:dyDescent="0.25">
      <c r="A327" s="11" t="str">
        <f>IF(Tableau1[[#This Row],[Date]]="","",VLOOKUP(Tableau1[[#This Row],[Semaine]],Listes!$A:$B,2,FALSE))</f>
        <v/>
      </c>
      <c r="B327" s="11" t="str">
        <f>IF(ISBLANK(Tableau1[[#This Row],[Date]]),"",INT((Tableau1[[#This Row],[Date]]-SUM(MOD(DATE(YEAR(Tableau1[[#This Row],[Date]]-MOD(Tableau1[[#This Row],[Date]]-2,7)+3),1,2),{1E+99;7})*{1;-1})+5)/7))</f>
        <v/>
      </c>
      <c r="C327" s="11" t="str">
        <f>IF(ISBLANK(Tableau1[[#This Row],[Matricule]]),"",VLOOKUP(Tableau1[[#This Row],[Matricule]],#REF!,2,FALSE))</f>
        <v/>
      </c>
      <c r="D327" s="11" t="str">
        <f>IF(ISBLANK(Tableau1[[#This Row],[Matricule]]),"",VLOOKUP(Tableau1[[#This Row],[Matricule]],#REF!,3,FALSE))</f>
        <v/>
      </c>
      <c r="E327" s="11" t="str">
        <f>CONCATENATE(Tableau1[[#This Row],[Matricule]],Tableau1[[#This Row],[Date]])</f>
        <v/>
      </c>
      <c r="F327" s="3"/>
      <c r="J327" s="8"/>
      <c r="K327" s="35">
        <f>IF(Tableau1[[#This Row],[Régimes récoltés]]&gt;0,1,0)</f>
        <v>0</v>
      </c>
      <c r="L327" s="15">
        <f>IF(Tableau1[[#This Row],[Régimes récoltés]]&gt;=60,1,0)</f>
        <v>0</v>
      </c>
      <c r="M327" s="15">
        <f>IF(Tableau1[[#This Row],[Régimes récoltés]]&gt;60,Tableau1[[#This Row],[Régimes récoltés]]-60,0)</f>
        <v>0</v>
      </c>
      <c r="N327" s="15" t="str">
        <f>IF(ISBLANK(Tableau1[[#This Row],[Date]]),"",+IF(Tableau1[[#This Row],[Régimes récoltés]]&lt;60,0,1000))</f>
        <v/>
      </c>
      <c r="O327" s="15" t="str">
        <f>IF(ISBLANK(Tableau1[[#This Row],[Date]]),"",IF(Tableau1[[#This Row],[Régimes récoltés]]&gt;60,(Tableau1[[#This Row],[Régimes récoltés]]-60)*40,0))</f>
        <v/>
      </c>
      <c r="P327" s="15" t="str">
        <f t="shared" si="5"/>
        <v/>
      </c>
      <c r="Q327" s="51" t="str">
        <f>IF(Tableau1[[#This Row],[Matricule]]&gt;1,IF(COUNTIF(Tableau1[DateMatricule],Tableau1[[#This Row],[DateMatricule]])&gt;1,"Doublon",""),"")</f>
        <v/>
      </c>
    </row>
    <row r="328" spans="1:17" x14ac:dyDescent="0.25">
      <c r="A328" s="11" t="str">
        <f>IF(Tableau1[[#This Row],[Date]]="","",VLOOKUP(Tableau1[[#This Row],[Semaine]],Listes!$A:$B,2,FALSE))</f>
        <v/>
      </c>
      <c r="B328" s="11" t="str">
        <f>IF(ISBLANK(Tableau1[[#This Row],[Date]]),"",INT((Tableau1[[#This Row],[Date]]-SUM(MOD(DATE(YEAR(Tableau1[[#This Row],[Date]]-MOD(Tableau1[[#This Row],[Date]]-2,7)+3),1,2),{1E+99;7})*{1;-1})+5)/7))</f>
        <v/>
      </c>
      <c r="C328" s="11" t="str">
        <f>IF(ISBLANK(Tableau1[[#This Row],[Matricule]]),"",VLOOKUP(Tableau1[[#This Row],[Matricule]],#REF!,2,FALSE))</f>
        <v/>
      </c>
      <c r="D328" s="11" t="str">
        <f>IF(ISBLANK(Tableau1[[#This Row],[Matricule]]),"",VLOOKUP(Tableau1[[#This Row],[Matricule]],#REF!,3,FALSE))</f>
        <v/>
      </c>
      <c r="E328" s="11" t="str">
        <f>CONCATENATE(Tableau1[[#This Row],[Matricule]],Tableau1[[#This Row],[Date]])</f>
        <v/>
      </c>
      <c r="F328" s="3"/>
      <c r="J328" s="8"/>
      <c r="K328" s="35">
        <f>IF(Tableau1[[#This Row],[Régimes récoltés]]&gt;0,1,0)</f>
        <v>0</v>
      </c>
      <c r="L328" s="15">
        <f>IF(Tableau1[[#This Row],[Régimes récoltés]]&gt;=60,1,0)</f>
        <v>0</v>
      </c>
      <c r="M328" s="15">
        <f>IF(Tableau1[[#This Row],[Régimes récoltés]]&gt;60,Tableau1[[#This Row],[Régimes récoltés]]-60,0)</f>
        <v>0</v>
      </c>
      <c r="N328" s="15" t="str">
        <f>IF(ISBLANK(Tableau1[[#This Row],[Date]]),"",+IF(Tableau1[[#This Row],[Régimes récoltés]]&lt;60,0,1000))</f>
        <v/>
      </c>
      <c r="O328" s="15" t="str">
        <f>IF(ISBLANK(Tableau1[[#This Row],[Date]]),"",IF(Tableau1[[#This Row],[Régimes récoltés]]&gt;60,(Tableau1[[#This Row],[Régimes récoltés]]-60)*40,0))</f>
        <v/>
      </c>
      <c r="P328" s="15" t="str">
        <f t="shared" si="5"/>
        <v/>
      </c>
      <c r="Q328" s="51" t="str">
        <f>IF(Tableau1[[#This Row],[Matricule]]&gt;1,IF(COUNTIF(Tableau1[DateMatricule],Tableau1[[#This Row],[DateMatricule]])&gt;1,"Doublon",""),"")</f>
        <v/>
      </c>
    </row>
    <row r="329" spans="1:17" x14ac:dyDescent="0.25">
      <c r="A329" s="11" t="str">
        <f>IF(Tableau1[[#This Row],[Date]]="","",VLOOKUP(Tableau1[[#This Row],[Semaine]],Listes!$A:$B,2,FALSE))</f>
        <v/>
      </c>
      <c r="B329" s="11" t="str">
        <f>IF(ISBLANK(Tableau1[[#This Row],[Date]]),"",INT((Tableau1[[#This Row],[Date]]-SUM(MOD(DATE(YEAR(Tableau1[[#This Row],[Date]]-MOD(Tableau1[[#This Row],[Date]]-2,7)+3),1,2),{1E+99;7})*{1;-1})+5)/7))</f>
        <v/>
      </c>
      <c r="C329" s="11" t="str">
        <f>IF(ISBLANK(Tableau1[[#This Row],[Matricule]]),"",VLOOKUP(Tableau1[[#This Row],[Matricule]],#REF!,2,FALSE))</f>
        <v/>
      </c>
      <c r="D329" s="11" t="str">
        <f>IF(ISBLANK(Tableau1[[#This Row],[Matricule]]),"",VLOOKUP(Tableau1[[#This Row],[Matricule]],#REF!,3,FALSE))</f>
        <v/>
      </c>
      <c r="E329" s="11" t="str">
        <f>CONCATENATE(Tableau1[[#This Row],[Matricule]],Tableau1[[#This Row],[Date]])</f>
        <v/>
      </c>
      <c r="F329" s="3"/>
      <c r="J329" s="8"/>
      <c r="K329" s="35">
        <f>IF(Tableau1[[#This Row],[Régimes récoltés]]&gt;0,1,0)</f>
        <v>0</v>
      </c>
      <c r="L329" s="15">
        <f>IF(Tableau1[[#This Row],[Régimes récoltés]]&gt;=60,1,0)</f>
        <v>0</v>
      </c>
      <c r="M329" s="15">
        <f>IF(Tableau1[[#This Row],[Régimes récoltés]]&gt;60,Tableau1[[#This Row],[Régimes récoltés]]-60,0)</f>
        <v>0</v>
      </c>
      <c r="N329" s="15" t="str">
        <f>IF(ISBLANK(Tableau1[[#This Row],[Date]]),"",+IF(Tableau1[[#This Row],[Régimes récoltés]]&lt;60,0,1000))</f>
        <v/>
      </c>
      <c r="O329" s="15" t="str">
        <f>IF(ISBLANK(Tableau1[[#This Row],[Date]]),"",IF(Tableau1[[#This Row],[Régimes récoltés]]&gt;60,(Tableau1[[#This Row],[Régimes récoltés]]-60)*40,0))</f>
        <v/>
      </c>
      <c r="P329" s="15" t="str">
        <f t="shared" si="5"/>
        <v/>
      </c>
      <c r="Q329" s="51" t="str">
        <f>IF(Tableau1[[#This Row],[Matricule]]&gt;1,IF(COUNTIF(Tableau1[DateMatricule],Tableau1[[#This Row],[DateMatricule]])&gt;1,"Doublon",""),"")</f>
        <v/>
      </c>
    </row>
    <row r="330" spans="1:17" x14ac:dyDescent="0.25">
      <c r="A330" s="11" t="str">
        <f>IF(Tableau1[[#This Row],[Date]]="","",VLOOKUP(Tableau1[[#This Row],[Semaine]],Listes!$A:$B,2,FALSE))</f>
        <v/>
      </c>
      <c r="B330" s="11" t="str">
        <f>IF(ISBLANK(Tableau1[[#This Row],[Date]]),"",INT((Tableau1[[#This Row],[Date]]-SUM(MOD(DATE(YEAR(Tableau1[[#This Row],[Date]]-MOD(Tableau1[[#This Row],[Date]]-2,7)+3),1,2),{1E+99;7})*{1;-1})+5)/7))</f>
        <v/>
      </c>
      <c r="C330" s="11" t="str">
        <f>IF(ISBLANK(Tableau1[[#This Row],[Matricule]]),"",VLOOKUP(Tableau1[[#This Row],[Matricule]],#REF!,2,FALSE))</f>
        <v/>
      </c>
      <c r="D330" s="11" t="str">
        <f>IF(ISBLANK(Tableau1[[#This Row],[Matricule]]),"",VLOOKUP(Tableau1[[#This Row],[Matricule]],#REF!,3,FALSE))</f>
        <v/>
      </c>
      <c r="E330" s="11" t="str">
        <f>CONCATENATE(Tableau1[[#This Row],[Matricule]],Tableau1[[#This Row],[Date]])</f>
        <v/>
      </c>
      <c r="F330" s="3"/>
      <c r="J330" s="8"/>
      <c r="K330" s="35">
        <f>IF(Tableau1[[#This Row],[Régimes récoltés]]&gt;0,1,0)</f>
        <v>0</v>
      </c>
      <c r="L330" s="15">
        <f>IF(Tableau1[[#This Row],[Régimes récoltés]]&gt;=60,1,0)</f>
        <v>0</v>
      </c>
      <c r="M330" s="15">
        <f>IF(Tableau1[[#This Row],[Régimes récoltés]]&gt;60,Tableau1[[#This Row],[Régimes récoltés]]-60,0)</f>
        <v>0</v>
      </c>
      <c r="N330" s="15" t="str">
        <f>IF(ISBLANK(Tableau1[[#This Row],[Date]]),"",+IF(Tableau1[[#This Row],[Régimes récoltés]]&lt;60,0,1000))</f>
        <v/>
      </c>
      <c r="O330" s="15" t="str">
        <f>IF(ISBLANK(Tableau1[[#This Row],[Date]]),"",IF(Tableau1[[#This Row],[Régimes récoltés]]&gt;60,(Tableau1[[#This Row],[Régimes récoltés]]-60)*40,0))</f>
        <v/>
      </c>
      <c r="P330" s="15" t="str">
        <f t="shared" si="5"/>
        <v/>
      </c>
      <c r="Q330" s="51" t="str">
        <f>IF(Tableau1[[#This Row],[Matricule]]&gt;1,IF(COUNTIF(Tableau1[DateMatricule],Tableau1[[#This Row],[DateMatricule]])&gt;1,"Doublon",""),"")</f>
        <v/>
      </c>
    </row>
    <row r="331" spans="1:17" x14ac:dyDescent="0.25">
      <c r="A331" s="11" t="str">
        <f>IF(Tableau1[[#This Row],[Date]]="","",VLOOKUP(Tableau1[[#This Row],[Semaine]],Listes!$A:$B,2,FALSE))</f>
        <v/>
      </c>
      <c r="B331" s="11" t="str">
        <f>IF(ISBLANK(Tableau1[[#This Row],[Date]]),"",INT((Tableau1[[#This Row],[Date]]-SUM(MOD(DATE(YEAR(Tableau1[[#This Row],[Date]]-MOD(Tableau1[[#This Row],[Date]]-2,7)+3),1,2),{1E+99;7})*{1;-1})+5)/7))</f>
        <v/>
      </c>
      <c r="C331" s="11" t="str">
        <f>IF(ISBLANK(Tableau1[[#This Row],[Matricule]]),"",VLOOKUP(Tableau1[[#This Row],[Matricule]],#REF!,2,FALSE))</f>
        <v/>
      </c>
      <c r="D331" s="11" t="str">
        <f>IF(ISBLANK(Tableau1[[#This Row],[Matricule]]),"",VLOOKUP(Tableau1[[#This Row],[Matricule]],#REF!,3,FALSE))</f>
        <v/>
      </c>
      <c r="E331" s="11" t="str">
        <f>CONCATENATE(Tableau1[[#This Row],[Matricule]],Tableau1[[#This Row],[Date]])</f>
        <v/>
      </c>
      <c r="F331" s="3"/>
      <c r="J331" s="8"/>
      <c r="K331" s="35">
        <f>IF(Tableau1[[#This Row],[Régimes récoltés]]&gt;0,1,0)</f>
        <v>0</v>
      </c>
      <c r="L331" s="15">
        <f>IF(Tableau1[[#This Row],[Régimes récoltés]]&gt;=60,1,0)</f>
        <v>0</v>
      </c>
      <c r="M331" s="15">
        <f>IF(Tableau1[[#This Row],[Régimes récoltés]]&gt;60,Tableau1[[#This Row],[Régimes récoltés]]-60,0)</f>
        <v>0</v>
      </c>
      <c r="N331" s="15" t="str">
        <f>IF(ISBLANK(Tableau1[[#This Row],[Date]]),"",+IF(Tableau1[[#This Row],[Régimes récoltés]]&lt;60,0,1000))</f>
        <v/>
      </c>
      <c r="O331" s="15" t="str">
        <f>IF(ISBLANK(Tableau1[[#This Row],[Date]]),"",IF(Tableau1[[#This Row],[Régimes récoltés]]&gt;60,(Tableau1[[#This Row],[Régimes récoltés]]-60)*40,0))</f>
        <v/>
      </c>
      <c r="P331" s="15" t="str">
        <f t="shared" si="5"/>
        <v/>
      </c>
      <c r="Q331" s="51" t="str">
        <f>IF(Tableau1[[#This Row],[Matricule]]&gt;1,IF(COUNTIF(Tableau1[DateMatricule],Tableau1[[#This Row],[DateMatricule]])&gt;1,"Doublon",""),"")</f>
        <v/>
      </c>
    </row>
    <row r="332" spans="1:17" x14ac:dyDescent="0.25">
      <c r="A332" s="11" t="str">
        <f>IF(Tableau1[[#This Row],[Date]]="","",VLOOKUP(Tableau1[[#This Row],[Semaine]],Listes!$A:$B,2,FALSE))</f>
        <v/>
      </c>
      <c r="B332" s="11" t="str">
        <f>IF(ISBLANK(Tableau1[[#This Row],[Date]]),"",INT((Tableau1[[#This Row],[Date]]-SUM(MOD(DATE(YEAR(Tableau1[[#This Row],[Date]]-MOD(Tableau1[[#This Row],[Date]]-2,7)+3),1,2),{1E+99;7})*{1;-1})+5)/7))</f>
        <v/>
      </c>
      <c r="C332" s="11" t="str">
        <f>IF(ISBLANK(Tableau1[[#This Row],[Matricule]]),"",VLOOKUP(Tableau1[[#This Row],[Matricule]],#REF!,2,FALSE))</f>
        <v/>
      </c>
      <c r="D332" s="11" t="str">
        <f>IF(ISBLANK(Tableau1[[#This Row],[Matricule]]),"",VLOOKUP(Tableau1[[#This Row],[Matricule]],#REF!,3,FALSE))</f>
        <v/>
      </c>
      <c r="E332" s="11" t="str">
        <f>CONCATENATE(Tableau1[[#This Row],[Matricule]],Tableau1[[#This Row],[Date]])</f>
        <v/>
      </c>
      <c r="F332" s="3"/>
      <c r="J332" s="8"/>
      <c r="K332" s="35">
        <f>IF(Tableau1[[#This Row],[Régimes récoltés]]&gt;0,1,0)</f>
        <v>0</v>
      </c>
      <c r="L332" s="15">
        <f>IF(Tableau1[[#This Row],[Régimes récoltés]]&gt;=60,1,0)</f>
        <v>0</v>
      </c>
      <c r="M332" s="15">
        <f>IF(Tableau1[[#This Row],[Régimes récoltés]]&gt;60,Tableau1[[#This Row],[Régimes récoltés]]-60,0)</f>
        <v>0</v>
      </c>
      <c r="N332" s="15" t="str">
        <f>IF(ISBLANK(Tableau1[[#This Row],[Date]]),"",+IF(Tableau1[[#This Row],[Régimes récoltés]]&lt;60,0,1000))</f>
        <v/>
      </c>
      <c r="O332" s="15" t="str">
        <f>IF(ISBLANK(Tableau1[[#This Row],[Date]]),"",IF(Tableau1[[#This Row],[Régimes récoltés]]&gt;60,(Tableau1[[#This Row],[Régimes récoltés]]-60)*40,0))</f>
        <v/>
      </c>
      <c r="P332" s="15" t="str">
        <f t="shared" si="5"/>
        <v/>
      </c>
      <c r="Q332" s="51" t="str">
        <f>IF(Tableau1[[#This Row],[Matricule]]&gt;1,IF(COUNTIF(Tableau1[DateMatricule],Tableau1[[#This Row],[DateMatricule]])&gt;1,"Doublon",""),"")</f>
        <v/>
      </c>
    </row>
    <row r="333" spans="1:17" x14ac:dyDescent="0.25">
      <c r="A333" s="11" t="str">
        <f>IF(Tableau1[[#This Row],[Date]]="","",VLOOKUP(Tableau1[[#This Row],[Semaine]],Listes!$A:$B,2,FALSE))</f>
        <v/>
      </c>
      <c r="B333" s="11" t="str">
        <f>IF(ISBLANK(Tableau1[[#This Row],[Date]]),"",INT((Tableau1[[#This Row],[Date]]-SUM(MOD(DATE(YEAR(Tableau1[[#This Row],[Date]]-MOD(Tableau1[[#This Row],[Date]]-2,7)+3),1,2),{1E+99;7})*{1;-1})+5)/7))</f>
        <v/>
      </c>
      <c r="C333" s="11" t="str">
        <f>IF(ISBLANK(Tableau1[[#This Row],[Matricule]]),"",VLOOKUP(Tableau1[[#This Row],[Matricule]],#REF!,2,FALSE))</f>
        <v/>
      </c>
      <c r="D333" s="11" t="str">
        <f>IF(ISBLANK(Tableau1[[#This Row],[Matricule]]),"",VLOOKUP(Tableau1[[#This Row],[Matricule]],#REF!,3,FALSE))</f>
        <v/>
      </c>
      <c r="E333" s="11" t="str">
        <f>CONCATENATE(Tableau1[[#This Row],[Matricule]],Tableau1[[#This Row],[Date]])</f>
        <v/>
      </c>
      <c r="F333" s="3"/>
      <c r="J333" s="8"/>
      <c r="K333" s="35">
        <f>IF(Tableau1[[#This Row],[Régimes récoltés]]&gt;0,1,0)</f>
        <v>0</v>
      </c>
      <c r="L333" s="15">
        <f>IF(Tableau1[[#This Row],[Régimes récoltés]]&gt;=60,1,0)</f>
        <v>0</v>
      </c>
      <c r="M333" s="15">
        <f>IF(Tableau1[[#This Row],[Régimes récoltés]]&gt;60,Tableau1[[#This Row],[Régimes récoltés]]-60,0)</f>
        <v>0</v>
      </c>
      <c r="N333" s="15" t="str">
        <f>IF(ISBLANK(Tableau1[[#This Row],[Date]]),"",+IF(Tableau1[[#This Row],[Régimes récoltés]]&lt;60,0,1000))</f>
        <v/>
      </c>
      <c r="O333" s="15" t="str">
        <f>IF(ISBLANK(Tableau1[[#This Row],[Date]]),"",IF(Tableau1[[#This Row],[Régimes récoltés]]&gt;60,(Tableau1[[#This Row],[Régimes récoltés]]-60)*40,0))</f>
        <v/>
      </c>
      <c r="P333" s="15" t="str">
        <f t="shared" si="5"/>
        <v/>
      </c>
      <c r="Q333" s="51" t="str">
        <f>IF(Tableau1[[#This Row],[Matricule]]&gt;1,IF(COUNTIF(Tableau1[DateMatricule],Tableau1[[#This Row],[DateMatricule]])&gt;1,"Doublon",""),"")</f>
        <v/>
      </c>
    </row>
    <row r="334" spans="1:17" x14ac:dyDescent="0.25">
      <c r="A334" s="11" t="str">
        <f>IF(Tableau1[[#This Row],[Date]]="","",VLOOKUP(Tableau1[[#This Row],[Semaine]],Listes!$A:$B,2,FALSE))</f>
        <v/>
      </c>
      <c r="B334" s="11" t="str">
        <f>IF(ISBLANK(Tableau1[[#This Row],[Date]]),"",INT((Tableau1[[#This Row],[Date]]-SUM(MOD(DATE(YEAR(Tableau1[[#This Row],[Date]]-MOD(Tableau1[[#This Row],[Date]]-2,7)+3),1,2),{1E+99;7})*{1;-1})+5)/7))</f>
        <v/>
      </c>
      <c r="C334" s="11" t="str">
        <f>IF(ISBLANK(Tableau1[[#This Row],[Matricule]]),"",VLOOKUP(Tableau1[[#This Row],[Matricule]],#REF!,2,FALSE))</f>
        <v/>
      </c>
      <c r="D334" s="11" t="str">
        <f>IF(ISBLANK(Tableau1[[#This Row],[Matricule]]),"",VLOOKUP(Tableau1[[#This Row],[Matricule]],#REF!,3,FALSE))</f>
        <v/>
      </c>
      <c r="E334" s="11" t="str">
        <f>CONCATENATE(Tableau1[[#This Row],[Matricule]],Tableau1[[#This Row],[Date]])</f>
        <v/>
      </c>
      <c r="F334" s="3"/>
      <c r="J334" s="8"/>
      <c r="K334" s="35">
        <f>IF(Tableau1[[#This Row],[Régimes récoltés]]&gt;0,1,0)</f>
        <v>0</v>
      </c>
      <c r="L334" s="15">
        <f>IF(Tableau1[[#This Row],[Régimes récoltés]]&gt;=60,1,0)</f>
        <v>0</v>
      </c>
      <c r="M334" s="15">
        <f>IF(Tableau1[[#This Row],[Régimes récoltés]]&gt;60,Tableau1[[#This Row],[Régimes récoltés]]-60,0)</f>
        <v>0</v>
      </c>
      <c r="N334" s="15" t="str">
        <f>IF(ISBLANK(Tableau1[[#This Row],[Date]]),"",+IF(Tableau1[[#This Row],[Régimes récoltés]]&lt;60,0,1000))</f>
        <v/>
      </c>
      <c r="O334" s="15" t="str">
        <f>IF(ISBLANK(Tableau1[[#This Row],[Date]]),"",IF(Tableau1[[#This Row],[Régimes récoltés]]&gt;60,(Tableau1[[#This Row],[Régimes récoltés]]-60)*40,0))</f>
        <v/>
      </c>
      <c r="P334" s="15" t="str">
        <f t="shared" si="5"/>
        <v/>
      </c>
      <c r="Q334" s="51" t="str">
        <f>IF(Tableau1[[#This Row],[Matricule]]&gt;1,IF(COUNTIF(Tableau1[DateMatricule],Tableau1[[#This Row],[DateMatricule]])&gt;1,"Doublon",""),"")</f>
        <v/>
      </c>
    </row>
    <row r="335" spans="1:17" x14ac:dyDescent="0.25">
      <c r="A335" s="11" t="str">
        <f>IF(Tableau1[[#This Row],[Date]]="","",VLOOKUP(Tableau1[[#This Row],[Semaine]],Listes!$A:$B,2,FALSE))</f>
        <v/>
      </c>
      <c r="B335" s="11" t="str">
        <f>IF(ISBLANK(Tableau1[[#This Row],[Date]]),"",INT((Tableau1[[#This Row],[Date]]-SUM(MOD(DATE(YEAR(Tableau1[[#This Row],[Date]]-MOD(Tableau1[[#This Row],[Date]]-2,7)+3),1,2),{1E+99;7})*{1;-1})+5)/7))</f>
        <v/>
      </c>
      <c r="C335" s="11" t="str">
        <f>IF(ISBLANK(Tableau1[[#This Row],[Matricule]]),"",VLOOKUP(Tableau1[[#This Row],[Matricule]],#REF!,2,FALSE))</f>
        <v/>
      </c>
      <c r="D335" s="11" t="str">
        <f>IF(ISBLANK(Tableau1[[#This Row],[Matricule]]),"",VLOOKUP(Tableau1[[#This Row],[Matricule]],#REF!,3,FALSE))</f>
        <v/>
      </c>
      <c r="E335" s="11" t="str">
        <f>CONCATENATE(Tableau1[[#This Row],[Matricule]],Tableau1[[#This Row],[Date]])</f>
        <v/>
      </c>
      <c r="F335" s="3"/>
      <c r="J335" s="8"/>
      <c r="K335" s="35">
        <f>IF(Tableau1[[#This Row],[Régimes récoltés]]&gt;0,1,0)</f>
        <v>0</v>
      </c>
      <c r="L335" s="15">
        <f>IF(Tableau1[[#This Row],[Régimes récoltés]]&gt;=60,1,0)</f>
        <v>0</v>
      </c>
      <c r="M335" s="15">
        <f>IF(Tableau1[[#This Row],[Régimes récoltés]]&gt;60,Tableau1[[#This Row],[Régimes récoltés]]-60,0)</f>
        <v>0</v>
      </c>
      <c r="N335" s="15" t="str">
        <f>IF(ISBLANK(Tableau1[[#This Row],[Date]]),"",+IF(Tableau1[[#This Row],[Régimes récoltés]]&lt;60,0,1000))</f>
        <v/>
      </c>
      <c r="O335" s="15" t="str">
        <f>IF(ISBLANK(Tableau1[[#This Row],[Date]]),"",IF(Tableau1[[#This Row],[Régimes récoltés]]&gt;60,(Tableau1[[#This Row],[Régimes récoltés]]-60)*40,0))</f>
        <v/>
      </c>
      <c r="P335" s="15" t="str">
        <f t="shared" si="5"/>
        <v/>
      </c>
      <c r="Q335" s="51" t="str">
        <f>IF(Tableau1[[#This Row],[Matricule]]&gt;1,IF(COUNTIF(Tableau1[DateMatricule],Tableau1[[#This Row],[DateMatricule]])&gt;1,"Doublon",""),"")</f>
        <v/>
      </c>
    </row>
    <row r="336" spans="1:17" x14ac:dyDescent="0.25">
      <c r="A336" s="11" t="str">
        <f>IF(Tableau1[[#This Row],[Date]]="","",VLOOKUP(Tableau1[[#This Row],[Semaine]],Listes!$A:$B,2,FALSE))</f>
        <v/>
      </c>
      <c r="B336" s="11" t="str">
        <f>IF(ISBLANK(Tableau1[[#This Row],[Date]]),"",INT((Tableau1[[#This Row],[Date]]-SUM(MOD(DATE(YEAR(Tableau1[[#This Row],[Date]]-MOD(Tableau1[[#This Row],[Date]]-2,7)+3),1,2),{1E+99;7})*{1;-1})+5)/7))</f>
        <v/>
      </c>
      <c r="C336" s="11" t="str">
        <f>IF(ISBLANK(Tableau1[[#This Row],[Matricule]]),"",VLOOKUP(Tableau1[[#This Row],[Matricule]],#REF!,2,FALSE))</f>
        <v/>
      </c>
      <c r="D336" s="11" t="str">
        <f>IF(ISBLANK(Tableau1[[#This Row],[Matricule]]),"",VLOOKUP(Tableau1[[#This Row],[Matricule]],#REF!,3,FALSE))</f>
        <v/>
      </c>
      <c r="E336" s="11" t="str">
        <f>CONCATENATE(Tableau1[[#This Row],[Matricule]],Tableau1[[#This Row],[Date]])</f>
        <v/>
      </c>
      <c r="F336" s="3"/>
      <c r="J336" s="8"/>
      <c r="K336" s="35">
        <f>IF(Tableau1[[#This Row],[Régimes récoltés]]&gt;0,1,0)</f>
        <v>0</v>
      </c>
      <c r="L336" s="15">
        <f>IF(Tableau1[[#This Row],[Régimes récoltés]]&gt;=60,1,0)</f>
        <v>0</v>
      </c>
      <c r="M336" s="15">
        <f>IF(Tableau1[[#This Row],[Régimes récoltés]]&gt;60,Tableau1[[#This Row],[Régimes récoltés]]-60,0)</f>
        <v>0</v>
      </c>
      <c r="N336" s="15" t="str">
        <f>IF(ISBLANK(Tableau1[[#This Row],[Date]]),"",+IF(Tableau1[[#This Row],[Régimes récoltés]]&lt;60,0,1000))</f>
        <v/>
      </c>
      <c r="O336" s="15" t="str">
        <f>IF(ISBLANK(Tableau1[[#This Row],[Date]]),"",IF(Tableau1[[#This Row],[Régimes récoltés]]&gt;60,(Tableau1[[#This Row],[Régimes récoltés]]-60)*40,0))</f>
        <v/>
      </c>
      <c r="P336" s="15" t="str">
        <f t="shared" si="5"/>
        <v/>
      </c>
      <c r="Q336" s="51" t="str">
        <f>IF(Tableau1[[#This Row],[Matricule]]&gt;1,IF(COUNTIF(Tableau1[DateMatricule],Tableau1[[#This Row],[DateMatricule]])&gt;1,"Doublon",""),"")</f>
        <v/>
      </c>
    </row>
    <row r="337" spans="1:17" x14ac:dyDescent="0.25">
      <c r="A337" s="11" t="str">
        <f>IF(Tableau1[[#This Row],[Date]]="","",VLOOKUP(Tableau1[[#This Row],[Semaine]],Listes!$A:$B,2,FALSE))</f>
        <v/>
      </c>
      <c r="B337" s="11" t="str">
        <f>IF(ISBLANK(Tableau1[[#This Row],[Date]]),"",INT((Tableau1[[#This Row],[Date]]-SUM(MOD(DATE(YEAR(Tableau1[[#This Row],[Date]]-MOD(Tableau1[[#This Row],[Date]]-2,7)+3),1,2),{1E+99;7})*{1;-1})+5)/7))</f>
        <v/>
      </c>
      <c r="C337" s="11" t="str">
        <f>IF(ISBLANK(Tableau1[[#This Row],[Matricule]]),"",VLOOKUP(Tableau1[[#This Row],[Matricule]],#REF!,2,FALSE))</f>
        <v/>
      </c>
      <c r="D337" s="11" t="str">
        <f>IF(ISBLANK(Tableau1[[#This Row],[Matricule]]),"",VLOOKUP(Tableau1[[#This Row],[Matricule]],#REF!,3,FALSE))</f>
        <v/>
      </c>
      <c r="E337" s="11" t="str">
        <f>CONCATENATE(Tableau1[[#This Row],[Matricule]],Tableau1[[#This Row],[Date]])</f>
        <v/>
      </c>
      <c r="F337" s="3"/>
      <c r="J337" s="8"/>
      <c r="K337" s="35">
        <f>IF(Tableau1[[#This Row],[Régimes récoltés]]&gt;0,1,0)</f>
        <v>0</v>
      </c>
      <c r="L337" s="15">
        <f>IF(Tableau1[[#This Row],[Régimes récoltés]]&gt;=60,1,0)</f>
        <v>0</v>
      </c>
      <c r="M337" s="15">
        <f>IF(Tableau1[[#This Row],[Régimes récoltés]]&gt;60,Tableau1[[#This Row],[Régimes récoltés]]-60,0)</f>
        <v>0</v>
      </c>
      <c r="N337" s="15" t="str">
        <f>IF(ISBLANK(Tableau1[[#This Row],[Date]]),"",+IF(Tableau1[[#This Row],[Régimes récoltés]]&lt;60,0,1000))</f>
        <v/>
      </c>
      <c r="O337" s="15" t="str">
        <f>IF(ISBLANK(Tableau1[[#This Row],[Date]]),"",IF(Tableau1[[#This Row],[Régimes récoltés]]&gt;60,(Tableau1[[#This Row],[Régimes récoltés]]-60)*40,0))</f>
        <v/>
      </c>
      <c r="P337" s="15" t="str">
        <f t="shared" si="5"/>
        <v/>
      </c>
      <c r="Q337" s="51" t="str">
        <f>IF(Tableau1[[#This Row],[Matricule]]&gt;1,IF(COUNTIF(Tableau1[DateMatricule],Tableau1[[#This Row],[DateMatricule]])&gt;1,"Doublon",""),"")</f>
        <v/>
      </c>
    </row>
    <row r="338" spans="1:17" x14ac:dyDescent="0.25">
      <c r="A338" s="11" t="str">
        <f>IF(Tableau1[[#This Row],[Date]]="","",VLOOKUP(Tableau1[[#This Row],[Semaine]],Listes!$A:$B,2,FALSE))</f>
        <v/>
      </c>
      <c r="B338" s="11" t="str">
        <f>IF(ISBLANK(Tableau1[[#This Row],[Date]]),"",INT((Tableau1[[#This Row],[Date]]-SUM(MOD(DATE(YEAR(Tableau1[[#This Row],[Date]]-MOD(Tableau1[[#This Row],[Date]]-2,7)+3),1,2),{1E+99;7})*{1;-1})+5)/7))</f>
        <v/>
      </c>
      <c r="C338" s="11" t="str">
        <f>IF(ISBLANK(Tableau1[[#This Row],[Matricule]]),"",VLOOKUP(Tableau1[[#This Row],[Matricule]],#REF!,2,FALSE))</f>
        <v/>
      </c>
      <c r="D338" s="11" t="str">
        <f>IF(ISBLANK(Tableau1[[#This Row],[Matricule]]),"",VLOOKUP(Tableau1[[#This Row],[Matricule]],#REF!,3,FALSE))</f>
        <v/>
      </c>
      <c r="E338" s="11" t="str">
        <f>CONCATENATE(Tableau1[[#This Row],[Matricule]],Tableau1[[#This Row],[Date]])</f>
        <v/>
      </c>
      <c r="F338" s="3"/>
      <c r="J338" s="8"/>
      <c r="K338" s="35">
        <f>IF(Tableau1[[#This Row],[Régimes récoltés]]&gt;0,1,0)</f>
        <v>0</v>
      </c>
      <c r="L338" s="15">
        <f>IF(Tableau1[[#This Row],[Régimes récoltés]]&gt;=60,1,0)</f>
        <v>0</v>
      </c>
      <c r="M338" s="15">
        <f>IF(Tableau1[[#This Row],[Régimes récoltés]]&gt;60,Tableau1[[#This Row],[Régimes récoltés]]-60,0)</f>
        <v>0</v>
      </c>
      <c r="N338" s="15" t="str">
        <f>IF(ISBLANK(Tableau1[[#This Row],[Date]]),"",+IF(Tableau1[[#This Row],[Régimes récoltés]]&lt;60,0,1000))</f>
        <v/>
      </c>
      <c r="O338" s="15" t="str">
        <f>IF(ISBLANK(Tableau1[[#This Row],[Date]]),"",IF(Tableau1[[#This Row],[Régimes récoltés]]&gt;60,(Tableau1[[#This Row],[Régimes récoltés]]-60)*40,0))</f>
        <v/>
      </c>
      <c r="P338" s="15" t="str">
        <f t="shared" si="5"/>
        <v/>
      </c>
      <c r="Q338" s="51" t="str">
        <f>IF(Tableau1[[#This Row],[Matricule]]&gt;1,IF(COUNTIF(Tableau1[DateMatricule],Tableau1[[#This Row],[DateMatricule]])&gt;1,"Doublon",""),"")</f>
        <v/>
      </c>
    </row>
    <row r="339" spans="1:17" x14ac:dyDescent="0.25">
      <c r="A339" s="11" t="str">
        <f>IF(Tableau1[[#This Row],[Date]]="","",VLOOKUP(Tableau1[[#This Row],[Semaine]],Listes!$A:$B,2,FALSE))</f>
        <v/>
      </c>
      <c r="B339" s="11" t="str">
        <f>IF(ISBLANK(Tableau1[[#This Row],[Date]]),"",INT((Tableau1[[#This Row],[Date]]-SUM(MOD(DATE(YEAR(Tableau1[[#This Row],[Date]]-MOD(Tableau1[[#This Row],[Date]]-2,7)+3),1,2),{1E+99;7})*{1;-1})+5)/7))</f>
        <v/>
      </c>
      <c r="C339" s="11" t="str">
        <f>IF(ISBLANK(Tableau1[[#This Row],[Matricule]]),"",VLOOKUP(Tableau1[[#This Row],[Matricule]],#REF!,2,FALSE))</f>
        <v/>
      </c>
      <c r="D339" s="11" t="str">
        <f>IF(ISBLANK(Tableau1[[#This Row],[Matricule]]),"",VLOOKUP(Tableau1[[#This Row],[Matricule]],#REF!,3,FALSE))</f>
        <v/>
      </c>
      <c r="E339" s="11" t="str">
        <f>CONCATENATE(Tableau1[[#This Row],[Matricule]],Tableau1[[#This Row],[Date]])</f>
        <v/>
      </c>
      <c r="F339" s="3"/>
      <c r="J339" s="8"/>
      <c r="K339" s="35">
        <f>IF(Tableau1[[#This Row],[Régimes récoltés]]&gt;0,1,0)</f>
        <v>0</v>
      </c>
      <c r="L339" s="15">
        <f>IF(Tableau1[[#This Row],[Régimes récoltés]]&gt;=60,1,0)</f>
        <v>0</v>
      </c>
      <c r="M339" s="15">
        <f>IF(Tableau1[[#This Row],[Régimes récoltés]]&gt;60,Tableau1[[#This Row],[Régimes récoltés]]-60,0)</f>
        <v>0</v>
      </c>
      <c r="N339" s="15" t="str">
        <f>IF(ISBLANK(Tableau1[[#This Row],[Date]]),"",+IF(Tableau1[[#This Row],[Régimes récoltés]]&lt;60,0,1000))</f>
        <v/>
      </c>
      <c r="O339" s="15" t="str">
        <f>IF(ISBLANK(Tableau1[[#This Row],[Date]]),"",IF(Tableau1[[#This Row],[Régimes récoltés]]&gt;60,(Tableau1[[#This Row],[Régimes récoltés]]-60)*40,0))</f>
        <v/>
      </c>
      <c r="P339" s="15" t="str">
        <f t="shared" si="5"/>
        <v/>
      </c>
      <c r="Q339" s="51" t="str">
        <f>IF(Tableau1[[#This Row],[Matricule]]&gt;1,IF(COUNTIF(Tableau1[DateMatricule],Tableau1[[#This Row],[DateMatricule]])&gt;1,"Doublon",""),"")</f>
        <v/>
      </c>
    </row>
    <row r="340" spans="1:17" x14ac:dyDescent="0.25">
      <c r="A340" s="11" t="str">
        <f>IF(Tableau1[[#This Row],[Date]]="","",VLOOKUP(Tableau1[[#This Row],[Semaine]],Listes!$A:$B,2,FALSE))</f>
        <v/>
      </c>
      <c r="B340" s="11" t="str">
        <f>IF(ISBLANK(Tableau1[[#This Row],[Date]]),"",INT((Tableau1[[#This Row],[Date]]-SUM(MOD(DATE(YEAR(Tableau1[[#This Row],[Date]]-MOD(Tableau1[[#This Row],[Date]]-2,7)+3),1,2),{1E+99;7})*{1;-1})+5)/7))</f>
        <v/>
      </c>
      <c r="C340" s="11" t="str">
        <f>IF(ISBLANK(Tableau1[[#This Row],[Matricule]]),"",VLOOKUP(Tableau1[[#This Row],[Matricule]],#REF!,2,FALSE))</f>
        <v/>
      </c>
      <c r="D340" s="11" t="str">
        <f>IF(ISBLANK(Tableau1[[#This Row],[Matricule]]),"",VLOOKUP(Tableau1[[#This Row],[Matricule]],#REF!,3,FALSE))</f>
        <v/>
      </c>
      <c r="E340" s="11" t="str">
        <f>CONCATENATE(Tableau1[[#This Row],[Matricule]],Tableau1[[#This Row],[Date]])</f>
        <v/>
      </c>
      <c r="F340" s="3"/>
      <c r="J340" s="8"/>
      <c r="K340" s="35">
        <f>IF(Tableau1[[#This Row],[Régimes récoltés]]&gt;0,1,0)</f>
        <v>0</v>
      </c>
      <c r="L340" s="15">
        <f>IF(Tableau1[[#This Row],[Régimes récoltés]]&gt;=60,1,0)</f>
        <v>0</v>
      </c>
      <c r="M340" s="15">
        <f>IF(Tableau1[[#This Row],[Régimes récoltés]]&gt;60,Tableau1[[#This Row],[Régimes récoltés]]-60,0)</f>
        <v>0</v>
      </c>
      <c r="N340" s="15" t="str">
        <f>IF(ISBLANK(Tableau1[[#This Row],[Date]]),"",+IF(Tableau1[[#This Row],[Régimes récoltés]]&lt;60,0,1000))</f>
        <v/>
      </c>
      <c r="O340" s="15" t="str">
        <f>IF(ISBLANK(Tableau1[[#This Row],[Date]]),"",IF(Tableau1[[#This Row],[Régimes récoltés]]&gt;60,(Tableau1[[#This Row],[Régimes récoltés]]-60)*40,0))</f>
        <v/>
      </c>
      <c r="P340" s="15" t="str">
        <f t="shared" si="5"/>
        <v/>
      </c>
      <c r="Q340" s="51" t="str">
        <f>IF(Tableau1[[#This Row],[Matricule]]&gt;1,IF(COUNTIF(Tableau1[DateMatricule],Tableau1[[#This Row],[DateMatricule]])&gt;1,"Doublon",""),"")</f>
        <v/>
      </c>
    </row>
    <row r="341" spans="1:17" x14ac:dyDescent="0.25">
      <c r="A341" s="11" t="str">
        <f>IF(Tableau1[[#This Row],[Date]]="","",VLOOKUP(Tableau1[[#This Row],[Semaine]],Listes!$A:$B,2,FALSE))</f>
        <v/>
      </c>
      <c r="B341" s="11" t="str">
        <f>IF(ISBLANK(Tableau1[[#This Row],[Date]]),"",INT((Tableau1[[#This Row],[Date]]-SUM(MOD(DATE(YEAR(Tableau1[[#This Row],[Date]]-MOD(Tableau1[[#This Row],[Date]]-2,7)+3),1,2),{1E+99;7})*{1;-1})+5)/7))</f>
        <v/>
      </c>
      <c r="C341" s="11" t="str">
        <f>IF(ISBLANK(Tableau1[[#This Row],[Matricule]]),"",VLOOKUP(Tableau1[[#This Row],[Matricule]],#REF!,2,FALSE))</f>
        <v/>
      </c>
      <c r="D341" s="11" t="str">
        <f>IF(ISBLANK(Tableau1[[#This Row],[Matricule]]),"",VLOOKUP(Tableau1[[#This Row],[Matricule]],#REF!,3,FALSE))</f>
        <v/>
      </c>
      <c r="E341" s="11" t="str">
        <f>CONCATENATE(Tableau1[[#This Row],[Matricule]],Tableau1[[#This Row],[Date]])</f>
        <v/>
      </c>
      <c r="F341" s="3"/>
      <c r="J341" s="8"/>
      <c r="K341" s="35">
        <f>IF(Tableau1[[#This Row],[Régimes récoltés]]&gt;0,1,0)</f>
        <v>0</v>
      </c>
      <c r="L341" s="15">
        <f>IF(Tableau1[[#This Row],[Régimes récoltés]]&gt;=60,1,0)</f>
        <v>0</v>
      </c>
      <c r="M341" s="15">
        <f>IF(Tableau1[[#This Row],[Régimes récoltés]]&gt;60,Tableau1[[#This Row],[Régimes récoltés]]-60,0)</f>
        <v>0</v>
      </c>
      <c r="N341" s="15" t="str">
        <f>IF(ISBLANK(Tableau1[[#This Row],[Date]]),"",+IF(Tableau1[[#This Row],[Régimes récoltés]]&lt;60,0,1000))</f>
        <v/>
      </c>
      <c r="O341" s="15" t="str">
        <f>IF(ISBLANK(Tableau1[[#This Row],[Date]]),"",IF(Tableau1[[#This Row],[Régimes récoltés]]&gt;60,(Tableau1[[#This Row],[Régimes récoltés]]-60)*40,0))</f>
        <v/>
      </c>
      <c r="P341" s="15" t="str">
        <f t="shared" si="5"/>
        <v/>
      </c>
      <c r="Q341" s="51" t="str">
        <f>IF(Tableau1[[#This Row],[Matricule]]&gt;1,IF(COUNTIF(Tableau1[DateMatricule],Tableau1[[#This Row],[DateMatricule]])&gt;1,"Doublon",""),"")</f>
        <v/>
      </c>
    </row>
    <row r="342" spans="1:17" x14ac:dyDescent="0.25">
      <c r="A342" s="11" t="str">
        <f>IF(Tableau1[[#This Row],[Date]]="","",VLOOKUP(Tableau1[[#This Row],[Semaine]],Listes!$A:$B,2,FALSE))</f>
        <v/>
      </c>
      <c r="B342" s="11" t="str">
        <f>IF(ISBLANK(Tableau1[[#This Row],[Date]]),"",INT((Tableau1[[#This Row],[Date]]-SUM(MOD(DATE(YEAR(Tableau1[[#This Row],[Date]]-MOD(Tableau1[[#This Row],[Date]]-2,7)+3),1,2),{1E+99;7})*{1;-1})+5)/7))</f>
        <v/>
      </c>
      <c r="C342" s="11" t="str">
        <f>IF(ISBLANK(Tableau1[[#This Row],[Matricule]]),"",VLOOKUP(Tableau1[[#This Row],[Matricule]],#REF!,2,FALSE))</f>
        <v/>
      </c>
      <c r="D342" s="11" t="str">
        <f>IF(ISBLANK(Tableau1[[#This Row],[Matricule]]),"",VLOOKUP(Tableau1[[#This Row],[Matricule]],#REF!,3,FALSE))</f>
        <v/>
      </c>
      <c r="E342" s="11" t="str">
        <f>CONCATENATE(Tableau1[[#This Row],[Matricule]],Tableau1[[#This Row],[Date]])</f>
        <v/>
      </c>
      <c r="F342" s="3"/>
      <c r="J342" s="8"/>
      <c r="K342" s="35">
        <f>IF(Tableau1[[#This Row],[Régimes récoltés]]&gt;0,1,0)</f>
        <v>0</v>
      </c>
      <c r="L342" s="15">
        <f>IF(Tableau1[[#This Row],[Régimes récoltés]]&gt;=60,1,0)</f>
        <v>0</v>
      </c>
      <c r="M342" s="15">
        <f>IF(Tableau1[[#This Row],[Régimes récoltés]]&gt;60,Tableau1[[#This Row],[Régimes récoltés]]-60,0)</f>
        <v>0</v>
      </c>
      <c r="N342" s="15" t="str">
        <f>IF(ISBLANK(Tableau1[[#This Row],[Date]]),"",+IF(Tableau1[[#This Row],[Régimes récoltés]]&lt;60,0,1000))</f>
        <v/>
      </c>
      <c r="O342" s="15" t="str">
        <f>IF(ISBLANK(Tableau1[[#This Row],[Date]]),"",IF(Tableau1[[#This Row],[Régimes récoltés]]&gt;60,(Tableau1[[#This Row],[Régimes récoltés]]-60)*40,0))</f>
        <v/>
      </c>
      <c r="P342" s="15" t="str">
        <f t="shared" si="5"/>
        <v/>
      </c>
      <c r="Q342" s="51" t="str">
        <f>IF(Tableau1[[#This Row],[Matricule]]&gt;1,IF(COUNTIF(Tableau1[DateMatricule],Tableau1[[#This Row],[DateMatricule]])&gt;1,"Doublon",""),"")</f>
        <v/>
      </c>
    </row>
    <row r="343" spans="1:17" x14ac:dyDescent="0.25">
      <c r="A343" s="11" t="str">
        <f>IF(Tableau1[[#This Row],[Date]]="","",VLOOKUP(Tableau1[[#This Row],[Semaine]],Listes!$A:$B,2,FALSE))</f>
        <v/>
      </c>
      <c r="B343" s="11" t="str">
        <f>IF(ISBLANK(Tableau1[[#This Row],[Date]]),"",INT((Tableau1[[#This Row],[Date]]-SUM(MOD(DATE(YEAR(Tableau1[[#This Row],[Date]]-MOD(Tableau1[[#This Row],[Date]]-2,7)+3),1,2),{1E+99;7})*{1;-1})+5)/7))</f>
        <v/>
      </c>
      <c r="C343" s="11" t="str">
        <f>IF(ISBLANK(Tableau1[[#This Row],[Matricule]]),"",VLOOKUP(Tableau1[[#This Row],[Matricule]],#REF!,2,FALSE))</f>
        <v/>
      </c>
      <c r="D343" s="11" t="str">
        <f>IF(ISBLANK(Tableau1[[#This Row],[Matricule]]),"",VLOOKUP(Tableau1[[#This Row],[Matricule]],#REF!,3,FALSE))</f>
        <v/>
      </c>
      <c r="E343" s="11" t="str">
        <f>CONCATENATE(Tableau1[[#This Row],[Matricule]],Tableau1[[#This Row],[Date]])</f>
        <v/>
      </c>
      <c r="F343" s="3"/>
      <c r="J343" s="8"/>
      <c r="K343" s="35">
        <f>IF(Tableau1[[#This Row],[Régimes récoltés]]&gt;0,1,0)</f>
        <v>0</v>
      </c>
      <c r="L343" s="15">
        <f>IF(Tableau1[[#This Row],[Régimes récoltés]]&gt;=60,1,0)</f>
        <v>0</v>
      </c>
      <c r="M343" s="15">
        <f>IF(Tableau1[[#This Row],[Régimes récoltés]]&gt;60,Tableau1[[#This Row],[Régimes récoltés]]-60,0)</f>
        <v>0</v>
      </c>
      <c r="N343" s="15" t="str">
        <f>IF(ISBLANK(Tableau1[[#This Row],[Date]]),"",+IF(Tableau1[[#This Row],[Régimes récoltés]]&lt;60,0,1000))</f>
        <v/>
      </c>
      <c r="O343" s="15" t="str">
        <f>IF(ISBLANK(Tableau1[[#This Row],[Date]]),"",IF(Tableau1[[#This Row],[Régimes récoltés]]&gt;60,(Tableau1[[#This Row],[Régimes récoltés]]-60)*40,0))</f>
        <v/>
      </c>
      <c r="P343" s="15" t="str">
        <f t="shared" si="5"/>
        <v/>
      </c>
      <c r="Q343" s="51" t="str">
        <f>IF(Tableau1[[#This Row],[Matricule]]&gt;1,IF(COUNTIF(Tableau1[DateMatricule],Tableau1[[#This Row],[DateMatricule]])&gt;1,"Doublon",""),"")</f>
        <v/>
      </c>
    </row>
    <row r="344" spans="1:17" x14ac:dyDescent="0.25">
      <c r="A344" s="11" t="str">
        <f>IF(Tableau1[[#This Row],[Date]]="","",VLOOKUP(Tableau1[[#This Row],[Semaine]],Listes!$A:$B,2,FALSE))</f>
        <v/>
      </c>
      <c r="B344" s="11" t="str">
        <f>IF(ISBLANK(Tableau1[[#This Row],[Date]]),"",INT((Tableau1[[#This Row],[Date]]-SUM(MOD(DATE(YEAR(Tableau1[[#This Row],[Date]]-MOD(Tableau1[[#This Row],[Date]]-2,7)+3),1,2),{1E+99;7})*{1;-1})+5)/7))</f>
        <v/>
      </c>
      <c r="C344" s="11" t="str">
        <f>IF(ISBLANK(Tableau1[[#This Row],[Matricule]]),"",VLOOKUP(Tableau1[[#This Row],[Matricule]],#REF!,2,FALSE))</f>
        <v/>
      </c>
      <c r="D344" s="11" t="str">
        <f>IF(ISBLANK(Tableau1[[#This Row],[Matricule]]),"",VLOOKUP(Tableau1[[#This Row],[Matricule]],#REF!,3,FALSE))</f>
        <v/>
      </c>
      <c r="E344" s="11" t="str">
        <f>CONCATENATE(Tableau1[[#This Row],[Matricule]],Tableau1[[#This Row],[Date]])</f>
        <v/>
      </c>
      <c r="F344" s="3"/>
      <c r="J344" s="8"/>
      <c r="K344" s="35">
        <f>IF(Tableau1[[#This Row],[Régimes récoltés]]&gt;0,1,0)</f>
        <v>0</v>
      </c>
      <c r="L344" s="15">
        <f>IF(Tableau1[[#This Row],[Régimes récoltés]]&gt;=60,1,0)</f>
        <v>0</v>
      </c>
      <c r="M344" s="15">
        <f>IF(Tableau1[[#This Row],[Régimes récoltés]]&gt;60,Tableau1[[#This Row],[Régimes récoltés]]-60,0)</f>
        <v>0</v>
      </c>
      <c r="N344" s="15" t="str">
        <f>IF(ISBLANK(Tableau1[[#This Row],[Date]]),"",+IF(Tableau1[[#This Row],[Régimes récoltés]]&lt;60,0,1000))</f>
        <v/>
      </c>
      <c r="O344" s="15" t="str">
        <f>IF(ISBLANK(Tableau1[[#This Row],[Date]]),"",IF(Tableau1[[#This Row],[Régimes récoltés]]&gt;60,(Tableau1[[#This Row],[Régimes récoltés]]-60)*40,0))</f>
        <v/>
      </c>
      <c r="P344" s="15" t="str">
        <f t="shared" si="5"/>
        <v/>
      </c>
      <c r="Q344" s="51" t="str">
        <f>IF(Tableau1[[#This Row],[Matricule]]&gt;1,IF(COUNTIF(Tableau1[DateMatricule],Tableau1[[#This Row],[DateMatricule]])&gt;1,"Doublon",""),"")</f>
        <v/>
      </c>
    </row>
    <row r="345" spans="1:17" x14ac:dyDescent="0.25">
      <c r="A345" s="11" t="str">
        <f>IF(Tableau1[[#This Row],[Date]]="","",VLOOKUP(Tableau1[[#This Row],[Semaine]],Listes!$A:$B,2,FALSE))</f>
        <v/>
      </c>
      <c r="B345" s="11" t="str">
        <f>IF(ISBLANK(Tableau1[[#This Row],[Date]]),"",INT((Tableau1[[#This Row],[Date]]-SUM(MOD(DATE(YEAR(Tableau1[[#This Row],[Date]]-MOD(Tableau1[[#This Row],[Date]]-2,7)+3),1,2),{1E+99;7})*{1;-1})+5)/7))</f>
        <v/>
      </c>
      <c r="C345" s="11" t="str">
        <f>IF(ISBLANK(Tableau1[[#This Row],[Matricule]]),"",VLOOKUP(Tableau1[[#This Row],[Matricule]],#REF!,2,FALSE))</f>
        <v/>
      </c>
      <c r="D345" s="11" t="str">
        <f>IF(ISBLANK(Tableau1[[#This Row],[Matricule]]),"",VLOOKUP(Tableau1[[#This Row],[Matricule]],#REF!,3,FALSE))</f>
        <v/>
      </c>
      <c r="E345" s="11" t="str">
        <f>CONCATENATE(Tableau1[[#This Row],[Matricule]],Tableau1[[#This Row],[Date]])</f>
        <v/>
      </c>
      <c r="F345" s="3"/>
      <c r="J345" s="8"/>
      <c r="K345" s="35">
        <f>IF(Tableau1[[#This Row],[Régimes récoltés]]&gt;0,1,0)</f>
        <v>0</v>
      </c>
      <c r="L345" s="15">
        <f>IF(Tableau1[[#This Row],[Régimes récoltés]]&gt;=60,1,0)</f>
        <v>0</v>
      </c>
      <c r="M345" s="15">
        <f>IF(Tableau1[[#This Row],[Régimes récoltés]]&gt;60,Tableau1[[#This Row],[Régimes récoltés]]-60,0)</f>
        <v>0</v>
      </c>
      <c r="N345" s="15" t="str">
        <f>IF(ISBLANK(Tableau1[[#This Row],[Date]]),"",+IF(Tableau1[[#This Row],[Régimes récoltés]]&lt;60,0,1000))</f>
        <v/>
      </c>
      <c r="O345" s="15" t="str">
        <f>IF(ISBLANK(Tableau1[[#This Row],[Date]]),"",IF(Tableau1[[#This Row],[Régimes récoltés]]&gt;60,(Tableau1[[#This Row],[Régimes récoltés]]-60)*40,0))</f>
        <v/>
      </c>
      <c r="P345" s="15" t="str">
        <f t="shared" si="5"/>
        <v/>
      </c>
      <c r="Q345" s="51" t="str">
        <f>IF(Tableau1[[#This Row],[Matricule]]&gt;1,IF(COUNTIF(Tableau1[DateMatricule],Tableau1[[#This Row],[DateMatricule]])&gt;1,"Doublon",""),"")</f>
        <v/>
      </c>
    </row>
    <row r="346" spans="1:17" x14ac:dyDescent="0.25">
      <c r="A346" s="11" t="str">
        <f>IF(Tableau1[[#This Row],[Date]]="","",VLOOKUP(Tableau1[[#This Row],[Semaine]],Listes!$A:$B,2,FALSE))</f>
        <v/>
      </c>
      <c r="B346" s="11" t="str">
        <f>IF(ISBLANK(Tableau1[[#This Row],[Date]]),"",INT((Tableau1[[#This Row],[Date]]-SUM(MOD(DATE(YEAR(Tableau1[[#This Row],[Date]]-MOD(Tableau1[[#This Row],[Date]]-2,7)+3),1,2),{1E+99;7})*{1;-1})+5)/7))</f>
        <v/>
      </c>
      <c r="C346" s="11" t="str">
        <f>IF(ISBLANK(Tableau1[[#This Row],[Matricule]]),"",VLOOKUP(Tableau1[[#This Row],[Matricule]],#REF!,2,FALSE))</f>
        <v/>
      </c>
      <c r="D346" s="11" t="str">
        <f>IF(ISBLANK(Tableau1[[#This Row],[Matricule]]),"",VLOOKUP(Tableau1[[#This Row],[Matricule]],#REF!,3,FALSE))</f>
        <v/>
      </c>
      <c r="E346" s="11" t="str">
        <f>CONCATENATE(Tableau1[[#This Row],[Matricule]],Tableau1[[#This Row],[Date]])</f>
        <v/>
      </c>
      <c r="F346" s="3"/>
      <c r="J346" s="8"/>
      <c r="K346" s="35">
        <f>IF(Tableau1[[#This Row],[Régimes récoltés]]&gt;0,1,0)</f>
        <v>0</v>
      </c>
      <c r="L346" s="15">
        <f>IF(Tableau1[[#This Row],[Régimes récoltés]]&gt;=60,1,0)</f>
        <v>0</v>
      </c>
      <c r="M346" s="15">
        <f>IF(Tableau1[[#This Row],[Régimes récoltés]]&gt;60,Tableau1[[#This Row],[Régimes récoltés]]-60,0)</f>
        <v>0</v>
      </c>
      <c r="N346" s="15" t="str">
        <f>IF(ISBLANK(Tableau1[[#This Row],[Date]]),"",+IF(Tableau1[[#This Row],[Régimes récoltés]]&lt;60,0,1000))</f>
        <v/>
      </c>
      <c r="O346" s="15" t="str">
        <f>IF(ISBLANK(Tableau1[[#This Row],[Date]]),"",IF(Tableau1[[#This Row],[Régimes récoltés]]&gt;60,(Tableau1[[#This Row],[Régimes récoltés]]-60)*40,0))</f>
        <v/>
      </c>
      <c r="P346" s="15" t="str">
        <f t="shared" si="5"/>
        <v/>
      </c>
      <c r="Q346" s="51" t="str">
        <f>IF(Tableau1[[#This Row],[Matricule]]&gt;1,IF(COUNTIF(Tableau1[DateMatricule],Tableau1[[#This Row],[DateMatricule]])&gt;1,"Doublon",""),"")</f>
        <v/>
      </c>
    </row>
    <row r="347" spans="1:17" x14ac:dyDescent="0.25">
      <c r="A347" s="11" t="str">
        <f>IF(Tableau1[[#This Row],[Date]]="","",VLOOKUP(Tableau1[[#This Row],[Semaine]],Listes!$A:$B,2,FALSE))</f>
        <v/>
      </c>
      <c r="B347" s="11" t="str">
        <f>IF(ISBLANK(Tableau1[[#This Row],[Date]]),"",INT((Tableau1[[#This Row],[Date]]-SUM(MOD(DATE(YEAR(Tableau1[[#This Row],[Date]]-MOD(Tableau1[[#This Row],[Date]]-2,7)+3),1,2),{1E+99;7})*{1;-1})+5)/7))</f>
        <v/>
      </c>
      <c r="C347" s="11" t="str">
        <f>IF(ISBLANK(Tableau1[[#This Row],[Matricule]]),"",VLOOKUP(Tableau1[[#This Row],[Matricule]],#REF!,2,FALSE))</f>
        <v/>
      </c>
      <c r="D347" s="11" t="str">
        <f>IF(ISBLANK(Tableau1[[#This Row],[Matricule]]),"",VLOOKUP(Tableau1[[#This Row],[Matricule]],#REF!,3,FALSE))</f>
        <v/>
      </c>
      <c r="E347" s="11" t="str">
        <f>CONCATENATE(Tableau1[[#This Row],[Matricule]],Tableau1[[#This Row],[Date]])</f>
        <v/>
      </c>
      <c r="F347" s="3"/>
      <c r="J347" s="8"/>
      <c r="K347" s="35">
        <f>IF(Tableau1[[#This Row],[Régimes récoltés]]&gt;0,1,0)</f>
        <v>0</v>
      </c>
      <c r="L347" s="15">
        <f>IF(Tableau1[[#This Row],[Régimes récoltés]]&gt;=60,1,0)</f>
        <v>0</v>
      </c>
      <c r="M347" s="15">
        <f>IF(Tableau1[[#This Row],[Régimes récoltés]]&gt;60,Tableau1[[#This Row],[Régimes récoltés]]-60,0)</f>
        <v>0</v>
      </c>
      <c r="N347" s="15" t="str">
        <f>IF(ISBLANK(Tableau1[[#This Row],[Date]]),"",+IF(Tableau1[[#This Row],[Régimes récoltés]]&lt;60,0,1000))</f>
        <v/>
      </c>
      <c r="O347" s="15" t="str">
        <f>IF(ISBLANK(Tableau1[[#This Row],[Date]]),"",IF(Tableau1[[#This Row],[Régimes récoltés]]&gt;60,(Tableau1[[#This Row],[Régimes récoltés]]-60)*40,0))</f>
        <v/>
      </c>
      <c r="P347" s="15" t="str">
        <f t="shared" si="5"/>
        <v/>
      </c>
      <c r="Q347" s="51" t="str">
        <f>IF(Tableau1[[#This Row],[Matricule]]&gt;1,IF(COUNTIF(Tableau1[DateMatricule],Tableau1[[#This Row],[DateMatricule]])&gt;1,"Doublon",""),"")</f>
        <v/>
      </c>
    </row>
    <row r="348" spans="1:17" x14ac:dyDescent="0.25">
      <c r="A348" s="11" t="str">
        <f>IF(Tableau1[[#This Row],[Date]]="","",VLOOKUP(Tableau1[[#This Row],[Semaine]],Listes!$A:$B,2,FALSE))</f>
        <v/>
      </c>
      <c r="B348" s="11" t="str">
        <f>IF(ISBLANK(Tableau1[[#This Row],[Date]]),"",INT((Tableau1[[#This Row],[Date]]-SUM(MOD(DATE(YEAR(Tableau1[[#This Row],[Date]]-MOD(Tableau1[[#This Row],[Date]]-2,7)+3),1,2),{1E+99;7})*{1;-1})+5)/7))</f>
        <v/>
      </c>
      <c r="C348" s="11" t="str">
        <f>IF(ISBLANK(Tableau1[[#This Row],[Matricule]]),"",VLOOKUP(Tableau1[[#This Row],[Matricule]],#REF!,2,FALSE))</f>
        <v/>
      </c>
      <c r="D348" s="11" t="str">
        <f>IF(ISBLANK(Tableau1[[#This Row],[Matricule]]),"",VLOOKUP(Tableau1[[#This Row],[Matricule]],#REF!,3,FALSE))</f>
        <v/>
      </c>
      <c r="E348" s="11" t="str">
        <f>CONCATENATE(Tableau1[[#This Row],[Matricule]],Tableau1[[#This Row],[Date]])</f>
        <v/>
      </c>
      <c r="F348" s="3"/>
      <c r="J348" s="8"/>
      <c r="K348" s="35">
        <f>IF(Tableau1[[#This Row],[Régimes récoltés]]&gt;0,1,0)</f>
        <v>0</v>
      </c>
      <c r="L348" s="15">
        <f>IF(Tableau1[[#This Row],[Régimes récoltés]]&gt;=60,1,0)</f>
        <v>0</v>
      </c>
      <c r="M348" s="15">
        <f>IF(Tableau1[[#This Row],[Régimes récoltés]]&gt;60,Tableau1[[#This Row],[Régimes récoltés]]-60,0)</f>
        <v>0</v>
      </c>
      <c r="N348" s="15" t="str">
        <f>IF(ISBLANK(Tableau1[[#This Row],[Date]]),"",+IF(Tableau1[[#This Row],[Régimes récoltés]]&lt;60,0,1000))</f>
        <v/>
      </c>
      <c r="O348" s="15" t="str">
        <f>IF(ISBLANK(Tableau1[[#This Row],[Date]]),"",IF(Tableau1[[#This Row],[Régimes récoltés]]&gt;60,(Tableau1[[#This Row],[Régimes récoltés]]-60)*40,0))</f>
        <v/>
      </c>
      <c r="P348" s="15" t="str">
        <f t="shared" si="5"/>
        <v/>
      </c>
      <c r="Q348" s="51" t="str">
        <f>IF(Tableau1[[#This Row],[Matricule]]&gt;1,IF(COUNTIF(Tableau1[DateMatricule],Tableau1[[#This Row],[DateMatricule]])&gt;1,"Doublon",""),"")</f>
        <v/>
      </c>
    </row>
    <row r="349" spans="1:17" x14ac:dyDescent="0.25">
      <c r="A349" s="11" t="str">
        <f>IF(Tableau1[[#This Row],[Date]]="","",VLOOKUP(Tableau1[[#This Row],[Semaine]],Listes!$A:$B,2,FALSE))</f>
        <v/>
      </c>
      <c r="B349" s="11" t="str">
        <f>IF(ISBLANK(Tableau1[[#This Row],[Date]]),"",INT((Tableau1[[#This Row],[Date]]-SUM(MOD(DATE(YEAR(Tableau1[[#This Row],[Date]]-MOD(Tableau1[[#This Row],[Date]]-2,7)+3),1,2),{1E+99;7})*{1;-1})+5)/7))</f>
        <v/>
      </c>
      <c r="C349" s="11" t="str">
        <f>IF(ISBLANK(Tableau1[[#This Row],[Matricule]]),"",VLOOKUP(Tableau1[[#This Row],[Matricule]],#REF!,2,FALSE))</f>
        <v/>
      </c>
      <c r="D349" s="11" t="str">
        <f>IF(ISBLANK(Tableau1[[#This Row],[Matricule]]),"",VLOOKUP(Tableau1[[#This Row],[Matricule]],#REF!,3,FALSE))</f>
        <v/>
      </c>
      <c r="E349" s="11" t="str">
        <f>CONCATENATE(Tableau1[[#This Row],[Matricule]],Tableau1[[#This Row],[Date]])</f>
        <v/>
      </c>
      <c r="F349" s="3"/>
      <c r="J349" s="8"/>
      <c r="K349" s="35">
        <f>IF(Tableau1[[#This Row],[Régimes récoltés]]&gt;0,1,0)</f>
        <v>0</v>
      </c>
      <c r="L349" s="15">
        <f>IF(Tableau1[[#This Row],[Régimes récoltés]]&gt;=60,1,0)</f>
        <v>0</v>
      </c>
      <c r="M349" s="15">
        <f>IF(Tableau1[[#This Row],[Régimes récoltés]]&gt;60,Tableau1[[#This Row],[Régimes récoltés]]-60,0)</f>
        <v>0</v>
      </c>
      <c r="N349" s="15" t="str">
        <f>IF(ISBLANK(Tableau1[[#This Row],[Date]]),"",+IF(Tableau1[[#This Row],[Régimes récoltés]]&lt;60,0,1000))</f>
        <v/>
      </c>
      <c r="O349" s="15" t="str">
        <f>IF(ISBLANK(Tableau1[[#This Row],[Date]]),"",IF(Tableau1[[#This Row],[Régimes récoltés]]&gt;60,(Tableau1[[#This Row],[Régimes récoltés]]-60)*40,0))</f>
        <v/>
      </c>
      <c r="P349" s="15" t="str">
        <f t="shared" si="5"/>
        <v/>
      </c>
      <c r="Q349" s="51" t="str">
        <f>IF(Tableau1[[#This Row],[Matricule]]&gt;1,IF(COUNTIF(Tableau1[DateMatricule],Tableau1[[#This Row],[DateMatricule]])&gt;1,"Doublon",""),"")</f>
        <v/>
      </c>
    </row>
    <row r="350" spans="1:17" x14ac:dyDescent="0.25">
      <c r="A350" s="11" t="str">
        <f>IF(Tableau1[[#This Row],[Date]]="","",VLOOKUP(Tableau1[[#This Row],[Semaine]],Listes!$A:$B,2,FALSE))</f>
        <v/>
      </c>
      <c r="B350" s="11" t="str">
        <f>IF(ISBLANK(Tableau1[[#This Row],[Date]]),"",INT((Tableau1[[#This Row],[Date]]-SUM(MOD(DATE(YEAR(Tableau1[[#This Row],[Date]]-MOD(Tableau1[[#This Row],[Date]]-2,7)+3),1,2),{1E+99;7})*{1;-1})+5)/7))</f>
        <v/>
      </c>
      <c r="C350" s="11" t="str">
        <f>IF(ISBLANK(Tableau1[[#This Row],[Matricule]]),"",VLOOKUP(Tableau1[[#This Row],[Matricule]],#REF!,2,FALSE))</f>
        <v/>
      </c>
      <c r="D350" s="11" t="str">
        <f>IF(ISBLANK(Tableau1[[#This Row],[Matricule]]),"",VLOOKUP(Tableau1[[#This Row],[Matricule]],#REF!,3,FALSE))</f>
        <v/>
      </c>
      <c r="E350" s="11" t="str">
        <f>CONCATENATE(Tableau1[[#This Row],[Matricule]],Tableau1[[#This Row],[Date]])</f>
        <v/>
      </c>
      <c r="F350" s="3"/>
      <c r="J350" s="8"/>
      <c r="K350" s="35">
        <f>IF(Tableau1[[#This Row],[Régimes récoltés]]&gt;0,1,0)</f>
        <v>0</v>
      </c>
      <c r="L350" s="15">
        <f>IF(Tableau1[[#This Row],[Régimes récoltés]]&gt;=60,1,0)</f>
        <v>0</v>
      </c>
      <c r="M350" s="15">
        <f>IF(Tableau1[[#This Row],[Régimes récoltés]]&gt;60,Tableau1[[#This Row],[Régimes récoltés]]-60,0)</f>
        <v>0</v>
      </c>
      <c r="N350" s="15" t="str">
        <f>IF(ISBLANK(Tableau1[[#This Row],[Date]]),"",+IF(Tableau1[[#This Row],[Régimes récoltés]]&lt;60,0,1000))</f>
        <v/>
      </c>
      <c r="O350" s="15" t="str">
        <f>IF(ISBLANK(Tableau1[[#This Row],[Date]]),"",IF(Tableau1[[#This Row],[Régimes récoltés]]&gt;60,(Tableau1[[#This Row],[Régimes récoltés]]-60)*40,0))</f>
        <v/>
      </c>
      <c r="P350" s="15" t="str">
        <f t="shared" si="5"/>
        <v/>
      </c>
      <c r="Q350" s="51" t="str">
        <f>IF(Tableau1[[#This Row],[Matricule]]&gt;1,IF(COUNTIF(Tableau1[DateMatricule],Tableau1[[#This Row],[DateMatricule]])&gt;1,"Doublon",""),"")</f>
        <v/>
      </c>
    </row>
    <row r="351" spans="1:17" x14ac:dyDescent="0.25">
      <c r="A351" s="11" t="str">
        <f>IF(Tableau1[[#This Row],[Date]]="","",VLOOKUP(Tableau1[[#This Row],[Semaine]],Listes!$A:$B,2,FALSE))</f>
        <v/>
      </c>
      <c r="B351" s="11" t="str">
        <f>IF(ISBLANK(Tableau1[[#This Row],[Date]]),"",INT((Tableau1[[#This Row],[Date]]-SUM(MOD(DATE(YEAR(Tableau1[[#This Row],[Date]]-MOD(Tableau1[[#This Row],[Date]]-2,7)+3),1,2),{1E+99;7})*{1;-1})+5)/7))</f>
        <v/>
      </c>
      <c r="C351" s="11" t="str">
        <f>IF(ISBLANK(Tableau1[[#This Row],[Matricule]]),"",VLOOKUP(Tableau1[[#This Row],[Matricule]],#REF!,2,FALSE))</f>
        <v/>
      </c>
      <c r="D351" s="11" t="str">
        <f>IF(ISBLANK(Tableau1[[#This Row],[Matricule]]),"",VLOOKUP(Tableau1[[#This Row],[Matricule]],#REF!,3,FALSE))</f>
        <v/>
      </c>
      <c r="E351" s="11" t="str">
        <f>CONCATENATE(Tableau1[[#This Row],[Matricule]],Tableau1[[#This Row],[Date]])</f>
        <v/>
      </c>
      <c r="F351" s="3"/>
      <c r="J351" s="8"/>
      <c r="K351" s="35">
        <f>IF(Tableau1[[#This Row],[Régimes récoltés]]&gt;0,1,0)</f>
        <v>0</v>
      </c>
      <c r="L351" s="15">
        <f>IF(Tableau1[[#This Row],[Régimes récoltés]]&gt;=60,1,0)</f>
        <v>0</v>
      </c>
      <c r="M351" s="15">
        <f>IF(Tableau1[[#This Row],[Régimes récoltés]]&gt;60,Tableau1[[#This Row],[Régimes récoltés]]-60,0)</f>
        <v>0</v>
      </c>
      <c r="N351" s="15" t="str">
        <f>IF(ISBLANK(Tableau1[[#This Row],[Date]]),"",+IF(Tableau1[[#This Row],[Régimes récoltés]]&lt;60,0,1000))</f>
        <v/>
      </c>
      <c r="O351" s="15" t="str">
        <f>IF(ISBLANK(Tableau1[[#This Row],[Date]]),"",IF(Tableau1[[#This Row],[Régimes récoltés]]&gt;60,(Tableau1[[#This Row],[Régimes récoltés]]-60)*40,0))</f>
        <v/>
      </c>
      <c r="P351" s="15" t="str">
        <f t="shared" si="5"/>
        <v/>
      </c>
      <c r="Q351" s="51" t="str">
        <f>IF(Tableau1[[#This Row],[Matricule]]&gt;1,IF(COUNTIF(Tableau1[DateMatricule],Tableau1[[#This Row],[DateMatricule]])&gt;1,"Doublon",""),"")</f>
        <v/>
      </c>
    </row>
    <row r="352" spans="1:17" x14ac:dyDescent="0.25">
      <c r="A352" s="11" t="str">
        <f>IF(Tableau1[[#This Row],[Date]]="","",VLOOKUP(Tableau1[[#This Row],[Semaine]],Listes!$A:$B,2,FALSE))</f>
        <v/>
      </c>
      <c r="B352" s="11" t="str">
        <f>IF(ISBLANK(Tableau1[[#This Row],[Date]]),"",INT((Tableau1[[#This Row],[Date]]-SUM(MOD(DATE(YEAR(Tableau1[[#This Row],[Date]]-MOD(Tableau1[[#This Row],[Date]]-2,7)+3),1,2),{1E+99;7})*{1;-1})+5)/7))</f>
        <v/>
      </c>
      <c r="C352" s="11" t="str">
        <f>IF(ISBLANK(Tableau1[[#This Row],[Matricule]]),"",VLOOKUP(Tableau1[[#This Row],[Matricule]],#REF!,2,FALSE))</f>
        <v/>
      </c>
      <c r="D352" s="11" t="str">
        <f>IF(ISBLANK(Tableau1[[#This Row],[Matricule]]),"",VLOOKUP(Tableau1[[#This Row],[Matricule]],#REF!,3,FALSE))</f>
        <v/>
      </c>
      <c r="E352" s="11" t="str">
        <f>CONCATENATE(Tableau1[[#This Row],[Matricule]],Tableau1[[#This Row],[Date]])</f>
        <v/>
      </c>
      <c r="F352" s="3"/>
      <c r="J352" s="8"/>
      <c r="K352" s="35">
        <f>IF(Tableau1[[#This Row],[Régimes récoltés]]&gt;0,1,0)</f>
        <v>0</v>
      </c>
      <c r="L352" s="15">
        <f>IF(Tableau1[[#This Row],[Régimes récoltés]]&gt;=60,1,0)</f>
        <v>0</v>
      </c>
      <c r="M352" s="15">
        <f>IF(Tableau1[[#This Row],[Régimes récoltés]]&gt;60,Tableau1[[#This Row],[Régimes récoltés]]-60,0)</f>
        <v>0</v>
      </c>
      <c r="N352" s="15" t="str">
        <f>IF(ISBLANK(Tableau1[[#This Row],[Date]]),"",+IF(Tableau1[[#This Row],[Régimes récoltés]]&lt;60,0,1000))</f>
        <v/>
      </c>
      <c r="O352" s="15" t="str">
        <f>IF(ISBLANK(Tableau1[[#This Row],[Date]]),"",IF(Tableau1[[#This Row],[Régimes récoltés]]&gt;60,(Tableau1[[#This Row],[Régimes récoltés]]-60)*40,0))</f>
        <v/>
      </c>
      <c r="P352" s="15" t="str">
        <f t="shared" si="5"/>
        <v/>
      </c>
      <c r="Q352" s="51" t="str">
        <f>IF(Tableau1[[#This Row],[Matricule]]&gt;1,IF(COUNTIF(Tableau1[DateMatricule],Tableau1[[#This Row],[DateMatricule]])&gt;1,"Doublon",""),"")</f>
        <v/>
      </c>
    </row>
    <row r="353" spans="1:17" x14ac:dyDescent="0.25">
      <c r="A353" s="11" t="str">
        <f>IF(Tableau1[[#This Row],[Date]]="","",VLOOKUP(Tableau1[[#This Row],[Semaine]],Listes!$A:$B,2,FALSE))</f>
        <v/>
      </c>
      <c r="B353" s="11" t="str">
        <f>IF(ISBLANK(Tableau1[[#This Row],[Date]]),"",INT((Tableau1[[#This Row],[Date]]-SUM(MOD(DATE(YEAR(Tableau1[[#This Row],[Date]]-MOD(Tableau1[[#This Row],[Date]]-2,7)+3),1,2),{1E+99;7})*{1;-1})+5)/7))</f>
        <v/>
      </c>
      <c r="C353" s="11" t="str">
        <f>IF(ISBLANK(Tableau1[[#This Row],[Matricule]]),"",VLOOKUP(Tableau1[[#This Row],[Matricule]],#REF!,2,FALSE))</f>
        <v/>
      </c>
      <c r="D353" s="11" t="str">
        <f>IF(ISBLANK(Tableau1[[#This Row],[Matricule]]),"",VLOOKUP(Tableau1[[#This Row],[Matricule]],#REF!,3,FALSE))</f>
        <v/>
      </c>
      <c r="E353" s="11" t="str">
        <f>CONCATENATE(Tableau1[[#This Row],[Matricule]],Tableau1[[#This Row],[Date]])</f>
        <v/>
      </c>
      <c r="F353" s="3"/>
      <c r="J353" s="8"/>
      <c r="K353" s="35">
        <f>IF(Tableau1[[#This Row],[Régimes récoltés]]&gt;0,1,0)</f>
        <v>0</v>
      </c>
      <c r="L353" s="15">
        <f>IF(Tableau1[[#This Row],[Régimes récoltés]]&gt;=60,1,0)</f>
        <v>0</v>
      </c>
      <c r="M353" s="15">
        <f>IF(Tableau1[[#This Row],[Régimes récoltés]]&gt;60,Tableau1[[#This Row],[Régimes récoltés]]-60,0)</f>
        <v>0</v>
      </c>
      <c r="N353" s="15" t="str">
        <f>IF(ISBLANK(Tableau1[[#This Row],[Date]]),"",+IF(Tableau1[[#This Row],[Régimes récoltés]]&lt;60,0,1000))</f>
        <v/>
      </c>
      <c r="O353" s="15" t="str">
        <f>IF(ISBLANK(Tableau1[[#This Row],[Date]]),"",IF(Tableau1[[#This Row],[Régimes récoltés]]&gt;60,(Tableau1[[#This Row],[Régimes récoltés]]-60)*40,0))</f>
        <v/>
      </c>
      <c r="P353" s="15" t="str">
        <f t="shared" si="5"/>
        <v/>
      </c>
      <c r="Q353" s="51" t="str">
        <f>IF(Tableau1[[#This Row],[Matricule]]&gt;1,IF(COUNTIF(Tableau1[DateMatricule],Tableau1[[#This Row],[DateMatricule]])&gt;1,"Doublon",""),"")</f>
        <v/>
      </c>
    </row>
    <row r="354" spans="1:17" x14ac:dyDescent="0.25">
      <c r="A354" s="11" t="str">
        <f>IF(Tableau1[[#This Row],[Date]]="","",VLOOKUP(Tableau1[[#This Row],[Semaine]],Listes!$A:$B,2,FALSE))</f>
        <v/>
      </c>
      <c r="B354" s="11" t="str">
        <f>IF(ISBLANK(Tableau1[[#This Row],[Date]]),"",INT((Tableau1[[#This Row],[Date]]-SUM(MOD(DATE(YEAR(Tableau1[[#This Row],[Date]]-MOD(Tableau1[[#This Row],[Date]]-2,7)+3),1,2),{1E+99;7})*{1;-1})+5)/7))</f>
        <v/>
      </c>
      <c r="C354" s="11" t="str">
        <f>IF(ISBLANK(Tableau1[[#This Row],[Matricule]]),"",VLOOKUP(Tableau1[[#This Row],[Matricule]],#REF!,2,FALSE))</f>
        <v/>
      </c>
      <c r="D354" s="11" t="str">
        <f>IF(ISBLANK(Tableau1[[#This Row],[Matricule]]),"",VLOOKUP(Tableau1[[#This Row],[Matricule]],#REF!,3,FALSE))</f>
        <v/>
      </c>
      <c r="E354" s="11" t="str">
        <f>CONCATENATE(Tableau1[[#This Row],[Matricule]],Tableau1[[#This Row],[Date]])</f>
        <v/>
      </c>
      <c r="F354" s="3"/>
      <c r="J354" s="8"/>
      <c r="K354" s="35">
        <f>IF(Tableau1[[#This Row],[Régimes récoltés]]&gt;0,1,0)</f>
        <v>0</v>
      </c>
      <c r="L354" s="15">
        <f>IF(Tableau1[[#This Row],[Régimes récoltés]]&gt;=60,1,0)</f>
        <v>0</v>
      </c>
      <c r="M354" s="15">
        <f>IF(Tableau1[[#This Row],[Régimes récoltés]]&gt;60,Tableau1[[#This Row],[Régimes récoltés]]-60,0)</f>
        <v>0</v>
      </c>
      <c r="N354" s="15" t="str">
        <f>IF(ISBLANK(Tableau1[[#This Row],[Date]]),"",+IF(Tableau1[[#This Row],[Régimes récoltés]]&lt;60,0,1000))</f>
        <v/>
      </c>
      <c r="O354" s="15" t="str">
        <f>IF(ISBLANK(Tableau1[[#This Row],[Date]]),"",IF(Tableau1[[#This Row],[Régimes récoltés]]&gt;60,(Tableau1[[#This Row],[Régimes récoltés]]-60)*40,0))</f>
        <v/>
      </c>
      <c r="P354" s="15" t="str">
        <f t="shared" si="5"/>
        <v/>
      </c>
      <c r="Q354" s="51" t="str">
        <f>IF(Tableau1[[#This Row],[Matricule]]&gt;1,IF(COUNTIF(Tableau1[DateMatricule],Tableau1[[#This Row],[DateMatricule]])&gt;1,"Doublon",""),"")</f>
        <v/>
      </c>
    </row>
    <row r="355" spans="1:17" x14ac:dyDescent="0.25">
      <c r="A355" s="11" t="str">
        <f>IF(Tableau1[[#This Row],[Date]]="","",VLOOKUP(Tableau1[[#This Row],[Semaine]],Listes!$A:$B,2,FALSE))</f>
        <v/>
      </c>
      <c r="B355" s="11" t="str">
        <f>IF(ISBLANK(Tableau1[[#This Row],[Date]]),"",INT((Tableau1[[#This Row],[Date]]-SUM(MOD(DATE(YEAR(Tableau1[[#This Row],[Date]]-MOD(Tableau1[[#This Row],[Date]]-2,7)+3),1,2),{1E+99;7})*{1;-1})+5)/7))</f>
        <v/>
      </c>
      <c r="C355" s="11" t="str">
        <f>IF(ISBLANK(Tableau1[[#This Row],[Matricule]]),"",VLOOKUP(Tableau1[[#This Row],[Matricule]],#REF!,2,FALSE))</f>
        <v/>
      </c>
      <c r="D355" s="11" t="str">
        <f>IF(ISBLANK(Tableau1[[#This Row],[Matricule]]),"",VLOOKUP(Tableau1[[#This Row],[Matricule]],#REF!,3,FALSE))</f>
        <v/>
      </c>
      <c r="E355" s="11" t="str">
        <f>CONCATENATE(Tableau1[[#This Row],[Matricule]],Tableau1[[#This Row],[Date]])</f>
        <v/>
      </c>
      <c r="F355" s="3"/>
      <c r="J355" s="8"/>
      <c r="K355" s="35">
        <f>IF(Tableau1[[#This Row],[Régimes récoltés]]&gt;0,1,0)</f>
        <v>0</v>
      </c>
      <c r="L355" s="15">
        <f>IF(Tableau1[[#This Row],[Régimes récoltés]]&gt;=60,1,0)</f>
        <v>0</v>
      </c>
      <c r="M355" s="15">
        <f>IF(Tableau1[[#This Row],[Régimes récoltés]]&gt;60,Tableau1[[#This Row],[Régimes récoltés]]-60,0)</f>
        <v>0</v>
      </c>
      <c r="N355" s="15" t="str">
        <f>IF(ISBLANK(Tableau1[[#This Row],[Date]]),"",+IF(Tableau1[[#This Row],[Régimes récoltés]]&lt;60,0,1000))</f>
        <v/>
      </c>
      <c r="O355" s="15" t="str">
        <f>IF(ISBLANK(Tableau1[[#This Row],[Date]]),"",IF(Tableau1[[#This Row],[Régimes récoltés]]&gt;60,(Tableau1[[#This Row],[Régimes récoltés]]-60)*40,0))</f>
        <v/>
      </c>
      <c r="P355" s="15" t="str">
        <f t="shared" si="5"/>
        <v/>
      </c>
      <c r="Q355" s="51" t="str">
        <f>IF(Tableau1[[#This Row],[Matricule]]&gt;1,IF(COUNTIF(Tableau1[DateMatricule],Tableau1[[#This Row],[DateMatricule]])&gt;1,"Doublon",""),"")</f>
        <v/>
      </c>
    </row>
    <row r="356" spans="1:17" x14ac:dyDescent="0.25">
      <c r="A356" s="11" t="str">
        <f>IF(Tableau1[[#This Row],[Date]]="","",VLOOKUP(Tableau1[[#This Row],[Semaine]],Listes!$A:$B,2,FALSE))</f>
        <v/>
      </c>
      <c r="B356" s="11" t="str">
        <f>IF(ISBLANK(Tableau1[[#This Row],[Date]]),"",INT((Tableau1[[#This Row],[Date]]-SUM(MOD(DATE(YEAR(Tableau1[[#This Row],[Date]]-MOD(Tableau1[[#This Row],[Date]]-2,7)+3),1,2),{1E+99;7})*{1;-1})+5)/7))</f>
        <v/>
      </c>
      <c r="C356" s="11" t="str">
        <f>IF(ISBLANK(Tableau1[[#This Row],[Matricule]]),"",VLOOKUP(Tableau1[[#This Row],[Matricule]],#REF!,2,FALSE))</f>
        <v/>
      </c>
      <c r="D356" s="11" t="str">
        <f>IF(ISBLANK(Tableau1[[#This Row],[Matricule]]),"",VLOOKUP(Tableau1[[#This Row],[Matricule]],#REF!,3,FALSE))</f>
        <v/>
      </c>
      <c r="E356" s="11" t="str">
        <f>CONCATENATE(Tableau1[[#This Row],[Matricule]],Tableau1[[#This Row],[Date]])</f>
        <v/>
      </c>
      <c r="F356" s="3"/>
      <c r="J356" s="8"/>
      <c r="K356" s="35">
        <f>IF(Tableau1[[#This Row],[Régimes récoltés]]&gt;0,1,0)</f>
        <v>0</v>
      </c>
      <c r="L356" s="15">
        <f>IF(Tableau1[[#This Row],[Régimes récoltés]]&gt;=60,1,0)</f>
        <v>0</v>
      </c>
      <c r="M356" s="15">
        <f>IF(Tableau1[[#This Row],[Régimes récoltés]]&gt;60,Tableau1[[#This Row],[Régimes récoltés]]-60,0)</f>
        <v>0</v>
      </c>
      <c r="N356" s="15" t="str">
        <f>IF(ISBLANK(Tableau1[[#This Row],[Date]]),"",+IF(Tableau1[[#This Row],[Régimes récoltés]]&lt;60,0,1000))</f>
        <v/>
      </c>
      <c r="O356" s="15" t="str">
        <f>IF(ISBLANK(Tableau1[[#This Row],[Date]]),"",IF(Tableau1[[#This Row],[Régimes récoltés]]&gt;60,(Tableau1[[#This Row],[Régimes récoltés]]-60)*40,0))</f>
        <v/>
      </c>
      <c r="P356" s="15" t="str">
        <f t="shared" si="5"/>
        <v/>
      </c>
      <c r="Q356" s="51" t="str">
        <f>IF(Tableau1[[#This Row],[Matricule]]&gt;1,IF(COUNTIF(Tableau1[DateMatricule],Tableau1[[#This Row],[DateMatricule]])&gt;1,"Doublon",""),"")</f>
        <v/>
      </c>
    </row>
    <row r="357" spans="1:17" x14ac:dyDescent="0.25">
      <c r="A357" s="11" t="str">
        <f>IF(Tableau1[[#This Row],[Date]]="","",VLOOKUP(Tableau1[[#This Row],[Semaine]],Listes!$A:$B,2,FALSE))</f>
        <v/>
      </c>
      <c r="B357" s="11" t="str">
        <f>IF(ISBLANK(Tableau1[[#This Row],[Date]]),"",INT((Tableau1[[#This Row],[Date]]-SUM(MOD(DATE(YEAR(Tableau1[[#This Row],[Date]]-MOD(Tableau1[[#This Row],[Date]]-2,7)+3),1,2),{1E+99;7})*{1;-1})+5)/7))</f>
        <v/>
      </c>
      <c r="C357" s="11" t="str">
        <f>IF(ISBLANK(Tableau1[[#This Row],[Matricule]]),"",VLOOKUP(Tableau1[[#This Row],[Matricule]],#REF!,2,FALSE))</f>
        <v/>
      </c>
      <c r="D357" s="11" t="str">
        <f>IF(ISBLANK(Tableau1[[#This Row],[Matricule]]),"",VLOOKUP(Tableau1[[#This Row],[Matricule]],#REF!,3,FALSE))</f>
        <v/>
      </c>
      <c r="E357" s="11" t="str">
        <f>CONCATENATE(Tableau1[[#This Row],[Matricule]],Tableau1[[#This Row],[Date]])</f>
        <v/>
      </c>
      <c r="F357" s="3"/>
      <c r="J357" s="8"/>
      <c r="K357" s="35">
        <f>IF(Tableau1[[#This Row],[Régimes récoltés]]&gt;0,1,0)</f>
        <v>0</v>
      </c>
      <c r="L357" s="15">
        <f>IF(Tableau1[[#This Row],[Régimes récoltés]]&gt;=60,1,0)</f>
        <v>0</v>
      </c>
      <c r="M357" s="15">
        <f>IF(Tableau1[[#This Row],[Régimes récoltés]]&gt;60,Tableau1[[#This Row],[Régimes récoltés]]-60,0)</f>
        <v>0</v>
      </c>
      <c r="N357" s="15" t="str">
        <f>IF(ISBLANK(Tableau1[[#This Row],[Date]]),"",+IF(Tableau1[[#This Row],[Régimes récoltés]]&lt;60,0,1000))</f>
        <v/>
      </c>
      <c r="O357" s="15" t="str">
        <f>IF(ISBLANK(Tableau1[[#This Row],[Date]]),"",IF(Tableau1[[#This Row],[Régimes récoltés]]&gt;60,(Tableau1[[#This Row],[Régimes récoltés]]-60)*40,0))</f>
        <v/>
      </c>
      <c r="P357" s="15" t="str">
        <f t="shared" si="5"/>
        <v/>
      </c>
      <c r="Q357" s="51" t="str">
        <f>IF(Tableau1[[#This Row],[Matricule]]&gt;1,IF(COUNTIF(Tableau1[DateMatricule],Tableau1[[#This Row],[DateMatricule]])&gt;1,"Doublon",""),"")</f>
        <v/>
      </c>
    </row>
    <row r="358" spans="1:17" x14ac:dyDescent="0.25">
      <c r="A358" s="11" t="str">
        <f>IF(Tableau1[[#This Row],[Date]]="","",VLOOKUP(Tableau1[[#This Row],[Semaine]],Listes!$A:$B,2,FALSE))</f>
        <v/>
      </c>
      <c r="B358" s="11" t="str">
        <f>IF(ISBLANK(Tableau1[[#This Row],[Date]]),"",INT((Tableau1[[#This Row],[Date]]-SUM(MOD(DATE(YEAR(Tableau1[[#This Row],[Date]]-MOD(Tableau1[[#This Row],[Date]]-2,7)+3),1,2),{1E+99;7})*{1;-1})+5)/7))</f>
        <v/>
      </c>
      <c r="C358" s="11" t="str">
        <f>IF(ISBLANK(Tableau1[[#This Row],[Matricule]]),"",VLOOKUP(Tableau1[[#This Row],[Matricule]],#REF!,2,FALSE))</f>
        <v/>
      </c>
      <c r="D358" s="11" t="str">
        <f>IF(ISBLANK(Tableau1[[#This Row],[Matricule]]),"",VLOOKUP(Tableau1[[#This Row],[Matricule]],#REF!,3,FALSE))</f>
        <v/>
      </c>
      <c r="E358" s="11" t="str">
        <f>CONCATENATE(Tableau1[[#This Row],[Matricule]],Tableau1[[#This Row],[Date]])</f>
        <v/>
      </c>
      <c r="F358" s="3"/>
      <c r="J358" s="8"/>
      <c r="K358" s="35">
        <f>IF(Tableau1[[#This Row],[Régimes récoltés]]&gt;0,1,0)</f>
        <v>0</v>
      </c>
      <c r="L358" s="15">
        <f>IF(Tableau1[[#This Row],[Régimes récoltés]]&gt;=60,1,0)</f>
        <v>0</v>
      </c>
      <c r="M358" s="15">
        <f>IF(Tableau1[[#This Row],[Régimes récoltés]]&gt;60,Tableau1[[#This Row],[Régimes récoltés]]-60,0)</f>
        <v>0</v>
      </c>
      <c r="N358" s="15" t="str">
        <f>IF(ISBLANK(Tableau1[[#This Row],[Date]]),"",+IF(Tableau1[[#This Row],[Régimes récoltés]]&lt;60,0,1000))</f>
        <v/>
      </c>
      <c r="O358" s="15" t="str">
        <f>IF(ISBLANK(Tableau1[[#This Row],[Date]]),"",IF(Tableau1[[#This Row],[Régimes récoltés]]&gt;60,(Tableau1[[#This Row],[Régimes récoltés]]-60)*40,0))</f>
        <v/>
      </c>
      <c r="P358" s="15" t="str">
        <f t="shared" si="5"/>
        <v/>
      </c>
      <c r="Q358" s="51" t="str">
        <f>IF(Tableau1[[#This Row],[Matricule]]&gt;1,IF(COUNTIF(Tableau1[DateMatricule],Tableau1[[#This Row],[DateMatricule]])&gt;1,"Doublon",""),"")</f>
        <v/>
      </c>
    </row>
    <row r="359" spans="1:17" x14ac:dyDescent="0.25">
      <c r="A359" s="11" t="str">
        <f>IF(Tableau1[[#This Row],[Date]]="","",VLOOKUP(Tableau1[[#This Row],[Semaine]],Listes!$A:$B,2,FALSE))</f>
        <v/>
      </c>
      <c r="B359" s="11" t="str">
        <f>IF(ISBLANK(Tableau1[[#This Row],[Date]]),"",INT((Tableau1[[#This Row],[Date]]-SUM(MOD(DATE(YEAR(Tableau1[[#This Row],[Date]]-MOD(Tableau1[[#This Row],[Date]]-2,7)+3),1,2),{1E+99;7})*{1;-1})+5)/7))</f>
        <v/>
      </c>
      <c r="C359" s="11" t="str">
        <f>IF(ISBLANK(Tableau1[[#This Row],[Matricule]]),"",VLOOKUP(Tableau1[[#This Row],[Matricule]],#REF!,2,FALSE))</f>
        <v/>
      </c>
      <c r="D359" s="11" t="str">
        <f>IF(ISBLANK(Tableau1[[#This Row],[Matricule]]),"",VLOOKUP(Tableau1[[#This Row],[Matricule]],#REF!,3,FALSE))</f>
        <v/>
      </c>
      <c r="E359" s="11" t="str">
        <f>CONCATENATE(Tableau1[[#This Row],[Matricule]],Tableau1[[#This Row],[Date]])</f>
        <v/>
      </c>
      <c r="F359" s="3"/>
      <c r="J359" s="8"/>
      <c r="K359" s="35">
        <f>IF(Tableau1[[#This Row],[Régimes récoltés]]&gt;0,1,0)</f>
        <v>0</v>
      </c>
      <c r="L359" s="15">
        <f>IF(Tableau1[[#This Row],[Régimes récoltés]]&gt;=60,1,0)</f>
        <v>0</v>
      </c>
      <c r="M359" s="15">
        <f>IF(Tableau1[[#This Row],[Régimes récoltés]]&gt;60,Tableau1[[#This Row],[Régimes récoltés]]-60,0)</f>
        <v>0</v>
      </c>
      <c r="N359" s="15" t="str">
        <f>IF(ISBLANK(Tableau1[[#This Row],[Date]]),"",+IF(Tableau1[[#This Row],[Régimes récoltés]]&lt;60,0,1000))</f>
        <v/>
      </c>
      <c r="O359" s="15" t="str">
        <f>IF(ISBLANK(Tableau1[[#This Row],[Date]]),"",IF(Tableau1[[#This Row],[Régimes récoltés]]&gt;60,(Tableau1[[#This Row],[Régimes récoltés]]-60)*40,0))</f>
        <v/>
      </c>
      <c r="P359" s="15" t="str">
        <f t="shared" si="5"/>
        <v/>
      </c>
      <c r="Q359" s="51" t="str">
        <f>IF(Tableau1[[#This Row],[Matricule]]&gt;1,IF(COUNTIF(Tableau1[DateMatricule],Tableau1[[#This Row],[DateMatricule]])&gt;1,"Doublon",""),"")</f>
        <v/>
      </c>
    </row>
    <row r="360" spans="1:17" x14ac:dyDescent="0.25">
      <c r="A360" s="11" t="str">
        <f>IF(Tableau1[[#This Row],[Date]]="","",VLOOKUP(Tableau1[[#This Row],[Semaine]],Listes!$A:$B,2,FALSE))</f>
        <v/>
      </c>
      <c r="B360" s="11" t="str">
        <f>IF(ISBLANK(Tableau1[[#This Row],[Date]]),"",INT((Tableau1[[#This Row],[Date]]-SUM(MOD(DATE(YEAR(Tableau1[[#This Row],[Date]]-MOD(Tableau1[[#This Row],[Date]]-2,7)+3),1,2),{1E+99;7})*{1;-1})+5)/7))</f>
        <v/>
      </c>
      <c r="C360" s="11" t="str">
        <f>IF(ISBLANK(Tableau1[[#This Row],[Matricule]]),"",VLOOKUP(Tableau1[[#This Row],[Matricule]],#REF!,2,FALSE))</f>
        <v/>
      </c>
      <c r="D360" s="11" t="str">
        <f>IF(ISBLANK(Tableau1[[#This Row],[Matricule]]),"",VLOOKUP(Tableau1[[#This Row],[Matricule]],#REF!,3,FALSE))</f>
        <v/>
      </c>
      <c r="E360" s="11" t="str">
        <f>CONCATENATE(Tableau1[[#This Row],[Matricule]],Tableau1[[#This Row],[Date]])</f>
        <v/>
      </c>
      <c r="F360" s="3"/>
      <c r="J360" s="8"/>
      <c r="K360" s="35">
        <f>IF(Tableau1[[#This Row],[Régimes récoltés]]&gt;0,1,0)</f>
        <v>0</v>
      </c>
      <c r="L360" s="15">
        <f>IF(Tableau1[[#This Row],[Régimes récoltés]]&gt;=60,1,0)</f>
        <v>0</v>
      </c>
      <c r="M360" s="15">
        <f>IF(Tableau1[[#This Row],[Régimes récoltés]]&gt;60,Tableau1[[#This Row],[Régimes récoltés]]-60,0)</f>
        <v>0</v>
      </c>
      <c r="N360" s="15" t="str">
        <f>IF(ISBLANK(Tableau1[[#This Row],[Date]]),"",+IF(Tableau1[[#This Row],[Régimes récoltés]]&lt;60,0,1000))</f>
        <v/>
      </c>
      <c r="O360" s="15" t="str">
        <f>IF(ISBLANK(Tableau1[[#This Row],[Date]]),"",IF(Tableau1[[#This Row],[Régimes récoltés]]&gt;60,(Tableau1[[#This Row],[Régimes récoltés]]-60)*40,0))</f>
        <v/>
      </c>
      <c r="P360" s="15" t="str">
        <f t="shared" si="5"/>
        <v/>
      </c>
      <c r="Q360" s="51" t="str">
        <f>IF(Tableau1[[#This Row],[Matricule]]&gt;1,IF(COUNTIF(Tableau1[DateMatricule],Tableau1[[#This Row],[DateMatricule]])&gt;1,"Doublon",""),"")</f>
        <v/>
      </c>
    </row>
    <row r="361" spans="1:17" x14ac:dyDescent="0.25">
      <c r="A361" s="11" t="str">
        <f>IF(Tableau1[[#This Row],[Date]]="","",VLOOKUP(Tableau1[[#This Row],[Semaine]],Listes!$A:$B,2,FALSE))</f>
        <v/>
      </c>
      <c r="B361" s="11" t="str">
        <f>IF(ISBLANK(Tableau1[[#This Row],[Date]]),"",INT((Tableau1[[#This Row],[Date]]-SUM(MOD(DATE(YEAR(Tableau1[[#This Row],[Date]]-MOD(Tableau1[[#This Row],[Date]]-2,7)+3),1,2),{1E+99;7})*{1;-1})+5)/7))</f>
        <v/>
      </c>
      <c r="C361" s="11" t="str">
        <f>IF(ISBLANK(Tableau1[[#This Row],[Matricule]]),"",VLOOKUP(Tableau1[[#This Row],[Matricule]],#REF!,2,FALSE))</f>
        <v/>
      </c>
      <c r="D361" s="11" t="str">
        <f>IF(ISBLANK(Tableau1[[#This Row],[Matricule]]),"",VLOOKUP(Tableau1[[#This Row],[Matricule]],#REF!,3,FALSE))</f>
        <v/>
      </c>
      <c r="E361" s="11" t="str">
        <f>CONCATENATE(Tableau1[[#This Row],[Matricule]],Tableau1[[#This Row],[Date]])</f>
        <v/>
      </c>
      <c r="F361" s="3"/>
      <c r="J361" s="8"/>
      <c r="K361" s="35">
        <f>IF(Tableau1[[#This Row],[Régimes récoltés]]&gt;0,1,0)</f>
        <v>0</v>
      </c>
      <c r="L361" s="15">
        <f>IF(Tableau1[[#This Row],[Régimes récoltés]]&gt;=60,1,0)</f>
        <v>0</v>
      </c>
      <c r="M361" s="15">
        <f>IF(Tableau1[[#This Row],[Régimes récoltés]]&gt;60,Tableau1[[#This Row],[Régimes récoltés]]-60,0)</f>
        <v>0</v>
      </c>
      <c r="N361" s="15" t="str">
        <f>IF(ISBLANK(Tableau1[[#This Row],[Date]]),"",+IF(Tableau1[[#This Row],[Régimes récoltés]]&lt;60,0,1000))</f>
        <v/>
      </c>
      <c r="O361" s="15" t="str">
        <f>IF(ISBLANK(Tableau1[[#This Row],[Date]]),"",IF(Tableau1[[#This Row],[Régimes récoltés]]&gt;60,(Tableau1[[#This Row],[Régimes récoltés]]-60)*40,0))</f>
        <v/>
      </c>
      <c r="P361" s="15" t="str">
        <f t="shared" si="5"/>
        <v/>
      </c>
      <c r="Q361" s="51" t="str">
        <f>IF(Tableau1[[#This Row],[Matricule]]&gt;1,IF(COUNTIF(Tableau1[DateMatricule],Tableau1[[#This Row],[DateMatricule]])&gt;1,"Doublon",""),"")</f>
        <v/>
      </c>
    </row>
    <row r="362" spans="1:17" x14ac:dyDescent="0.25">
      <c r="A362" s="11" t="str">
        <f>IF(Tableau1[[#This Row],[Date]]="","",VLOOKUP(Tableau1[[#This Row],[Semaine]],Listes!$A:$B,2,FALSE))</f>
        <v/>
      </c>
      <c r="B362" s="11" t="str">
        <f>IF(ISBLANK(Tableau1[[#This Row],[Date]]),"",INT((Tableau1[[#This Row],[Date]]-SUM(MOD(DATE(YEAR(Tableau1[[#This Row],[Date]]-MOD(Tableau1[[#This Row],[Date]]-2,7)+3),1,2),{1E+99;7})*{1;-1})+5)/7))</f>
        <v/>
      </c>
      <c r="C362" s="11" t="str">
        <f>IF(ISBLANK(Tableau1[[#This Row],[Matricule]]),"",VLOOKUP(Tableau1[[#This Row],[Matricule]],#REF!,2,FALSE))</f>
        <v/>
      </c>
      <c r="D362" s="11" t="str">
        <f>IF(ISBLANK(Tableau1[[#This Row],[Matricule]]),"",VLOOKUP(Tableau1[[#This Row],[Matricule]],#REF!,3,FALSE))</f>
        <v/>
      </c>
      <c r="E362" s="11" t="str">
        <f>CONCATENATE(Tableau1[[#This Row],[Matricule]],Tableau1[[#This Row],[Date]])</f>
        <v/>
      </c>
      <c r="F362" s="3"/>
      <c r="J362" s="8"/>
      <c r="K362" s="35">
        <f>IF(Tableau1[[#This Row],[Régimes récoltés]]&gt;0,1,0)</f>
        <v>0</v>
      </c>
      <c r="L362" s="15">
        <f>IF(Tableau1[[#This Row],[Régimes récoltés]]&gt;=60,1,0)</f>
        <v>0</v>
      </c>
      <c r="M362" s="15">
        <f>IF(Tableau1[[#This Row],[Régimes récoltés]]&gt;60,Tableau1[[#This Row],[Régimes récoltés]]-60,0)</f>
        <v>0</v>
      </c>
      <c r="N362" s="15" t="str">
        <f>IF(ISBLANK(Tableau1[[#This Row],[Date]]),"",+IF(Tableau1[[#This Row],[Régimes récoltés]]&lt;60,0,1000))</f>
        <v/>
      </c>
      <c r="O362" s="15" t="str">
        <f>IF(ISBLANK(Tableau1[[#This Row],[Date]]),"",IF(Tableau1[[#This Row],[Régimes récoltés]]&gt;60,(Tableau1[[#This Row],[Régimes récoltés]]-60)*40,0))</f>
        <v/>
      </c>
      <c r="P362" s="15" t="str">
        <f t="shared" si="5"/>
        <v/>
      </c>
      <c r="Q362" s="51" t="str">
        <f>IF(Tableau1[[#This Row],[Matricule]]&gt;1,IF(COUNTIF(Tableau1[DateMatricule],Tableau1[[#This Row],[DateMatricule]])&gt;1,"Doublon",""),"")</f>
        <v/>
      </c>
    </row>
    <row r="363" spans="1:17" x14ac:dyDescent="0.25">
      <c r="A363" s="11" t="str">
        <f>IF(Tableau1[[#This Row],[Date]]="","",VLOOKUP(Tableau1[[#This Row],[Semaine]],Listes!$A:$B,2,FALSE))</f>
        <v/>
      </c>
      <c r="B363" s="11" t="str">
        <f>IF(ISBLANK(Tableau1[[#This Row],[Date]]),"",INT((Tableau1[[#This Row],[Date]]-SUM(MOD(DATE(YEAR(Tableau1[[#This Row],[Date]]-MOD(Tableau1[[#This Row],[Date]]-2,7)+3),1,2),{1E+99;7})*{1;-1})+5)/7))</f>
        <v/>
      </c>
      <c r="C363" s="11" t="str">
        <f>IF(ISBLANK(Tableau1[[#This Row],[Matricule]]),"",VLOOKUP(Tableau1[[#This Row],[Matricule]],#REF!,2,FALSE))</f>
        <v/>
      </c>
      <c r="D363" s="11" t="str">
        <f>IF(ISBLANK(Tableau1[[#This Row],[Matricule]]),"",VLOOKUP(Tableau1[[#This Row],[Matricule]],#REF!,3,FALSE))</f>
        <v/>
      </c>
      <c r="E363" s="11" t="str">
        <f>CONCATENATE(Tableau1[[#This Row],[Matricule]],Tableau1[[#This Row],[Date]])</f>
        <v/>
      </c>
      <c r="F363" s="3"/>
      <c r="J363" s="8"/>
      <c r="K363" s="35">
        <f>IF(Tableau1[[#This Row],[Régimes récoltés]]&gt;0,1,0)</f>
        <v>0</v>
      </c>
      <c r="L363" s="15">
        <f>IF(Tableau1[[#This Row],[Régimes récoltés]]&gt;=60,1,0)</f>
        <v>0</v>
      </c>
      <c r="M363" s="15">
        <f>IF(Tableau1[[#This Row],[Régimes récoltés]]&gt;60,Tableau1[[#This Row],[Régimes récoltés]]-60,0)</f>
        <v>0</v>
      </c>
      <c r="N363" s="15" t="str">
        <f>IF(ISBLANK(Tableau1[[#This Row],[Date]]),"",+IF(Tableau1[[#This Row],[Régimes récoltés]]&lt;60,0,1000))</f>
        <v/>
      </c>
      <c r="O363" s="15" t="str">
        <f>IF(ISBLANK(Tableau1[[#This Row],[Date]]),"",IF(Tableau1[[#This Row],[Régimes récoltés]]&gt;60,(Tableau1[[#This Row],[Régimes récoltés]]-60)*40,0))</f>
        <v/>
      </c>
      <c r="P363" s="15" t="str">
        <f t="shared" si="5"/>
        <v/>
      </c>
      <c r="Q363" s="51" t="str">
        <f>IF(Tableau1[[#This Row],[Matricule]]&gt;1,IF(COUNTIF(Tableau1[DateMatricule],Tableau1[[#This Row],[DateMatricule]])&gt;1,"Doublon",""),"")</f>
        <v/>
      </c>
    </row>
    <row r="364" spans="1:17" x14ac:dyDescent="0.25">
      <c r="A364" s="11" t="str">
        <f>IF(Tableau1[[#This Row],[Date]]="","",VLOOKUP(Tableau1[[#This Row],[Semaine]],Listes!$A:$B,2,FALSE))</f>
        <v/>
      </c>
      <c r="B364" s="11" t="str">
        <f>IF(ISBLANK(Tableau1[[#This Row],[Date]]),"",INT((Tableau1[[#This Row],[Date]]-SUM(MOD(DATE(YEAR(Tableau1[[#This Row],[Date]]-MOD(Tableau1[[#This Row],[Date]]-2,7)+3),1,2),{1E+99;7})*{1;-1})+5)/7))</f>
        <v/>
      </c>
      <c r="C364" s="11" t="str">
        <f>IF(ISBLANK(Tableau1[[#This Row],[Matricule]]),"",VLOOKUP(Tableau1[[#This Row],[Matricule]],#REF!,2,FALSE))</f>
        <v/>
      </c>
      <c r="D364" s="11" t="str">
        <f>IF(ISBLANK(Tableau1[[#This Row],[Matricule]]),"",VLOOKUP(Tableau1[[#This Row],[Matricule]],#REF!,3,FALSE))</f>
        <v/>
      </c>
      <c r="E364" s="11" t="str">
        <f>CONCATENATE(Tableau1[[#This Row],[Matricule]],Tableau1[[#This Row],[Date]])</f>
        <v/>
      </c>
      <c r="F364" s="3"/>
      <c r="J364" s="8"/>
      <c r="K364" s="35">
        <f>IF(Tableau1[[#This Row],[Régimes récoltés]]&gt;0,1,0)</f>
        <v>0</v>
      </c>
      <c r="L364" s="15">
        <f>IF(Tableau1[[#This Row],[Régimes récoltés]]&gt;=60,1,0)</f>
        <v>0</v>
      </c>
      <c r="M364" s="15">
        <f>IF(Tableau1[[#This Row],[Régimes récoltés]]&gt;60,Tableau1[[#This Row],[Régimes récoltés]]-60,0)</f>
        <v>0</v>
      </c>
      <c r="N364" s="15" t="str">
        <f>IF(ISBLANK(Tableau1[[#This Row],[Date]]),"",+IF(Tableau1[[#This Row],[Régimes récoltés]]&lt;60,0,1000))</f>
        <v/>
      </c>
      <c r="O364" s="15" t="str">
        <f>IF(ISBLANK(Tableau1[[#This Row],[Date]]),"",IF(Tableau1[[#This Row],[Régimes récoltés]]&gt;60,(Tableau1[[#This Row],[Régimes récoltés]]-60)*40,0))</f>
        <v/>
      </c>
      <c r="P364" s="15" t="str">
        <f t="shared" si="5"/>
        <v/>
      </c>
      <c r="Q364" s="51" t="str">
        <f>IF(Tableau1[[#This Row],[Matricule]]&gt;1,IF(COUNTIF(Tableau1[DateMatricule],Tableau1[[#This Row],[DateMatricule]])&gt;1,"Doublon",""),"")</f>
        <v/>
      </c>
    </row>
    <row r="365" spans="1:17" x14ac:dyDescent="0.25">
      <c r="A365" s="11" t="str">
        <f>IF(Tableau1[[#This Row],[Date]]="","",VLOOKUP(Tableau1[[#This Row],[Semaine]],Listes!$A:$B,2,FALSE))</f>
        <v/>
      </c>
      <c r="B365" s="11" t="str">
        <f>IF(ISBLANK(Tableau1[[#This Row],[Date]]),"",INT((Tableau1[[#This Row],[Date]]-SUM(MOD(DATE(YEAR(Tableau1[[#This Row],[Date]]-MOD(Tableau1[[#This Row],[Date]]-2,7)+3),1,2),{1E+99;7})*{1;-1})+5)/7))</f>
        <v/>
      </c>
      <c r="C365" s="11" t="str">
        <f>IF(ISBLANK(Tableau1[[#This Row],[Matricule]]),"",VLOOKUP(Tableau1[[#This Row],[Matricule]],#REF!,2,FALSE))</f>
        <v/>
      </c>
      <c r="D365" s="11" t="str">
        <f>IF(ISBLANK(Tableau1[[#This Row],[Matricule]]),"",VLOOKUP(Tableau1[[#This Row],[Matricule]],#REF!,3,FALSE))</f>
        <v/>
      </c>
      <c r="E365" s="11" t="str">
        <f>CONCATENATE(Tableau1[[#This Row],[Matricule]],Tableau1[[#This Row],[Date]])</f>
        <v/>
      </c>
      <c r="F365" s="3"/>
      <c r="J365" s="8"/>
      <c r="K365" s="35">
        <f>IF(Tableau1[[#This Row],[Régimes récoltés]]&gt;0,1,0)</f>
        <v>0</v>
      </c>
      <c r="L365" s="15">
        <f>IF(Tableau1[[#This Row],[Régimes récoltés]]&gt;=60,1,0)</f>
        <v>0</v>
      </c>
      <c r="M365" s="15">
        <f>IF(Tableau1[[#This Row],[Régimes récoltés]]&gt;60,Tableau1[[#This Row],[Régimes récoltés]]-60,0)</f>
        <v>0</v>
      </c>
      <c r="N365" s="15" t="str">
        <f>IF(ISBLANK(Tableau1[[#This Row],[Date]]),"",+IF(Tableau1[[#This Row],[Régimes récoltés]]&lt;60,0,1000))</f>
        <v/>
      </c>
      <c r="O365" s="15" t="str">
        <f>IF(ISBLANK(Tableau1[[#This Row],[Date]]),"",IF(Tableau1[[#This Row],[Régimes récoltés]]&gt;60,(Tableau1[[#This Row],[Régimes récoltés]]-60)*40,0))</f>
        <v/>
      </c>
      <c r="P365" s="15" t="str">
        <f t="shared" si="5"/>
        <v/>
      </c>
      <c r="Q365" s="51" t="str">
        <f>IF(Tableau1[[#This Row],[Matricule]]&gt;1,IF(COUNTIF(Tableau1[DateMatricule],Tableau1[[#This Row],[DateMatricule]])&gt;1,"Doublon",""),"")</f>
        <v/>
      </c>
    </row>
    <row r="366" spans="1:17" x14ac:dyDescent="0.25">
      <c r="A366" s="11" t="str">
        <f>IF(Tableau1[[#This Row],[Date]]="","",VLOOKUP(Tableau1[[#This Row],[Semaine]],Listes!$A:$B,2,FALSE))</f>
        <v/>
      </c>
      <c r="B366" s="11" t="str">
        <f>IF(ISBLANK(Tableau1[[#This Row],[Date]]),"",INT((Tableau1[[#This Row],[Date]]-SUM(MOD(DATE(YEAR(Tableau1[[#This Row],[Date]]-MOD(Tableau1[[#This Row],[Date]]-2,7)+3),1,2),{1E+99;7})*{1;-1})+5)/7))</f>
        <v/>
      </c>
      <c r="C366" s="11" t="str">
        <f>IF(ISBLANK(Tableau1[[#This Row],[Matricule]]),"",VLOOKUP(Tableau1[[#This Row],[Matricule]],#REF!,2,FALSE))</f>
        <v/>
      </c>
      <c r="D366" s="11" t="str">
        <f>IF(ISBLANK(Tableau1[[#This Row],[Matricule]]),"",VLOOKUP(Tableau1[[#This Row],[Matricule]],#REF!,3,FALSE))</f>
        <v/>
      </c>
      <c r="E366" s="11" t="str">
        <f>CONCATENATE(Tableau1[[#This Row],[Matricule]],Tableau1[[#This Row],[Date]])</f>
        <v/>
      </c>
      <c r="F366" s="3"/>
      <c r="J366" s="8"/>
      <c r="K366" s="35">
        <f>IF(Tableau1[[#This Row],[Régimes récoltés]]&gt;0,1,0)</f>
        <v>0</v>
      </c>
      <c r="L366" s="15">
        <f>IF(Tableau1[[#This Row],[Régimes récoltés]]&gt;=60,1,0)</f>
        <v>0</v>
      </c>
      <c r="M366" s="15">
        <f>IF(Tableau1[[#This Row],[Régimes récoltés]]&gt;60,Tableau1[[#This Row],[Régimes récoltés]]-60,0)</f>
        <v>0</v>
      </c>
      <c r="N366" s="15" t="str">
        <f>IF(ISBLANK(Tableau1[[#This Row],[Date]]),"",+IF(Tableau1[[#This Row],[Régimes récoltés]]&lt;60,0,1000))</f>
        <v/>
      </c>
      <c r="O366" s="15" t="str">
        <f>IF(ISBLANK(Tableau1[[#This Row],[Date]]),"",IF(Tableau1[[#This Row],[Régimes récoltés]]&gt;60,(Tableau1[[#This Row],[Régimes récoltés]]-60)*40,0))</f>
        <v/>
      </c>
      <c r="P366" s="15" t="str">
        <f t="shared" si="5"/>
        <v/>
      </c>
      <c r="Q366" s="51" t="str">
        <f>IF(Tableau1[[#This Row],[Matricule]]&gt;1,IF(COUNTIF(Tableau1[DateMatricule],Tableau1[[#This Row],[DateMatricule]])&gt;1,"Doublon",""),"")</f>
        <v/>
      </c>
    </row>
    <row r="367" spans="1:17" x14ac:dyDescent="0.25">
      <c r="A367" s="11" t="str">
        <f>IF(Tableau1[[#This Row],[Date]]="","",VLOOKUP(Tableau1[[#This Row],[Semaine]],Listes!$A:$B,2,FALSE))</f>
        <v/>
      </c>
      <c r="B367" s="11" t="str">
        <f>IF(ISBLANK(Tableau1[[#This Row],[Date]]),"",INT((Tableau1[[#This Row],[Date]]-SUM(MOD(DATE(YEAR(Tableau1[[#This Row],[Date]]-MOD(Tableau1[[#This Row],[Date]]-2,7)+3),1,2),{1E+99;7})*{1;-1})+5)/7))</f>
        <v/>
      </c>
      <c r="C367" s="11" t="str">
        <f>IF(ISBLANK(Tableau1[[#This Row],[Matricule]]),"",VLOOKUP(Tableau1[[#This Row],[Matricule]],#REF!,2,FALSE))</f>
        <v/>
      </c>
      <c r="D367" s="11" t="str">
        <f>IF(ISBLANK(Tableau1[[#This Row],[Matricule]]),"",VLOOKUP(Tableau1[[#This Row],[Matricule]],#REF!,3,FALSE))</f>
        <v/>
      </c>
      <c r="E367" s="11" t="str">
        <f>CONCATENATE(Tableau1[[#This Row],[Matricule]],Tableau1[[#This Row],[Date]])</f>
        <v/>
      </c>
      <c r="F367" s="3"/>
      <c r="J367" s="8"/>
      <c r="K367" s="35">
        <f>IF(Tableau1[[#This Row],[Régimes récoltés]]&gt;0,1,0)</f>
        <v>0</v>
      </c>
      <c r="L367" s="15">
        <f>IF(Tableau1[[#This Row],[Régimes récoltés]]&gt;=60,1,0)</f>
        <v>0</v>
      </c>
      <c r="M367" s="15">
        <f>IF(Tableau1[[#This Row],[Régimes récoltés]]&gt;60,Tableau1[[#This Row],[Régimes récoltés]]-60,0)</f>
        <v>0</v>
      </c>
      <c r="N367" s="15" t="str">
        <f>IF(ISBLANK(Tableau1[[#This Row],[Date]]),"",+IF(Tableau1[[#This Row],[Régimes récoltés]]&lt;60,0,1000))</f>
        <v/>
      </c>
      <c r="O367" s="15" t="str">
        <f>IF(ISBLANK(Tableau1[[#This Row],[Date]]),"",IF(Tableau1[[#This Row],[Régimes récoltés]]&gt;60,(Tableau1[[#This Row],[Régimes récoltés]]-60)*40,0))</f>
        <v/>
      </c>
      <c r="P367" s="15" t="str">
        <f t="shared" si="5"/>
        <v/>
      </c>
      <c r="Q367" s="51" t="str">
        <f>IF(Tableau1[[#This Row],[Matricule]]&gt;1,IF(COUNTIF(Tableau1[DateMatricule],Tableau1[[#This Row],[DateMatricule]])&gt;1,"Doublon",""),"")</f>
        <v/>
      </c>
    </row>
    <row r="368" spans="1:17" x14ac:dyDescent="0.25">
      <c r="A368" s="11" t="str">
        <f>IF(Tableau1[[#This Row],[Date]]="","",VLOOKUP(Tableau1[[#This Row],[Semaine]],Listes!$A:$B,2,FALSE))</f>
        <v/>
      </c>
      <c r="B368" s="11" t="str">
        <f>IF(ISBLANK(Tableau1[[#This Row],[Date]]),"",INT((Tableau1[[#This Row],[Date]]-SUM(MOD(DATE(YEAR(Tableau1[[#This Row],[Date]]-MOD(Tableau1[[#This Row],[Date]]-2,7)+3),1,2),{1E+99;7})*{1;-1})+5)/7))</f>
        <v/>
      </c>
      <c r="C368" s="11" t="str">
        <f>IF(ISBLANK(Tableau1[[#This Row],[Matricule]]),"",VLOOKUP(Tableau1[[#This Row],[Matricule]],#REF!,2,FALSE))</f>
        <v/>
      </c>
      <c r="D368" s="11" t="str">
        <f>IF(ISBLANK(Tableau1[[#This Row],[Matricule]]),"",VLOOKUP(Tableau1[[#This Row],[Matricule]],#REF!,3,FALSE))</f>
        <v/>
      </c>
      <c r="E368" s="11" t="str">
        <f>CONCATENATE(Tableau1[[#This Row],[Matricule]],Tableau1[[#This Row],[Date]])</f>
        <v/>
      </c>
      <c r="F368" s="3"/>
      <c r="J368" s="8"/>
      <c r="K368" s="35">
        <f>IF(Tableau1[[#This Row],[Régimes récoltés]]&gt;0,1,0)</f>
        <v>0</v>
      </c>
      <c r="L368" s="15">
        <f>IF(Tableau1[[#This Row],[Régimes récoltés]]&gt;=60,1,0)</f>
        <v>0</v>
      </c>
      <c r="M368" s="15">
        <f>IF(Tableau1[[#This Row],[Régimes récoltés]]&gt;60,Tableau1[[#This Row],[Régimes récoltés]]-60,0)</f>
        <v>0</v>
      </c>
      <c r="N368" s="15" t="str">
        <f>IF(ISBLANK(Tableau1[[#This Row],[Date]]),"",+IF(Tableau1[[#This Row],[Régimes récoltés]]&lt;60,0,1000))</f>
        <v/>
      </c>
      <c r="O368" s="15" t="str">
        <f>IF(ISBLANK(Tableau1[[#This Row],[Date]]),"",IF(Tableau1[[#This Row],[Régimes récoltés]]&gt;60,(Tableau1[[#This Row],[Régimes récoltés]]-60)*40,0))</f>
        <v/>
      </c>
      <c r="P368" s="15" t="str">
        <f t="shared" si="5"/>
        <v/>
      </c>
      <c r="Q368" s="51" t="str">
        <f>IF(Tableau1[[#This Row],[Matricule]]&gt;1,IF(COUNTIF(Tableau1[DateMatricule],Tableau1[[#This Row],[DateMatricule]])&gt;1,"Doublon",""),"")</f>
        <v/>
      </c>
    </row>
    <row r="369" spans="1:17" x14ac:dyDescent="0.25">
      <c r="A369" s="11" t="str">
        <f>IF(Tableau1[[#This Row],[Date]]="","",VLOOKUP(Tableau1[[#This Row],[Semaine]],Listes!$A:$B,2,FALSE))</f>
        <v/>
      </c>
      <c r="B369" s="11" t="str">
        <f>IF(ISBLANK(Tableau1[[#This Row],[Date]]),"",INT((Tableau1[[#This Row],[Date]]-SUM(MOD(DATE(YEAR(Tableau1[[#This Row],[Date]]-MOD(Tableau1[[#This Row],[Date]]-2,7)+3),1,2),{1E+99;7})*{1;-1})+5)/7))</f>
        <v/>
      </c>
      <c r="C369" s="11" t="str">
        <f>IF(ISBLANK(Tableau1[[#This Row],[Matricule]]),"",VLOOKUP(Tableau1[[#This Row],[Matricule]],#REF!,2,FALSE))</f>
        <v/>
      </c>
      <c r="D369" s="11" t="str">
        <f>IF(ISBLANK(Tableau1[[#This Row],[Matricule]]),"",VLOOKUP(Tableau1[[#This Row],[Matricule]],#REF!,3,FALSE))</f>
        <v/>
      </c>
      <c r="E369" s="11" t="str">
        <f>CONCATENATE(Tableau1[[#This Row],[Matricule]],Tableau1[[#This Row],[Date]])</f>
        <v/>
      </c>
      <c r="F369" s="3"/>
      <c r="J369" s="8"/>
      <c r="K369" s="35">
        <f>IF(Tableau1[[#This Row],[Régimes récoltés]]&gt;0,1,0)</f>
        <v>0</v>
      </c>
      <c r="L369" s="15">
        <f>IF(Tableau1[[#This Row],[Régimes récoltés]]&gt;=60,1,0)</f>
        <v>0</v>
      </c>
      <c r="M369" s="15">
        <f>IF(Tableau1[[#This Row],[Régimes récoltés]]&gt;60,Tableau1[[#This Row],[Régimes récoltés]]-60,0)</f>
        <v>0</v>
      </c>
      <c r="N369" s="15" t="str">
        <f>IF(ISBLANK(Tableau1[[#This Row],[Date]]),"",+IF(Tableau1[[#This Row],[Régimes récoltés]]&lt;60,0,1000))</f>
        <v/>
      </c>
      <c r="O369" s="15" t="str">
        <f>IF(ISBLANK(Tableau1[[#This Row],[Date]]),"",IF(Tableau1[[#This Row],[Régimes récoltés]]&gt;60,(Tableau1[[#This Row],[Régimes récoltés]]-60)*40,0))</f>
        <v/>
      </c>
      <c r="P369" s="15" t="str">
        <f t="shared" si="5"/>
        <v/>
      </c>
      <c r="Q369" s="51" t="str">
        <f>IF(Tableau1[[#This Row],[Matricule]]&gt;1,IF(COUNTIF(Tableau1[DateMatricule],Tableau1[[#This Row],[DateMatricule]])&gt;1,"Doublon",""),"")</f>
        <v/>
      </c>
    </row>
    <row r="370" spans="1:17" x14ac:dyDescent="0.25">
      <c r="A370" s="11" t="str">
        <f>IF(Tableau1[[#This Row],[Date]]="","",VLOOKUP(Tableau1[[#This Row],[Semaine]],Listes!$A:$B,2,FALSE))</f>
        <v/>
      </c>
      <c r="B370" s="11" t="str">
        <f>IF(ISBLANK(Tableau1[[#This Row],[Date]]),"",INT((Tableau1[[#This Row],[Date]]-SUM(MOD(DATE(YEAR(Tableau1[[#This Row],[Date]]-MOD(Tableau1[[#This Row],[Date]]-2,7)+3),1,2),{1E+99;7})*{1;-1})+5)/7))</f>
        <v/>
      </c>
      <c r="C370" s="11" t="str">
        <f>IF(ISBLANK(Tableau1[[#This Row],[Matricule]]),"",VLOOKUP(Tableau1[[#This Row],[Matricule]],#REF!,2,FALSE))</f>
        <v/>
      </c>
      <c r="D370" s="11" t="str">
        <f>IF(ISBLANK(Tableau1[[#This Row],[Matricule]]),"",VLOOKUP(Tableau1[[#This Row],[Matricule]],#REF!,3,FALSE))</f>
        <v/>
      </c>
      <c r="E370" s="11" t="str">
        <f>CONCATENATE(Tableau1[[#This Row],[Matricule]],Tableau1[[#This Row],[Date]])</f>
        <v/>
      </c>
      <c r="F370" s="3"/>
      <c r="J370" s="8"/>
      <c r="K370" s="35">
        <f>IF(Tableau1[[#This Row],[Régimes récoltés]]&gt;0,1,0)</f>
        <v>0</v>
      </c>
      <c r="L370" s="15">
        <f>IF(Tableau1[[#This Row],[Régimes récoltés]]&gt;=60,1,0)</f>
        <v>0</v>
      </c>
      <c r="M370" s="15">
        <f>IF(Tableau1[[#This Row],[Régimes récoltés]]&gt;60,Tableau1[[#This Row],[Régimes récoltés]]-60,0)</f>
        <v>0</v>
      </c>
      <c r="N370" s="15" t="str">
        <f>IF(ISBLANK(Tableau1[[#This Row],[Date]]),"",+IF(Tableau1[[#This Row],[Régimes récoltés]]&lt;60,0,1000))</f>
        <v/>
      </c>
      <c r="O370" s="15" t="str">
        <f>IF(ISBLANK(Tableau1[[#This Row],[Date]]),"",IF(Tableau1[[#This Row],[Régimes récoltés]]&gt;60,(Tableau1[[#This Row],[Régimes récoltés]]-60)*40,0))</f>
        <v/>
      </c>
      <c r="P370" s="15" t="str">
        <f t="shared" si="5"/>
        <v/>
      </c>
      <c r="Q370" s="51" t="str">
        <f>IF(Tableau1[[#This Row],[Matricule]]&gt;1,IF(COUNTIF(Tableau1[DateMatricule],Tableau1[[#This Row],[DateMatricule]])&gt;1,"Doublon",""),"")</f>
        <v/>
      </c>
    </row>
    <row r="371" spans="1:17" x14ac:dyDescent="0.25">
      <c r="A371" s="11" t="str">
        <f>IF(Tableau1[[#This Row],[Date]]="","",VLOOKUP(Tableau1[[#This Row],[Semaine]],Listes!$A:$B,2,FALSE))</f>
        <v/>
      </c>
      <c r="B371" s="11" t="str">
        <f>IF(ISBLANK(Tableau1[[#This Row],[Date]]),"",INT((Tableau1[[#This Row],[Date]]-SUM(MOD(DATE(YEAR(Tableau1[[#This Row],[Date]]-MOD(Tableau1[[#This Row],[Date]]-2,7)+3),1,2),{1E+99;7})*{1;-1})+5)/7))</f>
        <v/>
      </c>
      <c r="C371" s="11" t="str">
        <f>IF(ISBLANK(Tableau1[[#This Row],[Matricule]]),"",VLOOKUP(Tableau1[[#This Row],[Matricule]],#REF!,2,FALSE))</f>
        <v/>
      </c>
      <c r="D371" s="11" t="str">
        <f>IF(ISBLANK(Tableau1[[#This Row],[Matricule]]),"",VLOOKUP(Tableau1[[#This Row],[Matricule]],#REF!,3,FALSE))</f>
        <v/>
      </c>
      <c r="E371" s="11" t="str">
        <f>CONCATENATE(Tableau1[[#This Row],[Matricule]],Tableau1[[#This Row],[Date]])</f>
        <v/>
      </c>
      <c r="F371" s="3"/>
      <c r="J371" s="8"/>
      <c r="K371" s="35">
        <f>IF(Tableau1[[#This Row],[Régimes récoltés]]&gt;0,1,0)</f>
        <v>0</v>
      </c>
      <c r="L371" s="15">
        <f>IF(Tableau1[[#This Row],[Régimes récoltés]]&gt;=60,1,0)</f>
        <v>0</v>
      </c>
      <c r="M371" s="15">
        <f>IF(Tableau1[[#This Row],[Régimes récoltés]]&gt;60,Tableau1[[#This Row],[Régimes récoltés]]-60,0)</f>
        <v>0</v>
      </c>
      <c r="N371" s="15" t="str">
        <f>IF(ISBLANK(Tableau1[[#This Row],[Date]]),"",+IF(Tableau1[[#This Row],[Régimes récoltés]]&lt;60,0,1000))</f>
        <v/>
      </c>
      <c r="O371" s="15" t="str">
        <f>IF(ISBLANK(Tableau1[[#This Row],[Date]]),"",IF(Tableau1[[#This Row],[Régimes récoltés]]&gt;60,(Tableau1[[#This Row],[Régimes récoltés]]-60)*40,0))</f>
        <v/>
      </c>
      <c r="P371" s="15" t="str">
        <f t="shared" si="5"/>
        <v/>
      </c>
      <c r="Q371" s="51" t="str">
        <f>IF(Tableau1[[#This Row],[Matricule]]&gt;1,IF(COUNTIF(Tableau1[DateMatricule],Tableau1[[#This Row],[DateMatricule]])&gt;1,"Doublon",""),"")</f>
        <v/>
      </c>
    </row>
    <row r="372" spans="1:17" x14ac:dyDescent="0.25">
      <c r="A372" s="11" t="str">
        <f>IF(Tableau1[[#This Row],[Date]]="","",VLOOKUP(Tableau1[[#This Row],[Semaine]],Listes!$A:$B,2,FALSE))</f>
        <v/>
      </c>
      <c r="B372" s="11" t="str">
        <f>IF(ISBLANK(Tableau1[[#This Row],[Date]]),"",INT((Tableau1[[#This Row],[Date]]-SUM(MOD(DATE(YEAR(Tableau1[[#This Row],[Date]]-MOD(Tableau1[[#This Row],[Date]]-2,7)+3),1,2),{1E+99;7})*{1;-1})+5)/7))</f>
        <v/>
      </c>
      <c r="C372" s="11" t="str">
        <f>IF(ISBLANK(Tableau1[[#This Row],[Matricule]]),"",VLOOKUP(Tableau1[[#This Row],[Matricule]],#REF!,2,FALSE))</f>
        <v/>
      </c>
      <c r="D372" s="11" t="str">
        <f>IF(ISBLANK(Tableau1[[#This Row],[Matricule]]),"",VLOOKUP(Tableau1[[#This Row],[Matricule]],#REF!,3,FALSE))</f>
        <v/>
      </c>
      <c r="E372" s="11" t="str">
        <f>CONCATENATE(Tableau1[[#This Row],[Matricule]],Tableau1[[#This Row],[Date]])</f>
        <v/>
      </c>
      <c r="F372" s="3"/>
      <c r="J372" s="8"/>
      <c r="K372" s="35">
        <f>IF(Tableau1[[#This Row],[Régimes récoltés]]&gt;0,1,0)</f>
        <v>0</v>
      </c>
      <c r="L372" s="15">
        <f>IF(Tableau1[[#This Row],[Régimes récoltés]]&gt;=60,1,0)</f>
        <v>0</v>
      </c>
      <c r="M372" s="15">
        <f>IF(Tableau1[[#This Row],[Régimes récoltés]]&gt;60,Tableau1[[#This Row],[Régimes récoltés]]-60,0)</f>
        <v>0</v>
      </c>
      <c r="N372" s="15" t="str">
        <f>IF(ISBLANK(Tableau1[[#This Row],[Date]]),"",+IF(Tableau1[[#This Row],[Régimes récoltés]]&lt;60,0,1000))</f>
        <v/>
      </c>
      <c r="O372" s="15" t="str">
        <f>IF(ISBLANK(Tableau1[[#This Row],[Date]]),"",IF(Tableau1[[#This Row],[Régimes récoltés]]&gt;60,(Tableau1[[#This Row],[Régimes récoltés]]-60)*40,0))</f>
        <v/>
      </c>
      <c r="P372" s="15" t="str">
        <f t="shared" si="5"/>
        <v/>
      </c>
      <c r="Q372" s="51" t="str">
        <f>IF(Tableau1[[#This Row],[Matricule]]&gt;1,IF(COUNTIF(Tableau1[DateMatricule],Tableau1[[#This Row],[DateMatricule]])&gt;1,"Doublon",""),"")</f>
        <v/>
      </c>
    </row>
    <row r="373" spans="1:17" x14ac:dyDescent="0.25">
      <c r="A373" s="11" t="str">
        <f>IF(Tableau1[[#This Row],[Date]]="","",VLOOKUP(Tableau1[[#This Row],[Semaine]],Listes!$A:$B,2,FALSE))</f>
        <v/>
      </c>
      <c r="B373" s="11" t="str">
        <f>IF(ISBLANK(Tableau1[[#This Row],[Date]]),"",INT((Tableau1[[#This Row],[Date]]-SUM(MOD(DATE(YEAR(Tableau1[[#This Row],[Date]]-MOD(Tableau1[[#This Row],[Date]]-2,7)+3),1,2),{1E+99;7})*{1;-1})+5)/7))</f>
        <v/>
      </c>
      <c r="C373" s="11" t="str">
        <f>IF(ISBLANK(Tableau1[[#This Row],[Matricule]]),"",VLOOKUP(Tableau1[[#This Row],[Matricule]],#REF!,2,FALSE))</f>
        <v/>
      </c>
      <c r="D373" s="11" t="str">
        <f>IF(ISBLANK(Tableau1[[#This Row],[Matricule]]),"",VLOOKUP(Tableau1[[#This Row],[Matricule]],#REF!,3,FALSE))</f>
        <v/>
      </c>
      <c r="E373" s="11" t="str">
        <f>CONCATENATE(Tableau1[[#This Row],[Matricule]],Tableau1[[#This Row],[Date]])</f>
        <v/>
      </c>
      <c r="F373" s="3"/>
      <c r="J373" s="8"/>
      <c r="K373" s="35">
        <f>IF(Tableau1[[#This Row],[Régimes récoltés]]&gt;0,1,0)</f>
        <v>0</v>
      </c>
      <c r="L373" s="15">
        <f>IF(Tableau1[[#This Row],[Régimes récoltés]]&gt;=60,1,0)</f>
        <v>0</v>
      </c>
      <c r="M373" s="15">
        <f>IF(Tableau1[[#This Row],[Régimes récoltés]]&gt;60,Tableau1[[#This Row],[Régimes récoltés]]-60,0)</f>
        <v>0</v>
      </c>
      <c r="N373" s="15" t="str">
        <f>IF(ISBLANK(Tableau1[[#This Row],[Date]]),"",+IF(Tableau1[[#This Row],[Régimes récoltés]]&lt;60,0,1000))</f>
        <v/>
      </c>
      <c r="O373" s="15" t="str">
        <f>IF(ISBLANK(Tableau1[[#This Row],[Date]]),"",IF(Tableau1[[#This Row],[Régimes récoltés]]&gt;60,(Tableau1[[#This Row],[Régimes récoltés]]-60)*40,0))</f>
        <v/>
      </c>
      <c r="P373" s="15" t="str">
        <f t="shared" si="5"/>
        <v/>
      </c>
      <c r="Q373" s="51" t="str">
        <f>IF(Tableau1[[#This Row],[Matricule]]&gt;1,IF(COUNTIF(Tableau1[DateMatricule],Tableau1[[#This Row],[DateMatricule]])&gt;1,"Doublon",""),"")</f>
        <v/>
      </c>
    </row>
    <row r="374" spans="1:17" x14ac:dyDescent="0.25">
      <c r="A374" s="11" t="str">
        <f>IF(Tableau1[[#This Row],[Date]]="","",VLOOKUP(Tableau1[[#This Row],[Semaine]],Listes!$A:$B,2,FALSE))</f>
        <v/>
      </c>
      <c r="B374" s="11" t="str">
        <f>IF(ISBLANK(Tableau1[[#This Row],[Date]]),"",INT((Tableau1[[#This Row],[Date]]-SUM(MOD(DATE(YEAR(Tableau1[[#This Row],[Date]]-MOD(Tableau1[[#This Row],[Date]]-2,7)+3),1,2),{1E+99;7})*{1;-1})+5)/7))</f>
        <v/>
      </c>
      <c r="C374" s="11" t="str">
        <f>IF(ISBLANK(Tableau1[[#This Row],[Matricule]]),"",VLOOKUP(Tableau1[[#This Row],[Matricule]],#REF!,2,FALSE))</f>
        <v/>
      </c>
      <c r="D374" s="11" t="str">
        <f>IF(ISBLANK(Tableau1[[#This Row],[Matricule]]),"",VLOOKUP(Tableau1[[#This Row],[Matricule]],#REF!,3,FALSE))</f>
        <v/>
      </c>
      <c r="E374" s="11" t="str">
        <f>CONCATENATE(Tableau1[[#This Row],[Matricule]],Tableau1[[#This Row],[Date]])</f>
        <v/>
      </c>
      <c r="F374" s="3"/>
      <c r="J374" s="8"/>
      <c r="K374" s="35">
        <f>IF(Tableau1[[#This Row],[Régimes récoltés]]&gt;0,1,0)</f>
        <v>0</v>
      </c>
      <c r="L374" s="15">
        <f>IF(Tableau1[[#This Row],[Régimes récoltés]]&gt;=60,1,0)</f>
        <v>0</v>
      </c>
      <c r="M374" s="15">
        <f>IF(Tableau1[[#This Row],[Régimes récoltés]]&gt;60,Tableau1[[#This Row],[Régimes récoltés]]-60,0)</f>
        <v>0</v>
      </c>
      <c r="N374" s="15" t="str">
        <f>IF(ISBLANK(Tableau1[[#This Row],[Date]]),"",+IF(Tableau1[[#This Row],[Régimes récoltés]]&lt;60,0,1000))</f>
        <v/>
      </c>
      <c r="O374" s="15" t="str">
        <f>IF(ISBLANK(Tableau1[[#This Row],[Date]]),"",IF(Tableau1[[#This Row],[Régimes récoltés]]&gt;60,(Tableau1[[#This Row],[Régimes récoltés]]-60)*40,0))</f>
        <v/>
      </c>
      <c r="P374" s="15" t="str">
        <f t="shared" si="5"/>
        <v/>
      </c>
      <c r="Q374" s="51" t="str">
        <f>IF(Tableau1[[#This Row],[Matricule]]&gt;1,IF(COUNTIF(Tableau1[DateMatricule],Tableau1[[#This Row],[DateMatricule]])&gt;1,"Doublon",""),"")</f>
        <v/>
      </c>
    </row>
    <row r="375" spans="1:17" x14ac:dyDescent="0.25">
      <c r="A375" s="11" t="str">
        <f>IF(Tableau1[[#This Row],[Date]]="","",VLOOKUP(Tableau1[[#This Row],[Semaine]],Listes!$A:$B,2,FALSE))</f>
        <v/>
      </c>
      <c r="B375" s="11" t="str">
        <f>IF(ISBLANK(Tableau1[[#This Row],[Date]]),"",INT((Tableau1[[#This Row],[Date]]-SUM(MOD(DATE(YEAR(Tableau1[[#This Row],[Date]]-MOD(Tableau1[[#This Row],[Date]]-2,7)+3),1,2),{1E+99;7})*{1;-1})+5)/7))</f>
        <v/>
      </c>
      <c r="C375" s="11" t="str">
        <f>IF(ISBLANK(Tableau1[[#This Row],[Matricule]]),"",VLOOKUP(Tableau1[[#This Row],[Matricule]],#REF!,2,FALSE))</f>
        <v/>
      </c>
      <c r="D375" s="11" t="str">
        <f>IF(ISBLANK(Tableau1[[#This Row],[Matricule]]),"",VLOOKUP(Tableau1[[#This Row],[Matricule]],#REF!,3,FALSE))</f>
        <v/>
      </c>
      <c r="E375" s="11" t="str">
        <f>CONCATENATE(Tableau1[[#This Row],[Matricule]],Tableau1[[#This Row],[Date]])</f>
        <v/>
      </c>
      <c r="F375" s="3"/>
      <c r="J375" s="8"/>
      <c r="K375" s="35">
        <f>IF(Tableau1[[#This Row],[Régimes récoltés]]&gt;0,1,0)</f>
        <v>0</v>
      </c>
      <c r="L375" s="15">
        <f>IF(Tableau1[[#This Row],[Régimes récoltés]]&gt;=60,1,0)</f>
        <v>0</v>
      </c>
      <c r="M375" s="15">
        <f>IF(Tableau1[[#This Row],[Régimes récoltés]]&gt;60,Tableau1[[#This Row],[Régimes récoltés]]-60,0)</f>
        <v>0</v>
      </c>
      <c r="N375" s="15" t="str">
        <f>IF(ISBLANK(Tableau1[[#This Row],[Date]]),"",+IF(Tableau1[[#This Row],[Régimes récoltés]]&lt;60,0,1000))</f>
        <v/>
      </c>
      <c r="O375" s="15" t="str">
        <f>IF(ISBLANK(Tableau1[[#This Row],[Date]]),"",IF(Tableau1[[#This Row],[Régimes récoltés]]&gt;60,(Tableau1[[#This Row],[Régimes récoltés]]-60)*40,0))</f>
        <v/>
      </c>
      <c r="P375" s="15" t="str">
        <f t="shared" si="5"/>
        <v/>
      </c>
      <c r="Q375" s="51" t="str">
        <f>IF(Tableau1[[#This Row],[Matricule]]&gt;1,IF(COUNTIF(Tableau1[DateMatricule],Tableau1[[#This Row],[DateMatricule]])&gt;1,"Doublon",""),"")</f>
        <v/>
      </c>
    </row>
    <row r="376" spans="1:17" x14ac:dyDescent="0.25">
      <c r="A376" s="11" t="str">
        <f>IF(Tableau1[[#This Row],[Date]]="","",VLOOKUP(Tableau1[[#This Row],[Semaine]],Listes!$A:$B,2,FALSE))</f>
        <v/>
      </c>
      <c r="B376" s="11" t="str">
        <f>IF(ISBLANK(Tableau1[[#This Row],[Date]]),"",INT((Tableau1[[#This Row],[Date]]-SUM(MOD(DATE(YEAR(Tableau1[[#This Row],[Date]]-MOD(Tableau1[[#This Row],[Date]]-2,7)+3),1,2),{1E+99;7})*{1;-1})+5)/7))</f>
        <v/>
      </c>
      <c r="C376" s="11" t="str">
        <f>IF(ISBLANK(Tableau1[[#This Row],[Matricule]]),"",VLOOKUP(Tableau1[[#This Row],[Matricule]],#REF!,2,FALSE))</f>
        <v/>
      </c>
      <c r="D376" s="11" t="str">
        <f>IF(ISBLANK(Tableau1[[#This Row],[Matricule]]),"",VLOOKUP(Tableau1[[#This Row],[Matricule]],#REF!,3,FALSE))</f>
        <v/>
      </c>
      <c r="E376" s="11" t="str">
        <f>CONCATENATE(Tableau1[[#This Row],[Matricule]],Tableau1[[#This Row],[Date]])</f>
        <v/>
      </c>
      <c r="F376" s="3"/>
      <c r="J376" s="8"/>
      <c r="K376" s="35">
        <f>IF(Tableau1[[#This Row],[Régimes récoltés]]&gt;0,1,0)</f>
        <v>0</v>
      </c>
      <c r="L376" s="15">
        <f>IF(Tableau1[[#This Row],[Régimes récoltés]]&gt;=60,1,0)</f>
        <v>0</v>
      </c>
      <c r="M376" s="15">
        <f>IF(Tableau1[[#This Row],[Régimes récoltés]]&gt;60,Tableau1[[#This Row],[Régimes récoltés]]-60,0)</f>
        <v>0</v>
      </c>
      <c r="N376" s="15" t="str">
        <f>IF(ISBLANK(Tableau1[[#This Row],[Date]]),"",+IF(Tableau1[[#This Row],[Régimes récoltés]]&lt;60,0,1000))</f>
        <v/>
      </c>
      <c r="O376" s="15" t="str">
        <f>IF(ISBLANK(Tableau1[[#This Row],[Date]]),"",IF(Tableau1[[#This Row],[Régimes récoltés]]&gt;60,(Tableau1[[#This Row],[Régimes récoltés]]-60)*40,0))</f>
        <v/>
      </c>
      <c r="P376" s="15" t="str">
        <f t="shared" si="5"/>
        <v/>
      </c>
      <c r="Q376" s="51" t="str">
        <f>IF(Tableau1[[#This Row],[Matricule]]&gt;1,IF(COUNTIF(Tableau1[DateMatricule],Tableau1[[#This Row],[DateMatricule]])&gt;1,"Doublon",""),"")</f>
        <v/>
      </c>
    </row>
    <row r="377" spans="1:17" x14ac:dyDescent="0.25">
      <c r="A377" s="11" t="str">
        <f>IF(Tableau1[[#This Row],[Date]]="","",VLOOKUP(Tableau1[[#This Row],[Semaine]],Listes!$A:$B,2,FALSE))</f>
        <v/>
      </c>
      <c r="B377" s="11" t="str">
        <f>IF(ISBLANK(Tableau1[[#This Row],[Date]]),"",INT((Tableau1[[#This Row],[Date]]-SUM(MOD(DATE(YEAR(Tableau1[[#This Row],[Date]]-MOD(Tableau1[[#This Row],[Date]]-2,7)+3),1,2),{1E+99;7})*{1;-1})+5)/7))</f>
        <v/>
      </c>
      <c r="C377" s="11" t="str">
        <f>IF(ISBLANK(Tableau1[[#This Row],[Matricule]]),"",VLOOKUP(Tableau1[[#This Row],[Matricule]],#REF!,2,FALSE))</f>
        <v/>
      </c>
      <c r="D377" s="11" t="str">
        <f>IF(ISBLANK(Tableau1[[#This Row],[Matricule]]),"",VLOOKUP(Tableau1[[#This Row],[Matricule]],#REF!,3,FALSE))</f>
        <v/>
      </c>
      <c r="E377" s="11" t="str">
        <f>CONCATENATE(Tableau1[[#This Row],[Matricule]],Tableau1[[#This Row],[Date]])</f>
        <v/>
      </c>
      <c r="F377" s="3"/>
      <c r="J377" s="8"/>
      <c r="K377" s="35">
        <f>IF(Tableau1[[#This Row],[Régimes récoltés]]&gt;0,1,0)</f>
        <v>0</v>
      </c>
      <c r="L377" s="15">
        <f>IF(Tableau1[[#This Row],[Régimes récoltés]]&gt;=60,1,0)</f>
        <v>0</v>
      </c>
      <c r="M377" s="15">
        <f>IF(Tableau1[[#This Row],[Régimes récoltés]]&gt;60,Tableau1[[#This Row],[Régimes récoltés]]-60,0)</f>
        <v>0</v>
      </c>
      <c r="N377" s="15" t="str">
        <f>IF(ISBLANK(Tableau1[[#This Row],[Date]]),"",+IF(Tableau1[[#This Row],[Régimes récoltés]]&lt;60,0,1000))</f>
        <v/>
      </c>
      <c r="O377" s="15" t="str">
        <f>IF(ISBLANK(Tableau1[[#This Row],[Date]]),"",IF(Tableau1[[#This Row],[Régimes récoltés]]&gt;60,(Tableau1[[#This Row],[Régimes récoltés]]-60)*40,0))</f>
        <v/>
      </c>
      <c r="P377" s="15" t="str">
        <f t="shared" si="5"/>
        <v/>
      </c>
      <c r="Q377" s="51" t="str">
        <f>IF(Tableau1[[#This Row],[Matricule]]&gt;1,IF(COUNTIF(Tableau1[DateMatricule],Tableau1[[#This Row],[DateMatricule]])&gt;1,"Doublon",""),"")</f>
        <v/>
      </c>
    </row>
    <row r="378" spans="1:17" x14ac:dyDescent="0.25">
      <c r="A378" s="11" t="str">
        <f>IF(Tableau1[[#This Row],[Date]]="","",VLOOKUP(Tableau1[[#This Row],[Semaine]],Listes!$A:$B,2,FALSE))</f>
        <v/>
      </c>
      <c r="B378" s="11" t="str">
        <f>IF(ISBLANK(Tableau1[[#This Row],[Date]]),"",INT((Tableau1[[#This Row],[Date]]-SUM(MOD(DATE(YEAR(Tableau1[[#This Row],[Date]]-MOD(Tableau1[[#This Row],[Date]]-2,7)+3),1,2),{1E+99;7})*{1;-1})+5)/7))</f>
        <v/>
      </c>
      <c r="C378" s="11" t="str">
        <f>IF(ISBLANK(Tableau1[[#This Row],[Matricule]]),"",VLOOKUP(Tableau1[[#This Row],[Matricule]],#REF!,2,FALSE))</f>
        <v/>
      </c>
      <c r="D378" s="11" t="str">
        <f>IF(ISBLANK(Tableau1[[#This Row],[Matricule]]),"",VLOOKUP(Tableau1[[#This Row],[Matricule]],#REF!,3,FALSE))</f>
        <v/>
      </c>
      <c r="E378" s="11" t="str">
        <f>CONCATENATE(Tableau1[[#This Row],[Matricule]],Tableau1[[#This Row],[Date]])</f>
        <v/>
      </c>
      <c r="F378" s="3"/>
      <c r="J378" s="8"/>
      <c r="K378" s="35">
        <f>IF(Tableau1[[#This Row],[Régimes récoltés]]&gt;0,1,0)</f>
        <v>0</v>
      </c>
      <c r="L378" s="15">
        <f>IF(Tableau1[[#This Row],[Régimes récoltés]]&gt;=60,1,0)</f>
        <v>0</v>
      </c>
      <c r="M378" s="15">
        <f>IF(Tableau1[[#This Row],[Régimes récoltés]]&gt;60,Tableau1[[#This Row],[Régimes récoltés]]-60,0)</f>
        <v>0</v>
      </c>
      <c r="N378" s="15" t="str">
        <f>IF(ISBLANK(Tableau1[[#This Row],[Date]]),"",+IF(Tableau1[[#This Row],[Régimes récoltés]]&lt;60,0,1000))</f>
        <v/>
      </c>
      <c r="O378" s="15" t="str">
        <f>IF(ISBLANK(Tableau1[[#This Row],[Date]]),"",IF(Tableau1[[#This Row],[Régimes récoltés]]&gt;60,(Tableau1[[#This Row],[Régimes récoltés]]-60)*40,0))</f>
        <v/>
      </c>
      <c r="P378" s="15" t="str">
        <f t="shared" si="5"/>
        <v/>
      </c>
      <c r="Q378" s="51" t="str">
        <f>IF(Tableau1[[#This Row],[Matricule]]&gt;1,IF(COUNTIF(Tableau1[DateMatricule],Tableau1[[#This Row],[DateMatricule]])&gt;1,"Doublon",""),"")</f>
        <v/>
      </c>
    </row>
    <row r="379" spans="1:17" x14ac:dyDescent="0.25">
      <c r="A379" s="11" t="str">
        <f>IF(Tableau1[[#This Row],[Date]]="","",VLOOKUP(Tableau1[[#This Row],[Semaine]],Listes!$A:$B,2,FALSE))</f>
        <v/>
      </c>
      <c r="B379" s="11" t="str">
        <f>IF(ISBLANK(Tableau1[[#This Row],[Date]]),"",INT((Tableau1[[#This Row],[Date]]-SUM(MOD(DATE(YEAR(Tableau1[[#This Row],[Date]]-MOD(Tableau1[[#This Row],[Date]]-2,7)+3),1,2),{1E+99;7})*{1;-1})+5)/7))</f>
        <v/>
      </c>
      <c r="C379" s="11" t="str">
        <f>IF(ISBLANK(Tableau1[[#This Row],[Matricule]]),"",VLOOKUP(Tableau1[[#This Row],[Matricule]],#REF!,2,FALSE))</f>
        <v/>
      </c>
      <c r="D379" s="11" t="str">
        <f>IF(ISBLANK(Tableau1[[#This Row],[Matricule]]),"",VLOOKUP(Tableau1[[#This Row],[Matricule]],#REF!,3,FALSE))</f>
        <v/>
      </c>
      <c r="E379" s="11" t="str">
        <f>CONCATENATE(Tableau1[[#This Row],[Matricule]],Tableau1[[#This Row],[Date]])</f>
        <v/>
      </c>
      <c r="F379" s="3"/>
      <c r="J379" s="8"/>
      <c r="K379" s="35">
        <f>IF(Tableau1[[#This Row],[Régimes récoltés]]&gt;0,1,0)</f>
        <v>0</v>
      </c>
      <c r="L379" s="15">
        <f>IF(Tableau1[[#This Row],[Régimes récoltés]]&gt;=60,1,0)</f>
        <v>0</v>
      </c>
      <c r="M379" s="15">
        <f>IF(Tableau1[[#This Row],[Régimes récoltés]]&gt;60,Tableau1[[#This Row],[Régimes récoltés]]-60,0)</f>
        <v>0</v>
      </c>
      <c r="N379" s="15" t="str">
        <f>IF(ISBLANK(Tableau1[[#This Row],[Date]]),"",+IF(Tableau1[[#This Row],[Régimes récoltés]]&lt;60,0,1000))</f>
        <v/>
      </c>
      <c r="O379" s="15" t="str">
        <f>IF(ISBLANK(Tableau1[[#This Row],[Date]]),"",IF(Tableau1[[#This Row],[Régimes récoltés]]&gt;60,(Tableau1[[#This Row],[Régimes récoltés]]-60)*40,0))</f>
        <v/>
      </c>
      <c r="P379" s="15" t="str">
        <f t="shared" si="5"/>
        <v/>
      </c>
      <c r="Q379" s="51" t="str">
        <f>IF(Tableau1[[#This Row],[Matricule]]&gt;1,IF(COUNTIF(Tableau1[DateMatricule],Tableau1[[#This Row],[DateMatricule]])&gt;1,"Doublon",""),"")</f>
        <v/>
      </c>
    </row>
    <row r="380" spans="1:17" x14ac:dyDescent="0.25">
      <c r="A380" s="11" t="str">
        <f>IF(Tableau1[[#This Row],[Date]]="","",VLOOKUP(Tableau1[[#This Row],[Semaine]],Listes!$A:$B,2,FALSE))</f>
        <v/>
      </c>
      <c r="B380" s="11" t="str">
        <f>IF(ISBLANK(Tableau1[[#This Row],[Date]]),"",INT((Tableau1[[#This Row],[Date]]-SUM(MOD(DATE(YEAR(Tableau1[[#This Row],[Date]]-MOD(Tableau1[[#This Row],[Date]]-2,7)+3),1,2),{1E+99;7})*{1;-1})+5)/7))</f>
        <v/>
      </c>
      <c r="C380" s="11" t="str">
        <f>IF(ISBLANK(Tableau1[[#This Row],[Matricule]]),"",VLOOKUP(Tableau1[[#This Row],[Matricule]],#REF!,2,FALSE))</f>
        <v/>
      </c>
      <c r="D380" s="11" t="str">
        <f>IF(ISBLANK(Tableau1[[#This Row],[Matricule]]),"",VLOOKUP(Tableau1[[#This Row],[Matricule]],#REF!,3,FALSE))</f>
        <v/>
      </c>
      <c r="E380" s="11" t="str">
        <f>CONCATENATE(Tableau1[[#This Row],[Matricule]],Tableau1[[#This Row],[Date]])</f>
        <v/>
      </c>
      <c r="F380" s="3"/>
      <c r="J380" s="8"/>
      <c r="K380" s="35">
        <f>IF(Tableau1[[#This Row],[Régimes récoltés]]&gt;0,1,0)</f>
        <v>0</v>
      </c>
      <c r="L380" s="15">
        <f>IF(Tableau1[[#This Row],[Régimes récoltés]]&gt;=60,1,0)</f>
        <v>0</v>
      </c>
      <c r="M380" s="15">
        <f>IF(Tableau1[[#This Row],[Régimes récoltés]]&gt;60,Tableau1[[#This Row],[Régimes récoltés]]-60,0)</f>
        <v>0</v>
      </c>
      <c r="N380" s="15" t="str">
        <f>IF(ISBLANK(Tableau1[[#This Row],[Date]]),"",+IF(Tableau1[[#This Row],[Régimes récoltés]]&lt;60,0,1000))</f>
        <v/>
      </c>
      <c r="O380" s="15" t="str">
        <f>IF(ISBLANK(Tableau1[[#This Row],[Date]]),"",IF(Tableau1[[#This Row],[Régimes récoltés]]&gt;60,(Tableau1[[#This Row],[Régimes récoltés]]-60)*40,0))</f>
        <v/>
      </c>
      <c r="P380" s="15" t="str">
        <f t="shared" si="5"/>
        <v/>
      </c>
      <c r="Q380" s="51" t="str">
        <f>IF(Tableau1[[#This Row],[Matricule]]&gt;1,IF(COUNTIF(Tableau1[DateMatricule],Tableau1[[#This Row],[DateMatricule]])&gt;1,"Doublon",""),"")</f>
        <v/>
      </c>
    </row>
    <row r="381" spans="1:17" x14ac:dyDescent="0.25">
      <c r="A381" s="11" t="str">
        <f>IF(Tableau1[[#This Row],[Date]]="","",VLOOKUP(Tableau1[[#This Row],[Semaine]],Listes!$A:$B,2,FALSE))</f>
        <v/>
      </c>
      <c r="B381" s="11" t="str">
        <f>IF(ISBLANK(Tableau1[[#This Row],[Date]]),"",INT((Tableau1[[#This Row],[Date]]-SUM(MOD(DATE(YEAR(Tableau1[[#This Row],[Date]]-MOD(Tableau1[[#This Row],[Date]]-2,7)+3),1,2),{1E+99;7})*{1;-1})+5)/7))</f>
        <v/>
      </c>
      <c r="C381" s="11" t="str">
        <f>IF(ISBLANK(Tableau1[[#This Row],[Matricule]]),"",VLOOKUP(Tableau1[[#This Row],[Matricule]],#REF!,2,FALSE))</f>
        <v/>
      </c>
      <c r="D381" s="11" t="str">
        <f>IF(ISBLANK(Tableau1[[#This Row],[Matricule]]),"",VLOOKUP(Tableau1[[#This Row],[Matricule]],#REF!,3,FALSE))</f>
        <v/>
      </c>
      <c r="E381" s="11" t="str">
        <f>CONCATENATE(Tableau1[[#This Row],[Matricule]],Tableau1[[#This Row],[Date]])</f>
        <v/>
      </c>
      <c r="F381" s="3"/>
      <c r="J381" s="8"/>
      <c r="K381" s="35">
        <f>IF(Tableau1[[#This Row],[Régimes récoltés]]&gt;0,1,0)</f>
        <v>0</v>
      </c>
      <c r="L381" s="15">
        <f>IF(Tableau1[[#This Row],[Régimes récoltés]]&gt;=60,1,0)</f>
        <v>0</v>
      </c>
      <c r="M381" s="15">
        <f>IF(Tableau1[[#This Row],[Régimes récoltés]]&gt;60,Tableau1[[#This Row],[Régimes récoltés]]-60,0)</f>
        <v>0</v>
      </c>
      <c r="N381" s="15" t="str">
        <f>IF(ISBLANK(Tableau1[[#This Row],[Date]]),"",+IF(Tableau1[[#This Row],[Régimes récoltés]]&lt;60,0,1000))</f>
        <v/>
      </c>
      <c r="O381" s="15" t="str">
        <f>IF(ISBLANK(Tableau1[[#This Row],[Date]]),"",IF(Tableau1[[#This Row],[Régimes récoltés]]&gt;60,(Tableau1[[#This Row],[Régimes récoltés]]-60)*40,0))</f>
        <v/>
      </c>
      <c r="P381" s="15" t="str">
        <f t="shared" si="5"/>
        <v/>
      </c>
      <c r="Q381" s="51" t="str">
        <f>IF(Tableau1[[#This Row],[Matricule]]&gt;1,IF(COUNTIF(Tableau1[DateMatricule],Tableau1[[#This Row],[DateMatricule]])&gt;1,"Doublon",""),"")</f>
        <v/>
      </c>
    </row>
    <row r="382" spans="1:17" x14ac:dyDescent="0.25">
      <c r="A382" s="11" t="str">
        <f>IF(Tableau1[[#This Row],[Date]]="","",VLOOKUP(Tableau1[[#This Row],[Semaine]],Listes!$A:$B,2,FALSE))</f>
        <v/>
      </c>
      <c r="B382" s="11" t="str">
        <f>IF(ISBLANK(Tableau1[[#This Row],[Date]]),"",INT((Tableau1[[#This Row],[Date]]-SUM(MOD(DATE(YEAR(Tableau1[[#This Row],[Date]]-MOD(Tableau1[[#This Row],[Date]]-2,7)+3),1,2),{1E+99;7})*{1;-1})+5)/7))</f>
        <v/>
      </c>
      <c r="C382" s="11" t="str">
        <f>IF(ISBLANK(Tableau1[[#This Row],[Matricule]]),"",VLOOKUP(Tableau1[[#This Row],[Matricule]],#REF!,2,FALSE))</f>
        <v/>
      </c>
      <c r="D382" s="11" t="str">
        <f>IF(ISBLANK(Tableau1[[#This Row],[Matricule]]),"",VLOOKUP(Tableau1[[#This Row],[Matricule]],#REF!,3,FALSE))</f>
        <v/>
      </c>
      <c r="E382" s="11" t="str">
        <f>CONCATENATE(Tableau1[[#This Row],[Matricule]],Tableau1[[#This Row],[Date]])</f>
        <v/>
      </c>
      <c r="F382" s="3"/>
      <c r="J382" s="8"/>
      <c r="K382" s="35">
        <f>IF(Tableau1[[#This Row],[Régimes récoltés]]&gt;0,1,0)</f>
        <v>0</v>
      </c>
      <c r="L382" s="15">
        <f>IF(Tableau1[[#This Row],[Régimes récoltés]]&gt;=60,1,0)</f>
        <v>0</v>
      </c>
      <c r="M382" s="15">
        <f>IF(Tableau1[[#This Row],[Régimes récoltés]]&gt;60,Tableau1[[#This Row],[Régimes récoltés]]-60,0)</f>
        <v>0</v>
      </c>
      <c r="N382" s="15" t="str">
        <f>IF(ISBLANK(Tableau1[[#This Row],[Date]]),"",+IF(Tableau1[[#This Row],[Régimes récoltés]]&lt;60,0,1000))</f>
        <v/>
      </c>
      <c r="O382" s="15" t="str">
        <f>IF(ISBLANK(Tableau1[[#This Row],[Date]]),"",IF(Tableau1[[#This Row],[Régimes récoltés]]&gt;60,(Tableau1[[#This Row],[Régimes récoltés]]-60)*40,0))</f>
        <v/>
      </c>
      <c r="P382" s="15" t="str">
        <f t="shared" si="5"/>
        <v/>
      </c>
      <c r="Q382" s="51" t="str">
        <f>IF(Tableau1[[#This Row],[Matricule]]&gt;1,IF(COUNTIF(Tableau1[DateMatricule],Tableau1[[#This Row],[DateMatricule]])&gt;1,"Doublon",""),"")</f>
        <v/>
      </c>
    </row>
    <row r="383" spans="1:17" x14ac:dyDescent="0.25">
      <c r="A383" s="11" t="str">
        <f>IF(Tableau1[[#This Row],[Date]]="","",VLOOKUP(Tableau1[[#This Row],[Semaine]],Listes!$A:$B,2,FALSE))</f>
        <v/>
      </c>
      <c r="B383" s="11" t="str">
        <f>IF(ISBLANK(Tableau1[[#This Row],[Date]]),"",INT((Tableau1[[#This Row],[Date]]-SUM(MOD(DATE(YEAR(Tableau1[[#This Row],[Date]]-MOD(Tableau1[[#This Row],[Date]]-2,7)+3),1,2),{1E+99;7})*{1;-1})+5)/7))</f>
        <v/>
      </c>
      <c r="C383" s="11" t="str">
        <f>IF(ISBLANK(Tableau1[[#This Row],[Matricule]]),"",VLOOKUP(Tableau1[[#This Row],[Matricule]],#REF!,2,FALSE))</f>
        <v/>
      </c>
      <c r="D383" s="11" t="str">
        <f>IF(ISBLANK(Tableau1[[#This Row],[Matricule]]),"",VLOOKUP(Tableau1[[#This Row],[Matricule]],#REF!,3,FALSE))</f>
        <v/>
      </c>
      <c r="E383" s="11" t="str">
        <f>CONCATENATE(Tableau1[[#This Row],[Matricule]],Tableau1[[#This Row],[Date]])</f>
        <v/>
      </c>
      <c r="F383" s="3"/>
      <c r="J383" s="8"/>
      <c r="K383" s="35">
        <f>IF(Tableau1[[#This Row],[Régimes récoltés]]&gt;0,1,0)</f>
        <v>0</v>
      </c>
      <c r="L383" s="15">
        <f>IF(Tableau1[[#This Row],[Régimes récoltés]]&gt;=60,1,0)</f>
        <v>0</v>
      </c>
      <c r="M383" s="15">
        <f>IF(Tableau1[[#This Row],[Régimes récoltés]]&gt;60,Tableau1[[#This Row],[Régimes récoltés]]-60,0)</f>
        <v>0</v>
      </c>
      <c r="N383" s="15" t="str">
        <f>IF(ISBLANK(Tableau1[[#This Row],[Date]]),"",+IF(Tableau1[[#This Row],[Régimes récoltés]]&lt;60,0,1000))</f>
        <v/>
      </c>
      <c r="O383" s="15" t="str">
        <f>IF(ISBLANK(Tableau1[[#This Row],[Date]]),"",IF(Tableau1[[#This Row],[Régimes récoltés]]&gt;60,(Tableau1[[#This Row],[Régimes récoltés]]-60)*40,0))</f>
        <v/>
      </c>
      <c r="P383" s="15" t="str">
        <f t="shared" si="5"/>
        <v/>
      </c>
      <c r="Q383" s="51" t="str">
        <f>IF(Tableau1[[#This Row],[Matricule]]&gt;1,IF(COUNTIF(Tableau1[DateMatricule],Tableau1[[#This Row],[DateMatricule]])&gt;1,"Doublon",""),"")</f>
        <v/>
      </c>
    </row>
    <row r="384" spans="1:17" x14ac:dyDescent="0.25">
      <c r="A384" s="11" t="str">
        <f>IF(Tableau1[[#This Row],[Date]]="","",VLOOKUP(Tableau1[[#This Row],[Semaine]],Listes!$A:$B,2,FALSE))</f>
        <v/>
      </c>
      <c r="B384" s="11" t="str">
        <f>IF(ISBLANK(Tableau1[[#This Row],[Date]]),"",INT((Tableau1[[#This Row],[Date]]-SUM(MOD(DATE(YEAR(Tableau1[[#This Row],[Date]]-MOD(Tableau1[[#This Row],[Date]]-2,7)+3),1,2),{1E+99;7})*{1;-1})+5)/7))</f>
        <v/>
      </c>
      <c r="C384" s="11" t="str">
        <f>IF(ISBLANK(Tableau1[[#This Row],[Matricule]]),"",VLOOKUP(Tableau1[[#This Row],[Matricule]],#REF!,2,FALSE))</f>
        <v/>
      </c>
      <c r="D384" s="11" t="str">
        <f>IF(ISBLANK(Tableau1[[#This Row],[Matricule]]),"",VLOOKUP(Tableau1[[#This Row],[Matricule]],#REF!,3,FALSE))</f>
        <v/>
      </c>
      <c r="E384" s="11" t="str">
        <f>CONCATENATE(Tableau1[[#This Row],[Matricule]],Tableau1[[#This Row],[Date]])</f>
        <v/>
      </c>
      <c r="F384" s="3"/>
      <c r="J384" s="8"/>
      <c r="K384" s="35">
        <f>IF(Tableau1[[#This Row],[Régimes récoltés]]&gt;0,1,0)</f>
        <v>0</v>
      </c>
      <c r="L384" s="15">
        <f>IF(Tableau1[[#This Row],[Régimes récoltés]]&gt;=60,1,0)</f>
        <v>0</v>
      </c>
      <c r="M384" s="15">
        <f>IF(Tableau1[[#This Row],[Régimes récoltés]]&gt;60,Tableau1[[#This Row],[Régimes récoltés]]-60,0)</f>
        <v>0</v>
      </c>
      <c r="N384" s="15" t="str">
        <f>IF(ISBLANK(Tableau1[[#This Row],[Date]]),"",+IF(Tableau1[[#This Row],[Régimes récoltés]]&lt;60,0,1000))</f>
        <v/>
      </c>
      <c r="O384" s="15" t="str">
        <f>IF(ISBLANK(Tableau1[[#This Row],[Date]]),"",IF(Tableau1[[#This Row],[Régimes récoltés]]&gt;60,(Tableau1[[#This Row],[Régimes récoltés]]-60)*40,0))</f>
        <v/>
      </c>
      <c r="P384" s="15" t="str">
        <f t="shared" si="5"/>
        <v/>
      </c>
      <c r="Q384" s="51" t="str">
        <f>IF(Tableau1[[#This Row],[Matricule]]&gt;1,IF(COUNTIF(Tableau1[DateMatricule],Tableau1[[#This Row],[DateMatricule]])&gt;1,"Doublon",""),"")</f>
        <v/>
      </c>
    </row>
    <row r="385" spans="1:17" x14ac:dyDescent="0.25">
      <c r="A385" s="11" t="str">
        <f>IF(Tableau1[[#This Row],[Date]]="","",VLOOKUP(Tableau1[[#This Row],[Semaine]],Listes!$A:$B,2,FALSE))</f>
        <v/>
      </c>
      <c r="B385" s="11" t="str">
        <f>IF(ISBLANK(Tableau1[[#This Row],[Date]]),"",INT((Tableau1[[#This Row],[Date]]-SUM(MOD(DATE(YEAR(Tableau1[[#This Row],[Date]]-MOD(Tableau1[[#This Row],[Date]]-2,7)+3),1,2),{1E+99;7})*{1;-1})+5)/7))</f>
        <v/>
      </c>
      <c r="C385" s="11" t="str">
        <f>IF(ISBLANK(Tableau1[[#This Row],[Matricule]]),"",VLOOKUP(Tableau1[[#This Row],[Matricule]],#REF!,2,FALSE))</f>
        <v/>
      </c>
      <c r="D385" s="11" t="str">
        <f>IF(ISBLANK(Tableau1[[#This Row],[Matricule]]),"",VLOOKUP(Tableau1[[#This Row],[Matricule]],#REF!,3,FALSE))</f>
        <v/>
      </c>
      <c r="E385" s="11" t="str">
        <f>CONCATENATE(Tableau1[[#This Row],[Matricule]],Tableau1[[#This Row],[Date]])</f>
        <v/>
      </c>
      <c r="F385" s="3"/>
      <c r="J385" s="8"/>
      <c r="K385" s="35">
        <f>IF(Tableau1[[#This Row],[Régimes récoltés]]&gt;0,1,0)</f>
        <v>0</v>
      </c>
      <c r="L385" s="15">
        <f>IF(Tableau1[[#This Row],[Régimes récoltés]]&gt;=60,1,0)</f>
        <v>0</v>
      </c>
      <c r="M385" s="15">
        <f>IF(Tableau1[[#This Row],[Régimes récoltés]]&gt;60,Tableau1[[#This Row],[Régimes récoltés]]-60,0)</f>
        <v>0</v>
      </c>
      <c r="N385" s="15" t="str">
        <f>IF(ISBLANK(Tableau1[[#This Row],[Date]]),"",+IF(Tableau1[[#This Row],[Régimes récoltés]]&lt;60,0,1000))</f>
        <v/>
      </c>
      <c r="O385" s="15" t="str">
        <f>IF(ISBLANK(Tableau1[[#This Row],[Date]]),"",IF(Tableau1[[#This Row],[Régimes récoltés]]&gt;60,(Tableau1[[#This Row],[Régimes récoltés]]-60)*40,0))</f>
        <v/>
      </c>
      <c r="P385" s="15" t="str">
        <f t="shared" si="5"/>
        <v/>
      </c>
      <c r="Q385" s="51" t="str">
        <f>IF(Tableau1[[#This Row],[Matricule]]&gt;1,IF(COUNTIF(Tableau1[DateMatricule],Tableau1[[#This Row],[DateMatricule]])&gt;1,"Doublon",""),"")</f>
        <v/>
      </c>
    </row>
    <row r="386" spans="1:17" x14ac:dyDescent="0.25">
      <c r="A386" s="11" t="str">
        <f>IF(Tableau1[[#This Row],[Date]]="","",VLOOKUP(Tableau1[[#This Row],[Semaine]],Listes!$A:$B,2,FALSE))</f>
        <v/>
      </c>
      <c r="B386" s="11" t="str">
        <f>IF(ISBLANK(Tableau1[[#This Row],[Date]]),"",INT((Tableau1[[#This Row],[Date]]-SUM(MOD(DATE(YEAR(Tableau1[[#This Row],[Date]]-MOD(Tableau1[[#This Row],[Date]]-2,7)+3),1,2),{1E+99;7})*{1;-1})+5)/7))</f>
        <v/>
      </c>
      <c r="C386" s="11" t="str">
        <f>IF(ISBLANK(Tableau1[[#This Row],[Matricule]]),"",VLOOKUP(Tableau1[[#This Row],[Matricule]],#REF!,2,FALSE))</f>
        <v/>
      </c>
      <c r="D386" s="11" t="str">
        <f>IF(ISBLANK(Tableau1[[#This Row],[Matricule]]),"",VLOOKUP(Tableau1[[#This Row],[Matricule]],#REF!,3,FALSE))</f>
        <v/>
      </c>
      <c r="E386" s="11" t="str">
        <f>CONCATENATE(Tableau1[[#This Row],[Matricule]],Tableau1[[#This Row],[Date]])</f>
        <v/>
      </c>
      <c r="F386" s="3"/>
      <c r="J386" s="8"/>
      <c r="K386" s="35">
        <f>IF(Tableau1[[#This Row],[Régimes récoltés]]&gt;0,1,0)</f>
        <v>0</v>
      </c>
      <c r="L386" s="15">
        <f>IF(Tableau1[[#This Row],[Régimes récoltés]]&gt;=60,1,0)</f>
        <v>0</v>
      </c>
      <c r="M386" s="15">
        <f>IF(Tableau1[[#This Row],[Régimes récoltés]]&gt;60,Tableau1[[#This Row],[Régimes récoltés]]-60,0)</f>
        <v>0</v>
      </c>
      <c r="N386" s="15" t="str">
        <f>IF(ISBLANK(Tableau1[[#This Row],[Date]]),"",+IF(Tableau1[[#This Row],[Régimes récoltés]]&lt;60,0,1000))</f>
        <v/>
      </c>
      <c r="O386" s="15" t="str">
        <f>IF(ISBLANK(Tableau1[[#This Row],[Date]]),"",IF(Tableau1[[#This Row],[Régimes récoltés]]&gt;60,(Tableau1[[#This Row],[Régimes récoltés]]-60)*40,0))</f>
        <v/>
      </c>
      <c r="P386" s="15" t="str">
        <f t="shared" si="5"/>
        <v/>
      </c>
      <c r="Q386" s="51" t="str">
        <f>IF(Tableau1[[#This Row],[Matricule]]&gt;1,IF(COUNTIF(Tableau1[DateMatricule],Tableau1[[#This Row],[DateMatricule]])&gt;1,"Doublon",""),"")</f>
        <v/>
      </c>
    </row>
    <row r="387" spans="1:17" x14ac:dyDescent="0.25">
      <c r="A387" s="11" t="str">
        <f>IF(Tableau1[[#This Row],[Date]]="","",VLOOKUP(Tableau1[[#This Row],[Semaine]],Listes!$A:$B,2,FALSE))</f>
        <v/>
      </c>
      <c r="B387" s="11" t="str">
        <f>IF(ISBLANK(Tableau1[[#This Row],[Date]]),"",INT((Tableau1[[#This Row],[Date]]-SUM(MOD(DATE(YEAR(Tableau1[[#This Row],[Date]]-MOD(Tableau1[[#This Row],[Date]]-2,7)+3),1,2),{1E+99;7})*{1;-1})+5)/7))</f>
        <v/>
      </c>
      <c r="C387" s="11" t="str">
        <f>IF(ISBLANK(Tableau1[[#This Row],[Matricule]]),"",VLOOKUP(Tableau1[[#This Row],[Matricule]],#REF!,2,FALSE))</f>
        <v/>
      </c>
      <c r="D387" s="11" t="str">
        <f>IF(ISBLANK(Tableau1[[#This Row],[Matricule]]),"",VLOOKUP(Tableau1[[#This Row],[Matricule]],#REF!,3,FALSE))</f>
        <v/>
      </c>
      <c r="E387" s="11" t="str">
        <f>CONCATENATE(Tableau1[[#This Row],[Matricule]],Tableau1[[#This Row],[Date]])</f>
        <v/>
      </c>
      <c r="F387" s="3"/>
      <c r="J387" s="8"/>
      <c r="K387" s="35">
        <f>IF(Tableau1[[#This Row],[Régimes récoltés]]&gt;0,1,0)</f>
        <v>0</v>
      </c>
      <c r="L387" s="15">
        <f>IF(Tableau1[[#This Row],[Régimes récoltés]]&gt;=60,1,0)</f>
        <v>0</v>
      </c>
      <c r="M387" s="15">
        <f>IF(Tableau1[[#This Row],[Régimes récoltés]]&gt;60,Tableau1[[#This Row],[Régimes récoltés]]-60,0)</f>
        <v>0</v>
      </c>
      <c r="N387" s="15" t="str">
        <f>IF(ISBLANK(Tableau1[[#This Row],[Date]]),"",+IF(Tableau1[[#This Row],[Régimes récoltés]]&lt;60,0,1000))</f>
        <v/>
      </c>
      <c r="O387" s="15" t="str">
        <f>IF(ISBLANK(Tableau1[[#This Row],[Date]]),"",IF(Tableau1[[#This Row],[Régimes récoltés]]&gt;60,(Tableau1[[#This Row],[Régimes récoltés]]-60)*40,0))</f>
        <v/>
      </c>
      <c r="P387" s="15" t="str">
        <f t="shared" ref="P387:P450" si="6">IF(ISERROR(N387+O387),"",N387+O387)</f>
        <v/>
      </c>
      <c r="Q387" s="51" t="str">
        <f>IF(Tableau1[[#This Row],[Matricule]]&gt;1,IF(COUNTIF(Tableau1[DateMatricule],Tableau1[[#This Row],[DateMatricule]])&gt;1,"Doublon",""),"")</f>
        <v/>
      </c>
    </row>
    <row r="388" spans="1:17" x14ac:dyDescent="0.25">
      <c r="A388" s="11" t="str">
        <f>IF(Tableau1[[#This Row],[Date]]="","",VLOOKUP(Tableau1[[#This Row],[Semaine]],Listes!$A:$B,2,FALSE))</f>
        <v/>
      </c>
      <c r="B388" s="11" t="str">
        <f>IF(ISBLANK(Tableau1[[#This Row],[Date]]),"",INT((Tableau1[[#This Row],[Date]]-SUM(MOD(DATE(YEAR(Tableau1[[#This Row],[Date]]-MOD(Tableau1[[#This Row],[Date]]-2,7)+3),1,2),{1E+99;7})*{1;-1})+5)/7))</f>
        <v/>
      </c>
      <c r="C388" s="11" t="str">
        <f>IF(ISBLANK(Tableau1[[#This Row],[Matricule]]),"",VLOOKUP(Tableau1[[#This Row],[Matricule]],#REF!,2,FALSE))</f>
        <v/>
      </c>
      <c r="D388" s="11" t="str">
        <f>IF(ISBLANK(Tableau1[[#This Row],[Matricule]]),"",VLOOKUP(Tableau1[[#This Row],[Matricule]],#REF!,3,FALSE))</f>
        <v/>
      </c>
      <c r="E388" s="11" t="str">
        <f>CONCATENATE(Tableau1[[#This Row],[Matricule]],Tableau1[[#This Row],[Date]])</f>
        <v/>
      </c>
      <c r="F388" s="3"/>
      <c r="J388" s="8"/>
      <c r="K388" s="35">
        <f>IF(Tableau1[[#This Row],[Régimes récoltés]]&gt;0,1,0)</f>
        <v>0</v>
      </c>
      <c r="L388" s="15">
        <f>IF(Tableau1[[#This Row],[Régimes récoltés]]&gt;=60,1,0)</f>
        <v>0</v>
      </c>
      <c r="M388" s="15">
        <f>IF(Tableau1[[#This Row],[Régimes récoltés]]&gt;60,Tableau1[[#This Row],[Régimes récoltés]]-60,0)</f>
        <v>0</v>
      </c>
      <c r="N388" s="15" t="str">
        <f>IF(ISBLANK(Tableau1[[#This Row],[Date]]),"",+IF(Tableau1[[#This Row],[Régimes récoltés]]&lt;60,0,1000))</f>
        <v/>
      </c>
      <c r="O388" s="15" t="str">
        <f>IF(ISBLANK(Tableau1[[#This Row],[Date]]),"",IF(Tableau1[[#This Row],[Régimes récoltés]]&gt;60,(Tableau1[[#This Row],[Régimes récoltés]]-60)*40,0))</f>
        <v/>
      </c>
      <c r="P388" s="15" t="str">
        <f t="shared" si="6"/>
        <v/>
      </c>
      <c r="Q388" s="51" t="str">
        <f>IF(Tableau1[[#This Row],[Matricule]]&gt;1,IF(COUNTIF(Tableau1[DateMatricule],Tableau1[[#This Row],[DateMatricule]])&gt;1,"Doublon",""),"")</f>
        <v/>
      </c>
    </row>
    <row r="389" spans="1:17" x14ac:dyDescent="0.25">
      <c r="A389" s="11" t="str">
        <f>IF(Tableau1[[#This Row],[Date]]="","",VLOOKUP(Tableau1[[#This Row],[Semaine]],Listes!$A:$B,2,FALSE))</f>
        <v/>
      </c>
      <c r="B389" s="11" t="str">
        <f>IF(ISBLANK(Tableau1[[#This Row],[Date]]),"",INT((Tableau1[[#This Row],[Date]]-SUM(MOD(DATE(YEAR(Tableau1[[#This Row],[Date]]-MOD(Tableau1[[#This Row],[Date]]-2,7)+3),1,2),{1E+99;7})*{1;-1})+5)/7))</f>
        <v/>
      </c>
      <c r="C389" s="11" t="str">
        <f>IF(ISBLANK(Tableau1[[#This Row],[Matricule]]),"",VLOOKUP(Tableau1[[#This Row],[Matricule]],#REF!,2,FALSE))</f>
        <v/>
      </c>
      <c r="D389" s="11" t="str">
        <f>IF(ISBLANK(Tableau1[[#This Row],[Matricule]]),"",VLOOKUP(Tableau1[[#This Row],[Matricule]],#REF!,3,FALSE))</f>
        <v/>
      </c>
      <c r="E389" s="11" t="str">
        <f>CONCATENATE(Tableau1[[#This Row],[Matricule]],Tableau1[[#This Row],[Date]])</f>
        <v/>
      </c>
      <c r="F389" s="3"/>
      <c r="J389" s="8"/>
      <c r="K389" s="35">
        <f>IF(Tableau1[[#This Row],[Régimes récoltés]]&gt;0,1,0)</f>
        <v>0</v>
      </c>
      <c r="L389" s="15">
        <f>IF(Tableau1[[#This Row],[Régimes récoltés]]&gt;=60,1,0)</f>
        <v>0</v>
      </c>
      <c r="M389" s="15">
        <f>IF(Tableau1[[#This Row],[Régimes récoltés]]&gt;60,Tableau1[[#This Row],[Régimes récoltés]]-60,0)</f>
        <v>0</v>
      </c>
      <c r="N389" s="15" t="str">
        <f>IF(ISBLANK(Tableau1[[#This Row],[Date]]),"",+IF(Tableau1[[#This Row],[Régimes récoltés]]&lt;60,0,1000))</f>
        <v/>
      </c>
      <c r="O389" s="15" t="str">
        <f>IF(ISBLANK(Tableau1[[#This Row],[Date]]),"",IF(Tableau1[[#This Row],[Régimes récoltés]]&gt;60,(Tableau1[[#This Row],[Régimes récoltés]]-60)*40,0))</f>
        <v/>
      </c>
      <c r="P389" s="15" t="str">
        <f t="shared" si="6"/>
        <v/>
      </c>
      <c r="Q389" s="51" t="str">
        <f>IF(Tableau1[[#This Row],[Matricule]]&gt;1,IF(COUNTIF(Tableau1[DateMatricule],Tableau1[[#This Row],[DateMatricule]])&gt;1,"Doublon",""),"")</f>
        <v/>
      </c>
    </row>
    <row r="390" spans="1:17" x14ac:dyDescent="0.25">
      <c r="A390" s="11" t="str">
        <f>IF(Tableau1[[#This Row],[Date]]="","",VLOOKUP(Tableau1[[#This Row],[Semaine]],Listes!$A:$B,2,FALSE))</f>
        <v/>
      </c>
      <c r="B390" s="11" t="str">
        <f>IF(ISBLANK(Tableau1[[#This Row],[Date]]),"",INT((Tableau1[[#This Row],[Date]]-SUM(MOD(DATE(YEAR(Tableau1[[#This Row],[Date]]-MOD(Tableau1[[#This Row],[Date]]-2,7)+3),1,2),{1E+99;7})*{1;-1})+5)/7))</f>
        <v/>
      </c>
      <c r="C390" s="11" t="str">
        <f>IF(ISBLANK(Tableau1[[#This Row],[Matricule]]),"",VLOOKUP(Tableau1[[#This Row],[Matricule]],#REF!,2,FALSE))</f>
        <v/>
      </c>
      <c r="D390" s="11" t="str">
        <f>IF(ISBLANK(Tableau1[[#This Row],[Matricule]]),"",VLOOKUP(Tableau1[[#This Row],[Matricule]],#REF!,3,FALSE))</f>
        <v/>
      </c>
      <c r="E390" s="11" t="str">
        <f>CONCATENATE(Tableau1[[#This Row],[Matricule]],Tableau1[[#This Row],[Date]])</f>
        <v/>
      </c>
      <c r="F390" s="3"/>
      <c r="J390" s="8"/>
      <c r="K390" s="35">
        <f>IF(Tableau1[[#This Row],[Régimes récoltés]]&gt;0,1,0)</f>
        <v>0</v>
      </c>
      <c r="L390" s="15">
        <f>IF(Tableau1[[#This Row],[Régimes récoltés]]&gt;=60,1,0)</f>
        <v>0</v>
      </c>
      <c r="M390" s="15">
        <f>IF(Tableau1[[#This Row],[Régimes récoltés]]&gt;60,Tableau1[[#This Row],[Régimes récoltés]]-60,0)</f>
        <v>0</v>
      </c>
      <c r="N390" s="15" t="str">
        <f>IF(ISBLANK(Tableau1[[#This Row],[Date]]),"",+IF(Tableau1[[#This Row],[Régimes récoltés]]&lt;60,0,1000))</f>
        <v/>
      </c>
      <c r="O390" s="15" t="str">
        <f>IF(ISBLANK(Tableau1[[#This Row],[Date]]),"",IF(Tableau1[[#This Row],[Régimes récoltés]]&gt;60,(Tableau1[[#This Row],[Régimes récoltés]]-60)*40,0))</f>
        <v/>
      </c>
      <c r="P390" s="15" t="str">
        <f t="shared" si="6"/>
        <v/>
      </c>
      <c r="Q390" s="51" t="str">
        <f>IF(Tableau1[[#This Row],[Matricule]]&gt;1,IF(COUNTIF(Tableau1[DateMatricule],Tableau1[[#This Row],[DateMatricule]])&gt;1,"Doublon",""),"")</f>
        <v/>
      </c>
    </row>
    <row r="391" spans="1:17" x14ac:dyDescent="0.25">
      <c r="A391" s="11" t="str">
        <f>IF(Tableau1[[#This Row],[Date]]="","",VLOOKUP(Tableau1[[#This Row],[Semaine]],Listes!$A:$B,2,FALSE))</f>
        <v/>
      </c>
      <c r="B391" s="11" t="str">
        <f>IF(ISBLANK(Tableau1[[#This Row],[Date]]),"",INT((Tableau1[[#This Row],[Date]]-SUM(MOD(DATE(YEAR(Tableau1[[#This Row],[Date]]-MOD(Tableau1[[#This Row],[Date]]-2,7)+3),1,2),{1E+99;7})*{1;-1})+5)/7))</f>
        <v/>
      </c>
      <c r="C391" s="11" t="str">
        <f>IF(ISBLANK(Tableau1[[#This Row],[Matricule]]),"",VLOOKUP(Tableau1[[#This Row],[Matricule]],#REF!,2,FALSE))</f>
        <v/>
      </c>
      <c r="D391" s="11" t="str">
        <f>IF(ISBLANK(Tableau1[[#This Row],[Matricule]]),"",VLOOKUP(Tableau1[[#This Row],[Matricule]],#REF!,3,FALSE))</f>
        <v/>
      </c>
      <c r="E391" s="11" t="str">
        <f>CONCATENATE(Tableau1[[#This Row],[Matricule]],Tableau1[[#This Row],[Date]])</f>
        <v/>
      </c>
      <c r="F391" s="3"/>
      <c r="J391" s="8"/>
      <c r="K391" s="35">
        <f>IF(Tableau1[[#This Row],[Régimes récoltés]]&gt;0,1,0)</f>
        <v>0</v>
      </c>
      <c r="L391" s="15">
        <f>IF(Tableau1[[#This Row],[Régimes récoltés]]&gt;=60,1,0)</f>
        <v>0</v>
      </c>
      <c r="M391" s="15">
        <f>IF(Tableau1[[#This Row],[Régimes récoltés]]&gt;60,Tableau1[[#This Row],[Régimes récoltés]]-60,0)</f>
        <v>0</v>
      </c>
      <c r="N391" s="15" t="str">
        <f>IF(ISBLANK(Tableau1[[#This Row],[Date]]),"",+IF(Tableau1[[#This Row],[Régimes récoltés]]&lt;60,0,1000))</f>
        <v/>
      </c>
      <c r="O391" s="15" t="str">
        <f>IF(ISBLANK(Tableau1[[#This Row],[Date]]),"",IF(Tableau1[[#This Row],[Régimes récoltés]]&gt;60,(Tableau1[[#This Row],[Régimes récoltés]]-60)*40,0))</f>
        <v/>
      </c>
      <c r="P391" s="15" t="str">
        <f t="shared" si="6"/>
        <v/>
      </c>
      <c r="Q391" s="51" t="str">
        <f>IF(Tableau1[[#This Row],[Matricule]]&gt;1,IF(COUNTIF(Tableau1[DateMatricule],Tableau1[[#This Row],[DateMatricule]])&gt;1,"Doublon",""),"")</f>
        <v/>
      </c>
    </row>
    <row r="392" spans="1:17" x14ac:dyDescent="0.25">
      <c r="A392" s="11" t="str">
        <f>IF(Tableau1[[#This Row],[Date]]="","",VLOOKUP(Tableau1[[#This Row],[Semaine]],Listes!$A:$B,2,FALSE))</f>
        <v/>
      </c>
      <c r="B392" s="11" t="str">
        <f>IF(ISBLANK(Tableau1[[#This Row],[Date]]),"",INT((Tableau1[[#This Row],[Date]]-SUM(MOD(DATE(YEAR(Tableau1[[#This Row],[Date]]-MOD(Tableau1[[#This Row],[Date]]-2,7)+3),1,2),{1E+99;7})*{1;-1})+5)/7))</f>
        <v/>
      </c>
      <c r="C392" s="11" t="str">
        <f>IF(ISBLANK(Tableau1[[#This Row],[Matricule]]),"",VLOOKUP(Tableau1[[#This Row],[Matricule]],#REF!,2,FALSE))</f>
        <v/>
      </c>
      <c r="D392" s="11" t="str">
        <f>IF(ISBLANK(Tableau1[[#This Row],[Matricule]]),"",VLOOKUP(Tableau1[[#This Row],[Matricule]],#REF!,3,FALSE))</f>
        <v/>
      </c>
      <c r="E392" s="11" t="str">
        <f>CONCATENATE(Tableau1[[#This Row],[Matricule]],Tableau1[[#This Row],[Date]])</f>
        <v/>
      </c>
      <c r="F392" s="3"/>
      <c r="J392" s="8"/>
      <c r="K392" s="35">
        <f>IF(Tableau1[[#This Row],[Régimes récoltés]]&gt;0,1,0)</f>
        <v>0</v>
      </c>
      <c r="L392" s="15">
        <f>IF(Tableau1[[#This Row],[Régimes récoltés]]&gt;=60,1,0)</f>
        <v>0</v>
      </c>
      <c r="M392" s="15">
        <f>IF(Tableau1[[#This Row],[Régimes récoltés]]&gt;60,Tableau1[[#This Row],[Régimes récoltés]]-60,0)</f>
        <v>0</v>
      </c>
      <c r="N392" s="15" t="str">
        <f>IF(ISBLANK(Tableau1[[#This Row],[Date]]),"",+IF(Tableau1[[#This Row],[Régimes récoltés]]&lt;60,0,1000))</f>
        <v/>
      </c>
      <c r="O392" s="15" t="str">
        <f>IF(ISBLANK(Tableau1[[#This Row],[Date]]),"",IF(Tableau1[[#This Row],[Régimes récoltés]]&gt;60,(Tableau1[[#This Row],[Régimes récoltés]]-60)*40,0))</f>
        <v/>
      </c>
      <c r="P392" s="15" t="str">
        <f t="shared" si="6"/>
        <v/>
      </c>
      <c r="Q392" s="51" t="str">
        <f>IF(Tableau1[[#This Row],[Matricule]]&gt;1,IF(COUNTIF(Tableau1[DateMatricule],Tableau1[[#This Row],[DateMatricule]])&gt;1,"Doublon",""),"")</f>
        <v/>
      </c>
    </row>
    <row r="393" spans="1:17" x14ac:dyDescent="0.25">
      <c r="A393" s="11" t="str">
        <f>IF(Tableau1[[#This Row],[Date]]="","",VLOOKUP(Tableau1[[#This Row],[Semaine]],Listes!$A:$B,2,FALSE))</f>
        <v/>
      </c>
      <c r="B393" s="11" t="str">
        <f>IF(ISBLANK(Tableau1[[#This Row],[Date]]),"",INT((Tableau1[[#This Row],[Date]]-SUM(MOD(DATE(YEAR(Tableau1[[#This Row],[Date]]-MOD(Tableau1[[#This Row],[Date]]-2,7)+3),1,2),{1E+99;7})*{1;-1})+5)/7))</f>
        <v/>
      </c>
      <c r="C393" s="11" t="str">
        <f>IF(ISBLANK(Tableau1[[#This Row],[Matricule]]),"",VLOOKUP(Tableau1[[#This Row],[Matricule]],#REF!,2,FALSE))</f>
        <v/>
      </c>
      <c r="D393" s="11" t="str">
        <f>IF(ISBLANK(Tableau1[[#This Row],[Matricule]]),"",VLOOKUP(Tableau1[[#This Row],[Matricule]],#REF!,3,FALSE))</f>
        <v/>
      </c>
      <c r="E393" s="11" t="str">
        <f>CONCATENATE(Tableau1[[#This Row],[Matricule]],Tableau1[[#This Row],[Date]])</f>
        <v/>
      </c>
      <c r="F393" s="3"/>
      <c r="J393" s="8"/>
      <c r="K393" s="35">
        <f>IF(Tableau1[[#This Row],[Régimes récoltés]]&gt;0,1,0)</f>
        <v>0</v>
      </c>
      <c r="L393" s="15">
        <f>IF(Tableau1[[#This Row],[Régimes récoltés]]&gt;=60,1,0)</f>
        <v>0</v>
      </c>
      <c r="M393" s="15">
        <f>IF(Tableau1[[#This Row],[Régimes récoltés]]&gt;60,Tableau1[[#This Row],[Régimes récoltés]]-60,0)</f>
        <v>0</v>
      </c>
      <c r="N393" s="15" t="str">
        <f>IF(ISBLANK(Tableau1[[#This Row],[Date]]),"",+IF(Tableau1[[#This Row],[Régimes récoltés]]&lt;60,0,1000))</f>
        <v/>
      </c>
      <c r="O393" s="15" t="str">
        <f>IF(ISBLANK(Tableau1[[#This Row],[Date]]),"",IF(Tableau1[[#This Row],[Régimes récoltés]]&gt;60,(Tableau1[[#This Row],[Régimes récoltés]]-60)*40,0))</f>
        <v/>
      </c>
      <c r="P393" s="15" t="str">
        <f t="shared" si="6"/>
        <v/>
      </c>
      <c r="Q393" s="51" t="str">
        <f>IF(Tableau1[[#This Row],[Matricule]]&gt;1,IF(COUNTIF(Tableau1[DateMatricule],Tableau1[[#This Row],[DateMatricule]])&gt;1,"Doublon",""),"")</f>
        <v/>
      </c>
    </row>
    <row r="394" spans="1:17" x14ac:dyDescent="0.25">
      <c r="A394" s="11" t="str">
        <f>IF(Tableau1[[#This Row],[Date]]="","",VLOOKUP(Tableau1[[#This Row],[Semaine]],Listes!$A:$B,2,FALSE))</f>
        <v/>
      </c>
      <c r="B394" s="11" t="str">
        <f>IF(ISBLANK(Tableau1[[#This Row],[Date]]),"",INT((Tableau1[[#This Row],[Date]]-SUM(MOD(DATE(YEAR(Tableau1[[#This Row],[Date]]-MOD(Tableau1[[#This Row],[Date]]-2,7)+3),1,2),{1E+99;7})*{1;-1})+5)/7))</f>
        <v/>
      </c>
      <c r="C394" s="11" t="str">
        <f>IF(ISBLANK(Tableau1[[#This Row],[Matricule]]),"",VLOOKUP(Tableau1[[#This Row],[Matricule]],#REF!,2,FALSE))</f>
        <v/>
      </c>
      <c r="D394" s="11" t="str">
        <f>IF(ISBLANK(Tableau1[[#This Row],[Matricule]]),"",VLOOKUP(Tableau1[[#This Row],[Matricule]],#REF!,3,FALSE))</f>
        <v/>
      </c>
      <c r="E394" s="11" t="str">
        <f>CONCATENATE(Tableau1[[#This Row],[Matricule]],Tableau1[[#This Row],[Date]])</f>
        <v/>
      </c>
      <c r="F394" s="3"/>
      <c r="J394" s="8"/>
      <c r="K394" s="35">
        <f>IF(Tableau1[[#This Row],[Régimes récoltés]]&gt;0,1,0)</f>
        <v>0</v>
      </c>
      <c r="L394" s="15">
        <f>IF(Tableau1[[#This Row],[Régimes récoltés]]&gt;=60,1,0)</f>
        <v>0</v>
      </c>
      <c r="M394" s="15">
        <f>IF(Tableau1[[#This Row],[Régimes récoltés]]&gt;60,Tableau1[[#This Row],[Régimes récoltés]]-60,0)</f>
        <v>0</v>
      </c>
      <c r="N394" s="15" t="str">
        <f>IF(ISBLANK(Tableau1[[#This Row],[Date]]),"",+IF(Tableau1[[#This Row],[Régimes récoltés]]&lt;60,0,1000))</f>
        <v/>
      </c>
      <c r="O394" s="15" t="str">
        <f>IF(ISBLANK(Tableau1[[#This Row],[Date]]),"",IF(Tableau1[[#This Row],[Régimes récoltés]]&gt;60,(Tableau1[[#This Row],[Régimes récoltés]]-60)*40,0))</f>
        <v/>
      </c>
      <c r="P394" s="15" t="str">
        <f t="shared" si="6"/>
        <v/>
      </c>
      <c r="Q394" s="51" t="str">
        <f>IF(Tableau1[[#This Row],[Matricule]]&gt;1,IF(COUNTIF(Tableau1[DateMatricule],Tableau1[[#This Row],[DateMatricule]])&gt;1,"Doublon",""),"")</f>
        <v/>
      </c>
    </row>
    <row r="395" spans="1:17" x14ac:dyDescent="0.25">
      <c r="A395" s="11" t="str">
        <f>IF(Tableau1[[#This Row],[Date]]="","",VLOOKUP(Tableau1[[#This Row],[Semaine]],Listes!$A:$B,2,FALSE))</f>
        <v/>
      </c>
      <c r="B395" s="11" t="str">
        <f>IF(ISBLANK(Tableau1[[#This Row],[Date]]),"",INT((Tableau1[[#This Row],[Date]]-SUM(MOD(DATE(YEAR(Tableau1[[#This Row],[Date]]-MOD(Tableau1[[#This Row],[Date]]-2,7)+3),1,2),{1E+99;7})*{1;-1})+5)/7))</f>
        <v/>
      </c>
      <c r="C395" s="11" t="str">
        <f>IF(ISBLANK(Tableau1[[#This Row],[Matricule]]),"",VLOOKUP(Tableau1[[#This Row],[Matricule]],#REF!,2,FALSE))</f>
        <v/>
      </c>
      <c r="D395" s="11" t="str">
        <f>IF(ISBLANK(Tableau1[[#This Row],[Matricule]]),"",VLOOKUP(Tableau1[[#This Row],[Matricule]],#REF!,3,FALSE))</f>
        <v/>
      </c>
      <c r="E395" s="11" t="str">
        <f>CONCATENATE(Tableau1[[#This Row],[Matricule]],Tableau1[[#This Row],[Date]])</f>
        <v/>
      </c>
      <c r="F395" s="3"/>
      <c r="J395" s="8"/>
      <c r="K395" s="35">
        <f>IF(Tableau1[[#This Row],[Régimes récoltés]]&gt;0,1,0)</f>
        <v>0</v>
      </c>
      <c r="L395" s="15">
        <f>IF(Tableau1[[#This Row],[Régimes récoltés]]&gt;=60,1,0)</f>
        <v>0</v>
      </c>
      <c r="M395" s="15">
        <f>IF(Tableau1[[#This Row],[Régimes récoltés]]&gt;60,Tableau1[[#This Row],[Régimes récoltés]]-60,0)</f>
        <v>0</v>
      </c>
      <c r="N395" s="15" t="str">
        <f>IF(ISBLANK(Tableau1[[#This Row],[Date]]),"",+IF(Tableau1[[#This Row],[Régimes récoltés]]&lt;60,0,1000))</f>
        <v/>
      </c>
      <c r="O395" s="15" t="str">
        <f>IF(ISBLANK(Tableau1[[#This Row],[Date]]),"",IF(Tableau1[[#This Row],[Régimes récoltés]]&gt;60,(Tableau1[[#This Row],[Régimes récoltés]]-60)*40,0))</f>
        <v/>
      </c>
      <c r="P395" s="15" t="str">
        <f t="shared" si="6"/>
        <v/>
      </c>
      <c r="Q395" s="51" t="str">
        <f>IF(Tableau1[[#This Row],[Matricule]]&gt;1,IF(COUNTIF(Tableau1[DateMatricule],Tableau1[[#This Row],[DateMatricule]])&gt;1,"Doublon",""),"")</f>
        <v/>
      </c>
    </row>
    <row r="396" spans="1:17" x14ac:dyDescent="0.25">
      <c r="A396" s="11" t="str">
        <f>IF(Tableau1[[#This Row],[Date]]="","",VLOOKUP(Tableau1[[#This Row],[Semaine]],Listes!$A:$B,2,FALSE))</f>
        <v/>
      </c>
      <c r="B396" s="11" t="str">
        <f>IF(ISBLANK(Tableau1[[#This Row],[Date]]),"",INT((Tableau1[[#This Row],[Date]]-SUM(MOD(DATE(YEAR(Tableau1[[#This Row],[Date]]-MOD(Tableau1[[#This Row],[Date]]-2,7)+3),1,2),{1E+99;7})*{1;-1})+5)/7))</f>
        <v/>
      </c>
      <c r="C396" s="11" t="str">
        <f>IF(ISBLANK(Tableau1[[#This Row],[Matricule]]),"",VLOOKUP(Tableau1[[#This Row],[Matricule]],#REF!,2,FALSE))</f>
        <v/>
      </c>
      <c r="D396" s="11" t="str">
        <f>IF(ISBLANK(Tableau1[[#This Row],[Matricule]]),"",VLOOKUP(Tableau1[[#This Row],[Matricule]],#REF!,3,FALSE))</f>
        <v/>
      </c>
      <c r="E396" s="11" t="str">
        <f>CONCATENATE(Tableau1[[#This Row],[Matricule]],Tableau1[[#This Row],[Date]])</f>
        <v/>
      </c>
      <c r="F396" s="3"/>
      <c r="J396" s="8"/>
      <c r="K396" s="35">
        <f>IF(Tableau1[[#This Row],[Régimes récoltés]]&gt;0,1,0)</f>
        <v>0</v>
      </c>
      <c r="L396" s="15">
        <f>IF(Tableau1[[#This Row],[Régimes récoltés]]&gt;=60,1,0)</f>
        <v>0</v>
      </c>
      <c r="M396" s="15">
        <f>IF(Tableau1[[#This Row],[Régimes récoltés]]&gt;60,Tableau1[[#This Row],[Régimes récoltés]]-60,0)</f>
        <v>0</v>
      </c>
      <c r="N396" s="15" t="str">
        <f>IF(ISBLANK(Tableau1[[#This Row],[Date]]),"",+IF(Tableau1[[#This Row],[Régimes récoltés]]&lt;60,0,1000))</f>
        <v/>
      </c>
      <c r="O396" s="15" t="str">
        <f>IF(ISBLANK(Tableau1[[#This Row],[Date]]),"",IF(Tableau1[[#This Row],[Régimes récoltés]]&gt;60,(Tableau1[[#This Row],[Régimes récoltés]]-60)*40,0))</f>
        <v/>
      </c>
      <c r="P396" s="15" t="str">
        <f t="shared" si="6"/>
        <v/>
      </c>
      <c r="Q396" s="51" t="str">
        <f>IF(Tableau1[[#This Row],[Matricule]]&gt;1,IF(COUNTIF(Tableau1[DateMatricule],Tableau1[[#This Row],[DateMatricule]])&gt;1,"Doublon",""),"")</f>
        <v/>
      </c>
    </row>
    <row r="397" spans="1:17" x14ac:dyDescent="0.25">
      <c r="A397" s="11" t="str">
        <f>IF(Tableau1[[#This Row],[Date]]="","",VLOOKUP(Tableau1[[#This Row],[Semaine]],Listes!$A:$B,2,FALSE))</f>
        <v/>
      </c>
      <c r="B397" s="11" t="str">
        <f>IF(ISBLANK(Tableau1[[#This Row],[Date]]),"",INT((Tableau1[[#This Row],[Date]]-SUM(MOD(DATE(YEAR(Tableau1[[#This Row],[Date]]-MOD(Tableau1[[#This Row],[Date]]-2,7)+3),1,2),{1E+99;7})*{1;-1})+5)/7))</f>
        <v/>
      </c>
      <c r="C397" s="11" t="str">
        <f>IF(ISBLANK(Tableau1[[#This Row],[Matricule]]),"",VLOOKUP(Tableau1[[#This Row],[Matricule]],#REF!,2,FALSE))</f>
        <v/>
      </c>
      <c r="D397" s="11" t="str">
        <f>IF(ISBLANK(Tableau1[[#This Row],[Matricule]]),"",VLOOKUP(Tableau1[[#This Row],[Matricule]],#REF!,3,FALSE))</f>
        <v/>
      </c>
      <c r="E397" s="11" t="str">
        <f>CONCATENATE(Tableau1[[#This Row],[Matricule]],Tableau1[[#This Row],[Date]])</f>
        <v/>
      </c>
      <c r="F397" s="3"/>
      <c r="J397" s="8"/>
      <c r="K397" s="35">
        <f>IF(Tableau1[[#This Row],[Régimes récoltés]]&gt;0,1,0)</f>
        <v>0</v>
      </c>
      <c r="L397" s="15">
        <f>IF(Tableau1[[#This Row],[Régimes récoltés]]&gt;=60,1,0)</f>
        <v>0</v>
      </c>
      <c r="M397" s="15">
        <f>IF(Tableau1[[#This Row],[Régimes récoltés]]&gt;60,Tableau1[[#This Row],[Régimes récoltés]]-60,0)</f>
        <v>0</v>
      </c>
      <c r="N397" s="15" t="str">
        <f>IF(ISBLANK(Tableau1[[#This Row],[Date]]),"",+IF(Tableau1[[#This Row],[Régimes récoltés]]&lt;60,0,1000))</f>
        <v/>
      </c>
      <c r="O397" s="15" t="str">
        <f>IF(ISBLANK(Tableau1[[#This Row],[Date]]),"",IF(Tableau1[[#This Row],[Régimes récoltés]]&gt;60,(Tableau1[[#This Row],[Régimes récoltés]]-60)*40,0))</f>
        <v/>
      </c>
      <c r="P397" s="15" t="str">
        <f t="shared" si="6"/>
        <v/>
      </c>
      <c r="Q397" s="51" t="str">
        <f>IF(Tableau1[[#This Row],[Matricule]]&gt;1,IF(COUNTIF(Tableau1[DateMatricule],Tableau1[[#This Row],[DateMatricule]])&gt;1,"Doublon",""),"")</f>
        <v/>
      </c>
    </row>
    <row r="398" spans="1:17" x14ac:dyDescent="0.25">
      <c r="A398" s="11" t="str">
        <f>IF(Tableau1[[#This Row],[Date]]="","",VLOOKUP(Tableau1[[#This Row],[Semaine]],Listes!$A:$B,2,FALSE))</f>
        <v/>
      </c>
      <c r="B398" s="11" t="str">
        <f>IF(ISBLANK(Tableau1[[#This Row],[Date]]),"",INT((Tableau1[[#This Row],[Date]]-SUM(MOD(DATE(YEAR(Tableau1[[#This Row],[Date]]-MOD(Tableau1[[#This Row],[Date]]-2,7)+3),1,2),{1E+99;7})*{1;-1})+5)/7))</f>
        <v/>
      </c>
      <c r="C398" s="11" t="str">
        <f>IF(ISBLANK(Tableau1[[#This Row],[Matricule]]),"",VLOOKUP(Tableau1[[#This Row],[Matricule]],#REF!,2,FALSE))</f>
        <v/>
      </c>
      <c r="D398" s="11" t="str">
        <f>IF(ISBLANK(Tableau1[[#This Row],[Matricule]]),"",VLOOKUP(Tableau1[[#This Row],[Matricule]],#REF!,3,FALSE))</f>
        <v/>
      </c>
      <c r="E398" s="11" t="str">
        <f>CONCATENATE(Tableau1[[#This Row],[Matricule]],Tableau1[[#This Row],[Date]])</f>
        <v/>
      </c>
      <c r="F398" s="3"/>
      <c r="J398" s="8"/>
      <c r="K398" s="35">
        <f>IF(Tableau1[[#This Row],[Régimes récoltés]]&gt;0,1,0)</f>
        <v>0</v>
      </c>
      <c r="L398" s="15">
        <f>IF(Tableau1[[#This Row],[Régimes récoltés]]&gt;=60,1,0)</f>
        <v>0</v>
      </c>
      <c r="M398" s="15">
        <f>IF(Tableau1[[#This Row],[Régimes récoltés]]&gt;60,Tableau1[[#This Row],[Régimes récoltés]]-60,0)</f>
        <v>0</v>
      </c>
      <c r="N398" s="15" t="str">
        <f>IF(ISBLANK(Tableau1[[#This Row],[Date]]),"",+IF(Tableau1[[#This Row],[Régimes récoltés]]&lt;60,0,1000))</f>
        <v/>
      </c>
      <c r="O398" s="15" t="str">
        <f>IF(ISBLANK(Tableau1[[#This Row],[Date]]),"",IF(Tableau1[[#This Row],[Régimes récoltés]]&gt;60,(Tableau1[[#This Row],[Régimes récoltés]]-60)*40,0))</f>
        <v/>
      </c>
      <c r="P398" s="15" t="str">
        <f t="shared" si="6"/>
        <v/>
      </c>
      <c r="Q398" s="51" t="str">
        <f>IF(Tableau1[[#This Row],[Matricule]]&gt;1,IF(COUNTIF(Tableau1[DateMatricule],Tableau1[[#This Row],[DateMatricule]])&gt;1,"Doublon",""),"")</f>
        <v/>
      </c>
    </row>
    <row r="399" spans="1:17" x14ac:dyDescent="0.25">
      <c r="A399" s="11" t="str">
        <f>IF(Tableau1[[#This Row],[Date]]="","",VLOOKUP(Tableau1[[#This Row],[Semaine]],Listes!$A:$B,2,FALSE))</f>
        <v/>
      </c>
      <c r="B399" s="11" t="str">
        <f>IF(ISBLANK(Tableau1[[#This Row],[Date]]),"",INT((Tableau1[[#This Row],[Date]]-SUM(MOD(DATE(YEAR(Tableau1[[#This Row],[Date]]-MOD(Tableau1[[#This Row],[Date]]-2,7)+3),1,2),{1E+99;7})*{1;-1})+5)/7))</f>
        <v/>
      </c>
      <c r="C399" s="11" t="str">
        <f>IF(ISBLANK(Tableau1[[#This Row],[Matricule]]),"",VLOOKUP(Tableau1[[#This Row],[Matricule]],#REF!,2,FALSE))</f>
        <v/>
      </c>
      <c r="D399" s="11" t="str">
        <f>IF(ISBLANK(Tableau1[[#This Row],[Matricule]]),"",VLOOKUP(Tableau1[[#This Row],[Matricule]],#REF!,3,FALSE))</f>
        <v/>
      </c>
      <c r="E399" s="11" t="str">
        <f>CONCATENATE(Tableau1[[#This Row],[Matricule]],Tableau1[[#This Row],[Date]])</f>
        <v/>
      </c>
      <c r="F399" s="3"/>
      <c r="J399" s="8"/>
      <c r="K399" s="35">
        <f>IF(Tableau1[[#This Row],[Régimes récoltés]]&gt;0,1,0)</f>
        <v>0</v>
      </c>
      <c r="L399" s="15">
        <f>IF(Tableau1[[#This Row],[Régimes récoltés]]&gt;=60,1,0)</f>
        <v>0</v>
      </c>
      <c r="M399" s="15">
        <f>IF(Tableau1[[#This Row],[Régimes récoltés]]&gt;60,Tableau1[[#This Row],[Régimes récoltés]]-60,0)</f>
        <v>0</v>
      </c>
      <c r="N399" s="15" t="str">
        <f>IF(ISBLANK(Tableau1[[#This Row],[Date]]),"",+IF(Tableau1[[#This Row],[Régimes récoltés]]&lt;60,0,1000))</f>
        <v/>
      </c>
      <c r="O399" s="15" t="str">
        <f>IF(ISBLANK(Tableau1[[#This Row],[Date]]),"",IF(Tableau1[[#This Row],[Régimes récoltés]]&gt;60,(Tableau1[[#This Row],[Régimes récoltés]]-60)*40,0))</f>
        <v/>
      </c>
      <c r="P399" s="15" t="str">
        <f t="shared" si="6"/>
        <v/>
      </c>
      <c r="Q399" s="51" t="str">
        <f>IF(Tableau1[[#This Row],[Matricule]]&gt;1,IF(COUNTIF(Tableau1[DateMatricule],Tableau1[[#This Row],[DateMatricule]])&gt;1,"Doublon",""),"")</f>
        <v/>
      </c>
    </row>
    <row r="400" spans="1:17" x14ac:dyDescent="0.25">
      <c r="A400" s="11" t="str">
        <f>IF(Tableau1[[#This Row],[Date]]="","",VLOOKUP(Tableau1[[#This Row],[Semaine]],Listes!$A:$B,2,FALSE))</f>
        <v/>
      </c>
      <c r="B400" s="11" t="str">
        <f>IF(ISBLANK(Tableau1[[#This Row],[Date]]),"",INT((Tableau1[[#This Row],[Date]]-SUM(MOD(DATE(YEAR(Tableau1[[#This Row],[Date]]-MOD(Tableau1[[#This Row],[Date]]-2,7)+3),1,2),{1E+99;7})*{1;-1})+5)/7))</f>
        <v/>
      </c>
      <c r="C400" s="11" t="str">
        <f>IF(ISBLANK(Tableau1[[#This Row],[Matricule]]),"",VLOOKUP(Tableau1[[#This Row],[Matricule]],#REF!,2,FALSE))</f>
        <v/>
      </c>
      <c r="D400" s="11" t="str">
        <f>IF(ISBLANK(Tableau1[[#This Row],[Matricule]]),"",VLOOKUP(Tableau1[[#This Row],[Matricule]],#REF!,3,FALSE))</f>
        <v/>
      </c>
      <c r="E400" s="11" t="str">
        <f>CONCATENATE(Tableau1[[#This Row],[Matricule]],Tableau1[[#This Row],[Date]])</f>
        <v/>
      </c>
      <c r="F400" s="3"/>
      <c r="J400" s="8"/>
      <c r="K400" s="35">
        <f>IF(Tableau1[[#This Row],[Régimes récoltés]]&gt;0,1,0)</f>
        <v>0</v>
      </c>
      <c r="L400" s="15">
        <f>IF(Tableau1[[#This Row],[Régimes récoltés]]&gt;=60,1,0)</f>
        <v>0</v>
      </c>
      <c r="M400" s="15">
        <f>IF(Tableau1[[#This Row],[Régimes récoltés]]&gt;60,Tableau1[[#This Row],[Régimes récoltés]]-60,0)</f>
        <v>0</v>
      </c>
      <c r="N400" s="15" t="str">
        <f>IF(ISBLANK(Tableau1[[#This Row],[Date]]),"",+IF(Tableau1[[#This Row],[Régimes récoltés]]&lt;60,0,1000))</f>
        <v/>
      </c>
      <c r="O400" s="15" t="str">
        <f>IF(ISBLANK(Tableau1[[#This Row],[Date]]),"",IF(Tableau1[[#This Row],[Régimes récoltés]]&gt;60,(Tableau1[[#This Row],[Régimes récoltés]]-60)*40,0))</f>
        <v/>
      </c>
      <c r="P400" s="15" t="str">
        <f t="shared" si="6"/>
        <v/>
      </c>
      <c r="Q400" s="51" t="str">
        <f>IF(Tableau1[[#This Row],[Matricule]]&gt;1,IF(COUNTIF(Tableau1[DateMatricule],Tableau1[[#This Row],[DateMatricule]])&gt;1,"Doublon",""),"")</f>
        <v/>
      </c>
    </row>
    <row r="401" spans="1:17" x14ac:dyDescent="0.25">
      <c r="A401" s="11" t="str">
        <f>IF(Tableau1[[#This Row],[Date]]="","",VLOOKUP(Tableau1[[#This Row],[Semaine]],Listes!$A:$B,2,FALSE))</f>
        <v/>
      </c>
      <c r="B401" s="11" t="str">
        <f>IF(ISBLANK(Tableau1[[#This Row],[Date]]),"",INT((Tableau1[[#This Row],[Date]]-SUM(MOD(DATE(YEAR(Tableau1[[#This Row],[Date]]-MOD(Tableau1[[#This Row],[Date]]-2,7)+3),1,2),{1E+99;7})*{1;-1})+5)/7))</f>
        <v/>
      </c>
      <c r="C401" s="11" t="str">
        <f>IF(ISBLANK(Tableau1[[#This Row],[Matricule]]),"",VLOOKUP(Tableau1[[#This Row],[Matricule]],#REF!,2,FALSE))</f>
        <v/>
      </c>
      <c r="D401" s="11" t="str">
        <f>IF(ISBLANK(Tableau1[[#This Row],[Matricule]]),"",VLOOKUP(Tableau1[[#This Row],[Matricule]],#REF!,3,FALSE))</f>
        <v/>
      </c>
      <c r="E401" s="11" t="str">
        <f>CONCATENATE(Tableau1[[#This Row],[Matricule]],Tableau1[[#This Row],[Date]])</f>
        <v/>
      </c>
      <c r="F401" s="3"/>
      <c r="J401" s="8"/>
      <c r="K401" s="35">
        <f>IF(Tableau1[[#This Row],[Régimes récoltés]]&gt;0,1,0)</f>
        <v>0</v>
      </c>
      <c r="L401" s="15">
        <f>IF(Tableau1[[#This Row],[Régimes récoltés]]&gt;=60,1,0)</f>
        <v>0</v>
      </c>
      <c r="M401" s="15">
        <f>IF(Tableau1[[#This Row],[Régimes récoltés]]&gt;60,Tableau1[[#This Row],[Régimes récoltés]]-60,0)</f>
        <v>0</v>
      </c>
      <c r="N401" s="15" t="str">
        <f>IF(ISBLANK(Tableau1[[#This Row],[Date]]),"",+IF(Tableau1[[#This Row],[Régimes récoltés]]&lt;60,0,1000))</f>
        <v/>
      </c>
      <c r="O401" s="15" t="str">
        <f>IF(ISBLANK(Tableau1[[#This Row],[Date]]),"",IF(Tableau1[[#This Row],[Régimes récoltés]]&gt;60,(Tableau1[[#This Row],[Régimes récoltés]]-60)*40,0))</f>
        <v/>
      </c>
      <c r="P401" s="15" t="str">
        <f t="shared" si="6"/>
        <v/>
      </c>
      <c r="Q401" s="51" t="str">
        <f>IF(Tableau1[[#This Row],[Matricule]]&gt;1,IF(COUNTIF(Tableau1[DateMatricule],Tableau1[[#This Row],[DateMatricule]])&gt;1,"Doublon",""),"")</f>
        <v/>
      </c>
    </row>
    <row r="402" spans="1:17" x14ac:dyDescent="0.25">
      <c r="A402" s="11" t="str">
        <f>IF(Tableau1[[#This Row],[Date]]="","",VLOOKUP(Tableau1[[#This Row],[Semaine]],Listes!$A:$B,2,FALSE))</f>
        <v/>
      </c>
      <c r="B402" s="11" t="str">
        <f>IF(ISBLANK(Tableau1[[#This Row],[Date]]),"",INT((Tableau1[[#This Row],[Date]]-SUM(MOD(DATE(YEAR(Tableau1[[#This Row],[Date]]-MOD(Tableau1[[#This Row],[Date]]-2,7)+3),1,2),{1E+99;7})*{1;-1})+5)/7))</f>
        <v/>
      </c>
      <c r="C402" s="11" t="str">
        <f>IF(ISBLANK(Tableau1[[#This Row],[Matricule]]),"",VLOOKUP(Tableau1[[#This Row],[Matricule]],#REF!,2,FALSE))</f>
        <v/>
      </c>
      <c r="D402" s="11" t="str">
        <f>IF(ISBLANK(Tableau1[[#This Row],[Matricule]]),"",VLOOKUP(Tableau1[[#This Row],[Matricule]],#REF!,3,FALSE))</f>
        <v/>
      </c>
      <c r="E402" s="11" t="str">
        <f>CONCATENATE(Tableau1[[#This Row],[Matricule]],Tableau1[[#This Row],[Date]])</f>
        <v/>
      </c>
      <c r="F402" s="3"/>
      <c r="J402" s="8"/>
      <c r="K402" s="35">
        <f>IF(Tableau1[[#This Row],[Régimes récoltés]]&gt;0,1,0)</f>
        <v>0</v>
      </c>
      <c r="L402" s="15">
        <f>IF(Tableau1[[#This Row],[Régimes récoltés]]&gt;=60,1,0)</f>
        <v>0</v>
      </c>
      <c r="M402" s="15">
        <f>IF(Tableau1[[#This Row],[Régimes récoltés]]&gt;60,Tableau1[[#This Row],[Régimes récoltés]]-60,0)</f>
        <v>0</v>
      </c>
      <c r="N402" s="15" t="str">
        <f>IF(ISBLANK(Tableau1[[#This Row],[Date]]),"",+IF(Tableau1[[#This Row],[Régimes récoltés]]&lt;60,0,1000))</f>
        <v/>
      </c>
      <c r="O402" s="15" t="str">
        <f>IF(ISBLANK(Tableau1[[#This Row],[Date]]),"",IF(Tableau1[[#This Row],[Régimes récoltés]]&gt;60,(Tableau1[[#This Row],[Régimes récoltés]]-60)*40,0))</f>
        <v/>
      </c>
      <c r="P402" s="15" t="str">
        <f t="shared" si="6"/>
        <v/>
      </c>
      <c r="Q402" s="51" t="str">
        <f>IF(Tableau1[[#This Row],[Matricule]]&gt;1,IF(COUNTIF(Tableau1[DateMatricule],Tableau1[[#This Row],[DateMatricule]])&gt;1,"Doublon",""),"")</f>
        <v/>
      </c>
    </row>
    <row r="403" spans="1:17" x14ac:dyDescent="0.25">
      <c r="A403" s="11" t="str">
        <f>IF(Tableau1[[#This Row],[Date]]="","",VLOOKUP(Tableau1[[#This Row],[Semaine]],Listes!$A:$B,2,FALSE))</f>
        <v/>
      </c>
      <c r="B403" s="11" t="str">
        <f>IF(ISBLANK(Tableau1[[#This Row],[Date]]),"",INT((Tableau1[[#This Row],[Date]]-SUM(MOD(DATE(YEAR(Tableau1[[#This Row],[Date]]-MOD(Tableau1[[#This Row],[Date]]-2,7)+3),1,2),{1E+99;7})*{1;-1})+5)/7))</f>
        <v/>
      </c>
      <c r="C403" s="11" t="str">
        <f>IF(ISBLANK(Tableau1[[#This Row],[Matricule]]),"",VLOOKUP(Tableau1[[#This Row],[Matricule]],#REF!,2,FALSE))</f>
        <v/>
      </c>
      <c r="D403" s="11" t="str">
        <f>IF(ISBLANK(Tableau1[[#This Row],[Matricule]]),"",VLOOKUP(Tableau1[[#This Row],[Matricule]],#REF!,3,FALSE))</f>
        <v/>
      </c>
      <c r="E403" s="11" t="str">
        <f>CONCATENATE(Tableau1[[#This Row],[Matricule]],Tableau1[[#This Row],[Date]])</f>
        <v/>
      </c>
      <c r="F403" s="3"/>
      <c r="J403" s="8"/>
      <c r="K403" s="35">
        <f>IF(Tableau1[[#This Row],[Régimes récoltés]]&gt;0,1,0)</f>
        <v>0</v>
      </c>
      <c r="L403" s="15">
        <f>IF(Tableau1[[#This Row],[Régimes récoltés]]&gt;=60,1,0)</f>
        <v>0</v>
      </c>
      <c r="M403" s="15">
        <f>IF(Tableau1[[#This Row],[Régimes récoltés]]&gt;60,Tableau1[[#This Row],[Régimes récoltés]]-60,0)</f>
        <v>0</v>
      </c>
      <c r="N403" s="15" t="str">
        <f>IF(ISBLANK(Tableau1[[#This Row],[Date]]),"",+IF(Tableau1[[#This Row],[Régimes récoltés]]&lt;60,0,1000))</f>
        <v/>
      </c>
      <c r="O403" s="15" t="str">
        <f>IF(ISBLANK(Tableau1[[#This Row],[Date]]),"",IF(Tableau1[[#This Row],[Régimes récoltés]]&gt;60,(Tableau1[[#This Row],[Régimes récoltés]]-60)*40,0))</f>
        <v/>
      </c>
      <c r="P403" s="15" t="str">
        <f t="shared" si="6"/>
        <v/>
      </c>
      <c r="Q403" s="51" t="str">
        <f>IF(Tableau1[[#This Row],[Matricule]]&gt;1,IF(COUNTIF(Tableau1[DateMatricule],Tableau1[[#This Row],[DateMatricule]])&gt;1,"Doublon",""),"")</f>
        <v/>
      </c>
    </row>
    <row r="404" spans="1:17" x14ac:dyDescent="0.25">
      <c r="A404" s="11" t="str">
        <f>IF(Tableau1[[#This Row],[Date]]="","",VLOOKUP(Tableau1[[#This Row],[Semaine]],Listes!$A:$B,2,FALSE))</f>
        <v/>
      </c>
      <c r="B404" s="11" t="str">
        <f>IF(ISBLANK(Tableau1[[#This Row],[Date]]),"",INT((Tableau1[[#This Row],[Date]]-SUM(MOD(DATE(YEAR(Tableau1[[#This Row],[Date]]-MOD(Tableau1[[#This Row],[Date]]-2,7)+3),1,2),{1E+99;7})*{1;-1})+5)/7))</f>
        <v/>
      </c>
      <c r="C404" s="11" t="str">
        <f>IF(ISBLANK(Tableau1[[#This Row],[Matricule]]),"",VLOOKUP(Tableau1[[#This Row],[Matricule]],#REF!,2,FALSE))</f>
        <v/>
      </c>
      <c r="D404" s="11" t="str">
        <f>IF(ISBLANK(Tableau1[[#This Row],[Matricule]]),"",VLOOKUP(Tableau1[[#This Row],[Matricule]],#REF!,3,FALSE))</f>
        <v/>
      </c>
      <c r="E404" s="11" t="str">
        <f>CONCATENATE(Tableau1[[#This Row],[Matricule]],Tableau1[[#This Row],[Date]])</f>
        <v/>
      </c>
      <c r="F404" s="3"/>
      <c r="J404" s="8"/>
      <c r="K404" s="35">
        <f>IF(Tableau1[[#This Row],[Régimes récoltés]]&gt;0,1,0)</f>
        <v>0</v>
      </c>
      <c r="L404" s="15">
        <f>IF(Tableau1[[#This Row],[Régimes récoltés]]&gt;=60,1,0)</f>
        <v>0</v>
      </c>
      <c r="M404" s="15">
        <f>IF(Tableau1[[#This Row],[Régimes récoltés]]&gt;60,Tableau1[[#This Row],[Régimes récoltés]]-60,0)</f>
        <v>0</v>
      </c>
      <c r="N404" s="15" t="str">
        <f>IF(ISBLANK(Tableau1[[#This Row],[Date]]),"",+IF(Tableau1[[#This Row],[Régimes récoltés]]&lt;60,0,1000))</f>
        <v/>
      </c>
      <c r="O404" s="15" t="str">
        <f>IF(ISBLANK(Tableau1[[#This Row],[Date]]),"",IF(Tableau1[[#This Row],[Régimes récoltés]]&gt;60,(Tableau1[[#This Row],[Régimes récoltés]]-60)*40,0))</f>
        <v/>
      </c>
      <c r="P404" s="15" t="str">
        <f t="shared" si="6"/>
        <v/>
      </c>
      <c r="Q404" s="51" t="str">
        <f>IF(Tableau1[[#This Row],[Matricule]]&gt;1,IF(COUNTIF(Tableau1[DateMatricule],Tableau1[[#This Row],[DateMatricule]])&gt;1,"Doublon",""),"")</f>
        <v/>
      </c>
    </row>
    <row r="405" spans="1:17" x14ac:dyDescent="0.25">
      <c r="A405" s="11" t="str">
        <f>IF(Tableau1[[#This Row],[Date]]="","",VLOOKUP(Tableau1[[#This Row],[Semaine]],Listes!$A:$B,2,FALSE))</f>
        <v/>
      </c>
      <c r="B405" s="11" t="str">
        <f>IF(ISBLANK(Tableau1[[#This Row],[Date]]),"",INT((Tableau1[[#This Row],[Date]]-SUM(MOD(DATE(YEAR(Tableau1[[#This Row],[Date]]-MOD(Tableau1[[#This Row],[Date]]-2,7)+3),1,2),{1E+99;7})*{1;-1})+5)/7))</f>
        <v/>
      </c>
      <c r="C405" s="11" t="str">
        <f>IF(ISBLANK(Tableau1[[#This Row],[Matricule]]),"",VLOOKUP(Tableau1[[#This Row],[Matricule]],#REF!,2,FALSE))</f>
        <v/>
      </c>
      <c r="D405" s="11" t="str">
        <f>IF(ISBLANK(Tableau1[[#This Row],[Matricule]]),"",VLOOKUP(Tableau1[[#This Row],[Matricule]],#REF!,3,FALSE))</f>
        <v/>
      </c>
      <c r="E405" s="11" t="str">
        <f>CONCATENATE(Tableau1[[#This Row],[Matricule]],Tableau1[[#This Row],[Date]])</f>
        <v/>
      </c>
      <c r="F405" s="3"/>
      <c r="J405" s="8"/>
      <c r="K405" s="35">
        <f>IF(Tableau1[[#This Row],[Régimes récoltés]]&gt;0,1,0)</f>
        <v>0</v>
      </c>
      <c r="L405" s="15">
        <f>IF(Tableau1[[#This Row],[Régimes récoltés]]&gt;=60,1,0)</f>
        <v>0</v>
      </c>
      <c r="M405" s="15">
        <f>IF(Tableau1[[#This Row],[Régimes récoltés]]&gt;60,Tableau1[[#This Row],[Régimes récoltés]]-60,0)</f>
        <v>0</v>
      </c>
      <c r="N405" s="15" t="str">
        <f>IF(ISBLANK(Tableau1[[#This Row],[Date]]),"",+IF(Tableau1[[#This Row],[Régimes récoltés]]&lt;60,0,1000))</f>
        <v/>
      </c>
      <c r="O405" s="15" t="str">
        <f>IF(ISBLANK(Tableau1[[#This Row],[Date]]),"",IF(Tableau1[[#This Row],[Régimes récoltés]]&gt;60,(Tableau1[[#This Row],[Régimes récoltés]]-60)*40,0))</f>
        <v/>
      </c>
      <c r="P405" s="15" t="str">
        <f t="shared" si="6"/>
        <v/>
      </c>
      <c r="Q405" s="51" t="str">
        <f>IF(Tableau1[[#This Row],[Matricule]]&gt;1,IF(COUNTIF(Tableau1[DateMatricule],Tableau1[[#This Row],[DateMatricule]])&gt;1,"Doublon",""),"")</f>
        <v/>
      </c>
    </row>
    <row r="406" spans="1:17" x14ac:dyDescent="0.25">
      <c r="A406" s="11" t="str">
        <f>IF(Tableau1[[#This Row],[Date]]="","",VLOOKUP(Tableau1[[#This Row],[Semaine]],Listes!$A:$B,2,FALSE))</f>
        <v/>
      </c>
      <c r="B406" s="11" t="str">
        <f>IF(ISBLANK(Tableau1[[#This Row],[Date]]),"",INT((Tableau1[[#This Row],[Date]]-SUM(MOD(DATE(YEAR(Tableau1[[#This Row],[Date]]-MOD(Tableau1[[#This Row],[Date]]-2,7)+3),1,2),{1E+99;7})*{1;-1})+5)/7))</f>
        <v/>
      </c>
      <c r="C406" s="11" t="str">
        <f>IF(ISBLANK(Tableau1[[#This Row],[Matricule]]),"",VLOOKUP(Tableau1[[#This Row],[Matricule]],#REF!,2,FALSE))</f>
        <v/>
      </c>
      <c r="D406" s="11" t="str">
        <f>IF(ISBLANK(Tableau1[[#This Row],[Matricule]]),"",VLOOKUP(Tableau1[[#This Row],[Matricule]],#REF!,3,FALSE))</f>
        <v/>
      </c>
      <c r="E406" s="11" t="str">
        <f>CONCATENATE(Tableau1[[#This Row],[Matricule]],Tableau1[[#This Row],[Date]])</f>
        <v/>
      </c>
      <c r="F406" s="3"/>
      <c r="J406" s="8"/>
      <c r="K406" s="35">
        <f>IF(Tableau1[[#This Row],[Régimes récoltés]]&gt;0,1,0)</f>
        <v>0</v>
      </c>
      <c r="L406" s="15">
        <f>IF(Tableau1[[#This Row],[Régimes récoltés]]&gt;=60,1,0)</f>
        <v>0</v>
      </c>
      <c r="M406" s="15">
        <f>IF(Tableau1[[#This Row],[Régimes récoltés]]&gt;60,Tableau1[[#This Row],[Régimes récoltés]]-60,0)</f>
        <v>0</v>
      </c>
      <c r="N406" s="15" t="str">
        <f>IF(ISBLANK(Tableau1[[#This Row],[Date]]),"",+IF(Tableau1[[#This Row],[Régimes récoltés]]&lt;60,0,1000))</f>
        <v/>
      </c>
      <c r="O406" s="15" t="str">
        <f>IF(ISBLANK(Tableau1[[#This Row],[Date]]),"",IF(Tableau1[[#This Row],[Régimes récoltés]]&gt;60,(Tableau1[[#This Row],[Régimes récoltés]]-60)*40,0))</f>
        <v/>
      </c>
      <c r="P406" s="15" t="str">
        <f t="shared" si="6"/>
        <v/>
      </c>
      <c r="Q406" s="51" t="str">
        <f>IF(Tableau1[[#This Row],[Matricule]]&gt;1,IF(COUNTIF(Tableau1[DateMatricule],Tableau1[[#This Row],[DateMatricule]])&gt;1,"Doublon",""),"")</f>
        <v/>
      </c>
    </row>
    <row r="407" spans="1:17" x14ac:dyDescent="0.25">
      <c r="A407" s="11" t="str">
        <f>IF(Tableau1[[#This Row],[Date]]="","",VLOOKUP(Tableau1[[#This Row],[Semaine]],Listes!$A:$B,2,FALSE))</f>
        <v/>
      </c>
      <c r="B407" s="11" t="str">
        <f>IF(ISBLANK(Tableau1[[#This Row],[Date]]),"",INT((Tableau1[[#This Row],[Date]]-SUM(MOD(DATE(YEAR(Tableau1[[#This Row],[Date]]-MOD(Tableau1[[#This Row],[Date]]-2,7)+3),1,2),{1E+99;7})*{1;-1})+5)/7))</f>
        <v/>
      </c>
      <c r="C407" s="11" t="str">
        <f>IF(ISBLANK(Tableau1[[#This Row],[Matricule]]),"",VLOOKUP(Tableau1[[#This Row],[Matricule]],#REF!,2,FALSE))</f>
        <v/>
      </c>
      <c r="D407" s="11" t="str">
        <f>IF(ISBLANK(Tableau1[[#This Row],[Matricule]]),"",VLOOKUP(Tableau1[[#This Row],[Matricule]],#REF!,3,FALSE))</f>
        <v/>
      </c>
      <c r="E407" s="11" t="str">
        <f>CONCATENATE(Tableau1[[#This Row],[Matricule]],Tableau1[[#This Row],[Date]])</f>
        <v/>
      </c>
      <c r="F407" s="3"/>
      <c r="J407" s="8"/>
      <c r="K407" s="35">
        <f>IF(Tableau1[[#This Row],[Régimes récoltés]]&gt;0,1,0)</f>
        <v>0</v>
      </c>
      <c r="L407" s="15">
        <f>IF(Tableau1[[#This Row],[Régimes récoltés]]&gt;=60,1,0)</f>
        <v>0</v>
      </c>
      <c r="M407" s="15">
        <f>IF(Tableau1[[#This Row],[Régimes récoltés]]&gt;60,Tableau1[[#This Row],[Régimes récoltés]]-60,0)</f>
        <v>0</v>
      </c>
      <c r="N407" s="15" t="str">
        <f>IF(ISBLANK(Tableau1[[#This Row],[Date]]),"",+IF(Tableau1[[#This Row],[Régimes récoltés]]&lt;60,0,1000))</f>
        <v/>
      </c>
      <c r="O407" s="15" t="str">
        <f>IF(ISBLANK(Tableau1[[#This Row],[Date]]),"",IF(Tableau1[[#This Row],[Régimes récoltés]]&gt;60,(Tableau1[[#This Row],[Régimes récoltés]]-60)*40,0))</f>
        <v/>
      </c>
      <c r="P407" s="15" t="str">
        <f t="shared" si="6"/>
        <v/>
      </c>
      <c r="Q407" s="51" t="str">
        <f>IF(Tableau1[[#This Row],[Matricule]]&gt;1,IF(COUNTIF(Tableau1[DateMatricule],Tableau1[[#This Row],[DateMatricule]])&gt;1,"Doublon",""),"")</f>
        <v/>
      </c>
    </row>
    <row r="408" spans="1:17" x14ac:dyDescent="0.25">
      <c r="A408" s="11" t="str">
        <f>IF(Tableau1[[#This Row],[Date]]="","",VLOOKUP(Tableau1[[#This Row],[Semaine]],Listes!$A:$B,2,FALSE))</f>
        <v/>
      </c>
      <c r="B408" s="11" t="str">
        <f>IF(ISBLANK(Tableau1[[#This Row],[Date]]),"",INT((Tableau1[[#This Row],[Date]]-SUM(MOD(DATE(YEAR(Tableau1[[#This Row],[Date]]-MOD(Tableau1[[#This Row],[Date]]-2,7)+3),1,2),{1E+99;7})*{1;-1})+5)/7))</f>
        <v/>
      </c>
      <c r="C408" s="11" t="str">
        <f>IF(ISBLANK(Tableau1[[#This Row],[Matricule]]),"",VLOOKUP(Tableau1[[#This Row],[Matricule]],#REF!,2,FALSE))</f>
        <v/>
      </c>
      <c r="D408" s="11" t="str">
        <f>IF(ISBLANK(Tableau1[[#This Row],[Matricule]]),"",VLOOKUP(Tableau1[[#This Row],[Matricule]],#REF!,3,FALSE))</f>
        <v/>
      </c>
      <c r="E408" s="11" t="str">
        <f>CONCATENATE(Tableau1[[#This Row],[Matricule]],Tableau1[[#This Row],[Date]])</f>
        <v/>
      </c>
      <c r="F408" s="3"/>
      <c r="J408" s="8"/>
      <c r="K408" s="35">
        <f>IF(Tableau1[[#This Row],[Régimes récoltés]]&gt;0,1,0)</f>
        <v>0</v>
      </c>
      <c r="L408" s="15">
        <f>IF(Tableau1[[#This Row],[Régimes récoltés]]&gt;=60,1,0)</f>
        <v>0</v>
      </c>
      <c r="M408" s="15">
        <f>IF(Tableau1[[#This Row],[Régimes récoltés]]&gt;60,Tableau1[[#This Row],[Régimes récoltés]]-60,0)</f>
        <v>0</v>
      </c>
      <c r="N408" s="15" t="str">
        <f>IF(ISBLANK(Tableau1[[#This Row],[Date]]),"",+IF(Tableau1[[#This Row],[Régimes récoltés]]&lt;60,0,1000))</f>
        <v/>
      </c>
      <c r="O408" s="15" t="str">
        <f>IF(ISBLANK(Tableau1[[#This Row],[Date]]),"",IF(Tableau1[[#This Row],[Régimes récoltés]]&gt;60,(Tableau1[[#This Row],[Régimes récoltés]]-60)*40,0))</f>
        <v/>
      </c>
      <c r="P408" s="15" t="str">
        <f t="shared" si="6"/>
        <v/>
      </c>
      <c r="Q408" s="51" t="str">
        <f>IF(Tableau1[[#This Row],[Matricule]]&gt;1,IF(COUNTIF(Tableau1[DateMatricule],Tableau1[[#This Row],[DateMatricule]])&gt;1,"Doublon",""),"")</f>
        <v/>
      </c>
    </row>
    <row r="409" spans="1:17" x14ac:dyDescent="0.25">
      <c r="A409" s="11" t="str">
        <f>IF(Tableau1[[#This Row],[Date]]="","",VLOOKUP(Tableau1[[#This Row],[Semaine]],Listes!$A:$B,2,FALSE))</f>
        <v/>
      </c>
      <c r="B409" s="11" t="str">
        <f>IF(ISBLANK(Tableau1[[#This Row],[Date]]),"",INT((Tableau1[[#This Row],[Date]]-SUM(MOD(DATE(YEAR(Tableau1[[#This Row],[Date]]-MOD(Tableau1[[#This Row],[Date]]-2,7)+3),1,2),{1E+99;7})*{1;-1})+5)/7))</f>
        <v/>
      </c>
      <c r="C409" s="11" t="str">
        <f>IF(ISBLANK(Tableau1[[#This Row],[Matricule]]),"",VLOOKUP(Tableau1[[#This Row],[Matricule]],#REF!,2,FALSE))</f>
        <v/>
      </c>
      <c r="D409" s="11" t="str">
        <f>IF(ISBLANK(Tableau1[[#This Row],[Matricule]]),"",VLOOKUP(Tableau1[[#This Row],[Matricule]],#REF!,3,FALSE))</f>
        <v/>
      </c>
      <c r="E409" s="11" t="str">
        <f>CONCATENATE(Tableau1[[#This Row],[Matricule]],Tableau1[[#This Row],[Date]])</f>
        <v/>
      </c>
      <c r="F409" s="3"/>
      <c r="J409" s="8"/>
      <c r="K409" s="35">
        <f>IF(Tableau1[[#This Row],[Régimes récoltés]]&gt;0,1,0)</f>
        <v>0</v>
      </c>
      <c r="L409" s="15">
        <f>IF(Tableau1[[#This Row],[Régimes récoltés]]&gt;=60,1,0)</f>
        <v>0</v>
      </c>
      <c r="M409" s="15">
        <f>IF(Tableau1[[#This Row],[Régimes récoltés]]&gt;60,Tableau1[[#This Row],[Régimes récoltés]]-60,0)</f>
        <v>0</v>
      </c>
      <c r="N409" s="15" t="str">
        <f>IF(ISBLANK(Tableau1[[#This Row],[Date]]),"",+IF(Tableau1[[#This Row],[Régimes récoltés]]&lt;60,0,1000))</f>
        <v/>
      </c>
      <c r="O409" s="15" t="str">
        <f>IF(ISBLANK(Tableau1[[#This Row],[Date]]),"",IF(Tableau1[[#This Row],[Régimes récoltés]]&gt;60,(Tableau1[[#This Row],[Régimes récoltés]]-60)*40,0))</f>
        <v/>
      </c>
      <c r="P409" s="15" t="str">
        <f t="shared" si="6"/>
        <v/>
      </c>
      <c r="Q409" s="51" t="str">
        <f>IF(Tableau1[[#This Row],[Matricule]]&gt;1,IF(COUNTIF(Tableau1[DateMatricule],Tableau1[[#This Row],[DateMatricule]])&gt;1,"Doublon",""),"")</f>
        <v/>
      </c>
    </row>
    <row r="410" spans="1:17" x14ac:dyDescent="0.25">
      <c r="A410" s="11" t="str">
        <f>IF(Tableau1[[#This Row],[Date]]="","",VLOOKUP(Tableau1[[#This Row],[Semaine]],Listes!$A:$B,2,FALSE))</f>
        <v/>
      </c>
      <c r="B410" s="11" t="str">
        <f>IF(ISBLANK(Tableau1[[#This Row],[Date]]),"",INT((Tableau1[[#This Row],[Date]]-SUM(MOD(DATE(YEAR(Tableau1[[#This Row],[Date]]-MOD(Tableau1[[#This Row],[Date]]-2,7)+3),1,2),{1E+99;7})*{1;-1})+5)/7))</f>
        <v/>
      </c>
      <c r="C410" s="11" t="str">
        <f>IF(ISBLANK(Tableau1[[#This Row],[Matricule]]),"",VLOOKUP(Tableau1[[#This Row],[Matricule]],#REF!,2,FALSE))</f>
        <v/>
      </c>
      <c r="D410" s="11" t="str">
        <f>IF(ISBLANK(Tableau1[[#This Row],[Matricule]]),"",VLOOKUP(Tableau1[[#This Row],[Matricule]],#REF!,3,FALSE))</f>
        <v/>
      </c>
      <c r="E410" s="11" t="str">
        <f>CONCATENATE(Tableau1[[#This Row],[Matricule]],Tableau1[[#This Row],[Date]])</f>
        <v/>
      </c>
      <c r="F410" s="3"/>
      <c r="J410" s="8"/>
      <c r="K410" s="35">
        <f>IF(Tableau1[[#This Row],[Régimes récoltés]]&gt;0,1,0)</f>
        <v>0</v>
      </c>
      <c r="L410" s="15">
        <f>IF(Tableau1[[#This Row],[Régimes récoltés]]&gt;=60,1,0)</f>
        <v>0</v>
      </c>
      <c r="M410" s="15">
        <f>IF(Tableau1[[#This Row],[Régimes récoltés]]&gt;60,Tableau1[[#This Row],[Régimes récoltés]]-60,0)</f>
        <v>0</v>
      </c>
      <c r="N410" s="15" t="str">
        <f>IF(ISBLANK(Tableau1[[#This Row],[Date]]),"",+IF(Tableau1[[#This Row],[Régimes récoltés]]&lt;60,0,1000))</f>
        <v/>
      </c>
      <c r="O410" s="15" t="str">
        <f>IF(ISBLANK(Tableau1[[#This Row],[Date]]),"",IF(Tableau1[[#This Row],[Régimes récoltés]]&gt;60,(Tableau1[[#This Row],[Régimes récoltés]]-60)*40,0))</f>
        <v/>
      </c>
      <c r="P410" s="15" t="str">
        <f t="shared" si="6"/>
        <v/>
      </c>
      <c r="Q410" s="51" t="str">
        <f>IF(Tableau1[[#This Row],[Matricule]]&gt;1,IF(COUNTIF(Tableau1[DateMatricule],Tableau1[[#This Row],[DateMatricule]])&gt;1,"Doublon",""),"")</f>
        <v/>
      </c>
    </row>
    <row r="411" spans="1:17" x14ac:dyDescent="0.25">
      <c r="A411" s="11" t="str">
        <f>IF(Tableau1[[#This Row],[Date]]="","",VLOOKUP(Tableau1[[#This Row],[Semaine]],Listes!$A:$B,2,FALSE))</f>
        <v/>
      </c>
      <c r="B411" s="11" t="str">
        <f>IF(ISBLANK(Tableau1[[#This Row],[Date]]),"",INT((Tableau1[[#This Row],[Date]]-SUM(MOD(DATE(YEAR(Tableau1[[#This Row],[Date]]-MOD(Tableau1[[#This Row],[Date]]-2,7)+3),1,2),{1E+99;7})*{1;-1})+5)/7))</f>
        <v/>
      </c>
      <c r="C411" s="11" t="str">
        <f>IF(ISBLANK(Tableau1[[#This Row],[Matricule]]),"",VLOOKUP(Tableau1[[#This Row],[Matricule]],#REF!,2,FALSE))</f>
        <v/>
      </c>
      <c r="D411" s="11" t="str">
        <f>IF(ISBLANK(Tableau1[[#This Row],[Matricule]]),"",VLOOKUP(Tableau1[[#This Row],[Matricule]],#REF!,3,FALSE))</f>
        <v/>
      </c>
      <c r="E411" s="11" t="str">
        <f>CONCATENATE(Tableau1[[#This Row],[Matricule]],Tableau1[[#This Row],[Date]])</f>
        <v/>
      </c>
      <c r="F411" s="3"/>
      <c r="J411" s="8"/>
      <c r="K411" s="35">
        <f>IF(Tableau1[[#This Row],[Régimes récoltés]]&gt;0,1,0)</f>
        <v>0</v>
      </c>
      <c r="L411" s="15">
        <f>IF(Tableau1[[#This Row],[Régimes récoltés]]&gt;=60,1,0)</f>
        <v>0</v>
      </c>
      <c r="M411" s="15">
        <f>IF(Tableau1[[#This Row],[Régimes récoltés]]&gt;60,Tableau1[[#This Row],[Régimes récoltés]]-60,0)</f>
        <v>0</v>
      </c>
      <c r="N411" s="15" t="str">
        <f>IF(ISBLANK(Tableau1[[#This Row],[Date]]),"",+IF(Tableau1[[#This Row],[Régimes récoltés]]&lt;60,0,1000))</f>
        <v/>
      </c>
      <c r="O411" s="15" t="str">
        <f>IF(ISBLANK(Tableau1[[#This Row],[Date]]),"",IF(Tableau1[[#This Row],[Régimes récoltés]]&gt;60,(Tableau1[[#This Row],[Régimes récoltés]]-60)*40,0))</f>
        <v/>
      </c>
      <c r="P411" s="15" t="str">
        <f t="shared" si="6"/>
        <v/>
      </c>
      <c r="Q411" s="51" t="str">
        <f>IF(Tableau1[[#This Row],[Matricule]]&gt;1,IF(COUNTIF(Tableau1[DateMatricule],Tableau1[[#This Row],[DateMatricule]])&gt;1,"Doublon",""),"")</f>
        <v/>
      </c>
    </row>
    <row r="412" spans="1:17" x14ac:dyDescent="0.25">
      <c r="A412" s="11" t="str">
        <f>IF(Tableau1[[#This Row],[Date]]="","",VLOOKUP(Tableau1[[#This Row],[Semaine]],Listes!$A:$B,2,FALSE))</f>
        <v/>
      </c>
      <c r="B412" s="11" t="str">
        <f>IF(ISBLANK(Tableau1[[#This Row],[Date]]),"",INT((Tableau1[[#This Row],[Date]]-SUM(MOD(DATE(YEAR(Tableau1[[#This Row],[Date]]-MOD(Tableau1[[#This Row],[Date]]-2,7)+3),1,2),{1E+99;7})*{1;-1})+5)/7))</f>
        <v/>
      </c>
      <c r="C412" s="11" t="str">
        <f>IF(ISBLANK(Tableau1[[#This Row],[Matricule]]),"",VLOOKUP(Tableau1[[#This Row],[Matricule]],#REF!,2,FALSE))</f>
        <v/>
      </c>
      <c r="D412" s="11" t="str">
        <f>IF(ISBLANK(Tableau1[[#This Row],[Matricule]]),"",VLOOKUP(Tableau1[[#This Row],[Matricule]],#REF!,3,FALSE))</f>
        <v/>
      </c>
      <c r="E412" s="11" t="str">
        <f>CONCATENATE(Tableau1[[#This Row],[Matricule]],Tableau1[[#This Row],[Date]])</f>
        <v/>
      </c>
      <c r="F412" s="3"/>
      <c r="J412" s="8"/>
      <c r="K412" s="35">
        <f>IF(Tableau1[[#This Row],[Régimes récoltés]]&gt;0,1,0)</f>
        <v>0</v>
      </c>
      <c r="L412" s="15">
        <f>IF(Tableau1[[#This Row],[Régimes récoltés]]&gt;=60,1,0)</f>
        <v>0</v>
      </c>
      <c r="M412" s="15">
        <f>IF(Tableau1[[#This Row],[Régimes récoltés]]&gt;60,Tableau1[[#This Row],[Régimes récoltés]]-60,0)</f>
        <v>0</v>
      </c>
      <c r="N412" s="15" t="str">
        <f>IF(ISBLANK(Tableau1[[#This Row],[Date]]),"",+IF(Tableau1[[#This Row],[Régimes récoltés]]&lt;60,0,1000))</f>
        <v/>
      </c>
      <c r="O412" s="15" t="str">
        <f>IF(ISBLANK(Tableau1[[#This Row],[Date]]),"",IF(Tableau1[[#This Row],[Régimes récoltés]]&gt;60,(Tableau1[[#This Row],[Régimes récoltés]]-60)*40,0))</f>
        <v/>
      </c>
      <c r="P412" s="15" t="str">
        <f t="shared" si="6"/>
        <v/>
      </c>
      <c r="Q412" s="51" t="str">
        <f>IF(Tableau1[[#This Row],[Matricule]]&gt;1,IF(COUNTIF(Tableau1[DateMatricule],Tableau1[[#This Row],[DateMatricule]])&gt;1,"Doublon",""),"")</f>
        <v/>
      </c>
    </row>
    <row r="413" spans="1:17" x14ac:dyDescent="0.25">
      <c r="A413" s="11" t="str">
        <f>IF(Tableau1[[#This Row],[Date]]="","",VLOOKUP(Tableau1[[#This Row],[Semaine]],Listes!$A:$B,2,FALSE))</f>
        <v/>
      </c>
      <c r="B413" s="11" t="str">
        <f>IF(ISBLANK(Tableau1[[#This Row],[Date]]),"",INT((Tableau1[[#This Row],[Date]]-SUM(MOD(DATE(YEAR(Tableau1[[#This Row],[Date]]-MOD(Tableau1[[#This Row],[Date]]-2,7)+3),1,2),{1E+99;7})*{1;-1})+5)/7))</f>
        <v/>
      </c>
      <c r="C413" s="11" t="str">
        <f>IF(ISBLANK(Tableau1[[#This Row],[Matricule]]),"",VLOOKUP(Tableau1[[#This Row],[Matricule]],#REF!,2,FALSE))</f>
        <v/>
      </c>
      <c r="D413" s="11" t="str">
        <f>IF(ISBLANK(Tableau1[[#This Row],[Matricule]]),"",VLOOKUP(Tableau1[[#This Row],[Matricule]],#REF!,3,FALSE))</f>
        <v/>
      </c>
      <c r="E413" s="11" t="str">
        <f>CONCATENATE(Tableau1[[#This Row],[Matricule]],Tableau1[[#This Row],[Date]])</f>
        <v/>
      </c>
      <c r="F413" s="3"/>
      <c r="J413" s="8"/>
      <c r="K413" s="35">
        <f>IF(Tableau1[[#This Row],[Régimes récoltés]]&gt;0,1,0)</f>
        <v>0</v>
      </c>
      <c r="L413" s="15">
        <f>IF(Tableau1[[#This Row],[Régimes récoltés]]&gt;=60,1,0)</f>
        <v>0</v>
      </c>
      <c r="M413" s="15">
        <f>IF(Tableau1[[#This Row],[Régimes récoltés]]&gt;60,Tableau1[[#This Row],[Régimes récoltés]]-60,0)</f>
        <v>0</v>
      </c>
      <c r="N413" s="15" t="str">
        <f>IF(ISBLANK(Tableau1[[#This Row],[Date]]),"",+IF(Tableau1[[#This Row],[Régimes récoltés]]&lt;60,0,1000))</f>
        <v/>
      </c>
      <c r="O413" s="15" t="str">
        <f>IF(ISBLANK(Tableau1[[#This Row],[Date]]),"",IF(Tableau1[[#This Row],[Régimes récoltés]]&gt;60,(Tableau1[[#This Row],[Régimes récoltés]]-60)*40,0))</f>
        <v/>
      </c>
      <c r="P413" s="15" t="str">
        <f t="shared" si="6"/>
        <v/>
      </c>
      <c r="Q413" s="51" t="str">
        <f>IF(Tableau1[[#This Row],[Matricule]]&gt;1,IF(COUNTIF(Tableau1[DateMatricule],Tableau1[[#This Row],[DateMatricule]])&gt;1,"Doublon",""),"")</f>
        <v/>
      </c>
    </row>
    <row r="414" spans="1:17" x14ac:dyDescent="0.25">
      <c r="A414" s="11" t="str">
        <f>IF(Tableau1[[#This Row],[Date]]="","",VLOOKUP(Tableau1[[#This Row],[Semaine]],Listes!$A:$B,2,FALSE))</f>
        <v/>
      </c>
      <c r="B414" s="11" t="str">
        <f>IF(ISBLANK(Tableau1[[#This Row],[Date]]),"",INT((Tableau1[[#This Row],[Date]]-SUM(MOD(DATE(YEAR(Tableau1[[#This Row],[Date]]-MOD(Tableau1[[#This Row],[Date]]-2,7)+3),1,2),{1E+99;7})*{1;-1})+5)/7))</f>
        <v/>
      </c>
      <c r="C414" s="11" t="str">
        <f>IF(ISBLANK(Tableau1[[#This Row],[Matricule]]),"",VLOOKUP(Tableau1[[#This Row],[Matricule]],#REF!,2,FALSE))</f>
        <v/>
      </c>
      <c r="D414" s="11" t="str">
        <f>IF(ISBLANK(Tableau1[[#This Row],[Matricule]]),"",VLOOKUP(Tableau1[[#This Row],[Matricule]],#REF!,3,FALSE))</f>
        <v/>
      </c>
      <c r="E414" s="11" t="str">
        <f>CONCATENATE(Tableau1[[#This Row],[Matricule]],Tableau1[[#This Row],[Date]])</f>
        <v/>
      </c>
      <c r="F414" s="3"/>
      <c r="J414" s="8"/>
      <c r="K414" s="35">
        <f>IF(Tableau1[[#This Row],[Régimes récoltés]]&gt;0,1,0)</f>
        <v>0</v>
      </c>
      <c r="L414" s="15">
        <f>IF(Tableau1[[#This Row],[Régimes récoltés]]&gt;=60,1,0)</f>
        <v>0</v>
      </c>
      <c r="M414" s="15">
        <f>IF(Tableau1[[#This Row],[Régimes récoltés]]&gt;60,Tableau1[[#This Row],[Régimes récoltés]]-60,0)</f>
        <v>0</v>
      </c>
      <c r="N414" s="15" t="str">
        <f>IF(ISBLANK(Tableau1[[#This Row],[Date]]),"",+IF(Tableau1[[#This Row],[Régimes récoltés]]&lt;60,0,1000))</f>
        <v/>
      </c>
      <c r="O414" s="15" t="str">
        <f>IF(ISBLANK(Tableau1[[#This Row],[Date]]),"",IF(Tableau1[[#This Row],[Régimes récoltés]]&gt;60,(Tableau1[[#This Row],[Régimes récoltés]]-60)*40,0))</f>
        <v/>
      </c>
      <c r="P414" s="15" t="str">
        <f t="shared" si="6"/>
        <v/>
      </c>
      <c r="Q414" s="51" t="str">
        <f>IF(Tableau1[[#This Row],[Matricule]]&gt;1,IF(COUNTIF(Tableau1[DateMatricule],Tableau1[[#This Row],[DateMatricule]])&gt;1,"Doublon",""),"")</f>
        <v/>
      </c>
    </row>
    <row r="415" spans="1:17" x14ac:dyDescent="0.25">
      <c r="A415" s="11" t="str">
        <f>IF(Tableau1[[#This Row],[Date]]="","",VLOOKUP(Tableau1[[#This Row],[Semaine]],Listes!$A:$B,2,FALSE))</f>
        <v/>
      </c>
      <c r="B415" s="11" t="str">
        <f>IF(ISBLANK(Tableau1[[#This Row],[Date]]),"",INT((Tableau1[[#This Row],[Date]]-SUM(MOD(DATE(YEAR(Tableau1[[#This Row],[Date]]-MOD(Tableau1[[#This Row],[Date]]-2,7)+3),1,2),{1E+99;7})*{1;-1})+5)/7))</f>
        <v/>
      </c>
      <c r="C415" s="11" t="str">
        <f>IF(ISBLANK(Tableau1[[#This Row],[Matricule]]),"",VLOOKUP(Tableau1[[#This Row],[Matricule]],#REF!,2,FALSE))</f>
        <v/>
      </c>
      <c r="D415" s="11" t="str">
        <f>IF(ISBLANK(Tableau1[[#This Row],[Matricule]]),"",VLOOKUP(Tableau1[[#This Row],[Matricule]],#REF!,3,FALSE))</f>
        <v/>
      </c>
      <c r="E415" s="11" t="str">
        <f>CONCATENATE(Tableau1[[#This Row],[Matricule]],Tableau1[[#This Row],[Date]])</f>
        <v/>
      </c>
      <c r="F415" s="3"/>
      <c r="J415" s="8"/>
      <c r="K415" s="35">
        <f>IF(Tableau1[[#This Row],[Régimes récoltés]]&gt;0,1,0)</f>
        <v>0</v>
      </c>
      <c r="L415" s="15">
        <f>IF(Tableau1[[#This Row],[Régimes récoltés]]&gt;=60,1,0)</f>
        <v>0</v>
      </c>
      <c r="M415" s="15">
        <f>IF(Tableau1[[#This Row],[Régimes récoltés]]&gt;60,Tableau1[[#This Row],[Régimes récoltés]]-60,0)</f>
        <v>0</v>
      </c>
      <c r="N415" s="15" t="str">
        <f>IF(ISBLANK(Tableau1[[#This Row],[Date]]),"",+IF(Tableau1[[#This Row],[Régimes récoltés]]&lt;60,0,1000))</f>
        <v/>
      </c>
      <c r="O415" s="15" t="str">
        <f>IF(ISBLANK(Tableau1[[#This Row],[Date]]),"",IF(Tableau1[[#This Row],[Régimes récoltés]]&gt;60,(Tableau1[[#This Row],[Régimes récoltés]]-60)*40,0))</f>
        <v/>
      </c>
      <c r="P415" s="15" t="str">
        <f t="shared" si="6"/>
        <v/>
      </c>
      <c r="Q415" s="51" t="str">
        <f>IF(Tableau1[[#This Row],[Matricule]]&gt;1,IF(COUNTIF(Tableau1[DateMatricule],Tableau1[[#This Row],[DateMatricule]])&gt;1,"Doublon",""),"")</f>
        <v/>
      </c>
    </row>
    <row r="416" spans="1:17" x14ac:dyDescent="0.25">
      <c r="A416" s="11" t="str">
        <f>IF(Tableau1[[#This Row],[Date]]="","",VLOOKUP(Tableau1[[#This Row],[Semaine]],Listes!$A:$B,2,FALSE))</f>
        <v/>
      </c>
      <c r="B416" s="11" t="str">
        <f>IF(ISBLANK(Tableau1[[#This Row],[Date]]),"",INT((Tableau1[[#This Row],[Date]]-SUM(MOD(DATE(YEAR(Tableau1[[#This Row],[Date]]-MOD(Tableau1[[#This Row],[Date]]-2,7)+3),1,2),{1E+99;7})*{1;-1})+5)/7))</f>
        <v/>
      </c>
      <c r="C416" s="11" t="str">
        <f>IF(ISBLANK(Tableau1[[#This Row],[Matricule]]),"",VLOOKUP(Tableau1[[#This Row],[Matricule]],#REF!,2,FALSE))</f>
        <v/>
      </c>
      <c r="D416" s="11" t="str">
        <f>IF(ISBLANK(Tableau1[[#This Row],[Matricule]]),"",VLOOKUP(Tableau1[[#This Row],[Matricule]],#REF!,3,FALSE))</f>
        <v/>
      </c>
      <c r="E416" s="11" t="str">
        <f>CONCATENATE(Tableau1[[#This Row],[Matricule]],Tableau1[[#This Row],[Date]])</f>
        <v/>
      </c>
      <c r="F416" s="3"/>
      <c r="J416" s="8"/>
      <c r="K416" s="35">
        <f>IF(Tableau1[[#This Row],[Régimes récoltés]]&gt;0,1,0)</f>
        <v>0</v>
      </c>
      <c r="L416" s="15">
        <f>IF(Tableau1[[#This Row],[Régimes récoltés]]&gt;=60,1,0)</f>
        <v>0</v>
      </c>
      <c r="M416" s="15">
        <f>IF(Tableau1[[#This Row],[Régimes récoltés]]&gt;60,Tableau1[[#This Row],[Régimes récoltés]]-60,0)</f>
        <v>0</v>
      </c>
      <c r="N416" s="15" t="str">
        <f>IF(ISBLANK(Tableau1[[#This Row],[Date]]),"",+IF(Tableau1[[#This Row],[Régimes récoltés]]&lt;60,0,1000))</f>
        <v/>
      </c>
      <c r="O416" s="15" t="str">
        <f>IF(ISBLANK(Tableau1[[#This Row],[Date]]),"",IF(Tableau1[[#This Row],[Régimes récoltés]]&gt;60,(Tableau1[[#This Row],[Régimes récoltés]]-60)*40,0))</f>
        <v/>
      </c>
      <c r="P416" s="15" t="str">
        <f t="shared" si="6"/>
        <v/>
      </c>
      <c r="Q416" s="51" t="str">
        <f>IF(Tableau1[[#This Row],[Matricule]]&gt;1,IF(COUNTIF(Tableau1[DateMatricule],Tableau1[[#This Row],[DateMatricule]])&gt;1,"Doublon",""),"")</f>
        <v/>
      </c>
    </row>
    <row r="417" spans="1:17" x14ac:dyDescent="0.25">
      <c r="A417" s="11" t="str">
        <f>IF(Tableau1[[#This Row],[Date]]="","",VLOOKUP(Tableau1[[#This Row],[Semaine]],Listes!$A:$B,2,FALSE))</f>
        <v/>
      </c>
      <c r="B417" s="11" t="str">
        <f>IF(ISBLANK(Tableau1[[#This Row],[Date]]),"",INT((Tableau1[[#This Row],[Date]]-SUM(MOD(DATE(YEAR(Tableau1[[#This Row],[Date]]-MOD(Tableau1[[#This Row],[Date]]-2,7)+3),1,2),{1E+99;7})*{1;-1})+5)/7))</f>
        <v/>
      </c>
      <c r="C417" s="11" t="str">
        <f>IF(ISBLANK(Tableau1[[#This Row],[Matricule]]),"",VLOOKUP(Tableau1[[#This Row],[Matricule]],#REF!,2,FALSE))</f>
        <v/>
      </c>
      <c r="D417" s="11" t="str">
        <f>IF(ISBLANK(Tableau1[[#This Row],[Matricule]]),"",VLOOKUP(Tableau1[[#This Row],[Matricule]],#REF!,3,FALSE))</f>
        <v/>
      </c>
      <c r="E417" s="11" t="str">
        <f>CONCATENATE(Tableau1[[#This Row],[Matricule]],Tableau1[[#This Row],[Date]])</f>
        <v/>
      </c>
      <c r="F417" s="3"/>
      <c r="J417" s="8"/>
      <c r="K417" s="35">
        <f>IF(Tableau1[[#This Row],[Régimes récoltés]]&gt;0,1,0)</f>
        <v>0</v>
      </c>
      <c r="L417" s="15">
        <f>IF(Tableau1[[#This Row],[Régimes récoltés]]&gt;=60,1,0)</f>
        <v>0</v>
      </c>
      <c r="M417" s="15">
        <f>IF(Tableau1[[#This Row],[Régimes récoltés]]&gt;60,Tableau1[[#This Row],[Régimes récoltés]]-60,0)</f>
        <v>0</v>
      </c>
      <c r="N417" s="15" t="str">
        <f>IF(ISBLANK(Tableau1[[#This Row],[Date]]),"",+IF(Tableau1[[#This Row],[Régimes récoltés]]&lt;60,0,1000))</f>
        <v/>
      </c>
      <c r="O417" s="15" t="str">
        <f>IF(ISBLANK(Tableau1[[#This Row],[Date]]),"",IF(Tableau1[[#This Row],[Régimes récoltés]]&gt;60,(Tableau1[[#This Row],[Régimes récoltés]]-60)*40,0))</f>
        <v/>
      </c>
      <c r="P417" s="15" t="str">
        <f t="shared" si="6"/>
        <v/>
      </c>
      <c r="Q417" s="51" t="str">
        <f>IF(Tableau1[[#This Row],[Matricule]]&gt;1,IF(COUNTIF(Tableau1[DateMatricule],Tableau1[[#This Row],[DateMatricule]])&gt;1,"Doublon",""),"")</f>
        <v/>
      </c>
    </row>
    <row r="418" spans="1:17" x14ac:dyDescent="0.25">
      <c r="A418" s="11" t="str">
        <f>IF(Tableau1[[#This Row],[Date]]="","",VLOOKUP(Tableau1[[#This Row],[Semaine]],Listes!$A:$B,2,FALSE))</f>
        <v/>
      </c>
      <c r="B418" s="11" t="str">
        <f>IF(ISBLANK(Tableau1[[#This Row],[Date]]),"",INT((Tableau1[[#This Row],[Date]]-SUM(MOD(DATE(YEAR(Tableau1[[#This Row],[Date]]-MOD(Tableau1[[#This Row],[Date]]-2,7)+3),1,2),{1E+99;7})*{1;-1})+5)/7))</f>
        <v/>
      </c>
      <c r="C418" s="11" t="str">
        <f>IF(ISBLANK(Tableau1[[#This Row],[Matricule]]),"",VLOOKUP(Tableau1[[#This Row],[Matricule]],#REF!,2,FALSE))</f>
        <v/>
      </c>
      <c r="D418" s="11" t="str">
        <f>IF(ISBLANK(Tableau1[[#This Row],[Matricule]]),"",VLOOKUP(Tableau1[[#This Row],[Matricule]],#REF!,3,FALSE))</f>
        <v/>
      </c>
      <c r="E418" s="11" t="str">
        <f>CONCATENATE(Tableau1[[#This Row],[Matricule]],Tableau1[[#This Row],[Date]])</f>
        <v/>
      </c>
      <c r="F418" s="3"/>
      <c r="J418" s="8"/>
      <c r="K418" s="35">
        <f>IF(Tableau1[[#This Row],[Régimes récoltés]]&gt;0,1,0)</f>
        <v>0</v>
      </c>
      <c r="L418" s="15">
        <f>IF(Tableau1[[#This Row],[Régimes récoltés]]&gt;=60,1,0)</f>
        <v>0</v>
      </c>
      <c r="M418" s="15">
        <f>IF(Tableau1[[#This Row],[Régimes récoltés]]&gt;60,Tableau1[[#This Row],[Régimes récoltés]]-60,0)</f>
        <v>0</v>
      </c>
      <c r="N418" s="15" t="str">
        <f>IF(ISBLANK(Tableau1[[#This Row],[Date]]),"",+IF(Tableau1[[#This Row],[Régimes récoltés]]&lt;60,0,1000))</f>
        <v/>
      </c>
      <c r="O418" s="15" t="str">
        <f>IF(ISBLANK(Tableau1[[#This Row],[Date]]),"",IF(Tableau1[[#This Row],[Régimes récoltés]]&gt;60,(Tableau1[[#This Row],[Régimes récoltés]]-60)*40,0))</f>
        <v/>
      </c>
      <c r="P418" s="15" t="str">
        <f t="shared" si="6"/>
        <v/>
      </c>
      <c r="Q418" s="51" t="str">
        <f>IF(Tableau1[[#This Row],[Matricule]]&gt;1,IF(COUNTIF(Tableau1[DateMatricule],Tableau1[[#This Row],[DateMatricule]])&gt;1,"Doublon",""),"")</f>
        <v/>
      </c>
    </row>
    <row r="419" spans="1:17" x14ac:dyDescent="0.25">
      <c r="A419" s="11" t="str">
        <f>IF(Tableau1[[#This Row],[Date]]="","",VLOOKUP(Tableau1[[#This Row],[Semaine]],Listes!$A:$B,2,FALSE))</f>
        <v/>
      </c>
      <c r="B419" s="11" t="str">
        <f>IF(ISBLANK(Tableau1[[#This Row],[Date]]),"",INT((Tableau1[[#This Row],[Date]]-SUM(MOD(DATE(YEAR(Tableau1[[#This Row],[Date]]-MOD(Tableau1[[#This Row],[Date]]-2,7)+3),1,2),{1E+99;7})*{1;-1})+5)/7))</f>
        <v/>
      </c>
      <c r="C419" s="11" t="str">
        <f>IF(ISBLANK(Tableau1[[#This Row],[Matricule]]),"",VLOOKUP(Tableau1[[#This Row],[Matricule]],#REF!,2,FALSE))</f>
        <v/>
      </c>
      <c r="D419" s="11" t="str">
        <f>IF(ISBLANK(Tableau1[[#This Row],[Matricule]]),"",VLOOKUP(Tableau1[[#This Row],[Matricule]],#REF!,3,FALSE))</f>
        <v/>
      </c>
      <c r="E419" s="11" t="str">
        <f>CONCATENATE(Tableau1[[#This Row],[Matricule]],Tableau1[[#This Row],[Date]])</f>
        <v/>
      </c>
      <c r="F419" s="3"/>
      <c r="J419" s="8"/>
      <c r="K419" s="35">
        <f>IF(Tableau1[[#This Row],[Régimes récoltés]]&gt;0,1,0)</f>
        <v>0</v>
      </c>
      <c r="L419" s="15">
        <f>IF(Tableau1[[#This Row],[Régimes récoltés]]&gt;=60,1,0)</f>
        <v>0</v>
      </c>
      <c r="M419" s="15">
        <f>IF(Tableau1[[#This Row],[Régimes récoltés]]&gt;60,Tableau1[[#This Row],[Régimes récoltés]]-60,0)</f>
        <v>0</v>
      </c>
      <c r="N419" s="15" t="str">
        <f>IF(ISBLANK(Tableau1[[#This Row],[Date]]),"",+IF(Tableau1[[#This Row],[Régimes récoltés]]&lt;60,0,1000))</f>
        <v/>
      </c>
      <c r="O419" s="15" t="str">
        <f>IF(ISBLANK(Tableau1[[#This Row],[Date]]),"",IF(Tableau1[[#This Row],[Régimes récoltés]]&gt;60,(Tableau1[[#This Row],[Régimes récoltés]]-60)*40,0))</f>
        <v/>
      </c>
      <c r="P419" s="15" t="str">
        <f t="shared" si="6"/>
        <v/>
      </c>
      <c r="Q419" s="51" t="str">
        <f>IF(Tableau1[[#This Row],[Matricule]]&gt;1,IF(COUNTIF(Tableau1[DateMatricule],Tableau1[[#This Row],[DateMatricule]])&gt;1,"Doublon",""),"")</f>
        <v/>
      </c>
    </row>
    <row r="420" spans="1:17" x14ac:dyDescent="0.25">
      <c r="A420" s="11" t="str">
        <f>IF(Tableau1[[#This Row],[Date]]="","",VLOOKUP(Tableau1[[#This Row],[Semaine]],Listes!$A:$B,2,FALSE))</f>
        <v/>
      </c>
      <c r="B420" s="11" t="str">
        <f>IF(ISBLANK(Tableau1[[#This Row],[Date]]),"",INT((Tableau1[[#This Row],[Date]]-SUM(MOD(DATE(YEAR(Tableau1[[#This Row],[Date]]-MOD(Tableau1[[#This Row],[Date]]-2,7)+3),1,2),{1E+99;7})*{1;-1})+5)/7))</f>
        <v/>
      </c>
      <c r="C420" s="11" t="str">
        <f>IF(ISBLANK(Tableau1[[#This Row],[Matricule]]),"",VLOOKUP(Tableau1[[#This Row],[Matricule]],#REF!,2,FALSE))</f>
        <v/>
      </c>
      <c r="D420" s="11" t="str">
        <f>IF(ISBLANK(Tableau1[[#This Row],[Matricule]]),"",VLOOKUP(Tableau1[[#This Row],[Matricule]],#REF!,3,FALSE))</f>
        <v/>
      </c>
      <c r="E420" s="11" t="str">
        <f>CONCATENATE(Tableau1[[#This Row],[Matricule]],Tableau1[[#This Row],[Date]])</f>
        <v/>
      </c>
      <c r="F420" s="3"/>
      <c r="J420" s="8"/>
      <c r="K420" s="35">
        <f>IF(Tableau1[[#This Row],[Régimes récoltés]]&gt;0,1,0)</f>
        <v>0</v>
      </c>
      <c r="L420" s="15">
        <f>IF(Tableau1[[#This Row],[Régimes récoltés]]&gt;=60,1,0)</f>
        <v>0</v>
      </c>
      <c r="M420" s="15">
        <f>IF(Tableau1[[#This Row],[Régimes récoltés]]&gt;60,Tableau1[[#This Row],[Régimes récoltés]]-60,0)</f>
        <v>0</v>
      </c>
      <c r="N420" s="15" t="str">
        <f>IF(ISBLANK(Tableau1[[#This Row],[Date]]),"",+IF(Tableau1[[#This Row],[Régimes récoltés]]&lt;60,0,1000))</f>
        <v/>
      </c>
      <c r="O420" s="15" t="str">
        <f>IF(ISBLANK(Tableau1[[#This Row],[Date]]),"",IF(Tableau1[[#This Row],[Régimes récoltés]]&gt;60,(Tableau1[[#This Row],[Régimes récoltés]]-60)*40,0))</f>
        <v/>
      </c>
      <c r="P420" s="15" t="str">
        <f t="shared" si="6"/>
        <v/>
      </c>
      <c r="Q420" s="51" t="str">
        <f>IF(Tableau1[[#This Row],[Matricule]]&gt;1,IF(COUNTIF(Tableau1[DateMatricule],Tableau1[[#This Row],[DateMatricule]])&gt;1,"Doublon",""),"")</f>
        <v/>
      </c>
    </row>
    <row r="421" spans="1:17" x14ac:dyDescent="0.25">
      <c r="A421" s="11" t="str">
        <f>IF(Tableau1[[#This Row],[Date]]="","",VLOOKUP(Tableau1[[#This Row],[Semaine]],Listes!$A:$B,2,FALSE))</f>
        <v/>
      </c>
      <c r="B421" s="11" t="str">
        <f>IF(ISBLANK(Tableau1[[#This Row],[Date]]),"",INT((Tableau1[[#This Row],[Date]]-SUM(MOD(DATE(YEAR(Tableau1[[#This Row],[Date]]-MOD(Tableau1[[#This Row],[Date]]-2,7)+3),1,2),{1E+99;7})*{1;-1})+5)/7))</f>
        <v/>
      </c>
      <c r="C421" s="11" t="str">
        <f>IF(ISBLANK(Tableau1[[#This Row],[Matricule]]),"",VLOOKUP(Tableau1[[#This Row],[Matricule]],#REF!,2,FALSE))</f>
        <v/>
      </c>
      <c r="D421" s="11" t="str">
        <f>IF(ISBLANK(Tableau1[[#This Row],[Matricule]]),"",VLOOKUP(Tableau1[[#This Row],[Matricule]],#REF!,3,FALSE))</f>
        <v/>
      </c>
      <c r="E421" s="11" t="str">
        <f>CONCATENATE(Tableau1[[#This Row],[Matricule]],Tableau1[[#This Row],[Date]])</f>
        <v/>
      </c>
      <c r="F421" s="3"/>
      <c r="J421" s="8"/>
      <c r="K421" s="35">
        <f>IF(Tableau1[[#This Row],[Régimes récoltés]]&gt;0,1,0)</f>
        <v>0</v>
      </c>
      <c r="L421" s="15">
        <f>IF(Tableau1[[#This Row],[Régimes récoltés]]&gt;=60,1,0)</f>
        <v>0</v>
      </c>
      <c r="M421" s="15">
        <f>IF(Tableau1[[#This Row],[Régimes récoltés]]&gt;60,Tableau1[[#This Row],[Régimes récoltés]]-60,0)</f>
        <v>0</v>
      </c>
      <c r="N421" s="15" t="str">
        <f>IF(ISBLANK(Tableau1[[#This Row],[Date]]),"",+IF(Tableau1[[#This Row],[Régimes récoltés]]&lt;60,0,1000))</f>
        <v/>
      </c>
      <c r="O421" s="15" t="str">
        <f>IF(ISBLANK(Tableau1[[#This Row],[Date]]),"",IF(Tableau1[[#This Row],[Régimes récoltés]]&gt;60,(Tableau1[[#This Row],[Régimes récoltés]]-60)*40,0))</f>
        <v/>
      </c>
      <c r="P421" s="15" t="str">
        <f t="shared" si="6"/>
        <v/>
      </c>
      <c r="Q421" s="51" t="str">
        <f>IF(Tableau1[[#This Row],[Matricule]]&gt;1,IF(COUNTIF(Tableau1[DateMatricule],Tableau1[[#This Row],[DateMatricule]])&gt;1,"Doublon",""),"")</f>
        <v/>
      </c>
    </row>
    <row r="422" spans="1:17" x14ac:dyDescent="0.25">
      <c r="A422" s="11" t="str">
        <f>IF(Tableau1[[#This Row],[Date]]="","",VLOOKUP(Tableau1[[#This Row],[Semaine]],Listes!$A:$B,2,FALSE))</f>
        <v/>
      </c>
      <c r="B422" s="11" t="str">
        <f>IF(ISBLANK(Tableau1[[#This Row],[Date]]),"",INT((Tableau1[[#This Row],[Date]]-SUM(MOD(DATE(YEAR(Tableau1[[#This Row],[Date]]-MOD(Tableau1[[#This Row],[Date]]-2,7)+3),1,2),{1E+99;7})*{1;-1})+5)/7))</f>
        <v/>
      </c>
      <c r="C422" s="11" t="str">
        <f>IF(ISBLANK(Tableau1[[#This Row],[Matricule]]),"",VLOOKUP(Tableau1[[#This Row],[Matricule]],#REF!,2,FALSE))</f>
        <v/>
      </c>
      <c r="D422" s="11" t="str">
        <f>IF(ISBLANK(Tableau1[[#This Row],[Matricule]]),"",VLOOKUP(Tableau1[[#This Row],[Matricule]],#REF!,3,FALSE))</f>
        <v/>
      </c>
      <c r="E422" s="11" t="str">
        <f>CONCATENATE(Tableau1[[#This Row],[Matricule]],Tableau1[[#This Row],[Date]])</f>
        <v/>
      </c>
      <c r="F422" s="3"/>
      <c r="J422" s="8"/>
      <c r="K422" s="35">
        <f>IF(Tableau1[[#This Row],[Régimes récoltés]]&gt;0,1,0)</f>
        <v>0</v>
      </c>
      <c r="L422" s="15">
        <f>IF(Tableau1[[#This Row],[Régimes récoltés]]&gt;=60,1,0)</f>
        <v>0</v>
      </c>
      <c r="M422" s="15">
        <f>IF(Tableau1[[#This Row],[Régimes récoltés]]&gt;60,Tableau1[[#This Row],[Régimes récoltés]]-60,0)</f>
        <v>0</v>
      </c>
      <c r="N422" s="15" t="str">
        <f>IF(ISBLANK(Tableau1[[#This Row],[Date]]),"",+IF(Tableau1[[#This Row],[Régimes récoltés]]&lt;60,0,1000))</f>
        <v/>
      </c>
      <c r="O422" s="15" t="str">
        <f>IF(ISBLANK(Tableau1[[#This Row],[Date]]),"",IF(Tableau1[[#This Row],[Régimes récoltés]]&gt;60,(Tableau1[[#This Row],[Régimes récoltés]]-60)*40,0))</f>
        <v/>
      </c>
      <c r="P422" s="15" t="str">
        <f t="shared" si="6"/>
        <v/>
      </c>
      <c r="Q422" s="51" t="str">
        <f>IF(Tableau1[[#This Row],[Matricule]]&gt;1,IF(COUNTIF(Tableau1[DateMatricule],Tableau1[[#This Row],[DateMatricule]])&gt;1,"Doublon",""),"")</f>
        <v/>
      </c>
    </row>
    <row r="423" spans="1:17" x14ac:dyDescent="0.25">
      <c r="A423" s="11" t="str">
        <f>IF(Tableau1[[#This Row],[Date]]="","",VLOOKUP(Tableau1[[#This Row],[Semaine]],Listes!$A:$B,2,FALSE))</f>
        <v/>
      </c>
      <c r="B423" s="11" t="str">
        <f>IF(ISBLANK(Tableau1[[#This Row],[Date]]),"",INT((Tableau1[[#This Row],[Date]]-SUM(MOD(DATE(YEAR(Tableau1[[#This Row],[Date]]-MOD(Tableau1[[#This Row],[Date]]-2,7)+3),1,2),{1E+99;7})*{1;-1})+5)/7))</f>
        <v/>
      </c>
      <c r="C423" s="11" t="str">
        <f>IF(ISBLANK(Tableau1[[#This Row],[Matricule]]),"",VLOOKUP(Tableau1[[#This Row],[Matricule]],#REF!,2,FALSE))</f>
        <v/>
      </c>
      <c r="D423" s="11" t="str">
        <f>IF(ISBLANK(Tableau1[[#This Row],[Matricule]]),"",VLOOKUP(Tableau1[[#This Row],[Matricule]],#REF!,3,FALSE))</f>
        <v/>
      </c>
      <c r="E423" s="11" t="str">
        <f>CONCATENATE(Tableau1[[#This Row],[Matricule]],Tableau1[[#This Row],[Date]])</f>
        <v/>
      </c>
      <c r="F423" s="3"/>
      <c r="J423" s="8"/>
      <c r="K423" s="35">
        <f>IF(Tableau1[[#This Row],[Régimes récoltés]]&gt;0,1,0)</f>
        <v>0</v>
      </c>
      <c r="L423" s="15">
        <f>IF(Tableau1[[#This Row],[Régimes récoltés]]&gt;=60,1,0)</f>
        <v>0</v>
      </c>
      <c r="M423" s="15">
        <f>IF(Tableau1[[#This Row],[Régimes récoltés]]&gt;60,Tableau1[[#This Row],[Régimes récoltés]]-60,0)</f>
        <v>0</v>
      </c>
      <c r="N423" s="15" t="str">
        <f>IF(ISBLANK(Tableau1[[#This Row],[Date]]),"",+IF(Tableau1[[#This Row],[Régimes récoltés]]&lt;60,0,1000))</f>
        <v/>
      </c>
      <c r="O423" s="15" t="str">
        <f>IF(ISBLANK(Tableau1[[#This Row],[Date]]),"",IF(Tableau1[[#This Row],[Régimes récoltés]]&gt;60,(Tableau1[[#This Row],[Régimes récoltés]]-60)*40,0))</f>
        <v/>
      </c>
      <c r="P423" s="15" t="str">
        <f t="shared" si="6"/>
        <v/>
      </c>
      <c r="Q423" s="51" t="str">
        <f>IF(Tableau1[[#This Row],[Matricule]]&gt;1,IF(COUNTIF(Tableau1[DateMatricule],Tableau1[[#This Row],[DateMatricule]])&gt;1,"Doublon",""),"")</f>
        <v/>
      </c>
    </row>
    <row r="424" spans="1:17" x14ac:dyDescent="0.25">
      <c r="A424" s="11" t="str">
        <f>IF(Tableau1[[#This Row],[Date]]="","",VLOOKUP(Tableau1[[#This Row],[Semaine]],Listes!$A:$B,2,FALSE))</f>
        <v/>
      </c>
      <c r="B424" s="11" t="str">
        <f>IF(ISBLANK(Tableau1[[#This Row],[Date]]),"",INT((Tableau1[[#This Row],[Date]]-SUM(MOD(DATE(YEAR(Tableau1[[#This Row],[Date]]-MOD(Tableau1[[#This Row],[Date]]-2,7)+3),1,2),{1E+99;7})*{1;-1})+5)/7))</f>
        <v/>
      </c>
      <c r="C424" s="11" t="str">
        <f>IF(ISBLANK(Tableau1[[#This Row],[Matricule]]),"",VLOOKUP(Tableau1[[#This Row],[Matricule]],#REF!,2,FALSE))</f>
        <v/>
      </c>
      <c r="D424" s="11" t="str">
        <f>IF(ISBLANK(Tableau1[[#This Row],[Matricule]]),"",VLOOKUP(Tableau1[[#This Row],[Matricule]],#REF!,3,FALSE))</f>
        <v/>
      </c>
      <c r="E424" s="11" t="str">
        <f>CONCATENATE(Tableau1[[#This Row],[Matricule]],Tableau1[[#This Row],[Date]])</f>
        <v/>
      </c>
      <c r="F424" s="3"/>
      <c r="J424" s="8"/>
      <c r="K424" s="35">
        <f>IF(Tableau1[[#This Row],[Régimes récoltés]]&gt;0,1,0)</f>
        <v>0</v>
      </c>
      <c r="L424" s="15">
        <f>IF(Tableau1[[#This Row],[Régimes récoltés]]&gt;=60,1,0)</f>
        <v>0</v>
      </c>
      <c r="M424" s="15">
        <f>IF(Tableau1[[#This Row],[Régimes récoltés]]&gt;60,Tableau1[[#This Row],[Régimes récoltés]]-60,0)</f>
        <v>0</v>
      </c>
      <c r="N424" s="15" t="str">
        <f>IF(ISBLANK(Tableau1[[#This Row],[Date]]),"",+IF(Tableau1[[#This Row],[Régimes récoltés]]&lt;60,0,1000))</f>
        <v/>
      </c>
      <c r="O424" s="15" t="str">
        <f>IF(ISBLANK(Tableau1[[#This Row],[Date]]),"",IF(Tableau1[[#This Row],[Régimes récoltés]]&gt;60,(Tableau1[[#This Row],[Régimes récoltés]]-60)*40,0))</f>
        <v/>
      </c>
      <c r="P424" s="15" t="str">
        <f t="shared" si="6"/>
        <v/>
      </c>
      <c r="Q424" s="51" t="str">
        <f>IF(Tableau1[[#This Row],[Matricule]]&gt;1,IF(COUNTIF(Tableau1[DateMatricule],Tableau1[[#This Row],[DateMatricule]])&gt;1,"Doublon",""),"")</f>
        <v/>
      </c>
    </row>
    <row r="425" spans="1:17" x14ac:dyDescent="0.25">
      <c r="A425" s="11" t="str">
        <f>IF(Tableau1[[#This Row],[Date]]="","",VLOOKUP(Tableau1[[#This Row],[Semaine]],Listes!$A:$B,2,FALSE))</f>
        <v/>
      </c>
      <c r="B425" s="11" t="str">
        <f>IF(ISBLANK(Tableau1[[#This Row],[Date]]),"",INT((Tableau1[[#This Row],[Date]]-SUM(MOD(DATE(YEAR(Tableau1[[#This Row],[Date]]-MOD(Tableau1[[#This Row],[Date]]-2,7)+3),1,2),{1E+99;7})*{1;-1})+5)/7))</f>
        <v/>
      </c>
      <c r="C425" s="11" t="str">
        <f>IF(ISBLANK(Tableau1[[#This Row],[Matricule]]),"",VLOOKUP(Tableau1[[#This Row],[Matricule]],#REF!,2,FALSE))</f>
        <v/>
      </c>
      <c r="D425" s="11" t="str">
        <f>IF(ISBLANK(Tableau1[[#This Row],[Matricule]]),"",VLOOKUP(Tableau1[[#This Row],[Matricule]],#REF!,3,FALSE))</f>
        <v/>
      </c>
      <c r="E425" s="11" t="str">
        <f>CONCATENATE(Tableau1[[#This Row],[Matricule]],Tableau1[[#This Row],[Date]])</f>
        <v/>
      </c>
      <c r="F425" s="3"/>
      <c r="J425" s="8"/>
      <c r="K425" s="35">
        <f>IF(Tableau1[[#This Row],[Régimes récoltés]]&gt;0,1,0)</f>
        <v>0</v>
      </c>
      <c r="L425" s="15">
        <f>IF(Tableau1[[#This Row],[Régimes récoltés]]&gt;=60,1,0)</f>
        <v>0</v>
      </c>
      <c r="M425" s="15">
        <f>IF(Tableau1[[#This Row],[Régimes récoltés]]&gt;60,Tableau1[[#This Row],[Régimes récoltés]]-60,0)</f>
        <v>0</v>
      </c>
      <c r="N425" s="15" t="str">
        <f>IF(ISBLANK(Tableau1[[#This Row],[Date]]),"",+IF(Tableau1[[#This Row],[Régimes récoltés]]&lt;60,0,1000))</f>
        <v/>
      </c>
      <c r="O425" s="15" t="str">
        <f>IF(ISBLANK(Tableau1[[#This Row],[Date]]),"",IF(Tableau1[[#This Row],[Régimes récoltés]]&gt;60,(Tableau1[[#This Row],[Régimes récoltés]]-60)*40,0))</f>
        <v/>
      </c>
      <c r="P425" s="15" t="str">
        <f t="shared" si="6"/>
        <v/>
      </c>
      <c r="Q425" s="51" t="str">
        <f>IF(Tableau1[[#This Row],[Matricule]]&gt;1,IF(COUNTIF(Tableau1[DateMatricule],Tableau1[[#This Row],[DateMatricule]])&gt;1,"Doublon",""),"")</f>
        <v/>
      </c>
    </row>
    <row r="426" spans="1:17" x14ac:dyDescent="0.25">
      <c r="A426" s="11" t="str">
        <f>IF(Tableau1[[#This Row],[Date]]="","",VLOOKUP(Tableau1[[#This Row],[Semaine]],Listes!$A:$B,2,FALSE))</f>
        <v/>
      </c>
      <c r="B426" s="11" t="str">
        <f>IF(ISBLANK(Tableau1[[#This Row],[Date]]),"",INT((Tableau1[[#This Row],[Date]]-SUM(MOD(DATE(YEAR(Tableau1[[#This Row],[Date]]-MOD(Tableau1[[#This Row],[Date]]-2,7)+3),1,2),{1E+99;7})*{1;-1})+5)/7))</f>
        <v/>
      </c>
      <c r="C426" s="11" t="str">
        <f>IF(ISBLANK(Tableau1[[#This Row],[Matricule]]),"",VLOOKUP(Tableau1[[#This Row],[Matricule]],#REF!,2,FALSE))</f>
        <v/>
      </c>
      <c r="D426" s="11" t="str">
        <f>IF(ISBLANK(Tableau1[[#This Row],[Matricule]]),"",VLOOKUP(Tableau1[[#This Row],[Matricule]],#REF!,3,FALSE))</f>
        <v/>
      </c>
      <c r="E426" s="11" t="str">
        <f>CONCATENATE(Tableau1[[#This Row],[Matricule]],Tableau1[[#This Row],[Date]])</f>
        <v/>
      </c>
      <c r="F426" s="3"/>
      <c r="J426" s="8"/>
      <c r="K426" s="35">
        <f>IF(Tableau1[[#This Row],[Régimes récoltés]]&gt;0,1,0)</f>
        <v>0</v>
      </c>
      <c r="L426" s="15">
        <f>IF(Tableau1[[#This Row],[Régimes récoltés]]&gt;=60,1,0)</f>
        <v>0</v>
      </c>
      <c r="M426" s="15">
        <f>IF(Tableau1[[#This Row],[Régimes récoltés]]&gt;60,Tableau1[[#This Row],[Régimes récoltés]]-60,0)</f>
        <v>0</v>
      </c>
      <c r="N426" s="15" t="str">
        <f>IF(ISBLANK(Tableau1[[#This Row],[Date]]),"",+IF(Tableau1[[#This Row],[Régimes récoltés]]&lt;60,0,1000))</f>
        <v/>
      </c>
      <c r="O426" s="15" t="str">
        <f>IF(ISBLANK(Tableau1[[#This Row],[Date]]),"",IF(Tableau1[[#This Row],[Régimes récoltés]]&gt;60,(Tableau1[[#This Row],[Régimes récoltés]]-60)*40,0))</f>
        <v/>
      </c>
      <c r="P426" s="15" t="str">
        <f t="shared" si="6"/>
        <v/>
      </c>
      <c r="Q426" s="51" t="str">
        <f>IF(Tableau1[[#This Row],[Matricule]]&gt;1,IF(COUNTIF(Tableau1[DateMatricule],Tableau1[[#This Row],[DateMatricule]])&gt;1,"Doublon",""),"")</f>
        <v/>
      </c>
    </row>
    <row r="427" spans="1:17" x14ac:dyDescent="0.25">
      <c r="A427" s="11" t="str">
        <f>IF(Tableau1[[#This Row],[Date]]="","",VLOOKUP(Tableau1[[#This Row],[Semaine]],Listes!$A:$B,2,FALSE))</f>
        <v/>
      </c>
      <c r="B427" s="11" t="str">
        <f>IF(ISBLANK(Tableau1[[#This Row],[Date]]),"",INT((Tableau1[[#This Row],[Date]]-SUM(MOD(DATE(YEAR(Tableau1[[#This Row],[Date]]-MOD(Tableau1[[#This Row],[Date]]-2,7)+3),1,2),{1E+99;7})*{1;-1})+5)/7))</f>
        <v/>
      </c>
      <c r="C427" s="11" t="str">
        <f>IF(ISBLANK(Tableau1[[#This Row],[Matricule]]),"",VLOOKUP(Tableau1[[#This Row],[Matricule]],#REF!,2,FALSE))</f>
        <v/>
      </c>
      <c r="D427" s="11" t="str">
        <f>IF(ISBLANK(Tableau1[[#This Row],[Matricule]]),"",VLOOKUP(Tableau1[[#This Row],[Matricule]],#REF!,3,FALSE))</f>
        <v/>
      </c>
      <c r="E427" s="11" t="str">
        <f>CONCATENATE(Tableau1[[#This Row],[Matricule]],Tableau1[[#This Row],[Date]])</f>
        <v/>
      </c>
      <c r="F427" s="3"/>
      <c r="J427" s="8"/>
      <c r="K427" s="35">
        <f>IF(Tableau1[[#This Row],[Régimes récoltés]]&gt;0,1,0)</f>
        <v>0</v>
      </c>
      <c r="L427" s="15">
        <f>IF(Tableau1[[#This Row],[Régimes récoltés]]&gt;=60,1,0)</f>
        <v>0</v>
      </c>
      <c r="M427" s="15">
        <f>IF(Tableau1[[#This Row],[Régimes récoltés]]&gt;60,Tableau1[[#This Row],[Régimes récoltés]]-60,0)</f>
        <v>0</v>
      </c>
      <c r="N427" s="15" t="str">
        <f>IF(ISBLANK(Tableau1[[#This Row],[Date]]),"",+IF(Tableau1[[#This Row],[Régimes récoltés]]&lt;60,0,1000))</f>
        <v/>
      </c>
      <c r="O427" s="15" t="str">
        <f>IF(ISBLANK(Tableau1[[#This Row],[Date]]),"",IF(Tableau1[[#This Row],[Régimes récoltés]]&gt;60,(Tableau1[[#This Row],[Régimes récoltés]]-60)*40,0))</f>
        <v/>
      </c>
      <c r="P427" s="15" t="str">
        <f t="shared" si="6"/>
        <v/>
      </c>
      <c r="Q427" s="51" t="str">
        <f>IF(Tableau1[[#This Row],[Matricule]]&gt;1,IF(COUNTIF(Tableau1[DateMatricule],Tableau1[[#This Row],[DateMatricule]])&gt;1,"Doublon",""),"")</f>
        <v/>
      </c>
    </row>
    <row r="428" spans="1:17" x14ac:dyDescent="0.25">
      <c r="A428" s="11" t="str">
        <f>IF(Tableau1[[#This Row],[Date]]="","",VLOOKUP(Tableau1[[#This Row],[Semaine]],Listes!$A:$B,2,FALSE))</f>
        <v/>
      </c>
      <c r="B428" s="11" t="str">
        <f>IF(ISBLANK(Tableau1[[#This Row],[Date]]),"",INT((Tableau1[[#This Row],[Date]]-SUM(MOD(DATE(YEAR(Tableau1[[#This Row],[Date]]-MOD(Tableau1[[#This Row],[Date]]-2,7)+3),1,2),{1E+99;7})*{1;-1})+5)/7))</f>
        <v/>
      </c>
      <c r="C428" s="11" t="str">
        <f>IF(ISBLANK(Tableau1[[#This Row],[Matricule]]),"",VLOOKUP(Tableau1[[#This Row],[Matricule]],#REF!,2,FALSE))</f>
        <v/>
      </c>
      <c r="D428" s="11" t="str">
        <f>IF(ISBLANK(Tableau1[[#This Row],[Matricule]]),"",VLOOKUP(Tableau1[[#This Row],[Matricule]],#REF!,3,FALSE))</f>
        <v/>
      </c>
      <c r="E428" s="11" t="str">
        <f>CONCATENATE(Tableau1[[#This Row],[Matricule]],Tableau1[[#This Row],[Date]])</f>
        <v/>
      </c>
      <c r="F428" s="3"/>
      <c r="J428" s="8"/>
      <c r="K428" s="35">
        <f>IF(Tableau1[[#This Row],[Régimes récoltés]]&gt;0,1,0)</f>
        <v>0</v>
      </c>
      <c r="L428" s="15">
        <f>IF(Tableau1[[#This Row],[Régimes récoltés]]&gt;=60,1,0)</f>
        <v>0</v>
      </c>
      <c r="M428" s="15">
        <f>IF(Tableau1[[#This Row],[Régimes récoltés]]&gt;60,Tableau1[[#This Row],[Régimes récoltés]]-60,0)</f>
        <v>0</v>
      </c>
      <c r="N428" s="15" t="str">
        <f>IF(ISBLANK(Tableau1[[#This Row],[Date]]),"",+IF(Tableau1[[#This Row],[Régimes récoltés]]&lt;60,0,1000))</f>
        <v/>
      </c>
      <c r="O428" s="15" t="str">
        <f>IF(ISBLANK(Tableau1[[#This Row],[Date]]),"",IF(Tableau1[[#This Row],[Régimes récoltés]]&gt;60,(Tableau1[[#This Row],[Régimes récoltés]]-60)*40,0))</f>
        <v/>
      </c>
      <c r="P428" s="15" t="str">
        <f t="shared" si="6"/>
        <v/>
      </c>
      <c r="Q428" s="51" t="str">
        <f>IF(Tableau1[[#This Row],[Matricule]]&gt;1,IF(COUNTIF(Tableau1[DateMatricule],Tableau1[[#This Row],[DateMatricule]])&gt;1,"Doublon",""),"")</f>
        <v/>
      </c>
    </row>
    <row r="429" spans="1:17" x14ac:dyDescent="0.25">
      <c r="A429" s="11" t="str">
        <f>IF(Tableau1[[#This Row],[Date]]="","",VLOOKUP(Tableau1[[#This Row],[Semaine]],Listes!$A:$B,2,FALSE))</f>
        <v/>
      </c>
      <c r="B429" s="11" t="str">
        <f>IF(ISBLANK(Tableau1[[#This Row],[Date]]),"",INT((Tableau1[[#This Row],[Date]]-SUM(MOD(DATE(YEAR(Tableau1[[#This Row],[Date]]-MOD(Tableau1[[#This Row],[Date]]-2,7)+3),1,2),{1E+99;7})*{1;-1})+5)/7))</f>
        <v/>
      </c>
      <c r="C429" s="11" t="str">
        <f>IF(ISBLANK(Tableau1[[#This Row],[Matricule]]),"",VLOOKUP(Tableau1[[#This Row],[Matricule]],#REF!,2,FALSE))</f>
        <v/>
      </c>
      <c r="D429" s="11" t="str">
        <f>IF(ISBLANK(Tableau1[[#This Row],[Matricule]]),"",VLOOKUP(Tableau1[[#This Row],[Matricule]],#REF!,3,FALSE))</f>
        <v/>
      </c>
      <c r="E429" s="11" t="str">
        <f>CONCATENATE(Tableau1[[#This Row],[Matricule]],Tableau1[[#This Row],[Date]])</f>
        <v/>
      </c>
      <c r="F429" s="3"/>
      <c r="J429" s="8"/>
      <c r="K429" s="35">
        <f>IF(Tableau1[[#This Row],[Régimes récoltés]]&gt;0,1,0)</f>
        <v>0</v>
      </c>
      <c r="L429" s="15">
        <f>IF(Tableau1[[#This Row],[Régimes récoltés]]&gt;=60,1,0)</f>
        <v>0</v>
      </c>
      <c r="M429" s="15">
        <f>IF(Tableau1[[#This Row],[Régimes récoltés]]&gt;60,Tableau1[[#This Row],[Régimes récoltés]]-60,0)</f>
        <v>0</v>
      </c>
      <c r="N429" s="15" t="str">
        <f>IF(ISBLANK(Tableau1[[#This Row],[Date]]),"",+IF(Tableau1[[#This Row],[Régimes récoltés]]&lt;60,0,1000))</f>
        <v/>
      </c>
      <c r="O429" s="15" t="str">
        <f>IF(ISBLANK(Tableau1[[#This Row],[Date]]),"",IF(Tableau1[[#This Row],[Régimes récoltés]]&gt;60,(Tableau1[[#This Row],[Régimes récoltés]]-60)*40,0))</f>
        <v/>
      </c>
      <c r="P429" s="15" t="str">
        <f t="shared" si="6"/>
        <v/>
      </c>
      <c r="Q429" s="51" t="str">
        <f>IF(Tableau1[[#This Row],[Matricule]]&gt;1,IF(COUNTIF(Tableau1[DateMatricule],Tableau1[[#This Row],[DateMatricule]])&gt;1,"Doublon",""),"")</f>
        <v/>
      </c>
    </row>
    <row r="430" spans="1:17" x14ac:dyDescent="0.25">
      <c r="A430" s="11" t="str">
        <f>IF(Tableau1[[#This Row],[Date]]="","",VLOOKUP(Tableau1[[#This Row],[Semaine]],Listes!$A:$B,2,FALSE))</f>
        <v/>
      </c>
      <c r="B430" s="11" t="str">
        <f>IF(ISBLANK(Tableau1[[#This Row],[Date]]),"",INT((Tableau1[[#This Row],[Date]]-SUM(MOD(DATE(YEAR(Tableau1[[#This Row],[Date]]-MOD(Tableau1[[#This Row],[Date]]-2,7)+3),1,2),{1E+99;7})*{1;-1})+5)/7))</f>
        <v/>
      </c>
      <c r="C430" s="11" t="str">
        <f>IF(ISBLANK(Tableau1[[#This Row],[Matricule]]),"",VLOOKUP(Tableau1[[#This Row],[Matricule]],#REF!,2,FALSE))</f>
        <v/>
      </c>
      <c r="D430" s="11" t="str">
        <f>IF(ISBLANK(Tableau1[[#This Row],[Matricule]]),"",VLOOKUP(Tableau1[[#This Row],[Matricule]],#REF!,3,FALSE))</f>
        <v/>
      </c>
      <c r="E430" s="11" t="str">
        <f>CONCATENATE(Tableau1[[#This Row],[Matricule]],Tableau1[[#This Row],[Date]])</f>
        <v/>
      </c>
      <c r="F430" s="3"/>
      <c r="J430" s="8"/>
      <c r="K430" s="35">
        <f>IF(Tableau1[[#This Row],[Régimes récoltés]]&gt;0,1,0)</f>
        <v>0</v>
      </c>
      <c r="L430" s="15">
        <f>IF(Tableau1[[#This Row],[Régimes récoltés]]&gt;=60,1,0)</f>
        <v>0</v>
      </c>
      <c r="M430" s="15">
        <f>IF(Tableau1[[#This Row],[Régimes récoltés]]&gt;60,Tableau1[[#This Row],[Régimes récoltés]]-60,0)</f>
        <v>0</v>
      </c>
      <c r="N430" s="15" t="str">
        <f>IF(ISBLANK(Tableau1[[#This Row],[Date]]),"",+IF(Tableau1[[#This Row],[Régimes récoltés]]&lt;60,0,1000))</f>
        <v/>
      </c>
      <c r="O430" s="15" t="str">
        <f>IF(ISBLANK(Tableau1[[#This Row],[Date]]),"",IF(Tableau1[[#This Row],[Régimes récoltés]]&gt;60,(Tableau1[[#This Row],[Régimes récoltés]]-60)*40,0))</f>
        <v/>
      </c>
      <c r="P430" s="15" t="str">
        <f t="shared" si="6"/>
        <v/>
      </c>
      <c r="Q430" s="51" t="str">
        <f>IF(Tableau1[[#This Row],[Matricule]]&gt;1,IF(COUNTIF(Tableau1[DateMatricule],Tableau1[[#This Row],[DateMatricule]])&gt;1,"Doublon",""),"")</f>
        <v/>
      </c>
    </row>
    <row r="431" spans="1:17" x14ac:dyDescent="0.25">
      <c r="A431" s="11" t="str">
        <f>IF(Tableau1[[#This Row],[Date]]="","",VLOOKUP(Tableau1[[#This Row],[Semaine]],Listes!$A:$B,2,FALSE))</f>
        <v/>
      </c>
      <c r="B431" s="11" t="str">
        <f>IF(ISBLANK(Tableau1[[#This Row],[Date]]),"",INT((Tableau1[[#This Row],[Date]]-SUM(MOD(DATE(YEAR(Tableau1[[#This Row],[Date]]-MOD(Tableau1[[#This Row],[Date]]-2,7)+3),1,2),{1E+99;7})*{1;-1})+5)/7))</f>
        <v/>
      </c>
      <c r="C431" s="11" t="str">
        <f>IF(ISBLANK(Tableau1[[#This Row],[Matricule]]),"",VLOOKUP(Tableau1[[#This Row],[Matricule]],#REF!,2,FALSE))</f>
        <v/>
      </c>
      <c r="D431" s="11" t="str">
        <f>IF(ISBLANK(Tableau1[[#This Row],[Matricule]]),"",VLOOKUP(Tableau1[[#This Row],[Matricule]],#REF!,3,FALSE))</f>
        <v/>
      </c>
      <c r="E431" s="11" t="str">
        <f>CONCATENATE(Tableau1[[#This Row],[Matricule]],Tableau1[[#This Row],[Date]])</f>
        <v/>
      </c>
      <c r="F431" s="3"/>
      <c r="J431" s="8"/>
      <c r="K431" s="35">
        <f>IF(Tableau1[[#This Row],[Régimes récoltés]]&gt;0,1,0)</f>
        <v>0</v>
      </c>
      <c r="L431" s="15">
        <f>IF(Tableau1[[#This Row],[Régimes récoltés]]&gt;=60,1,0)</f>
        <v>0</v>
      </c>
      <c r="M431" s="15">
        <f>IF(Tableau1[[#This Row],[Régimes récoltés]]&gt;60,Tableau1[[#This Row],[Régimes récoltés]]-60,0)</f>
        <v>0</v>
      </c>
      <c r="N431" s="15" t="str">
        <f>IF(ISBLANK(Tableau1[[#This Row],[Date]]),"",+IF(Tableau1[[#This Row],[Régimes récoltés]]&lt;60,0,1000))</f>
        <v/>
      </c>
      <c r="O431" s="15" t="str">
        <f>IF(ISBLANK(Tableau1[[#This Row],[Date]]),"",IF(Tableau1[[#This Row],[Régimes récoltés]]&gt;60,(Tableau1[[#This Row],[Régimes récoltés]]-60)*40,0))</f>
        <v/>
      </c>
      <c r="P431" s="15" t="str">
        <f t="shared" si="6"/>
        <v/>
      </c>
      <c r="Q431" s="51" t="str">
        <f>IF(Tableau1[[#This Row],[Matricule]]&gt;1,IF(COUNTIF(Tableau1[DateMatricule],Tableau1[[#This Row],[DateMatricule]])&gt;1,"Doublon",""),"")</f>
        <v/>
      </c>
    </row>
    <row r="432" spans="1:17" x14ac:dyDescent="0.25">
      <c r="A432" s="11" t="str">
        <f>IF(Tableau1[[#This Row],[Date]]="","",VLOOKUP(Tableau1[[#This Row],[Semaine]],Listes!$A:$B,2,FALSE))</f>
        <v/>
      </c>
      <c r="B432" s="11" t="str">
        <f>IF(ISBLANK(Tableau1[[#This Row],[Date]]),"",INT((Tableau1[[#This Row],[Date]]-SUM(MOD(DATE(YEAR(Tableau1[[#This Row],[Date]]-MOD(Tableau1[[#This Row],[Date]]-2,7)+3),1,2),{1E+99;7})*{1;-1})+5)/7))</f>
        <v/>
      </c>
      <c r="C432" s="11" t="str">
        <f>IF(ISBLANK(Tableau1[[#This Row],[Matricule]]),"",VLOOKUP(Tableau1[[#This Row],[Matricule]],#REF!,2,FALSE))</f>
        <v/>
      </c>
      <c r="D432" s="11" t="str">
        <f>IF(ISBLANK(Tableau1[[#This Row],[Matricule]]),"",VLOOKUP(Tableau1[[#This Row],[Matricule]],#REF!,3,FALSE))</f>
        <v/>
      </c>
      <c r="E432" s="11" t="str">
        <f>CONCATENATE(Tableau1[[#This Row],[Matricule]],Tableau1[[#This Row],[Date]])</f>
        <v/>
      </c>
      <c r="F432" s="3"/>
      <c r="J432" s="8"/>
      <c r="K432" s="35">
        <f>IF(Tableau1[[#This Row],[Régimes récoltés]]&gt;0,1,0)</f>
        <v>0</v>
      </c>
      <c r="L432" s="15">
        <f>IF(Tableau1[[#This Row],[Régimes récoltés]]&gt;=60,1,0)</f>
        <v>0</v>
      </c>
      <c r="M432" s="15">
        <f>IF(Tableau1[[#This Row],[Régimes récoltés]]&gt;60,Tableau1[[#This Row],[Régimes récoltés]]-60,0)</f>
        <v>0</v>
      </c>
      <c r="N432" s="15" t="str">
        <f>IF(ISBLANK(Tableau1[[#This Row],[Date]]),"",+IF(Tableau1[[#This Row],[Régimes récoltés]]&lt;60,0,1000))</f>
        <v/>
      </c>
      <c r="O432" s="15" t="str">
        <f>IF(ISBLANK(Tableau1[[#This Row],[Date]]),"",IF(Tableau1[[#This Row],[Régimes récoltés]]&gt;60,(Tableau1[[#This Row],[Régimes récoltés]]-60)*40,0))</f>
        <v/>
      </c>
      <c r="P432" s="15" t="str">
        <f t="shared" si="6"/>
        <v/>
      </c>
      <c r="Q432" s="51" t="str">
        <f>IF(Tableau1[[#This Row],[Matricule]]&gt;1,IF(COUNTIF(Tableau1[DateMatricule],Tableau1[[#This Row],[DateMatricule]])&gt;1,"Doublon",""),"")</f>
        <v/>
      </c>
    </row>
    <row r="433" spans="1:17" x14ac:dyDescent="0.25">
      <c r="A433" s="11" t="str">
        <f>IF(Tableau1[[#This Row],[Date]]="","",VLOOKUP(Tableau1[[#This Row],[Semaine]],Listes!$A:$B,2,FALSE))</f>
        <v/>
      </c>
      <c r="B433" s="11" t="str">
        <f>IF(ISBLANK(Tableau1[[#This Row],[Date]]),"",INT((Tableau1[[#This Row],[Date]]-SUM(MOD(DATE(YEAR(Tableau1[[#This Row],[Date]]-MOD(Tableau1[[#This Row],[Date]]-2,7)+3),1,2),{1E+99;7})*{1;-1})+5)/7))</f>
        <v/>
      </c>
      <c r="C433" s="11" t="str">
        <f>IF(ISBLANK(Tableau1[[#This Row],[Matricule]]),"",VLOOKUP(Tableau1[[#This Row],[Matricule]],#REF!,2,FALSE))</f>
        <v/>
      </c>
      <c r="D433" s="11" t="str">
        <f>IF(ISBLANK(Tableau1[[#This Row],[Matricule]]),"",VLOOKUP(Tableau1[[#This Row],[Matricule]],#REF!,3,FALSE))</f>
        <v/>
      </c>
      <c r="E433" s="11" t="str">
        <f>CONCATENATE(Tableau1[[#This Row],[Matricule]],Tableau1[[#This Row],[Date]])</f>
        <v/>
      </c>
      <c r="F433" s="3"/>
      <c r="J433" s="8"/>
      <c r="K433" s="35">
        <f>IF(Tableau1[[#This Row],[Régimes récoltés]]&gt;0,1,0)</f>
        <v>0</v>
      </c>
      <c r="L433" s="15">
        <f>IF(Tableau1[[#This Row],[Régimes récoltés]]&gt;=60,1,0)</f>
        <v>0</v>
      </c>
      <c r="M433" s="15">
        <f>IF(Tableau1[[#This Row],[Régimes récoltés]]&gt;60,Tableau1[[#This Row],[Régimes récoltés]]-60,0)</f>
        <v>0</v>
      </c>
      <c r="N433" s="15" t="str">
        <f>IF(ISBLANK(Tableau1[[#This Row],[Date]]),"",+IF(Tableau1[[#This Row],[Régimes récoltés]]&lt;60,0,1000))</f>
        <v/>
      </c>
      <c r="O433" s="15" t="str">
        <f>IF(ISBLANK(Tableau1[[#This Row],[Date]]),"",IF(Tableau1[[#This Row],[Régimes récoltés]]&gt;60,(Tableau1[[#This Row],[Régimes récoltés]]-60)*40,0))</f>
        <v/>
      </c>
      <c r="P433" s="15" t="str">
        <f t="shared" si="6"/>
        <v/>
      </c>
      <c r="Q433" s="51" t="str">
        <f>IF(Tableau1[[#This Row],[Matricule]]&gt;1,IF(COUNTIF(Tableau1[DateMatricule],Tableau1[[#This Row],[DateMatricule]])&gt;1,"Doublon",""),"")</f>
        <v/>
      </c>
    </row>
    <row r="434" spans="1:17" x14ac:dyDescent="0.25">
      <c r="A434" s="11" t="str">
        <f>IF(Tableau1[[#This Row],[Date]]="","",VLOOKUP(Tableau1[[#This Row],[Semaine]],Listes!$A:$B,2,FALSE))</f>
        <v/>
      </c>
      <c r="B434" s="11" t="str">
        <f>IF(ISBLANK(Tableau1[[#This Row],[Date]]),"",INT((Tableau1[[#This Row],[Date]]-SUM(MOD(DATE(YEAR(Tableau1[[#This Row],[Date]]-MOD(Tableau1[[#This Row],[Date]]-2,7)+3),1,2),{1E+99;7})*{1;-1})+5)/7))</f>
        <v/>
      </c>
      <c r="C434" s="11" t="str">
        <f>IF(ISBLANK(Tableau1[[#This Row],[Matricule]]),"",VLOOKUP(Tableau1[[#This Row],[Matricule]],#REF!,2,FALSE))</f>
        <v/>
      </c>
      <c r="D434" s="11" t="str">
        <f>IF(ISBLANK(Tableau1[[#This Row],[Matricule]]),"",VLOOKUP(Tableau1[[#This Row],[Matricule]],#REF!,3,FALSE))</f>
        <v/>
      </c>
      <c r="E434" s="11" t="str">
        <f>CONCATENATE(Tableau1[[#This Row],[Matricule]],Tableau1[[#This Row],[Date]])</f>
        <v/>
      </c>
      <c r="F434" s="3"/>
      <c r="J434" s="8"/>
      <c r="K434" s="35">
        <f>IF(Tableau1[[#This Row],[Régimes récoltés]]&gt;0,1,0)</f>
        <v>0</v>
      </c>
      <c r="L434" s="15">
        <f>IF(Tableau1[[#This Row],[Régimes récoltés]]&gt;=60,1,0)</f>
        <v>0</v>
      </c>
      <c r="M434" s="15">
        <f>IF(Tableau1[[#This Row],[Régimes récoltés]]&gt;60,Tableau1[[#This Row],[Régimes récoltés]]-60,0)</f>
        <v>0</v>
      </c>
      <c r="N434" s="15" t="str">
        <f>IF(ISBLANK(Tableau1[[#This Row],[Date]]),"",+IF(Tableau1[[#This Row],[Régimes récoltés]]&lt;60,0,1000))</f>
        <v/>
      </c>
      <c r="O434" s="15" t="str">
        <f>IF(ISBLANK(Tableau1[[#This Row],[Date]]),"",IF(Tableau1[[#This Row],[Régimes récoltés]]&gt;60,(Tableau1[[#This Row],[Régimes récoltés]]-60)*40,0))</f>
        <v/>
      </c>
      <c r="P434" s="15" t="str">
        <f t="shared" si="6"/>
        <v/>
      </c>
      <c r="Q434" s="51" t="str">
        <f>IF(Tableau1[[#This Row],[Matricule]]&gt;1,IF(COUNTIF(Tableau1[DateMatricule],Tableau1[[#This Row],[DateMatricule]])&gt;1,"Doublon",""),"")</f>
        <v/>
      </c>
    </row>
    <row r="435" spans="1:17" x14ac:dyDescent="0.25">
      <c r="A435" s="11" t="str">
        <f>IF(Tableau1[[#This Row],[Date]]="","",VLOOKUP(Tableau1[[#This Row],[Semaine]],Listes!$A:$B,2,FALSE))</f>
        <v/>
      </c>
      <c r="B435" s="11" t="str">
        <f>IF(ISBLANK(Tableau1[[#This Row],[Date]]),"",INT((Tableau1[[#This Row],[Date]]-SUM(MOD(DATE(YEAR(Tableau1[[#This Row],[Date]]-MOD(Tableau1[[#This Row],[Date]]-2,7)+3),1,2),{1E+99;7})*{1;-1})+5)/7))</f>
        <v/>
      </c>
      <c r="C435" s="11" t="str">
        <f>IF(ISBLANK(Tableau1[[#This Row],[Matricule]]),"",VLOOKUP(Tableau1[[#This Row],[Matricule]],#REF!,2,FALSE))</f>
        <v/>
      </c>
      <c r="D435" s="11" t="str">
        <f>IF(ISBLANK(Tableau1[[#This Row],[Matricule]]),"",VLOOKUP(Tableau1[[#This Row],[Matricule]],#REF!,3,FALSE))</f>
        <v/>
      </c>
      <c r="E435" s="11" t="str">
        <f>CONCATENATE(Tableau1[[#This Row],[Matricule]],Tableau1[[#This Row],[Date]])</f>
        <v/>
      </c>
      <c r="F435" s="3"/>
      <c r="J435" s="8"/>
      <c r="K435" s="35">
        <f>IF(Tableau1[[#This Row],[Régimes récoltés]]&gt;0,1,0)</f>
        <v>0</v>
      </c>
      <c r="L435" s="15">
        <f>IF(Tableau1[[#This Row],[Régimes récoltés]]&gt;=60,1,0)</f>
        <v>0</v>
      </c>
      <c r="M435" s="15">
        <f>IF(Tableau1[[#This Row],[Régimes récoltés]]&gt;60,Tableau1[[#This Row],[Régimes récoltés]]-60,0)</f>
        <v>0</v>
      </c>
      <c r="N435" s="15" t="str">
        <f>IF(ISBLANK(Tableau1[[#This Row],[Date]]),"",+IF(Tableau1[[#This Row],[Régimes récoltés]]&lt;60,0,1000))</f>
        <v/>
      </c>
      <c r="O435" s="15" t="str">
        <f>IF(ISBLANK(Tableau1[[#This Row],[Date]]),"",IF(Tableau1[[#This Row],[Régimes récoltés]]&gt;60,(Tableau1[[#This Row],[Régimes récoltés]]-60)*40,0))</f>
        <v/>
      </c>
      <c r="P435" s="15" t="str">
        <f t="shared" si="6"/>
        <v/>
      </c>
      <c r="Q435" s="51" t="str">
        <f>IF(Tableau1[[#This Row],[Matricule]]&gt;1,IF(COUNTIF(Tableau1[DateMatricule],Tableau1[[#This Row],[DateMatricule]])&gt;1,"Doublon",""),"")</f>
        <v/>
      </c>
    </row>
    <row r="436" spans="1:17" x14ac:dyDescent="0.25">
      <c r="A436" s="11" t="str">
        <f>IF(Tableau1[[#This Row],[Date]]="","",VLOOKUP(Tableau1[[#This Row],[Semaine]],Listes!$A:$B,2,FALSE))</f>
        <v/>
      </c>
      <c r="B436" s="11" t="str">
        <f>IF(ISBLANK(Tableau1[[#This Row],[Date]]),"",INT((Tableau1[[#This Row],[Date]]-SUM(MOD(DATE(YEAR(Tableau1[[#This Row],[Date]]-MOD(Tableau1[[#This Row],[Date]]-2,7)+3),1,2),{1E+99;7})*{1;-1})+5)/7))</f>
        <v/>
      </c>
      <c r="C436" s="11" t="str">
        <f>IF(ISBLANK(Tableau1[[#This Row],[Matricule]]),"",VLOOKUP(Tableau1[[#This Row],[Matricule]],#REF!,2,FALSE))</f>
        <v/>
      </c>
      <c r="D436" s="11" t="str">
        <f>IF(ISBLANK(Tableau1[[#This Row],[Matricule]]),"",VLOOKUP(Tableau1[[#This Row],[Matricule]],#REF!,3,FALSE))</f>
        <v/>
      </c>
      <c r="E436" s="11" t="str">
        <f>CONCATENATE(Tableau1[[#This Row],[Matricule]],Tableau1[[#This Row],[Date]])</f>
        <v/>
      </c>
      <c r="F436" s="3"/>
      <c r="J436" s="8"/>
      <c r="K436" s="35">
        <f>IF(Tableau1[[#This Row],[Régimes récoltés]]&gt;0,1,0)</f>
        <v>0</v>
      </c>
      <c r="L436" s="15">
        <f>IF(Tableau1[[#This Row],[Régimes récoltés]]&gt;=60,1,0)</f>
        <v>0</v>
      </c>
      <c r="M436" s="15">
        <f>IF(Tableau1[[#This Row],[Régimes récoltés]]&gt;60,Tableau1[[#This Row],[Régimes récoltés]]-60,0)</f>
        <v>0</v>
      </c>
      <c r="N436" s="15" t="str">
        <f>IF(ISBLANK(Tableau1[[#This Row],[Date]]),"",+IF(Tableau1[[#This Row],[Régimes récoltés]]&lt;60,0,1000))</f>
        <v/>
      </c>
      <c r="O436" s="15" t="str">
        <f>IF(ISBLANK(Tableau1[[#This Row],[Date]]),"",IF(Tableau1[[#This Row],[Régimes récoltés]]&gt;60,(Tableau1[[#This Row],[Régimes récoltés]]-60)*40,0))</f>
        <v/>
      </c>
      <c r="P436" s="15" t="str">
        <f t="shared" si="6"/>
        <v/>
      </c>
      <c r="Q436" s="51" t="str">
        <f>IF(Tableau1[[#This Row],[Matricule]]&gt;1,IF(COUNTIF(Tableau1[DateMatricule],Tableau1[[#This Row],[DateMatricule]])&gt;1,"Doublon",""),"")</f>
        <v/>
      </c>
    </row>
    <row r="437" spans="1:17" x14ac:dyDescent="0.25">
      <c r="A437" s="11" t="str">
        <f>IF(Tableau1[[#This Row],[Date]]="","",VLOOKUP(Tableau1[[#This Row],[Semaine]],Listes!$A:$B,2,FALSE))</f>
        <v/>
      </c>
      <c r="B437" s="11" t="str">
        <f>IF(ISBLANK(Tableau1[[#This Row],[Date]]),"",INT((Tableau1[[#This Row],[Date]]-SUM(MOD(DATE(YEAR(Tableau1[[#This Row],[Date]]-MOD(Tableau1[[#This Row],[Date]]-2,7)+3),1,2),{1E+99;7})*{1;-1})+5)/7))</f>
        <v/>
      </c>
      <c r="C437" s="11" t="str">
        <f>IF(ISBLANK(Tableau1[[#This Row],[Matricule]]),"",VLOOKUP(Tableau1[[#This Row],[Matricule]],#REF!,2,FALSE))</f>
        <v/>
      </c>
      <c r="D437" s="11" t="str">
        <f>IF(ISBLANK(Tableau1[[#This Row],[Matricule]]),"",VLOOKUP(Tableau1[[#This Row],[Matricule]],#REF!,3,FALSE))</f>
        <v/>
      </c>
      <c r="E437" s="11" t="str">
        <f>CONCATENATE(Tableau1[[#This Row],[Matricule]],Tableau1[[#This Row],[Date]])</f>
        <v/>
      </c>
      <c r="F437" s="3"/>
      <c r="J437" s="8"/>
      <c r="K437" s="35">
        <f>IF(Tableau1[[#This Row],[Régimes récoltés]]&gt;0,1,0)</f>
        <v>0</v>
      </c>
      <c r="L437" s="15">
        <f>IF(Tableau1[[#This Row],[Régimes récoltés]]&gt;=60,1,0)</f>
        <v>0</v>
      </c>
      <c r="M437" s="15">
        <f>IF(Tableau1[[#This Row],[Régimes récoltés]]&gt;60,Tableau1[[#This Row],[Régimes récoltés]]-60,0)</f>
        <v>0</v>
      </c>
      <c r="N437" s="15" t="str">
        <f>IF(ISBLANK(Tableau1[[#This Row],[Date]]),"",+IF(Tableau1[[#This Row],[Régimes récoltés]]&lt;60,0,1000))</f>
        <v/>
      </c>
      <c r="O437" s="15" t="str">
        <f>IF(ISBLANK(Tableau1[[#This Row],[Date]]),"",IF(Tableau1[[#This Row],[Régimes récoltés]]&gt;60,(Tableau1[[#This Row],[Régimes récoltés]]-60)*40,0))</f>
        <v/>
      </c>
      <c r="P437" s="15" t="str">
        <f t="shared" si="6"/>
        <v/>
      </c>
      <c r="Q437" s="51" t="str">
        <f>IF(Tableau1[[#This Row],[Matricule]]&gt;1,IF(COUNTIF(Tableau1[DateMatricule],Tableau1[[#This Row],[DateMatricule]])&gt;1,"Doublon",""),"")</f>
        <v/>
      </c>
    </row>
    <row r="438" spans="1:17" x14ac:dyDescent="0.25">
      <c r="A438" s="11" t="str">
        <f>IF(Tableau1[[#This Row],[Date]]="","",VLOOKUP(Tableau1[[#This Row],[Semaine]],Listes!$A:$B,2,FALSE))</f>
        <v/>
      </c>
      <c r="B438" s="11" t="str">
        <f>IF(ISBLANK(Tableau1[[#This Row],[Date]]),"",INT((Tableau1[[#This Row],[Date]]-SUM(MOD(DATE(YEAR(Tableau1[[#This Row],[Date]]-MOD(Tableau1[[#This Row],[Date]]-2,7)+3),1,2),{1E+99;7})*{1;-1})+5)/7))</f>
        <v/>
      </c>
      <c r="C438" s="11" t="str">
        <f>IF(ISBLANK(Tableau1[[#This Row],[Matricule]]),"",VLOOKUP(Tableau1[[#This Row],[Matricule]],#REF!,2,FALSE))</f>
        <v/>
      </c>
      <c r="D438" s="11" t="str">
        <f>IF(ISBLANK(Tableau1[[#This Row],[Matricule]]),"",VLOOKUP(Tableau1[[#This Row],[Matricule]],#REF!,3,FALSE))</f>
        <v/>
      </c>
      <c r="E438" s="11" t="str">
        <f>CONCATENATE(Tableau1[[#This Row],[Matricule]],Tableau1[[#This Row],[Date]])</f>
        <v/>
      </c>
      <c r="F438" s="3"/>
      <c r="J438" s="8"/>
      <c r="K438" s="35">
        <f>IF(Tableau1[[#This Row],[Régimes récoltés]]&gt;0,1,0)</f>
        <v>0</v>
      </c>
      <c r="L438" s="15">
        <f>IF(Tableau1[[#This Row],[Régimes récoltés]]&gt;=60,1,0)</f>
        <v>0</v>
      </c>
      <c r="M438" s="15">
        <f>IF(Tableau1[[#This Row],[Régimes récoltés]]&gt;60,Tableau1[[#This Row],[Régimes récoltés]]-60,0)</f>
        <v>0</v>
      </c>
      <c r="N438" s="15" t="str">
        <f>IF(ISBLANK(Tableau1[[#This Row],[Date]]),"",+IF(Tableau1[[#This Row],[Régimes récoltés]]&lt;60,0,1000))</f>
        <v/>
      </c>
      <c r="O438" s="15" t="str">
        <f>IF(ISBLANK(Tableau1[[#This Row],[Date]]),"",IF(Tableau1[[#This Row],[Régimes récoltés]]&gt;60,(Tableau1[[#This Row],[Régimes récoltés]]-60)*40,0))</f>
        <v/>
      </c>
      <c r="P438" s="15" t="str">
        <f t="shared" si="6"/>
        <v/>
      </c>
      <c r="Q438" s="51" t="str">
        <f>IF(Tableau1[[#This Row],[Matricule]]&gt;1,IF(COUNTIF(Tableau1[DateMatricule],Tableau1[[#This Row],[DateMatricule]])&gt;1,"Doublon",""),"")</f>
        <v/>
      </c>
    </row>
    <row r="439" spans="1:17" x14ac:dyDescent="0.25">
      <c r="A439" s="11" t="str">
        <f>IF(Tableau1[[#This Row],[Date]]="","",VLOOKUP(Tableau1[[#This Row],[Semaine]],Listes!$A:$B,2,FALSE))</f>
        <v/>
      </c>
      <c r="B439" s="11" t="str">
        <f>IF(ISBLANK(Tableau1[[#This Row],[Date]]),"",INT((Tableau1[[#This Row],[Date]]-SUM(MOD(DATE(YEAR(Tableau1[[#This Row],[Date]]-MOD(Tableau1[[#This Row],[Date]]-2,7)+3),1,2),{1E+99;7})*{1;-1})+5)/7))</f>
        <v/>
      </c>
      <c r="C439" s="11" t="str">
        <f>IF(ISBLANK(Tableau1[[#This Row],[Matricule]]),"",VLOOKUP(Tableau1[[#This Row],[Matricule]],#REF!,2,FALSE))</f>
        <v/>
      </c>
      <c r="D439" s="11" t="str">
        <f>IF(ISBLANK(Tableau1[[#This Row],[Matricule]]),"",VLOOKUP(Tableau1[[#This Row],[Matricule]],#REF!,3,FALSE))</f>
        <v/>
      </c>
      <c r="E439" s="11" t="str">
        <f>CONCATENATE(Tableau1[[#This Row],[Matricule]],Tableau1[[#This Row],[Date]])</f>
        <v/>
      </c>
      <c r="F439" s="3"/>
      <c r="J439" s="8"/>
      <c r="K439" s="35">
        <f>IF(Tableau1[[#This Row],[Régimes récoltés]]&gt;0,1,0)</f>
        <v>0</v>
      </c>
      <c r="L439" s="15">
        <f>IF(Tableau1[[#This Row],[Régimes récoltés]]&gt;=60,1,0)</f>
        <v>0</v>
      </c>
      <c r="M439" s="15">
        <f>IF(Tableau1[[#This Row],[Régimes récoltés]]&gt;60,Tableau1[[#This Row],[Régimes récoltés]]-60,0)</f>
        <v>0</v>
      </c>
      <c r="N439" s="15" t="str">
        <f>IF(ISBLANK(Tableau1[[#This Row],[Date]]),"",+IF(Tableau1[[#This Row],[Régimes récoltés]]&lt;60,0,1000))</f>
        <v/>
      </c>
      <c r="O439" s="15" t="str">
        <f>IF(ISBLANK(Tableau1[[#This Row],[Date]]),"",IF(Tableau1[[#This Row],[Régimes récoltés]]&gt;60,(Tableau1[[#This Row],[Régimes récoltés]]-60)*40,0))</f>
        <v/>
      </c>
      <c r="P439" s="15" t="str">
        <f t="shared" si="6"/>
        <v/>
      </c>
      <c r="Q439" s="51" t="str">
        <f>IF(Tableau1[[#This Row],[Matricule]]&gt;1,IF(COUNTIF(Tableau1[DateMatricule],Tableau1[[#This Row],[DateMatricule]])&gt;1,"Doublon",""),"")</f>
        <v/>
      </c>
    </row>
    <row r="440" spans="1:17" x14ac:dyDescent="0.25">
      <c r="A440" s="11" t="str">
        <f>IF(Tableau1[[#This Row],[Date]]="","",VLOOKUP(Tableau1[[#This Row],[Semaine]],Listes!$A:$B,2,FALSE))</f>
        <v/>
      </c>
      <c r="B440" s="11" t="str">
        <f>IF(ISBLANK(Tableau1[[#This Row],[Date]]),"",INT((Tableau1[[#This Row],[Date]]-SUM(MOD(DATE(YEAR(Tableau1[[#This Row],[Date]]-MOD(Tableau1[[#This Row],[Date]]-2,7)+3),1,2),{1E+99;7})*{1;-1})+5)/7))</f>
        <v/>
      </c>
      <c r="C440" s="11" t="str">
        <f>IF(ISBLANK(Tableau1[[#This Row],[Matricule]]),"",VLOOKUP(Tableau1[[#This Row],[Matricule]],#REF!,2,FALSE))</f>
        <v/>
      </c>
      <c r="D440" s="11" t="str">
        <f>IF(ISBLANK(Tableau1[[#This Row],[Matricule]]),"",VLOOKUP(Tableau1[[#This Row],[Matricule]],#REF!,3,FALSE))</f>
        <v/>
      </c>
      <c r="E440" s="11" t="str">
        <f>CONCATENATE(Tableau1[[#This Row],[Matricule]],Tableau1[[#This Row],[Date]])</f>
        <v/>
      </c>
      <c r="F440" s="3"/>
      <c r="J440" s="8"/>
      <c r="K440" s="35">
        <f>IF(Tableau1[[#This Row],[Régimes récoltés]]&gt;0,1,0)</f>
        <v>0</v>
      </c>
      <c r="L440" s="15">
        <f>IF(Tableau1[[#This Row],[Régimes récoltés]]&gt;=60,1,0)</f>
        <v>0</v>
      </c>
      <c r="M440" s="15">
        <f>IF(Tableau1[[#This Row],[Régimes récoltés]]&gt;60,Tableau1[[#This Row],[Régimes récoltés]]-60,0)</f>
        <v>0</v>
      </c>
      <c r="N440" s="15" t="str">
        <f>IF(ISBLANK(Tableau1[[#This Row],[Date]]),"",+IF(Tableau1[[#This Row],[Régimes récoltés]]&lt;60,0,1000))</f>
        <v/>
      </c>
      <c r="O440" s="15" t="str">
        <f>IF(ISBLANK(Tableau1[[#This Row],[Date]]),"",IF(Tableau1[[#This Row],[Régimes récoltés]]&gt;60,(Tableau1[[#This Row],[Régimes récoltés]]-60)*40,0))</f>
        <v/>
      </c>
      <c r="P440" s="15" t="str">
        <f t="shared" si="6"/>
        <v/>
      </c>
      <c r="Q440" s="51" t="str">
        <f>IF(Tableau1[[#This Row],[Matricule]]&gt;1,IF(COUNTIF(Tableau1[DateMatricule],Tableau1[[#This Row],[DateMatricule]])&gt;1,"Doublon",""),"")</f>
        <v/>
      </c>
    </row>
    <row r="441" spans="1:17" x14ac:dyDescent="0.25">
      <c r="A441" s="11" t="str">
        <f>IF(Tableau1[[#This Row],[Date]]="","",VLOOKUP(Tableau1[[#This Row],[Semaine]],Listes!$A:$B,2,FALSE))</f>
        <v/>
      </c>
      <c r="B441" s="11" t="str">
        <f>IF(ISBLANK(Tableau1[[#This Row],[Date]]),"",INT((Tableau1[[#This Row],[Date]]-SUM(MOD(DATE(YEAR(Tableau1[[#This Row],[Date]]-MOD(Tableau1[[#This Row],[Date]]-2,7)+3),1,2),{1E+99;7})*{1;-1})+5)/7))</f>
        <v/>
      </c>
      <c r="C441" s="11" t="str">
        <f>IF(ISBLANK(Tableau1[[#This Row],[Matricule]]),"",VLOOKUP(Tableau1[[#This Row],[Matricule]],#REF!,2,FALSE))</f>
        <v/>
      </c>
      <c r="D441" s="11" t="str">
        <f>IF(ISBLANK(Tableau1[[#This Row],[Matricule]]),"",VLOOKUP(Tableau1[[#This Row],[Matricule]],#REF!,3,FALSE))</f>
        <v/>
      </c>
      <c r="E441" s="11" t="str">
        <f>CONCATENATE(Tableau1[[#This Row],[Matricule]],Tableau1[[#This Row],[Date]])</f>
        <v/>
      </c>
      <c r="F441" s="3"/>
      <c r="J441" s="8"/>
      <c r="K441" s="35">
        <f>IF(Tableau1[[#This Row],[Régimes récoltés]]&gt;0,1,0)</f>
        <v>0</v>
      </c>
      <c r="L441" s="15">
        <f>IF(Tableau1[[#This Row],[Régimes récoltés]]&gt;=60,1,0)</f>
        <v>0</v>
      </c>
      <c r="M441" s="15">
        <f>IF(Tableau1[[#This Row],[Régimes récoltés]]&gt;60,Tableau1[[#This Row],[Régimes récoltés]]-60,0)</f>
        <v>0</v>
      </c>
      <c r="N441" s="15" t="str">
        <f>IF(ISBLANK(Tableau1[[#This Row],[Date]]),"",+IF(Tableau1[[#This Row],[Régimes récoltés]]&lt;60,0,1000))</f>
        <v/>
      </c>
      <c r="O441" s="15" t="str">
        <f>IF(ISBLANK(Tableau1[[#This Row],[Date]]),"",IF(Tableau1[[#This Row],[Régimes récoltés]]&gt;60,(Tableau1[[#This Row],[Régimes récoltés]]-60)*40,0))</f>
        <v/>
      </c>
      <c r="P441" s="15" t="str">
        <f t="shared" si="6"/>
        <v/>
      </c>
      <c r="Q441" s="51" t="str">
        <f>IF(Tableau1[[#This Row],[Matricule]]&gt;1,IF(COUNTIF(Tableau1[DateMatricule],Tableau1[[#This Row],[DateMatricule]])&gt;1,"Doublon",""),"")</f>
        <v/>
      </c>
    </row>
    <row r="442" spans="1:17" x14ac:dyDescent="0.25">
      <c r="A442" s="11" t="str">
        <f>IF(Tableau1[[#This Row],[Date]]="","",VLOOKUP(Tableau1[[#This Row],[Semaine]],Listes!$A:$B,2,FALSE))</f>
        <v/>
      </c>
      <c r="B442" s="11" t="str">
        <f>IF(ISBLANK(Tableau1[[#This Row],[Date]]),"",INT((Tableau1[[#This Row],[Date]]-SUM(MOD(DATE(YEAR(Tableau1[[#This Row],[Date]]-MOD(Tableau1[[#This Row],[Date]]-2,7)+3),1,2),{1E+99;7})*{1;-1})+5)/7))</f>
        <v/>
      </c>
      <c r="C442" s="11" t="str">
        <f>IF(ISBLANK(Tableau1[[#This Row],[Matricule]]),"",VLOOKUP(Tableau1[[#This Row],[Matricule]],#REF!,2,FALSE))</f>
        <v/>
      </c>
      <c r="D442" s="11" t="str">
        <f>IF(ISBLANK(Tableau1[[#This Row],[Matricule]]),"",VLOOKUP(Tableau1[[#This Row],[Matricule]],#REF!,3,FALSE))</f>
        <v/>
      </c>
      <c r="E442" s="11" t="str">
        <f>CONCATENATE(Tableau1[[#This Row],[Matricule]],Tableau1[[#This Row],[Date]])</f>
        <v/>
      </c>
      <c r="F442" s="3"/>
      <c r="J442" s="8"/>
      <c r="K442" s="35">
        <f>IF(Tableau1[[#This Row],[Régimes récoltés]]&gt;0,1,0)</f>
        <v>0</v>
      </c>
      <c r="L442" s="15">
        <f>IF(Tableau1[[#This Row],[Régimes récoltés]]&gt;=60,1,0)</f>
        <v>0</v>
      </c>
      <c r="M442" s="15">
        <f>IF(Tableau1[[#This Row],[Régimes récoltés]]&gt;60,Tableau1[[#This Row],[Régimes récoltés]]-60,0)</f>
        <v>0</v>
      </c>
      <c r="N442" s="15" t="str">
        <f>IF(ISBLANK(Tableau1[[#This Row],[Date]]),"",+IF(Tableau1[[#This Row],[Régimes récoltés]]&lt;60,0,1000))</f>
        <v/>
      </c>
      <c r="O442" s="15" t="str">
        <f>IF(ISBLANK(Tableau1[[#This Row],[Date]]),"",IF(Tableau1[[#This Row],[Régimes récoltés]]&gt;60,(Tableau1[[#This Row],[Régimes récoltés]]-60)*40,0))</f>
        <v/>
      </c>
      <c r="P442" s="15" t="str">
        <f t="shared" si="6"/>
        <v/>
      </c>
      <c r="Q442" s="51" t="str">
        <f>IF(Tableau1[[#This Row],[Matricule]]&gt;1,IF(COUNTIF(Tableau1[DateMatricule],Tableau1[[#This Row],[DateMatricule]])&gt;1,"Doublon",""),"")</f>
        <v/>
      </c>
    </row>
    <row r="443" spans="1:17" x14ac:dyDescent="0.25">
      <c r="A443" s="11" t="str">
        <f>IF(Tableau1[[#This Row],[Date]]="","",VLOOKUP(Tableau1[[#This Row],[Semaine]],Listes!$A:$B,2,FALSE))</f>
        <v/>
      </c>
      <c r="B443" s="11" t="str">
        <f>IF(ISBLANK(Tableau1[[#This Row],[Date]]),"",INT((Tableau1[[#This Row],[Date]]-SUM(MOD(DATE(YEAR(Tableau1[[#This Row],[Date]]-MOD(Tableau1[[#This Row],[Date]]-2,7)+3),1,2),{1E+99;7})*{1;-1})+5)/7))</f>
        <v/>
      </c>
      <c r="C443" s="11" t="str">
        <f>IF(ISBLANK(Tableau1[[#This Row],[Matricule]]),"",VLOOKUP(Tableau1[[#This Row],[Matricule]],#REF!,2,FALSE))</f>
        <v/>
      </c>
      <c r="D443" s="11" t="str">
        <f>IF(ISBLANK(Tableau1[[#This Row],[Matricule]]),"",VLOOKUP(Tableau1[[#This Row],[Matricule]],#REF!,3,FALSE))</f>
        <v/>
      </c>
      <c r="E443" s="11" t="str">
        <f>CONCATENATE(Tableau1[[#This Row],[Matricule]],Tableau1[[#This Row],[Date]])</f>
        <v/>
      </c>
      <c r="F443" s="3"/>
      <c r="J443" s="8"/>
      <c r="K443" s="35">
        <f>IF(Tableau1[[#This Row],[Régimes récoltés]]&gt;0,1,0)</f>
        <v>0</v>
      </c>
      <c r="L443" s="15">
        <f>IF(Tableau1[[#This Row],[Régimes récoltés]]&gt;=60,1,0)</f>
        <v>0</v>
      </c>
      <c r="M443" s="15">
        <f>IF(Tableau1[[#This Row],[Régimes récoltés]]&gt;60,Tableau1[[#This Row],[Régimes récoltés]]-60,0)</f>
        <v>0</v>
      </c>
      <c r="N443" s="15" t="str">
        <f>IF(ISBLANK(Tableau1[[#This Row],[Date]]),"",+IF(Tableau1[[#This Row],[Régimes récoltés]]&lt;60,0,1000))</f>
        <v/>
      </c>
      <c r="O443" s="15" t="str">
        <f>IF(ISBLANK(Tableau1[[#This Row],[Date]]),"",IF(Tableau1[[#This Row],[Régimes récoltés]]&gt;60,(Tableau1[[#This Row],[Régimes récoltés]]-60)*40,0))</f>
        <v/>
      </c>
      <c r="P443" s="15" t="str">
        <f t="shared" si="6"/>
        <v/>
      </c>
      <c r="Q443" s="51" t="str">
        <f>IF(Tableau1[[#This Row],[Matricule]]&gt;1,IF(COUNTIF(Tableau1[DateMatricule],Tableau1[[#This Row],[DateMatricule]])&gt;1,"Doublon",""),"")</f>
        <v/>
      </c>
    </row>
    <row r="444" spans="1:17" x14ac:dyDescent="0.25">
      <c r="A444" s="11" t="str">
        <f>IF(Tableau1[[#This Row],[Date]]="","",VLOOKUP(Tableau1[[#This Row],[Semaine]],Listes!$A:$B,2,FALSE))</f>
        <v/>
      </c>
      <c r="B444" s="11" t="str">
        <f>IF(ISBLANK(Tableau1[[#This Row],[Date]]),"",INT((Tableau1[[#This Row],[Date]]-SUM(MOD(DATE(YEAR(Tableau1[[#This Row],[Date]]-MOD(Tableau1[[#This Row],[Date]]-2,7)+3),1,2),{1E+99;7})*{1;-1})+5)/7))</f>
        <v/>
      </c>
      <c r="C444" s="11" t="str">
        <f>IF(ISBLANK(Tableau1[[#This Row],[Matricule]]),"",VLOOKUP(Tableau1[[#This Row],[Matricule]],#REF!,2,FALSE))</f>
        <v/>
      </c>
      <c r="D444" s="11" t="str">
        <f>IF(ISBLANK(Tableau1[[#This Row],[Matricule]]),"",VLOOKUP(Tableau1[[#This Row],[Matricule]],#REF!,3,FALSE))</f>
        <v/>
      </c>
      <c r="E444" s="11" t="str">
        <f>CONCATENATE(Tableau1[[#This Row],[Matricule]],Tableau1[[#This Row],[Date]])</f>
        <v/>
      </c>
      <c r="F444" s="3"/>
      <c r="J444" s="8"/>
      <c r="K444" s="35">
        <f>IF(Tableau1[[#This Row],[Régimes récoltés]]&gt;0,1,0)</f>
        <v>0</v>
      </c>
      <c r="L444" s="15">
        <f>IF(Tableau1[[#This Row],[Régimes récoltés]]&gt;=60,1,0)</f>
        <v>0</v>
      </c>
      <c r="M444" s="15">
        <f>IF(Tableau1[[#This Row],[Régimes récoltés]]&gt;60,Tableau1[[#This Row],[Régimes récoltés]]-60,0)</f>
        <v>0</v>
      </c>
      <c r="N444" s="15" t="str">
        <f>IF(ISBLANK(Tableau1[[#This Row],[Date]]),"",+IF(Tableau1[[#This Row],[Régimes récoltés]]&lt;60,0,1000))</f>
        <v/>
      </c>
      <c r="O444" s="15" t="str">
        <f>IF(ISBLANK(Tableau1[[#This Row],[Date]]),"",IF(Tableau1[[#This Row],[Régimes récoltés]]&gt;60,(Tableau1[[#This Row],[Régimes récoltés]]-60)*40,0))</f>
        <v/>
      </c>
      <c r="P444" s="15" t="str">
        <f t="shared" si="6"/>
        <v/>
      </c>
      <c r="Q444" s="51" t="str">
        <f>IF(Tableau1[[#This Row],[Matricule]]&gt;1,IF(COUNTIF(Tableau1[DateMatricule],Tableau1[[#This Row],[DateMatricule]])&gt;1,"Doublon",""),"")</f>
        <v/>
      </c>
    </row>
    <row r="445" spans="1:17" x14ac:dyDescent="0.25">
      <c r="A445" s="11" t="str">
        <f>IF(Tableau1[[#This Row],[Date]]="","",VLOOKUP(Tableau1[[#This Row],[Semaine]],Listes!$A:$B,2,FALSE))</f>
        <v/>
      </c>
      <c r="B445" s="11" t="str">
        <f>IF(ISBLANK(Tableau1[[#This Row],[Date]]),"",INT((Tableau1[[#This Row],[Date]]-SUM(MOD(DATE(YEAR(Tableau1[[#This Row],[Date]]-MOD(Tableau1[[#This Row],[Date]]-2,7)+3),1,2),{1E+99;7})*{1;-1})+5)/7))</f>
        <v/>
      </c>
      <c r="C445" s="11" t="str">
        <f>IF(ISBLANK(Tableau1[[#This Row],[Matricule]]),"",VLOOKUP(Tableau1[[#This Row],[Matricule]],#REF!,2,FALSE))</f>
        <v/>
      </c>
      <c r="D445" s="11" t="str">
        <f>IF(ISBLANK(Tableau1[[#This Row],[Matricule]]),"",VLOOKUP(Tableau1[[#This Row],[Matricule]],#REF!,3,FALSE))</f>
        <v/>
      </c>
      <c r="E445" s="11" t="str">
        <f>CONCATENATE(Tableau1[[#This Row],[Matricule]],Tableau1[[#This Row],[Date]])</f>
        <v/>
      </c>
      <c r="F445" s="3"/>
      <c r="J445" s="8"/>
      <c r="K445" s="35">
        <f>IF(Tableau1[[#This Row],[Régimes récoltés]]&gt;0,1,0)</f>
        <v>0</v>
      </c>
      <c r="L445" s="15">
        <f>IF(Tableau1[[#This Row],[Régimes récoltés]]&gt;=60,1,0)</f>
        <v>0</v>
      </c>
      <c r="M445" s="15">
        <f>IF(Tableau1[[#This Row],[Régimes récoltés]]&gt;60,Tableau1[[#This Row],[Régimes récoltés]]-60,0)</f>
        <v>0</v>
      </c>
      <c r="N445" s="15" t="str">
        <f>IF(ISBLANK(Tableau1[[#This Row],[Date]]),"",+IF(Tableau1[[#This Row],[Régimes récoltés]]&lt;60,0,1000))</f>
        <v/>
      </c>
      <c r="O445" s="15" t="str">
        <f>IF(ISBLANK(Tableau1[[#This Row],[Date]]),"",IF(Tableau1[[#This Row],[Régimes récoltés]]&gt;60,(Tableau1[[#This Row],[Régimes récoltés]]-60)*40,0))</f>
        <v/>
      </c>
      <c r="P445" s="15" t="str">
        <f t="shared" si="6"/>
        <v/>
      </c>
      <c r="Q445" s="51" t="str">
        <f>IF(Tableau1[[#This Row],[Matricule]]&gt;1,IF(COUNTIF(Tableau1[DateMatricule],Tableau1[[#This Row],[DateMatricule]])&gt;1,"Doublon",""),"")</f>
        <v/>
      </c>
    </row>
    <row r="446" spans="1:17" x14ac:dyDescent="0.25">
      <c r="A446" s="11" t="str">
        <f>IF(Tableau1[[#This Row],[Date]]="","",VLOOKUP(Tableau1[[#This Row],[Semaine]],Listes!$A:$B,2,FALSE))</f>
        <v/>
      </c>
      <c r="B446" s="11" t="str">
        <f>IF(ISBLANK(Tableau1[[#This Row],[Date]]),"",INT((Tableau1[[#This Row],[Date]]-SUM(MOD(DATE(YEAR(Tableau1[[#This Row],[Date]]-MOD(Tableau1[[#This Row],[Date]]-2,7)+3),1,2),{1E+99;7})*{1;-1})+5)/7))</f>
        <v/>
      </c>
      <c r="C446" s="11" t="str">
        <f>IF(ISBLANK(Tableau1[[#This Row],[Matricule]]),"",VLOOKUP(Tableau1[[#This Row],[Matricule]],#REF!,2,FALSE))</f>
        <v/>
      </c>
      <c r="D446" s="11" t="str">
        <f>IF(ISBLANK(Tableau1[[#This Row],[Matricule]]),"",VLOOKUP(Tableau1[[#This Row],[Matricule]],#REF!,3,FALSE))</f>
        <v/>
      </c>
      <c r="E446" s="11" t="str">
        <f>CONCATENATE(Tableau1[[#This Row],[Matricule]],Tableau1[[#This Row],[Date]])</f>
        <v/>
      </c>
      <c r="F446" s="3"/>
      <c r="J446" s="8"/>
      <c r="K446" s="35">
        <f>IF(Tableau1[[#This Row],[Régimes récoltés]]&gt;0,1,0)</f>
        <v>0</v>
      </c>
      <c r="L446" s="15">
        <f>IF(Tableau1[[#This Row],[Régimes récoltés]]&gt;=60,1,0)</f>
        <v>0</v>
      </c>
      <c r="M446" s="15">
        <f>IF(Tableau1[[#This Row],[Régimes récoltés]]&gt;60,Tableau1[[#This Row],[Régimes récoltés]]-60,0)</f>
        <v>0</v>
      </c>
      <c r="N446" s="15" t="str">
        <f>IF(ISBLANK(Tableau1[[#This Row],[Date]]),"",+IF(Tableau1[[#This Row],[Régimes récoltés]]&lt;60,0,1000))</f>
        <v/>
      </c>
      <c r="O446" s="15" t="str">
        <f>IF(ISBLANK(Tableau1[[#This Row],[Date]]),"",IF(Tableau1[[#This Row],[Régimes récoltés]]&gt;60,(Tableau1[[#This Row],[Régimes récoltés]]-60)*40,0))</f>
        <v/>
      </c>
      <c r="P446" s="15" t="str">
        <f t="shared" si="6"/>
        <v/>
      </c>
      <c r="Q446" s="51" t="str">
        <f>IF(Tableau1[[#This Row],[Matricule]]&gt;1,IF(COUNTIF(Tableau1[DateMatricule],Tableau1[[#This Row],[DateMatricule]])&gt;1,"Doublon",""),"")</f>
        <v/>
      </c>
    </row>
    <row r="447" spans="1:17" x14ac:dyDescent="0.25">
      <c r="A447" s="11" t="str">
        <f>IF(Tableau1[[#This Row],[Date]]="","",VLOOKUP(Tableau1[[#This Row],[Semaine]],Listes!$A:$B,2,FALSE))</f>
        <v/>
      </c>
      <c r="B447" s="11" t="str">
        <f>IF(ISBLANK(Tableau1[[#This Row],[Date]]),"",INT((Tableau1[[#This Row],[Date]]-SUM(MOD(DATE(YEAR(Tableau1[[#This Row],[Date]]-MOD(Tableau1[[#This Row],[Date]]-2,7)+3),1,2),{1E+99;7})*{1;-1})+5)/7))</f>
        <v/>
      </c>
      <c r="C447" s="11" t="str">
        <f>IF(ISBLANK(Tableau1[[#This Row],[Matricule]]),"",VLOOKUP(Tableau1[[#This Row],[Matricule]],#REF!,2,FALSE))</f>
        <v/>
      </c>
      <c r="D447" s="11" t="str">
        <f>IF(ISBLANK(Tableau1[[#This Row],[Matricule]]),"",VLOOKUP(Tableau1[[#This Row],[Matricule]],#REF!,3,FALSE))</f>
        <v/>
      </c>
      <c r="E447" s="11" t="str">
        <f>CONCATENATE(Tableau1[[#This Row],[Matricule]],Tableau1[[#This Row],[Date]])</f>
        <v/>
      </c>
      <c r="F447" s="3"/>
      <c r="J447" s="8"/>
      <c r="K447" s="35">
        <f>IF(Tableau1[[#This Row],[Régimes récoltés]]&gt;0,1,0)</f>
        <v>0</v>
      </c>
      <c r="L447" s="15">
        <f>IF(Tableau1[[#This Row],[Régimes récoltés]]&gt;=60,1,0)</f>
        <v>0</v>
      </c>
      <c r="M447" s="15">
        <f>IF(Tableau1[[#This Row],[Régimes récoltés]]&gt;60,Tableau1[[#This Row],[Régimes récoltés]]-60,0)</f>
        <v>0</v>
      </c>
      <c r="N447" s="15" t="str">
        <f>IF(ISBLANK(Tableau1[[#This Row],[Date]]),"",+IF(Tableau1[[#This Row],[Régimes récoltés]]&lt;60,0,1000))</f>
        <v/>
      </c>
      <c r="O447" s="15" t="str">
        <f>IF(ISBLANK(Tableau1[[#This Row],[Date]]),"",IF(Tableau1[[#This Row],[Régimes récoltés]]&gt;60,(Tableau1[[#This Row],[Régimes récoltés]]-60)*40,0))</f>
        <v/>
      </c>
      <c r="P447" s="15" t="str">
        <f t="shared" si="6"/>
        <v/>
      </c>
      <c r="Q447" s="51" t="str">
        <f>IF(Tableau1[[#This Row],[Matricule]]&gt;1,IF(COUNTIF(Tableau1[DateMatricule],Tableau1[[#This Row],[DateMatricule]])&gt;1,"Doublon",""),"")</f>
        <v/>
      </c>
    </row>
    <row r="448" spans="1:17" x14ac:dyDescent="0.25">
      <c r="A448" s="11" t="str">
        <f>IF(Tableau1[[#This Row],[Date]]="","",VLOOKUP(Tableau1[[#This Row],[Semaine]],Listes!$A:$B,2,FALSE))</f>
        <v/>
      </c>
      <c r="B448" s="11" t="str">
        <f>IF(ISBLANK(Tableau1[[#This Row],[Date]]),"",INT((Tableau1[[#This Row],[Date]]-SUM(MOD(DATE(YEAR(Tableau1[[#This Row],[Date]]-MOD(Tableau1[[#This Row],[Date]]-2,7)+3),1,2),{1E+99;7})*{1;-1})+5)/7))</f>
        <v/>
      </c>
      <c r="C448" s="11" t="str">
        <f>IF(ISBLANK(Tableau1[[#This Row],[Matricule]]),"",VLOOKUP(Tableau1[[#This Row],[Matricule]],#REF!,2,FALSE))</f>
        <v/>
      </c>
      <c r="D448" s="11" t="str">
        <f>IF(ISBLANK(Tableau1[[#This Row],[Matricule]]),"",VLOOKUP(Tableau1[[#This Row],[Matricule]],#REF!,3,FALSE))</f>
        <v/>
      </c>
      <c r="E448" s="11" t="str">
        <f>CONCATENATE(Tableau1[[#This Row],[Matricule]],Tableau1[[#This Row],[Date]])</f>
        <v/>
      </c>
      <c r="F448" s="3"/>
      <c r="J448" s="8"/>
      <c r="K448" s="35">
        <f>IF(Tableau1[[#This Row],[Régimes récoltés]]&gt;0,1,0)</f>
        <v>0</v>
      </c>
      <c r="L448" s="15">
        <f>IF(Tableau1[[#This Row],[Régimes récoltés]]&gt;=60,1,0)</f>
        <v>0</v>
      </c>
      <c r="M448" s="15">
        <f>IF(Tableau1[[#This Row],[Régimes récoltés]]&gt;60,Tableau1[[#This Row],[Régimes récoltés]]-60,0)</f>
        <v>0</v>
      </c>
      <c r="N448" s="15" t="str">
        <f>IF(ISBLANK(Tableau1[[#This Row],[Date]]),"",+IF(Tableau1[[#This Row],[Régimes récoltés]]&lt;60,0,1000))</f>
        <v/>
      </c>
      <c r="O448" s="15" t="str">
        <f>IF(ISBLANK(Tableau1[[#This Row],[Date]]),"",IF(Tableau1[[#This Row],[Régimes récoltés]]&gt;60,(Tableau1[[#This Row],[Régimes récoltés]]-60)*40,0))</f>
        <v/>
      </c>
      <c r="P448" s="15" t="str">
        <f t="shared" si="6"/>
        <v/>
      </c>
      <c r="Q448" s="51" t="str">
        <f>IF(Tableau1[[#This Row],[Matricule]]&gt;1,IF(COUNTIF(Tableau1[DateMatricule],Tableau1[[#This Row],[DateMatricule]])&gt;1,"Doublon",""),"")</f>
        <v/>
      </c>
    </row>
    <row r="449" spans="1:17" x14ac:dyDescent="0.25">
      <c r="A449" s="11" t="str">
        <f>IF(Tableau1[[#This Row],[Date]]="","",VLOOKUP(Tableau1[[#This Row],[Semaine]],Listes!$A:$B,2,FALSE))</f>
        <v/>
      </c>
      <c r="B449" s="11" t="str">
        <f>IF(ISBLANK(Tableau1[[#This Row],[Date]]),"",INT((Tableau1[[#This Row],[Date]]-SUM(MOD(DATE(YEAR(Tableau1[[#This Row],[Date]]-MOD(Tableau1[[#This Row],[Date]]-2,7)+3),1,2),{1E+99;7})*{1;-1})+5)/7))</f>
        <v/>
      </c>
      <c r="C449" s="11" t="str">
        <f>IF(ISBLANK(Tableau1[[#This Row],[Matricule]]),"",VLOOKUP(Tableau1[[#This Row],[Matricule]],#REF!,2,FALSE))</f>
        <v/>
      </c>
      <c r="D449" s="11" t="str">
        <f>IF(ISBLANK(Tableau1[[#This Row],[Matricule]]),"",VLOOKUP(Tableau1[[#This Row],[Matricule]],#REF!,3,FALSE))</f>
        <v/>
      </c>
      <c r="E449" s="11" t="str">
        <f>CONCATENATE(Tableau1[[#This Row],[Matricule]],Tableau1[[#This Row],[Date]])</f>
        <v/>
      </c>
      <c r="F449" s="3"/>
      <c r="J449" s="8"/>
      <c r="K449" s="35">
        <f>IF(Tableau1[[#This Row],[Régimes récoltés]]&gt;0,1,0)</f>
        <v>0</v>
      </c>
      <c r="L449" s="15">
        <f>IF(Tableau1[[#This Row],[Régimes récoltés]]&gt;=60,1,0)</f>
        <v>0</v>
      </c>
      <c r="M449" s="15">
        <f>IF(Tableau1[[#This Row],[Régimes récoltés]]&gt;60,Tableau1[[#This Row],[Régimes récoltés]]-60,0)</f>
        <v>0</v>
      </c>
      <c r="N449" s="15" t="str">
        <f>IF(ISBLANK(Tableau1[[#This Row],[Date]]),"",+IF(Tableau1[[#This Row],[Régimes récoltés]]&lt;60,0,1000))</f>
        <v/>
      </c>
      <c r="O449" s="15" t="str">
        <f>IF(ISBLANK(Tableau1[[#This Row],[Date]]),"",IF(Tableau1[[#This Row],[Régimes récoltés]]&gt;60,(Tableau1[[#This Row],[Régimes récoltés]]-60)*40,0))</f>
        <v/>
      </c>
      <c r="P449" s="15" t="str">
        <f t="shared" si="6"/>
        <v/>
      </c>
      <c r="Q449" s="51" t="str">
        <f>IF(Tableau1[[#This Row],[Matricule]]&gt;1,IF(COUNTIF(Tableau1[DateMatricule],Tableau1[[#This Row],[DateMatricule]])&gt;1,"Doublon",""),"")</f>
        <v/>
      </c>
    </row>
    <row r="450" spans="1:17" x14ac:dyDescent="0.25">
      <c r="A450" s="11" t="str">
        <f>IF(Tableau1[[#This Row],[Date]]="","",VLOOKUP(Tableau1[[#This Row],[Semaine]],Listes!$A:$B,2,FALSE))</f>
        <v/>
      </c>
      <c r="B450" s="11" t="str">
        <f>IF(ISBLANK(Tableau1[[#This Row],[Date]]),"",INT((Tableau1[[#This Row],[Date]]-SUM(MOD(DATE(YEAR(Tableau1[[#This Row],[Date]]-MOD(Tableau1[[#This Row],[Date]]-2,7)+3),1,2),{1E+99;7})*{1;-1})+5)/7))</f>
        <v/>
      </c>
      <c r="C450" s="11" t="str">
        <f>IF(ISBLANK(Tableau1[[#This Row],[Matricule]]),"",VLOOKUP(Tableau1[[#This Row],[Matricule]],#REF!,2,FALSE))</f>
        <v/>
      </c>
      <c r="D450" s="11" t="str">
        <f>IF(ISBLANK(Tableau1[[#This Row],[Matricule]]),"",VLOOKUP(Tableau1[[#This Row],[Matricule]],#REF!,3,FALSE))</f>
        <v/>
      </c>
      <c r="E450" s="11" t="str">
        <f>CONCATENATE(Tableau1[[#This Row],[Matricule]],Tableau1[[#This Row],[Date]])</f>
        <v/>
      </c>
      <c r="F450" s="3"/>
      <c r="J450" s="8"/>
      <c r="K450" s="35">
        <f>IF(Tableau1[[#This Row],[Régimes récoltés]]&gt;0,1,0)</f>
        <v>0</v>
      </c>
      <c r="L450" s="15">
        <f>IF(Tableau1[[#This Row],[Régimes récoltés]]&gt;=60,1,0)</f>
        <v>0</v>
      </c>
      <c r="M450" s="15">
        <f>IF(Tableau1[[#This Row],[Régimes récoltés]]&gt;60,Tableau1[[#This Row],[Régimes récoltés]]-60,0)</f>
        <v>0</v>
      </c>
      <c r="N450" s="15" t="str">
        <f>IF(ISBLANK(Tableau1[[#This Row],[Date]]),"",+IF(Tableau1[[#This Row],[Régimes récoltés]]&lt;60,0,1000))</f>
        <v/>
      </c>
      <c r="O450" s="15" t="str">
        <f>IF(ISBLANK(Tableau1[[#This Row],[Date]]),"",IF(Tableau1[[#This Row],[Régimes récoltés]]&gt;60,(Tableau1[[#This Row],[Régimes récoltés]]-60)*40,0))</f>
        <v/>
      </c>
      <c r="P450" s="15" t="str">
        <f t="shared" si="6"/>
        <v/>
      </c>
      <c r="Q450" s="51" t="str">
        <f>IF(Tableau1[[#This Row],[Matricule]]&gt;1,IF(COUNTIF(Tableau1[DateMatricule],Tableau1[[#This Row],[DateMatricule]])&gt;1,"Doublon",""),"")</f>
        <v/>
      </c>
    </row>
    <row r="451" spans="1:17" x14ac:dyDescent="0.25">
      <c r="A451" s="11" t="str">
        <f>IF(Tableau1[[#This Row],[Date]]="","",VLOOKUP(Tableau1[[#This Row],[Semaine]],Listes!$A:$B,2,FALSE))</f>
        <v/>
      </c>
      <c r="B451" s="11" t="str">
        <f>IF(ISBLANK(Tableau1[[#This Row],[Date]]),"",INT((Tableau1[[#This Row],[Date]]-SUM(MOD(DATE(YEAR(Tableau1[[#This Row],[Date]]-MOD(Tableau1[[#This Row],[Date]]-2,7)+3),1,2),{1E+99;7})*{1;-1})+5)/7))</f>
        <v/>
      </c>
      <c r="C451" s="11" t="str">
        <f>IF(ISBLANK(Tableau1[[#This Row],[Matricule]]),"",VLOOKUP(Tableau1[[#This Row],[Matricule]],#REF!,2,FALSE))</f>
        <v/>
      </c>
      <c r="D451" s="11" t="str">
        <f>IF(ISBLANK(Tableau1[[#This Row],[Matricule]]),"",VLOOKUP(Tableau1[[#This Row],[Matricule]],#REF!,3,FALSE))</f>
        <v/>
      </c>
      <c r="E451" s="11" t="str">
        <f>CONCATENATE(Tableau1[[#This Row],[Matricule]],Tableau1[[#This Row],[Date]])</f>
        <v/>
      </c>
      <c r="F451" s="3"/>
      <c r="J451" s="8"/>
      <c r="K451" s="35">
        <f>IF(Tableau1[[#This Row],[Régimes récoltés]]&gt;0,1,0)</f>
        <v>0</v>
      </c>
      <c r="L451" s="15">
        <f>IF(Tableau1[[#This Row],[Régimes récoltés]]&gt;=60,1,0)</f>
        <v>0</v>
      </c>
      <c r="M451" s="15">
        <f>IF(Tableau1[[#This Row],[Régimes récoltés]]&gt;60,Tableau1[[#This Row],[Régimes récoltés]]-60,0)</f>
        <v>0</v>
      </c>
      <c r="N451" s="15" t="str">
        <f>IF(ISBLANK(Tableau1[[#This Row],[Date]]),"",+IF(Tableau1[[#This Row],[Régimes récoltés]]&lt;60,0,1000))</f>
        <v/>
      </c>
      <c r="O451" s="15" t="str">
        <f>IF(ISBLANK(Tableau1[[#This Row],[Date]]),"",IF(Tableau1[[#This Row],[Régimes récoltés]]&gt;60,(Tableau1[[#This Row],[Régimes récoltés]]-60)*40,0))</f>
        <v/>
      </c>
      <c r="P451" s="15" t="str">
        <f t="shared" ref="P451:P514" si="7">IF(ISERROR(N451+O451),"",N451+O451)</f>
        <v/>
      </c>
      <c r="Q451" s="51" t="str">
        <f>IF(Tableau1[[#This Row],[Matricule]]&gt;1,IF(COUNTIF(Tableau1[DateMatricule],Tableau1[[#This Row],[DateMatricule]])&gt;1,"Doublon",""),"")</f>
        <v/>
      </c>
    </row>
    <row r="452" spans="1:17" x14ac:dyDescent="0.25">
      <c r="A452" s="11" t="str">
        <f>IF(Tableau1[[#This Row],[Date]]="","",VLOOKUP(Tableau1[[#This Row],[Semaine]],Listes!$A:$B,2,FALSE))</f>
        <v/>
      </c>
      <c r="B452" s="11" t="str">
        <f>IF(ISBLANK(Tableau1[[#This Row],[Date]]),"",INT((Tableau1[[#This Row],[Date]]-SUM(MOD(DATE(YEAR(Tableau1[[#This Row],[Date]]-MOD(Tableau1[[#This Row],[Date]]-2,7)+3),1,2),{1E+99;7})*{1;-1})+5)/7))</f>
        <v/>
      </c>
      <c r="C452" s="11" t="str">
        <f>IF(ISBLANK(Tableau1[[#This Row],[Matricule]]),"",VLOOKUP(Tableau1[[#This Row],[Matricule]],#REF!,2,FALSE))</f>
        <v/>
      </c>
      <c r="D452" s="11" t="str">
        <f>IF(ISBLANK(Tableau1[[#This Row],[Matricule]]),"",VLOOKUP(Tableau1[[#This Row],[Matricule]],#REF!,3,FALSE))</f>
        <v/>
      </c>
      <c r="E452" s="11" t="str">
        <f>CONCATENATE(Tableau1[[#This Row],[Matricule]],Tableau1[[#This Row],[Date]])</f>
        <v/>
      </c>
      <c r="F452" s="3"/>
      <c r="J452" s="8"/>
      <c r="K452" s="35">
        <f>IF(Tableau1[[#This Row],[Régimes récoltés]]&gt;0,1,0)</f>
        <v>0</v>
      </c>
      <c r="L452" s="15">
        <f>IF(Tableau1[[#This Row],[Régimes récoltés]]&gt;=60,1,0)</f>
        <v>0</v>
      </c>
      <c r="M452" s="15">
        <f>IF(Tableau1[[#This Row],[Régimes récoltés]]&gt;60,Tableau1[[#This Row],[Régimes récoltés]]-60,0)</f>
        <v>0</v>
      </c>
      <c r="N452" s="15" t="str">
        <f>IF(ISBLANK(Tableau1[[#This Row],[Date]]),"",+IF(Tableau1[[#This Row],[Régimes récoltés]]&lt;60,0,1000))</f>
        <v/>
      </c>
      <c r="O452" s="15" t="str">
        <f>IF(ISBLANK(Tableau1[[#This Row],[Date]]),"",IF(Tableau1[[#This Row],[Régimes récoltés]]&gt;60,(Tableau1[[#This Row],[Régimes récoltés]]-60)*40,0))</f>
        <v/>
      </c>
      <c r="P452" s="15" t="str">
        <f t="shared" si="7"/>
        <v/>
      </c>
      <c r="Q452" s="51" t="str">
        <f>IF(Tableau1[[#This Row],[Matricule]]&gt;1,IF(COUNTIF(Tableau1[DateMatricule],Tableau1[[#This Row],[DateMatricule]])&gt;1,"Doublon",""),"")</f>
        <v/>
      </c>
    </row>
    <row r="453" spans="1:17" x14ac:dyDescent="0.25">
      <c r="A453" s="11" t="str">
        <f>IF(Tableau1[[#This Row],[Date]]="","",VLOOKUP(Tableau1[[#This Row],[Semaine]],Listes!$A:$B,2,FALSE))</f>
        <v/>
      </c>
      <c r="B453" s="11" t="str">
        <f>IF(ISBLANK(Tableau1[[#This Row],[Date]]),"",INT((Tableau1[[#This Row],[Date]]-SUM(MOD(DATE(YEAR(Tableau1[[#This Row],[Date]]-MOD(Tableau1[[#This Row],[Date]]-2,7)+3),1,2),{1E+99;7})*{1;-1})+5)/7))</f>
        <v/>
      </c>
      <c r="C453" s="11" t="str">
        <f>IF(ISBLANK(Tableau1[[#This Row],[Matricule]]),"",VLOOKUP(Tableau1[[#This Row],[Matricule]],#REF!,2,FALSE))</f>
        <v/>
      </c>
      <c r="D453" s="11" t="str">
        <f>IF(ISBLANK(Tableau1[[#This Row],[Matricule]]),"",VLOOKUP(Tableau1[[#This Row],[Matricule]],#REF!,3,FALSE))</f>
        <v/>
      </c>
      <c r="E453" s="11" t="str">
        <f>CONCATENATE(Tableau1[[#This Row],[Matricule]],Tableau1[[#This Row],[Date]])</f>
        <v/>
      </c>
      <c r="F453" s="3"/>
      <c r="J453" s="8"/>
      <c r="K453" s="35">
        <f>IF(Tableau1[[#This Row],[Régimes récoltés]]&gt;0,1,0)</f>
        <v>0</v>
      </c>
      <c r="L453" s="15">
        <f>IF(Tableau1[[#This Row],[Régimes récoltés]]&gt;=60,1,0)</f>
        <v>0</v>
      </c>
      <c r="M453" s="15">
        <f>IF(Tableau1[[#This Row],[Régimes récoltés]]&gt;60,Tableau1[[#This Row],[Régimes récoltés]]-60,0)</f>
        <v>0</v>
      </c>
      <c r="N453" s="15" t="str">
        <f>IF(ISBLANK(Tableau1[[#This Row],[Date]]),"",+IF(Tableau1[[#This Row],[Régimes récoltés]]&lt;60,0,1000))</f>
        <v/>
      </c>
      <c r="O453" s="15" t="str">
        <f>IF(ISBLANK(Tableau1[[#This Row],[Date]]),"",IF(Tableau1[[#This Row],[Régimes récoltés]]&gt;60,(Tableau1[[#This Row],[Régimes récoltés]]-60)*40,0))</f>
        <v/>
      </c>
      <c r="P453" s="15" t="str">
        <f t="shared" si="7"/>
        <v/>
      </c>
      <c r="Q453" s="51" t="str">
        <f>IF(Tableau1[[#This Row],[Matricule]]&gt;1,IF(COUNTIF(Tableau1[DateMatricule],Tableau1[[#This Row],[DateMatricule]])&gt;1,"Doublon",""),"")</f>
        <v/>
      </c>
    </row>
    <row r="454" spans="1:17" x14ac:dyDescent="0.25">
      <c r="A454" s="11" t="str">
        <f>IF(Tableau1[[#This Row],[Date]]="","",VLOOKUP(Tableau1[[#This Row],[Semaine]],Listes!$A:$B,2,FALSE))</f>
        <v/>
      </c>
      <c r="B454" s="11" t="str">
        <f>IF(ISBLANK(Tableau1[[#This Row],[Date]]),"",INT((Tableau1[[#This Row],[Date]]-SUM(MOD(DATE(YEAR(Tableau1[[#This Row],[Date]]-MOD(Tableau1[[#This Row],[Date]]-2,7)+3),1,2),{1E+99;7})*{1;-1})+5)/7))</f>
        <v/>
      </c>
      <c r="C454" s="11" t="str">
        <f>IF(ISBLANK(Tableau1[[#This Row],[Matricule]]),"",VLOOKUP(Tableau1[[#This Row],[Matricule]],#REF!,2,FALSE))</f>
        <v/>
      </c>
      <c r="D454" s="11" t="str">
        <f>IF(ISBLANK(Tableau1[[#This Row],[Matricule]]),"",VLOOKUP(Tableau1[[#This Row],[Matricule]],#REF!,3,FALSE))</f>
        <v/>
      </c>
      <c r="E454" s="11" t="str">
        <f>CONCATENATE(Tableau1[[#This Row],[Matricule]],Tableau1[[#This Row],[Date]])</f>
        <v/>
      </c>
      <c r="F454" s="3"/>
      <c r="J454" s="8"/>
      <c r="K454" s="35">
        <f>IF(Tableau1[[#This Row],[Régimes récoltés]]&gt;0,1,0)</f>
        <v>0</v>
      </c>
      <c r="L454" s="15">
        <f>IF(Tableau1[[#This Row],[Régimes récoltés]]&gt;=60,1,0)</f>
        <v>0</v>
      </c>
      <c r="M454" s="15">
        <f>IF(Tableau1[[#This Row],[Régimes récoltés]]&gt;60,Tableau1[[#This Row],[Régimes récoltés]]-60,0)</f>
        <v>0</v>
      </c>
      <c r="N454" s="15" t="str">
        <f>IF(ISBLANK(Tableau1[[#This Row],[Date]]),"",+IF(Tableau1[[#This Row],[Régimes récoltés]]&lt;60,0,1000))</f>
        <v/>
      </c>
      <c r="O454" s="15" t="str">
        <f>IF(ISBLANK(Tableau1[[#This Row],[Date]]),"",IF(Tableau1[[#This Row],[Régimes récoltés]]&gt;60,(Tableau1[[#This Row],[Régimes récoltés]]-60)*40,0))</f>
        <v/>
      </c>
      <c r="P454" s="15" t="str">
        <f t="shared" si="7"/>
        <v/>
      </c>
      <c r="Q454" s="51" t="str">
        <f>IF(Tableau1[[#This Row],[Matricule]]&gt;1,IF(COUNTIF(Tableau1[DateMatricule],Tableau1[[#This Row],[DateMatricule]])&gt;1,"Doublon",""),"")</f>
        <v/>
      </c>
    </row>
    <row r="455" spans="1:17" x14ac:dyDescent="0.25">
      <c r="A455" s="11" t="str">
        <f>IF(Tableau1[[#This Row],[Date]]="","",VLOOKUP(Tableau1[[#This Row],[Semaine]],Listes!$A:$B,2,FALSE))</f>
        <v/>
      </c>
      <c r="B455" s="11" t="str">
        <f>IF(ISBLANK(Tableau1[[#This Row],[Date]]),"",INT((Tableau1[[#This Row],[Date]]-SUM(MOD(DATE(YEAR(Tableau1[[#This Row],[Date]]-MOD(Tableau1[[#This Row],[Date]]-2,7)+3),1,2),{1E+99;7})*{1;-1})+5)/7))</f>
        <v/>
      </c>
      <c r="C455" s="11" t="str">
        <f>IF(ISBLANK(Tableau1[[#This Row],[Matricule]]),"",VLOOKUP(Tableau1[[#This Row],[Matricule]],#REF!,2,FALSE))</f>
        <v/>
      </c>
      <c r="D455" s="11" t="str">
        <f>IF(ISBLANK(Tableau1[[#This Row],[Matricule]]),"",VLOOKUP(Tableau1[[#This Row],[Matricule]],#REF!,3,FALSE))</f>
        <v/>
      </c>
      <c r="E455" s="11" t="str">
        <f>CONCATENATE(Tableau1[[#This Row],[Matricule]],Tableau1[[#This Row],[Date]])</f>
        <v/>
      </c>
      <c r="F455" s="3"/>
      <c r="J455" s="8"/>
      <c r="K455" s="35">
        <f>IF(Tableau1[[#This Row],[Régimes récoltés]]&gt;0,1,0)</f>
        <v>0</v>
      </c>
      <c r="L455" s="15">
        <f>IF(Tableau1[[#This Row],[Régimes récoltés]]&gt;=60,1,0)</f>
        <v>0</v>
      </c>
      <c r="M455" s="15">
        <f>IF(Tableau1[[#This Row],[Régimes récoltés]]&gt;60,Tableau1[[#This Row],[Régimes récoltés]]-60,0)</f>
        <v>0</v>
      </c>
      <c r="N455" s="15" t="str">
        <f>IF(ISBLANK(Tableau1[[#This Row],[Date]]),"",+IF(Tableau1[[#This Row],[Régimes récoltés]]&lt;60,0,1000))</f>
        <v/>
      </c>
      <c r="O455" s="15" t="str">
        <f>IF(ISBLANK(Tableau1[[#This Row],[Date]]),"",IF(Tableau1[[#This Row],[Régimes récoltés]]&gt;60,(Tableau1[[#This Row],[Régimes récoltés]]-60)*40,0))</f>
        <v/>
      </c>
      <c r="P455" s="15" t="str">
        <f t="shared" si="7"/>
        <v/>
      </c>
      <c r="Q455" s="51" t="str">
        <f>IF(Tableau1[[#This Row],[Matricule]]&gt;1,IF(COUNTIF(Tableau1[DateMatricule],Tableau1[[#This Row],[DateMatricule]])&gt;1,"Doublon",""),"")</f>
        <v/>
      </c>
    </row>
    <row r="456" spans="1:17" x14ac:dyDescent="0.25">
      <c r="A456" s="11" t="str">
        <f>IF(Tableau1[[#This Row],[Date]]="","",VLOOKUP(Tableau1[[#This Row],[Semaine]],Listes!$A:$B,2,FALSE))</f>
        <v/>
      </c>
      <c r="B456" s="11" t="str">
        <f>IF(ISBLANK(Tableau1[[#This Row],[Date]]),"",INT((Tableau1[[#This Row],[Date]]-SUM(MOD(DATE(YEAR(Tableau1[[#This Row],[Date]]-MOD(Tableau1[[#This Row],[Date]]-2,7)+3),1,2),{1E+99;7})*{1;-1})+5)/7))</f>
        <v/>
      </c>
      <c r="C456" s="11" t="str">
        <f>IF(ISBLANK(Tableau1[[#This Row],[Matricule]]),"",VLOOKUP(Tableau1[[#This Row],[Matricule]],#REF!,2,FALSE))</f>
        <v/>
      </c>
      <c r="D456" s="11" t="str">
        <f>IF(ISBLANK(Tableau1[[#This Row],[Matricule]]),"",VLOOKUP(Tableau1[[#This Row],[Matricule]],#REF!,3,FALSE))</f>
        <v/>
      </c>
      <c r="E456" s="11" t="str">
        <f>CONCATENATE(Tableau1[[#This Row],[Matricule]],Tableau1[[#This Row],[Date]])</f>
        <v/>
      </c>
      <c r="F456" s="3"/>
      <c r="J456" s="8"/>
      <c r="K456" s="35">
        <f>IF(Tableau1[[#This Row],[Régimes récoltés]]&gt;0,1,0)</f>
        <v>0</v>
      </c>
      <c r="L456" s="15">
        <f>IF(Tableau1[[#This Row],[Régimes récoltés]]&gt;=60,1,0)</f>
        <v>0</v>
      </c>
      <c r="M456" s="15">
        <f>IF(Tableau1[[#This Row],[Régimes récoltés]]&gt;60,Tableau1[[#This Row],[Régimes récoltés]]-60,0)</f>
        <v>0</v>
      </c>
      <c r="N456" s="15" t="str">
        <f>IF(ISBLANK(Tableau1[[#This Row],[Date]]),"",+IF(Tableau1[[#This Row],[Régimes récoltés]]&lt;60,0,1000))</f>
        <v/>
      </c>
      <c r="O456" s="15" t="str">
        <f>IF(ISBLANK(Tableau1[[#This Row],[Date]]),"",IF(Tableau1[[#This Row],[Régimes récoltés]]&gt;60,(Tableau1[[#This Row],[Régimes récoltés]]-60)*40,0))</f>
        <v/>
      </c>
      <c r="P456" s="15" t="str">
        <f t="shared" si="7"/>
        <v/>
      </c>
      <c r="Q456" s="51" t="str">
        <f>IF(Tableau1[[#This Row],[Matricule]]&gt;1,IF(COUNTIF(Tableau1[DateMatricule],Tableau1[[#This Row],[DateMatricule]])&gt;1,"Doublon",""),"")</f>
        <v/>
      </c>
    </row>
    <row r="457" spans="1:17" x14ac:dyDescent="0.25">
      <c r="A457" s="11" t="str">
        <f>IF(Tableau1[[#This Row],[Date]]="","",VLOOKUP(Tableau1[[#This Row],[Semaine]],Listes!$A:$B,2,FALSE))</f>
        <v/>
      </c>
      <c r="B457" s="11" t="str">
        <f>IF(ISBLANK(Tableau1[[#This Row],[Date]]),"",INT((Tableau1[[#This Row],[Date]]-SUM(MOD(DATE(YEAR(Tableau1[[#This Row],[Date]]-MOD(Tableau1[[#This Row],[Date]]-2,7)+3),1,2),{1E+99;7})*{1;-1})+5)/7))</f>
        <v/>
      </c>
      <c r="C457" s="11" t="str">
        <f>IF(ISBLANK(Tableau1[[#This Row],[Matricule]]),"",VLOOKUP(Tableau1[[#This Row],[Matricule]],#REF!,2,FALSE))</f>
        <v/>
      </c>
      <c r="D457" s="11" t="str">
        <f>IF(ISBLANK(Tableau1[[#This Row],[Matricule]]),"",VLOOKUP(Tableau1[[#This Row],[Matricule]],#REF!,3,FALSE))</f>
        <v/>
      </c>
      <c r="E457" s="11" t="str">
        <f>CONCATENATE(Tableau1[[#This Row],[Matricule]],Tableau1[[#This Row],[Date]])</f>
        <v/>
      </c>
      <c r="F457" s="3"/>
      <c r="J457" s="8"/>
      <c r="K457" s="35">
        <f>IF(Tableau1[[#This Row],[Régimes récoltés]]&gt;0,1,0)</f>
        <v>0</v>
      </c>
      <c r="L457" s="15">
        <f>IF(Tableau1[[#This Row],[Régimes récoltés]]&gt;=60,1,0)</f>
        <v>0</v>
      </c>
      <c r="M457" s="15">
        <f>IF(Tableau1[[#This Row],[Régimes récoltés]]&gt;60,Tableau1[[#This Row],[Régimes récoltés]]-60,0)</f>
        <v>0</v>
      </c>
      <c r="N457" s="15" t="str">
        <f>IF(ISBLANK(Tableau1[[#This Row],[Date]]),"",+IF(Tableau1[[#This Row],[Régimes récoltés]]&lt;60,0,1000))</f>
        <v/>
      </c>
      <c r="O457" s="15" t="str">
        <f>IF(ISBLANK(Tableau1[[#This Row],[Date]]),"",IF(Tableau1[[#This Row],[Régimes récoltés]]&gt;60,(Tableau1[[#This Row],[Régimes récoltés]]-60)*40,0))</f>
        <v/>
      </c>
      <c r="P457" s="15" t="str">
        <f t="shared" si="7"/>
        <v/>
      </c>
      <c r="Q457" s="51" t="str">
        <f>IF(Tableau1[[#This Row],[Matricule]]&gt;1,IF(COUNTIF(Tableau1[DateMatricule],Tableau1[[#This Row],[DateMatricule]])&gt;1,"Doublon",""),"")</f>
        <v/>
      </c>
    </row>
    <row r="458" spans="1:17" x14ac:dyDescent="0.25">
      <c r="A458" s="11" t="str">
        <f>IF(Tableau1[[#This Row],[Date]]="","",VLOOKUP(Tableau1[[#This Row],[Semaine]],Listes!$A:$B,2,FALSE))</f>
        <v/>
      </c>
      <c r="B458" s="11" t="str">
        <f>IF(ISBLANK(Tableau1[[#This Row],[Date]]),"",INT((Tableau1[[#This Row],[Date]]-SUM(MOD(DATE(YEAR(Tableau1[[#This Row],[Date]]-MOD(Tableau1[[#This Row],[Date]]-2,7)+3),1,2),{1E+99;7})*{1;-1})+5)/7))</f>
        <v/>
      </c>
      <c r="C458" s="11" t="str">
        <f>IF(ISBLANK(Tableau1[[#This Row],[Matricule]]),"",VLOOKUP(Tableau1[[#This Row],[Matricule]],#REF!,2,FALSE))</f>
        <v/>
      </c>
      <c r="D458" s="11" t="str">
        <f>IF(ISBLANK(Tableau1[[#This Row],[Matricule]]),"",VLOOKUP(Tableau1[[#This Row],[Matricule]],#REF!,3,FALSE))</f>
        <v/>
      </c>
      <c r="E458" s="11" t="str">
        <f>CONCATENATE(Tableau1[[#This Row],[Matricule]],Tableau1[[#This Row],[Date]])</f>
        <v/>
      </c>
      <c r="F458" s="3"/>
      <c r="J458" s="8"/>
      <c r="K458" s="35">
        <f>IF(Tableau1[[#This Row],[Régimes récoltés]]&gt;0,1,0)</f>
        <v>0</v>
      </c>
      <c r="L458" s="15">
        <f>IF(Tableau1[[#This Row],[Régimes récoltés]]&gt;=60,1,0)</f>
        <v>0</v>
      </c>
      <c r="M458" s="15">
        <f>IF(Tableau1[[#This Row],[Régimes récoltés]]&gt;60,Tableau1[[#This Row],[Régimes récoltés]]-60,0)</f>
        <v>0</v>
      </c>
      <c r="N458" s="15" t="str">
        <f>IF(ISBLANK(Tableau1[[#This Row],[Date]]),"",+IF(Tableau1[[#This Row],[Régimes récoltés]]&lt;60,0,1000))</f>
        <v/>
      </c>
      <c r="O458" s="15" t="str">
        <f>IF(ISBLANK(Tableau1[[#This Row],[Date]]),"",IF(Tableau1[[#This Row],[Régimes récoltés]]&gt;60,(Tableau1[[#This Row],[Régimes récoltés]]-60)*40,0))</f>
        <v/>
      </c>
      <c r="P458" s="15" t="str">
        <f t="shared" si="7"/>
        <v/>
      </c>
      <c r="Q458" s="51" t="str">
        <f>IF(Tableau1[[#This Row],[Matricule]]&gt;1,IF(COUNTIF(Tableau1[DateMatricule],Tableau1[[#This Row],[DateMatricule]])&gt;1,"Doublon",""),"")</f>
        <v/>
      </c>
    </row>
    <row r="459" spans="1:17" x14ac:dyDescent="0.25">
      <c r="A459" s="11" t="str">
        <f>IF(Tableau1[[#This Row],[Date]]="","",VLOOKUP(Tableau1[[#This Row],[Semaine]],Listes!$A:$B,2,FALSE))</f>
        <v/>
      </c>
      <c r="B459" s="11" t="str">
        <f>IF(ISBLANK(Tableau1[[#This Row],[Date]]),"",INT((Tableau1[[#This Row],[Date]]-SUM(MOD(DATE(YEAR(Tableau1[[#This Row],[Date]]-MOD(Tableau1[[#This Row],[Date]]-2,7)+3),1,2),{1E+99;7})*{1;-1})+5)/7))</f>
        <v/>
      </c>
      <c r="C459" s="11" t="str">
        <f>IF(ISBLANK(Tableau1[[#This Row],[Matricule]]),"",VLOOKUP(Tableau1[[#This Row],[Matricule]],#REF!,2,FALSE))</f>
        <v/>
      </c>
      <c r="D459" s="11" t="str">
        <f>IF(ISBLANK(Tableau1[[#This Row],[Matricule]]),"",VLOOKUP(Tableau1[[#This Row],[Matricule]],#REF!,3,FALSE))</f>
        <v/>
      </c>
      <c r="E459" s="11" t="str">
        <f>CONCATENATE(Tableau1[[#This Row],[Matricule]],Tableau1[[#This Row],[Date]])</f>
        <v/>
      </c>
      <c r="F459" s="3"/>
      <c r="J459" s="8"/>
      <c r="K459" s="35">
        <f>IF(Tableau1[[#This Row],[Régimes récoltés]]&gt;0,1,0)</f>
        <v>0</v>
      </c>
      <c r="L459" s="15">
        <f>IF(Tableau1[[#This Row],[Régimes récoltés]]&gt;=60,1,0)</f>
        <v>0</v>
      </c>
      <c r="M459" s="15">
        <f>IF(Tableau1[[#This Row],[Régimes récoltés]]&gt;60,Tableau1[[#This Row],[Régimes récoltés]]-60,0)</f>
        <v>0</v>
      </c>
      <c r="N459" s="15" t="str">
        <f>IF(ISBLANK(Tableau1[[#This Row],[Date]]),"",+IF(Tableau1[[#This Row],[Régimes récoltés]]&lt;60,0,1000))</f>
        <v/>
      </c>
      <c r="O459" s="15" t="str">
        <f>IF(ISBLANK(Tableau1[[#This Row],[Date]]),"",IF(Tableau1[[#This Row],[Régimes récoltés]]&gt;60,(Tableau1[[#This Row],[Régimes récoltés]]-60)*40,0))</f>
        <v/>
      </c>
      <c r="P459" s="15" t="str">
        <f t="shared" si="7"/>
        <v/>
      </c>
      <c r="Q459" s="51" t="str">
        <f>IF(Tableau1[[#This Row],[Matricule]]&gt;1,IF(COUNTIF(Tableau1[DateMatricule],Tableau1[[#This Row],[DateMatricule]])&gt;1,"Doublon",""),"")</f>
        <v/>
      </c>
    </row>
    <row r="460" spans="1:17" x14ac:dyDescent="0.25">
      <c r="A460" s="11" t="str">
        <f>IF(Tableau1[[#This Row],[Date]]="","",VLOOKUP(Tableau1[[#This Row],[Semaine]],Listes!$A:$B,2,FALSE))</f>
        <v/>
      </c>
      <c r="B460" s="11" t="str">
        <f>IF(ISBLANK(Tableau1[[#This Row],[Date]]),"",INT((Tableau1[[#This Row],[Date]]-SUM(MOD(DATE(YEAR(Tableau1[[#This Row],[Date]]-MOD(Tableau1[[#This Row],[Date]]-2,7)+3),1,2),{1E+99;7})*{1;-1})+5)/7))</f>
        <v/>
      </c>
      <c r="C460" s="11" t="str">
        <f>IF(ISBLANK(Tableau1[[#This Row],[Matricule]]),"",VLOOKUP(Tableau1[[#This Row],[Matricule]],#REF!,2,FALSE))</f>
        <v/>
      </c>
      <c r="D460" s="11" t="str">
        <f>IF(ISBLANK(Tableau1[[#This Row],[Matricule]]),"",VLOOKUP(Tableau1[[#This Row],[Matricule]],#REF!,3,FALSE))</f>
        <v/>
      </c>
      <c r="E460" s="11" t="str">
        <f>CONCATENATE(Tableau1[[#This Row],[Matricule]],Tableau1[[#This Row],[Date]])</f>
        <v/>
      </c>
      <c r="F460" s="3"/>
      <c r="J460" s="8"/>
      <c r="K460" s="35">
        <f>IF(Tableau1[[#This Row],[Régimes récoltés]]&gt;0,1,0)</f>
        <v>0</v>
      </c>
      <c r="L460" s="15">
        <f>IF(Tableau1[[#This Row],[Régimes récoltés]]&gt;=60,1,0)</f>
        <v>0</v>
      </c>
      <c r="M460" s="15">
        <f>IF(Tableau1[[#This Row],[Régimes récoltés]]&gt;60,Tableau1[[#This Row],[Régimes récoltés]]-60,0)</f>
        <v>0</v>
      </c>
      <c r="N460" s="15" t="str">
        <f>IF(ISBLANK(Tableau1[[#This Row],[Date]]),"",+IF(Tableau1[[#This Row],[Régimes récoltés]]&lt;60,0,1000))</f>
        <v/>
      </c>
      <c r="O460" s="15" t="str">
        <f>IF(ISBLANK(Tableau1[[#This Row],[Date]]),"",IF(Tableau1[[#This Row],[Régimes récoltés]]&gt;60,(Tableau1[[#This Row],[Régimes récoltés]]-60)*40,0))</f>
        <v/>
      </c>
      <c r="P460" s="15" t="str">
        <f t="shared" si="7"/>
        <v/>
      </c>
      <c r="Q460" s="51" t="str">
        <f>IF(Tableau1[[#This Row],[Matricule]]&gt;1,IF(COUNTIF(Tableau1[DateMatricule],Tableau1[[#This Row],[DateMatricule]])&gt;1,"Doublon",""),"")</f>
        <v/>
      </c>
    </row>
    <row r="461" spans="1:17" x14ac:dyDescent="0.25">
      <c r="A461" s="11" t="str">
        <f>IF(Tableau1[[#This Row],[Date]]="","",VLOOKUP(Tableau1[[#This Row],[Semaine]],Listes!$A:$B,2,FALSE))</f>
        <v/>
      </c>
      <c r="B461" s="11" t="str">
        <f>IF(ISBLANK(Tableau1[[#This Row],[Date]]),"",INT((Tableau1[[#This Row],[Date]]-SUM(MOD(DATE(YEAR(Tableau1[[#This Row],[Date]]-MOD(Tableau1[[#This Row],[Date]]-2,7)+3),1,2),{1E+99;7})*{1;-1})+5)/7))</f>
        <v/>
      </c>
      <c r="C461" s="11" t="str">
        <f>IF(ISBLANK(Tableau1[[#This Row],[Matricule]]),"",VLOOKUP(Tableau1[[#This Row],[Matricule]],#REF!,2,FALSE))</f>
        <v/>
      </c>
      <c r="D461" s="11" t="str">
        <f>IF(ISBLANK(Tableau1[[#This Row],[Matricule]]),"",VLOOKUP(Tableau1[[#This Row],[Matricule]],#REF!,3,FALSE))</f>
        <v/>
      </c>
      <c r="E461" s="11" t="str">
        <f>CONCATENATE(Tableau1[[#This Row],[Matricule]],Tableau1[[#This Row],[Date]])</f>
        <v/>
      </c>
      <c r="F461" s="3"/>
      <c r="J461" s="8"/>
      <c r="K461" s="35">
        <f>IF(Tableau1[[#This Row],[Régimes récoltés]]&gt;0,1,0)</f>
        <v>0</v>
      </c>
      <c r="L461" s="15">
        <f>IF(Tableau1[[#This Row],[Régimes récoltés]]&gt;=60,1,0)</f>
        <v>0</v>
      </c>
      <c r="M461" s="15">
        <f>IF(Tableau1[[#This Row],[Régimes récoltés]]&gt;60,Tableau1[[#This Row],[Régimes récoltés]]-60,0)</f>
        <v>0</v>
      </c>
      <c r="N461" s="15" t="str">
        <f>IF(ISBLANK(Tableau1[[#This Row],[Date]]),"",+IF(Tableau1[[#This Row],[Régimes récoltés]]&lt;60,0,1000))</f>
        <v/>
      </c>
      <c r="O461" s="15" t="str">
        <f>IF(ISBLANK(Tableau1[[#This Row],[Date]]),"",IF(Tableau1[[#This Row],[Régimes récoltés]]&gt;60,(Tableau1[[#This Row],[Régimes récoltés]]-60)*40,0))</f>
        <v/>
      </c>
      <c r="P461" s="15" t="str">
        <f t="shared" si="7"/>
        <v/>
      </c>
      <c r="Q461" s="51" t="str">
        <f>IF(Tableau1[[#This Row],[Matricule]]&gt;1,IF(COUNTIF(Tableau1[DateMatricule],Tableau1[[#This Row],[DateMatricule]])&gt;1,"Doublon",""),"")</f>
        <v/>
      </c>
    </row>
    <row r="462" spans="1:17" x14ac:dyDescent="0.25">
      <c r="A462" s="11" t="str">
        <f>IF(Tableau1[[#This Row],[Date]]="","",VLOOKUP(Tableau1[[#This Row],[Semaine]],Listes!$A:$B,2,FALSE))</f>
        <v/>
      </c>
      <c r="B462" s="11" t="str">
        <f>IF(ISBLANK(Tableau1[[#This Row],[Date]]),"",INT((Tableau1[[#This Row],[Date]]-SUM(MOD(DATE(YEAR(Tableau1[[#This Row],[Date]]-MOD(Tableau1[[#This Row],[Date]]-2,7)+3),1,2),{1E+99;7})*{1;-1})+5)/7))</f>
        <v/>
      </c>
      <c r="C462" s="11" t="str">
        <f>IF(ISBLANK(Tableau1[[#This Row],[Matricule]]),"",VLOOKUP(Tableau1[[#This Row],[Matricule]],#REF!,2,FALSE))</f>
        <v/>
      </c>
      <c r="D462" s="11" t="str">
        <f>IF(ISBLANK(Tableau1[[#This Row],[Matricule]]),"",VLOOKUP(Tableau1[[#This Row],[Matricule]],#REF!,3,FALSE))</f>
        <v/>
      </c>
      <c r="E462" s="11" t="str">
        <f>CONCATENATE(Tableau1[[#This Row],[Matricule]],Tableau1[[#This Row],[Date]])</f>
        <v/>
      </c>
      <c r="F462" s="3"/>
      <c r="J462" s="8"/>
      <c r="K462" s="35">
        <f>IF(Tableau1[[#This Row],[Régimes récoltés]]&gt;0,1,0)</f>
        <v>0</v>
      </c>
      <c r="L462" s="15">
        <f>IF(Tableau1[[#This Row],[Régimes récoltés]]&gt;=60,1,0)</f>
        <v>0</v>
      </c>
      <c r="M462" s="15">
        <f>IF(Tableau1[[#This Row],[Régimes récoltés]]&gt;60,Tableau1[[#This Row],[Régimes récoltés]]-60,0)</f>
        <v>0</v>
      </c>
      <c r="N462" s="15" t="str">
        <f>IF(ISBLANK(Tableau1[[#This Row],[Date]]),"",+IF(Tableau1[[#This Row],[Régimes récoltés]]&lt;60,0,1000))</f>
        <v/>
      </c>
      <c r="O462" s="15" t="str">
        <f>IF(ISBLANK(Tableau1[[#This Row],[Date]]),"",IF(Tableau1[[#This Row],[Régimes récoltés]]&gt;60,(Tableau1[[#This Row],[Régimes récoltés]]-60)*40,0))</f>
        <v/>
      </c>
      <c r="P462" s="15" t="str">
        <f t="shared" si="7"/>
        <v/>
      </c>
      <c r="Q462" s="51" t="str">
        <f>IF(Tableau1[[#This Row],[Matricule]]&gt;1,IF(COUNTIF(Tableau1[DateMatricule],Tableau1[[#This Row],[DateMatricule]])&gt;1,"Doublon",""),"")</f>
        <v/>
      </c>
    </row>
    <row r="463" spans="1:17" x14ac:dyDescent="0.25">
      <c r="A463" s="11" t="str">
        <f>IF(Tableau1[[#This Row],[Date]]="","",VLOOKUP(Tableau1[[#This Row],[Semaine]],Listes!$A:$B,2,FALSE))</f>
        <v/>
      </c>
      <c r="B463" s="11" t="str">
        <f>IF(ISBLANK(Tableau1[[#This Row],[Date]]),"",INT((Tableau1[[#This Row],[Date]]-SUM(MOD(DATE(YEAR(Tableau1[[#This Row],[Date]]-MOD(Tableau1[[#This Row],[Date]]-2,7)+3),1,2),{1E+99;7})*{1;-1})+5)/7))</f>
        <v/>
      </c>
      <c r="C463" s="11" t="str">
        <f>IF(ISBLANK(Tableau1[[#This Row],[Matricule]]),"",VLOOKUP(Tableau1[[#This Row],[Matricule]],#REF!,2,FALSE))</f>
        <v/>
      </c>
      <c r="D463" s="11" t="str">
        <f>IF(ISBLANK(Tableau1[[#This Row],[Matricule]]),"",VLOOKUP(Tableau1[[#This Row],[Matricule]],#REF!,3,FALSE))</f>
        <v/>
      </c>
      <c r="E463" s="11" t="str">
        <f>CONCATENATE(Tableau1[[#This Row],[Matricule]],Tableau1[[#This Row],[Date]])</f>
        <v/>
      </c>
      <c r="F463" s="3"/>
      <c r="J463" s="8"/>
      <c r="K463" s="35">
        <f>IF(Tableau1[[#This Row],[Régimes récoltés]]&gt;0,1,0)</f>
        <v>0</v>
      </c>
      <c r="L463" s="15">
        <f>IF(Tableau1[[#This Row],[Régimes récoltés]]&gt;=60,1,0)</f>
        <v>0</v>
      </c>
      <c r="M463" s="15">
        <f>IF(Tableau1[[#This Row],[Régimes récoltés]]&gt;60,Tableau1[[#This Row],[Régimes récoltés]]-60,0)</f>
        <v>0</v>
      </c>
      <c r="N463" s="15" t="str">
        <f>IF(ISBLANK(Tableau1[[#This Row],[Date]]),"",+IF(Tableau1[[#This Row],[Régimes récoltés]]&lt;60,0,1000))</f>
        <v/>
      </c>
      <c r="O463" s="15" t="str">
        <f>IF(ISBLANK(Tableau1[[#This Row],[Date]]),"",IF(Tableau1[[#This Row],[Régimes récoltés]]&gt;60,(Tableau1[[#This Row],[Régimes récoltés]]-60)*40,0))</f>
        <v/>
      </c>
      <c r="P463" s="15" t="str">
        <f t="shared" si="7"/>
        <v/>
      </c>
      <c r="Q463" s="51" t="str">
        <f>IF(Tableau1[[#This Row],[Matricule]]&gt;1,IF(COUNTIF(Tableau1[DateMatricule],Tableau1[[#This Row],[DateMatricule]])&gt;1,"Doublon",""),"")</f>
        <v/>
      </c>
    </row>
    <row r="464" spans="1:17" x14ac:dyDescent="0.25">
      <c r="A464" s="11" t="str">
        <f>IF(Tableau1[[#This Row],[Date]]="","",VLOOKUP(Tableau1[[#This Row],[Semaine]],Listes!$A:$B,2,FALSE))</f>
        <v/>
      </c>
      <c r="B464" s="11" t="str">
        <f>IF(ISBLANK(Tableau1[[#This Row],[Date]]),"",INT((Tableau1[[#This Row],[Date]]-SUM(MOD(DATE(YEAR(Tableau1[[#This Row],[Date]]-MOD(Tableau1[[#This Row],[Date]]-2,7)+3),1,2),{1E+99;7})*{1;-1})+5)/7))</f>
        <v/>
      </c>
      <c r="C464" s="11" t="str">
        <f>IF(ISBLANK(Tableau1[[#This Row],[Matricule]]),"",VLOOKUP(Tableau1[[#This Row],[Matricule]],#REF!,2,FALSE))</f>
        <v/>
      </c>
      <c r="D464" s="11" t="str">
        <f>IF(ISBLANK(Tableau1[[#This Row],[Matricule]]),"",VLOOKUP(Tableau1[[#This Row],[Matricule]],#REF!,3,FALSE))</f>
        <v/>
      </c>
      <c r="E464" s="11" t="str">
        <f>CONCATENATE(Tableau1[[#This Row],[Matricule]],Tableau1[[#This Row],[Date]])</f>
        <v/>
      </c>
      <c r="F464" s="3"/>
      <c r="J464" s="8"/>
      <c r="K464" s="35">
        <f>IF(Tableau1[[#This Row],[Régimes récoltés]]&gt;0,1,0)</f>
        <v>0</v>
      </c>
      <c r="L464" s="15">
        <f>IF(Tableau1[[#This Row],[Régimes récoltés]]&gt;=60,1,0)</f>
        <v>0</v>
      </c>
      <c r="M464" s="15">
        <f>IF(Tableau1[[#This Row],[Régimes récoltés]]&gt;60,Tableau1[[#This Row],[Régimes récoltés]]-60,0)</f>
        <v>0</v>
      </c>
      <c r="N464" s="15" t="str">
        <f>IF(ISBLANK(Tableau1[[#This Row],[Date]]),"",+IF(Tableau1[[#This Row],[Régimes récoltés]]&lt;60,0,1000))</f>
        <v/>
      </c>
      <c r="O464" s="15" t="str">
        <f>IF(ISBLANK(Tableau1[[#This Row],[Date]]),"",IF(Tableau1[[#This Row],[Régimes récoltés]]&gt;60,(Tableau1[[#This Row],[Régimes récoltés]]-60)*40,0))</f>
        <v/>
      </c>
      <c r="P464" s="15" t="str">
        <f t="shared" si="7"/>
        <v/>
      </c>
      <c r="Q464" s="51" t="str">
        <f>IF(Tableau1[[#This Row],[Matricule]]&gt;1,IF(COUNTIF(Tableau1[DateMatricule],Tableau1[[#This Row],[DateMatricule]])&gt;1,"Doublon",""),"")</f>
        <v/>
      </c>
    </row>
    <row r="465" spans="1:17" x14ac:dyDescent="0.25">
      <c r="A465" s="11" t="str">
        <f>IF(Tableau1[[#This Row],[Date]]="","",VLOOKUP(Tableau1[[#This Row],[Semaine]],Listes!$A:$B,2,FALSE))</f>
        <v/>
      </c>
      <c r="B465" s="11" t="str">
        <f>IF(ISBLANK(Tableau1[[#This Row],[Date]]),"",INT((Tableau1[[#This Row],[Date]]-SUM(MOD(DATE(YEAR(Tableau1[[#This Row],[Date]]-MOD(Tableau1[[#This Row],[Date]]-2,7)+3),1,2),{1E+99;7})*{1;-1})+5)/7))</f>
        <v/>
      </c>
      <c r="C465" s="11" t="str">
        <f>IF(ISBLANK(Tableau1[[#This Row],[Matricule]]),"",VLOOKUP(Tableau1[[#This Row],[Matricule]],#REF!,2,FALSE))</f>
        <v/>
      </c>
      <c r="D465" s="11" t="str">
        <f>IF(ISBLANK(Tableau1[[#This Row],[Matricule]]),"",VLOOKUP(Tableau1[[#This Row],[Matricule]],#REF!,3,FALSE))</f>
        <v/>
      </c>
      <c r="E465" s="11" t="str">
        <f>CONCATENATE(Tableau1[[#This Row],[Matricule]],Tableau1[[#This Row],[Date]])</f>
        <v/>
      </c>
      <c r="F465" s="3"/>
      <c r="J465" s="8"/>
      <c r="K465" s="35">
        <f>IF(Tableau1[[#This Row],[Régimes récoltés]]&gt;0,1,0)</f>
        <v>0</v>
      </c>
      <c r="L465" s="15">
        <f>IF(Tableau1[[#This Row],[Régimes récoltés]]&gt;=60,1,0)</f>
        <v>0</v>
      </c>
      <c r="M465" s="15">
        <f>IF(Tableau1[[#This Row],[Régimes récoltés]]&gt;60,Tableau1[[#This Row],[Régimes récoltés]]-60,0)</f>
        <v>0</v>
      </c>
      <c r="N465" s="15" t="str">
        <f>IF(ISBLANK(Tableau1[[#This Row],[Date]]),"",+IF(Tableau1[[#This Row],[Régimes récoltés]]&lt;60,0,1000))</f>
        <v/>
      </c>
      <c r="O465" s="15" t="str">
        <f>IF(ISBLANK(Tableau1[[#This Row],[Date]]),"",IF(Tableau1[[#This Row],[Régimes récoltés]]&gt;60,(Tableau1[[#This Row],[Régimes récoltés]]-60)*40,0))</f>
        <v/>
      </c>
      <c r="P465" s="15" t="str">
        <f t="shared" si="7"/>
        <v/>
      </c>
      <c r="Q465" s="51" t="str">
        <f>IF(Tableau1[[#This Row],[Matricule]]&gt;1,IF(COUNTIF(Tableau1[DateMatricule],Tableau1[[#This Row],[DateMatricule]])&gt;1,"Doublon",""),"")</f>
        <v/>
      </c>
    </row>
    <row r="466" spans="1:17" x14ac:dyDescent="0.25">
      <c r="A466" s="11" t="str">
        <f>IF(Tableau1[[#This Row],[Date]]="","",VLOOKUP(Tableau1[[#This Row],[Semaine]],Listes!$A:$B,2,FALSE))</f>
        <v/>
      </c>
      <c r="B466" s="11" t="str">
        <f>IF(ISBLANK(Tableau1[[#This Row],[Date]]),"",INT((Tableau1[[#This Row],[Date]]-SUM(MOD(DATE(YEAR(Tableau1[[#This Row],[Date]]-MOD(Tableau1[[#This Row],[Date]]-2,7)+3),1,2),{1E+99;7})*{1;-1})+5)/7))</f>
        <v/>
      </c>
      <c r="C466" s="11" t="str">
        <f>IF(ISBLANK(Tableau1[[#This Row],[Matricule]]),"",VLOOKUP(Tableau1[[#This Row],[Matricule]],#REF!,2,FALSE))</f>
        <v/>
      </c>
      <c r="D466" s="11" t="str">
        <f>IF(ISBLANK(Tableau1[[#This Row],[Matricule]]),"",VLOOKUP(Tableau1[[#This Row],[Matricule]],#REF!,3,FALSE))</f>
        <v/>
      </c>
      <c r="E466" s="11" t="str">
        <f>CONCATENATE(Tableau1[[#This Row],[Matricule]],Tableau1[[#This Row],[Date]])</f>
        <v/>
      </c>
      <c r="F466" s="3"/>
      <c r="J466" s="8"/>
      <c r="K466" s="35">
        <f>IF(Tableau1[[#This Row],[Régimes récoltés]]&gt;0,1,0)</f>
        <v>0</v>
      </c>
      <c r="L466" s="15">
        <f>IF(Tableau1[[#This Row],[Régimes récoltés]]&gt;=60,1,0)</f>
        <v>0</v>
      </c>
      <c r="M466" s="15">
        <f>IF(Tableau1[[#This Row],[Régimes récoltés]]&gt;60,Tableau1[[#This Row],[Régimes récoltés]]-60,0)</f>
        <v>0</v>
      </c>
      <c r="N466" s="15" t="str">
        <f>IF(ISBLANK(Tableau1[[#This Row],[Date]]),"",+IF(Tableau1[[#This Row],[Régimes récoltés]]&lt;60,0,1000))</f>
        <v/>
      </c>
      <c r="O466" s="15" t="str">
        <f>IF(ISBLANK(Tableau1[[#This Row],[Date]]),"",IF(Tableau1[[#This Row],[Régimes récoltés]]&gt;60,(Tableau1[[#This Row],[Régimes récoltés]]-60)*40,0))</f>
        <v/>
      </c>
      <c r="P466" s="15" t="str">
        <f t="shared" si="7"/>
        <v/>
      </c>
      <c r="Q466" s="51" t="str">
        <f>IF(Tableau1[[#This Row],[Matricule]]&gt;1,IF(COUNTIF(Tableau1[DateMatricule],Tableau1[[#This Row],[DateMatricule]])&gt;1,"Doublon",""),"")</f>
        <v/>
      </c>
    </row>
    <row r="467" spans="1:17" x14ac:dyDescent="0.25">
      <c r="A467" s="11" t="str">
        <f>IF(Tableau1[[#This Row],[Date]]="","",VLOOKUP(Tableau1[[#This Row],[Semaine]],Listes!$A:$B,2,FALSE))</f>
        <v/>
      </c>
      <c r="B467" s="11" t="str">
        <f>IF(ISBLANK(Tableau1[[#This Row],[Date]]),"",INT((Tableau1[[#This Row],[Date]]-SUM(MOD(DATE(YEAR(Tableau1[[#This Row],[Date]]-MOD(Tableau1[[#This Row],[Date]]-2,7)+3),1,2),{1E+99;7})*{1;-1})+5)/7))</f>
        <v/>
      </c>
      <c r="C467" s="11" t="str">
        <f>IF(ISBLANK(Tableau1[[#This Row],[Matricule]]),"",VLOOKUP(Tableau1[[#This Row],[Matricule]],#REF!,2,FALSE))</f>
        <v/>
      </c>
      <c r="D467" s="11" t="str">
        <f>IF(ISBLANK(Tableau1[[#This Row],[Matricule]]),"",VLOOKUP(Tableau1[[#This Row],[Matricule]],#REF!,3,FALSE))</f>
        <v/>
      </c>
      <c r="E467" s="11" t="str">
        <f>CONCATENATE(Tableau1[[#This Row],[Matricule]],Tableau1[[#This Row],[Date]])</f>
        <v/>
      </c>
      <c r="F467" s="3"/>
      <c r="J467" s="8"/>
      <c r="K467" s="35">
        <f>IF(Tableau1[[#This Row],[Régimes récoltés]]&gt;0,1,0)</f>
        <v>0</v>
      </c>
      <c r="L467" s="15">
        <f>IF(Tableau1[[#This Row],[Régimes récoltés]]&gt;=60,1,0)</f>
        <v>0</v>
      </c>
      <c r="M467" s="15">
        <f>IF(Tableau1[[#This Row],[Régimes récoltés]]&gt;60,Tableau1[[#This Row],[Régimes récoltés]]-60,0)</f>
        <v>0</v>
      </c>
      <c r="N467" s="15" t="str">
        <f>IF(ISBLANK(Tableau1[[#This Row],[Date]]),"",+IF(Tableau1[[#This Row],[Régimes récoltés]]&lt;60,0,1000))</f>
        <v/>
      </c>
      <c r="O467" s="15" t="str">
        <f>IF(ISBLANK(Tableau1[[#This Row],[Date]]),"",IF(Tableau1[[#This Row],[Régimes récoltés]]&gt;60,(Tableau1[[#This Row],[Régimes récoltés]]-60)*40,0))</f>
        <v/>
      </c>
      <c r="P467" s="15" t="str">
        <f t="shared" si="7"/>
        <v/>
      </c>
      <c r="Q467" s="51" t="str">
        <f>IF(Tableau1[[#This Row],[Matricule]]&gt;1,IF(COUNTIF(Tableau1[DateMatricule],Tableau1[[#This Row],[DateMatricule]])&gt;1,"Doublon",""),"")</f>
        <v/>
      </c>
    </row>
    <row r="468" spans="1:17" x14ac:dyDescent="0.25">
      <c r="A468" s="11" t="str">
        <f>IF(Tableau1[[#This Row],[Date]]="","",VLOOKUP(Tableau1[[#This Row],[Semaine]],Listes!$A:$B,2,FALSE))</f>
        <v/>
      </c>
      <c r="B468" s="11" t="str">
        <f>IF(ISBLANK(Tableau1[[#This Row],[Date]]),"",INT((Tableau1[[#This Row],[Date]]-SUM(MOD(DATE(YEAR(Tableau1[[#This Row],[Date]]-MOD(Tableau1[[#This Row],[Date]]-2,7)+3),1,2),{1E+99;7})*{1;-1})+5)/7))</f>
        <v/>
      </c>
      <c r="C468" s="11" t="str">
        <f>IF(ISBLANK(Tableau1[[#This Row],[Matricule]]),"",VLOOKUP(Tableau1[[#This Row],[Matricule]],#REF!,2,FALSE))</f>
        <v/>
      </c>
      <c r="D468" s="11" t="str">
        <f>IF(ISBLANK(Tableau1[[#This Row],[Matricule]]),"",VLOOKUP(Tableau1[[#This Row],[Matricule]],#REF!,3,FALSE))</f>
        <v/>
      </c>
      <c r="E468" s="11" t="str">
        <f>CONCATENATE(Tableau1[[#This Row],[Matricule]],Tableau1[[#This Row],[Date]])</f>
        <v/>
      </c>
      <c r="F468" s="3"/>
      <c r="J468" s="8"/>
      <c r="K468" s="35">
        <f>IF(Tableau1[[#This Row],[Régimes récoltés]]&gt;0,1,0)</f>
        <v>0</v>
      </c>
      <c r="L468" s="15">
        <f>IF(Tableau1[[#This Row],[Régimes récoltés]]&gt;=60,1,0)</f>
        <v>0</v>
      </c>
      <c r="M468" s="15">
        <f>IF(Tableau1[[#This Row],[Régimes récoltés]]&gt;60,Tableau1[[#This Row],[Régimes récoltés]]-60,0)</f>
        <v>0</v>
      </c>
      <c r="N468" s="15" t="str">
        <f>IF(ISBLANK(Tableau1[[#This Row],[Date]]),"",+IF(Tableau1[[#This Row],[Régimes récoltés]]&lt;60,0,1000))</f>
        <v/>
      </c>
      <c r="O468" s="15" t="str">
        <f>IF(ISBLANK(Tableau1[[#This Row],[Date]]),"",IF(Tableau1[[#This Row],[Régimes récoltés]]&gt;60,(Tableau1[[#This Row],[Régimes récoltés]]-60)*40,0))</f>
        <v/>
      </c>
      <c r="P468" s="15" t="str">
        <f t="shared" si="7"/>
        <v/>
      </c>
      <c r="Q468" s="51" t="str">
        <f>IF(Tableau1[[#This Row],[Matricule]]&gt;1,IF(COUNTIF(Tableau1[DateMatricule],Tableau1[[#This Row],[DateMatricule]])&gt;1,"Doublon",""),"")</f>
        <v/>
      </c>
    </row>
    <row r="469" spans="1:17" x14ac:dyDescent="0.25">
      <c r="A469" s="11" t="str">
        <f>IF(Tableau1[[#This Row],[Date]]="","",VLOOKUP(Tableau1[[#This Row],[Semaine]],Listes!$A:$B,2,FALSE))</f>
        <v/>
      </c>
      <c r="B469" s="11" t="str">
        <f>IF(ISBLANK(Tableau1[[#This Row],[Date]]),"",INT((Tableau1[[#This Row],[Date]]-SUM(MOD(DATE(YEAR(Tableau1[[#This Row],[Date]]-MOD(Tableau1[[#This Row],[Date]]-2,7)+3),1,2),{1E+99;7})*{1;-1})+5)/7))</f>
        <v/>
      </c>
      <c r="C469" s="11" t="str">
        <f>IF(ISBLANK(Tableau1[[#This Row],[Matricule]]),"",VLOOKUP(Tableau1[[#This Row],[Matricule]],#REF!,2,FALSE))</f>
        <v/>
      </c>
      <c r="D469" s="11" t="str">
        <f>IF(ISBLANK(Tableau1[[#This Row],[Matricule]]),"",VLOOKUP(Tableau1[[#This Row],[Matricule]],#REF!,3,FALSE))</f>
        <v/>
      </c>
      <c r="E469" s="11" t="str">
        <f>CONCATENATE(Tableau1[[#This Row],[Matricule]],Tableau1[[#This Row],[Date]])</f>
        <v/>
      </c>
      <c r="F469" s="3"/>
      <c r="J469" s="8"/>
      <c r="K469" s="35">
        <f>IF(Tableau1[[#This Row],[Régimes récoltés]]&gt;0,1,0)</f>
        <v>0</v>
      </c>
      <c r="L469" s="15">
        <f>IF(Tableau1[[#This Row],[Régimes récoltés]]&gt;=60,1,0)</f>
        <v>0</v>
      </c>
      <c r="M469" s="15">
        <f>IF(Tableau1[[#This Row],[Régimes récoltés]]&gt;60,Tableau1[[#This Row],[Régimes récoltés]]-60,0)</f>
        <v>0</v>
      </c>
      <c r="N469" s="15" t="str">
        <f>IF(ISBLANK(Tableau1[[#This Row],[Date]]),"",+IF(Tableau1[[#This Row],[Régimes récoltés]]&lt;60,0,1000))</f>
        <v/>
      </c>
      <c r="O469" s="15" t="str">
        <f>IF(ISBLANK(Tableau1[[#This Row],[Date]]),"",IF(Tableau1[[#This Row],[Régimes récoltés]]&gt;60,(Tableau1[[#This Row],[Régimes récoltés]]-60)*40,0))</f>
        <v/>
      </c>
      <c r="P469" s="15" t="str">
        <f t="shared" si="7"/>
        <v/>
      </c>
      <c r="Q469" s="51" t="str">
        <f>IF(Tableau1[[#This Row],[Matricule]]&gt;1,IF(COUNTIF(Tableau1[DateMatricule],Tableau1[[#This Row],[DateMatricule]])&gt;1,"Doublon",""),"")</f>
        <v/>
      </c>
    </row>
    <row r="470" spans="1:17" x14ac:dyDescent="0.25">
      <c r="A470" s="11" t="str">
        <f>IF(Tableau1[[#This Row],[Date]]="","",VLOOKUP(Tableau1[[#This Row],[Semaine]],Listes!$A:$B,2,FALSE))</f>
        <v/>
      </c>
      <c r="B470" s="11" t="str">
        <f>IF(ISBLANK(Tableau1[[#This Row],[Date]]),"",INT((Tableau1[[#This Row],[Date]]-SUM(MOD(DATE(YEAR(Tableau1[[#This Row],[Date]]-MOD(Tableau1[[#This Row],[Date]]-2,7)+3),1,2),{1E+99;7})*{1;-1})+5)/7))</f>
        <v/>
      </c>
      <c r="C470" s="11" t="str">
        <f>IF(ISBLANK(Tableau1[[#This Row],[Matricule]]),"",VLOOKUP(Tableau1[[#This Row],[Matricule]],#REF!,2,FALSE))</f>
        <v/>
      </c>
      <c r="D470" s="11" t="str">
        <f>IF(ISBLANK(Tableau1[[#This Row],[Matricule]]),"",VLOOKUP(Tableau1[[#This Row],[Matricule]],#REF!,3,FALSE))</f>
        <v/>
      </c>
      <c r="E470" s="11" t="str">
        <f>CONCATENATE(Tableau1[[#This Row],[Matricule]],Tableau1[[#This Row],[Date]])</f>
        <v/>
      </c>
      <c r="F470" s="3"/>
      <c r="J470" s="8"/>
      <c r="K470" s="35">
        <f>IF(Tableau1[[#This Row],[Régimes récoltés]]&gt;0,1,0)</f>
        <v>0</v>
      </c>
      <c r="L470" s="15">
        <f>IF(Tableau1[[#This Row],[Régimes récoltés]]&gt;=60,1,0)</f>
        <v>0</v>
      </c>
      <c r="M470" s="15">
        <f>IF(Tableau1[[#This Row],[Régimes récoltés]]&gt;60,Tableau1[[#This Row],[Régimes récoltés]]-60,0)</f>
        <v>0</v>
      </c>
      <c r="N470" s="15" t="str">
        <f>IF(ISBLANK(Tableau1[[#This Row],[Date]]),"",+IF(Tableau1[[#This Row],[Régimes récoltés]]&lt;60,0,1000))</f>
        <v/>
      </c>
      <c r="O470" s="15" t="str">
        <f>IF(ISBLANK(Tableau1[[#This Row],[Date]]),"",IF(Tableau1[[#This Row],[Régimes récoltés]]&gt;60,(Tableau1[[#This Row],[Régimes récoltés]]-60)*40,0))</f>
        <v/>
      </c>
      <c r="P470" s="15" t="str">
        <f t="shared" si="7"/>
        <v/>
      </c>
      <c r="Q470" s="51" t="str">
        <f>IF(Tableau1[[#This Row],[Matricule]]&gt;1,IF(COUNTIF(Tableau1[DateMatricule],Tableau1[[#This Row],[DateMatricule]])&gt;1,"Doublon",""),"")</f>
        <v/>
      </c>
    </row>
    <row r="471" spans="1:17" x14ac:dyDescent="0.25">
      <c r="A471" s="11" t="str">
        <f>IF(Tableau1[[#This Row],[Date]]="","",VLOOKUP(Tableau1[[#This Row],[Semaine]],Listes!$A:$B,2,FALSE))</f>
        <v/>
      </c>
      <c r="B471" s="11" t="str">
        <f>IF(ISBLANK(Tableau1[[#This Row],[Date]]),"",INT((Tableau1[[#This Row],[Date]]-SUM(MOD(DATE(YEAR(Tableau1[[#This Row],[Date]]-MOD(Tableau1[[#This Row],[Date]]-2,7)+3),1,2),{1E+99;7})*{1;-1})+5)/7))</f>
        <v/>
      </c>
      <c r="C471" s="11" t="str">
        <f>IF(ISBLANK(Tableau1[[#This Row],[Matricule]]),"",VLOOKUP(Tableau1[[#This Row],[Matricule]],#REF!,2,FALSE))</f>
        <v/>
      </c>
      <c r="D471" s="11" t="str">
        <f>IF(ISBLANK(Tableau1[[#This Row],[Matricule]]),"",VLOOKUP(Tableau1[[#This Row],[Matricule]],#REF!,3,FALSE))</f>
        <v/>
      </c>
      <c r="E471" s="11" t="str">
        <f>CONCATENATE(Tableau1[[#This Row],[Matricule]],Tableau1[[#This Row],[Date]])</f>
        <v/>
      </c>
      <c r="F471" s="3"/>
      <c r="J471" s="8"/>
      <c r="K471" s="35">
        <f>IF(Tableau1[[#This Row],[Régimes récoltés]]&gt;0,1,0)</f>
        <v>0</v>
      </c>
      <c r="L471" s="15">
        <f>IF(Tableau1[[#This Row],[Régimes récoltés]]&gt;=60,1,0)</f>
        <v>0</v>
      </c>
      <c r="M471" s="15">
        <f>IF(Tableau1[[#This Row],[Régimes récoltés]]&gt;60,Tableau1[[#This Row],[Régimes récoltés]]-60,0)</f>
        <v>0</v>
      </c>
      <c r="N471" s="15" t="str">
        <f>IF(ISBLANK(Tableau1[[#This Row],[Date]]),"",+IF(Tableau1[[#This Row],[Régimes récoltés]]&lt;60,0,1000))</f>
        <v/>
      </c>
      <c r="O471" s="15" t="str">
        <f>IF(ISBLANK(Tableau1[[#This Row],[Date]]),"",IF(Tableau1[[#This Row],[Régimes récoltés]]&gt;60,(Tableau1[[#This Row],[Régimes récoltés]]-60)*40,0))</f>
        <v/>
      </c>
      <c r="P471" s="15" t="str">
        <f t="shared" si="7"/>
        <v/>
      </c>
      <c r="Q471" s="51" t="str">
        <f>IF(Tableau1[[#This Row],[Matricule]]&gt;1,IF(COUNTIF(Tableau1[DateMatricule],Tableau1[[#This Row],[DateMatricule]])&gt;1,"Doublon",""),"")</f>
        <v/>
      </c>
    </row>
    <row r="472" spans="1:17" x14ac:dyDescent="0.25">
      <c r="A472" s="11" t="str">
        <f>IF(Tableau1[[#This Row],[Date]]="","",VLOOKUP(Tableau1[[#This Row],[Semaine]],Listes!$A:$B,2,FALSE))</f>
        <v/>
      </c>
      <c r="B472" s="11" t="str">
        <f>IF(ISBLANK(Tableau1[[#This Row],[Date]]),"",INT((Tableau1[[#This Row],[Date]]-SUM(MOD(DATE(YEAR(Tableau1[[#This Row],[Date]]-MOD(Tableau1[[#This Row],[Date]]-2,7)+3),1,2),{1E+99;7})*{1;-1})+5)/7))</f>
        <v/>
      </c>
      <c r="C472" s="11" t="str">
        <f>IF(ISBLANK(Tableau1[[#This Row],[Matricule]]),"",VLOOKUP(Tableau1[[#This Row],[Matricule]],#REF!,2,FALSE))</f>
        <v/>
      </c>
      <c r="D472" s="11" t="str">
        <f>IF(ISBLANK(Tableau1[[#This Row],[Matricule]]),"",VLOOKUP(Tableau1[[#This Row],[Matricule]],#REF!,3,FALSE))</f>
        <v/>
      </c>
      <c r="E472" s="11" t="str">
        <f>CONCATENATE(Tableau1[[#This Row],[Matricule]],Tableau1[[#This Row],[Date]])</f>
        <v/>
      </c>
      <c r="F472" s="3"/>
      <c r="J472" s="8"/>
      <c r="K472" s="35">
        <f>IF(Tableau1[[#This Row],[Régimes récoltés]]&gt;0,1,0)</f>
        <v>0</v>
      </c>
      <c r="L472" s="15">
        <f>IF(Tableau1[[#This Row],[Régimes récoltés]]&gt;=60,1,0)</f>
        <v>0</v>
      </c>
      <c r="M472" s="15">
        <f>IF(Tableau1[[#This Row],[Régimes récoltés]]&gt;60,Tableau1[[#This Row],[Régimes récoltés]]-60,0)</f>
        <v>0</v>
      </c>
      <c r="N472" s="15" t="str">
        <f>IF(ISBLANK(Tableau1[[#This Row],[Date]]),"",+IF(Tableau1[[#This Row],[Régimes récoltés]]&lt;60,0,1000))</f>
        <v/>
      </c>
      <c r="O472" s="15" t="str">
        <f>IF(ISBLANK(Tableau1[[#This Row],[Date]]),"",IF(Tableau1[[#This Row],[Régimes récoltés]]&gt;60,(Tableau1[[#This Row],[Régimes récoltés]]-60)*40,0))</f>
        <v/>
      </c>
      <c r="P472" s="15" t="str">
        <f t="shared" si="7"/>
        <v/>
      </c>
      <c r="Q472" s="51" t="str">
        <f>IF(Tableau1[[#This Row],[Matricule]]&gt;1,IF(COUNTIF(Tableau1[DateMatricule],Tableau1[[#This Row],[DateMatricule]])&gt;1,"Doublon",""),"")</f>
        <v/>
      </c>
    </row>
    <row r="473" spans="1:17" x14ac:dyDescent="0.25">
      <c r="A473" s="11" t="str">
        <f>IF(Tableau1[[#This Row],[Date]]="","",VLOOKUP(Tableau1[[#This Row],[Semaine]],Listes!$A:$B,2,FALSE))</f>
        <v/>
      </c>
      <c r="B473" s="11" t="str">
        <f>IF(ISBLANK(Tableau1[[#This Row],[Date]]),"",INT((Tableau1[[#This Row],[Date]]-SUM(MOD(DATE(YEAR(Tableau1[[#This Row],[Date]]-MOD(Tableau1[[#This Row],[Date]]-2,7)+3),1,2),{1E+99;7})*{1;-1})+5)/7))</f>
        <v/>
      </c>
      <c r="C473" s="11" t="str">
        <f>IF(ISBLANK(Tableau1[[#This Row],[Matricule]]),"",VLOOKUP(Tableau1[[#This Row],[Matricule]],#REF!,2,FALSE))</f>
        <v/>
      </c>
      <c r="D473" s="11" t="str">
        <f>IF(ISBLANK(Tableau1[[#This Row],[Matricule]]),"",VLOOKUP(Tableau1[[#This Row],[Matricule]],#REF!,3,FALSE))</f>
        <v/>
      </c>
      <c r="E473" s="11" t="str">
        <f>CONCATENATE(Tableau1[[#This Row],[Matricule]],Tableau1[[#This Row],[Date]])</f>
        <v/>
      </c>
      <c r="F473" s="3"/>
      <c r="J473" s="8"/>
      <c r="K473" s="35">
        <f>IF(Tableau1[[#This Row],[Régimes récoltés]]&gt;0,1,0)</f>
        <v>0</v>
      </c>
      <c r="L473" s="15">
        <f>IF(Tableau1[[#This Row],[Régimes récoltés]]&gt;=60,1,0)</f>
        <v>0</v>
      </c>
      <c r="M473" s="15">
        <f>IF(Tableau1[[#This Row],[Régimes récoltés]]&gt;60,Tableau1[[#This Row],[Régimes récoltés]]-60,0)</f>
        <v>0</v>
      </c>
      <c r="N473" s="15" t="str">
        <f>IF(ISBLANK(Tableau1[[#This Row],[Date]]),"",+IF(Tableau1[[#This Row],[Régimes récoltés]]&lt;60,0,1000))</f>
        <v/>
      </c>
      <c r="O473" s="15" t="str">
        <f>IF(ISBLANK(Tableau1[[#This Row],[Date]]),"",IF(Tableau1[[#This Row],[Régimes récoltés]]&gt;60,(Tableau1[[#This Row],[Régimes récoltés]]-60)*40,0))</f>
        <v/>
      </c>
      <c r="P473" s="15" t="str">
        <f t="shared" si="7"/>
        <v/>
      </c>
      <c r="Q473" s="51" t="str">
        <f>IF(Tableau1[[#This Row],[Matricule]]&gt;1,IF(COUNTIF(Tableau1[DateMatricule],Tableau1[[#This Row],[DateMatricule]])&gt;1,"Doublon",""),"")</f>
        <v/>
      </c>
    </row>
    <row r="474" spans="1:17" x14ac:dyDescent="0.25">
      <c r="A474" s="11" t="str">
        <f>IF(Tableau1[[#This Row],[Date]]="","",VLOOKUP(Tableau1[[#This Row],[Semaine]],Listes!$A:$B,2,FALSE))</f>
        <v/>
      </c>
      <c r="B474" s="11" t="str">
        <f>IF(ISBLANK(Tableau1[[#This Row],[Date]]),"",INT((Tableau1[[#This Row],[Date]]-SUM(MOD(DATE(YEAR(Tableau1[[#This Row],[Date]]-MOD(Tableau1[[#This Row],[Date]]-2,7)+3),1,2),{1E+99;7})*{1;-1})+5)/7))</f>
        <v/>
      </c>
      <c r="C474" s="11" t="str">
        <f>IF(ISBLANK(Tableau1[[#This Row],[Matricule]]),"",VLOOKUP(Tableau1[[#This Row],[Matricule]],#REF!,2,FALSE))</f>
        <v/>
      </c>
      <c r="D474" s="11" t="str">
        <f>IF(ISBLANK(Tableau1[[#This Row],[Matricule]]),"",VLOOKUP(Tableau1[[#This Row],[Matricule]],#REF!,3,FALSE))</f>
        <v/>
      </c>
      <c r="E474" s="11" t="str">
        <f>CONCATENATE(Tableau1[[#This Row],[Matricule]],Tableau1[[#This Row],[Date]])</f>
        <v/>
      </c>
      <c r="F474" s="3"/>
      <c r="J474" s="8"/>
      <c r="K474" s="35">
        <f>IF(Tableau1[[#This Row],[Régimes récoltés]]&gt;0,1,0)</f>
        <v>0</v>
      </c>
      <c r="L474" s="15">
        <f>IF(Tableau1[[#This Row],[Régimes récoltés]]&gt;=60,1,0)</f>
        <v>0</v>
      </c>
      <c r="M474" s="15">
        <f>IF(Tableau1[[#This Row],[Régimes récoltés]]&gt;60,Tableau1[[#This Row],[Régimes récoltés]]-60,0)</f>
        <v>0</v>
      </c>
      <c r="N474" s="15" t="str">
        <f>IF(ISBLANK(Tableau1[[#This Row],[Date]]),"",+IF(Tableau1[[#This Row],[Régimes récoltés]]&lt;60,0,1000))</f>
        <v/>
      </c>
      <c r="O474" s="15" t="str">
        <f>IF(ISBLANK(Tableau1[[#This Row],[Date]]),"",IF(Tableau1[[#This Row],[Régimes récoltés]]&gt;60,(Tableau1[[#This Row],[Régimes récoltés]]-60)*40,0))</f>
        <v/>
      </c>
      <c r="P474" s="15" t="str">
        <f t="shared" si="7"/>
        <v/>
      </c>
      <c r="Q474" s="51" t="str">
        <f>IF(Tableau1[[#This Row],[Matricule]]&gt;1,IF(COUNTIF(Tableau1[DateMatricule],Tableau1[[#This Row],[DateMatricule]])&gt;1,"Doublon",""),"")</f>
        <v/>
      </c>
    </row>
    <row r="475" spans="1:17" x14ac:dyDescent="0.25">
      <c r="A475" s="11" t="str">
        <f>IF(Tableau1[[#This Row],[Date]]="","",VLOOKUP(Tableau1[[#This Row],[Semaine]],Listes!$A:$B,2,FALSE))</f>
        <v/>
      </c>
      <c r="B475" s="11" t="str">
        <f>IF(ISBLANK(Tableau1[[#This Row],[Date]]),"",INT((Tableau1[[#This Row],[Date]]-SUM(MOD(DATE(YEAR(Tableau1[[#This Row],[Date]]-MOD(Tableau1[[#This Row],[Date]]-2,7)+3),1,2),{1E+99;7})*{1;-1})+5)/7))</f>
        <v/>
      </c>
      <c r="C475" s="11" t="str">
        <f>IF(ISBLANK(Tableau1[[#This Row],[Matricule]]),"",VLOOKUP(Tableau1[[#This Row],[Matricule]],#REF!,2,FALSE))</f>
        <v/>
      </c>
      <c r="D475" s="11" t="str">
        <f>IF(ISBLANK(Tableau1[[#This Row],[Matricule]]),"",VLOOKUP(Tableau1[[#This Row],[Matricule]],#REF!,3,FALSE))</f>
        <v/>
      </c>
      <c r="E475" s="11" t="str">
        <f>CONCATENATE(Tableau1[[#This Row],[Matricule]],Tableau1[[#This Row],[Date]])</f>
        <v/>
      </c>
      <c r="F475" s="3"/>
      <c r="J475" s="8"/>
      <c r="K475" s="35">
        <f>IF(Tableau1[[#This Row],[Régimes récoltés]]&gt;0,1,0)</f>
        <v>0</v>
      </c>
      <c r="L475" s="15">
        <f>IF(Tableau1[[#This Row],[Régimes récoltés]]&gt;=60,1,0)</f>
        <v>0</v>
      </c>
      <c r="M475" s="15">
        <f>IF(Tableau1[[#This Row],[Régimes récoltés]]&gt;60,Tableau1[[#This Row],[Régimes récoltés]]-60,0)</f>
        <v>0</v>
      </c>
      <c r="N475" s="15" t="str">
        <f>IF(ISBLANK(Tableau1[[#This Row],[Date]]),"",+IF(Tableau1[[#This Row],[Régimes récoltés]]&lt;60,0,1000))</f>
        <v/>
      </c>
      <c r="O475" s="15" t="str">
        <f>IF(ISBLANK(Tableau1[[#This Row],[Date]]),"",IF(Tableau1[[#This Row],[Régimes récoltés]]&gt;60,(Tableau1[[#This Row],[Régimes récoltés]]-60)*40,0))</f>
        <v/>
      </c>
      <c r="P475" s="15" t="str">
        <f t="shared" si="7"/>
        <v/>
      </c>
      <c r="Q475" s="51" t="str">
        <f>IF(Tableau1[[#This Row],[Matricule]]&gt;1,IF(COUNTIF(Tableau1[DateMatricule],Tableau1[[#This Row],[DateMatricule]])&gt;1,"Doublon",""),"")</f>
        <v/>
      </c>
    </row>
    <row r="476" spans="1:17" x14ac:dyDescent="0.25">
      <c r="A476" s="11" t="str">
        <f>IF(Tableau1[[#This Row],[Date]]="","",VLOOKUP(Tableau1[[#This Row],[Semaine]],Listes!$A:$B,2,FALSE))</f>
        <v/>
      </c>
      <c r="B476" s="11" t="str">
        <f>IF(ISBLANK(Tableau1[[#This Row],[Date]]),"",INT((Tableau1[[#This Row],[Date]]-SUM(MOD(DATE(YEAR(Tableau1[[#This Row],[Date]]-MOD(Tableau1[[#This Row],[Date]]-2,7)+3),1,2),{1E+99;7})*{1;-1})+5)/7))</f>
        <v/>
      </c>
      <c r="C476" s="11" t="str">
        <f>IF(ISBLANK(Tableau1[[#This Row],[Matricule]]),"",VLOOKUP(Tableau1[[#This Row],[Matricule]],#REF!,2,FALSE))</f>
        <v/>
      </c>
      <c r="D476" s="11" t="str">
        <f>IF(ISBLANK(Tableau1[[#This Row],[Matricule]]),"",VLOOKUP(Tableau1[[#This Row],[Matricule]],#REF!,3,FALSE))</f>
        <v/>
      </c>
      <c r="E476" s="11" t="str">
        <f>CONCATENATE(Tableau1[[#This Row],[Matricule]],Tableau1[[#This Row],[Date]])</f>
        <v/>
      </c>
      <c r="F476" s="3"/>
      <c r="J476" s="8"/>
      <c r="K476" s="35">
        <f>IF(Tableau1[[#This Row],[Régimes récoltés]]&gt;0,1,0)</f>
        <v>0</v>
      </c>
      <c r="L476" s="15">
        <f>IF(Tableau1[[#This Row],[Régimes récoltés]]&gt;=60,1,0)</f>
        <v>0</v>
      </c>
      <c r="M476" s="15">
        <f>IF(Tableau1[[#This Row],[Régimes récoltés]]&gt;60,Tableau1[[#This Row],[Régimes récoltés]]-60,0)</f>
        <v>0</v>
      </c>
      <c r="N476" s="15" t="str">
        <f>IF(ISBLANK(Tableau1[[#This Row],[Date]]),"",+IF(Tableau1[[#This Row],[Régimes récoltés]]&lt;60,0,1000))</f>
        <v/>
      </c>
      <c r="O476" s="15" t="str">
        <f>IF(ISBLANK(Tableau1[[#This Row],[Date]]),"",IF(Tableau1[[#This Row],[Régimes récoltés]]&gt;60,(Tableau1[[#This Row],[Régimes récoltés]]-60)*40,0))</f>
        <v/>
      </c>
      <c r="P476" s="15" t="str">
        <f t="shared" si="7"/>
        <v/>
      </c>
      <c r="Q476" s="51" t="str">
        <f>IF(Tableau1[[#This Row],[Matricule]]&gt;1,IF(COUNTIF(Tableau1[DateMatricule],Tableau1[[#This Row],[DateMatricule]])&gt;1,"Doublon",""),"")</f>
        <v/>
      </c>
    </row>
    <row r="477" spans="1:17" x14ac:dyDescent="0.25">
      <c r="A477" s="11" t="str">
        <f>IF(Tableau1[[#This Row],[Date]]="","",VLOOKUP(Tableau1[[#This Row],[Semaine]],Listes!$A:$B,2,FALSE))</f>
        <v/>
      </c>
      <c r="B477" s="11" t="str">
        <f>IF(ISBLANK(Tableau1[[#This Row],[Date]]),"",INT((Tableau1[[#This Row],[Date]]-SUM(MOD(DATE(YEAR(Tableau1[[#This Row],[Date]]-MOD(Tableau1[[#This Row],[Date]]-2,7)+3),1,2),{1E+99;7})*{1;-1})+5)/7))</f>
        <v/>
      </c>
      <c r="C477" s="11" t="str">
        <f>IF(ISBLANK(Tableau1[[#This Row],[Matricule]]),"",VLOOKUP(Tableau1[[#This Row],[Matricule]],#REF!,2,FALSE))</f>
        <v/>
      </c>
      <c r="D477" s="11" t="str">
        <f>IF(ISBLANK(Tableau1[[#This Row],[Matricule]]),"",VLOOKUP(Tableau1[[#This Row],[Matricule]],#REF!,3,FALSE))</f>
        <v/>
      </c>
      <c r="E477" s="11" t="str">
        <f>CONCATENATE(Tableau1[[#This Row],[Matricule]],Tableau1[[#This Row],[Date]])</f>
        <v/>
      </c>
      <c r="F477" s="3"/>
      <c r="J477" s="8"/>
      <c r="K477" s="35">
        <f>IF(Tableau1[[#This Row],[Régimes récoltés]]&gt;0,1,0)</f>
        <v>0</v>
      </c>
      <c r="L477" s="15">
        <f>IF(Tableau1[[#This Row],[Régimes récoltés]]&gt;=60,1,0)</f>
        <v>0</v>
      </c>
      <c r="M477" s="15">
        <f>IF(Tableau1[[#This Row],[Régimes récoltés]]&gt;60,Tableau1[[#This Row],[Régimes récoltés]]-60,0)</f>
        <v>0</v>
      </c>
      <c r="N477" s="15" t="str">
        <f>IF(ISBLANK(Tableau1[[#This Row],[Date]]),"",+IF(Tableau1[[#This Row],[Régimes récoltés]]&lt;60,0,1000))</f>
        <v/>
      </c>
      <c r="O477" s="15" t="str">
        <f>IF(ISBLANK(Tableau1[[#This Row],[Date]]),"",IF(Tableau1[[#This Row],[Régimes récoltés]]&gt;60,(Tableau1[[#This Row],[Régimes récoltés]]-60)*40,0))</f>
        <v/>
      </c>
      <c r="P477" s="15" t="str">
        <f t="shared" si="7"/>
        <v/>
      </c>
      <c r="Q477" s="51" t="str">
        <f>IF(Tableau1[[#This Row],[Matricule]]&gt;1,IF(COUNTIF(Tableau1[DateMatricule],Tableau1[[#This Row],[DateMatricule]])&gt;1,"Doublon",""),"")</f>
        <v/>
      </c>
    </row>
    <row r="478" spans="1:17" x14ac:dyDescent="0.25">
      <c r="A478" s="11" t="str">
        <f>IF(Tableau1[[#This Row],[Date]]="","",VLOOKUP(Tableau1[[#This Row],[Semaine]],Listes!$A:$B,2,FALSE))</f>
        <v/>
      </c>
      <c r="B478" s="11" t="str">
        <f>IF(ISBLANK(Tableau1[[#This Row],[Date]]),"",INT((Tableau1[[#This Row],[Date]]-SUM(MOD(DATE(YEAR(Tableau1[[#This Row],[Date]]-MOD(Tableau1[[#This Row],[Date]]-2,7)+3),1,2),{1E+99;7})*{1;-1})+5)/7))</f>
        <v/>
      </c>
      <c r="C478" s="11" t="str">
        <f>IF(ISBLANK(Tableau1[[#This Row],[Matricule]]),"",VLOOKUP(Tableau1[[#This Row],[Matricule]],#REF!,2,FALSE))</f>
        <v/>
      </c>
      <c r="D478" s="11" t="str">
        <f>IF(ISBLANK(Tableau1[[#This Row],[Matricule]]),"",VLOOKUP(Tableau1[[#This Row],[Matricule]],#REF!,3,FALSE))</f>
        <v/>
      </c>
      <c r="E478" s="11" t="str">
        <f>CONCATENATE(Tableau1[[#This Row],[Matricule]],Tableau1[[#This Row],[Date]])</f>
        <v/>
      </c>
      <c r="F478" s="3"/>
      <c r="J478" s="8"/>
      <c r="K478" s="35">
        <f>IF(Tableau1[[#This Row],[Régimes récoltés]]&gt;0,1,0)</f>
        <v>0</v>
      </c>
      <c r="L478" s="15">
        <f>IF(Tableau1[[#This Row],[Régimes récoltés]]&gt;=60,1,0)</f>
        <v>0</v>
      </c>
      <c r="M478" s="15">
        <f>IF(Tableau1[[#This Row],[Régimes récoltés]]&gt;60,Tableau1[[#This Row],[Régimes récoltés]]-60,0)</f>
        <v>0</v>
      </c>
      <c r="N478" s="15" t="str">
        <f>IF(ISBLANK(Tableau1[[#This Row],[Date]]),"",+IF(Tableau1[[#This Row],[Régimes récoltés]]&lt;60,0,1000))</f>
        <v/>
      </c>
      <c r="O478" s="15" t="str">
        <f>IF(ISBLANK(Tableau1[[#This Row],[Date]]),"",IF(Tableau1[[#This Row],[Régimes récoltés]]&gt;60,(Tableau1[[#This Row],[Régimes récoltés]]-60)*40,0))</f>
        <v/>
      </c>
      <c r="P478" s="15" t="str">
        <f t="shared" si="7"/>
        <v/>
      </c>
      <c r="Q478" s="51" t="str">
        <f>IF(Tableau1[[#This Row],[Matricule]]&gt;1,IF(COUNTIF(Tableau1[DateMatricule],Tableau1[[#This Row],[DateMatricule]])&gt;1,"Doublon",""),"")</f>
        <v/>
      </c>
    </row>
    <row r="479" spans="1:17" x14ac:dyDescent="0.25">
      <c r="A479" s="11" t="str">
        <f>IF(Tableau1[[#This Row],[Date]]="","",VLOOKUP(Tableau1[[#This Row],[Semaine]],Listes!$A:$B,2,FALSE))</f>
        <v/>
      </c>
      <c r="B479" s="11" t="str">
        <f>IF(ISBLANK(Tableau1[[#This Row],[Date]]),"",INT((Tableau1[[#This Row],[Date]]-SUM(MOD(DATE(YEAR(Tableau1[[#This Row],[Date]]-MOD(Tableau1[[#This Row],[Date]]-2,7)+3),1,2),{1E+99;7})*{1;-1})+5)/7))</f>
        <v/>
      </c>
      <c r="C479" s="11" t="str">
        <f>IF(ISBLANK(Tableau1[[#This Row],[Matricule]]),"",VLOOKUP(Tableau1[[#This Row],[Matricule]],#REF!,2,FALSE))</f>
        <v/>
      </c>
      <c r="D479" s="11" t="str">
        <f>IF(ISBLANK(Tableau1[[#This Row],[Matricule]]),"",VLOOKUP(Tableau1[[#This Row],[Matricule]],#REF!,3,FALSE))</f>
        <v/>
      </c>
      <c r="E479" s="11" t="str">
        <f>CONCATENATE(Tableau1[[#This Row],[Matricule]],Tableau1[[#This Row],[Date]])</f>
        <v/>
      </c>
      <c r="F479" s="3"/>
      <c r="J479" s="8"/>
      <c r="K479" s="35">
        <f>IF(Tableau1[[#This Row],[Régimes récoltés]]&gt;0,1,0)</f>
        <v>0</v>
      </c>
      <c r="L479" s="15">
        <f>IF(Tableau1[[#This Row],[Régimes récoltés]]&gt;=60,1,0)</f>
        <v>0</v>
      </c>
      <c r="M479" s="15">
        <f>IF(Tableau1[[#This Row],[Régimes récoltés]]&gt;60,Tableau1[[#This Row],[Régimes récoltés]]-60,0)</f>
        <v>0</v>
      </c>
      <c r="N479" s="15" t="str">
        <f>IF(ISBLANK(Tableau1[[#This Row],[Date]]),"",+IF(Tableau1[[#This Row],[Régimes récoltés]]&lt;60,0,1000))</f>
        <v/>
      </c>
      <c r="O479" s="15" t="str">
        <f>IF(ISBLANK(Tableau1[[#This Row],[Date]]),"",IF(Tableau1[[#This Row],[Régimes récoltés]]&gt;60,(Tableau1[[#This Row],[Régimes récoltés]]-60)*40,0))</f>
        <v/>
      </c>
      <c r="P479" s="15" t="str">
        <f t="shared" si="7"/>
        <v/>
      </c>
      <c r="Q479" s="51" t="str">
        <f>IF(Tableau1[[#This Row],[Matricule]]&gt;1,IF(COUNTIF(Tableau1[DateMatricule],Tableau1[[#This Row],[DateMatricule]])&gt;1,"Doublon",""),"")</f>
        <v/>
      </c>
    </row>
    <row r="480" spans="1:17" x14ac:dyDescent="0.25">
      <c r="A480" s="11" t="str">
        <f>IF(Tableau1[[#This Row],[Date]]="","",VLOOKUP(Tableau1[[#This Row],[Semaine]],Listes!$A:$B,2,FALSE))</f>
        <v/>
      </c>
      <c r="B480" s="11" t="str">
        <f>IF(ISBLANK(Tableau1[[#This Row],[Date]]),"",INT((Tableau1[[#This Row],[Date]]-SUM(MOD(DATE(YEAR(Tableau1[[#This Row],[Date]]-MOD(Tableau1[[#This Row],[Date]]-2,7)+3),1,2),{1E+99;7})*{1;-1})+5)/7))</f>
        <v/>
      </c>
      <c r="C480" s="11" t="str">
        <f>IF(ISBLANK(Tableau1[[#This Row],[Matricule]]),"",VLOOKUP(Tableau1[[#This Row],[Matricule]],#REF!,2,FALSE))</f>
        <v/>
      </c>
      <c r="D480" s="11" t="str">
        <f>IF(ISBLANK(Tableau1[[#This Row],[Matricule]]),"",VLOOKUP(Tableau1[[#This Row],[Matricule]],#REF!,3,FALSE))</f>
        <v/>
      </c>
      <c r="E480" s="11" t="str">
        <f>CONCATENATE(Tableau1[[#This Row],[Matricule]],Tableau1[[#This Row],[Date]])</f>
        <v/>
      </c>
      <c r="F480" s="3"/>
      <c r="J480" s="8"/>
      <c r="K480" s="35">
        <f>IF(Tableau1[[#This Row],[Régimes récoltés]]&gt;0,1,0)</f>
        <v>0</v>
      </c>
      <c r="L480" s="15">
        <f>IF(Tableau1[[#This Row],[Régimes récoltés]]&gt;=60,1,0)</f>
        <v>0</v>
      </c>
      <c r="M480" s="15">
        <f>IF(Tableau1[[#This Row],[Régimes récoltés]]&gt;60,Tableau1[[#This Row],[Régimes récoltés]]-60,0)</f>
        <v>0</v>
      </c>
      <c r="N480" s="15" t="str">
        <f>IF(ISBLANK(Tableau1[[#This Row],[Date]]),"",+IF(Tableau1[[#This Row],[Régimes récoltés]]&lt;60,0,1000))</f>
        <v/>
      </c>
      <c r="O480" s="15" t="str">
        <f>IF(ISBLANK(Tableau1[[#This Row],[Date]]),"",IF(Tableau1[[#This Row],[Régimes récoltés]]&gt;60,(Tableau1[[#This Row],[Régimes récoltés]]-60)*40,0))</f>
        <v/>
      </c>
      <c r="P480" s="15" t="str">
        <f t="shared" si="7"/>
        <v/>
      </c>
      <c r="Q480" s="51" t="str">
        <f>IF(Tableau1[[#This Row],[Matricule]]&gt;1,IF(COUNTIF(Tableau1[DateMatricule],Tableau1[[#This Row],[DateMatricule]])&gt;1,"Doublon",""),"")</f>
        <v/>
      </c>
    </row>
    <row r="481" spans="1:17" x14ac:dyDescent="0.25">
      <c r="A481" s="11" t="str">
        <f>IF(Tableau1[[#This Row],[Date]]="","",VLOOKUP(Tableau1[[#This Row],[Semaine]],Listes!$A:$B,2,FALSE))</f>
        <v/>
      </c>
      <c r="B481" s="11" t="str">
        <f>IF(ISBLANK(Tableau1[[#This Row],[Date]]),"",INT((Tableau1[[#This Row],[Date]]-SUM(MOD(DATE(YEAR(Tableau1[[#This Row],[Date]]-MOD(Tableau1[[#This Row],[Date]]-2,7)+3),1,2),{1E+99;7})*{1;-1})+5)/7))</f>
        <v/>
      </c>
      <c r="C481" s="11" t="str">
        <f>IF(ISBLANK(Tableau1[[#This Row],[Matricule]]),"",VLOOKUP(Tableau1[[#This Row],[Matricule]],#REF!,2,FALSE))</f>
        <v/>
      </c>
      <c r="D481" s="11" t="str">
        <f>IF(ISBLANK(Tableau1[[#This Row],[Matricule]]),"",VLOOKUP(Tableau1[[#This Row],[Matricule]],#REF!,3,FALSE))</f>
        <v/>
      </c>
      <c r="E481" s="11" t="str">
        <f>CONCATENATE(Tableau1[[#This Row],[Matricule]],Tableau1[[#This Row],[Date]])</f>
        <v/>
      </c>
      <c r="F481" s="3"/>
      <c r="J481" s="8"/>
      <c r="K481" s="35">
        <f>IF(Tableau1[[#This Row],[Régimes récoltés]]&gt;0,1,0)</f>
        <v>0</v>
      </c>
      <c r="L481" s="15">
        <f>IF(Tableau1[[#This Row],[Régimes récoltés]]&gt;=60,1,0)</f>
        <v>0</v>
      </c>
      <c r="M481" s="15">
        <f>IF(Tableau1[[#This Row],[Régimes récoltés]]&gt;60,Tableau1[[#This Row],[Régimes récoltés]]-60,0)</f>
        <v>0</v>
      </c>
      <c r="N481" s="15" t="str">
        <f>IF(ISBLANK(Tableau1[[#This Row],[Date]]),"",+IF(Tableau1[[#This Row],[Régimes récoltés]]&lt;60,0,1000))</f>
        <v/>
      </c>
      <c r="O481" s="15" t="str">
        <f>IF(ISBLANK(Tableau1[[#This Row],[Date]]),"",IF(Tableau1[[#This Row],[Régimes récoltés]]&gt;60,(Tableau1[[#This Row],[Régimes récoltés]]-60)*40,0))</f>
        <v/>
      </c>
      <c r="P481" s="15" t="str">
        <f t="shared" si="7"/>
        <v/>
      </c>
      <c r="Q481" s="51" t="str">
        <f>IF(Tableau1[[#This Row],[Matricule]]&gt;1,IF(COUNTIF(Tableau1[DateMatricule],Tableau1[[#This Row],[DateMatricule]])&gt;1,"Doublon",""),"")</f>
        <v/>
      </c>
    </row>
    <row r="482" spans="1:17" x14ac:dyDescent="0.25">
      <c r="A482" s="11" t="str">
        <f>IF(Tableau1[[#This Row],[Date]]="","",VLOOKUP(Tableau1[[#This Row],[Semaine]],Listes!$A:$B,2,FALSE))</f>
        <v/>
      </c>
      <c r="B482" s="11" t="str">
        <f>IF(ISBLANK(Tableau1[[#This Row],[Date]]),"",INT((Tableau1[[#This Row],[Date]]-SUM(MOD(DATE(YEAR(Tableau1[[#This Row],[Date]]-MOD(Tableau1[[#This Row],[Date]]-2,7)+3),1,2),{1E+99;7})*{1;-1})+5)/7))</f>
        <v/>
      </c>
      <c r="C482" s="11" t="str">
        <f>IF(ISBLANK(Tableau1[[#This Row],[Matricule]]),"",VLOOKUP(Tableau1[[#This Row],[Matricule]],#REF!,2,FALSE))</f>
        <v/>
      </c>
      <c r="D482" s="11" t="str">
        <f>IF(ISBLANK(Tableau1[[#This Row],[Matricule]]),"",VLOOKUP(Tableau1[[#This Row],[Matricule]],#REF!,3,FALSE))</f>
        <v/>
      </c>
      <c r="E482" s="11" t="str">
        <f>CONCATENATE(Tableau1[[#This Row],[Matricule]],Tableau1[[#This Row],[Date]])</f>
        <v/>
      </c>
      <c r="F482" s="3"/>
      <c r="J482" s="8"/>
      <c r="K482" s="35">
        <f>IF(Tableau1[[#This Row],[Régimes récoltés]]&gt;0,1,0)</f>
        <v>0</v>
      </c>
      <c r="L482" s="15">
        <f>IF(Tableau1[[#This Row],[Régimes récoltés]]&gt;=60,1,0)</f>
        <v>0</v>
      </c>
      <c r="M482" s="15">
        <f>IF(Tableau1[[#This Row],[Régimes récoltés]]&gt;60,Tableau1[[#This Row],[Régimes récoltés]]-60,0)</f>
        <v>0</v>
      </c>
      <c r="N482" s="15" t="str">
        <f>IF(ISBLANK(Tableau1[[#This Row],[Date]]),"",+IF(Tableau1[[#This Row],[Régimes récoltés]]&lt;60,0,1000))</f>
        <v/>
      </c>
      <c r="O482" s="15" t="str">
        <f>IF(ISBLANK(Tableau1[[#This Row],[Date]]),"",IF(Tableau1[[#This Row],[Régimes récoltés]]&gt;60,(Tableau1[[#This Row],[Régimes récoltés]]-60)*40,0))</f>
        <v/>
      </c>
      <c r="P482" s="15" t="str">
        <f t="shared" si="7"/>
        <v/>
      </c>
      <c r="Q482" s="51" t="str">
        <f>IF(Tableau1[[#This Row],[Matricule]]&gt;1,IF(COUNTIF(Tableau1[DateMatricule],Tableau1[[#This Row],[DateMatricule]])&gt;1,"Doublon",""),"")</f>
        <v/>
      </c>
    </row>
    <row r="483" spans="1:17" x14ac:dyDescent="0.25">
      <c r="A483" s="11" t="str">
        <f>IF(Tableau1[[#This Row],[Date]]="","",VLOOKUP(Tableau1[[#This Row],[Semaine]],Listes!$A:$B,2,FALSE))</f>
        <v/>
      </c>
      <c r="B483" s="11" t="str">
        <f>IF(ISBLANK(Tableau1[[#This Row],[Date]]),"",INT((Tableau1[[#This Row],[Date]]-SUM(MOD(DATE(YEAR(Tableau1[[#This Row],[Date]]-MOD(Tableau1[[#This Row],[Date]]-2,7)+3),1,2),{1E+99;7})*{1;-1})+5)/7))</f>
        <v/>
      </c>
      <c r="C483" s="11" t="str">
        <f>IF(ISBLANK(Tableau1[[#This Row],[Matricule]]),"",VLOOKUP(Tableau1[[#This Row],[Matricule]],#REF!,2,FALSE))</f>
        <v/>
      </c>
      <c r="D483" s="11" t="str">
        <f>IF(ISBLANK(Tableau1[[#This Row],[Matricule]]),"",VLOOKUP(Tableau1[[#This Row],[Matricule]],#REF!,3,FALSE))</f>
        <v/>
      </c>
      <c r="E483" s="11" t="str">
        <f>CONCATENATE(Tableau1[[#This Row],[Matricule]],Tableau1[[#This Row],[Date]])</f>
        <v/>
      </c>
      <c r="F483" s="3"/>
      <c r="J483" s="8"/>
      <c r="K483" s="35">
        <f>IF(Tableau1[[#This Row],[Régimes récoltés]]&gt;0,1,0)</f>
        <v>0</v>
      </c>
      <c r="L483" s="15">
        <f>IF(Tableau1[[#This Row],[Régimes récoltés]]&gt;=60,1,0)</f>
        <v>0</v>
      </c>
      <c r="M483" s="15">
        <f>IF(Tableau1[[#This Row],[Régimes récoltés]]&gt;60,Tableau1[[#This Row],[Régimes récoltés]]-60,0)</f>
        <v>0</v>
      </c>
      <c r="N483" s="15" t="str">
        <f>IF(ISBLANK(Tableau1[[#This Row],[Date]]),"",+IF(Tableau1[[#This Row],[Régimes récoltés]]&lt;60,0,1000))</f>
        <v/>
      </c>
      <c r="O483" s="15" t="str">
        <f>IF(ISBLANK(Tableau1[[#This Row],[Date]]),"",IF(Tableau1[[#This Row],[Régimes récoltés]]&gt;60,(Tableau1[[#This Row],[Régimes récoltés]]-60)*40,0))</f>
        <v/>
      </c>
      <c r="P483" s="15" t="str">
        <f t="shared" si="7"/>
        <v/>
      </c>
      <c r="Q483" s="51" t="str">
        <f>IF(Tableau1[[#This Row],[Matricule]]&gt;1,IF(COUNTIF(Tableau1[DateMatricule],Tableau1[[#This Row],[DateMatricule]])&gt;1,"Doublon",""),"")</f>
        <v/>
      </c>
    </row>
    <row r="484" spans="1:17" x14ac:dyDescent="0.25">
      <c r="A484" s="11" t="str">
        <f>IF(Tableau1[[#This Row],[Date]]="","",VLOOKUP(Tableau1[[#This Row],[Semaine]],Listes!$A:$B,2,FALSE))</f>
        <v/>
      </c>
      <c r="B484" s="11" t="str">
        <f>IF(ISBLANK(Tableau1[[#This Row],[Date]]),"",INT((Tableau1[[#This Row],[Date]]-SUM(MOD(DATE(YEAR(Tableau1[[#This Row],[Date]]-MOD(Tableau1[[#This Row],[Date]]-2,7)+3),1,2),{1E+99;7})*{1;-1})+5)/7))</f>
        <v/>
      </c>
      <c r="C484" s="11" t="str">
        <f>IF(ISBLANK(Tableau1[[#This Row],[Matricule]]),"",VLOOKUP(Tableau1[[#This Row],[Matricule]],#REF!,2,FALSE))</f>
        <v/>
      </c>
      <c r="D484" s="11" t="str">
        <f>IF(ISBLANK(Tableau1[[#This Row],[Matricule]]),"",VLOOKUP(Tableau1[[#This Row],[Matricule]],#REF!,3,FALSE))</f>
        <v/>
      </c>
      <c r="E484" s="11" t="str">
        <f>CONCATENATE(Tableau1[[#This Row],[Matricule]],Tableau1[[#This Row],[Date]])</f>
        <v/>
      </c>
      <c r="F484" s="3"/>
      <c r="J484" s="8"/>
      <c r="K484" s="35">
        <f>IF(Tableau1[[#This Row],[Régimes récoltés]]&gt;0,1,0)</f>
        <v>0</v>
      </c>
      <c r="L484" s="15">
        <f>IF(Tableau1[[#This Row],[Régimes récoltés]]&gt;=60,1,0)</f>
        <v>0</v>
      </c>
      <c r="M484" s="15">
        <f>IF(Tableau1[[#This Row],[Régimes récoltés]]&gt;60,Tableau1[[#This Row],[Régimes récoltés]]-60,0)</f>
        <v>0</v>
      </c>
      <c r="N484" s="15" t="str">
        <f>IF(ISBLANK(Tableau1[[#This Row],[Date]]),"",+IF(Tableau1[[#This Row],[Régimes récoltés]]&lt;60,0,1000))</f>
        <v/>
      </c>
      <c r="O484" s="15" t="str">
        <f>IF(ISBLANK(Tableau1[[#This Row],[Date]]),"",IF(Tableau1[[#This Row],[Régimes récoltés]]&gt;60,(Tableau1[[#This Row],[Régimes récoltés]]-60)*40,0))</f>
        <v/>
      </c>
      <c r="P484" s="15" t="str">
        <f t="shared" si="7"/>
        <v/>
      </c>
      <c r="Q484" s="51" t="str">
        <f>IF(Tableau1[[#This Row],[Matricule]]&gt;1,IF(COUNTIF(Tableau1[DateMatricule],Tableau1[[#This Row],[DateMatricule]])&gt;1,"Doublon",""),"")</f>
        <v/>
      </c>
    </row>
    <row r="485" spans="1:17" x14ac:dyDescent="0.25">
      <c r="A485" s="11" t="str">
        <f>IF(Tableau1[[#This Row],[Date]]="","",VLOOKUP(Tableau1[[#This Row],[Semaine]],Listes!$A:$B,2,FALSE))</f>
        <v/>
      </c>
      <c r="B485" s="11" t="str">
        <f>IF(ISBLANK(Tableau1[[#This Row],[Date]]),"",INT((Tableau1[[#This Row],[Date]]-SUM(MOD(DATE(YEAR(Tableau1[[#This Row],[Date]]-MOD(Tableau1[[#This Row],[Date]]-2,7)+3),1,2),{1E+99;7})*{1;-1})+5)/7))</f>
        <v/>
      </c>
      <c r="C485" s="11" t="str">
        <f>IF(ISBLANK(Tableau1[[#This Row],[Matricule]]),"",VLOOKUP(Tableau1[[#This Row],[Matricule]],#REF!,2,FALSE))</f>
        <v/>
      </c>
      <c r="D485" s="11" t="str">
        <f>IF(ISBLANK(Tableau1[[#This Row],[Matricule]]),"",VLOOKUP(Tableau1[[#This Row],[Matricule]],#REF!,3,FALSE))</f>
        <v/>
      </c>
      <c r="E485" s="11" t="str">
        <f>CONCATENATE(Tableau1[[#This Row],[Matricule]],Tableau1[[#This Row],[Date]])</f>
        <v/>
      </c>
      <c r="F485" s="3"/>
      <c r="J485" s="8"/>
      <c r="K485" s="35">
        <f>IF(Tableau1[[#This Row],[Régimes récoltés]]&gt;0,1,0)</f>
        <v>0</v>
      </c>
      <c r="L485" s="15">
        <f>IF(Tableau1[[#This Row],[Régimes récoltés]]&gt;=60,1,0)</f>
        <v>0</v>
      </c>
      <c r="M485" s="15">
        <f>IF(Tableau1[[#This Row],[Régimes récoltés]]&gt;60,Tableau1[[#This Row],[Régimes récoltés]]-60,0)</f>
        <v>0</v>
      </c>
      <c r="N485" s="15" t="str">
        <f>IF(ISBLANK(Tableau1[[#This Row],[Date]]),"",+IF(Tableau1[[#This Row],[Régimes récoltés]]&lt;60,0,1000))</f>
        <v/>
      </c>
      <c r="O485" s="15" t="str">
        <f>IF(ISBLANK(Tableau1[[#This Row],[Date]]),"",IF(Tableau1[[#This Row],[Régimes récoltés]]&gt;60,(Tableau1[[#This Row],[Régimes récoltés]]-60)*40,0))</f>
        <v/>
      </c>
      <c r="P485" s="15" t="str">
        <f t="shared" si="7"/>
        <v/>
      </c>
      <c r="Q485" s="51" t="str">
        <f>IF(Tableau1[[#This Row],[Matricule]]&gt;1,IF(COUNTIF(Tableau1[DateMatricule],Tableau1[[#This Row],[DateMatricule]])&gt;1,"Doublon",""),"")</f>
        <v/>
      </c>
    </row>
    <row r="486" spans="1:17" x14ac:dyDescent="0.25">
      <c r="A486" s="11" t="str">
        <f>IF(Tableau1[[#This Row],[Date]]="","",VLOOKUP(Tableau1[[#This Row],[Semaine]],Listes!$A:$B,2,FALSE))</f>
        <v/>
      </c>
      <c r="B486" s="11" t="str">
        <f>IF(ISBLANK(Tableau1[[#This Row],[Date]]),"",INT((Tableau1[[#This Row],[Date]]-SUM(MOD(DATE(YEAR(Tableau1[[#This Row],[Date]]-MOD(Tableau1[[#This Row],[Date]]-2,7)+3),1,2),{1E+99;7})*{1;-1})+5)/7))</f>
        <v/>
      </c>
      <c r="C486" s="11" t="str">
        <f>IF(ISBLANK(Tableau1[[#This Row],[Matricule]]),"",VLOOKUP(Tableau1[[#This Row],[Matricule]],#REF!,2,FALSE))</f>
        <v/>
      </c>
      <c r="D486" s="11" t="str">
        <f>IF(ISBLANK(Tableau1[[#This Row],[Matricule]]),"",VLOOKUP(Tableau1[[#This Row],[Matricule]],#REF!,3,FALSE))</f>
        <v/>
      </c>
      <c r="E486" s="11" t="str">
        <f>CONCATENATE(Tableau1[[#This Row],[Matricule]],Tableau1[[#This Row],[Date]])</f>
        <v/>
      </c>
      <c r="F486" s="3"/>
      <c r="J486" s="8"/>
      <c r="K486" s="35">
        <f>IF(Tableau1[[#This Row],[Régimes récoltés]]&gt;0,1,0)</f>
        <v>0</v>
      </c>
      <c r="L486" s="15">
        <f>IF(Tableau1[[#This Row],[Régimes récoltés]]&gt;=60,1,0)</f>
        <v>0</v>
      </c>
      <c r="M486" s="15">
        <f>IF(Tableau1[[#This Row],[Régimes récoltés]]&gt;60,Tableau1[[#This Row],[Régimes récoltés]]-60,0)</f>
        <v>0</v>
      </c>
      <c r="N486" s="15" t="str">
        <f>IF(ISBLANK(Tableau1[[#This Row],[Date]]),"",+IF(Tableau1[[#This Row],[Régimes récoltés]]&lt;60,0,1000))</f>
        <v/>
      </c>
      <c r="O486" s="15" t="str">
        <f>IF(ISBLANK(Tableau1[[#This Row],[Date]]),"",IF(Tableau1[[#This Row],[Régimes récoltés]]&gt;60,(Tableau1[[#This Row],[Régimes récoltés]]-60)*40,0))</f>
        <v/>
      </c>
      <c r="P486" s="15" t="str">
        <f t="shared" si="7"/>
        <v/>
      </c>
      <c r="Q486" s="51" t="str">
        <f>IF(Tableau1[[#This Row],[Matricule]]&gt;1,IF(COUNTIF(Tableau1[DateMatricule],Tableau1[[#This Row],[DateMatricule]])&gt;1,"Doublon",""),"")</f>
        <v/>
      </c>
    </row>
    <row r="487" spans="1:17" x14ac:dyDescent="0.25">
      <c r="A487" s="11" t="str">
        <f>IF(Tableau1[[#This Row],[Date]]="","",VLOOKUP(Tableau1[[#This Row],[Semaine]],Listes!$A:$B,2,FALSE))</f>
        <v/>
      </c>
      <c r="B487" s="11" t="str">
        <f>IF(ISBLANK(Tableau1[[#This Row],[Date]]),"",INT((Tableau1[[#This Row],[Date]]-SUM(MOD(DATE(YEAR(Tableau1[[#This Row],[Date]]-MOD(Tableau1[[#This Row],[Date]]-2,7)+3),1,2),{1E+99;7})*{1;-1})+5)/7))</f>
        <v/>
      </c>
      <c r="C487" s="11" t="str">
        <f>IF(ISBLANK(Tableau1[[#This Row],[Matricule]]),"",VLOOKUP(Tableau1[[#This Row],[Matricule]],#REF!,2,FALSE))</f>
        <v/>
      </c>
      <c r="D487" s="11" t="str">
        <f>IF(ISBLANK(Tableau1[[#This Row],[Matricule]]),"",VLOOKUP(Tableau1[[#This Row],[Matricule]],#REF!,3,FALSE))</f>
        <v/>
      </c>
      <c r="E487" s="11" t="str">
        <f>CONCATENATE(Tableau1[[#This Row],[Matricule]],Tableau1[[#This Row],[Date]])</f>
        <v/>
      </c>
      <c r="F487" s="3"/>
      <c r="J487" s="8"/>
      <c r="K487" s="35">
        <f>IF(Tableau1[[#This Row],[Régimes récoltés]]&gt;0,1,0)</f>
        <v>0</v>
      </c>
      <c r="L487" s="15">
        <f>IF(Tableau1[[#This Row],[Régimes récoltés]]&gt;=60,1,0)</f>
        <v>0</v>
      </c>
      <c r="M487" s="15">
        <f>IF(Tableau1[[#This Row],[Régimes récoltés]]&gt;60,Tableau1[[#This Row],[Régimes récoltés]]-60,0)</f>
        <v>0</v>
      </c>
      <c r="N487" s="15" t="str">
        <f>IF(ISBLANK(Tableau1[[#This Row],[Date]]),"",+IF(Tableau1[[#This Row],[Régimes récoltés]]&lt;60,0,1000))</f>
        <v/>
      </c>
      <c r="O487" s="15" t="str">
        <f>IF(ISBLANK(Tableau1[[#This Row],[Date]]),"",IF(Tableau1[[#This Row],[Régimes récoltés]]&gt;60,(Tableau1[[#This Row],[Régimes récoltés]]-60)*40,0))</f>
        <v/>
      </c>
      <c r="P487" s="15" t="str">
        <f t="shared" si="7"/>
        <v/>
      </c>
      <c r="Q487" s="51" t="str">
        <f>IF(Tableau1[[#This Row],[Matricule]]&gt;1,IF(COUNTIF(Tableau1[DateMatricule],Tableau1[[#This Row],[DateMatricule]])&gt;1,"Doublon",""),"")</f>
        <v/>
      </c>
    </row>
    <row r="488" spans="1:17" x14ac:dyDescent="0.25">
      <c r="A488" s="11" t="str">
        <f>IF(Tableau1[[#This Row],[Date]]="","",VLOOKUP(Tableau1[[#This Row],[Semaine]],Listes!$A:$B,2,FALSE))</f>
        <v/>
      </c>
      <c r="B488" s="11" t="str">
        <f>IF(ISBLANK(Tableau1[[#This Row],[Date]]),"",INT((Tableau1[[#This Row],[Date]]-SUM(MOD(DATE(YEAR(Tableau1[[#This Row],[Date]]-MOD(Tableau1[[#This Row],[Date]]-2,7)+3),1,2),{1E+99;7})*{1;-1})+5)/7))</f>
        <v/>
      </c>
      <c r="C488" s="11" t="str">
        <f>IF(ISBLANK(Tableau1[[#This Row],[Matricule]]),"",VLOOKUP(Tableau1[[#This Row],[Matricule]],#REF!,2,FALSE))</f>
        <v/>
      </c>
      <c r="D488" s="11" t="str">
        <f>IF(ISBLANK(Tableau1[[#This Row],[Matricule]]),"",VLOOKUP(Tableau1[[#This Row],[Matricule]],#REF!,3,FALSE))</f>
        <v/>
      </c>
      <c r="E488" s="11" t="str">
        <f>CONCATENATE(Tableau1[[#This Row],[Matricule]],Tableau1[[#This Row],[Date]])</f>
        <v/>
      </c>
      <c r="F488" s="3"/>
      <c r="J488" s="8"/>
      <c r="K488" s="35">
        <f>IF(Tableau1[[#This Row],[Régimes récoltés]]&gt;0,1,0)</f>
        <v>0</v>
      </c>
      <c r="L488" s="15">
        <f>IF(Tableau1[[#This Row],[Régimes récoltés]]&gt;=60,1,0)</f>
        <v>0</v>
      </c>
      <c r="M488" s="15">
        <f>IF(Tableau1[[#This Row],[Régimes récoltés]]&gt;60,Tableau1[[#This Row],[Régimes récoltés]]-60,0)</f>
        <v>0</v>
      </c>
      <c r="N488" s="15" t="str">
        <f>IF(ISBLANK(Tableau1[[#This Row],[Date]]),"",+IF(Tableau1[[#This Row],[Régimes récoltés]]&lt;60,0,1000))</f>
        <v/>
      </c>
      <c r="O488" s="15" t="str">
        <f>IF(ISBLANK(Tableau1[[#This Row],[Date]]),"",IF(Tableau1[[#This Row],[Régimes récoltés]]&gt;60,(Tableau1[[#This Row],[Régimes récoltés]]-60)*40,0))</f>
        <v/>
      </c>
      <c r="P488" s="15" t="str">
        <f t="shared" si="7"/>
        <v/>
      </c>
      <c r="Q488" s="51" t="str">
        <f>IF(Tableau1[[#This Row],[Matricule]]&gt;1,IF(COUNTIF(Tableau1[DateMatricule],Tableau1[[#This Row],[DateMatricule]])&gt;1,"Doublon",""),"")</f>
        <v/>
      </c>
    </row>
    <row r="489" spans="1:17" x14ac:dyDescent="0.25">
      <c r="A489" s="11" t="str">
        <f>IF(Tableau1[[#This Row],[Date]]="","",VLOOKUP(Tableau1[[#This Row],[Semaine]],Listes!$A:$B,2,FALSE))</f>
        <v/>
      </c>
      <c r="B489" s="11" t="str">
        <f>IF(ISBLANK(Tableau1[[#This Row],[Date]]),"",INT((Tableau1[[#This Row],[Date]]-SUM(MOD(DATE(YEAR(Tableau1[[#This Row],[Date]]-MOD(Tableau1[[#This Row],[Date]]-2,7)+3),1,2),{1E+99;7})*{1;-1})+5)/7))</f>
        <v/>
      </c>
      <c r="C489" s="11" t="str">
        <f>IF(ISBLANK(Tableau1[[#This Row],[Matricule]]),"",VLOOKUP(Tableau1[[#This Row],[Matricule]],#REF!,2,FALSE))</f>
        <v/>
      </c>
      <c r="D489" s="11" t="str">
        <f>IF(ISBLANK(Tableau1[[#This Row],[Matricule]]),"",VLOOKUP(Tableau1[[#This Row],[Matricule]],#REF!,3,FALSE))</f>
        <v/>
      </c>
      <c r="E489" s="11" t="str">
        <f>CONCATENATE(Tableau1[[#This Row],[Matricule]],Tableau1[[#This Row],[Date]])</f>
        <v/>
      </c>
      <c r="F489" s="3"/>
      <c r="J489" s="8"/>
      <c r="K489" s="35">
        <f>IF(Tableau1[[#This Row],[Régimes récoltés]]&gt;0,1,0)</f>
        <v>0</v>
      </c>
      <c r="L489" s="15">
        <f>IF(Tableau1[[#This Row],[Régimes récoltés]]&gt;=60,1,0)</f>
        <v>0</v>
      </c>
      <c r="M489" s="15">
        <f>IF(Tableau1[[#This Row],[Régimes récoltés]]&gt;60,Tableau1[[#This Row],[Régimes récoltés]]-60,0)</f>
        <v>0</v>
      </c>
      <c r="N489" s="15" t="str">
        <f>IF(ISBLANK(Tableau1[[#This Row],[Date]]),"",+IF(Tableau1[[#This Row],[Régimes récoltés]]&lt;60,0,1000))</f>
        <v/>
      </c>
      <c r="O489" s="15" t="str">
        <f>IF(ISBLANK(Tableau1[[#This Row],[Date]]),"",IF(Tableau1[[#This Row],[Régimes récoltés]]&gt;60,(Tableau1[[#This Row],[Régimes récoltés]]-60)*40,0))</f>
        <v/>
      </c>
      <c r="P489" s="15" t="str">
        <f t="shared" si="7"/>
        <v/>
      </c>
      <c r="Q489" s="51" t="str">
        <f>IF(Tableau1[[#This Row],[Matricule]]&gt;1,IF(COUNTIF(Tableau1[DateMatricule],Tableau1[[#This Row],[DateMatricule]])&gt;1,"Doublon",""),"")</f>
        <v/>
      </c>
    </row>
    <row r="490" spans="1:17" x14ac:dyDescent="0.25">
      <c r="A490" s="11" t="str">
        <f>IF(Tableau1[[#This Row],[Date]]="","",VLOOKUP(Tableau1[[#This Row],[Semaine]],Listes!$A:$B,2,FALSE))</f>
        <v/>
      </c>
      <c r="B490" s="11" t="str">
        <f>IF(ISBLANK(Tableau1[[#This Row],[Date]]),"",INT((Tableau1[[#This Row],[Date]]-SUM(MOD(DATE(YEAR(Tableau1[[#This Row],[Date]]-MOD(Tableau1[[#This Row],[Date]]-2,7)+3),1,2),{1E+99;7})*{1;-1})+5)/7))</f>
        <v/>
      </c>
      <c r="C490" s="11" t="str">
        <f>IF(ISBLANK(Tableau1[[#This Row],[Matricule]]),"",VLOOKUP(Tableau1[[#This Row],[Matricule]],#REF!,2,FALSE))</f>
        <v/>
      </c>
      <c r="D490" s="11" t="str">
        <f>IF(ISBLANK(Tableau1[[#This Row],[Matricule]]),"",VLOOKUP(Tableau1[[#This Row],[Matricule]],#REF!,3,FALSE))</f>
        <v/>
      </c>
      <c r="E490" s="11" t="str">
        <f>CONCATENATE(Tableau1[[#This Row],[Matricule]],Tableau1[[#This Row],[Date]])</f>
        <v/>
      </c>
      <c r="F490" s="3"/>
      <c r="J490" s="8"/>
      <c r="K490" s="35">
        <f>IF(Tableau1[[#This Row],[Régimes récoltés]]&gt;0,1,0)</f>
        <v>0</v>
      </c>
      <c r="L490" s="15">
        <f>IF(Tableau1[[#This Row],[Régimes récoltés]]&gt;=60,1,0)</f>
        <v>0</v>
      </c>
      <c r="M490" s="15">
        <f>IF(Tableau1[[#This Row],[Régimes récoltés]]&gt;60,Tableau1[[#This Row],[Régimes récoltés]]-60,0)</f>
        <v>0</v>
      </c>
      <c r="N490" s="15" t="str">
        <f>IF(ISBLANK(Tableau1[[#This Row],[Date]]),"",+IF(Tableau1[[#This Row],[Régimes récoltés]]&lt;60,0,1000))</f>
        <v/>
      </c>
      <c r="O490" s="15" t="str">
        <f>IF(ISBLANK(Tableau1[[#This Row],[Date]]),"",IF(Tableau1[[#This Row],[Régimes récoltés]]&gt;60,(Tableau1[[#This Row],[Régimes récoltés]]-60)*40,0))</f>
        <v/>
      </c>
      <c r="P490" s="15" t="str">
        <f t="shared" si="7"/>
        <v/>
      </c>
      <c r="Q490" s="51" t="str">
        <f>IF(Tableau1[[#This Row],[Matricule]]&gt;1,IF(COUNTIF(Tableau1[DateMatricule],Tableau1[[#This Row],[DateMatricule]])&gt;1,"Doublon",""),"")</f>
        <v/>
      </c>
    </row>
    <row r="491" spans="1:17" x14ac:dyDescent="0.25">
      <c r="A491" s="11" t="str">
        <f>IF(Tableau1[[#This Row],[Date]]="","",VLOOKUP(Tableau1[[#This Row],[Semaine]],Listes!$A:$B,2,FALSE))</f>
        <v/>
      </c>
      <c r="B491" s="11" t="str">
        <f>IF(ISBLANK(Tableau1[[#This Row],[Date]]),"",INT((Tableau1[[#This Row],[Date]]-SUM(MOD(DATE(YEAR(Tableau1[[#This Row],[Date]]-MOD(Tableau1[[#This Row],[Date]]-2,7)+3),1,2),{1E+99;7})*{1;-1})+5)/7))</f>
        <v/>
      </c>
      <c r="C491" s="11" t="str">
        <f>IF(ISBLANK(Tableau1[[#This Row],[Matricule]]),"",VLOOKUP(Tableau1[[#This Row],[Matricule]],#REF!,2,FALSE))</f>
        <v/>
      </c>
      <c r="D491" s="11" t="str">
        <f>IF(ISBLANK(Tableau1[[#This Row],[Matricule]]),"",VLOOKUP(Tableau1[[#This Row],[Matricule]],#REF!,3,FALSE))</f>
        <v/>
      </c>
      <c r="E491" s="11" t="str">
        <f>CONCATENATE(Tableau1[[#This Row],[Matricule]],Tableau1[[#This Row],[Date]])</f>
        <v/>
      </c>
      <c r="F491" s="3"/>
      <c r="J491" s="8"/>
      <c r="K491" s="35">
        <f>IF(Tableau1[[#This Row],[Régimes récoltés]]&gt;0,1,0)</f>
        <v>0</v>
      </c>
      <c r="L491" s="15">
        <f>IF(Tableau1[[#This Row],[Régimes récoltés]]&gt;=60,1,0)</f>
        <v>0</v>
      </c>
      <c r="M491" s="15">
        <f>IF(Tableau1[[#This Row],[Régimes récoltés]]&gt;60,Tableau1[[#This Row],[Régimes récoltés]]-60,0)</f>
        <v>0</v>
      </c>
      <c r="N491" s="15" t="str">
        <f>IF(ISBLANK(Tableau1[[#This Row],[Date]]),"",+IF(Tableau1[[#This Row],[Régimes récoltés]]&lt;60,0,1000))</f>
        <v/>
      </c>
      <c r="O491" s="15" t="str">
        <f>IF(ISBLANK(Tableau1[[#This Row],[Date]]),"",IF(Tableau1[[#This Row],[Régimes récoltés]]&gt;60,(Tableau1[[#This Row],[Régimes récoltés]]-60)*40,0))</f>
        <v/>
      </c>
      <c r="P491" s="15" t="str">
        <f t="shared" si="7"/>
        <v/>
      </c>
      <c r="Q491" s="51" t="str">
        <f>IF(Tableau1[[#This Row],[Matricule]]&gt;1,IF(COUNTIF(Tableau1[DateMatricule],Tableau1[[#This Row],[DateMatricule]])&gt;1,"Doublon",""),"")</f>
        <v/>
      </c>
    </row>
    <row r="492" spans="1:17" x14ac:dyDescent="0.25">
      <c r="A492" s="11" t="str">
        <f>IF(Tableau1[[#This Row],[Date]]="","",VLOOKUP(Tableau1[[#This Row],[Semaine]],Listes!$A:$B,2,FALSE))</f>
        <v/>
      </c>
      <c r="B492" s="11" t="str">
        <f>IF(ISBLANK(Tableau1[[#This Row],[Date]]),"",INT((Tableau1[[#This Row],[Date]]-SUM(MOD(DATE(YEAR(Tableau1[[#This Row],[Date]]-MOD(Tableau1[[#This Row],[Date]]-2,7)+3),1,2),{1E+99;7})*{1;-1})+5)/7))</f>
        <v/>
      </c>
      <c r="C492" s="11" t="str">
        <f>IF(ISBLANK(Tableau1[[#This Row],[Matricule]]),"",VLOOKUP(Tableau1[[#This Row],[Matricule]],#REF!,2,FALSE))</f>
        <v/>
      </c>
      <c r="D492" s="11" t="str">
        <f>IF(ISBLANK(Tableau1[[#This Row],[Matricule]]),"",VLOOKUP(Tableau1[[#This Row],[Matricule]],#REF!,3,FALSE))</f>
        <v/>
      </c>
      <c r="E492" s="11" t="str">
        <f>CONCATENATE(Tableau1[[#This Row],[Matricule]],Tableau1[[#This Row],[Date]])</f>
        <v/>
      </c>
      <c r="F492" s="3"/>
      <c r="J492" s="8"/>
      <c r="K492" s="35">
        <f>IF(Tableau1[[#This Row],[Régimes récoltés]]&gt;0,1,0)</f>
        <v>0</v>
      </c>
      <c r="L492" s="15">
        <f>IF(Tableau1[[#This Row],[Régimes récoltés]]&gt;=60,1,0)</f>
        <v>0</v>
      </c>
      <c r="M492" s="15">
        <f>IF(Tableau1[[#This Row],[Régimes récoltés]]&gt;60,Tableau1[[#This Row],[Régimes récoltés]]-60,0)</f>
        <v>0</v>
      </c>
      <c r="N492" s="15" t="str">
        <f>IF(ISBLANK(Tableau1[[#This Row],[Date]]),"",+IF(Tableau1[[#This Row],[Régimes récoltés]]&lt;60,0,1000))</f>
        <v/>
      </c>
      <c r="O492" s="15" t="str">
        <f>IF(ISBLANK(Tableau1[[#This Row],[Date]]),"",IF(Tableau1[[#This Row],[Régimes récoltés]]&gt;60,(Tableau1[[#This Row],[Régimes récoltés]]-60)*40,0))</f>
        <v/>
      </c>
      <c r="P492" s="15" t="str">
        <f t="shared" si="7"/>
        <v/>
      </c>
      <c r="Q492" s="51" t="str">
        <f>IF(Tableau1[[#This Row],[Matricule]]&gt;1,IF(COUNTIF(Tableau1[DateMatricule],Tableau1[[#This Row],[DateMatricule]])&gt;1,"Doublon",""),"")</f>
        <v/>
      </c>
    </row>
    <row r="493" spans="1:17" x14ac:dyDescent="0.25">
      <c r="A493" s="11" t="str">
        <f>IF(Tableau1[[#This Row],[Date]]="","",VLOOKUP(Tableau1[[#This Row],[Semaine]],Listes!$A:$B,2,FALSE))</f>
        <v/>
      </c>
      <c r="B493" s="11" t="str">
        <f>IF(ISBLANK(Tableau1[[#This Row],[Date]]),"",INT((Tableau1[[#This Row],[Date]]-SUM(MOD(DATE(YEAR(Tableau1[[#This Row],[Date]]-MOD(Tableau1[[#This Row],[Date]]-2,7)+3),1,2),{1E+99;7})*{1;-1})+5)/7))</f>
        <v/>
      </c>
      <c r="C493" s="11" t="str">
        <f>IF(ISBLANK(Tableau1[[#This Row],[Matricule]]),"",VLOOKUP(Tableau1[[#This Row],[Matricule]],#REF!,2,FALSE))</f>
        <v/>
      </c>
      <c r="D493" s="11" t="str">
        <f>IF(ISBLANK(Tableau1[[#This Row],[Matricule]]),"",VLOOKUP(Tableau1[[#This Row],[Matricule]],#REF!,3,FALSE))</f>
        <v/>
      </c>
      <c r="E493" s="11" t="str">
        <f>CONCATENATE(Tableau1[[#This Row],[Matricule]],Tableau1[[#This Row],[Date]])</f>
        <v/>
      </c>
      <c r="F493" s="3"/>
      <c r="J493" s="8"/>
      <c r="K493" s="35">
        <f>IF(Tableau1[[#This Row],[Régimes récoltés]]&gt;0,1,0)</f>
        <v>0</v>
      </c>
      <c r="L493" s="15">
        <f>IF(Tableau1[[#This Row],[Régimes récoltés]]&gt;=60,1,0)</f>
        <v>0</v>
      </c>
      <c r="M493" s="15">
        <f>IF(Tableau1[[#This Row],[Régimes récoltés]]&gt;60,Tableau1[[#This Row],[Régimes récoltés]]-60,0)</f>
        <v>0</v>
      </c>
      <c r="N493" s="15" t="str">
        <f>IF(ISBLANK(Tableau1[[#This Row],[Date]]),"",+IF(Tableau1[[#This Row],[Régimes récoltés]]&lt;60,0,1000))</f>
        <v/>
      </c>
      <c r="O493" s="15" t="str">
        <f>IF(ISBLANK(Tableau1[[#This Row],[Date]]),"",IF(Tableau1[[#This Row],[Régimes récoltés]]&gt;60,(Tableau1[[#This Row],[Régimes récoltés]]-60)*40,0))</f>
        <v/>
      </c>
      <c r="P493" s="15" t="str">
        <f t="shared" si="7"/>
        <v/>
      </c>
      <c r="Q493" s="51" t="str">
        <f>IF(Tableau1[[#This Row],[Matricule]]&gt;1,IF(COUNTIF(Tableau1[DateMatricule],Tableau1[[#This Row],[DateMatricule]])&gt;1,"Doublon",""),"")</f>
        <v/>
      </c>
    </row>
    <row r="494" spans="1:17" x14ac:dyDescent="0.25">
      <c r="A494" s="11" t="str">
        <f>IF(Tableau1[[#This Row],[Date]]="","",VLOOKUP(Tableau1[[#This Row],[Semaine]],Listes!$A:$B,2,FALSE))</f>
        <v/>
      </c>
      <c r="B494" s="11" t="str">
        <f>IF(ISBLANK(Tableau1[[#This Row],[Date]]),"",INT((Tableau1[[#This Row],[Date]]-SUM(MOD(DATE(YEAR(Tableau1[[#This Row],[Date]]-MOD(Tableau1[[#This Row],[Date]]-2,7)+3),1,2),{1E+99;7})*{1;-1})+5)/7))</f>
        <v/>
      </c>
      <c r="C494" s="11" t="str">
        <f>IF(ISBLANK(Tableau1[[#This Row],[Matricule]]),"",VLOOKUP(Tableau1[[#This Row],[Matricule]],#REF!,2,FALSE))</f>
        <v/>
      </c>
      <c r="D494" s="11" t="str">
        <f>IF(ISBLANK(Tableau1[[#This Row],[Matricule]]),"",VLOOKUP(Tableau1[[#This Row],[Matricule]],#REF!,3,FALSE))</f>
        <v/>
      </c>
      <c r="E494" s="11" t="str">
        <f>CONCATENATE(Tableau1[[#This Row],[Matricule]],Tableau1[[#This Row],[Date]])</f>
        <v/>
      </c>
      <c r="F494" s="3"/>
      <c r="J494" s="8"/>
      <c r="K494" s="35">
        <f>IF(Tableau1[[#This Row],[Régimes récoltés]]&gt;0,1,0)</f>
        <v>0</v>
      </c>
      <c r="L494" s="15">
        <f>IF(Tableau1[[#This Row],[Régimes récoltés]]&gt;=60,1,0)</f>
        <v>0</v>
      </c>
      <c r="M494" s="15">
        <f>IF(Tableau1[[#This Row],[Régimes récoltés]]&gt;60,Tableau1[[#This Row],[Régimes récoltés]]-60,0)</f>
        <v>0</v>
      </c>
      <c r="N494" s="15" t="str">
        <f>IF(ISBLANK(Tableau1[[#This Row],[Date]]),"",+IF(Tableau1[[#This Row],[Régimes récoltés]]&lt;60,0,1000))</f>
        <v/>
      </c>
      <c r="O494" s="15" t="str">
        <f>IF(ISBLANK(Tableau1[[#This Row],[Date]]),"",IF(Tableau1[[#This Row],[Régimes récoltés]]&gt;60,(Tableau1[[#This Row],[Régimes récoltés]]-60)*40,0))</f>
        <v/>
      </c>
      <c r="P494" s="15" t="str">
        <f t="shared" si="7"/>
        <v/>
      </c>
      <c r="Q494" s="51" t="str">
        <f>IF(Tableau1[[#This Row],[Matricule]]&gt;1,IF(COUNTIF(Tableau1[DateMatricule],Tableau1[[#This Row],[DateMatricule]])&gt;1,"Doublon",""),"")</f>
        <v/>
      </c>
    </row>
    <row r="495" spans="1:17" x14ac:dyDescent="0.25">
      <c r="A495" s="11" t="str">
        <f>IF(Tableau1[[#This Row],[Date]]="","",VLOOKUP(Tableau1[[#This Row],[Semaine]],Listes!$A:$B,2,FALSE))</f>
        <v/>
      </c>
      <c r="B495" s="11" t="str">
        <f>IF(ISBLANK(Tableau1[[#This Row],[Date]]),"",INT((Tableau1[[#This Row],[Date]]-SUM(MOD(DATE(YEAR(Tableau1[[#This Row],[Date]]-MOD(Tableau1[[#This Row],[Date]]-2,7)+3),1,2),{1E+99;7})*{1;-1})+5)/7))</f>
        <v/>
      </c>
      <c r="C495" s="11" t="str">
        <f>IF(ISBLANK(Tableau1[[#This Row],[Matricule]]),"",VLOOKUP(Tableau1[[#This Row],[Matricule]],#REF!,2,FALSE))</f>
        <v/>
      </c>
      <c r="D495" s="11" t="str">
        <f>IF(ISBLANK(Tableau1[[#This Row],[Matricule]]),"",VLOOKUP(Tableau1[[#This Row],[Matricule]],#REF!,3,FALSE))</f>
        <v/>
      </c>
      <c r="E495" s="11" t="str">
        <f>CONCATENATE(Tableau1[[#This Row],[Matricule]],Tableau1[[#This Row],[Date]])</f>
        <v/>
      </c>
      <c r="F495" s="3"/>
      <c r="J495" s="8"/>
      <c r="K495" s="35">
        <f>IF(Tableau1[[#This Row],[Régimes récoltés]]&gt;0,1,0)</f>
        <v>0</v>
      </c>
      <c r="L495" s="15">
        <f>IF(Tableau1[[#This Row],[Régimes récoltés]]&gt;=60,1,0)</f>
        <v>0</v>
      </c>
      <c r="M495" s="15">
        <f>IF(Tableau1[[#This Row],[Régimes récoltés]]&gt;60,Tableau1[[#This Row],[Régimes récoltés]]-60,0)</f>
        <v>0</v>
      </c>
      <c r="N495" s="15" t="str">
        <f>IF(ISBLANK(Tableau1[[#This Row],[Date]]),"",+IF(Tableau1[[#This Row],[Régimes récoltés]]&lt;60,0,1000))</f>
        <v/>
      </c>
      <c r="O495" s="15" t="str">
        <f>IF(ISBLANK(Tableau1[[#This Row],[Date]]),"",IF(Tableau1[[#This Row],[Régimes récoltés]]&gt;60,(Tableau1[[#This Row],[Régimes récoltés]]-60)*40,0))</f>
        <v/>
      </c>
      <c r="P495" s="15" t="str">
        <f t="shared" si="7"/>
        <v/>
      </c>
      <c r="Q495" s="51" t="str">
        <f>IF(Tableau1[[#This Row],[Matricule]]&gt;1,IF(COUNTIF(Tableau1[DateMatricule],Tableau1[[#This Row],[DateMatricule]])&gt;1,"Doublon",""),"")</f>
        <v/>
      </c>
    </row>
    <row r="496" spans="1:17" x14ac:dyDescent="0.25">
      <c r="A496" s="11" t="str">
        <f>IF(Tableau1[[#This Row],[Date]]="","",VLOOKUP(Tableau1[[#This Row],[Semaine]],Listes!$A:$B,2,FALSE))</f>
        <v/>
      </c>
      <c r="B496" s="11" t="str">
        <f>IF(ISBLANK(Tableau1[[#This Row],[Date]]),"",INT((Tableau1[[#This Row],[Date]]-SUM(MOD(DATE(YEAR(Tableau1[[#This Row],[Date]]-MOD(Tableau1[[#This Row],[Date]]-2,7)+3),1,2),{1E+99;7})*{1;-1})+5)/7))</f>
        <v/>
      </c>
      <c r="C496" s="11" t="str">
        <f>IF(ISBLANK(Tableau1[[#This Row],[Matricule]]),"",VLOOKUP(Tableau1[[#This Row],[Matricule]],#REF!,2,FALSE))</f>
        <v/>
      </c>
      <c r="D496" s="11" t="str">
        <f>IF(ISBLANK(Tableau1[[#This Row],[Matricule]]),"",VLOOKUP(Tableau1[[#This Row],[Matricule]],#REF!,3,FALSE))</f>
        <v/>
      </c>
      <c r="E496" s="11" t="str">
        <f>CONCATENATE(Tableau1[[#This Row],[Matricule]],Tableau1[[#This Row],[Date]])</f>
        <v/>
      </c>
      <c r="F496" s="3"/>
      <c r="J496" s="8"/>
      <c r="K496" s="35">
        <f>IF(Tableau1[[#This Row],[Régimes récoltés]]&gt;0,1,0)</f>
        <v>0</v>
      </c>
      <c r="L496" s="15">
        <f>IF(Tableau1[[#This Row],[Régimes récoltés]]&gt;=60,1,0)</f>
        <v>0</v>
      </c>
      <c r="M496" s="15">
        <f>IF(Tableau1[[#This Row],[Régimes récoltés]]&gt;60,Tableau1[[#This Row],[Régimes récoltés]]-60,0)</f>
        <v>0</v>
      </c>
      <c r="N496" s="15" t="str">
        <f>IF(ISBLANK(Tableau1[[#This Row],[Date]]),"",+IF(Tableau1[[#This Row],[Régimes récoltés]]&lt;60,0,1000))</f>
        <v/>
      </c>
      <c r="O496" s="15" t="str">
        <f>IF(ISBLANK(Tableau1[[#This Row],[Date]]),"",IF(Tableau1[[#This Row],[Régimes récoltés]]&gt;60,(Tableau1[[#This Row],[Régimes récoltés]]-60)*40,0))</f>
        <v/>
      </c>
      <c r="P496" s="15" t="str">
        <f t="shared" si="7"/>
        <v/>
      </c>
      <c r="Q496" s="51" t="str">
        <f>IF(Tableau1[[#This Row],[Matricule]]&gt;1,IF(COUNTIF(Tableau1[DateMatricule],Tableau1[[#This Row],[DateMatricule]])&gt;1,"Doublon",""),"")</f>
        <v/>
      </c>
    </row>
    <row r="497" spans="1:17" x14ac:dyDescent="0.25">
      <c r="A497" s="11" t="str">
        <f>IF(Tableau1[[#This Row],[Date]]="","",VLOOKUP(Tableau1[[#This Row],[Semaine]],Listes!$A:$B,2,FALSE))</f>
        <v/>
      </c>
      <c r="B497" s="11" t="str">
        <f>IF(ISBLANK(Tableau1[[#This Row],[Date]]),"",INT((Tableau1[[#This Row],[Date]]-SUM(MOD(DATE(YEAR(Tableau1[[#This Row],[Date]]-MOD(Tableau1[[#This Row],[Date]]-2,7)+3),1,2),{1E+99;7})*{1;-1})+5)/7))</f>
        <v/>
      </c>
      <c r="C497" s="11" t="str">
        <f>IF(ISBLANK(Tableau1[[#This Row],[Matricule]]),"",VLOOKUP(Tableau1[[#This Row],[Matricule]],#REF!,2,FALSE))</f>
        <v/>
      </c>
      <c r="D497" s="11" t="str">
        <f>IF(ISBLANK(Tableau1[[#This Row],[Matricule]]),"",VLOOKUP(Tableau1[[#This Row],[Matricule]],#REF!,3,FALSE))</f>
        <v/>
      </c>
      <c r="E497" s="11" t="str">
        <f>CONCATENATE(Tableau1[[#This Row],[Matricule]],Tableau1[[#This Row],[Date]])</f>
        <v/>
      </c>
      <c r="F497" s="3"/>
      <c r="J497" s="8"/>
      <c r="K497" s="35">
        <f>IF(Tableau1[[#This Row],[Régimes récoltés]]&gt;0,1,0)</f>
        <v>0</v>
      </c>
      <c r="L497" s="15">
        <f>IF(Tableau1[[#This Row],[Régimes récoltés]]&gt;=60,1,0)</f>
        <v>0</v>
      </c>
      <c r="M497" s="15">
        <f>IF(Tableau1[[#This Row],[Régimes récoltés]]&gt;60,Tableau1[[#This Row],[Régimes récoltés]]-60,0)</f>
        <v>0</v>
      </c>
      <c r="N497" s="15" t="str">
        <f>IF(ISBLANK(Tableau1[[#This Row],[Date]]),"",+IF(Tableau1[[#This Row],[Régimes récoltés]]&lt;60,0,1000))</f>
        <v/>
      </c>
      <c r="O497" s="15" t="str">
        <f>IF(ISBLANK(Tableau1[[#This Row],[Date]]),"",IF(Tableau1[[#This Row],[Régimes récoltés]]&gt;60,(Tableau1[[#This Row],[Régimes récoltés]]-60)*40,0))</f>
        <v/>
      </c>
      <c r="P497" s="15" t="str">
        <f t="shared" si="7"/>
        <v/>
      </c>
      <c r="Q497" s="51" t="str">
        <f>IF(Tableau1[[#This Row],[Matricule]]&gt;1,IF(COUNTIF(Tableau1[DateMatricule],Tableau1[[#This Row],[DateMatricule]])&gt;1,"Doublon",""),"")</f>
        <v/>
      </c>
    </row>
    <row r="498" spans="1:17" x14ac:dyDescent="0.25">
      <c r="A498" s="11" t="str">
        <f>IF(Tableau1[[#This Row],[Date]]="","",VLOOKUP(Tableau1[[#This Row],[Semaine]],Listes!$A:$B,2,FALSE))</f>
        <v/>
      </c>
      <c r="B498" s="11" t="str">
        <f>IF(ISBLANK(Tableau1[[#This Row],[Date]]),"",INT((Tableau1[[#This Row],[Date]]-SUM(MOD(DATE(YEAR(Tableau1[[#This Row],[Date]]-MOD(Tableau1[[#This Row],[Date]]-2,7)+3),1,2),{1E+99;7})*{1;-1})+5)/7))</f>
        <v/>
      </c>
      <c r="C498" s="11" t="str">
        <f>IF(ISBLANK(Tableau1[[#This Row],[Matricule]]),"",VLOOKUP(Tableau1[[#This Row],[Matricule]],#REF!,2,FALSE))</f>
        <v/>
      </c>
      <c r="D498" s="11" t="str">
        <f>IF(ISBLANK(Tableau1[[#This Row],[Matricule]]),"",VLOOKUP(Tableau1[[#This Row],[Matricule]],#REF!,3,FALSE))</f>
        <v/>
      </c>
      <c r="E498" s="11" t="str">
        <f>CONCATENATE(Tableau1[[#This Row],[Matricule]],Tableau1[[#This Row],[Date]])</f>
        <v/>
      </c>
      <c r="F498" s="3"/>
      <c r="J498" s="8"/>
      <c r="K498" s="35">
        <f>IF(Tableau1[[#This Row],[Régimes récoltés]]&gt;0,1,0)</f>
        <v>0</v>
      </c>
      <c r="L498" s="15">
        <f>IF(Tableau1[[#This Row],[Régimes récoltés]]&gt;=60,1,0)</f>
        <v>0</v>
      </c>
      <c r="M498" s="15">
        <f>IF(Tableau1[[#This Row],[Régimes récoltés]]&gt;60,Tableau1[[#This Row],[Régimes récoltés]]-60,0)</f>
        <v>0</v>
      </c>
      <c r="N498" s="15" t="str">
        <f>IF(ISBLANK(Tableau1[[#This Row],[Date]]),"",+IF(Tableau1[[#This Row],[Régimes récoltés]]&lt;60,0,1000))</f>
        <v/>
      </c>
      <c r="O498" s="15" t="str">
        <f>IF(ISBLANK(Tableau1[[#This Row],[Date]]),"",IF(Tableau1[[#This Row],[Régimes récoltés]]&gt;60,(Tableau1[[#This Row],[Régimes récoltés]]-60)*40,0))</f>
        <v/>
      </c>
      <c r="P498" s="15" t="str">
        <f t="shared" si="7"/>
        <v/>
      </c>
      <c r="Q498" s="51" t="str">
        <f>IF(Tableau1[[#This Row],[Matricule]]&gt;1,IF(COUNTIF(Tableau1[DateMatricule],Tableau1[[#This Row],[DateMatricule]])&gt;1,"Doublon",""),"")</f>
        <v/>
      </c>
    </row>
    <row r="499" spans="1:17" x14ac:dyDescent="0.25">
      <c r="A499" s="11" t="str">
        <f>IF(Tableau1[[#This Row],[Date]]="","",VLOOKUP(Tableau1[[#This Row],[Semaine]],Listes!$A:$B,2,FALSE))</f>
        <v/>
      </c>
      <c r="B499" s="11" t="str">
        <f>IF(ISBLANK(Tableau1[[#This Row],[Date]]),"",INT((Tableau1[[#This Row],[Date]]-SUM(MOD(DATE(YEAR(Tableau1[[#This Row],[Date]]-MOD(Tableau1[[#This Row],[Date]]-2,7)+3),1,2),{1E+99;7})*{1;-1})+5)/7))</f>
        <v/>
      </c>
      <c r="C499" s="11" t="str">
        <f>IF(ISBLANK(Tableau1[[#This Row],[Matricule]]),"",VLOOKUP(Tableau1[[#This Row],[Matricule]],#REF!,2,FALSE))</f>
        <v/>
      </c>
      <c r="D499" s="11" t="str">
        <f>IF(ISBLANK(Tableau1[[#This Row],[Matricule]]),"",VLOOKUP(Tableau1[[#This Row],[Matricule]],#REF!,3,FALSE))</f>
        <v/>
      </c>
      <c r="E499" s="11" t="str">
        <f>CONCATENATE(Tableau1[[#This Row],[Matricule]],Tableau1[[#This Row],[Date]])</f>
        <v/>
      </c>
      <c r="F499" s="3"/>
      <c r="J499" s="8"/>
      <c r="K499" s="35">
        <f>IF(Tableau1[[#This Row],[Régimes récoltés]]&gt;0,1,0)</f>
        <v>0</v>
      </c>
      <c r="L499" s="15">
        <f>IF(Tableau1[[#This Row],[Régimes récoltés]]&gt;=60,1,0)</f>
        <v>0</v>
      </c>
      <c r="M499" s="15">
        <f>IF(Tableau1[[#This Row],[Régimes récoltés]]&gt;60,Tableau1[[#This Row],[Régimes récoltés]]-60,0)</f>
        <v>0</v>
      </c>
      <c r="N499" s="15" t="str">
        <f>IF(ISBLANK(Tableau1[[#This Row],[Date]]),"",+IF(Tableau1[[#This Row],[Régimes récoltés]]&lt;60,0,1000))</f>
        <v/>
      </c>
      <c r="O499" s="15" t="str">
        <f>IF(ISBLANK(Tableau1[[#This Row],[Date]]),"",IF(Tableau1[[#This Row],[Régimes récoltés]]&gt;60,(Tableau1[[#This Row],[Régimes récoltés]]-60)*40,0))</f>
        <v/>
      </c>
      <c r="P499" s="15" t="str">
        <f t="shared" si="7"/>
        <v/>
      </c>
      <c r="Q499" s="51" t="str">
        <f>IF(Tableau1[[#This Row],[Matricule]]&gt;1,IF(COUNTIF(Tableau1[DateMatricule],Tableau1[[#This Row],[DateMatricule]])&gt;1,"Doublon",""),"")</f>
        <v/>
      </c>
    </row>
    <row r="500" spans="1:17" x14ac:dyDescent="0.25">
      <c r="A500" s="11" t="str">
        <f>IF(Tableau1[[#This Row],[Date]]="","",VLOOKUP(Tableau1[[#This Row],[Semaine]],Listes!$A:$B,2,FALSE))</f>
        <v/>
      </c>
      <c r="B500" s="11" t="str">
        <f>IF(ISBLANK(Tableau1[[#This Row],[Date]]),"",INT((Tableau1[[#This Row],[Date]]-SUM(MOD(DATE(YEAR(Tableau1[[#This Row],[Date]]-MOD(Tableau1[[#This Row],[Date]]-2,7)+3),1,2),{1E+99;7})*{1;-1})+5)/7))</f>
        <v/>
      </c>
      <c r="C500" s="11" t="str">
        <f>IF(ISBLANK(Tableau1[[#This Row],[Matricule]]),"",VLOOKUP(Tableau1[[#This Row],[Matricule]],#REF!,2,FALSE))</f>
        <v/>
      </c>
      <c r="D500" s="11" t="str">
        <f>IF(ISBLANK(Tableau1[[#This Row],[Matricule]]),"",VLOOKUP(Tableau1[[#This Row],[Matricule]],#REF!,3,FALSE))</f>
        <v/>
      </c>
      <c r="E500" s="11" t="str">
        <f>CONCATENATE(Tableau1[[#This Row],[Matricule]],Tableau1[[#This Row],[Date]])</f>
        <v/>
      </c>
      <c r="F500" s="3"/>
      <c r="J500" s="8"/>
      <c r="K500" s="35">
        <f>IF(Tableau1[[#This Row],[Régimes récoltés]]&gt;0,1,0)</f>
        <v>0</v>
      </c>
      <c r="L500" s="15">
        <f>IF(Tableau1[[#This Row],[Régimes récoltés]]&gt;=60,1,0)</f>
        <v>0</v>
      </c>
      <c r="M500" s="15">
        <f>IF(Tableau1[[#This Row],[Régimes récoltés]]&gt;60,Tableau1[[#This Row],[Régimes récoltés]]-60,0)</f>
        <v>0</v>
      </c>
      <c r="N500" s="15" t="str">
        <f>IF(ISBLANK(Tableau1[[#This Row],[Date]]),"",+IF(Tableau1[[#This Row],[Régimes récoltés]]&lt;60,0,1000))</f>
        <v/>
      </c>
      <c r="O500" s="15" t="str">
        <f>IF(ISBLANK(Tableau1[[#This Row],[Date]]),"",IF(Tableau1[[#This Row],[Régimes récoltés]]&gt;60,(Tableau1[[#This Row],[Régimes récoltés]]-60)*40,0))</f>
        <v/>
      </c>
      <c r="P500" s="15" t="str">
        <f t="shared" si="7"/>
        <v/>
      </c>
      <c r="Q500" s="51" t="str">
        <f>IF(Tableau1[[#This Row],[Matricule]]&gt;1,IF(COUNTIF(Tableau1[DateMatricule],Tableau1[[#This Row],[DateMatricule]])&gt;1,"Doublon",""),"")</f>
        <v/>
      </c>
    </row>
    <row r="501" spans="1:17" x14ac:dyDescent="0.25">
      <c r="A501" s="11" t="str">
        <f>IF(Tableau1[[#This Row],[Date]]="","",VLOOKUP(Tableau1[[#This Row],[Semaine]],Listes!$A:$B,2,FALSE))</f>
        <v/>
      </c>
      <c r="B501" s="11" t="str">
        <f>IF(ISBLANK(Tableau1[[#This Row],[Date]]),"",INT((Tableau1[[#This Row],[Date]]-SUM(MOD(DATE(YEAR(Tableau1[[#This Row],[Date]]-MOD(Tableau1[[#This Row],[Date]]-2,7)+3),1,2),{1E+99;7})*{1;-1})+5)/7))</f>
        <v/>
      </c>
      <c r="C501" s="11" t="str">
        <f>IF(ISBLANK(Tableau1[[#This Row],[Matricule]]),"",VLOOKUP(Tableau1[[#This Row],[Matricule]],#REF!,2,FALSE))</f>
        <v/>
      </c>
      <c r="D501" s="11" t="str">
        <f>IF(ISBLANK(Tableau1[[#This Row],[Matricule]]),"",VLOOKUP(Tableau1[[#This Row],[Matricule]],#REF!,3,FALSE))</f>
        <v/>
      </c>
      <c r="E501" s="11" t="str">
        <f>CONCATENATE(Tableau1[[#This Row],[Matricule]],Tableau1[[#This Row],[Date]])</f>
        <v/>
      </c>
      <c r="F501" s="3"/>
      <c r="J501" s="8"/>
      <c r="K501" s="35">
        <f>IF(Tableau1[[#This Row],[Régimes récoltés]]&gt;0,1,0)</f>
        <v>0</v>
      </c>
      <c r="L501" s="15">
        <f>IF(Tableau1[[#This Row],[Régimes récoltés]]&gt;=60,1,0)</f>
        <v>0</v>
      </c>
      <c r="M501" s="15">
        <f>IF(Tableau1[[#This Row],[Régimes récoltés]]&gt;60,Tableau1[[#This Row],[Régimes récoltés]]-60,0)</f>
        <v>0</v>
      </c>
      <c r="N501" s="15" t="str">
        <f>IF(ISBLANK(Tableau1[[#This Row],[Date]]),"",+IF(Tableau1[[#This Row],[Régimes récoltés]]&lt;60,0,1000))</f>
        <v/>
      </c>
      <c r="O501" s="15" t="str">
        <f>IF(ISBLANK(Tableau1[[#This Row],[Date]]),"",IF(Tableau1[[#This Row],[Régimes récoltés]]&gt;60,(Tableau1[[#This Row],[Régimes récoltés]]-60)*40,0))</f>
        <v/>
      </c>
      <c r="P501" s="15" t="str">
        <f t="shared" si="7"/>
        <v/>
      </c>
      <c r="Q501" s="51" t="str">
        <f>IF(Tableau1[[#This Row],[Matricule]]&gt;1,IF(COUNTIF(Tableau1[DateMatricule],Tableau1[[#This Row],[DateMatricule]])&gt;1,"Doublon",""),"")</f>
        <v/>
      </c>
    </row>
    <row r="502" spans="1:17" x14ac:dyDescent="0.25">
      <c r="A502" s="11" t="str">
        <f>IF(Tableau1[[#This Row],[Date]]="","",VLOOKUP(Tableau1[[#This Row],[Semaine]],Listes!$A:$B,2,FALSE))</f>
        <v/>
      </c>
      <c r="B502" s="11" t="str">
        <f>IF(ISBLANK(Tableau1[[#This Row],[Date]]),"",INT((Tableau1[[#This Row],[Date]]-SUM(MOD(DATE(YEAR(Tableau1[[#This Row],[Date]]-MOD(Tableau1[[#This Row],[Date]]-2,7)+3),1,2),{1E+99;7})*{1;-1})+5)/7))</f>
        <v/>
      </c>
      <c r="C502" s="11" t="str">
        <f>IF(ISBLANK(Tableau1[[#This Row],[Matricule]]),"",VLOOKUP(Tableau1[[#This Row],[Matricule]],#REF!,2,FALSE))</f>
        <v/>
      </c>
      <c r="D502" s="11" t="str">
        <f>IF(ISBLANK(Tableau1[[#This Row],[Matricule]]),"",VLOOKUP(Tableau1[[#This Row],[Matricule]],#REF!,3,FALSE))</f>
        <v/>
      </c>
      <c r="E502" s="11" t="str">
        <f>CONCATENATE(Tableau1[[#This Row],[Matricule]],Tableau1[[#This Row],[Date]])</f>
        <v/>
      </c>
      <c r="F502" s="3"/>
      <c r="J502" s="8"/>
      <c r="K502" s="35">
        <f>IF(Tableau1[[#This Row],[Régimes récoltés]]&gt;0,1,0)</f>
        <v>0</v>
      </c>
      <c r="L502" s="15">
        <f>IF(Tableau1[[#This Row],[Régimes récoltés]]&gt;=60,1,0)</f>
        <v>0</v>
      </c>
      <c r="M502" s="15">
        <f>IF(Tableau1[[#This Row],[Régimes récoltés]]&gt;60,Tableau1[[#This Row],[Régimes récoltés]]-60,0)</f>
        <v>0</v>
      </c>
      <c r="N502" s="15" t="str">
        <f>IF(ISBLANK(Tableau1[[#This Row],[Date]]),"",+IF(Tableau1[[#This Row],[Régimes récoltés]]&lt;60,0,1000))</f>
        <v/>
      </c>
      <c r="O502" s="15" t="str">
        <f>IF(ISBLANK(Tableau1[[#This Row],[Date]]),"",IF(Tableau1[[#This Row],[Régimes récoltés]]&gt;60,(Tableau1[[#This Row],[Régimes récoltés]]-60)*40,0))</f>
        <v/>
      </c>
      <c r="P502" s="15" t="str">
        <f t="shared" si="7"/>
        <v/>
      </c>
      <c r="Q502" s="51" t="str">
        <f>IF(Tableau1[[#This Row],[Matricule]]&gt;1,IF(COUNTIF(Tableau1[DateMatricule],Tableau1[[#This Row],[DateMatricule]])&gt;1,"Doublon",""),"")</f>
        <v/>
      </c>
    </row>
    <row r="503" spans="1:17" x14ac:dyDescent="0.25">
      <c r="A503" s="11" t="str">
        <f>IF(Tableau1[[#This Row],[Date]]="","",VLOOKUP(Tableau1[[#This Row],[Semaine]],Listes!$A:$B,2,FALSE))</f>
        <v/>
      </c>
      <c r="B503" s="11" t="str">
        <f>IF(ISBLANK(Tableau1[[#This Row],[Date]]),"",INT((Tableau1[[#This Row],[Date]]-SUM(MOD(DATE(YEAR(Tableau1[[#This Row],[Date]]-MOD(Tableau1[[#This Row],[Date]]-2,7)+3),1,2),{1E+99;7})*{1;-1})+5)/7))</f>
        <v/>
      </c>
      <c r="C503" s="11" t="str">
        <f>IF(ISBLANK(Tableau1[[#This Row],[Matricule]]),"",VLOOKUP(Tableau1[[#This Row],[Matricule]],#REF!,2,FALSE))</f>
        <v/>
      </c>
      <c r="D503" s="11" t="str">
        <f>IF(ISBLANK(Tableau1[[#This Row],[Matricule]]),"",VLOOKUP(Tableau1[[#This Row],[Matricule]],#REF!,3,FALSE))</f>
        <v/>
      </c>
      <c r="E503" s="11" t="str">
        <f>CONCATENATE(Tableau1[[#This Row],[Matricule]],Tableau1[[#This Row],[Date]])</f>
        <v/>
      </c>
      <c r="F503" s="3"/>
      <c r="J503" s="8"/>
      <c r="K503" s="35">
        <f>IF(Tableau1[[#This Row],[Régimes récoltés]]&gt;0,1,0)</f>
        <v>0</v>
      </c>
      <c r="L503" s="15">
        <f>IF(Tableau1[[#This Row],[Régimes récoltés]]&gt;=60,1,0)</f>
        <v>0</v>
      </c>
      <c r="M503" s="15">
        <f>IF(Tableau1[[#This Row],[Régimes récoltés]]&gt;60,Tableau1[[#This Row],[Régimes récoltés]]-60,0)</f>
        <v>0</v>
      </c>
      <c r="N503" s="15" t="str">
        <f>IF(ISBLANK(Tableau1[[#This Row],[Date]]),"",+IF(Tableau1[[#This Row],[Régimes récoltés]]&lt;60,0,1000))</f>
        <v/>
      </c>
      <c r="O503" s="15" t="str">
        <f>IF(ISBLANK(Tableau1[[#This Row],[Date]]),"",IF(Tableau1[[#This Row],[Régimes récoltés]]&gt;60,(Tableau1[[#This Row],[Régimes récoltés]]-60)*40,0))</f>
        <v/>
      </c>
      <c r="P503" s="15" t="str">
        <f t="shared" si="7"/>
        <v/>
      </c>
      <c r="Q503" s="51" t="str">
        <f>IF(Tableau1[[#This Row],[Matricule]]&gt;1,IF(COUNTIF(Tableau1[DateMatricule],Tableau1[[#This Row],[DateMatricule]])&gt;1,"Doublon",""),"")</f>
        <v/>
      </c>
    </row>
    <row r="504" spans="1:17" x14ac:dyDescent="0.25">
      <c r="A504" s="11" t="str">
        <f>IF(Tableau1[[#This Row],[Date]]="","",VLOOKUP(Tableau1[[#This Row],[Semaine]],Listes!$A:$B,2,FALSE))</f>
        <v/>
      </c>
      <c r="B504" s="11" t="str">
        <f>IF(ISBLANK(Tableau1[[#This Row],[Date]]),"",INT((Tableau1[[#This Row],[Date]]-SUM(MOD(DATE(YEAR(Tableau1[[#This Row],[Date]]-MOD(Tableau1[[#This Row],[Date]]-2,7)+3),1,2),{1E+99;7})*{1;-1})+5)/7))</f>
        <v/>
      </c>
      <c r="C504" s="11" t="str">
        <f>IF(ISBLANK(Tableau1[[#This Row],[Matricule]]),"",VLOOKUP(Tableau1[[#This Row],[Matricule]],#REF!,2,FALSE))</f>
        <v/>
      </c>
      <c r="D504" s="11" t="str">
        <f>IF(ISBLANK(Tableau1[[#This Row],[Matricule]]),"",VLOOKUP(Tableau1[[#This Row],[Matricule]],#REF!,3,FALSE))</f>
        <v/>
      </c>
      <c r="E504" s="11" t="str">
        <f>CONCATENATE(Tableau1[[#This Row],[Matricule]],Tableau1[[#This Row],[Date]])</f>
        <v/>
      </c>
      <c r="F504" s="3"/>
      <c r="J504" s="8"/>
      <c r="K504" s="35">
        <f>IF(Tableau1[[#This Row],[Régimes récoltés]]&gt;0,1,0)</f>
        <v>0</v>
      </c>
      <c r="L504" s="15">
        <f>IF(Tableau1[[#This Row],[Régimes récoltés]]&gt;=60,1,0)</f>
        <v>0</v>
      </c>
      <c r="M504" s="15">
        <f>IF(Tableau1[[#This Row],[Régimes récoltés]]&gt;60,Tableau1[[#This Row],[Régimes récoltés]]-60,0)</f>
        <v>0</v>
      </c>
      <c r="N504" s="15" t="str">
        <f>IF(ISBLANK(Tableau1[[#This Row],[Date]]),"",+IF(Tableau1[[#This Row],[Régimes récoltés]]&lt;60,0,1000))</f>
        <v/>
      </c>
      <c r="O504" s="15" t="str">
        <f>IF(ISBLANK(Tableau1[[#This Row],[Date]]),"",IF(Tableau1[[#This Row],[Régimes récoltés]]&gt;60,(Tableau1[[#This Row],[Régimes récoltés]]-60)*40,0))</f>
        <v/>
      </c>
      <c r="P504" s="15" t="str">
        <f t="shared" si="7"/>
        <v/>
      </c>
      <c r="Q504" s="51" t="str">
        <f>IF(Tableau1[[#This Row],[Matricule]]&gt;1,IF(COUNTIF(Tableau1[DateMatricule],Tableau1[[#This Row],[DateMatricule]])&gt;1,"Doublon",""),"")</f>
        <v/>
      </c>
    </row>
    <row r="505" spans="1:17" x14ac:dyDescent="0.25">
      <c r="A505" s="11" t="str">
        <f>IF(Tableau1[[#This Row],[Date]]="","",VLOOKUP(Tableau1[[#This Row],[Semaine]],Listes!$A:$B,2,FALSE))</f>
        <v/>
      </c>
      <c r="B505" s="11" t="str">
        <f>IF(ISBLANK(Tableau1[[#This Row],[Date]]),"",INT((Tableau1[[#This Row],[Date]]-SUM(MOD(DATE(YEAR(Tableau1[[#This Row],[Date]]-MOD(Tableau1[[#This Row],[Date]]-2,7)+3),1,2),{1E+99;7})*{1;-1})+5)/7))</f>
        <v/>
      </c>
      <c r="C505" s="11" t="str">
        <f>IF(ISBLANK(Tableau1[[#This Row],[Matricule]]),"",VLOOKUP(Tableau1[[#This Row],[Matricule]],#REF!,2,FALSE))</f>
        <v/>
      </c>
      <c r="D505" s="11" t="str">
        <f>IF(ISBLANK(Tableau1[[#This Row],[Matricule]]),"",VLOOKUP(Tableau1[[#This Row],[Matricule]],#REF!,3,FALSE))</f>
        <v/>
      </c>
      <c r="E505" s="11" t="str">
        <f>CONCATENATE(Tableau1[[#This Row],[Matricule]],Tableau1[[#This Row],[Date]])</f>
        <v/>
      </c>
      <c r="F505" s="3"/>
      <c r="J505" s="8"/>
      <c r="K505" s="35">
        <f>IF(Tableau1[[#This Row],[Régimes récoltés]]&gt;0,1,0)</f>
        <v>0</v>
      </c>
      <c r="L505" s="15">
        <f>IF(Tableau1[[#This Row],[Régimes récoltés]]&gt;=60,1,0)</f>
        <v>0</v>
      </c>
      <c r="M505" s="15">
        <f>IF(Tableau1[[#This Row],[Régimes récoltés]]&gt;60,Tableau1[[#This Row],[Régimes récoltés]]-60,0)</f>
        <v>0</v>
      </c>
      <c r="N505" s="15" t="str">
        <f>IF(ISBLANK(Tableau1[[#This Row],[Date]]),"",+IF(Tableau1[[#This Row],[Régimes récoltés]]&lt;60,0,1000))</f>
        <v/>
      </c>
      <c r="O505" s="15" t="str">
        <f>IF(ISBLANK(Tableau1[[#This Row],[Date]]),"",IF(Tableau1[[#This Row],[Régimes récoltés]]&gt;60,(Tableau1[[#This Row],[Régimes récoltés]]-60)*40,0))</f>
        <v/>
      </c>
      <c r="P505" s="15" t="str">
        <f t="shared" si="7"/>
        <v/>
      </c>
      <c r="Q505" s="51" t="str">
        <f>IF(Tableau1[[#This Row],[Matricule]]&gt;1,IF(COUNTIF(Tableau1[DateMatricule],Tableau1[[#This Row],[DateMatricule]])&gt;1,"Doublon",""),"")</f>
        <v/>
      </c>
    </row>
    <row r="506" spans="1:17" x14ac:dyDescent="0.25">
      <c r="A506" s="11" t="str">
        <f>IF(Tableau1[[#This Row],[Date]]="","",VLOOKUP(Tableau1[[#This Row],[Semaine]],Listes!$A:$B,2,FALSE))</f>
        <v/>
      </c>
      <c r="B506" s="11" t="str">
        <f>IF(ISBLANK(Tableau1[[#This Row],[Date]]),"",INT((Tableau1[[#This Row],[Date]]-SUM(MOD(DATE(YEAR(Tableau1[[#This Row],[Date]]-MOD(Tableau1[[#This Row],[Date]]-2,7)+3),1,2),{1E+99;7})*{1;-1})+5)/7))</f>
        <v/>
      </c>
      <c r="C506" s="11" t="str">
        <f>IF(ISBLANK(Tableau1[[#This Row],[Matricule]]),"",VLOOKUP(Tableau1[[#This Row],[Matricule]],#REF!,2,FALSE))</f>
        <v/>
      </c>
      <c r="D506" s="11" t="str">
        <f>IF(ISBLANK(Tableau1[[#This Row],[Matricule]]),"",VLOOKUP(Tableau1[[#This Row],[Matricule]],#REF!,3,FALSE))</f>
        <v/>
      </c>
      <c r="E506" s="11" t="str">
        <f>CONCATENATE(Tableau1[[#This Row],[Matricule]],Tableau1[[#This Row],[Date]])</f>
        <v/>
      </c>
      <c r="F506" s="3"/>
      <c r="J506" s="8"/>
      <c r="K506" s="35">
        <f>IF(Tableau1[[#This Row],[Régimes récoltés]]&gt;0,1,0)</f>
        <v>0</v>
      </c>
      <c r="L506" s="15">
        <f>IF(Tableau1[[#This Row],[Régimes récoltés]]&gt;=60,1,0)</f>
        <v>0</v>
      </c>
      <c r="M506" s="15">
        <f>IF(Tableau1[[#This Row],[Régimes récoltés]]&gt;60,Tableau1[[#This Row],[Régimes récoltés]]-60,0)</f>
        <v>0</v>
      </c>
      <c r="N506" s="15" t="str">
        <f>IF(ISBLANK(Tableau1[[#This Row],[Date]]),"",+IF(Tableau1[[#This Row],[Régimes récoltés]]&lt;60,0,1000))</f>
        <v/>
      </c>
      <c r="O506" s="15" t="str">
        <f>IF(ISBLANK(Tableau1[[#This Row],[Date]]),"",IF(Tableau1[[#This Row],[Régimes récoltés]]&gt;60,(Tableau1[[#This Row],[Régimes récoltés]]-60)*40,0))</f>
        <v/>
      </c>
      <c r="P506" s="15" t="str">
        <f t="shared" si="7"/>
        <v/>
      </c>
      <c r="Q506" s="51" t="str">
        <f>IF(Tableau1[[#This Row],[Matricule]]&gt;1,IF(COUNTIF(Tableau1[DateMatricule],Tableau1[[#This Row],[DateMatricule]])&gt;1,"Doublon",""),"")</f>
        <v/>
      </c>
    </row>
    <row r="507" spans="1:17" x14ac:dyDescent="0.25">
      <c r="A507" s="11" t="str">
        <f>IF(Tableau1[[#This Row],[Date]]="","",VLOOKUP(Tableau1[[#This Row],[Semaine]],Listes!$A:$B,2,FALSE))</f>
        <v/>
      </c>
      <c r="B507" s="11" t="str">
        <f>IF(ISBLANK(Tableau1[[#This Row],[Date]]),"",INT((Tableau1[[#This Row],[Date]]-SUM(MOD(DATE(YEAR(Tableau1[[#This Row],[Date]]-MOD(Tableau1[[#This Row],[Date]]-2,7)+3),1,2),{1E+99;7})*{1;-1})+5)/7))</f>
        <v/>
      </c>
      <c r="C507" s="11" t="str">
        <f>IF(ISBLANK(Tableau1[[#This Row],[Matricule]]),"",VLOOKUP(Tableau1[[#This Row],[Matricule]],#REF!,2,FALSE))</f>
        <v/>
      </c>
      <c r="D507" s="11" t="str">
        <f>IF(ISBLANK(Tableau1[[#This Row],[Matricule]]),"",VLOOKUP(Tableau1[[#This Row],[Matricule]],#REF!,3,FALSE))</f>
        <v/>
      </c>
      <c r="E507" s="11" t="str">
        <f>CONCATENATE(Tableau1[[#This Row],[Matricule]],Tableau1[[#This Row],[Date]])</f>
        <v/>
      </c>
      <c r="F507" s="3"/>
      <c r="J507" s="8"/>
      <c r="K507" s="35">
        <f>IF(Tableau1[[#This Row],[Régimes récoltés]]&gt;0,1,0)</f>
        <v>0</v>
      </c>
      <c r="L507" s="15">
        <f>IF(Tableau1[[#This Row],[Régimes récoltés]]&gt;=60,1,0)</f>
        <v>0</v>
      </c>
      <c r="M507" s="15">
        <f>IF(Tableau1[[#This Row],[Régimes récoltés]]&gt;60,Tableau1[[#This Row],[Régimes récoltés]]-60,0)</f>
        <v>0</v>
      </c>
      <c r="N507" s="15" t="str">
        <f>IF(ISBLANK(Tableau1[[#This Row],[Date]]),"",+IF(Tableau1[[#This Row],[Régimes récoltés]]&lt;60,0,1000))</f>
        <v/>
      </c>
      <c r="O507" s="15" t="str">
        <f>IF(ISBLANK(Tableau1[[#This Row],[Date]]),"",IF(Tableau1[[#This Row],[Régimes récoltés]]&gt;60,(Tableau1[[#This Row],[Régimes récoltés]]-60)*40,0))</f>
        <v/>
      </c>
      <c r="P507" s="15" t="str">
        <f t="shared" si="7"/>
        <v/>
      </c>
      <c r="Q507" s="51" t="str">
        <f>IF(Tableau1[[#This Row],[Matricule]]&gt;1,IF(COUNTIF(Tableau1[DateMatricule],Tableau1[[#This Row],[DateMatricule]])&gt;1,"Doublon",""),"")</f>
        <v/>
      </c>
    </row>
    <row r="508" spans="1:17" x14ac:dyDescent="0.25">
      <c r="A508" s="11" t="str">
        <f>IF(Tableau1[[#This Row],[Date]]="","",VLOOKUP(Tableau1[[#This Row],[Semaine]],Listes!$A:$B,2,FALSE))</f>
        <v/>
      </c>
      <c r="B508" s="11" t="str">
        <f>IF(ISBLANK(Tableau1[[#This Row],[Date]]),"",INT((Tableau1[[#This Row],[Date]]-SUM(MOD(DATE(YEAR(Tableau1[[#This Row],[Date]]-MOD(Tableau1[[#This Row],[Date]]-2,7)+3),1,2),{1E+99;7})*{1;-1})+5)/7))</f>
        <v/>
      </c>
      <c r="C508" s="11" t="str">
        <f>IF(ISBLANK(Tableau1[[#This Row],[Matricule]]),"",VLOOKUP(Tableau1[[#This Row],[Matricule]],#REF!,2,FALSE))</f>
        <v/>
      </c>
      <c r="D508" s="11" t="str">
        <f>IF(ISBLANK(Tableau1[[#This Row],[Matricule]]),"",VLOOKUP(Tableau1[[#This Row],[Matricule]],#REF!,3,FALSE))</f>
        <v/>
      </c>
      <c r="E508" s="11" t="str">
        <f>CONCATENATE(Tableau1[[#This Row],[Matricule]],Tableau1[[#This Row],[Date]])</f>
        <v/>
      </c>
      <c r="F508" s="3"/>
      <c r="J508" s="8"/>
      <c r="K508" s="35">
        <f>IF(Tableau1[[#This Row],[Régimes récoltés]]&gt;0,1,0)</f>
        <v>0</v>
      </c>
      <c r="L508" s="15">
        <f>IF(Tableau1[[#This Row],[Régimes récoltés]]&gt;=60,1,0)</f>
        <v>0</v>
      </c>
      <c r="M508" s="15">
        <f>IF(Tableau1[[#This Row],[Régimes récoltés]]&gt;60,Tableau1[[#This Row],[Régimes récoltés]]-60,0)</f>
        <v>0</v>
      </c>
      <c r="N508" s="15" t="str">
        <f>IF(ISBLANK(Tableau1[[#This Row],[Date]]),"",+IF(Tableau1[[#This Row],[Régimes récoltés]]&lt;60,0,1000))</f>
        <v/>
      </c>
      <c r="O508" s="15" t="str">
        <f>IF(ISBLANK(Tableau1[[#This Row],[Date]]),"",IF(Tableau1[[#This Row],[Régimes récoltés]]&gt;60,(Tableau1[[#This Row],[Régimes récoltés]]-60)*40,0))</f>
        <v/>
      </c>
      <c r="P508" s="15" t="str">
        <f t="shared" si="7"/>
        <v/>
      </c>
      <c r="Q508" s="51" t="str">
        <f>IF(Tableau1[[#This Row],[Matricule]]&gt;1,IF(COUNTIF(Tableau1[DateMatricule],Tableau1[[#This Row],[DateMatricule]])&gt;1,"Doublon",""),"")</f>
        <v/>
      </c>
    </row>
    <row r="509" spans="1:17" x14ac:dyDescent="0.25">
      <c r="A509" s="11" t="str">
        <f>IF(Tableau1[[#This Row],[Date]]="","",VLOOKUP(Tableau1[[#This Row],[Semaine]],Listes!$A:$B,2,FALSE))</f>
        <v/>
      </c>
      <c r="B509" s="11" t="str">
        <f>IF(ISBLANK(Tableau1[[#This Row],[Date]]),"",INT((Tableau1[[#This Row],[Date]]-SUM(MOD(DATE(YEAR(Tableau1[[#This Row],[Date]]-MOD(Tableau1[[#This Row],[Date]]-2,7)+3),1,2),{1E+99;7})*{1;-1})+5)/7))</f>
        <v/>
      </c>
      <c r="C509" s="11" t="str">
        <f>IF(ISBLANK(Tableau1[[#This Row],[Matricule]]),"",VLOOKUP(Tableau1[[#This Row],[Matricule]],#REF!,2,FALSE))</f>
        <v/>
      </c>
      <c r="D509" s="11" t="str">
        <f>IF(ISBLANK(Tableau1[[#This Row],[Matricule]]),"",VLOOKUP(Tableau1[[#This Row],[Matricule]],#REF!,3,FALSE))</f>
        <v/>
      </c>
      <c r="E509" s="11" t="str">
        <f>CONCATENATE(Tableau1[[#This Row],[Matricule]],Tableau1[[#This Row],[Date]])</f>
        <v/>
      </c>
      <c r="F509" s="3"/>
      <c r="J509" s="8"/>
      <c r="K509" s="35">
        <f>IF(Tableau1[[#This Row],[Régimes récoltés]]&gt;0,1,0)</f>
        <v>0</v>
      </c>
      <c r="L509" s="15">
        <f>IF(Tableau1[[#This Row],[Régimes récoltés]]&gt;=60,1,0)</f>
        <v>0</v>
      </c>
      <c r="M509" s="15">
        <f>IF(Tableau1[[#This Row],[Régimes récoltés]]&gt;60,Tableau1[[#This Row],[Régimes récoltés]]-60,0)</f>
        <v>0</v>
      </c>
      <c r="N509" s="15" t="str">
        <f>IF(ISBLANK(Tableau1[[#This Row],[Date]]),"",+IF(Tableau1[[#This Row],[Régimes récoltés]]&lt;60,0,1000))</f>
        <v/>
      </c>
      <c r="O509" s="15" t="str">
        <f>IF(ISBLANK(Tableau1[[#This Row],[Date]]),"",IF(Tableau1[[#This Row],[Régimes récoltés]]&gt;60,(Tableau1[[#This Row],[Régimes récoltés]]-60)*40,0))</f>
        <v/>
      </c>
      <c r="P509" s="15" t="str">
        <f t="shared" si="7"/>
        <v/>
      </c>
      <c r="Q509" s="51" t="str">
        <f>IF(Tableau1[[#This Row],[Matricule]]&gt;1,IF(COUNTIF(Tableau1[DateMatricule],Tableau1[[#This Row],[DateMatricule]])&gt;1,"Doublon",""),"")</f>
        <v/>
      </c>
    </row>
    <row r="510" spans="1:17" x14ac:dyDescent="0.25">
      <c r="A510" s="11" t="str">
        <f>IF(Tableau1[[#This Row],[Date]]="","",VLOOKUP(Tableau1[[#This Row],[Semaine]],Listes!$A:$B,2,FALSE))</f>
        <v/>
      </c>
      <c r="B510" s="11" t="str">
        <f>IF(ISBLANK(Tableau1[[#This Row],[Date]]),"",INT((Tableau1[[#This Row],[Date]]-SUM(MOD(DATE(YEAR(Tableau1[[#This Row],[Date]]-MOD(Tableau1[[#This Row],[Date]]-2,7)+3),1,2),{1E+99;7})*{1;-1})+5)/7))</f>
        <v/>
      </c>
      <c r="C510" s="11" t="str">
        <f>IF(ISBLANK(Tableau1[[#This Row],[Matricule]]),"",VLOOKUP(Tableau1[[#This Row],[Matricule]],#REF!,2,FALSE))</f>
        <v/>
      </c>
      <c r="D510" s="11" t="str">
        <f>IF(ISBLANK(Tableau1[[#This Row],[Matricule]]),"",VLOOKUP(Tableau1[[#This Row],[Matricule]],#REF!,3,FALSE))</f>
        <v/>
      </c>
      <c r="E510" s="11" t="str">
        <f>CONCATENATE(Tableau1[[#This Row],[Matricule]],Tableau1[[#This Row],[Date]])</f>
        <v/>
      </c>
      <c r="F510" s="3"/>
      <c r="J510" s="8"/>
      <c r="K510" s="35">
        <f>IF(Tableau1[[#This Row],[Régimes récoltés]]&gt;0,1,0)</f>
        <v>0</v>
      </c>
      <c r="L510" s="15">
        <f>IF(Tableau1[[#This Row],[Régimes récoltés]]&gt;=60,1,0)</f>
        <v>0</v>
      </c>
      <c r="M510" s="15">
        <f>IF(Tableau1[[#This Row],[Régimes récoltés]]&gt;60,Tableau1[[#This Row],[Régimes récoltés]]-60,0)</f>
        <v>0</v>
      </c>
      <c r="N510" s="15" t="str">
        <f>IF(ISBLANK(Tableau1[[#This Row],[Date]]),"",+IF(Tableau1[[#This Row],[Régimes récoltés]]&lt;60,0,1000))</f>
        <v/>
      </c>
      <c r="O510" s="15" t="str">
        <f>IF(ISBLANK(Tableau1[[#This Row],[Date]]),"",IF(Tableau1[[#This Row],[Régimes récoltés]]&gt;60,(Tableau1[[#This Row],[Régimes récoltés]]-60)*40,0))</f>
        <v/>
      </c>
      <c r="P510" s="15" t="str">
        <f t="shared" si="7"/>
        <v/>
      </c>
      <c r="Q510" s="51" t="str">
        <f>IF(Tableau1[[#This Row],[Matricule]]&gt;1,IF(COUNTIF(Tableau1[DateMatricule],Tableau1[[#This Row],[DateMatricule]])&gt;1,"Doublon",""),"")</f>
        <v/>
      </c>
    </row>
    <row r="511" spans="1:17" x14ac:dyDescent="0.25">
      <c r="A511" s="11" t="str">
        <f>IF(Tableau1[[#This Row],[Date]]="","",VLOOKUP(Tableau1[[#This Row],[Semaine]],Listes!$A:$B,2,FALSE))</f>
        <v/>
      </c>
      <c r="B511" s="11" t="str">
        <f>IF(ISBLANK(Tableau1[[#This Row],[Date]]),"",INT((Tableau1[[#This Row],[Date]]-SUM(MOD(DATE(YEAR(Tableau1[[#This Row],[Date]]-MOD(Tableau1[[#This Row],[Date]]-2,7)+3),1,2),{1E+99;7})*{1;-1})+5)/7))</f>
        <v/>
      </c>
      <c r="C511" s="11" t="str">
        <f>IF(ISBLANK(Tableau1[[#This Row],[Matricule]]),"",VLOOKUP(Tableau1[[#This Row],[Matricule]],#REF!,2,FALSE))</f>
        <v/>
      </c>
      <c r="D511" s="11" t="str">
        <f>IF(ISBLANK(Tableau1[[#This Row],[Matricule]]),"",VLOOKUP(Tableau1[[#This Row],[Matricule]],#REF!,3,FALSE))</f>
        <v/>
      </c>
      <c r="E511" s="11" t="str">
        <f>CONCATENATE(Tableau1[[#This Row],[Matricule]],Tableau1[[#This Row],[Date]])</f>
        <v/>
      </c>
      <c r="F511" s="3"/>
      <c r="J511" s="8"/>
      <c r="K511" s="35">
        <f>IF(Tableau1[[#This Row],[Régimes récoltés]]&gt;0,1,0)</f>
        <v>0</v>
      </c>
      <c r="L511" s="15">
        <f>IF(Tableau1[[#This Row],[Régimes récoltés]]&gt;=60,1,0)</f>
        <v>0</v>
      </c>
      <c r="M511" s="15">
        <f>IF(Tableau1[[#This Row],[Régimes récoltés]]&gt;60,Tableau1[[#This Row],[Régimes récoltés]]-60,0)</f>
        <v>0</v>
      </c>
      <c r="N511" s="15" t="str">
        <f>IF(ISBLANK(Tableau1[[#This Row],[Date]]),"",+IF(Tableau1[[#This Row],[Régimes récoltés]]&lt;60,0,1000))</f>
        <v/>
      </c>
      <c r="O511" s="15" t="str">
        <f>IF(ISBLANK(Tableau1[[#This Row],[Date]]),"",IF(Tableau1[[#This Row],[Régimes récoltés]]&gt;60,(Tableau1[[#This Row],[Régimes récoltés]]-60)*40,0))</f>
        <v/>
      </c>
      <c r="P511" s="15" t="str">
        <f t="shared" si="7"/>
        <v/>
      </c>
      <c r="Q511" s="51" t="str">
        <f>IF(Tableau1[[#This Row],[Matricule]]&gt;1,IF(COUNTIF(Tableau1[DateMatricule],Tableau1[[#This Row],[DateMatricule]])&gt;1,"Doublon",""),"")</f>
        <v/>
      </c>
    </row>
    <row r="512" spans="1:17" x14ac:dyDescent="0.25">
      <c r="A512" s="11" t="str">
        <f>IF(Tableau1[[#This Row],[Date]]="","",VLOOKUP(Tableau1[[#This Row],[Semaine]],Listes!$A:$B,2,FALSE))</f>
        <v/>
      </c>
      <c r="B512" s="11" t="str">
        <f>IF(ISBLANK(Tableau1[[#This Row],[Date]]),"",INT((Tableau1[[#This Row],[Date]]-SUM(MOD(DATE(YEAR(Tableau1[[#This Row],[Date]]-MOD(Tableau1[[#This Row],[Date]]-2,7)+3),1,2),{1E+99;7})*{1;-1})+5)/7))</f>
        <v/>
      </c>
      <c r="C512" s="11" t="str">
        <f>IF(ISBLANK(Tableau1[[#This Row],[Matricule]]),"",VLOOKUP(Tableau1[[#This Row],[Matricule]],#REF!,2,FALSE))</f>
        <v/>
      </c>
      <c r="D512" s="11" t="str">
        <f>IF(ISBLANK(Tableau1[[#This Row],[Matricule]]),"",VLOOKUP(Tableau1[[#This Row],[Matricule]],#REF!,3,FALSE))</f>
        <v/>
      </c>
      <c r="E512" s="11" t="str">
        <f>CONCATENATE(Tableau1[[#This Row],[Matricule]],Tableau1[[#This Row],[Date]])</f>
        <v/>
      </c>
      <c r="F512" s="3"/>
      <c r="J512" s="8"/>
      <c r="K512" s="35">
        <f>IF(Tableau1[[#This Row],[Régimes récoltés]]&gt;0,1,0)</f>
        <v>0</v>
      </c>
      <c r="L512" s="15">
        <f>IF(Tableau1[[#This Row],[Régimes récoltés]]&gt;=60,1,0)</f>
        <v>0</v>
      </c>
      <c r="M512" s="15">
        <f>IF(Tableau1[[#This Row],[Régimes récoltés]]&gt;60,Tableau1[[#This Row],[Régimes récoltés]]-60,0)</f>
        <v>0</v>
      </c>
      <c r="N512" s="15" t="str">
        <f>IF(ISBLANK(Tableau1[[#This Row],[Date]]),"",+IF(Tableau1[[#This Row],[Régimes récoltés]]&lt;60,0,1000))</f>
        <v/>
      </c>
      <c r="O512" s="15" t="str">
        <f>IF(ISBLANK(Tableau1[[#This Row],[Date]]),"",IF(Tableau1[[#This Row],[Régimes récoltés]]&gt;60,(Tableau1[[#This Row],[Régimes récoltés]]-60)*40,0))</f>
        <v/>
      </c>
      <c r="P512" s="15" t="str">
        <f t="shared" si="7"/>
        <v/>
      </c>
      <c r="Q512" s="51" t="str">
        <f>IF(Tableau1[[#This Row],[Matricule]]&gt;1,IF(COUNTIF(Tableau1[DateMatricule],Tableau1[[#This Row],[DateMatricule]])&gt;1,"Doublon",""),"")</f>
        <v/>
      </c>
    </row>
    <row r="513" spans="1:17" x14ac:dyDescent="0.25">
      <c r="A513" s="11" t="str">
        <f>IF(Tableau1[[#This Row],[Date]]="","",VLOOKUP(Tableau1[[#This Row],[Semaine]],Listes!$A:$B,2,FALSE))</f>
        <v/>
      </c>
      <c r="B513" s="11" t="str">
        <f>IF(ISBLANK(Tableau1[[#This Row],[Date]]),"",INT((Tableau1[[#This Row],[Date]]-SUM(MOD(DATE(YEAR(Tableau1[[#This Row],[Date]]-MOD(Tableau1[[#This Row],[Date]]-2,7)+3),1,2),{1E+99;7})*{1;-1})+5)/7))</f>
        <v/>
      </c>
      <c r="C513" s="11" t="str">
        <f>IF(ISBLANK(Tableau1[[#This Row],[Matricule]]),"",VLOOKUP(Tableau1[[#This Row],[Matricule]],#REF!,2,FALSE))</f>
        <v/>
      </c>
      <c r="D513" s="11" t="str">
        <f>IF(ISBLANK(Tableau1[[#This Row],[Matricule]]),"",VLOOKUP(Tableau1[[#This Row],[Matricule]],#REF!,3,FALSE))</f>
        <v/>
      </c>
      <c r="E513" s="11" t="str">
        <f>CONCATENATE(Tableau1[[#This Row],[Matricule]],Tableau1[[#This Row],[Date]])</f>
        <v/>
      </c>
      <c r="F513" s="3"/>
      <c r="J513" s="8"/>
      <c r="K513" s="35">
        <f>IF(Tableau1[[#This Row],[Régimes récoltés]]&gt;0,1,0)</f>
        <v>0</v>
      </c>
      <c r="L513" s="15">
        <f>IF(Tableau1[[#This Row],[Régimes récoltés]]&gt;=60,1,0)</f>
        <v>0</v>
      </c>
      <c r="M513" s="15">
        <f>IF(Tableau1[[#This Row],[Régimes récoltés]]&gt;60,Tableau1[[#This Row],[Régimes récoltés]]-60,0)</f>
        <v>0</v>
      </c>
      <c r="N513" s="15" t="str">
        <f>IF(ISBLANK(Tableau1[[#This Row],[Date]]),"",+IF(Tableau1[[#This Row],[Régimes récoltés]]&lt;60,0,1000))</f>
        <v/>
      </c>
      <c r="O513" s="15" t="str">
        <f>IF(ISBLANK(Tableau1[[#This Row],[Date]]),"",IF(Tableau1[[#This Row],[Régimes récoltés]]&gt;60,(Tableau1[[#This Row],[Régimes récoltés]]-60)*40,0))</f>
        <v/>
      </c>
      <c r="P513" s="15" t="str">
        <f t="shared" si="7"/>
        <v/>
      </c>
      <c r="Q513" s="51" t="str">
        <f>IF(Tableau1[[#This Row],[Matricule]]&gt;1,IF(COUNTIF(Tableau1[DateMatricule],Tableau1[[#This Row],[DateMatricule]])&gt;1,"Doublon",""),"")</f>
        <v/>
      </c>
    </row>
    <row r="514" spans="1:17" x14ac:dyDescent="0.25">
      <c r="A514" s="11" t="str">
        <f>IF(Tableau1[[#This Row],[Date]]="","",VLOOKUP(Tableau1[[#This Row],[Semaine]],Listes!$A:$B,2,FALSE))</f>
        <v/>
      </c>
      <c r="B514" s="11" t="str">
        <f>IF(ISBLANK(Tableau1[[#This Row],[Date]]),"",INT((Tableau1[[#This Row],[Date]]-SUM(MOD(DATE(YEAR(Tableau1[[#This Row],[Date]]-MOD(Tableau1[[#This Row],[Date]]-2,7)+3),1,2),{1E+99;7})*{1;-1})+5)/7))</f>
        <v/>
      </c>
      <c r="C514" s="11" t="str">
        <f>IF(ISBLANK(Tableau1[[#This Row],[Matricule]]),"",VLOOKUP(Tableau1[[#This Row],[Matricule]],#REF!,2,FALSE))</f>
        <v/>
      </c>
      <c r="D514" s="11" t="str">
        <f>IF(ISBLANK(Tableau1[[#This Row],[Matricule]]),"",VLOOKUP(Tableau1[[#This Row],[Matricule]],#REF!,3,FALSE))</f>
        <v/>
      </c>
      <c r="E514" s="11" t="str">
        <f>CONCATENATE(Tableau1[[#This Row],[Matricule]],Tableau1[[#This Row],[Date]])</f>
        <v/>
      </c>
      <c r="F514" s="3"/>
      <c r="J514" s="8"/>
      <c r="K514" s="35">
        <f>IF(Tableau1[[#This Row],[Régimes récoltés]]&gt;0,1,0)</f>
        <v>0</v>
      </c>
      <c r="L514" s="15">
        <f>IF(Tableau1[[#This Row],[Régimes récoltés]]&gt;=60,1,0)</f>
        <v>0</v>
      </c>
      <c r="M514" s="15">
        <f>IF(Tableau1[[#This Row],[Régimes récoltés]]&gt;60,Tableau1[[#This Row],[Régimes récoltés]]-60,0)</f>
        <v>0</v>
      </c>
      <c r="N514" s="15" t="str">
        <f>IF(ISBLANK(Tableau1[[#This Row],[Date]]),"",+IF(Tableau1[[#This Row],[Régimes récoltés]]&lt;60,0,1000))</f>
        <v/>
      </c>
      <c r="O514" s="15" t="str">
        <f>IF(ISBLANK(Tableau1[[#This Row],[Date]]),"",IF(Tableau1[[#This Row],[Régimes récoltés]]&gt;60,(Tableau1[[#This Row],[Régimes récoltés]]-60)*40,0))</f>
        <v/>
      </c>
      <c r="P514" s="15" t="str">
        <f t="shared" si="7"/>
        <v/>
      </c>
      <c r="Q514" s="51" t="str">
        <f>IF(Tableau1[[#This Row],[Matricule]]&gt;1,IF(COUNTIF(Tableau1[DateMatricule],Tableau1[[#This Row],[DateMatricule]])&gt;1,"Doublon",""),"")</f>
        <v/>
      </c>
    </row>
    <row r="515" spans="1:17" x14ac:dyDescent="0.25">
      <c r="A515" s="11" t="str">
        <f>IF(Tableau1[[#This Row],[Date]]="","",VLOOKUP(Tableau1[[#This Row],[Semaine]],Listes!$A:$B,2,FALSE))</f>
        <v/>
      </c>
      <c r="B515" s="11" t="str">
        <f>IF(ISBLANK(Tableau1[[#This Row],[Date]]),"",INT((Tableau1[[#This Row],[Date]]-SUM(MOD(DATE(YEAR(Tableau1[[#This Row],[Date]]-MOD(Tableau1[[#This Row],[Date]]-2,7)+3),1,2),{1E+99;7})*{1;-1})+5)/7))</f>
        <v/>
      </c>
      <c r="C515" s="11" t="str">
        <f>IF(ISBLANK(Tableau1[[#This Row],[Matricule]]),"",VLOOKUP(Tableau1[[#This Row],[Matricule]],#REF!,2,FALSE))</f>
        <v/>
      </c>
      <c r="D515" s="11" t="str">
        <f>IF(ISBLANK(Tableau1[[#This Row],[Matricule]]),"",VLOOKUP(Tableau1[[#This Row],[Matricule]],#REF!,3,FALSE))</f>
        <v/>
      </c>
      <c r="E515" s="11" t="str">
        <f>CONCATENATE(Tableau1[[#This Row],[Matricule]],Tableau1[[#This Row],[Date]])</f>
        <v/>
      </c>
      <c r="F515" s="3"/>
      <c r="J515" s="8"/>
      <c r="K515" s="35">
        <f>IF(Tableau1[[#This Row],[Régimes récoltés]]&gt;0,1,0)</f>
        <v>0</v>
      </c>
      <c r="L515" s="15">
        <f>IF(Tableau1[[#This Row],[Régimes récoltés]]&gt;=60,1,0)</f>
        <v>0</v>
      </c>
      <c r="M515" s="15">
        <f>IF(Tableau1[[#This Row],[Régimes récoltés]]&gt;60,Tableau1[[#This Row],[Régimes récoltés]]-60,0)</f>
        <v>0</v>
      </c>
      <c r="N515" s="15" t="str">
        <f>IF(ISBLANK(Tableau1[[#This Row],[Date]]),"",+IF(Tableau1[[#This Row],[Régimes récoltés]]&lt;60,0,1000))</f>
        <v/>
      </c>
      <c r="O515" s="15" t="str">
        <f>IF(ISBLANK(Tableau1[[#This Row],[Date]]),"",IF(Tableau1[[#This Row],[Régimes récoltés]]&gt;60,(Tableau1[[#This Row],[Régimes récoltés]]-60)*40,0))</f>
        <v/>
      </c>
      <c r="P515" s="15" t="str">
        <f t="shared" ref="P515:P578" si="8">IF(ISERROR(N515+O515),"",N515+O515)</f>
        <v/>
      </c>
      <c r="Q515" s="51" t="str">
        <f>IF(Tableau1[[#This Row],[Matricule]]&gt;1,IF(COUNTIF(Tableau1[DateMatricule],Tableau1[[#This Row],[DateMatricule]])&gt;1,"Doublon",""),"")</f>
        <v/>
      </c>
    </row>
    <row r="516" spans="1:17" x14ac:dyDescent="0.25">
      <c r="A516" s="11" t="str">
        <f>IF(Tableau1[[#This Row],[Date]]="","",VLOOKUP(Tableau1[[#This Row],[Semaine]],Listes!$A:$B,2,FALSE))</f>
        <v/>
      </c>
      <c r="B516" s="11" t="str">
        <f>IF(ISBLANK(Tableau1[[#This Row],[Date]]),"",INT((Tableau1[[#This Row],[Date]]-SUM(MOD(DATE(YEAR(Tableau1[[#This Row],[Date]]-MOD(Tableau1[[#This Row],[Date]]-2,7)+3),1,2),{1E+99;7})*{1;-1})+5)/7))</f>
        <v/>
      </c>
      <c r="C516" s="11" t="str">
        <f>IF(ISBLANK(Tableau1[[#This Row],[Matricule]]),"",VLOOKUP(Tableau1[[#This Row],[Matricule]],#REF!,2,FALSE))</f>
        <v/>
      </c>
      <c r="D516" s="11" t="str">
        <f>IF(ISBLANK(Tableau1[[#This Row],[Matricule]]),"",VLOOKUP(Tableau1[[#This Row],[Matricule]],#REF!,3,FALSE))</f>
        <v/>
      </c>
      <c r="E516" s="11" t="str">
        <f>CONCATENATE(Tableau1[[#This Row],[Matricule]],Tableau1[[#This Row],[Date]])</f>
        <v/>
      </c>
      <c r="F516" s="3"/>
      <c r="J516" s="8"/>
      <c r="K516" s="35">
        <f>IF(Tableau1[[#This Row],[Régimes récoltés]]&gt;0,1,0)</f>
        <v>0</v>
      </c>
      <c r="L516" s="15">
        <f>IF(Tableau1[[#This Row],[Régimes récoltés]]&gt;=60,1,0)</f>
        <v>0</v>
      </c>
      <c r="M516" s="15">
        <f>IF(Tableau1[[#This Row],[Régimes récoltés]]&gt;60,Tableau1[[#This Row],[Régimes récoltés]]-60,0)</f>
        <v>0</v>
      </c>
      <c r="N516" s="15" t="str">
        <f>IF(ISBLANK(Tableau1[[#This Row],[Date]]),"",+IF(Tableau1[[#This Row],[Régimes récoltés]]&lt;60,0,1000))</f>
        <v/>
      </c>
      <c r="O516" s="15" t="str">
        <f>IF(ISBLANK(Tableau1[[#This Row],[Date]]),"",IF(Tableau1[[#This Row],[Régimes récoltés]]&gt;60,(Tableau1[[#This Row],[Régimes récoltés]]-60)*40,0))</f>
        <v/>
      </c>
      <c r="P516" s="15" t="str">
        <f t="shared" si="8"/>
        <v/>
      </c>
      <c r="Q516" s="51" t="str">
        <f>IF(Tableau1[[#This Row],[Matricule]]&gt;1,IF(COUNTIF(Tableau1[DateMatricule],Tableau1[[#This Row],[DateMatricule]])&gt;1,"Doublon",""),"")</f>
        <v/>
      </c>
    </row>
    <row r="517" spans="1:17" x14ac:dyDescent="0.25">
      <c r="A517" s="11" t="str">
        <f>IF(Tableau1[[#This Row],[Date]]="","",VLOOKUP(Tableau1[[#This Row],[Semaine]],Listes!$A:$B,2,FALSE))</f>
        <v/>
      </c>
      <c r="B517" s="11" t="str">
        <f>IF(ISBLANK(Tableau1[[#This Row],[Date]]),"",INT((Tableau1[[#This Row],[Date]]-SUM(MOD(DATE(YEAR(Tableau1[[#This Row],[Date]]-MOD(Tableau1[[#This Row],[Date]]-2,7)+3),1,2),{1E+99;7})*{1;-1})+5)/7))</f>
        <v/>
      </c>
      <c r="C517" s="11" t="str">
        <f>IF(ISBLANK(Tableau1[[#This Row],[Matricule]]),"",VLOOKUP(Tableau1[[#This Row],[Matricule]],#REF!,2,FALSE))</f>
        <v/>
      </c>
      <c r="D517" s="11" t="str">
        <f>IF(ISBLANK(Tableau1[[#This Row],[Matricule]]),"",VLOOKUP(Tableau1[[#This Row],[Matricule]],#REF!,3,FALSE))</f>
        <v/>
      </c>
      <c r="E517" s="11" t="str">
        <f>CONCATENATE(Tableau1[[#This Row],[Matricule]],Tableau1[[#This Row],[Date]])</f>
        <v/>
      </c>
      <c r="F517" s="3"/>
      <c r="J517" s="8"/>
      <c r="K517" s="35">
        <f>IF(Tableau1[[#This Row],[Régimes récoltés]]&gt;0,1,0)</f>
        <v>0</v>
      </c>
      <c r="L517" s="15">
        <f>IF(Tableau1[[#This Row],[Régimes récoltés]]&gt;=60,1,0)</f>
        <v>0</v>
      </c>
      <c r="M517" s="15">
        <f>IF(Tableau1[[#This Row],[Régimes récoltés]]&gt;60,Tableau1[[#This Row],[Régimes récoltés]]-60,0)</f>
        <v>0</v>
      </c>
      <c r="N517" s="15" t="str">
        <f>IF(ISBLANK(Tableau1[[#This Row],[Date]]),"",+IF(Tableau1[[#This Row],[Régimes récoltés]]&lt;60,0,1000))</f>
        <v/>
      </c>
      <c r="O517" s="15" t="str">
        <f>IF(ISBLANK(Tableau1[[#This Row],[Date]]),"",IF(Tableau1[[#This Row],[Régimes récoltés]]&gt;60,(Tableau1[[#This Row],[Régimes récoltés]]-60)*40,0))</f>
        <v/>
      </c>
      <c r="P517" s="15" t="str">
        <f t="shared" si="8"/>
        <v/>
      </c>
      <c r="Q517" s="51" t="str">
        <f>IF(Tableau1[[#This Row],[Matricule]]&gt;1,IF(COUNTIF(Tableau1[DateMatricule],Tableau1[[#This Row],[DateMatricule]])&gt;1,"Doublon",""),"")</f>
        <v/>
      </c>
    </row>
    <row r="518" spans="1:17" x14ac:dyDescent="0.25">
      <c r="A518" s="11" t="str">
        <f>IF(Tableau1[[#This Row],[Date]]="","",VLOOKUP(Tableau1[[#This Row],[Semaine]],Listes!$A:$B,2,FALSE))</f>
        <v/>
      </c>
      <c r="B518" s="11" t="str">
        <f>IF(ISBLANK(Tableau1[[#This Row],[Date]]),"",INT((Tableau1[[#This Row],[Date]]-SUM(MOD(DATE(YEAR(Tableau1[[#This Row],[Date]]-MOD(Tableau1[[#This Row],[Date]]-2,7)+3),1,2),{1E+99;7})*{1;-1})+5)/7))</f>
        <v/>
      </c>
      <c r="C518" s="11" t="str">
        <f>IF(ISBLANK(Tableau1[[#This Row],[Matricule]]),"",VLOOKUP(Tableau1[[#This Row],[Matricule]],#REF!,2,FALSE))</f>
        <v/>
      </c>
      <c r="D518" s="11" t="str">
        <f>IF(ISBLANK(Tableau1[[#This Row],[Matricule]]),"",VLOOKUP(Tableau1[[#This Row],[Matricule]],#REF!,3,FALSE))</f>
        <v/>
      </c>
      <c r="E518" s="11" t="str">
        <f>CONCATENATE(Tableau1[[#This Row],[Matricule]],Tableau1[[#This Row],[Date]])</f>
        <v/>
      </c>
      <c r="F518" s="3"/>
      <c r="J518" s="8"/>
      <c r="K518" s="35">
        <f>IF(Tableau1[[#This Row],[Régimes récoltés]]&gt;0,1,0)</f>
        <v>0</v>
      </c>
      <c r="L518" s="15">
        <f>IF(Tableau1[[#This Row],[Régimes récoltés]]&gt;=60,1,0)</f>
        <v>0</v>
      </c>
      <c r="M518" s="15">
        <f>IF(Tableau1[[#This Row],[Régimes récoltés]]&gt;60,Tableau1[[#This Row],[Régimes récoltés]]-60,0)</f>
        <v>0</v>
      </c>
      <c r="N518" s="15" t="str">
        <f>IF(ISBLANK(Tableau1[[#This Row],[Date]]),"",+IF(Tableau1[[#This Row],[Régimes récoltés]]&lt;60,0,1000))</f>
        <v/>
      </c>
      <c r="O518" s="15" t="str">
        <f>IF(ISBLANK(Tableau1[[#This Row],[Date]]),"",IF(Tableau1[[#This Row],[Régimes récoltés]]&gt;60,(Tableau1[[#This Row],[Régimes récoltés]]-60)*40,0))</f>
        <v/>
      </c>
      <c r="P518" s="15" t="str">
        <f t="shared" si="8"/>
        <v/>
      </c>
      <c r="Q518" s="51" t="str">
        <f>IF(Tableau1[[#This Row],[Matricule]]&gt;1,IF(COUNTIF(Tableau1[DateMatricule],Tableau1[[#This Row],[DateMatricule]])&gt;1,"Doublon",""),"")</f>
        <v/>
      </c>
    </row>
    <row r="519" spans="1:17" x14ac:dyDescent="0.25">
      <c r="A519" s="11" t="str">
        <f>IF(Tableau1[[#This Row],[Date]]="","",VLOOKUP(Tableau1[[#This Row],[Semaine]],Listes!$A:$B,2,FALSE))</f>
        <v/>
      </c>
      <c r="B519" s="11" t="str">
        <f>IF(ISBLANK(Tableau1[[#This Row],[Date]]),"",INT((Tableau1[[#This Row],[Date]]-SUM(MOD(DATE(YEAR(Tableau1[[#This Row],[Date]]-MOD(Tableau1[[#This Row],[Date]]-2,7)+3),1,2),{1E+99;7})*{1;-1})+5)/7))</f>
        <v/>
      </c>
      <c r="C519" s="11" t="str">
        <f>IF(ISBLANK(Tableau1[[#This Row],[Matricule]]),"",VLOOKUP(Tableau1[[#This Row],[Matricule]],#REF!,2,FALSE))</f>
        <v/>
      </c>
      <c r="D519" s="11" t="str">
        <f>IF(ISBLANK(Tableau1[[#This Row],[Matricule]]),"",VLOOKUP(Tableau1[[#This Row],[Matricule]],#REF!,3,FALSE))</f>
        <v/>
      </c>
      <c r="E519" s="11" t="str">
        <f>CONCATENATE(Tableau1[[#This Row],[Matricule]],Tableau1[[#This Row],[Date]])</f>
        <v/>
      </c>
      <c r="F519" s="3"/>
      <c r="J519" s="8"/>
      <c r="K519" s="35">
        <f>IF(Tableau1[[#This Row],[Régimes récoltés]]&gt;0,1,0)</f>
        <v>0</v>
      </c>
      <c r="L519" s="15">
        <f>IF(Tableau1[[#This Row],[Régimes récoltés]]&gt;=60,1,0)</f>
        <v>0</v>
      </c>
      <c r="M519" s="15">
        <f>IF(Tableau1[[#This Row],[Régimes récoltés]]&gt;60,Tableau1[[#This Row],[Régimes récoltés]]-60,0)</f>
        <v>0</v>
      </c>
      <c r="N519" s="15" t="str">
        <f>IF(ISBLANK(Tableau1[[#This Row],[Date]]),"",+IF(Tableau1[[#This Row],[Régimes récoltés]]&lt;60,0,1000))</f>
        <v/>
      </c>
      <c r="O519" s="15" t="str">
        <f>IF(ISBLANK(Tableau1[[#This Row],[Date]]),"",IF(Tableau1[[#This Row],[Régimes récoltés]]&gt;60,(Tableau1[[#This Row],[Régimes récoltés]]-60)*40,0))</f>
        <v/>
      </c>
      <c r="P519" s="15" t="str">
        <f t="shared" si="8"/>
        <v/>
      </c>
      <c r="Q519" s="51" t="str">
        <f>IF(Tableau1[[#This Row],[Matricule]]&gt;1,IF(COUNTIF(Tableau1[DateMatricule],Tableau1[[#This Row],[DateMatricule]])&gt;1,"Doublon",""),"")</f>
        <v/>
      </c>
    </row>
    <row r="520" spans="1:17" x14ac:dyDescent="0.25">
      <c r="A520" s="11" t="str">
        <f>IF(Tableau1[[#This Row],[Date]]="","",VLOOKUP(Tableau1[[#This Row],[Semaine]],Listes!$A:$B,2,FALSE))</f>
        <v/>
      </c>
      <c r="B520" s="11" t="str">
        <f>IF(ISBLANK(Tableau1[[#This Row],[Date]]),"",INT((Tableau1[[#This Row],[Date]]-SUM(MOD(DATE(YEAR(Tableau1[[#This Row],[Date]]-MOD(Tableau1[[#This Row],[Date]]-2,7)+3),1,2),{1E+99;7})*{1;-1})+5)/7))</f>
        <v/>
      </c>
      <c r="C520" s="11" t="str">
        <f>IF(ISBLANK(Tableau1[[#This Row],[Matricule]]),"",VLOOKUP(Tableau1[[#This Row],[Matricule]],#REF!,2,FALSE))</f>
        <v/>
      </c>
      <c r="D520" s="11" t="str">
        <f>IF(ISBLANK(Tableau1[[#This Row],[Matricule]]),"",VLOOKUP(Tableau1[[#This Row],[Matricule]],#REF!,3,FALSE))</f>
        <v/>
      </c>
      <c r="E520" s="11" t="str">
        <f>CONCATENATE(Tableau1[[#This Row],[Matricule]],Tableau1[[#This Row],[Date]])</f>
        <v/>
      </c>
      <c r="F520" s="3"/>
      <c r="J520" s="8"/>
      <c r="K520" s="35">
        <f>IF(Tableau1[[#This Row],[Régimes récoltés]]&gt;0,1,0)</f>
        <v>0</v>
      </c>
      <c r="L520" s="15">
        <f>IF(Tableau1[[#This Row],[Régimes récoltés]]&gt;=60,1,0)</f>
        <v>0</v>
      </c>
      <c r="M520" s="15">
        <f>IF(Tableau1[[#This Row],[Régimes récoltés]]&gt;60,Tableau1[[#This Row],[Régimes récoltés]]-60,0)</f>
        <v>0</v>
      </c>
      <c r="N520" s="15" t="str">
        <f>IF(ISBLANK(Tableau1[[#This Row],[Date]]),"",+IF(Tableau1[[#This Row],[Régimes récoltés]]&lt;60,0,1000))</f>
        <v/>
      </c>
      <c r="O520" s="15" t="str">
        <f>IF(ISBLANK(Tableau1[[#This Row],[Date]]),"",IF(Tableau1[[#This Row],[Régimes récoltés]]&gt;60,(Tableau1[[#This Row],[Régimes récoltés]]-60)*40,0))</f>
        <v/>
      </c>
      <c r="P520" s="15" t="str">
        <f t="shared" si="8"/>
        <v/>
      </c>
      <c r="Q520" s="51" t="str">
        <f>IF(Tableau1[[#This Row],[Matricule]]&gt;1,IF(COUNTIF(Tableau1[DateMatricule],Tableau1[[#This Row],[DateMatricule]])&gt;1,"Doublon",""),"")</f>
        <v/>
      </c>
    </row>
    <row r="521" spans="1:17" x14ac:dyDescent="0.25">
      <c r="A521" s="11" t="str">
        <f>IF(Tableau1[[#This Row],[Date]]="","",VLOOKUP(Tableau1[[#This Row],[Semaine]],Listes!$A:$B,2,FALSE))</f>
        <v/>
      </c>
      <c r="B521" s="11" t="str">
        <f>IF(ISBLANK(Tableau1[[#This Row],[Date]]),"",INT((Tableau1[[#This Row],[Date]]-SUM(MOD(DATE(YEAR(Tableau1[[#This Row],[Date]]-MOD(Tableau1[[#This Row],[Date]]-2,7)+3),1,2),{1E+99;7})*{1;-1})+5)/7))</f>
        <v/>
      </c>
      <c r="C521" s="11" t="str">
        <f>IF(ISBLANK(Tableau1[[#This Row],[Matricule]]),"",VLOOKUP(Tableau1[[#This Row],[Matricule]],#REF!,2,FALSE))</f>
        <v/>
      </c>
      <c r="D521" s="11" t="str">
        <f>IF(ISBLANK(Tableau1[[#This Row],[Matricule]]),"",VLOOKUP(Tableau1[[#This Row],[Matricule]],#REF!,3,FALSE))</f>
        <v/>
      </c>
      <c r="E521" s="11" t="str">
        <f>CONCATENATE(Tableau1[[#This Row],[Matricule]],Tableau1[[#This Row],[Date]])</f>
        <v/>
      </c>
      <c r="F521" s="3"/>
      <c r="J521" s="8"/>
      <c r="K521" s="35">
        <f>IF(Tableau1[[#This Row],[Régimes récoltés]]&gt;0,1,0)</f>
        <v>0</v>
      </c>
      <c r="L521" s="15">
        <f>IF(Tableau1[[#This Row],[Régimes récoltés]]&gt;=60,1,0)</f>
        <v>0</v>
      </c>
      <c r="M521" s="15">
        <f>IF(Tableau1[[#This Row],[Régimes récoltés]]&gt;60,Tableau1[[#This Row],[Régimes récoltés]]-60,0)</f>
        <v>0</v>
      </c>
      <c r="N521" s="15" t="str">
        <f>IF(ISBLANK(Tableau1[[#This Row],[Date]]),"",+IF(Tableau1[[#This Row],[Régimes récoltés]]&lt;60,0,1000))</f>
        <v/>
      </c>
      <c r="O521" s="15" t="str">
        <f>IF(ISBLANK(Tableau1[[#This Row],[Date]]),"",IF(Tableau1[[#This Row],[Régimes récoltés]]&gt;60,(Tableau1[[#This Row],[Régimes récoltés]]-60)*40,0))</f>
        <v/>
      </c>
      <c r="P521" s="15" t="str">
        <f t="shared" si="8"/>
        <v/>
      </c>
      <c r="Q521" s="51" t="str">
        <f>IF(Tableau1[[#This Row],[Matricule]]&gt;1,IF(COUNTIF(Tableau1[DateMatricule],Tableau1[[#This Row],[DateMatricule]])&gt;1,"Doublon",""),"")</f>
        <v/>
      </c>
    </row>
    <row r="522" spans="1:17" x14ac:dyDescent="0.25">
      <c r="A522" s="11" t="str">
        <f>IF(Tableau1[[#This Row],[Date]]="","",VLOOKUP(Tableau1[[#This Row],[Semaine]],Listes!$A:$B,2,FALSE))</f>
        <v/>
      </c>
      <c r="B522" s="11" t="str">
        <f>IF(ISBLANK(Tableau1[[#This Row],[Date]]),"",INT((Tableau1[[#This Row],[Date]]-SUM(MOD(DATE(YEAR(Tableau1[[#This Row],[Date]]-MOD(Tableau1[[#This Row],[Date]]-2,7)+3),1,2),{1E+99;7})*{1;-1})+5)/7))</f>
        <v/>
      </c>
      <c r="C522" s="11" t="str">
        <f>IF(ISBLANK(Tableau1[[#This Row],[Matricule]]),"",VLOOKUP(Tableau1[[#This Row],[Matricule]],#REF!,2,FALSE))</f>
        <v/>
      </c>
      <c r="D522" s="11" t="str">
        <f>IF(ISBLANK(Tableau1[[#This Row],[Matricule]]),"",VLOOKUP(Tableau1[[#This Row],[Matricule]],#REF!,3,FALSE))</f>
        <v/>
      </c>
      <c r="E522" s="11" t="str">
        <f>CONCATENATE(Tableau1[[#This Row],[Matricule]],Tableau1[[#This Row],[Date]])</f>
        <v/>
      </c>
      <c r="F522" s="3"/>
      <c r="J522" s="8"/>
      <c r="K522" s="35">
        <f>IF(Tableau1[[#This Row],[Régimes récoltés]]&gt;0,1,0)</f>
        <v>0</v>
      </c>
      <c r="L522" s="15">
        <f>IF(Tableau1[[#This Row],[Régimes récoltés]]&gt;=60,1,0)</f>
        <v>0</v>
      </c>
      <c r="M522" s="15">
        <f>IF(Tableau1[[#This Row],[Régimes récoltés]]&gt;60,Tableau1[[#This Row],[Régimes récoltés]]-60,0)</f>
        <v>0</v>
      </c>
      <c r="N522" s="15" t="str">
        <f>IF(ISBLANK(Tableau1[[#This Row],[Date]]),"",+IF(Tableau1[[#This Row],[Régimes récoltés]]&lt;60,0,1000))</f>
        <v/>
      </c>
      <c r="O522" s="15" t="str">
        <f>IF(ISBLANK(Tableau1[[#This Row],[Date]]),"",IF(Tableau1[[#This Row],[Régimes récoltés]]&gt;60,(Tableau1[[#This Row],[Régimes récoltés]]-60)*40,0))</f>
        <v/>
      </c>
      <c r="P522" s="15" t="str">
        <f t="shared" si="8"/>
        <v/>
      </c>
      <c r="Q522" s="51" t="str">
        <f>IF(Tableau1[[#This Row],[Matricule]]&gt;1,IF(COUNTIF(Tableau1[DateMatricule],Tableau1[[#This Row],[DateMatricule]])&gt;1,"Doublon",""),"")</f>
        <v/>
      </c>
    </row>
    <row r="523" spans="1:17" x14ac:dyDescent="0.25">
      <c r="A523" s="11" t="str">
        <f>IF(Tableau1[[#This Row],[Date]]="","",VLOOKUP(Tableau1[[#This Row],[Semaine]],Listes!$A:$B,2,FALSE))</f>
        <v/>
      </c>
      <c r="B523" s="11" t="str">
        <f>IF(ISBLANK(Tableau1[[#This Row],[Date]]),"",INT((Tableau1[[#This Row],[Date]]-SUM(MOD(DATE(YEAR(Tableau1[[#This Row],[Date]]-MOD(Tableau1[[#This Row],[Date]]-2,7)+3),1,2),{1E+99;7})*{1;-1})+5)/7))</f>
        <v/>
      </c>
      <c r="C523" s="11" t="str">
        <f>IF(ISBLANK(Tableau1[[#This Row],[Matricule]]),"",VLOOKUP(Tableau1[[#This Row],[Matricule]],#REF!,2,FALSE))</f>
        <v/>
      </c>
      <c r="D523" s="11" t="str">
        <f>IF(ISBLANK(Tableau1[[#This Row],[Matricule]]),"",VLOOKUP(Tableau1[[#This Row],[Matricule]],#REF!,3,FALSE))</f>
        <v/>
      </c>
      <c r="E523" s="11" t="str">
        <f>CONCATENATE(Tableau1[[#This Row],[Matricule]],Tableau1[[#This Row],[Date]])</f>
        <v/>
      </c>
      <c r="F523" s="3"/>
      <c r="J523" s="8"/>
      <c r="K523" s="35">
        <f>IF(Tableau1[[#This Row],[Régimes récoltés]]&gt;0,1,0)</f>
        <v>0</v>
      </c>
      <c r="L523" s="15">
        <f>IF(Tableau1[[#This Row],[Régimes récoltés]]&gt;=60,1,0)</f>
        <v>0</v>
      </c>
      <c r="M523" s="15">
        <f>IF(Tableau1[[#This Row],[Régimes récoltés]]&gt;60,Tableau1[[#This Row],[Régimes récoltés]]-60,0)</f>
        <v>0</v>
      </c>
      <c r="N523" s="15" t="str">
        <f>IF(ISBLANK(Tableau1[[#This Row],[Date]]),"",+IF(Tableau1[[#This Row],[Régimes récoltés]]&lt;60,0,1000))</f>
        <v/>
      </c>
      <c r="O523" s="15" t="str">
        <f>IF(ISBLANK(Tableau1[[#This Row],[Date]]),"",IF(Tableau1[[#This Row],[Régimes récoltés]]&gt;60,(Tableau1[[#This Row],[Régimes récoltés]]-60)*40,0))</f>
        <v/>
      </c>
      <c r="P523" s="15" t="str">
        <f t="shared" si="8"/>
        <v/>
      </c>
      <c r="Q523" s="51" t="str">
        <f>IF(Tableau1[[#This Row],[Matricule]]&gt;1,IF(COUNTIF(Tableau1[DateMatricule],Tableau1[[#This Row],[DateMatricule]])&gt;1,"Doublon",""),"")</f>
        <v/>
      </c>
    </row>
    <row r="524" spans="1:17" x14ac:dyDescent="0.25">
      <c r="A524" s="11" t="str">
        <f>IF(Tableau1[[#This Row],[Date]]="","",VLOOKUP(Tableau1[[#This Row],[Semaine]],Listes!$A:$B,2,FALSE))</f>
        <v/>
      </c>
      <c r="B524" s="11" t="str">
        <f>IF(ISBLANK(Tableau1[[#This Row],[Date]]),"",INT((Tableau1[[#This Row],[Date]]-SUM(MOD(DATE(YEAR(Tableau1[[#This Row],[Date]]-MOD(Tableau1[[#This Row],[Date]]-2,7)+3),1,2),{1E+99;7})*{1;-1})+5)/7))</f>
        <v/>
      </c>
      <c r="C524" s="11" t="str">
        <f>IF(ISBLANK(Tableau1[[#This Row],[Matricule]]),"",VLOOKUP(Tableau1[[#This Row],[Matricule]],#REF!,2,FALSE))</f>
        <v/>
      </c>
      <c r="D524" s="11" t="str">
        <f>IF(ISBLANK(Tableau1[[#This Row],[Matricule]]),"",VLOOKUP(Tableau1[[#This Row],[Matricule]],#REF!,3,FALSE))</f>
        <v/>
      </c>
      <c r="E524" s="11" t="str">
        <f>CONCATENATE(Tableau1[[#This Row],[Matricule]],Tableau1[[#This Row],[Date]])</f>
        <v/>
      </c>
      <c r="F524" s="3"/>
      <c r="J524" s="8"/>
      <c r="K524" s="35">
        <f>IF(Tableau1[[#This Row],[Régimes récoltés]]&gt;0,1,0)</f>
        <v>0</v>
      </c>
      <c r="L524" s="15">
        <f>IF(Tableau1[[#This Row],[Régimes récoltés]]&gt;=60,1,0)</f>
        <v>0</v>
      </c>
      <c r="M524" s="15">
        <f>IF(Tableau1[[#This Row],[Régimes récoltés]]&gt;60,Tableau1[[#This Row],[Régimes récoltés]]-60,0)</f>
        <v>0</v>
      </c>
      <c r="N524" s="15" t="str">
        <f>IF(ISBLANK(Tableau1[[#This Row],[Date]]),"",+IF(Tableau1[[#This Row],[Régimes récoltés]]&lt;60,0,1000))</f>
        <v/>
      </c>
      <c r="O524" s="15" t="str">
        <f>IF(ISBLANK(Tableau1[[#This Row],[Date]]),"",IF(Tableau1[[#This Row],[Régimes récoltés]]&gt;60,(Tableau1[[#This Row],[Régimes récoltés]]-60)*40,0))</f>
        <v/>
      </c>
      <c r="P524" s="15" t="str">
        <f t="shared" si="8"/>
        <v/>
      </c>
      <c r="Q524" s="51" t="str">
        <f>IF(Tableau1[[#This Row],[Matricule]]&gt;1,IF(COUNTIF(Tableau1[DateMatricule],Tableau1[[#This Row],[DateMatricule]])&gt;1,"Doublon",""),"")</f>
        <v/>
      </c>
    </row>
    <row r="525" spans="1:17" x14ac:dyDescent="0.25">
      <c r="A525" s="11" t="str">
        <f>IF(Tableau1[[#This Row],[Date]]="","",VLOOKUP(Tableau1[[#This Row],[Semaine]],Listes!$A:$B,2,FALSE))</f>
        <v/>
      </c>
      <c r="B525" s="11" t="str">
        <f>IF(ISBLANK(Tableau1[[#This Row],[Date]]),"",INT((Tableau1[[#This Row],[Date]]-SUM(MOD(DATE(YEAR(Tableau1[[#This Row],[Date]]-MOD(Tableau1[[#This Row],[Date]]-2,7)+3),1,2),{1E+99;7})*{1;-1})+5)/7))</f>
        <v/>
      </c>
      <c r="C525" s="11" t="str">
        <f>IF(ISBLANK(Tableau1[[#This Row],[Matricule]]),"",VLOOKUP(Tableau1[[#This Row],[Matricule]],#REF!,2,FALSE))</f>
        <v/>
      </c>
      <c r="D525" s="11" t="str">
        <f>IF(ISBLANK(Tableau1[[#This Row],[Matricule]]),"",VLOOKUP(Tableau1[[#This Row],[Matricule]],#REF!,3,FALSE))</f>
        <v/>
      </c>
      <c r="E525" s="11" t="str">
        <f>CONCATENATE(Tableau1[[#This Row],[Matricule]],Tableau1[[#This Row],[Date]])</f>
        <v/>
      </c>
      <c r="F525" s="3"/>
      <c r="J525" s="8"/>
      <c r="K525" s="35">
        <f>IF(Tableau1[[#This Row],[Régimes récoltés]]&gt;0,1,0)</f>
        <v>0</v>
      </c>
      <c r="L525" s="15">
        <f>IF(Tableau1[[#This Row],[Régimes récoltés]]&gt;=60,1,0)</f>
        <v>0</v>
      </c>
      <c r="M525" s="15">
        <f>IF(Tableau1[[#This Row],[Régimes récoltés]]&gt;60,Tableau1[[#This Row],[Régimes récoltés]]-60,0)</f>
        <v>0</v>
      </c>
      <c r="N525" s="15" t="str">
        <f>IF(ISBLANK(Tableau1[[#This Row],[Date]]),"",+IF(Tableau1[[#This Row],[Régimes récoltés]]&lt;60,0,1000))</f>
        <v/>
      </c>
      <c r="O525" s="15" t="str">
        <f>IF(ISBLANK(Tableau1[[#This Row],[Date]]),"",IF(Tableau1[[#This Row],[Régimes récoltés]]&gt;60,(Tableau1[[#This Row],[Régimes récoltés]]-60)*40,0))</f>
        <v/>
      </c>
      <c r="P525" s="15" t="str">
        <f t="shared" si="8"/>
        <v/>
      </c>
      <c r="Q525" s="51" t="str">
        <f>IF(Tableau1[[#This Row],[Matricule]]&gt;1,IF(COUNTIF(Tableau1[DateMatricule],Tableau1[[#This Row],[DateMatricule]])&gt;1,"Doublon",""),"")</f>
        <v/>
      </c>
    </row>
    <row r="526" spans="1:17" x14ac:dyDescent="0.25">
      <c r="A526" s="11" t="str">
        <f>IF(Tableau1[[#This Row],[Date]]="","",VLOOKUP(Tableau1[[#This Row],[Semaine]],Listes!$A:$B,2,FALSE))</f>
        <v/>
      </c>
      <c r="B526" s="11" t="str">
        <f>IF(ISBLANK(Tableau1[[#This Row],[Date]]),"",INT((Tableau1[[#This Row],[Date]]-SUM(MOD(DATE(YEAR(Tableau1[[#This Row],[Date]]-MOD(Tableau1[[#This Row],[Date]]-2,7)+3),1,2),{1E+99;7})*{1;-1})+5)/7))</f>
        <v/>
      </c>
      <c r="C526" s="11" t="str">
        <f>IF(ISBLANK(Tableau1[[#This Row],[Matricule]]),"",VLOOKUP(Tableau1[[#This Row],[Matricule]],#REF!,2,FALSE))</f>
        <v/>
      </c>
      <c r="D526" s="11" t="str">
        <f>IF(ISBLANK(Tableau1[[#This Row],[Matricule]]),"",VLOOKUP(Tableau1[[#This Row],[Matricule]],#REF!,3,FALSE))</f>
        <v/>
      </c>
      <c r="E526" s="11" t="str">
        <f>CONCATENATE(Tableau1[[#This Row],[Matricule]],Tableau1[[#This Row],[Date]])</f>
        <v/>
      </c>
      <c r="F526" s="3"/>
      <c r="J526" s="8"/>
      <c r="K526" s="35">
        <f>IF(Tableau1[[#This Row],[Régimes récoltés]]&gt;0,1,0)</f>
        <v>0</v>
      </c>
      <c r="L526" s="15">
        <f>IF(Tableau1[[#This Row],[Régimes récoltés]]&gt;=60,1,0)</f>
        <v>0</v>
      </c>
      <c r="M526" s="15">
        <f>IF(Tableau1[[#This Row],[Régimes récoltés]]&gt;60,Tableau1[[#This Row],[Régimes récoltés]]-60,0)</f>
        <v>0</v>
      </c>
      <c r="N526" s="15" t="str">
        <f>IF(ISBLANK(Tableau1[[#This Row],[Date]]),"",+IF(Tableau1[[#This Row],[Régimes récoltés]]&lt;60,0,1000))</f>
        <v/>
      </c>
      <c r="O526" s="15" t="str">
        <f>IF(ISBLANK(Tableau1[[#This Row],[Date]]),"",IF(Tableau1[[#This Row],[Régimes récoltés]]&gt;60,(Tableau1[[#This Row],[Régimes récoltés]]-60)*40,0))</f>
        <v/>
      </c>
      <c r="P526" s="15" t="str">
        <f t="shared" si="8"/>
        <v/>
      </c>
      <c r="Q526" s="51" t="str">
        <f>IF(Tableau1[[#This Row],[Matricule]]&gt;1,IF(COUNTIF(Tableau1[DateMatricule],Tableau1[[#This Row],[DateMatricule]])&gt;1,"Doublon",""),"")</f>
        <v/>
      </c>
    </row>
    <row r="527" spans="1:17" x14ac:dyDescent="0.25">
      <c r="A527" s="11" t="str">
        <f>IF(Tableau1[[#This Row],[Date]]="","",VLOOKUP(Tableau1[[#This Row],[Semaine]],Listes!$A:$B,2,FALSE))</f>
        <v/>
      </c>
      <c r="B527" s="11" t="str">
        <f>IF(ISBLANK(Tableau1[[#This Row],[Date]]),"",INT((Tableau1[[#This Row],[Date]]-SUM(MOD(DATE(YEAR(Tableau1[[#This Row],[Date]]-MOD(Tableau1[[#This Row],[Date]]-2,7)+3),1,2),{1E+99;7})*{1;-1})+5)/7))</f>
        <v/>
      </c>
      <c r="C527" s="11" t="str">
        <f>IF(ISBLANK(Tableau1[[#This Row],[Matricule]]),"",VLOOKUP(Tableau1[[#This Row],[Matricule]],#REF!,2,FALSE))</f>
        <v/>
      </c>
      <c r="D527" s="11" t="str">
        <f>IF(ISBLANK(Tableau1[[#This Row],[Matricule]]),"",VLOOKUP(Tableau1[[#This Row],[Matricule]],#REF!,3,FALSE))</f>
        <v/>
      </c>
      <c r="E527" s="11" t="str">
        <f>CONCATENATE(Tableau1[[#This Row],[Matricule]],Tableau1[[#This Row],[Date]])</f>
        <v/>
      </c>
      <c r="F527" s="3"/>
      <c r="J527" s="8"/>
      <c r="K527" s="35">
        <f>IF(Tableau1[[#This Row],[Régimes récoltés]]&gt;0,1,0)</f>
        <v>0</v>
      </c>
      <c r="L527" s="15">
        <f>IF(Tableau1[[#This Row],[Régimes récoltés]]&gt;=60,1,0)</f>
        <v>0</v>
      </c>
      <c r="M527" s="15">
        <f>IF(Tableau1[[#This Row],[Régimes récoltés]]&gt;60,Tableau1[[#This Row],[Régimes récoltés]]-60,0)</f>
        <v>0</v>
      </c>
      <c r="N527" s="15" t="str">
        <f>IF(ISBLANK(Tableau1[[#This Row],[Date]]),"",+IF(Tableau1[[#This Row],[Régimes récoltés]]&lt;60,0,1000))</f>
        <v/>
      </c>
      <c r="O527" s="15" t="str">
        <f>IF(ISBLANK(Tableau1[[#This Row],[Date]]),"",IF(Tableau1[[#This Row],[Régimes récoltés]]&gt;60,(Tableau1[[#This Row],[Régimes récoltés]]-60)*40,0))</f>
        <v/>
      </c>
      <c r="P527" s="15" t="str">
        <f t="shared" si="8"/>
        <v/>
      </c>
      <c r="Q527" s="51" t="str">
        <f>IF(Tableau1[[#This Row],[Matricule]]&gt;1,IF(COUNTIF(Tableau1[DateMatricule],Tableau1[[#This Row],[DateMatricule]])&gt;1,"Doublon",""),"")</f>
        <v/>
      </c>
    </row>
    <row r="528" spans="1:17" x14ac:dyDescent="0.25">
      <c r="A528" s="11" t="str">
        <f>IF(Tableau1[[#This Row],[Date]]="","",VLOOKUP(Tableau1[[#This Row],[Semaine]],Listes!$A:$B,2,FALSE))</f>
        <v/>
      </c>
      <c r="B528" s="11" t="str">
        <f>IF(ISBLANK(Tableau1[[#This Row],[Date]]),"",INT((Tableau1[[#This Row],[Date]]-SUM(MOD(DATE(YEAR(Tableau1[[#This Row],[Date]]-MOD(Tableau1[[#This Row],[Date]]-2,7)+3),1,2),{1E+99;7})*{1;-1})+5)/7))</f>
        <v/>
      </c>
      <c r="C528" s="11" t="str">
        <f>IF(ISBLANK(Tableau1[[#This Row],[Matricule]]),"",VLOOKUP(Tableau1[[#This Row],[Matricule]],#REF!,2,FALSE))</f>
        <v/>
      </c>
      <c r="D528" s="11" t="str">
        <f>IF(ISBLANK(Tableau1[[#This Row],[Matricule]]),"",VLOOKUP(Tableau1[[#This Row],[Matricule]],#REF!,3,FALSE))</f>
        <v/>
      </c>
      <c r="E528" s="11" t="str">
        <f>CONCATENATE(Tableau1[[#This Row],[Matricule]],Tableau1[[#This Row],[Date]])</f>
        <v/>
      </c>
      <c r="F528" s="3"/>
      <c r="J528" s="8"/>
      <c r="K528" s="35">
        <f>IF(Tableau1[[#This Row],[Régimes récoltés]]&gt;0,1,0)</f>
        <v>0</v>
      </c>
      <c r="L528" s="15">
        <f>IF(Tableau1[[#This Row],[Régimes récoltés]]&gt;=60,1,0)</f>
        <v>0</v>
      </c>
      <c r="M528" s="15">
        <f>IF(Tableau1[[#This Row],[Régimes récoltés]]&gt;60,Tableau1[[#This Row],[Régimes récoltés]]-60,0)</f>
        <v>0</v>
      </c>
      <c r="N528" s="15" t="str">
        <f>IF(ISBLANK(Tableau1[[#This Row],[Date]]),"",+IF(Tableau1[[#This Row],[Régimes récoltés]]&lt;60,0,1000))</f>
        <v/>
      </c>
      <c r="O528" s="15" t="str">
        <f>IF(ISBLANK(Tableau1[[#This Row],[Date]]),"",IF(Tableau1[[#This Row],[Régimes récoltés]]&gt;60,(Tableau1[[#This Row],[Régimes récoltés]]-60)*40,0))</f>
        <v/>
      </c>
      <c r="P528" s="15" t="str">
        <f t="shared" si="8"/>
        <v/>
      </c>
      <c r="Q528" s="51" t="str">
        <f>IF(Tableau1[[#This Row],[Matricule]]&gt;1,IF(COUNTIF(Tableau1[DateMatricule],Tableau1[[#This Row],[DateMatricule]])&gt;1,"Doublon",""),"")</f>
        <v/>
      </c>
    </row>
    <row r="529" spans="1:17" x14ac:dyDescent="0.25">
      <c r="A529" s="11" t="str">
        <f>IF(Tableau1[[#This Row],[Date]]="","",VLOOKUP(Tableau1[[#This Row],[Semaine]],Listes!$A:$B,2,FALSE))</f>
        <v/>
      </c>
      <c r="B529" s="11" t="str">
        <f>IF(ISBLANK(Tableau1[[#This Row],[Date]]),"",INT((Tableau1[[#This Row],[Date]]-SUM(MOD(DATE(YEAR(Tableau1[[#This Row],[Date]]-MOD(Tableau1[[#This Row],[Date]]-2,7)+3),1,2),{1E+99;7})*{1;-1})+5)/7))</f>
        <v/>
      </c>
      <c r="C529" s="11" t="str">
        <f>IF(ISBLANK(Tableau1[[#This Row],[Matricule]]),"",VLOOKUP(Tableau1[[#This Row],[Matricule]],#REF!,2,FALSE))</f>
        <v/>
      </c>
      <c r="D529" s="11" t="str">
        <f>IF(ISBLANK(Tableau1[[#This Row],[Matricule]]),"",VLOOKUP(Tableau1[[#This Row],[Matricule]],#REF!,3,FALSE))</f>
        <v/>
      </c>
      <c r="E529" s="11" t="str">
        <f>CONCATENATE(Tableau1[[#This Row],[Matricule]],Tableau1[[#This Row],[Date]])</f>
        <v/>
      </c>
      <c r="F529" s="3"/>
      <c r="J529" s="8"/>
      <c r="K529" s="35">
        <f>IF(Tableau1[[#This Row],[Régimes récoltés]]&gt;0,1,0)</f>
        <v>0</v>
      </c>
      <c r="L529" s="15">
        <f>IF(Tableau1[[#This Row],[Régimes récoltés]]&gt;=60,1,0)</f>
        <v>0</v>
      </c>
      <c r="M529" s="15">
        <f>IF(Tableau1[[#This Row],[Régimes récoltés]]&gt;60,Tableau1[[#This Row],[Régimes récoltés]]-60,0)</f>
        <v>0</v>
      </c>
      <c r="N529" s="15" t="str">
        <f>IF(ISBLANK(Tableau1[[#This Row],[Date]]),"",+IF(Tableau1[[#This Row],[Régimes récoltés]]&lt;60,0,1000))</f>
        <v/>
      </c>
      <c r="O529" s="15" t="str">
        <f>IF(ISBLANK(Tableau1[[#This Row],[Date]]),"",IF(Tableau1[[#This Row],[Régimes récoltés]]&gt;60,(Tableau1[[#This Row],[Régimes récoltés]]-60)*40,0))</f>
        <v/>
      </c>
      <c r="P529" s="15" t="str">
        <f t="shared" si="8"/>
        <v/>
      </c>
      <c r="Q529" s="51" t="str">
        <f>IF(Tableau1[[#This Row],[Matricule]]&gt;1,IF(COUNTIF(Tableau1[DateMatricule],Tableau1[[#This Row],[DateMatricule]])&gt;1,"Doublon",""),"")</f>
        <v/>
      </c>
    </row>
    <row r="530" spans="1:17" x14ac:dyDescent="0.25">
      <c r="A530" s="11" t="str">
        <f>IF(Tableau1[[#This Row],[Date]]="","",VLOOKUP(Tableau1[[#This Row],[Semaine]],Listes!$A:$B,2,FALSE))</f>
        <v/>
      </c>
      <c r="B530" s="11" t="str">
        <f>IF(ISBLANK(Tableau1[[#This Row],[Date]]),"",INT((Tableau1[[#This Row],[Date]]-SUM(MOD(DATE(YEAR(Tableau1[[#This Row],[Date]]-MOD(Tableau1[[#This Row],[Date]]-2,7)+3),1,2),{1E+99;7})*{1;-1})+5)/7))</f>
        <v/>
      </c>
      <c r="C530" s="11" t="str">
        <f>IF(ISBLANK(Tableau1[[#This Row],[Matricule]]),"",VLOOKUP(Tableau1[[#This Row],[Matricule]],#REF!,2,FALSE))</f>
        <v/>
      </c>
      <c r="D530" s="11" t="str">
        <f>IF(ISBLANK(Tableau1[[#This Row],[Matricule]]),"",VLOOKUP(Tableau1[[#This Row],[Matricule]],#REF!,3,FALSE))</f>
        <v/>
      </c>
      <c r="E530" s="11" t="str">
        <f>CONCATENATE(Tableau1[[#This Row],[Matricule]],Tableau1[[#This Row],[Date]])</f>
        <v/>
      </c>
      <c r="F530" s="3"/>
      <c r="J530" s="8"/>
      <c r="K530" s="35">
        <f>IF(Tableau1[[#This Row],[Régimes récoltés]]&gt;0,1,0)</f>
        <v>0</v>
      </c>
      <c r="L530" s="15">
        <f>IF(Tableau1[[#This Row],[Régimes récoltés]]&gt;=60,1,0)</f>
        <v>0</v>
      </c>
      <c r="M530" s="15">
        <f>IF(Tableau1[[#This Row],[Régimes récoltés]]&gt;60,Tableau1[[#This Row],[Régimes récoltés]]-60,0)</f>
        <v>0</v>
      </c>
      <c r="N530" s="15" t="str">
        <f>IF(ISBLANK(Tableau1[[#This Row],[Date]]),"",+IF(Tableau1[[#This Row],[Régimes récoltés]]&lt;60,0,1000))</f>
        <v/>
      </c>
      <c r="O530" s="15" t="str">
        <f>IF(ISBLANK(Tableau1[[#This Row],[Date]]),"",IF(Tableau1[[#This Row],[Régimes récoltés]]&gt;60,(Tableau1[[#This Row],[Régimes récoltés]]-60)*40,0))</f>
        <v/>
      </c>
      <c r="P530" s="15" t="str">
        <f t="shared" si="8"/>
        <v/>
      </c>
      <c r="Q530" s="51" t="str">
        <f>IF(Tableau1[[#This Row],[Matricule]]&gt;1,IF(COUNTIF(Tableau1[DateMatricule],Tableau1[[#This Row],[DateMatricule]])&gt;1,"Doublon",""),"")</f>
        <v/>
      </c>
    </row>
    <row r="531" spans="1:17" x14ac:dyDescent="0.25">
      <c r="A531" s="11" t="str">
        <f>IF(Tableau1[[#This Row],[Date]]="","",VLOOKUP(Tableau1[[#This Row],[Semaine]],Listes!$A:$B,2,FALSE))</f>
        <v/>
      </c>
      <c r="B531" s="11" t="str">
        <f>IF(ISBLANK(Tableau1[[#This Row],[Date]]),"",INT((Tableau1[[#This Row],[Date]]-SUM(MOD(DATE(YEAR(Tableau1[[#This Row],[Date]]-MOD(Tableau1[[#This Row],[Date]]-2,7)+3),1,2),{1E+99;7})*{1;-1})+5)/7))</f>
        <v/>
      </c>
      <c r="C531" s="11" t="str">
        <f>IF(ISBLANK(Tableau1[[#This Row],[Matricule]]),"",VLOOKUP(Tableau1[[#This Row],[Matricule]],#REF!,2,FALSE))</f>
        <v/>
      </c>
      <c r="D531" s="11" t="str">
        <f>IF(ISBLANK(Tableau1[[#This Row],[Matricule]]),"",VLOOKUP(Tableau1[[#This Row],[Matricule]],#REF!,3,FALSE))</f>
        <v/>
      </c>
      <c r="E531" s="11" t="str">
        <f>CONCATENATE(Tableau1[[#This Row],[Matricule]],Tableau1[[#This Row],[Date]])</f>
        <v/>
      </c>
      <c r="F531" s="3"/>
      <c r="J531" s="8"/>
      <c r="K531" s="35">
        <f>IF(Tableau1[[#This Row],[Régimes récoltés]]&gt;0,1,0)</f>
        <v>0</v>
      </c>
      <c r="L531" s="15">
        <f>IF(Tableau1[[#This Row],[Régimes récoltés]]&gt;=60,1,0)</f>
        <v>0</v>
      </c>
      <c r="M531" s="15">
        <f>IF(Tableau1[[#This Row],[Régimes récoltés]]&gt;60,Tableau1[[#This Row],[Régimes récoltés]]-60,0)</f>
        <v>0</v>
      </c>
      <c r="N531" s="15" t="str">
        <f>IF(ISBLANK(Tableau1[[#This Row],[Date]]),"",+IF(Tableau1[[#This Row],[Régimes récoltés]]&lt;60,0,1000))</f>
        <v/>
      </c>
      <c r="O531" s="15" t="str">
        <f>IF(ISBLANK(Tableau1[[#This Row],[Date]]),"",IF(Tableau1[[#This Row],[Régimes récoltés]]&gt;60,(Tableau1[[#This Row],[Régimes récoltés]]-60)*40,0))</f>
        <v/>
      </c>
      <c r="P531" s="15" t="str">
        <f t="shared" si="8"/>
        <v/>
      </c>
      <c r="Q531" s="51" t="str">
        <f>IF(Tableau1[[#This Row],[Matricule]]&gt;1,IF(COUNTIF(Tableau1[DateMatricule],Tableau1[[#This Row],[DateMatricule]])&gt;1,"Doublon",""),"")</f>
        <v/>
      </c>
    </row>
    <row r="532" spans="1:17" x14ac:dyDescent="0.25">
      <c r="A532" s="11" t="str">
        <f>IF(Tableau1[[#This Row],[Date]]="","",VLOOKUP(Tableau1[[#This Row],[Semaine]],Listes!$A:$B,2,FALSE))</f>
        <v/>
      </c>
      <c r="B532" s="11" t="str">
        <f>IF(ISBLANK(Tableau1[[#This Row],[Date]]),"",INT((Tableau1[[#This Row],[Date]]-SUM(MOD(DATE(YEAR(Tableau1[[#This Row],[Date]]-MOD(Tableau1[[#This Row],[Date]]-2,7)+3),1,2),{1E+99;7})*{1;-1})+5)/7))</f>
        <v/>
      </c>
      <c r="C532" s="11" t="str">
        <f>IF(ISBLANK(Tableau1[[#This Row],[Matricule]]),"",VLOOKUP(Tableau1[[#This Row],[Matricule]],#REF!,2,FALSE))</f>
        <v/>
      </c>
      <c r="D532" s="11" t="str">
        <f>IF(ISBLANK(Tableau1[[#This Row],[Matricule]]),"",VLOOKUP(Tableau1[[#This Row],[Matricule]],#REF!,3,FALSE))</f>
        <v/>
      </c>
      <c r="E532" s="11" t="str">
        <f>CONCATENATE(Tableau1[[#This Row],[Matricule]],Tableau1[[#This Row],[Date]])</f>
        <v/>
      </c>
      <c r="F532" s="3"/>
      <c r="J532" s="8"/>
      <c r="K532" s="35">
        <f>IF(Tableau1[[#This Row],[Régimes récoltés]]&gt;0,1,0)</f>
        <v>0</v>
      </c>
      <c r="L532" s="15">
        <f>IF(Tableau1[[#This Row],[Régimes récoltés]]&gt;=60,1,0)</f>
        <v>0</v>
      </c>
      <c r="M532" s="15">
        <f>IF(Tableau1[[#This Row],[Régimes récoltés]]&gt;60,Tableau1[[#This Row],[Régimes récoltés]]-60,0)</f>
        <v>0</v>
      </c>
      <c r="N532" s="15" t="str">
        <f>IF(ISBLANK(Tableau1[[#This Row],[Date]]),"",+IF(Tableau1[[#This Row],[Régimes récoltés]]&lt;60,0,1000))</f>
        <v/>
      </c>
      <c r="O532" s="15" t="str">
        <f>IF(ISBLANK(Tableau1[[#This Row],[Date]]),"",IF(Tableau1[[#This Row],[Régimes récoltés]]&gt;60,(Tableau1[[#This Row],[Régimes récoltés]]-60)*40,0))</f>
        <v/>
      </c>
      <c r="P532" s="15" t="str">
        <f t="shared" si="8"/>
        <v/>
      </c>
      <c r="Q532" s="51" t="str">
        <f>IF(Tableau1[[#This Row],[Matricule]]&gt;1,IF(COUNTIF(Tableau1[DateMatricule],Tableau1[[#This Row],[DateMatricule]])&gt;1,"Doublon",""),"")</f>
        <v/>
      </c>
    </row>
    <row r="533" spans="1:17" x14ac:dyDescent="0.25">
      <c r="A533" s="11" t="str">
        <f>IF(Tableau1[[#This Row],[Date]]="","",VLOOKUP(Tableau1[[#This Row],[Semaine]],Listes!$A:$B,2,FALSE))</f>
        <v/>
      </c>
      <c r="B533" s="11" t="str">
        <f>IF(ISBLANK(Tableau1[[#This Row],[Date]]),"",INT((Tableau1[[#This Row],[Date]]-SUM(MOD(DATE(YEAR(Tableau1[[#This Row],[Date]]-MOD(Tableau1[[#This Row],[Date]]-2,7)+3),1,2),{1E+99;7})*{1;-1})+5)/7))</f>
        <v/>
      </c>
      <c r="C533" s="11" t="str">
        <f>IF(ISBLANK(Tableau1[[#This Row],[Matricule]]),"",VLOOKUP(Tableau1[[#This Row],[Matricule]],#REF!,2,FALSE))</f>
        <v/>
      </c>
      <c r="D533" s="11" t="str">
        <f>IF(ISBLANK(Tableau1[[#This Row],[Matricule]]),"",VLOOKUP(Tableau1[[#This Row],[Matricule]],#REF!,3,FALSE))</f>
        <v/>
      </c>
      <c r="E533" s="11" t="str">
        <f>CONCATENATE(Tableau1[[#This Row],[Matricule]],Tableau1[[#This Row],[Date]])</f>
        <v/>
      </c>
      <c r="F533" s="3"/>
      <c r="J533" s="8"/>
      <c r="K533" s="35">
        <f>IF(Tableau1[[#This Row],[Régimes récoltés]]&gt;0,1,0)</f>
        <v>0</v>
      </c>
      <c r="L533" s="15">
        <f>IF(Tableau1[[#This Row],[Régimes récoltés]]&gt;=60,1,0)</f>
        <v>0</v>
      </c>
      <c r="M533" s="15">
        <f>IF(Tableau1[[#This Row],[Régimes récoltés]]&gt;60,Tableau1[[#This Row],[Régimes récoltés]]-60,0)</f>
        <v>0</v>
      </c>
      <c r="N533" s="15" t="str">
        <f>IF(ISBLANK(Tableau1[[#This Row],[Date]]),"",+IF(Tableau1[[#This Row],[Régimes récoltés]]&lt;60,0,1000))</f>
        <v/>
      </c>
      <c r="O533" s="15" t="str">
        <f>IF(ISBLANK(Tableau1[[#This Row],[Date]]),"",IF(Tableau1[[#This Row],[Régimes récoltés]]&gt;60,(Tableau1[[#This Row],[Régimes récoltés]]-60)*40,0))</f>
        <v/>
      </c>
      <c r="P533" s="15" t="str">
        <f t="shared" si="8"/>
        <v/>
      </c>
      <c r="Q533" s="51" t="str">
        <f>IF(Tableau1[[#This Row],[Matricule]]&gt;1,IF(COUNTIF(Tableau1[DateMatricule],Tableau1[[#This Row],[DateMatricule]])&gt;1,"Doublon",""),"")</f>
        <v/>
      </c>
    </row>
    <row r="534" spans="1:17" x14ac:dyDescent="0.25">
      <c r="A534" s="11" t="str">
        <f>IF(Tableau1[[#This Row],[Date]]="","",VLOOKUP(Tableau1[[#This Row],[Semaine]],Listes!$A:$B,2,FALSE))</f>
        <v/>
      </c>
      <c r="B534" s="11" t="str">
        <f>IF(ISBLANK(Tableau1[[#This Row],[Date]]),"",INT((Tableau1[[#This Row],[Date]]-SUM(MOD(DATE(YEAR(Tableau1[[#This Row],[Date]]-MOD(Tableau1[[#This Row],[Date]]-2,7)+3),1,2),{1E+99;7})*{1;-1})+5)/7))</f>
        <v/>
      </c>
      <c r="C534" s="11" t="str">
        <f>IF(ISBLANK(Tableau1[[#This Row],[Matricule]]),"",VLOOKUP(Tableau1[[#This Row],[Matricule]],#REF!,2,FALSE))</f>
        <v/>
      </c>
      <c r="D534" s="11" t="str">
        <f>IF(ISBLANK(Tableau1[[#This Row],[Matricule]]),"",VLOOKUP(Tableau1[[#This Row],[Matricule]],#REF!,3,FALSE))</f>
        <v/>
      </c>
      <c r="E534" s="11" t="str">
        <f>CONCATENATE(Tableau1[[#This Row],[Matricule]],Tableau1[[#This Row],[Date]])</f>
        <v/>
      </c>
      <c r="F534" s="3"/>
      <c r="J534" s="8"/>
      <c r="K534" s="35">
        <f>IF(Tableau1[[#This Row],[Régimes récoltés]]&gt;0,1,0)</f>
        <v>0</v>
      </c>
      <c r="L534" s="15">
        <f>IF(Tableau1[[#This Row],[Régimes récoltés]]&gt;=60,1,0)</f>
        <v>0</v>
      </c>
      <c r="M534" s="15">
        <f>IF(Tableau1[[#This Row],[Régimes récoltés]]&gt;60,Tableau1[[#This Row],[Régimes récoltés]]-60,0)</f>
        <v>0</v>
      </c>
      <c r="N534" s="15" t="str">
        <f>IF(ISBLANK(Tableau1[[#This Row],[Date]]),"",+IF(Tableau1[[#This Row],[Régimes récoltés]]&lt;60,0,1000))</f>
        <v/>
      </c>
      <c r="O534" s="15" t="str">
        <f>IF(ISBLANK(Tableau1[[#This Row],[Date]]),"",IF(Tableau1[[#This Row],[Régimes récoltés]]&gt;60,(Tableau1[[#This Row],[Régimes récoltés]]-60)*40,0))</f>
        <v/>
      </c>
      <c r="P534" s="15" t="str">
        <f t="shared" si="8"/>
        <v/>
      </c>
      <c r="Q534" s="51" t="str">
        <f>IF(Tableau1[[#This Row],[Matricule]]&gt;1,IF(COUNTIF(Tableau1[DateMatricule],Tableau1[[#This Row],[DateMatricule]])&gt;1,"Doublon",""),"")</f>
        <v/>
      </c>
    </row>
    <row r="535" spans="1:17" x14ac:dyDescent="0.25">
      <c r="A535" s="11" t="str">
        <f>IF(Tableau1[[#This Row],[Date]]="","",VLOOKUP(Tableau1[[#This Row],[Semaine]],Listes!$A:$B,2,FALSE))</f>
        <v/>
      </c>
      <c r="B535" s="11" t="str">
        <f>IF(ISBLANK(Tableau1[[#This Row],[Date]]),"",INT((Tableau1[[#This Row],[Date]]-SUM(MOD(DATE(YEAR(Tableau1[[#This Row],[Date]]-MOD(Tableau1[[#This Row],[Date]]-2,7)+3),1,2),{1E+99;7})*{1;-1})+5)/7))</f>
        <v/>
      </c>
      <c r="C535" s="11" t="str">
        <f>IF(ISBLANK(Tableau1[[#This Row],[Matricule]]),"",VLOOKUP(Tableau1[[#This Row],[Matricule]],#REF!,2,FALSE))</f>
        <v/>
      </c>
      <c r="D535" s="11" t="str">
        <f>IF(ISBLANK(Tableau1[[#This Row],[Matricule]]),"",VLOOKUP(Tableau1[[#This Row],[Matricule]],#REF!,3,FALSE))</f>
        <v/>
      </c>
      <c r="E535" s="11" t="str">
        <f>CONCATENATE(Tableau1[[#This Row],[Matricule]],Tableau1[[#This Row],[Date]])</f>
        <v/>
      </c>
      <c r="F535" s="3"/>
      <c r="J535" s="8"/>
      <c r="K535" s="35">
        <f>IF(Tableau1[[#This Row],[Régimes récoltés]]&gt;0,1,0)</f>
        <v>0</v>
      </c>
      <c r="L535" s="15">
        <f>IF(Tableau1[[#This Row],[Régimes récoltés]]&gt;=60,1,0)</f>
        <v>0</v>
      </c>
      <c r="M535" s="15">
        <f>IF(Tableau1[[#This Row],[Régimes récoltés]]&gt;60,Tableau1[[#This Row],[Régimes récoltés]]-60,0)</f>
        <v>0</v>
      </c>
      <c r="N535" s="15" t="str">
        <f>IF(ISBLANK(Tableau1[[#This Row],[Date]]),"",+IF(Tableau1[[#This Row],[Régimes récoltés]]&lt;60,0,1000))</f>
        <v/>
      </c>
      <c r="O535" s="15" t="str">
        <f>IF(ISBLANK(Tableau1[[#This Row],[Date]]),"",IF(Tableau1[[#This Row],[Régimes récoltés]]&gt;60,(Tableau1[[#This Row],[Régimes récoltés]]-60)*40,0))</f>
        <v/>
      </c>
      <c r="P535" s="15" t="str">
        <f t="shared" si="8"/>
        <v/>
      </c>
      <c r="Q535" s="51" t="str">
        <f>IF(Tableau1[[#This Row],[Matricule]]&gt;1,IF(COUNTIF(Tableau1[DateMatricule],Tableau1[[#This Row],[DateMatricule]])&gt;1,"Doublon",""),"")</f>
        <v/>
      </c>
    </row>
    <row r="536" spans="1:17" x14ac:dyDescent="0.25">
      <c r="A536" s="11" t="str">
        <f>IF(Tableau1[[#This Row],[Date]]="","",VLOOKUP(Tableau1[[#This Row],[Semaine]],Listes!$A:$B,2,FALSE))</f>
        <v/>
      </c>
      <c r="B536" s="11" t="str">
        <f>IF(ISBLANK(Tableau1[[#This Row],[Date]]),"",INT((Tableau1[[#This Row],[Date]]-SUM(MOD(DATE(YEAR(Tableau1[[#This Row],[Date]]-MOD(Tableau1[[#This Row],[Date]]-2,7)+3),1,2),{1E+99;7})*{1;-1})+5)/7))</f>
        <v/>
      </c>
      <c r="C536" s="11" t="str">
        <f>IF(ISBLANK(Tableau1[[#This Row],[Matricule]]),"",VLOOKUP(Tableau1[[#This Row],[Matricule]],#REF!,2,FALSE))</f>
        <v/>
      </c>
      <c r="D536" s="11" t="str">
        <f>IF(ISBLANK(Tableau1[[#This Row],[Matricule]]),"",VLOOKUP(Tableau1[[#This Row],[Matricule]],#REF!,3,FALSE))</f>
        <v/>
      </c>
      <c r="E536" s="11" t="str">
        <f>CONCATENATE(Tableau1[[#This Row],[Matricule]],Tableau1[[#This Row],[Date]])</f>
        <v/>
      </c>
      <c r="F536" s="3"/>
      <c r="J536" s="8"/>
      <c r="K536" s="35">
        <f>IF(Tableau1[[#This Row],[Régimes récoltés]]&gt;0,1,0)</f>
        <v>0</v>
      </c>
      <c r="L536" s="15">
        <f>IF(Tableau1[[#This Row],[Régimes récoltés]]&gt;=60,1,0)</f>
        <v>0</v>
      </c>
      <c r="M536" s="15">
        <f>IF(Tableau1[[#This Row],[Régimes récoltés]]&gt;60,Tableau1[[#This Row],[Régimes récoltés]]-60,0)</f>
        <v>0</v>
      </c>
      <c r="N536" s="15" t="str">
        <f>IF(ISBLANK(Tableau1[[#This Row],[Date]]),"",+IF(Tableau1[[#This Row],[Régimes récoltés]]&lt;60,0,1000))</f>
        <v/>
      </c>
      <c r="O536" s="15" t="str">
        <f>IF(ISBLANK(Tableau1[[#This Row],[Date]]),"",IF(Tableau1[[#This Row],[Régimes récoltés]]&gt;60,(Tableau1[[#This Row],[Régimes récoltés]]-60)*40,0))</f>
        <v/>
      </c>
      <c r="P536" s="15" t="str">
        <f t="shared" si="8"/>
        <v/>
      </c>
      <c r="Q536" s="51" t="str">
        <f>IF(Tableau1[[#This Row],[Matricule]]&gt;1,IF(COUNTIF(Tableau1[DateMatricule],Tableau1[[#This Row],[DateMatricule]])&gt;1,"Doublon",""),"")</f>
        <v/>
      </c>
    </row>
    <row r="537" spans="1:17" x14ac:dyDescent="0.25">
      <c r="A537" s="11" t="str">
        <f>IF(Tableau1[[#This Row],[Date]]="","",VLOOKUP(Tableau1[[#This Row],[Semaine]],Listes!$A:$B,2,FALSE))</f>
        <v/>
      </c>
      <c r="B537" s="11" t="str">
        <f>IF(ISBLANK(Tableau1[[#This Row],[Date]]),"",INT((Tableau1[[#This Row],[Date]]-SUM(MOD(DATE(YEAR(Tableau1[[#This Row],[Date]]-MOD(Tableau1[[#This Row],[Date]]-2,7)+3),1,2),{1E+99;7})*{1;-1})+5)/7))</f>
        <v/>
      </c>
      <c r="C537" s="11" t="str">
        <f>IF(ISBLANK(Tableau1[[#This Row],[Matricule]]),"",VLOOKUP(Tableau1[[#This Row],[Matricule]],#REF!,2,FALSE))</f>
        <v/>
      </c>
      <c r="D537" s="11" t="str">
        <f>IF(ISBLANK(Tableau1[[#This Row],[Matricule]]),"",VLOOKUP(Tableau1[[#This Row],[Matricule]],#REF!,3,FALSE))</f>
        <v/>
      </c>
      <c r="E537" s="11" t="str">
        <f>CONCATENATE(Tableau1[[#This Row],[Matricule]],Tableau1[[#This Row],[Date]])</f>
        <v/>
      </c>
      <c r="F537" s="3"/>
      <c r="J537" s="8"/>
      <c r="K537" s="35">
        <f>IF(Tableau1[[#This Row],[Régimes récoltés]]&gt;0,1,0)</f>
        <v>0</v>
      </c>
      <c r="L537" s="15">
        <f>IF(Tableau1[[#This Row],[Régimes récoltés]]&gt;=60,1,0)</f>
        <v>0</v>
      </c>
      <c r="M537" s="15">
        <f>IF(Tableau1[[#This Row],[Régimes récoltés]]&gt;60,Tableau1[[#This Row],[Régimes récoltés]]-60,0)</f>
        <v>0</v>
      </c>
      <c r="N537" s="15" t="str">
        <f>IF(ISBLANK(Tableau1[[#This Row],[Date]]),"",+IF(Tableau1[[#This Row],[Régimes récoltés]]&lt;60,0,1000))</f>
        <v/>
      </c>
      <c r="O537" s="15" t="str">
        <f>IF(ISBLANK(Tableau1[[#This Row],[Date]]),"",IF(Tableau1[[#This Row],[Régimes récoltés]]&gt;60,(Tableau1[[#This Row],[Régimes récoltés]]-60)*40,0))</f>
        <v/>
      </c>
      <c r="P537" s="15" t="str">
        <f t="shared" si="8"/>
        <v/>
      </c>
      <c r="Q537" s="51" t="str">
        <f>IF(Tableau1[[#This Row],[Matricule]]&gt;1,IF(COUNTIF(Tableau1[DateMatricule],Tableau1[[#This Row],[DateMatricule]])&gt;1,"Doublon",""),"")</f>
        <v/>
      </c>
    </row>
    <row r="538" spans="1:17" x14ac:dyDescent="0.25">
      <c r="A538" s="11" t="str">
        <f>IF(Tableau1[[#This Row],[Date]]="","",VLOOKUP(Tableau1[[#This Row],[Semaine]],Listes!$A:$B,2,FALSE))</f>
        <v/>
      </c>
      <c r="B538" s="11" t="str">
        <f>IF(ISBLANK(Tableau1[[#This Row],[Date]]),"",INT((Tableau1[[#This Row],[Date]]-SUM(MOD(DATE(YEAR(Tableau1[[#This Row],[Date]]-MOD(Tableau1[[#This Row],[Date]]-2,7)+3),1,2),{1E+99;7})*{1;-1})+5)/7))</f>
        <v/>
      </c>
      <c r="C538" s="11" t="str">
        <f>IF(ISBLANK(Tableau1[[#This Row],[Matricule]]),"",VLOOKUP(Tableau1[[#This Row],[Matricule]],#REF!,2,FALSE))</f>
        <v/>
      </c>
      <c r="D538" s="11" t="str">
        <f>IF(ISBLANK(Tableau1[[#This Row],[Matricule]]),"",VLOOKUP(Tableau1[[#This Row],[Matricule]],#REF!,3,FALSE))</f>
        <v/>
      </c>
      <c r="E538" s="11" t="str">
        <f>CONCATENATE(Tableau1[[#This Row],[Matricule]],Tableau1[[#This Row],[Date]])</f>
        <v/>
      </c>
      <c r="F538" s="3"/>
      <c r="J538" s="8"/>
      <c r="K538" s="35">
        <f>IF(Tableau1[[#This Row],[Régimes récoltés]]&gt;0,1,0)</f>
        <v>0</v>
      </c>
      <c r="L538" s="15">
        <f>IF(Tableau1[[#This Row],[Régimes récoltés]]&gt;=60,1,0)</f>
        <v>0</v>
      </c>
      <c r="M538" s="15">
        <f>IF(Tableau1[[#This Row],[Régimes récoltés]]&gt;60,Tableau1[[#This Row],[Régimes récoltés]]-60,0)</f>
        <v>0</v>
      </c>
      <c r="N538" s="15" t="str">
        <f>IF(ISBLANK(Tableau1[[#This Row],[Date]]),"",+IF(Tableau1[[#This Row],[Régimes récoltés]]&lt;60,0,1000))</f>
        <v/>
      </c>
      <c r="O538" s="15" t="str">
        <f>IF(ISBLANK(Tableau1[[#This Row],[Date]]),"",IF(Tableau1[[#This Row],[Régimes récoltés]]&gt;60,(Tableau1[[#This Row],[Régimes récoltés]]-60)*40,0))</f>
        <v/>
      </c>
      <c r="P538" s="15" t="str">
        <f t="shared" si="8"/>
        <v/>
      </c>
      <c r="Q538" s="51" t="str">
        <f>IF(Tableau1[[#This Row],[Matricule]]&gt;1,IF(COUNTIF(Tableau1[DateMatricule],Tableau1[[#This Row],[DateMatricule]])&gt;1,"Doublon",""),"")</f>
        <v/>
      </c>
    </row>
    <row r="539" spans="1:17" x14ac:dyDescent="0.25">
      <c r="A539" s="11" t="str">
        <f>IF(Tableau1[[#This Row],[Date]]="","",VLOOKUP(Tableau1[[#This Row],[Semaine]],Listes!$A:$B,2,FALSE))</f>
        <v/>
      </c>
      <c r="B539" s="11" t="str">
        <f>IF(ISBLANK(Tableau1[[#This Row],[Date]]),"",INT((Tableau1[[#This Row],[Date]]-SUM(MOD(DATE(YEAR(Tableau1[[#This Row],[Date]]-MOD(Tableau1[[#This Row],[Date]]-2,7)+3),1,2),{1E+99;7})*{1;-1})+5)/7))</f>
        <v/>
      </c>
      <c r="C539" s="11" t="str">
        <f>IF(ISBLANK(Tableau1[[#This Row],[Matricule]]),"",VLOOKUP(Tableau1[[#This Row],[Matricule]],#REF!,2,FALSE))</f>
        <v/>
      </c>
      <c r="D539" s="11" t="str">
        <f>IF(ISBLANK(Tableau1[[#This Row],[Matricule]]),"",VLOOKUP(Tableau1[[#This Row],[Matricule]],#REF!,3,FALSE))</f>
        <v/>
      </c>
      <c r="E539" s="11" t="str">
        <f>CONCATENATE(Tableau1[[#This Row],[Matricule]],Tableau1[[#This Row],[Date]])</f>
        <v/>
      </c>
      <c r="F539" s="3"/>
      <c r="J539" s="8"/>
      <c r="K539" s="35">
        <f>IF(Tableau1[[#This Row],[Régimes récoltés]]&gt;0,1,0)</f>
        <v>0</v>
      </c>
      <c r="L539" s="15">
        <f>IF(Tableau1[[#This Row],[Régimes récoltés]]&gt;=60,1,0)</f>
        <v>0</v>
      </c>
      <c r="M539" s="15">
        <f>IF(Tableau1[[#This Row],[Régimes récoltés]]&gt;60,Tableau1[[#This Row],[Régimes récoltés]]-60,0)</f>
        <v>0</v>
      </c>
      <c r="N539" s="15" t="str">
        <f>IF(ISBLANK(Tableau1[[#This Row],[Date]]),"",+IF(Tableau1[[#This Row],[Régimes récoltés]]&lt;60,0,1000))</f>
        <v/>
      </c>
      <c r="O539" s="15" t="str">
        <f>IF(ISBLANK(Tableau1[[#This Row],[Date]]),"",IF(Tableau1[[#This Row],[Régimes récoltés]]&gt;60,(Tableau1[[#This Row],[Régimes récoltés]]-60)*40,0))</f>
        <v/>
      </c>
      <c r="P539" s="15" t="str">
        <f t="shared" si="8"/>
        <v/>
      </c>
      <c r="Q539" s="51" t="str">
        <f>IF(Tableau1[[#This Row],[Matricule]]&gt;1,IF(COUNTIF(Tableau1[DateMatricule],Tableau1[[#This Row],[DateMatricule]])&gt;1,"Doublon",""),"")</f>
        <v/>
      </c>
    </row>
    <row r="540" spans="1:17" x14ac:dyDescent="0.25">
      <c r="A540" s="11" t="str">
        <f>IF(Tableau1[[#This Row],[Date]]="","",VLOOKUP(Tableau1[[#This Row],[Semaine]],Listes!$A:$B,2,FALSE))</f>
        <v/>
      </c>
      <c r="B540" s="11" t="str">
        <f>IF(ISBLANK(Tableau1[[#This Row],[Date]]),"",INT((Tableau1[[#This Row],[Date]]-SUM(MOD(DATE(YEAR(Tableau1[[#This Row],[Date]]-MOD(Tableau1[[#This Row],[Date]]-2,7)+3),1,2),{1E+99;7})*{1;-1})+5)/7))</f>
        <v/>
      </c>
      <c r="C540" s="11" t="str">
        <f>IF(ISBLANK(Tableau1[[#This Row],[Matricule]]),"",VLOOKUP(Tableau1[[#This Row],[Matricule]],#REF!,2,FALSE))</f>
        <v/>
      </c>
      <c r="D540" s="11" t="str">
        <f>IF(ISBLANK(Tableau1[[#This Row],[Matricule]]),"",VLOOKUP(Tableau1[[#This Row],[Matricule]],#REF!,3,FALSE))</f>
        <v/>
      </c>
      <c r="E540" s="11" t="str">
        <f>CONCATENATE(Tableau1[[#This Row],[Matricule]],Tableau1[[#This Row],[Date]])</f>
        <v/>
      </c>
      <c r="F540" s="3"/>
      <c r="J540" s="8"/>
      <c r="K540" s="35">
        <f>IF(Tableau1[[#This Row],[Régimes récoltés]]&gt;0,1,0)</f>
        <v>0</v>
      </c>
      <c r="L540" s="15">
        <f>IF(Tableau1[[#This Row],[Régimes récoltés]]&gt;=60,1,0)</f>
        <v>0</v>
      </c>
      <c r="M540" s="15">
        <f>IF(Tableau1[[#This Row],[Régimes récoltés]]&gt;60,Tableau1[[#This Row],[Régimes récoltés]]-60,0)</f>
        <v>0</v>
      </c>
      <c r="N540" s="15" t="str">
        <f>IF(ISBLANK(Tableau1[[#This Row],[Date]]),"",+IF(Tableau1[[#This Row],[Régimes récoltés]]&lt;60,0,1000))</f>
        <v/>
      </c>
      <c r="O540" s="15" t="str">
        <f>IF(ISBLANK(Tableau1[[#This Row],[Date]]),"",IF(Tableau1[[#This Row],[Régimes récoltés]]&gt;60,(Tableau1[[#This Row],[Régimes récoltés]]-60)*40,0))</f>
        <v/>
      </c>
      <c r="P540" s="15" t="str">
        <f t="shared" si="8"/>
        <v/>
      </c>
      <c r="Q540" s="51" t="str">
        <f>IF(Tableau1[[#This Row],[Matricule]]&gt;1,IF(COUNTIF(Tableau1[DateMatricule],Tableau1[[#This Row],[DateMatricule]])&gt;1,"Doublon",""),"")</f>
        <v/>
      </c>
    </row>
    <row r="541" spans="1:17" x14ac:dyDescent="0.25">
      <c r="A541" s="11" t="str">
        <f>IF(Tableau1[[#This Row],[Date]]="","",VLOOKUP(Tableau1[[#This Row],[Semaine]],Listes!$A:$B,2,FALSE))</f>
        <v/>
      </c>
      <c r="B541" s="11" t="str">
        <f>IF(ISBLANK(Tableau1[[#This Row],[Date]]),"",INT((Tableau1[[#This Row],[Date]]-SUM(MOD(DATE(YEAR(Tableau1[[#This Row],[Date]]-MOD(Tableau1[[#This Row],[Date]]-2,7)+3),1,2),{1E+99;7})*{1;-1})+5)/7))</f>
        <v/>
      </c>
      <c r="C541" s="11" t="str">
        <f>IF(ISBLANK(Tableau1[[#This Row],[Matricule]]),"",VLOOKUP(Tableau1[[#This Row],[Matricule]],#REF!,2,FALSE))</f>
        <v/>
      </c>
      <c r="D541" s="11" t="str">
        <f>IF(ISBLANK(Tableau1[[#This Row],[Matricule]]),"",VLOOKUP(Tableau1[[#This Row],[Matricule]],#REF!,3,FALSE))</f>
        <v/>
      </c>
      <c r="E541" s="11" t="str">
        <f>CONCATENATE(Tableau1[[#This Row],[Matricule]],Tableau1[[#This Row],[Date]])</f>
        <v/>
      </c>
      <c r="F541" s="3"/>
      <c r="J541" s="8"/>
      <c r="K541" s="35">
        <f>IF(Tableau1[[#This Row],[Régimes récoltés]]&gt;0,1,0)</f>
        <v>0</v>
      </c>
      <c r="L541" s="15">
        <f>IF(Tableau1[[#This Row],[Régimes récoltés]]&gt;=60,1,0)</f>
        <v>0</v>
      </c>
      <c r="M541" s="15">
        <f>IF(Tableau1[[#This Row],[Régimes récoltés]]&gt;60,Tableau1[[#This Row],[Régimes récoltés]]-60,0)</f>
        <v>0</v>
      </c>
      <c r="N541" s="15" t="str">
        <f>IF(ISBLANK(Tableau1[[#This Row],[Date]]),"",+IF(Tableau1[[#This Row],[Régimes récoltés]]&lt;60,0,1000))</f>
        <v/>
      </c>
      <c r="O541" s="15" t="str">
        <f>IF(ISBLANK(Tableau1[[#This Row],[Date]]),"",IF(Tableau1[[#This Row],[Régimes récoltés]]&gt;60,(Tableau1[[#This Row],[Régimes récoltés]]-60)*40,0))</f>
        <v/>
      </c>
      <c r="P541" s="15" t="str">
        <f t="shared" si="8"/>
        <v/>
      </c>
      <c r="Q541" s="51" t="str">
        <f>IF(Tableau1[[#This Row],[Matricule]]&gt;1,IF(COUNTIF(Tableau1[DateMatricule],Tableau1[[#This Row],[DateMatricule]])&gt;1,"Doublon",""),"")</f>
        <v/>
      </c>
    </row>
    <row r="542" spans="1:17" x14ac:dyDescent="0.25">
      <c r="A542" s="11" t="str">
        <f>IF(Tableau1[[#This Row],[Date]]="","",VLOOKUP(Tableau1[[#This Row],[Semaine]],Listes!$A:$B,2,FALSE))</f>
        <v/>
      </c>
      <c r="B542" s="11" t="str">
        <f>IF(ISBLANK(Tableau1[[#This Row],[Date]]),"",INT((Tableau1[[#This Row],[Date]]-SUM(MOD(DATE(YEAR(Tableau1[[#This Row],[Date]]-MOD(Tableau1[[#This Row],[Date]]-2,7)+3),1,2),{1E+99;7})*{1;-1})+5)/7))</f>
        <v/>
      </c>
      <c r="C542" s="11" t="str">
        <f>IF(ISBLANK(Tableau1[[#This Row],[Matricule]]),"",VLOOKUP(Tableau1[[#This Row],[Matricule]],#REF!,2,FALSE))</f>
        <v/>
      </c>
      <c r="D542" s="11" t="str">
        <f>IF(ISBLANK(Tableau1[[#This Row],[Matricule]]),"",VLOOKUP(Tableau1[[#This Row],[Matricule]],#REF!,3,FALSE))</f>
        <v/>
      </c>
      <c r="E542" s="11" t="str">
        <f>CONCATENATE(Tableau1[[#This Row],[Matricule]],Tableau1[[#This Row],[Date]])</f>
        <v/>
      </c>
      <c r="F542" s="3"/>
      <c r="J542" s="8"/>
      <c r="K542" s="35">
        <f>IF(Tableau1[[#This Row],[Régimes récoltés]]&gt;0,1,0)</f>
        <v>0</v>
      </c>
      <c r="L542" s="15">
        <f>IF(Tableau1[[#This Row],[Régimes récoltés]]&gt;=60,1,0)</f>
        <v>0</v>
      </c>
      <c r="M542" s="15">
        <f>IF(Tableau1[[#This Row],[Régimes récoltés]]&gt;60,Tableau1[[#This Row],[Régimes récoltés]]-60,0)</f>
        <v>0</v>
      </c>
      <c r="N542" s="15" t="str">
        <f>IF(ISBLANK(Tableau1[[#This Row],[Date]]),"",+IF(Tableau1[[#This Row],[Régimes récoltés]]&lt;60,0,1000))</f>
        <v/>
      </c>
      <c r="O542" s="15" t="str">
        <f>IF(ISBLANK(Tableau1[[#This Row],[Date]]),"",IF(Tableau1[[#This Row],[Régimes récoltés]]&gt;60,(Tableau1[[#This Row],[Régimes récoltés]]-60)*40,0))</f>
        <v/>
      </c>
      <c r="P542" s="15" t="str">
        <f t="shared" si="8"/>
        <v/>
      </c>
      <c r="Q542" s="51" t="str">
        <f>IF(Tableau1[[#This Row],[Matricule]]&gt;1,IF(COUNTIF(Tableau1[DateMatricule],Tableau1[[#This Row],[DateMatricule]])&gt;1,"Doublon",""),"")</f>
        <v/>
      </c>
    </row>
    <row r="543" spans="1:17" x14ac:dyDescent="0.25">
      <c r="A543" s="11" t="str">
        <f>IF(Tableau1[[#This Row],[Date]]="","",VLOOKUP(Tableau1[[#This Row],[Semaine]],Listes!$A:$B,2,FALSE))</f>
        <v/>
      </c>
      <c r="B543" s="11" t="str">
        <f>IF(ISBLANK(Tableau1[[#This Row],[Date]]),"",INT((Tableau1[[#This Row],[Date]]-SUM(MOD(DATE(YEAR(Tableau1[[#This Row],[Date]]-MOD(Tableau1[[#This Row],[Date]]-2,7)+3),1,2),{1E+99;7})*{1;-1})+5)/7))</f>
        <v/>
      </c>
      <c r="C543" s="11" t="str">
        <f>IF(ISBLANK(Tableau1[[#This Row],[Matricule]]),"",VLOOKUP(Tableau1[[#This Row],[Matricule]],#REF!,2,FALSE))</f>
        <v/>
      </c>
      <c r="D543" s="11" t="str">
        <f>IF(ISBLANK(Tableau1[[#This Row],[Matricule]]),"",VLOOKUP(Tableau1[[#This Row],[Matricule]],#REF!,3,FALSE))</f>
        <v/>
      </c>
      <c r="E543" s="11" t="str">
        <f>CONCATENATE(Tableau1[[#This Row],[Matricule]],Tableau1[[#This Row],[Date]])</f>
        <v/>
      </c>
      <c r="F543" s="3"/>
      <c r="J543" s="8"/>
      <c r="K543" s="35">
        <f>IF(Tableau1[[#This Row],[Régimes récoltés]]&gt;0,1,0)</f>
        <v>0</v>
      </c>
      <c r="L543" s="15">
        <f>IF(Tableau1[[#This Row],[Régimes récoltés]]&gt;=60,1,0)</f>
        <v>0</v>
      </c>
      <c r="M543" s="15">
        <f>IF(Tableau1[[#This Row],[Régimes récoltés]]&gt;60,Tableau1[[#This Row],[Régimes récoltés]]-60,0)</f>
        <v>0</v>
      </c>
      <c r="N543" s="15" t="str">
        <f>IF(ISBLANK(Tableau1[[#This Row],[Date]]),"",+IF(Tableau1[[#This Row],[Régimes récoltés]]&lt;60,0,1000))</f>
        <v/>
      </c>
      <c r="O543" s="15" t="str">
        <f>IF(ISBLANK(Tableau1[[#This Row],[Date]]),"",IF(Tableau1[[#This Row],[Régimes récoltés]]&gt;60,(Tableau1[[#This Row],[Régimes récoltés]]-60)*40,0))</f>
        <v/>
      </c>
      <c r="P543" s="15" t="str">
        <f t="shared" si="8"/>
        <v/>
      </c>
      <c r="Q543" s="51" t="str">
        <f>IF(Tableau1[[#This Row],[Matricule]]&gt;1,IF(COUNTIF(Tableau1[DateMatricule],Tableau1[[#This Row],[DateMatricule]])&gt;1,"Doublon",""),"")</f>
        <v/>
      </c>
    </row>
    <row r="544" spans="1:17" x14ac:dyDescent="0.25">
      <c r="A544" s="11" t="str">
        <f>IF(Tableau1[[#This Row],[Date]]="","",VLOOKUP(Tableau1[[#This Row],[Semaine]],Listes!$A:$B,2,FALSE))</f>
        <v/>
      </c>
      <c r="B544" s="11" t="str">
        <f>IF(ISBLANK(Tableau1[[#This Row],[Date]]),"",INT((Tableau1[[#This Row],[Date]]-SUM(MOD(DATE(YEAR(Tableau1[[#This Row],[Date]]-MOD(Tableau1[[#This Row],[Date]]-2,7)+3),1,2),{1E+99;7})*{1;-1})+5)/7))</f>
        <v/>
      </c>
      <c r="C544" s="11" t="str">
        <f>IF(ISBLANK(Tableau1[[#This Row],[Matricule]]),"",VLOOKUP(Tableau1[[#This Row],[Matricule]],#REF!,2,FALSE))</f>
        <v/>
      </c>
      <c r="D544" s="11" t="str">
        <f>IF(ISBLANK(Tableau1[[#This Row],[Matricule]]),"",VLOOKUP(Tableau1[[#This Row],[Matricule]],#REF!,3,FALSE))</f>
        <v/>
      </c>
      <c r="E544" s="11" t="str">
        <f>CONCATENATE(Tableau1[[#This Row],[Matricule]],Tableau1[[#This Row],[Date]])</f>
        <v/>
      </c>
      <c r="F544" s="3"/>
      <c r="J544" s="8"/>
      <c r="K544" s="35">
        <f>IF(Tableau1[[#This Row],[Régimes récoltés]]&gt;0,1,0)</f>
        <v>0</v>
      </c>
      <c r="L544" s="15">
        <f>IF(Tableau1[[#This Row],[Régimes récoltés]]&gt;=60,1,0)</f>
        <v>0</v>
      </c>
      <c r="M544" s="15">
        <f>IF(Tableau1[[#This Row],[Régimes récoltés]]&gt;60,Tableau1[[#This Row],[Régimes récoltés]]-60,0)</f>
        <v>0</v>
      </c>
      <c r="N544" s="15" t="str">
        <f>IF(ISBLANK(Tableau1[[#This Row],[Date]]),"",+IF(Tableau1[[#This Row],[Régimes récoltés]]&lt;60,0,1000))</f>
        <v/>
      </c>
      <c r="O544" s="15" t="str">
        <f>IF(ISBLANK(Tableau1[[#This Row],[Date]]),"",IF(Tableau1[[#This Row],[Régimes récoltés]]&gt;60,(Tableau1[[#This Row],[Régimes récoltés]]-60)*40,0))</f>
        <v/>
      </c>
      <c r="P544" s="15" t="str">
        <f t="shared" si="8"/>
        <v/>
      </c>
      <c r="Q544" s="51" t="str">
        <f>IF(Tableau1[[#This Row],[Matricule]]&gt;1,IF(COUNTIF(Tableau1[DateMatricule],Tableau1[[#This Row],[DateMatricule]])&gt;1,"Doublon",""),"")</f>
        <v/>
      </c>
    </row>
    <row r="545" spans="1:17" x14ac:dyDescent="0.25">
      <c r="A545" s="11" t="str">
        <f>IF(Tableau1[[#This Row],[Date]]="","",VLOOKUP(Tableau1[[#This Row],[Semaine]],Listes!$A:$B,2,FALSE))</f>
        <v/>
      </c>
      <c r="B545" s="11" t="str">
        <f>IF(ISBLANK(Tableau1[[#This Row],[Date]]),"",INT((Tableau1[[#This Row],[Date]]-SUM(MOD(DATE(YEAR(Tableau1[[#This Row],[Date]]-MOD(Tableau1[[#This Row],[Date]]-2,7)+3),1,2),{1E+99;7})*{1;-1})+5)/7))</f>
        <v/>
      </c>
      <c r="C545" s="11" t="str">
        <f>IF(ISBLANK(Tableau1[[#This Row],[Matricule]]),"",VLOOKUP(Tableau1[[#This Row],[Matricule]],#REF!,2,FALSE))</f>
        <v/>
      </c>
      <c r="D545" s="11" t="str">
        <f>IF(ISBLANK(Tableau1[[#This Row],[Matricule]]),"",VLOOKUP(Tableau1[[#This Row],[Matricule]],#REF!,3,FALSE))</f>
        <v/>
      </c>
      <c r="E545" s="11" t="str">
        <f>CONCATENATE(Tableau1[[#This Row],[Matricule]],Tableau1[[#This Row],[Date]])</f>
        <v/>
      </c>
      <c r="F545" s="3"/>
      <c r="J545" s="8"/>
      <c r="K545" s="35">
        <f>IF(Tableau1[[#This Row],[Régimes récoltés]]&gt;0,1,0)</f>
        <v>0</v>
      </c>
      <c r="L545" s="15">
        <f>IF(Tableau1[[#This Row],[Régimes récoltés]]&gt;=60,1,0)</f>
        <v>0</v>
      </c>
      <c r="M545" s="15">
        <f>IF(Tableau1[[#This Row],[Régimes récoltés]]&gt;60,Tableau1[[#This Row],[Régimes récoltés]]-60,0)</f>
        <v>0</v>
      </c>
      <c r="N545" s="15" t="str">
        <f>IF(ISBLANK(Tableau1[[#This Row],[Date]]),"",+IF(Tableau1[[#This Row],[Régimes récoltés]]&lt;60,0,1000))</f>
        <v/>
      </c>
      <c r="O545" s="15" t="str">
        <f>IF(ISBLANK(Tableau1[[#This Row],[Date]]),"",IF(Tableau1[[#This Row],[Régimes récoltés]]&gt;60,(Tableau1[[#This Row],[Régimes récoltés]]-60)*40,0))</f>
        <v/>
      </c>
      <c r="P545" s="15" t="str">
        <f t="shared" si="8"/>
        <v/>
      </c>
      <c r="Q545" s="51" t="str">
        <f>IF(Tableau1[[#This Row],[Matricule]]&gt;1,IF(COUNTIF(Tableau1[DateMatricule],Tableau1[[#This Row],[DateMatricule]])&gt;1,"Doublon",""),"")</f>
        <v/>
      </c>
    </row>
    <row r="546" spans="1:17" x14ac:dyDescent="0.25">
      <c r="A546" s="11" t="str">
        <f>IF(Tableau1[[#This Row],[Date]]="","",VLOOKUP(Tableau1[[#This Row],[Semaine]],Listes!$A:$B,2,FALSE))</f>
        <v/>
      </c>
      <c r="B546" s="11" t="str">
        <f>IF(ISBLANK(Tableau1[[#This Row],[Date]]),"",INT((Tableau1[[#This Row],[Date]]-SUM(MOD(DATE(YEAR(Tableau1[[#This Row],[Date]]-MOD(Tableau1[[#This Row],[Date]]-2,7)+3),1,2),{1E+99;7})*{1;-1})+5)/7))</f>
        <v/>
      </c>
      <c r="C546" s="11" t="str">
        <f>IF(ISBLANK(Tableau1[[#This Row],[Matricule]]),"",VLOOKUP(Tableau1[[#This Row],[Matricule]],#REF!,2,FALSE))</f>
        <v/>
      </c>
      <c r="D546" s="11" t="str">
        <f>IF(ISBLANK(Tableau1[[#This Row],[Matricule]]),"",VLOOKUP(Tableau1[[#This Row],[Matricule]],#REF!,3,FALSE))</f>
        <v/>
      </c>
      <c r="E546" s="11" t="str">
        <f>CONCATENATE(Tableau1[[#This Row],[Matricule]],Tableau1[[#This Row],[Date]])</f>
        <v/>
      </c>
      <c r="F546" s="3"/>
      <c r="J546" s="8"/>
      <c r="K546" s="35">
        <f>IF(Tableau1[[#This Row],[Régimes récoltés]]&gt;0,1,0)</f>
        <v>0</v>
      </c>
      <c r="L546" s="15">
        <f>IF(Tableau1[[#This Row],[Régimes récoltés]]&gt;=60,1,0)</f>
        <v>0</v>
      </c>
      <c r="M546" s="15">
        <f>IF(Tableau1[[#This Row],[Régimes récoltés]]&gt;60,Tableau1[[#This Row],[Régimes récoltés]]-60,0)</f>
        <v>0</v>
      </c>
      <c r="N546" s="15" t="str">
        <f>IF(ISBLANK(Tableau1[[#This Row],[Date]]),"",+IF(Tableau1[[#This Row],[Régimes récoltés]]&lt;60,0,1000))</f>
        <v/>
      </c>
      <c r="O546" s="15" t="str">
        <f>IF(ISBLANK(Tableau1[[#This Row],[Date]]),"",IF(Tableau1[[#This Row],[Régimes récoltés]]&gt;60,(Tableau1[[#This Row],[Régimes récoltés]]-60)*40,0))</f>
        <v/>
      </c>
      <c r="P546" s="15" t="str">
        <f t="shared" si="8"/>
        <v/>
      </c>
      <c r="Q546" s="51" t="str">
        <f>IF(Tableau1[[#This Row],[Matricule]]&gt;1,IF(COUNTIF(Tableau1[DateMatricule],Tableau1[[#This Row],[DateMatricule]])&gt;1,"Doublon",""),"")</f>
        <v/>
      </c>
    </row>
    <row r="547" spans="1:17" x14ac:dyDescent="0.25">
      <c r="A547" s="11" t="str">
        <f>IF(Tableau1[[#This Row],[Date]]="","",VLOOKUP(Tableau1[[#This Row],[Semaine]],Listes!$A:$B,2,FALSE))</f>
        <v/>
      </c>
      <c r="B547" s="11" t="str">
        <f>IF(ISBLANK(Tableau1[[#This Row],[Date]]),"",INT((Tableau1[[#This Row],[Date]]-SUM(MOD(DATE(YEAR(Tableau1[[#This Row],[Date]]-MOD(Tableau1[[#This Row],[Date]]-2,7)+3),1,2),{1E+99;7})*{1;-1})+5)/7))</f>
        <v/>
      </c>
      <c r="C547" s="11" t="str">
        <f>IF(ISBLANK(Tableau1[[#This Row],[Matricule]]),"",VLOOKUP(Tableau1[[#This Row],[Matricule]],#REF!,2,FALSE))</f>
        <v/>
      </c>
      <c r="D547" s="11" t="str">
        <f>IF(ISBLANK(Tableau1[[#This Row],[Matricule]]),"",VLOOKUP(Tableau1[[#This Row],[Matricule]],#REF!,3,FALSE))</f>
        <v/>
      </c>
      <c r="E547" s="11" t="str">
        <f>CONCATENATE(Tableau1[[#This Row],[Matricule]],Tableau1[[#This Row],[Date]])</f>
        <v/>
      </c>
      <c r="F547" s="3"/>
      <c r="J547" s="8"/>
      <c r="K547" s="35">
        <f>IF(Tableau1[[#This Row],[Régimes récoltés]]&gt;0,1,0)</f>
        <v>0</v>
      </c>
      <c r="L547" s="15">
        <f>IF(Tableau1[[#This Row],[Régimes récoltés]]&gt;=60,1,0)</f>
        <v>0</v>
      </c>
      <c r="M547" s="15">
        <f>IF(Tableau1[[#This Row],[Régimes récoltés]]&gt;60,Tableau1[[#This Row],[Régimes récoltés]]-60,0)</f>
        <v>0</v>
      </c>
      <c r="N547" s="15" t="str">
        <f>IF(ISBLANK(Tableau1[[#This Row],[Date]]),"",+IF(Tableau1[[#This Row],[Régimes récoltés]]&lt;60,0,1000))</f>
        <v/>
      </c>
      <c r="O547" s="15" t="str">
        <f>IF(ISBLANK(Tableau1[[#This Row],[Date]]),"",IF(Tableau1[[#This Row],[Régimes récoltés]]&gt;60,(Tableau1[[#This Row],[Régimes récoltés]]-60)*40,0))</f>
        <v/>
      </c>
      <c r="P547" s="15" t="str">
        <f t="shared" si="8"/>
        <v/>
      </c>
      <c r="Q547" s="51" t="str">
        <f>IF(Tableau1[[#This Row],[Matricule]]&gt;1,IF(COUNTIF(Tableau1[DateMatricule],Tableau1[[#This Row],[DateMatricule]])&gt;1,"Doublon",""),"")</f>
        <v/>
      </c>
    </row>
    <row r="548" spans="1:17" x14ac:dyDescent="0.25">
      <c r="A548" s="11" t="str">
        <f>IF(Tableau1[[#This Row],[Date]]="","",VLOOKUP(Tableau1[[#This Row],[Semaine]],Listes!$A:$B,2,FALSE))</f>
        <v/>
      </c>
      <c r="B548" s="11" t="str">
        <f>IF(ISBLANK(Tableau1[[#This Row],[Date]]),"",INT((Tableau1[[#This Row],[Date]]-SUM(MOD(DATE(YEAR(Tableau1[[#This Row],[Date]]-MOD(Tableau1[[#This Row],[Date]]-2,7)+3),1,2),{1E+99;7})*{1;-1})+5)/7))</f>
        <v/>
      </c>
      <c r="C548" s="11" t="str">
        <f>IF(ISBLANK(Tableau1[[#This Row],[Matricule]]),"",VLOOKUP(Tableau1[[#This Row],[Matricule]],#REF!,2,FALSE))</f>
        <v/>
      </c>
      <c r="D548" s="11" t="str">
        <f>IF(ISBLANK(Tableau1[[#This Row],[Matricule]]),"",VLOOKUP(Tableau1[[#This Row],[Matricule]],#REF!,3,FALSE))</f>
        <v/>
      </c>
      <c r="E548" s="11" t="str">
        <f>CONCATENATE(Tableau1[[#This Row],[Matricule]],Tableau1[[#This Row],[Date]])</f>
        <v/>
      </c>
      <c r="F548" s="3"/>
      <c r="J548" s="8"/>
      <c r="K548" s="35">
        <f>IF(Tableau1[[#This Row],[Régimes récoltés]]&gt;0,1,0)</f>
        <v>0</v>
      </c>
      <c r="L548" s="15">
        <f>IF(Tableau1[[#This Row],[Régimes récoltés]]&gt;=60,1,0)</f>
        <v>0</v>
      </c>
      <c r="M548" s="15">
        <f>IF(Tableau1[[#This Row],[Régimes récoltés]]&gt;60,Tableau1[[#This Row],[Régimes récoltés]]-60,0)</f>
        <v>0</v>
      </c>
      <c r="N548" s="15" t="str">
        <f>IF(ISBLANK(Tableau1[[#This Row],[Date]]),"",+IF(Tableau1[[#This Row],[Régimes récoltés]]&lt;60,0,1000))</f>
        <v/>
      </c>
      <c r="O548" s="15" t="str">
        <f>IF(ISBLANK(Tableau1[[#This Row],[Date]]),"",IF(Tableau1[[#This Row],[Régimes récoltés]]&gt;60,(Tableau1[[#This Row],[Régimes récoltés]]-60)*40,0))</f>
        <v/>
      </c>
      <c r="P548" s="15" t="str">
        <f t="shared" si="8"/>
        <v/>
      </c>
      <c r="Q548" s="51" t="str">
        <f>IF(Tableau1[[#This Row],[Matricule]]&gt;1,IF(COUNTIF(Tableau1[DateMatricule],Tableau1[[#This Row],[DateMatricule]])&gt;1,"Doublon",""),"")</f>
        <v/>
      </c>
    </row>
    <row r="549" spans="1:17" x14ac:dyDescent="0.25">
      <c r="A549" s="11" t="str">
        <f>IF(Tableau1[[#This Row],[Date]]="","",VLOOKUP(Tableau1[[#This Row],[Semaine]],Listes!$A:$B,2,FALSE))</f>
        <v/>
      </c>
      <c r="B549" s="11" t="str">
        <f>IF(ISBLANK(Tableau1[[#This Row],[Date]]),"",INT((Tableau1[[#This Row],[Date]]-SUM(MOD(DATE(YEAR(Tableau1[[#This Row],[Date]]-MOD(Tableau1[[#This Row],[Date]]-2,7)+3),1,2),{1E+99;7})*{1;-1})+5)/7))</f>
        <v/>
      </c>
      <c r="C549" s="11" t="str">
        <f>IF(ISBLANK(Tableau1[[#This Row],[Matricule]]),"",VLOOKUP(Tableau1[[#This Row],[Matricule]],#REF!,2,FALSE))</f>
        <v/>
      </c>
      <c r="D549" s="11" t="str">
        <f>IF(ISBLANK(Tableau1[[#This Row],[Matricule]]),"",VLOOKUP(Tableau1[[#This Row],[Matricule]],#REF!,3,FALSE))</f>
        <v/>
      </c>
      <c r="E549" s="11" t="str">
        <f>CONCATENATE(Tableau1[[#This Row],[Matricule]],Tableau1[[#This Row],[Date]])</f>
        <v/>
      </c>
      <c r="F549" s="3"/>
      <c r="J549" s="8"/>
      <c r="K549" s="35">
        <f>IF(Tableau1[[#This Row],[Régimes récoltés]]&gt;0,1,0)</f>
        <v>0</v>
      </c>
      <c r="L549" s="15">
        <f>IF(Tableau1[[#This Row],[Régimes récoltés]]&gt;=60,1,0)</f>
        <v>0</v>
      </c>
      <c r="M549" s="15">
        <f>IF(Tableau1[[#This Row],[Régimes récoltés]]&gt;60,Tableau1[[#This Row],[Régimes récoltés]]-60,0)</f>
        <v>0</v>
      </c>
      <c r="N549" s="15" t="str">
        <f>IF(ISBLANK(Tableau1[[#This Row],[Date]]),"",+IF(Tableau1[[#This Row],[Régimes récoltés]]&lt;60,0,1000))</f>
        <v/>
      </c>
      <c r="O549" s="15" t="str">
        <f>IF(ISBLANK(Tableau1[[#This Row],[Date]]),"",IF(Tableau1[[#This Row],[Régimes récoltés]]&gt;60,(Tableau1[[#This Row],[Régimes récoltés]]-60)*40,0))</f>
        <v/>
      </c>
      <c r="P549" s="15" t="str">
        <f t="shared" si="8"/>
        <v/>
      </c>
      <c r="Q549" s="51" t="str">
        <f>IF(Tableau1[[#This Row],[Matricule]]&gt;1,IF(COUNTIF(Tableau1[DateMatricule],Tableau1[[#This Row],[DateMatricule]])&gt;1,"Doublon",""),"")</f>
        <v/>
      </c>
    </row>
    <row r="550" spans="1:17" x14ac:dyDescent="0.25">
      <c r="A550" s="11" t="str">
        <f>IF(Tableau1[[#This Row],[Date]]="","",VLOOKUP(Tableau1[[#This Row],[Semaine]],Listes!$A:$B,2,FALSE))</f>
        <v/>
      </c>
      <c r="B550" s="11" t="str">
        <f>IF(ISBLANK(Tableau1[[#This Row],[Date]]),"",INT((Tableau1[[#This Row],[Date]]-SUM(MOD(DATE(YEAR(Tableau1[[#This Row],[Date]]-MOD(Tableau1[[#This Row],[Date]]-2,7)+3),1,2),{1E+99;7})*{1;-1})+5)/7))</f>
        <v/>
      </c>
      <c r="C550" s="11" t="str">
        <f>IF(ISBLANK(Tableau1[[#This Row],[Matricule]]),"",VLOOKUP(Tableau1[[#This Row],[Matricule]],#REF!,2,FALSE))</f>
        <v/>
      </c>
      <c r="D550" s="11" t="str">
        <f>IF(ISBLANK(Tableau1[[#This Row],[Matricule]]),"",VLOOKUP(Tableau1[[#This Row],[Matricule]],#REF!,3,FALSE))</f>
        <v/>
      </c>
      <c r="E550" s="11" t="str">
        <f>CONCATENATE(Tableau1[[#This Row],[Matricule]],Tableau1[[#This Row],[Date]])</f>
        <v/>
      </c>
      <c r="F550" s="3"/>
      <c r="J550" s="8"/>
      <c r="K550" s="35">
        <f>IF(Tableau1[[#This Row],[Régimes récoltés]]&gt;0,1,0)</f>
        <v>0</v>
      </c>
      <c r="L550" s="15">
        <f>IF(Tableau1[[#This Row],[Régimes récoltés]]&gt;=60,1,0)</f>
        <v>0</v>
      </c>
      <c r="M550" s="15">
        <f>IF(Tableau1[[#This Row],[Régimes récoltés]]&gt;60,Tableau1[[#This Row],[Régimes récoltés]]-60,0)</f>
        <v>0</v>
      </c>
      <c r="N550" s="15" t="str">
        <f>IF(ISBLANK(Tableau1[[#This Row],[Date]]),"",+IF(Tableau1[[#This Row],[Régimes récoltés]]&lt;60,0,1000))</f>
        <v/>
      </c>
      <c r="O550" s="15" t="str">
        <f>IF(ISBLANK(Tableau1[[#This Row],[Date]]),"",IF(Tableau1[[#This Row],[Régimes récoltés]]&gt;60,(Tableau1[[#This Row],[Régimes récoltés]]-60)*40,0))</f>
        <v/>
      </c>
      <c r="P550" s="15" t="str">
        <f t="shared" si="8"/>
        <v/>
      </c>
      <c r="Q550" s="51" t="str">
        <f>IF(Tableau1[[#This Row],[Matricule]]&gt;1,IF(COUNTIF(Tableau1[DateMatricule],Tableau1[[#This Row],[DateMatricule]])&gt;1,"Doublon",""),"")</f>
        <v/>
      </c>
    </row>
    <row r="551" spans="1:17" x14ac:dyDescent="0.25">
      <c r="A551" s="11" t="str">
        <f>IF(Tableau1[[#This Row],[Date]]="","",VLOOKUP(Tableau1[[#This Row],[Semaine]],Listes!$A:$B,2,FALSE))</f>
        <v/>
      </c>
      <c r="B551" s="11" t="str">
        <f>IF(ISBLANK(Tableau1[[#This Row],[Date]]),"",INT((Tableau1[[#This Row],[Date]]-SUM(MOD(DATE(YEAR(Tableau1[[#This Row],[Date]]-MOD(Tableau1[[#This Row],[Date]]-2,7)+3),1,2),{1E+99;7})*{1;-1})+5)/7))</f>
        <v/>
      </c>
      <c r="C551" s="11" t="str">
        <f>IF(ISBLANK(Tableau1[[#This Row],[Matricule]]),"",VLOOKUP(Tableau1[[#This Row],[Matricule]],#REF!,2,FALSE))</f>
        <v/>
      </c>
      <c r="D551" s="11" t="str">
        <f>IF(ISBLANK(Tableau1[[#This Row],[Matricule]]),"",VLOOKUP(Tableau1[[#This Row],[Matricule]],#REF!,3,FALSE))</f>
        <v/>
      </c>
      <c r="E551" s="11" t="str">
        <f>CONCATENATE(Tableau1[[#This Row],[Matricule]],Tableau1[[#This Row],[Date]])</f>
        <v/>
      </c>
      <c r="F551" s="3"/>
      <c r="J551" s="8"/>
      <c r="K551" s="35">
        <f>IF(Tableau1[[#This Row],[Régimes récoltés]]&gt;0,1,0)</f>
        <v>0</v>
      </c>
      <c r="L551" s="15">
        <f>IF(Tableau1[[#This Row],[Régimes récoltés]]&gt;=60,1,0)</f>
        <v>0</v>
      </c>
      <c r="M551" s="15">
        <f>IF(Tableau1[[#This Row],[Régimes récoltés]]&gt;60,Tableau1[[#This Row],[Régimes récoltés]]-60,0)</f>
        <v>0</v>
      </c>
      <c r="N551" s="15" t="str">
        <f>IF(ISBLANK(Tableau1[[#This Row],[Date]]),"",+IF(Tableau1[[#This Row],[Régimes récoltés]]&lt;60,0,1000))</f>
        <v/>
      </c>
      <c r="O551" s="15" t="str">
        <f>IF(ISBLANK(Tableau1[[#This Row],[Date]]),"",IF(Tableau1[[#This Row],[Régimes récoltés]]&gt;60,(Tableau1[[#This Row],[Régimes récoltés]]-60)*40,0))</f>
        <v/>
      </c>
      <c r="P551" s="15" t="str">
        <f t="shared" si="8"/>
        <v/>
      </c>
      <c r="Q551" s="51" t="str">
        <f>IF(Tableau1[[#This Row],[Matricule]]&gt;1,IF(COUNTIF(Tableau1[DateMatricule],Tableau1[[#This Row],[DateMatricule]])&gt;1,"Doublon",""),"")</f>
        <v/>
      </c>
    </row>
    <row r="552" spans="1:17" x14ac:dyDescent="0.25">
      <c r="A552" s="11" t="str">
        <f>IF(Tableau1[[#This Row],[Date]]="","",VLOOKUP(Tableau1[[#This Row],[Semaine]],Listes!$A:$B,2,FALSE))</f>
        <v/>
      </c>
      <c r="B552" s="11" t="str">
        <f>IF(ISBLANK(Tableau1[[#This Row],[Date]]),"",INT((Tableau1[[#This Row],[Date]]-SUM(MOD(DATE(YEAR(Tableau1[[#This Row],[Date]]-MOD(Tableau1[[#This Row],[Date]]-2,7)+3),1,2),{1E+99;7})*{1;-1})+5)/7))</f>
        <v/>
      </c>
      <c r="C552" s="11" t="str">
        <f>IF(ISBLANK(Tableau1[[#This Row],[Matricule]]),"",VLOOKUP(Tableau1[[#This Row],[Matricule]],#REF!,2,FALSE))</f>
        <v/>
      </c>
      <c r="D552" s="11" t="str">
        <f>IF(ISBLANK(Tableau1[[#This Row],[Matricule]]),"",VLOOKUP(Tableau1[[#This Row],[Matricule]],#REF!,3,FALSE))</f>
        <v/>
      </c>
      <c r="E552" s="11" t="str">
        <f>CONCATENATE(Tableau1[[#This Row],[Matricule]],Tableau1[[#This Row],[Date]])</f>
        <v/>
      </c>
      <c r="F552" s="3"/>
      <c r="J552" s="8"/>
      <c r="K552" s="35">
        <f>IF(Tableau1[[#This Row],[Régimes récoltés]]&gt;0,1,0)</f>
        <v>0</v>
      </c>
      <c r="L552" s="15">
        <f>IF(Tableau1[[#This Row],[Régimes récoltés]]&gt;=60,1,0)</f>
        <v>0</v>
      </c>
      <c r="M552" s="15">
        <f>IF(Tableau1[[#This Row],[Régimes récoltés]]&gt;60,Tableau1[[#This Row],[Régimes récoltés]]-60,0)</f>
        <v>0</v>
      </c>
      <c r="N552" s="15" t="str">
        <f>IF(ISBLANK(Tableau1[[#This Row],[Date]]),"",+IF(Tableau1[[#This Row],[Régimes récoltés]]&lt;60,0,1000))</f>
        <v/>
      </c>
      <c r="O552" s="15" t="str">
        <f>IF(ISBLANK(Tableau1[[#This Row],[Date]]),"",IF(Tableau1[[#This Row],[Régimes récoltés]]&gt;60,(Tableau1[[#This Row],[Régimes récoltés]]-60)*40,0))</f>
        <v/>
      </c>
      <c r="P552" s="15" t="str">
        <f t="shared" si="8"/>
        <v/>
      </c>
      <c r="Q552" s="51" t="str">
        <f>IF(Tableau1[[#This Row],[Matricule]]&gt;1,IF(COUNTIF(Tableau1[DateMatricule],Tableau1[[#This Row],[DateMatricule]])&gt;1,"Doublon",""),"")</f>
        <v/>
      </c>
    </row>
    <row r="553" spans="1:17" x14ac:dyDescent="0.25">
      <c r="A553" s="11" t="str">
        <f>IF(Tableau1[[#This Row],[Date]]="","",VLOOKUP(Tableau1[[#This Row],[Semaine]],Listes!$A:$B,2,FALSE))</f>
        <v/>
      </c>
      <c r="B553" s="11" t="str">
        <f>IF(ISBLANK(Tableau1[[#This Row],[Date]]),"",INT((Tableau1[[#This Row],[Date]]-SUM(MOD(DATE(YEAR(Tableau1[[#This Row],[Date]]-MOD(Tableau1[[#This Row],[Date]]-2,7)+3),1,2),{1E+99;7})*{1;-1})+5)/7))</f>
        <v/>
      </c>
      <c r="C553" s="11" t="str">
        <f>IF(ISBLANK(Tableau1[[#This Row],[Matricule]]),"",VLOOKUP(Tableau1[[#This Row],[Matricule]],#REF!,2,FALSE))</f>
        <v/>
      </c>
      <c r="D553" s="11" t="str">
        <f>IF(ISBLANK(Tableau1[[#This Row],[Matricule]]),"",VLOOKUP(Tableau1[[#This Row],[Matricule]],#REF!,3,FALSE))</f>
        <v/>
      </c>
      <c r="E553" s="11" t="str">
        <f>CONCATENATE(Tableau1[[#This Row],[Matricule]],Tableau1[[#This Row],[Date]])</f>
        <v/>
      </c>
      <c r="F553" s="3"/>
      <c r="J553" s="8"/>
      <c r="K553" s="35">
        <f>IF(Tableau1[[#This Row],[Régimes récoltés]]&gt;0,1,0)</f>
        <v>0</v>
      </c>
      <c r="L553" s="15">
        <f>IF(Tableau1[[#This Row],[Régimes récoltés]]&gt;=60,1,0)</f>
        <v>0</v>
      </c>
      <c r="M553" s="15">
        <f>IF(Tableau1[[#This Row],[Régimes récoltés]]&gt;60,Tableau1[[#This Row],[Régimes récoltés]]-60,0)</f>
        <v>0</v>
      </c>
      <c r="N553" s="15" t="str">
        <f>IF(ISBLANK(Tableau1[[#This Row],[Date]]),"",+IF(Tableau1[[#This Row],[Régimes récoltés]]&lt;60,0,1000))</f>
        <v/>
      </c>
      <c r="O553" s="15" t="str">
        <f>IF(ISBLANK(Tableau1[[#This Row],[Date]]),"",IF(Tableau1[[#This Row],[Régimes récoltés]]&gt;60,(Tableau1[[#This Row],[Régimes récoltés]]-60)*40,0))</f>
        <v/>
      </c>
      <c r="P553" s="15" t="str">
        <f t="shared" si="8"/>
        <v/>
      </c>
      <c r="Q553" s="51" t="str">
        <f>IF(Tableau1[[#This Row],[Matricule]]&gt;1,IF(COUNTIF(Tableau1[DateMatricule],Tableau1[[#This Row],[DateMatricule]])&gt;1,"Doublon",""),"")</f>
        <v/>
      </c>
    </row>
    <row r="554" spans="1:17" x14ac:dyDescent="0.25">
      <c r="A554" s="11" t="str">
        <f>IF(Tableau1[[#This Row],[Date]]="","",VLOOKUP(Tableau1[[#This Row],[Semaine]],Listes!$A:$B,2,FALSE))</f>
        <v/>
      </c>
      <c r="B554" s="11" t="str">
        <f>IF(ISBLANK(Tableau1[[#This Row],[Date]]),"",INT((Tableau1[[#This Row],[Date]]-SUM(MOD(DATE(YEAR(Tableau1[[#This Row],[Date]]-MOD(Tableau1[[#This Row],[Date]]-2,7)+3),1,2),{1E+99;7})*{1;-1})+5)/7))</f>
        <v/>
      </c>
      <c r="C554" s="11" t="str">
        <f>IF(ISBLANK(Tableau1[[#This Row],[Matricule]]),"",VLOOKUP(Tableau1[[#This Row],[Matricule]],#REF!,2,FALSE))</f>
        <v/>
      </c>
      <c r="D554" s="11" t="str">
        <f>IF(ISBLANK(Tableau1[[#This Row],[Matricule]]),"",VLOOKUP(Tableau1[[#This Row],[Matricule]],#REF!,3,FALSE))</f>
        <v/>
      </c>
      <c r="E554" s="11" t="str">
        <f>CONCATENATE(Tableau1[[#This Row],[Matricule]],Tableau1[[#This Row],[Date]])</f>
        <v/>
      </c>
      <c r="F554" s="3"/>
      <c r="J554" s="8"/>
      <c r="K554" s="35">
        <f>IF(Tableau1[[#This Row],[Régimes récoltés]]&gt;0,1,0)</f>
        <v>0</v>
      </c>
      <c r="L554" s="15">
        <f>IF(Tableau1[[#This Row],[Régimes récoltés]]&gt;=60,1,0)</f>
        <v>0</v>
      </c>
      <c r="M554" s="15">
        <f>IF(Tableau1[[#This Row],[Régimes récoltés]]&gt;60,Tableau1[[#This Row],[Régimes récoltés]]-60,0)</f>
        <v>0</v>
      </c>
      <c r="N554" s="15" t="str">
        <f>IF(ISBLANK(Tableau1[[#This Row],[Date]]),"",+IF(Tableau1[[#This Row],[Régimes récoltés]]&lt;60,0,1000))</f>
        <v/>
      </c>
      <c r="O554" s="15" t="str">
        <f>IF(ISBLANK(Tableau1[[#This Row],[Date]]),"",IF(Tableau1[[#This Row],[Régimes récoltés]]&gt;60,(Tableau1[[#This Row],[Régimes récoltés]]-60)*40,0))</f>
        <v/>
      </c>
      <c r="P554" s="15" t="str">
        <f t="shared" si="8"/>
        <v/>
      </c>
      <c r="Q554" s="51" t="str">
        <f>IF(Tableau1[[#This Row],[Matricule]]&gt;1,IF(COUNTIF(Tableau1[DateMatricule],Tableau1[[#This Row],[DateMatricule]])&gt;1,"Doublon",""),"")</f>
        <v/>
      </c>
    </row>
    <row r="555" spans="1:17" x14ac:dyDescent="0.25">
      <c r="A555" s="11" t="str">
        <f>IF(Tableau1[[#This Row],[Date]]="","",VLOOKUP(Tableau1[[#This Row],[Semaine]],Listes!$A:$B,2,FALSE))</f>
        <v/>
      </c>
      <c r="B555" s="11" t="str">
        <f>IF(ISBLANK(Tableau1[[#This Row],[Date]]),"",INT((Tableau1[[#This Row],[Date]]-SUM(MOD(DATE(YEAR(Tableau1[[#This Row],[Date]]-MOD(Tableau1[[#This Row],[Date]]-2,7)+3),1,2),{1E+99;7})*{1;-1})+5)/7))</f>
        <v/>
      </c>
      <c r="C555" s="11" t="str">
        <f>IF(ISBLANK(Tableau1[[#This Row],[Matricule]]),"",VLOOKUP(Tableau1[[#This Row],[Matricule]],#REF!,2,FALSE))</f>
        <v/>
      </c>
      <c r="D555" s="11" t="str">
        <f>IF(ISBLANK(Tableau1[[#This Row],[Matricule]]),"",VLOOKUP(Tableau1[[#This Row],[Matricule]],#REF!,3,FALSE))</f>
        <v/>
      </c>
      <c r="E555" s="11" t="str">
        <f>CONCATENATE(Tableau1[[#This Row],[Matricule]],Tableau1[[#This Row],[Date]])</f>
        <v/>
      </c>
      <c r="F555" s="3"/>
      <c r="J555" s="8"/>
      <c r="K555" s="35">
        <f>IF(Tableau1[[#This Row],[Régimes récoltés]]&gt;0,1,0)</f>
        <v>0</v>
      </c>
      <c r="L555" s="15">
        <f>IF(Tableau1[[#This Row],[Régimes récoltés]]&gt;=60,1,0)</f>
        <v>0</v>
      </c>
      <c r="M555" s="15">
        <f>IF(Tableau1[[#This Row],[Régimes récoltés]]&gt;60,Tableau1[[#This Row],[Régimes récoltés]]-60,0)</f>
        <v>0</v>
      </c>
      <c r="N555" s="15" t="str">
        <f>IF(ISBLANK(Tableau1[[#This Row],[Date]]),"",+IF(Tableau1[[#This Row],[Régimes récoltés]]&lt;60,0,1000))</f>
        <v/>
      </c>
      <c r="O555" s="15" t="str">
        <f>IF(ISBLANK(Tableau1[[#This Row],[Date]]),"",IF(Tableau1[[#This Row],[Régimes récoltés]]&gt;60,(Tableau1[[#This Row],[Régimes récoltés]]-60)*40,0))</f>
        <v/>
      </c>
      <c r="P555" s="15" t="str">
        <f t="shared" si="8"/>
        <v/>
      </c>
      <c r="Q555" s="51" t="str">
        <f>IF(Tableau1[[#This Row],[Matricule]]&gt;1,IF(COUNTIF(Tableau1[DateMatricule],Tableau1[[#This Row],[DateMatricule]])&gt;1,"Doublon",""),"")</f>
        <v/>
      </c>
    </row>
    <row r="556" spans="1:17" x14ac:dyDescent="0.25">
      <c r="A556" s="11" t="str">
        <f>IF(Tableau1[[#This Row],[Date]]="","",VLOOKUP(Tableau1[[#This Row],[Semaine]],Listes!$A:$B,2,FALSE))</f>
        <v/>
      </c>
      <c r="B556" s="11" t="str">
        <f>IF(ISBLANK(Tableau1[[#This Row],[Date]]),"",INT((Tableau1[[#This Row],[Date]]-SUM(MOD(DATE(YEAR(Tableau1[[#This Row],[Date]]-MOD(Tableau1[[#This Row],[Date]]-2,7)+3),1,2),{1E+99;7})*{1;-1})+5)/7))</f>
        <v/>
      </c>
      <c r="C556" s="11" t="str">
        <f>IF(ISBLANK(Tableau1[[#This Row],[Matricule]]),"",VLOOKUP(Tableau1[[#This Row],[Matricule]],#REF!,2,FALSE))</f>
        <v/>
      </c>
      <c r="D556" s="11" t="str">
        <f>IF(ISBLANK(Tableau1[[#This Row],[Matricule]]),"",VLOOKUP(Tableau1[[#This Row],[Matricule]],#REF!,3,FALSE))</f>
        <v/>
      </c>
      <c r="E556" s="11" t="str">
        <f>CONCATENATE(Tableau1[[#This Row],[Matricule]],Tableau1[[#This Row],[Date]])</f>
        <v/>
      </c>
      <c r="F556" s="3"/>
      <c r="J556" s="8"/>
      <c r="K556" s="35">
        <f>IF(Tableau1[[#This Row],[Régimes récoltés]]&gt;0,1,0)</f>
        <v>0</v>
      </c>
      <c r="L556" s="15">
        <f>IF(Tableau1[[#This Row],[Régimes récoltés]]&gt;=60,1,0)</f>
        <v>0</v>
      </c>
      <c r="M556" s="15">
        <f>IF(Tableau1[[#This Row],[Régimes récoltés]]&gt;60,Tableau1[[#This Row],[Régimes récoltés]]-60,0)</f>
        <v>0</v>
      </c>
      <c r="N556" s="15" t="str">
        <f>IF(ISBLANK(Tableau1[[#This Row],[Date]]),"",+IF(Tableau1[[#This Row],[Régimes récoltés]]&lt;60,0,1000))</f>
        <v/>
      </c>
      <c r="O556" s="15" t="str">
        <f>IF(ISBLANK(Tableau1[[#This Row],[Date]]),"",IF(Tableau1[[#This Row],[Régimes récoltés]]&gt;60,(Tableau1[[#This Row],[Régimes récoltés]]-60)*40,0))</f>
        <v/>
      </c>
      <c r="P556" s="15" t="str">
        <f t="shared" si="8"/>
        <v/>
      </c>
      <c r="Q556" s="51" t="str">
        <f>IF(Tableau1[[#This Row],[Matricule]]&gt;1,IF(COUNTIF(Tableau1[DateMatricule],Tableau1[[#This Row],[DateMatricule]])&gt;1,"Doublon",""),"")</f>
        <v/>
      </c>
    </row>
    <row r="557" spans="1:17" x14ac:dyDescent="0.25">
      <c r="A557" s="11" t="str">
        <f>IF(Tableau1[[#This Row],[Date]]="","",VLOOKUP(Tableau1[[#This Row],[Semaine]],Listes!$A:$B,2,FALSE))</f>
        <v/>
      </c>
      <c r="B557" s="11" t="str">
        <f>IF(ISBLANK(Tableau1[[#This Row],[Date]]),"",INT((Tableau1[[#This Row],[Date]]-SUM(MOD(DATE(YEAR(Tableau1[[#This Row],[Date]]-MOD(Tableau1[[#This Row],[Date]]-2,7)+3),1,2),{1E+99;7})*{1;-1})+5)/7))</f>
        <v/>
      </c>
      <c r="C557" s="11" t="str">
        <f>IF(ISBLANK(Tableau1[[#This Row],[Matricule]]),"",VLOOKUP(Tableau1[[#This Row],[Matricule]],#REF!,2,FALSE))</f>
        <v/>
      </c>
      <c r="D557" s="11" t="str">
        <f>IF(ISBLANK(Tableau1[[#This Row],[Matricule]]),"",VLOOKUP(Tableau1[[#This Row],[Matricule]],#REF!,3,FALSE))</f>
        <v/>
      </c>
      <c r="E557" s="11" t="str">
        <f>CONCATENATE(Tableau1[[#This Row],[Matricule]],Tableau1[[#This Row],[Date]])</f>
        <v/>
      </c>
      <c r="F557" s="3"/>
      <c r="J557" s="8"/>
      <c r="K557" s="35">
        <f>IF(Tableau1[[#This Row],[Régimes récoltés]]&gt;0,1,0)</f>
        <v>0</v>
      </c>
      <c r="L557" s="15">
        <f>IF(Tableau1[[#This Row],[Régimes récoltés]]&gt;=60,1,0)</f>
        <v>0</v>
      </c>
      <c r="M557" s="15">
        <f>IF(Tableau1[[#This Row],[Régimes récoltés]]&gt;60,Tableau1[[#This Row],[Régimes récoltés]]-60,0)</f>
        <v>0</v>
      </c>
      <c r="N557" s="15" t="str">
        <f>IF(ISBLANK(Tableau1[[#This Row],[Date]]),"",+IF(Tableau1[[#This Row],[Régimes récoltés]]&lt;60,0,1000))</f>
        <v/>
      </c>
      <c r="O557" s="15" t="str">
        <f>IF(ISBLANK(Tableau1[[#This Row],[Date]]),"",IF(Tableau1[[#This Row],[Régimes récoltés]]&gt;60,(Tableau1[[#This Row],[Régimes récoltés]]-60)*40,0))</f>
        <v/>
      </c>
      <c r="P557" s="15" t="str">
        <f t="shared" si="8"/>
        <v/>
      </c>
      <c r="Q557" s="51" t="str">
        <f>IF(Tableau1[[#This Row],[Matricule]]&gt;1,IF(COUNTIF(Tableau1[DateMatricule],Tableau1[[#This Row],[DateMatricule]])&gt;1,"Doublon",""),"")</f>
        <v/>
      </c>
    </row>
    <row r="558" spans="1:17" x14ac:dyDescent="0.25">
      <c r="A558" s="11" t="str">
        <f>IF(Tableau1[[#This Row],[Date]]="","",VLOOKUP(Tableau1[[#This Row],[Semaine]],Listes!$A:$B,2,FALSE))</f>
        <v/>
      </c>
      <c r="B558" s="11" t="str">
        <f>IF(ISBLANK(Tableau1[[#This Row],[Date]]),"",INT((Tableau1[[#This Row],[Date]]-SUM(MOD(DATE(YEAR(Tableau1[[#This Row],[Date]]-MOD(Tableau1[[#This Row],[Date]]-2,7)+3),1,2),{1E+99;7})*{1;-1})+5)/7))</f>
        <v/>
      </c>
      <c r="C558" s="11" t="str">
        <f>IF(ISBLANK(Tableau1[[#This Row],[Matricule]]),"",VLOOKUP(Tableau1[[#This Row],[Matricule]],#REF!,2,FALSE))</f>
        <v/>
      </c>
      <c r="D558" s="11" t="str">
        <f>IF(ISBLANK(Tableau1[[#This Row],[Matricule]]),"",VLOOKUP(Tableau1[[#This Row],[Matricule]],#REF!,3,FALSE))</f>
        <v/>
      </c>
      <c r="E558" s="11" t="str">
        <f>CONCATENATE(Tableau1[[#This Row],[Matricule]],Tableau1[[#This Row],[Date]])</f>
        <v/>
      </c>
      <c r="F558" s="3"/>
      <c r="J558" s="8"/>
      <c r="K558" s="35">
        <f>IF(Tableau1[[#This Row],[Régimes récoltés]]&gt;0,1,0)</f>
        <v>0</v>
      </c>
      <c r="L558" s="15">
        <f>IF(Tableau1[[#This Row],[Régimes récoltés]]&gt;=60,1,0)</f>
        <v>0</v>
      </c>
      <c r="M558" s="15">
        <f>IF(Tableau1[[#This Row],[Régimes récoltés]]&gt;60,Tableau1[[#This Row],[Régimes récoltés]]-60,0)</f>
        <v>0</v>
      </c>
      <c r="N558" s="15" t="str">
        <f>IF(ISBLANK(Tableau1[[#This Row],[Date]]),"",+IF(Tableau1[[#This Row],[Régimes récoltés]]&lt;60,0,1000))</f>
        <v/>
      </c>
      <c r="O558" s="15" t="str">
        <f>IF(ISBLANK(Tableau1[[#This Row],[Date]]),"",IF(Tableau1[[#This Row],[Régimes récoltés]]&gt;60,(Tableau1[[#This Row],[Régimes récoltés]]-60)*40,0))</f>
        <v/>
      </c>
      <c r="P558" s="15" t="str">
        <f t="shared" si="8"/>
        <v/>
      </c>
      <c r="Q558" s="51" t="str">
        <f>IF(Tableau1[[#This Row],[Matricule]]&gt;1,IF(COUNTIF(Tableau1[DateMatricule],Tableau1[[#This Row],[DateMatricule]])&gt;1,"Doublon",""),"")</f>
        <v/>
      </c>
    </row>
    <row r="559" spans="1:17" x14ac:dyDescent="0.25">
      <c r="A559" s="11" t="str">
        <f>IF(Tableau1[[#This Row],[Date]]="","",VLOOKUP(Tableau1[[#This Row],[Semaine]],Listes!$A:$B,2,FALSE))</f>
        <v/>
      </c>
      <c r="B559" s="11" t="str">
        <f>IF(ISBLANK(Tableau1[[#This Row],[Date]]),"",INT((Tableau1[[#This Row],[Date]]-SUM(MOD(DATE(YEAR(Tableau1[[#This Row],[Date]]-MOD(Tableau1[[#This Row],[Date]]-2,7)+3),1,2),{1E+99;7})*{1;-1})+5)/7))</f>
        <v/>
      </c>
      <c r="C559" s="11" t="str">
        <f>IF(ISBLANK(Tableau1[[#This Row],[Matricule]]),"",VLOOKUP(Tableau1[[#This Row],[Matricule]],#REF!,2,FALSE))</f>
        <v/>
      </c>
      <c r="D559" s="11" t="str">
        <f>IF(ISBLANK(Tableau1[[#This Row],[Matricule]]),"",VLOOKUP(Tableau1[[#This Row],[Matricule]],#REF!,3,FALSE))</f>
        <v/>
      </c>
      <c r="E559" s="11" t="str">
        <f>CONCATENATE(Tableau1[[#This Row],[Matricule]],Tableau1[[#This Row],[Date]])</f>
        <v/>
      </c>
      <c r="F559" s="3"/>
      <c r="J559" s="8"/>
      <c r="K559" s="35">
        <f>IF(Tableau1[[#This Row],[Régimes récoltés]]&gt;0,1,0)</f>
        <v>0</v>
      </c>
      <c r="L559" s="15">
        <f>IF(Tableau1[[#This Row],[Régimes récoltés]]&gt;=60,1,0)</f>
        <v>0</v>
      </c>
      <c r="M559" s="15">
        <f>IF(Tableau1[[#This Row],[Régimes récoltés]]&gt;60,Tableau1[[#This Row],[Régimes récoltés]]-60,0)</f>
        <v>0</v>
      </c>
      <c r="N559" s="15" t="str">
        <f>IF(ISBLANK(Tableau1[[#This Row],[Date]]),"",+IF(Tableau1[[#This Row],[Régimes récoltés]]&lt;60,0,1000))</f>
        <v/>
      </c>
      <c r="O559" s="15" t="str">
        <f>IF(ISBLANK(Tableau1[[#This Row],[Date]]),"",IF(Tableau1[[#This Row],[Régimes récoltés]]&gt;60,(Tableau1[[#This Row],[Régimes récoltés]]-60)*40,0))</f>
        <v/>
      </c>
      <c r="P559" s="15" t="str">
        <f t="shared" si="8"/>
        <v/>
      </c>
      <c r="Q559" s="51" t="str">
        <f>IF(Tableau1[[#This Row],[Matricule]]&gt;1,IF(COUNTIF(Tableau1[DateMatricule],Tableau1[[#This Row],[DateMatricule]])&gt;1,"Doublon",""),"")</f>
        <v/>
      </c>
    </row>
    <row r="560" spans="1:17" x14ac:dyDescent="0.25">
      <c r="A560" s="11" t="str">
        <f>IF(Tableau1[[#This Row],[Date]]="","",VLOOKUP(Tableau1[[#This Row],[Semaine]],Listes!$A:$B,2,FALSE))</f>
        <v/>
      </c>
      <c r="B560" s="11" t="str">
        <f>IF(ISBLANK(Tableau1[[#This Row],[Date]]),"",INT((Tableau1[[#This Row],[Date]]-SUM(MOD(DATE(YEAR(Tableau1[[#This Row],[Date]]-MOD(Tableau1[[#This Row],[Date]]-2,7)+3),1,2),{1E+99;7})*{1;-1})+5)/7))</f>
        <v/>
      </c>
      <c r="C560" s="11" t="str">
        <f>IF(ISBLANK(Tableau1[[#This Row],[Matricule]]),"",VLOOKUP(Tableau1[[#This Row],[Matricule]],#REF!,2,FALSE))</f>
        <v/>
      </c>
      <c r="D560" s="11" t="str">
        <f>IF(ISBLANK(Tableau1[[#This Row],[Matricule]]),"",VLOOKUP(Tableau1[[#This Row],[Matricule]],#REF!,3,FALSE))</f>
        <v/>
      </c>
      <c r="E560" s="11" t="str">
        <f>CONCATENATE(Tableau1[[#This Row],[Matricule]],Tableau1[[#This Row],[Date]])</f>
        <v/>
      </c>
      <c r="F560" s="3"/>
      <c r="J560" s="8"/>
      <c r="K560" s="35">
        <f>IF(Tableau1[[#This Row],[Régimes récoltés]]&gt;0,1,0)</f>
        <v>0</v>
      </c>
      <c r="L560" s="15">
        <f>IF(Tableau1[[#This Row],[Régimes récoltés]]&gt;=60,1,0)</f>
        <v>0</v>
      </c>
      <c r="M560" s="15">
        <f>IF(Tableau1[[#This Row],[Régimes récoltés]]&gt;60,Tableau1[[#This Row],[Régimes récoltés]]-60,0)</f>
        <v>0</v>
      </c>
      <c r="N560" s="15" t="str">
        <f>IF(ISBLANK(Tableau1[[#This Row],[Date]]),"",+IF(Tableau1[[#This Row],[Régimes récoltés]]&lt;60,0,1000))</f>
        <v/>
      </c>
      <c r="O560" s="15" t="str">
        <f>IF(ISBLANK(Tableau1[[#This Row],[Date]]),"",IF(Tableau1[[#This Row],[Régimes récoltés]]&gt;60,(Tableau1[[#This Row],[Régimes récoltés]]-60)*40,0))</f>
        <v/>
      </c>
      <c r="P560" s="15" t="str">
        <f t="shared" si="8"/>
        <v/>
      </c>
      <c r="Q560" s="51" t="str">
        <f>IF(Tableau1[[#This Row],[Matricule]]&gt;1,IF(COUNTIF(Tableau1[DateMatricule],Tableau1[[#This Row],[DateMatricule]])&gt;1,"Doublon",""),"")</f>
        <v/>
      </c>
    </row>
    <row r="561" spans="1:17" x14ac:dyDescent="0.25">
      <c r="A561" s="11" t="str">
        <f>IF(Tableau1[[#This Row],[Date]]="","",VLOOKUP(Tableau1[[#This Row],[Semaine]],Listes!$A:$B,2,FALSE))</f>
        <v/>
      </c>
      <c r="B561" s="11" t="str">
        <f>IF(ISBLANK(Tableau1[[#This Row],[Date]]),"",INT((Tableau1[[#This Row],[Date]]-SUM(MOD(DATE(YEAR(Tableau1[[#This Row],[Date]]-MOD(Tableau1[[#This Row],[Date]]-2,7)+3),1,2),{1E+99;7})*{1;-1})+5)/7))</f>
        <v/>
      </c>
      <c r="C561" s="11" t="str">
        <f>IF(ISBLANK(Tableau1[[#This Row],[Matricule]]),"",VLOOKUP(Tableau1[[#This Row],[Matricule]],#REF!,2,FALSE))</f>
        <v/>
      </c>
      <c r="D561" s="11" t="str">
        <f>IF(ISBLANK(Tableau1[[#This Row],[Matricule]]),"",VLOOKUP(Tableau1[[#This Row],[Matricule]],#REF!,3,FALSE))</f>
        <v/>
      </c>
      <c r="E561" s="11" t="str">
        <f>CONCATENATE(Tableau1[[#This Row],[Matricule]],Tableau1[[#This Row],[Date]])</f>
        <v/>
      </c>
      <c r="F561" s="3"/>
      <c r="J561" s="8"/>
      <c r="K561" s="35">
        <f>IF(Tableau1[[#This Row],[Régimes récoltés]]&gt;0,1,0)</f>
        <v>0</v>
      </c>
      <c r="L561" s="15">
        <f>IF(Tableau1[[#This Row],[Régimes récoltés]]&gt;=60,1,0)</f>
        <v>0</v>
      </c>
      <c r="M561" s="15">
        <f>IF(Tableau1[[#This Row],[Régimes récoltés]]&gt;60,Tableau1[[#This Row],[Régimes récoltés]]-60,0)</f>
        <v>0</v>
      </c>
      <c r="N561" s="15" t="str">
        <f>IF(ISBLANK(Tableau1[[#This Row],[Date]]),"",+IF(Tableau1[[#This Row],[Régimes récoltés]]&lt;60,0,1000))</f>
        <v/>
      </c>
      <c r="O561" s="15" t="str">
        <f>IF(ISBLANK(Tableau1[[#This Row],[Date]]),"",IF(Tableau1[[#This Row],[Régimes récoltés]]&gt;60,(Tableau1[[#This Row],[Régimes récoltés]]-60)*40,0))</f>
        <v/>
      </c>
      <c r="P561" s="15" t="str">
        <f t="shared" si="8"/>
        <v/>
      </c>
      <c r="Q561" s="51" t="str">
        <f>IF(Tableau1[[#This Row],[Matricule]]&gt;1,IF(COUNTIF(Tableau1[DateMatricule],Tableau1[[#This Row],[DateMatricule]])&gt;1,"Doublon",""),"")</f>
        <v/>
      </c>
    </row>
    <row r="562" spans="1:17" x14ac:dyDescent="0.25">
      <c r="A562" s="11" t="str">
        <f>IF(Tableau1[[#This Row],[Date]]="","",VLOOKUP(Tableau1[[#This Row],[Semaine]],Listes!$A:$B,2,FALSE))</f>
        <v/>
      </c>
      <c r="B562" s="11" t="str">
        <f>IF(ISBLANK(Tableau1[[#This Row],[Date]]),"",INT((Tableau1[[#This Row],[Date]]-SUM(MOD(DATE(YEAR(Tableau1[[#This Row],[Date]]-MOD(Tableau1[[#This Row],[Date]]-2,7)+3),1,2),{1E+99;7})*{1;-1})+5)/7))</f>
        <v/>
      </c>
      <c r="C562" s="11" t="str">
        <f>IF(ISBLANK(Tableau1[[#This Row],[Matricule]]),"",VLOOKUP(Tableau1[[#This Row],[Matricule]],#REF!,2,FALSE))</f>
        <v/>
      </c>
      <c r="D562" s="11" t="str">
        <f>IF(ISBLANK(Tableau1[[#This Row],[Matricule]]),"",VLOOKUP(Tableau1[[#This Row],[Matricule]],#REF!,3,FALSE))</f>
        <v/>
      </c>
      <c r="E562" s="11" t="str">
        <f>CONCATENATE(Tableau1[[#This Row],[Matricule]],Tableau1[[#This Row],[Date]])</f>
        <v/>
      </c>
      <c r="F562" s="3"/>
      <c r="J562" s="8"/>
      <c r="K562" s="35">
        <f>IF(Tableau1[[#This Row],[Régimes récoltés]]&gt;0,1,0)</f>
        <v>0</v>
      </c>
      <c r="L562" s="15">
        <f>IF(Tableau1[[#This Row],[Régimes récoltés]]&gt;=60,1,0)</f>
        <v>0</v>
      </c>
      <c r="M562" s="15">
        <f>IF(Tableau1[[#This Row],[Régimes récoltés]]&gt;60,Tableau1[[#This Row],[Régimes récoltés]]-60,0)</f>
        <v>0</v>
      </c>
      <c r="N562" s="15" t="str">
        <f>IF(ISBLANK(Tableau1[[#This Row],[Date]]),"",+IF(Tableau1[[#This Row],[Régimes récoltés]]&lt;60,0,1000))</f>
        <v/>
      </c>
      <c r="O562" s="15" t="str">
        <f>IF(ISBLANK(Tableau1[[#This Row],[Date]]),"",IF(Tableau1[[#This Row],[Régimes récoltés]]&gt;60,(Tableau1[[#This Row],[Régimes récoltés]]-60)*40,0))</f>
        <v/>
      </c>
      <c r="P562" s="15" t="str">
        <f t="shared" si="8"/>
        <v/>
      </c>
      <c r="Q562" s="51" t="str">
        <f>IF(Tableau1[[#This Row],[Matricule]]&gt;1,IF(COUNTIF(Tableau1[DateMatricule],Tableau1[[#This Row],[DateMatricule]])&gt;1,"Doublon",""),"")</f>
        <v/>
      </c>
    </row>
    <row r="563" spans="1:17" x14ac:dyDescent="0.25">
      <c r="A563" s="11" t="str">
        <f>IF(Tableau1[[#This Row],[Date]]="","",VLOOKUP(Tableau1[[#This Row],[Semaine]],Listes!$A:$B,2,FALSE))</f>
        <v/>
      </c>
      <c r="B563" s="11" t="str">
        <f>IF(ISBLANK(Tableau1[[#This Row],[Date]]),"",INT((Tableau1[[#This Row],[Date]]-SUM(MOD(DATE(YEAR(Tableau1[[#This Row],[Date]]-MOD(Tableau1[[#This Row],[Date]]-2,7)+3),1,2),{1E+99;7})*{1;-1})+5)/7))</f>
        <v/>
      </c>
      <c r="C563" s="11" t="str">
        <f>IF(ISBLANK(Tableau1[[#This Row],[Matricule]]),"",VLOOKUP(Tableau1[[#This Row],[Matricule]],#REF!,2,FALSE))</f>
        <v/>
      </c>
      <c r="D563" s="11" t="str">
        <f>IF(ISBLANK(Tableau1[[#This Row],[Matricule]]),"",VLOOKUP(Tableau1[[#This Row],[Matricule]],#REF!,3,FALSE))</f>
        <v/>
      </c>
      <c r="E563" s="11" t="str">
        <f>CONCATENATE(Tableau1[[#This Row],[Matricule]],Tableau1[[#This Row],[Date]])</f>
        <v/>
      </c>
      <c r="F563" s="3"/>
      <c r="J563" s="8"/>
      <c r="K563" s="35">
        <f>IF(Tableau1[[#This Row],[Régimes récoltés]]&gt;0,1,0)</f>
        <v>0</v>
      </c>
      <c r="L563" s="15">
        <f>IF(Tableau1[[#This Row],[Régimes récoltés]]&gt;=60,1,0)</f>
        <v>0</v>
      </c>
      <c r="M563" s="15">
        <f>IF(Tableau1[[#This Row],[Régimes récoltés]]&gt;60,Tableau1[[#This Row],[Régimes récoltés]]-60,0)</f>
        <v>0</v>
      </c>
      <c r="N563" s="15" t="str">
        <f>IF(ISBLANK(Tableau1[[#This Row],[Date]]),"",+IF(Tableau1[[#This Row],[Régimes récoltés]]&lt;60,0,1000))</f>
        <v/>
      </c>
      <c r="O563" s="15" t="str">
        <f>IF(ISBLANK(Tableau1[[#This Row],[Date]]),"",IF(Tableau1[[#This Row],[Régimes récoltés]]&gt;60,(Tableau1[[#This Row],[Régimes récoltés]]-60)*40,0))</f>
        <v/>
      </c>
      <c r="P563" s="15" t="str">
        <f t="shared" si="8"/>
        <v/>
      </c>
      <c r="Q563" s="51" t="str">
        <f>IF(Tableau1[[#This Row],[Matricule]]&gt;1,IF(COUNTIF(Tableau1[DateMatricule],Tableau1[[#This Row],[DateMatricule]])&gt;1,"Doublon",""),"")</f>
        <v/>
      </c>
    </row>
    <row r="564" spans="1:17" x14ac:dyDescent="0.25">
      <c r="A564" s="11" t="str">
        <f>IF(Tableau1[[#This Row],[Date]]="","",VLOOKUP(Tableau1[[#This Row],[Semaine]],Listes!$A:$B,2,FALSE))</f>
        <v/>
      </c>
      <c r="B564" s="11" t="str">
        <f>IF(ISBLANK(Tableau1[[#This Row],[Date]]),"",INT((Tableau1[[#This Row],[Date]]-SUM(MOD(DATE(YEAR(Tableau1[[#This Row],[Date]]-MOD(Tableau1[[#This Row],[Date]]-2,7)+3),1,2),{1E+99;7})*{1;-1})+5)/7))</f>
        <v/>
      </c>
      <c r="C564" s="11" t="str">
        <f>IF(ISBLANK(Tableau1[[#This Row],[Matricule]]),"",VLOOKUP(Tableau1[[#This Row],[Matricule]],#REF!,2,FALSE))</f>
        <v/>
      </c>
      <c r="D564" s="11" t="str">
        <f>IF(ISBLANK(Tableau1[[#This Row],[Matricule]]),"",VLOOKUP(Tableau1[[#This Row],[Matricule]],#REF!,3,FALSE))</f>
        <v/>
      </c>
      <c r="E564" s="11" t="str">
        <f>CONCATENATE(Tableau1[[#This Row],[Matricule]],Tableau1[[#This Row],[Date]])</f>
        <v/>
      </c>
      <c r="F564" s="3"/>
      <c r="J564" s="8"/>
      <c r="K564" s="35">
        <f>IF(Tableau1[[#This Row],[Régimes récoltés]]&gt;0,1,0)</f>
        <v>0</v>
      </c>
      <c r="L564" s="15">
        <f>IF(Tableau1[[#This Row],[Régimes récoltés]]&gt;=60,1,0)</f>
        <v>0</v>
      </c>
      <c r="M564" s="15">
        <f>IF(Tableau1[[#This Row],[Régimes récoltés]]&gt;60,Tableau1[[#This Row],[Régimes récoltés]]-60,0)</f>
        <v>0</v>
      </c>
      <c r="N564" s="15" t="str">
        <f>IF(ISBLANK(Tableau1[[#This Row],[Date]]),"",+IF(Tableau1[[#This Row],[Régimes récoltés]]&lt;60,0,1000))</f>
        <v/>
      </c>
      <c r="O564" s="15" t="str">
        <f>IF(ISBLANK(Tableau1[[#This Row],[Date]]),"",IF(Tableau1[[#This Row],[Régimes récoltés]]&gt;60,(Tableau1[[#This Row],[Régimes récoltés]]-60)*40,0))</f>
        <v/>
      </c>
      <c r="P564" s="15" t="str">
        <f t="shared" si="8"/>
        <v/>
      </c>
      <c r="Q564" s="51" t="str">
        <f>IF(Tableau1[[#This Row],[Matricule]]&gt;1,IF(COUNTIF(Tableau1[DateMatricule],Tableau1[[#This Row],[DateMatricule]])&gt;1,"Doublon",""),"")</f>
        <v/>
      </c>
    </row>
    <row r="565" spans="1:17" x14ac:dyDescent="0.25">
      <c r="A565" s="11" t="str">
        <f>IF(Tableau1[[#This Row],[Date]]="","",VLOOKUP(Tableau1[[#This Row],[Semaine]],Listes!$A:$B,2,FALSE))</f>
        <v/>
      </c>
      <c r="B565" s="11" t="str">
        <f>IF(ISBLANK(Tableau1[[#This Row],[Date]]),"",INT((Tableau1[[#This Row],[Date]]-SUM(MOD(DATE(YEAR(Tableau1[[#This Row],[Date]]-MOD(Tableau1[[#This Row],[Date]]-2,7)+3),1,2),{1E+99;7})*{1;-1})+5)/7))</f>
        <v/>
      </c>
      <c r="C565" s="11" t="str">
        <f>IF(ISBLANK(Tableau1[[#This Row],[Matricule]]),"",VLOOKUP(Tableau1[[#This Row],[Matricule]],#REF!,2,FALSE))</f>
        <v/>
      </c>
      <c r="D565" s="11" t="str">
        <f>IF(ISBLANK(Tableau1[[#This Row],[Matricule]]),"",VLOOKUP(Tableau1[[#This Row],[Matricule]],#REF!,3,FALSE))</f>
        <v/>
      </c>
      <c r="E565" s="11" t="str">
        <f>CONCATENATE(Tableau1[[#This Row],[Matricule]],Tableau1[[#This Row],[Date]])</f>
        <v/>
      </c>
      <c r="F565" s="3"/>
      <c r="J565" s="8"/>
      <c r="K565" s="35">
        <f>IF(Tableau1[[#This Row],[Régimes récoltés]]&gt;0,1,0)</f>
        <v>0</v>
      </c>
      <c r="L565" s="15">
        <f>IF(Tableau1[[#This Row],[Régimes récoltés]]&gt;=60,1,0)</f>
        <v>0</v>
      </c>
      <c r="M565" s="15">
        <f>IF(Tableau1[[#This Row],[Régimes récoltés]]&gt;60,Tableau1[[#This Row],[Régimes récoltés]]-60,0)</f>
        <v>0</v>
      </c>
      <c r="N565" s="15" t="str">
        <f>IF(ISBLANK(Tableau1[[#This Row],[Date]]),"",+IF(Tableau1[[#This Row],[Régimes récoltés]]&lt;60,0,1000))</f>
        <v/>
      </c>
      <c r="O565" s="15" t="str">
        <f>IF(ISBLANK(Tableau1[[#This Row],[Date]]),"",IF(Tableau1[[#This Row],[Régimes récoltés]]&gt;60,(Tableau1[[#This Row],[Régimes récoltés]]-60)*40,0))</f>
        <v/>
      </c>
      <c r="P565" s="15" t="str">
        <f t="shared" si="8"/>
        <v/>
      </c>
      <c r="Q565" s="51" t="str">
        <f>IF(Tableau1[[#This Row],[Matricule]]&gt;1,IF(COUNTIF(Tableau1[DateMatricule],Tableau1[[#This Row],[DateMatricule]])&gt;1,"Doublon",""),"")</f>
        <v/>
      </c>
    </row>
    <row r="566" spans="1:17" x14ac:dyDescent="0.25">
      <c r="A566" s="11" t="str">
        <f>IF(Tableau1[[#This Row],[Date]]="","",VLOOKUP(Tableau1[[#This Row],[Semaine]],Listes!$A:$B,2,FALSE))</f>
        <v/>
      </c>
      <c r="B566" s="11" t="str">
        <f>IF(ISBLANK(Tableau1[[#This Row],[Date]]),"",INT((Tableau1[[#This Row],[Date]]-SUM(MOD(DATE(YEAR(Tableau1[[#This Row],[Date]]-MOD(Tableau1[[#This Row],[Date]]-2,7)+3),1,2),{1E+99;7})*{1;-1})+5)/7))</f>
        <v/>
      </c>
      <c r="C566" s="11" t="str">
        <f>IF(ISBLANK(Tableau1[[#This Row],[Matricule]]),"",VLOOKUP(Tableau1[[#This Row],[Matricule]],#REF!,2,FALSE))</f>
        <v/>
      </c>
      <c r="D566" s="11" t="str">
        <f>IF(ISBLANK(Tableau1[[#This Row],[Matricule]]),"",VLOOKUP(Tableau1[[#This Row],[Matricule]],#REF!,3,FALSE))</f>
        <v/>
      </c>
      <c r="E566" s="11" t="str">
        <f>CONCATENATE(Tableau1[[#This Row],[Matricule]],Tableau1[[#This Row],[Date]])</f>
        <v/>
      </c>
      <c r="F566" s="3"/>
      <c r="J566" s="8"/>
      <c r="K566" s="35">
        <f>IF(Tableau1[[#This Row],[Régimes récoltés]]&gt;0,1,0)</f>
        <v>0</v>
      </c>
      <c r="L566" s="15">
        <f>IF(Tableau1[[#This Row],[Régimes récoltés]]&gt;=60,1,0)</f>
        <v>0</v>
      </c>
      <c r="M566" s="15">
        <f>IF(Tableau1[[#This Row],[Régimes récoltés]]&gt;60,Tableau1[[#This Row],[Régimes récoltés]]-60,0)</f>
        <v>0</v>
      </c>
      <c r="N566" s="15" t="str">
        <f>IF(ISBLANK(Tableau1[[#This Row],[Date]]),"",+IF(Tableau1[[#This Row],[Régimes récoltés]]&lt;60,0,1000))</f>
        <v/>
      </c>
      <c r="O566" s="15" t="str">
        <f>IF(ISBLANK(Tableau1[[#This Row],[Date]]),"",IF(Tableau1[[#This Row],[Régimes récoltés]]&gt;60,(Tableau1[[#This Row],[Régimes récoltés]]-60)*40,0))</f>
        <v/>
      </c>
      <c r="P566" s="15" t="str">
        <f t="shared" si="8"/>
        <v/>
      </c>
      <c r="Q566" s="51" t="str">
        <f>IF(Tableau1[[#This Row],[Matricule]]&gt;1,IF(COUNTIF(Tableau1[DateMatricule],Tableau1[[#This Row],[DateMatricule]])&gt;1,"Doublon",""),"")</f>
        <v/>
      </c>
    </row>
    <row r="567" spans="1:17" x14ac:dyDescent="0.25">
      <c r="A567" s="11" t="str">
        <f>IF(Tableau1[[#This Row],[Date]]="","",VLOOKUP(Tableau1[[#This Row],[Semaine]],Listes!$A:$B,2,FALSE))</f>
        <v/>
      </c>
      <c r="B567" s="11" t="str">
        <f>IF(ISBLANK(Tableau1[[#This Row],[Date]]),"",INT((Tableau1[[#This Row],[Date]]-SUM(MOD(DATE(YEAR(Tableau1[[#This Row],[Date]]-MOD(Tableau1[[#This Row],[Date]]-2,7)+3),1,2),{1E+99;7})*{1;-1})+5)/7))</f>
        <v/>
      </c>
      <c r="C567" s="11" t="str">
        <f>IF(ISBLANK(Tableau1[[#This Row],[Matricule]]),"",VLOOKUP(Tableau1[[#This Row],[Matricule]],#REF!,2,FALSE))</f>
        <v/>
      </c>
      <c r="D567" s="11" t="str">
        <f>IF(ISBLANK(Tableau1[[#This Row],[Matricule]]),"",VLOOKUP(Tableau1[[#This Row],[Matricule]],#REF!,3,FALSE))</f>
        <v/>
      </c>
      <c r="E567" s="11" t="str">
        <f>CONCATENATE(Tableau1[[#This Row],[Matricule]],Tableau1[[#This Row],[Date]])</f>
        <v/>
      </c>
      <c r="F567" s="3"/>
      <c r="J567" s="8"/>
      <c r="K567" s="35">
        <f>IF(Tableau1[[#This Row],[Régimes récoltés]]&gt;0,1,0)</f>
        <v>0</v>
      </c>
      <c r="L567" s="15">
        <f>IF(Tableau1[[#This Row],[Régimes récoltés]]&gt;=60,1,0)</f>
        <v>0</v>
      </c>
      <c r="M567" s="15">
        <f>IF(Tableau1[[#This Row],[Régimes récoltés]]&gt;60,Tableau1[[#This Row],[Régimes récoltés]]-60,0)</f>
        <v>0</v>
      </c>
      <c r="N567" s="15" t="str">
        <f>IF(ISBLANK(Tableau1[[#This Row],[Date]]),"",+IF(Tableau1[[#This Row],[Régimes récoltés]]&lt;60,0,1000))</f>
        <v/>
      </c>
      <c r="O567" s="15" t="str">
        <f>IF(ISBLANK(Tableau1[[#This Row],[Date]]),"",IF(Tableau1[[#This Row],[Régimes récoltés]]&gt;60,(Tableau1[[#This Row],[Régimes récoltés]]-60)*40,0))</f>
        <v/>
      </c>
      <c r="P567" s="15" t="str">
        <f t="shared" si="8"/>
        <v/>
      </c>
      <c r="Q567" s="51" t="str">
        <f>IF(Tableau1[[#This Row],[Matricule]]&gt;1,IF(COUNTIF(Tableau1[DateMatricule],Tableau1[[#This Row],[DateMatricule]])&gt;1,"Doublon",""),"")</f>
        <v/>
      </c>
    </row>
    <row r="568" spans="1:17" x14ac:dyDescent="0.25">
      <c r="A568" s="11" t="str">
        <f>IF(Tableau1[[#This Row],[Date]]="","",VLOOKUP(Tableau1[[#This Row],[Semaine]],Listes!$A:$B,2,FALSE))</f>
        <v/>
      </c>
      <c r="B568" s="11" t="str">
        <f>IF(ISBLANK(Tableau1[[#This Row],[Date]]),"",INT((Tableau1[[#This Row],[Date]]-SUM(MOD(DATE(YEAR(Tableau1[[#This Row],[Date]]-MOD(Tableau1[[#This Row],[Date]]-2,7)+3),1,2),{1E+99;7})*{1;-1})+5)/7))</f>
        <v/>
      </c>
      <c r="C568" s="11" t="str">
        <f>IF(ISBLANK(Tableau1[[#This Row],[Matricule]]),"",VLOOKUP(Tableau1[[#This Row],[Matricule]],#REF!,2,FALSE))</f>
        <v/>
      </c>
      <c r="D568" s="11" t="str">
        <f>IF(ISBLANK(Tableau1[[#This Row],[Matricule]]),"",VLOOKUP(Tableau1[[#This Row],[Matricule]],#REF!,3,FALSE))</f>
        <v/>
      </c>
      <c r="E568" s="11" t="str">
        <f>CONCATENATE(Tableau1[[#This Row],[Matricule]],Tableau1[[#This Row],[Date]])</f>
        <v/>
      </c>
      <c r="F568" s="3"/>
      <c r="J568" s="8"/>
      <c r="K568" s="35">
        <f>IF(Tableau1[[#This Row],[Régimes récoltés]]&gt;0,1,0)</f>
        <v>0</v>
      </c>
      <c r="L568" s="15">
        <f>IF(Tableau1[[#This Row],[Régimes récoltés]]&gt;=60,1,0)</f>
        <v>0</v>
      </c>
      <c r="M568" s="15">
        <f>IF(Tableau1[[#This Row],[Régimes récoltés]]&gt;60,Tableau1[[#This Row],[Régimes récoltés]]-60,0)</f>
        <v>0</v>
      </c>
      <c r="N568" s="15" t="str">
        <f>IF(ISBLANK(Tableau1[[#This Row],[Date]]),"",+IF(Tableau1[[#This Row],[Régimes récoltés]]&lt;60,0,1000))</f>
        <v/>
      </c>
      <c r="O568" s="15" t="str">
        <f>IF(ISBLANK(Tableau1[[#This Row],[Date]]),"",IF(Tableau1[[#This Row],[Régimes récoltés]]&gt;60,(Tableau1[[#This Row],[Régimes récoltés]]-60)*40,0))</f>
        <v/>
      </c>
      <c r="P568" s="15" t="str">
        <f t="shared" si="8"/>
        <v/>
      </c>
      <c r="Q568" s="51" t="str">
        <f>IF(Tableau1[[#This Row],[Matricule]]&gt;1,IF(COUNTIF(Tableau1[DateMatricule],Tableau1[[#This Row],[DateMatricule]])&gt;1,"Doublon",""),"")</f>
        <v/>
      </c>
    </row>
    <row r="569" spans="1:17" x14ac:dyDescent="0.25">
      <c r="A569" s="11" t="str">
        <f>IF(Tableau1[[#This Row],[Date]]="","",VLOOKUP(Tableau1[[#This Row],[Semaine]],Listes!$A:$B,2,FALSE))</f>
        <v/>
      </c>
      <c r="B569" s="11" t="str">
        <f>IF(ISBLANK(Tableau1[[#This Row],[Date]]),"",INT((Tableau1[[#This Row],[Date]]-SUM(MOD(DATE(YEAR(Tableau1[[#This Row],[Date]]-MOD(Tableau1[[#This Row],[Date]]-2,7)+3),1,2),{1E+99;7})*{1;-1})+5)/7))</f>
        <v/>
      </c>
      <c r="C569" s="11" t="str">
        <f>IF(ISBLANK(Tableau1[[#This Row],[Matricule]]),"",VLOOKUP(Tableau1[[#This Row],[Matricule]],#REF!,2,FALSE))</f>
        <v/>
      </c>
      <c r="D569" s="11" t="str">
        <f>IF(ISBLANK(Tableau1[[#This Row],[Matricule]]),"",VLOOKUP(Tableau1[[#This Row],[Matricule]],#REF!,3,FALSE))</f>
        <v/>
      </c>
      <c r="E569" s="11" t="str">
        <f>CONCATENATE(Tableau1[[#This Row],[Matricule]],Tableau1[[#This Row],[Date]])</f>
        <v/>
      </c>
      <c r="F569" s="3"/>
      <c r="J569" s="8"/>
      <c r="K569" s="35">
        <f>IF(Tableau1[[#This Row],[Régimes récoltés]]&gt;0,1,0)</f>
        <v>0</v>
      </c>
      <c r="L569" s="15">
        <f>IF(Tableau1[[#This Row],[Régimes récoltés]]&gt;=60,1,0)</f>
        <v>0</v>
      </c>
      <c r="M569" s="15">
        <f>IF(Tableau1[[#This Row],[Régimes récoltés]]&gt;60,Tableau1[[#This Row],[Régimes récoltés]]-60,0)</f>
        <v>0</v>
      </c>
      <c r="N569" s="15" t="str">
        <f>IF(ISBLANK(Tableau1[[#This Row],[Date]]),"",+IF(Tableau1[[#This Row],[Régimes récoltés]]&lt;60,0,1000))</f>
        <v/>
      </c>
      <c r="O569" s="15" t="str">
        <f>IF(ISBLANK(Tableau1[[#This Row],[Date]]),"",IF(Tableau1[[#This Row],[Régimes récoltés]]&gt;60,(Tableau1[[#This Row],[Régimes récoltés]]-60)*40,0))</f>
        <v/>
      </c>
      <c r="P569" s="15" t="str">
        <f t="shared" si="8"/>
        <v/>
      </c>
      <c r="Q569" s="51" t="str">
        <f>IF(Tableau1[[#This Row],[Matricule]]&gt;1,IF(COUNTIF(Tableau1[DateMatricule],Tableau1[[#This Row],[DateMatricule]])&gt;1,"Doublon",""),"")</f>
        <v/>
      </c>
    </row>
    <row r="570" spans="1:17" x14ac:dyDescent="0.25">
      <c r="A570" s="11" t="str">
        <f>IF(Tableau1[[#This Row],[Date]]="","",VLOOKUP(Tableau1[[#This Row],[Semaine]],Listes!$A:$B,2,FALSE))</f>
        <v/>
      </c>
      <c r="B570" s="11" t="str">
        <f>IF(ISBLANK(Tableau1[[#This Row],[Date]]),"",INT((Tableau1[[#This Row],[Date]]-SUM(MOD(DATE(YEAR(Tableau1[[#This Row],[Date]]-MOD(Tableau1[[#This Row],[Date]]-2,7)+3),1,2),{1E+99;7})*{1;-1})+5)/7))</f>
        <v/>
      </c>
      <c r="C570" s="11" t="str">
        <f>IF(ISBLANK(Tableau1[[#This Row],[Matricule]]),"",VLOOKUP(Tableau1[[#This Row],[Matricule]],#REF!,2,FALSE))</f>
        <v/>
      </c>
      <c r="D570" s="11" t="str">
        <f>IF(ISBLANK(Tableau1[[#This Row],[Matricule]]),"",VLOOKUP(Tableau1[[#This Row],[Matricule]],#REF!,3,FALSE))</f>
        <v/>
      </c>
      <c r="E570" s="11" t="str">
        <f>CONCATENATE(Tableau1[[#This Row],[Matricule]],Tableau1[[#This Row],[Date]])</f>
        <v/>
      </c>
      <c r="F570" s="3"/>
      <c r="J570" s="8"/>
      <c r="K570" s="35">
        <f>IF(Tableau1[[#This Row],[Régimes récoltés]]&gt;0,1,0)</f>
        <v>0</v>
      </c>
      <c r="L570" s="15">
        <f>IF(Tableau1[[#This Row],[Régimes récoltés]]&gt;=60,1,0)</f>
        <v>0</v>
      </c>
      <c r="M570" s="15">
        <f>IF(Tableau1[[#This Row],[Régimes récoltés]]&gt;60,Tableau1[[#This Row],[Régimes récoltés]]-60,0)</f>
        <v>0</v>
      </c>
      <c r="N570" s="15" t="str">
        <f>IF(ISBLANK(Tableau1[[#This Row],[Date]]),"",+IF(Tableau1[[#This Row],[Régimes récoltés]]&lt;60,0,1000))</f>
        <v/>
      </c>
      <c r="O570" s="15" t="str">
        <f>IF(ISBLANK(Tableau1[[#This Row],[Date]]),"",IF(Tableau1[[#This Row],[Régimes récoltés]]&gt;60,(Tableau1[[#This Row],[Régimes récoltés]]-60)*40,0))</f>
        <v/>
      </c>
      <c r="P570" s="15" t="str">
        <f t="shared" si="8"/>
        <v/>
      </c>
      <c r="Q570" s="51" t="str">
        <f>IF(Tableau1[[#This Row],[Matricule]]&gt;1,IF(COUNTIF(Tableau1[DateMatricule],Tableau1[[#This Row],[DateMatricule]])&gt;1,"Doublon",""),"")</f>
        <v/>
      </c>
    </row>
    <row r="571" spans="1:17" x14ac:dyDescent="0.25">
      <c r="A571" s="11" t="str">
        <f>IF(Tableau1[[#This Row],[Date]]="","",VLOOKUP(Tableau1[[#This Row],[Semaine]],Listes!$A:$B,2,FALSE))</f>
        <v/>
      </c>
      <c r="B571" s="11" t="str">
        <f>IF(ISBLANK(Tableau1[[#This Row],[Date]]),"",INT((Tableau1[[#This Row],[Date]]-SUM(MOD(DATE(YEAR(Tableau1[[#This Row],[Date]]-MOD(Tableau1[[#This Row],[Date]]-2,7)+3),1,2),{1E+99;7})*{1;-1})+5)/7))</f>
        <v/>
      </c>
      <c r="C571" s="11" t="str">
        <f>IF(ISBLANK(Tableau1[[#This Row],[Matricule]]),"",VLOOKUP(Tableau1[[#This Row],[Matricule]],#REF!,2,FALSE))</f>
        <v/>
      </c>
      <c r="D571" s="11" t="str">
        <f>IF(ISBLANK(Tableau1[[#This Row],[Matricule]]),"",VLOOKUP(Tableau1[[#This Row],[Matricule]],#REF!,3,FALSE))</f>
        <v/>
      </c>
      <c r="E571" s="11" t="str">
        <f>CONCATENATE(Tableau1[[#This Row],[Matricule]],Tableau1[[#This Row],[Date]])</f>
        <v/>
      </c>
      <c r="F571" s="3"/>
      <c r="J571" s="8"/>
      <c r="K571" s="35">
        <f>IF(Tableau1[[#This Row],[Régimes récoltés]]&gt;0,1,0)</f>
        <v>0</v>
      </c>
      <c r="L571" s="15">
        <f>IF(Tableau1[[#This Row],[Régimes récoltés]]&gt;=60,1,0)</f>
        <v>0</v>
      </c>
      <c r="M571" s="15">
        <f>IF(Tableau1[[#This Row],[Régimes récoltés]]&gt;60,Tableau1[[#This Row],[Régimes récoltés]]-60,0)</f>
        <v>0</v>
      </c>
      <c r="N571" s="15" t="str">
        <f>IF(ISBLANK(Tableau1[[#This Row],[Date]]),"",+IF(Tableau1[[#This Row],[Régimes récoltés]]&lt;60,0,1000))</f>
        <v/>
      </c>
      <c r="O571" s="15" t="str">
        <f>IF(ISBLANK(Tableau1[[#This Row],[Date]]),"",IF(Tableau1[[#This Row],[Régimes récoltés]]&gt;60,(Tableau1[[#This Row],[Régimes récoltés]]-60)*40,0))</f>
        <v/>
      </c>
      <c r="P571" s="15" t="str">
        <f t="shared" si="8"/>
        <v/>
      </c>
      <c r="Q571" s="51" t="str">
        <f>IF(Tableau1[[#This Row],[Matricule]]&gt;1,IF(COUNTIF(Tableau1[DateMatricule],Tableau1[[#This Row],[DateMatricule]])&gt;1,"Doublon",""),"")</f>
        <v/>
      </c>
    </row>
    <row r="572" spans="1:17" x14ac:dyDescent="0.25">
      <c r="A572" s="11" t="str">
        <f>IF(Tableau1[[#This Row],[Date]]="","",VLOOKUP(Tableau1[[#This Row],[Semaine]],Listes!$A:$B,2,FALSE))</f>
        <v/>
      </c>
      <c r="B572" s="11" t="str">
        <f>IF(ISBLANK(Tableau1[[#This Row],[Date]]),"",INT((Tableau1[[#This Row],[Date]]-SUM(MOD(DATE(YEAR(Tableau1[[#This Row],[Date]]-MOD(Tableau1[[#This Row],[Date]]-2,7)+3),1,2),{1E+99;7})*{1;-1})+5)/7))</f>
        <v/>
      </c>
      <c r="C572" s="11" t="str">
        <f>IF(ISBLANK(Tableau1[[#This Row],[Matricule]]),"",VLOOKUP(Tableau1[[#This Row],[Matricule]],#REF!,2,FALSE))</f>
        <v/>
      </c>
      <c r="D572" s="11" t="str">
        <f>IF(ISBLANK(Tableau1[[#This Row],[Matricule]]),"",VLOOKUP(Tableau1[[#This Row],[Matricule]],#REF!,3,FALSE))</f>
        <v/>
      </c>
      <c r="E572" s="11" t="str">
        <f>CONCATENATE(Tableau1[[#This Row],[Matricule]],Tableau1[[#This Row],[Date]])</f>
        <v/>
      </c>
      <c r="F572" s="3"/>
      <c r="J572" s="8"/>
      <c r="K572" s="35">
        <f>IF(Tableau1[[#This Row],[Régimes récoltés]]&gt;0,1,0)</f>
        <v>0</v>
      </c>
      <c r="L572" s="15">
        <f>IF(Tableau1[[#This Row],[Régimes récoltés]]&gt;=60,1,0)</f>
        <v>0</v>
      </c>
      <c r="M572" s="15">
        <f>IF(Tableau1[[#This Row],[Régimes récoltés]]&gt;60,Tableau1[[#This Row],[Régimes récoltés]]-60,0)</f>
        <v>0</v>
      </c>
      <c r="N572" s="15" t="str">
        <f>IF(ISBLANK(Tableau1[[#This Row],[Date]]),"",+IF(Tableau1[[#This Row],[Régimes récoltés]]&lt;60,0,1000))</f>
        <v/>
      </c>
      <c r="O572" s="15" t="str">
        <f>IF(ISBLANK(Tableau1[[#This Row],[Date]]),"",IF(Tableau1[[#This Row],[Régimes récoltés]]&gt;60,(Tableau1[[#This Row],[Régimes récoltés]]-60)*40,0))</f>
        <v/>
      </c>
      <c r="P572" s="15" t="str">
        <f t="shared" si="8"/>
        <v/>
      </c>
      <c r="Q572" s="51" t="str">
        <f>IF(Tableau1[[#This Row],[Matricule]]&gt;1,IF(COUNTIF(Tableau1[DateMatricule],Tableau1[[#This Row],[DateMatricule]])&gt;1,"Doublon",""),"")</f>
        <v/>
      </c>
    </row>
    <row r="573" spans="1:17" x14ac:dyDescent="0.25">
      <c r="A573" s="11" t="str">
        <f>IF(Tableau1[[#This Row],[Date]]="","",VLOOKUP(Tableau1[[#This Row],[Semaine]],Listes!$A:$B,2,FALSE))</f>
        <v/>
      </c>
      <c r="B573" s="11" t="str">
        <f>IF(ISBLANK(Tableau1[[#This Row],[Date]]),"",INT((Tableau1[[#This Row],[Date]]-SUM(MOD(DATE(YEAR(Tableau1[[#This Row],[Date]]-MOD(Tableau1[[#This Row],[Date]]-2,7)+3),1,2),{1E+99;7})*{1;-1})+5)/7))</f>
        <v/>
      </c>
      <c r="C573" s="11" t="str">
        <f>IF(ISBLANK(Tableau1[[#This Row],[Matricule]]),"",VLOOKUP(Tableau1[[#This Row],[Matricule]],#REF!,2,FALSE))</f>
        <v/>
      </c>
      <c r="D573" s="11" t="str">
        <f>IF(ISBLANK(Tableau1[[#This Row],[Matricule]]),"",VLOOKUP(Tableau1[[#This Row],[Matricule]],#REF!,3,FALSE))</f>
        <v/>
      </c>
      <c r="E573" s="11" t="str">
        <f>CONCATENATE(Tableau1[[#This Row],[Matricule]],Tableau1[[#This Row],[Date]])</f>
        <v/>
      </c>
      <c r="F573" s="3"/>
      <c r="J573" s="8"/>
      <c r="K573" s="35">
        <f>IF(Tableau1[[#This Row],[Régimes récoltés]]&gt;0,1,0)</f>
        <v>0</v>
      </c>
      <c r="L573" s="15">
        <f>IF(Tableau1[[#This Row],[Régimes récoltés]]&gt;=60,1,0)</f>
        <v>0</v>
      </c>
      <c r="M573" s="15">
        <f>IF(Tableau1[[#This Row],[Régimes récoltés]]&gt;60,Tableau1[[#This Row],[Régimes récoltés]]-60,0)</f>
        <v>0</v>
      </c>
      <c r="N573" s="15" t="str">
        <f>IF(ISBLANK(Tableau1[[#This Row],[Date]]),"",+IF(Tableau1[[#This Row],[Régimes récoltés]]&lt;60,0,1000))</f>
        <v/>
      </c>
      <c r="O573" s="15" t="str">
        <f>IF(ISBLANK(Tableau1[[#This Row],[Date]]),"",IF(Tableau1[[#This Row],[Régimes récoltés]]&gt;60,(Tableau1[[#This Row],[Régimes récoltés]]-60)*40,0))</f>
        <v/>
      </c>
      <c r="P573" s="15" t="str">
        <f t="shared" si="8"/>
        <v/>
      </c>
      <c r="Q573" s="51" t="str">
        <f>IF(Tableau1[[#This Row],[Matricule]]&gt;1,IF(COUNTIF(Tableau1[DateMatricule],Tableau1[[#This Row],[DateMatricule]])&gt;1,"Doublon",""),"")</f>
        <v/>
      </c>
    </row>
    <row r="574" spans="1:17" x14ac:dyDescent="0.25">
      <c r="A574" s="11" t="str">
        <f>IF(Tableau1[[#This Row],[Date]]="","",VLOOKUP(Tableau1[[#This Row],[Semaine]],Listes!$A:$B,2,FALSE))</f>
        <v/>
      </c>
      <c r="B574" s="11" t="str">
        <f>IF(ISBLANK(Tableau1[[#This Row],[Date]]),"",INT((Tableau1[[#This Row],[Date]]-SUM(MOD(DATE(YEAR(Tableau1[[#This Row],[Date]]-MOD(Tableau1[[#This Row],[Date]]-2,7)+3),1,2),{1E+99;7})*{1;-1})+5)/7))</f>
        <v/>
      </c>
      <c r="C574" s="11" t="str">
        <f>IF(ISBLANK(Tableau1[[#This Row],[Matricule]]),"",VLOOKUP(Tableau1[[#This Row],[Matricule]],#REF!,2,FALSE))</f>
        <v/>
      </c>
      <c r="D574" s="11" t="str">
        <f>IF(ISBLANK(Tableau1[[#This Row],[Matricule]]),"",VLOOKUP(Tableau1[[#This Row],[Matricule]],#REF!,3,FALSE))</f>
        <v/>
      </c>
      <c r="E574" s="11" t="str">
        <f>CONCATENATE(Tableau1[[#This Row],[Matricule]],Tableau1[[#This Row],[Date]])</f>
        <v/>
      </c>
      <c r="F574" s="3"/>
      <c r="J574" s="8"/>
      <c r="K574" s="35">
        <f>IF(Tableau1[[#This Row],[Régimes récoltés]]&gt;0,1,0)</f>
        <v>0</v>
      </c>
      <c r="L574" s="15">
        <f>IF(Tableau1[[#This Row],[Régimes récoltés]]&gt;=60,1,0)</f>
        <v>0</v>
      </c>
      <c r="M574" s="15">
        <f>IF(Tableau1[[#This Row],[Régimes récoltés]]&gt;60,Tableau1[[#This Row],[Régimes récoltés]]-60,0)</f>
        <v>0</v>
      </c>
      <c r="N574" s="15" t="str">
        <f>IF(ISBLANK(Tableau1[[#This Row],[Date]]),"",+IF(Tableau1[[#This Row],[Régimes récoltés]]&lt;60,0,1000))</f>
        <v/>
      </c>
      <c r="O574" s="15" t="str">
        <f>IF(ISBLANK(Tableau1[[#This Row],[Date]]),"",IF(Tableau1[[#This Row],[Régimes récoltés]]&gt;60,(Tableau1[[#This Row],[Régimes récoltés]]-60)*40,0))</f>
        <v/>
      </c>
      <c r="P574" s="15" t="str">
        <f t="shared" si="8"/>
        <v/>
      </c>
      <c r="Q574" s="51" t="str">
        <f>IF(Tableau1[[#This Row],[Matricule]]&gt;1,IF(COUNTIF(Tableau1[DateMatricule],Tableau1[[#This Row],[DateMatricule]])&gt;1,"Doublon",""),"")</f>
        <v/>
      </c>
    </row>
    <row r="575" spans="1:17" x14ac:dyDescent="0.25">
      <c r="A575" s="11" t="str">
        <f>IF(Tableau1[[#This Row],[Date]]="","",VLOOKUP(Tableau1[[#This Row],[Semaine]],Listes!$A:$B,2,FALSE))</f>
        <v/>
      </c>
      <c r="B575" s="11" t="str">
        <f>IF(ISBLANK(Tableau1[[#This Row],[Date]]),"",INT((Tableau1[[#This Row],[Date]]-SUM(MOD(DATE(YEAR(Tableau1[[#This Row],[Date]]-MOD(Tableau1[[#This Row],[Date]]-2,7)+3),1,2),{1E+99;7})*{1;-1})+5)/7))</f>
        <v/>
      </c>
      <c r="C575" s="11" t="str">
        <f>IF(ISBLANK(Tableau1[[#This Row],[Matricule]]),"",VLOOKUP(Tableau1[[#This Row],[Matricule]],#REF!,2,FALSE))</f>
        <v/>
      </c>
      <c r="D575" s="11" t="str">
        <f>IF(ISBLANK(Tableau1[[#This Row],[Matricule]]),"",VLOOKUP(Tableau1[[#This Row],[Matricule]],#REF!,3,FALSE))</f>
        <v/>
      </c>
      <c r="E575" s="11" t="str">
        <f>CONCATENATE(Tableau1[[#This Row],[Matricule]],Tableau1[[#This Row],[Date]])</f>
        <v/>
      </c>
      <c r="F575" s="3"/>
      <c r="J575" s="8"/>
      <c r="K575" s="35">
        <f>IF(Tableau1[[#This Row],[Régimes récoltés]]&gt;0,1,0)</f>
        <v>0</v>
      </c>
      <c r="L575" s="15">
        <f>IF(Tableau1[[#This Row],[Régimes récoltés]]&gt;=60,1,0)</f>
        <v>0</v>
      </c>
      <c r="M575" s="15">
        <f>IF(Tableau1[[#This Row],[Régimes récoltés]]&gt;60,Tableau1[[#This Row],[Régimes récoltés]]-60,0)</f>
        <v>0</v>
      </c>
      <c r="N575" s="15" t="str">
        <f>IF(ISBLANK(Tableau1[[#This Row],[Date]]),"",+IF(Tableau1[[#This Row],[Régimes récoltés]]&lt;60,0,1000))</f>
        <v/>
      </c>
      <c r="O575" s="15" t="str">
        <f>IF(ISBLANK(Tableau1[[#This Row],[Date]]),"",IF(Tableau1[[#This Row],[Régimes récoltés]]&gt;60,(Tableau1[[#This Row],[Régimes récoltés]]-60)*40,0))</f>
        <v/>
      </c>
      <c r="P575" s="15" t="str">
        <f t="shared" si="8"/>
        <v/>
      </c>
      <c r="Q575" s="51" t="str">
        <f>IF(Tableau1[[#This Row],[Matricule]]&gt;1,IF(COUNTIF(Tableau1[DateMatricule],Tableau1[[#This Row],[DateMatricule]])&gt;1,"Doublon",""),"")</f>
        <v/>
      </c>
    </row>
    <row r="576" spans="1:17" x14ac:dyDescent="0.25">
      <c r="A576" s="11" t="str">
        <f>IF(Tableau1[[#This Row],[Date]]="","",VLOOKUP(Tableau1[[#This Row],[Semaine]],Listes!$A:$B,2,FALSE))</f>
        <v/>
      </c>
      <c r="B576" s="11" t="str">
        <f>IF(ISBLANK(Tableau1[[#This Row],[Date]]),"",INT((Tableau1[[#This Row],[Date]]-SUM(MOD(DATE(YEAR(Tableau1[[#This Row],[Date]]-MOD(Tableau1[[#This Row],[Date]]-2,7)+3),1,2),{1E+99;7})*{1;-1})+5)/7))</f>
        <v/>
      </c>
      <c r="C576" s="11" t="str">
        <f>IF(ISBLANK(Tableau1[[#This Row],[Matricule]]),"",VLOOKUP(Tableau1[[#This Row],[Matricule]],#REF!,2,FALSE))</f>
        <v/>
      </c>
      <c r="D576" s="11" t="str">
        <f>IF(ISBLANK(Tableau1[[#This Row],[Matricule]]),"",VLOOKUP(Tableau1[[#This Row],[Matricule]],#REF!,3,FALSE))</f>
        <v/>
      </c>
      <c r="E576" s="11" t="str">
        <f>CONCATENATE(Tableau1[[#This Row],[Matricule]],Tableau1[[#This Row],[Date]])</f>
        <v/>
      </c>
      <c r="F576" s="3"/>
      <c r="J576" s="8"/>
      <c r="K576" s="35">
        <f>IF(Tableau1[[#This Row],[Régimes récoltés]]&gt;0,1,0)</f>
        <v>0</v>
      </c>
      <c r="L576" s="15">
        <f>IF(Tableau1[[#This Row],[Régimes récoltés]]&gt;=60,1,0)</f>
        <v>0</v>
      </c>
      <c r="M576" s="15">
        <f>IF(Tableau1[[#This Row],[Régimes récoltés]]&gt;60,Tableau1[[#This Row],[Régimes récoltés]]-60,0)</f>
        <v>0</v>
      </c>
      <c r="N576" s="15" t="str">
        <f>IF(ISBLANK(Tableau1[[#This Row],[Date]]),"",+IF(Tableau1[[#This Row],[Régimes récoltés]]&lt;60,0,1000))</f>
        <v/>
      </c>
      <c r="O576" s="15" t="str">
        <f>IF(ISBLANK(Tableau1[[#This Row],[Date]]),"",IF(Tableau1[[#This Row],[Régimes récoltés]]&gt;60,(Tableau1[[#This Row],[Régimes récoltés]]-60)*40,0))</f>
        <v/>
      </c>
      <c r="P576" s="15" t="str">
        <f t="shared" si="8"/>
        <v/>
      </c>
      <c r="Q576" s="51" t="str">
        <f>IF(Tableau1[[#This Row],[Matricule]]&gt;1,IF(COUNTIF(Tableau1[DateMatricule],Tableau1[[#This Row],[DateMatricule]])&gt;1,"Doublon",""),"")</f>
        <v/>
      </c>
    </row>
    <row r="577" spans="1:17" x14ac:dyDescent="0.25">
      <c r="A577" s="11" t="str">
        <f>IF(Tableau1[[#This Row],[Date]]="","",VLOOKUP(Tableau1[[#This Row],[Semaine]],Listes!$A:$B,2,FALSE))</f>
        <v/>
      </c>
      <c r="B577" s="11" t="str">
        <f>IF(ISBLANK(Tableau1[[#This Row],[Date]]),"",INT((Tableau1[[#This Row],[Date]]-SUM(MOD(DATE(YEAR(Tableau1[[#This Row],[Date]]-MOD(Tableau1[[#This Row],[Date]]-2,7)+3),1,2),{1E+99;7})*{1;-1})+5)/7))</f>
        <v/>
      </c>
      <c r="C577" s="11" t="str">
        <f>IF(ISBLANK(Tableau1[[#This Row],[Matricule]]),"",VLOOKUP(Tableau1[[#This Row],[Matricule]],#REF!,2,FALSE))</f>
        <v/>
      </c>
      <c r="D577" s="11" t="str">
        <f>IF(ISBLANK(Tableau1[[#This Row],[Matricule]]),"",VLOOKUP(Tableau1[[#This Row],[Matricule]],#REF!,3,FALSE))</f>
        <v/>
      </c>
      <c r="E577" s="11" t="str">
        <f>CONCATENATE(Tableau1[[#This Row],[Matricule]],Tableau1[[#This Row],[Date]])</f>
        <v/>
      </c>
      <c r="F577" s="3"/>
      <c r="J577" s="8"/>
      <c r="K577" s="35">
        <f>IF(Tableau1[[#This Row],[Régimes récoltés]]&gt;0,1,0)</f>
        <v>0</v>
      </c>
      <c r="L577" s="15">
        <f>IF(Tableau1[[#This Row],[Régimes récoltés]]&gt;=60,1,0)</f>
        <v>0</v>
      </c>
      <c r="M577" s="15">
        <f>IF(Tableau1[[#This Row],[Régimes récoltés]]&gt;60,Tableau1[[#This Row],[Régimes récoltés]]-60,0)</f>
        <v>0</v>
      </c>
      <c r="N577" s="15" t="str">
        <f>IF(ISBLANK(Tableau1[[#This Row],[Date]]),"",+IF(Tableau1[[#This Row],[Régimes récoltés]]&lt;60,0,1000))</f>
        <v/>
      </c>
      <c r="O577" s="15" t="str">
        <f>IF(ISBLANK(Tableau1[[#This Row],[Date]]),"",IF(Tableau1[[#This Row],[Régimes récoltés]]&gt;60,(Tableau1[[#This Row],[Régimes récoltés]]-60)*40,0))</f>
        <v/>
      </c>
      <c r="P577" s="15" t="str">
        <f t="shared" si="8"/>
        <v/>
      </c>
      <c r="Q577" s="51" t="str">
        <f>IF(Tableau1[[#This Row],[Matricule]]&gt;1,IF(COUNTIF(Tableau1[DateMatricule],Tableau1[[#This Row],[DateMatricule]])&gt;1,"Doublon",""),"")</f>
        <v/>
      </c>
    </row>
    <row r="578" spans="1:17" x14ac:dyDescent="0.25">
      <c r="A578" s="11" t="str">
        <f>IF(Tableau1[[#This Row],[Date]]="","",VLOOKUP(Tableau1[[#This Row],[Semaine]],Listes!$A:$B,2,FALSE))</f>
        <v/>
      </c>
      <c r="B578" s="11" t="str">
        <f>IF(ISBLANK(Tableau1[[#This Row],[Date]]),"",INT((Tableau1[[#This Row],[Date]]-SUM(MOD(DATE(YEAR(Tableau1[[#This Row],[Date]]-MOD(Tableau1[[#This Row],[Date]]-2,7)+3),1,2),{1E+99;7})*{1;-1})+5)/7))</f>
        <v/>
      </c>
      <c r="C578" s="11" t="str">
        <f>IF(ISBLANK(Tableau1[[#This Row],[Matricule]]),"",VLOOKUP(Tableau1[[#This Row],[Matricule]],#REF!,2,FALSE))</f>
        <v/>
      </c>
      <c r="D578" s="11" t="str">
        <f>IF(ISBLANK(Tableau1[[#This Row],[Matricule]]),"",VLOOKUP(Tableau1[[#This Row],[Matricule]],#REF!,3,FALSE))</f>
        <v/>
      </c>
      <c r="E578" s="11" t="str">
        <f>CONCATENATE(Tableau1[[#This Row],[Matricule]],Tableau1[[#This Row],[Date]])</f>
        <v/>
      </c>
      <c r="F578" s="3"/>
      <c r="J578" s="8"/>
      <c r="K578" s="35">
        <f>IF(Tableau1[[#This Row],[Régimes récoltés]]&gt;0,1,0)</f>
        <v>0</v>
      </c>
      <c r="L578" s="15">
        <f>IF(Tableau1[[#This Row],[Régimes récoltés]]&gt;=60,1,0)</f>
        <v>0</v>
      </c>
      <c r="M578" s="15">
        <f>IF(Tableau1[[#This Row],[Régimes récoltés]]&gt;60,Tableau1[[#This Row],[Régimes récoltés]]-60,0)</f>
        <v>0</v>
      </c>
      <c r="N578" s="15" t="str">
        <f>IF(ISBLANK(Tableau1[[#This Row],[Date]]),"",+IF(Tableau1[[#This Row],[Régimes récoltés]]&lt;60,0,1000))</f>
        <v/>
      </c>
      <c r="O578" s="15" t="str">
        <f>IF(ISBLANK(Tableau1[[#This Row],[Date]]),"",IF(Tableau1[[#This Row],[Régimes récoltés]]&gt;60,(Tableau1[[#This Row],[Régimes récoltés]]-60)*40,0))</f>
        <v/>
      </c>
      <c r="P578" s="15" t="str">
        <f t="shared" si="8"/>
        <v/>
      </c>
      <c r="Q578" s="51" t="str">
        <f>IF(Tableau1[[#This Row],[Matricule]]&gt;1,IF(COUNTIF(Tableau1[DateMatricule],Tableau1[[#This Row],[DateMatricule]])&gt;1,"Doublon",""),"")</f>
        <v/>
      </c>
    </row>
    <row r="579" spans="1:17" x14ac:dyDescent="0.25">
      <c r="A579" s="11" t="str">
        <f>IF(Tableau1[[#This Row],[Date]]="","",VLOOKUP(Tableau1[[#This Row],[Semaine]],Listes!$A:$B,2,FALSE))</f>
        <v/>
      </c>
      <c r="B579" s="11" t="str">
        <f>IF(ISBLANK(Tableau1[[#This Row],[Date]]),"",INT((Tableau1[[#This Row],[Date]]-SUM(MOD(DATE(YEAR(Tableau1[[#This Row],[Date]]-MOD(Tableau1[[#This Row],[Date]]-2,7)+3),1,2),{1E+99;7})*{1;-1})+5)/7))</f>
        <v/>
      </c>
      <c r="C579" s="11" t="str">
        <f>IF(ISBLANK(Tableau1[[#This Row],[Matricule]]),"",VLOOKUP(Tableau1[[#This Row],[Matricule]],#REF!,2,FALSE))</f>
        <v/>
      </c>
      <c r="D579" s="11" t="str">
        <f>IF(ISBLANK(Tableau1[[#This Row],[Matricule]]),"",VLOOKUP(Tableau1[[#This Row],[Matricule]],#REF!,3,FALSE))</f>
        <v/>
      </c>
      <c r="E579" s="11" t="str">
        <f>CONCATENATE(Tableau1[[#This Row],[Matricule]],Tableau1[[#This Row],[Date]])</f>
        <v/>
      </c>
      <c r="F579" s="3"/>
      <c r="J579" s="8"/>
      <c r="K579" s="35">
        <f>IF(Tableau1[[#This Row],[Régimes récoltés]]&gt;0,1,0)</f>
        <v>0</v>
      </c>
      <c r="L579" s="15">
        <f>IF(Tableau1[[#This Row],[Régimes récoltés]]&gt;=60,1,0)</f>
        <v>0</v>
      </c>
      <c r="M579" s="15">
        <f>IF(Tableau1[[#This Row],[Régimes récoltés]]&gt;60,Tableau1[[#This Row],[Régimes récoltés]]-60,0)</f>
        <v>0</v>
      </c>
      <c r="N579" s="15" t="str">
        <f>IF(ISBLANK(Tableau1[[#This Row],[Date]]),"",+IF(Tableau1[[#This Row],[Régimes récoltés]]&lt;60,0,1000))</f>
        <v/>
      </c>
      <c r="O579" s="15" t="str">
        <f>IF(ISBLANK(Tableau1[[#This Row],[Date]]),"",IF(Tableau1[[#This Row],[Régimes récoltés]]&gt;60,(Tableau1[[#This Row],[Régimes récoltés]]-60)*40,0))</f>
        <v/>
      </c>
      <c r="P579" s="15" t="str">
        <f t="shared" ref="P579:P642" si="9">IF(ISERROR(N579+O579),"",N579+O579)</f>
        <v/>
      </c>
      <c r="Q579" s="51" t="str">
        <f>IF(Tableau1[[#This Row],[Matricule]]&gt;1,IF(COUNTIF(Tableau1[DateMatricule],Tableau1[[#This Row],[DateMatricule]])&gt;1,"Doublon",""),"")</f>
        <v/>
      </c>
    </row>
    <row r="580" spans="1:17" x14ac:dyDescent="0.25">
      <c r="A580" s="11" t="str">
        <f>IF(Tableau1[[#This Row],[Date]]="","",VLOOKUP(Tableau1[[#This Row],[Semaine]],Listes!$A:$B,2,FALSE))</f>
        <v/>
      </c>
      <c r="B580" s="11" t="str">
        <f>IF(ISBLANK(Tableau1[[#This Row],[Date]]),"",INT((Tableau1[[#This Row],[Date]]-SUM(MOD(DATE(YEAR(Tableau1[[#This Row],[Date]]-MOD(Tableau1[[#This Row],[Date]]-2,7)+3),1,2),{1E+99;7})*{1;-1})+5)/7))</f>
        <v/>
      </c>
      <c r="C580" s="11" t="str">
        <f>IF(ISBLANK(Tableau1[[#This Row],[Matricule]]),"",VLOOKUP(Tableau1[[#This Row],[Matricule]],#REF!,2,FALSE))</f>
        <v/>
      </c>
      <c r="D580" s="11" t="str">
        <f>IF(ISBLANK(Tableau1[[#This Row],[Matricule]]),"",VLOOKUP(Tableau1[[#This Row],[Matricule]],#REF!,3,FALSE))</f>
        <v/>
      </c>
      <c r="E580" s="11" t="str">
        <f>CONCATENATE(Tableau1[[#This Row],[Matricule]],Tableau1[[#This Row],[Date]])</f>
        <v/>
      </c>
      <c r="F580" s="3"/>
      <c r="J580" s="8"/>
      <c r="K580" s="35">
        <f>IF(Tableau1[[#This Row],[Régimes récoltés]]&gt;0,1,0)</f>
        <v>0</v>
      </c>
      <c r="L580" s="15">
        <f>IF(Tableau1[[#This Row],[Régimes récoltés]]&gt;=60,1,0)</f>
        <v>0</v>
      </c>
      <c r="M580" s="15">
        <f>IF(Tableau1[[#This Row],[Régimes récoltés]]&gt;60,Tableau1[[#This Row],[Régimes récoltés]]-60,0)</f>
        <v>0</v>
      </c>
      <c r="N580" s="15" t="str">
        <f>IF(ISBLANK(Tableau1[[#This Row],[Date]]),"",+IF(Tableau1[[#This Row],[Régimes récoltés]]&lt;60,0,1000))</f>
        <v/>
      </c>
      <c r="O580" s="15" t="str">
        <f>IF(ISBLANK(Tableau1[[#This Row],[Date]]),"",IF(Tableau1[[#This Row],[Régimes récoltés]]&gt;60,(Tableau1[[#This Row],[Régimes récoltés]]-60)*40,0))</f>
        <v/>
      </c>
      <c r="P580" s="15" t="str">
        <f t="shared" si="9"/>
        <v/>
      </c>
      <c r="Q580" s="51" t="str">
        <f>IF(Tableau1[[#This Row],[Matricule]]&gt;1,IF(COUNTIF(Tableau1[DateMatricule],Tableau1[[#This Row],[DateMatricule]])&gt;1,"Doublon",""),"")</f>
        <v/>
      </c>
    </row>
    <row r="581" spans="1:17" x14ac:dyDescent="0.25">
      <c r="A581" s="11" t="str">
        <f>IF(Tableau1[[#This Row],[Date]]="","",VLOOKUP(Tableau1[[#This Row],[Semaine]],Listes!$A:$B,2,FALSE))</f>
        <v/>
      </c>
      <c r="B581" s="11" t="str">
        <f>IF(ISBLANK(Tableau1[[#This Row],[Date]]),"",INT((Tableau1[[#This Row],[Date]]-SUM(MOD(DATE(YEAR(Tableau1[[#This Row],[Date]]-MOD(Tableau1[[#This Row],[Date]]-2,7)+3),1,2),{1E+99;7})*{1;-1})+5)/7))</f>
        <v/>
      </c>
      <c r="C581" s="11" t="str">
        <f>IF(ISBLANK(Tableau1[[#This Row],[Matricule]]),"",VLOOKUP(Tableau1[[#This Row],[Matricule]],#REF!,2,FALSE))</f>
        <v/>
      </c>
      <c r="D581" s="11" t="str">
        <f>IF(ISBLANK(Tableau1[[#This Row],[Matricule]]),"",VLOOKUP(Tableau1[[#This Row],[Matricule]],#REF!,3,FALSE))</f>
        <v/>
      </c>
      <c r="E581" s="11" t="str">
        <f>CONCATENATE(Tableau1[[#This Row],[Matricule]],Tableau1[[#This Row],[Date]])</f>
        <v/>
      </c>
      <c r="F581" s="3"/>
      <c r="J581" s="8"/>
      <c r="K581" s="35">
        <f>IF(Tableau1[[#This Row],[Régimes récoltés]]&gt;0,1,0)</f>
        <v>0</v>
      </c>
      <c r="L581" s="15">
        <f>IF(Tableau1[[#This Row],[Régimes récoltés]]&gt;=60,1,0)</f>
        <v>0</v>
      </c>
      <c r="M581" s="15">
        <f>IF(Tableau1[[#This Row],[Régimes récoltés]]&gt;60,Tableau1[[#This Row],[Régimes récoltés]]-60,0)</f>
        <v>0</v>
      </c>
      <c r="N581" s="15" t="str">
        <f>IF(ISBLANK(Tableau1[[#This Row],[Date]]),"",+IF(Tableau1[[#This Row],[Régimes récoltés]]&lt;60,0,1000))</f>
        <v/>
      </c>
      <c r="O581" s="15" t="str">
        <f>IF(ISBLANK(Tableau1[[#This Row],[Date]]),"",IF(Tableau1[[#This Row],[Régimes récoltés]]&gt;60,(Tableau1[[#This Row],[Régimes récoltés]]-60)*40,0))</f>
        <v/>
      </c>
      <c r="P581" s="15" t="str">
        <f t="shared" si="9"/>
        <v/>
      </c>
      <c r="Q581" s="51" t="str">
        <f>IF(Tableau1[[#This Row],[Matricule]]&gt;1,IF(COUNTIF(Tableau1[DateMatricule],Tableau1[[#This Row],[DateMatricule]])&gt;1,"Doublon",""),"")</f>
        <v/>
      </c>
    </row>
    <row r="582" spans="1:17" x14ac:dyDescent="0.25">
      <c r="A582" s="11" t="str">
        <f>IF(Tableau1[[#This Row],[Date]]="","",VLOOKUP(Tableau1[[#This Row],[Semaine]],Listes!$A:$B,2,FALSE))</f>
        <v/>
      </c>
      <c r="B582" s="11" t="str">
        <f>IF(ISBLANK(Tableau1[[#This Row],[Date]]),"",INT((Tableau1[[#This Row],[Date]]-SUM(MOD(DATE(YEAR(Tableau1[[#This Row],[Date]]-MOD(Tableau1[[#This Row],[Date]]-2,7)+3),1,2),{1E+99;7})*{1;-1})+5)/7))</f>
        <v/>
      </c>
      <c r="C582" s="11" t="str">
        <f>IF(ISBLANK(Tableau1[[#This Row],[Matricule]]),"",VLOOKUP(Tableau1[[#This Row],[Matricule]],#REF!,2,FALSE))</f>
        <v/>
      </c>
      <c r="D582" s="11" t="str">
        <f>IF(ISBLANK(Tableau1[[#This Row],[Matricule]]),"",VLOOKUP(Tableau1[[#This Row],[Matricule]],#REF!,3,FALSE))</f>
        <v/>
      </c>
      <c r="E582" s="11" t="str">
        <f>CONCATENATE(Tableau1[[#This Row],[Matricule]],Tableau1[[#This Row],[Date]])</f>
        <v/>
      </c>
      <c r="F582" s="3"/>
      <c r="J582" s="8"/>
      <c r="K582" s="35">
        <f>IF(Tableau1[[#This Row],[Régimes récoltés]]&gt;0,1,0)</f>
        <v>0</v>
      </c>
      <c r="L582" s="15">
        <f>IF(Tableau1[[#This Row],[Régimes récoltés]]&gt;=60,1,0)</f>
        <v>0</v>
      </c>
      <c r="M582" s="15">
        <f>IF(Tableau1[[#This Row],[Régimes récoltés]]&gt;60,Tableau1[[#This Row],[Régimes récoltés]]-60,0)</f>
        <v>0</v>
      </c>
      <c r="N582" s="15" t="str">
        <f>IF(ISBLANK(Tableau1[[#This Row],[Date]]),"",+IF(Tableau1[[#This Row],[Régimes récoltés]]&lt;60,0,1000))</f>
        <v/>
      </c>
      <c r="O582" s="15" t="str">
        <f>IF(ISBLANK(Tableau1[[#This Row],[Date]]),"",IF(Tableau1[[#This Row],[Régimes récoltés]]&gt;60,(Tableau1[[#This Row],[Régimes récoltés]]-60)*40,0))</f>
        <v/>
      </c>
      <c r="P582" s="15" t="str">
        <f t="shared" si="9"/>
        <v/>
      </c>
      <c r="Q582" s="51" t="str">
        <f>IF(Tableau1[[#This Row],[Matricule]]&gt;1,IF(COUNTIF(Tableau1[DateMatricule],Tableau1[[#This Row],[DateMatricule]])&gt;1,"Doublon",""),"")</f>
        <v/>
      </c>
    </row>
    <row r="583" spans="1:17" x14ac:dyDescent="0.25">
      <c r="A583" s="11" t="str">
        <f>IF(Tableau1[[#This Row],[Date]]="","",VLOOKUP(Tableau1[[#This Row],[Semaine]],Listes!$A:$B,2,FALSE))</f>
        <v/>
      </c>
      <c r="B583" s="11" t="str">
        <f>IF(ISBLANK(Tableau1[[#This Row],[Date]]),"",INT((Tableau1[[#This Row],[Date]]-SUM(MOD(DATE(YEAR(Tableau1[[#This Row],[Date]]-MOD(Tableau1[[#This Row],[Date]]-2,7)+3),1,2),{1E+99;7})*{1;-1})+5)/7))</f>
        <v/>
      </c>
      <c r="C583" s="11" t="str">
        <f>IF(ISBLANK(Tableau1[[#This Row],[Matricule]]),"",VLOOKUP(Tableau1[[#This Row],[Matricule]],#REF!,2,FALSE))</f>
        <v/>
      </c>
      <c r="D583" s="11" t="str">
        <f>IF(ISBLANK(Tableau1[[#This Row],[Matricule]]),"",VLOOKUP(Tableau1[[#This Row],[Matricule]],#REF!,3,FALSE))</f>
        <v/>
      </c>
      <c r="E583" s="11" t="str">
        <f>CONCATENATE(Tableau1[[#This Row],[Matricule]],Tableau1[[#This Row],[Date]])</f>
        <v/>
      </c>
      <c r="F583" s="3"/>
      <c r="J583" s="8"/>
      <c r="K583" s="35">
        <f>IF(Tableau1[[#This Row],[Régimes récoltés]]&gt;0,1,0)</f>
        <v>0</v>
      </c>
      <c r="L583" s="15">
        <f>IF(Tableau1[[#This Row],[Régimes récoltés]]&gt;=60,1,0)</f>
        <v>0</v>
      </c>
      <c r="M583" s="15">
        <f>IF(Tableau1[[#This Row],[Régimes récoltés]]&gt;60,Tableau1[[#This Row],[Régimes récoltés]]-60,0)</f>
        <v>0</v>
      </c>
      <c r="N583" s="15" t="str">
        <f>IF(ISBLANK(Tableau1[[#This Row],[Date]]),"",+IF(Tableau1[[#This Row],[Régimes récoltés]]&lt;60,0,1000))</f>
        <v/>
      </c>
      <c r="O583" s="15" t="str">
        <f>IF(ISBLANK(Tableau1[[#This Row],[Date]]),"",IF(Tableau1[[#This Row],[Régimes récoltés]]&gt;60,(Tableau1[[#This Row],[Régimes récoltés]]-60)*40,0))</f>
        <v/>
      </c>
      <c r="P583" s="15" t="str">
        <f t="shared" si="9"/>
        <v/>
      </c>
      <c r="Q583" s="51" t="str">
        <f>IF(Tableau1[[#This Row],[Matricule]]&gt;1,IF(COUNTIF(Tableau1[DateMatricule],Tableau1[[#This Row],[DateMatricule]])&gt;1,"Doublon",""),"")</f>
        <v/>
      </c>
    </row>
    <row r="584" spans="1:17" x14ac:dyDescent="0.25">
      <c r="A584" s="11" t="str">
        <f>IF(Tableau1[[#This Row],[Date]]="","",VLOOKUP(Tableau1[[#This Row],[Semaine]],Listes!$A:$B,2,FALSE))</f>
        <v/>
      </c>
      <c r="B584" s="11" t="str">
        <f>IF(ISBLANK(Tableau1[[#This Row],[Date]]),"",INT((Tableau1[[#This Row],[Date]]-SUM(MOD(DATE(YEAR(Tableau1[[#This Row],[Date]]-MOD(Tableau1[[#This Row],[Date]]-2,7)+3),1,2),{1E+99;7})*{1;-1})+5)/7))</f>
        <v/>
      </c>
      <c r="C584" s="11" t="str">
        <f>IF(ISBLANK(Tableau1[[#This Row],[Matricule]]),"",VLOOKUP(Tableau1[[#This Row],[Matricule]],#REF!,2,FALSE))</f>
        <v/>
      </c>
      <c r="D584" s="11" t="str">
        <f>IF(ISBLANK(Tableau1[[#This Row],[Matricule]]),"",VLOOKUP(Tableau1[[#This Row],[Matricule]],#REF!,3,FALSE))</f>
        <v/>
      </c>
      <c r="E584" s="11" t="str">
        <f>CONCATENATE(Tableau1[[#This Row],[Matricule]],Tableau1[[#This Row],[Date]])</f>
        <v/>
      </c>
      <c r="F584" s="3"/>
      <c r="J584" s="8"/>
      <c r="K584" s="35">
        <f>IF(Tableau1[[#This Row],[Régimes récoltés]]&gt;0,1,0)</f>
        <v>0</v>
      </c>
      <c r="L584" s="15">
        <f>IF(Tableau1[[#This Row],[Régimes récoltés]]&gt;=60,1,0)</f>
        <v>0</v>
      </c>
      <c r="M584" s="15">
        <f>IF(Tableau1[[#This Row],[Régimes récoltés]]&gt;60,Tableau1[[#This Row],[Régimes récoltés]]-60,0)</f>
        <v>0</v>
      </c>
      <c r="N584" s="15" t="str">
        <f>IF(ISBLANK(Tableau1[[#This Row],[Date]]),"",+IF(Tableau1[[#This Row],[Régimes récoltés]]&lt;60,0,1000))</f>
        <v/>
      </c>
      <c r="O584" s="15" t="str">
        <f>IF(ISBLANK(Tableau1[[#This Row],[Date]]),"",IF(Tableau1[[#This Row],[Régimes récoltés]]&gt;60,(Tableau1[[#This Row],[Régimes récoltés]]-60)*40,0))</f>
        <v/>
      </c>
      <c r="P584" s="15" t="str">
        <f t="shared" si="9"/>
        <v/>
      </c>
      <c r="Q584" s="51" t="str">
        <f>IF(Tableau1[[#This Row],[Matricule]]&gt;1,IF(COUNTIF(Tableau1[DateMatricule],Tableau1[[#This Row],[DateMatricule]])&gt;1,"Doublon",""),"")</f>
        <v/>
      </c>
    </row>
    <row r="585" spans="1:17" x14ac:dyDescent="0.25">
      <c r="A585" s="11" t="str">
        <f>IF(Tableau1[[#This Row],[Date]]="","",VLOOKUP(Tableau1[[#This Row],[Semaine]],Listes!$A:$B,2,FALSE))</f>
        <v/>
      </c>
      <c r="B585" s="11" t="str">
        <f>IF(ISBLANK(Tableau1[[#This Row],[Date]]),"",INT((Tableau1[[#This Row],[Date]]-SUM(MOD(DATE(YEAR(Tableau1[[#This Row],[Date]]-MOD(Tableau1[[#This Row],[Date]]-2,7)+3),1,2),{1E+99;7})*{1;-1})+5)/7))</f>
        <v/>
      </c>
      <c r="C585" s="11" t="str">
        <f>IF(ISBLANK(Tableau1[[#This Row],[Matricule]]),"",VLOOKUP(Tableau1[[#This Row],[Matricule]],#REF!,2,FALSE))</f>
        <v/>
      </c>
      <c r="D585" s="11" t="str">
        <f>IF(ISBLANK(Tableau1[[#This Row],[Matricule]]),"",VLOOKUP(Tableau1[[#This Row],[Matricule]],#REF!,3,FALSE))</f>
        <v/>
      </c>
      <c r="E585" s="11" t="str">
        <f>CONCATENATE(Tableau1[[#This Row],[Matricule]],Tableau1[[#This Row],[Date]])</f>
        <v/>
      </c>
      <c r="F585" s="3"/>
      <c r="J585" s="8"/>
      <c r="K585" s="35">
        <f>IF(Tableau1[[#This Row],[Régimes récoltés]]&gt;0,1,0)</f>
        <v>0</v>
      </c>
      <c r="L585" s="15">
        <f>IF(Tableau1[[#This Row],[Régimes récoltés]]&gt;=60,1,0)</f>
        <v>0</v>
      </c>
      <c r="M585" s="15">
        <f>IF(Tableau1[[#This Row],[Régimes récoltés]]&gt;60,Tableau1[[#This Row],[Régimes récoltés]]-60,0)</f>
        <v>0</v>
      </c>
      <c r="N585" s="15" t="str">
        <f>IF(ISBLANK(Tableau1[[#This Row],[Date]]),"",+IF(Tableau1[[#This Row],[Régimes récoltés]]&lt;60,0,1000))</f>
        <v/>
      </c>
      <c r="O585" s="15" t="str">
        <f>IF(ISBLANK(Tableau1[[#This Row],[Date]]),"",IF(Tableau1[[#This Row],[Régimes récoltés]]&gt;60,(Tableau1[[#This Row],[Régimes récoltés]]-60)*40,0))</f>
        <v/>
      </c>
      <c r="P585" s="15" t="str">
        <f t="shared" si="9"/>
        <v/>
      </c>
      <c r="Q585" s="51" t="str">
        <f>IF(Tableau1[[#This Row],[Matricule]]&gt;1,IF(COUNTIF(Tableau1[DateMatricule],Tableau1[[#This Row],[DateMatricule]])&gt;1,"Doublon",""),"")</f>
        <v/>
      </c>
    </row>
    <row r="586" spans="1:17" x14ac:dyDescent="0.25">
      <c r="A586" s="11" t="str">
        <f>IF(Tableau1[[#This Row],[Date]]="","",VLOOKUP(Tableau1[[#This Row],[Semaine]],Listes!$A:$B,2,FALSE))</f>
        <v/>
      </c>
      <c r="B586" s="11" t="str">
        <f>IF(ISBLANK(Tableau1[[#This Row],[Date]]),"",INT((Tableau1[[#This Row],[Date]]-SUM(MOD(DATE(YEAR(Tableau1[[#This Row],[Date]]-MOD(Tableau1[[#This Row],[Date]]-2,7)+3),1,2),{1E+99;7})*{1;-1})+5)/7))</f>
        <v/>
      </c>
      <c r="C586" s="11" t="str">
        <f>IF(ISBLANK(Tableau1[[#This Row],[Matricule]]),"",VLOOKUP(Tableau1[[#This Row],[Matricule]],#REF!,2,FALSE))</f>
        <v/>
      </c>
      <c r="D586" s="11" t="str">
        <f>IF(ISBLANK(Tableau1[[#This Row],[Matricule]]),"",VLOOKUP(Tableau1[[#This Row],[Matricule]],#REF!,3,FALSE))</f>
        <v/>
      </c>
      <c r="E586" s="11" t="str">
        <f>CONCATENATE(Tableau1[[#This Row],[Matricule]],Tableau1[[#This Row],[Date]])</f>
        <v/>
      </c>
      <c r="F586" s="3"/>
      <c r="J586" s="8"/>
      <c r="K586" s="35">
        <f>IF(Tableau1[[#This Row],[Régimes récoltés]]&gt;0,1,0)</f>
        <v>0</v>
      </c>
      <c r="L586" s="15">
        <f>IF(Tableau1[[#This Row],[Régimes récoltés]]&gt;=60,1,0)</f>
        <v>0</v>
      </c>
      <c r="M586" s="15">
        <f>IF(Tableau1[[#This Row],[Régimes récoltés]]&gt;60,Tableau1[[#This Row],[Régimes récoltés]]-60,0)</f>
        <v>0</v>
      </c>
      <c r="N586" s="15" t="str">
        <f>IF(ISBLANK(Tableau1[[#This Row],[Date]]),"",+IF(Tableau1[[#This Row],[Régimes récoltés]]&lt;60,0,1000))</f>
        <v/>
      </c>
      <c r="O586" s="15" t="str">
        <f>IF(ISBLANK(Tableau1[[#This Row],[Date]]),"",IF(Tableau1[[#This Row],[Régimes récoltés]]&gt;60,(Tableau1[[#This Row],[Régimes récoltés]]-60)*40,0))</f>
        <v/>
      </c>
      <c r="P586" s="15" t="str">
        <f t="shared" si="9"/>
        <v/>
      </c>
      <c r="Q586" s="51" t="str">
        <f>IF(Tableau1[[#This Row],[Matricule]]&gt;1,IF(COUNTIF(Tableau1[DateMatricule],Tableau1[[#This Row],[DateMatricule]])&gt;1,"Doublon",""),"")</f>
        <v/>
      </c>
    </row>
    <row r="587" spans="1:17" x14ac:dyDescent="0.25">
      <c r="A587" s="11" t="str">
        <f>IF(Tableau1[[#This Row],[Date]]="","",VLOOKUP(Tableau1[[#This Row],[Semaine]],Listes!$A:$B,2,FALSE))</f>
        <v/>
      </c>
      <c r="B587" s="11" t="str">
        <f>IF(ISBLANK(Tableau1[[#This Row],[Date]]),"",INT((Tableau1[[#This Row],[Date]]-SUM(MOD(DATE(YEAR(Tableau1[[#This Row],[Date]]-MOD(Tableau1[[#This Row],[Date]]-2,7)+3),1,2),{1E+99;7})*{1;-1})+5)/7))</f>
        <v/>
      </c>
      <c r="C587" s="11" t="str">
        <f>IF(ISBLANK(Tableau1[[#This Row],[Matricule]]),"",VLOOKUP(Tableau1[[#This Row],[Matricule]],#REF!,2,FALSE))</f>
        <v/>
      </c>
      <c r="D587" s="11" t="str">
        <f>IF(ISBLANK(Tableau1[[#This Row],[Matricule]]),"",VLOOKUP(Tableau1[[#This Row],[Matricule]],#REF!,3,FALSE))</f>
        <v/>
      </c>
      <c r="E587" s="11" t="str">
        <f>CONCATENATE(Tableau1[[#This Row],[Matricule]],Tableau1[[#This Row],[Date]])</f>
        <v/>
      </c>
      <c r="F587" s="3"/>
      <c r="J587" s="8"/>
      <c r="K587" s="35">
        <f>IF(Tableau1[[#This Row],[Régimes récoltés]]&gt;0,1,0)</f>
        <v>0</v>
      </c>
      <c r="L587" s="15">
        <f>IF(Tableau1[[#This Row],[Régimes récoltés]]&gt;=60,1,0)</f>
        <v>0</v>
      </c>
      <c r="M587" s="15">
        <f>IF(Tableau1[[#This Row],[Régimes récoltés]]&gt;60,Tableau1[[#This Row],[Régimes récoltés]]-60,0)</f>
        <v>0</v>
      </c>
      <c r="N587" s="15" t="str">
        <f>IF(ISBLANK(Tableau1[[#This Row],[Date]]),"",+IF(Tableau1[[#This Row],[Régimes récoltés]]&lt;60,0,1000))</f>
        <v/>
      </c>
      <c r="O587" s="15" t="str">
        <f>IF(ISBLANK(Tableau1[[#This Row],[Date]]),"",IF(Tableau1[[#This Row],[Régimes récoltés]]&gt;60,(Tableau1[[#This Row],[Régimes récoltés]]-60)*40,0))</f>
        <v/>
      </c>
      <c r="P587" s="15" t="str">
        <f t="shared" si="9"/>
        <v/>
      </c>
      <c r="Q587" s="51" t="str">
        <f>IF(Tableau1[[#This Row],[Matricule]]&gt;1,IF(COUNTIF(Tableau1[DateMatricule],Tableau1[[#This Row],[DateMatricule]])&gt;1,"Doublon",""),"")</f>
        <v/>
      </c>
    </row>
    <row r="588" spans="1:17" x14ac:dyDescent="0.25">
      <c r="A588" s="11" t="str">
        <f>IF(Tableau1[[#This Row],[Date]]="","",VLOOKUP(Tableau1[[#This Row],[Semaine]],Listes!$A:$B,2,FALSE))</f>
        <v/>
      </c>
      <c r="B588" s="11" t="str">
        <f>IF(ISBLANK(Tableau1[[#This Row],[Date]]),"",INT((Tableau1[[#This Row],[Date]]-SUM(MOD(DATE(YEAR(Tableau1[[#This Row],[Date]]-MOD(Tableau1[[#This Row],[Date]]-2,7)+3),1,2),{1E+99;7})*{1;-1})+5)/7))</f>
        <v/>
      </c>
      <c r="C588" s="11" t="str">
        <f>IF(ISBLANK(Tableau1[[#This Row],[Matricule]]),"",VLOOKUP(Tableau1[[#This Row],[Matricule]],#REF!,2,FALSE))</f>
        <v/>
      </c>
      <c r="D588" s="11" t="str">
        <f>IF(ISBLANK(Tableau1[[#This Row],[Matricule]]),"",VLOOKUP(Tableau1[[#This Row],[Matricule]],#REF!,3,FALSE))</f>
        <v/>
      </c>
      <c r="E588" s="11" t="str">
        <f>CONCATENATE(Tableau1[[#This Row],[Matricule]],Tableau1[[#This Row],[Date]])</f>
        <v/>
      </c>
      <c r="F588" s="3"/>
      <c r="J588" s="8"/>
      <c r="K588" s="35">
        <f>IF(Tableau1[[#This Row],[Régimes récoltés]]&gt;0,1,0)</f>
        <v>0</v>
      </c>
      <c r="L588" s="15">
        <f>IF(Tableau1[[#This Row],[Régimes récoltés]]&gt;=60,1,0)</f>
        <v>0</v>
      </c>
      <c r="M588" s="15">
        <f>IF(Tableau1[[#This Row],[Régimes récoltés]]&gt;60,Tableau1[[#This Row],[Régimes récoltés]]-60,0)</f>
        <v>0</v>
      </c>
      <c r="N588" s="15" t="str">
        <f>IF(ISBLANK(Tableau1[[#This Row],[Date]]),"",+IF(Tableau1[[#This Row],[Régimes récoltés]]&lt;60,0,1000))</f>
        <v/>
      </c>
      <c r="O588" s="15" t="str">
        <f>IF(ISBLANK(Tableau1[[#This Row],[Date]]),"",IF(Tableau1[[#This Row],[Régimes récoltés]]&gt;60,(Tableau1[[#This Row],[Régimes récoltés]]-60)*40,0))</f>
        <v/>
      </c>
      <c r="P588" s="15" t="str">
        <f t="shared" si="9"/>
        <v/>
      </c>
      <c r="Q588" s="51" t="str">
        <f>IF(Tableau1[[#This Row],[Matricule]]&gt;1,IF(COUNTIF(Tableau1[DateMatricule],Tableau1[[#This Row],[DateMatricule]])&gt;1,"Doublon",""),"")</f>
        <v/>
      </c>
    </row>
    <row r="589" spans="1:17" x14ac:dyDescent="0.25">
      <c r="A589" s="11" t="str">
        <f>IF(Tableau1[[#This Row],[Date]]="","",VLOOKUP(Tableau1[[#This Row],[Semaine]],Listes!$A:$B,2,FALSE))</f>
        <v/>
      </c>
      <c r="B589" s="11" t="str">
        <f>IF(ISBLANK(Tableau1[[#This Row],[Date]]),"",INT((Tableau1[[#This Row],[Date]]-SUM(MOD(DATE(YEAR(Tableau1[[#This Row],[Date]]-MOD(Tableau1[[#This Row],[Date]]-2,7)+3),1,2),{1E+99;7})*{1;-1})+5)/7))</f>
        <v/>
      </c>
      <c r="C589" s="11" t="str">
        <f>IF(ISBLANK(Tableau1[[#This Row],[Matricule]]),"",VLOOKUP(Tableau1[[#This Row],[Matricule]],#REF!,2,FALSE))</f>
        <v/>
      </c>
      <c r="D589" s="11" t="str">
        <f>IF(ISBLANK(Tableau1[[#This Row],[Matricule]]),"",VLOOKUP(Tableau1[[#This Row],[Matricule]],#REF!,3,FALSE))</f>
        <v/>
      </c>
      <c r="E589" s="11" t="str">
        <f>CONCATENATE(Tableau1[[#This Row],[Matricule]],Tableau1[[#This Row],[Date]])</f>
        <v/>
      </c>
      <c r="F589" s="3"/>
      <c r="J589" s="8"/>
      <c r="K589" s="35">
        <f>IF(Tableau1[[#This Row],[Régimes récoltés]]&gt;0,1,0)</f>
        <v>0</v>
      </c>
      <c r="L589" s="15">
        <f>IF(Tableau1[[#This Row],[Régimes récoltés]]&gt;=60,1,0)</f>
        <v>0</v>
      </c>
      <c r="M589" s="15">
        <f>IF(Tableau1[[#This Row],[Régimes récoltés]]&gt;60,Tableau1[[#This Row],[Régimes récoltés]]-60,0)</f>
        <v>0</v>
      </c>
      <c r="N589" s="15" t="str">
        <f>IF(ISBLANK(Tableau1[[#This Row],[Date]]),"",+IF(Tableau1[[#This Row],[Régimes récoltés]]&lt;60,0,1000))</f>
        <v/>
      </c>
      <c r="O589" s="15" t="str">
        <f>IF(ISBLANK(Tableau1[[#This Row],[Date]]),"",IF(Tableau1[[#This Row],[Régimes récoltés]]&gt;60,(Tableau1[[#This Row],[Régimes récoltés]]-60)*40,0))</f>
        <v/>
      </c>
      <c r="P589" s="15" t="str">
        <f t="shared" si="9"/>
        <v/>
      </c>
      <c r="Q589" s="51" t="str">
        <f>IF(Tableau1[[#This Row],[Matricule]]&gt;1,IF(COUNTIF(Tableau1[DateMatricule],Tableau1[[#This Row],[DateMatricule]])&gt;1,"Doublon",""),"")</f>
        <v/>
      </c>
    </row>
    <row r="590" spans="1:17" x14ac:dyDescent="0.25">
      <c r="A590" s="11" t="str">
        <f>IF(Tableau1[[#This Row],[Date]]="","",VLOOKUP(Tableau1[[#This Row],[Semaine]],Listes!$A:$B,2,FALSE))</f>
        <v/>
      </c>
      <c r="B590" s="11" t="str">
        <f>IF(ISBLANK(Tableau1[[#This Row],[Date]]),"",INT((Tableau1[[#This Row],[Date]]-SUM(MOD(DATE(YEAR(Tableau1[[#This Row],[Date]]-MOD(Tableau1[[#This Row],[Date]]-2,7)+3),1,2),{1E+99;7})*{1;-1})+5)/7))</f>
        <v/>
      </c>
      <c r="C590" s="11" t="str">
        <f>IF(ISBLANK(Tableau1[[#This Row],[Matricule]]),"",VLOOKUP(Tableau1[[#This Row],[Matricule]],#REF!,2,FALSE))</f>
        <v/>
      </c>
      <c r="D590" s="11" t="str">
        <f>IF(ISBLANK(Tableau1[[#This Row],[Matricule]]),"",VLOOKUP(Tableau1[[#This Row],[Matricule]],#REF!,3,FALSE))</f>
        <v/>
      </c>
      <c r="E590" s="11" t="str">
        <f>CONCATENATE(Tableau1[[#This Row],[Matricule]],Tableau1[[#This Row],[Date]])</f>
        <v/>
      </c>
      <c r="F590" s="3"/>
      <c r="J590" s="8"/>
      <c r="K590" s="35">
        <f>IF(Tableau1[[#This Row],[Régimes récoltés]]&gt;0,1,0)</f>
        <v>0</v>
      </c>
      <c r="L590" s="15">
        <f>IF(Tableau1[[#This Row],[Régimes récoltés]]&gt;=60,1,0)</f>
        <v>0</v>
      </c>
      <c r="M590" s="15">
        <f>IF(Tableau1[[#This Row],[Régimes récoltés]]&gt;60,Tableau1[[#This Row],[Régimes récoltés]]-60,0)</f>
        <v>0</v>
      </c>
      <c r="N590" s="15" t="str">
        <f>IF(ISBLANK(Tableau1[[#This Row],[Date]]),"",+IF(Tableau1[[#This Row],[Régimes récoltés]]&lt;60,0,1000))</f>
        <v/>
      </c>
      <c r="O590" s="15" t="str">
        <f>IF(ISBLANK(Tableau1[[#This Row],[Date]]),"",IF(Tableau1[[#This Row],[Régimes récoltés]]&gt;60,(Tableau1[[#This Row],[Régimes récoltés]]-60)*40,0))</f>
        <v/>
      </c>
      <c r="P590" s="15" t="str">
        <f t="shared" si="9"/>
        <v/>
      </c>
      <c r="Q590" s="51" t="str">
        <f>IF(Tableau1[[#This Row],[Matricule]]&gt;1,IF(COUNTIF(Tableau1[DateMatricule],Tableau1[[#This Row],[DateMatricule]])&gt;1,"Doublon",""),"")</f>
        <v/>
      </c>
    </row>
    <row r="591" spans="1:17" x14ac:dyDescent="0.25">
      <c r="A591" s="11" t="str">
        <f>IF(Tableau1[[#This Row],[Date]]="","",VLOOKUP(Tableau1[[#This Row],[Semaine]],Listes!$A:$B,2,FALSE))</f>
        <v/>
      </c>
      <c r="B591" s="11" t="str">
        <f>IF(ISBLANK(Tableau1[[#This Row],[Date]]),"",INT((Tableau1[[#This Row],[Date]]-SUM(MOD(DATE(YEAR(Tableau1[[#This Row],[Date]]-MOD(Tableau1[[#This Row],[Date]]-2,7)+3),1,2),{1E+99;7})*{1;-1})+5)/7))</f>
        <v/>
      </c>
      <c r="C591" s="11" t="str">
        <f>IF(ISBLANK(Tableau1[[#This Row],[Matricule]]),"",VLOOKUP(Tableau1[[#This Row],[Matricule]],#REF!,2,FALSE))</f>
        <v/>
      </c>
      <c r="D591" s="11" t="str">
        <f>IF(ISBLANK(Tableau1[[#This Row],[Matricule]]),"",VLOOKUP(Tableau1[[#This Row],[Matricule]],#REF!,3,FALSE))</f>
        <v/>
      </c>
      <c r="E591" s="11" t="str">
        <f>CONCATENATE(Tableau1[[#This Row],[Matricule]],Tableau1[[#This Row],[Date]])</f>
        <v/>
      </c>
      <c r="F591" s="3"/>
      <c r="J591" s="8"/>
      <c r="K591" s="35">
        <f>IF(Tableau1[[#This Row],[Régimes récoltés]]&gt;0,1,0)</f>
        <v>0</v>
      </c>
      <c r="L591" s="15">
        <f>IF(Tableau1[[#This Row],[Régimes récoltés]]&gt;=60,1,0)</f>
        <v>0</v>
      </c>
      <c r="M591" s="15">
        <f>IF(Tableau1[[#This Row],[Régimes récoltés]]&gt;60,Tableau1[[#This Row],[Régimes récoltés]]-60,0)</f>
        <v>0</v>
      </c>
      <c r="N591" s="15" t="str">
        <f>IF(ISBLANK(Tableau1[[#This Row],[Date]]),"",+IF(Tableau1[[#This Row],[Régimes récoltés]]&lt;60,0,1000))</f>
        <v/>
      </c>
      <c r="O591" s="15" t="str">
        <f>IF(ISBLANK(Tableau1[[#This Row],[Date]]),"",IF(Tableau1[[#This Row],[Régimes récoltés]]&gt;60,(Tableau1[[#This Row],[Régimes récoltés]]-60)*40,0))</f>
        <v/>
      </c>
      <c r="P591" s="15" t="str">
        <f t="shared" si="9"/>
        <v/>
      </c>
      <c r="Q591" s="51" t="str">
        <f>IF(Tableau1[[#This Row],[Matricule]]&gt;1,IF(COUNTIF(Tableau1[DateMatricule],Tableau1[[#This Row],[DateMatricule]])&gt;1,"Doublon",""),"")</f>
        <v/>
      </c>
    </row>
    <row r="592" spans="1:17" x14ac:dyDescent="0.25">
      <c r="A592" s="11" t="str">
        <f>IF(Tableau1[[#This Row],[Date]]="","",VLOOKUP(Tableau1[[#This Row],[Semaine]],Listes!$A:$B,2,FALSE))</f>
        <v/>
      </c>
      <c r="B592" s="11" t="str">
        <f>IF(ISBLANK(Tableau1[[#This Row],[Date]]),"",INT((Tableau1[[#This Row],[Date]]-SUM(MOD(DATE(YEAR(Tableau1[[#This Row],[Date]]-MOD(Tableau1[[#This Row],[Date]]-2,7)+3),1,2),{1E+99;7})*{1;-1})+5)/7))</f>
        <v/>
      </c>
      <c r="C592" s="11" t="str">
        <f>IF(ISBLANK(Tableau1[[#This Row],[Matricule]]),"",VLOOKUP(Tableau1[[#This Row],[Matricule]],#REF!,2,FALSE))</f>
        <v/>
      </c>
      <c r="D592" s="11" t="str">
        <f>IF(ISBLANK(Tableau1[[#This Row],[Matricule]]),"",VLOOKUP(Tableau1[[#This Row],[Matricule]],#REF!,3,FALSE))</f>
        <v/>
      </c>
      <c r="E592" s="11" t="str">
        <f>CONCATENATE(Tableau1[[#This Row],[Matricule]],Tableau1[[#This Row],[Date]])</f>
        <v/>
      </c>
      <c r="F592" s="3"/>
      <c r="J592" s="8"/>
      <c r="K592" s="35">
        <f>IF(Tableau1[[#This Row],[Régimes récoltés]]&gt;0,1,0)</f>
        <v>0</v>
      </c>
      <c r="L592" s="15">
        <f>IF(Tableau1[[#This Row],[Régimes récoltés]]&gt;=60,1,0)</f>
        <v>0</v>
      </c>
      <c r="M592" s="15">
        <f>IF(Tableau1[[#This Row],[Régimes récoltés]]&gt;60,Tableau1[[#This Row],[Régimes récoltés]]-60,0)</f>
        <v>0</v>
      </c>
      <c r="N592" s="15" t="str">
        <f>IF(ISBLANK(Tableau1[[#This Row],[Date]]),"",+IF(Tableau1[[#This Row],[Régimes récoltés]]&lt;60,0,1000))</f>
        <v/>
      </c>
      <c r="O592" s="15" t="str">
        <f>IF(ISBLANK(Tableau1[[#This Row],[Date]]),"",IF(Tableau1[[#This Row],[Régimes récoltés]]&gt;60,(Tableau1[[#This Row],[Régimes récoltés]]-60)*40,0))</f>
        <v/>
      </c>
      <c r="P592" s="15" t="str">
        <f t="shared" si="9"/>
        <v/>
      </c>
      <c r="Q592" s="51" t="str">
        <f>IF(Tableau1[[#This Row],[Matricule]]&gt;1,IF(COUNTIF(Tableau1[DateMatricule],Tableau1[[#This Row],[DateMatricule]])&gt;1,"Doublon",""),"")</f>
        <v/>
      </c>
    </row>
    <row r="593" spans="1:17" x14ac:dyDescent="0.25">
      <c r="A593" s="11" t="str">
        <f>IF(Tableau1[[#This Row],[Date]]="","",VLOOKUP(Tableau1[[#This Row],[Semaine]],Listes!$A:$B,2,FALSE))</f>
        <v/>
      </c>
      <c r="B593" s="11" t="str">
        <f>IF(ISBLANK(Tableau1[[#This Row],[Date]]),"",INT((Tableau1[[#This Row],[Date]]-SUM(MOD(DATE(YEAR(Tableau1[[#This Row],[Date]]-MOD(Tableau1[[#This Row],[Date]]-2,7)+3),1,2),{1E+99;7})*{1;-1})+5)/7))</f>
        <v/>
      </c>
      <c r="C593" s="11" t="str">
        <f>IF(ISBLANK(Tableau1[[#This Row],[Matricule]]),"",VLOOKUP(Tableau1[[#This Row],[Matricule]],#REF!,2,FALSE))</f>
        <v/>
      </c>
      <c r="D593" s="11" t="str">
        <f>IF(ISBLANK(Tableau1[[#This Row],[Matricule]]),"",VLOOKUP(Tableau1[[#This Row],[Matricule]],#REF!,3,FALSE))</f>
        <v/>
      </c>
      <c r="E593" s="11" t="str">
        <f>CONCATENATE(Tableau1[[#This Row],[Matricule]],Tableau1[[#This Row],[Date]])</f>
        <v/>
      </c>
      <c r="F593" s="3"/>
      <c r="J593" s="8"/>
      <c r="K593" s="35">
        <f>IF(Tableau1[[#This Row],[Régimes récoltés]]&gt;0,1,0)</f>
        <v>0</v>
      </c>
      <c r="L593" s="15">
        <f>IF(Tableau1[[#This Row],[Régimes récoltés]]&gt;=60,1,0)</f>
        <v>0</v>
      </c>
      <c r="M593" s="15">
        <f>IF(Tableau1[[#This Row],[Régimes récoltés]]&gt;60,Tableau1[[#This Row],[Régimes récoltés]]-60,0)</f>
        <v>0</v>
      </c>
      <c r="N593" s="15" t="str">
        <f>IF(ISBLANK(Tableau1[[#This Row],[Date]]),"",+IF(Tableau1[[#This Row],[Régimes récoltés]]&lt;60,0,1000))</f>
        <v/>
      </c>
      <c r="O593" s="15" t="str">
        <f>IF(ISBLANK(Tableau1[[#This Row],[Date]]),"",IF(Tableau1[[#This Row],[Régimes récoltés]]&gt;60,(Tableau1[[#This Row],[Régimes récoltés]]-60)*40,0))</f>
        <v/>
      </c>
      <c r="P593" s="15" t="str">
        <f t="shared" si="9"/>
        <v/>
      </c>
      <c r="Q593" s="51" t="str">
        <f>IF(Tableau1[[#This Row],[Matricule]]&gt;1,IF(COUNTIF(Tableau1[DateMatricule],Tableau1[[#This Row],[DateMatricule]])&gt;1,"Doublon",""),"")</f>
        <v/>
      </c>
    </row>
    <row r="594" spans="1:17" x14ac:dyDescent="0.25">
      <c r="A594" s="11" t="str">
        <f>IF(Tableau1[[#This Row],[Date]]="","",VLOOKUP(Tableau1[[#This Row],[Semaine]],Listes!$A:$B,2,FALSE))</f>
        <v/>
      </c>
      <c r="B594" s="11" t="str">
        <f>IF(ISBLANK(Tableau1[[#This Row],[Date]]),"",INT((Tableau1[[#This Row],[Date]]-SUM(MOD(DATE(YEAR(Tableau1[[#This Row],[Date]]-MOD(Tableau1[[#This Row],[Date]]-2,7)+3),1,2),{1E+99;7})*{1;-1})+5)/7))</f>
        <v/>
      </c>
      <c r="C594" s="11" t="str">
        <f>IF(ISBLANK(Tableau1[[#This Row],[Matricule]]),"",VLOOKUP(Tableau1[[#This Row],[Matricule]],#REF!,2,FALSE))</f>
        <v/>
      </c>
      <c r="D594" s="11" t="str">
        <f>IF(ISBLANK(Tableau1[[#This Row],[Matricule]]),"",VLOOKUP(Tableau1[[#This Row],[Matricule]],#REF!,3,FALSE))</f>
        <v/>
      </c>
      <c r="E594" s="11" t="str">
        <f>CONCATENATE(Tableau1[[#This Row],[Matricule]],Tableau1[[#This Row],[Date]])</f>
        <v/>
      </c>
      <c r="F594" s="3"/>
      <c r="J594" s="8"/>
      <c r="K594" s="35">
        <f>IF(Tableau1[[#This Row],[Régimes récoltés]]&gt;0,1,0)</f>
        <v>0</v>
      </c>
      <c r="L594" s="15">
        <f>IF(Tableau1[[#This Row],[Régimes récoltés]]&gt;=60,1,0)</f>
        <v>0</v>
      </c>
      <c r="M594" s="15">
        <f>IF(Tableau1[[#This Row],[Régimes récoltés]]&gt;60,Tableau1[[#This Row],[Régimes récoltés]]-60,0)</f>
        <v>0</v>
      </c>
      <c r="N594" s="15" t="str">
        <f>IF(ISBLANK(Tableau1[[#This Row],[Date]]),"",+IF(Tableau1[[#This Row],[Régimes récoltés]]&lt;60,0,1000))</f>
        <v/>
      </c>
      <c r="O594" s="15" t="str">
        <f>IF(ISBLANK(Tableau1[[#This Row],[Date]]),"",IF(Tableau1[[#This Row],[Régimes récoltés]]&gt;60,(Tableau1[[#This Row],[Régimes récoltés]]-60)*40,0))</f>
        <v/>
      </c>
      <c r="P594" s="15" t="str">
        <f t="shared" si="9"/>
        <v/>
      </c>
      <c r="Q594" s="51" t="str">
        <f>IF(Tableau1[[#This Row],[Matricule]]&gt;1,IF(COUNTIF(Tableau1[DateMatricule],Tableau1[[#This Row],[DateMatricule]])&gt;1,"Doublon",""),"")</f>
        <v/>
      </c>
    </row>
    <row r="595" spans="1:17" x14ac:dyDescent="0.25">
      <c r="A595" s="11" t="str">
        <f>IF(Tableau1[[#This Row],[Date]]="","",VLOOKUP(Tableau1[[#This Row],[Semaine]],Listes!$A:$B,2,FALSE))</f>
        <v/>
      </c>
      <c r="B595" s="11" t="str">
        <f>IF(ISBLANK(Tableau1[[#This Row],[Date]]),"",INT((Tableau1[[#This Row],[Date]]-SUM(MOD(DATE(YEAR(Tableau1[[#This Row],[Date]]-MOD(Tableau1[[#This Row],[Date]]-2,7)+3),1,2),{1E+99;7})*{1;-1})+5)/7))</f>
        <v/>
      </c>
      <c r="C595" s="11" t="str">
        <f>IF(ISBLANK(Tableau1[[#This Row],[Matricule]]),"",VLOOKUP(Tableau1[[#This Row],[Matricule]],#REF!,2,FALSE))</f>
        <v/>
      </c>
      <c r="D595" s="11" t="str">
        <f>IF(ISBLANK(Tableau1[[#This Row],[Matricule]]),"",VLOOKUP(Tableau1[[#This Row],[Matricule]],#REF!,3,FALSE))</f>
        <v/>
      </c>
      <c r="E595" s="11" t="str">
        <f>CONCATENATE(Tableau1[[#This Row],[Matricule]],Tableau1[[#This Row],[Date]])</f>
        <v/>
      </c>
      <c r="F595" s="3"/>
      <c r="J595" s="8"/>
      <c r="K595" s="35">
        <f>IF(Tableau1[[#This Row],[Régimes récoltés]]&gt;0,1,0)</f>
        <v>0</v>
      </c>
      <c r="L595" s="15">
        <f>IF(Tableau1[[#This Row],[Régimes récoltés]]&gt;=60,1,0)</f>
        <v>0</v>
      </c>
      <c r="M595" s="15">
        <f>IF(Tableau1[[#This Row],[Régimes récoltés]]&gt;60,Tableau1[[#This Row],[Régimes récoltés]]-60,0)</f>
        <v>0</v>
      </c>
      <c r="N595" s="15" t="str">
        <f>IF(ISBLANK(Tableau1[[#This Row],[Date]]),"",+IF(Tableau1[[#This Row],[Régimes récoltés]]&lt;60,0,1000))</f>
        <v/>
      </c>
      <c r="O595" s="15" t="str">
        <f>IF(ISBLANK(Tableau1[[#This Row],[Date]]),"",IF(Tableau1[[#This Row],[Régimes récoltés]]&gt;60,(Tableau1[[#This Row],[Régimes récoltés]]-60)*40,0))</f>
        <v/>
      </c>
      <c r="P595" s="15" t="str">
        <f t="shared" si="9"/>
        <v/>
      </c>
      <c r="Q595" s="51" t="str">
        <f>IF(Tableau1[[#This Row],[Matricule]]&gt;1,IF(COUNTIF(Tableau1[DateMatricule],Tableau1[[#This Row],[DateMatricule]])&gt;1,"Doublon",""),"")</f>
        <v/>
      </c>
    </row>
    <row r="596" spans="1:17" x14ac:dyDescent="0.25">
      <c r="A596" s="11" t="str">
        <f>IF(Tableau1[[#This Row],[Date]]="","",VLOOKUP(Tableau1[[#This Row],[Semaine]],Listes!$A:$B,2,FALSE))</f>
        <v/>
      </c>
      <c r="B596" s="11" t="str">
        <f>IF(ISBLANK(Tableau1[[#This Row],[Date]]),"",INT((Tableau1[[#This Row],[Date]]-SUM(MOD(DATE(YEAR(Tableau1[[#This Row],[Date]]-MOD(Tableau1[[#This Row],[Date]]-2,7)+3),1,2),{1E+99;7})*{1;-1})+5)/7))</f>
        <v/>
      </c>
      <c r="C596" s="11" t="str">
        <f>IF(ISBLANK(Tableau1[[#This Row],[Matricule]]),"",VLOOKUP(Tableau1[[#This Row],[Matricule]],#REF!,2,FALSE))</f>
        <v/>
      </c>
      <c r="D596" s="11" t="str">
        <f>IF(ISBLANK(Tableau1[[#This Row],[Matricule]]),"",VLOOKUP(Tableau1[[#This Row],[Matricule]],#REF!,3,FALSE))</f>
        <v/>
      </c>
      <c r="E596" s="11" t="str">
        <f>CONCATENATE(Tableau1[[#This Row],[Matricule]],Tableau1[[#This Row],[Date]])</f>
        <v/>
      </c>
      <c r="F596" s="3"/>
      <c r="J596" s="8"/>
      <c r="K596" s="35">
        <f>IF(Tableau1[[#This Row],[Régimes récoltés]]&gt;0,1,0)</f>
        <v>0</v>
      </c>
      <c r="L596" s="15">
        <f>IF(Tableau1[[#This Row],[Régimes récoltés]]&gt;=60,1,0)</f>
        <v>0</v>
      </c>
      <c r="M596" s="15">
        <f>IF(Tableau1[[#This Row],[Régimes récoltés]]&gt;60,Tableau1[[#This Row],[Régimes récoltés]]-60,0)</f>
        <v>0</v>
      </c>
      <c r="N596" s="15" t="str">
        <f>IF(ISBLANK(Tableau1[[#This Row],[Date]]),"",+IF(Tableau1[[#This Row],[Régimes récoltés]]&lt;60,0,1000))</f>
        <v/>
      </c>
      <c r="O596" s="15" t="str">
        <f>IF(ISBLANK(Tableau1[[#This Row],[Date]]),"",IF(Tableau1[[#This Row],[Régimes récoltés]]&gt;60,(Tableau1[[#This Row],[Régimes récoltés]]-60)*40,0))</f>
        <v/>
      </c>
      <c r="P596" s="15" t="str">
        <f t="shared" si="9"/>
        <v/>
      </c>
      <c r="Q596" s="51" t="str">
        <f>IF(Tableau1[[#This Row],[Matricule]]&gt;1,IF(COUNTIF(Tableau1[DateMatricule],Tableau1[[#This Row],[DateMatricule]])&gt;1,"Doublon",""),"")</f>
        <v/>
      </c>
    </row>
    <row r="597" spans="1:17" x14ac:dyDescent="0.25">
      <c r="A597" s="11" t="str">
        <f>IF(Tableau1[[#This Row],[Date]]="","",VLOOKUP(Tableau1[[#This Row],[Semaine]],Listes!$A:$B,2,FALSE))</f>
        <v/>
      </c>
      <c r="B597" s="11" t="str">
        <f>IF(ISBLANK(Tableau1[[#This Row],[Date]]),"",INT((Tableau1[[#This Row],[Date]]-SUM(MOD(DATE(YEAR(Tableau1[[#This Row],[Date]]-MOD(Tableau1[[#This Row],[Date]]-2,7)+3),1,2),{1E+99;7})*{1;-1})+5)/7))</f>
        <v/>
      </c>
      <c r="C597" s="11" t="str">
        <f>IF(ISBLANK(Tableau1[[#This Row],[Matricule]]),"",VLOOKUP(Tableau1[[#This Row],[Matricule]],#REF!,2,FALSE))</f>
        <v/>
      </c>
      <c r="D597" s="11" t="str">
        <f>IF(ISBLANK(Tableau1[[#This Row],[Matricule]]),"",VLOOKUP(Tableau1[[#This Row],[Matricule]],#REF!,3,FALSE))</f>
        <v/>
      </c>
      <c r="E597" s="11" t="str">
        <f>CONCATENATE(Tableau1[[#This Row],[Matricule]],Tableau1[[#This Row],[Date]])</f>
        <v/>
      </c>
      <c r="F597" s="3"/>
      <c r="J597" s="8"/>
      <c r="K597" s="35">
        <f>IF(Tableau1[[#This Row],[Régimes récoltés]]&gt;0,1,0)</f>
        <v>0</v>
      </c>
      <c r="L597" s="15">
        <f>IF(Tableau1[[#This Row],[Régimes récoltés]]&gt;=60,1,0)</f>
        <v>0</v>
      </c>
      <c r="M597" s="15">
        <f>IF(Tableau1[[#This Row],[Régimes récoltés]]&gt;60,Tableau1[[#This Row],[Régimes récoltés]]-60,0)</f>
        <v>0</v>
      </c>
      <c r="N597" s="15" t="str">
        <f>IF(ISBLANK(Tableau1[[#This Row],[Date]]),"",+IF(Tableau1[[#This Row],[Régimes récoltés]]&lt;60,0,1000))</f>
        <v/>
      </c>
      <c r="O597" s="15" t="str">
        <f>IF(ISBLANK(Tableau1[[#This Row],[Date]]),"",IF(Tableau1[[#This Row],[Régimes récoltés]]&gt;60,(Tableau1[[#This Row],[Régimes récoltés]]-60)*40,0))</f>
        <v/>
      </c>
      <c r="P597" s="15" t="str">
        <f t="shared" si="9"/>
        <v/>
      </c>
      <c r="Q597" s="51" t="str">
        <f>IF(Tableau1[[#This Row],[Matricule]]&gt;1,IF(COUNTIF(Tableau1[DateMatricule],Tableau1[[#This Row],[DateMatricule]])&gt;1,"Doublon",""),"")</f>
        <v/>
      </c>
    </row>
    <row r="598" spans="1:17" x14ac:dyDescent="0.25">
      <c r="A598" s="11" t="str">
        <f>IF(Tableau1[[#This Row],[Date]]="","",VLOOKUP(Tableau1[[#This Row],[Semaine]],Listes!$A:$B,2,FALSE))</f>
        <v/>
      </c>
      <c r="B598" s="11" t="str">
        <f>IF(ISBLANK(Tableau1[[#This Row],[Date]]),"",INT((Tableau1[[#This Row],[Date]]-SUM(MOD(DATE(YEAR(Tableau1[[#This Row],[Date]]-MOD(Tableau1[[#This Row],[Date]]-2,7)+3),1,2),{1E+99;7})*{1;-1})+5)/7))</f>
        <v/>
      </c>
      <c r="C598" s="11" t="str">
        <f>IF(ISBLANK(Tableau1[[#This Row],[Matricule]]),"",VLOOKUP(Tableau1[[#This Row],[Matricule]],#REF!,2,FALSE))</f>
        <v/>
      </c>
      <c r="D598" s="11" t="str">
        <f>IF(ISBLANK(Tableau1[[#This Row],[Matricule]]),"",VLOOKUP(Tableau1[[#This Row],[Matricule]],#REF!,3,FALSE))</f>
        <v/>
      </c>
      <c r="E598" s="11" t="str">
        <f>CONCATENATE(Tableau1[[#This Row],[Matricule]],Tableau1[[#This Row],[Date]])</f>
        <v/>
      </c>
      <c r="F598" s="3"/>
      <c r="J598" s="8"/>
      <c r="K598" s="35">
        <f>IF(Tableau1[[#This Row],[Régimes récoltés]]&gt;0,1,0)</f>
        <v>0</v>
      </c>
      <c r="L598" s="15">
        <f>IF(Tableau1[[#This Row],[Régimes récoltés]]&gt;=60,1,0)</f>
        <v>0</v>
      </c>
      <c r="M598" s="15">
        <f>IF(Tableau1[[#This Row],[Régimes récoltés]]&gt;60,Tableau1[[#This Row],[Régimes récoltés]]-60,0)</f>
        <v>0</v>
      </c>
      <c r="N598" s="15" t="str">
        <f>IF(ISBLANK(Tableau1[[#This Row],[Date]]),"",+IF(Tableau1[[#This Row],[Régimes récoltés]]&lt;60,0,1000))</f>
        <v/>
      </c>
      <c r="O598" s="15" t="str">
        <f>IF(ISBLANK(Tableau1[[#This Row],[Date]]),"",IF(Tableau1[[#This Row],[Régimes récoltés]]&gt;60,(Tableau1[[#This Row],[Régimes récoltés]]-60)*40,0))</f>
        <v/>
      </c>
      <c r="P598" s="15" t="str">
        <f t="shared" si="9"/>
        <v/>
      </c>
      <c r="Q598" s="51" t="str">
        <f>IF(Tableau1[[#This Row],[Matricule]]&gt;1,IF(COUNTIF(Tableau1[DateMatricule],Tableau1[[#This Row],[DateMatricule]])&gt;1,"Doublon",""),"")</f>
        <v/>
      </c>
    </row>
    <row r="599" spans="1:17" x14ac:dyDescent="0.25">
      <c r="A599" s="11" t="str">
        <f>IF(Tableau1[[#This Row],[Date]]="","",VLOOKUP(Tableau1[[#This Row],[Semaine]],Listes!$A:$B,2,FALSE))</f>
        <v/>
      </c>
      <c r="B599" s="11" t="str">
        <f>IF(ISBLANK(Tableau1[[#This Row],[Date]]),"",INT((Tableau1[[#This Row],[Date]]-SUM(MOD(DATE(YEAR(Tableau1[[#This Row],[Date]]-MOD(Tableau1[[#This Row],[Date]]-2,7)+3),1,2),{1E+99;7})*{1;-1})+5)/7))</f>
        <v/>
      </c>
      <c r="C599" s="11" t="str">
        <f>IF(ISBLANK(Tableau1[[#This Row],[Matricule]]),"",VLOOKUP(Tableau1[[#This Row],[Matricule]],#REF!,2,FALSE))</f>
        <v/>
      </c>
      <c r="D599" s="11" t="str">
        <f>IF(ISBLANK(Tableau1[[#This Row],[Matricule]]),"",VLOOKUP(Tableau1[[#This Row],[Matricule]],#REF!,3,FALSE))</f>
        <v/>
      </c>
      <c r="E599" s="11" t="str">
        <f>CONCATENATE(Tableau1[[#This Row],[Matricule]],Tableau1[[#This Row],[Date]])</f>
        <v/>
      </c>
      <c r="F599" s="3"/>
      <c r="J599" s="8"/>
      <c r="K599" s="35">
        <f>IF(Tableau1[[#This Row],[Régimes récoltés]]&gt;0,1,0)</f>
        <v>0</v>
      </c>
      <c r="L599" s="15">
        <f>IF(Tableau1[[#This Row],[Régimes récoltés]]&gt;=60,1,0)</f>
        <v>0</v>
      </c>
      <c r="M599" s="15">
        <f>IF(Tableau1[[#This Row],[Régimes récoltés]]&gt;60,Tableau1[[#This Row],[Régimes récoltés]]-60,0)</f>
        <v>0</v>
      </c>
      <c r="N599" s="15" t="str">
        <f>IF(ISBLANK(Tableau1[[#This Row],[Date]]),"",+IF(Tableau1[[#This Row],[Régimes récoltés]]&lt;60,0,1000))</f>
        <v/>
      </c>
      <c r="O599" s="15" t="str">
        <f>IF(ISBLANK(Tableau1[[#This Row],[Date]]),"",IF(Tableau1[[#This Row],[Régimes récoltés]]&gt;60,(Tableau1[[#This Row],[Régimes récoltés]]-60)*40,0))</f>
        <v/>
      </c>
      <c r="P599" s="15" t="str">
        <f t="shared" si="9"/>
        <v/>
      </c>
      <c r="Q599" s="51" t="str">
        <f>IF(Tableau1[[#This Row],[Matricule]]&gt;1,IF(COUNTIF(Tableau1[DateMatricule],Tableau1[[#This Row],[DateMatricule]])&gt;1,"Doublon",""),"")</f>
        <v/>
      </c>
    </row>
    <row r="600" spans="1:17" x14ac:dyDescent="0.25">
      <c r="A600" s="11" t="str">
        <f>IF(Tableau1[[#This Row],[Date]]="","",VLOOKUP(Tableau1[[#This Row],[Semaine]],Listes!$A:$B,2,FALSE))</f>
        <v/>
      </c>
      <c r="B600" s="11" t="str">
        <f>IF(ISBLANK(Tableau1[[#This Row],[Date]]),"",INT((Tableau1[[#This Row],[Date]]-SUM(MOD(DATE(YEAR(Tableau1[[#This Row],[Date]]-MOD(Tableau1[[#This Row],[Date]]-2,7)+3),1,2),{1E+99;7})*{1;-1})+5)/7))</f>
        <v/>
      </c>
      <c r="C600" s="11" t="str">
        <f>IF(ISBLANK(Tableau1[[#This Row],[Matricule]]),"",VLOOKUP(Tableau1[[#This Row],[Matricule]],#REF!,2,FALSE))</f>
        <v/>
      </c>
      <c r="D600" s="11" t="str">
        <f>IF(ISBLANK(Tableau1[[#This Row],[Matricule]]),"",VLOOKUP(Tableau1[[#This Row],[Matricule]],#REF!,3,FALSE))</f>
        <v/>
      </c>
      <c r="E600" s="11" t="str">
        <f>CONCATENATE(Tableau1[[#This Row],[Matricule]],Tableau1[[#This Row],[Date]])</f>
        <v/>
      </c>
      <c r="F600" s="3"/>
      <c r="J600" s="8"/>
      <c r="K600" s="35">
        <f>IF(Tableau1[[#This Row],[Régimes récoltés]]&gt;0,1,0)</f>
        <v>0</v>
      </c>
      <c r="L600" s="15">
        <f>IF(Tableau1[[#This Row],[Régimes récoltés]]&gt;=60,1,0)</f>
        <v>0</v>
      </c>
      <c r="M600" s="15">
        <f>IF(Tableau1[[#This Row],[Régimes récoltés]]&gt;60,Tableau1[[#This Row],[Régimes récoltés]]-60,0)</f>
        <v>0</v>
      </c>
      <c r="N600" s="15" t="str">
        <f>IF(ISBLANK(Tableau1[[#This Row],[Date]]),"",+IF(Tableau1[[#This Row],[Régimes récoltés]]&lt;60,0,1000))</f>
        <v/>
      </c>
      <c r="O600" s="15" t="str">
        <f>IF(ISBLANK(Tableau1[[#This Row],[Date]]),"",IF(Tableau1[[#This Row],[Régimes récoltés]]&gt;60,(Tableau1[[#This Row],[Régimes récoltés]]-60)*40,0))</f>
        <v/>
      </c>
      <c r="P600" s="15" t="str">
        <f t="shared" si="9"/>
        <v/>
      </c>
      <c r="Q600" s="51" t="str">
        <f>IF(Tableau1[[#This Row],[Matricule]]&gt;1,IF(COUNTIF(Tableau1[DateMatricule],Tableau1[[#This Row],[DateMatricule]])&gt;1,"Doublon",""),"")</f>
        <v/>
      </c>
    </row>
    <row r="601" spans="1:17" x14ac:dyDescent="0.25">
      <c r="A601" s="11" t="str">
        <f>IF(Tableau1[[#This Row],[Date]]="","",VLOOKUP(Tableau1[[#This Row],[Semaine]],Listes!$A:$B,2,FALSE))</f>
        <v/>
      </c>
      <c r="B601" s="11" t="str">
        <f>IF(ISBLANK(Tableau1[[#This Row],[Date]]),"",INT((Tableau1[[#This Row],[Date]]-SUM(MOD(DATE(YEAR(Tableau1[[#This Row],[Date]]-MOD(Tableau1[[#This Row],[Date]]-2,7)+3),1,2),{1E+99;7})*{1;-1})+5)/7))</f>
        <v/>
      </c>
      <c r="C601" s="11" t="str">
        <f>IF(ISBLANK(Tableau1[[#This Row],[Matricule]]),"",VLOOKUP(Tableau1[[#This Row],[Matricule]],#REF!,2,FALSE))</f>
        <v/>
      </c>
      <c r="D601" s="11" t="str">
        <f>IF(ISBLANK(Tableau1[[#This Row],[Matricule]]),"",VLOOKUP(Tableau1[[#This Row],[Matricule]],#REF!,3,FALSE))</f>
        <v/>
      </c>
      <c r="E601" s="11" t="str">
        <f>CONCATENATE(Tableau1[[#This Row],[Matricule]],Tableau1[[#This Row],[Date]])</f>
        <v/>
      </c>
      <c r="F601" s="3"/>
      <c r="J601" s="8"/>
      <c r="K601" s="35">
        <f>IF(Tableau1[[#This Row],[Régimes récoltés]]&gt;0,1,0)</f>
        <v>0</v>
      </c>
      <c r="L601" s="15">
        <f>IF(Tableau1[[#This Row],[Régimes récoltés]]&gt;=60,1,0)</f>
        <v>0</v>
      </c>
      <c r="M601" s="15">
        <f>IF(Tableau1[[#This Row],[Régimes récoltés]]&gt;60,Tableau1[[#This Row],[Régimes récoltés]]-60,0)</f>
        <v>0</v>
      </c>
      <c r="N601" s="15" t="str">
        <f>IF(ISBLANK(Tableau1[[#This Row],[Date]]),"",+IF(Tableau1[[#This Row],[Régimes récoltés]]&lt;60,0,1000))</f>
        <v/>
      </c>
      <c r="O601" s="15" t="str">
        <f>IF(ISBLANK(Tableau1[[#This Row],[Date]]),"",IF(Tableau1[[#This Row],[Régimes récoltés]]&gt;60,(Tableau1[[#This Row],[Régimes récoltés]]-60)*40,0))</f>
        <v/>
      </c>
      <c r="P601" s="15" t="str">
        <f t="shared" si="9"/>
        <v/>
      </c>
      <c r="Q601" s="51" t="str">
        <f>IF(Tableau1[[#This Row],[Matricule]]&gt;1,IF(COUNTIF(Tableau1[DateMatricule],Tableau1[[#This Row],[DateMatricule]])&gt;1,"Doublon",""),"")</f>
        <v/>
      </c>
    </row>
    <row r="602" spans="1:17" x14ac:dyDescent="0.25">
      <c r="A602" s="11" t="str">
        <f>IF(Tableau1[[#This Row],[Date]]="","",VLOOKUP(Tableau1[[#This Row],[Semaine]],Listes!$A:$B,2,FALSE))</f>
        <v/>
      </c>
      <c r="B602" s="11" t="str">
        <f>IF(ISBLANK(Tableau1[[#This Row],[Date]]),"",INT((Tableau1[[#This Row],[Date]]-SUM(MOD(DATE(YEAR(Tableau1[[#This Row],[Date]]-MOD(Tableau1[[#This Row],[Date]]-2,7)+3),1,2),{1E+99;7})*{1;-1})+5)/7))</f>
        <v/>
      </c>
      <c r="C602" s="11" t="str">
        <f>IF(ISBLANK(Tableau1[[#This Row],[Matricule]]),"",VLOOKUP(Tableau1[[#This Row],[Matricule]],#REF!,2,FALSE))</f>
        <v/>
      </c>
      <c r="D602" s="11" t="str">
        <f>IF(ISBLANK(Tableau1[[#This Row],[Matricule]]),"",VLOOKUP(Tableau1[[#This Row],[Matricule]],#REF!,3,FALSE))</f>
        <v/>
      </c>
      <c r="E602" s="11" t="str">
        <f>CONCATENATE(Tableau1[[#This Row],[Matricule]],Tableau1[[#This Row],[Date]])</f>
        <v/>
      </c>
      <c r="F602" s="3"/>
      <c r="J602" s="8"/>
      <c r="K602" s="35">
        <f>IF(Tableau1[[#This Row],[Régimes récoltés]]&gt;0,1,0)</f>
        <v>0</v>
      </c>
      <c r="L602" s="15">
        <f>IF(Tableau1[[#This Row],[Régimes récoltés]]&gt;=60,1,0)</f>
        <v>0</v>
      </c>
      <c r="M602" s="15">
        <f>IF(Tableau1[[#This Row],[Régimes récoltés]]&gt;60,Tableau1[[#This Row],[Régimes récoltés]]-60,0)</f>
        <v>0</v>
      </c>
      <c r="N602" s="15" t="str">
        <f>IF(ISBLANK(Tableau1[[#This Row],[Date]]),"",+IF(Tableau1[[#This Row],[Régimes récoltés]]&lt;60,0,1000))</f>
        <v/>
      </c>
      <c r="O602" s="15" t="str">
        <f>IF(ISBLANK(Tableau1[[#This Row],[Date]]),"",IF(Tableau1[[#This Row],[Régimes récoltés]]&gt;60,(Tableau1[[#This Row],[Régimes récoltés]]-60)*40,0))</f>
        <v/>
      </c>
      <c r="P602" s="15" t="str">
        <f t="shared" si="9"/>
        <v/>
      </c>
      <c r="Q602" s="51" t="str">
        <f>IF(Tableau1[[#This Row],[Matricule]]&gt;1,IF(COUNTIF(Tableau1[DateMatricule],Tableau1[[#This Row],[DateMatricule]])&gt;1,"Doublon",""),"")</f>
        <v/>
      </c>
    </row>
    <row r="603" spans="1:17" x14ac:dyDescent="0.25">
      <c r="A603" s="11" t="str">
        <f>IF(Tableau1[[#This Row],[Date]]="","",VLOOKUP(Tableau1[[#This Row],[Semaine]],Listes!$A:$B,2,FALSE))</f>
        <v/>
      </c>
      <c r="B603" s="11" t="str">
        <f>IF(ISBLANK(Tableau1[[#This Row],[Date]]),"",INT((Tableau1[[#This Row],[Date]]-SUM(MOD(DATE(YEAR(Tableau1[[#This Row],[Date]]-MOD(Tableau1[[#This Row],[Date]]-2,7)+3),1,2),{1E+99;7})*{1;-1})+5)/7))</f>
        <v/>
      </c>
      <c r="C603" s="11" t="str">
        <f>IF(ISBLANK(Tableau1[[#This Row],[Matricule]]),"",VLOOKUP(Tableau1[[#This Row],[Matricule]],#REF!,2,FALSE))</f>
        <v/>
      </c>
      <c r="D603" s="11" t="str">
        <f>IF(ISBLANK(Tableau1[[#This Row],[Matricule]]),"",VLOOKUP(Tableau1[[#This Row],[Matricule]],#REF!,3,FALSE))</f>
        <v/>
      </c>
      <c r="E603" s="11" t="str">
        <f>CONCATENATE(Tableau1[[#This Row],[Matricule]],Tableau1[[#This Row],[Date]])</f>
        <v/>
      </c>
      <c r="F603" s="3"/>
      <c r="J603" s="8"/>
      <c r="K603" s="35">
        <f>IF(Tableau1[[#This Row],[Régimes récoltés]]&gt;0,1,0)</f>
        <v>0</v>
      </c>
      <c r="L603" s="15">
        <f>IF(Tableau1[[#This Row],[Régimes récoltés]]&gt;=60,1,0)</f>
        <v>0</v>
      </c>
      <c r="M603" s="15">
        <f>IF(Tableau1[[#This Row],[Régimes récoltés]]&gt;60,Tableau1[[#This Row],[Régimes récoltés]]-60,0)</f>
        <v>0</v>
      </c>
      <c r="N603" s="15" t="str">
        <f>IF(ISBLANK(Tableau1[[#This Row],[Date]]),"",+IF(Tableau1[[#This Row],[Régimes récoltés]]&lt;60,0,1000))</f>
        <v/>
      </c>
      <c r="O603" s="15" t="str">
        <f>IF(ISBLANK(Tableau1[[#This Row],[Date]]),"",IF(Tableau1[[#This Row],[Régimes récoltés]]&gt;60,(Tableau1[[#This Row],[Régimes récoltés]]-60)*40,0))</f>
        <v/>
      </c>
      <c r="P603" s="15" t="str">
        <f t="shared" si="9"/>
        <v/>
      </c>
      <c r="Q603" s="51" t="str">
        <f>IF(Tableau1[[#This Row],[Matricule]]&gt;1,IF(COUNTIF(Tableau1[DateMatricule],Tableau1[[#This Row],[DateMatricule]])&gt;1,"Doublon",""),"")</f>
        <v/>
      </c>
    </row>
    <row r="604" spans="1:17" x14ac:dyDescent="0.25">
      <c r="A604" s="11" t="str">
        <f>IF(Tableau1[[#This Row],[Date]]="","",VLOOKUP(Tableau1[[#This Row],[Semaine]],Listes!$A:$B,2,FALSE))</f>
        <v/>
      </c>
      <c r="B604" s="11" t="str">
        <f>IF(ISBLANK(Tableau1[[#This Row],[Date]]),"",INT((Tableau1[[#This Row],[Date]]-SUM(MOD(DATE(YEAR(Tableau1[[#This Row],[Date]]-MOD(Tableau1[[#This Row],[Date]]-2,7)+3),1,2),{1E+99;7})*{1;-1})+5)/7))</f>
        <v/>
      </c>
      <c r="C604" s="11" t="str">
        <f>IF(ISBLANK(Tableau1[[#This Row],[Matricule]]),"",VLOOKUP(Tableau1[[#This Row],[Matricule]],#REF!,2,FALSE))</f>
        <v/>
      </c>
      <c r="D604" s="11" t="str">
        <f>IF(ISBLANK(Tableau1[[#This Row],[Matricule]]),"",VLOOKUP(Tableau1[[#This Row],[Matricule]],#REF!,3,FALSE))</f>
        <v/>
      </c>
      <c r="E604" s="11" t="str">
        <f>CONCATENATE(Tableau1[[#This Row],[Matricule]],Tableau1[[#This Row],[Date]])</f>
        <v/>
      </c>
      <c r="F604" s="3"/>
      <c r="J604" s="8"/>
      <c r="K604" s="35">
        <f>IF(Tableau1[[#This Row],[Régimes récoltés]]&gt;0,1,0)</f>
        <v>0</v>
      </c>
      <c r="L604" s="15">
        <f>IF(Tableau1[[#This Row],[Régimes récoltés]]&gt;=60,1,0)</f>
        <v>0</v>
      </c>
      <c r="M604" s="15">
        <f>IF(Tableau1[[#This Row],[Régimes récoltés]]&gt;60,Tableau1[[#This Row],[Régimes récoltés]]-60,0)</f>
        <v>0</v>
      </c>
      <c r="N604" s="15" t="str">
        <f>IF(ISBLANK(Tableau1[[#This Row],[Date]]),"",+IF(Tableau1[[#This Row],[Régimes récoltés]]&lt;60,0,1000))</f>
        <v/>
      </c>
      <c r="O604" s="15" t="str">
        <f>IF(ISBLANK(Tableau1[[#This Row],[Date]]),"",IF(Tableau1[[#This Row],[Régimes récoltés]]&gt;60,(Tableau1[[#This Row],[Régimes récoltés]]-60)*40,0))</f>
        <v/>
      </c>
      <c r="P604" s="15" t="str">
        <f t="shared" si="9"/>
        <v/>
      </c>
      <c r="Q604" s="51" t="str">
        <f>IF(Tableau1[[#This Row],[Matricule]]&gt;1,IF(COUNTIF(Tableau1[DateMatricule],Tableau1[[#This Row],[DateMatricule]])&gt;1,"Doublon",""),"")</f>
        <v/>
      </c>
    </row>
    <row r="605" spans="1:17" x14ac:dyDescent="0.25">
      <c r="A605" s="11" t="str">
        <f>IF(Tableau1[[#This Row],[Date]]="","",VLOOKUP(Tableau1[[#This Row],[Semaine]],Listes!$A:$B,2,FALSE))</f>
        <v/>
      </c>
      <c r="B605" s="11" t="str">
        <f>IF(ISBLANK(Tableau1[[#This Row],[Date]]),"",INT((Tableau1[[#This Row],[Date]]-SUM(MOD(DATE(YEAR(Tableau1[[#This Row],[Date]]-MOD(Tableau1[[#This Row],[Date]]-2,7)+3),1,2),{1E+99;7})*{1;-1})+5)/7))</f>
        <v/>
      </c>
      <c r="C605" s="11" t="str">
        <f>IF(ISBLANK(Tableau1[[#This Row],[Matricule]]),"",VLOOKUP(Tableau1[[#This Row],[Matricule]],#REF!,2,FALSE))</f>
        <v/>
      </c>
      <c r="D605" s="11" t="str">
        <f>IF(ISBLANK(Tableau1[[#This Row],[Matricule]]),"",VLOOKUP(Tableau1[[#This Row],[Matricule]],#REF!,3,FALSE))</f>
        <v/>
      </c>
      <c r="E605" s="11" t="str">
        <f>CONCATENATE(Tableau1[[#This Row],[Matricule]],Tableau1[[#This Row],[Date]])</f>
        <v/>
      </c>
      <c r="F605" s="3"/>
      <c r="J605" s="8"/>
      <c r="K605" s="35">
        <f>IF(Tableau1[[#This Row],[Régimes récoltés]]&gt;0,1,0)</f>
        <v>0</v>
      </c>
      <c r="L605" s="15">
        <f>IF(Tableau1[[#This Row],[Régimes récoltés]]&gt;=60,1,0)</f>
        <v>0</v>
      </c>
      <c r="M605" s="15">
        <f>IF(Tableau1[[#This Row],[Régimes récoltés]]&gt;60,Tableau1[[#This Row],[Régimes récoltés]]-60,0)</f>
        <v>0</v>
      </c>
      <c r="N605" s="15" t="str">
        <f>IF(ISBLANK(Tableau1[[#This Row],[Date]]),"",+IF(Tableau1[[#This Row],[Régimes récoltés]]&lt;60,0,1000))</f>
        <v/>
      </c>
      <c r="O605" s="15" t="str">
        <f>IF(ISBLANK(Tableau1[[#This Row],[Date]]),"",IF(Tableau1[[#This Row],[Régimes récoltés]]&gt;60,(Tableau1[[#This Row],[Régimes récoltés]]-60)*40,0))</f>
        <v/>
      </c>
      <c r="P605" s="15" t="str">
        <f t="shared" si="9"/>
        <v/>
      </c>
      <c r="Q605" s="51" t="str">
        <f>IF(Tableau1[[#This Row],[Matricule]]&gt;1,IF(COUNTIF(Tableau1[DateMatricule],Tableau1[[#This Row],[DateMatricule]])&gt;1,"Doublon",""),"")</f>
        <v/>
      </c>
    </row>
    <row r="606" spans="1:17" x14ac:dyDescent="0.25">
      <c r="A606" s="11" t="str">
        <f>IF(Tableau1[[#This Row],[Date]]="","",VLOOKUP(Tableau1[[#This Row],[Semaine]],Listes!$A:$B,2,FALSE))</f>
        <v/>
      </c>
      <c r="B606" s="11" t="str">
        <f>IF(ISBLANK(Tableau1[[#This Row],[Date]]),"",INT((Tableau1[[#This Row],[Date]]-SUM(MOD(DATE(YEAR(Tableau1[[#This Row],[Date]]-MOD(Tableau1[[#This Row],[Date]]-2,7)+3),1,2),{1E+99;7})*{1;-1})+5)/7))</f>
        <v/>
      </c>
      <c r="C606" s="11" t="str">
        <f>IF(ISBLANK(Tableau1[[#This Row],[Matricule]]),"",VLOOKUP(Tableau1[[#This Row],[Matricule]],#REF!,2,FALSE))</f>
        <v/>
      </c>
      <c r="D606" s="11" t="str">
        <f>IF(ISBLANK(Tableau1[[#This Row],[Matricule]]),"",VLOOKUP(Tableau1[[#This Row],[Matricule]],#REF!,3,FALSE))</f>
        <v/>
      </c>
      <c r="E606" s="11" t="str">
        <f>CONCATENATE(Tableau1[[#This Row],[Matricule]],Tableau1[[#This Row],[Date]])</f>
        <v/>
      </c>
      <c r="F606" s="3"/>
      <c r="J606" s="8"/>
      <c r="K606" s="35">
        <f>IF(Tableau1[[#This Row],[Régimes récoltés]]&gt;0,1,0)</f>
        <v>0</v>
      </c>
      <c r="L606" s="15">
        <f>IF(Tableau1[[#This Row],[Régimes récoltés]]&gt;=60,1,0)</f>
        <v>0</v>
      </c>
      <c r="M606" s="15">
        <f>IF(Tableau1[[#This Row],[Régimes récoltés]]&gt;60,Tableau1[[#This Row],[Régimes récoltés]]-60,0)</f>
        <v>0</v>
      </c>
      <c r="N606" s="15" t="str">
        <f>IF(ISBLANK(Tableau1[[#This Row],[Date]]),"",+IF(Tableau1[[#This Row],[Régimes récoltés]]&lt;60,0,1000))</f>
        <v/>
      </c>
      <c r="O606" s="15" t="str">
        <f>IF(ISBLANK(Tableau1[[#This Row],[Date]]),"",IF(Tableau1[[#This Row],[Régimes récoltés]]&gt;60,(Tableau1[[#This Row],[Régimes récoltés]]-60)*40,0))</f>
        <v/>
      </c>
      <c r="P606" s="15" t="str">
        <f t="shared" si="9"/>
        <v/>
      </c>
      <c r="Q606" s="51" t="str">
        <f>IF(Tableau1[[#This Row],[Matricule]]&gt;1,IF(COUNTIF(Tableau1[DateMatricule],Tableau1[[#This Row],[DateMatricule]])&gt;1,"Doublon",""),"")</f>
        <v/>
      </c>
    </row>
    <row r="607" spans="1:17" x14ac:dyDescent="0.25">
      <c r="A607" s="11" t="str">
        <f>IF(Tableau1[[#This Row],[Date]]="","",VLOOKUP(Tableau1[[#This Row],[Semaine]],Listes!$A:$B,2,FALSE))</f>
        <v/>
      </c>
      <c r="B607" s="11" t="str">
        <f>IF(ISBLANK(Tableau1[[#This Row],[Date]]),"",INT((Tableau1[[#This Row],[Date]]-SUM(MOD(DATE(YEAR(Tableau1[[#This Row],[Date]]-MOD(Tableau1[[#This Row],[Date]]-2,7)+3),1,2),{1E+99;7})*{1;-1})+5)/7))</f>
        <v/>
      </c>
      <c r="C607" s="11" t="str">
        <f>IF(ISBLANK(Tableau1[[#This Row],[Matricule]]),"",VLOOKUP(Tableau1[[#This Row],[Matricule]],#REF!,2,FALSE))</f>
        <v/>
      </c>
      <c r="D607" s="11" t="str">
        <f>IF(ISBLANK(Tableau1[[#This Row],[Matricule]]),"",VLOOKUP(Tableau1[[#This Row],[Matricule]],#REF!,3,FALSE))</f>
        <v/>
      </c>
      <c r="E607" s="11" t="str">
        <f>CONCATENATE(Tableau1[[#This Row],[Matricule]],Tableau1[[#This Row],[Date]])</f>
        <v/>
      </c>
      <c r="F607" s="3"/>
      <c r="J607" s="8"/>
      <c r="K607" s="35">
        <f>IF(Tableau1[[#This Row],[Régimes récoltés]]&gt;0,1,0)</f>
        <v>0</v>
      </c>
      <c r="L607" s="15">
        <f>IF(Tableau1[[#This Row],[Régimes récoltés]]&gt;=60,1,0)</f>
        <v>0</v>
      </c>
      <c r="M607" s="15">
        <f>IF(Tableau1[[#This Row],[Régimes récoltés]]&gt;60,Tableau1[[#This Row],[Régimes récoltés]]-60,0)</f>
        <v>0</v>
      </c>
      <c r="N607" s="15" t="str">
        <f>IF(ISBLANK(Tableau1[[#This Row],[Date]]),"",+IF(Tableau1[[#This Row],[Régimes récoltés]]&lt;60,0,1000))</f>
        <v/>
      </c>
      <c r="O607" s="15" t="str">
        <f>IF(ISBLANK(Tableau1[[#This Row],[Date]]),"",IF(Tableau1[[#This Row],[Régimes récoltés]]&gt;60,(Tableau1[[#This Row],[Régimes récoltés]]-60)*40,0))</f>
        <v/>
      </c>
      <c r="P607" s="15" t="str">
        <f t="shared" si="9"/>
        <v/>
      </c>
      <c r="Q607" s="51" t="str">
        <f>IF(Tableau1[[#This Row],[Matricule]]&gt;1,IF(COUNTIF(Tableau1[DateMatricule],Tableau1[[#This Row],[DateMatricule]])&gt;1,"Doublon",""),"")</f>
        <v/>
      </c>
    </row>
    <row r="608" spans="1:17" x14ac:dyDescent="0.25">
      <c r="A608" s="11" t="str">
        <f>IF(Tableau1[[#This Row],[Date]]="","",VLOOKUP(Tableau1[[#This Row],[Semaine]],Listes!$A:$B,2,FALSE))</f>
        <v/>
      </c>
      <c r="B608" s="11" t="str">
        <f>IF(ISBLANK(Tableau1[[#This Row],[Date]]),"",INT((Tableau1[[#This Row],[Date]]-SUM(MOD(DATE(YEAR(Tableau1[[#This Row],[Date]]-MOD(Tableau1[[#This Row],[Date]]-2,7)+3),1,2),{1E+99;7})*{1;-1})+5)/7))</f>
        <v/>
      </c>
      <c r="C608" s="11" t="str">
        <f>IF(ISBLANK(Tableau1[[#This Row],[Matricule]]),"",VLOOKUP(Tableau1[[#This Row],[Matricule]],#REF!,2,FALSE))</f>
        <v/>
      </c>
      <c r="D608" s="11" t="str">
        <f>IF(ISBLANK(Tableau1[[#This Row],[Matricule]]),"",VLOOKUP(Tableau1[[#This Row],[Matricule]],#REF!,3,FALSE))</f>
        <v/>
      </c>
      <c r="E608" s="11" t="str">
        <f>CONCATENATE(Tableau1[[#This Row],[Matricule]],Tableau1[[#This Row],[Date]])</f>
        <v/>
      </c>
      <c r="F608" s="3"/>
      <c r="J608" s="8"/>
      <c r="K608" s="35">
        <f>IF(Tableau1[[#This Row],[Régimes récoltés]]&gt;0,1,0)</f>
        <v>0</v>
      </c>
      <c r="L608" s="15">
        <f>IF(Tableau1[[#This Row],[Régimes récoltés]]&gt;=60,1,0)</f>
        <v>0</v>
      </c>
      <c r="M608" s="15">
        <f>IF(Tableau1[[#This Row],[Régimes récoltés]]&gt;60,Tableau1[[#This Row],[Régimes récoltés]]-60,0)</f>
        <v>0</v>
      </c>
      <c r="N608" s="15" t="str">
        <f>IF(ISBLANK(Tableau1[[#This Row],[Date]]),"",+IF(Tableau1[[#This Row],[Régimes récoltés]]&lt;60,0,1000))</f>
        <v/>
      </c>
      <c r="O608" s="15" t="str">
        <f>IF(ISBLANK(Tableau1[[#This Row],[Date]]),"",IF(Tableau1[[#This Row],[Régimes récoltés]]&gt;60,(Tableau1[[#This Row],[Régimes récoltés]]-60)*40,0))</f>
        <v/>
      </c>
      <c r="P608" s="15" t="str">
        <f t="shared" si="9"/>
        <v/>
      </c>
      <c r="Q608" s="51" t="str">
        <f>IF(Tableau1[[#This Row],[Matricule]]&gt;1,IF(COUNTIF(Tableau1[DateMatricule],Tableau1[[#This Row],[DateMatricule]])&gt;1,"Doublon",""),"")</f>
        <v/>
      </c>
    </row>
    <row r="609" spans="1:17" x14ac:dyDescent="0.25">
      <c r="A609" s="11" t="str">
        <f>IF(Tableau1[[#This Row],[Date]]="","",VLOOKUP(Tableau1[[#This Row],[Semaine]],Listes!$A:$B,2,FALSE))</f>
        <v/>
      </c>
      <c r="B609" s="11" t="str">
        <f>IF(ISBLANK(Tableau1[[#This Row],[Date]]),"",INT((Tableau1[[#This Row],[Date]]-SUM(MOD(DATE(YEAR(Tableau1[[#This Row],[Date]]-MOD(Tableau1[[#This Row],[Date]]-2,7)+3),1,2),{1E+99;7})*{1;-1})+5)/7))</f>
        <v/>
      </c>
      <c r="C609" s="11" t="str">
        <f>IF(ISBLANK(Tableau1[[#This Row],[Matricule]]),"",VLOOKUP(Tableau1[[#This Row],[Matricule]],#REF!,2,FALSE))</f>
        <v/>
      </c>
      <c r="D609" s="11" t="str">
        <f>IF(ISBLANK(Tableau1[[#This Row],[Matricule]]),"",VLOOKUP(Tableau1[[#This Row],[Matricule]],#REF!,3,FALSE))</f>
        <v/>
      </c>
      <c r="E609" s="11" t="str">
        <f>CONCATENATE(Tableau1[[#This Row],[Matricule]],Tableau1[[#This Row],[Date]])</f>
        <v/>
      </c>
      <c r="F609" s="3"/>
      <c r="J609" s="8"/>
      <c r="K609" s="35">
        <f>IF(Tableau1[[#This Row],[Régimes récoltés]]&gt;0,1,0)</f>
        <v>0</v>
      </c>
      <c r="L609" s="15">
        <f>IF(Tableau1[[#This Row],[Régimes récoltés]]&gt;=60,1,0)</f>
        <v>0</v>
      </c>
      <c r="M609" s="15">
        <f>IF(Tableau1[[#This Row],[Régimes récoltés]]&gt;60,Tableau1[[#This Row],[Régimes récoltés]]-60,0)</f>
        <v>0</v>
      </c>
      <c r="N609" s="15" t="str">
        <f>IF(ISBLANK(Tableau1[[#This Row],[Date]]),"",+IF(Tableau1[[#This Row],[Régimes récoltés]]&lt;60,0,1000))</f>
        <v/>
      </c>
      <c r="O609" s="15" t="str">
        <f>IF(ISBLANK(Tableau1[[#This Row],[Date]]),"",IF(Tableau1[[#This Row],[Régimes récoltés]]&gt;60,(Tableau1[[#This Row],[Régimes récoltés]]-60)*40,0))</f>
        <v/>
      </c>
      <c r="P609" s="15" t="str">
        <f t="shared" si="9"/>
        <v/>
      </c>
      <c r="Q609" s="51" t="str">
        <f>IF(Tableau1[[#This Row],[Matricule]]&gt;1,IF(COUNTIF(Tableau1[DateMatricule],Tableau1[[#This Row],[DateMatricule]])&gt;1,"Doublon",""),"")</f>
        <v/>
      </c>
    </row>
    <row r="610" spans="1:17" x14ac:dyDescent="0.25">
      <c r="A610" s="11" t="str">
        <f>IF(Tableau1[[#This Row],[Date]]="","",VLOOKUP(Tableau1[[#This Row],[Semaine]],Listes!$A:$B,2,FALSE))</f>
        <v/>
      </c>
      <c r="B610" s="11" t="str">
        <f>IF(ISBLANK(Tableau1[[#This Row],[Date]]),"",INT((Tableau1[[#This Row],[Date]]-SUM(MOD(DATE(YEAR(Tableau1[[#This Row],[Date]]-MOD(Tableau1[[#This Row],[Date]]-2,7)+3),1,2),{1E+99;7})*{1;-1})+5)/7))</f>
        <v/>
      </c>
      <c r="C610" s="11" t="str">
        <f>IF(ISBLANK(Tableau1[[#This Row],[Matricule]]),"",VLOOKUP(Tableau1[[#This Row],[Matricule]],#REF!,2,FALSE))</f>
        <v/>
      </c>
      <c r="D610" s="11" t="str">
        <f>IF(ISBLANK(Tableau1[[#This Row],[Matricule]]),"",VLOOKUP(Tableau1[[#This Row],[Matricule]],#REF!,3,FALSE))</f>
        <v/>
      </c>
      <c r="E610" s="11" t="str">
        <f>CONCATENATE(Tableau1[[#This Row],[Matricule]],Tableau1[[#This Row],[Date]])</f>
        <v/>
      </c>
      <c r="F610" s="3"/>
      <c r="J610" s="8"/>
      <c r="K610" s="35">
        <f>IF(Tableau1[[#This Row],[Régimes récoltés]]&gt;0,1,0)</f>
        <v>0</v>
      </c>
      <c r="L610" s="15">
        <f>IF(Tableau1[[#This Row],[Régimes récoltés]]&gt;=60,1,0)</f>
        <v>0</v>
      </c>
      <c r="M610" s="15">
        <f>IF(Tableau1[[#This Row],[Régimes récoltés]]&gt;60,Tableau1[[#This Row],[Régimes récoltés]]-60,0)</f>
        <v>0</v>
      </c>
      <c r="N610" s="15" t="str">
        <f>IF(ISBLANK(Tableau1[[#This Row],[Date]]),"",+IF(Tableau1[[#This Row],[Régimes récoltés]]&lt;60,0,1000))</f>
        <v/>
      </c>
      <c r="O610" s="15" t="str">
        <f>IF(ISBLANK(Tableau1[[#This Row],[Date]]),"",IF(Tableau1[[#This Row],[Régimes récoltés]]&gt;60,(Tableau1[[#This Row],[Régimes récoltés]]-60)*40,0))</f>
        <v/>
      </c>
      <c r="P610" s="15" t="str">
        <f t="shared" si="9"/>
        <v/>
      </c>
      <c r="Q610" s="51" t="str">
        <f>IF(Tableau1[[#This Row],[Matricule]]&gt;1,IF(COUNTIF(Tableau1[DateMatricule],Tableau1[[#This Row],[DateMatricule]])&gt;1,"Doublon",""),"")</f>
        <v/>
      </c>
    </row>
    <row r="611" spans="1:17" x14ac:dyDescent="0.25">
      <c r="A611" s="11" t="str">
        <f>IF(Tableau1[[#This Row],[Date]]="","",VLOOKUP(Tableau1[[#This Row],[Semaine]],Listes!$A:$B,2,FALSE))</f>
        <v/>
      </c>
      <c r="B611" s="11" t="str">
        <f>IF(ISBLANK(Tableau1[[#This Row],[Date]]),"",INT((Tableau1[[#This Row],[Date]]-SUM(MOD(DATE(YEAR(Tableau1[[#This Row],[Date]]-MOD(Tableau1[[#This Row],[Date]]-2,7)+3),1,2),{1E+99;7})*{1;-1})+5)/7))</f>
        <v/>
      </c>
      <c r="C611" s="11" t="str">
        <f>IF(ISBLANK(Tableau1[[#This Row],[Matricule]]),"",VLOOKUP(Tableau1[[#This Row],[Matricule]],#REF!,2,FALSE))</f>
        <v/>
      </c>
      <c r="D611" s="11" t="str">
        <f>IF(ISBLANK(Tableau1[[#This Row],[Matricule]]),"",VLOOKUP(Tableau1[[#This Row],[Matricule]],#REF!,3,FALSE))</f>
        <v/>
      </c>
      <c r="E611" s="11" t="str">
        <f>CONCATENATE(Tableau1[[#This Row],[Matricule]],Tableau1[[#This Row],[Date]])</f>
        <v/>
      </c>
      <c r="F611" s="3"/>
      <c r="J611" s="8"/>
      <c r="K611" s="35">
        <f>IF(Tableau1[[#This Row],[Régimes récoltés]]&gt;0,1,0)</f>
        <v>0</v>
      </c>
      <c r="L611" s="15">
        <f>IF(Tableau1[[#This Row],[Régimes récoltés]]&gt;=60,1,0)</f>
        <v>0</v>
      </c>
      <c r="M611" s="15">
        <f>IF(Tableau1[[#This Row],[Régimes récoltés]]&gt;60,Tableau1[[#This Row],[Régimes récoltés]]-60,0)</f>
        <v>0</v>
      </c>
      <c r="N611" s="15" t="str">
        <f>IF(ISBLANK(Tableau1[[#This Row],[Date]]),"",+IF(Tableau1[[#This Row],[Régimes récoltés]]&lt;60,0,1000))</f>
        <v/>
      </c>
      <c r="O611" s="15" t="str">
        <f>IF(ISBLANK(Tableau1[[#This Row],[Date]]),"",IF(Tableau1[[#This Row],[Régimes récoltés]]&gt;60,(Tableau1[[#This Row],[Régimes récoltés]]-60)*40,0))</f>
        <v/>
      </c>
      <c r="P611" s="15" t="str">
        <f t="shared" si="9"/>
        <v/>
      </c>
      <c r="Q611" s="51" t="str">
        <f>IF(Tableau1[[#This Row],[Matricule]]&gt;1,IF(COUNTIF(Tableau1[DateMatricule],Tableau1[[#This Row],[DateMatricule]])&gt;1,"Doublon",""),"")</f>
        <v/>
      </c>
    </row>
    <row r="612" spans="1:17" x14ac:dyDescent="0.25">
      <c r="A612" s="11" t="str">
        <f>IF(Tableau1[[#This Row],[Date]]="","",VLOOKUP(Tableau1[[#This Row],[Semaine]],Listes!$A:$B,2,FALSE))</f>
        <v/>
      </c>
      <c r="B612" s="11" t="str">
        <f>IF(ISBLANK(Tableau1[[#This Row],[Date]]),"",INT((Tableau1[[#This Row],[Date]]-SUM(MOD(DATE(YEAR(Tableau1[[#This Row],[Date]]-MOD(Tableau1[[#This Row],[Date]]-2,7)+3),1,2),{1E+99;7})*{1;-1})+5)/7))</f>
        <v/>
      </c>
      <c r="C612" s="11" t="str">
        <f>IF(ISBLANK(Tableau1[[#This Row],[Matricule]]),"",VLOOKUP(Tableau1[[#This Row],[Matricule]],#REF!,2,FALSE))</f>
        <v/>
      </c>
      <c r="D612" s="11" t="str">
        <f>IF(ISBLANK(Tableau1[[#This Row],[Matricule]]),"",VLOOKUP(Tableau1[[#This Row],[Matricule]],#REF!,3,FALSE))</f>
        <v/>
      </c>
      <c r="E612" s="11" t="str">
        <f>CONCATENATE(Tableau1[[#This Row],[Matricule]],Tableau1[[#This Row],[Date]])</f>
        <v/>
      </c>
      <c r="F612" s="3"/>
      <c r="J612" s="8"/>
      <c r="K612" s="35">
        <f>IF(Tableau1[[#This Row],[Régimes récoltés]]&gt;0,1,0)</f>
        <v>0</v>
      </c>
      <c r="L612" s="15">
        <f>IF(Tableau1[[#This Row],[Régimes récoltés]]&gt;=60,1,0)</f>
        <v>0</v>
      </c>
      <c r="M612" s="15">
        <f>IF(Tableau1[[#This Row],[Régimes récoltés]]&gt;60,Tableau1[[#This Row],[Régimes récoltés]]-60,0)</f>
        <v>0</v>
      </c>
      <c r="N612" s="15" t="str">
        <f>IF(ISBLANK(Tableau1[[#This Row],[Date]]),"",+IF(Tableau1[[#This Row],[Régimes récoltés]]&lt;60,0,1000))</f>
        <v/>
      </c>
      <c r="O612" s="15" t="str">
        <f>IF(ISBLANK(Tableau1[[#This Row],[Date]]),"",IF(Tableau1[[#This Row],[Régimes récoltés]]&gt;60,(Tableau1[[#This Row],[Régimes récoltés]]-60)*40,0))</f>
        <v/>
      </c>
      <c r="P612" s="15" t="str">
        <f t="shared" si="9"/>
        <v/>
      </c>
      <c r="Q612" s="51" t="str">
        <f>IF(Tableau1[[#This Row],[Matricule]]&gt;1,IF(COUNTIF(Tableau1[DateMatricule],Tableau1[[#This Row],[DateMatricule]])&gt;1,"Doublon",""),"")</f>
        <v/>
      </c>
    </row>
    <row r="613" spans="1:17" x14ac:dyDescent="0.25">
      <c r="A613" s="11" t="str">
        <f>IF(Tableau1[[#This Row],[Date]]="","",VLOOKUP(Tableau1[[#This Row],[Semaine]],Listes!$A:$B,2,FALSE))</f>
        <v/>
      </c>
      <c r="B613" s="11" t="str">
        <f>IF(ISBLANK(Tableau1[[#This Row],[Date]]),"",INT((Tableau1[[#This Row],[Date]]-SUM(MOD(DATE(YEAR(Tableau1[[#This Row],[Date]]-MOD(Tableau1[[#This Row],[Date]]-2,7)+3),1,2),{1E+99;7})*{1;-1})+5)/7))</f>
        <v/>
      </c>
      <c r="C613" s="11" t="str">
        <f>IF(ISBLANK(Tableau1[[#This Row],[Matricule]]),"",VLOOKUP(Tableau1[[#This Row],[Matricule]],#REF!,2,FALSE))</f>
        <v/>
      </c>
      <c r="D613" s="11" t="str">
        <f>IF(ISBLANK(Tableau1[[#This Row],[Matricule]]),"",VLOOKUP(Tableau1[[#This Row],[Matricule]],#REF!,3,FALSE))</f>
        <v/>
      </c>
      <c r="E613" s="11" t="str">
        <f>CONCATENATE(Tableau1[[#This Row],[Matricule]],Tableau1[[#This Row],[Date]])</f>
        <v/>
      </c>
      <c r="F613" s="3"/>
      <c r="J613" s="8"/>
      <c r="K613" s="35">
        <f>IF(Tableau1[[#This Row],[Régimes récoltés]]&gt;0,1,0)</f>
        <v>0</v>
      </c>
      <c r="L613" s="15">
        <f>IF(Tableau1[[#This Row],[Régimes récoltés]]&gt;=60,1,0)</f>
        <v>0</v>
      </c>
      <c r="M613" s="15">
        <f>IF(Tableau1[[#This Row],[Régimes récoltés]]&gt;60,Tableau1[[#This Row],[Régimes récoltés]]-60,0)</f>
        <v>0</v>
      </c>
      <c r="N613" s="15" t="str">
        <f>IF(ISBLANK(Tableau1[[#This Row],[Date]]),"",+IF(Tableau1[[#This Row],[Régimes récoltés]]&lt;60,0,1000))</f>
        <v/>
      </c>
      <c r="O613" s="15" t="str">
        <f>IF(ISBLANK(Tableau1[[#This Row],[Date]]),"",IF(Tableau1[[#This Row],[Régimes récoltés]]&gt;60,(Tableau1[[#This Row],[Régimes récoltés]]-60)*40,0))</f>
        <v/>
      </c>
      <c r="P613" s="15" t="str">
        <f t="shared" si="9"/>
        <v/>
      </c>
      <c r="Q613" s="51" t="str">
        <f>IF(Tableau1[[#This Row],[Matricule]]&gt;1,IF(COUNTIF(Tableau1[DateMatricule],Tableau1[[#This Row],[DateMatricule]])&gt;1,"Doublon",""),"")</f>
        <v/>
      </c>
    </row>
    <row r="614" spans="1:17" x14ac:dyDescent="0.25">
      <c r="A614" s="11" t="str">
        <f>IF(Tableau1[[#This Row],[Date]]="","",VLOOKUP(Tableau1[[#This Row],[Semaine]],Listes!$A:$B,2,FALSE))</f>
        <v/>
      </c>
      <c r="B614" s="11" t="str">
        <f>IF(ISBLANK(Tableau1[[#This Row],[Date]]),"",INT((Tableau1[[#This Row],[Date]]-SUM(MOD(DATE(YEAR(Tableau1[[#This Row],[Date]]-MOD(Tableau1[[#This Row],[Date]]-2,7)+3),1,2),{1E+99;7})*{1;-1})+5)/7))</f>
        <v/>
      </c>
      <c r="C614" s="11" t="str">
        <f>IF(ISBLANK(Tableau1[[#This Row],[Matricule]]),"",VLOOKUP(Tableau1[[#This Row],[Matricule]],#REF!,2,FALSE))</f>
        <v/>
      </c>
      <c r="D614" s="11" t="str">
        <f>IF(ISBLANK(Tableau1[[#This Row],[Matricule]]),"",VLOOKUP(Tableau1[[#This Row],[Matricule]],#REF!,3,FALSE))</f>
        <v/>
      </c>
      <c r="E614" s="11" t="str">
        <f>CONCATENATE(Tableau1[[#This Row],[Matricule]],Tableau1[[#This Row],[Date]])</f>
        <v/>
      </c>
      <c r="F614" s="3"/>
      <c r="J614" s="8"/>
      <c r="K614" s="35">
        <f>IF(Tableau1[[#This Row],[Régimes récoltés]]&gt;0,1,0)</f>
        <v>0</v>
      </c>
      <c r="L614" s="15">
        <f>IF(Tableau1[[#This Row],[Régimes récoltés]]&gt;=60,1,0)</f>
        <v>0</v>
      </c>
      <c r="M614" s="15">
        <f>IF(Tableau1[[#This Row],[Régimes récoltés]]&gt;60,Tableau1[[#This Row],[Régimes récoltés]]-60,0)</f>
        <v>0</v>
      </c>
      <c r="N614" s="15" t="str">
        <f>IF(ISBLANK(Tableau1[[#This Row],[Date]]),"",+IF(Tableau1[[#This Row],[Régimes récoltés]]&lt;60,0,1000))</f>
        <v/>
      </c>
      <c r="O614" s="15" t="str">
        <f>IF(ISBLANK(Tableau1[[#This Row],[Date]]),"",IF(Tableau1[[#This Row],[Régimes récoltés]]&gt;60,(Tableau1[[#This Row],[Régimes récoltés]]-60)*40,0))</f>
        <v/>
      </c>
      <c r="P614" s="15" t="str">
        <f t="shared" si="9"/>
        <v/>
      </c>
      <c r="Q614" s="51" t="str">
        <f>IF(Tableau1[[#This Row],[Matricule]]&gt;1,IF(COUNTIF(Tableau1[DateMatricule],Tableau1[[#This Row],[DateMatricule]])&gt;1,"Doublon",""),"")</f>
        <v/>
      </c>
    </row>
    <row r="615" spans="1:17" x14ac:dyDescent="0.25">
      <c r="A615" s="11" t="str">
        <f>IF(Tableau1[[#This Row],[Date]]="","",VLOOKUP(Tableau1[[#This Row],[Semaine]],Listes!$A:$B,2,FALSE))</f>
        <v/>
      </c>
      <c r="B615" s="11" t="str">
        <f>IF(ISBLANK(Tableau1[[#This Row],[Date]]),"",INT((Tableau1[[#This Row],[Date]]-SUM(MOD(DATE(YEAR(Tableau1[[#This Row],[Date]]-MOD(Tableau1[[#This Row],[Date]]-2,7)+3),1,2),{1E+99;7})*{1;-1})+5)/7))</f>
        <v/>
      </c>
      <c r="C615" s="11" t="str">
        <f>IF(ISBLANK(Tableau1[[#This Row],[Matricule]]),"",VLOOKUP(Tableau1[[#This Row],[Matricule]],#REF!,2,FALSE))</f>
        <v/>
      </c>
      <c r="D615" s="11" t="str">
        <f>IF(ISBLANK(Tableau1[[#This Row],[Matricule]]),"",VLOOKUP(Tableau1[[#This Row],[Matricule]],#REF!,3,FALSE))</f>
        <v/>
      </c>
      <c r="E615" s="11" t="str">
        <f>CONCATENATE(Tableau1[[#This Row],[Matricule]],Tableau1[[#This Row],[Date]])</f>
        <v/>
      </c>
      <c r="F615" s="3"/>
      <c r="J615" s="8"/>
      <c r="K615" s="35">
        <f>IF(Tableau1[[#This Row],[Régimes récoltés]]&gt;0,1,0)</f>
        <v>0</v>
      </c>
      <c r="L615" s="15">
        <f>IF(Tableau1[[#This Row],[Régimes récoltés]]&gt;=60,1,0)</f>
        <v>0</v>
      </c>
      <c r="M615" s="15">
        <f>IF(Tableau1[[#This Row],[Régimes récoltés]]&gt;60,Tableau1[[#This Row],[Régimes récoltés]]-60,0)</f>
        <v>0</v>
      </c>
      <c r="N615" s="15" t="str">
        <f>IF(ISBLANK(Tableau1[[#This Row],[Date]]),"",+IF(Tableau1[[#This Row],[Régimes récoltés]]&lt;60,0,1000))</f>
        <v/>
      </c>
      <c r="O615" s="15" t="str">
        <f>IF(ISBLANK(Tableau1[[#This Row],[Date]]),"",IF(Tableau1[[#This Row],[Régimes récoltés]]&gt;60,(Tableau1[[#This Row],[Régimes récoltés]]-60)*40,0))</f>
        <v/>
      </c>
      <c r="P615" s="15" t="str">
        <f t="shared" si="9"/>
        <v/>
      </c>
      <c r="Q615" s="51" t="str">
        <f>IF(Tableau1[[#This Row],[Matricule]]&gt;1,IF(COUNTIF(Tableau1[DateMatricule],Tableau1[[#This Row],[DateMatricule]])&gt;1,"Doublon",""),"")</f>
        <v/>
      </c>
    </row>
    <row r="616" spans="1:17" x14ac:dyDescent="0.25">
      <c r="A616" s="11" t="str">
        <f>IF(Tableau1[[#This Row],[Date]]="","",VLOOKUP(Tableau1[[#This Row],[Semaine]],Listes!$A:$B,2,FALSE))</f>
        <v/>
      </c>
      <c r="B616" s="11" t="str">
        <f>IF(ISBLANK(Tableau1[[#This Row],[Date]]),"",INT((Tableau1[[#This Row],[Date]]-SUM(MOD(DATE(YEAR(Tableau1[[#This Row],[Date]]-MOD(Tableau1[[#This Row],[Date]]-2,7)+3),1,2),{1E+99;7})*{1;-1})+5)/7))</f>
        <v/>
      </c>
      <c r="C616" s="11" t="str">
        <f>IF(ISBLANK(Tableau1[[#This Row],[Matricule]]),"",VLOOKUP(Tableau1[[#This Row],[Matricule]],#REF!,2,FALSE))</f>
        <v/>
      </c>
      <c r="D616" s="11" t="str">
        <f>IF(ISBLANK(Tableau1[[#This Row],[Matricule]]),"",VLOOKUP(Tableau1[[#This Row],[Matricule]],#REF!,3,FALSE))</f>
        <v/>
      </c>
      <c r="E616" s="11" t="str">
        <f>CONCATENATE(Tableau1[[#This Row],[Matricule]],Tableau1[[#This Row],[Date]])</f>
        <v/>
      </c>
      <c r="F616" s="3"/>
      <c r="J616" s="8"/>
      <c r="K616" s="35">
        <f>IF(Tableau1[[#This Row],[Régimes récoltés]]&gt;0,1,0)</f>
        <v>0</v>
      </c>
      <c r="L616" s="15">
        <f>IF(Tableau1[[#This Row],[Régimes récoltés]]&gt;=60,1,0)</f>
        <v>0</v>
      </c>
      <c r="M616" s="15">
        <f>IF(Tableau1[[#This Row],[Régimes récoltés]]&gt;60,Tableau1[[#This Row],[Régimes récoltés]]-60,0)</f>
        <v>0</v>
      </c>
      <c r="N616" s="15" t="str">
        <f>IF(ISBLANK(Tableau1[[#This Row],[Date]]),"",+IF(Tableau1[[#This Row],[Régimes récoltés]]&lt;60,0,1000))</f>
        <v/>
      </c>
      <c r="O616" s="15" t="str">
        <f>IF(ISBLANK(Tableau1[[#This Row],[Date]]),"",IF(Tableau1[[#This Row],[Régimes récoltés]]&gt;60,(Tableau1[[#This Row],[Régimes récoltés]]-60)*40,0))</f>
        <v/>
      </c>
      <c r="P616" s="15" t="str">
        <f t="shared" si="9"/>
        <v/>
      </c>
      <c r="Q616" s="51" t="str">
        <f>IF(Tableau1[[#This Row],[Matricule]]&gt;1,IF(COUNTIF(Tableau1[DateMatricule],Tableau1[[#This Row],[DateMatricule]])&gt;1,"Doublon",""),"")</f>
        <v/>
      </c>
    </row>
    <row r="617" spans="1:17" x14ac:dyDescent="0.25">
      <c r="A617" s="11" t="str">
        <f>IF(Tableau1[[#This Row],[Date]]="","",VLOOKUP(Tableau1[[#This Row],[Semaine]],Listes!$A:$B,2,FALSE))</f>
        <v/>
      </c>
      <c r="B617" s="11" t="str">
        <f>IF(ISBLANK(Tableau1[[#This Row],[Date]]),"",INT((Tableau1[[#This Row],[Date]]-SUM(MOD(DATE(YEAR(Tableau1[[#This Row],[Date]]-MOD(Tableau1[[#This Row],[Date]]-2,7)+3),1,2),{1E+99;7})*{1;-1})+5)/7))</f>
        <v/>
      </c>
      <c r="C617" s="11" t="str">
        <f>IF(ISBLANK(Tableau1[[#This Row],[Matricule]]),"",VLOOKUP(Tableau1[[#This Row],[Matricule]],#REF!,2,FALSE))</f>
        <v/>
      </c>
      <c r="D617" s="11" t="str">
        <f>IF(ISBLANK(Tableau1[[#This Row],[Matricule]]),"",VLOOKUP(Tableau1[[#This Row],[Matricule]],#REF!,3,FALSE))</f>
        <v/>
      </c>
      <c r="E617" s="11" t="str">
        <f>CONCATENATE(Tableau1[[#This Row],[Matricule]],Tableau1[[#This Row],[Date]])</f>
        <v/>
      </c>
      <c r="F617" s="3"/>
      <c r="J617" s="8"/>
      <c r="K617" s="35">
        <f>IF(Tableau1[[#This Row],[Régimes récoltés]]&gt;0,1,0)</f>
        <v>0</v>
      </c>
      <c r="L617" s="15">
        <f>IF(Tableau1[[#This Row],[Régimes récoltés]]&gt;=60,1,0)</f>
        <v>0</v>
      </c>
      <c r="M617" s="15">
        <f>IF(Tableau1[[#This Row],[Régimes récoltés]]&gt;60,Tableau1[[#This Row],[Régimes récoltés]]-60,0)</f>
        <v>0</v>
      </c>
      <c r="N617" s="15" t="str">
        <f>IF(ISBLANK(Tableau1[[#This Row],[Date]]),"",+IF(Tableau1[[#This Row],[Régimes récoltés]]&lt;60,0,1000))</f>
        <v/>
      </c>
      <c r="O617" s="15" t="str">
        <f>IF(ISBLANK(Tableau1[[#This Row],[Date]]),"",IF(Tableau1[[#This Row],[Régimes récoltés]]&gt;60,(Tableau1[[#This Row],[Régimes récoltés]]-60)*40,0))</f>
        <v/>
      </c>
      <c r="P617" s="15" t="str">
        <f t="shared" si="9"/>
        <v/>
      </c>
      <c r="Q617" s="51" t="str">
        <f>IF(Tableau1[[#This Row],[Matricule]]&gt;1,IF(COUNTIF(Tableau1[DateMatricule],Tableau1[[#This Row],[DateMatricule]])&gt;1,"Doublon",""),"")</f>
        <v/>
      </c>
    </row>
    <row r="618" spans="1:17" x14ac:dyDescent="0.25">
      <c r="A618" s="11" t="str">
        <f>IF(Tableau1[[#This Row],[Date]]="","",VLOOKUP(Tableau1[[#This Row],[Semaine]],Listes!$A:$B,2,FALSE))</f>
        <v/>
      </c>
      <c r="B618" s="11" t="str">
        <f>IF(ISBLANK(Tableau1[[#This Row],[Date]]),"",INT((Tableau1[[#This Row],[Date]]-SUM(MOD(DATE(YEAR(Tableau1[[#This Row],[Date]]-MOD(Tableau1[[#This Row],[Date]]-2,7)+3),1,2),{1E+99;7})*{1;-1})+5)/7))</f>
        <v/>
      </c>
      <c r="C618" s="11" t="str">
        <f>IF(ISBLANK(Tableau1[[#This Row],[Matricule]]),"",VLOOKUP(Tableau1[[#This Row],[Matricule]],#REF!,2,FALSE))</f>
        <v/>
      </c>
      <c r="D618" s="11" t="str">
        <f>IF(ISBLANK(Tableau1[[#This Row],[Matricule]]),"",VLOOKUP(Tableau1[[#This Row],[Matricule]],#REF!,3,FALSE))</f>
        <v/>
      </c>
      <c r="E618" s="11" t="str">
        <f>CONCATENATE(Tableau1[[#This Row],[Matricule]],Tableau1[[#This Row],[Date]])</f>
        <v/>
      </c>
      <c r="F618" s="3"/>
      <c r="J618" s="8"/>
      <c r="K618" s="35">
        <f>IF(Tableau1[[#This Row],[Régimes récoltés]]&gt;0,1,0)</f>
        <v>0</v>
      </c>
      <c r="L618" s="15">
        <f>IF(Tableau1[[#This Row],[Régimes récoltés]]&gt;=60,1,0)</f>
        <v>0</v>
      </c>
      <c r="M618" s="15">
        <f>IF(Tableau1[[#This Row],[Régimes récoltés]]&gt;60,Tableau1[[#This Row],[Régimes récoltés]]-60,0)</f>
        <v>0</v>
      </c>
      <c r="N618" s="15" t="str">
        <f>IF(ISBLANK(Tableau1[[#This Row],[Date]]),"",+IF(Tableau1[[#This Row],[Régimes récoltés]]&lt;60,0,1000))</f>
        <v/>
      </c>
      <c r="O618" s="15" t="str">
        <f>IF(ISBLANK(Tableau1[[#This Row],[Date]]),"",IF(Tableau1[[#This Row],[Régimes récoltés]]&gt;60,(Tableau1[[#This Row],[Régimes récoltés]]-60)*40,0))</f>
        <v/>
      </c>
      <c r="P618" s="15" t="str">
        <f t="shared" si="9"/>
        <v/>
      </c>
      <c r="Q618" s="51" t="str">
        <f>IF(Tableau1[[#This Row],[Matricule]]&gt;1,IF(COUNTIF(Tableau1[DateMatricule],Tableau1[[#This Row],[DateMatricule]])&gt;1,"Doublon",""),"")</f>
        <v/>
      </c>
    </row>
    <row r="619" spans="1:17" x14ac:dyDescent="0.25">
      <c r="A619" s="11" t="str">
        <f>IF(Tableau1[[#This Row],[Date]]="","",VLOOKUP(Tableau1[[#This Row],[Semaine]],Listes!$A:$B,2,FALSE))</f>
        <v/>
      </c>
      <c r="B619" s="11" t="str">
        <f>IF(ISBLANK(Tableau1[[#This Row],[Date]]),"",INT((Tableau1[[#This Row],[Date]]-SUM(MOD(DATE(YEAR(Tableau1[[#This Row],[Date]]-MOD(Tableau1[[#This Row],[Date]]-2,7)+3),1,2),{1E+99;7})*{1;-1})+5)/7))</f>
        <v/>
      </c>
      <c r="C619" s="11" t="str">
        <f>IF(ISBLANK(Tableau1[[#This Row],[Matricule]]),"",VLOOKUP(Tableau1[[#This Row],[Matricule]],#REF!,2,FALSE))</f>
        <v/>
      </c>
      <c r="D619" s="11" t="str">
        <f>IF(ISBLANK(Tableau1[[#This Row],[Matricule]]),"",VLOOKUP(Tableau1[[#This Row],[Matricule]],#REF!,3,FALSE))</f>
        <v/>
      </c>
      <c r="E619" s="11" t="str">
        <f>CONCATENATE(Tableau1[[#This Row],[Matricule]],Tableau1[[#This Row],[Date]])</f>
        <v/>
      </c>
      <c r="F619" s="3"/>
      <c r="J619" s="8"/>
      <c r="K619" s="35">
        <f>IF(Tableau1[[#This Row],[Régimes récoltés]]&gt;0,1,0)</f>
        <v>0</v>
      </c>
      <c r="L619" s="15">
        <f>IF(Tableau1[[#This Row],[Régimes récoltés]]&gt;=60,1,0)</f>
        <v>0</v>
      </c>
      <c r="M619" s="15">
        <f>IF(Tableau1[[#This Row],[Régimes récoltés]]&gt;60,Tableau1[[#This Row],[Régimes récoltés]]-60,0)</f>
        <v>0</v>
      </c>
      <c r="N619" s="15" t="str">
        <f>IF(ISBLANK(Tableau1[[#This Row],[Date]]),"",+IF(Tableau1[[#This Row],[Régimes récoltés]]&lt;60,0,1000))</f>
        <v/>
      </c>
      <c r="O619" s="15" t="str">
        <f>IF(ISBLANK(Tableau1[[#This Row],[Date]]),"",IF(Tableau1[[#This Row],[Régimes récoltés]]&gt;60,(Tableau1[[#This Row],[Régimes récoltés]]-60)*40,0))</f>
        <v/>
      </c>
      <c r="P619" s="15" t="str">
        <f t="shared" si="9"/>
        <v/>
      </c>
      <c r="Q619" s="51" t="str">
        <f>IF(Tableau1[[#This Row],[Matricule]]&gt;1,IF(COUNTIF(Tableau1[DateMatricule],Tableau1[[#This Row],[DateMatricule]])&gt;1,"Doublon",""),"")</f>
        <v/>
      </c>
    </row>
    <row r="620" spans="1:17" x14ac:dyDescent="0.25">
      <c r="A620" s="11" t="str">
        <f>IF(Tableau1[[#This Row],[Date]]="","",VLOOKUP(Tableau1[[#This Row],[Semaine]],Listes!$A:$B,2,FALSE))</f>
        <v/>
      </c>
      <c r="B620" s="11" t="str">
        <f>IF(ISBLANK(Tableau1[[#This Row],[Date]]),"",INT((Tableau1[[#This Row],[Date]]-SUM(MOD(DATE(YEAR(Tableau1[[#This Row],[Date]]-MOD(Tableau1[[#This Row],[Date]]-2,7)+3),1,2),{1E+99;7})*{1;-1})+5)/7))</f>
        <v/>
      </c>
      <c r="C620" s="11" t="str">
        <f>IF(ISBLANK(Tableau1[[#This Row],[Matricule]]),"",VLOOKUP(Tableau1[[#This Row],[Matricule]],#REF!,2,FALSE))</f>
        <v/>
      </c>
      <c r="D620" s="11" t="str">
        <f>IF(ISBLANK(Tableau1[[#This Row],[Matricule]]),"",VLOOKUP(Tableau1[[#This Row],[Matricule]],#REF!,3,FALSE))</f>
        <v/>
      </c>
      <c r="E620" s="11" t="str">
        <f>CONCATENATE(Tableau1[[#This Row],[Matricule]],Tableau1[[#This Row],[Date]])</f>
        <v/>
      </c>
      <c r="F620" s="3"/>
      <c r="J620" s="8"/>
      <c r="K620" s="35">
        <f>IF(Tableau1[[#This Row],[Régimes récoltés]]&gt;0,1,0)</f>
        <v>0</v>
      </c>
      <c r="L620" s="15">
        <f>IF(Tableau1[[#This Row],[Régimes récoltés]]&gt;=60,1,0)</f>
        <v>0</v>
      </c>
      <c r="M620" s="15">
        <f>IF(Tableau1[[#This Row],[Régimes récoltés]]&gt;60,Tableau1[[#This Row],[Régimes récoltés]]-60,0)</f>
        <v>0</v>
      </c>
      <c r="N620" s="15" t="str">
        <f>IF(ISBLANK(Tableau1[[#This Row],[Date]]),"",+IF(Tableau1[[#This Row],[Régimes récoltés]]&lt;60,0,1000))</f>
        <v/>
      </c>
      <c r="O620" s="15" t="str">
        <f>IF(ISBLANK(Tableau1[[#This Row],[Date]]),"",IF(Tableau1[[#This Row],[Régimes récoltés]]&gt;60,(Tableau1[[#This Row],[Régimes récoltés]]-60)*40,0))</f>
        <v/>
      </c>
      <c r="P620" s="15" t="str">
        <f t="shared" si="9"/>
        <v/>
      </c>
      <c r="Q620" s="51" t="str">
        <f>IF(Tableau1[[#This Row],[Matricule]]&gt;1,IF(COUNTIF(Tableau1[DateMatricule],Tableau1[[#This Row],[DateMatricule]])&gt;1,"Doublon",""),"")</f>
        <v/>
      </c>
    </row>
    <row r="621" spans="1:17" x14ac:dyDescent="0.25">
      <c r="A621" s="11" t="str">
        <f>IF(Tableau1[[#This Row],[Date]]="","",VLOOKUP(Tableau1[[#This Row],[Semaine]],Listes!$A:$B,2,FALSE))</f>
        <v/>
      </c>
      <c r="B621" s="11" t="str">
        <f>IF(ISBLANK(Tableau1[[#This Row],[Date]]),"",INT((Tableau1[[#This Row],[Date]]-SUM(MOD(DATE(YEAR(Tableau1[[#This Row],[Date]]-MOD(Tableau1[[#This Row],[Date]]-2,7)+3),1,2),{1E+99;7})*{1;-1})+5)/7))</f>
        <v/>
      </c>
      <c r="C621" s="11" t="str">
        <f>IF(ISBLANK(Tableau1[[#This Row],[Matricule]]),"",VLOOKUP(Tableau1[[#This Row],[Matricule]],#REF!,2,FALSE))</f>
        <v/>
      </c>
      <c r="D621" s="11" t="str">
        <f>IF(ISBLANK(Tableau1[[#This Row],[Matricule]]),"",VLOOKUP(Tableau1[[#This Row],[Matricule]],#REF!,3,FALSE))</f>
        <v/>
      </c>
      <c r="E621" s="11" t="str">
        <f>CONCATENATE(Tableau1[[#This Row],[Matricule]],Tableau1[[#This Row],[Date]])</f>
        <v/>
      </c>
      <c r="F621" s="3"/>
      <c r="J621" s="8"/>
      <c r="K621" s="35">
        <f>IF(Tableau1[[#This Row],[Régimes récoltés]]&gt;0,1,0)</f>
        <v>0</v>
      </c>
      <c r="L621" s="15">
        <f>IF(Tableau1[[#This Row],[Régimes récoltés]]&gt;=60,1,0)</f>
        <v>0</v>
      </c>
      <c r="M621" s="15">
        <f>IF(Tableau1[[#This Row],[Régimes récoltés]]&gt;60,Tableau1[[#This Row],[Régimes récoltés]]-60,0)</f>
        <v>0</v>
      </c>
      <c r="N621" s="15" t="str">
        <f>IF(ISBLANK(Tableau1[[#This Row],[Date]]),"",+IF(Tableau1[[#This Row],[Régimes récoltés]]&lt;60,0,1000))</f>
        <v/>
      </c>
      <c r="O621" s="15" t="str">
        <f>IF(ISBLANK(Tableau1[[#This Row],[Date]]),"",IF(Tableau1[[#This Row],[Régimes récoltés]]&gt;60,(Tableau1[[#This Row],[Régimes récoltés]]-60)*40,0))</f>
        <v/>
      </c>
      <c r="P621" s="15" t="str">
        <f t="shared" si="9"/>
        <v/>
      </c>
      <c r="Q621" s="51" t="str">
        <f>IF(Tableau1[[#This Row],[Matricule]]&gt;1,IF(COUNTIF(Tableau1[DateMatricule],Tableau1[[#This Row],[DateMatricule]])&gt;1,"Doublon",""),"")</f>
        <v/>
      </c>
    </row>
    <row r="622" spans="1:17" x14ac:dyDescent="0.25">
      <c r="A622" s="11" t="str">
        <f>IF(Tableau1[[#This Row],[Date]]="","",VLOOKUP(Tableau1[[#This Row],[Semaine]],Listes!$A:$B,2,FALSE))</f>
        <v/>
      </c>
      <c r="B622" s="11" t="str">
        <f>IF(ISBLANK(Tableau1[[#This Row],[Date]]),"",INT((Tableau1[[#This Row],[Date]]-SUM(MOD(DATE(YEAR(Tableau1[[#This Row],[Date]]-MOD(Tableau1[[#This Row],[Date]]-2,7)+3),1,2),{1E+99;7})*{1;-1})+5)/7))</f>
        <v/>
      </c>
      <c r="C622" s="11" t="str">
        <f>IF(ISBLANK(Tableau1[[#This Row],[Matricule]]),"",VLOOKUP(Tableau1[[#This Row],[Matricule]],#REF!,2,FALSE))</f>
        <v/>
      </c>
      <c r="D622" s="11" t="str">
        <f>IF(ISBLANK(Tableau1[[#This Row],[Matricule]]),"",VLOOKUP(Tableau1[[#This Row],[Matricule]],#REF!,3,FALSE))</f>
        <v/>
      </c>
      <c r="E622" s="11" t="str">
        <f>CONCATENATE(Tableau1[[#This Row],[Matricule]],Tableau1[[#This Row],[Date]])</f>
        <v/>
      </c>
      <c r="F622" s="3"/>
      <c r="J622" s="8"/>
      <c r="K622" s="35">
        <f>IF(Tableau1[[#This Row],[Régimes récoltés]]&gt;0,1,0)</f>
        <v>0</v>
      </c>
      <c r="L622" s="15">
        <f>IF(Tableau1[[#This Row],[Régimes récoltés]]&gt;=60,1,0)</f>
        <v>0</v>
      </c>
      <c r="M622" s="15">
        <f>IF(Tableau1[[#This Row],[Régimes récoltés]]&gt;60,Tableau1[[#This Row],[Régimes récoltés]]-60,0)</f>
        <v>0</v>
      </c>
      <c r="N622" s="15" t="str">
        <f>IF(ISBLANK(Tableau1[[#This Row],[Date]]),"",+IF(Tableau1[[#This Row],[Régimes récoltés]]&lt;60,0,1000))</f>
        <v/>
      </c>
      <c r="O622" s="15" t="str">
        <f>IF(ISBLANK(Tableau1[[#This Row],[Date]]),"",IF(Tableau1[[#This Row],[Régimes récoltés]]&gt;60,(Tableau1[[#This Row],[Régimes récoltés]]-60)*40,0))</f>
        <v/>
      </c>
      <c r="P622" s="15" t="str">
        <f t="shared" si="9"/>
        <v/>
      </c>
      <c r="Q622" s="51" t="str">
        <f>IF(Tableau1[[#This Row],[Matricule]]&gt;1,IF(COUNTIF(Tableau1[DateMatricule],Tableau1[[#This Row],[DateMatricule]])&gt;1,"Doublon",""),"")</f>
        <v/>
      </c>
    </row>
    <row r="623" spans="1:17" x14ac:dyDescent="0.25">
      <c r="A623" s="11" t="str">
        <f>IF(Tableau1[[#This Row],[Date]]="","",VLOOKUP(Tableau1[[#This Row],[Semaine]],Listes!$A:$B,2,FALSE))</f>
        <v/>
      </c>
      <c r="B623" s="11" t="str">
        <f>IF(ISBLANK(Tableau1[[#This Row],[Date]]),"",INT((Tableau1[[#This Row],[Date]]-SUM(MOD(DATE(YEAR(Tableau1[[#This Row],[Date]]-MOD(Tableau1[[#This Row],[Date]]-2,7)+3),1,2),{1E+99;7})*{1;-1})+5)/7))</f>
        <v/>
      </c>
      <c r="C623" s="11" t="str">
        <f>IF(ISBLANK(Tableau1[[#This Row],[Matricule]]),"",VLOOKUP(Tableau1[[#This Row],[Matricule]],#REF!,2,FALSE))</f>
        <v/>
      </c>
      <c r="D623" s="11" t="str">
        <f>IF(ISBLANK(Tableau1[[#This Row],[Matricule]]),"",VLOOKUP(Tableau1[[#This Row],[Matricule]],#REF!,3,FALSE))</f>
        <v/>
      </c>
      <c r="E623" s="11" t="str">
        <f>CONCATENATE(Tableau1[[#This Row],[Matricule]],Tableau1[[#This Row],[Date]])</f>
        <v/>
      </c>
      <c r="F623" s="3"/>
      <c r="J623" s="8"/>
      <c r="K623" s="35">
        <f>IF(Tableau1[[#This Row],[Régimes récoltés]]&gt;0,1,0)</f>
        <v>0</v>
      </c>
      <c r="L623" s="15">
        <f>IF(Tableau1[[#This Row],[Régimes récoltés]]&gt;=60,1,0)</f>
        <v>0</v>
      </c>
      <c r="M623" s="15">
        <f>IF(Tableau1[[#This Row],[Régimes récoltés]]&gt;60,Tableau1[[#This Row],[Régimes récoltés]]-60,0)</f>
        <v>0</v>
      </c>
      <c r="N623" s="15" t="str">
        <f>IF(ISBLANK(Tableau1[[#This Row],[Date]]),"",+IF(Tableau1[[#This Row],[Régimes récoltés]]&lt;60,0,1000))</f>
        <v/>
      </c>
      <c r="O623" s="15" t="str">
        <f>IF(ISBLANK(Tableau1[[#This Row],[Date]]),"",IF(Tableau1[[#This Row],[Régimes récoltés]]&gt;60,(Tableau1[[#This Row],[Régimes récoltés]]-60)*40,0))</f>
        <v/>
      </c>
      <c r="P623" s="15" t="str">
        <f t="shared" si="9"/>
        <v/>
      </c>
      <c r="Q623" s="51" t="str">
        <f>IF(Tableau1[[#This Row],[Matricule]]&gt;1,IF(COUNTIF(Tableau1[DateMatricule],Tableau1[[#This Row],[DateMatricule]])&gt;1,"Doublon",""),"")</f>
        <v/>
      </c>
    </row>
    <row r="624" spans="1:17" x14ac:dyDescent="0.25">
      <c r="A624" s="11" t="str">
        <f>IF(Tableau1[[#This Row],[Date]]="","",VLOOKUP(Tableau1[[#This Row],[Semaine]],Listes!$A:$B,2,FALSE))</f>
        <v/>
      </c>
      <c r="B624" s="11" t="str">
        <f>IF(ISBLANK(Tableau1[[#This Row],[Date]]),"",INT((Tableau1[[#This Row],[Date]]-SUM(MOD(DATE(YEAR(Tableau1[[#This Row],[Date]]-MOD(Tableau1[[#This Row],[Date]]-2,7)+3),1,2),{1E+99;7})*{1;-1})+5)/7))</f>
        <v/>
      </c>
      <c r="C624" s="11" t="str">
        <f>IF(ISBLANK(Tableau1[[#This Row],[Matricule]]),"",VLOOKUP(Tableau1[[#This Row],[Matricule]],#REF!,2,FALSE))</f>
        <v/>
      </c>
      <c r="D624" s="11" t="str">
        <f>IF(ISBLANK(Tableau1[[#This Row],[Matricule]]),"",VLOOKUP(Tableau1[[#This Row],[Matricule]],#REF!,3,FALSE))</f>
        <v/>
      </c>
      <c r="E624" s="11" t="str">
        <f>CONCATENATE(Tableau1[[#This Row],[Matricule]],Tableau1[[#This Row],[Date]])</f>
        <v/>
      </c>
      <c r="F624" s="3"/>
      <c r="J624" s="8"/>
      <c r="K624" s="35">
        <f>IF(Tableau1[[#This Row],[Régimes récoltés]]&gt;0,1,0)</f>
        <v>0</v>
      </c>
      <c r="L624" s="15">
        <f>IF(Tableau1[[#This Row],[Régimes récoltés]]&gt;=60,1,0)</f>
        <v>0</v>
      </c>
      <c r="M624" s="15">
        <f>IF(Tableau1[[#This Row],[Régimes récoltés]]&gt;60,Tableau1[[#This Row],[Régimes récoltés]]-60,0)</f>
        <v>0</v>
      </c>
      <c r="N624" s="15" t="str">
        <f>IF(ISBLANK(Tableau1[[#This Row],[Date]]),"",+IF(Tableau1[[#This Row],[Régimes récoltés]]&lt;60,0,1000))</f>
        <v/>
      </c>
      <c r="O624" s="15" t="str">
        <f>IF(ISBLANK(Tableau1[[#This Row],[Date]]),"",IF(Tableau1[[#This Row],[Régimes récoltés]]&gt;60,(Tableau1[[#This Row],[Régimes récoltés]]-60)*40,0))</f>
        <v/>
      </c>
      <c r="P624" s="15" t="str">
        <f t="shared" si="9"/>
        <v/>
      </c>
      <c r="Q624" s="51" t="str">
        <f>IF(Tableau1[[#This Row],[Matricule]]&gt;1,IF(COUNTIF(Tableau1[DateMatricule],Tableau1[[#This Row],[DateMatricule]])&gt;1,"Doublon",""),"")</f>
        <v/>
      </c>
    </row>
    <row r="625" spans="1:17" x14ac:dyDescent="0.25">
      <c r="A625" s="11" t="str">
        <f>IF(Tableau1[[#This Row],[Date]]="","",VLOOKUP(Tableau1[[#This Row],[Semaine]],Listes!$A:$B,2,FALSE))</f>
        <v/>
      </c>
      <c r="B625" s="11" t="str">
        <f>IF(ISBLANK(Tableau1[[#This Row],[Date]]),"",INT((Tableau1[[#This Row],[Date]]-SUM(MOD(DATE(YEAR(Tableau1[[#This Row],[Date]]-MOD(Tableau1[[#This Row],[Date]]-2,7)+3),1,2),{1E+99;7})*{1;-1})+5)/7))</f>
        <v/>
      </c>
      <c r="C625" s="11" t="str">
        <f>IF(ISBLANK(Tableau1[[#This Row],[Matricule]]),"",VLOOKUP(Tableau1[[#This Row],[Matricule]],#REF!,2,FALSE))</f>
        <v/>
      </c>
      <c r="D625" s="11" t="str">
        <f>IF(ISBLANK(Tableau1[[#This Row],[Matricule]]),"",VLOOKUP(Tableau1[[#This Row],[Matricule]],#REF!,3,FALSE))</f>
        <v/>
      </c>
      <c r="E625" s="11" t="str">
        <f>CONCATENATE(Tableau1[[#This Row],[Matricule]],Tableau1[[#This Row],[Date]])</f>
        <v/>
      </c>
      <c r="F625" s="3"/>
      <c r="J625" s="8"/>
      <c r="K625" s="35">
        <f>IF(Tableau1[[#This Row],[Régimes récoltés]]&gt;0,1,0)</f>
        <v>0</v>
      </c>
      <c r="L625" s="15">
        <f>IF(Tableau1[[#This Row],[Régimes récoltés]]&gt;=60,1,0)</f>
        <v>0</v>
      </c>
      <c r="M625" s="15">
        <f>IF(Tableau1[[#This Row],[Régimes récoltés]]&gt;60,Tableau1[[#This Row],[Régimes récoltés]]-60,0)</f>
        <v>0</v>
      </c>
      <c r="N625" s="15" t="str">
        <f>IF(ISBLANK(Tableau1[[#This Row],[Date]]),"",+IF(Tableau1[[#This Row],[Régimes récoltés]]&lt;60,0,1000))</f>
        <v/>
      </c>
      <c r="O625" s="15" t="str">
        <f>IF(ISBLANK(Tableau1[[#This Row],[Date]]),"",IF(Tableau1[[#This Row],[Régimes récoltés]]&gt;60,(Tableau1[[#This Row],[Régimes récoltés]]-60)*40,0))</f>
        <v/>
      </c>
      <c r="P625" s="15" t="str">
        <f t="shared" si="9"/>
        <v/>
      </c>
      <c r="Q625" s="51" t="str">
        <f>IF(Tableau1[[#This Row],[Matricule]]&gt;1,IF(COUNTIF(Tableau1[DateMatricule],Tableau1[[#This Row],[DateMatricule]])&gt;1,"Doublon",""),"")</f>
        <v/>
      </c>
    </row>
    <row r="626" spans="1:17" x14ac:dyDescent="0.25">
      <c r="A626" s="11" t="str">
        <f>IF(Tableau1[[#This Row],[Date]]="","",VLOOKUP(Tableau1[[#This Row],[Semaine]],Listes!$A:$B,2,FALSE))</f>
        <v/>
      </c>
      <c r="B626" s="11" t="str">
        <f>IF(ISBLANK(Tableau1[[#This Row],[Date]]),"",INT((Tableau1[[#This Row],[Date]]-SUM(MOD(DATE(YEAR(Tableau1[[#This Row],[Date]]-MOD(Tableau1[[#This Row],[Date]]-2,7)+3),1,2),{1E+99;7})*{1;-1})+5)/7))</f>
        <v/>
      </c>
      <c r="C626" s="11" t="str">
        <f>IF(ISBLANK(Tableau1[[#This Row],[Matricule]]),"",VLOOKUP(Tableau1[[#This Row],[Matricule]],#REF!,2,FALSE))</f>
        <v/>
      </c>
      <c r="D626" s="11" t="str">
        <f>IF(ISBLANK(Tableau1[[#This Row],[Matricule]]),"",VLOOKUP(Tableau1[[#This Row],[Matricule]],#REF!,3,FALSE))</f>
        <v/>
      </c>
      <c r="E626" s="11" t="str">
        <f>CONCATENATE(Tableau1[[#This Row],[Matricule]],Tableau1[[#This Row],[Date]])</f>
        <v/>
      </c>
      <c r="F626" s="3"/>
      <c r="J626" s="8"/>
      <c r="K626" s="35">
        <f>IF(Tableau1[[#This Row],[Régimes récoltés]]&gt;0,1,0)</f>
        <v>0</v>
      </c>
      <c r="L626" s="15">
        <f>IF(Tableau1[[#This Row],[Régimes récoltés]]&gt;=60,1,0)</f>
        <v>0</v>
      </c>
      <c r="M626" s="15">
        <f>IF(Tableau1[[#This Row],[Régimes récoltés]]&gt;60,Tableau1[[#This Row],[Régimes récoltés]]-60,0)</f>
        <v>0</v>
      </c>
      <c r="N626" s="15" t="str">
        <f>IF(ISBLANK(Tableau1[[#This Row],[Date]]),"",+IF(Tableau1[[#This Row],[Régimes récoltés]]&lt;60,0,1000))</f>
        <v/>
      </c>
      <c r="O626" s="15" t="str">
        <f>IF(ISBLANK(Tableau1[[#This Row],[Date]]),"",IF(Tableau1[[#This Row],[Régimes récoltés]]&gt;60,(Tableau1[[#This Row],[Régimes récoltés]]-60)*40,0))</f>
        <v/>
      </c>
      <c r="P626" s="15" t="str">
        <f t="shared" si="9"/>
        <v/>
      </c>
      <c r="Q626" s="51" t="str">
        <f>IF(Tableau1[[#This Row],[Matricule]]&gt;1,IF(COUNTIF(Tableau1[DateMatricule],Tableau1[[#This Row],[DateMatricule]])&gt;1,"Doublon",""),"")</f>
        <v/>
      </c>
    </row>
    <row r="627" spans="1:17" x14ac:dyDescent="0.25">
      <c r="A627" s="11" t="str">
        <f>IF(Tableau1[[#This Row],[Date]]="","",VLOOKUP(Tableau1[[#This Row],[Semaine]],Listes!$A:$B,2,FALSE))</f>
        <v/>
      </c>
      <c r="B627" s="11" t="str">
        <f>IF(ISBLANK(Tableau1[[#This Row],[Date]]),"",INT((Tableau1[[#This Row],[Date]]-SUM(MOD(DATE(YEAR(Tableau1[[#This Row],[Date]]-MOD(Tableau1[[#This Row],[Date]]-2,7)+3),1,2),{1E+99;7})*{1;-1})+5)/7))</f>
        <v/>
      </c>
      <c r="C627" s="11" t="str">
        <f>IF(ISBLANK(Tableau1[[#This Row],[Matricule]]),"",VLOOKUP(Tableau1[[#This Row],[Matricule]],#REF!,2,FALSE))</f>
        <v/>
      </c>
      <c r="D627" s="11" t="str">
        <f>IF(ISBLANK(Tableau1[[#This Row],[Matricule]]),"",VLOOKUP(Tableau1[[#This Row],[Matricule]],#REF!,3,FALSE))</f>
        <v/>
      </c>
      <c r="E627" s="11" t="str">
        <f>CONCATENATE(Tableau1[[#This Row],[Matricule]],Tableau1[[#This Row],[Date]])</f>
        <v/>
      </c>
      <c r="F627" s="3"/>
      <c r="J627" s="8"/>
      <c r="K627" s="35">
        <f>IF(Tableau1[[#This Row],[Régimes récoltés]]&gt;0,1,0)</f>
        <v>0</v>
      </c>
      <c r="L627" s="15">
        <f>IF(Tableau1[[#This Row],[Régimes récoltés]]&gt;=60,1,0)</f>
        <v>0</v>
      </c>
      <c r="M627" s="15">
        <f>IF(Tableau1[[#This Row],[Régimes récoltés]]&gt;60,Tableau1[[#This Row],[Régimes récoltés]]-60,0)</f>
        <v>0</v>
      </c>
      <c r="N627" s="15" t="str">
        <f>IF(ISBLANK(Tableau1[[#This Row],[Date]]),"",+IF(Tableau1[[#This Row],[Régimes récoltés]]&lt;60,0,1000))</f>
        <v/>
      </c>
      <c r="O627" s="15" t="str">
        <f>IF(ISBLANK(Tableau1[[#This Row],[Date]]),"",IF(Tableau1[[#This Row],[Régimes récoltés]]&gt;60,(Tableau1[[#This Row],[Régimes récoltés]]-60)*40,0))</f>
        <v/>
      </c>
      <c r="P627" s="15" t="str">
        <f t="shared" si="9"/>
        <v/>
      </c>
      <c r="Q627" s="51" t="str">
        <f>IF(Tableau1[[#This Row],[Matricule]]&gt;1,IF(COUNTIF(Tableau1[DateMatricule],Tableau1[[#This Row],[DateMatricule]])&gt;1,"Doublon",""),"")</f>
        <v/>
      </c>
    </row>
    <row r="628" spans="1:17" x14ac:dyDescent="0.25">
      <c r="A628" s="11" t="str">
        <f>IF(Tableau1[[#This Row],[Date]]="","",VLOOKUP(Tableau1[[#This Row],[Semaine]],Listes!$A:$B,2,FALSE))</f>
        <v/>
      </c>
      <c r="B628" s="11" t="str">
        <f>IF(ISBLANK(Tableau1[[#This Row],[Date]]),"",INT((Tableau1[[#This Row],[Date]]-SUM(MOD(DATE(YEAR(Tableau1[[#This Row],[Date]]-MOD(Tableau1[[#This Row],[Date]]-2,7)+3),1,2),{1E+99;7})*{1;-1})+5)/7))</f>
        <v/>
      </c>
      <c r="C628" s="11" t="str">
        <f>IF(ISBLANK(Tableau1[[#This Row],[Matricule]]),"",VLOOKUP(Tableau1[[#This Row],[Matricule]],#REF!,2,FALSE))</f>
        <v/>
      </c>
      <c r="D628" s="11" t="str">
        <f>IF(ISBLANK(Tableau1[[#This Row],[Matricule]]),"",VLOOKUP(Tableau1[[#This Row],[Matricule]],#REF!,3,FALSE))</f>
        <v/>
      </c>
      <c r="E628" s="11" t="str">
        <f>CONCATENATE(Tableau1[[#This Row],[Matricule]],Tableau1[[#This Row],[Date]])</f>
        <v/>
      </c>
      <c r="F628" s="3"/>
      <c r="J628" s="8"/>
      <c r="K628" s="35">
        <f>IF(Tableau1[[#This Row],[Régimes récoltés]]&gt;0,1,0)</f>
        <v>0</v>
      </c>
      <c r="L628" s="15">
        <f>IF(Tableau1[[#This Row],[Régimes récoltés]]&gt;=60,1,0)</f>
        <v>0</v>
      </c>
      <c r="M628" s="15">
        <f>IF(Tableau1[[#This Row],[Régimes récoltés]]&gt;60,Tableau1[[#This Row],[Régimes récoltés]]-60,0)</f>
        <v>0</v>
      </c>
      <c r="N628" s="15" t="str">
        <f>IF(ISBLANK(Tableau1[[#This Row],[Date]]),"",+IF(Tableau1[[#This Row],[Régimes récoltés]]&lt;60,0,1000))</f>
        <v/>
      </c>
      <c r="O628" s="15" t="str">
        <f>IF(ISBLANK(Tableau1[[#This Row],[Date]]),"",IF(Tableau1[[#This Row],[Régimes récoltés]]&gt;60,(Tableau1[[#This Row],[Régimes récoltés]]-60)*40,0))</f>
        <v/>
      </c>
      <c r="P628" s="15" t="str">
        <f t="shared" si="9"/>
        <v/>
      </c>
      <c r="Q628" s="51" t="str">
        <f>IF(Tableau1[[#This Row],[Matricule]]&gt;1,IF(COUNTIF(Tableau1[DateMatricule],Tableau1[[#This Row],[DateMatricule]])&gt;1,"Doublon",""),"")</f>
        <v/>
      </c>
    </row>
    <row r="629" spans="1:17" x14ac:dyDescent="0.25">
      <c r="A629" s="11" t="str">
        <f>IF(Tableau1[[#This Row],[Date]]="","",VLOOKUP(Tableau1[[#This Row],[Semaine]],Listes!$A:$B,2,FALSE))</f>
        <v/>
      </c>
      <c r="B629" s="11" t="str">
        <f>IF(ISBLANK(Tableau1[[#This Row],[Date]]),"",INT((Tableau1[[#This Row],[Date]]-SUM(MOD(DATE(YEAR(Tableau1[[#This Row],[Date]]-MOD(Tableau1[[#This Row],[Date]]-2,7)+3),1,2),{1E+99;7})*{1;-1})+5)/7))</f>
        <v/>
      </c>
      <c r="C629" s="11" t="str">
        <f>IF(ISBLANK(Tableau1[[#This Row],[Matricule]]),"",VLOOKUP(Tableau1[[#This Row],[Matricule]],#REF!,2,FALSE))</f>
        <v/>
      </c>
      <c r="D629" s="11" t="str">
        <f>IF(ISBLANK(Tableau1[[#This Row],[Matricule]]),"",VLOOKUP(Tableau1[[#This Row],[Matricule]],#REF!,3,FALSE))</f>
        <v/>
      </c>
      <c r="E629" s="11" t="str">
        <f>CONCATENATE(Tableau1[[#This Row],[Matricule]],Tableau1[[#This Row],[Date]])</f>
        <v/>
      </c>
      <c r="F629" s="3"/>
      <c r="J629" s="8"/>
      <c r="K629" s="35">
        <f>IF(Tableau1[[#This Row],[Régimes récoltés]]&gt;0,1,0)</f>
        <v>0</v>
      </c>
      <c r="L629" s="15">
        <f>IF(Tableau1[[#This Row],[Régimes récoltés]]&gt;=60,1,0)</f>
        <v>0</v>
      </c>
      <c r="M629" s="15">
        <f>IF(Tableau1[[#This Row],[Régimes récoltés]]&gt;60,Tableau1[[#This Row],[Régimes récoltés]]-60,0)</f>
        <v>0</v>
      </c>
      <c r="N629" s="15" t="str">
        <f>IF(ISBLANK(Tableau1[[#This Row],[Date]]),"",+IF(Tableau1[[#This Row],[Régimes récoltés]]&lt;60,0,1000))</f>
        <v/>
      </c>
      <c r="O629" s="15" t="str">
        <f>IF(ISBLANK(Tableau1[[#This Row],[Date]]),"",IF(Tableau1[[#This Row],[Régimes récoltés]]&gt;60,(Tableau1[[#This Row],[Régimes récoltés]]-60)*40,0))</f>
        <v/>
      </c>
      <c r="P629" s="15" t="str">
        <f t="shared" si="9"/>
        <v/>
      </c>
      <c r="Q629" s="51" t="str">
        <f>IF(Tableau1[[#This Row],[Matricule]]&gt;1,IF(COUNTIF(Tableau1[DateMatricule],Tableau1[[#This Row],[DateMatricule]])&gt;1,"Doublon",""),"")</f>
        <v/>
      </c>
    </row>
    <row r="630" spans="1:17" x14ac:dyDescent="0.25">
      <c r="A630" s="11" t="str">
        <f>IF(Tableau1[[#This Row],[Date]]="","",VLOOKUP(Tableau1[[#This Row],[Semaine]],Listes!$A:$B,2,FALSE))</f>
        <v/>
      </c>
      <c r="B630" s="11" t="str">
        <f>IF(ISBLANK(Tableau1[[#This Row],[Date]]),"",INT((Tableau1[[#This Row],[Date]]-SUM(MOD(DATE(YEAR(Tableau1[[#This Row],[Date]]-MOD(Tableau1[[#This Row],[Date]]-2,7)+3),1,2),{1E+99;7})*{1;-1})+5)/7))</f>
        <v/>
      </c>
      <c r="C630" s="11" t="str">
        <f>IF(ISBLANK(Tableau1[[#This Row],[Matricule]]),"",VLOOKUP(Tableau1[[#This Row],[Matricule]],#REF!,2,FALSE))</f>
        <v/>
      </c>
      <c r="D630" s="11" t="str">
        <f>IF(ISBLANK(Tableau1[[#This Row],[Matricule]]),"",VLOOKUP(Tableau1[[#This Row],[Matricule]],#REF!,3,FALSE))</f>
        <v/>
      </c>
      <c r="E630" s="11" t="str">
        <f>CONCATENATE(Tableau1[[#This Row],[Matricule]],Tableau1[[#This Row],[Date]])</f>
        <v/>
      </c>
      <c r="F630" s="3"/>
      <c r="J630" s="8"/>
      <c r="K630" s="35">
        <f>IF(Tableau1[[#This Row],[Régimes récoltés]]&gt;0,1,0)</f>
        <v>0</v>
      </c>
      <c r="L630" s="15">
        <f>IF(Tableau1[[#This Row],[Régimes récoltés]]&gt;=60,1,0)</f>
        <v>0</v>
      </c>
      <c r="M630" s="15">
        <f>IF(Tableau1[[#This Row],[Régimes récoltés]]&gt;60,Tableau1[[#This Row],[Régimes récoltés]]-60,0)</f>
        <v>0</v>
      </c>
      <c r="N630" s="15" t="str">
        <f>IF(ISBLANK(Tableau1[[#This Row],[Date]]),"",+IF(Tableau1[[#This Row],[Régimes récoltés]]&lt;60,0,1000))</f>
        <v/>
      </c>
      <c r="O630" s="15" t="str">
        <f>IF(ISBLANK(Tableau1[[#This Row],[Date]]),"",IF(Tableau1[[#This Row],[Régimes récoltés]]&gt;60,(Tableau1[[#This Row],[Régimes récoltés]]-60)*40,0))</f>
        <v/>
      </c>
      <c r="P630" s="15" t="str">
        <f t="shared" si="9"/>
        <v/>
      </c>
      <c r="Q630" s="51" t="str">
        <f>IF(Tableau1[[#This Row],[Matricule]]&gt;1,IF(COUNTIF(Tableau1[DateMatricule],Tableau1[[#This Row],[DateMatricule]])&gt;1,"Doublon",""),"")</f>
        <v/>
      </c>
    </row>
    <row r="631" spans="1:17" x14ac:dyDescent="0.25">
      <c r="A631" s="11" t="str">
        <f>IF(Tableau1[[#This Row],[Date]]="","",VLOOKUP(Tableau1[[#This Row],[Semaine]],Listes!$A:$B,2,FALSE))</f>
        <v/>
      </c>
      <c r="B631" s="11" t="str">
        <f>IF(ISBLANK(Tableau1[[#This Row],[Date]]),"",INT((Tableau1[[#This Row],[Date]]-SUM(MOD(DATE(YEAR(Tableau1[[#This Row],[Date]]-MOD(Tableau1[[#This Row],[Date]]-2,7)+3),1,2),{1E+99;7})*{1;-1})+5)/7))</f>
        <v/>
      </c>
      <c r="C631" s="11" t="str">
        <f>IF(ISBLANK(Tableau1[[#This Row],[Matricule]]),"",VLOOKUP(Tableau1[[#This Row],[Matricule]],#REF!,2,FALSE))</f>
        <v/>
      </c>
      <c r="D631" s="11" t="str">
        <f>IF(ISBLANK(Tableau1[[#This Row],[Matricule]]),"",VLOOKUP(Tableau1[[#This Row],[Matricule]],#REF!,3,FALSE))</f>
        <v/>
      </c>
      <c r="E631" s="11" t="str">
        <f>CONCATENATE(Tableau1[[#This Row],[Matricule]],Tableau1[[#This Row],[Date]])</f>
        <v/>
      </c>
      <c r="F631" s="3"/>
      <c r="J631" s="8"/>
      <c r="K631" s="35">
        <f>IF(Tableau1[[#This Row],[Régimes récoltés]]&gt;0,1,0)</f>
        <v>0</v>
      </c>
      <c r="L631" s="15">
        <f>IF(Tableau1[[#This Row],[Régimes récoltés]]&gt;=60,1,0)</f>
        <v>0</v>
      </c>
      <c r="M631" s="15">
        <f>IF(Tableau1[[#This Row],[Régimes récoltés]]&gt;60,Tableau1[[#This Row],[Régimes récoltés]]-60,0)</f>
        <v>0</v>
      </c>
      <c r="N631" s="15" t="str">
        <f>IF(ISBLANK(Tableau1[[#This Row],[Date]]),"",+IF(Tableau1[[#This Row],[Régimes récoltés]]&lt;60,0,1000))</f>
        <v/>
      </c>
      <c r="O631" s="15" t="str">
        <f>IF(ISBLANK(Tableau1[[#This Row],[Date]]),"",IF(Tableau1[[#This Row],[Régimes récoltés]]&gt;60,(Tableau1[[#This Row],[Régimes récoltés]]-60)*40,0))</f>
        <v/>
      </c>
      <c r="P631" s="15" t="str">
        <f t="shared" si="9"/>
        <v/>
      </c>
      <c r="Q631" s="51" t="str">
        <f>IF(Tableau1[[#This Row],[Matricule]]&gt;1,IF(COUNTIF(Tableau1[DateMatricule],Tableau1[[#This Row],[DateMatricule]])&gt;1,"Doublon",""),"")</f>
        <v/>
      </c>
    </row>
    <row r="632" spans="1:17" x14ac:dyDescent="0.25">
      <c r="A632" s="11" t="str">
        <f>IF(Tableau1[[#This Row],[Date]]="","",VLOOKUP(Tableau1[[#This Row],[Semaine]],Listes!$A:$B,2,FALSE))</f>
        <v/>
      </c>
      <c r="B632" s="11" t="str">
        <f>IF(ISBLANK(Tableau1[[#This Row],[Date]]),"",INT((Tableau1[[#This Row],[Date]]-SUM(MOD(DATE(YEAR(Tableau1[[#This Row],[Date]]-MOD(Tableau1[[#This Row],[Date]]-2,7)+3),1,2),{1E+99;7})*{1;-1})+5)/7))</f>
        <v/>
      </c>
      <c r="C632" s="11" t="str">
        <f>IF(ISBLANK(Tableau1[[#This Row],[Matricule]]),"",VLOOKUP(Tableau1[[#This Row],[Matricule]],#REF!,2,FALSE))</f>
        <v/>
      </c>
      <c r="D632" s="11" t="str">
        <f>IF(ISBLANK(Tableau1[[#This Row],[Matricule]]),"",VLOOKUP(Tableau1[[#This Row],[Matricule]],#REF!,3,FALSE))</f>
        <v/>
      </c>
      <c r="E632" s="11" t="str">
        <f>CONCATENATE(Tableau1[[#This Row],[Matricule]],Tableau1[[#This Row],[Date]])</f>
        <v/>
      </c>
      <c r="F632" s="3"/>
      <c r="J632" s="8"/>
      <c r="K632" s="35">
        <f>IF(Tableau1[[#This Row],[Régimes récoltés]]&gt;0,1,0)</f>
        <v>0</v>
      </c>
      <c r="L632" s="15">
        <f>IF(Tableau1[[#This Row],[Régimes récoltés]]&gt;=60,1,0)</f>
        <v>0</v>
      </c>
      <c r="M632" s="15">
        <f>IF(Tableau1[[#This Row],[Régimes récoltés]]&gt;60,Tableau1[[#This Row],[Régimes récoltés]]-60,0)</f>
        <v>0</v>
      </c>
      <c r="N632" s="15" t="str">
        <f>IF(ISBLANK(Tableau1[[#This Row],[Date]]),"",+IF(Tableau1[[#This Row],[Régimes récoltés]]&lt;60,0,1000))</f>
        <v/>
      </c>
      <c r="O632" s="15" t="str">
        <f>IF(ISBLANK(Tableau1[[#This Row],[Date]]),"",IF(Tableau1[[#This Row],[Régimes récoltés]]&gt;60,(Tableau1[[#This Row],[Régimes récoltés]]-60)*40,0))</f>
        <v/>
      </c>
      <c r="P632" s="15" t="str">
        <f t="shared" si="9"/>
        <v/>
      </c>
      <c r="Q632" s="51" t="str">
        <f>IF(Tableau1[[#This Row],[Matricule]]&gt;1,IF(COUNTIF(Tableau1[DateMatricule],Tableau1[[#This Row],[DateMatricule]])&gt;1,"Doublon",""),"")</f>
        <v/>
      </c>
    </row>
    <row r="633" spans="1:17" x14ac:dyDescent="0.25">
      <c r="A633" s="11" t="str">
        <f>IF(Tableau1[[#This Row],[Date]]="","",VLOOKUP(Tableau1[[#This Row],[Semaine]],Listes!$A:$B,2,FALSE))</f>
        <v/>
      </c>
      <c r="B633" s="11" t="str">
        <f>IF(ISBLANK(Tableau1[[#This Row],[Date]]),"",INT((Tableau1[[#This Row],[Date]]-SUM(MOD(DATE(YEAR(Tableau1[[#This Row],[Date]]-MOD(Tableau1[[#This Row],[Date]]-2,7)+3),1,2),{1E+99;7})*{1;-1})+5)/7))</f>
        <v/>
      </c>
      <c r="C633" s="11" t="str">
        <f>IF(ISBLANK(Tableau1[[#This Row],[Matricule]]),"",VLOOKUP(Tableau1[[#This Row],[Matricule]],#REF!,2,FALSE))</f>
        <v/>
      </c>
      <c r="D633" s="11" t="str">
        <f>IF(ISBLANK(Tableau1[[#This Row],[Matricule]]),"",VLOOKUP(Tableau1[[#This Row],[Matricule]],#REF!,3,FALSE))</f>
        <v/>
      </c>
      <c r="E633" s="11" t="str">
        <f>CONCATENATE(Tableau1[[#This Row],[Matricule]],Tableau1[[#This Row],[Date]])</f>
        <v/>
      </c>
      <c r="F633" s="3"/>
      <c r="J633" s="8"/>
      <c r="K633" s="35">
        <f>IF(Tableau1[[#This Row],[Régimes récoltés]]&gt;0,1,0)</f>
        <v>0</v>
      </c>
      <c r="L633" s="15">
        <f>IF(Tableau1[[#This Row],[Régimes récoltés]]&gt;=60,1,0)</f>
        <v>0</v>
      </c>
      <c r="M633" s="15">
        <f>IF(Tableau1[[#This Row],[Régimes récoltés]]&gt;60,Tableau1[[#This Row],[Régimes récoltés]]-60,0)</f>
        <v>0</v>
      </c>
      <c r="N633" s="15" t="str">
        <f>IF(ISBLANK(Tableau1[[#This Row],[Date]]),"",+IF(Tableau1[[#This Row],[Régimes récoltés]]&lt;60,0,1000))</f>
        <v/>
      </c>
      <c r="O633" s="15" t="str">
        <f>IF(ISBLANK(Tableau1[[#This Row],[Date]]),"",IF(Tableau1[[#This Row],[Régimes récoltés]]&gt;60,(Tableau1[[#This Row],[Régimes récoltés]]-60)*40,0))</f>
        <v/>
      </c>
      <c r="P633" s="15" t="str">
        <f t="shared" si="9"/>
        <v/>
      </c>
      <c r="Q633" s="51" t="str">
        <f>IF(Tableau1[[#This Row],[Matricule]]&gt;1,IF(COUNTIF(Tableau1[DateMatricule],Tableau1[[#This Row],[DateMatricule]])&gt;1,"Doublon",""),"")</f>
        <v/>
      </c>
    </row>
    <row r="634" spans="1:17" x14ac:dyDescent="0.25">
      <c r="A634" s="11" t="str">
        <f>IF(Tableau1[[#This Row],[Date]]="","",VLOOKUP(Tableau1[[#This Row],[Semaine]],Listes!$A:$B,2,FALSE))</f>
        <v/>
      </c>
      <c r="B634" s="11" t="str">
        <f>IF(ISBLANK(Tableau1[[#This Row],[Date]]),"",INT((Tableau1[[#This Row],[Date]]-SUM(MOD(DATE(YEAR(Tableau1[[#This Row],[Date]]-MOD(Tableau1[[#This Row],[Date]]-2,7)+3),1,2),{1E+99;7})*{1;-1})+5)/7))</f>
        <v/>
      </c>
      <c r="C634" s="11" t="str">
        <f>IF(ISBLANK(Tableau1[[#This Row],[Matricule]]),"",VLOOKUP(Tableau1[[#This Row],[Matricule]],#REF!,2,FALSE))</f>
        <v/>
      </c>
      <c r="D634" s="11" t="str">
        <f>IF(ISBLANK(Tableau1[[#This Row],[Matricule]]),"",VLOOKUP(Tableau1[[#This Row],[Matricule]],#REF!,3,FALSE))</f>
        <v/>
      </c>
      <c r="E634" s="11" t="str">
        <f>CONCATENATE(Tableau1[[#This Row],[Matricule]],Tableau1[[#This Row],[Date]])</f>
        <v/>
      </c>
      <c r="F634" s="3"/>
      <c r="J634" s="8"/>
      <c r="K634" s="35">
        <f>IF(Tableau1[[#This Row],[Régimes récoltés]]&gt;0,1,0)</f>
        <v>0</v>
      </c>
      <c r="L634" s="15">
        <f>IF(Tableau1[[#This Row],[Régimes récoltés]]&gt;=60,1,0)</f>
        <v>0</v>
      </c>
      <c r="M634" s="15">
        <f>IF(Tableau1[[#This Row],[Régimes récoltés]]&gt;60,Tableau1[[#This Row],[Régimes récoltés]]-60,0)</f>
        <v>0</v>
      </c>
      <c r="N634" s="15" t="str">
        <f>IF(ISBLANK(Tableau1[[#This Row],[Date]]),"",+IF(Tableau1[[#This Row],[Régimes récoltés]]&lt;60,0,1000))</f>
        <v/>
      </c>
      <c r="O634" s="15" t="str">
        <f>IF(ISBLANK(Tableau1[[#This Row],[Date]]),"",IF(Tableau1[[#This Row],[Régimes récoltés]]&gt;60,(Tableau1[[#This Row],[Régimes récoltés]]-60)*40,0))</f>
        <v/>
      </c>
      <c r="P634" s="15" t="str">
        <f t="shared" si="9"/>
        <v/>
      </c>
      <c r="Q634" s="51" t="str">
        <f>IF(Tableau1[[#This Row],[Matricule]]&gt;1,IF(COUNTIF(Tableau1[DateMatricule],Tableau1[[#This Row],[DateMatricule]])&gt;1,"Doublon",""),"")</f>
        <v/>
      </c>
    </row>
    <row r="635" spans="1:17" x14ac:dyDescent="0.25">
      <c r="A635" s="11" t="str">
        <f>IF(Tableau1[[#This Row],[Date]]="","",VLOOKUP(Tableau1[[#This Row],[Semaine]],Listes!$A:$B,2,FALSE))</f>
        <v/>
      </c>
      <c r="B635" s="11" t="str">
        <f>IF(ISBLANK(Tableau1[[#This Row],[Date]]),"",INT((Tableau1[[#This Row],[Date]]-SUM(MOD(DATE(YEAR(Tableau1[[#This Row],[Date]]-MOD(Tableau1[[#This Row],[Date]]-2,7)+3),1,2),{1E+99;7})*{1;-1})+5)/7))</f>
        <v/>
      </c>
      <c r="C635" s="11" t="str">
        <f>IF(ISBLANK(Tableau1[[#This Row],[Matricule]]),"",VLOOKUP(Tableau1[[#This Row],[Matricule]],#REF!,2,FALSE))</f>
        <v/>
      </c>
      <c r="D635" s="11" t="str">
        <f>IF(ISBLANK(Tableau1[[#This Row],[Matricule]]),"",VLOOKUP(Tableau1[[#This Row],[Matricule]],#REF!,3,FALSE))</f>
        <v/>
      </c>
      <c r="E635" s="11" t="str">
        <f>CONCATENATE(Tableau1[[#This Row],[Matricule]],Tableau1[[#This Row],[Date]])</f>
        <v/>
      </c>
      <c r="F635" s="3"/>
      <c r="J635" s="8"/>
      <c r="K635" s="35">
        <f>IF(Tableau1[[#This Row],[Régimes récoltés]]&gt;0,1,0)</f>
        <v>0</v>
      </c>
      <c r="L635" s="15">
        <f>IF(Tableau1[[#This Row],[Régimes récoltés]]&gt;=60,1,0)</f>
        <v>0</v>
      </c>
      <c r="M635" s="15">
        <f>IF(Tableau1[[#This Row],[Régimes récoltés]]&gt;60,Tableau1[[#This Row],[Régimes récoltés]]-60,0)</f>
        <v>0</v>
      </c>
      <c r="N635" s="15" t="str">
        <f>IF(ISBLANK(Tableau1[[#This Row],[Date]]),"",+IF(Tableau1[[#This Row],[Régimes récoltés]]&lt;60,0,1000))</f>
        <v/>
      </c>
      <c r="O635" s="15" t="str">
        <f>IF(ISBLANK(Tableau1[[#This Row],[Date]]),"",IF(Tableau1[[#This Row],[Régimes récoltés]]&gt;60,(Tableau1[[#This Row],[Régimes récoltés]]-60)*40,0))</f>
        <v/>
      </c>
      <c r="P635" s="15" t="str">
        <f t="shared" si="9"/>
        <v/>
      </c>
      <c r="Q635" s="51" t="str">
        <f>IF(Tableau1[[#This Row],[Matricule]]&gt;1,IF(COUNTIF(Tableau1[DateMatricule],Tableau1[[#This Row],[DateMatricule]])&gt;1,"Doublon",""),"")</f>
        <v/>
      </c>
    </row>
    <row r="636" spans="1:17" x14ac:dyDescent="0.25">
      <c r="A636" s="11" t="str">
        <f>IF(Tableau1[[#This Row],[Date]]="","",VLOOKUP(Tableau1[[#This Row],[Semaine]],Listes!$A:$B,2,FALSE))</f>
        <v/>
      </c>
      <c r="B636" s="11" t="str">
        <f>IF(ISBLANK(Tableau1[[#This Row],[Date]]),"",INT((Tableau1[[#This Row],[Date]]-SUM(MOD(DATE(YEAR(Tableau1[[#This Row],[Date]]-MOD(Tableau1[[#This Row],[Date]]-2,7)+3),1,2),{1E+99;7})*{1;-1})+5)/7))</f>
        <v/>
      </c>
      <c r="C636" s="11" t="str">
        <f>IF(ISBLANK(Tableau1[[#This Row],[Matricule]]),"",VLOOKUP(Tableau1[[#This Row],[Matricule]],#REF!,2,FALSE))</f>
        <v/>
      </c>
      <c r="D636" s="11" t="str">
        <f>IF(ISBLANK(Tableau1[[#This Row],[Matricule]]),"",VLOOKUP(Tableau1[[#This Row],[Matricule]],#REF!,3,FALSE))</f>
        <v/>
      </c>
      <c r="E636" s="11" t="str">
        <f>CONCATENATE(Tableau1[[#This Row],[Matricule]],Tableau1[[#This Row],[Date]])</f>
        <v/>
      </c>
      <c r="F636" s="3"/>
      <c r="J636" s="8"/>
      <c r="K636" s="35">
        <f>IF(Tableau1[[#This Row],[Régimes récoltés]]&gt;0,1,0)</f>
        <v>0</v>
      </c>
      <c r="L636" s="15">
        <f>IF(Tableau1[[#This Row],[Régimes récoltés]]&gt;=60,1,0)</f>
        <v>0</v>
      </c>
      <c r="M636" s="15">
        <f>IF(Tableau1[[#This Row],[Régimes récoltés]]&gt;60,Tableau1[[#This Row],[Régimes récoltés]]-60,0)</f>
        <v>0</v>
      </c>
      <c r="N636" s="15" t="str">
        <f>IF(ISBLANK(Tableau1[[#This Row],[Date]]),"",+IF(Tableau1[[#This Row],[Régimes récoltés]]&lt;60,0,1000))</f>
        <v/>
      </c>
      <c r="O636" s="15" t="str">
        <f>IF(ISBLANK(Tableau1[[#This Row],[Date]]),"",IF(Tableau1[[#This Row],[Régimes récoltés]]&gt;60,(Tableau1[[#This Row],[Régimes récoltés]]-60)*40,0))</f>
        <v/>
      </c>
      <c r="P636" s="15" t="str">
        <f t="shared" si="9"/>
        <v/>
      </c>
      <c r="Q636" s="51" t="str">
        <f>IF(Tableau1[[#This Row],[Matricule]]&gt;1,IF(COUNTIF(Tableau1[DateMatricule],Tableau1[[#This Row],[DateMatricule]])&gt;1,"Doublon",""),"")</f>
        <v/>
      </c>
    </row>
    <row r="637" spans="1:17" x14ac:dyDescent="0.25">
      <c r="A637" s="11" t="str">
        <f>IF(Tableau1[[#This Row],[Date]]="","",VLOOKUP(Tableau1[[#This Row],[Semaine]],Listes!$A:$B,2,FALSE))</f>
        <v/>
      </c>
      <c r="B637" s="11" t="str">
        <f>IF(ISBLANK(Tableau1[[#This Row],[Date]]),"",INT((Tableau1[[#This Row],[Date]]-SUM(MOD(DATE(YEAR(Tableau1[[#This Row],[Date]]-MOD(Tableau1[[#This Row],[Date]]-2,7)+3),1,2),{1E+99;7})*{1;-1})+5)/7))</f>
        <v/>
      </c>
      <c r="C637" s="11" t="str">
        <f>IF(ISBLANK(Tableau1[[#This Row],[Matricule]]),"",VLOOKUP(Tableau1[[#This Row],[Matricule]],#REF!,2,FALSE))</f>
        <v/>
      </c>
      <c r="D637" s="11" t="str">
        <f>IF(ISBLANK(Tableau1[[#This Row],[Matricule]]),"",VLOOKUP(Tableau1[[#This Row],[Matricule]],#REF!,3,FALSE))</f>
        <v/>
      </c>
      <c r="E637" s="11" t="str">
        <f>CONCATENATE(Tableau1[[#This Row],[Matricule]],Tableau1[[#This Row],[Date]])</f>
        <v/>
      </c>
      <c r="F637" s="3"/>
      <c r="J637" s="8"/>
      <c r="K637" s="35">
        <f>IF(Tableau1[[#This Row],[Régimes récoltés]]&gt;0,1,0)</f>
        <v>0</v>
      </c>
      <c r="L637" s="15">
        <f>IF(Tableau1[[#This Row],[Régimes récoltés]]&gt;=60,1,0)</f>
        <v>0</v>
      </c>
      <c r="M637" s="15">
        <f>IF(Tableau1[[#This Row],[Régimes récoltés]]&gt;60,Tableau1[[#This Row],[Régimes récoltés]]-60,0)</f>
        <v>0</v>
      </c>
      <c r="N637" s="15" t="str">
        <f>IF(ISBLANK(Tableau1[[#This Row],[Date]]),"",+IF(Tableau1[[#This Row],[Régimes récoltés]]&lt;60,0,1000))</f>
        <v/>
      </c>
      <c r="O637" s="15" t="str">
        <f>IF(ISBLANK(Tableau1[[#This Row],[Date]]),"",IF(Tableau1[[#This Row],[Régimes récoltés]]&gt;60,(Tableau1[[#This Row],[Régimes récoltés]]-60)*40,0))</f>
        <v/>
      </c>
      <c r="P637" s="15" t="str">
        <f t="shared" si="9"/>
        <v/>
      </c>
      <c r="Q637" s="51" t="str">
        <f>IF(Tableau1[[#This Row],[Matricule]]&gt;1,IF(COUNTIF(Tableau1[DateMatricule],Tableau1[[#This Row],[DateMatricule]])&gt;1,"Doublon",""),"")</f>
        <v/>
      </c>
    </row>
    <row r="638" spans="1:17" x14ac:dyDescent="0.25">
      <c r="A638" s="11" t="str">
        <f>IF(Tableau1[[#This Row],[Date]]="","",VLOOKUP(Tableau1[[#This Row],[Semaine]],Listes!$A:$B,2,FALSE))</f>
        <v/>
      </c>
      <c r="B638" s="11" t="str">
        <f>IF(ISBLANK(Tableau1[[#This Row],[Date]]),"",INT((Tableau1[[#This Row],[Date]]-SUM(MOD(DATE(YEAR(Tableau1[[#This Row],[Date]]-MOD(Tableau1[[#This Row],[Date]]-2,7)+3),1,2),{1E+99;7})*{1;-1})+5)/7))</f>
        <v/>
      </c>
      <c r="C638" s="11" t="str">
        <f>IF(ISBLANK(Tableau1[[#This Row],[Matricule]]),"",VLOOKUP(Tableau1[[#This Row],[Matricule]],#REF!,2,FALSE))</f>
        <v/>
      </c>
      <c r="D638" s="11" t="str">
        <f>IF(ISBLANK(Tableau1[[#This Row],[Matricule]]),"",VLOOKUP(Tableau1[[#This Row],[Matricule]],#REF!,3,FALSE))</f>
        <v/>
      </c>
      <c r="E638" s="11" t="str">
        <f>CONCATENATE(Tableau1[[#This Row],[Matricule]],Tableau1[[#This Row],[Date]])</f>
        <v/>
      </c>
      <c r="F638" s="3"/>
      <c r="J638" s="8"/>
      <c r="K638" s="35">
        <f>IF(Tableau1[[#This Row],[Régimes récoltés]]&gt;0,1,0)</f>
        <v>0</v>
      </c>
      <c r="L638" s="15">
        <f>IF(Tableau1[[#This Row],[Régimes récoltés]]&gt;=60,1,0)</f>
        <v>0</v>
      </c>
      <c r="M638" s="15">
        <f>IF(Tableau1[[#This Row],[Régimes récoltés]]&gt;60,Tableau1[[#This Row],[Régimes récoltés]]-60,0)</f>
        <v>0</v>
      </c>
      <c r="N638" s="15" t="str">
        <f>IF(ISBLANK(Tableau1[[#This Row],[Date]]),"",+IF(Tableau1[[#This Row],[Régimes récoltés]]&lt;60,0,1000))</f>
        <v/>
      </c>
      <c r="O638" s="15" t="str">
        <f>IF(ISBLANK(Tableau1[[#This Row],[Date]]),"",IF(Tableau1[[#This Row],[Régimes récoltés]]&gt;60,(Tableau1[[#This Row],[Régimes récoltés]]-60)*40,0))</f>
        <v/>
      </c>
      <c r="P638" s="15" t="str">
        <f t="shared" si="9"/>
        <v/>
      </c>
      <c r="Q638" s="51" t="str">
        <f>IF(Tableau1[[#This Row],[Matricule]]&gt;1,IF(COUNTIF(Tableau1[DateMatricule],Tableau1[[#This Row],[DateMatricule]])&gt;1,"Doublon",""),"")</f>
        <v/>
      </c>
    </row>
    <row r="639" spans="1:17" x14ac:dyDescent="0.25">
      <c r="A639" s="11" t="str">
        <f>IF(Tableau1[[#This Row],[Date]]="","",VLOOKUP(Tableau1[[#This Row],[Semaine]],Listes!$A:$B,2,FALSE))</f>
        <v/>
      </c>
      <c r="B639" s="11" t="str">
        <f>IF(ISBLANK(Tableau1[[#This Row],[Date]]),"",INT((Tableau1[[#This Row],[Date]]-SUM(MOD(DATE(YEAR(Tableau1[[#This Row],[Date]]-MOD(Tableau1[[#This Row],[Date]]-2,7)+3),1,2),{1E+99;7})*{1;-1})+5)/7))</f>
        <v/>
      </c>
      <c r="C639" s="11" t="str">
        <f>IF(ISBLANK(Tableau1[[#This Row],[Matricule]]),"",VLOOKUP(Tableau1[[#This Row],[Matricule]],#REF!,2,FALSE))</f>
        <v/>
      </c>
      <c r="D639" s="11" t="str">
        <f>IF(ISBLANK(Tableau1[[#This Row],[Matricule]]),"",VLOOKUP(Tableau1[[#This Row],[Matricule]],#REF!,3,FALSE))</f>
        <v/>
      </c>
      <c r="E639" s="11" t="str">
        <f>CONCATENATE(Tableau1[[#This Row],[Matricule]],Tableau1[[#This Row],[Date]])</f>
        <v/>
      </c>
      <c r="F639" s="3"/>
      <c r="J639" s="8"/>
      <c r="K639" s="35">
        <f>IF(Tableau1[[#This Row],[Régimes récoltés]]&gt;0,1,0)</f>
        <v>0</v>
      </c>
      <c r="L639" s="15">
        <f>IF(Tableau1[[#This Row],[Régimes récoltés]]&gt;=60,1,0)</f>
        <v>0</v>
      </c>
      <c r="M639" s="15">
        <f>IF(Tableau1[[#This Row],[Régimes récoltés]]&gt;60,Tableau1[[#This Row],[Régimes récoltés]]-60,0)</f>
        <v>0</v>
      </c>
      <c r="N639" s="15" t="str">
        <f>IF(ISBLANK(Tableau1[[#This Row],[Date]]),"",+IF(Tableau1[[#This Row],[Régimes récoltés]]&lt;60,0,1000))</f>
        <v/>
      </c>
      <c r="O639" s="15" t="str">
        <f>IF(ISBLANK(Tableau1[[#This Row],[Date]]),"",IF(Tableau1[[#This Row],[Régimes récoltés]]&gt;60,(Tableau1[[#This Row],[Régimes récoltés]]-60)*40,0))</f>
        <v/>
      </c>
      <c r="P639" s="15" t="str">
        <f t="shared" si="9"/>
        <v/>
      </c>
      <c r="Q639" s="51" t="str">
        <f>IF(Tableau1[[#This Row],[Matricule]]&gt;1,IF(COUNTIF(Tableau1[DateMatricule],Tableau1[[#This Row],[DateMatricule]])&gt;1,"Doublon",""),"")</f>
        <v/>
      </c>
    </row>
    <row r="640" spans="1:17" x14ac:dyDescent="0.25">
      <c r="A640" s="11" t="str">
        <f>IF(Tableau1[[#This Row],[Date]]="","",VLOOKUP(Tableau1[[#This Row],[Semaine]],Listes!$A:$B,2,FALSE))</f>
        <v/>
      </c>
      <c r="B640" s="11" t="str">
        <f>IF(ISBLANK(Tableau1[[#This Row],[Date]]),"",INT((Tableau1[[#This Row],[Date]]-SUM(MOD(DATE(YEAR(Tableau1[[#This Row],[Date]]-MOD(Tableau1[[#This Row],[Date]]-2,7)+3),1,2),{1E+99;7})*{1;-1})+5)/7))</f>
        <v/>
      </c>
      <c r="C640" s="11" t="str">
        <f>IF(ISBLANK(Tableau1[[#This Row],[Matricule]]),"",VLOOKUP(Tableau1[[#This Row],[Matricule]],#REF!,2,FALSE))</f>
        <v/>
      </c>
      <c r="D640" s="11" t="str">
        <f>IF(ISBLANK(Tableau1[[#This Row],[Matricule]]),"",VLOOKUP(Tableau1[[#This Row],[Matricule]],#REF!,3,FALSE))</f>
        <v/>
      </c>
      <c r="E640" s="11" t="str">
        <f>CONCATENATE(Tableau1[[#This Row],[Matricule]],Tableau1[[#This Row],[Date]])</f>
        <v/>
      </c>
      <c r="F640" s="3"/>
      <c r="J640" s="8"/>
      <c r="K640" s="35">
        <f>IF(Tableau1[[#This Row],[Régimes récoltés]]&gt;0,1,0)</f>
        <v>0</v>
      </c>
      <c r="L640" s="15">
        <f>IF(Tableau1[[#This Row],[Régimes récoltés]]&gt;=60,1,0)</f>
        <v>0</v>
      </c>
      <c r="M640" s="15">
        <f>IF(Tableau1[[#This Row],[Régimes récoltés]]&gt;60,Tableau1[[#This Row],[Régimes récoltés]]-60,0)</f>
        <v>0</v>
      </c>
      <c r="N640" s="15" t="str">
        <f>IF(ISBLANK(Tableau1[[#This Row],[Date]]),"",+IF(Tableau1[[#This Row],[Régimes récoltés]]&lt;60,0,1000))</f>
        <v/>
      </c>
      <c r="O640" s="15" t="str">
        <f>IF(ISBLANK(Tableau1[[#This Row],[Date]]),"",IF(Tableau1[[#This Row],[Régimes récoltés]]&gt;60,(Tableau1[[#This Row],[Régimes récoltés]]-60)*40,0))</f>
        <v/>
      </c>
      <c r="P640" s="15" t="str">
        <f t="shared" si="9"/>
        <v/>
      </c>
      <c r="Q640" s="51" t="str">
        <f>IF(Tableau1[[#This Row],[Matricule]]&gt;1,IF(COUNTIF(Tableau1[DateMatricule],Tableau1[[#This Row],[DateMatricule]])&gt;1,"Doublon",""),"")</f>
        <v/>
      </c>
    </row>
    <row r="641" spans="1:17" x14ac:dyDescent="0.25">
      <c r="A641" s="11" t="str">
        <f>IF(Tableau1[[#This Row],[Date]]="","",VLOOKUP(Tableau1[[#This Row],[Semaine]],Listes!$A:$B,2,FALSE))</f>
        <v/>
      </c>
      <c r="B641" s="11" t="str">
        <f>IF(ISBLANK(Tableau1[[#This Row],[Date]]),"",INT((Tableau1[[#This Row],[Date]]-SUM(MOD(DATE(YEAR(Tableau1[[#This Row],[Date]]-MOD(Tableau1[[#This Row],[Date]]-2,7)+3),1,2),{1E+99;7})*{1;-1})+5)/7))</f>
        <v/>
      </c>
      <c r="C641" s="11" t="str">
        <f>IF(ISBLANK(Tableau1[[#This Row],[Matricule]]),"",VLOOKUP(Tableau1[[#This Row],[Matricule]],#REF!,2,FALSE))</f>
        <v/>
      </c>
      <c r="D641" s="11" t="str">
        <f>IF(ISBLANK(Tableau1[[#This Row],[Matricule]]),"",VLOOKUP(Tableau1[[#This Row],[Matricule]],#REF!,3,FALSE))</f>
        <v/>
      </c>
      <c r="E641" s="11" t="str">
        <f>CONCATENATE(Tableau1[[#This Row],[Matricule]],Tableau1[[#This Row],[Date]])</f>
        <v/>
      </c>
      <c r="F641" s="3"/>
      <c r="J641" s="8"/>
      <c r="K641" s="35">
        <f>IF(Tableau1[[#This Row],[Régimes récoltés]]&gt;0,1,0)</f>
        <v>0</v>
      </c>
      <c r="L641" s="15">
        <f>IF(Tableau1[[#This Row],[Régimes récoltés]]&gt;=60,1,0)</f>
        <v>0</v>
      </c>
      <c r="M641" s="15">
        <f>IF(Tableau1[[#This Row],[Régimes récoltés]]&gt;60,Tableau1[[#This Row],[Régimes récoltés]]-60,0)</f>
        <v>0</v>
      </c>
      <c r="N641" s="15" t="str">
        <f>IF(ISBLANK(Tableau1[[#This Row],[Date]]),"",+IF(Tableau1[[#This Row],[Régimes récoltés]]&lt;60,0,1000))</f>
        <v/>
      </c>
      <c r="O641" s="15" t="str">
        <f>IF(ISBLANK(Tableau1[[#This Row],[Date]]),"",IF(Tableau1[[#This Row],[Régimes récoltés]]&gt;60,(Tableau1[[#This Row],[Régimes récoltés]]-60)*40,0))</f>
        <v/>
      </c>
      <c r="P641" s="15" t="str">
        <f t="shared" si="9"/>
        <v/>
      </c>
      <c r="Q641" s="51" t="str">
        <f>IF(Tableau1[[#This Row],[Matricule]]&gt;1,IF(COUNTIF(Tableau1[DateMatricule],Tableau1[[#This Row],[DateMatricule]])&gt;1,"Doublon",""),"")</f>
        <v/>
      </c>
    </row>
    <row r="642" spans="1:17" x14ac:dyDescent="0.25">
      <c r="A642" s="11" t="str">
        <f>IF(Tableau1[[#This Row],[Date]]="","",VLOOKUP(Tableau1[[#This Row],[Semaine]],Listes!$A:$B,2,FALSE))</f>
        <v/>
      </c>
      <c r="B642" s="11" t="str">
        <f>IF(ISBLANK(Tableau1[[#This Row],[Date]]),"",INT((Tableau1[[#This Row],[Date]]-SUM(MOD(DATE(YEAR(Tableau1[[#This Row],[Date]]-MOD(Tableau1[[#This Row],[Date]]-2,7)+3),1,2),{1E+99;7})*{1;-1})+5)/7))</f>
        <v/>
      </c>
      <c r="C642" s="11" t="str">
        <f>IF(ISBLANK(Tableau1[[#This Row],[Matricule]]),"",VLOOKUP(Tableau1[[#This Row],[Matricule]],#REF!,2,FALSE))</f>
        <v/>
      </c>
      <c r="D642" s="11" t="str">
        <f>IF(ISBLANK(Tableau1[[#This Row],[Matricule]]),"",VLOOKUP(Tableau1[[#This Row],[Matricule]],#REF!,3,FALSE))</f>
        <v/>
      </c>
      <c r="E642" s="11" t="str">
        <f>CONCATENATE(Tableau1[[#This Row],[Matricule]],Tableau1[[#This Row],[Date]])</f>
        <v/>
      </c>
      <c r="F642" s="3"/>
      <c r="J642" s="8"/>
      <c r="K642" s="35">
        <f>IF(Tableau1[[#This Row],[Régimes récoltés]]&gt;0,1,0)</f>
        <v>0</v>
      </c>
      <c r="L642" s="15">
        <f>IF(Tableau1[[#This Row],[Régimes récoltés]]&gt;=60,1,0)</f>
        <v>0</v>
      </c>
      <c r="M642" s="15">
        <f>IF(Tableau1[[#This Row],[Régimes récoltés]]&gt;60,Tableau1[[#This Row],[Régimes récoltés]]-60,0)</f>
        <v>0</v>
      </c>
      <c r="N642" s="15" t="str">
        <f>IF(ISBLANK(Tableau1[[#This Row],[Date]]),"",+IF(Tableau1[[#This Row],[Régimes récoltés]]&lt;60,0,1000))</f>
        <v/>
      </c>
      <c r="O642" s="15" t="str">
        <f>IF(ISBLANK(Tableau1[[#This Row],[Date]]),"",IF(Tableau1[[#This Row],[Régimes récoltés]]&gt;60,(Tableau1[[#This Row],[Régimes récoltés]]-60)*40,0))</f>
        <v/>
      </c>
      <c r="P642" s="15" t="str">
        <f t="shared" si="9"/>
        <v/>
      </c>
      <c r="Q642" s="51" t="str">
        <f>IF(Tableau1[[#This Row],[Matricule]]&gt;1,IF(COUNTIF(Tableau1[DateMatricule],Tableau1[[#This Row],[DateMatricule]])&gt;1,"Doublon",""),"")</f>
        <v/>
      </c>
    </row>
    <row r="643" spans="1:17" x14ac:dyDescent="0.25">
      <c r="A643" s="11" t="str">
        <f>IF(Tableau1[[#This Row],[Date]]="","",VLOOKUP(Tableau1[[#This Row],[Semaine]],Listes!$A:$B,2,FALSE))</f>
        <v/>
      </c>
      <c r="B643" s="11" t="str">
        <f>IF(ISBLANK(Tableau1[[#This Row],[Date]]),"",INT((Tableau1[[#This Row],[Date]]-SUM(MOD(DATE(YEAR(Tableau1[[#This Row],[Date]]-MOD(Tableau1[[#This Row],[Date]]-2,7)+3),1,2),{1E+99;7})*{1;-1})+5)/7))</f>
        <v/>
      </c>
      <c r="C643" s="11" t="str">
        <f>IF(ISBLANK(Tableau1[[#This Row],[Matricule]]),"",VLOOKUP(Tableau1[[#This Row],[Matricule]],#REF!,2,FALSE))</f>
        <v/>
      </c>
      <c r="D643" s="11" t="str">
        <f>IF(ISBLANK(Tableau1[[#This Row],[Matricule]]),"",VLOOKUP(Tableau1[[#This Row],[Matricule]],#REF!,3,FALSE))</f>
        <v/>
      </c>
      <c r="E643" s="11" t="str">
        <f>CONCATENATE(Tableau1[[#This Row],[Matricule]],Tableau1[[#This Row],[Date]])</f>
        <v/>
      </c>
      <c r="F643" s="3"/>
      <c r="J643" s="8"/>
      <c r="K643" s="35">
        <f>IF(Tableau1[[#This Row],[Régimes récoltés]]&gt;0,1,0)</f>
        <v>0</v>
      </c>
      <c r="L643" s="15">
        <f>IF(Tableau1[[#This Row],[Régimes récoltés]]&gt;=60,1,0)</f>
        <v>0</v>
      </c>
      <c r="M643" s="15">
        <f>IF(Tableau1[[#This Row],[Régimes récoltés]]&gt;60,Tableau1[[#This Row],[Régimes récoltés]]-60,0)</f>
        <v>0</v>
      </c>
      <c r="N643" s="15" t="str">
        <f>IF(ISBLANK(Tableau1[[#This Row],[Date]]),"",+IF(Tableau1[[#This Row],[Régimes récoltés]]&lt;60,0,1000))</f>
        <v/>
      </c>
      <c r="O643" s="15" t="str">
        <f>IF(ISBLANK(Tableau1[[#This Row],[Date]]),"",IF(Tableau1[[#This Row],[Régimes récoltés]]&gt;60,(Tableau1[[#This Row],[Régimes récoltés]]-60)*40,0))</f>
        <v/>
      </c>
      <c r="P643" s="15" t="str">
        <f t="shared" ref="P643:P706" si="10">IF(ISERROR(N643+O643),"",N643+O643)</f>
        <v/>
      </c>
      <c r="Q643" s="51" t="str">
        <f>IF(Tableau1[[#This Row],[Matricule]]&gt;1,IF(COUNTIF(Tableau1[DateMatricule],Tableau1[[#This Row],[DateMatricule]])&gt;1,"Doublon",""),"")</f>
        <v/>
      </c>
    </row>
    <row r="644" spans="1:17" x14ac:dyDescent="0.25">
      <c r="A644" s="11" t="str">
        <f>IF(Tableau1[[#This Row],[Date]]="","",VLOOKUP(Tableau1[[#This Row],[Semaine]],Listes!$A:$B,2,FALSE))</f>
        <v/>
      </c>
      <c r="B644" s="11" t="str">
        <f>IF(ISBLANK(Tableau1[[#This Row],[Date]]),"",INT((Tableau1[[#This Row],[Date]]-SUM(MOD(DATE(YEAR(Tableau1[[#This Row],[Date]]-MOD(Tableau1[[#This Row],[Date]]-2,7)+3),1,2),{1E+99;7})*{1;-1})+5)/7))</f>
        <v/>
      </c>
      <c r="C644" s="11" t="str">
        <f>IF(ISBLANK(Tableau1[[#This Row],[Matricule]]),"",VLOOKUP(Tableau1[[#This Row],[Matricule]],#REF!,2,FALSE))</f>
        <v/>
      </c>
      <c r="D644" s="11" t="str">
        <f>IF(ISBLANK(Tableau1[[#This Row],[Matricule]]),"",VLOOKUP(Tableau1[[#This Row],[Matricule]],#REF!,3,FALSE))</f>
        <v/>
      </c>
      <c r="E644" s="11" t="str">
        <f>CONCATENATE(Tableau1[[#This Row],[Matricule]],Tableau1[[#This Row],[Date]])</f>
        <v/>
      </c>
      <c r="F644" s="3"/>
      <c r="J644" s="8"/>
      <c r="K644" s="35">
        <f>IF(Tableau1[[#This Row],[Régimes récoltés]]&gt;0,1,0)</f>
        <v>0</v>
      </c>
      <c r="L644" s="15">
        <f>IF(Tableau1[[#This Row],[Régimes récoltés]]&gt;=60,1,0)</f>
        <v>0</v>
      </c>
      <c r="M644" s="15">
        <f>IF(Tableau1[[#This Row],[Régimes récoltés]]&gt;60,Tableau1[[#This Row],[Régimes récoltés]]-60,0)</f>
        <v>0</v>
      </c>
      <c r="N644" s="15" t="str">
        <f>IF(ISBLANK(Tableau1[[#This Row],[Date]]),"",+IF(Tableau1[[#This Row],[Régimes récoltés]]&lt;60,0,1000))</f>
        <v/>
      </c>
      <c r="O644" s="15" t="str">
        <f>IF(ISBLANK(Tableau1[[#This Row],[Date]]),"",IF(Tableau1[[#This Row],[Régimes récoltés]]&gt;60,(Tableau1[[#This Row],[Régimes récoltés]]-60)*40,0))</f>
        <v/>
      </c>
      <c r="P644" s="15" t="str">
        <f t="shared" si="10"/>
        <v/>
      </c>
      <c r="Q644" s="51" t="str">
        <f>IF(Tableau1[[#This Row],[Matricule]]&gt;1,IF(COUNTIF(Tableau1[DateMatricule],Tableau1[[#This Row],[DateMatricule]])&gt;1,"Doublon",""),"")</f>
        <v/>
      </c>
    </row>
    <row r="645" spans="1:17" x14ac:dyDescent="0.25">
      <c r="A645" s="11" t="str">
        <f>IF(Tableau1[[#This Row],[Date]]="","",VLOOKUP(Tableau1[[#This Row],[Semaine]],Listes!$A:$B,2,FALSE))</f>
        <v/>
      </c>
      <c r="B645" s="11" t="str">
        <f>IF(ISBLANK(Tableau1[[#This Row],[Date]]),"",INT((Tableau1[[#This Row],[Date]]-SUM(MOD(DATE(YEAR(Tableau1[[#This Row],[Date]]-MOD(Tableau1[[#This Row],[Date]]-2,7)+3),1,2),{1E+99;7})*{1;-1})+5)/7))</f>
        <v/>
      </c>
      <c r="C645" s="11" t="str">
        <f>IF(ISBLANK(Tableau1[[#This Row],[Matricule]]),"",VLOOKUP(Tableau1[[#This Row],[Matricule]],#REF!,2,FALSE))</f>
        <v/>
      </c>
      <c r="D645" s="11" t="str">
        <f>IF(ISBLANK(Tableau1[[#This Row],[Matricule]]),"",VLOOKUP(Tableau1[[#This Row],[Matricule]],#REF!,3,FALSE))</f>
        <v/>
      </c>
      <c r="E645" s="11" t="str">
        <f>CONCATENATE(Tableau1[[#This Row],[Matricule]],Tableau1[[#This Row],[Date]])</f>
        <v/>
      </c>
      <c r="F645" s="3"/>
      <c r="J645" s="8"/>
      <c r="K645" s="35">
        <f>IF(Tableau1[[#This Row],[Régimes récoltés]]&gt;0,1,0)</f>
        <v>0</v>
      </c>
      <c r="L645" s="15">
        <f>IF(Tableau1[[#This Row],[Régimes récoltés]]&gt;=60,1,0)</f>
        <v>0</v>
      </c>
      <c r="M645" s="15">
        <f>IF(Tableau1[[#This Row],[Régimes récoltés]]&gt;60,Tableau1[[#This Row],[Régimes récoltés]]-60,0)</f>
        <v>0</v>
      </c>
      <c r="N645" s="15" t="str">
        <f>IF(ISBLANK(Tableau1[[#This Row],[Date]]),"",+IF(Tableau1[[#This Row],[Régimes récoltés]]&lt;60,0,1000))</f>
        <v/>
      </c>
      <c r="O645" s="15" t="str">
        <f>IF(ISBLANK(Tableau1[[#This Row],[Date]]),"",IF(Tableau1[[#This Row],[Régimes récoltés]]&gt;60,(Tableau1[[#This Row],[Régimes récoltés]]-60)*40,0))</f>
        <v/>
      </c>
      <c r="P645" s="15" t="str">
        <f t="shared" si="10"/>
        <v/>
      </c>
      <c r="Q645" s="51" t="str">
        <f>IF(Tableau1[[#This Row],[Matricule]]&gt;1,IF(COUNTIF(Tableau1[DateMatricule],Tableau1[[#This Row],[DateMatricule]])&gt;1,"Doublon",""),"")</f>
        <v/>
      </c>
    </row>
    <row r="646" spans="1:17" x14ac:dyDescent="0.25">
      <c r="A646" s="11" t="str">
        <f>IF(Tableau1[[#This Row],[Date]]="","",VLOOKUP(Tableau1[[#This Row],[Semaine]],Listes!$A:$B,2,FALSE))</f>
        <v/>
      </c>
      <c r="B646" s="11" t="str">
        <f>IF(ISBLANK(Tableau1[[#This Row],[Date]]),"",INT((Tableau1[[#This Row],[Date]]-SUM(MOD(DATE(YEAR(Tableau1[[#This Row],[Date]]-MOD(Tableau1[[#This Row],[Date]]-2,7)+3),1,2),{1E+99;7})*{1;-1})+5)/7))</f>
        <v/>
      </c>
      <c r="C646" s="11" t="str">
        <f>IF(ISBLANK(Tableau1[[#This Row],[Matricule]]),"",VLOOKUP(Tableau1[[#This Row],[Matricule]],#REF!,2,FALSE))</f>
        <v/>
      </c>
      <c r="D646" s="11" t="str">
        <f>IF(ISBLANK(Tableau1[[#This Row],[Matricule]]),"",VLOOKUP(Tableau1[[#This Row],[Matricule]],#REF!,3,FALSE))</f>
        <v/>
      </c>
      <c r="E646" s="11" t="str">
        <f>CONCATENATE(Tableau1[[#This Row],[Matricule]],Tableau1[[#This Row],[Date]])</f>
        <v/>
      </c>
      <c r="F646" s="3"/>
      <c r="J646" s="8"/>
      <c r="K646" s="35">
        <f>IF(Tableau1[[#This Row],[Régimes récoltés]]&gt;0,1,0)</f>
        <v>0</v>
      </c>
      <c r="L646" s="15">
        <f>IF(Tableau1[[#This Row],[Régimes récoltés]]&gt;=60,1,0)</f>
        <v>0</v>
      </c>
      <c r="M646" s="15">
        <f>IF(Tableau1[[#This Row],[Régimes récoltés]]&gt;60,Tableau1[[#This Row],[Régimes récoltés]]-60,0)</f>
        <v>0</v>
      </c>
      <c r="N646" s="15" t="str">
        <f>IF(ISBLANK(Tableau1[[#This Row],[Date]]),"",+IF(Tableau1[[#This Row],[Régimes récoltés]]&lt;60,0,1000))</f>
        <v/>
      </c>
      <c r="O646" s="15" t="str">
        <f>IF(ISBLANK(Tableau1[[#This Row],[Date]]),"",IF(Tableau1[[#This Row],[Régimes récoltés]]&gt;60,(Tableau1[[#This Row],[Régimes récoltés]]-60)*40,0))</f>
        <v/>
      </c>
      <c r="P646" s="15" t="str">
        <f t="shared" si="10"/>
        <v/>
      </c>
      <c r="Q646" s="51" t="str">
        <f>IF(Tableau1[[#This Row],[Matricule]]&gt;1,IF(COUNTIF(Tableau1[DateMatricule],Tableau1[[#This Row],[DateMatricule]])&gt;1,"Doublon",""),"")</f>
        <v/>
      </c>
    </row>
    <row r="647" spans="1:17" x14ac:dyDescent="0.25">
      <c r="A647" s="11" t="str">
        <f>IF(Tableau1[[#This Row],[Date]]="","",VLOOKUP(Tableau1[[#This Row],[Semaine]],Listes!$A:$B,2,FALSE))</f>
        <v/>
      </c>
      <c r="B647" s="11" t="str">
        <f>IF(ISBLANK(Tableau1[[#This Row],[Date]]),"",INT((Tableau1[[#This Row],[Date]]-SUM(MOD(DATE(YEAR(Tableau1[[#This Row],[Date]]-MOD(Tableau1[[#This Row],[Date]]-2,7)+3),1,2),{1E+99;7})*{1;-1})+5)/7))</f>
        <v/>
      </c>
      <c r="C647" s="11" t="str">
        <f>IF(ISBLANK(Tableau1[[#This Row],[Matricule]]),"",VLOOKUP(Tableau1[[#This Row],[Matricule]],#REF!,2,FALSE))</f>
        <v/>
      </c>
      <c r="D647" s="11" t="str">
        <f>IF(ISBLANK(Tableau1[[#This Row],[Matricule]]),"",VLOOKUP(Tableau1[[#This Row],[Matricule]],#REF!,3,FALSE))</f>
        <v/>
      </c>
      <c r="E647" s="11" t="str">
        <f>CONCATENATE(Tableau1[[#This Row],[Matricule]],Tableau1[[#This Row],[Date]])</f>
        <v/>
      </c>
      <c r="F647" s="3"/>
      <c r="J647" s="8"/>
      <c r="K647" s="35">
        <f>IF(Tableau1[[#This Row],[Régimes récoltés]]&gt;0,1,0)</f>
        <v>0</v>
      </c>
      <c r="L647" s="15">
        <f>IF(Tableau1[[#This Row],[Régimes récoltés]]&gt;=60,1,0)</f>
        <v>0</v>
      </c>
      <c r="M647" s="15">
        <f>IF(Tableau1[[#This Row],[Régimes récoltés]]&gt;60,Tableau1[[#This Row],[Régimes récoltés]]-60,0)</f>
        <v>0</v>
      </c>
      <c r="N647" s="15" t="str">
        <f>IF(ISBLANK(Tableau1[[#This Row],[Date]]),"",+IF(Tableau1[[#This Row],[Régimes récoltés]]&lt;60,0,1000))</f>
        <v/>
      </c>
      <c r="O647" s="15" t="str">
        <f>IF(ISBLANK(Tableau1[[#This Row],[Date]]),"",IF(Tableau1[[#This Row],[Régimes récoltés]]&gt;60,(Tableau1[[#This Row],[Régimes récoltés]]-60)*40,0))</f>
        <v/>
      </c>
      <c r="P647" s="15" t="str">
        <f t="shared" si="10"/>
        <v/>
      </c>
      <c r="Q647" s="51" t="str">
        <f>IF(Tableau1[[#This Row],[Matricule]]&gt;1,IF(COUNTIF(Tableau1[DateMatricule],Tableau1[[#This Row],[DateMatricule]])&gt;1,"Doublon",""),"")</f>
        <v/>
      </c>
    </row>
    <row r="648" spans="1:17" x14ac:dyDescent="0.25">
      <c r="A648" s="11" t="str">
        <f>IF(Tableau1[[#This Row],[Date]]="","",VLOOKUP(Tableau1[[#This Row],[Semaine]],Listes!$A:$B,2,FALSE))</f>
        <v/>
      </c>
      <c r="B648" s="11" t="str">
        <f>IF(ISBLANK(Tableau1[[#This Row],[Date]]),"",INT((Tableau1[[#This Row],[Date]]-SUM(MOD(DATE(YEAR(Tableau1[[#This Row],[Date]]-MOD(Tableau1[[#This Row],[Date]]-2,7)+3),1,2),{1E+99;7})*{1;-1})+5)/7))</f>
        <v/>
      </c>
      <c r="C648" s="11" t="str">
        <f>IF(ISBLANK(Tableau1[[#This Row],[Matricule]]),"",VLOOKUP(Tableau1[[#This Row],[Matricule]],#REF!,2,FALSE))</f>
        <v/>
      </c>
      <c r="D648" s="11" t="str">
        <f>IF(ISBLANK(Tableau1[[#This Row],[Matricule]]),"",VLOOKUP(Tableau1[[#This Row],[Matricule]],#REF!,3,FALSE))</f>
        <v/>
      </c>
      <c r="E648" s="11" t="str">
        <f>CONCATENATE(Tableau1[[#This Row],[Matricule]],Tableau1[[#This Row],[Date]])</f>
        <v/>
      </c>
      <c r="F648" s="3"/>
      <c r="J648" s="8"/>
      <c r="K648" s="35">
        <f>IF(Tableau1[[#This Row],[Régimes récoltés]]&gt;0,1,0)</f>
        <v>0</v>
      </c>
      <c r="L648" s="15">
        <f>IF(Tableau1[[#This Row],[Régimes récoltés]]&gt;=60,1,0)</f>
        <v>0</v>
      </c>
      <c r="M648" s="15">
        <f>IF(Tableau1[[#This Row],[Régimes récoltés]]&gt;60,Tableau1[[#This Row],[Régimes récoltés]]-60,0)</f>
        <v>0</v>
      </c>
      <c r="N648" s="15" t="str">
        <f>IF(ISBLANK(Tableau1[[#This Row],[Date]]),"",+IF(Tableau1[[#This Row],[Régimes récoltés]]&lt;60,0,1000))</f>
        <v/>
      </c>
      <c r="O648" s="15" t="str">
        <f>IF(ISBLANK(Tableau1[[#This Row],[Date]]),"",IF(Tableau1[[#This Row],[Régimes récoltés]]&gt;60,(Tableau1[[#This Row],[Régimes récoltés]]-60)*40,0))</f>
        <v/>
      </c>
      <c r="P648" s="15" t="str">
        <f t="shared" si="10"/>
        <v/>
      </c>
      <c r="Q648" s="51" t="str">
        <f>IF(Tableau1[[#This Row],[Matricule]]&gt;1,IF(COUNTIF(Tableau1[DateMatricule],Tableau1[[#This Row],[DateMatricule]])&gt;1,"Doublon",""),"")</f>
        <v/>
      </c>
    </row>
    <row r="649" spans="1:17" x14ac:dyDescent="0.25">
      <c r="A649" s="11" t="str">
        <f>IF(Tableau1[[#This Row],[Date]]="","",VLOOKUP(Tableau1[[#This Row],[Semaine]],Listes!$A:$B,2,FALSE))</f>
        <v/>
      </c>
      <c r="B649" s="11" t="str">
        <f>IF(ISBLANK(Tableau1[[#This Row],[Date]]),"",INT((Tableau1[[#This Row],[Date]]-SUM(MOD(DATE(YEAR(Tableau1[[#This Row],[Date]]-MOD(Tableau1[[#This Row],[Date]]-2,7)+3),1,2),{1E+99;7})*{1;-1})+5)/7))</f>
        <v/>
      </c>
      <c r="C649" s="11" t="str">
        <f>IF(ISBLANK(Tableau1[[#This Row],[Matricule]]),"",VLOOKUP(Tableau1[[#This Row],[Matricule]],#REF!,2,FALSE))</f>
        <v/>
      </c>
      <c r="D649" s="11" t="str">
        <f>IF(ISBLANK(Tableau1[[#This Row],[Matricule]]),"",VLOOKUP(Tableau1[[#This Row],[Matricule]],#REF!,3,FALSE))</f>
        <v/>
      </c>
      <c r="E649" s="11" t="str">
        <f>CONCATENATE(Tableau1[[#This Row],[Matricule]],Tableau1[[#This Row],[Date]])</f>
        <v/>
      </c>
      <c r="F649" s="3"/>
      <c r="J649" s="8"/>
      <c r="K649" s="35">
        <f>IF(Tableau1[[#This Row],[Régimes récoltés]]&gt;0,1,0)</f>
        <v>0</v>
      </c>
      <c r="L649" s="15">
        <f>IF(Tableau1[[#This Row],[Régimes récoltés]]&gt;=60,1,0)</f>
        <v>0</v>
      </c>
      <c r="M649" s="15">
        <f>IF(Tableau1[[#This Row],[Régimes récoltés]]&gt;60,Tableau1[[#This Row],[Régimes récoltés]]-60,0)</f>
        <v>0</v>
      </c>
      <c r="N649" s="15" t="str">
        <f>IF(ISBLANK(Tableau1[[#This Row],[Date]]),"",+IF(Tableau1[[#This Row],[Régimes récoltés]]&lt;60,0,1000))</f>
        <v/>
      </c>
      <c r="O649" s="15" t="str">
        <f>IF(ISBLANK(Tableau1[[#This Row],[Date]]),"",IF(Tableau1[[#This Row],[Régimes récoltés]]&gt;60,(Tableau1[[#This Row],[Régimes récoltés]]-60)*40,0))</f>
        <v/>
      </c>
      <c r="P649" s="15" t="str">
        <f t="shared" si="10"/>
        <v/>
      </c>
      <c r="Q649" s="51" t="str">
        <f>IF(Tableau1[[#This Row],[Matricule]]&gt;1,IF(COUNTIF(Tableau1[DateMatricule],Tableau1[[#This Row],[DateMatricule]])&gt;1,"Doublon",""),"")</f>
        <v/>
      </c>
    </row>
    <row r="650" spans="1:17" x14ac:dyDescent="0.25">
      <c r="A650" s="11" t="str">
        <f>IF(Tableau1[[#This Row],[Date]]="","",VLOOKUP(Tableau1[[#This Row],[Semaine]],Listes!$A:$B,2,FALSE))</f>
        <v/>
      </c>
      <c r="B650" s="11" t="str">
        <f>IF(ISBLANK(Tableau1[[#This Row],[Date]]),"",INT((Tableau1[[#This Row],[Date]]-SUM(MOD(DATE(YEAR(Tableau1[[#This Row],[Date]]-MOD(Tableau1[[#This Row],[Date]]-2,7)+3),1,2),{1E+99;7})*{1;-1})+5)/7))</f>
        <v/>
      </c>
      <c r="C650" s="11" t="str">
        <f>IF(ISBLANK(Tableau1[[#This Row],[Matricule]]),"",VLOOKUP(Tableau1[[#This Row],[Matricule]],#REF!,2,FALSE))</f>
        <v/>
      </c>
      <c r="D650" s="11" t="str">
        <f>IF(ISBLANK(Tableau1[[#This Row],[Matricule]]),"",VLOOKUP(Tableau1[[#This Row],[Matricule]],#REF!,3,FALSE))</f>
        <v/>
      </c>
      <c r="E650" s="11" t="str">
        <f>CONCATENATE(Tableau1[[#This Row],[Matricule]],Tableau1[[#This Row],[Date]])</f>
        <v/>
      </c>
      <c r="F650" s="3"/>
      <c r="J650" s="8"/>
      <c r="K650" s="35">
        <f>IF(Tableau1[[#This Row],[Régimes récoltés]]&gt;0,1,0)</f>
        <v>0</v>
      </c>
      <c r="L650" s="15">
        <f>IF(Tableau1[[#This Row],[Régimes récoltés]]&gt;=60,1,0)</f>
        <v>0</v>
      </c>
      <c r="M650" s="15">
        <f>IF(Tableau1[[#This Row],[Régimes récoltés]]&gt;60,Tableau1[[#This Row],[Régimes récoltés]]-60,0)</f>
        <v>0</v>
      </c>
      <c r="N650" s="15" t="str">
        <f>IF(ISBLANK(Tableau1[[#This Row],[Date]]),"",+IF(Tableau1[[#This Row],[Régimes récoltés]]&lt;60,0,1000))</f>
        <v/>
      </c>
      <c r="O650" s="15" t="str">
        <f>IF(ISBLANK(Tableau1[[#This Row],[Date]]),"",IF(Tableau1[[#This Row],[Régimes récoltés]]&gt;60,(Tableau1[[#This Row],[Régimes récoltés]]-60)*40,0))</f>
        <v/>
      </c>
      <c r="P650" s="15" t="str">
        <f t="shared" si="10"/>
        <v/>
      </c>
      <c r="Q650" s="51" t="str">
        <f>IF(Tableau1[[#This Row],[Matricule]]&gt;1,IF(COUNTIF(Tableau1[DateMatricule],Tableau1[[#This Row],[DateMatricule]])&gt;1,"Doublon",""),"")</f>
        <v/>
      </c>
    </row>
    <row r="651" spans="1:17" x14ac:dyDescent="0.25">
      <c r="A651" s="11" t="str">
        <f>IF(Tableau1[[#This Row],[Date]]="","",VLOOKUP(Tableau1[[#This Row],[Semaine]],Listes!$A:$B,2,FALSE))</f>
        <v/>
      </c>
      <c r="B651" s="11" t="str">
        <f>IF(ISBLANK(Tableau1[[#This Row],[Date]]),"",INT((Tableau1[[#This Row],[Date]]-SUM(MOD(DATE(YEAR(Tableau1[[#This Row],[Date]]-MOD(Tableau1[[#This Row],[Date]]-2,7)+3),1,2),{1E+99;7})*{1;-1})+5)/7))</f>
        <v/>
      </c>
      <c r="C651" s="11" t="str">
        <f>IF(ISBLANK(Tableau1[[#This Row],[Matricule]]),"",VLOOKUP(Tableau1[[#This Row],[Matricule]],#REF!,2,FALSE))</f>
        <v/>
      </c>
      <c r="D651" s="11" t="str">
        <f>IF(ISBLANK(Tableau1[[#This Row],[Matricule]]),"",VLOOKUP(Tableau1[[#This Row],[Matricule]],#REF!,3,FALSE))</f>
        <v/>
      </c>
      <c r="E651" s="11" t="str">
        <f>CONCATENATE(Tableau1[[#This Row],[Matricule]],Tableau1[[#This Row],[Date]])</f>
        <v/>
      </c>
      <c r="F651" s="3"/>
      <c r="J651" s="8"/>
      <c r="K651" s="35">
        <f>IF(Tableau1[[#This Row],[Régimes récoltés]]&gt;0,1,0)</f>
        <v>0</v>
      </c>
      <c r="L651" s="15">
        <f>IF(Tableau1[[#This Row],[Régimes récoltés]]&gt;=60,1,0)</f>
        <v>0</v>
      </c>
      <c r="M651" s="15">
        <f>IF(Tableau1[[#This Row],[Régimes récoltés]]&gt;60,Tableau1[[#This Row],[Régimes récoltés]]-60,0)</f>
        <v>0</v>
      </c>
      <c r="N651" s="15" t="str">
        <f>IF(ISBLANK(Tableau1[[#This Row],[Date]]),"",+IF(Tableau1[[#This Row],[Régimes récoltés]]&lt;60,0,1000))</f>
        <v/>
      </c>
      <c r="O651" s="15" t="str">
        <f>IF(ISBLANK(Tableau1[[#This Row],[Date]]),"",IF(Tableau1[[#This Row],[Régimes récoltés]]&gt;60,(Tableau1[[#This Row],[Régimes récoltés]]-60)*40,0))</f>
        <v/>
      </c>
      <c r="P651" s="15" t="str">
        <f t="shared" si="10"/>
        <v/>
      </c>
      <c r="Q651" s="51" t="str">
        <f>IF(Tableau1[[#This Row],[Matricule]]&gt;1,IF(COUNTIF(Tableau1[DateMatricule],Tableau1[[#This Row],[DateMatricule]])&gt;1,"Doublon",""),"")</f>
        <v/>
      </c>
    </row>
    <row r="652" spans="1:17" x14ac:dyDescent="0.25">
      <c r="A652" s="11" t="str">
        <f>IF(Tableau1[[#This Row],[Date]]="","",VLOOKUP(Tableau1[[#This Row],[Semaine]],Listes!$A:$B,2,FALSE))</f>
        <v/>
      </c>
      <c r="B652" s="11" t="str">
        <f>IF(ISBLANK(Tableau1[[#This Row],[Date]]),"",INT((Tableau1[[#This Row],[Date]]-SUM(MOD(DATE(YEAR(Tableau1[[#This Row],[Date]]-MOD(Tableau1[[#This Row],[Date]]-2,7)+3),1,2),{1E+99;7})*{1;-1})+5)/7))</f>
        <v/>
      </c>
      <c r="C652" s="11" t="str">
        <f>IF(ISBLANK(Tableau1[[#This Row],[Matricule]]),"",VLOOKUP(Tableau1[[#This Row],[Matricule]],#REF!,2,FALSE))</f>
        <v/>
      </c>
      <c r="D652" s="11" t="str">
        <f>IF(ISBLANK(Tableau1[[#This Row],[Matricule]]),"",VLOOKUP(Tableau1[[#This Row],[Matricule]],#REF!,3,FALSE))</f>
        <v/>
      </c>
      <c r="E652" s="11" t="str">
        <f>CONCATENATE(Tableau1[[#This Row],[Matricule]],Tableau1[[#This Row],[Date]])</f>
        <v/>
      </c>
      <c r="F652" s="3"/>
      <c r="J652" s="8"/>
      <c r="K652" s="35">
        <f>IF(Tableau1[[#This Row],[Régimes récoltés]]&gt;0,1,0)</f>
        <v>0</v>
      </c>
      <c r="L652" s="15">
        <f>IF(Tableau1[[#This Row],[Régimes récoltés]]&gt;=60,1,0)</f>
        <v>0</v>
      </c>
      <c r="M652" s="15">
        <f>IF(Tableau1[[#This Row],[Régimes récoltés]]&gt;60,Tableau1[[#This Row],[Régimes récoltés]]-60,0)</f>
        <v>0</v>
      </c>
      <c r="N652" s="15" t="str">
        <f>IF(ISBLANK(Tableau1[[#This Row],[Date]]),"",+IF(Tableau1[[#This Row],[Régimes récoltés]]&lt;60,0,1000))</f>
        <v/>
      </c>
      <c r="O652" s="15" t="str">
        <f>IF(ISBLANK(Tableau1[[#This Row],[Date]]),"",IF(Tableau1[[#This Row],[Régimes récoltés]]&gt;60,(Tableau1[[#This Row],[Régimes récoltés]]-60)*40,0))</f>
        <v/>
      </c>
      <c r="P652" s="15" t="str">
        <f t="shared" si="10"/>
        <v/>
      </c>
      <c r="Q652" s="51" t="str">
        <f>IF(Tableau1[[#This Row],[Matricule]]&gt;1,IF(COUNTIF(Tableau1[DateMatricule],Tableau1[[#This Row],[DateMatricule]])&gt;1,"Doublon",""),"")</f>
        <v/>
      </c>
    </row>
    <row r="653" spans="1:17" x14ac:dyDescent="0.25">
      <c r="A653" s="11" t="str">
        <f>IF(Tableau1[[#This Row],[Date]]="","",VLOOKUP(Tableau1[[#This Row],[Semaine]],Listes!$A:$B,2,FALSE))</f>
        <v/>
      </c>
      <c r="B653" s="11" t="str">
        <f>IF(ISBLANK(Tableau1[[#This Row],[Date]]),"",INT((Tableau1[[#This Row],[Date]]-SUM(MOD(DATE(YEAR(Tableau1[[#This Row],[Date]]-MOD(Tableau1[[#This Row],[Date]]-2,7)+3),1,2),{1E+99;7})*{1;-1})+5)/7))</f>
        <v/>
      </c>
      <c r="C653" s="11" t="str">
        <f>IF(ISBLANK(Tableau1[[#This Row],[Matricule]]),"",VLOOKUP(Tableau1[[#This Row],[Matricule]],#REF!,2,FALSE))</f>
        <v/>
      </c>
      <c r="D653" s="11" t="str">
        <f>IF(ISBLANK(Tableau1[[#This Row],[Matricule]]),"",VLOOKUP(Tableau1[[#This Row],[Matricule]],#REF!,3,FALSE))</f>
        <v/>
      </c>
      <c r="E653" s="11" t="str">
        <f>CONCATENATE(Tableau1[[#This Row],[Matricule]],Tableau1[[#This Row],[Date]])</f>
        <v/>
      </c>
      <c r="F653" s="3"/>
      <c r="J653" s="8"/>
      <c r="K653" s="35">
        <f>IF(Tableau1[[#This Row],[Régimes récoltés]]&gt;0,1,0)</f>
        <v>0</v>
      </c>
      <c r="L653" s="15">
        <f>IF(Tableau1[[#This Row],[Régimes récoltés]]&gt;=60,1,0)</f>
        <v>0</v>
      </c>
      <c r="M653" s="15">
        <f>IF(Tableau1[[#This Row],[Régimes récoltés]]&gt;60,Tableau1[[#This Row],[Régimes récoltés]]-60,0)</f>
        <v>0</v>
      </c>
      <c r="N653" s="15" t="str">
        <f>IF(ISBLANK(Tableau1[[#This Row],[Date]]),"",+IF(Tableau1[[#This Row],[Régimes récoltés]]&lt;60,0,1000))</f>
        <v/>
      </c>
      <c r="O653" s="15" t="str">
        <f>IF(ISBLANK(Tableau1[[#This Row],[Date]]),"",IF(Tableau1[[#This Row],[Régimes récoltés]]&gt;60,(Tableau1[[#This Row],[Régimes récoltés]]-60)*40,0))</f>
        <v/>
      </c>
      <c r="P653" s="15" t="str">
        <f t="shared" si="10"/>
        <v/>
      </c>
      <c r="Q653" s="51" t="str">
        <f>IF(Tableau1[[#This Row],[Matricule]]&gt;1,IF(COUNTIF(Tableau1[DateMatricule],Tableau1[[#This Row],[DateMatricule]])&gt;1,"Doublon",""),"")</f>
        <v/>
      </c>
    </row>
    <row r="654" spans="1:17" x14ac:dyDescent="0.25">
      <c r="A654" s="11" t="str">
        <f>IF(Tableau1[[#This Row],[Date]]="","",VLOOKUP(Tableau1[[#This Row],[Semaine]],Listes!$A:$B,2,FALSE))</f>
        <v/>
      </c>
      <c r="B654" s="11" t="str">
        <f>IF(ISBLANK(Tableau1[[#This Row],[Date]]),"",INT((Tableau1[[#This Row],[Date]]-SUM(MOD(DATE(YEAR(Tableau1[[#This Row],[Date]]-MOD(Tableau1[[#This Row],[Date]]-2,7)+3),1,2),{1E+99;7})*{1;-1})+5)/7))</f>
        <v/>
      </c>
      <c r="C654" s="11" t="str">
        <f>IF(ISBLANK(Tableau1[[#This Row],[Matricule]]),"",VLOOKUP(Tableau1[[#This Row],[Matricule]],#REF!,2,FALSE))</f>
        <v/>
      </c>
      <c r="D654" s="11" t="str">
        <f>IF(ISBLANK(Tableau1[[#This Row],[Matricule]]),"",VLOOKUP(Tableau1[[#This Row],[Matricule]],#REF!,3,FALSE))</f>
        <v/>
      </c>
      <c r="E654" s="11" t="str">
        <f>CONCATENATE(Tableau1[[#This Row],[Matricule]],Tableau1[[#This Row],[Date]])</f>
        <v/>
      </c>
      <c r="F654" s="3"/>
      <c r="J654" s="8"/>
      <c r="K654" s="35">
        <f>IF(Tableau1[[#This Row],[Régimes récoltés]]&gt;0,1,0)</f>
        <v>0</v>
      </c>
      <c r="L654" s="15">
        <f>IF(Tableau1[[#This Row],[Régimes récoltés]]&gt;=60,1,0)</f>
        <v>0</v>
      </c>
      <c r="M654" s="15">
        <f>IF(Tableau1[[#This Row],[Régimes récoltés]]&gt;60,Tableau1[[#This Row],[Régimes récoltés]]-60,0)</f>
        <v>0</v>
      </c>
      <c r="N654" s="15" t="str">
        <f>IF(ISBLANK(Tableau1[[#This Row],[Date]]),"",+IF(Tableau1[[#This Row],[Régimes récoltés]]&lt;60,0,1000))</f>
        <v/>
      </c>
      <c r="O654" s="15" t="str">
        <f>IF(ISBLANK(Tableau1[[#This Row],[Date]]),"",IF(Tableau1[[#This Row],[Régimes récoltés]]&gt;60,(Tableau1[[#This Row],[Régimes récoltés]]-60)*40,0))</f>
        <v/>
      </c>
      <c r="P654" s="15" t="str">
        <f t="shared" si="10"/>
        <v/>
      </c>
      <c r="Q654" s="51" t="str">
        <f>IF(Tableau1[[#This Row],[Matricule]]&gt;1,IF(COUNTIF(Tableau1[DateMatricule],Tableau1[[#This Row],[DateMatricule]])&gt;1,"Doublon",""),"")</f>
        <v/>
      </c>
    </row>
    <row r="655" spans="1:17" x14ac:dyDescent="0.25">
      <c r="A655" s="11" t="str">
        <f>IF(Tableau1[[#This Row],[Date]]="","",VLOOKUP(Tableau1[[#This Row],[Semaine]],Listes!$A:$B,2,FALSE))</f>
        <v/>
      </c>
      <c r="B655" s="11" t="str">
        <f>IF(ISBLANK(Tableau1[[#This Row],[Date]]),"",INT((Tableau1[[#This Row],[Date]]-SUM(MOD(DATE(YEAR(Tableau1[[#This Row],[Date]]-MOD(Tableau1[[#This Row],[Date]]-2,7)+3),1,2),{1E+99;7})*{1;-1})+5)/7))</f>
        <v/>
      </c>
      <c r="C655" s="11" t="str">
        <f>IF(ISBLANK(Tableau1[[#This Row],[Matricule]]),"",VLOOKUP(Tableau1[[#This Row],[Matricule]],#REF!,2,FALSE))</f>
        <v/>
      </c>
      <c r="D655" s="11" t="str">
        <f>IF(ISBLANK(Tableau1[[#This Row],[Matricule]]),"",VLOOKUP(Tableau1[[#This Row],[Matricule]],#REF!,3,FALSE))</f>
        <v/>
      </c>
      <c r="E655" s="11" t="str">
        <f>CONCATENATE(Tableau1[[#This Row],[Matricule]],Tableau1[[#This Row],[Date]])</f>
        <v/>
      </c>
      <c r="F655" s="3"/>
      <c r="J655" s="8"/>
      <c r="K655" s="35">
        <f>IF(Tableau1[[#This Row],[Régimes récoltés]]&gt;0,1,0)</f>
        <v>0</v>
      </c>
      <c r="L655" s="15">
        <f>IF(Tableau1[[#This Row],[Régimes récoltés]]&gt;=60,1,0)</f>
        <v>0</v>
      </c>
      <c r="M655" s="15">
        <f>IF(Tableau1[[#This Row],[Régimes récoltés]]&gt;60,Tableau1[[#This Row],[Régimes récoltés]]-60,0)</f>
        <v>0</v>
      </c>
      <c r="N655" s="15" t="str">
        <f>IF(ISBLANK(Tableau1[[#This Row],[Date]]),"",+IF(Tableau1[[#This Row],[Régimes récoltés]]&lt;60,0,1000))</f>
        <v/>
      </c>
      <c r="O655" s="15" t="str">
        <f>IF(ISBLANK(Tableau1[[#This Row],[Date]]),"",IF(Tableau1[[#This Row],[Régimes récoltés]]&gt;60,(Tableau1[[#This Row],[Régimes récoltés]]-60)*40,0))</f>
        <v/>
      </c>
      <c r="P655" s="15" t="str">
        <f t="shared" si="10"/>
        <v/>
      </c>
      <c r="Q655" s="51" t="str">
        <f>IF(Tableau1[[#This Row],[Matricule]]&gt;1,IF(COUNTIF(Tableau1[DateMatricule],Tableau1[[#This Row],[DateMatricule]])&gt;1,"Doublon",""),"")</f>
        <v/>
      </c>
    </row>
    <row r="656" spans="1:17" x14ac:dyDescent="0.25">
      <c r="A656" s="11" t="str">
        <f>IF(Tableau1[[#This Row],[Date]]="","",VLOOKUP(Tableau1[[#This Row],[Semaine]],Listes!$A:$B,2,FALSE))</f>
        <v/>
      </c>
      <c r="B656" s="11" t="str">
        <f>IF(ISBLANK(Tableau1[[#This Row],[Date]]),"",INT((Tableau1[[#This Row],[Date]]-SUM(MOD(DATE(YEAR(Tableau1[[#This Row],[Date]]-MOD(Tableau1[[#This Row],[Date]]-2,7)+3),1,2),{1E+99;7})*{1;-1})+5)/7))</f>
        <v/>
      </c>
      <c r="C656" s="11" t="str">
        <f>IF(ISBLANK(Tableau1[[#This Row],[Matricule]]),"",VLOOKUP(Tableau1[[#This Row],[Matricule]],#REF!,2,FALSE))</f>
        <v/>
      </c>
      <c r="D656" s="11" t="str">
        <f>IF(ISBLANK(Tableau1[[#This Row],[Matricule]]),"",VLOOKUP(Tableau1[[#This Row],[Matricule]],#REF!,3,FALSE))</f>
        <v/>
      </c>
      <c r="E656" s="11" t="str">
        <f>CONCATENATE(Tableau1[[#This Row],[Matricule]],Tableau1[[#This Row],[Date]])</f>
        <v/>
      </c>
      <c r="F656" s="3"/>
      <c r="J656" s="8"/>
      <c r="K656" s="35">
        <f>IF(Tableau1[[#This Row],[Régimes récoltés]]&gt;0,1,0)</f>
        <v>0</v>
      </c>
      <c r="L656" s="15">
        <f>IF(Tableau1[[#This Row],[Régimes récoltés]]&gt;=60,1,0)</f>
        <v>0</v>
      </c>
      <c r="M656" s="15">
        <f>IF(Tableau1[[#This Row],[Régimes récoltés]]&gt;60,Tableau1[[#This Row],[Régimes récoltés]]-60,0)</f>
        <v>0</v>
      </c>
      <c r="N656" s="15" t="str">
        <f>IF(ISBLANK(Tableau1[[#This Row],[Date]]),"",+IF(Tableau1[[#This Row],[Régimes récoltés]]&lt;60,0,1000))</f>
        <v/>
      </c>
      <c r="O656" s="15" t="str">
        <f>IF(ISBLANK(Tableau1[[#This Row],[Date]]),"",IF(Tableau1[[#This Row],[Régimes récoltés]]&gt;60,(Tableau1[[#This Row],[Régimes récoltés]]-60)*40,0))</f>
        <v/>
      </c>
      <c r="P656" s="15" t="str">
        <f t="shared" si="10"/>
        <v/>
      </c>
      <c r="Q656" s="51" t="str">
        <f>IF(Tableau1[[#This Row],[Matricule]]&gt;1,IF(COUNTIF(Tableau1[DateMatricule],Tableau1[[#This Row],[DateMatricule]])&gt;1,"Doublon",""),"")</f>
        <v/>
      </c>
    </row>
    <row r="657" spans="1:17" x14ac:dyDescent="0.25">
      <c r="A657" s="11" t="str">
        <f>IF(Tableau1[[#This Row],[Date]]="","",VLOOKUP(Tableau1[[#This Row],[Semaine]],Listes!$A:$B,2,FALSE))</f>
        <v/>
      </c>
      <c r="B657" s="11" t="str">
        <f>IF(ISBLANK(Tableau1[[#This Row],[Date]]),"",INT((Tableau1[[#This Row],[Date]]-SUM(MOD(DATE(YEAR(Tableau1[[#This Row],[Date]]-MOD(Tableau1[[#This Row],[Date]]-2,7)+3),1,2),{1E+99;7})*{1;-1})+5)/7))</f>
        <v/>
      </c>
      <c r="C657" s="11" t="str">
        <f>IF(ISBLANK(Tableau1[[#This Row],[Matricule]]),"",VLOOKUP(Tableau1[[#This Row],[Matricule]],#REF!,2,FALSE))</f>
        <v/>
      </c>
      <c r="D657" s="11" t="str">
        <f>IF(ISBLANK(Tableau1[[#This Row],[Matricule]]),"",VLOOKUP(Tableau1[[#This Row],[Matricule]],#REF!,3,FALSE))</f>
        <v/>
      </c>
      <c r="E657" s="11" t="str">
        <f>CONCATENATE(Tableau1[[#This Row],[Matricule]],Tableau1[[#This Row],[Date]])</f>
        <v/>
      </c>
      <c r="F657" s="3"/>
      <c r="J657" s="8"/>
      <c r="K657" s="35">
        <f>IF(Tableau1[[#This Row],[Régimes récoltés]]&gt;0,1,0)</f>
        <v>0</v>
      </c>
      <c r="L657" s="15">
        <f>IF(Tableau1[[#This Row],[Régimes récoltés]]&gt;=60,1,0)</f>
        <v>0</v>
      </c>
      <c r="M657" s="15">
        <f>IF(Tableau1[[#This Row],[Régimes récoltés]]&gt;60,Tableau1[[#This Row],[Régimes récoltés]]-60,0)</f>
        <v>0</v>
      </c>
      <c r="N657" s="15" t="str">
        <f>IF(ISBLANK(Tableau1[[#This Row],[Date]]),"",+IF(Tableau1[[#This Row],[Régimes récoltés]]&lt;60,0,1000))</f>
        <v/>
      </c>
      <c r="O657" s="15" t="str">
        <f>IF(ISBLANK(Tableau1[[#This Row],[Date]]),"",IF(Tableau1[[#This Row],[Régimes récoltés]]&gt;60,(Tableau1[[#This Row],[Régimes récoltés]]-60)*40,0))</f>
        <v/>
      </c>
      <c r="P657" s="15" t="str">
        <f t="shared" si="10"/>
        <v/>
      </c>
      <c r="Q657" s="51" t="str">
        <f>IF(Tableau1[[#This Row],[Matricule]]&gt;1,IF(COUNTIF(Tableau1[DateMatricule],Tableau1[[#This Row],[DateMatricule]])&gt;1,"Doublon",""),"")</f>
        <v/>
      </c>
    </row>
    <row r="658" spans="1:17" x14ac:dyDescent="0.25">
      <c r="A658" s="11" t="str">
        <f>IF(Tableau1[[#This Row],[Date]]="","",VLOOKUP(Tableau1[[#This Row],[Semaine]],Listes!$A:$B,2,FALSE))</f>
        <v/>
      </c>
      <c r="B658" s="11" t="str">
        <f>IF(ISBLANK(Tableau1[[#This Row],[Date]]),"",INT((Tableau1[[#This Row],[Date]]-SUM(MOD(DATE(YEAR(Tableau1[[#This Row],[Date]]-MOD(Tableau1[[#This Row],[Date]]-2,7)+3),1,2),{1E+99;7})*{1;-1})+5)/7))</f>
        <v/>
      </c>
      <c r="C658" s="11" t="str">
        <f>IF(ISBLANK(Tableau1[[#This Row],[Matricule]]),"",VLOOKUP(Tableau1[[#This Row],[Matricule]],#REF!,2,FALSE))</f>
        <v/>
      </c>
      <c r="D658" s="11" t="str">
        <f>IF(ISBLANK(Tableau1[[#This Row],[Matricule]]),"",VLOOKUP(Tableau1[[#This Row],[Matricule]],#REF!,3,FALSE))</f>
        <v/>
      </c>
      <c r="E658" s="11" t="str">
        <f>CONCATENATE(Tableau1[[#This Row],[Matricule]],Tableau1[[#This Row],[Date]])</f>
        <v/>
      </c>
      <c r="F658" s="3"/>
      <c r="J658" s="8"/>
      <c r="K658" s="35">
        <f>IF(Tableau1[[#This Row],[Régimes récoltés]]&gt;0,1,0)</f>
        <v>0</v>
      </c>
      <c r="L658" s="15">
        <f>IF(Tableau1[[#This Row],[Régimes récoltés]]&gt;=60,1,0)</f>
        <v>0</v>
      </c>
      <c r="M658" s="15">
        <f>IF(Tableau1[[#This Row],[Régimes récoltés]]&gt;60,Tableau1[[#This Row],[Régimes récoltés]]-60,0)</f>
        <v>0</v>
      </c>
      <c r="N658" s="15" t="str">
        <f>IF(ISBLANK(Tableau1[[#This Row],[Date]]),"",+IF(Tableau1[[#This Row],[Régimes récoltés]]&lt;60,0,1000))</f>
        <v/>
      </c>
      <c r="O658" s="15" t="str">
        <f>IF(ISBLANK(Tableau1[[#This Row],[Date]]),"",IF(Tableau1[[#This Row],[Régimes récoltés]]&gt;60,(Tableau1[[#This Row],[Régimes récoltés]]-60)*40,0))</f>
        <v/>
      </c>
      <c r="P658" s="15" t="str">
        <f t="shared" si="10"/>
        <v/>
      </c>
      <c r="Q658" s="51" t="str">
        <f>IF(Tableau1[[#This Row],[Matricule]]&gt;1,IF(COUNTIF(Tableau1[DateMatricule],Tableau1[[#This Row],[DateMatricule]])&gt;1,"Doublon",""),"")</f>
        <v/>
      </c>
    </row>
    <row r="659" spans="1:17" x14ac:dyDescent="0.25">
      <c r="A659" s="11" t="str">
        <f>IF(Tableau1[[#This Row],[Date]]="","",VLOOKUP(Tableau1[[#This Row],[Semaine]],Listes!$A:$B,2,FALSE))</f>
        <v/>
      </c>
      <c r="B659" s="11" t="str">
        <f>IF(ISBLANK(Tableau1[[#This Row],[Date]]),"",INT((Tableau1[[#This Row],[Date]]-SUM(MOD(DATE(YEAR(Tableau1[[#This Row],[Date]]-MOD(Tableau1[[#This Row],[Date]]-2,7)+3),1,2),{1E+99;7})*{1;-1})+5)/7))</f>
        <v/>
      </c>
      <c r="C659" s="11" t="str">
        <f>IF(ISBLANK(Tableau1[[#This Row],[Matricule]]),"",VLOOKUP(Tableau1[[#This Row],[Matricule]],#REF!,2,FALSE))</f>
        <v/>
      </c>
      <c r="D659" s="11" t="str">
        <f>IF(ISBLANK(Tableau1[[#This Row],[Matricule]]),"",VLOOKUP(Tableau1[[#This Row],[Matricule]],#REF!,3,FALSE))</f>
        <v/>
      </c>
      <c r="E659" s="11" t="str">
        <f>CONCATENATE(Tableau1[[#This Row],[Matricule]],Tableau1[[#This Row],[Date]])</f>
        <v/>
      </c>
      <c r="F659" s="3"/>
      <c r="J659" s="8"/>
      <c r="K659" s="35">
        <f>IF(Tableau1[[#This Row],[Régimes récoltés]]&gt;0,1,0)</f>
        <v>0</v>
      </c>
      <c r="L659" s="15">
        <f>IF(Tableau1[[#This Row],[Régimes récoltés]]&gt;=60,1,0)</f>
        <v>0</v>
      </c>
      <c r="M659" s="15">
        <f>IF(Tableau1[[#This Row],[Régimes récoltés]]&gt;60,Tableau1[[#This Row],[Régimes récoltés]]-60,0)</f>
        <v>0</v>
      </c>
      <c r="N659" s="15" t="str">
        <f>IF(ISBLANK(Tableau1[[#This Row],[Date]]),"",+IF(Tableau1[[#This Row],[Régimes récoltés]]&lt;60,0,1000))</f>
        <v/>
      </c>
      <c r="O659" s="15" t="str">
        <f>IF(ISBLANK(Tableau1[[#This Row],[Date]]),"",IF(Tableau1[[#This Row],[Régimes récoltés]]&gt;60,(Tableau1[[#This Row],[Régimes récoltés]]-60)*40,0))</f>
        <v/>
      </c>
      <c r="P659" s="15" t="str">
        <f t="shared" si="10"/>
        <v/>
      </c>
      <c r="Q659" s="51" t="str">
        <f>IF(Tableau1[[#This Row],[Matricule]]&gt;1,IF(COUNTIF(Tableau1[DateMatricule],Tableau1[[#This Row],[DateMatricule]])&gt;1,"Doublon",""),"")</f>
        <v/>
      </c>
    </row>
    <row r="660" spans="1:17" x14ac:dyDescent="0.25">
      <c r="A660" s="11" t="str">
        <f>IF(Tableau1[[#This Row],[Date]]="","",VLOOKUP(Tableau1[[#This Row],[Semaine]],Listes!$A:$B,2,FALSE))</f>
        <v/>
      </c>
      <c r="B660" s="11" t="str">
        <f>IF(ISBLANK(Tableau1[[#This Row],[Date]]),"",INT((Tableau1[[#This Row],[Date]]-SUM(MOD(DATE(YEAR(Tableau1[[#This Row],[Date]]-MOD(Tableau1[[#This Row],[Date]]-2,7)+3),1,2),{1E+99;7})*{1;-1})+5)/7))</f>
        <v/>
      </c>
      <c r="C660" s="11" t="str">
        <f>IF(ISBLANK(Tableau1[[#This Row],[Matricule]]),"",VLOOKUP(Tableau1[[#This Row],[Matricule]],#REF!,2,FALSE))</f>
        <v/>
      </c>
      <c r="D660" s="11" t="str">
        <f>IF(ISBLANK(Tableau1[[#This Row],[Matricule]]),"",VLOOKUP(Tableau1[[#This Row],[Matricule]],#REF!,3,FALSE))</f>
        <v/>
      </c>
      <c r="E660" s="11" t="str">
        <f>CONCATENATE(Tableau1[[#This Row],[Matricule]],Tableau1[[#This Row],[Date]])</f>
        <v/>
      </c>
      <c r="F660" s="3"/>
      <c r="J660" s="8"/>
      <c r="K660" s="35">
        <f>IF(Tableau1[[#This Row],[Régimes récoltés]]&gt;0,1,0)</f>
        <v>0</v>
      </c>
      <c r="L660" s="15">
        <f>IF(Tableau1[[#This Row],[Régimes récoltés]]&gt;=60,1,0)</f>
        <v>0</v>
      </c>
      <c r="M660" s="15">
        <f>IF(Tableau1[[#This Row],[Régimes récoltés]]&gt;60,Tableau1[[#This Row],[Régimes récoltés]]-60,0)</f>
        <v>0</v>
      </c>
      <c r="N660" s="15" t="str">
        <f>IF(ISBLANK(Tableau1[[#This Row],[Date]]),"",+IF(Tableau1[[#This Row],[Régimes récoltés]]&lt;60,0,1000))</f>
        <v/>
      </c>
      <c r="O660" s="15" t="str">
        <f>IF(ISBLANK(Tableau1[[#This Row],[Date]]),"",IF(Tableau1[[#This Row],[Régimes récoltés]]&gt;60,(Tableau1[[#This Row],[Régimes récoltés]]-60)*40,0))</f>
        <v/>
      </c>
      <c r="P660" s="15" t="str">
        <f t="shared" si="10"/>
        <v/>
      </c>
      <c r="Q660" s="51" t="str">
        <f>IF(Tableau1[[#This Row],[Matricule]]&gt;1,IF(COUNTIF(Tableau1[DateMatricule],Tableau1[[#This Row],[DateMatricule]])&gt;1,"Doublon",""),"")</f>
        <v/>
      </c>
    </row>
    <row r="661" spans="1:17" x14ac:dyDescent="0.25">
      <c r="A661" s="11" t="str">
        <f>IF(Tableau1[[#This Row],[Date]]="","",VLOOKUP(Tableau1[[#This Row],[Semaine]],Listes!$A:$B,2,FALSE))</f>
        <v/>
      </c>
      <c r="B661" s="11" t="str">
        <f>IF(ISBLANK(Tableau1[[#This Row],[Date]]),"",INT((Tableau1[[#This Row],[Date]]-SUM(MOD(DATE(YEAR(Tableau1[[#This Row],[Date]]-MOD(Tableau1[[#This Row],[Date]]-2,7)+3),1,2),{1E+99;7})*{1;-1})+5)/7))</f>
        <v/>
      </c>
      <c r="C661" s="11" t="str">
        <f>IF(ISBLANK(Tableau1[[#This Row],[Matricule]]),"",VLOOKUP(Tableau1[[#This Row],[Matricule]],#REF!,2,FALSE))</f>
        <v/>
      </c>
      <c r="D661" s="11" t="str">
        <f>IF(ISBLANK(Tableau1[[#This Row],[Matricule]]),"",VLOOKUP(Tableau1[[#This Row],[Matricule]],#REF!,3,FALSE))</f>
        <v/>
      </c>
      <c r="E661" s="11" t="str">
        <f>CONCATENATE(Tableau1[[#This Row],[Matricule]],Tableau1[[#This Row],[Date]])</f>
        <v/>
      </c>
      <c r="F661" s="3"/>
      <c r="J661" s="8"/>
      <c r="K661" s="35">
        <f>IF(Tableau1[[#This Row],[Régimes récoltés]]&gt;0,1,0)</f>
        <v>0</v>
      </c>
      <c r="L661" s="15">
        <f>IF(Tableau1[[#This Row],[Régimes récoltés]]&gt;=60,1,0)</f>
        <v>0</v>
      </c>
      <c r="M661" s="15">
        <f>IF(Tableau1[[#This Row],[Régimes récoltés]]&gt;60,Tableau1[[#This Row],[Régimes récoltés]]-60,0)</f>
        <v>0</v>
      </c>
      <c r="N661" s="15" t="str">
        <f>IF(ISBLANK(Tableau1[[#This Row],[Date]]),"",+IF(Tableau1[[#This Row],[Régimes récoltés]]&lt;60,0,1000))</f>
        <v/>
      </c>
      <c r="O661" s="15" t="str">
        <f>IF(ISBLANK(Tableau1[[#This Row],[Date]]),"",IF(Tableau1[[#This Row],[Régimes récoltés]]&gt;60,(Tableau1[[#This Row],[Régimes récoltés]]-60)*40,0))</f>
        <v/>
      </c>
      <c r="P661" s="15" t="str">
        <f t="shared" si="10"/>
        <v/>
      </c>
      <c r="Q661" s="51" t="str">
        <f>IF(Tableau1[[#This Row],[Matricule]]&gt;1,IF(COUNTIF(Tableau1[DateMatricule],Tableau1[[#This Row],[DateMatricule]])&gt;1,"Doublon",""),"")</f>
        <v/>
      </c>
    </row>
    <row r="662" spans="1:17" x14ac:dyDescent="0.25">
      <c r="A662" s="11" t="str">
        <f>IF(Tableau1[[#This Row],[Date]]="","",VLOOKUP(Tableau1[[#This Row],[Semaine]],Listes!$A:$B,2,FALSE))</f>
        <v/>
      </c>
      <c r="B662" s="11" t="str">
        <f>IF(ISBLANK(Tableau1[[#This Row],[Date]]),"",INT((Tableau1[[#This Row],[Date]]-SUM(MOD(DATE(YEAR(Tableau1[[#This Row],[Date]]-MOD(Tableau1[[#This Row],[Date]]-2,7)+3),1,2),{1E+99;7})*{1;-1})+5)/7))</f>
        <v/>
      </c>
      <c r="C662" s="11" t="str">
        <f>IF(ISBLANK(Tableau1[[#This Row],[Matricule]]),"",VLOOKUP(Tableau1[[#This Row],[Matricule]],#REF!,2,FALSE))</f>
        <v/>
      </c>
      <c r="D662" s="11" t="str">
        <f>IF(ISBLANK(Tableau1[[#This Row],[Matricule]]),"",VLOOKUP(Tableau1[[#This Row],[Matricule]],#REF!,3,FALSE))</f>
        <v/>
      </c>
      <c r="E662" s="11" t="str">
        <f>CONCATENATE(Tableau1[[#This Row],[Matricule]],Tableau1[[#This Row],[Date]])</f>
        <v/>
      </c>
      <c r="F662" s="3"/>
      <c r="J662" s="8"/>
      <c r="K662" s="35">
        <f>IF(Tableau1[[#This Row],[Régimes récoltés]]&gt;0,1,0)</f>
        <v>0</v>
      </c>
      <c r="L662" s="15">
        <f>IF(Tableau1[[#This Row],[Régimes récoltés]]&gt;=60,1,0)</f>
        <v>0</v>
      </c>
      <c r="M662" s="15">
        <f>IF(Tableau1[[#This Row],[Régimes récoltés]]&gt;60,Tableau1[[#This Row],[Régimes récoltés]]-60,0)</f>
        <v>0</v>
      </c>
      <c r="N662" s="15" t="str">
        <f>IF(ISBLANK(Tableau1[[#This Row],[Date]]),"",+IF(Tableau1[[#This Row],[Régimes récoltés]]&lt;60,0,1000))</f>
        <v/>
      </c>
      <c r="O662" s="15" t="str">
        <f>IF(ISBLANK(Tableau1[[#This Row],[Date]]),"",IF(Tableau1[[#This Row],[Régimes récoltés]]&gt;60,(Tableau1[[#This Row],[Régimes récoltés]]-60)*40,0))</f>
        <v/>
      </c>
      <c r="P662" s="15" t="str">
        <f t="shared" si="10"/>
        <v/>
      </c>
      <c r="Q662" s="51" t="str">
        <f>IF(Tableau1[[#This Row],[Matricule]]&gt;1,IF(COUNTIF(Tableau1[DateMatricule],Tableau1[[#This Row],[DateMatricule]])&gt;1,"Doublon",""),"")</f>
        <v/>
      </c>
    </row>
    <row r="663" spans="1:17" x14ac:dyDescent="0.25">
      <c r="A663" s="11" t="str">
        <f>IF(Tableau1[[#This Row],[Date]]="","",VLOOKUP(Tableau1[[#This Row],[Semaine]],Listes!$A:$B,2,FALSE))</f>
        <v/>
      </c>
      <c r="B663" s="11" t="str">
        <f>IF(ISBLANK(Tableau1[[#This Row],[Date]]),"",INT((Tableau1[[#This Row],[Date]]-SUM(MOD(DATE(YEAR(Tableau1[[#This Row],[Date]]-MOD(Tableau1[[#This Row],[Date]]-2,7)+3),1,2),{1E+99;7})*{1;-1})+5)/7))</f>
        <v/>
      </c>
      <c r="C663" s="11" t="str">
        <f>IF(ISBLANK(Tableau1[[#This Row],[Matricule]]),"",VLOOKUP(Tableau1[[#This Row],[Matricule]],#REF!,2,FALSE))</f>
        <v/>
      </c>
      <c r="D663" s="11" t="str">
        <f>IF(ISBLANK(Tableau1[[#This Row],[Matricule]]),"",VLOOKUP(Tableau1[[#This Row],[Matricule]],#REF!,3,FALSE))</f>
        <v/>
      </c>
      <c r="E663" s="11" t="str">
        <f>CONCATENATE(Tableau1[[#This Row],[Matricule]],Tableau1[[#This Row],[Date]])</f>
        <v/>
      </c>
      <c r="F663" s="3"/>
      <c r="J663" s="8"/>
      <c r="K663" s="35">
        <f>IF(Tableau1[[#This Row],[Régimes récoltés]]&gt;0,1,0)</f>
        <v>0</v>
      </c>
      <c r="L663" s="15">
        <f>IF(Tableau1[[#This Row],[Régimes récoltés]]&gt;=60,1,0)</f>
        <v>0</v>
      </c>
      <c r="M663" s="15">
        <f>IF(Tableau1[[#This Row],[Régimes récoltés]]&gt;60,Tableau1[[#This Row],[Régimes récoltés]]-60,0)</f>
        <v>0</v>
      </c>
      <c r="N663" s="15" t="str">
        <f>IF(ISBLANK(Tableau1[[#This Row],[Date]]),"",+IF(Tableau1[[#This Row],[Régimes récoltés]]&lt;60,0,1000))</f>
        <v/>
      </c>
      <c r="O663" s="15" t="str">
        <f>IF(ISBLANK(Tableau1[[#This Row],[Date]]),"",IF(Tableau1[[#This Row],[Régimes récoltés]]&gt;60,(Tableau1[[#This Row],[Régimes récoltés]]-60)*40,0))</f>
        <v/>
      </c>
      <c r="P663" s="15" t="str">
        <f t="shared" si="10"/>
        <v/>
      </c>
      <c r="Q663" s="51" t="str">
        <f>IF(Tableau1[[#This Row],[Matricule]]&gt;1,IF(COUNTIF(Tableau1[DateMatricule],Tableau1[[#This Row],[DateMatricule]])&gt;1,"Doublon",""),"")</f>
        <v/>
      </c>
    </row>
    <row r="664" spans="1:17" x14ac:dyDescent="0.25">
      <c r="A664" s="11" t="str">
        <f>IF(Tableau1[[#This Row],[Date]]="","",VLOOKUP(Tableau1[[#This Row],[Semaine]],Listes!$A:$B,2,FALSE))</f>
        <v/>
      </c>
      <c r="B664" s="11" t="str">
        <f>IF(ISBLANK(Tableau1[[#This Row],[Date]]),"",INT((Tableau1[[#This Row],[Date]]-SUM(MOD(DATE(YEAR(Tableau1[[#This Row],[Date]]-MOD(Tableau1[[#This Row],[Date]]-2,7)+3),1,2),{1E+99;7})*{1;-1})+5)/7))</f>
        <v/>
      </c>
      <c r="C664" s="11" t="str">
        <f>IF(ISBLANK(Tableau1[[#This Row],[Matricule]]),"",VLOOKUP(Tableau1[[#This Row],[Matricule]],#REF!,2,FALSE))</f>
        <v/>
      </c>
      <c r="D664" s="11" t="str">
        <f>IF(ISBLANK(Tableau1[[#This Row],[Matricule]]),"",VLOOKUP(Tableau1[[#This Row],[Matricule]],#REF!,3,FALSE))</f>
        <v/>
      </c>
      <c r="E664" s="11" t="str">
        <f>CONCATENATE(Tableau1[[#This Row],[Matricule]],Tableau1[[#This Row],[Date]])</f>
        <v/>
      </c>
      <c r="F664" s="3"/>
      <c r="J664" s="8"/>
      <c r="K664" s="35">
        <f>IF(Tableau1[[#This Row],[Régimes récoltés]]&gt;0,1,0)</f>
        <v>0</v>
      </c>
      <c r="L664" s="15">
        <f>IF(Tableau1[[#This Row],[Régimes récoltés]]&gt;=60,1,0)</f>
        <v>0</v>
      </c>
      <c r="M664" s="15">
        <f>IF(Tableau1[[#This Row],[Régimes récoltés]]&gt;60,Tableau1[[#This Row],[Régimes récoltés]]-60,0)</f>
        <v>0</v>
      </c>
      <c r="N664" s="15" t="str">
        <f>IF(ISBLANK(Tableau1[[#This Row],[Date]]),"",+IF(Tableau1[[#This Row],[Régimes récoltés]]&lt;60,0,1000))</f>
        <v/>
      </c>
      <c r="O664" s="15" t="str">
        <f>IF(ISBLANK(Tableau1[[#This Row],[Date]]),"",IF(Tableau1[[#This Row],[Régimes récoltés]]&gt;60,(Tableau1[[#This Row],[Régimes récoltés]]-60)*40,0))</f>
        <v/>
      </c>
      <c r="P664" s="15" t="str">
        <f t="shared" si="10"/>
        <v/>
      </c>
      <c r="Q664" s="51" t="str">
        <f>IF(Tableau1[[#This Row],[Matricule]]&gt;1,IF(COUNTIF(Tableau1[DateMatricule],Tableau1[[#This Row],[DateMatricule]])&gt;1,"Doublon",""),"")</f>
        <v/>
      </c>
    </row>
    <row r="665" spans="1:17" x14ac:dyDescent="0.25">
      <c r="A665" s="11" t="str">
        <f>IF(Tableau1[[#This Row],[Date]]="","",VLOOKUP(Tableau1[[#This Row],[Semaine]],Listes!$A:$B,2,FALSE))</f>
        <v/>
      </c>
      <c r="B665" s="11" t="str">
        <f>IF(ISBLANK(Tableau1[[#This Row],[Date]]),"",INT((Tableau1[[#This Row],[Date]]-SUM(MOD(DATE(YEAR(Tableau1[[#This Row],[Date]]-MOD(Tableau1[[#This Row],[Date]]-2,7)+3),1,2),{1E+99;7})*{1;-1})+5)/7))</f>
        <v/>
      </c>
      <c r="C665" s="11" t="str">
        <f>IF(ISBLANK(Tableau1[[#This Row],[Matricule]]),"",VLOOKUP(Tableau1[[#This Row],[Matricule]],#REF!,2,FALSE))</f>
        <v/>
      </c>
      <c r="D665" s="11" t="str">
        <f>IF(ISBLANK(Tableau1[[#This Row],[Matricule]]),"",VLOOKUP(Tableau1[[#This Row],[Matricule]],#REF!,3,FALSE))</f>
        <v/>
      </c>
      <c r="E665" s="11" t="str">
        <f>CONCATENATE(Tableau1[[#This Row],[Matricule]],Tableau1[[#This Row],[Date]])</f>
        <v/>
      </c>
      <c r="F665" s="3"/>
      <c r="J665" s="8"/>
      <c r="K665" s="35">
        <f>IF(Tableau1[[#This Row],[Régimes récoltés]]&gt;0,1,0)</f>
        <v>0</v>
      </c>
      <c r="L665" s="15">
        <f>IF(Tableau1[[#This Row],[Régimes récoltés]]&gt;=60,1,0)</f>
        <v>0</v>
      </c>
      <c r="M665" s="15">
        <f>IF(Tableau1[[#This Row],[Régimes récoltés]]&gt;60,Tableau1[[#This Row],[Régimes récoltés]]-60,0)</f>
        <v>0</v>
      </c>
      <c r="N665" s="15" t="str">
        <f>IF(ISBLANK(Tableau1[[#This Row],[Date]]),"",+IF(Tableau1[[#This Row],[Régimes récoltés]]&lt;60,0,1000))</f>
        <v/>
      </c>
      <c r="O665" s="15" t="str">
        <f>IF(ISBLANK(Tableau1[[#This Row],[Date]]),"",IF(Tableau1[[#This Row],[Régimes récoltés]]&gt;60,(Tableau1[[#This Row],[Régimes récoltés]]-60)*40,0))</f>
        <v/>
      </c>
      <c r="P665" s="15" t="str">
        <f t="shared" si="10"/>
        <v/>
      </c>
      <c r="Q665" s="51" t="str">
        <f>IF(Tableau1[[#This Row],[Matricule]]&gt;1,IF(COUNTIF(Tableau1[DateMatricule],Tableau1[[#This Row],[DateMatricule]])&gt;1,"Doublon",""),"")</f>
        <v/>
      </c>
    </row>
    <row r="666" spans="1:17" x14ac:dyDescent="0.25">
      <c r="A666" s="11" t="str">
        <f>IF(Tableau1[[#This Row],[Date]]="","",VLOOKUP(Tableau1[[#This Row],[Semaine]],Listes!$A:$B,2,FALSE))</f>
        <v/>
      </c>
      <c r="B666" s="11" t="str">
        <f>IF(ISBLANK(Tableau1[[#This Row],[Date]]),"",INT((Tableau1[[#This Row],[Date]]-SUM(MOD(DATE(YEAR(Tableau1[[#This Row],[Date]]-MOD(Tableau1[[#This Row],[Date]]-2,7)+3),1,2),{1E+99;7})*{1;-1})+5)/7))</f>
        <v/>
      </c>
      <c r="C666" s="11" t="str">
        <f>IF(ISBLANK(Tableau1[[#This Row],[Matricule]]),"",VLOOKUP(Tableau1[[#This Row],[Matricule]],#REF!,2,FALSE))</f>
        <v/>
      </c>
      <c r="D666" s="11" t="str">
        <f>IF(ISBLANK(Tableau1[[#This Row],[Matricule]]),"",VLOOKUP(Tableau1[[#This Row],[Matricule]],#REF!,3,FALSE))</f>
        <v/>
      </c>
      <c r="E666" s="11" t="str">
        <f>CONCATENATE(Tableau1[[#This Row],[Matricule]],Tableau1[[#This Row],[Date]])</f>
        <v/>
      </c>
      <c r="F666" s="3"/>
      <c r="J666" s="8"/>
      <c r="K666" s="35">
        <f>IF(Tableau1[[#This Row],[Régimes récoltés]]&gt;0,1,0)</f>
        <v>0</v>
      </c>
      <c r="L666" s="15">
        <f>IF(Tableau1[[#This Row],[Régimes récoltés]]&gt;=60,1,0)</f>
        <v>0</v>
      </c>
      <c r="M666" s="15">
        <f>IF(Tableau1[[#This Row],[Régimes récoltés]]&gt;60,Tableau1[[#This Row],[Régimes récoltés]]-60,0)</f>
        <v>0</v>
      </c>
      <c r="N666" s="15" t="str">
        <f>IF(ISBLANK(Tableau1[[#This Row],[Date]]),"",+IF(Tableau1[[#This Row],[Régimes récoltés]]&lt;60,0,1000))</f>
        <v/>
      </c>
      <c r="O666" s="15" t="str">
        <f>IF(ISBLANK(Tableau1[[#This Row],[Date]]),"",IF(Tableau1[[#This Row],[Régimes récoltés]]&gt;60,(Tableau1[[#This Row],[Régimes récoltés]]-60)*40,0))</f>
        <v/>
      </c>
      <c r="P666" s="15" t="str">
        <f t="shared" si="10"/>
        <v/>
      </c>
      <c r="Q666" s="51" t="str">
        <f>IF(Tableau1[[#This Row],[Matricule]]&gt;1,IF(COUNTIF(Tableau1[DateMatricule],Tableau1[[#This Row],[DateMatricule]])&gt;1,"Doublon",""),"")</f>
        <v/>
      </c>
    </row>
    <row r="667" spans="1:17" x14ac:dyDescent="0.25">
      <c r="A667" s="11" t="str">
        <f>IF(Tableau1[[#This Row],[Date]]="","",VLOOKUP(Tableau1[[#This Row],[Semaine]],Listes!$A:$B,2,FALSE))</f>
        <v/>
      </c>
      <c r="B667" s="11" t="str">
        <f>IF(ISBLANK(Tableau1[[#This Row],[Date]]),"",INT((Tableau1[[#This Row],[Date]]-SUM(MOD(DATE(YEAR(Tableau1[[#This Row],[Date]]-MOD(Tableau1[[#This Row],[Date]]-2,7)+3),1,2),{1E+99;7})*{1;-1})+5)/7))</f>
        <v/>
      </c>
      <c r="C667" s="11" t="str">
        <f>IF(ISBLANK(Tableau1[[#This Row],[Matricule]]),"",VLOOKUP(Tableau1[[#This Row],[Matricule]],#REF!,2,FALSE))</f>
        <v/>
      </c>
      <c r="D667" s="11" t="str">
        <f>IF(ISBLANK(Tableau1[[#This Row],[Matricule]]),"",VLOOKUP(Tableau1[[#This Row],[Matricule]],#REF!,3,FALSE))</f>
        <v/>
      </c>
      <c r="E667" s="11" t="str">
        <f>CONCATENATE(Tableau1[[#This Row],[Matricule]],Tableau1[[#This Row],[Date]])</f>
        <v/>
      </c>
      <c r="F667" s="3"/>
      <c r="J667" s="8"/>
      <c r="K667" s="35">
        <f>IF(Tableau1[[#This Row],[Régimes récoltés]]&gt;0,1,0)</f>
        <v>0</v>
      </c>
      <c r="L667" s="15">
        <f>IF(Tableau1[[#This Row],[Régimes récoltés]]&gt;=60,1,0)</f>
        <v>0</v>
      </c>
      <c r="M667" s="15">
        <f>IF(Tableau1[[#This Row],[Régimes récoltés]]&gt;60,Tableau1[[#This Row],[Régimes récoltés]]-60,0)</f>
        <v>0</v>
      </c>
      <c r="N667" s="15" t="str">
        <f>IF(ISBLANK(Tableau1[[#This Row],[Date]]),"",+IF(Tableau1[[#This Row],[Régimes récoltés]]&lt;60,0,1000))</f>
        <v/>
      </c>
      <c r="O667" s="15" t="str">
        <f>IF(ISBLANK(Tableau1[[#This Row],[Date]]),"",IF(Tableau1[[#This Row],[Régimes récoltés]]&gt;60,(Tableau1[[#This Row],[Régimes récoltés]]-60)*40,0))</f>
        <v/>
      </c>
      <c r="P667" s="15" t="str">
        <f t="shared" si="10"/>
        <v/>
      </c>
      <c r="Q667" s="51" t="str">
        <f>IF(Tableau1[[#This Row],[Matricule]]&gt;1,IF(COUNTIF(Tableau1[DateMatricule],Tableau1[[#This Row],[DateMatricule]])&gt;1,"Doublon",""),"")</f>
        <v/>
      </c>
    </row>
    <row r="668" spans="1:17" x14ac:dyDescent="0.25">
      <c r="A668" s="11" t="str">
        <f>IF(Tableau1[[#This Row],[Date]]="","",VLOOKUP(Tableau1[[#This Row],[Semaine]],Listes!$A:$B,2,FALSE))</f>
        <v/>
      </c>
      <c r="B668" s="11" t="str">
        <f>IF(ISBLANK(Tableau1[[#This Row],[Date]]),"",INT((Tableau1[[#This Row],[Date]]-SUM(MOD(DATE(YEAR(Tableau1[[#This Row],[Date]]-MOD(Tableau1[[#This Row],[Date]]-2,7)+3),1,2),{1E+99;7})*{1;-1})+5)/7))</f>
        <v/>
      </c>
      <c r="C668" s="11" t="str">
        <f>IF(ISBLANK(Tableau1[[#This Row],[Matricule]]),"",VLOOKUP(Tableau1[[#This Row],[Matricule]],#REF!,2,FALSE))</f>
        <v/>
      </c>
      <c r="D668" s="11" t="str">
        <f>IF(ISBLANK(Tableau1[[#This Row],[Matricule]]),"",VLOOKUP(Tableau1[[#This Row],[Matricule]],#REF!,3,FALSE))</f>
        <v/>
      </c>
      <c r="E668" s="11" t="str">
        <f>CONCATENATE(Tableau1[[#This Row],[Matricule]],Tableau1[[#This Row],[Date]])</f>
        <v/>
      </c>
      <c r="F668" s="3"/>
      <c r="J668" s="8"/>
      <c r="K668" s="35">
        <f>IF(Tableau1[[#This Row],[Régimes récoltés]]&gt;0,1,0)</f>
        <v>0</v>
      </c>
      <c r="L668" s="15">
        <f>IF(Tableau1[[#This Row],[Régimes récoltés]]&gt;=60,1,0)</f>
        <v>0</v>
      </c>
      <c r="M668" s="15">
        <f>IF(Tableau1[[#This Row],[Régimes récoltés]]&gt;60,Tableau1[[#This Row],[Régimes récoltés]]-60,0)</f>
        <v>0</v>
      </c>
      <c r="N668" s="15" t="str">
        <f>IF(ISBLANK(Tableau1[[#This Row],[Date]]),"",+IF(Tableau1[[#This Row],[Régimes récoltés]]&lt;60,0,1000))</f>
        <v/>
      </c>
      <c r="O668" s="15" t="str">
        <f>IF(ISBLANK(Tableau1[[#This Row],[Date]]),"",IF(Tableau1[[#This Row],[Régimes récoltés]]&gt;60,(Tableau1[[#This Row],[Régimes récoltés]]-60)*40,0))</f>
        <v/>
      </c>
      <c r="P668" s="15" t="str">
        <f t="shared" si="10"/>
        <v/>
      </c>
      <c r="Q668" s="51" t="str">
        <f>IF(Tableau1[[#This Row],[Matricule]]&gt;1,IF(COUNTIF(Tableau1[DateMatricule],Tableau1[[#This Row],[DateMatricule]])&gt;1,"Doublon",""),"")</f>
        <v/>
      </c>
    </row>
    <row r="669" spans="1:17" x14ac:dyDescent="0.25">
      <c r="A669" s="11" t="str">
        <f>IF(Tableau1[[#This Row],[Date]]="","",VLOOKUP(Tableau1[[#This Row],[Semaine]],Listes!$A:$B,2,FALSE))</f>
        <v/>
      </c>
      <c r="B669" s="11" t="str">
        <f>IF(ISBLANK(Tableau1[[#This Row],[Date]]),"",INT((Tableau1[[#This Row],[Date]]-SUM(MOD(DATE(YEAR(Tableau1[[#This Row],[Date]]-MOD(Tableau1[[#This Row],[Date]]-2,7)+3),1,2),{1E+99;7})*{1;-1})+5)/7))</f>
        <v/>
      </c>
      <c r="C669" s="11" t="str">
        <f>IF(ISBLANK(Tableau1[[#This Row],[Matricule]]),"",VLOOKUP(Tableau1[[#This Row],[Matricule]],#REF!,2,FALSE))</f>
        <v/>
      </c>
      <c r="D669" s="11" t="str">
        <f>IF(ISBLANK(Tableau1[[#This Row],[Matricule]]),"",VLOOKUP(Tableau1[[#This Row],[Matricule]],#REF!,3,FALSE))</f>
        <v/>
      </c>
      <c r="E669" s="11" t="str">
        <f>CONCATENATE(Tableau1[[#This Row],[Matricule]],Tableau1[[#This Row],[Date]])</f>
        <v/>
      </c>
      <c r="F669" s="3"/>
      <c r="J669" s="8"/>
      <c r="K669" s="35">
        <f>IF(Tableau1[[#This Row],[Régimes récoltés]]&gt;0,1,0)</f>
        <v>0</v>
      </c>
      <c r="L669" s="15">
        <f>IF(Tableau1[[#This Row],[Régimes récoltés]]&gt;=60,1,0)</f>
        <v>0</v>
      </c>
      <c r="M669" s="15">
        <f>IF(Tableau1[[#This Row],[Régimes récoltés]]&gt;60,Tableau1[[#This Row],[Régimes récoltés]]-60,0)</f>
        <v>0</v>
      </c>
      <c r="N669" s="15" t="str">
        <f>IF(ISBLANK(Tableau1[[#This Row],[Date]]),"",+IF(Tableau1[[#This Row],[Régimes récoltés]]&lt;60,0,1000))</f>
        <v/>
      </c>
      <c r="O669" s="15" t="str">
        <f>IF(ISBLANK(Tableau1[[#This Row],[Date]]),"",IF(Tableau1[[#This Row],[Régimes récoltés]]&gt;60,(Tableau1[[#This Row],[Régimes récoltés]]-60)*40,0))</f>
        <v/>
      </c>
      <c r="P669" s="15" t="str">
        <f t="shared" si="10"/>
        <v/>
      </c>
      <c r="Q669" s="51" t="str">
        <f>IF(Tableau1[[#This Row],[Matricule]]&gt;1,IF(COUNTIF(Tableau1[DateMatricule],Tableau1[[#This Row],[DateMatricule]])&gt;1,"Doublon",""),"")</f>
        <v/>
      </c>
    </row>
    <row r="670" spans="1:17" x14ac:dyDescent="0.25">
      <c r="A670" s="11" t="str">
        <f>IF(Tableau1[[#This Row],[Date]]="","",VLOOKUP(Tableau1[[#This Row],[Semaine]],Listes!$A:$B,2,FALSE))</f>
        <v/>
      </c>
      <c r="B670" s="11" t="str">
        <f>IF(ISBLANK(Tableau1[[#This Row],[Date]]),"",INT((Tableau1[[#This Row],[Date]]-SUM(MOD(DATE(YEAR(Tableau1[[#This Row],[Date]]-MOD(Tableau1[[#This Row],[Date]]-2,7)+3),1,2),{1E+99;7})*{1;-1})+5)/7))</f>
        <v/>
      </c>
      <c r="C670" s="11" t="str">
        <f>IF(ISBLANK(Tableau1[[#This Row],[Matricule]]),"",VLOOKUP(Tableau1[[#This Row],[Matricule]],#REF!,2,FALSE))</f>
        <v/>
      </c>
      <c r="D670" s="11" t="str">
        <f>IF(ISBLANK(Tableau1[[#This Row],[Matricule]]),"",VLOOKUP(Tableau1[[#This Row],[Matricule]],#REF!,3,FALSE))</f>
        <v/>
      </c>
      <c r="E670" s="11" t="str">
        <f>CONCATENATE(Tableau1[[#This Row],[Matricule]],Tableau1[[#This Row],[Date]])</f>
        <v/>
      </c>
      <c r="F670" s="3"/>
      <c r="J670" s="8"/>
      <c r="K670" s="35">
        <f>IF(Tableau1[[#This Row],[Régimes récoltés]]&gt;0,1,0)</f>
        <v>0</v>
      </c>
      <c r="L670" s="15">
        <f>IF(Tableau1[[#This Row],[Régimes récoltés]]&gt;=60,1,0)</f>
        <v>0</v>
      </c>
      <c r="M670" s="15">
        <f>IF(Tableau1[[#This Row],[Régimes récoltés]]&gt;60,Tableau1[[#This Row],[Régimes récoltés]]-60,0)</f>
        <v>0</v>
      </c>
      <c r="N670" s="15" t="str">
        <f>IF(ISBLANK(Tableau1[[#This Row],[Date]]),"",+IF(Tableau1[[#This Row],[Régimes récoltés]]&lt;60,0,1000))</f>
        <v/>
      </c>
      <c r="O670" s="15" t="str">
        <f>IF(ISBLANK(Tableau1[[#This Row],[Date]]),"",IF(Tableau1[[#This Row],[Régimes récoltés]]&gt;60,(Tableau1[[#This Row],[Régimes récoltés]]-60)*40,0))</f>
        <v/>
      </c>
      <c r="P670" s="15" t="str">
        <f t="shared" si="10"/>
        <v/>
      </c>
      <c r="Q670" s="51" t="str">
        <f>IF(Tableau1[[#This Row],[Matricule]]&gt;1,IF(COUNTIF(Tableau1[DateMatricule],Tableau1[[#This Row],[DateMatricule]])&gt;1,"Doublon",""),"")</f>
        <v/>
      </c>
    </row>
    <row r="671" spans="1:17" x14ac:dyDescent="0.25">
      <c r="A671" s="11" t="str">
        <f>IF(Tableau1[[#This Row],[Date]]="","",VLOOKUP(Tableau1[[#This Row],[Semaine]],Listes!$A:$B,2,FALSE))</f>
        <v/>
      </c>
      <c r="B671" s="11" t="str">
        <f>IF(ISBLANK(Tableau1[[#This Row],[Date]]),"",INT((Tableau1[[#This Row],[Date]]-SUM(MOD(DATE(YEAR(Tableau1[[#This Row],[Date]]-MOD(Tableau1[[#This Row],[Date]]-2,7)+3),1,2),{1E+99;7})*{1;-1})+5)/7))</f>
        <v/>
      </c>
      <c r="C671" s="11" t="str">
        <f>IF(ISBLANK(Tableau1[[#This Row],[Matricule]]),"",VLOOKUP(Tableau1[[#This Row],[Matricule]],#REF!,2,FALSE))</f>
        <v/>
      </c>
      <c r="D671" s="11" t="str">
        <f>IF(ISBLANK(Tableau1[[#This Row],[Matricule]]),"",VLOOKUP(Tableau1[[#This Row],[Matricule]],#REF!,3,FALSE))</f>
        <v/>
      </c>
      <c r="E671" s="11" t="str">
        <f>CONCATENATE(Tableau1[[#This Row],[Matricule]],Tableau1[[#This Row],[Date]])</f>
        <v/>
      </c>
      <c r="F671" s="3"/>
      <c r="J671" s="8"/>
      <c r="K671" s="35">
        <f>IF(Tableau1[[#This Row],[Régimes récoltés]]&gt;0,1,0)</f>
        <v>0</v>
      </c>
      <c r="L671" s="15">
        <f>IF(Tableau1[[#This Row],[Régimes récoltés]]&gt;=60,1,0)</f>
        <v>0</v>
      </c>
      <c r="M671" s="15">
        <f>IF(Tableau1[[#This Row],[Régimes récoltés]]&gt;60,Tableau1[[#This Row],[Régimes récoltés]]-60,0)</f>
        <v>0</v>
      </c>
      <c r="N671" s="15" t="str">
        <f>IF(ISBLANK(Tableau1[[#This Row],[Date]]),"",+IF(Tableau1[[#This Row],[Régimes récoltés]]&lt;60,0,1000))</f>
        <v/>
      </c>
      <c r="O671" s="15" t="str">
        <f>IF(ISBLANK(Tableau1[[#This Row],[Date]]),"",IF(Tableau1[[#This Row],[Régimes récoltés]]&gt;60,(Tableau1[[#This Row],[Régimes récoltés]]-60)*40,0))</f>
        <v/>
      </c>
      <c r="P671" s="15" t="str">
        <f t="shared" si="10"/>
        <v/>
      </c>
      <c r="Q671" s="51" t="str">
        <f>IF(Tableau1[[#This Row],[Matricule]]&gt;1,IF(COUNTIF(Tableau1[DateMatricule],Tableau1[[#This Row],[DateMatricule]])&gt;1,"Doublon",""),"")</f>
        <v/>
      </c>
    </row>
    <row r="672" spans="1:17" x14ac:dyDescent="0.25">
      <c r="A672" s="11" t="str">
        <f>IF(Tableau1[[#This Row],[Date]]="","",VLOOKUP(Tableau1[[#This Row],[Semaine]],Listes!$A:$B,2,FALSE))</f>
        <v/>
      </c>
      <c r="B672" s="11" t="str">
        <f>IF(ISBLANK(Tableau1[[#This Row],[Date]]),"",INT((Tableau1[[#This Row],[Date]]-SUM(MOD(DATE(YEAR(Tableau1[[#This Row],[Date]]-MOD(Tableau1[[#This Row],[Date]]-2,7)+3),1,2),{1E+99;7})*{1;-1})+5)/7))</f>
        <v/>
      </c>
      <c r="C672" s="11" t="str">
        <f>IF(ISBLANK(Tableau1[[#This Row],[Matricule]]),"",VLOOKUP(Tableau1[[#This Row],[Matricule]],#REF!,2,FALSE))</f>
        <v/>
      </c>
      <c r="D672" s="11" t="str">
        <f>IF(ISBLANK(Tableau1[[#This Row],[Matricule]]),"",VLOOKUP(Tableau1[[#This Row],[Matricule]],#REF!,3,FALSE))</f>
        <v/>
      </c>
      <c r="E672" s="11" t="str">
        <f>CONCATENATE(Tableau1[[#This Row],[Matricule]],Tableau1[[#This Row],[Date]])</f>
        <v/>
      </c>
      <c r="F672" s="3"/>
      <c r="J672" s="8"/>
      <c r="K672" s="35">
        <f>IF(Tableau1[[#This Row],[Régimes récoltés]]&gt;0,1,0)</f>
        <v>0</v>
      </c>
      <c r="L672" s="15">
        <f>IF(Tableau1[[#This Row],[Régimes récoltés]]&gt;=60,1,0)</f>
        <v>0</v>
      </c>
      <c r="M672" s="15">
        <f>IF(Tableau1[[#This Row],[Régimes récoltés]]&gt;60,Tableau1[[#This Row],[Régimes récoltés]]-60,0)</f>
        <v>0</v>
      </c>
      <c r="N672" s="15" t="str">
        <f>IF(ISBLANK(Tableau1[[#This Row],[Date]]),"",+IF(Tableau1[[#This Row],[Régimes récoltés]]&lt;60,0,1000))</f>
        <v/>
      </c>
      <c r="O672" s="15" t="str">
        <f>IF(ISBLANK(Tableau1[[#This Row],[Date]]),"",IF(Tableau1[[#This Row],[Régimes récoltés]]&gt;60,(Tableau1[[#This Row],[Régimes récoltés]]-60)*40,0))</f>
        <v/>
      </c>
      <c r="P672" s="15" t="str">
        <f t="shared" si="10"/>
        <v/>
      </c>
      <c r="Q672" s="51" t="str">
        <f>IF(Tableau1[[#This Row],[Matricule]]&gt;1,IF(COUNTIF(Tableau1[DateMatricule],Tableau1[[#This Row],[DateMatricule]])&gt;1,"Doublon",""),"")</f>
        <v/>
      </c>
    </row>
    <row r="673" spans="1:17" x14ac:dyDescent="0.25">
      <c r="A673" s="11" t="str">
        <f>IF(Tableau1[[#This Row],[Date]]="","",VLOOKUP(Tableau1[[#This Row],[Semaine]],Listes!$A:$B,2,FALSE))</f>
        <v/>
      </c>
      <c r="B673" s="11" t="str">
        <f>IF(ISBLANK(Tableau1[[#This Row],[Date]]),"",INT((Tableau1[[#This Row],[Date]]-SUM(MOD(DATE(YEAR(Tableau1[[#This Row],[Date]]-MOD(Tableau1[[#This Row],[Date]]-2,7)+3),1,2),{1E+99;7})*{1;-1})+5)/7))</f>
        <v/>
      </c>
      <c r="C673" s="11" t="str">
        <f>IF(ISBLANK(Tableau1[[#This Row],[Matricule]]),"",VLOOKUP(Tableau1[[#This Row],[Matricule]],#REF!,2,FALSE))</f>
        <v/>
      </c>
      <c r="D673" s="11" t="str">
        <f>IF(ISBLANK(Tableau1[[#This Row],[Matricule]]),"",VLOOKUP(Tableau1[[#This Row],[Matricule]],#REF!,3,FALSE))</f>
        <v/>
      </c>
      <c r="E673" s="11" t="str">
        <f>CONCATENATE(Tableau1[[#This Row],[Matricule]],Tableau1[[#This Row],[Date]])</f>
        <v/>
      </c>
      <c r="F673" s="3"/>
      <c r="J673" s="8"/>
      <c r="K673" s="35">
        <f>IF(Tableau1[[#This Row],[Régimes récoltés]]&gt;0,1,0)</f>
        <v>0</v>
      </c>
      <c r="L673" s="15">
        <f>IF(Tableau1[[#This Row],[Régimes récoltés]]&gt;=60,1,0)</f>
        <v>0</v>
      </c>
      <c r="M673" s="15">
        <f>IF(Tableau1[[#This Row],[Régimes récoltés]]&gt;60,Tableau1[[#This Row],[Régimes récoltés]]-60,0)</f>
        <v>0</v>
      </c>
      <c r="N673" s="15" t="str">
        <f>IF(ISBLANK(Tableau1[[#This Row],[Date]]),"",+IF(Tableau1[[#This Row],[Régimes récoltés]]&lt;60,0,1000))</f>
        <v/>
      </c>
      <c r="O673" s="15" t="str">
        <f>IF(ISBLANK(Tableau1[[#This Row],[Date]]),"",IF(Tableau1[[#This Row],[Régimes récoltés]]&gt;60,(Tableau1[[#This Row],[Régimes récoltés]]-60)*40,0))</f>
        <v/>
      </c>
      <c r="P673" s="15" t="str">
        <f t="shared" si="10"/>
        <v/>
      </c>
      <c r="Q673" s="51" t="str">
        <f>IF(Tableau1[[#This Row],[Matricule]]&gt;1,IF(COUNTIF(Tableau1[DateMatricule],Tableau1[[#This Row],[DateMatricule]])&gt;1,"Doublon",""),"")</f>
        <v/>
      </c>
    </row>
    <row r="674" spans="1:17" x14ac:dyDescent="0.25">
      <c r="A674" s="11" t="str">
        <f>IF(Tableau1[[#This Row],[Date]]="","",VLOOKUP(Tableau1[[#This Row],[Semaine]],Listes!$A:$B,2,FALSE))</f>
        <v/>
      </c>
      <c r="B674" s="11" t="str">
        <f>IF(ISBLANK(Tableau1[[#This Row],[Date]]),"",INT((Tableau1[[#This Row],[Date]]-SUM(MOD(DATE(YEAR(Tableau1[[#This Row],[Date]]-MOD(Tableau1[[#This Row],[Date]]-2,7)+3),1,2),{1E+99;7})*{1;-1})+5)/7))</f>
        <v/>
      </c>
      <c r="C674" s="11" t="str">
        <f>IF(ISBLANK(Tableau1[[#This Row],[Matricule]]),"",VLOOKUP(Tableau1[[#This Row],[Matricule]],#REF!,2,FALSE))</f>
        <v/>
      </c>
      <c r="D674" s="11" t="str">
        <f>IF(ISBLANK(Tableau1[[#This Row],[Matricule]]),"",VLOOKUP(Tableau1[[#This Row],[Matricule]],#REF!,3,FALSE))</f>
        <v/>
      </c>
      <c r="E674" s="11" t="str">
        <f>CONCATENATE(Tableau1[[#This Row],[Matricule]],Tableau1[[#This Row],[Date]])</f>
        <v/>
      </c>
      <c r="F674" s="3"/>
      <c r="J674" s="8"/>
      <c r="K674" s="35">
        <f>IF(Tableau1[[#This Row],[Régimes récoltés]]&gt;0,1,0)</f>
        <v>0</v>
      </c>
      <c r="L674" s="15">
        <f>IF(Tableau1[[#This Row],[Régimes récoltés]]&gt;=60,1,0)</f>
        <v>0</v>
      </c>
      <c r="M674" s="15">
        <f>IF(Tableau1[[#This Row],[Régimes récoltés]]&gt;60,Tableau1[[#This Row],[Régimes récoltés]]-60,0)</f>
        <v>0</v>
      </c>
      <c r="N674" s="15" t="str">
        <f>IF(ISBLANK(Tableau1[[#This Row],[Date]]),"",+IF(Tableau1[[#This Row],[Régimes récoltés]]&lt;60,0,1000))</f>
        <v/>
      </c>
      <c r="O674" s="15" t="str">
        <f>IF(ISBLANK(Tableau1[[#This Row],[Date]]),"",IF(Tableau1[[#This Row],[Régimes récoltés]]&gt;60,(Tableau1[[#This Row],[Régimes récoltés]]-60)*40,0))</f>
        <v/>
      </c>
      <c r="P674" s="15" t="str">
        <f t="shared" si="10"/>
        <v/>
      </c>
      <c r="Q674" s="51" t="str">
        <f>IF(Tableau1[[#This Row],[Matricule]]&gt;1,IF(COUNTIF(Tableau1[DateMatricule],Tableau1[[#This Row],[DateMatricule]])&gt;1,"Doublon",""),"")</f>
        <v/>
      </c>
    </row>
    <row r="675" spans="1:17" x14ac:dyDescent="0.25">
      <c r="A675" s="11" t="str">
        <f>IF(Tableau1[[#This Row],[Date]]="","",VLOOKUP(Tableau1[[#This Row],[Semaine]],Listes!$A:$B,2,FALSE))</f>
        <v/>
      </c>
      <c r="B675" s="11" t="str">
        <f>IF(ISBLANK(Tableau1[[#This Row],[Date]]),"",INT((Tableau1[[#This Row],[Date]]-SUM(MOD(DATE(YEAR(Tableau1[[#This Row],[Date]]-MOD(Tableau1[[#This Row],[Date]]-2,7)+3),1,2),{1E+99;7})*{1;-1})+5)/7))</f>
        <v/>
      </c>
      <c r="C675" s="11" t="str">
        <f>IF(ISBLANK(Tableau1[[#This Row],[Matricule]]),"",VLOOKUP(Tableau1[[#This Row],[Matricule]],#REF!,2,FALSE))</f>
        <v/>
      </c>
      <c r="D675" s="11" t="str">
        <f>IF(ISBLANK(Tableau1[[#This Row],[Matricule]]),"",VLOOKUP(Tableau1[[#This Row],[Matricule]],#REF!,3,FALSE))</f>
        <v/>
      </c>
      <c r="E675" s="11" t="str">
        <f>CONCATENATE(Tableau1[[#This Row],[Matricule]],Tableau1[[#This Row],[Date]])</f>
        <v/>
      </c>
      <c r="F675" s="3"/>
      <c r="J675" s="8"/>
      <c r="K675" s="35">
        <f>IF(Tableau1[[#This Row],[Régimes récoltés]]&gt;0,1,0)</f>
        <v>0</v>
      </c>
      <c r="L675" s="15">
        <f>IF(Tableau1[[#This Row],[Régimes récoltés]]&gt;=60,1,0)</f>
        <v>0</v>
      </c>
      <c r="M675" s="15">
        <f>IF(Tableau1[[#This Row],[Régimes récoltés]]&gt;60,Tableau1[[#This Row],[Régimes récoltés]]-60,0)</f>
        <v>0</v>
      </c>
      <c r="N675" s="15" t="str">
        <f>IF(ISBLANK(Tableau1[[#This Row],[Date]]),"",+IF(Tableau1[[#This Row],[Régimes récoltés]]&lt;60,0,1000))</f>
        <v/>
      </c>
      <c r="O675" s="15" t="str">
        <f>IF(ISBLANK(Tableau1[[#This Row],[Date]]),"",IF(Tableau1[[#This Row],[Régimes récoltés]]&gt;60,(Tableau1[[#This Row],[Régimes récoltés]]-60)*40,0))</f>
        <v/>
      </c>
      <c r="P675" s="15" t="str">
        <f t="shared" si="10"/>
        <v/>
      </c>
      <c r="Q675" s="51" t="str">
        <f>IF(Tableau1[[#This Row],[Matricule]]&gt;1,IF(COUNTIF(Tableau1[DateMatricule],Tableau1[[#This Row],[DateMatricule]])&gt;1,"Doublon",""),"")</f>
        <v/>
      </c>
    </row>
    <row r="676" spans="1:17" x14ac:dyDescent="0.25">
      <c r="A676" s="11" t="str">
        <f>IF(Tableau1[[#This Row],[Date]]="","",VLOOKUP(Tableau1[[#This Row],[Semaine]],Listes!$A:$B,2,FALSE))</f>
        <v/>
      </c>
      <c r="B676" s="11" t="str">
        <f>IF(ISBLANK(Tableau1[[#This Row],[Date]]),"",INT((Tableau1[[#This Row],[Date]]-SUM(MOD(DATE(YEAR(Tableau1[[#This Row],[Date]]-MOD(Tableau1[[#This Row],[Date]]-2,7)+3),1,2),{1E+99;7})*{1;-1})+5)/7))</f>
        <v/>
      </c>
      <c r="C676" s="11" t="str">
        <f>IF(ISBLANK(Tableau1[[#This Row],[Matricule]]),"",VLOOKUP(Tableau1[[#This Row],[Matricule]],#REF!,2,FALSE))</f>
        <v/>
      </c>
      <c r="D676" s="11" t="str">
        <f>IF(ISBLANK(Tableau1[[#This Row],[Matricule]]),"",VLOOKUP(Tableau1[[#This Row],[Matricule]],#REF!,3,FALSE))</f>
        <v/>
      </c>
      <c r="E676" s="11" t="str">
        <f>CONCATENATE(Tableau1[[#This Row],[Matricule]],Tableau1[[#This Row],[Date]])</f>
        <v/>
      </c>
      <c r="F676" s="3"/>
      <c r="J676" s="8"/>
      <c r="K676" s="35">
        <f>IF(Tableau1[[#This Row],[Régimes récoltés]]&gt;0,1,0)</f>
        <v>0</v>
      </c>
      <c r="L676" s="15">
        <f>IF(Tableau1[[#This Row],[Régimes récoltés]]&gt;=60,1,0)</f>
        <v>0</v>
      </c>
      <c r="M676" s="15">
        <f>IF(Tableau1[[#This Row],[Régimes récoltés]]&gt;60,Tableau1[[#This Row],[Régimes récoltés]]-60,0)</f>
        <v>0</v>
      </c>
      <c r="N676" s="15" t="str">
        <f>IF(ISBLANK(Tableau1[[#This Row],[Date]]),"",+IF(Tableau1[[#This Row],[Régimes récoltés]]&lt;60,0,1000))</f>
        <v/>
      </c>
      <c r="O676" s="15" t="str">
        <f>IF(ISBLANK(Tableau1[[#This Row],[Date]]),"",IF(Tableau1[[#This Row],[Régimes récoltés]]&gt;60,(Tableau1[[#This Row],[Régimes récoltés]]-60)*40,0))</f>
        <v/>
      </c>
      <c r="P676" s="15" t="str">
        <f t="shared" si="10"/>
        <v/>
      </c>
      <c r="Q676" s="51" t="str">
        <f>IF(Tableau1[[#This Row],[Matricule]]&gt;1,IF(COUNTIF(Tableau1[DateMatricule],Tableau1[[#This Row],[DateMatricule]])&gt;1,"Doublon",""),"")</f>
        <v/>
      </c>
    </row>
    <row r="677" spans="1:17" x14ac:dyDescent="0.25">
      <c r="A677" s="11" t="str">
        <f>IF(Tableau1[[#This Row],[Date]]="","",VLOOKUP(Tableau1[[#This Row],[Semaine]],Listes!$A:$B,2,FALSE))</f>
        <v/>
      </c>
      <c r="B677" s="11" t="str">
        <f>IF(ISBLANK(Tableau1[[#This Row],[Date]]),"",INT((Tableau1[[#This Row],[Date]]-SUM(MOD(DATE(YEAR(Tableau1[[#This Row],[Date]]-MOD(Tableau1[[#This Row],[Date]]-2,7)+3),1,2),{1E+99;7})*{1;-1})+5)/7))</f>
        <v/>
      </c>
      <c r="C677" s="11" t="str">
        <f>IF(ISBLANK(Tableau1[[#This Row],[Matricule]]),"",VLOOKUP(Tableau1[[#This Row],[Matricule]],#REF!,2,FALSE))</f>
        <v/>
      </c>
      <c r="D677" s="11" t="str">
        <f>IF(ISBLANK(Tableau1[[#This Row],[Matricule]]),"",VLOOKUP(Tableau1[[#This Row],[Matricule]],#REF!,3,FALSE))</f>
        <v/>
      </c>
      <c r="E677" s="11" t="str">
        <f>CONCATENATE(Tableau1[[#This Row],[Matricule]],Tableau1[[#This Row],[Date]])</f>
        <v/>
      </c>
      <c r="F677" s="3"/>
      <c r="J677" s="8"/>
      <c r="K677" s="35">
        <f>IF(Tableau1[[#This Row],[Régimes récoltés]]&gt;0,1,0)</f>
        <v>0</v>
      </c>
      <c r="L677" s="15">
        <f>IF(Tableau1[[#This Row],[Régimes récoltés]]&gt;=60,1,0)</f>
        <v>0</v>
      </c>
      <c r="M677" s="15">
        <f>IF(Tableau1[[#This Row],[Régimes récoltés]]&gt;60,Tableau1[[#This Row],[Régimes récoltés]]-60,0)</f>
        <v>0</v>
      </c>
      <c r="N677" s="15" t="str">
        <f>IF(ISBLANK(Tableau1[[#This Row],[Date]]),"",+IF(Tableau1[[#This Row],[Régimes récoltés]]&lt;60,0,1000))</f>
        <v/>
      </c>
      <c r="O677" s="15" t="str">
        <f>IF(ISBLANK(Tableau1[[#This Row],[Date]]),"",IF(Tableau1[[#This Row],[Régimes récoltés]]&gt;60,(Tableau1[[#This Row],[Régimes récoltés]]-60)*40,0))</f>
        <v/>
      </c>
      <c r="P677" s="15" t="str">
        <f t="shared" si="10"/>
        <v/>
      </c>
      <c r="Q677" s="51" t="str">
        <f>IF(Tableau1[[#This Row],[Matricule]]&gt;1,IF(COUNTIF(Tableau1[DateMatricule],Tableau1[[#This Row],[DateMatricule]])&gt;1,"Doublon",""),"")</f>
        <v/>
      </c>
    </row>
    <row r="678" spans="1:17" x14ac:dyDescent="0.25">
      <c r="A678" s="11" t="str">
        <f>IF(Tableau1[[#This Row],[Date]]="","",VLOOKUP(Tableau1[[#This Row],[Semaine]],Listes!$A:$B,2,FALSE))</f>
        <v/>
      </c>
      <c r="B678" s="11" t="str">
        <f>IF(ISBLANK(Tableau1[[#This Row],[Date]]),"",INT((Tableau1[[#This Row],[Date]]-SUM(MOD(DATE(YEAR(Tableau1[[#This Row],[Date]]-MOD(Tableau1[[#This Row],[Date]]-2,7)+3),1,2),{1E+99;7})*{1;-1})+5)/7))</f>
        <v/>
      </c>
      <c r="C678" s="11" t="str">
        <f>IF(ISBLANK(Tableau1[[#This Row],[Matricule]]),"",VLOOKUP(Tableau1[[#This Row],[Matricule]],#REF!,2,FALSE))</f>
        <v/>
      </c>
      <c r="D678" s="11" t="str">
        <f>IF(ISBLANK(Tableau1[[#This Row],[Matricule]]),"",VLOOKUP(Tableau1[[#This Row],[Matricule]],#REF!,3,FALSE))</f>
        <v/>
      </c>
      <c r="E678" s="11" t="str">
        <f>CONCATENATE(Tableau1[[#This Row],[Matricule]],Tableau1[[#This Row],[Date]])</f>
        <v/>
      </c>
      <c r="F678" s="3"/>
      <c r="J678" s="8"/>
      <c r="K678" s="35">
        <f>IF(Tableau1[[#This Row],[Régimes récoltés]]&gt;0,1,0)</f>
        <v>0</v>
      </c>
      <c r="L678" s="15">
        <f>IF(Tableau1[[#This Row],[Régimes récoltés]]&gt;=60,1,0)</f>
        <v>0</v>
      </c>
      <c r="M678" s="15">
        <f>IF(Tableau1[[#This Row],[Régimes récoltés]]&gt;60,Tableau1[[#This Row],[Régimes récoltés]]-60,0)</f>
        <v>0</v>
      </c>
      <c r="N678" s="15" t="str">
        <f>IF(ISBLANK(Tableau1[[#This Row],[Date]]),"",+IF(Tableau1[[#This Row],[Régimes récoltés]]&lt;60,0,1000))</f>
        <v/>
      </c>
      <c r="O678" s="15" t="str">
        <f>IF(ISBLANK(Tableau1[[#This Row],[Date]]),"",IF(Tableau1[[#This Row],[Régimes récoltés]]&gt;60,(Tableau1[[#This Row],[Régimes récoltés]]-60)*40,0))</f>
        <v/>
      </c>
      <c r="P678" s="15" t="str">
        <f t="shared" si="10"/>
        <v/>
      </c>
      <c r="Q678" s="51" t="str">
        <f>IF(Tableau1[[#This Row],[Matricule]]&gt;1,IF(COUNTIF(Tableau1[DateMatricule],Tableau1[[#This Row],[DateMatricule]])&gt;1,"Doublon",""),"")</f>
        <v/>
      </c>
    </row>
    <row r="679" spans="1:17" x14ac:dyDescent="0.25">
      <c r="A679" s="11" t="str">
        <f>IF(Tableau1[[#This Row],[Date]]="","",VLOOKUP(Tableau1[[#This Row],[Semaine]],Listes!$A:$B,2,FALSE))</f>
        <v/>
      </c>
      <c r="B679" s="11" t="str">
        <f>IF(ISBLANK(Tableau1[[#This Row],[Date]]),"",INT((Tableau1[[#This Row],[Date]]-SUM(MOD(DATE(YEAR(Tableau1[[#This Row],[Date]]-MOD(Tableau1[[#This Row],[Date]]-2,7)+3),1,2),{1E+99;7})*{1;-1})+5)/7))</f>
        <v/>
      </c>
      <c r="C679" s="11" t="str">
        <f>IF(ISBLANK(Tableau1[[#This Row],[Matricule]]),"",VLOOKUP(Tableau1[[#This Row],[Matricule]],#REF!,2,FALSE))</f>
        <v/>
      </c>
      <c r="D679" s="11" t="str">
        <f>IF(ISBLANK(Tableau1[[#This Row],[Matricule]]),"",VLOOKUP(Tableau1[[#This Row],[Matricule]],#REF!,3,FALSE))</f>
        <v/>
      </c>
      <c r="E679" s="11" t="str">
        <f>CONCATENATE(Tableau1[[#This Row],[Matricule]],Tableau1[[#This Row],[Date]])</f>
        <v/>
      </c>
      <c r="F679" s="3"/>
      <c r="J679" s="8"/>
      <c r="K679" s="35">
        <f>IF(Tableau1[[#This Row],[Régimes récoltés]]&gt;0,1,0)</f>
        <v>0</v>
      </c>
      <c r="L679" s="15">
        <f>IF(Tableau1[[#This Row],[Régimes récoltés]]&gt;=60,1,0)</f>
        <v>0</v>
      </c>
      <c r="M679" s="15">
        <f>IF(Tableau1[[#This Row],[Régimes récoltés]]&gt;60,Tableau1[[#This Row],[Régimes récoltés]]-60,0)</f>
        <v>0</v>
      </c>
      <c r="N679" s="15" t="str">
        <f>IF(ISBLANK(Tableau1[[#This Row],[Date]]),"",+IF(Tableau1[[#This Row],[Régimes récoltés]]&lt;60,0,1000))</f>
        <v/>
      </c>
      <c r="O679" s="15" t="str">
        <f>IF(ISBLANK(Tableau1[[#This Row],[Date]]),"",IF(Tableau1[[#This Row],[Régimes récoltés]]&gt;60,(Tableau1[[#This Row],[Régimes récoltés]]-60)*40,0))</f>
        <v/>
      </c>
      <c r="P679" s="15" t="str">
        <f t="shared" si="10"/>
        <v/>
      </c>
      <c r="Q679" s="51" t="str">
        <f>IF(Tableau1[[#This Row],[Matricule]]&gt;1,IF(COUNTIF(Tableau1[DateMatricule],Tableau1[[#This Row],[DateMatricule]])&gt;1,"Doublon",""),"")</f>
        <v/>
      </c>
    </row>
    <row r="680" spans="1:17" x14ac:dyDescent="0.25">
      <c r="A680" s="11" t="str">
        <f>IF(Tableau1[[#This Row],[Date]]="","",VLOOKUP(Tableau1[[#This Row],[Semaine]],Listes!$A:$B,2,FALSE))</f>
        <v/>
      </c>
      <c r="B680" s="11" t="str">
        <f>IF(ISBLANK(Tableau1[[#This Row],[Date]]),"",INT((Tableau1[[#This Row],[Date]]-SUM(MOD(DATE(YEAR(Tableau1[[#This Row],[Date]]-MOD(Tableau1[[#This Row],[Date]]-2,7)+3),1,2),{1E+99;7})*{1;-1})+5)/7))</f>
        <v/>
      </c>
      <c r="C680" s="11" t="str">
        <f>IF(ISBLANK(Tableau1[[#This Row],[Matricule]]),"",VLOOKUP(Tableau1[[#This Row],[Matricule]],#REF!,2,FALSE))</f>
        <v/>
      </c>
      <c r="D680" s="11" t="str">
        <f>IF(ISBLANK(Tableau1[[#This Row],[Matricule]]),"",VLOOKUP(Tableau1[[#This Row],[Matricule]],#REF!,3,FALSE))</f>
        <v/>
      </c>
      <c r="E680" s="11" t="str">
        <f>CONCATENATE(Tableau1[[#This Row],[Matricule]],Tableau1[[#This Row],[Date]])</f>
        <v/>
      </c>
      <c r="F680" s="3"/>
      <c r="J680" s="8"/>
      <c r="K680" s="35">
        <f>IF(Tableau1[[#This Row],[Régimes récoltés]]&gt;0,1,0)</f>
        <v>0</v>
      </c>
      <c r="L680" s="15">
        <f>IF(Tableau1[[#This Row],[Régimes récoltés]]&gt;=60,1,0)</f>
        <v>0</v>
      </c>
      <c r="M680" s="15">
        <f>IF(Tableau1[[#This Row],[Régimes récoltés]]&gt;60,Tableau1[[#This Row],[Régimes récoltés]]-60,0)</f>
        <v>0</v>
      </c>
      <c r="N680" s="15" t="str">
        <f>IF(ISBLANK(Tableau1[[#This Row],[Date]]),"",+IF(Tableau1[[#This Row],[Régimes récoltés]]&lt;60,0,1000))</f>
        <v/>
      </c>
      <c r="O680" s="15" t="str">
        <f>IF(ISBLANK(Tableau1[[#This Row],[Date]]),"",IF(Tableau1[[#This Row],[Régimes récoltés]]&gt;60,(Tableau1[[#This Row],[Régimes récoltés]]-60)*40,0))</f>
        <v/>
      </c>
      <c r="P680" s="15" t="str">
        <f t="shared" si="10"/>
        <v/>
      </c>
      <c r="Q680" s="51" t="str">
        <f>IF(Tableau1[[#This Row],[Matricule]]&gt;1,IF(COUNTIF(Tableau1[DateMatricule],Tableau1[[#This Row],[DateMatricule]])&gt;1,"Doublon",""),"")</f>
        <v/>
      </c>
    </row>
    <row r="681" spans="1:17" x14ac:dyDescent="0.25">
      <c r="A681" s="11" t="str">
        <f>IF(Tableau1[[#This Row],[Date]]="","",VLOOKUP(Tableau1[[#This Row],[Semaine]],Listes!$A:$B,2,FALSE))</f>
        <v/>
      </c>
      <c r="B681" s="11" t="str">
        <f>IF(ISBLANK(Tableau1[[#This Row],[Date]]),"",INT((Tableau1[[#This Row],[Date]]-SUM(MOD(DATE(YEAR(Tableau1[[#This Row],[Date]]-MOD(Tableau1[[#This Row],[Date]]-2,7)+3),1,2),{1E+99;7})*{1;-1})+5)/7))</f>
        <v/>
      </c>
      <c r="C681" s="11" t="str">
        <f>IF(ISBLANK(Tableau1[[#This Row],[Matricule]]),"",VLOOKUP(Tableau1[[#This Row],[Matricule]],#REF!,2,FALSE))</f>
        <v/>
      </c>
      <c r="D681" s="11" t="str">
        <f>IF(ISBLANK(Tableau1[[#This Row],[Matricule]]),"",VLOOKUP(Tableau1[[#This Row],[Matricule]],#REF!,3,FALSE))</f>
        <v/>
      </c>
      <c r="E681" s="11" t="str">
        <f>CONCATENATE(Tableau1[[#This Row],[Matricule]],Tableau1[[#This Row],[Date]])</f>
        <v/>
      </c>
      <c r="F681" s="3"/>
      <c r="J681" s="8"/>
      <c r="K681" s="35">
        <f>IF(Tableau1[[#This Row],[Régimes récoltés]]&gt;0,1,0)</f>
        <v>0</v>
      </c>
      <c r="L681" s="15">
        <f>IF(Tableau1[[#This Row],[Régimes récoltés]]&gt;=60,1,0)</f>
        <v>0</v>
      </c>
      <c r="M681" s="15">
        <f>IF(Tableau1[[#This Row],[Régimes récoltés]]&gt;60,Tableau1[[#This Row],[Régimes récoltés]]-60,0)</f>
        <v>0</v>
      </c>
      <c r="N681" s="15" t="str">
        <f>IF(ISBLANK(Tableau1[[#This Row],[Date]]),"",+IF(Tableau1[[#This Row],[Régimes récoltés]]&lt;60,0,1000))</f>
        <v/>
      </c>
      <c r="O681" s="15" t="str">
        <f>IF(ISBLANK(Tableau1[[#This Row],[Date]]),"",IF(Tableau1[[#This Row],[Régimes récoltés]]&gt;60,(Tableau1[[#This Row],[Régimes récoltés]]-60)*40,0))</f>
        <v/>
      </c>
      <c r="P681" s="15" t="str">
        <f t="shared" si="10"/>
        <v/>
      </c>
      <c r="Q681" s="51" t="str">
        <f>IF(Tableau1[[#This Row],[Matricule]]&gt;1,IF(COUNTIF(Tableau1[DateMatricule],Tableau1[[#This Row],[DateMatricule]])&gt;1,"Doublon",""),"")</f>
        <v/>
      </c>
    </row>
    <row r="682" spans="1:17" x14ac:dyDescent="0.25">
      <c r="A682" s="11" t="str">
        <f>IF(Tableau1[[#This Row],[Date]]="","",VLOOKUP(Tableau1[[#This Row],[Semaine]],Listes!$A:$B,2,FALSE))</f>
        <v/>
      </c>
      <c r="B682" s="11" t="str">
        <f>IF(ISBLANK(Tableau1[[#This Row],[Date]]),"",INT((Tableau1[[#This Row],[Date]]-SUM(MOD(DATE(YEAR(Tableau1[[#This Row],[Date]]-MOD(Tableau1[[#This Row],[Date]]-2,7)+3),1,2),{1E+99;7})*{1;-1})+5)/7))</f>
        <v/>
      </c>
      <c r="C682" s="11" t="str">
        <f>IF(ISBLANK(Tableau1[[#This Row],[Matricule]]),"",VLOOKUP(Tableau1[[#This Row],[Matricule]],#REF!,2,FALSE))</f>
        <v/>
      </c>
      <c r="D682" s="11" t="str">
        <f>IF(ISBLANK(Tableau1[[#This Row],[Matricule]]),"",VLOOKUP(Tableau1[[#This Row],[Matricule]],#REF!,3,FALSE))</f>
        <v/>
      </c>
      <c r="E682" s="11" t="str">
        <f>CONCATENATE(Tableau1[[#This Row],[Matricule]],Tableau1[[#This Row],[Date]])</f>
        <v/>
      </c>
      <c r="F682" s="3"/>
      <c r="J682" s="8"/>
      <c r="K682" s="35">
        <f>IF(Tableau1[[#This Row],[Régimes récoltés]]&gt;0,1,0)</f>
        <v>0</v>
      </c>
      <c r="L682" s="15">
        <f>IF(Tableau1[[#This Row],[Régimes récoltés]]&gt;=60,1,0)</f>
        <v>0</v>
      </c>
      <c r="M682" s="15">
        <f>IF(Tableau1[[#This Row],[Régimes récoltés]]&gt;60,Tableau1[[#This Row],[Régimes récoltés]]-60,0)</f>
        <v>0</v>
      </c>
      <c r="N682" s="15" t="str">
        <f>IF(ISBLANK(Tableau1[[#This Row],[Date]]),"",+IF(Tableau1[[#This Row],[Régimes récoltés]]&lt;60,0,1000))</f>
        <v/>
      </c>
      <c r="O682" s="15" t="str">
        <f>IF(ISBLANK(Tableau1[[#This Row],[Date]]),"",IF(Tableau1[[#This Row],[Régimes récoltés]]&gt;60,(Tableau1[[#This Row],[Régimes récoltés]]-60)*40,0))</f>
        <v/>
      </c>
      <c r="P682" s="15" t="str">
        <f t="shared" si="10"/>
        <v/>
      </c>
      <c r="Q682" s="51" t="str">
        <f>IF(Tableau1[[#This Row],[Matricule]]&gt;1,IF(COUNTIF(Tableau1[DateMatricule],Tableau1[[#This Row],[DateMatricule]])&gt;1,"Doublon",""),"")</f>
        <v/>
      </c>
    </row>
    <row r="683" spans="1:17" x14ac:dyDescent="0.25">
      <c r="A683" s="11" t="str">
        <f>IF(Tableau1[[#This Row],[Date]]="","",VLOOKUP(Tableau1[[#This Row],[Semaine]],Listes!$A:$B,2,FALSE))</f>
        <v/>
      </c>
      <c r="B683" s="11" t="str">
        <f>IF(ISBLANK(Tableau1[[#This Row],[Date]]),"",INT((Tableau1[[#This Row],[Date]]-SUM(MOD(DATE(YEAR(Tableau1[[#This Row],[Date]]-MOD(Tableau1[[#This Row],[Date]]-2,7)+3),1,2),{1E+99;7})*{1;-1})+5)/7))</f>
        <v/>
      </c>
      <c r="C683" s="11" t="str">
        <f>IF(ISBLANK(Tableau1[[#This Row],[Matricule]]),"",VLOOKUP(Tableau1[[#This Row],[Matricule]],#REF!,2,FALSE))</f>
        <v/>
      </c>
      <c r="D683" s="11" t="str">
        <f>IF(ISBLANK(Tableau1[[#This Row],[Matricule]]),"",VLOOKUP(Tableau1[[#This Row],[Matricule]],#REF!,3,FALSE))</f>
        <v/>
      </c>
      <c r="E683" s="11" t="str">
        <f>CONCATENATE(Tableau1[[#This Row],[Matricule]],Tableau1[[#This Row],[Date]])</f>
        <v/>
      </c>
      <c r="F683" s="3"/>
      <c r="J683" s="8"/>
      <c r="K683" s="35">
        <f>IF(Tableau1[[#This Row],[Régimes récoltés]]&gt;0,1,0)</f>
        <v>0</v>
      </c>
      <c r="L683" s="15">
        <f>IF(Tableau1[[#This Row],[Régimes récoltés]]&gt;=60,1,0)</f>
        <v>0</v>
      </c>
      <c r="M683" s="15">
        <f>IF(Tableau1[[#This Row],[Régimes récoltés]]&gt;60,Tableau1[[#This Row],[Régimes récoltés]]-60,0)</f>
        <v>0</v>
      </c>
      <c r="N683" s="15" t="str">
        <f>IF(ISBLANK(Tableau1[[#This Row],[Date]]),"",+IF(Tableau1[[#This Row],[Régimes récoltés]]&lt;60,0,1000))</f>
        <v/>
      </c>
      <c r="O683" s="15" t="str">
        <f>IF(ISBLANK(Tableau1[[#This Row],[Date]]),"",IF(Tableau1[[#This Row],[Régimes récoltés]]&gt;60,(Tableau1[[#This Row],[Régimes récoltés]]-60)*40,0))</f>
        <v/>
      </c>
      <c r="P683" s="15" t="str">
        <f t="shared" si="10"/>
        <v/>
      </c>
      <c r="Q683" s="51" t="str">
        <f>IF(Tableau1[[#This Row],[Matricule]]&gt;1,IF(COUNTIF(Tableau1[DateMatricule],Tableau1[[#This Row],[DateMatricule]])&gt;1,"Doublon",""),"")</f>
        <v/>
      </c>
    </row>
    <row r="684" spans="1:17" x14ac:dyDescent="0.25">
      <c r="A684" s="11" t="str">
        <f>IF(Tableau1[[#This Row],[Date]]="","",VLOOKUP(Tableau1[[#This Row],[Semaine]],Listes!$A:$B,2,FALSE))</f>
        <v/>
      </c>
      <c r="B684" s="11" t="str">
        <f>IF(ISBLANK(Tableau1[[#This Row],[Date]]),"",INT((Tableau1[[#This Row],[Date]]-SUM(MOD(DATE(YEAR(Tableau1[[#This Row],[Date]]-MOD(Tableau1[[#This Row],[Date]]-2,7)+3),1,2),{1E+99;7})*{1;-1})+5)/7))</f>
        <v/>
      </c>
      <c r="C684" s="11" t="str">
        <f>IF(ISBLANK(Tableau1[[#This Row],[Matricule]]),"",VLOOKUP(Tableau1[[#This Row],[Matricule]],#REF!,2,FALSE))</f>
        <v/>
      </c>
      <c r="D684" s="11" t="str">
        <f>IF(ISBLANK(Tableau1[[#This Row],[Matricule]]),"",VLOOKUP(Tableau1[[#This Row],[Matricule]],#REF!,3,FALSE))</f>
        <v/>
      </c>
      <c r="E684" s="11" t="str">
        <f>CONCATENATE(Tableau1[[#This Row],[Matricule]],Tableau1[[#This Row],[Date]])</f>
        <v/>
      </c>
      <c r="F684" s="3"/>
      <c r="J684" s="8"/>
      <c r="K684" s="35">
        <f>IF(Tableau1[[#This Row],[Régimes récoltés]]&gt;0,1,0)</f>
        <v>0</v>
      </c>
      <c r="L684" s="15">
        <f>IF(Tableau1[[#This Row],[Régimes récoltés]]&gt;=60,1,0)</f>
        <v>0</v>
      </c>
      <c r="M684" s="15">
        <f>IF(Tableau1[[#This Row],[Régimes récoltés]]&gt;60,Tableau1[[#This Row],[Régimes récoltés]]-60,0)</f>
        <v>0</v>
      </c>
      <c r="N684" s="15" t="str">
        <f>IF(ISBLANK(Tableau1[[#This Row],[Date]]),"",+IF(Tableau1[[#This Row],[Régimes récoltés]]&lt;60,0,1000))</f>
        <v/>
      </c>
      <c r="O684" s="15" t="str">
        <f>IF(ISBLANK(Tableau1[[#This Row],[Date]]),"",IF(Tableau1[[#This Row],[Régimes récoltés]]&gt;60,(Tableau1[[#This Row],[Régimes récoltés]]-60)*40,0))</f>
        <v/>
      </c>
      <c r="P684" s="15" t="str">
        <f t="shared" si="10"/>
        <v/>
      </c>
      <c r="Q684" s="51" t="str">
        <f>IF(Tableau1[[#This Row],[Matricule]]&gt;1,IF(COUNTIF(Tableau1[DateMatricule],Tableau1[[#This Row],[DateMatricule]])&gt;1,"Doublon",""),"")</f>
        <v/>
      </c>
    </row>
    <row r="685" spans="1:17" x14ac:dyDescent="0.25">
      <c r="A685" s="11" t="str">
        <f>IF(Tableau1[[#This Row],[Date]]="","",VLOOKUP(Tableau1[[#This Row],[Semaine]],Listes!$A:$B,2,FALSE))</f>
        <v/>
      </c>
      <c r="B685" s="11" t="str">
        <f>IF(ISBLANK(Tableau1[[#This Row],[Date]]),"",INT((Tableau1[[#This Row],[Date]]-SUM(MOD(DATE(YEAR(Tableau1[[#This Row],[Date]]-MOD(Tableau1[[#This Row],[Date]]-2,7)+3),1,2),{1E+99;7})*{1;-1})+5)/7))</f>
        <v/>
      </c>
      <c r="C685" s="11" t="str">
        <f>IF(ISBLANK(Tableau1[[#This Row],[Matricule]]),"",VLOOKUP(Tableau1[[#This Row],[Matricule]],#REF!,2,FALSE))</f>
        <v/>
      </c>
      <c r="D685" s="11" t="str">
        <f>IF(ISBLANK(Tableau1[[#This Row],[Matricule]]),"",VLOOKUP(Tableau1[[#This Row],[Matricule]],#REF!,3,FALSE))</f>
        <v/>
      </c>
      <c r="E685" s="11" t="str">
        <f>CONCATENATE(Tableau1[[#This Row],[Matricule]],Tableau1[[#This Row],[Date]])</f>
        <v/>
      </c>
      <c r="F685" s="3"/>
      <c r="J685" s="8"/>
      <c r="K685" s="35">
        <f>IF(Tableau1[[#This Row],[Régimes récoltés]]&gt;0,1,0)</f>
        <v>0</v>
      </c>
      <c r="L685" s="15">
        <f>IF(Tableau1[[#This Row],[Régimes récoltés]]&gt;=60,1,0)</f>
        <v>0</v>
      </c>
      <c r="M685" s="15">
        <f>IF(Tableau1[[#This Row],[Régimes récoltés]]&gt;60,Tableau1[[#This Row],[Régimes récoltés]]-60,0)</f>
        <v>0</v>
      </c>
      <c r="N685" s="15" t="str">
        <f>IF(ISBLANK(Tableau1[[#This Row],[Date]]),"",+IF(Tableau1[[#This Row],[Régimes récoltés]]&lt;60,0,1000))</f>
        <v/>
      </c>
      <c r="O685" s="15" t="str">
        <f>IF(ISBLANK(Tableau1[[#This Row],[Date]]),"",IF(Tableau1[[#This Row],[Régimes récoltés]]&gt;60,(Tableau1[[#This Row],[Régimes récoltés]]-60)*40,0))</f>
        <v/>
      </c>
      <c r="P685" s="15" t="str">
        <f t="shared" si="10"/>
        <v/>
      </c>
      <c r="Q685" s="51" t="str">
        <f>IF(Tableau1[[#This Row],[Matricule]]&gt;1,IF(COUNTIF(Tableau1[DateMatricule],Tableau1[[#This Row],[DateMatricule]])&gt;1,"Doublon",""),"")</f>
        <v/>
      </c>
    </row>
    <row r="686" spans="1:17" x14ac:dyDescent="0.25">
      <c r="A686" s="11" t="str">
        <f>IF(Tableau1[[#This Row],[Date]]="","",VLOOKUP(Tableau1[[#This Row],[Semaine]],Listes!$A:$B,2,FALSE))</f>
        <v/>
      </c>
      <c r="B686" s="11" t="str">
        <f>IF(ISBLANK(Tableau1[[#This Row],[Date]]),"",INT((Tableau1[[#This Row],[Date]]-SUM(MOD(DATE(YEAR(Tableau1[[#This Row],[Date]]-MOD(Tableau1[[#This Row],[Date]]-2,7)+3),1,2),{1E+99;7})*{1;-1})+5)/7))</f>
        <v/>
      </c>
      <c r="C686" s="11" t="str">
        <f>IF(ISBLANK(Tableau1[[#This Row],[Matricule]]),"",VLOOKUP(Tableau1[[#This Row],[Matricule]],#REF!,2,FALSE))</f>
        <v/>
      </c>
      <c r="D686" s="11" t="str">
        <f>IF(ISBLANK(Tableau1[[#This Row],[Matricule]]),"",VLOOKUP(Tableau1[[#This Row],[Matricule]],#REF!,3,FALSE))</f>
        <v/>
      </c>
      <c r="E686" s="11" t="str">
        <f>CONCATENATE(Tableau1[[#This Row],[Matricule]],Tableau1[[#This Row],[Date]])</f>
        <v/>
      </c>
      <c r="F686" s="3"/>
      <c r="J686" s="8"/>
      <c r="K686" s="35">
        <f>IF(Tableau1[[#This Row],[Régimes récoltés]]&gt;0,1,0)</f>
        <v>0</v>
      </c>
      <c r="L686" s="15">
        <f>IF(Tableau1[[#This Row],[Régimes récoltés]]&gt;=60,1,0)</f>
        <v>0</v>
      </c>
      <c r="M686" s="15">
        <f>IF(Tableau1[[#This Row],[Régimes récoltés]]&gt;60,Tableau1[[#This Row],[Régimes récoltés]]-60,0)</f>
        <v>0</v>
      </c>
      <c r="N686" s="15" t="str">
        <f>IF(ISBLANK(Tableau1[[#This Row],[Date]]),"",+IF(Tableau1[[#This Row],[Régimes récoltés]]&lt;60,0,1000))</f>
        <v/>
      </c>
      <c r="O686" s="15" t="str">
        <f>IF(ISBLANK(Tableau1[[#This Row],[Date]]),"",IF(Tableau1[[#This Row],[Régimes récoltés]]&gt;60,(Tableau1[[#This Row],[Régimes récoltés]]-60)*40,0))</f>
        <v/>
      </c>
      <c r="P686" s="15" t="str">
        <f t="shared" si="10"/>
        <v/>
      </c>
      <c r="Q686" s="51" t="str">
        <f>IF(Tableau1[[#This Row],[Matricule]]&gt;1,IF(COUNTIF(Tableau1[DateMatricule],Tableau1[[#This Row],[DateMatricule]])&gt;1,"Doublon",""),"")</f>
        <v/>
      </c>
    </row>
    <row r="687" spans="1:17" x14ac:dyDescent="0.25">
      <c r="A687" s="11" t="str">
        <f>IF(Tableau1[[#This Row],[Date]]="","",VLOOKUP(Tableau1[[#This Row],[Semaine]],Listes!$A:$B,2,FALSE))</f>
        <v/>
      </c>
      <c r="B687" s="11" t="str">
        <f>IF(ISBLANK(Tableau1[[#This Row],[Date]]),"",INT((Tableau1[[#This Row],[Date]]-SUM(MOD(DATE(YEAR(Tableau1[[#This Row],[Date]]-MOD(Tableau1[[#This Row],[Date]]-2,7)+3),1,2),{1E+99;7})*{1;-1})+5)/7))</f>
        <v/>
      </c>
      <c r="C687" s="11" t="str">
        <f>IF(ISBLANK(Tableau1[[#This Row],[Matricule]]),"",VLOOKUP(Tableau1[[#This Row],[Matricule]],#REF!,2,FALSE))</f>
        <v/>
      </c>
      <c r="D687" s="11" t="str">
        <f>IF(ISBLANK(Tableau1[[#This Row],[Matricule]]),"",VLOOKUP(Tableau1[[#This Row],[Matricule]],#REF!,3,FALSE))</f>
        <v/>
      </c>
      <c r="E687" s="11" t="str">
        <f>CONCATENATE(Tableau1[[#This Row],[Matricule]],Tableau1[[#This Row],[Date]])</f>
        <v/>
      </c>
      <c r="F687" s="3"/>
      <c r="J687" s="8"/>
      <c r="K687" s="35">
        <f>IF(Tableau1[[#This Row],[Régimes récoltés]]&gt;0,1,0)</f>
        <v>0</v>
      </c>
      <c r="L687" s="15">
        <f>IF(Tableau1[[#This Row],[Régimes récoltés]]&gt;=60,1,0)</f>
        <v>0</v>
      </c>
      <c r="M687" s="15">
        <f>IF(Tableau1[[#This Row],[Régimes récoltés]]&gt;60,Tableau1[[#This Row],[Régimes récoltés]]-60,0)</f>
        <v>0</v>
      </c>
      <c r="N687" s="15" t="str">
        <f>IF(ISBLANK(Tableau1[[#This Row],[Date]]),"",+IF(Tableau1[[#This Row],[Régimes récoltés]]&lt;60,0,1000))</f>
        <v/>
      </c>
      <c r="O687" s="15" t="str">
        <f>IF(ISBLANK(Tableau1[[#This Row],[Date]]),"",IF(Tableau1[[#This Row],[Régimes récoltés]]&gt;60,(Tableau1[[#This Row],[Régimes récoltés]]-60)*40,0))</f>
        <v/>
      </c>
      <c r="P687" s="15" t="str">
        <f t="shared" si="10"/>
        <v/>
      </c>
      <c r="Q687" s="51" t="str">
        <f>IF(Tableau1[[#This Row],[Matricule]]&gt;1,IF(COUNTIF(Tableau1[DateMatricule],Tableau1[[#This Row],[DateMatricule]])&gt;1,"Doublon",""),"")</f>
        <v/>
      </c>
    </row>
    <row r="688" spans="1:17" x14ac:dyDescent="0.25">
      <c r="A688" s="11" t="str">
        <f>IF(Tableau1[[#This Row],[Date]]="","",VLOOKUP(Tableau1[[#This Row],[Semaine]],Listes!$A:$B,2,FALSE))</f>
        <v/>
      </c>
      <c r="B688" s="11" t="str">
        <f>IF(ISBLANK(Tableau1[[#This Row],[Date]]),"",INT((Tableau1[[#This Row],[Date]]-SUM(MOD(DATE(YEAR(Tableau1[[#This Row],[Date]]-MOD(Tableau1[[#This Row],[Date]]-2,7)+3),1,2),{1E+99;7})*{1;-1})+5)/7))</f>
        <v/>
      </c>
      <c r="C688" s="11" t="str">
        <f>IF(ISBLANK(Tableau1[[#This Row],[Matricule]]),"",VLOOKUP(Tableau1[[#This Row],[Matricule]],#REF!,2,FALSE))</f>
        <v/>
      </c>
      <c r="D688" s="11" t="str">
        <f>IF(ISBLANK(Tableau1[[#This Row],[Matricule]]),"",VLOOKUP(Tableau1[[#This Row],[Matricule]],#REF!,3,FALSE))</f>
        <v/>
      </c>
      <c r="E688" s="11" t="str">
        <f>CONCATENATE(Tableau1[[#This Row],[Matricule]],Tableau1[[#This Row],[Date]])</f>
        <v/>
      </c>
      <c r="F688" s="3"/>
      <c r="J688" s="8"/>
      <c r="K688" s="35">
        <f>IF(Tableau1[[#This Row],[Régimes récoltés]]&gt;0,1,0)</f>
        <v>0</v>
      </c>
      <c r="L688" s="15">
        <f>IF(Tableau1[[#This Row],[Régimes récoltés]]&gt;=60,1,0)</f>
        <v>0</v>
      </c>
      <c r="M688" s="15">
        <f>IF(Tableau1[[#This Row],[Régimes récoltés]]&gt;60,Tableau1[[#This Row],[Régimes récoltés]]-60,0)</f>
        <v>0</v>
      </c>
      <c r="N688" s="15" t="str">
        <f>IF(ISBLANK(Tableau1[[#This Row],[Date]]),"",+IF(Tableau1[[#This Row],[Régimes récoltés]]&lt;60,0,1000))</f>
        <v/>
      </c>
      <c r="O688" s="15" t="str">
        <f>IF(ISBLANK(Tableau1[[#This Row],[Date]]),"",IF(Tableau1[[#This Row],[Régimes récoltés]]&gt;60,(Tableau1[[#This Row],[Régimes récoltés]]-60)*40,0))</f>
        <v/>
      </c>
      <c r="P688" s="15" t="str">
        <f t="shared" si="10"/>
        <v/>
      </c>
      <c r="Q688" s="51" t="str">
        <f>IF(Tableau1[[#This Row],[Matricule]]&gt;1,IF(COUNTIF(Tableau1[DateMatricule],Tableau1[[#This Row],[DateMatricule]])&gt;1,"Doublon",""),"")</f>
        <v/>
      </c>
    </row>
    <row r="689" spans="1:17" x14ac:dyDescent="0.25">
      <c r="A689" s="11" t="str">
        <f>IF(Tableau1[[#This Row],[Date]]="","",VLOOKUP(Tableau1[[#This Row],[Semaine]],Listes!$A:$B,2,FALSE))</f>
        <v/>
      </c>
      <c r="B689" s="11" t="str">
        <f>IF(ISBLANK(Tableau1[[#This Row],[Date]]),"",INT((Tableau1[[#This Row],[Date]]-SUM(MOD(DATE(YEAR(Tableau1[[#This Row],[Date]]-MOD(Tableau1[[#This Row],[Date]]-2,7)+3),1,2),{1E+99;7})*{1;-1})+5)/7))</f>
        <v/>
      </c>
      <c r="C689" s="11" t="str">
        <f>IF(ISBLANK(Tableau1[[#This Row],[Matricule]]),"",VLOOKUP(Tableau1[[#This Row],[Matricule]],#REF!,2,FALSE))</f>
        <v/>
      </c>
      <c r="D689" s="11" t="str">
        <f>IF(ISBLANK(Tableau1[[#This Row],[Matricule]]),"",VLOOKUP(Tableau1[[#This Row],[Matricule]],#REF!,3,FALSE))</f>
        <v/>
      </c>
      <c r="E689" s="11" t="str">
        <f>CONCATENATE(Tableau1[[#This Row],[Matricule]],Tableau1[[#This Row],[Date]])</f>
        <v/>
      </c>
      <c r="F689" s="3"/>
      <c r="J689" s="8"/>
      <c r="K689" s="35">
        <f>IF(Tableau1[[#This Row],[Régimes récoltés]]&gt;0,1,0)</f>
        <v>0</v>
      </c>
      <c r="L689" s="15">
        <f>IF(Tableau1[[#This Row],[Régimes récoltés]]&gt;=60,1,0)</f>
        <v>0</v>
      </c>
      <c r="M689" s="15">
        <f>IF(Tableau1[[#This Row],[Régimes récoltés]]&gt;60,Tableau1[[#This Row],[Régimes récoltés]]-60,0)</f>
        <v>0</v>
      </c>
      <c r="N689" s="15" t="str">
        <f>IF(ISBLANK(Tableau1[[#This Row],[Date]]),"",+IF(Tableau1[[#This Row],[Régimes récoltés]]&lt;60,0,1000))</f>
        <v/>
      </c>
      <c r="O689" s="15" t="str">
        <f>IF(ISBLANK(Tableau1[[#This Row],[Date]]),"",IF(Tableau1[[#This Row],[Régimes récoltés]]&gt;60,(Tableau1[[#This Row],[Régimes récoltés]]-60)*40,0))</f>
        <v/>
      </c>
      <c r="P689" s="15" t="str">
        <f t="shared" si="10"/>
        <v/>
      </c>
      <c r="Q689" s="51" t="str">
        <f>IF(Tableau1[[#This Row],[Matricule]]&gt;1,IF(COUNTIF(Tableau1[DateMatricule],Tableau1[[#This Row],[DateMatricule]])&gt;1,"Doublon",""),"")</f>
        <v/>
      </c>
    </row>
    <row r="690" spans="1:17" x14ac:dyDescent="0.25">
      <c r="A690" s="11" t="str">
        <f>IF(Tableau1[[#This Row],[Date]]="","",VLOOKUP(Tableau1[[#This Row],[Semaine]],Listes!$A:$B,2,FALSE))</f>
        <v/>
      </c>
      <c r="B690" s="11" t="str">
        <f>IF(ISBLANK(Tableau1[[#This Row],[Date]]),"",INT((Tableau1[[#This Row],[Date]]-SUM(MOD(DATE(YEAR(Tableau1[[#This Row],[Date]]-MOD(Tableau1[[#This Row],[Date]]-2,7)+3),1,2),{1E+99;7})*{1;-1})+5)/7))</f>
        <v/>
      </c>
      <c r="C690" s="11" t="str">
        <f>IF(ISBLANK(Tableau1[[#This Row],[Matricule]]),"",VLOOKUP(Tableau1[[#This Row],[Matricule]],#REF!,2,FALSE))</f>
        <v/>
      </c>
      <c r="D690" s="11" t="str">
        <f>IF(ISBLANK(Tableau1[[#This Row],[Matricule]]),"",VLOOKUP(Tableau1[[#This Row],[Matricule]],#REF!,3,FALSE))</f>
        <v/>
      </c>
      <c r="E690" s="11" t="str">
        <f>CONCATENATE(Tableau1[[#This Row],[Matricule]],Tableau1[[#This Row],[Date]])</f>
        <v/>
      </c>
      <c r="F690" s="3"/>
      <c r="J690" s="8"/>
      <c r="K690" s="35">
        <f>IF(Tableau1[[#This Row],[Régimes récoltés]]&gt;0,1,0)</f>
        <v>0</v>
      </c>
      <c r="L690" s="15">
        <f>IF(Tableau1[[#This Row],[Régimes récoltés]]&gt;=60,1,0)</f>
        <v>0</v>
      </c>
      <c r="M690" s="15">
        <f>IF(Tableau1[[#This Row],[Régimes récoltés]]&gt;60,Tableau1[[#This Row],[Régimes récoltés]]-60,0)</f>
        <v>0</v>
      </c>
      <c r="N690" s="15" t="str">
        <f>IF(ISBLANK(Tableau1[[#This Row],[Date]]),"",+IF(Tableau1[[#This Row],[Régimes récoltés]]&lt;60,0,1000))</f>
        <v/>
      </c>
      <c r="O690" s="15" t="str">
        <f>IF(ISBLANK(Tableau1[[#This Row],[Date]]),"",IF(Tableau1[[#This Row],[Régimes récoltés]]&gt;60,(Tableau1[[#This Row],[Régimes récoltés]]-60)*40,0))</f>
        <v/>
      </c>
      <c r="P690" s="15" t="str">
        <f t="shared" si="10"/>
        <v/>
      </c>
      <c r="Q690" s="51" t="str">
        <f>IF(Tableau1[[#This Row],[Matricule]]&gt;1,IF(COUNTIF(Tableau1[DateMatricule],Tableau1[[#This Row],[DateMatricule]])&gt;1,"Doublon",""),"")</f>
        <v/>
      </c>
    </row>
    <row r="691" spans="1:17" x14ac:dyDescent="0.25">
      <c r="A691" s="11" t="str">
        <f>IF(Tableau1[[#This Row],[Date]]="","",VLOOKUP(Tableau1[[#This Row],[Semaine]],Listes!$A:$B,2,FALSE))</f>
        <v/>
      </c>
      <c r="B691" s="11" t="str">
        <f>IF(ISBLANK(Tableau1[[#This Row],[Date]]),"",INT((Tableau1[[#This Row],[Date]]-SUM(MOD(DATE(YEAR(Tableau1[[#This Row],[Date]]-MOD(Tableau1[[#This Row],[Date]]-2,7)+3),1,2),{1E+99;7})*{1;-1})+5)/7))</f>
        <v/>
      </c>
      <c r="C691" s="11" t="str">
        <f>IF(ISBLANK(Tableau1[[#This Row],[Matricule]]),"",VLOOKUP(Tableau1[[#This Row],[Matricule]],#REF!,2,FALSE))</f>
        <v/>
      </c>
      <c r="D691" s="11" t="str">
        <f>IF(ISBLANK(Tableau1[[#This Row],[Matricule]]),"",VLOOKUP(Tableau1[[#This Row],[Matricule]],#REF!,3,FALSE))</f>
        <v/>
      </c>
      <c r="E691" s="11" t="str">
        <f>CONCATENATE(Tableau1[[#This Row],[Matricule]],Tableau1[[#This Row],[Date]])</f>
        <v/>
      </c>
      <c r="F691" s="3"/>
      <c r="J691" s="8"/>
      <c r="K691" s="35">
        <f>IF(Tableau1[[#This Row],[Régimes récoltés]]&gt;0,1,0)</f>
        <v>0</v>
      </c>
      <c r="L691" s="15">
        <f>IF(Tableau1[[#This Row],[Régimes récoltés]]&gt;=60,1,0)</f>
        <v>0</v>
      </c>
      <c r="M691" s="15">
        <f>IF(Tableau1[[#This Row],[Régimes récoltés]]&gt;60,Tableau1[[#This Row],[Régimes récoltés]]-60,0)</f>
        <v>0</v>
      </c>
      <c r="N691" s="15" t="str">
        <f>IF(ISBLANK(Tableau1[[#This Row],[Date]]),"",+IF(Tableau1[[#This Row],[Régimes récoltés]]&lt;60,0,1000))</f>
        <v/>
      </c>
      <c r="O691" s="15" t="str">
        <f>IF(ISBLANK(Tableau1[[#This Row],[Date]]),"",IF(Tableau1[[#This Row],[Régimes récoltés]]&gt;60,(Tableau1[[#This Row],[Régimes récoltés]]-60)*40,0))</f>
        <v/>
      </c>
      <c r="P691" s="15" t="str">
        <f t="shared" si="10"/>
        <v/>
      </c>
      <c r="Q691" s="51" t="str">
        <f>IF(Tableau1[[#This Row],[Matricule]]&gt;1,IF(COUNTIF(Tableau1[DateMatricule],Tableau1[[#This Row],[DateMatricule]])&gt;1,"Doublon",""),"")</f>
        <v/>
      </c>
    </row>
    <row r="692" spans="1:17" x14ac:dyDescent="0.25">
      <c r="A692" s="11" t="str">
        <f>IF(Tableau1[[#This Row],[Date]]="","",VLOOKUP(Tableau1[[#This Row],[Semaine]],Listes!$A:$B,2,FALSE))</f>
        <v/>
      </c>
      <c r="B692" s="11" t="str">
        <f>IF(ISBLANK(Tableau1[[#This Row],[Date]]),"",INT((Tableau1[[#This Row],[Date]]-SUM(MOD(DATE(YEAR(Tableau1[[#This Row],[Date]]-MOD(Tableau1[[#This Row],[Date]]-2,7)+3),1,2),{1E+99;7})*{1;-1})+5)/7))</f>
        <v/>
      </c>
      <c r="C692" s="11" t="str">
        <f>IF(ISBLANK(Tableau1[[#This Row],[Matricule]]),"",VLOOKUP(Tableau1[[#This Row],[Matricule]],#REF!,2,FALSE))</f>
        <v/>
      </c>
      <c r="D692" s="11" t="str">
        <f>IF(ISBLANK(Tableau1[[#This Row],[Matricule]]),"",VLOOKUP(Tableau1[[#This Row],[Matricule]],#REF!,3,FALSE))</f>
        <v/>
      </c>
      <c r="E692" s="11" t="str">
        <f>CONCATENATE(Tableau1[[#This Row],[Matricule]],Tableau1[[#This Row],[Date]])</f>
        <v/>
      </c>
      <c r="F692" s="3"/>
      <c r="J692" s="8"/>
      <c r="K692" s="35">
        <f>IF(Tableau1[[#This Row],[Régimes récoltés]]&gt;0,1,0)</f>
        <v>0</v>
      </c>
      <c r="L692" s="15">
        <f>IF(Tableau1[[#This Row],[Régimes récoltés]]&gt;=60,1,0)</f>
        <v>0</v>
      </c>
      <c r="M692" s="15">
        <f>IF(Tableau1[[#This Row],[Régimes récoltés]]&gt;60,Tableau1[[#This Row],[Régimes récoltés]]-60,0)</f>
        <v>0</v>
      </c>
      <c r="N692" s="15" t="str">
        <f>IF(ISBLANK(Tableau1[[#This Row],[Date]]),"",+IF(Tableau1[[#This Row],[Régimes récoltés]]&lt;60,0,1000))</f>
        <v/>
      </c>
      <c r="O692" s="15" t="str">
        <f>IF(ISBLANK(Tableau1[[#This Row],[Date]]),"",IF(Tableau1[[#This Row],[Régimes récoltés]]&gt;60,(Tableau1[[#This Row],[Régimes récoltés]]-60)*40,0))</f>
        <v/>
      </c>
      <c r="P692" s="15" t="str">
        <f t="shared" si="10"/>
        <v/>
      </c>
      <c r="Q692" s="51" t="str">
        <f>IF(Tableau1[[#This Row],[Matricule]]&gt;1,IF(COUNTIF(Tableau1[DateMatricule],Tableau1[[#This Row],[DateMatricule]])&gt;1,"Doublon",""),"")</f>
        <v/>
      </c>
    </row>
    <row r="693" spans="1:17" x14ac:dyDescent="0.25">
      <c r="A693" s="11" t="str">
        <f>IF(Tableau1[[#This Row],[Date]]="","",VLOOKUP(Tableau1[[#This Row],[Semaine]],Listes!$A:$B,2,FALSE))</f>
        <v/>
      </c>
      <c r="B693" s="11" t="str">
        <f>IF(ISBLANK(Tableau1[[#This Row],[Date]]),"",INT((Tableau1[[#This Row],[Date]]-SUM(MOD(DATE(YEAR(Tableau1[[#This Row],[Date]]-MOD(Tableau1[[#This Row],[Date]]-2,7)+3),1,2),{1E+99;7})*{1;-1})+5)/7))</f>
        <v/>
      </c>
      <c r="C693" s="11" t="str">
        <f>IF(ISBLANK(Tableau1[[#This Row],[Matricule]]),"",VLOOKUP(Tableau1[[#This Row],[Matricule]],#REF!,2,FALSE))</f>
        <v/>
      </c>
      <c r="D693" s="11" t="str">
        <f>IF(ISBLANK(Tableau1[[#This Row],[Matricule]]),"",VLOOKUP(Tableau1[[#This Row],[Matricule]],#REF!,3,FALSE))</f>
        <v/>
      </c>
      <c r="E693" s="11" t="str">
        <f>CONCATENATE(Tableau1[[#This Row],[Matricule]],Tableau1[[#This Row],[Date]])</f>
        <v/>
      </c>
      <c r="F693" s="3"/>
      <c r="J693" s="8"/>
      <c r="K693" s="35">
        <f>IF(Tableau1[[#This Row],[Régimes récoltés]]&gt;0,1,0)</f>
        <v>0</v>
      </c>
      <c r="L693" s="15">
        <f>IF(Tableau1[[#This Row],[Régimes récoltés]]&gt;=60,1,0)</f>
        <v>0</v>
      </c>
      <c r="M693" s="15">
        <f>IF(Tableau1[[#This Row],[Régimes récoltés]]&gt;60,Tableau1[[#This Row],[Régimes récoltés]]-60,0)</f>
        <v>0</v>
      </c>
      <c r="N693" s="15" t="str">
        <f>IF(ISBLANK(Tableau1[[#This Row],[Date]]),"",+IF(Tableau1[[#This Row],[Régimes récoltés]]&lt;60,0,1000))</f>
        <v/>
      </c>
      <c r="O693" s="15" t="str">
        <f>IF(ISBLANK(Tableau1[[#This Row],[Date]]),"",IF(Tableau1[[#This Row],[Régimes récoltés]]&gt;60,(Tableau1[[#This Row],[Régimes récoltés]]-60)*40,0))</f>
        <v/>
      </c>
      <c r="P693" s="15" t="str">
        <f t="shared" si="10"/>
        <v/>
      </c>
      <c r="Q693" s="51" t="str">
        <f>IF(Tableau1[[#This Row],[Matricule]]&gt;1,IF(COUNTIF(Tableau1[DateMatricule],Tableau1[[#This Row],[DateMatricule]])&gt;1,"Doublon",""),"")</f>
        <v/>
      </c>
    </row>
    <row r="694" spans="1:17" x14ac:dyDescent="0.25">
      <c r="A694" s="11" t="str">
        <f>IF(Tableau1[[#This Row],[Date]]="","",VLOOKUP(Tableau1[[#This Row],[Semaine]],Listes!$A:$B,2,FALSE))</f>
        <v/>
      </c>
      <c r="B694" s="11" t="str">
        <f>IF(ISBLANK(Tableau1[[#This Row],[Date]]),"",INT((Tableau1[[#This Row],[Date]]-SUM(MOD(DATE(YEAR(Tableau1[[#This Row],[Date]]-MOD(Tableau1[[#This Row],[Date]]-2,7)+3),1,2),{1E+99;7})*{1;-1})+5)/7))</f>
        <v/>
      </c>
      <c r="C694" s="11" t="str">
        <f>IF(ISBLANK(Tableau1[[#This Row],[Matricule]]),"",VLOOKUP(Tableau1[[#This Row],[Matricule]],#REF!,2,FALSE))</f>
        <v/>
      </c>
      <c r="D694" s="11" t="str">
        <f>IF(ISBLANK(Tableau1[[#This Row],[Matricule]]),"",VLOOKUP(Tableau1[[#This Row],[Matricule]],#REF!,3,FALSE))</f>
        <v/>
      </c>
      <c r="E694" s="11" t="str">
        <f>CONCATENATE(Tableau1[[#This Row],[Matricule]],Tableau1[[#This Row],[Date]])</f>
        <v/>
      </c>
      <c r="F694" s="3"/>
      <c r="J694" s="8"/>
      <c r="K694" s="35">
        <f>IF(Tableau1[[#This Row],[Régimes récoltés]]&gt;0,1,0)</f>
        <v>0</v>
      </c>
      <c r="L694" s="15">
        <f>IF(Tableau1[[#This Row],[Régimes récoltés]]&gt;=60,1,0)</f>
        <v>0</v>
      </c>
      <c r="M694" s="15">
        <f>IF(Tableau1[[#This Row],[Régimes récoltés]]&gt;60,Tableau1[[#This Row],[Régimes récoltés]]-60,0)</f>
        <v>0</v>
      </c>
      <c r="N694" s="15" t="str">
        <f>IF(ISBLANK(Tableau1[[#This Row],[Date]]),"",+IF(Tableau1[[#This Row],[Régimes récoltés]]&lt;60,0,1000))</f>
        <v/>
      </c>
      <c r="O694" s="15" t="str">
        <f>IF(ISBLANK(Tableau1[[#This Row],[Date]]),"",IF(Tableau1[[#This Row],[Régimes récoltés]]&gt;60,(Tableau1[[#This Row],[Régimes récoltés]]-60)*40,0))</f>
        <v/>
      </c>
      <c r="P694" s="15" t="str">
        <f t="shared" si="10"/>
        <v/>
      </c>
      <c r="Q694" s="51" t="str">
        <f>IF(Tableau1[[#This Row],[Matricule]]&gt;1,IF(COUNTIF(Tableau1[DateMatricule],Tableau1[[#This Row],[DateMatricule]])&gt;1,"Doublon",""),"")</f>
        <v/>
      </c>
    </row>
    <row r="695" spans="1:17" x14ac:dyDescent="0.25">
      <c r="A695" s="11" t="str">
        <f>IF(Tableau1[[#This Row],[Date]]="","",VLOOKUP(Tableau1[[#This Row],[Semaine]],Listes!$A:$B,2,FALSE))</f>
        <v/>
      </c>
      <c r="B695" s="11" t="str">
        <f>IF(ISBLANK(Tableau1[[#This Row],[Date]]),"",INT((Tableau1[[#This Row],[Date]]-SUM(MOD(DATE(YEAR(Tableau1[[#This Row],[Date]]-MOD(Tableau1[[#This Row],[Date]]-2,7)+3),1,2),{1E+99;7})*{1;-1})+5)/7))</f>
        <v/>
      </c>
      <c r="C695" s="11" t="str">
        <f>IF(ISBLANK(Tableau1[[#This Row],[Matricule]]),"",VLOOKUP(Tableau1[[#This Row],[Matricule]],#REF!,2,FALSE))</f>
        <v/>
      </c>
      <c r="D695" s="11" t="str">
        <f>IF(ISBLANK(Tableau1[[#This Row],[Matricule]]),"",VLOOKUP(Tableau1[[#This Row],[Matricule]],#REF!,3,FALSE))</f>
        <v/>
      </c>
      <c r="E695" s="11" t="str">
        <f>CONCATENATE(Tableau1[[#This Row],[Matricule]],Tableau1[[#This Row],[Date]])</f>
        <v/>
      </c>
      <c r="F695" s="3"/>
      <c r="J695" s="8"/>
      <c r="K695" s="35">
        <f>IF(Tableau1[[#This Row],[Régimes récoltés]]&gt;0,1,0)</f>
        <v>0</v>
      </c>
      <c r="L695" s="15">
        <f>IF(Tableau1[[#This Row],[Régimes récoltés]]&gt;=60,1,0)</f>
        <v>0</v>
      </c>
      <c r="M695" s="15">
        <f>IF(Tableau1[[#This Row],[Régimes récoltés]]&gt;60,Tableau1[[#This Row],[Régimes récoltés]]-60,0)</f>
        <v>0</v>
      </c>
      <c r="N695" s="15" t="str">
        <f>IF(ISBLANK(Tableau1[[#This Row],[Date]]),"",+IF(Tableau1[[#This Row],[Régimes récoltés]]&lt;60,0,1000))</f>
        <v/>
      </c>
      <c r="O695" s="15" t="str">
        <f>IF(ISBLANK(Tableau1[[#This Row],[Date]]),"",IF(Tableau1[[#This Row],[Régimes récoltés]]&gt;60,(Tableau1[[#This Row],[Régimes récoltés]]-60)*40,0))</f>
        <v/>
      </c>
      <c r="P695" s="15" t="str">
        <f t="shared" si="10"/>
        <v/>
      </c>
      <c r="Q695" s="51" t="str">
        <f>IF(Tableau1[[#This Row],[Matricule]]&gt;1,IF(COUNTIF(Tableau1[DateMatricule],Tableau1[[#This Row],[DateMatricule]])&gt;1,"Doublon",""),"")</f>
        <v/>
      </c>
    </row>
    <row r="696" spans="1:17" x14ac:dyDescent="0.25">
      <c r="A696" s="11" t="str">
        <f>IF(Tableau1[[#This Row],[Date]]="","",VLOOKUP(Tableau1[[#This Row],[Semaine]],Listes!$A:$B,2,FALSE))</f>
        <v/>
      </c>
      <c r="B696" s="11" t="str">
        <f>IF(ISBLANK(Tableau1[[#This Row],[Date]]),"",INT((Tableau1[[#This Row],[Date]]-SUM(MOD(DATE(YEAR(Tableau1[[#This Row],[Date]]-MOD(Tableau1[[#This Row],[Date]]-2,7)+3),1,2),{1E+99;7})*{1;-1})+5)/7))</f>
        <v/>
      </c>
      <c r="C696" s="11" t="str">
        <f>IF(ISBLANK(Tableau1[[#This Row],[Matricule]]),"",VLOOKUP(Tableau1[[#This Row],[Matricule]],#REF!,2,FALSE))</f>
        <v/>
      </c>
      <c r="D696" s="11" t="str">
        <f>IF(ISBLANK(Tableau1[[#This Row],[Matricule]]),"",VLOOKUP(Tableau1[[#This Row],[Matricule]],#REF!,3,FALSE))</f>
        <v/>
      </c>
      <c r="E696" s="11" t="str">
        <f>CONCATENATE(Tableau1[[#This Row],[Matricule]],Tableau1[[#This Row],[Date]])</f>
        <v/>
      </c>
      <c r="F696" s="3"/>
      <c r="J696" s="8"/>
      <c r="K696" s="35">
        <f>IF(Tableau1[[#This Row],[Régimes récoltés]]&gt;0,1,0)</f>
        <v>0</v>
      </c>
      <c r="L696" s="15">
        <f>IF(Tableau1[[#This Row],[Régimes récoltés]]&gt;=60,1,0)</f>
        <v>0</v>
      </c>
      <c r="M696" s="15">
        <f>IF(Tableau1[[#This Row],[Régimes récoltés]]&gt;60,Tableau1[[#This Row],[Régimes récoltés]]-60,0)</f>
        <v>0</v>
      </c>
      <c r="N696" s="15" t="str">
        <f>IF(ISBLANK(Tableau1[[#This Row],[Date]]),"",+IF(Tableau1[[#This Row],[Régimes récoltés]]&lt;60,0,1000))</f>
        <v/>
      </c>
      <c r="O696" s="15" t="str">
        <f>IF(ISBLANK(Tableau1[[#This Row],[Date]]),"",IF(Tableau1[[#This Row],[Régimes récoltés]]&gt;60,(Tableau1[[#This Row],[Régimes récoltés]]-60)*40,0))</f>
        <v/>
      </c>
      <c r="P696" s="15" t="str">
        <f t="shared" si="10"/>
        <v/>
      </c>
      <c r="Q696" s="51" t="str">
        <f>IF(Tableau1[[#This Row],[Matricule]]&gt;1,IF(COUNTIF(Tableau1[DateMatricule],Tableau1[[#This Row],[DateMatricule]])&gt;1,"Doublon",""),"")</f>
        <v/>
      </c>
    </row>
    <row r="697" spans="1:17" x14ac:dyDescent="0.25">
      <c r="A697" s="11" t="str">
        <f>IF(Tableau1[[#This Row],[Date]]="","",VLOOKUP(Tableau1[[#This Row],[Semaine]],Listes!$A:$B,2,FALSE))</f>
        <v/>
      </c>
      <c r="B697" s="11" t="str">
        <f>IF(ISBLANK(Tableau1[[#This Row],[Date]]),"",INT((Tableau1[[#This Row],[Date]]-SUM(MOD(DATE(YEAR(Tableau1[[#This Row],[Date]]-MOD(Tableau1[[#This Row],[Date]]-2,7)+3),1,2),{1E+99;7})*{1;-1})+5)/7))</f>
        <v/>
      </c>
      <c r="C697" s="11" t="str">
        <f>IF(ISBLANK(Tableau1[[#This Row],[Matricule]]),"",VLOOKUP(Tableau1[[#This Row],[Matricule]],#REF!,2,FALSE))</f>
        <v/>
      </c>
      <c r="D697" s="11" t="str">
        <f>IF(ISBLANK(Tableau1[[#This Row],[Matricule]]),"",VLOOKUP(Tableau1[[#This Row],[Matricule]],#REF!,3,FALSE))</f>
        <v/>
      </c>
      <c r="E697" s="11" t="str">
        <f>CONCATENATE(Tableau1[[#This Row],[Matricule]],Tableau1[[#This Row],[Date]])</f>
        <v/>
      </c>
      <c r="F697" s="3"/>
      <c r="J697" s="8"/>
      <c r="K697" s="35">
        <f>IF(Tableau1[[#This Row],[Régimes récoltés]]&gt;0,1,0)</f>
        <v>0</v>
      </c>
      <c r="L697" s="15">
        <f>IF(Tableau1[[#This Row],[Régimes récoltés]]&gt;=60,1,0)</f>
        <v>0</v>
      </c>
      <c r="M697" s="15">
        <f>IF(Tableau1[[#This Row],[Régimes récoltés]]&gt;60,Tableau1[[#This Row],[Régimes récoltés]]-60,0)</f>
        <v>0</v>
      </c>
      <c r="N697" s="15" t="str">
        <f>IF(ISBLANK(Tableau1[[#This Row],[Date]]),"",+IF(Tableau1[[#This Row],[Régimes récoltés]]&lt;60,0,1000))</f>
        <v/>
      </c>
      <c r="O697" s="15" t="str">
        <f>IF(ISBLANK(Tableau1[[#This Row],[Date]]),"",IF(Tableau1[[#This Row],[Régimes récoltés]]&gt;60,(Tableau1[[#This Row],[Régimes récoltés]]-60)*40,0))</f>
        <v/>
      </c>
      <c r="P697" s="15" t="str">
        <f t="shared" si="10"/>
        <v/>
      </c>
      <c r="Q697" s="51" t="str">
        <f>IF(Tableau1[[#This Row],[Matricule]]&gt;1,IF(COUNTIF(Tableau1[DateMatricule],Tableau1[[#This Row],[DateMatricule]])&gt;1,"Doublon",""),"")</f>
        <v/>
      </c>
    </row>
    <row r="698" spans="1:17" x14ac:dyDescent="0.25">
      <c r="A698" s="11" t="str">
        <f>IF(Tableau1[[#This Row],[Date]]="","",VLOOKUP(Tableau1[[#This Row],[Semaine]],Listes!$A:$B,2,FALSE))</f>
        <v/>
      </c>
      <c r="B698" s="11" t="str">
        <f>IF(ISBLANK(Tableau1[[#This Row],[Date]]),"",INT((Tableau1[[#This Row],[Date]]-SUM(MOD(DATE(YEAR(Tableau1[[#This Row],[Date]]-MOD(Tableau1[[#This Row],[Date]]-2,7)+3),1,2),{1E+99;7})*{1;-1})+5)/7))</f>
        <v/>
      </c>
      <c r="C698" s="11" t="str">
        <f>IF(ISBLANK(Tableau1[[#This Row],[Matricule]]),"",VLOOKUP(Tableau1[[#This Row],[Matricule]],#REF!,2,FALSE))</f>
        <v/>
      </c>
      <c r="D698" s="11" t="str">
        <f>IF(ISBLANK(Tableau1[[#This Row],[Matricule]]),"",VLOOKUP(Tableau1[[#This Row],[Matricule]],#REF!,3,FALSE))</f>
        <v/>
      </c>
      <c r="E698" s="11" t="str">
        <f>CONCATENATE(Tableau1[[#This Row],[Matricule]],Tableau1[[#This Row],[Date]])</f>
        <v/>
      </c>
      <c r="F698" s="3"/>
      <c r="J698" s="8"/>
      <c r="K698" s="35">
        <f>IF(Tableau1[[#This Row],[Régimes récoltés]]&gt;0,1,0)</f>
        <v>0</v>
      </c>
      <c r="L698" s="15">
        <f>IF(Tableau1[[#This Row],[Régimes récoltés]]&gt;=60,1,0)</f>
        <v>0</v>
      </c>
      <c r="M698" s="15">
        <f>IF(Tableau1[[#This Row],[Régimes récoltés]]&gt;60,Tableau1[[#This Row],[Régimes récoltés]]-60,0)</f>
        <v>0</v>
      </c>
      <c r="N698" s="15" t="str">
        <f>IF(ISBLANK(Tableau1[[#This Row],[Date]]),"",+IF(Tableau1[[#This Row],[Régimes récoltés]]&lt;60,0,1000))</f>
        <v/>
      </c>
      <c r="O698" s="15" t="str">
        <f>IF(ISBLANK(Tableau1[[#This Row],[Date]]),"",IF(Tableau1[[#This Row],[Régimes récoltés]]&gt;60,(Tableau1[[#This Row],[Régimes récoltés]]-60)*40,0))</f>
        <v/>
      </c>
      <c r="P698" s="15" t="str">
        <f t="shared" si="10"/>
        <v/>
      </c>
      <c r="Q698" s="51" t="str">
        <f>IF(Tableau1[[#This Row],[Matricule]]&gt;1,IF(COUNTIF(Tableau1[DateMatricule],Tableau1[[#This Row],[DateMatricule]])&gt;1,"Doublon",""),"")</f>
        <v/>
      </c>
    </row>
    <row r="699" spans="1:17" x14ac:dyDescent="0.25">
      <c r="A699" s="11" t="str">
        <f>IF(Tableau1[[#This Row],[Date]]="","",VLOOKUP(Tableau1[[#This Row],[Semaine]],Listes!$A:$B,2,FALSE))</f>
        <v/>
      </c>
      <c r="B699" s="11" t="str">
        <f>IF(ISBLANK(Tableau1[[#This Row],[Date]]),"",INT((Tableau1[[#This Row],[Date]]-SUM(MOD(DATE(YEAR(Tableau1[[#This Row],[Date]]-MOD(Tableau1[[#This Row],[Date]]-2,7)+3),1,2),{1E+99;7})*{1;-1})+5)/7))</f>
        <v/>
      </c>
      <c r="C699" s="11" t="str">
        <f>IF(ISBLANK(Tableau1[[#This Row],[Matricule]]),"",VLOOKUP(Tableau1[[#This Row],[Matricule]],#REF!,2,FALSE))</f>
        <v/>
      </c>
      <c r="D699" s="11" t="str">
        <f>IF(ISBLANK(Tableau1[[#This Row],[Matricule]]),"",VLOOKUP(Tableau1[[#This Row],[Matricule]],#REF!,3,FALSE))</f>
        <v/>
      </c>
      <c r="E699" s="11" t="str">
        <f>CONCATENATE(Tableau1[[#This Row],[Matricule]],Tableau1[[#This Row],[Date]])</f>
        <v/>
      </c>
      <c r="F699" s="3"/>
      <c r="J699" s="8"/>
      <c r="K699" s="35">
        <f>IF(Tableau1[[#This Row],[Régimes récoltés]]&gt;0,1,0)</f>
        <v>0</v>
      </c>
      <c r="L699" s="15">
        <f>IF(Tableau1[[#This Row],[Régimes récoltés]]&gt;=60,1,0)</f>
        <v>0</v>
      </c>
      <c r="M699" s="15">
        <f>IF(Tableau1[[#This Row],[Régimes récoltés]]&gt;60,Tableau1[[#This Row],[Régimes récoltés]]-60,0)</f>
        <v>0</v>
      </c>
      <c r="N699" s="15" t="str">
        <f>IF(ISBLANK(Tableau1[[#This Row],[Date]]),"",+IF(Tableau1[[#This Row],[Régimes récoltés]]&lt;60,0,1000))</f>
        <v/>
      </c>
      <c r="O699" s="15" t="str">
        <f>IF(ISBLANK(Tableau1[[#This Row],[Date]]),"",IF(Tableau1[[#This Row],[Régimes récoltés]]&gt;60,(Tableau1[[#This Row],[Régimes récoltés]]-60)*40,0))</f>
        <v/>
      </c>
      <c r="P699" s="15" t="str">
        <f t="shared" si="10"/>
        <v/>
      </c>
      <c r="Q699" s="51" t="str">
        <f>IF(Tableau1[[#This Row],[Matricule]]&gt;1,IF(COUNTIF(Tableau1[DateMatricule],Tableau1[[#This Row],[DateMatricule]])&gt;1,"Doublon",""),"")</f>
        <v/>
      </c>
    </row>
    <row r="700" spans="1:17" x14ac:dyDescent="0.25">
      <c r="A700" s="11" t="str">
        <f>IF(Tableau1[[#This Row],[Date]]="","",VLOOKUP(Tableau1[[#This Row],[Semaine]],Listes!$A:$B,2,FALSE))</f>
        <v/>
      </c>
      <c r="B700" s="11" t="str">
        <f>IF(ISBLANK(Tableau1[[#This Row],[Date]]),"",INT((Tableau1[[#This Row],[Date]]-SUM(MOD(DATE(YEAR(Tableau1[[#This Row],[Date]]-MOD(Tableau1[[#This Row],[Date]]-2,7)+3),1,2),{1E+99;7})*{1;-1})+5)/7))</f>
        <v/>
      </c>
      <c r="C700" s="11" t="str">
        <f>IF(ISBLANK(Tableau1[[#This Row],[Matricule]]),"",VLOOKUP(Tableau1[[#This Row],[Matricule]],#REF!,2,FALSE))</f>
        <v/>
      </c>
      <c r="D700" s="11" t="str">
        <f>IF(ISBLANK(Tableau1[[#This Row],[Matricule]]),"",VLOOKUP(Tableau1[[#This Row],[Matricule]],#REF!,3,FALSE))</f>
        <v/>
      </c>
      <c r="E700" s="11" t="str">
        <f>CONCATENATE(Tableau1[[#This Row],[Matricule]],Tableau1[[#This Row],[Date]])</f>
        <v/>
      </c>
      <c r="F700" s="3"/>
      <c r="J700" s="8"/>
      <c r="K700" s="35">
        <f>IF(Tableau1[[#This Row],[Régimes récoltés]]&gt;0,1,0)</f>
        <v>0</v>
      </c>
      <c r="L700" s="15">
        <f>IF(Tableau1[[#This Row],[Régimes récoltés]]&gt;=60,1,0)</f>
        <v>0</v>
      </c>
      <c r="M700" s="15">
        <f>IF(Tableau1[[#This Row],[Régimes récoltés]]&gt;60,Tableau1[[#This Row],[Régimes récoltés]]-60,0)</f>
        <v>0</v>
      </c>
      <c r="N700" s="15" t="str">
        <f>IF(ISBLANK(Tableau1[[#This Row],[Date]]),"",+IF(Tableau1[[#This Row],[Régimes récoltés]]&lt;60,0,1000))</f>
        <v/>
      </c>
      <c r="O700" s="15" t="str">
        <f>IF(ISBLANK(Tableau1[[#This Row],[Date]]),"",IF(Tableau1[[#This Row],[Régimes récoltés]]&gt;60,(Tableau1[[#This Row],[Régimes récoltés]]-60)*40,0))</f>
        <v/>
      </c>
      <c r="P700" s="15" t="str">
        <f t="shared" si="10"/>
        <v/>
      </c>
      <c r="Q700" s="51" t="str">
        <f>IF(Tableau1[[#This Row],[Matricule]]&gt;1,IF(COUNTIF(Tableau1[DateMatricule],Tableau1[[#This Row],[DateMatricule]])&gt;1,"Doublon",""),"")</f>
        <v/>
      </c>
    </row>
    <row r="701" spans="1:17" x14ac:dyDescent="0.25">
      <c r="A701" s="11" t="str">
        <f>IF(Tableau1[[#This Row],[Date]]="","",VLOOKUP(Tableau1[[#This Row],[Semaine]],Listes!$A:$B,2,FALSE))</f>
        <v/>
      </c>
      <c r="B701" s="11" t="str">
        <f>IF(ISBLANK(Tableau1[[#This Row],[Date]]),"",INT((Tableau1[[#This Row],[Date]]-SUM(MOD(DATE(YEAR(Tableau1[[#This Row],[Date]]-MOD(Tableau1[[#This Row],[Date]]-2,7)+3),1,2),{1E+99;7})*{1;-1})+5)/7))</f>
        <v/>
      </c>
      <c r="C701" s="11" t="str">
        <f>IF(ISBLANK(Tableau1[[#This Row],[Matricule]]),"",VLOOKUP(Tableau1[[#This Row],[Matricule]],#REF!,2,FALSE))</f>
        <v/>
      </c>
      <c r="D701" s="11" t="str">
        <f>IF(ISBLANK(Tableau1[[#This Row],[Matricule]]),"",VLOOKUP(Tableau1[[#This Row],[Matricule]],#REF!,3,FALSE))</f>
        <v/>
      </c>
      <c r="E701" s="11" t="str">
        <f>CONCATENATE(Tableau1[[#This Row],[Matricule]],Tableau1[[#This Row],[Date]])</f>
        <v/>
      </c>
      <c r="F701" s="3"/>
      <c r="J701" s="8"/>
      <c r="K701" s="35">
        <f>IF(Tableau1[[#This Row],[Régimes récoltés]]&gt;0,1,0)</f>
        <v>0</v>
      </c>
      <c r="L701" s="15">
        <f>IF(Tableau1[[#This Row],[Régimes récoltés]]&gt;=60,1,0)</f>
        <v>0</v>
      </c>
      <c r="M701" s="15">
        <f>IF(Tableau1[[#This Row],[Régimes récoltés]]&gt;60,Tableau1[[#This Row],[Régimes récoltés]]-60,0)</f>
        <v>0</v>
      </c>
      <c r="N701" s="15" t="str">
        <f>IF(ISBLANK(Tableau1[[#This Row],[Date]]),"",+IF(Tableau1[[#This Row],[Régimes récoltés]]&lt;60,0,1000))</f>
        <v/>
      </c>
      <c r="O701" s="15" t="str">
        <f>IF(ISBLANK(Tableau1[[#This Row],[Date]]),"",IF(Tableau1[[#This Row],[Régimes récoltés]]&gt;60,(Tableau1[[#This Row],[Régimes récoltés]]-60)*40,0))</f>
        <v/>
      </c>
      <c r="P701" s="15" t="str">
        <f t="shared" si="10"/>
        <v/>
      </c>
      <c r="Q701" s="51" t="str">
        <f>IF(Tableau1[[#This Row],[Matricule]]&gt;1,IF(COUNTIF(Tableau1[DateMatricule],Tableau1[[#This Row],[DateMatricule]])&gt;1,"Doublon",""),"")</f>
        <v/>
      </c>
    </row>
    <row r="702" spans="1:17" x14ac:dyDescent="0.25">
      <c r="A702" s="11" t="str">
        <f>IF(Tableau1[[#This Row],[Date]]="","",VLOOKUP(Tableau1[[#This Row],[Semaine]],Listes!$A:$B,2,FALSE))</f>
        <v/>
      </c>
      <c r="B702" s="11" t="str">
        <f>IF(ISBLANK(Tableau1[[#This Row],[Date]]),"",INT((Tableau1[[#This Row],[Date]]-SUM(MOD(DATE(YEAR(Tableau1[[#This Row],[Date]]-MOD(Tableau1[[#This Row],[Date]]-2,7)+3),1,2),{1E+99;7})*{1;-1})+5)/7))</f>
        <v/>
      </c>
      <c r="C702" s="11" t="str">
        <f>IF(ISBLANK(Tableau1[[#This Row],[Matricule]]),"",VLOOKUP(Tableau1[[#This Row],[Matricule]],#REF!,2,FALSE))</f>
        <v/>
      </c>
      <c r="D702" s="11" t="str">
        <f>IF(ISBLANK(Tableau1[[#This Row],[Matricule]]),"",VLOOKUP(Tableau1[[#This Row],[Matricule]],#REF!,3,FALSE))</f>
        <v/>
      </c>
      <c r="E702" s="11" t="str">
        <f>CONCATENATE(Tableau1[[#This Row],[Matricule]],Tableau1[[#This Row],[Date]])</f>
        <v/>
      </c>
      <c r="F702" s="3"/>
      <c r="J702" s="8"/>
      <c r="K702" s="35">
        <f>IF(Tableau1[[#This Row],[Régimes récoltés]]&gt;0,1,0)</f>
        <v>0</v>
      </c>
      <c r="L702" s="15">
        <f>IF(Tableau1[[#This Row],[Régimes récoltés]]&gt;=60,1,0)</f>
        <v>0</v>
      </c>
      <c r="M702" s="15">
        <f>IF(Tableau1[[#This Row],[Régimes récoltés]]&gt;60,Tableau1[[#This Row],[Régimes récoltés]]-60,0)</f>
        <v>0</v>
      </c>
      <c r="N702" s="15" t="str">
        <f>IF(ISBLANK(Tableau1[[#This Row],[Date]]),"",+IF(Tableau1[[#This Row],[Régimes récoltés]]&lt;60,0,1000))</f>
        <v/>
      </c>
      <c r="O702" s="15" t="str">
        <f>IF(ISBLANK(Tableau1[[#This Row],[Date]]),"",IF(Tableau1[[#This Row],[Régimes récoltés]]&gt;60,(Tableau1[[#This Row],[Régimes récoltés]]-60)*40,0))</f>
        <v/>
      </c>
      <c r="P702" s="15" t="str">
        <f t="shared" si="10"/>
        <v/>
      </c>
      <c r="Q702" s="51" t="str">
        <f>IF(Tableau1[[#This Row],[Matricule]]&gt;1,IF(COUNTIF(Tableau1[DateMatricule],Tableau1[[#This Row],[DateMatricule]])&gt;1,"Doublon",""),"")</f>
        <v/>
      </c>
    </row>
    <row r="703" spans="1:17" x14ac:dyDescent="0.25">
      <c r="A703" s="11" t="str">
        <f>IF(Tableau1[[#This Row],[Date]]="","",VLOOKUP(Tableau1[[#This Row],[Semaine]],Listes!$A:$B,2,FALSE))</f>
        <v/>
      </c>
      <c r="B703" s="11" t="str">
        <f>IF(ISBLANK(Tableau1[[#This Row],[Date]]),"",INT((Tableau1[[#This Row],[Date]]-SUM(MOD(DATE(YEAR(Tableau1[[#This Row],[Date]]-MOD(Tableau1[[#This Row],[Date]]-2,7)+3),1,2),{1E+99;7})*{1;-1})+5)/7))</f>
        <v/>
      </c>
      <c r="C703" s="11" t="str">
        <f>IF(ISBLANK(Tableau1[[#This Row],[Matricule]]),"",VLOOKUP(Tableau1[[#This Row],[Matricule]],#REF!,2,FALSE))</f>
        <v/>
      </c>
      <c r="D703" s="11" t="str">
        <f>IF(ISBLANK(Tableau1[[#This Row],[Matricule]]),"",VLOOKUP(Tableau1[[#This Row],[Matricule]],#REF!,3,FALSE))</f>
        <v/>
      </c>
      <c r="E703" s="11" t="str">
        <f>CONCATENATE(Tableau1[[#This Row],[Matricule]],Tableau1[[#This Row],[Date]])</f>
        <v/>
      </c>
      <c r="F703" s="3"/>
      <c r="J703" s="8"/>
      <c r="K703" s="35">
        <f>IF(Tableau1[[#This Row],[Régimes récoltés]]&gt;0,1,0)</f>
        <v>0</v>
      </c>
      <c r="L703" s="15">
        <f>IF(Tableau1[[#This Row],[Régimes récoltés]]&gt;=60,1,0)</f>
        <v>0</v>
      </c>
      <c r="M703" s="15">
        <f>IF(Tableau1[[#This Row],[Régimes récoltés]]&gt;60,Tableau1[[#This Row],[Régimes récoltés]]-60,0)</f>
        <v>0</v>
      </c>
      <c r="N703" s="15" t="str">
        <f>IF(ISBLANK(Tableau1[[#This Row],[Date]]),"",+IF(Tableau1[[#This Row],[Régimes récoltés]]&lt;60,0,1000))</f>
        <v/>
      </c>
      <c r="O703" s="15" t="str">
        <f>IF(ISBLANK(Tableau1[[#This Row],[Date]]),"",IF(Tableau1[[#This Row],[Régimes récoltés]]&gt;60,(Tableau1[[#This Row],[Régimes récoltés]]-60)*40,0))</f>
        <v/>
      </c>
      <c r="P703" s="15" t="str">
        <f t="shared" si="10"/>
        <v/>
      </c>
      <c r="Q703" s="51" t="str">
        <f>IF(Tableau1[[#This Row],[Matricule]]&gt;1,IF(COUNTIF(Tableau1[DateMatricule],Tableau1[[#This Row],[DateMatricule]])&gt;1,"Doublon",""),"")</f>
        <v/>
      </c>
    </row>
    <row r="704" spans="1:17" x14ac:dyDescent="0.25">
      <c r="A704" s="11" t="str">
        <f>IF(Tableau1[[#This Row],[Date]]="","",VLOOKUP(Tableau1[[#This Row],[Semaine]],Listes!$A:$B,2,FALSE))</f>
        <v/>
      </c>
      <c r="B704" s="11" t="str">
        <f>IF(ISBLANK(Tableau1[[#This Row],[Date]]),"",INT((Tableau1[[#This Row],[Date]]-SUM(MOD(DATE(YEAR(Tableau1[[#This Row],[Date]]-MOD(Tableau1[[#This Row],[Date]]-2,7)+3),1,2),{1E+99;7})*{1;-1})+5)/7))</f>
        <v/>
      </c>
      <c r="C704" s="11" t="str">
        <f>IF(ISBLANK(Tableau1[[#This Row],[Matricule]]),"",VLOOKUP(Tableau1[[#This Row],[Matricule]],#REF!,2,FALSE))</f>
        <v/>
      </c>
      <c r="D704" s="11" t="str">
        <f>IF(ISBLANK(Tableau1[[#This Row],[Matricule]]),"",VLOOKUP(Tableau1[[#This Row],[Matricule]],#REF!,3,FALSE))</f>
        <v/>
      </c>
      <c r="E704" s="11" t="str">
        <f>CONCATENATE(Tableau1[[#This Row],[Matricule]],Tableau1[[#This Row],[Date]])</f>
        <v/>
      </c>
      <c r="F704" s="3"/>
      <c r="J704" s="8"/>
      <c r="K704" s="35">
        <f>IF(Tableau1[[#This Row],[Régimes récoltés]]&gt;0,1,0)</f>
        <v>0</v>
      </c>
      <c r="L704" s="15">
        <f>IF(Tableau1[[#This Row],[Régimes récoltés]]&gt;=60,1,0)</f>
        <v>0</v>
      </c>
      <c r="M704" s="15">
        <f>IF(Tableau1[[#This Row],[Régimes récoltés]]&gt;60,Tableau1[[#This Row],[Régimes récoltés]]-60,0)</f>
        <v>0</v>
      </c>
      <c r="N704" s="15" t="str">
        <f>IF(ISBLANK(Tableau1[[#This Row],[Date]]),"",+IF(Tableau1[[#This Row],[Régimes récoltés]]&lt;60,0,1000))</f>
        <v/>
      </c>
      <c r="O704" s="15" t="str">
        <f>IF(ISBLANK(Tableau1[[#This Row],[Date]]),"",IF(Tableau1[[#This Row],[Régimes récoltés]]&gt;60,(Tableau1[[#This Row],[Régimes récoltés]]-60)*40,0))</f>
        <v/>
      </c>
      <c r="P704" s="15" t="str">
        <f t="shared" si="10"/>
        <v/>
      </c>
      <c r="Q704" s="51" t="str">
        <f>IF(Tableau1[[#This Row],[Matricule]]&gt;1,IF(COUNTIF(Tableau1[DateMatricule],Tableau1[[#This Row],[DateMatricule]])&gt;1,"Doublon",""),"")</f>
        <v/>
      </c>
    </row>
    <row r="705" spans="1:17" x14ac:dyDescent="0.25">
      <c r="A705" s="11" t="str">
        <f>IF(Tableau1[[#This Row],[Date]]="","",VLOOKUP(Tableau1[[#This Row],[Semaine]],Listes!$A:$B,2,FALSE))</f>
        <v/>
      </c>
      <c r="B705" s="11" t="str">
        <f>IF(ISBLANK(Tableau1[[#This Row],[Date]]),"",INT((Tableau1[[#This Row],[Date]]-SUM(MOD(DATE(YEAR(Tableau1[[#This Row],[Date]]-MOD(Tableau1[[#This Row],[Date]]-2,7)+3),1,2),{1E+99;7})*{1;-1})+5)/7))</f>
        <v/>
      </c>
      <c r="C705" s="11" t="str">
        <f>IF(ISBLANK(Tableau1[[#This Row],[Matricule]]),"",VLOOKUP(Tableau1[[#This Row],[Matricule]],#REF!,2,FALSE))</f>
        <v/>
      </c>
      <c r="D705" s="11" t="str">
        <f>IF(ISBLANK(Tableau1[[#This Row],[Matricule]]),"",VLOOKUP(Tableau1[[#This Row],[Matricule]],#REF!,3,FALSE))</f>
        <v/>
      </c>
      <c r="E705" s="11" t="str">
        <f>CONCATENATE(Tableau1[[#This Row],[Matricule]],Tableau1[[#This Row],[Date]])</f>
        <v/>
      </c>
      <c r="F705" s="3"/>
      <c r="J705" s="8"/>
      <c r="K705" s="35">
        <f>IF(Tableau1[[#This Row],[Régimes récoltés]]&gt;0,1,0)</f>
        <v>0</v>
      </c>
      <c r="L705" s="15">
        <f>IF(Tableau1[[#This Row],[Régimes récoltés]]&gt;=60,1,0)</f>
        <v>0</v>
      </c>
      <c r="M705" s="15">
        <f>IF(Tableau1[[#This Row],[Régimes récoltés]]&gt;60,Tableau1[[#This Row],[Régimes récoltés]]-60,0)</f>
        <v>0</v>
      </c>
      <c r="N705" s="15" t="str">
        <f>IF(ISBLANK(Tableau1[[#This Row],[Date]]),"",+IF(Tableau1[[#This Row],[Régimes récoltés]]&lt;60,0,1000))</f>
        <v/>
      </c>
      <c r="O705" s="15" t="str">
        <f>IF(ISBLANK(Tableau1[[#This Row],[Date]]),"",IF(Tableau1[[#This Row],[Régimes récoltés]]&gt;60,(Tableau1[[#This Row],[Régimes récoltés]]-60)*40,0))</f>
        <v/>
      </c>
      <c r="P705" s="15" t="str">
        <f t="shared" si="10"/>
        <v/>
      </c>
      <c r="Q705" s="51" t="str">
        <f>IF(Tableau1[[#This Row],[Matricule]]&gt;1,IF(COUNTIF(Tableau1[DateMatricule],Tableau1[[#This Row],[DateMatricule]])&gt;1,"Doublon",""),"")</f>
        <v/>
      </c>
    </row>
    <row r="706" spans="1:17" x14ac:dyDescent="0.25">
      <c r="A706" s="11" t="str">
        <f>IF(Tableau1[[#This Row],[Date]]="","",VLOOKUP(Tableau1[[#This Row],[Semaine]],Listes!$A:$B,2,FALSE))</f>
        <v/>
      </c>
      <c r="B706" s="11" t="str">
        <f>IF(ISBLANK(Tableau1[[#This Row],[Date]]),"",INT((Tableau1[[#This Row],[Date]]-SUM(MOD(DATE(YEAR(Tableau1[[#This Row],[Date]]-MOD(Tableau1[[#This Row],[Date]]-2,7)+3),1,2),{1E+99;7})*{1;-1})+5)/7))</f>
        <v/>
      </c>
      <c r="C706" s="11" t="str">
        <f>IF(ISBLANK(Tableau1[[#This Row],[Matricule]]),"",VLOOKUP(Tableau1[[#This Row],[Matricule]],#REF!,2,FALSE))</f>
        <v/>
      </c>
      <c r="D706" s="11" t="str">
        <f>IF(ISBLANK(Tableau1[[#This Row],[Matricule]]),"",VLOOKUP(Tableau1[[#This Row],[Matricule]],#REF!,3,FALSE))</f>
        <v/>
      </c>
      <c r="E706" s="11" t="str">
        <f>CONCATENATE(Tableau1[[#This Row],[Matricule]],Tableau1[[#This Row],[Date]])</f>
        <v/>
      </c>
      <c r="F706" s="3"/>
      <c r="J706" s="8"/>
      <c r="K706" s="35">
        <f>IF(Tableau1[[#This Row],[Régimes récoltés]]&gt;0,1,0)</f>
        <v>0</v>
      </c>
      <c r="L706" s="15">
        <f>IF(Tableau1[[#This Row],[Régimes récoltés]]&gt;=60,1,0)</f>
        <v>0</v>
      </c>
      <c r="M706" s="15">
        <f>IF(Tableau1[[#This Row],[Régimes récoltés]]&gt;60,Tableau1[[#This Row],[Régimes récoltés]]-60,0)</f>
        <v>0</v>
      </c>
      <c r="N706" s="15" t="str">
        <f>IF(ISBLANK(Tableau1[[#This Row],[Date]]),"",+IF(Tableau1[[#This Row],[Régimes récoltés]]&lt;60,0,1000))</f>
        <v/>
      </c>
      <c r="O706" s="15" t="str">
        <f>IF(ISBLANK(Tableau1[[#This Row],[Date]]),"",IF(Tableau1[[#This Row],[Régimes récoltés]]&gt;60,(Tableau1[[#This Row],[Régimes récoltés]]-60)*40,0))</f>
        <v/>
      </c>
      <c r="P706" s="15" t="str">
        <f t="shared" si="10"/>
        <v/>
      </c>
      <c r="Q706" s="51" t="str">
        <f>IF(Tableau1[[#This Row],[Matricule]]&gt;1,IF(COUNTIF(Tableau1[DateMatricule],Tableau1[[#This Row],[DateMatricule]])&gt;1,"Doublon",""),"")</f>
        <v/>
      </c>
    </row>
    <row r="707" spans="1:17" x14ac:dyDescent="0.25">
      <c r="A707" s="11" t="str">
        <f>IF(Tableau1[[#This Row],[Date]]="","",VLOOKUP(Tableau1[[#This Row],[Semaine]],Listes!$A:$B,2,FALSE))</f>
        <v/>
      </c>
      <c r="B707" s="11" t="str">
        <f>IF(ISBLANK(Tableau1[[#This Row],[Date]]),"",INT((Tableau1[[#This Row],[Date]]-SUM(MOD(DATE(YEAR(Tableau1[[#This Row],[Date]]-MOD(Tableau1[[#This Row],[Date]]-2,7)+3),1,2),{1E+99;7})*{1;-1})+5)/7))</f>
        <v/>
      </c>
      <c r="C707" s="11" t="str">
        <f>IF(ISBLANK(Tableau1[[#This Row],[Matricule]]),"",VLOOKUP(Tableau1[[#This Row],[Matricule]],#REF!,2,FALSE))</f>
        <v/>
      </c>
      <c r="D707" s="11" t="str">
        <f>IF(ISBLANK(Tableau1[[#This Row],[Matricule]]),"",VLOOKUP(Tableau1[[#This Row],[Matricule]],#REF!,3,FALSE))</f>
        <v/>
      </c>
      <c r="E707" s="11" t="str">
        <f>CONCATENATE(Tableau1[[#This Row],[Matricule]],Tableau1[[#This Row],[Date]])</f>
        <v/>
      </c>
      <c r="F707" s="3"/>
      <c r="J707" s="8"/>
      <c r="K707" s="35">
        <f>IF(Tableau1[[#This Row],[Régimes récoltés]]&gt;0,1,0)</f>
        <v>0</v>
      </c>
      <c r="L707" s="15">
        <f>IF(Tableau1[[#This Row],[Régimes récoltés]]&gt;=60,1,0)</f>
        <v>0</v>
      </c>
      <c r="M707" s="15">
        <f>IF(Tableau1[[#This Row],[Régimes récoltés]]&gt;60,Tableau1[[#This Row],[Régimes récoltés]]-60,0)</f>
        <v>0</v>
      </c>
      <c r="N707" s="15" t="str">
        <f>IF(ISBLANK(Tableau1[[#This Row],[Date]]),"",+IF(Tableau1[[#This Row],[Régimes récoltés]]&lt;60,0,1000))</f>
        <v/>
      </c>
      <c r="O707" s="15" t="str">
        <f>IF(ISBLANK(Tableau1[[#This Row],[Date]]),"",IF(Tableau1[[#This Row],[Régimes récoltés]]&gt;60,(Tableau1[[#This Row],[Régimes récoltés]]-60)*40,0))</f>
        <v/>
      </c>
      <c r="P707" s="15" t="str">
        <f t="shared" ref="P707:P770" si="11">IF(ISERROR(N707+O707),"",N707+O707)</f>
        <v/>
      </c>
      <c r="Q707" s="51" t="str">
        <f>IF(Tableau1[[#This Row],[Matricule]]&gt;1,IF(COUNTIF(Tableau1[DateMatricule],Tableau1[[#This Row],[DateMatricule]])&gt;1,"Doublon",""),"")</f>
        <v/>
      </c>
    </row>
    <row r="708" spans="1:17" x14ac:dyDescent="0.25">
      <c r="A708" s="11" t="str">
        <f>IF(Tableau1[[#This Row],[Date]]="","",VLOOKUP(Tableau1[[#This Row],[Semaine]],Listes!$A:$B,2,FALSE))</f>
        <v/>
      </c>
      <c r="B708" s="11" t="str">
        <f>IF(ISBLANK(Tableau1[[#This Row],[Date]]),"",INT((Tableau1[[#This Row],[Date]]-SUM(MOD(DATE(YEAR(Tableau1[[#This Row],[Date]]-MOD(Tableau1[[#This Row],[Date]]-2,7)+3),1,2),{1E+99;7})*{1;-1})+5)/7))</f>
        <v/>
      </c>
      <c r="C708" s="11" t="str">
        <f>IF(ISBLANK(Tableau1[[#This Row],[Matricule]]),"",VLOOKUP(Tableau1[[#This Row],[Matricule]],#REF!,2,FALSE))</f>
        <v/>
      </c>
      <c r="D708" s="11" t="str">
        <f>IF(ISBLANK(Tableau1[[#This Row],[Matricule]]),"",VLOOKUP(Tableau1[[#This Row],[Matricule]],#REF!,3,FALSE))</f>
        <v/>
      </c>
      <c r="E708" s="11" t="str">
        <f>CONCATENATE(Tableau1[[#This Row],[Matricule]],Tableau1[[#This Row],[Date]])</f>
        <v/>
      </c>
      <c r="F708" s="3"/>
      <c r="J708" s="8"/>
      <c r="K708" s="35">
        <f>IF(Tableau1[[#This Row],[Régimes récoltés]]&gt;0,1,0)</f>
        <v>0</v>
      </c>
      <c r="L708" s="15">
        <f>IF(Tableau1[[#This Row],[Régimes récoltés]]&gt;=60,1,0)</f>
        <v>0</v>
      </c>
      <c r="M708" s="15">
        <f>IF(Tableau1[[#This Row],[Régimes récoltés]]&gt;60,Tableau1[[#This Row],[Régimes récoltés]]-60,0)</f>
        <v>0</v>
      </c>
      <c r="N708" s="15" t="str">
        <f>IF(ISBLANK(Tableau1[[#This Row],[Date]]),"",+IF(Tableau1[[#This Row],[Régimes récoltés]]&lt;60,0,1000))</f>
        <v/>
      </c>
      <c r="O708" s="15" t="str">
        <f>IF(ISBLANK(Tableau1[[#This Row],[Date]]),"",IF(Tableau1[[#This Row],[Régimes récoltés]]&gt;60,(Tableau1[[#This Row],[Régimes récoltés]]-60)*40,0))</f>
        <v/>
      </c>
      <c r="P708" s="15" t="str">
        <f t="shared" si="11"/>
        <v/>
      </c>
      <c r="Q708" s="51" t="str">
        <f>IF(Tableau1[[#This Row],[Matricule]]&gt;1,IF(COUNTIF(Tableau1[DateMatricule],Tableau1[[#This Row],[DateMatricule]])&gt;1,"Doublon",""),"")</f>
        <v/>
      </c>
    </row>
    <row r="709" spans="1:17" x14ac:dyDescent="0.25">
      <c r="A709" s="11" t="str">
        <f>IF(Tableau1[[#This Row],[Date]]="","",VLOOKUP(Tableau1[[#This Row],[Semaine]],Listes!$A:$B,2,FALSE))</f>
        <v/>
      </c>
      <c r="B709" s="11" t="str">
        <f>IF(ISBLANK(Tableau1[[#This Row],[Date]]),"",INT((Tableau1[[#This Row],[Date]]-SUM(MOD(DATE(YEAR(Tableau1[[#This Row],[Date]]-MOD(Tableau1[[#This Row],[Date]]-2,7)+3),1,2),{1E+99;7})*{1;-1})+5)/7))</f>
        <v/>
      </c>
      <c r="C709" s="11" t="str">
        <f>IF(ISBLANK(Tableau1[[#This Row],[Matricule]]),"",VLOOKUP(Tableau1[[#This Row],[Matricule]],#REF!,2,FALSE))</f>
        <v/>
      </c>
      <c r="D709" s="11" t="str">
        <f>IF(ISBLANK(Tableau1[[#This Row],[Matricule]]),"",VLOOKUP(Tableau1[[#This Row],[Matricule]],#REF!,3,FALSE))</f>
        <v/>
      </c>
      <c r="E709" s="11" t="str">
        <f>CONCATENATE(Tableau1[[#This Row],[Matricule]],Tableau1[[#This Row],[Date]])</f>
        <v/>
      </c>
      <c r="F709" s="3"/>
      <c r="J709" s="8"/>
      <c r="K709" s="35">
        <f>IF(Tableau1[[#This Row],[Régimes récoltés]]&gt;0,1,0)</f>
        <v>0</v>
      </c>
      <c r="L709" s="15">
        <f>IF(Tableau1[[#This Row],[Régimes récoltés]]&gt;=60,1,0)</f>
        <v>0</v>
      </c>
      <c r="M709" s="15">
        <f>IF(Tableau1[[#This Row],[Régimes récoltés]]&gt;60,Tableau1[[#This Row],[Régimes récoltés]]-60,0)</f>
        <v>0</v>
      </c>
      <c r="N709" s="15" t="str">
        <f>IF(ISBLANK(Tableau1[[#This Row],[Date]]),"",+IF(Tableau1[[#This Row],[Régimes récoltés]]&lt;60,0,1000))</f>
        <v/>
      </c>
      <c r="O709" s="15" t="str">
        <f>IF(ISBLANK(Tableau1[[#This Row],[Date]]),"",IF(Tableau1[[#This Row],[Régimes récoltés]]&gt;60,(Tableau1[[#This Row],[Régimes récoltés]]-60)*40,0))</f>
        <v/>
      </c>
      <c r="P709" s="15" t="str">
        <f t="shared" si="11"/>
        <v/>
      </c>
      <c r="Q709" s="51" t="str">
        <f>IF(Tableau1[[#This Row],[Matricule]]&gt;1,IF(COUNTIF(Tableau1[DateMatricule],Tableau1[[#This Row],[DateMatricule]])&gt;1,"Doublon",""),"")</f>
        <v/>
      </c>
    </row>
    <row r="710" spans="1:17" x14ac:dyDescent="0.25">
      <c r="A710" s="11" t="str">
        <f>IF(Tableau1[[#This Row],[Date]]="","",VLOOKUP(Tableau1[[#This Row],[Semaine]],Listes!$A:$B,2,FALSE))</f>
        <v/>
      </c>
      <c r="B710" s="11" t="str">
        <f>IF(ISBLANK(Tableau1[[#This Row],[Date]]),"",INT((Tableau1[[#This Row],[Date]]-SUM(MOD(DATE(YEAR(Tableau1[[#This Row],[Date]]-MOD(Tableau1[[#This Row],[Date]]-2,7)+3),1,2),{1E+99;7})*{1;-1})+5)/7))</f>
        <v/>
      </c>
      <c r="C710" s="11" t="str">
        <f>IF(ISBLANK(Tableau1[[#This Row],[Matricule]]),"",VLOOKUP(Tableau1[[#This Row],[Matricule]],#REF!,2,FALSE))</f>
        <v/>
      </c>
      <c r="D710" s="11" t="str">
        <f>IF(ISBLANK(Tableau1[[#This Row],[Matricule]]),"",VLOOKUP(Tableau1[[#This Row],[Matricule]],#REF!,3,FALSE))</f>
        <v/>
      </c>
      <c r="E710" s="11" t="str">
        <f>CONCATENATE(Tableau1[[#This Row],[Matricule]],Tableau1[[#This Row],[Date]])</f>
        <v/>
      </c>
      <c r="F710" s="3"/>
      <c r="J710" s="8"/>
      <c r="K710" s="35">
        <f>IF(Tableau1[[#This Row],[Régimes récoltés]]&gt;0,1,0)</f>
        <v>0</v>
      </c>
      <c r="L710" s="15">
        <f>IF(Tableau1[[#This Row],[Régimes récoltés]]&gt;=60,1,0)</f>
        <v>0</v>
      </c>
      <c r="M710" s="15">
        <f>IF(Tableau1[[#This Row],[Régimes récoltés]]&gt;60,Tableau1[[#This Row],[Régimes récoltés]]-60,0)</f>
        <v>0</v>
      </c>
      <c r="N710" s="15" t="str">
        <f>IF(ISBLANK(Tableau1[[#This Row],[Date]]),"",+IF(Tableau1[[#This Row],[Régimes récoltés]]&lt;60,0,1000))</f>
        <v/>
      </c>
      <c r="O710" s="15" t="str">
        <f>IF(ISBLANK(Tableau1[[#This Row],[Date]]),"",IF(Tableau1[[#This Row],[Régimes récoltés]]&gt;60,(Tableau1[[#This Row],[Régimes récoltés]]-60)*40,0))</f>
        <v/>
      </c>
      <c r="P710" s="15" t="str">
        <f t="shared" si="11"/>
        <v/>
      </c>
      <c r="Q710" s="51" t="str">
        <f>IF(Tableau1[[#This Row],[Matricule]]&gt;1,IF(COUNTIF(Tableau1[DateMatricule],Tableau1[[#This Row],[DateMatricule]])&gt;1,"Doublon",""),"")</f>
        <v/>
      </c>
    </row>
    <row r="711" spans="1:17" x14ac:dyDescent="0.25">
      <c r="A711" s="11" t="str">
        <f>IF(Tableau1[[#This Row],[Date]]="","",VLOOKUP(Tableau1[[#This Row],[Semaine]],Listes!$A:$B,2,FALSE))</f>
        <v/>
      </c>
      <c r="B711" s="11" t="str">
        <f>IF(ISBLANK(Tableau1[[#This Row],[Date]]),"",INT((Tableau1[[#This Row],[Date]]-SUM(MOD(DATE(YEAR(Tableau1[[#This Row],[Date]]-MOD(Tableau1[[#This Row],[Date]]-2,7)+3),1,2),{1E+99;7})*{1;-1})+5)/7))</f>
        <v/>
      </c>
      <c r="C711" s="11" t="str">
        <f>IF(ISBLANK(Tableau1[[#This Row],[Matricule]]),"",VLOOKUP(Tableau1[[#This Row],[Matricule]],#REF!,2,FALSE))</f>
        <v/>
      </c>
      <c r="D711" s="11" t="str">
        <f>IF(ISBLANK(Tableau1[[#This Row],[Matricule]]),"",VLOOKUP(Tableau1[[#This Row],[Matricule]],#REF!,3,FALSE))</f>
        <v/>
      </c>
      <c r="E711" s="11" t="str">
        <f>CONCATENATE(Tableau1[[#This Row],[Matricule]],Tableau1[[#This Row],[Date]])</f>
        <v/>
      </c>
      <c r="F711" s="3"/>
      <c r="J711" s="8"/>
      <c r="K711" s="35">
        <f>IF(Tableau1[[#This Row],[Régimes récoltés]]&gt;0,1,0)</f>
        <v>0</v>
      </c>
      <c r="L711" s="15">
        <f>IF(Tableau1[[#This Row],[Régimes récoltés]]&gt;=60,1,0)</f>
        <v>0</v>
      </c>
      <c r="M711" s="15">
        <f>IF(Tableau1[[#This Row],[Régimes récoltés]]&gt;60,Tableau1[[#This Row],[Régimes récoltés]]-60,0)</f>
        <v>0</v>
      </c>
      <c r="N711" s="15" t="str">
        <f>IF(ISBLANK(Tableau1[[#This Row],[Date]]),"",+IF(Tableau1[[#This Row],[Régimes récoltés]]&lt;60,0,1000))</f>
        <v/>
      </c>
      <c r="O711" s="15" t="str">
        <f>IF(ISBLANK(Tableau1[[#This Row],[Date]]),"",IF(Tableau1[[#This Row],[Régimes récoltés]]&gt;60,(Tableau1[[#This Row],[Régimes récoltés]]-60)*40,0))</f>
        <v/>
      </c>
      <c r="P711" s="15" t="str">
        <f t="shared" si="11"/>
        <v/>
      </c>
      <c r="Q711" s="51" t="str">
        <f>IF(Tableau1[[#This Row],[Matricule]]&gt;1,IF(COUNTIF(Tableau1[DateMatricule],Tableau1[[#This Row],[DateMatricule]])&gt;1,"Doublon",""),"")</f>
        <v/>
      </c>
    </row>
    <row r="712" spans="1:17" x14ac:dyDescent="0.25">
      <c r="A712" s="11" t="str">
        <f>IF(Tableau1[[#This Row],[Date]]="","",VLOOKUP(Tableau1[[#This Row],[Semaine]],Listes!$A:$B,2,FALSE))</f>
        <v/>
      </c>
      <c r="B712" s="11" t="str">
        <f>IF(ISBLANK(Tableau1[[#This Row],[Date]]),"",INT((Tableau1[[#This Row],[Date]]-SUM(MOD(DATE(YEAR(Tableau1[[#This Row],[Date]]-MOD(Tableau1[[#This Row],[Date]]-2,7)+3),1,2),{1E+99;7})*{1;-1})+5)/7))</f>
        <v/>
      </c>
      <c r="C712" s="11" t="str">
        <f>IF(ISBLANK(Tableau1[[#This Row],[Matricule]]),"",VLOOKUP(Tableau1[[#This Row],[Matricule]],#REF!,2,FALSE))</f>
        <v/>
      </c>
      <c r="D712" s="11" t="str">
        <f>IF(ISBLANK(Tableau1[[#This Row],[Matricule]]),"",VLOOKUP(Tableau1[[#This Row],[Matricule]],#REF!,3,FALSE))</f>
        <v/>
      </c>
      <c r="E712" s="11" t="str">
        <f>CONCATENATE(Tableau1[[#This Row],[Matricule]],Tableau1[[#This Row],[Date]])</f>
        <v/>
      </c>
      <c r="F712" s="3"/>
      <c r="J712" s="8"/>
      <c r="K712" s="35">
        <f>IF(Tableau1[[#This Row],[Régimes récoltés]]&gt;0,1,0)</f>
        <v>0</v>
      </c>
      <c r="L712" s="15">
        <f>IF(Tableau1[[#This Row],[Régimes récoltés]]&gt;=60,1,0)</f>
        <v>0</v>
      </c>
      <c r="M712" s="15">
        <f>IF(Tableau1[[#This Row],[Régimes récoltés]]&gt;60,Tableau1[[#This Row],[Régimes récoltés]]-60,0)</f>
        <v>0</v>
      </c>
      <c r="N712" s="15" t="str">
        <f>IF(ISBLANK(Tableau1[[#This Row],[Date]]),"",+IF(Tableau1[[#This Row],[Régimes récoltés]]&lt;60,0,1000))</f>
        <v/>
      </c>
      <c r="O712" s="15" t="str">
        <f>IF(ISBLANK(Tableau1[[#This Row],[Date]]),"",IF(Tableau1[[#This Row],[Régimes récoltés]]&gt;60,(Tableau1[[#This Row],[Régimes récoltés]]-60)*40,0))</f>
        <v/>
      </c>
      <c r="P712" s="15" t="str">
        <f t="shared" si="11"/>
        <v/>
      </c>
      <c r="Q712" s="51" t="str">
        <f>IF(Tableau1[[#This Row],[Matricule]]&gt;1,IF(COUNTIF(Tableau1[DateMatricule],Tableau1[[#This Row],[DateMatricule]])&gt;1,"Doublon",""),"")</f>
        <v/>
      </c>
    </row>
    <row r="713" spans="1:17" x14ac:dyDescent="0.25">
      <c r="A713" s="11" t="str">
        <f>IF(Tableau1[[#This Row],[Date]]="","",VLOOKUP(Tableau1[[#This Row],[Semaine]],Listes!$A:$B,2,FALSE))</f>
        <v/>
      </c>
      <c r="B713" s="11" t="str">
        <f>IF(ISBLANK(Tableau1[[#This Row],[Date]]),"",INT((Tableau1[[#This Row],[Date]]-SUM(MOD(DATE(YEAR(Tableau1[[#This Row],[Date]]-MOD(Tableau1[[#This Row],[Date]]-2,7)+3),1,2),{1E+99;7})*{1;-1})+5)/7))</f>
        <v/>
      </c>
      <c r="C713" s="11" t="str">
        <f>IF(ISBLANK(Tableau1[[#This Row],[Matricule]]),"",VLOOKUP(Tableau1[[#This Row],[Matricule]],#REF!,2,FALSE))</f>
        <v/>
      </c>
      <c r="D713" s="11" t="str">
        <f>IF(ISBLANK(Tableau1[[#This Row],[Matricule]]),"",VLOOKUP(Tableau1[[#This Row],[Matricule]],#REF!,3,FALSE))</f>
        <v/>
      </c>
      <c r="E713" s="11" t="str">
        <f>CONCATENATE(Tableau1[[#This Row],[Matricule]],Tableau1[[#This Row],[Date]])</f>
        <v/>
      </c>
      <c r="F713" s="3"/>
      <c r="J713" s="8"/>
      <c r="K713" s="35">
        <f>IF(Tableau1[[#This Row],[Régimes récoltés]]&gt;0,1,0)</f>
        <v>0</v>
      </c>
      <c r="L713" s="15">
        <f>IF(Tableau1[[#This Row],[Régimes récoltés]]&gt;=60,1,0)</f>
        <v>0</v>
      </c>
      <c r="M713" s="15">
        <f>IF(Tableau1[[#This Row],[Régimes récoltés]]&gt;60,Tableau1[[#This Row],[Régimes récoltés]]-60,0)</f>
        <v>0</v>
      </c>
      <c r="N713" s="15" t="str">
        <f>IF(ISBLANK(Tableau1[[#This Row],[Date]]),"",+IF(Tableau1[[#This Row],[Régimes récoltés]]&lt;60,0,1000))</f>
        <v/>
      </c>
      <c r="O713" s="15" t="str">
        <f>IF(ISBLANK(Tableau1[[#This Row],[Date]]),"",IF(Tableau1[[#This Row],[Régimes récoltés]]&gt;60,(Tableau1[[#This Row],[Régimes récoltés]]-60)*40,0))</f>
        <v/>
      </c>
      <c r="P713" s="15" t="str">
        <f t="shared" si="11"/>
        <v/>
      </c>
      <c r="Q713" s="51" t="str">
        <f>IF(Tableau1[[#This Row],[Matricule]]&gt;1,IF(COUNTIF(Tableau1[DateMatricule],Tableau1[[#This Row],[DateMatricule]])&gt;1,"Doublon",""),"")</f>
        <v/>
      </c>
    </row>
    <row r="714" spans="1:17" x14ac:dyDescent="0.25">
      <c r="A714" s="11" t="str">
        <f>IF(Tableau1[[#This Row],[Date]]="","",VLOOKUP(Tableau1[[#This Row],[Semaine]],Listes!$A:$B,2,FALSE))</f>
        <v/>
      </c>
      <c r="B714" s="11" t="str">
        <f>IF(ISBLANK(Tableau1[[#This Row],[Date]]),"",INT((Tableau1[[#This Row],[Date]]-SUM(MOD(DATE(YEAR(Tableau1[[#This Row],[Date]]-MOD(Tableau1[[#This Row],[Date]]-2,7)+3),1,2),{1E+99;7})*{1;-1})+5)/7))</f>
        <v/>
      </c>
      <c r="C714" s="11" t="str">
        <f>IF(ISBLANK(Tableau1[[#This Row],[Matricule]]),"",VLOOKUP(Tableau1[[#This Row],[Matricule]],#REF!,2,FALSE))</f>
        <v/>
      </c>
      <c r="D714" s="11" t="str">
        <f>IF(ISBLANK(Tableau1[[#This Row],[Matricule]]),"",VLOOKUP(Tableau1[[#This Row],[Matricule]],#REF!,3,FALSE))</f>
        <v/>
      </c>
      <c r="E714" s="11" t="str">
        <f>CONCATENATE(Tableau1[[#This Row],[Matricule]],Tableau1[[#This Row],[Date]])</f>
        <v/>
      </c>
      <c r="F714" s="3"/>
      <c r="J714" s="8"/>
      <c r="K714" s="35">
        <f>IF(Tableau1[[#This Row],[Régimes récoltés]]&gt;0,1,0)</f>
        <v>0</v>
      </c>
      <c r="L714" s="15">
        <f>IF(Tableau1[[#This Row],[Régimes récoltés]]&gt;=60,1,0)</f>
        <v>0</v>
      </c>
      <c r="M714" s="15">
        <f>IF(Tableau1[[#This Row],[Régimes récoltés]]&gt;60,Tableau1[[#This Row],[Régimes récoltés]]-60,0)</f>
        <v>0</v>
      </c>
      <c r="N714" s="15" t="str">
        <f>IF(ISBLANK(Tableau1[[#This Row],[Date]]),"",+IF(Tableau1[[#This Row],[Régimes récoltés]]&lt;60,0,1000))</f>
        <v/>
      </c>
      <c r="O714" s="15" t="str">
        <f>IF(ISBLANK(Tableau1[[#This Row],[Date]]),"",IF(Tableau1[[#This Row],[Régimes récoltés]]&gt;60,(Tableau1[[#This Row],[Régimes récoltés]]-60)*40,0))</f>
        <v/>
      </c>
      <c r="P714" s="15" t="str">
        <f t="shared" si="11"/>
        <v/>
      </c>
      <c r="Q714" s="51" t="str">
        <f>IF(Tableau1[[#This Row],[Matricule]]&gt;1,IF(COUNTIF(Tableau1[DateMatricule],Tableau1[[#This Row],[DateMatricule]])&gt;1,"Doublon",""),"")</f>
        <v/>
      </c>
    </row>
    <row r="715" spans="1:17" x14ac:dyDescent="0.25">
      <c r="A715" s="11" t="str">
        <f>IF(Tableau1[[#This Row],[Date]]="","",VLOOKUP(Tableau1[[#This Row],[Semaine]],Listes!$A:$B,2,FALSE))</f>
        <v/>
      </c>
      <c r="B715" s="11" t="str">
        <f>IF(ISBLANK(Tableau1[[#This Row],[Date]]),"",INT((Tableau1[[#This Row],[Date]]-SUM(MOD(DATE(YEAR(Tableau1[[#This Row],[Date]]-MOD(Tableau1[[#This Row],[Date]]-2,7)+3),1,2),{1E+99;7})*{1;-1})+5)/7))</f>
        <v/>
      </c>
      <c r="C715" s="11" t="str">
        <f>IF(ISBLANK(Tableau1[[#This Row],[Matricule]]),"",VLOOKUP(Tableau1[[#This Row],[Matricule]],#REF!,2,FALSE))</f>
        <v/>
      </c>
      <c r="D715" s="11" t="str">
        <f>IF(ISBLANK(Tableau1[[#This Row],[Matricule]]),"",VLOOKUP(Tableau1[[#This Row],[Matricule]],#REF!,3,FALSE))</f>
        <v/>
      </c>
      <c r="E715" s="11" t="str">
        <f>CONCATENATE(Tableau1[[#This Row],[Matricule]],Tableau1[[#This Row],[Date]])</f>
        <v/>
      </c>
      <c r="F715" s="3"/>
      <c r="J715" s="8"/>
      <c r="K715" s="35">
        <f>IF(Tableau1[[#This Row],[Régimes récoltés]]&gt;0,1,0)</f>
        <v>0</v>
      </c>
      <c r="L715" s="15">
        <f>IF(Tableau1[[#This Row],[Régimes récoltés]]&gt;=60,1,0)</f>
        <v>0</v>
      </c>
      <c r="M715" s="15">
        <f>IF(Tableau1[[#This Row],[Régimes récoltés]]&gt;60,Tableau1[[#This Row],[Régimes récoltés]]-60,0)</f>
        <v>0</v>
      </c>
      <c r="N715" s="15" t="str">
        <f>IF(ISBLANK(Tableau1[[#This Row],[Date]]),"",+IF(Tableau1[[#This Row],[Régimes récoltés]]&lt;60,0,1000))</f>
        <v/>
      </c>
      <c r="O715" s="15" t="str">
        <f>IF(ISBLANK(Tableau1[[#This Row],[Date]]),"",IF(Tableau1[[#This Row],[Régimes récoltés]]&gt;60,(Tableau1[[#This Row],[Régimes récoltés]]-60)*40,0))</f>
        <v/>
      </c>
      <c r="P715" s="15" t="str">
        <f t="shared" si="11"/>
        <v/>
      </c>
      <c r="Q715" s="51" t="str">
        <f>IF(Tableau1[[#This Row],[Matricule]]&gt;1,IF(COUNTIF(Tableau1[DateMatricule],Tableau1[[#This Row],[DateMatricule]])&gt;1,"Doublon",""),"")</f>
        <v/>
      </c>
    </row>
    <row r="716" spans="1:17" x14ac:dyDescent="0.25">
      <c r="A716" s="11" t="str">
        <f>IF(Tableau1[[#This Row],[Date]]="","",VLOOKUP(Tableau1[[#This Row],[Semaine]],Listes!$A:$B,2,FALSE))</f>
        <v/>
      </c>
      <c r="B716" s="11" t="str">
        <f>IF(ISBLANK(Tableau1[[#This Row],[Date]]),"",INT((Tableau1[[#This Row],[Date]]-SUM(MOD(DATE(YEAR(Tableau1[[#This Row],[Date]]-MOD(Tableau1[[#This Row],[Date]]-2,7)+3),1,2),{1E+99;7})*{1;-1})+5)/7))</f>
        <v/>
      </c>
      <c r="C716" s="11" t="str">
        <f>IF(ISBLANK(Tableau1[[#This Row],[Matricule]]),"",VLOOKUP(Tableau1[[#This Row],[Matricule]],#REF!,2,FALSE))</f>
        <v/>
      </c>
      <c r="D716" s="11" t="str">
        <f>IF(ISBLANK(Tableau1[[#This Row],[Matricule]]),"",VLOOKUP(Tableau1[[#This Row],[Matricule]],#REF!,3,FALSE))</f>
        <v/>
      </c>
      <c r="E716" s="11" t="str">
        <f>CONCATENATE(Tableau1[[#This Row],[Matricule]],Tableau1[[#This Row],[Date]])</f>
        <v/>
      </c>
      <c r="F716" s="3"/>
      <c r="J716" s="8"/>
      <c r="K716" s="35">
        <f>IF(Tableau1[[#This Row],[Régimes récoltés]]&gt;0,1,0)</f>
        <v>0</v>
      </c>
      <c r="L716" s="15">
        <f>IF(Tableau1[[#This Row],[Régimes récoltés]]&gt;=60,1,0)</f>
        <v>0</v>
      </c>
      <c r="M716" s="15">
        <f>IF(Tableau1[[#This Row],[Régimes récoltés]]&gt;60,Tableau1[[#This Row],[Régimes récoltés]]-60,0)</f>
        <v>0</v>
      </c>
      <c r="N716" s="15" t="str">
        <f>IF(ISBLANK(Tableau1[[#This Row],[Date]]),"",+IF(Tableau1[[#This Row],[Régimes récoltés]]&lt;60,0,1000))</f>
        <v/>
      </c>
      <c r="O716" s="15" t="str">
        <f>IF(ISBLANK(Tableau1[[#This Row],[Date]]),"",IF(Tableau1[[#This Row],[Régimes récoltés]]&gt;60,(Tableau1[[#This Row],[Régimes récoltés]]-60)*40,0))</f>
        <v/>
      </c>
      <c r="P716" s="15" t="str">
        <f t="shared" si="11"/>
        <v/>
      </c>
      <c r="Q716" s="51" t="str">
        <f>IF(Tableau1[[#This Row],[Matricule]]&gt;1,IF(COUNTIF(Tableau1[DateMatricule],Tableau1[[#This Row],[DateMatricule]])&gt;1,"Doublon",""),"")</f>
        <v/>
      </c>
    </row>
    <row r="717" spans="1:17" x14ac:dyDescent="0.25">
      <c r="A717" s="11" t="str">
        <f>IF(Tableau1[[#This Row],[Date]]="","",VLOOKUP(Tableau1[[#This Row],[Semaine]],Listes!$A:$B,2,FALSE))</f>
        <v/>
      </c>
      <c r="B717" s="11" t="str">
        <f>IF(ISBLANK(Tableau1[[#This Row],[Date]]),"",INT((Tableau1[[#This Row],[Date]]-SUM(MOD(DATE(YEAR(Tableau1[[#This Row],[Date]]-MOD(Tableau1[[#This Row],[Date]]-2,7)+3),1,2),{1E+99;7})*{1;-1})+5)/7))</f>
        <v/>
      </c>
      <c r="C717" s="11" t="str">
        <f>IF(ISBLANK(Tableau1[[#This Row],[Matricule]]),"",VLOOKUP(Tableau1[[#This Row],[Matricule]],#REF!,2,FALSE))</f>
        <v/>
      </c>
      <c r="D717" s="11" t="str">
        <f>IF(ISBLANK(Tableau1[[#This Row],[Matricule]]),"",VLOOKUP(Tableau1[[#This Row],[Matricule]],#REF!,3,FALSE))</f>
        <v/>
      </c>
      <c r="E717" s="11" t="str">
        <f>CONCATENATE(Tableau1[[#This Row],[Matricule]],Tableau1[[#This Row],[Date]])</f>
        <v/>
      </c>
      <c r="F717" s="3"/>
      <c r="J717" s="8"/>
      <c r="K717" s="35">
        <f>IF(Tableau1[[#This Row],[Régimes récoltés]]&gt;0,1,0)</f>
        <v>0</v>
      </c>
      <c r="L717" s="15">
        <f>IF(Tableau1[[#This Row],[Régimes récoltés]]&gt;=60,1,0)</f>
        <v>0</v>
      </c>
      <c r="M717" s="15">
        <f>IF(Tableau1[[#This Row],[Régimes récoltés]]&gt;60,Tableau1[[#This Row],[Régimes récoltés]]-60,0)</f>
        <v>0</v>
      </c>
      <c r="N717" s="15" t="str">
        <f>IF(ISBLANK(Tableau1[[#This Row],[Date]]),"",+IF(Tableau1[[#This Row],[Régimes récoltés]]&lt;60,0,1000))</f>
        <v/>
      </c>
      <c r="O717" s="15" t="str">
        <f>IF(ISBLANK(Tableau1[[#This Row],[Date]]),"",IF(Tableau1[[#This Row],[Régimes récoltés]]&gt;60,(Tableau1[[#This Row],[Régimes récoltés]]-60)*40,0))</f>
        <v/>
      </c>
      <c r="P717" s="15" t="str">
        <f t="shared" si="11"/>
        <v/>
      </c>
      <c r="Q717" s="51" t="str">
        <f>IF(Tableau1[[#This Row],[Matricule]]&gt;1,IF(COUNTIF(Tableau1[DateMatricule],Tableau1[[#This Row],[DateMatricule]])&gt;1,"Doublon",""),"")</f>
        <v/>
      </c>
    </row>
    <row r="718" spans="1:17" x14ac:dyDescent="0.25">
      <c r="A718" s="11" t="str">
        <f>IF(Tableau1[[#This Row],[Date]]="","",VLOOKUP(Tableau1[[#This Row],[Semaine]],Listes!$A:$B,2,FALSE))</f>
        <v/>
      </c>
      <c r="B718" s="11" t="str">
        <f>IF(ISBLANK(Tableau1[[#This Row],[Date]]),"",INT((Tableau1[[#This Row],[Date]]-SUM(MOD(DATE(YEAR(Tableau1[[#This Row],[Date]]-MOD(Tableau1[[#This Row],[Date]]-2,7)+3),1,2),{1E+99;7})*{1;-1})+5)/7))</f>
        <v/>
      </c>
      <c r="C718" s="11" t="str">
        <f>IF(ISBLANK(Tableau1[[#This Row],[Matricule]]),"",VLOOKUP(Tableau1[[#This Row],[Matricule]],#REF!,2,FALSE))</f>
        <v/>
      </c>
      <c r="D718" s="11" t="str">
        <f>IF(ISBLANK(Tableau1[[#This Row],[Matricule]]),"",VLOOKUP(Tableau1[[#This Row],[Matricule]],#REF!,3,FALSE))</f>
        <v/>
      </c>
      <c r="E718" s="11" t="str">
        <f>CONCATENATE(Tableau1[[#This Row],[Matricule]],Tableau1[[#This Row],[Date]])</f>
        <v/>
      </c>
      <c r="F718" s="3"/>
      <c r="J718" s="8"/>
      <c r="K718" s="35">
        <f>IF(Tableau1[[#This Row],[Régimes récoltés]]&gt;0,1,0)</f>
        <v>0</v>
      </c>
      <c r="L718" s="15">
        <f>IF(Tableau1[[#This Row],[Régimes récoltés]]&gt;=60,1,0)</f>
        <v>0</v>
      </c>
      <c r="M718" s="15">
        <f>IF(Tableau1[[#This Row],[Régimes récoltés]]&gt;60,Tableau1[[#This Row],[Régimes récoltés]]-60,0)</f>
        <v>0</v>
      </c>
      <c r="N718" s="15" t="str">
        <f>IF(ISBLANK(Tableau1[[#This Row],[Date]]),"",+IF(Tableau1[[#This Row],[Régimes récoltés]]&lt;60,0,1000))</f>
        <v/>
      </c>
      <c r="O718" s="15" t="str">
        <f>IF(ISBLANK(Tableau1[[#This Row],[Date]]),"",IF(Tableau1[[#This Row],[Régimes récoltés]]&gt;60,(Tableau1[[#This Row],[Régimes récoltés]]-60)*40,0))</f>
        <v/>
      </c>
      <c r="P718" s="15" t="str">
        <f t="shared" si="11"/>
        <v/>
      </c>
      <c r="Q718" s="51" t="str">
        <f>IF(Tableau1[[#This Row],[Matricule]]&gt;1,IF(COUNTIF(Tableau1[DateMatricule],Tableau1[[#This Row],[DateMatricule]])&gt;1,"Doublon",""),"")</f>
        <v/>
      </c>
    </row>
    <row r="719" spans="1:17" x14ac:dyDescent="0.25">
      <c r="A719" s="11" t="str">
        <f>IF(Tableau1[[#This Row],[Date]]="","",VLOOKUP(Tableau1[[#This Row],[Semaine]],Listes!$A:$B,2,FALSE))</f>
        <v/>
      </c>
      <c r="B719" s="11" t="str">
        <f>IF(ISBLANK(Tableau1[[#This Row],[Date]]),"",INT((Tableau1[[#This Row],[Date]]-SUM(MOD(DATE(YEAR(Tableau1[[#This Row],[Date]]-MOD(Tableau1[[#This Row],[Date]]-2,7)+3),1,2),{1E+99;7})*{1;-1})+5)/7))</f>
        <v/>
      </c>
      <c r="C719" s="11" t="str">
        <f>IF(ISBLANK(Tableau1[[#This Row],[Matricule]]),"",VLOOKUP(Tableau1[[#This Row],[Matricule]],#REF!,2,FALSE))</f>
        <v/>
      </c>
      <c r="D719" s="11" t="str">
        <f>IF(ISBLANK(Tableau1[[#This Row],[Matricule]]),"",VLOOKUP(Tableau1[[#This Row],[Matricule]],#REF!,3,FALSE))</f>
        <v/>
      </c>
      <c r="E719" s="11" t="str">
        <f>CONCATENATE(Tableau1[[#This Row],[Matricule]],Tableau1[[#This Row],[Date]])</f>
        <v/>
      </c>
      <c r="F719" s="3"/>
      <c r="J719" s="8"/>
      <c r="K719" s="35">
        <f>IF(Tableau1[[#This Row],[Régimes récoltés]]&gt;0,1,0)</f>
        <v>0</v>
      </c>
      <c r="L719" s="15">
        <f>IF(Tableau1[[#This Row],[Régimes récoltés]]&gt;=60,1,0)</f>
        <v>0</v>
      </c>
      <c r="M719" s="15">
        <f>IF(Tableau1[[#This Row],[Régimes récoltés]]&gt;60,Tableau1[[#This Row],[Régimes récoltés]]-60,0)</f>
        <v>0</v>
      </c>
      <c r="N719" s="15" t="str">
        <f>IF(ISBLANK(Tableau1[[#This Row],[Date]]),"",+IF(Tableau1[[#This Row],[Régimes récoltés]]&lt;60,0,1000))</f>
        <v/>
      </c>
      <c r="O719" s="15" t="str">
        <f>IF(ISBLANK(Tableau1[[#This Row],[Date]]),"",IF(Tableau1[[#This Row],[Régimes récoltés]]&gt;60,(Tableau1[[#This Row],[Régimes récoltés]]-60)*40,0))</f>
        <v/>
      </c>
      <c r="P719" s="15" t="str">
        <f t="shared" si="11"/>
        <v/>
      </c>
      <c r="Q719" s="51" t="str">
        <f>IF(Tableau1[[#This Row],[Matricule]]&gt;1,IF(COUNTIF(Tableau1[DateMatricule],Tableau1[[#This Row],[DateMatricule]])&gt;1,"Doublon",""),"")</f>
        <v/>
      </c>
    </row>
    <row r="720" spans="1:17" x14ac:dyDescent="0.25">
      <c r="A720" s="11" t="str">
        <f>IF(Tableau1[[#This Row],[Date]]="","",VLOOKUP(Tableau1[[#This Row],[Semaine]],Listes!$A:$B,2,FALSE))</f>
        <v/>
      </c>
      <c r="B720" s="11" t="str">
        <f>IF(ISBLANK(Tableau1[[#This Row],[Date]]),"",INT((Tableau1[[#This Row],[Date]]-SUM(MOD(DATE(YEAR(Tableau1[[#This Row],[Date]]-MOD(Tableau1[[#This Row],[Date]]-2,7)+3),1,2),{1E+99;7})*{1;-1})+5)/7))</f>
        <v/>
      </c>
      <c r="C720" s="11" t="str">
        <f>IF(ISBLANK(Tableau1[[#This Row],[Matricule]]),"",VLOOKUP(Tableau1[[#This Row],[Matricule]],#REF!,2,FALSE))</f>
        <v/>
      </c>
      <c r="D720" s="11" t="str">
        <f>IF(ISBLANK(Tableau1[[#This Row],[Matricule]]),"",VLOOKUP(Tableau1[[#This Row],[Matricule]],#REF!,3,FALSE))</f>
        <v/>
      </c>
      <c r="E720" s="11" t="str">
        <f>CONCATENATE(Tableau1[[#This Row],[Matricule]],Tableau1[[#This Row],[Date]])</f>
        <v/>
      </c>
      <c r="F720" s="3"/>
      <c r="J720" s="8"/>
      <c r="K720" s="35">
        <f>IF(Tableau1[[#This Row],[Régimes récoltés]]&gt;0,1,0)</f>
        <v>0</v>
      </c>
      <c r="L720" s="15">
        <f>IF(Tableau1[[#This Row],[Régimes récoltés]]&gt;=60,1,0)</f>
        <v>0</v>
      </c>
      <c r="M720" s="15">
        <f>IF(Tableau1[[#This Row],[Régimes récoltés]]&gt;60,Tableau1[[#This Row],[Régimes récoltés]]-60,0)</f>
        <v>0</v>
      </c>
      <c r="N720" s="15" t="str">
        <f>IF(ISBLANK(Tableau1[[#This Row],[Date]]),"",+IF(Tableau1[[#This Row],[Régimes récoltés]]&lt;60,0,1000))</f>
        <v/>
      </c>
      <c r="O720" s="15" t="str">
        <f>IF(ISBLANK(Tableau1[[#This Row],[Date]]),"",IF(Tableau1[[#This Row],[Régimes récoltés]]&gt;60,(Tableau1[[#This Row],[Régimes récoltés]]-60)*40,0))</f>
        <v/>
      </c>
      <c r="P720" s="15" t="str">
        <f t="shared" si="11"/>
        <v/>
      </c>
      <c r="Q720" s="51" t="str">
        <f>IF(Tableau1[[#This Row],[Matricule]]&gt;1,IF(COUNTIF(Tableau1[DateMatricule],Tableau1[[#This Row],[DateMatricule]])&gt;1,"Doublon",""),"")</f>
        <v/>
      </c>
    </row>
    <row r="721" spans="1:17" x14ac:dyDescent="0.25">
      <c r="A721" s="11" t="str">
        <f>IF(Tableau1[[#This Row],[Date]]="","",VLOOKUP(Tableau1[[#This Row],[Semaine]],Listes!$A:$B,2,FALSE))</f>
        <v/>
      </c>
      <c r="B721" s="11" t="str">
        <f>IF(ISBLANK(Tableau1[[#This Row],[Date]]),"",INT((Tableau1[[#This Row],[Date]]-SUM(MOD(DATE(YEAR(Tableau1[[#This Row],[Date]]-MOD(Tableau1[[#This Row],[Date]]-2,7)+3),1,2),{1E+99;7})*{1;-1})+5)/7))</f>
        <v/>
      </c>
      <c r="C721" s="11" t="str">
        <f>IF(ISBLANK(Tableau1[[#This Row],[Matricule]]),"",VLOOKUP(Tableau1[[#This Row],[Matricule]],#REF!,2,FALSE))</f>
        <v/>
      </c>
      <c r="D721" s="11" t="str">
        <f>IF(ISBLANK(Tableau1[[#This Row],[Matricule]]),"",VLOOKUP(Tableau1[[#This Row],[Matricule]],#REF!,3,FALSE))</f>
        <v/>
      </c>
      <c r="E721" s="11" t="str">
        <f>CONCATENATE(Tableau1[[#This Row],[Matricule]],Tableau1[[#This Row],[Date]])</f>
        <v/>
      </c>
      <c r="F721" s="3"/>
      <c r="J721" s="8"/>
      <c r="K721" s="35">
        <f>IF(Tableau1[[#This Row],[Régimes récoltés]]&gt;0,1,0)</f>
        <v>0</v>
      </c>
      <c r="L721" s="15">
        <f>IF(Tableau1[[#This Row],[Régimes récoltés]]&gt;=60,1,0)</f>
        <v>0</v>
      </c>
      <c r="M721" s="15">
        <f>IF(Tableau1[[#This Row],[Régimes récoltés]]&gt;60,Tableau1[[#This Row],[Régimes récoltés]]-60,0)</f>
        <v>0</v>
      </c>
      <c r="N721" s="15" t="str">
        <f>IF(ISBLANK(Tableau1[[#This Row],[Date]]),"",+IF(Tableau1[[#This Row],[Régimes récoltés]]&lt;60,0,1000))</f>
        <v/>
      </c>
      <c r="O721" s="15" t="str">
        <f>IF(ISBLANK(Tableau1[[#This Row],[Date]]),"",IF(Tableau1[[#This Row],[Régimes récoltés]]&gt;60,(Tableau1[[#This Row],[Régimes récoltés]]-60)*40,0))</f>
        <v/>
      </c>
      <c r="P721" s="15" t="str">
        <f t="shared" si="11"/>
        <v/>
      </c>
      <c r="Q721" s="51" t="str">
        <f>IF(Tableau1[[#This Row],[Matricule]]&gt;1,IF(COUNTIF(Tableau1[DateMatricule],Tableau1[[#This Row],[DateMatricule]])&gt;1,"Doublon",""),"")</f>
        <v/>
      </c>
    </row>
    <row r="722" spans="1:17" x14ac:dyDescent="0.25">
      <c r="A722" s="11" t="str">
        <f>IF(Tableau1[[#This Row],[Date]]="","",VLOOKUP(Tableau1[[#This Row],[Semaine]],Listes!$A:$B,2,FALSE))</f>
        <v/>
      </c>
      <c r="B722" s="11" t="str">
        <f>IF(ISBLANK(Tableau1[[#This Row],[Date]]),"",INT((Tableau1[[#This Row],[Date]]-SUM(MOD(DATE(YEAR(Tableau1[[#This Row],[Date]]-MOD(Tableau1[[#This Row],[Date]]-2,7)+3),1,2),{1E+99;7})*{1;-1})+5)/7))</f>
        <v/>
      </c>
      <c r="C722" s="11" t="str">
        <f>IF(ISBLANK(Tableau1[[#This Row],[Matricule]]),"",VLOOKUP(Tableau1[[#This Row],[Matricule]],#REF!,2,FALSE))</f>
        <v/>
      </c>
      <c r="D722" s="11" t="str">
        <f>IF(ISBLANK(Tableau1[[#This Row],[Matricule]]),"",VLOOKUP(Tableau1[[#This Row],[Matricule]],#REF!,3,FALSE))</f>
        <v/>
      </c>
      <c r="E722" s="11" t="str">
        <f>CONCATENATE(Tableau1[[#This Row],[Matricule]],Tableau1[[#This Row],[Date]])</f>
        <v/>
      </c>
      <c r="F722" s="3"/>
      <c r="J722" s="8"/>
      <c r="K722" s="35">
        <f>IF(Tableau1[[#This Row],[Régimes récoltés]]&gt;0,1,0)</f>
        <v>0</v>
      </c>
      <c r="L722" s="15">
        <f>IF(Tableau1[[#This Row],[Régimes récoltés]]&gt;=60,1,0)</f>
        <v>0</v>
      </c>
      <c r="M722" s="15">
        <f>IF(Tableau1[[#This Row],[Régimes récoltés]]&gt;60,Tableau1[[#This Row],[Régimes récoltés]]-60,0)</f>
        <v>0</v>
      </c>
      <c r="N722" s="15" t="str">
        <f>IF(ISBLANK(Tableau1[[#This Row],[Date]]),"",+IF(Tableau1[[#This Row],[Régimes récoltés]]&lt;60,0,1000))</f>
        <v/>
      </c>
      <c r="O722" s="15" t="str">
        <f>IF(ISBLANK(Tableau1[[#This Row],[Date]]),"",IF(Tableau1[[#This Row],[Régimes récoltés]]&gt;60,(Tableau1[[#This Row],[Régimes récoltés]]-60)*40,0))</f>
        <v/>
      </c>
      <c r="P722" s="15" t="str">
        <f t="shared" si="11"/>
        <v/>
      </c>
      <c r="Q722" s="51" t="str">
        <f>IF(Tableau1[[#This Row],[Matricule]]&gt;1,IF(COUNTIF(Tableau1[DateMatricule],Tableau1[[#This Row],[DateMatricule]])&gt;1,"Doublon",""),"")</f>
        <v/>
      </c>
    </row>
    <row r="723" spans="1:17" x14ac:dyDescent="0.25">
      <c r="A723" s="11" t="str">
        <f>IF(Tableau1[[#This Row],[Date]]="","",VLOOKUP(Tableau1[[#This Row],[Semaine]],Listes!$A:$B,2,FALSE))</f>
        <v/>
      </c>
      <c r="B723" s="11" t="str">
        <f>IF(ISBLANK(Tableau1[[#This Row],[Date]]),"",INT((Tableau1[[#This Row],[Date]]-SUM(MOD(DATE(YEAR(Tableau1[[#This Row],[Date]]-MOD(Tableau1[[#This Row],[Date]]-2,7)+3),1,2),{1E+99;7})*{1;-1})+5)/7))</f>
        <v/>
      </c>
      <c r="C723" s="11" t="str">
        <f>IF(ISBLANK(Tableau1[[#This Row],[Matricule]]),"",VLOOKUP(Tableau1[[#This Row],[Matricule]],#REF!,2,FALSE))</f>
        <v/>
      </c>
      <c r="D723" s="11" t="str">
        <f>IF(ISBLANK(Tableau1[[#This Row],[Matricule]]),"",VLOOKUP(Tableau1[[#This Row],[Matricule]],#REF!,3,FALSE))</f>
        <v/>
      </c>
      <c r="E723" s="11" t="str">
        <f>CONCATENATE(Tableau1[[#This Row],[Matricule]],Tableau1[[#This Row],[Date]])</f>
        <v/>
      </c>
      <c r="F723" s="3"/>
      <c r="J723" s="8"/>
      <c r="K723" s="35">
        <f>IF(Tableau1[[#This Row],[Régimes récoltés]]&gt;0,1,0)</f>
        <v>0</v>
      </c>
      <c r="L723" s="15">
        <f>IF(Tableau1[[#This Row],[Régimes récoltés]]&gt;=60,1,0)</f>
        <v>0</v>
      </c>
      <c r="M723" s="15">
        <f>IF(Tableau1[[#This Row],[Régimes récoltés]]&gt;60,Tableau1[[#This Row],[Régimes récoltés]]-60,0)</f>
        <v>0</v>
      </c>
      <c r="N723" s="15" t="str">
        <f>IF(ISBLANK(Tableau1[[#This Row],[Date]]),"",+IF(Tableau1[[#This Row],[Régimes récoltés]]&lt;60,0,1000))</f>
        <v/>
      </c>
      <c r="O723" s="15" t="str">
        <f>IF(ISBLANK(Tableau1[[#This Row],[Date]]),"",IF(Tableau1[[#This Row],[Régimes récoltés]]&gt;60,(Tableau1[[#This Row],[Régimes récoltés]]-60)*40,0))</f>
        <v/>
      </c>
      <c r="P723" s="15" t="str">
        <f t="shared" si="11"/>
        <v/>
      </c>
      <c r="Q723" s="51" t="str">
        <f>IF(Tableau1[[#This Row],[Matricule]]&gt;1,IF(COUNTIF(Tableau1[DateMatricule],Tableau1[[#This Row],[DateMatricule]])&gt;1,"Doublon",""),"")</f>
        <v/>
      </c>
    </row>
    <row r="724" spans="1:17" x14ac:dyDescent="0.25">
      <c r="A724" s="11" t="str">
        <f>IF(Tableau1[[#This Row],[Date]]="","",VLOOKUP(Tableau1[[#This Row],[Semaine]],Listes!$A:$B,2,FALSE))</f>
        <v/>
      </c>
      <c r="B724" s="11" t="str">
        <f>IF(ISBLANK(Tableau1[[#This Row],[Date]]),"",INT((Tableau1[[#This Row],[Date]]-SUM(MOD(DATE(YEAR(Tableau1[[#This Row],[Date]]-MOD(Tableau1[[#This Row],[Date]]-2,7)+3),1,2),{1E+99;7})*{1;-1})+5)/7))</f>
        <v/>
      </c>
      <c r="C724" s="11" t="str">
        <f>IF(ISBLANK(Tableau1[[#This Row],[Matricule]]),"",VLOOKUP(Tableau1[[#This Row],[Matricule]],#REF!,2,FALSE))</f>
        <v/>
      </c>
      <c r="D724" s="11" t="str">
        <f>IF(ISBLANK(Tableau1[[#This Row],[Matricule]]),"",VLOOKUP(Tableau1[[#This Row],[Matricule]],#REF!,3,FALSE))</f>
        <v/>
      </c>
      <c r="E724" s="11" t="str">
        <f>CONCATENATE(Tableau1[[#This Row],[Matricule]],Tableau1[[#This Row],[Date]])</f>
        <v/>
      </c>
      <c r="F724" s="3"/>
      <c r="J724" s="8"/>
      <c r="K724" s="35">
        <f>IF(Tableau1[[#This Row],[Régimes récoltés]]&gt;0,1,0)</f>
        <v>0</v>
      </c>
      <c r="L724" s="15">
        <f>IF(Tableau1[[#This Row],[Régimes récoltés]]&gt;=60,1,0)</f>
        <v>0</v>
      </c>
      <c r="M724" s="15">
        <f>IF(Tableau1[[#This Row],[Régimes récoltés]]&gt;60,Tableau1[[#This Row],[Régimes récoltés]]-60,0)</f>
        <v>0</v>
      </c>
      <c r="N724" s="15" t="str">
        <f>IF(ISBLANK(Tableau1[[#This Row],[Date]]),"",+IF(Tableau1[[#This Row],[Régimes récoltés]]&lt;60,0,1000))</f>
        <v/>
      </c>
      <c r="O724" s="15" t="str">
        <f>IF(ISBLANK(Tableau1[[#This Row],[Date]]),"",IF(Tableau1[[#This Row],[Régimes récoltés]]&gt;60,(Tableau1[[#This Row],[Régimes récoltés]]-60)*40,0))</f>
        <v/>
      </c>
      <c r="P724" s="15" t="str">
        <f t="shared" si="11"/>
        <v/>
      </c>
      <c r="Q724" s="51" t="str">
        <f>IF(Tableau1[[#This Row],[Matricule]]&gt;1,IF(COUNTIF(Tableau1[DateMatricule],Tableau1[[#This Row],[DateMatricule]])&gt;1,"Doublon",""),"")</f>
        <v/>
      </c>
    </row>
    <row r="725" spans="1:17" x14ac:dyDescent="0.25">
      <c r="A725" s="11" t="str">
        <f>IF(Tableau1[[#This Row],[Date]]="","",VLOOKUP(Tableau1[[#This Row],[Semaine]],Listes!$A:$B,2,FALSE))</f>
        <v/>
      </c>
      <c r="B725" s="11" t="str">
        <f>IF(ISBLANK(Tableau1[[#This Row],[Date]]),"",INT((Tableau1[[#This Row],[Date]]-SUM(MOD(DATE(YEAR(Tableau1[[#This Row],[Date]]-MOD(Tableau1[[#This Row],[Date]]-2,7)+3),1,2),{1E+99;7})*{1;-1})+5)/7))</f>
        <v/>
      </c>
      <c r="C725" s="11" t="str">
        <f>IF(ISBLANK(Tableau1[[#This Row],[Matricule]]),"",VLOOKUP(Tableau1[[#This Row],[Matricule]],#REF!,2,FALSE))</f>
        <v/>
      </c>
      <c r="D725" s="11" t="str">
        <f>IF(ISBLANK(Tableau1[[#This Row],[Matricule]]),"",VLOOKUP(Tableau1[[#This Row],[Matricule]],#REF!,3,FALSE))</f>
        <v/>
      </c>
      <c r="E725" s="11" t="str">
        <f>CONCATENATE(Tableau1[[#This Row],[Matricule]],Tableau1[[#This Row],[Date]])</f>
        <v/>
      </c>
      <c r="F725" s="3"/>
      <c r="J725" s="8"/>
      <c r="K725" s="35">
        <f>IF(Tableau1[[#This Row],[Régimes récoltés]]&gt;0,1,0)</f>
        <v>0</v>
      </c>
      <c r="L725" s="15">
        <f>IF(Tableau1[[#This Row],[Régimes récoltés]]&gt;=60,1,0)</f>
        <v>0</v>
      </c>
      <c r="M725" s="15">
        <f>IF(Tableau1[[#This Row],[Régimes récoltés]]&gt;60,Tableau1[[#This Row],[Régimes récoltés]]-60,0)</f>
        <v>0</v>
      </c>
      <c r="N725" s="15" t="str">
        <f>IF(ISBLANK(Tableau1[[#This Row],[Date]]),"",+IF(Tableau1[[#This Row],[Régimes récoltés]]&lt;60,0,1000))</f>
        <v/>
      </c>
      <c r="O725" s="15" t="str">
        <f>IF(ISBLANK(Tableau1[[#This Row],[Date]]),"",IF(Tableau1[[#This Row],[Régimes récoltés]]&gt;60,(Tableau1[[#This Row],[Régimes récoltés]]-60)*40,0))</f>
        <v/>
      </c>
      <c r="P725" s="15" t="str">
        <f t="shared" si="11"/>
        <v/>
      </c>
      <c r="Q725" s="51" t="str">
        <f>IF(Tableau1[[#This Row],[Matricule]]&gt;1,IF(COUNTIF(Tableau1[DateMatricule],Tableau1[[#This Row],[DateMatricule]])&gt;1,"Doublon",""),"")</f>
        <v/>
      </c>
    </row>
    <row r="726" spans="1:17" x14ac:dyDescent="0.25">
      <c r="A726" s="11" t="str">
        <f>IF(Tableau1[[#This Row],[Date]]="","",VLOOKUP(Tableau1[[#This Row],[Semaine]],Listes!$A:$B,2,FALSE))</f>
        <v/>
      </c>
      <c r="B726" s="11" t="str">
        <f>IF(ISBLANK(Tableau1[[#This Row],[Date]]),"",INT((Tableau1[[#This Row],[Date]]-SUM(MOD(DATE(YEAR(Tableau1[[#This Row],[Date]]-MOD(Tableau1[[#This Row],[Date]]-2,7)+3),1,2),{1E+99;7})*{1;-1})+5)/7))</f>
        <v/>
      </c>
      <c r="C726" s="11" t="str">
        <f>IF(ISBLANK(Tableau1[[#This Row],[Matricule]]),"",VLOOKUP(Tableau1[[#This Row],[Matricule]],#REF!,2,FALSE))</f>
        <v/>
      </c>
      <c r="D726" s="11" t="str">
        <f>IF(ISBLANK(Tableau1[[#This Row],[Matricule]]),"",VLOOKUP(Tableau1[[#This Row],[Matricule]],#REF!,3,FALSE))</f>
        <v/>
      </c>
      <c r="E726" s="11" t="str">
        <f>CONCATENATE(Tableau1[[#This Row],[Matricule]],Tableau1[[#This Row],[Date]])</f>
        <v/>
      </c>
      <c r="F726" s="3"/>
      <c r="J726" s="8"/>
      <c r="K726" s="35">
        <f>IF(Tableau1[[#This Row],[Régimes récoltés]]&gt;0,1,0)</f>
        <v>0</v>
      </c>
      <c r="L726" s="15">
        <f>IF(Tableau1[[#This Row],[Régimes récoltés]]&gt;=60,1,0)</f>
        <v>0</v>
      </c>
      <c r="M726" s="15">
        <f>IF(Tableau1[[#This Row],[Régimes récoltés]]&gt;60,Tableau1[[#This Row],[Régimes récoltés]]-60,0)</f>
        <v>0</v>
      </c>
      <c r="N726" s="15" t="str">
        <f>IF(ISBLANK(Tableau1[[#This Row],[Date]]),"",+IF(Tableau1[[#This Row],[Régimes récoltés]]&lt;60,0,1000))</f>
        <v/>
      </c>
      <c r="O726" s="15" t="str">
        <f>IF(ISBLANK(Tableau1[[#This Row],[Date]]),"",IF(Tableau1[[#This Row],[Régimes récoltés]]&gt;60,(Tableau1[[#This Row],[Régimes récoltés]]-60)*40,0))</f>
        <v/>
      </c>
      <c r="P726" s="15" t="str">
        <f t="shared" si="11"/>
        <v/>
      </c>
      <c r="Q726" s="51" t="str">
        <f>IF(Tableau1[[#This Row],[Matricule]]&gt;1,IF(COUNTIF(Tableau1[DateMatricule],Tableau1[[#This Row],[DateMatricule]])&gt;1,"Doublon",""),"")</f>
        <v/>
      </c>
    </row>
    <row r="727" spans="1:17" x14ac:dyDescent="0.25">
      <c r="A727" s="11" t="str">
        <f>IF(Tableau1[[#This Row],[Date]]="","",VLOOKUP(Tableau1[[#This Row],[Semaine]],Listes!$A:$B,2,FALSE))</f>
        <v/>
      </c>
      <c r="B727" s="11" t="str">
        <f>IF(ISBLANK(Tableau1[[#This Row],[Date]]),"",INT((Tableau1[[#This Row],[Date]]-SUM(MOD(DATE(YEAR(Tableau1[[#This Row],[Date]]-MOD(Tableau1[[#This Row],[Date]]-2,7)+3),1,2),{1E+99;7})*{1;-1})+5)/7))</f>
        <v/>
      </c>
      <c r="C727" s="11" t="str">
        <f>IF(ISBLANK(Tableau1[[#This Row],[Matricule]]),"",VLOOKUP(Tableau1[[#This Row],[Matricule]],#REF!,2,FALSE))</f>
        <v/>
      </c>
      <c r="D727" s="11" t="str">
        <f>IF(ISBLANK(Tableau1[[#This Row],[Matricule]]),"",VLOOKUP(Tableau1[[#This Row],[Matricule]],#REF!,3,FALSE))</f>
        <v/>
      </c>
      <c r="E727" s="11" t="str">
        <f>CONCATENATE(Tableau1[[#This Row],[Matricule]],Tableau1[[#This Row],[Date]])</f>
        <v/>
      </c>
      <c r="F727" s="3"/>
      <c r="J727" s="8"/>
      <c r="K727" s="35">
        <f>IF(Tableau1[[#This Row],[Régimes récoltés]]&gt;0,1,0)</f>
        <v>0</v>
      </c>
      <c r="L727" s="15">
        <f>IF(Tableau1[[#This Row],[Régimes récoltés]]&gt;=60,1,0)</f>
        <v>0</v>
      </c>
      <c r="M727" s="15">
        <f>IF(Tableau1[[#This Row],[Régimes récoltés]]&gt;60,Tableau1[[#This Row],[Régimes récoltés]]-60,0)</f>
        <v>0</v>
      </c>
      <c r="N727" s="15" t="str">
        <f>IF(ISBLANK(Tableau1[[#This Row],[Date]]),"",+IF(Tableau1[[#This Row],[Régimes récoltés]]&lt;60,0,1000))</f>
        <v/>
      </c>
      <c r="O727" s="15" t="str">
        <f>IF(ISBLANK(Tableau1[[#This Row],[Date]]),"",IF(Tableau1[[#This Row],[Régimes récoltés]]&gt;60,(Tableau1[[#This Row],[Régimes récoltés]]-60)*40,0))</f>
        <v/>
      </c>
      <c r="P727" s="15" t="str">
        <f t="shared" si="11"/>
        <v/>
      </c>
      <c r="Q727" s="51" t="str">
        <f>IF(Tableau1[[#This Row],[Matricule]]&gt;1,IF(COUNTIF(Tableau1[DateMatricule],Tableau1[[#This Row],[DateMatricule]])&gt;1,"Doublon",""),"")</f>
        <v/>
      </c>
    </row>
    <row r="728" spans="1:17" x14ac:dyDescent="0.25">
      <c r="A728" s="11" t="str">
        <f>IF(Tableau1[[#This Row],[Date]]="","",VLOOKUP(Tableau1[[#This Row],[Semaine]],Listes!$A:$B,2,FALSE))</f>
        <v/>
      </c>
      <c r="B728" s="11" t="str">
        <f>IF(ISBLANK(Tableau1[[#This Row],[Date]]),"",INT((Tableau1[[#This Row],[Date]]-SUM(MOD(DATE(YEAR(Tableau1[[#This Row],[Date]]-MOD(Tableau1[[#This Row],[Date]]-2,7)+3),1,2),{1E+99;7})*{1;-1})+5)/7))</f>
        <v/>
      </c>
      <c r="C728" s="11" t="str">
        <f>IF(ISBLANK(Tableau1[[#This Row],[Matricule]]),"",VLOOKUP(Tableau1[[#This Row],[Matricule]],#REF!,2,FALSE))</f>
        <v/>
      </c>
      <c r="D728" s="11" t="str">
        <f>IF(ISBLANK(Tableau1[[#This Row],[Matricule]]),"",VLOOKUP(Tableau1[[#This Row],[Matricule]],#REF!,3,FALSE))</f>
        <v/>
      </c>
      <c r="E728" s="11" t="str">
        <f>CONCATENATE(Tableau1[[#This Row],[Matricule]],Tableau1[[#This Row],[Date]])</f>
        <v/>
      </c>
      <c r="F728" s="3"/>
      <c r="J728" s="8"/>
      <c r="K728" s="35">
        <f>IF(Tableau1[[#This Row],[Régimes récoltés]]&gt;0,1,0)</f>
        <v>0</v>
      </c>
      <c r="L728" s="15">
        <f>IF(Tableau1[[#This Row],[Régimes récoltés]]&gt;=60,1,0)</f>
        <v>0</v>
      </c>
      <c r="M728" s="15">
        <f>IF(Tableau1[[#This Row],[Régimes récoltés]]&gt;60,Tableau1[[#This Row],[Régimes récoltés]]-60,0)</f>
        <v>0</v>
      </c>
      <c r="N728" s="15" t="str">
        <f>IF(ISBLANK(Tableau1[[#This Row],[Date]]),"",+IF(Tableau1[[#This Row],[Régimes récoltés]]&lt;60,0,1000))</f>
        <v/>
      </c>
      <c r="O728" s="15" t="str">
        <f>IF(ISBLANK(Tableau1[[#This Row],[Date]]),"",IF(Tableau1[[#This Row],[Régimes récoltés]]&gt;60,(Tableau1[[#This Row],[Régimes récoltés]]-60)*40,0))</f>
        <v/>
      </c>
      <c r="P728" s="15" t="str">
        <f t="shared" si="11"/>
        <v/>
      </c>
      <c r="Q728" s="51" t="str">
        <f>IF(Tableau1[[#This Row],[Matricule]]&gt;1,IF(COUNTIF(Tableau1[DateMatricule],Tableau1[[#This Row],[DateMatricule]])&gt;1,"Doublon",""),"")</f>
        <v/>
      </c>
    </row>
    <row r="729" spans="1:17" x14ac:dyDescent="0.25">
      <c r="A729" s="11" t="str">
        <f>IF(Tableau1[[#This Row],[Date]]="","",VLOOKUP(Tableau1[[#This Row],[Semaine]],Listes!$A:$B,2,FALSE))</f>
        <v/>
      </c>
      <c r="B729" s="11" t="str">
        <f>IF(ISBLANK(Tableau1[[#This Row],[Date]]),"",INT((Tableau1[[#This Row],[Date]]-SUM(MOD(DATE(YEAR(Tableau1[[#This Row],[Date]]-MOD(Tableau1[[#This Row],[Date]]-2,7)+3),1,2),{1E+99;7})*{1;-1})+5)/7))</f>
        <v/>
      </c>
      <c r="C729" s="11" t="str">
        <f>IF(ISBLANK(Tableau1[[#This Row],[Matricule]]),"",VLOOKUP(Tableau1[[#This Row],[Matricule]],#REF!,2,FALSE))</f>
        <v/>
      </c>
      <c r="D729" s="11" t="str">
        <f>IF(ISBLANK(Tableau1[[#This Row],[Matricule]]),"",VLOOKUP(Tableau1[[#This Row],[Matricule]],#REF!,3,FALSE))</f>
        <v/>
      </c>
      <c r="E729" s="11" t="str">
        <f>CONCATENATE(Tableau1[[#This Row],[Matricule]],Tableau1[[#This Row],[Date]])</f>
        <v/>
      </c>
      <c r="F729" s="3"/>
      <c r="J729" s="8"/>
      <c r="K729" s="35">
        <f>IF(Tableau1[[#This Row],[Régimes récoltés]]&gt;0,1,0)</f>
        <v>0</v>
      </c>
      <c r="L729" s="15">
        <f>IF(Tableau1[[#This Row],[Régimes récoltés]]&gt;=60,1,0)</f>
        <v>0</v>
      </c>
      <c r="M729" s="15">
        <f>IF(Tableau1[[#This Row],[Régimes récoltés]]&gt;60,Tableau1[[#This Row],[Régimes récoltés]]-60,0)</f>
        <v>0</v>
      </c>
      <c r="N729" s="15" t="str">
        <f>IF(ISBLANK(Tableau1[[#This Row],[Date]]),"",+IF(Tableau1[[#This Row],[Régimes récoltés]]&lt;60,0,1000))</f>
        <v/>
      </c>
      <c r="O729" s="15" t="str">
        <f>IF(ISBLANK(Tableau1[[#This Row],[Date]]),"",IF(Tableau1[[#This Row],[Régimes récoltés]]&gt;60,(Tableau1[[#This Row],[Régimes récoltés]]-60)*40,0))</f>
        <v/>
      </c>
      <c r="P729" s="15" t="str">
        <f t="shared" si="11"/>
        <v/>
      </c>
      <c r="Q729" s="51" t="str">
        <f>IF(Tableau1[[#This Row],[Matricule]]&gt;1,IF(COUNTIF(Tableau1[DateMatricule],Tableau1[[#This Row],[DateMatricule]])&gt;1,"Doublon",""),"")</f>
        <v/>
      </c>
    </row>
    <row r="730" spans="1:17" x14ac:dyDescent="0.25">
      <c r="A730" s="11" t="str">
        <f>IF(Tableau1[[#This Row],[Date]]="","",VLOOKUP(Tableau1[[#This Row],[Semaine]],Listes!$A:$B,2,FALSE))</f>
        <v/>
      </c>
      <c r="B730" s="11" t="str">
        <f>IF(ISBLANK(Tableau1[[#This Row],[Date]]),"",INT((Tableau1[[#This Row],[Date]]-SUM(MOD(DATE(YEAR(Tableau1[[#This Row],[Date]]-MOD(Tableau1[[#This Row],[Date]]-2,7)+3),1,2),{1E+99;7})*{1;-1})+5)/7))</f>
        <v/>
      </c>
      <c r="C730" s="11" t="str">
        <f>IF(ISBLANK(Tableau1[[#This Row],[Matricule]]),"",VLOOKUP(Tableau1[[#This Row],[Matricule]],#REF!,2,FALSE))</f>
        <v/>
      </c>
      <c r="D730" s="11" t="str">
        <f>IF(ISBLANK(Tableau1[[#This Row],[Matricule]]),"",VLOOKUP(Tableau1[[#This Row],[Matricule]],#REF!,3,FALSE))</f>
        <v/>
      </c>
      <c r="E730" s="11" t="str">
        <f>CONCATENATE(Tableau1[[#This Row],[Matricule]],Tableau1[[#This Row],[Date]])</f>
        <v/>
      </c>
      <c r="F730" s="3"/>
      <c r="J730" s="8"/>
      <c r="K730" s="35">
        <f>IF(Tableau1[[#This Row],[Régimes récoltés]]&gt;0,1,0)</f>
        <v>0</v>
      </c>
      <c r="L730" s="15">
        <f>IF(Tableau1[[#This Row],[Régimes récoltés]]&gt;=60,1,0)</f>
        <v>0</v>
      </c>
      <c r="M730" s="15">
        <f>IF(Tableau1[[#This Row],[Régimes récoltés]]&gt;60,Tableau1[[#This Row],[Régimes récoltés]]-60,0)</f>
        <v>0</v>
      </c>
      <c r="N730" s="15" t="str">
        <f>IF(ISBLANK(Tableau1[[#This Row],[Date]]),"",+IF(Tableau1[[#This Row],[Régimes récoltés]]&lt;60,0,1000))</f>
        <v/>
      </c>
      <c r="O730" s="15" t="str">
        <f>IF(ISBLANK(Tableau1[[#This Row],[Date]]),"",IF(Tableau1[[#This Row],[Régimes récoltés]]&gt;60,(Tableau1[[#This Row],[Régimes récoltés]]-60)*40,0))</f>
        <v/>
      </c>
      <c r="P730" s="15" t="str">
        <f t="shared" si="11"/>
        <v/>
      </c>
      <c r="Q730" s="51" t="str">
        <f>IF(Tableau1[[#This Row],[Matricule]]&gt;1,IF(COUNTIF(Tableau1[DateMatricule],Tableau1[[#This Row],[DateMatricule]])&gt;1,"Doublon",""),"")</f>
        <v/>
      </c>
    </row>
    <row r="731" spans="1:17" x14ac:dyDescent="0.25">
      <c r="A731" s="11" t="str">
        <f>IF(Tableau1[[#This Row],[Date]]="","",VLOOKUP(Tableau1[[#This Row],[Semaine]],Listes!$A:$B,2,FALSE))</f>
        <v/>
      </c>
      <c r="B731" s="11" t="str">
        <f>IF(ISBLANK(Tableau1[[#This Row],[Date]]),"",INT((Tableau1[[#This Row],[Date]]-SUM(MOD(DATE(YEAR(Tableau1[[#This Row],[Date]]-MOD(Tableau1[[#This Row],[Date]]-2,7)+3),1,2),{1E+99;7})*{1;-1})+5)/7))</f>
        <v/>
      </c>
      <c r="C731" s="11" t="str">
        <f>IF(ISBLANK(Tableau1[[#This Row],[Matricule]]),"",VLOOKUP(Tableau1[[#This Row],[Matricule]],#REF!,2,FALSE))</f>
        <v/>
      </c>
      <c r="D731" s="11" t="str">
        <f>IF(ISBLANK(Tableau1[[#This Row],[Matricule]]),"",VLOOKUP(Tableau1[[#This Row],[Matricule]],#REF!,3,FALSE))</f>
        <v/>
      </c>
      <c r="E731" s="11" t="str">
        <f>CONCATENATE(Tableau1[[#This Row],[Matricule]],Tableau1[[#This Row],[Date]])</f>
        <v/>
      </c>
      <c r="F731" s="3"/>
      <c r="J731" s="8"/>
      <c r="K731" s="35">
        <f>IF(Tableau1[[#This Row],[Régimes récoltés]]&gt;0,1,0)</f>
        <v>0</v>
      </c>
      <c r="L731" s="15">
        <f>IF(Tableau1[[#This Row],[Régimes récoltés]]&gt;=60,1,0)</f>
        <v>0</v>
      </c>
      <c r="M731" s="15">
        <f>IF(Tableau1[[#This Row],[Régimes récoltés]]&gt;60,Tableau1[[#This Row],[Régimes récoltés]]-60,0)</f>
        <v>0</v>
      </c>
      <c r="N731" s="15" t="str">
        <f>IF(ISBLANK(Tableau1[[#This Row],[Date]]),"",+IF(Tableau1[[#This Row],[Régimes récoltés]]&lt;60,0,1000))</f>
        <v/>
      </c>
      <c r="O731" s="15" t="str">
        <f>IF(ISBLANK(Tableau1[[#This Row],[Date]]),"",IF(Tableau1[[#This Row],[Régimes récoltés]]&gt;60,(Tableau1[[#This Row],[Régimes récoltés]]-60)*40,0))</f>
        <v/>
      </c>
      <c r="P731" s="15" t="str">
        <f t="shared" si="11"/>
        <v/>
      </c>
      <c r="Q731" s="51" t="str">
        <f>IF(Tableau1[[#This Row],[Matricule]]&gt;1,IF(COUNTIF(Tableau1[DateMatricule],Tableau1[[#This Row],[DateMatricule]])&gt;1,"Doublon",""),"")</f>
        <v/>
      </c>
    </row>
    <row r="732" spans="1:17" x14ac:dyDescent="0.25">
      <c r="A732" s="11" t="str">
        <f>IF(Tableau1[[#This Row],[Date]]="","",VLOOKUP(Tableau1[[#This Row],[Semaine]],Listes!$A:$B,2,FALSE))</f>
        <v/>
      </c>
      <c r="B732" s="11" t="str">
        <f>IF(ISBLANK(Tableau1[[#This Row],[Date]]),"",INT((Tableau1[[#This Row],[Date]]-SUM(MOD(DATE(YEAR(Tableau1[[#This Row],[Date]]-MOD(Tableau1[[#This Row],[Date]]-2,7)+3),1,2),{1E+99;7})*{1;-1})+5)/7))</f>
        <v/>
      </c>
      <c r="C732" s="11" t="str">
        <f>IF(ISBLANK(Tableau1[[#This Row],[Matricule]]),"",VLOOKUP(Tableau1[[#This Row],[Matricule]],#REF!,2,FALSE))</f>
        <v/>
      </c>
      <c r="D732" s="11" t="str">
        <f>IF(ISBLANK(Tableau1[[#This Row],[Matricule]]),"",VLOOKUP(Tableau1[[#This Row],[Matricule]],#REF!,3,FALSE))</f>
        <v/>
      </c>
      <c r="E732" s="11" t="str">
        <f>CONCATENATE(Tableau1[[#This Row],[Matricule]],Tableau1[[#This Row],[Date]])</f>
        <v/>
      </c>
      <c r="F732" s="3"/>
      <c r="J732" s="8"/>
      <c r="K732" s="35">
        <f>IF(Tableau1[[#This Row],[Régimes récoltés]]&gt;0,1,0)</f>
        <v>0</v>
      </c>
      <c r="L732" s="15">
        <f>IF(Tableau1[[#This Row],[Régimes récoltés]]&gt;=60,1,0)</f>
        <v>0</v>
      </c>
      <c r="M732" s="15">
        <f>IF(Tableau1[[#This Row],[Régimes récoltés]]&gt;60,Tableau1[[#This Row],[Régimes récoltés]]-60,0)</f>
        <v>0</v>
      </c>
      <c r="N732" s="15" t="str">
        <f>IF(ISBLANK(Tableau1[[#This Row],[Date]]),"",+IF(Tableau1[[#This Row],[Régimes récoltés]]&lt;60,0,1000))</f>
        <v/>
      </c>
      <c r="O732" s="15" t="str">
        <f>IF(ISBLANK(Tableau1[[#This Row],[Date]]),"",IF(Tableau1[[#This Row],[Régimes récoltés]]&gt;60,(Tableau1[[#This Row],[Régimes récoltés]]-60)*40,0))</f>
        <v/>
      </c>
      <c r="P732" s="15" t="str">
        <f t="shared" si="11"/>
        <v/>
      </c>
      <c r="Q732" s="51" t="str">
        <f>IF(Tableau1[[#This Row],[Matricule]]&gt;1,IF(COUNTIF(Tableau1[DateMatricule],Tableau1[[#This Row],[DateMatricule]])&gt;1,"Doublon",""),"")</f>
        <v/>
      </c>
    </row>
    <row r="733" spans="1:17" x14ac:dyDescent="0.25">
      <c r="A733" s="11" t="str">
        <f>IF(Tableau1[[#This Row],[Date]]="","",VLOOKUP(Tableau1[[#This Row],[Semaine]],Listes!$A:$B,2,FALSE))</f>
        <v/>
      </c>
      <c r="B733" s="11" t="str">
        <f>IF(ISBLANK(Tableau1[[#This Row],[Date]]),"",INT((Tableau1[[#This Row],[Date]]-SUM(MOD(DATE(YEAR(Tableau1[[#This Row],[Date]]-MOD(Tableau1[[#This Row],[Date]]-2,7)+3),1,2),{1E+99;7})*{1;-1})+5)/7))</f>
        <v/>
      </c>
      <c r="C733" s="11" t="str">
        <f>IF(ISBLANK(Tableau1[[#This Row],[Matricule]]),"",VLOOKUP(Tableau1[[#This Row],[Matricule]],#REF!,2,FALSE))</f>
        <v/>
      </c>
      <c r="D733" s="11" t="str">
        <f>IF(ISBLANK(Tableau1[[#This Row],[Matricule]]),"",VLOOKUP(Tableau1[[#This Row],[Matricule]],#REF!,3,FALSE))</f>
        <v/>
      </c>
      <c r="E733" s="11" t="str">
        <f>CONCATENATE(Tableau1[[#This Row],[Matricule]],Tableau1[[#This Row],[Date]])</f>
        <v/>
      </c>
      <c r="F733" s="3"/>
      <c r="J733" s="8"/>
      <c r="K733" s="35">
        <f>IF(Tableau1[[#This Row],[Régimes récoltés]]&gt;0,1,0)</f>
        <v>0</v>
      </c>
      <c r="L733" s="15">
        <f>IF(Tableau1[[#This Row],[Régimes récoltés]]&gt;=60,1,0)</f>
        <v>0</v>
      </c>
      <c r="M733" s="15">
        <f>IF(Tableau1[[#This Row],[Régimes récoltés]]&gt;60,Tableau1[[#This Row],[Régimes récoltés]]-60,0)</f>
        <v>0</v>
      </c>
      <c r="N733" s="15" t="str">
        <f>IF(ISBLANK(Tableau1[[#This Row],[Date]]),"",+IF(Tableau1[[#This Row],[Régimes récoltés]]&lt;60,0,1000))</f>
        <v/>
      </c>
      <c r="O733" s="15" t="str">
        <f>IF(ISBLANK(Tableau1[[#This Row],[Date]]),"",IF(Tableau1[[#This Row],[Régimes récoltés]]&gt;60,(Tableau1[[#This Row],[Régimes récoltés]]-60)*40,0))</f>
        <v/>
      </c>
      <c r="P733" s="15" t="str">
        <f t="shared" si="11"/>
        <v/>
      </c>
      <c r="Q733" s="51" t="str">
        <f>IF(Tableau1[[#This Row],[Matricule]]&gt;1,IF(COUNTIF(Tableau1[DateMatricule],Tableau1[[#This Row],[DateMatricule]])&gt;1,"Doublon",""),"")</f>
        <v/>
      </c>
    </row>
    <row r="734" spans="1:17" x14ac:dyDescent="0.25">
      <c r="A734" s="11" t="str">
        <f>IF(Tableau1[[#This Row],[Date]]="","",VLOOKUP(Tableau1[[#This Row],[Semaine]],Listes!$A:$B,2,FALSE))</f>
        <v/>
      </c>
      <c r="B734" s="11" t="str">
        <f>IF(ISBLANK(Tableau1[[#This Row],[Date]]),"",INT((Tableau1[[#This Row],[Date]]-SUM(MOD(DATE(YEAR(Tableau1[[#This Row],[Date]]-MOD(Tableau1[[#This Row],[Date]]-2,7)+3),1,2),{1E+99;7})*{1;-1})+5)/7))</f>
        <v/>
      </c>
      <c r="C734" s="11" t="str">
        <f>IF(ISBLANK(Tableau1[[#This Row],[Matricule]]),"",VLOOKUP(Tableau1[[#This Row],[Matricule]],#REF!,2,FALSE))</f>
        <v/>
      </c>
      <c r="D734" s="11" t="str">
        <f>IF(ISBLANK(Tableau1[[#This Row],[Matricule]]),"",VLOOKUP(Tableau1[[#This Row],[Matricule]],#REF!,3,FALSE))</f>
        <v/>
      </c>
      <c r="E734" s="11" t="str">
        <f>CONCATENATE(Tableau1[[#This Row],[Matricule]],Tableau1[[#This Row],[Date]])</f>
        <v/>
      </c>
      <c r="F734" s="3"/>
      <c r="J734" s="8"/>
      <c r="K734" s="35">
        <f>IF(Tableau1[[#This Row],[Régimes récoltés]]&gt;0,1,0)</f>
        <v>0</v>
      </c>
      <c r="L734" s="15">
        <f>IF(Tableau1[[#This Row],[Régimes récoltés]]&gt;=60,1,0)</f>
        <v>0</v>
      </c>
      <c r="M734" s="15">
        <f>IF(Tableau1[[#This Row],[Régimes récoltés]]&gt;60,Tableau1[[#This Row],[Régimes récoltés]]-60,0)</f>
        <v>0</v>
      </c>
      <c r="N734" s="15" t="str">
        <f>IF(ISBLANK(Tableau1[[#This Row],[Date]]),"",+IF(Tableau1[[#This Row],[Régimes récoltés]]&lt;60,0,1000))</f>
        <v/>
      </c>
      <c r="O734" s="15" t="str">
        <f>IF(ISBLANK(Tableau1[[#This Row],[Date]]),"",IF(Tableau1[[#This Row],[Régimes récoltés]]&gt;60,(Tableau1[[#This Row],[Régimes récoltés]]-60)*40,0))</f>
        <v/>
      </c>
      <c r="P734" s="15" t="str">
        <f t="shared" si="11"/>
        <v/>
      </c>
      <c r="Q734" s="51" t="str">
        <f>IF(Tableau1[[#This Row],[Matricule]]&gt;1,IF(COUNTIF(Tableau1[DateMatricule],Tableau1[[#This Row],[DateMatricule]])&gt;1,"Doublon",""),"")</f>
        <v/>
      </c>
    </row>
    <row r="735" spans="1:17" x14ac:dyDescent="0.25">
      <c r="A735" s="11" t="str">
        <f>IF(Tableau1[[#This Row],[Date]]="","",VLOOKUP(Tableau1[[#This Row],[Semaine]],Listes!$A:$B,2,FALSE))</f>
        <v/>
      </c>
      <c r="B735" s="11" t="str">
        <f>IF(ISBLANK(Tableau1[[#This Row],[Date]]),"",INT((Tableau1[[#This Row],[Date]]-SUM(MOD(DATE(YEAR(Tableau1[[#This Row],[Date]]-MOD(Tableau1[[#This Row],[Date]]-2,7)+3),1,2),{1E+99;7})*{1;-1})+5)/7))</f>
        <v/>
      </c>
      <c r="C735" s="11" t="str">
        <f>IF(ISBLANK(Tableau1[[#This Row],[Matricule]]),"",VLOOKUP(Tableau1[[#This Row],[Matricule]],#REF!,2,FALSE))</f>
        <v/>
      </c>
      <c r="D735" s="11" t="str">
        <f>IF(ISBLANK(Tableau1[[#This Row],[Matricule]]),"",VLOOKUP(Tableau1[[#This Row],[Matricule]],#REF!,3,FALSE))</f>
        <v/>
      </c>
      <c r="E735" s="11" t="str">
        <f>CONCATENATE(Tableau1[[#This Row],[Matricule]],Tableau1[[#This Row],[Date]])</f>
        <v/>
      </c>
      <c r="F735" s="3"/>
      <c r="J735" s="8"/>
      <c r="K735" s="35">
        <f>IF(Tableau1[[#This Row],[Régimes récoltés]]&gt;0,1,0)</f>
        <v>0</v>
      </c>
      <c r="L735" s="15">
        <f>IF(Tableau1[[#This Row],[Régimes récoltés]]&gt;=60,1,0)</f>
        <v>0</v>
      </c>
      <c r="M735" s="15">
        <f>IF(Tableau1[[#This Row],[Régimes récoltés]]&gt;60,Tableau1[[#This Row],[Régimes récoltés]]-60,0)</f>
        <v>0</v>
      </c>
      <c r="N735" s="15" t="str">
        <f>IF(ISBLANK(Tableau1[[#This Row],[Date]]),"",+IF(Tableau1[[#This Row],[Régimes récoltés]]&lt;60,0,1000))</f>
        <v/>
      </c>
      <c r="O735" s="15" t="str">
        <f>IF(ISBLANK(Tableau1[[#This Row],[Date]]),"",IF(Tableau1[[#This Row],[Régimes récoltés]]&gt;60,(Tableau1[[#This Row],[Régimes récoltés]]-60)*40,0))</f>
        <v/>
      </c>
      <c r="P735" s="15" t="str">
        <f t="shared" si="11"/>
        <v/>
      </c>
      <c r="Q735" s="51" t="str">
        <f>IF(Tableau1[[#This Row],[Matricule]]&gt;1,IF(COUNTIF(Tableau1[DateMatricule],Tableau1[[#This Row],[DateMatricule]])&gt;1,"Doublon",""),"")</f>
        <v/>
      </c>
    </row>
    <row r="736" spans="1:17" x14ac:dyDescent="0.25">
      <c r="A736" s="11" t="str">
        <f>IF(Tableau1[[#This Row],[Date]]="","",VLOOKUP(Tableau1[[#This Row],[Semaine]],Listes!$A:$B,2,FALSE))</f>
        <v/>
      </c>
      <c r="B736" s="11" t="str">
        <f>IF(ISBLANK(Tableau1[[#This Row],[Date]]),"",INT((Tableau1[[#This Row],[Date]]-SUM(MOD(DATE(YEAR(Tableau1[[#This Row],[Date]]-MOD(Tableau1[[#This Row],[Date]]-2,7)+3),1,2),{1E+99;7})*{1;-1})+5)/7))</f>
        <v/>
      </c>
      <c r="C736" s="11" t="str">
        <f>IF(ISBLANK(Tableau1[[#This Row],[Matricule]]),"",VLOOKUP(Tableau1[[#This Row],[Matricule]],#REF!,2,FALSE))</f>
        <v/>
      </c>
      <c r="D736" s="11" t="str">
        <f>IF(ISBLANK(Tableau1[[#This Row],[Matricule]]),"",VLOOKUP(Tableau1[[#This Row],[Matricule]],#REF!,3,FALSE))</f>
        <v/>
      </c>
      <c r="E736" s="11" t="str">
        <f>CONCATENATE(Tableau1[[#This Row],[Matricule]],Tableau1[[#This Row],[Date]])</f>
        <v/>
      </c>
      <c r="F736" s="3"/>
      <c r="J736" s="8"/>
      <c r="K736" s="35">
        <f>IF(Tableau1[[#This Row],[Régimes récoltés]]&gt;0,1,0)</f>
        <v>0</v>
      </c>
      <c r="L736" s="15">
        <f>IF(Tableau1[[#This Row],[Régimes récoltés]]&gt;=60,1,0)</f>
        <v>0</v>
      </c>
      <c r="M736" s="15">
        <f>IF(Tableau1[[#This Row],[Régimes récoltés]]&gt;60,Tableau1[[#This Row],[Régimes récoltés]]-60,0)</f>
        <v>0</v>
      </c>
      <c r="N736" s="15" t="str">
        <f>IF(ISBLANK(Tableau1[[#This Row],[Date]]),"",+IF(Tableau1[[#This Row],[Régimes récoltés]]&lt;60,0,1000))</f>
        <v/>
      </c>
      <c r="O736" s="15" t="str">
        <f>IF(ISBLANK(Tableau1[[#This Row],[Date]]),"",IF(Tableau1[[#This Row],[Régimes récoltés]]&gt;60,(Tableau1[[#This Row],[Régimes récoltés]]-60)*40,0))</f>
        <v/>
      </c>
      <c r="P736" s="15" t="str">
        <f t="shared" si="11"/>
        <v/>
      </c>
      <c r="Q736" s="51" t="str">
        <f>IF(Tableau1[[#This Row],[Matricule]]&gt;1,IF(COUNTIF(Tableau1[DateMatricule],Tableau1[[#This Row],[DateMatricule]])&gt;1,"Doublon",""),"")</f>
        <v/>
      </c>
    </row>
    <row r="737" spans="1:17" x14ac:dyDescent="0.25">
      <c r="A737" s="11" t="str">
        <f>IF(Tableau1[[#This Row],[Date]]="","",VLOOKUP(Tableau1[[#This Row],[Semaine]],Listes!$A:$B,2,FALSE))</f>
        <v/>
      </c>
      <c r="B737" s="11" t="str">
        <f>IF(ISBLANK(Tableau1[[#This Row],[Date]]),"",INT((Tableau1[[#This Row],[Date]]-SUM(MOD(DATE(YEAR(Tableau1[[#This Row],[Date]]-MOD(Tableau1[[#This Row],[Date]]-2,7)+3),1,2),{1E+99;7})*{1;-1})+5)/7))</f>
        <v/>
      </c>
      <c r="C737" s="11" t="str">
        <f>IF(ISBLANK(Tableau1[[#This Row],[Matricule]]),"",VLOOKUP(Tableau1[[#This Row],[Matricule]],#REF!,2,FALSE))</f>
        <v/>
      </c>
      <c r="D737" s="11" t="str">
        <f>IF(ISBLANK(Tableau1[[#This Row],[Matricule]]),"",VLOOKUP(Tableau1[[#This Row],[Matricule]],#REF!,3,FALSE))</f>
        <v/>
      </c>
      <c r="E737" s="11" t="str">
        <f>CONCATENATE(Tableau1[[#This Row],[Matricule]],Tableau1[[#This Row],[Date]])</f>
        <v/>
      </c>
      <c r="F737" s="3"/>
      <c r="J737" s="8"/>
      <c r="K737" s="35">
        <f>IF(Tableau1[[#This Row],[Régimes récoltés]]&gt;0,1,0)</f>
        <v>0</v>
      </c>
      <c r="L737" s="15">
        <f>IF(Tableau1[[#This Row],[Régimes récoltés]]&gt;=60,1,0)</f>
        <v>0</v>
      </c>
      <c r="M737" s="15">
        <f>IF(Tableau1[[#This Row],[Régimes récoltés]]&gt;60,Tableau1[[#This Row],[Régimes récoltés]]-60,0)</f>
        <v>0</v>
      </c>
      <c r="N737" s="15" t="str">
        <f>IF(ISBLANK(Tableau1[[#This Row],[Date]]),"",+IF(Tableau1[[#This Row],[Régimes récoltés]]&lt;60,0,1000))</f>
        <v/>
      </c>
      <c r="O737" s="15" t="str">
        <f>IF(ISBLANK(Tableau1[[#This Row],[Date]]),"",IF(Tableau1[[#This Row],[Régimes récoltés]]&gt;60,(Tableau1[[#This Row],[Régimes récoltés]]-60)*40,0))</f>
        <v/>
      </c>
      <c r="P737" s="15" t="str">
        <f t="shared" si="11"/>
        <v/>
      </c>
      <c r="Q737" s="51" t="str">
        <f>IF(Tableau1[[#This Row],[Matricule]]&gt;1,IF(COUNTIF(Tableau1[DateMatricule],Tableau1[[#This Row],[DateMatricule]])&gt;1,"Doublon",""),"")</f>
        <v/>
      </c>
    </row>
    <row r="738" spans="1:17" x14ac:dyDescent="0.25">
      <c r="A738" s="11" t="str">
        <f>IF(Tableau1[[#This Row],[Date]]="","",VLOOKUP(Tableau1[[#This Row],[Semaine]],Listes!$A:$B,2,FALSE))</f>
        <v/>
      </c>
      <c r="B738" s="11" t="str">
        <f>IF(ISBLANK(Tableau1[[#This Row],[Date]]),"",INT((Tableau1[[#This Row],[Date]]-SUM(MOD(DATE(YEAR(Tableau1[[#This Row],[Date]]-MOD(Tableau1[[#This Row],[Date]]-2,7)+3),1,2),{1E+99;7})*{1;-1})+5)/7))</f>
        <v/>
      </c>
      <c r="C738" s="11" t="str">
        <f>IF(ISBLANK(Tableau1[[#This Row],[Matricule]]),"",VLOOKUP(Tableau1[[#This Row],[Matricule]],#REF!,2,FALSE))</f>
        <v/>
      </c>
      <c r="D738" s="11" t="str">
        <f>IF(ISBLANK(Tableau1[[#This Row],[Matricule]]),"",VLOOKUP(Tableau1[[#This Row],[Matricule]],#REF!,3,FALSE))</f>
        <v/>
      </c>
      <c r="E738" s="11" t="str">
        <f>CONCATENATE(Tableau1[[#This Row],[Matricule]],Tableau1[[#This Row],[Date]])</f>
        <v/>
      </c>
      <c r="F738" s="3"/>
      <c r="J738" s="8"/>
      <c r="K738" s="35">
        <f>IF(Tableau1[[#This Row],[Régimes récoltés]]&gt;0,1,0)</f>
        <v>0</v>
      </c>
      <c r="L738" s="15">
        <f>IF(Tableau1[[#This Row],[Régimes récoltés]]&gt;=60,1,0)</f>
        <v>0</v>
      </c>
      <c r="M738" s="15">
        <f>IF(Tableau1[[#This Row],[Régimes récoltés]]&gt;60,Tableau1[[#This Row],[Régimes récoltés]]-60,0)</f>
        <v>0</v>
      </c>
      <c r="N738" s="15" t="str">
        <f>IF(ISBLANK(Tableau1[[#This Row],[Date]]),"",+IF(Tableau1[[#This Row],[Régimes récoltés]]&lt;60,0,1000))</f>
        <v/>
      </c>
      <c r="O738" s="15" t="str">
        <f>IF(ISBLANK(Tableau1[[#This Row],[Date]]),"",IF(Tableau1[[#This Row],[Régimes récoltés]]&gt;60,(Tableau1[[#This Row],[Régimes récoltés]]-60)*40,0))</f>
        <v/>
      </c>
      <c r="P738" s="15" t="str">
        <f t="shared" si="11"/>
        <v/>
      </c>
      <c r="Q738" s="51" t="str">
        <f>IF(Tableau1[[#This Row],[Matricule]]&gt;1,IF(COUNTIF(Tableau1[DateMatricule],Tableau1[[#This Row],[DateMatricule]])&gt;1,"Doublon",""),"")</f>
        <v/>
      </c>
    </row>
    <row r="739" spans="1:17" x14ac:dyDescent="0.25">
      <c r="A739" s="11" t="str">
        <f>IF(Tableau1[[#This Row],[Date]]="","",VLOOKUP(Tableau1[[#This Row],[Semaine]],Listes!$A:$B,2,FALSE))</f>
        <v/>
      </c>
      <c r="B739" s="11" t="str">
        <f>IF(ISBLANK(Tableau1[[#This Row],[Date]]),"",INT((Tableau1[[#This Row],[Date]]-SUM(MOD(DATE(YEAR(Tableau1[[#This Row],[Date]]-MOD(Tableau1[[#This Row],[Date]]-2,7)+3),1,2),{1E+99;7})*{1;-1})+5)/7))</f>
        <v/>
      </c>
      <c r="C739" s="11" t="str">
        <f>IF(ISBLANK(Tableau1[[#This Row],[Matricule]]),"",VLOOKUP(Tableau1[[#This Row],[Matricule]],#REF!,2,FALSE))</f>
        <v/>
      </c>
      <c r="D739" s="11" t="str">
        <f>IF(ISBLANK(Tableau1[[#This Row],[Matricule]]),"",VLOOKUP(Tableau1[[#This Row],[Matricule]],#REF!,3,FALSE))</f>
        <v/>
      </c>
      <c r="E739" s="11" t="str">
        <f>CONCATENATE(Tableau1[[#This Row],[Matricule]],Tableau1[[#This Row],[Date]])</f>
        <v/>
      </c>
      <c r="F739" s="3"/>
      <c r="J739" s="8"/>
      <c r="K739" s="35">
        <f>IF(Tableau1[[#This Row],[Régimes récoltés]]&gt;0,1,0)</f>
        <v>0</v>
      </c>
      <c r="L739" s="15">
        <f>IF(Tableau1[[#This Row],[Régimes récoltés]]&gt;=60,1,0)</f>
        <v>0</v>
      </c>
      <c r="M739" s="15">
        <f>IF(Tableau1[[#This Row],[Régimes récoltés]]&gt;60,Tableau1[[#This Row],[Régimes récoltés]]-60,0)</f>
        <v>0</v>
      </c>
      <c r="N739" s="15" t="str">
        <f>IF(ISBLANK(Tableau1[[#This Row],[Date]]),"",+IF(Tableau1[[#This Row],[Régimes récoltés]]&lt;60,0,1000))</f>
        <v/>
      </c>
      <c r="O739" s="15" t="str">
        <f>IF(ISBLANK(Tableau1[[#This Row],[Date]]),"",IF(Tableau1[[#This Row],[Régimes récoltés]]&gt;60,(Tableau1[[#This Row],[Régimes récoltés]]-60)*40,0))</f>
        <v/>
      </c>
      <c r="P739" s="15" t="str">
        <f t="shared" si="11"/>
        <v/>
      </c>
      <c r="Q739" s="51" t="str">
        <f>IF(Tableau1[[#This Row],[Matricule]]&gt;1,IF(COUNTIF(Tableau1[DateMatricule],Tableau1[[#This Row],[DateMatricule]])&gt;1,"Doublon",""),"")</f>
        <v/>
      </c>
    </row>
    <row r="740" spans="1:17" x14ac:dyDescent="0.25">
      <c r="A740" s="11" t="str">
        <f>IF(Tableau1[[#This Row],[Date]]="","",VLOOKUP(Tableau1[[#This Row],[Semaine]],Listes!$A:$B,2,FALSE))</f>
        <v/>
      </c>
      <c r="B740" s="11" t="str">
        <f>IF(ISBLANK(Tableau1[[#This Row],[Date]]),"",INT((Tableau1[[#This Row],[Date]]-SUM(MOD(DATE(YEAR(Tableau1[[#This Row],[Date]]-MOD(Tableau1[[#This Row],[Date]]-2,7)+3),1,2),{1E+99;7})*{1;-1})+5)/7))</f>
        <v/>
      </c>
      <c r="C740" s="11" t="str">
        <f>IF(ISBLANK(Tableau1[[#This Row],[Matricule]]),"",VLOOKUP(Tableau1[[#This Row],[Matricule]],#REF!,2,FALSE))</f>
        <v/>
      </c>
      <c r="D740" s="11" t="str">
        <f>IF(ISBLANK(Tableau1[[#This Row],[Matricule]]),"",VLOOKUP(Tableau1[[#This Row],[Matricule]],#REF!,3,FALSE))</f>
        <v/>
      </c>
      <c r="E740" s="11" t="str">
        <f>CONCATENATE(Tableau1[[#This Row],[Matricule]],Tableau1[[#This Row],[Date]])</f>
        <v/>
      </c>
      <c r="F740" s="3"/>
      <c r="J740" s="8"/>
      <c r="K740" s="35">
        <f>IF(Tableau1[[#This Row],[Régimes récoltés]]&gt;0,1,0)</f>
        <v>0</v>
      </c>
      <c r="L740" s="15">
        <f>IF(Tableau1[[#This Row],[Régimes récoltés]]&gt;=60,1,0)</f>
        <v>0</v>
      </c>
      <c r="M740" s="15">
        <f>IF(Tableau1[[#This Row],[Régimes récoltés]]&gt;60,Tableau1[[#This Row],[Régimes récoltés]]-60,0)</f>
        <v>0</v>
      </c>
      <c r="N740" s="15" t="str">
        <f>IF(ISBLANK(Tableau1[[#This Row],[Date]]),"",+IF(Tableau1[[#This Row],[Régimes récoltés]]&lt;60,0,1000))</f>
        <v/>
      </c>
      <c r="O740" s="15" t="str">
        <f>IF(ISBLANK(Tableau1[[#This Row],[Date]]),"",IF(Tableau1[[#This Row],[Régimes récoltés]]&gt;60,(Tableau1[[#This Row],[Régimes récoltés]]-60)*40,0))</f>
        <v/>
      </c>
      <c r="P740" s="15" t="str">
        <f t="shared" si="11"/>
        <v/>
      </c>
      <c r="Q740" s="51" t="str">
        <f>IF(Tableau1[[#This Row],[Matricule]]&gt;1,IF(COUNTIF(Tableau1[DateMatricule],Tableau1[[#This Row],[DateMatricule]])&gt;1,"Doublon",""),"")</f>
        <v/>
      </c>
    </row>
    <row r="741" spans="1:17" x14ac:dyDescent="0.25">
      <c r="A741" s="11" t="str">
        <f>IF(Tableau1[[#This Row],[Date]]="","",VLOOKUP(Tableau1[[#This Row],[Semaine]],Listes!$A:$B,2,FALSE))</f>
        <v/>
      </c>
      <c r="B741" s="11" t="str">
        <f>IF(ISBLANK(Tableau1[[#This Row],[Date]]),"",INT((Tableau1[[#This Row],[Date]]-SUM(MOD(DATE(YEAR(Tableau1[[#This Row],[Date]]-MOD(Tableau1[[#This Row],[Date]]-2,7)+3),1,2),{1E+99;7})*{1;-1})+5)/7))</f>
        <v/>
      </c>
      <c r="C741" s="11" t="str">
        <f>IF(ISBLANK(Tableau1[[#This Row],[Matricule]]),"",VLOOKUP(Tableau1[[#This Row],[Matricule]],#REF!,2,FALSE))</f>
        <v/>
      </c>
      <c r="D741" s="11" t="str">
        <f>IF(ISBLANK(Tableau1[[#This Row],[Matricule]]),"",VLOOKUP(Tableau1[[#This Row],[Matricule]],#REF!,3,FALSE))</f>
        <v/>
      </c>
      <c r="E741" s="11" t="str">
        <f>CONCATENATE(Tableau1[[#This Row],[Matricule]],Tableau1[[#This Row],[Date]])</f>
        <v/>
      </c>
      <c r="F741" s="3"/>
      <c r="J741" s="8"/>
      <c r="K741" s="35">
        <f>IF(Tableau1[[#This Row],[Régimes récoltés]]&gt;0,1,0)</f>
        <v>0</v>
      </c>
      <c r="L741" s="15">
        <f>IF(Tableau1[[#This Row],[Régimes récoltés]]&gt;=60,1,0)</f>
        <v>0</v>
      </c>
      <c r="M741" s="15">
        <f>IF(Tableau1[[#This Row],[Régimes récoltés]]&gt;60,Tableau1[[#This Row],[Régimes récoltés]]-60,0)</f>
        <v>0</v>
      </c>
      <c r="N741" s="15" t="str">
        <f>IF(ISBLANK(Tableau1[[#This Row],[Date]]),"",+IF(Tableau1[[#This Row],[Régimes récoltés]]&lt;60,0,1000))</f>
        <v/>
      </c>
      <c r="O741" s="15" t="str">
        <f>IF(ISBLANK(Tableau1[[#This Row],[Date]]),"",IF(Tableau1[[#This Row],[Régimes récoltés]]&gt;60,(Tableau1[[#This Row],[Régimes récoltés]]-60)*40,0))</f>
        <v/>
      </c>
      <c r="P741" s="15" t="str">
        <f t="shared" si="11"/>
        <v/>
      </c>
      <c r="Q741" s="51" t="str">
        <f>IF(Tableau1[[#This Row],[Matricule]]&gt;1,IF(COUNTIF(Tableau1[DateMatricule],Tableau1[[#This Row],[DateMatricule]])&gt;1,"Doublon",""),"")</f>
        <v/>
      </c>
    </row>
    <row r="742" spans="1:17" x14ac:dyDescent="0.25">
      <c r="A742" s="11" t="str">
        <f>IF(Tableau1[[#This Row],[Date]]="","",VLOOKUP(Tableau1[[#This Row],[Semaine]],Listes!$A:$B,2,FALSE))</f>
        <v/>
      </c>
      <c r="B742" s="11" t="str">
        <f>IF(ISBLANK(Tableau1[[#This Row],[Date]]),"",INT((Tableau1[[#This Row],[Date]]-SUM(MOD(DATE(YEAR(Tableau1[[#This Row],[Date]]-MOD(Tableau1[[#This Row],[Date]]-2,7)+3),1,2),{1E+99;7})*{1;-1})+5)/7))</f>
        <v/>
      </c>
      <c r="C742" s="11" t="str">
        <f>IF(ISBLANK(Tableau1[[#This Row],[Matricule]]),"",VLOOKUP(Tableau1[[#This Row],[Matricule]],#REF!,2,FALSE))</f>
        <v/>
      </c>
      <c r="D742" s="11" t="str">
        <f>IF(ISBLANK(Tableau1[[#This Row],[Matricule]]),"",VLOOKUP(Tableau1[[#This Row],[Matricule]],#REF!,3,FALSE))</f>
        <v/>
      </c>
      <c r="E742" s="11" t="str">
        <f>CONCATENATE(Tableau1[[#This Row],[Matricule]],Tableau1[[#This Row],[Date]])</f>
        <v/>
      </c>
      <c r="F742" s="3"/>
      <c r="J742" s="8"/>
      <c r="K742" s="35">
        <f>IF(Tableau1[[#This Row],[Régimes récoltés]]&gt;0,1,0)</f>
        <v>0</v>
      </c>
      <c r="L742" s="15">
        <f>IF(Tableau1[[#This Row],[Régimes récoltés]]&gt;=60,1,0)</f>
        <v>0</v>
      </c>
      <c r="M742" s="15">
        <f>IF(Tableau1[[#This Row],[Régimes récoltés]]&gt;60,Tableau1[[#This Row],[Régimes récoltés]]-60,0)</f>
        <v>0</v>
      </c>
      <c r="N742" s="15" t="str">
        <f>IF(ISBLANK(Tableau1[[#This Row],[Date]]),"",+IF(Tableau1[[#This Row],[Régimes récoltés]]&lt;60,0,1000))</f>
        <v/>
      </c>
      <c r="O742" s="15" t="str">
        <f>IF(ISBLANK(Tableau1[[#This Row],[Date]]),"",IF(Tableau1[[#This Row],[Régimes récoltés]]&gt;60,(Tableau1[[#This Row],[Régimes récoltés]]-60)*40,0))</f>
        <v/>
      </c>
      <c r="P742" s="15" t="str">
        <f t="shared" si="11"/>
        <v/>
      </c>
      <c r="Q742" s="51" t="str">
        <f>IF(Tableau1[[#This Row],[Matricule]]&gt;1,IF(COUNTIF(Tableau1[DateMatricule],Tableau1[[#This Row],[DateMatricule]])&gt;1,"Doublon",""),"")</f>
        <v/>
      </c>
    </row>
    <row r="743" spans="1:17" x14ac:dyDescent="0.25">
      <c r="A743" s="11" t="str">
        <f>IF(Tableau1[[#This Row],[Date]]="","",VLOOKUP(Tableau1[[#This Row],[Semaine]],Listes!$A:$B,2,FALSE))</f>
        <v/>
      </c>
      <c r="B743" s="11" t="str">
        <f>IF(ISBLANK(Tableau1[[#This Row],[Date]]),"",INT((Tableau1[[#This Row],[Date]]-SUM(MOD(DATE(YEAR(Tableau1[[#This Row],[Date]]-MOD(Tableau1[[#This Row],[Date]]-2,7)+3),1,2),{1E+99;7})*{1;-1})+5)/7))</f>
        <v/>
      </c>
      <c r="C743" s="11" t="str">
        <f>IF(ISBLANK(Tableau1[[#This Row],[Matricule]]),"",VLOOKUP(Tableau1[[#This Row],[Matricule]],#REF!,2,FALSE))</f>
        <v/>
      </c>
      <c r="D743" s="11" t="str">
        <f>IF(ISBLANK(Tableau1[[#This Row],[Matricule]]),"",VLOOKUP(Tableau1[[#This Row],[Matricule]],#REF!,3,FALSE))</f>
        <v/>
      </c>
      <c r="E743" s="11" t="str">
        <f>CONCATENATE(Tableau1[[#This Row],[Matricule]],Tableau1[[#This Row],[Date]])</f>
        <v/>
      </c>
      <c r="F743" s="3"/>
      <c r="J743" s="8"/>
      <c r="K743" s="35">
        <f>IF(Tableau1[[#This Row],[Régimes récoltés]]&gt;0,1,0)</f>
        <v>0</v>
      </c>
      <c r="L743" s="15">
        <f>IF(Tableau1[[#This Row],[Régimes récoltés]]&gt;=60,1,0)</f>
        <v>0</v>
      </c>
      <c r="M743" s="15">
        <f>IF(Tableau1[[#This Row],[Régimes récoltés]]&gt;60,Tableau1[[#This Row],[Régimes récoltés]]-60,0)</f>
        <v>0</v>
      </c>
      <c r="N743" s="15" t="str">
        <f>IF(ISBLANK(Tableau1[[#This Row],[Date]]),"",+IF(Tableau1[[#This Row],[Régimes récoltés]]&lt;60,0,1000))</f>
        <v/>
      </c>
      <c r="O743" s="15" t="str">
        <f>IF(ISBLANK(Tableau1[[#This Row],[Date]]),"",IF(Tableau1[[#This Row],[Régimes récoltés]]&gt;60,(Tableau1[[#This Row],[Régimes récoltés]]-60)*40,0))</f>
        <v/>
      </c>
      <c r="P743" s="15" t="str">
        <f t="shared" si="11"/>
        <v/>
      </c>
      <c r="Q743" s="51" t="str">
        <f>IF(Tableau1[[#This Row],[Matricule]]&gt;1,IF(COUNTIF(Tableau1[DateMatricule],Tableau1[[#This Row],[DateMatricule]])&gt;1,"Doublon",""),"")</f>
        <v/>
      </c>
    </row>
    <row r="744" spans="1:17" x14ac:dyDescent="0.25">
      <c r="A744" s="11" t="str">
        <f>IF(Tableau1[[#This Row],[Date]]="","",VLOOKUP(Tableau1[[#This Row],[Semaine]],Listes!$A:$B,2,FALSE))</f>
        <v/>
      </c>
      <c r="B744" s="11" t="str">
        <f>IF(ISBLANK(Tableau1[[#This Row],[Date]]),"",INT((Tableau1[[#This Row],[Date]]-SUM(MOD(DATE(YEAR(Tableau1[[#This Row],[Date]]-MOD(Tableau1[[#This Row],[Date]]-2,7)+3),1,2),{1E+99;7})*{1;-1})+5)/7))</f>
        <v/>
      </c>
      <c r="C744" s="11" t="str">
        <f>IF(ISBLANK(Tableau1[[#This Row],[Matricule]]),"",VLOOKUP(Tableau1[[#This Row],[Matricule]],#REF!,2,FALSE))</f>
        <v/>
      </c>
      <c r="D744" s="11" t="str">
        <f>IF(ISBLANK(Tableau1[[#This Row],[Matricule]]),"",VLOOKUP(Tableau1[[#This Row],[Matricule]],#REF!,3,FALSE))</f>
        <v/>
      </c>
      <c r="E744" s="11" t="str">
        <f>CONCATENATE(Tableau1[[#This Row],[Matricule]],Tableau1[[#This Row],[Date]])</f>
        <v/>
      </c>
      <c r="F744" s="3"/>
      <c r="J744" s="8"/>
      <c r="K744" s="35">
        <f>IF(Tableau1[[#This Row],[Régimes récoltés]]&gt;0,1,0)</f>
        <v>0</v>
      </c>
      <c r="L744" s="15">
        <f>IF(Tableau1[[#This Row],[Régimes récoltés]]&gt;=60,1,0)</f>
        <v>0</v>
      </c>
      <c r="M744" s="15">
        <f>IF(Tableau1[[#This Row],[Régimes récoltés]]&gt;60,Tableau1[[#This Row],[Régimes récoltés]]-60,0)</f>
        <v>0</v>
      </c>
      <c r="N744" s="15" t="str">
        <f>IF(ISBLANK(Tableau1[[#This Row],[Date]]),"",+IF(Tableau1[[#This Row],[Régimes récoltés]]&lt;60,0,1000))</f>
        <v/>
      </c>
      <c r="O744" s="15" t="str">
        <f>IF(ISBLANK(Tableau1[[#This Row],[Date]]),"",IF(Tableau1[[#This Row],[Régimes récoltés]]&gt;60,(Tableau1[[#This Row],[Régimes récoltés]]-60)*40,0))</f>
        <v/>
      </c>
      <c r="P744" s="15" t="str">
        <f t="shared" si="11"/>
        <v/>
      </c>
      <c r="Q744" s="51" t="str">
        <f>IF(Tableau1[[#This Row],[Matricule]]&gt;1,IF(COUNTIF(Tableau1[DateMatricule],Tableau1[[#This Row],[DateMatricule]])&gt;1,"Doublon",""),"")</f>
        <v/>
      </c>
    </row>
    <row r="745" spans="1:17" x14ac:dyDescent="0.25">
      <c r="A745" s="11" t="str">
        <f>IF(Tableau1[[#This Row],[Date]]="","",VLOOKUP(Tableau1[[#This Row],[Semaine]],Listes!$A:$B,2,FALSE))</f>
        <v/>
      </c>
      <c r="B745" s="11" t="str">
        <f>IF(ISBLANK(Tableau1[[#This Row],[Date]]),"",INT((Tableau1[[#This Row],[Date]]-SUM(MOD(DATE(YEAR(Tableau1[[#This Row],[Date]]-MOD(Tableau1[[#This Row],[Date]]-2,7)+3),1,2),{1E+99;7})*{1;-1})+5)/7))</f>
        <v/>
      </c>
      <c r="C745" s="11" t="str">
        <f>IF(ISBLANK(Tableau1[[#This Row],[Matricule]]),"",VLOOKUP(Tableau1[[#This Row],[Matricule]],#REF!,2,FALSE))</f>
        <v/>
      </c>
      <c r="D745" s="11" t="str">
        <f>IF(ISBLANK(Tableau1[[#This Row],[Matricule]]),"",VLOOKUP(Tableau1[[#This Row],[Matricule]],#REF!,3,FALSE))</f>
        <v/>
      </c>
      <c r="E745" s="11" t="str">
        <f>CONCATENATE(Tableau1[[#This Row],[Matricule]],Tableau1[[#This Row],[Date]])</f>
        <v/>
      </c>
      <c r="F745" s="3"/>
      <c r="J745" s="8"/>
      <c r="K745" s="35">
        <f>IF(Tableau1[[#This Row],[Régimes récoltés]]&gt;0,1,0)</f>
        <v>0</v>
      </c>
      <c r="L745" s="15">
        <f>IF(Tableau1[[#This Row],[Régimes récoltés]]&gt;=60,1,0)</f>
        <v>0</v>
      </c>
      <c r="M745" s="15">
        <f>IF(Tableau1[[#This Row],[Régimes récoltés]]&gt;60,Tableau1[[#This Row],[Régimes récoltés]]-60,0)</f>
        <v>0</v>
      </c>
      <c r="N745" s="15" t="str">
        <f>IF(ISBLANK(Tableau1[[#This Row],[Date]]),"",+IF(Tableau1[[#This Row],[Régimes récoltés]]&lt;60,0,1000))</f>
        <v/>
      </c>
      <c r="O745" s="15" t="str">
        <f>IF(ISBLANK(Tableau1[[#This Row],[Date]]),"",IF(Tableau1[[#This Row],[Régimes récoltés]]&gt;60,(Tableau1[[#This Row],[Régimes récoltés]]-60)*40,0))</f>
        <v/>
      </c>
      <c r="P745" s="15" t="str">
        <f t="shared" si="11"/>
        <v/>
      </c>
      <c r="Q745" s="51" t="str">
        <f>IF(Tableau1[[#This Row],[Matricule]]&gt;1,IF(COUNTIF(Tableau1[DateMatricule],Tableau1[[#This Row],[DateMatricule]])&gt;1,"Doublon",""),"")</f>
        <v/>
      </c>
    </row>
    <row r="746" spans="1:17" x14ac:dyDescent="0.25">
      <c r="A746" s="11" t="str">
        <f>IF(Tableau1[[#This Row],[Date]]="","",VLOOKUP(Tableau1[[#This Row],[Semaine]],Listes!$A:$B,2,FALSE))</f>
        <v/>
      </c>
      <c r="B746" s="11" t="str">
        <f>IF(ISBLANK(Tableau1[[#This Row],[Date]]),"",INT((Tableau1[[#This Row],[Date]]-SUM(MOD(DATE(YEAR(Tableau1[[#This Row],[Date]]-MOD(Tableau1[[#This Row],[Date]]-2,7)+3),1,2),{1E+99;7})*{1;-1})+5)/7))</f>
        <v/>
      </c>
      <c r="C746" s="11" t="str">
        <f>IF(ISBLANK(Tableau1[[#This Row],[Matricule]]),"",VLOOKUP(Tableau1[[#This Row],[Matricule]],#REF!,2,FALSE))</f>
        <v/>
      </c>
      <c r="D746" s="11" t="str">
        <f>IF(ISBLANK(Tableau1[[#This Row],[Matricule]]),"",VLOOKUP(Tableau1[[#This Row],[Matricule]],#REF!,3,FALSE))</f>
        <v/>
      </c>
      <c r="E746" s="11" t="str">
        <f>CONCATENATE(Tableau1[[#This Row],[Matricule]],Tableau1[[#This Row],[Date]])</f>
        <v/>
      </c>
      <c r="F746" s="3"/>
      <c r="J746" s="8"/>
      <c r="K746" s="35">
        <f>IF(Tableau1[[#This Row],[Régimes récoltés]]&gt;0,1,0)</f>
        <v>0</v>
      </c>
      <c r="L746" s="15">
        <f>IF(Tableau1[[#This Row],[Régimes récoltés]]&gt;=60,1,0)</f>
        <v>0</v>
      </c>
      <c r="M746" s="15">
        <f>IF(Tableau1[[#This Row],[Régimes récoltés]]&gt;60,Tableau1[[#This Row],[Régimes récoltés]]-60,0)</f>
        <v>0</v>
      </c>
      <c r="N746" s="15" t="str">
        <f>IF(ISBLANK(Tableau1[[#This Row],[Date]]),"",+IF(Tableau1[[#This Row],[Régimes récoltés]]&lt;60,0,1000))</f>
        <v/>
      </c>
      <c r="O746" s="15" t="str">
        <f>IF(ISBLANK(Tableau1[[#This Row],[Date]]),"",IF(Tableau1[[#This Row],[Régimes récoltés]]&gt;60,(Tableau1[[#This Row],[Régimes récoltés]]-60)*40,0))</f>
        <v/>
      </c>
      <c r="P746" s="15" t="str">
        <f t="shared" si="11"/>
        <v/>
      </c>
      <c r="Q746" s="51" t="str">
        <f>IF(Tableau1[[#This Row],[Matricule]]&gt;1,IF(COUNTIF(Tableau1[DateMatricule],Tableau1[[#This Row],[DateMatricule]])&gt;1,"Doublon",""),"")</f>
        <v/>
      </c>
    </row>
    <row r="747" spans="1:17" x14ac:dyDescent="0.25">
      <c r="A747" s="11" t="str">
        <f>IF(Tableau1[[#This Row],[Date]]="","",VLOOKUP(Tableau1[[#This Row],[Semaine]],Listes!$A:$B,2,FALSE))</f>
        <v/>
      </c>
      <c r="B747" s="11" t="str">
        <f>IF(ISBLANK(Tableau1[[#This Row],[Date]]),"",INT((Tableau1[[#This Row],[Date]]-SUM(MOD(DATE(YEAR(Tableau1[[#This Row],[Date]]-MOD(Tableau1[[#This Row],[Date]]-2,7)+3),1,2),{1E+99;7})*{1;-1})+5)/7))</f>
        <v/>
      </c>
      <c r="C747" s="11" t="str">
        <f>IF(ISBLANK(Tableau1[[#This Row],[Matricule]]),"",VLOOKUP(Tableau1[[#This Row],[Matricule]],#REF!,2,FALSE))</f>
        <v/>
      </c>
      <c r="D747" s="11" t="str">
        <f>IF(ISBLANK(Tableau1[[#This Row],[Matricule]]),"",VLOOKUP(Tableau1[[#This Row],[Matricule]],#REF!,3,FALSE))</f>
        <v/>
      </c>
      <c r="E747" s="11" t="str">
        <f>CONCATENATE(Tableau1[[#This Row],[Matricule]],Tableau1[[#This Row],[Date]])</f>
        <v/>
      </c>
      <c r="F747" s="3"/>
      <c r="J747" s="8"/>
      <c r="K747" s="35">
        <f>IF(Tableau1[[#This Row],[Régimes récoltés]]&gt;0,1,0)</f>
        <v>0</v>
      </c>
      <c r="L747" s="15">
        <f>IF(Tableau1[[#This Row],[Régimes récoltés]]&gt;=60,1,0)</f>
        <v>0</v>
      </c>
      <c r="M747" s="15">
        <f>IF(Tableau1[[#This Row],[Régimes récoltés]]&gt;60,Tableau1[[#This Row],[Régimes récoltés]]-60,0)</f>
        <v>0</v>
      </c>
      <c r="N747" s="15" t="str">
        <f>IF(ISBLANK(Tableau1[[#This Row],[Date]]),"",+IF(Tableau1[[#This Row],[Régimes récoltés]]&lt;60,0,1000))</f>
        <v/>
      </c>
      <c r="O747" s="15" t="str">
        <f>IF(ISBLANK(Tableau1[[#This Row],[Date]]),"",IF(Tableau1[[#This Row],[Régimes récoltés]]&gt;60,(Tableau1[[#This Row],[Régimes récoltés]]-60)*40,0))</f>
        <v/>
      </c>
      <c r="P747" s="15" t="str">
        <f t="shared" si="11"/>
        <v/>
      </c>
      <c r="Q747" s="51" t="str">
        <f>IF(Tableau1[[#This Row],[Matricule]]&gt;1,IF(COUNTIF(Tableau1[DateMatricule],Tableau1[[#This Row],[DateMatricule]])&gt;1,"Doublon",""),"")</f>
        <v/>
      </c>
    </row>
    <row r="748" spans="1:17" x14ac:dyDescent="0.25">
      <c r="A748" s="11" t="str">
        <f>IF(Tableau1[[#This Row],[Date]]="","",VLOOKUP(Tableau1[[#This Row],[Semaine]],Listes!$A:$B,2,FALSE))</f>
        <v/>
      </c>
      <c r="B748" s="11" t="str">
        <f>IF(ISBLANK(Tableau1[[#This Row],[Date]]),"",INT((Tableau1[[#This Row],[Date]]-SUM(MOD(DATE(YEAR(Tableau1[[#This Row],[Date]]-MOD(Tableau1[[#This Row],[Date]]-2,7)+3),1,2),{1E+99;7})*{1;-1})+5)/7))</f>
        <v/>
      </c>
      <c r="C748" s="11" t="str">
        <f>IF(ISBLANK(Tableau1[[#This Row],[Matricule]]),"",VLOOKUP(Tableau1[[#This Row],[Matricule]],#REF!,2,FALSE))</f>
        <v/>
      </c>
      <c r="D748" s="11" t="str">
        <f>IF(ISBLANK(Tableau1[[#This Row],[Matricule]]),"",VLOOKUP(Tableau1[[#This Row],[Matricule]],#REF!,3,FALSE))</f>
        <v/>
      </c>
      <c r="E748" s="11" t="str">
        <f>CONCATENATE(Tableau1[[#This Row],[Matricule]],Tableau1[[#This Row],[Date]])</f>
        <v/>
      </c>
      <c r="F748" s="3"/>
      <c r="J748" s="8"/>
      <c r="K748" s="35">
        <f>IF(Tableau1[[#This Row],[Régimes récoltés]]&gt;0,1,0)</f>
        <v>0</v>
      </c>
      <c r="L748" s="15">
        <f>IF(Tableau1[[#This Row],[Régimes récoltés]]&gt;=60,1,0)</f>
        <v>0</v>
      </c>
      <c r="M748" s="15">
        <f>IF(Tableau1[[#This Row],[Régimes récoltés]]&gt;60,Tableau1[[#This Row],[Régimes récoltés]]-60,0)</f>
        <v>0</v>
      </c>
      <c r="N748" s="15" t="str">
        <f>IF(ISBLANK(Tableau1[[#This Row],[Date]]),"",+IF(Tableau1[[#This Row],[Régimes récoltés]]&lt;60,0,1000))</f>
        <v/>
      </c>
      <c r="O748" s="15" t="str">
        <f>IF(ISBLANK(Tableau1[[#This Row],[Date]]),"",IF(Tableau1[[#This Row],[Régimes récoltés]]&gt;60,(Tableau1[[#This Row],[Régimes récoltés]]-60)*40,0))</f>
        <v/>
      </c>
      <c r="P748" s="15" t="str">
        <f t="shared" si="11"/>
        <v/>
      </c>
      <c r="Q748" s="51" t="str">
        <f>IF(Tableau1[[#This Row],[Matricule]]&gt;1,IF(COUNTIF(Tableau1[DateMatricule],Tableau1[[#This Row],[DateMatricule]])&gt;1,"Doublon",""),"")</f>
        <v/>
      </c>
    </row>
    <row r="749" spans="1:17" x14ac:dyDescent="0.25">
      <c r="A749" s="11" t="str">
        <f>IF(Tableau1[[#This Row],[Date]]="","",VLOOKUP(Tableau1[[#This Row],[Semaine]],Listes!$A:$B,2,FALSE))</f>
        <v/>
      </c>
      <c r="B749" s="11" t="str">
        <f>IF(ISBLANK(Tableau1[[#This Row],[Date]]),"",INT((Tableau1[[#This Row],[Date]]-SUM(MOD(DATE(YEAR(Tableau1[[#This Row],[Date]]-MOD(Tableau1[[#This Row],[Date]]-2,7)+3),1,2),{1E+99;7})*{1;-1})+5)/7))</f>
        <v/>
      </c>
      <c r="C749" s="11" t="str">
        <f>IF(ISBLANK(Tableau1[[#This Row],[Matricule]]),"",VLOOKUP(Tableau1[[#This Row],[Matricule]],#REF!,2,FALSE))</f>
        <v/>
      </c>
      <c r="D749" s="11" t="str">
        <f>IF(ISBLANK(Tableau1[[#This Row],[Matricule]]),"",VLOOKUP(Tableau1[[#This Row],[Matricule]],#REF!,3,FALSE))</f>
        <v/>
      </c>
      <c r="E749" s="11" t="str">
        <f>CONCATENATE(Tableau1[[#This Row],[Matricule]],Tableau1[[#This Row],[Date]])</f>
        <v/>
      </c>
      <c r="F749" s="3"/>
      <c r="J749" s="8"/>
      <c r="K749" s="35">
        <f>IF(Tableau1[[#This Row],[Régimes récoltés]]&gt;0,1,0)</f>
        <v>0</v>
      </c>
      <c r="L749" s="15">
        <f>IF(Tableau1[[#This Row],[Régimes récoltés]]&gt;=60,1,0)</f>
        <v>0</v>
      </c>
      <c r="M749" s="15">
        <f>IF(Tableau1[[#This Row],[Régimes récoltés]]&gt;60,Tableau1[[#This Row],[Régimes récoltés]]-60,0)</f>
        <v>0</v>
      </c>
      <c r="N749" s="15" t="str">
        <f>IF(ISBLANK(Tableau1[[#This Row],[Date]]),"",+IF(Tableau1[[#This Row],[Régimes récoltés]]&lt;60,0,1000))</f>
        <v/>
      </c>
      <c r="O749" s="15" t="str">
        <f>IF(ISBLANK(Tableau1[[#This Row],[Date]]),"",IF(Tableau1[[#This Row],[Régimes récoltés]]&gt;60,(Tableau1[[#This Row],[Régimes récoltés]]-60)*40,0))</f>
        <v/>
      </c>
      <c r="P749" s="15" t="str">
        <f t="shared" si="11"/>
        <v/>
      </c>
      <c r="Q749" s="51" t="str">
        <f>IF(Tableau1[[#This Row],[Matricule]]&gt;1,IF(COUNTIF(Tableau1[DateMatricule],Tableau1[[#This Row],[DateMatricule]])&gt;1,"Doublon",""),"")</f>
        <v/>
      </c>
    </row>
    <row r="750" spans="1:17" x14ac:dyDescent="0.25">
      <c r="A750" s="11" t="str">
        <f>IF(Tableau1[[#This Row],[Date]]="","",VLOOKUP(Tableau1[[#This Row],[Semaine]],Listes!$A:$B,2,FALSE))</f>
        <v/>
      </c>
      <c r="B750" s="11" t="str">
        <f>IF(ISBLANK(Tableau1[[#This Row],[Date]]),"",INT((Tableau1[[#This Row],[Date]]-SUM(MOD(DATE(YEAR(Tableau1[[#This Row],[Date]]-MOD(Tableau1[[#This Row],[Date]]-2,7)+3),1,2),{1E+99;7})*{1;-1})+5)/7))</f>
        <v/>
      </c>
      <c r="C750" s="11" t="str">
        <f>IF(ISBLANK(Tableau1[[#This Row],[Matricule]]),"",VLOOKUP(Tableau1[[#This Row],[Matricule]],#REF!,2,FALSE))</f>
        <v/>
      </c>
      <c r="D750" s="11" t="str">
        <f>IF(ISBLANK(Tableau1[[#This Row],[Matricule]]),"",VLOOKUP(Tableau1[[#This Row],[Matricule]],#REF!,3,FALSE))</f>
        <v/>
      </c>
      <c r="E750" s="11" t="str">
        <f>CONCATENATE(Tableau1[[#This Row],[Matricule]],Tableau1[[#This Row],[Date]])</f>
        <v/>
      </c>
      <c r="F750" s="3"/>
      <c r="J750" s="8"/>
      <c r="K750" s="35">
        <f>IF(Tableau1[[#This Row],[Régimes récoltés]]&gt;0,1,0)</f>
        <v>0</v>
      </c>
      <c r="L750" s="15">
        <f>IF(Tableau1[[#This Row],[Régimes récoltés]]&gt;=60,1,0)</f>
        <v>0</v>
      </c>
      <c r="M750" s="15">
        <f>IF(Tableau1[[#This Row],[Régimes récoltés]]&gt;60,Tableau1[[#This Row],[Régimes récoltés]]-60,0)</f>
        <v>0</v>
      </c>
      <c r="N750" s="15" t="str">
        <f>IF(ISBLANK(Tableau1[[#This Row],[Date]]),"",+IF(Tableau1[[#This Row],[Régimes récoltés]]&lt;60,0,1000))</f>
        <v/>
      </c>
      <c r="O750" s="15" t="str">
        <f>IF(ISBLANK(Tableau1[[#This Row],[Date]]),"",IF(Tableau1[[#This Row],[Régimes récoltés]]&gt;60,(Tableau1[[#This Row],[Régimes récoltés]]-60)*40,0))</f>
        <v/>
      </c>
      <c r="P750" s="15" t="str">
        <f t="shared" si="11"/>
        <v/>
      </c>
      <c r="Q750" s="51" t="str">
        <f>IF(Tableau1[[#This Row],[Matricule]]&gt;1,IF(COUNTIF(Tableau1[DateMatricule],Tableau1[[#This Row],[DateMatricule]])&gt;1,"Doublon",""),"")</f>
        <v/>
      </c>
    </row>
    <row r="751" spans="1:17" x14ac:dyDescent="0.25">
      <c r="A751" s="11" t="str">
        <f>IF(Tableau1[[#This Row],[Date]]="","",VLOOKUP(Tableau1[[#This Row],[Semaine]],Listes!$A:$B,2,FALSE))</f>
        <v/>
      </c>
      <c r="B751" s="11" t="str">
        <f>IF(ISBLANK(Tableau1[[#This Row],[Date]]),"",INT((Tableau1[[#This Row],[Date]]-SUM(MOD(DATE(YEAR(Tableau1[[#This Row],[Date]]-MOD(Tableau1[[#This Row],[Date]]-2,7)+3),1,2),{1E+99;7})*{1;-1})+5)/7))</f>
        <v/>
      </c>
      <c r="C751" s="11" t="str">
        <f>IF(ISBLANK(Tableau1[[#This Row],[Matricule]]),"",VLOOKUP(Tableau1[[#This Row],[Matricule]],#REF!,2,FALSE))</f>
        <v/>
      </c>
      <c r="D751" s="11" t="str">
        <f>IF(ISBLANK(Tableau1[[#This Row],[Matricule]]),"",VLOOKUP(Tableau1[[#This Row],[Matricule]],#REF!,3,FALSE))</f>
        <v/>
      </c>
      <c r="E751" s="11" t="str">
        <f>CONCATENATE(Tableau1[[#This Row],[Matricule]],Tableau1[[#This Row],[Date]])</f>
        <v/>
      </c>
      <c r="F751" s="3"/>
      <c r="J751" s="8"/>
      <c r="K751" s="35">
        <f>IF(Tableau1[[#This Row],[Régimes récoltés]]&gt;0,1,0)</f>
        <v>0</v>
      </c>
      <c r="L751" s="15">
        <f>IF(Tableau1[[#This Row],[Régimes récoltés]]&gt;=60,1,0)</f>
        <v>0</v>
      </c>
      <c r="M751" s="15">
        <f>IF(Tableau1[[#This Row],[Régimes récoltés]]&gt;60,Tableau1[[#This Row],[Régimes récoltés]]-60,0)</f>
        <v>0</v>
      </c>
      <c r="N751" s="15" t="str">
        <f>IF(ISBLANK(Tableau1[[#This Row],[Date]]),"",+IF(Tableau1[[#This Row],[Régimes récoltés]]&lt;60,0,1000))</f>
        <v/>
      </c>
      <c r="O751" s="15" t="str">
        <f>IF(ISBLANK(Tableau1[[#This Row],[Date]]),"",IF(Tableau1[[#This Row],[Régimes récoltés]]&gt;60,(Tableau1[[#This Row],[Régimes récoltés]]-60)*40,0))</f>
        <v/>
      </c>
      <c r="P751" s="15" t="str">
        <f t="shared" si="11"/>
        <v/>
      </c>
      <c r="Q751" s="51" t="str">
        <f>IF(Tableau1[[#This Row],[Matricule]]&gt;1,IF(COUNTIF(Tableau1[DateMatricule],Tableau1[[#This Row],[DateMatricule]])&gt;1,"Doublon",""),"")</f>
        <v/>
      </c>
    </row>
    <row r="752" spans="1:17" x14ac:dyDescent="0.25">
      <c r="A752" s="11" t="str">
        <f>IF(Tableau1[[#This Row],[Date]]="","",VLOOKUP(Tableau1[[#This Row],[Semaine]],Listes!$A:$B,2,FALSE))</f>
        <v/>
      </c>
      <c r="B752" s="11" t="str">
        <f>IF(ISBLANK(Tableau1[[#This Row],[Date]]),"",INT((Tableau1[[#This Row],[Date]]-SUM(MOD(DATE(YEAR(Tableau1[[#This Row],[Date]]-MOD(Tableau1[[#This Row],[Date]]-2,7)+3),1,2),{1E+99;7})*{1;-1})+5)/7))</f>
        <v/>
      </c>
      <c r="C752" s="11" t="str">
        <f>IF(ISBLANK(Tableau1[[#This Row],[Matricule]]),"",VLOOKUP(Tableau1[[#This Row],[Matricule]],#REF!,2,FALSE))</f>
        <v/>
      </c>
      <c r="D752" s="11" t="str">
        <f>IF(ISBLANK(Tableau1[[#This Row],[Matricule]]),"",VLOOKUP(Tableau1[[#This Row],[Matricule]],#REF!,3,FALSE))</f>
        <v/>
      </c>
      <c r="E752" s="11" t="str">
        <f>CONCATENATE(Tableau1[[#This Row],[Matricule]],Tableau1[[#This Row],[Date]])</f>
        <v/>
      </c>
      <c r="F752" s="3"/>
      <c r="J752" s="8"/>
      <c r="K752" s="35">
        <f>IF(Tableau1[[#This Row],[Régimes récoltés]]&gt;0,1,0)</f>
        <v>0</v>
      </c>
      <c r="L752" s="15">
        <f>IF(Tableau1[[#This Row],[Régimes récoltés]]&gt;=60,1,0)</f>
        <v>0</v>
      </c>
      <c r="M752" s="15">
        <f>IF(Tableau1[[#This Row],[Régimes récoltés]]&gt;60,Tableau1[[#This Row],[Régimes récoltés]]-60,0)</f>
        <v>0</v>
      </c>
      <c r="N752" s="15" t="str">
        <f>IF(ISBLANK(Tableau1[[#This Row],[Date]]),"",+IF(Tableau1[[#This Row],[Régimes récoltés]]&lt;60,0,1000))</f>
        <v/>
      </c>
      <c r="O752" s="15" t="str">
        <f>IF(ISBLANK(Tableau1[[#This Row],[Date]]),"",IF(Tableau1[[#This Row],[Régimes récoltés]]&gt;60,(Tableau1[[#This Row],[Régimes récoltés]]-60)*40,0))</f>
        <v/>
      </c>
      <c r="P752" s="15" t="str">
        <f t="shared" si="11"/>
        <v/>
      </c>
      <c r="Q752" s="51" t="str">
        <f>IF(Tableau1[[#This Row],[Matricule]]&gt;1,IF(COUNTIF(Tableau1[DateMatricule],Tableau1[[#This Row],[DateMatricule]])&gt;1,"Doublon",""),"")</f>
        <v/>
      </c>
    </row>
    <row r="753" spans="1:17" x14ac:dyDescent="0.25">
      <c r="A753" s="11" t="str">
        <f>IF(Tableau1[[#This Row],[Date]]="","",VLOOKUP(Tableau1[[#This Row],[Semaine]],Listes!$A:$B,2,FALSE))</f>
        <v/>
      </c>
      <c r="B753" s="11" t="str">
        <f>IF(ISBLANK(Tableau1[[#This Row],[Date]]),"",INT((Tableau1[[#This Row],[Date]]-SUM(MOD(DATE(YEAR(Tableau1[[#This Row],[Date]]-MOD(Tableau1[[#This Row],[Date]]-2,7)+3),1,2),{1E+99;7})*{1;-1})+5)/7))</f>
        <v/>
      </c>
      <c r="C753" s="11" t="str">
        <f>IF(ISBLANK(Tableau1[[#This Row],[Matricule]]),"",VLOOKUP(Tableau1[[#This Row],[Matricule]],#REF!,2,FALSE))</f>
        <v/>
      </c>
      <c r="D753" s="11" t="str">
        <f>IF(ISBLANK(Tableau1[[#This Row],[Matricule]]),"",VLOOKUP(Tableau1[[#This Row],[Matricule]],#REF!,3,FALSE))</f>
        <v/>
      </c>
      <c r="E753" s="11" t="str">
        <f>CONCATENATE(Tableau1[[#This Row],[Matricule]],Tableau1[[#This Row],[Date]])</f>
        <v/>
      </c>
      <c r="F753" s="3"/>
      <c r="J753" s="8"/>
      <c r="K753" s="35">
        <f>IF(Tableau1[[#This Row],[Régimes récoltés]]&gt;0,1,0)</f>
        <v>0</v>
      </c>
      <c r="L753" s="15">
        <f>IF(Tableau1[[#This Row],[Régimes récoltés]]&gt;=60,1,0)</f>
        <v>0</v>
      </c>
      <c r="M753" s="15">
        <f>IF(Tableau1[[#This Row],[Régimes récoltés]]&gt;60,Tableau1[[#This Row],[Régimes récoltés]]-60,0)</f>
        <v>0</v>
      </c>
      <c r="N753" s="15" t="str">
        <f>IF(ISBLANK(Tableau1[[#This Row],[Date]]),"",+IF(Tableau1[[#This Row],[Régimes récoltés]]&lt;60,0,1000))</f>
        <v/>
      </c>
      <c r="O753" s="15" t="str">
        <f>IF(ISBLANK(Tableau1[[#This Row],[Date]]),"",IF(Tableau1[[#This Row],[Régimes récoltés]]&gt;60,(Tableau1[[#This Row],[Régimes récoltés]]-60)*40,0))</f>
        <v/>
      </c>
      <c r="P753" s="15" t="str">
        <f t="shared" si="11"/>
        <v/>
      </c>
      <c r="Q753" s="51" t="str">
        <f>IF(Tableau1[[#This Row],[Matricule]]&gt;1,IF(COUNTIF(Tableau1[DateMatricule],Tableau1[[#This Row],[DateMatricule]])&gt;1,"Doublon",""),"")</f>
        <v/>
      </c>
    </row>
    <row r="754" spans="1:17" x14ac:dyDescent="0.25">
      <c r="A754" s="11" t="str">
        <f>IF(Tableau1[[#This Row],[Date]]="","",VLOOKUP(Tableau1[[#This Row],[Semaine]],Listes!$A:$B,2,FALSE))</f>
        <v/>
      </c>
      <c r="B754" s="11" t="str">
        <f>IF(ISBLANK(Tableau1[[#This Row],[Date]]),"",INT((Tableau1[[#This Row],[Date]]-SUM(MOD(DATE(YEAR(Tableau1[[#This Row],[Date]]-MOD(Tableau1[[#This Row],[Date]]-2,7)+3),1,2),{1E+99;7})*{1;-1})+5)/7))</f>
        <v/>
      </c>
      <c r="C754" s="11" t="str">
        <f>IF(ISBLANK(Tableau1[[#This Row],[Matricule]]),"",VLOOKUP(Tableau1[[#This Row],[Matricule]],#REF!,2,FALSE))</f>
        <v/>
      </c>
      <c r="D754" s="11" t="str">
        <f>IF(ISBLANK(Tableau1[[#This Row],[Matricule]]),"",VLOOKUP(Tableau1[[#This Row],[Matricule]],#REF!,3,FALSE))</f>
        <v/>
      </c>
      <c r="E754" s="11" t="str">
        <f>CONCATENATE(Tableau1[[#This Row],[Matricule]],Tableau1[[#This Row],[Date]])</f>
        <v/>
      </c>
      <c r="F754" s="3"/>
      <c r="J754" s="8"/>
      <c r="K754" s="35">
        <f>IF(Tableau1[[#This Row],[Régimes récoltés]]&gt;0,1,0)</f>
        <v>0</v>
      </c>
      <c r="L754" s="15">
        <f>IF(Tableau1[[#This Row],[Régimes récoltés]]&gt;=60,1,0)</f>
        <v>0</v>
      </c>
      <c r="M754" s="15">
        <f>IF(Tableau1[[#This Row],[Régimes récoltés]]&gt;60,Tableau1[[#This Row],[Régimes récoltés]]-60,0)</f>
        <v>0</v>
      </c>
      <c r="N754" s="15" t="str">
        <f>IF(ISBLANK(Tableau1[[#This Row],[Date]]),"",+IF(Tableau1[[#This Row],[Régimes récoltés]]&lt;60,0,1000))</f>
        <v/>
      </c>
      <c r="O754" s="15" t="str">
        <f>IF(ISBLANK(Tableau1[[#This Row],[Date]]),"",IF(Tableau1[[#This Row],[Régimes récoltés]]&gt;60,(Tableau1[[#This Row],[Régimes récoltés]]-60)*40,0))</f>
        <v/>
      </c>
      <c r="P754" s="15" t="str">
        <f t="shared" si="11"/>
        <v/>
      </c>
      <c r="Q754" s="51" t="str">
        <f>IF(Tableau1[[#This Row],[Matricule]]&gt;1,IF(COUNTIF(Tableau1[DateMatricule],Tableau1[[#This Row],[DateMatricule]])&gt;1,"Doublon",""),"")</f>
        <v/>
      </c>
    </row>
    <row r="755" spans="1:17" x14ac:dyDescent="0.25">
      <c r="A755" s="11" t="str">
        <f>IF(Tableau1[[#This Row],[Date]]="","",VLOOKUP(Tableau1[[#This Row],[Semaine]],Listes!$A:$B,2,FALSE))</f>
        <v/>
      </c>
      <c r="B755" s="11" t="str">
        <f>IF(ISBLANK(Tableau1[[#This Row],[Date]]),"",INT((Tableau1[[#This Row],[Date]]-SUM(MOD(DATE(YEAR(Tableau1[[#This Row],[Date]]-MOD(Tableau1[[#This Row],[Date]]-2,7)+3),1,2),{1E+99;7})*{1;-1})+5)/7))</f>
        <v/>
      </c>
      <c r="C755" s="11" t="str">
        <f>IF(ISBLANK(Tableau1[[#This Row],[Matricule]]),"",VLOOKUP(Tableau1[[#This Row],[Matricule]],#REF!,2,FALSE))</f>
        <v/>
      </c>
      <c r="D755" s="11" t="str">
        <f>IF(ISBLANK(Tableau1[[#This Row],[Matricule]]),"",VLOOKUP(Tableau1[[#This Row],[Matricule]],#REF!,3,FALSE))</f>
        <v/>
      </c>
      <c r="E755" s="11" t="str">
        <f>CONCATENATE(Tableau1[[#This Row],[Matricule]],Tableau1[[#This Row],[Date]])</f>
        <v/>
      </c>
      <c r="F755" s="3"/>
      <c r="J755" s="8"/>
      <c r="K755" s="35">
        <f>IF(Tableau1[[#This Row],[Régimes récoltés]]&gt;0,1,0)</f>
        <v>0</v>
      </c>
      <c r="L755" s="15">
        <f>IF(Tableau1[[#This Row],[Régimes récoltés]]&gt;=60,1,0)</f>
        <v>0</v>
      </c>
      <c r="M755" s="15">
        <f>IF(Tableau1[[#This Row],[Régimes récoltés]]&gt;60,Tableau1[[#This Row],[Régimes récoltés]]-60,0)</f>
        <v>0</v>
      </c>
      <c r="N755" s="15" t="str">
        <f>IF(ISBLANK(Tableau1[[#This Row],[Date]]),"",+IF(Tableau1[[#This Row],[Régimes récoltés]]&lt;60,0,1000))</f>
        <v/>
      </c>
      <c r="O755" s="15" t="str">
        <f>IF(ISBLANK(Tableau1[[#This Row],[Date]]),"",IF(Tableau1[[#This Row],[Régimes récoltés]]&gt;60,(Tableau1[[#This Row],[Régimes récoltés]]-60)*40,0))</f>
        <v/>
      </c>
      <c r="P755" s="15" t="str">
        <f t="shared" si="11"/>
        <v/>
      </c>
      <c r="Q755" s="51" t="str">
        <f>IF(Tableau1[[#This Row],[Matricule]]&gt;1,IF(COUNTIF(Tableau1[DateMatricule],Tableau1[[#This Row],[DateMatricule]])&gt;1,"Doublon",""),"")</f>
        <v/>
      </c>
    </row>
    <row r="756" spans="1:17" x14ac:dyDescent="0.25">
      <c r="A756" s="11" t="str">
        <f>IF(Tableau1[[#This Row],[Date]]="","",VLOOKUP(Tableau1[[#This Row],[Semaine]],Listes!$A:$B,2,FALSE))</f>
        <v/>
      </c>
      <c r="B756" s="11" t="str">
        <f>IF(ISBLANK(Tableau1[[#This Row],[Date]]),"",INT((Tableau1[[#This Row],[Date]]-SUM(MOD(DATE(YEAR(Tableau1[[#This Row],[Date]]-MOD(Tableau1[[#This Row],[Date]]-2,7)+3),1,2),{1E+99;7})*{1;-1})+5)/7))</f>
        <v/>
      </c>
      <c r="C756" s="11" t="str">
        <f>IF(ISBLANK(Tableau1[[#This Row],[Matricule]]),"",VLOOKUP(Tableau1[[#This Row],[Matricule]],#REF!,2,FALSE))</f>
        <v/>
      </c>
      <c r="D756" s="11" t="str">
        <f>IF(ISBLANK(Tableau1[[#This Row],[Matricule]]),"",VLOOKUP(Tableau1[[#This Row],[Matricule]],#REF!,3,FALSE))</f>
        <v/>
      </c>
      <c r="E756" s="11" t="str">
        <f>CONCATENATE(Tableau1[[#This Row],[Matricule]],Tableau1[[#This Row],[Date]])</f>
        <v/>
      </c>
      <c r="F756" s="3"/>
      <c r="J756" s="8"/>
      <c r="K756" s="35">
        <f>IF(Tableau1[[#This Row],[Régimes récoltés]]&gt;0,1,0)</f>
        <v>0</v>
      </c>
      <c r="L756" s="15">
        <f>IF(Tableau1[[#This Row],[Régimes récoltés]]&gt;=60,1,0)</f>
        <v>0</v>
      </c>
      <c r="M756" s="15">
        <f>IF(Tableau1[[#This Row],[Régimes récoltés]]&gt;60,Tableau1[[#This Row],[Régimes récoltés]]-60,0)</f>
        <v>0</v>
      </c>
      <c r="N756" s="15" t="str">
        <f>IF(ISBLANK(Tableau1[[#This Row],[Date]]),"",+IF(Tableau1[[#This Row],[Régimes récoltés]]&lt;60,0,1000))</f>
        <v/>
      </c>
      <c r="O756" s="15" t="str">
        <f>IF(ISBLANK(Tableau1[[#This Row],[Date]]),"",IF(Tableau1[[#This Row],[Régimes récoltés]]&gt;60,(Tableau1[[#This Row],[Régimes récoltés]]-60)*40,0))</f>
        <v/>
      </c>
      <c r="P756" s="15" t="str">
        <f t="shared" si="11"/>
        <v/>
      </c>
      <c r="Q756" s="51" t="str">
        <f>IF(Tableau1[[#This Row],[Matricule]]&gt;1,IF(COUNTIF(Tableau1[DateMatricule],Tableau1[[#This Row],[DateMatricule]])&gt;1,"Doublon",""),"")</f>
        <v/>
      </c>
    </row>
    <row r="757" spans="1:17" x14ac:dyDescent="0.25">
      <c r="A757" s="11" t="str">
        <f>IF(Tableau1[[#This Row],[Date]]="","",VLOOKUP(Tableau1[[#This Row],[Semaine]],Listes!$A:$B,2,FALSE))</f>
        <v/>
      </c>
      <c r="B757" s="11" t="str">
        <f>IF(ISBLANK(Tableau1[[#This Row],[Date]]),"",INT((Tableau1[[#This Row],[Date]]-SUM(MOD(DATE(YEAR(Tableau1[[#This Row],[Date]]-MOD(Tableau1[[#This Row],[Date]]-2,7)+3),1,2),{1E+99;7})*{1;-1})+5)/7))</f>
        <v/>
      </c>
      <c r="C757" s="11" t="str">
        <f>IF(ISBLANK(Tableau1[[#This Row],[Matricule]]),"",VLOOKUP(Tableau1[[#This Row],[Matricule]],#REF!,2,FALSE))</f>
        <v/>
      </c>
      <c r="D757" s="11" t="str">
        <f>IF(ISBLANK(Tableau1[[#This Row],[Matricule]]),"",VLOOKUP(Tableau1[[#This Row],[Matricule]],#REF!,3,FALSE))</f>
        <v/>
      </c>
      <c r="E757" s="11" t="str">
        <f>CONCATENATE(Tableau1[[#This Row],[Matricule]],Tableau1[[#This Row],[Date]])</f>
        <v/>
      </c>
      <c r="F757" s="3"/>
      <c r="J757" s="8"/>
      <c r="K757" s="35">
        <f>IF(Tableau1[[#This Row],[Régimes récoltés]]&gt;0,1,0)</f>
        <v>0</v>
      </c>
      <c r="L757" s="15">
        <f>IF(Tableau1[[#This Row],[Régimes récoltés]]&gt;=60,1,0)</f>
        <v>0</v>
      </c>
      <c r="M757" s="15">
        <f>IF(Tableau1[[#This Row],[Régimes récoltés]]&gt;60,Tableau1[[#This Row],[Régimes récoltés]]-60,0)</f>
        <v>0</v>
      </c>
      <c r="N757" s="15" t="str">
        <f>IF(ISBLANK(Tableau1[[#This Row],[Date]]),"",+IF(Tableau1[[#This Row],[Régimes récoltés]]&lt;60,0,1000))</f>
        <v/>
      </c>
      <c r="O757" s="15" t="str">
        <f>IF(ISBLANK(Tableau1[[#This Row],[Date]]),"",IF(Tableau1[[#This Row],[Régimes récoltés]]&gt;60,(Tableau1[[#This Row],[Régimes récoltés]]-60)*40,0))</f>
        <v/>
      </c>
      <c r="P757" s="15" t="str">
        <f t="shared" si="11"/>
        <v/>
      </c>
      <c r="Q757" s="51" t="str">
        <f>IF(Tableau1[[#This Row],[Matricule]]&gt;1,IF(COUNTIF(Tableau1[DateMatricule],Tableau1[[#This Row],[DateMatricule]])&gt;1,"Doublon",""),"")</f>
        <v/>
      </c>
    </row>
    <row r="758" spans="1:17" x14ac:dyDescent="0.25">
      <c r="A758" s="11" t="str">
        <f>IF(Tableau1[[#This Row],[Date]]="","",VLOOKUP(Tableau1[[#This Row],[Semaine]],Listes!$A:$B,2,FALSE))</f>
        <v/>
      </c>
      <c r="B758" s="11" t="str">
        <f>IF(ISBLANK(Tableau1[[#This Row],[Date]]),"",INT((Tableau1[[#This Row],[Date]]-SUM(MOD(DATE(YEAR(Tableau1[[#This Row],[Date]]-MOD(Tableau1[[#This Row],[Date]]-2,7)+3),1,2),{1E+99;7})*{1;-1})+5)/7))</f>
        <v/>
      </c>
      <c r="C758" s="11" t="str">
        <f>IF(ISBLANK(Tableau1[[#This Row],[Matricule]]),"",VLOOKUP(Tableau1[[#This Row],[Matricule]],#REF!,2,FALSE))</f>
        <v/>
      </c>
      <c r="D758" s="11" t="str">
        <f>IF(ISBLANK(Tableau1[[#This Row],[Matricule]]),"",VLOOKUP(Tableau1[[#This Row],[Matricule]],#REF!,3,FALSE))</f>
        <v/>
      </c>
      <c r="E758" s="11" t="str">
        <f>CONCATENATE(Tableau1[[#This Row],[Matricule]],Tableau1[[#This Row],[Date]])</f>
        <v/>
      </c>
      <c r="F758" s="3"/>
      <c r="J758" s="8"/>
      <c r="K758" s="35">
        <f>IF(Tableau1[[#This Row],[Régimes récoltés]]&gt;0,1,0)</f>
        <v>0</v>
      </c>
      <c r="L758" s="15">
        <f>IF(Tableau1[[#This Row],[Régimes récoltés]]&gt;=60,1,0)</f>
        <v>0</v>
      </c>
      <c r="M758" s="15">
        <f>IF(Tableau1[[#This Row],[Régimes récoltés]]&gt;60,Tableau1[[#This Row],[Régimes récoltés]]-60,0)</f>
        <v>0</v>
      </c>
      <c r="N758" s="15" t="str">
        <f>IF(ISBLANK(Tableau1[[#This Row],[Date]]),"",+IF(Tableau1[[#This Row],[Régimes récoltés]]&lt;60,0,1000))</f>
        <v/>
      </c>
      <c r="O758" s="15" t="str">
        <f>IF(ISBLANK(Tableau1[[#This Row],[Date]]),"",IF(Tableau1[[#This Row],[Régimes récoltés]]&gt;60,(Tableau1[[#This Row],[Régimes récoltés]]-60)*40,0))</f>
        <v/>
      </c>
      <c r="P758" s="15" t="str">
        <f t="shared" si="11"/>
        <v/>
      </c>
      <c r="Q758" s="51" t="str">
        <f>IF(Tableau1[[#This Row],[Matricule]]&gt;1,IF(COUNTIF(Tableau1[DateMatricule],Tableau1[[#This Row],[DateMatricule]])&gt;1,"Doublon",""),"")</f>
        <v/>
      </c>
    </row>
    <row r="759" spans="1:17" x14ac:dyDescent="0.25">
      <c r="A759" s="11" t="str">
        <f>IF(Tableau1[[#This Row],[Date]]="","",VLOOKUP(Tableau1[[#This Row],[Semaine]],Listes!$A:$B,2,FALSE))</f>
        <v/>
      </c>
      <c r="B759" s="11" t="str">
        <f>IF(ISBLANK(Tableau1[[#This Row],[Date]]),"",INT((Tableau1[[#This Row],[Date]]-SUM(MOD(DATE(YEAR(Tableau1[[#This Row],[Date]]-MOD(Tableau1[[#This Row],[Date]]-2,7)+3),1,2),{1E+99;7})*{1;-1})+5)/7))</f>
        <v/>
      </c>
      <c r="C759" s="11" t="str">
        <f>IF(ISBLANK(Tableau1[[#This Row],[Matricule]]),"",VLOOKUP(Tableau1[[#This Row],[Matricule]],#REF!,2,FALSE))</f>
        <v/>
      </c>
      <c r="D759" s="11" t="str">
        <f>IF(ISBLANK(Tableau1[[#This Row],[Matricule]]),"",VLOOKUP(Tableau1[[#This Row],[Matricule]],#REF!,3,FALSE))</f>
        <v/>
      </c>
      <c r="E759" s="11" t="str">
        <f>CONCATENATE(Tableau1[[#This Row],[Matricule]],Tableau1[[#This Row],[Date]])</f>
        <v/>
      </c>
      <c r="F759" s="3"/>
      <c r="J759" s="8"/>
      <c r="K759" s="35">
        <f>IF(Tableau1[[#This Row],[Régimes récoltés]]&gt;0,1,0)</f>
        <v>0</v>
      </c>
      <c r="L759" s="15">
        <f>IF(Tableau1[[#This Row],[Régimes récoltés]]&gt;=60,1,0)</f>
        <v>0</v>
      </c>
      <c r="M759" s="15">
        <f>IF(Tableau1[[#This Row],[Régimes récoltés]]&gt;60,Tableau1[[#This Row],[Régimes récoltés]]-60,0)</f>
        <v>0</v>
      </c>
      <c r="N759" s="15" t="str">
        <f>IF(ISBLANK(Tableau1[[#This Row],[Date]]),"",+IF(Tableau1[[#This Row],[Régimes récoltés]]&lt;60,0,1000))</f>
        <v/>
      </c>
      <c r="O759" s="15" t="str">
        <f>IF(ISBLANK(Tableau1[[#This Row],[Date]]),"",IF(Tableau1[[#This Row],[Régimes récoltés]]&gt;60,(Tableau1[[#This Row],[Régimes récoltés]]-60)*40,0))</f>
        <v/>
      </c>
      <c r="P759" s="15" t="str">
        <f t="shared" si="11"/>
        <v/>
      </c>
      <c r="Q759" s="51" t="str">
        <f>IF(Tableau1[[#This Row],[Matricule]]&gt;1,IF(COUNTIF(Tableau1[DateMatricule],Tableau1[[#This Row],[DateMatricule]])&gt;1,"Doublon",""),"")</f>
        <v/>
      </c>
    </row>
    <row r="760" spans="1:17" x14ac:dyDescent="0.25">
      <c r="A760" s="11" t="str">
        <f>IF(Tableau1[[#This Row],[Date]]="","",VLOOKUP(Tableau1[[#This Row],[Semaine]],Listes!$A:$B,2,FALSE))</f>
        <v/>
      </c>
      <c r="B760" s="11" t="str">
        <f>IF(ISBLANK(Tableau1[[#This Row],[Date]]),"",INT((Tableau1[[#This Row],[Date]]-SUM(MOD(DATE(YEAR(Tableau1[[#This Row],[Date]]-MOD(Tableau1[[#This Row],[Date]]-2,7)+3),1,2),{1E+99;7})*{1;-1})+5)/7))</f>
        <v/>
      </c>
      <c r="C760" s="11" t="str">
        <f>IF(ISBLANK(Tableau1[[#This Row],[Matricule]]),"",VLOOKUP(Tableau1[[#This Row],[Matricule]],#REF!,2,FALSE))</f>
        <v/>
      </c>
      <c r="D760" s="11" t="str">
        <f>IF(ISBLANK(Tableau1[[#This Row],[Matricule]]),"",VLOOKUP(Tableau1[[#This Row],[Matricule]],#REF!,3,FALSE))</f>
        <v/>
      </c>
      <c r="E760" s="11" t="str">
        <f>CONCATENATE(Tableau1[[#This Row],[Matricule]],Tableau1[[#This Row],[Date]])</f>
        <v/>
      </c>
      <c r="F760" s="3"/>
      <c r="J760" s="8"/>
      <c r="K760" s="35">
        <f>IF(Tableau1[[#This Row],[Régimes récoltés]]&gt;0,1,0)</f>
        <v>0</v>
      </c>
      <c r="L760" s="15">
        <f>IF(Tableau1[[#This Row],[Régimes récoltés]]&gt;=60,1,0)</f>
        <v>0</v>
      </c>
      <c r="M760" s="15">
        <f>IF(Tableau1[[#This Row],[Régimes récoltés]]&gt;60,Tableau1[[#This Row],[Régimes récoltés]]-60,0)</f>
        <v>0</v>
      </c>
      <c r="N760" s="15" t="str">
        <f>IF(ISBLANK(Tableau1[[#This Row],[Date]]),"",+IF(Tableau1[[#This Row],[Régimes récoltés]]&lt;60,0,1000))</f>
        <v/>
      </c>
      <c r="O760" s="15" t="str">
        <f>IF(ISBLANK(Tableau1[[#This Row],[Date]]),"",IF(Tableau1[[#This Row],[Régimes récoltés]]&gt;60,(Tableau1[[#This Row],[Régimes récoltés]]-60)*40,0))</f>
        <v/>
      </c>
      <c r="P760" s="15" t="str">
        <f t="shared" si="11"/>
        <v/>
      </c>
      <c r="Q760" s="51" t="str">
        <f>IF(Tableau1[[#This Row],[Matricule]]&gt;1,IF(COUNTIF(Tableau1[DateMatricule],Tableau1[[#This Row],[DateMatricule]])&gt;1,"Doublon",""),"")</f>
        <v/>
      </c>
    </row>
    <row r="761" spans="1:17" x14ac:dyDescent="0.25">
      <c r="A761" s="11" t="str">
        <f>IF(Tableau1[[#This Row],[Date]]="","",VLOOKUP(Tableau1[[#This Row],[Semaine]],Listes!$A:$B,2,FALSE))</f>
        <v/>
      </c>
      <c r="B761" s="11" t="str">
        <f>IF(ISBLANK(Tableau1[[#This Row],[Date]]),"",INT((Tableau1[[#This Row],[Date]]-SUM(MOD(DATE(YEAR(Tableau1[[#This Row],[Date]]-MOD(Tableau1[[#This Row],[Date]]-2,7)+3),1,2),{1E+99;7})*{1;-1})+5)/7))</f>
        <v/>
      </c>
      <c r="C761" s="11" t="str">
        <f>IF(ISBLANK(Tableau1[[#This Row],[Matricule]]),"",VLOOKUP(Tableau1[[#This Row],[Matricule]],#REF!,2,FALSE))</f>
        <v/>
      </c>
      <c r="D761" s="11" t="str">
        <f>IF(ISBLANK(Tableau1[[#This Row],[Matricule]]),"",VLOOKUP(Tableau1[[#This Row],[Matricule]],#REF!,3,FALSE))</f>
        <v/>
      </c>
      <c r="E761" s="11" t="str">
        <f>CONCATENATE(Tableau1[[#This Row],[Matricule]],Tableau1[[#This Row],[Date]])</f>
        <v/>
      </c>
      <c r="F761" s="3"/>
      <c r="J761" s="8"/>
      <c r="K761" s="35">
        <f>IF(Tableau1[[#This Row],[Régimes récoltés]]&gt;0,1,0)</f>
        <v>0</v>
      </c>
      <c r="L761" s="15">
        <f>IF(Tableau1[[#This Row],[Régimes récoltés]]&gt;=60,1,0)</f>
        <v>0</v>
      </c>
      <c r="M761" s="15">
        <f>IF(Tableau1[[#This Row],[Régimes récoltés]]&gt;60,Tableau1[[#This Row],[Régimes récoltés]]-60,0)</f>
        <v>0</v>
      </c>
      <c r="N761" s="15" t="str">
        <f>IF(ISBLANK(Tableau1[[#This Row],[Date]]),"",+IF(Tableau1[[#This Row],[Régimes récoltés]]&lt;60,0,1000))</f>
        <v/>
      </c>
      <c r="O761" s="15" t="str">
        <f>IF(ISBLANK(Tableau1[[#This Row],[Date]]),"",IF(Tableau1[[#This Row],[Régimes récoltés]]&gt;60,(Tableau1[[#This Row],[Régimes récoltés]]-60)*40,0))</f>
        <v/>
      </c>
      <c r="P761" s="15" t="str">
        <f t="shared" si="11"/>
        <v/>
      </c>
      <c r="Q761" s="51" t="str">
        <f>IF(Tableau1[[#This Row],[Matricule]]&gt;1,IF(COUNTIF(Tableau1[DateMatricule],Tableau1[[#This Row],[DateMatricule]])&gt;1,"Doublon",""),"")</f>
        <v/>
      </c>
    </row>
    <row r="762" spans="1:17" x14ac:dyDescent="0.25">
      <c r="A762" s="11" t="str">
        <f>IF(Tableau1[[#This Row],[Date]]="","",VLOOKUP(Tableau1[[#This Row],[Semaine]],Listes!$A:$B,2,FALSE))</f>
        <v/>
      </c>
      <c r="B762" s="11" t="str">
        <f>IF(ISBLANK(Tableau1[[#This Row],[Date]]),"",INT((Tableau1[[#This Row],[Date]]-SUM(MOD(DATE(YEAR(Tableau1[[#This Row],[Date]]-MOD(Tableau1[[#This Row],[Date]]-2,7)+3),1,2),{1E+99;7})*{1;-1})+5)/7))</f>
        <v/>
      </c>
      <c r="C762" s="11" t="str">
        <f>IF(ISBLANK(Tableau1[[#This Row],[Matricule]]),"",VLOOKUP(Tableau1[[#This Row],[Matricule]],#REF!,2,FALSE))</f>
        <v/>
      </c>
      <c r="D762" s="11" t="str">
        <f>IF(ISBLANK(Tableau1[[#This Row],[Matricule]]),"",VLOOKUP(Tableau1[[#This Row],[Matricule]],#REF!,3,FALSE))</f>
        <v/>
      </c>
      <c r="E762" s="11" t="str">
        <f>CONCATENATE(Tableau1[[#This Row],[Matricule]],Tableau1[[#This Row],[Date]])</f>
        <v/>
      </c>
      <c r="F762" s="3"/>
      <c r="J762" s="8"/>
      <c r="K762" s="35">
        <f>IF(Tableau1[[#This Row],[Régimes récoltés]]&gt;0,1,0)</f>
        <v>0</v>
      </c>
      <c r="L762" s="15">
        <f>IF(Tableau1[[#This Row],[Régimes récoltés]]&gt;=60,1,0)</f>
        <v>0</v>
      </c>
      <c r="M762" s="15">
        <f>IF(Tableau1[[#This Row],[Régimes récoltés]]&gt;60,Tableau1[[#This Row],[Régimes récoltés]]-60,0)</f>
        <v>0</v>
      </c>
      <c r="N762" s="15" t="str">
        <f>IF(ISBLANK(Tableau1[[#This Row],[Date]]),"",+IF(Tableau1[[#This Row],[Régimes récoltés]]&lt;60,0,1000))</f>
        <v/>
      </c>
      <c r="O762" s="15" t="str">
        <f>IF(ISBLANK(Tableau1[[#This Row],[Date]]),"",IF(Tableau1[[#This Row],[Régimes récoltés]]&gt;60,(Tableau1[[#This Row],[Régimes récoltés]]-60)*40,0))</f>
        <v/>
      </c>
      <c r="P762" s="15" t="str">
        <f t="shared" si="11"/>
        <v/>
      </c>
      <c r="Q762" s="51" t="str">
        <f>IF(Tableau1[[#This Row],[Matricule]]&gt;1,IF(COUNTIF(Tableau1[DateMatricule],Tableau1[[#This Row],[DateMatricule]])&gt;1,"Doublon",""),"")</f>
        <v/>
      </c>
    </row>
    <row r="763" spans="1:17" x14ac:dyDescent="0.25">
      <c r="A763" s="11" t="str">
        <f>IF(Tableau1[[#This Row],[Date]]="","",VLOOKUP(Tableau1[[#This Row],[Semaine]],Listes!$A:$B,2,FALSE))</f>
        <v/>
      </c>
      <c r="B763" s="11" t="str">
        <f>IF(ISBLANK(Tableau1[[#This Row],[Date]]),"",INT((Tableau1[[#This Row],[Date]]-SUM(MOD(DATE(YEAR(Tableau1[[#This Row],[Date]]-MOD(Tableau1[[#This Row],[Date]]-2,7)+3),1,2),{1E+99;7})*{1;-1})+5)/7))</f>
        <v/>
      </c>
      <c r="C763" s="11" t="str">
        <f>IF(ISBLANK(Tableau1[[#This Row],[Matricule]]),"",VLOOKUP(Tableau1[[#This Row],[Matricule]],#REF!,2,FALSE))</f>
        <v/>
      </c>
      <c r="D763" s="11" t="str">
        <f>IF(ISBLANK(Tableau1[[#This Row],[Matricule]]),"",VLOOKUP(Tableau1[[#This Row],[Matricule]],#REF!,3,FALSE))</f>
        <v/>
      </c>
      <c r="E763" s="11" t="str">
        <f>CONCATENATE(Tableau1[[#This Row],[Matricule]],Tableau1[[#This Row],[Date]])</f>
        <v/>
      </c>
      <c r="F763" s="3"/>
      <c r="J763" s="8"/>
      <c r="K763" s="35">
        <f>IF(Tableau1[[#This Row],[Régimes récoltés]]&gt;0,1,0)</f>
        <v>0</v>
      </c>
      <c r="L763" s="15">
        <f>IF(Tableau1[[#This Row],[Régimes récoltés]]&gt;=60,1,0)</f>
        <v>0</v>
      </c>
      <c r="M763" s="15">
        <f>IF(Tableau1[[#This Row],[Régimes récoltés]]&gt;60,Tableau1[[#This Row],[Régimes récoltés]]-60,0)</f>
        <v>0</v>
      </c>
      <c r="N763" s="15" t="str">
        <f>IF(ISBLANK(Tableau1[[#This Row],[Date]]),"",+IF(Tableau1[[#This Row],[Régimes récoltés]]&lt;60,0,1000))</f>
        <v/>
      </c>
      <c r="O763" s="15" t="str">
        <f>IF(ISBLANK(Tableau1[[#This Row],[Date]]),"",IF(Tableau1[[#This Row],[Régimes récoltés]]&gt;60,(Tableau1[[#This Row],[Régimes récoltés]]-60)*40,0))</f>
        <v/>
      </c>
      <c r="P763" s="15" t="str">
        <f t="shared" si="11"/>
        <v/>
      </c>
      <c r="Q763" s="51" t="str">
        <f>IF(Tableau1[[#This Row],[Matricule]]&gt;1,IF(COUNTIF(Tableau1[DateMatricule],Tableau1[[#This Row],[DateMatricule]])&gt;1,"Doublon",""),"")</f>
        <v/>
      </c>
    </row>
    <row r="764" spans="1:17" x14ac:dyDescent="0.25">
      <c r="A764" s="11" t="str">
        <f>IF(Tableau1[[#This Row],[Date]]="","",VLOOKUP(Tableau1[[#This Row],[Semaine]],Listes!$A:$B,2,FALSE))</f>
        <v/>
      </c>
      <c r="B764" s="11" t="str">
        <f>IF(ISBLANK(Tableau1[[#This Row],[Date]]),"",INT((Tableau1[[#This Row],[Date]]-SUM(MOD(DATE(YEAR(Tableau1[[#This Row],[Date]]-MOD(Tableau1[[#This Row],[Date]]-2,7)+3),1,2),{1E+99;7})*{1;-1})+5)/7))</f>
        <v/>
      </c>
      <c r="C764" s="11" t="str">
        <f>IF(ISBLANK(Tableau1[[#This Row],[Matricule]]),"",VLOOKUP(Tableau1[[#This Row],[Matricule]],#REF!,2,FALSE))</f>
        <v/>
      </c>
      <c r="D764" s="11" t="str">
        <f>IF(ISBLANK(Tableau1[[#This Row],[Matricule]]),"",VLOOKUP(Tableau1[[#This Row],[Matricule]],#REF!,3,FALSE))</f>
        <v/>
      </c>
      <c r="E764" s="11" t="str">
        <f>CONCATENATE(Tableau1[[#This Row],[Matricule]],Tableau1[[#This Row],[Date]])</f>
        <v/>
      </c>
      <c r="F764" s="3"/>
      <c r="J764" s="8"/>
      <c r="K764" s="35">
        <f>IF(Tableau1[[#This Row],[Régimes récoltés]]&gt;0,1,0)</f>
        <v>0</v>
      </c>
      <c r="L764" s="15">
        <f>IF(Tableau1[[#This Row],[Régimes récoltés]]&gt;=60,1,0)</f>
        <v>0</v>
      </c>
      <c r="M764" s="15">
        <f>IF(Tableau1[[#This Row],[Régimes récoltés]]&gt;60,Tableau1[[#This Row],[Régimes récoltés]]-60,0)</f>
        <v>0</v>
      </c>
      <c r="N764" s="15" t="str">
        <f>IF(ISBLANK(Tableau1[[#This Row],[Date]]),"",+IF(Tableau1[[#This Row],[Régimes récoltés]]&lt;60,0,1000))</f>
        <v/>
      </c>
      <c r="O764" s="15" t="str">
        <f>IF(ISBLANK(Tableau1[[#This Row],[Date]]),"",IF(Tableau1[[#This Row],[Régimes récoltés]]&gt;60,(Tableau1[[#This Row],[Régimes récoltés]]-60)*40,0))</f>
        <v/>
      </c>
      <c r="P764" s="15" t="str">
        <f t="shared" si="11"/>
        <v/>
      </c>
      <c r="Q764" s="51" t="str">
        <f>IF(Tableau1[[#This Row],[Matricule]]&gt;1,IF(COUNTIF(Tableau1[DateMatricule],Tableau1[[#This Row],[DateMatricule]])&gt;1,"Doublon",""),"")</f>
        <v/>
      </c>
    </row>
    <row r="765" spans="1:17" x14ac:dyDescent="0.25">
      <c r="A765" s="11" t="str">
        <f>IF(Tableau1[[#This Row],[Date]]="","",VLOOKUP(Tableau1[[#This Row],[Semaine]],Listes!$A:$B,2,FALSE))</f>
        <v/>
      </c>
      <c r="B765" s="11" t="str">
        <f>IF(ISBLANK(Tableau1[[#This Row],[Date]]),"",INT((Tableau1[[#This Row],[Date]]-SUM(MOD(DATE(YEAR(Tableau1[[#This Row],[Date]]-MOD(Tableau1[[#This Row],[Date]]-2,7)+3),1,2),{1E+99;7})*{1;-1})+5)/7))</f>
        <v/>
      </c>
      <c r="C765" s="11" t="str">
        <f>IF(ISBLANK(Tableau1[[#This Row],[Matricule]]),"",VLOOKUP(Tableau1[[#This Row],[Matricule]],#REF!,2,FALSE))</f>
        <v/>
      </c>
      <c r="D765" s="11" t="str">
        <f>IF(ISBLANK(Tableau1[[#This Row],[Matricule]]),"",VLOOKUP(Tableau1[[#This Row],[Matricule]],#REF!,3,FALSE))</f>
        <v/>
      </c>
      <c r="E765" s="11" t="str">
        <f>CONCATENATE(Tableau1[[#This Row],[Matricule]],Tableau1[[#This Row],[Date]])</f>
        <v/>
      </c>
      <c r="F765" s="3"/>
      <c r="J765" s="8"/>
      <c r="K765" s="35">
        <f>IF(Tableau1[[#This Row],[Régimes récoltés]]&gt;0,1,0)</f>
        <v>0</v>
      </c>
      <c r="L765" s="15">
        <f>IF(Tableau1[[#This Row],[Régimes récoltés]]&gt;=60,1,0)</f>
        <v>0</v>
      </c>
      <c r="M765" s="15">
        <f>IF(Tableau1[[#This Row],[Régimes récoltés]]&gt;60,Tableau1[[#This Row],[Régimes récoltés]]-60,0)</f>
        <v>0</v>
      </c>
      <c r="N765" s="15" t="str">
        <f>IF(ISBLANK(Tableau1[[#This Row],[Date]]),"",+IF(Tableau1[[#This Row],[Régimes récoltés]]&lt;60,0,1000))</f>
        <v/>
      </c>
      <c r="O765" s="15" t="str">
        <f>IF(ISBLANK(Tableau1[[#This Row],[Date]]),"",IF(Tableau1[[#This Row],[Régimes récoltés]]&gt;60,(Tableau1[[#This Row],[Régimes récoltés]]-60)*40,0))</f>
        <v/>
      </c>
      <c r="P765" s="15" t="str">
        <f t="shared" si="11"/>
        <v/>
      </c>
      <c r="Q765" s="51" t="str">
        <f>IF(Tableau1[[#This Row],[Matricule]]&gt;1,IF(COUNTIF(Tableau1[DateMatricule],Tableau1[[#This Row],[DateMatricule]])&gt;1,"Doublon",""),"")</f>
        <v/>
      </c>
    </row>
    <row r="766" spans="1:17" x14ac:dyDescent="0.25">
      <c r="A766" s="11" t="str">
        <f>IF(Tableau1[[#This Row],[Date]]="","",VLOOKUP(Tableau1[[#This Row],[Semaine]],Listes!$A:$B,2,FALSE))</f>
        <v/>
      </c>
      <c r="B766" s="11" t="str">
        <f>IF(ISBLANK(Tableau1[[#This Row],[Date]]),"",INT((Tableau1[[#This Row],[Date]]-SUM(MOD(DATE(YEAR(Tableau1[[#This Row],[Date]]-MOD(Tableau1[[#This Row],[Date]]-2,7)+3),1,2),{1E+99;7})*{1;-1})+5)/7))</f>
        <v/>
      </c>
      <c r="C766" s="11" t="str">
        <f>IF(ISBLANK(Tableau1[[#This Row],[Matricule]]),"",VLOOKUP(Tableau1[[#This Row],[Matricule]],#REF!,2,FALSE))</f>
        <v/>
      </c>
      <c r="D766" s="11" t="str">
        <f>IF(ISBLANK(Tableau1[[#This Row],[Matricule]]),"",VLOOKUP(Tableau1[[#This Row],[Matricule]],#REF!,3,FALSE))</f>
        <v/>
      </c>
      <c r="E766" s="11" t="str">
        <f>CONCATENATE(Tableau1[[#This Row],[Matricule]],Tableau1[[#This Row],[Date]])</f>
        <v/>
      </c>
      <c r="F766" s="3"/>
      <c r="J766" s="8"/>
      <c r="K766" s="35">
        <f>IF(Tableau1[[#This Row],[Régimes récoltés]]&gt;0,1,0)</f>
        <v>0</v>
      </c>
      <c r="L766" s="15">
        <f>IF(Tableau1[[#This Row],[Régimes récoltés]]&gt;=60,1,0)</f>
        <v>0</v>
      </c>
      <c r="M766" s="15">
        <f>IF(Tableau1[[#This Row],[Régimes récoltés]]&gt;60,Tableau1[[#This Row],[Régimes récoltés]]-60,0)</f>
        <v>0</v>
      </c>
      <c r="N766" s="15" t="str">
        <f>IF(ISBLANK(Tableau1[[#This Row],[Date]]),"",+IF(Tableau1[[#This Row],[Régimes récoltés]]&lt;60,0,1000))</f>
        <v/>
      </c>
      <c r="O766" s="15" t="str">
        <f>IF(ISBLANK(Tableau1[[#This Row],[Date]]),"",IF(Tableau1[[#This Row],[Régimes récoltés]]&gt;60,(Tableau1[[#This Row],[Régimes récoltés]]-60)*40,0))</f>
        <v/>
      </c>
      <c r="P766" s="15" t="str">
        <f t="shared" si="11"/>
        <v/>
      </c>
      <c r="Q766" s="51" t="str">
        <f>IF(Tableau1[[#This Row],[Matricule]]&gt;1,IF(COUNTIF(Tableau1[DateMatricule],Tableau1[[#This Row],[DateMatricule]])&gt;1,"Doublon",""),"")</f>
        <v/>
      </c>
    </row>
    <row r="767" spans="1:17" x14ac:dyDescent="0.25">
      <c r="A767" s="11" t="str">
        <f>IF(Tableau1[[#This Row],[Date]]="","",VLOOKUP(Tableau1[[#This Row],[Semaine]],Listes!$A:$B,2,FALSE))</f>
        <v/>
      </c>
      <c r="B767" s="11" t="str">
        <f>IF(ISBLANK(Tableau1[[#This Row],[Date]]),"",INT((Tableau1[[#This Row],[Date]]-SUM(MOD(DATE(YEAR(Tableau1[[#This Row],[Date]]-MOD(Tableau1[[#This Row],[Date]]-2,7)+3),1,2),{1E+99;7})*{1;-1})+5)/7))</f>
        <v/>
      </c>
      <c r="C767" s="11" t="str">
        <f>IF(ISBLANK(Tableau1[[#This Row],[Matricule]]),"",VLOOKUP(Tableau1[[#This Row],[Matricule]],#REF!,2,FALSE))</f>
        <v/>
      </c>
      <c r="D767" s="11" t="str">
        <f>IF(ISBLANK(Tableau1[[#This Row],[Matricule]]),"",VLOOKUP(Tableau1[[#This Row],[Matricule]],#REF!,3,FALSE))</f>
        <v/>
      </c>
      <c r="E767" s="11" t="str">
        <f>CONCATENATE(Tableau1[[#This Row],[Matricule]],Tableau1[[#This Row],[Date]])</f>
        <v/>
      </c>
      <c r="F767" s="3"/>
      <c r="J767" s="8"/>
      <c r="K767" s="35">
        <f>IF(Tableau1[[#This Row],[Régimes récoltés]]&gt;0,1,0)</f>
        <v>0</v>
      </c>
      <c r="L767" s="15">
        <f>IF(Tableau1[[#This Row],[Régimes récoltés]]&gt;=60,1,0)</f>
        <v>0</v>
      </c>
      <c r="M767" s="15">
        <f>IF(Tableau1[[#This Row],[Régimes récoltés]]&gt;60,Tableau1[[#This Row],[Régimes récoltés]]-60,0)</f>
        <v>0</v>
      </c>
      <c r="N767" s="15" t="str">
        <f>IF(ISBLANK(Tableau1[[#This Row],[Date]]),"",+IF(Tableau1[[#This Row],[Régimes récoltés]]&lt;60,0,1000))</f>
        <v/>
      </c>
      <c r="O767" s="15" t="str">
        <f>IF(ISBLANK(Tableau1[[#This Row],[Date]]),"",IF(Tableau1[[#This Row],[Régimes récoltés]]&gt;60,(Tableau1[[#This Row],[Régimes récoltés]]-60)*40,0))</f>
        <v/>
      </c>
      <c r="P767" s="15" t="str">
        <f t="shared" si="11"/>
        <v/>
      </c>
      <c r="Q767" s="51" t="str">
        <f>IF(Tableau1[[#This Row],[Matricule]]&gt;1,IF(COUNTIF(Tableau1[DateMatricule],Tableau1[[#This Row],[DateMatricule]])&gt;1,"Doublon",""),"")</f>
        <v/>
      </c>
    </row>
    <row r="768" spans="1:17" x14ac:dyDescent="0.25">
      <c r="A768" s="11" t="str">
        <f>IF(Tableau1[[#This Row],[Date]]="","",VLOOKUP(Tableau1[[#This Row],[Semaine]],Listes!$A:$B,2,FALSE))</f>
        <v/>
      </c>
      <c r="B768" s="11" t="str">
        <f>IF(ISBLANK(Tableau1[[#This Row],[Date]]),"",INT((Tableau1[[#This Row],[Date]]-SUM(MOD(DATE(YEAR(Tableau1[[#This Row],[Date]]-MOD(Tableau1[[#This Row],[Date]]-2,7)+3),1,2),{1E+99;7})*{1;-1})+5)/7))</f>
        <v/>
      </c>
      <c r="C768" s="11" t="str">
        <f>IF(ISBLANK(Tableau1[[#This Row],[Matricule]]),"",VLOOKUP(Tableau1[[#This Row],[Matricule]],#REF!,2,FALSE))</f>
        <v/>
      </c>
      <c r="D768" s="11" t="str">
        <f>IF(ISBLANK(Tableau1[[#This Row],[Matricule]]),"",VLOOKUP(Tableau1[[#This Row],[Matricule]],#REF!,3,FALSE))</f>
        <v/>
      </c>
      <c r="E768" s="11" t="str">
        <f>CONCATENATE(Tableau1[[#This Row],[Matricule]],Tableau1[[#This Row],[Date]])</f>
        <v/>
      </c>
      <c r="F768" s="3"/>
      <c r="J768" s="8"/>
      <c r="K768" s="35">
        <f>IF(Tableau1[[#This Row],[Régimes récoltés]]&gt;0,1,0)</f>
        <v>0</v>
      </c>
      <c r="L768" s="15">
        <f>IF(Tableau1[[#This Row],[Régimes récoltés]]&gt;=60,1,0)</f>
        <v>0</v>
      </c>
      <c r="M768" s="15">
        <f>IF(Tableau1[[#This Row],[Régimes récoltés]]&gt;60,Tableau1[[#This Row],[Régimes récoltés]]-60,0)</f>
        <v>0</v>
      </c>
      <c r="N768" s="15" t="str">
        <f>IF(ISBLANK(Tableau1[[#This Row],[Date]]),"",+IF(Tableau1[[#This Row],[Régimes récoltés]]&lt;60,0,1000))</f>
        <v/>
      </c>
      <c r="O768" s="15" t="str">
        <f>IF(ISBLANK(Tableau1[[#This Row],[Date]]),"",IF(Tableau1[[#This Row],[Régimes récoltés]]&gt;60,(Tableau1[[#This Row],[Régimes récoltés]]-60)*40,0))</f>
        <v/>
      </c>
      <c r="P768" s="15" t="str">
        <f t="shared" si="11"/>
        <v/>
      </c>
      <c r="Q768" s="51" t="str">
        <f>IF(Tableau1[[#This Row],[Matricule]]&gt;1,IF(COUNTIF(Tableau1[DateMatricule],Tableau1[[#This Row],[DateMatricule]])&gt;1,"Doublon",""),"")</f>
        <v/>
      </c>
    </row>
    <row r="769" spans="1:17" x14ac:dyDescent="0.25">
      <c r="A769" s="11" t="str">
        <f>IF(Tableau1[[#This Row],[Date]]="","",VLOOKUP(Tableau1[[#This Row],[Semaine]],Listes!$A:$B,2,FALSE))</f>
        <v/>
      </c>
      <c r="B769" s="11" t="str">
        <f>IF(ISBLANK(Tableau1[[#This Row],[Date]]),"",INT((Tableau1[[#This Row],[Date]]-SUM(MOD(DATE(YEAR(Tableau1[[#This Row],[Date]]-MOD(Tableau1[[#This Row],[Date]]-2,7)+3),1,2),{1E+99;7})*{1;-1})+5)/7))</f>
        <v/>
      </c>
      <c r="C769" s="11" t="str">
        <f>IF(ISBLANK(Tableau1[[#This Row],[Matricule]]),"",VLOOKUP(Tableau1[[#This Row],[Matricule]],#REF!,2,FALSE))</f>
        <v/>
      </c>
      <c r="D769" s="11" t="str">
        <f>IF(ISBLANK(Tableau1[[#This Row],[Matricule]]),"",VLOOKUP(Tableau1[[#This Row],[Matricule]],#REF!,3,FALSE))</f>
        <v/>
      </c>
      <c r="E769" s="11" t="str">
        <f>CONCATENATE(Tableau1[[#This Row],[Matricule]],Tableau1[[#This Row],[Date]])</f>
        <v/>
      </c>
      <c r="F769" s="3"/>
      <c r="J769" s="8"/>
      <c r="K769" s="35">
        <f>IF(Tableau1[[#This Row],[Régimes récoltés]]&gt;0,1,0)</f>
        <v>0</v>
      </c>
      <c r="L769" s="15">
        <f>IF(Tableau1[[#This Row],[Régimes récoltés]]&gt;=60,1,0)</f>
        <v>0</v>
      </c>
      <c r="M769" s="15">
        <f>IF(Tableau1[[#This Row],[Régimes récoltés]]&gt;60,Tableau1[[#This Row],[Régimes récoltés]]-60,0)</f>
        <v>0</v>
      </c>
      <c r="N769" s="15" t="str">
        <f>IF(ISBLANK(Tableau1[[#This Row],[Date]]),"",+IF(Tableau1[[#This Row],[Régimes récoltés]]&lt;60,0,1000))</f>
        <v/>
      </c>
      <c r="O769" s="15" t="str">
        <f>IF(ISBLANK(Tableau1[[#This Row],[Date]]),"",IF(Tableau1[[#This Row],[Régimes récoltés]]&gt;60,(Tableau1[[#This Row],[Régimes récoltés]]-60)*40,0))</f>
        <v/>
      </c>
      <c r="P769" s="15" t="str">
        <f t="shared" si="11"/>
        <v/>
      </c>
      <c r="Q769" s="51" t="str">
        <f>IF(Tableau1[[#This Row],[Matricule]]&gt;1,IF(COUNTIF(Tableau1[DateMatricule],Tableau1[[#This Row],[DateMatricule]])&gt;1,"Doublon",""),"")</f>
        <v/>
      </c>
    </row>
    <row r="770" spans="1:17" x14ac:dyDescent="0.25">
      <c r="A770" s="11" t="str">
        <f>IF(Tableau1[[#This Row],[Date]]="","",VLOOKUP(Tableau1[[#This Row],[Semaine]],Listes!$A:$B,2,FALSE))</f>
        <v/>
      </c>
      <c r="B770" s="11" t="str">
        <f>IF(ISBLANK(Tableau1[[#This Row],[Date]]),"",INT((Tableau1[[#This Row],[Date]]-SUM(MOD(DATE(YEAR(Tableau1[[#This Row],[Date]]-MOD(Tableau1[[#This Row],[Date]]-2,7)+3),1,2),{1E+99;7})*{1;-1})+5)/7))</f>
        <v/>
      </c>
      <c r="C770" s="11" t="str">
        <f>IF(ISBLANK(Tableau1[[#This Row],[Matricule]]),"",VLOOKUP(Tableau1[[#This Row],[Matricule]],#REF!,2,FALSE))</f>
        <v/>
      </c>
      <c r="D770" s="11" t="str">
        <f>IF(ISBLANK(Tableau1[[#This Row],[Matricule]]),"",VLOOKUP(Tableau1[[#This Row],[Matricule]],#REF!,3,FALSE))</f>
        <v/>
      </c>
      <c r="E770" s="11" t="str">
        <f>CONCATENATE(Tableau1[[#This Row],[Matricule]],Tableau1[[#This Row],[Date]])</f>
        <v/>
      </c>
      <c r="F770" s="3"/>
      <c r="J770" s="8"/>
      <c r="K770" s="35">
        <f>IF(Tableau1[[#This Row],[Régimes récoltés]]&gt;0,1,0)</f>
        <v>0</v>
      </c>
      <c r="L770" s="15">
        <f>IF(Tableau1[[#This Row],[Régimes récoltés]]&gt;=60,1,0)</f>
        <v>0</v>
      </c>
      <c r="M770" s="15">
        <f>IF(Tableau1[[#This Row],[Régimes récoltés]]&gt;60,Tableau1[[#This Row],[Régimes récoltés]]-60,0)</f>
        <v>0</v>
      </c>
      <c r="N770" s="15" t="str">
        <f>IF(ISBLANK(Tableau1[[#This Row],[Date]]),"",+IF(Tableau1[[#This Row],[Régimes récoltés]]&lt;60,0,1000))</f>
        <v/>
      </c>
      <c r="O770" s="15" t="str">
        <f>IF(ISBLANK(Tableau1[[#This Row],[Date]]),"",IF(Tableau1[[#This Row],[Régimes récoltés]]&gt;60,(Tableau1[[#This Row],[Régimes récoltés]]-60)*40,0))</f>
        <v/>
      </c>
      <c r="P770" s="15" t="str">
        <f t="shared" si="11"/>
        <v/>
      </c>
      <c r="Q770" s="51" t="str">
        <f>IF(Tableau1[[#This Row],[Matricule]]&gt;1,IF(COUNTIF(Tableau1[DateMatricule],Tableau1[[#This Row],[DateMatricule]])&gt;1,"Doublon",""),"")</f>
        <v/>
      </c>
    </row>
    <row r="771" spans="1:17" x14ac:dyDescent="0.25">
      <c r="A771" s="11" t="str">
        <f>IF(Tableau1[[#This Row],[Date]]="","",VLOOKUP(Tableau1[[#This Row],[Semaine]],Listes!$A:$B,2,FALSE))</f>
        <v/>
      </c>
      <c r="B771" s="11" t="str">
        <f>IF(ISBLANK(Tableau1[[#This Row],[Date]]),"",INT((Tableau1[[#This Row],[Date]]-SUM(MOD(DATE(YEAR(Tableau1[[#This Row],[Date]]-MOD(Tableau1[[#This Row],[Date]]-2,7)+3),1,2),{1E+99;7})*{1;-1})+5)/7))</f>
        <v/>
      </c>
      <c r="C771" s="11" t="str">
        <f>IF(ISBLANK(Tableau1[[#This Row],[Matricule]]),"",VLOOKUP(Tableau1[[#This Row],[Matricule]],#REF!,2,FALSE))</f>
        <v/>
      </c>
      <c r="D771" s="11" t="str">
        <f>IF(ISBLANK(Tableau1[[#This Row],[Matricule]]),"",VLOOKUP(Tableau1[[#This Row],[Matricule]],#REF!,3,FALSE))</f>
        <v/>
      </c>
      <c r="E771" s="11" t="str">
        <f>CONCATENATE(Tableau1[[#This Row],[Matricule]],Tableau1[[#This Row],[Date]])</f>
        <v/>
      </c>
      <c r="F771" s="3"/>
      <c r="J771" s="8"/>
      <c r="K771" s="35">
        <f>IF(Tableau1[[#This Row],[Régimes récoltés]]&gt;0,1,0)</f>
        <v>0</v>
      </c>
      <c r="L771" s="15">
        <f>IF(Tableau1[[#This Row],[Régimes récoltés]]&gt;=60,1,0)</f>
        <v>0</v>
      </c>
      <c r="M771" s="15">
        <f>IF(Tableau1[[#This Row],[Régimes récoltés]]&gt;60,Tableau1[[#This Row],[Régimes récoltés]]-60,0)</f>
        <v>0</v>
      </c>
      <c r="N771" s="15" t="str">
        <f>IF(ISBLANK(Tableau1[[#This Row],[Date]]),"",+IF(Tableau1[[#This Row],[Régimes récoltés]]&lt;60,0,1000))</f>
        <v/>
      </c>
      <c r="O771" s="15" t="str">
        <f>IF(ISBLANK(Tableau1[[#This Row],[Date]]),"",IF(Tableau1[[#This Row],[Régimes récoltés]]&gt;60,(Tableau1[[#This Row],[Régimes récoltés]]-60)*40,0))</f>
        <v/>
      </c>
      <c r="P771" s="15" t="str">
        <f t="shared" ref="P771:P834" si="12">IF(ISERROR(N771+O771),"",N771+O771)</f>
        <v/>
      </c>
      <c r="Q771" s="51" t="str">
        <f>IF(Tableau1[[#This Row],[Matricule]]&gt;1,IF(COUNTIF(Tableau1[DateMatricule],Tableau1[[#This Row],[DateMatricule]])&gt;1,"Doublon",""),"")</f>
        <v/>
      </c>
    </row>
    <row r="772" spans="1:17" x14ac:dyDescent="0.25">
      <c r="A772" s="11" t="str">
        <f>IF(Tableau1[[#This Row],[Date]]="","",VLOOKUP(Tableau1[[#This Row],[Semaine]],Listes!$A:$B,2,FALSE))</f>
        <v/>
      </c>
      <c r="B772" s="11" t="str">
        <f>IF(ISBLANK(Tableau1[[#This Row],[Date]]),"",INT((Tableau1[[#This Row],[Date]]-SUM(MOD(DATE(YEAR(Tableau1[[#This Row],[Date]]-MOD(Tableau1[[#This Row],[Date]]-2,7)+3),1,2),{1E+99;7})*{1;-1})+5)/7))</f>
        <v/>
      </c>
      <c r="C772" s="11" t="str">
        <f>IF(ISBLANK(Tableau1[[#This Row],[Matricule]]),"",VLOOKUP(Tableau1[[#This Row],[Matricule]],#REF!,2,FALSE))</f>
        <v/>
      </c>
      <c r="D772" s="11" t="str">
        <f>IF(ISBLANK(Tableau1[[#This Row],[Matricule]]),"",VLOOKUP(Tableau1[[#This Row],[Matricule]],#REF!,3,FALSE))</f>
        <v/>
      </c>
      <c r="E772" s="11" t="str">
        <f>CONCATENATE(Tableau1[[#This Row],[Matricule]],Tableau1[[#This Row],[Date]])</f>
        <v/>
      </c>
      <c r="F772" s="3"/>
      <c r="J772" s="8"/>
      <c r="K772" s="35">
        <f>IF(Tableau1[[#This Row],[Régimes récoltés]]&gt;0,1,0)</f>
        <v>0</v>
      </c>
      <c r="L772" s="15">
        <f>IF(Tableau1[[#This Row],[Régimes récoltés]]&gt;=60,1,0)</f>
        <v>0</v>
      </c>
      <c r="M772" s="15">
        <f>IF(Tableau1[[#This Row],[Régimes récoltés]]&gt;60,Tableau1[[#This Row],[Régimes récoltés]]-60,0)</f>
        <v>0</v>
      </c>
      <c r="N772" s="15" t="str">
        <f>IF(ISBLANK(Tableau1[[#This Row],[Date]]),"",+IF(Tableau1[[#This Row],[Régimes récoltés]]&lt;60,0,1000))</f>
        <v/>
      </c>
      <c r="O772" s="15" t="str">
        <f>IF(ISBLANK(Tableau1[[#This Row],[Date]]),"",IF(Tableau1[[#This Row],[Régimes récoltés]]&gt;60,(Tableau1[[#This Row],[Régimes récoltés]]-60)*40,0))</f>
        <v/>
      </c>
      <c r="P772" s="15" t="str">
        <f t="shared" si="12"/>
        <v/>
      </c>
      <c r="Q772" s="51" t="str">
        <f>IF(Tableau1[[#This Row],[Matricule]]&gt;1,IF(COUNTIF(Tableau1[DateMatricule],Tableau1[[#This Row],[DateMatricule]])&gt;1,"Doublon",""),"")</f>
        <v/>
      </c>
    </row>
    <row r="773" spans="1:17" x14ac:dyDescent="0.25">
      <c r="A773" s="11" t="str">
        <f>IF(Tableau1[[#This Row],[Date]]="","",VLOOKUP(Tableau1[[#This Row],[Semaine]],Listes!$A:$B,2,FALSE))</f>
        <v/>
      </c>
      <c r="B773" s="11" t="str">
        <f>IF(ISBLANK(Tableau1[[#This Row],[Date]]),"",INT((Tableau1[[#This Row],[Date]]-SUM(MOD(DATE(YEAR(Tableau1[[#This Row],[Date]]-MOD(Tableau1[[#This Row],[Date]]-2,7)+3),1,2),{1E+99;7})*{1;-1})+5)/7))</f>
        <v/>
      </c>
      <c r="C773" s="11" t="str">
        <f>IF(ISBLANK(Tableau1[[#This Row],[Matricule]]),"",VLOOKUP(Tableau1[[#This Row],[Matricule]],#REF!,2,FALSE))</f>
        <v/>
      </c>
      <c r="D773" s="11" t="str">
        <f>IF(ISBLANK(Tableau1[[#This Row],[Matricule]]),"",VLOOKUP(Tableau1[[#This Row],[Matricule]],#REF!,3,FALSE))</f>
        <v/>
      </c>
      <c r="E773" s="11" t="str">
        <f>CONCATENATE(Tableau1[[#This Row],[Matricule]],Tableau1[[#This Row],[Date]])</f>
        <v/>
      </c>
      <c r="F773" s="3"/>
      <c r="J773" s="8"/>
      <c r="K773" s="35">
        <f>IF(Tableau1[[#This Row],[Régimes récoltés]]&gt;0,1,0)</f>
        <v>0</v>
      </c>
      <c r="L773" s="15">
        <f>IF(Tableau1[[#This Row],[Régimes récoltés]]&gt;=60,1,0)</f>
        <v>0</v>
      </c>
      <c r="M773" s="15">
        <f>IF(Tableau1[[#This Row],[Régimes récoltés]]&gt;60,Tableau1[[#This Row],[Régimes récoltés]]-60,0)</f>
        <v>0</v>
      </c>
      <c r="N773" s="15" t="str">
        <f>IF(ISBLANK(Tableau1[[#This Row],[Date]]),"",+IF(Tableau1[[#This Row],[Régimes récoltés]]&lt;60,0,1000))</f>
        <v/>
      </c>
      <c r="O773" s="15" t="str">
        <f>IF(ISBLANK(Tableau1[[#This Row],[Date]]),"",IF(Tableau1[[#This Row],[Régimes récoltés]]&gt;60,(Tableau1[[#This Row],[Régimes récoltés]]-60)*40,0))</f>
        <v/>
      </c>
      <c r="P773" s="15" t="str">
        <f t="shared" si="12"/>
        <v/>
      </c>
      <c r="Q773" s="51" t="str">
        <f>IF(Tableau1[[#This Row],[Matricule]]&gt;1,IF(COUNTIF(Tableau1[DateMatricule],Tableau1[[#This Row],[DateMatricule]])&gt;1,"Doublon",""),"")</f>
        <v/>
      </c>
    </row>
    <row r="774" spans="1:17" x14ac:dyDescent="0.25">
      <c r="A774" s="11" t="str">
        <f>IF(Tableau1[[#This Row],[Date]]="","",VLOOKUP(Tableau1[[#This Row],[Semaine]],Listes!$A:$B,2,FALSE))</f>
        <v/>
      </c>
      <c r="B774" s="11" t="str">
        <f>IF(ISBLANK(Tableau1[[#This Row],[Date]]),"",INT((Tableau1[[#This Row],[Date]]-SUM(MOD(DATE(YEAR(Tableau1[[#This Row],[Date]]-MOD(Tableau1[[#This Row],[Date]]-2,7)+3),1,2),{1E+99;7})*{1;-1})+5)/7))</f>
        <v/>
      </c>
      <c r="C774" s="11" t="str">
        <f>IF(ISBLANK(Tableau1[[#This Row],[Matricule]]),"",VLOOKUP(Tableau1[[#This Row],[Matricule]],#REF!,2,FALSE))</f>
        <v/>
      </c>
      <c r="D774" s="11" t="str">
        <f>IF(ISBLANK(Tableau1[[#This Row],[Matricule]]),"",VLOOKUP(Tableau1[[#This Row],[Matricule]],#REF!,3,FALSE))</f>
        <v/>
      </c>
      <c r="E774" s="11" t="str">
        <f>CONCATENATE(Tableau1[[#This Row],[Matricule]],Tableau1[[#This Row],[Date]])</f>
        <v/>
      </c>
      <c r="F774" s="3"/>
      <c r="J774" s="8"/>
      <c r="K774" s="35">
        <f>IF(Tableau1[[#This Row],[Régimes récoltés]]&gt;0,1,0)</f>
        <v>0</v>
      </c>
      <c r="L774" s="15">
        <f>IF(Tableau1[[#This Row],[Régimes récoltés]]&gt;=60,1,0)</f>
        <v>0</v>
      </c>
      <c r="M774" s="15">
        <f>IF(Tableau1[[#This Row],[Régimes récoltés]]&gt;60,Tableau1[[#This Row],[Régimes récoltés]]-60,0)</f>
        <v>0</v>
      </c>
      <c r="N774" s="15" t="str">
        <f>IF(ISBLANK(Tableau1[[#This Row],[Date]]),"",+IF(Tableau1[[#This Row],[Régimes récoltés]]&lt;60,0,1000))</f>
        <v/>
      </c>
      <c r="O774" s="15" t="str">
        <f>IF(ISBLANK(Tableau1[[#This Row],[Date]]),"",IF(Tableau1[[#This Row],[Régimes récoltés]]&gt;60,(Tableau1[[#This Row],[Régimes récoltés]]-60)*40,0))</f>
        <v/>
      </c>
      <c r="P774" s="15" t="str">
        <f t="shared" si="12"/>
        <v/>
      </c>
      <c r="Q774" s="51" t="str">
        <f>IF(Tableau1[[#This Row],[Matricule]]&gt;1,IF(COUNTIF(Tableau1[DateMatricule],Tableau1[[#This Row],[DateMatricule]])&gt;1,"Doublon",""),"")</f>
        <v/>
      </c>
    </row>
    <row r="775" spans="1:17" x14ac:dyDescent="0.25">
      <c r="A775" s="11" t="str">
        <f>IF(Tableau1[[#This Row],[Date]]="","",VLOOKUP(Tableau1[[#This Row],[Semaine]],Listes!$A:$B,2,FALSE))</f>
        <v/>
      </c>
      <c r="B775" s="11" t="str">
        <f>IF(ISBLANK(Tableau1[[#This Row],[Date]]),"",INT((Tableau1[[#This Row],[Date]]-SUM(MOD(DATE(YEAR(Tableau1[[#This Row],[Date]]-MOD(Tableau1[[#This Row],[Date]]-2,7)+3),1,2),{1E+99;7})*{1;-1})+5)/7))</f>
        <v/>
      </c>
      <c r="C775" s="11" t="str">
        <f>IF(ISBLANK(Tableau1[[#This Row],[Matricule]]),"",VLOOKUP(Tableau1[[#This Row],[Matricule]],#REF!,2,FALSE))</f>
        <v/>
      </c>
      <c r="D775" s="11" t="str">
        <f>IF(ISBLANK(Tableau1[[#This Row],[Matricule]]),"",VLOOKUP(Tableau1[[#This Row],[Matricule]],#REF!,3,FALSE))</f>
        <v/>
      </c>
      <c r="E775" s="11" t="str">
        <f>CONCATENATE(Tableau1[[#This Row],[Matricule]],Tableau1[[#This Row],[Date]])</f>
        <v/>
      </c>
      <c r="F775" s="3"/>
      <c r="J775" s="8"/>
      <c r="K775" s="35">
        <f>IF(Tableau1[[#This Row],[Régimes récoltés]]&gt;0,1,0)</f>
        <v>0</v>
      </c>
      <c r="L775" s="15">
        <f>IF(Tableau1[[#This Row],[Régimes récoltés]]&gt;=60,1,0)</f>
        <v>0</v>
      </c>
      <c r="M775" s="15">
        <f>IF(Tableau1[[#This Row],[Régimes récoltés]]&gt;60,Tableau1[[#This Row],[Régimes récoltés]]-60,0)</f>
        <v>0</v>
      </c>
      <c r="N775" s="15" t="str">
        <f>IF(ISBLANK(Tableau1[[#This Row],[Date]]),"",+IF(Tableau1[[#This Row],[Régimes récoltés]]&lt;60,0,1000))</f>
        <v/>
      </c>
      <c r="O775" s="15" t="str">
        <f>IF(ISBLANK(Tableau1[[#This Row],[Date]]),"",IF(Tableau1[[#This Row],[Régimes récoltés]]&gt;60,(Tableau1[[#This Row],[Régimes récoltés]]-60)*40,0))</f>
        <v/>
      </c>
      <c r="P775" s="15" t="str">
        <f t="shared" si="12"/>
        <v/>
      </c>
      <c r="Q775" s="51" t="str">
        <f>IF(Tableau1[[#This Row],[Matricule]]&gt;1,IF(COUNTIF(Tableau1[DateMatricule],Tableau1[[#This Row],[DateMatricule]])&gt;1,"Doublon",""),"")</f>
        <v/>
      </c>
    </row>
    <row r="776" spans="1:17" x14ac:dyDescent="0.25">
      <c r="A776" s="11" t="str">
        <f>IF(Tableau1[[#This Row],[Date]]="","",VLOOKUP(Tableau1[[#This Row],[Semaine]],Listes!$A:$B,2,FALSE))</f>
        <v/>
      </c>
      <c r="B776" s="11" t="str">
        <f>IF(ISBLANK(Tableau1[[#This Row],[Date]]),"",INT((Tableau1[[#This Row],[Date]]-SUM(MOD(DATE(YEAR(Tableau1[[#This Row],[Date]]-MOD(Tableau1[[#This Row],[Date]]-2,7)+3),1,2),{1E+99;7})*{1;-1})+5)/7))</f>
        <v/>
      </c>
      <c r="C776" s="11" t="str">
        <f>IF(ISBLANK(Tableau1[[#This Row],[Matricule]]),"",VLOOKUP(Tableau1[[#This Row],[Matricule]],#REF!,2,FALSE))</f>
        <v/>
      </c>
      <c r="D776" s="11" t="str">
        <f>IF(ISBLANK(Tableau1[[#This Row],[Matricule]]),"",VLOOKUP(Tableau1[[#This Row],[Matricule]],#REF!,3,FALSE))</f>
        <v/>
      </c>
      <c r="E776" s="11" t="str">
        <f>CONCATENATE(Tableau1[[#This Row],[Matricule]],Tableau1[[#This Row],[Date]])</f>
        <v/>
      </c>
      <c r="F776" s="3"/>
      <c r="J776" s="8"/>
      <c r="K776" s="35">
        <f>IF(Tableau1[[#This Row],[Régimes récoltés]]&gt;0,1,0)</f>
        <v>0</v>
      </c>
      <c r="L776" s="15">
        <f>IF(Tableau1[[#This Row],[Régimes récoltés]]&gt;=60,1,0)</f>
        <v>0</v>
      </c>
      <c r="M776" s="15">
        <f>IF(Tableau1[[#This Row],[Régimes récoltés]]&gt;60,Tableau1[[#This Row],[Régimes récoltés]]-60,0)</f>
        <v>0</v>
      </c>
      <c r="N776" s="15" t="str">
        <f>IF(ISBLANK(Tableau1[[#This Row],[Date]]),"",+IF(Tableau1[[#This Row],[Régimes récoltés]]&lt;60,0,1000))</f>
        <v/>
      </c>
      <c r="O776" s="15" t="str">
        <f>IF(ISBLANK(Tableau1[[#This Row],[Date]]),"",IF(Tableau1[[#This Row],[Régimes récoltés]]&gt;60,(Tableau1[[#This Row],[Régimes récoltés]]-60)*40,0))</f>
        <v/>
      </c>
      <c r="P776" s="15" t="str">
        <f t="shared" si="12"/>
        <v/>
      </c>
      <c r="Q776" s="51" t="str">
        <f>IF(Tableau1[[#This Row],[Matricule]]&gt;1,IF(COUNTIF(Tableau1[DateMatricule],Tableau1[[#This Row],[DateMatricule]])&gt;1,"Doublon",""),"")</f>
        <v/>
      </c>
    </row>
    <row r="777" spans="1:17" x14ac:dyDescent="0.25">
      <c r="A777" s="11" t="str">
        <f>IF(Tableau1[[#This Row],[Date]]="","",VLOOKUP(Tableau1[[#This Row],[Semaine]],Listes!$A:$B,2,FALSE))</f>
        <v/>
      </c>
      <c r="B777" s="11" t="str">
        <f>IF(ISBLANK(Tableau1[[#This Row],[Date]]),"",INT((Tableau1[[#This Row],[Date]]-SUM(MOD(DATE(YEAR(Tableau1[[#This Row],[Date]]-MOD(Tableau1[[#This Row],[Date]]-2,7)+3),1,2),{1E+99;7})*{1;-1})+5)/7))</f>
        <v/>
      </c>
      <c r="C777" s="11" t="str">
        <f>IF(ISBLANK(Tableau1[[#This Row],[Matricule]]),"",VLOOKUP(Tableau1[[#This Row],[Matricule]],#REF!,2,FALSE))</f>
        <v/>
      </c>
      <c r="D777" s="11" t="str">
        <f>IF(ISBLANK(Tableau1[[#This Row],[Matricule]]),"",VLOOKUP(Tableau1[[#This Row],[Matricule]],#REF!,3,FALSE))</f>
        <v/>
      </c>
      <c r="E777" s="11" t="str">
        <f>CONCATENATE(Tableau1[[#This Row],[Matricule]],Tableau1[[#This Row],[Date]])</f>
        <v/>
      </c>
      <c r="F777" s="3"/>
      <c r="J777" s="8"/>
      <c r="K777" s="35">
        <f>IF(Tableau1[[#This Row],[Régimes récoltés]]&gt;0,1,0)</f>
        <v>0</v>
      </c>
      <c r="L777" s="15">
        <f>IF(Tableau1[[#This Row],[Régimes récoltés]]&gt;=60,1,0)</f>
        <v>0</v>
      </c>
      <c r="M777" s="15">
        <f>IF(Tableau1[[#This Row],[Régimes récoltés]]&gt;60,Tableau1[[#This Row],[Régimes récoltés]]-60,0)</f>
        <v>0</v>
      </c>
      <c r="N777" s="15" t="str">
        <f>IF(ISBLANK(Tableau1[[#This Row],[Date]]),"",+IF(Tableau1[[#This Row],[Régimes récoltés]]&lt;60,0,1000))</f>
        <v/>
      </c>
      <c r="O777" s="15" t="str">
        <f>IF(ISBLANK(Tableau1[[#This Row],[Date]]),"",IF(Tableau1[[#This Row],[Régimes récoltés]]&gt;60,(Tableau1[[#This Row],[Régimes récoltés]]-60)*40,0))</f>
        <v/>
      </c>
      <c r="P777" s="15" t="str">
        <f t="shared" si="12"/>
        <v/>
      </c>
      <c r="Q777" s="51" t="str">
        <f>IF(Tableau1[[#This Row],[Matricule]]&gt;1,IF(COUNTIF(Tableau1[DateMatricule],Tableau1[[#This Row],[DateMatricule]])&gt;1,"Doublon",""),"")</f>
        <v/>
      </c>
    </row>
    <row r="778" spans="1:17" x14ac:dyDescent="0.25">
      <c r="A778" s="11" t="str">
        <f>IF(Tableau1[[#This Row],[Date]]="","",VLOOKUP(Tableau1[[#This Row],[Semaine]],Listes!$A:$B,2,FALSE))</f>
        <v/>
      </c>
      <c r="B778" s="11" t="str">
        <f>IF(ISBLANK(Tableau1[[#This Row],[Date]]),"",INT((Tableau1[[#This Row],[Date]]-SUM(MOD(DATE(YEAR(Tableau1[[#This Row],[Date]]-MOD(Tableau1[[#This Row],[Date]]-2,7)+3),1,2),{1E+99;7})*{1;-1})+5)/7))</f>
        <v/>
      </c>
      <c r="C778" s="11" t="str">
        <f>IF(ISBLANK(Tableau1[[#This Row],[Matricule]]),"",VLOOKUP(Tableau1[[#This Row],[Matricule]],#REF!,2,FALSE))</f>
        <v/>
      </c>
      <c r="D778" s="11" t="str">
        <f>IF(ISBLANK(Tableau1[[#This Row],[Matricule]]),"",VLOOKUP(Tableau1[[#This Row],[Matricule]],#REF!,3,FALSE))</f>
        <v/>
      </c>
      <c r="E778" s="11" t="str">
        <f>CONCATENATE(Tableau1[[#This Row],[Matricule]],Tableau1[[#This Row],[Date]])</f>
        <v/>
      </c>
      <c r="F778" s="3"/>
      <c r="J778" s="8"/>
      <c r="K778" s="35">
        <f>IF(Tableau1[[#This Row],[Régimes récoltés]]&gt;0,1,0)</f>
        <v>0</v>
      </c>
      <c r="L778" s="15">
        <f>IF(Tableau1[[#This Row],[Régimes récoltés]]&gt;=60,1,0)</f>
        <v>0</v>
      </c>
      <c r="M778" s="15">
        <f>IF(Tableau1[[#This Row],[Régimes récoltés]]&gt;60,Tableau1[[#This Row],[Régimes récoltés]]-60,0)</f>
        <v>0</v>
      </c>
      <c r="N778" s="15" t="str">
        <f>IF(ISBLANK(Tableau1[[#This Row],[Date]]),"",+IF(Tableau1[[#This Row],[Régimes récoltés]]&lt;60,0,1000))</f>
        <v/>
      </c>
      <c r="O778" s="15" t="str">
        <f>IF(ISBLANK(Tableau1[[#This Row],[Date]]),"",IF(Tableau1[[#This Row],[Régimes récoltés]]&gt;60,(Tableau1[[#This Row],[Régimes récoltés]]-60)*40,0))</f>
        <v/>
      </c>
      <c r="P778" s="15" t="str">
        <f t="shared" si="12"/>
        <v/>
      </c>
      <c r="Q778" s="51" t="str">
        <f>IF(Tableau1[[#This Row],[Matricule]]&gt;1,IF(COUNTIF(Tableau1[DateMatricule],Tableau1[[#This Row],[DateMatricule]])&gt;1,"Doublon",""),"")</f>
        <v/>
      </c>
    </row>
    <row r="779" spans="1:17" x14ac:dyDescent="0.25">
      <c r="A779" s="11" t="str">
        <f>IF(Tableau1[[#This Row],[Date]]="","",VLOOKUP(Tableau1[[#This Row],[Semaine]],Listes!$A:$B,2,FALSE))</f>
        <v/>
      </c>
      <c r="B779" s="11" t="str">
        <f>IF(ISBLANK(Tableau1[[#This Row],[Date]]),"",INT((Tableau1[[#This Row],[Date]]-SUM(MOD(DATE(YEAR(Tableau1[[#This Row],[Date]]-MOD(Tableau1[[#This Row],[Date]]-2,7)+3),1,2),{1E+99;7})*{1;-1})+5)/7))</f>
        <v/>
      </c>
      <c r="C779" s="11" t="str">
        <f>IF(ISBLANK(Tableau1[[#This Row],[Matricule]]),"",VLOOKUP(Tableau1[[#This Row],[Matricule]],#REF!,2,FALSE))</f>
        <v/>
      </c>
      <c r="D779" s="11" t="str">
        <f>IF(ISBLANK(Tableau1[[#This Row],[Matricule]]),"",VLOOKUP(Tableau1[[#This Row],[Matricule]],#REF!,3,FALSE))</f>
        <v/>
      </c>
      <c r="E779" s="11" t="str">
        <f>CONCATENATE(Tableau1[[#This Row],[Matricule]],Tableau1[[#This Row],[Date]])</f>
        <v/>
      </c>
      <c r="F779" s="3"/>
      <c r="J779" s="8"/>
      <c r="K779" s="35">
        <f>IF(Tableau1[[#This Row],[Régimes récoltés]]&gt;0,1,0)</f>
        <v>0</v>
      </c>
      <c r="L779" s="15">
        <f>IF(Tableau1[[#This Row],[Régimes récoltés]]&gt;=60,1,0)</f>
        <v>0</v>
      </c>
      <c r="M779" s="15">
        <f>IF(Tableau1[[#This Row],[Régimes récoltés]]&gt;60,Tableau1[[#This Row],[Régimes récoltés]]-60,0)</f>
        <v>0</v>
      </c>
      <c r="N779" s="15" t="str">
        <f>IF(ISBLANK(Tableau1[[#This Row],[Date]]),"",+IF(Tableau1[[#This Row],[Régimes récoltés]]&lt;60,0,1000))</f>
        <v/>
      </c>
      <c r="O779" s="15" t="str">
        <f>IF(ISBLANK(Tableau1[[#This Row],[Date]]),"",IF(Tableau1[[#This Row],[Régimes récoltés]]&gt;60,(Tableau1[[#This Row],[Régimes récoltés]]-60)*40,0))</f>
        <v/>
      </c>
      <c r="P779" s="15" t="str">
        <f t="shared" si="12"/>
        <v/>
      </c>
      <c r="Q779" s="51" t="str">
        <f>IF(Tableau1[[#This Row],[Matricule]]&gt;1,IF(COUNTIF(Tableau1[DateMatricule],Tableau1[[#This Row],[DateMatricule]])&gt;1,"Doublon",""),"")</f>
        <v/>
      </c>
    </row>
    <row r="780" spans="1:17" x14ac:dyDescent="0.25">
      <c r="A780" s="11" t="str">
        <f>IF(Tableau1[[#This Row],[Date]]="","",VLOOKUP(Tableau1[[#This Row],[Semaine]],Listes!$A:$B,2,FALSE))</f>
        <v/>
      </c>
      <c r="B780" s="11" t="str">
        <f>IF(ISBLANK(Tableau1[[#This Row],[Date]]),"",INT((Tableau1[[#This Row],[Date]]-SUM(MOD(DATE(YEAR(Tableau1[[#This Row],[Date]]-MOD(Tableau1[[#This Row],[Date]]-2,7)+3),1,2),{1E+99;7})*{1;-1})+5)/7))</f>
        <v/>
      </c>
      <c r="C780" s="11" t="str">
        <f>IF(ISBLANK(Tableau1[[#This Row],[Matricule]]),"",VLOOKUP(Tableau1[[#This Row],[Matricule]],#REF!,2,FALSE))</f>
        <v/>
      </c>
      <c r="D780" s="11" t="str">
        <f>IF(ISBLANK(Tableau1[[#This Row],[Matricule]]),"",VLOOKUP(Tableau1[[#This Row],[Matricule]],#REF!,3,FALSE))</f>
        <v/>
      </c>
      <c r="E780" s="11" t="str">
        <f>CONCATENATE(Tableau1[[#This Row],[Matricule]],Tableau1[[#This Row],[Date]])</f>
        <v/>
      </c>
      <c r="F780" s="3"/>
      <c r="J780" s="8"/>
      <c r="K780" s="35">
        <f>IF(Tableau1[[#This Row],[Régimes récoltés]]&gt;0,1,0)</f>
        <v>0</v>
      </c>
      <c r="L780" s="15">
        <f>IF(Tableau1[[#This Row],[Régimes récoltés]]&gt;=60,1,0)</f>
        <v>0</v>
      </c>
      <c r="M780" s="15">
        <f>IF(Tableau1[[#This Row],[Régimes récoltés]]&gt;60,Tableau1[[#This Row],[Régimes récoltés]]-60,0)</f>
        <v>0</v>
      </c>
      <c r="N780" s="15" t="str">
        <f>IF(ISBLANK(Tableau1[[#This Row],[Date]]),"",+IF(Tableau1[[#This Row],[Régimes récoltés]]&lt;60,0,1000))</f>
        <v/>
      </c>
      <c r="O780" s="15" t="str">
        <f>IF(ISBLANK(Tableau1[[#This Row],[Date]]),"",IF(Tableau1[[#This Row],[Régimes récoltés]]&gt;60,(Tableau1[[#This Row],[Régimes récoltés]]-60)*40,0))</f>
        <v/>
      </c>
      <c r="P780" s="15" t="str">
        <f t="shared" si="12"/>
        <v/>
      </c>
      <c r="Q780" s="51" t="str">
        <f>IF(Tableau1[[#This Row],[Matricule]]&gt;1,IF(COUNTIF(Tableau1[DateMatricule],Tableau1[[#This Row],[DateMatricule]])&gt;1,"Doublon",""),"")</f>
        <v/>
      </c>
    </row>
    <row r="781" spans="1:17" x14ac:dyDescent="0.25">
      <c r="A781" s="11" t="str">
        <f>IF(Tableau1[[#This Row],[Date]]="","",VLOOKUP(Tableau1[[#This Row],[Semaine]],Listes!$A:$B,2,FALSE))</f>
        <v/>
      </c>
      <c r="B781" s="11" t="str">
        <f>IF(ISBLANK(Tableau1[[#This Row],[Date]]),"",INT((Tableau1[[#This Row],[Date]]-SUM(MOD(DATE(YEAR(Tableau1[[#This Row],[Date]]-MOD(Tableau1[[#This Row],[Date]]-2,7)+3),1,2),{1E+99;7})*{1;-1})+5)/7))</f>
        <v/>
      </c>
      <c r="C781" s="11" t="str">
        <f>IF(ISBLANK(Tableau1[[#This Row],[Matricule]]),"",VLOOKUP(Tableau1[[#This Row],[Matricule]],#REF!,2,FALSE))</f>
        <v/>
      </c>
      <c r="D781" s="11" t="str">
        <f>IF(ISBLANK(Tableau1[[#This Row],[Matricule]]),"",VLOOKUP(Tableau1[[#This Row],[Matricule]],#REF!,3,FALSE))</f>
        <v/>
      </c>
      <c r="E781" s="11" t="str">
        <f>CONCATENATE(Tableau1[[#This Row],[Matricule]],Tableau1[[#This Row],[Date]])</f>
        <v/>
      </c>
      <c r="F781" s="3"/>
      <c r="J781" s="8"/>
      <c r="K781" s="35">
        <f>IF(Tableau1[[#This Row],[Régimes récoltés]]&gt;0,1,0)</f>
        <v>0</v>
      </c>
      <c r="L781" s="15">
        <f>IF(Tableau1[[#This Row],[Régimes récoltés]]&gt;=60,1,0)</f>
        <v>0</v>
      </c>
      <c r="M781" s="15">
        <f>IF(Tableau1[[#This Row],[Régimes récoltés]]&gt;60,Tableau1[[#This Row],[Régimes récoltés]]-60,0)</f>
        <v>0</v>
      </c>
      <c r="N781" s="15" t="str">
        <f>IF(ISBLANK(Tableau1[[#This Row],[Date]]),"",+IF(Tableau1[[#This Row],[Régimes récoltés]]&lt;60,0,1000))</f>
        <v/>
      </c>
      <c r="O781" s="15" t="str">
        <f>IF(ISBLANK(Tableau1[[#This Row],[Date]]),"",IF(Tableau1[[#This Row],[Régimes récoltés]]&gt;60,(Tableau1[[#This Row],[Régimes récoltés]]-60)*40,0))</f>
        <v/>
      </c>
      <c r="P781" s="15" t="str">
        <f t="shared" si="12"/>
        <v/>
      </c>
      <c r="Q781" s="51" t="str">
        <f>IF(Tableau1[[#This Row],[Matricule]]&gt;1,IF(COUNTIF(Tableau1[DateMatricule],Tableau1[[#This Row],[DateMatricule]])&gt;1,"Doublon",""),"")</f>
        <v/>
      </c>
    </row>
    <row r="782" spans="1:17" x14ac:dyDescent="0.25">
      <c r="A782" s="11" t="str">
        <f>IF(Tableau1[[#This Row],[Date]]="","",VLOOKUP(Tableau1[[#This Row],[Semaine]],Listes!$A:$B,2,FALSE))</f>
        <v/>
      </c>
      <c r="B782" s="11" t="str">
        <f>IF(ISBLANK(Tableau1[[#This Row],[Date]]),"",INT((Tableau1[[#This Row],[Date]]-SUM(MOD(DATE(YEAR(Tableau1[[#This Row],[Date]]-MOD(Tableau1[[#This Row],[Date]]-2,7)+3),1,2),{1E+99;7})*{1;-1})+5)/7))</f>
        <v/>
      </c>
      <c r="C782" s="11" t="str">
        <f>IF(ISBLANK(Tableau1[[#This Row],[Matricule]]),"",VLOOKUP(Tableau1[[#This Row],[Matricule]],#REF!,2,FALSE))</f>
        <v/>
      </c>
      <c r="D782" s="11" t="str">
        <f>IF(ISBLANK(Tableau1[[#This Row],[Matricule]]),"",VLOOKUP(Tableau1[[#This Row],[Matricule]],#REF!,3,FALSE))</f>
        <v/>
      </c>
      <c r="E782" s="11" t="str">
        <f>CONCATENATE(Tableau1[[#This Row],[Matricule]],Tableau1[[#This Row],[Date]])</f>
        <v/>
      </c>
      <c r="F782" s="3"/>
      <c r="J782" s="8"/>
      <c r="K782" s="35">
        <f>IF(Tableau1[[#This Row],[Régimes récoltés]]&gt;0,1,0)</f>
        <v>0</v>
      </c>
      <c r="L782" s="15">
        <f>IF(Tableau1[[#This Row],[Régimes récoltés]]&gt;=60,1,0)</f>
        <v>0</v>
      </c>
      <c r="M782" s="15">
        <f>IF(Tableau1[[#This Row],[Régimes récoltés]]&gt;60,Tableau1[[#This Row],[Régimes récoltés]]-60,0)</f>
        <v>0</v>
      </c>
      <c r="N782" s="15" t="str">
        <f>IF(ISBLANK(Tableau1[[#This Row],[Date]]),"",+IF(Tableau1[[#This Row],[Régimes récoltés]]&lt;60,0,1000))</f>
        <v/>
      </c>
      <c r="O782" s="15" t="str">
        <f>IF(ISBLANK(Tableau1[[#This Row],[Date]]),"",IF(Tableau1[[#This Row],[Régimes récoltés]]&gt;60,(Tableau1[[#This Row],[Régimes récoltés]]-60)*40,0))</f>
        <v/>
      </c>
      <c r="P782" s="15" t="str">
        <f t="shared" si="12"/>
        <v/>
      </c>
      <c r="Q782" s="51" t="str">
        <f>IF(Tableau1[[#This Row],[Matricule]]&gt;1,IF(COUNTIF(Tableau1[DateMatricule],Tableau1[[#This Row],[DateMatricule]])&gt;1,"Doublon",""),"")</f>
        <v/>
      </c>
    </row>
    <row r="783" spans="1:17" x14ac:dyDescent="0.25">
      <c r="A783" s="11" t="str">
        <f>IF(Tableau1[[#This Row],[Date]]="","",VLOOKUP(Tableau1[[#This Row],[Semaine]],Listes!$A:$B,2,FALSE))</f>
        <v/>
      </c>
      <c r="B783" s="11" t="str">
        <f>IF(ISBLANK(Tableau1[[#This Row],[Date]]),"",INT((Tableau1[[#This Row],[Date]]-SUM(MOD(DATE(YEAR(Tableau1[[#This Row],[Date]]-MOD(Tableau1[[#This Row],[Date]]-2,7)+3),1,2),{1E+99;7})*{1;-1})+5)/7))</f>
        <v/>
      </c>
      <c r="C783" s="11" t="str">
        <f>IF(ISBLANK(Tableau1[[#This Row],[Matricule]]),"",VLOOKUP(Tableau1[[#This Row],[Matricule]],#REF!,2,FALSE))</f>
        <v/>
      </c>
      <c r="D783" s="11" t="str">
        <f>IF(ISBLANK(Tableau1[[#This Row],[Matricule]]),"",VLOOKUP(Tableau1[[#This Row],[Matricule]],#REF!,3,FALSE))</f>
        <v/>
      </c>
      <c r="E783" s="11" t="str">
        <f>CONCATENATE(Tableau1[[#This Row],[Matricule]],Tableau1[[#This Row],[Date]])</f>
        <v/>
      </c>
      <c r="F783" s="3"/>
      <c r="J783" s="8"/>
      <c r="K783" s="35">
        <f>IF(Tableau1[[#This Row],[Régimes récoltés]]&gt;0,1,0)</f>
        <v>0</v>
      </c>
      <c r="L783" s="15">
        <f>IF(Tableau1[[#This Row],[Régimes récoltés]]&gt;=60,1,0)</f>
        <v>0</v>
      </c>
      <c r="M783" s="15">
        <f>IF(Tableau1[[#This Row],[Régimes récoltés]]&gt;60,Tableau1[[#This Row],[Régimes récoltés]]-60,0)</f>
        <v>0</v>
      </c>
      <c r="N783" s="15" t="str">
        <f>IF(ISBLANK(Tableau1[[#This Row],[Date]]),"",+IF(Tableau1[[#This Row],[Régimes récoltés]]&lt;60,0,1000))</f>
        <v/>
      </c>
      <c r="O783" s="15" t="str">
        <f>IF(ISBLANK(Tableau1[[#This Row],[Date]]),"",IF(Tableau1[[#This Row],[Régimes récoltés]]&gt;60,(Tableau1[[#This Row],[Régimes récoltés]]-60)*40,0))</f>
        <v/>
      </c>
      <c r="P783" s="15" t="str">
        <f t="shared" si="12"/>
        <v/>
      </c>
      <c r="Q783" s="51" t="str">
        <f>IF(Tableau1[[#This Row],[Matricule]]&gt;1,IF(COUNTIF(Tableau1[DateMatricule],Tableau1[[#This Row],[DateMatricule]])&gt;1,"Doublon",""),"")</f>
        <v/>
      </c>
    </row>
    <row r="784" spans="1:17" x14ac:dyDescent="0.25">
      <c r="A784" s="11" t="str">
        <f>IF(Tableau1[[#This Row],[Date]]="","",VLOOKUP(Tableau1[[#This Row],[Semaine]],Listes!$A:$B,2,FALSE))</f>
        <v/>
      </c>
      <c r="B784" s="11" t="str">
        <f>IF(ISBLANK(Tableau1[[#This Row],[Date]]),"",INT((Tableau1[[#This Row],[Date]]-SUM(MOD(DATE(YEAR(Tableau1[[#This Row],[Date]]-MOD(Tableau1[[#This Row],[Date]]-2,7)+3),1,2),{1E+99;7})*{1;-1})+5)/7))</f>
        <v/>
      </c>
      <c r="C784" s="11" t="str">
        <f>IF(ISBLANK(Tableau1[[#This Row],[Matricule]]),"",VLOOKUP(Tableau1[[#This Row],[Matricule]],#REF!,2,FALSE))</f>
        <v/>
      </c>
      <c r="D784" s="11" t="str">
        <f>IF(ISBLANK(Tableau1[[#This Row],[Matricule]]),"",VLOOKUP(Tableau1[[#This Row],[Matricule]],#REF!,3,FALSE))</f>
        <v/>
      </c>
      <c r="E784" s="11" t="str">
        <f>CONCATENATE(Tableau1[[#This Row],[Matricule]],Tableau1[[#This Row],[Date]])</f>
        <v/>
      </c>
      <c r="F784" s="3"/>
      <c r="J784" s="8"/>
      <c r="K784" s="35">
        <f>IF(Tableau1[[#This Row],[Régimes récoltés]]&gt;0,1,0)</f>
        <v>0</v>
      </c>
      <c r="L784" s="15">
        <f>IF(Tableau1[[#This Row],[Régimes récoltés]]&gt;=60,1,0)</f>
        <v>0</v>
      </c>
      <c r="M784" s="15">
        <f>IF(Tableau1[[#This Row],[Régimes récoltés]]&gt;60,Tableau1[[#This Row],[Régimes récoltés]]-60,0)</f>
        <v>0</v>
      </c>
      <c r="N784" s="15" t="str">
        <f>IF(ISBLANK(Tableau1[[#This Row],[Date]]),"",+IF(Tableau1[[#This Row],[Régimes récoltés]]&lt;60,0,1000))</f>
        <v/>
      </c>
      <c r="O784" s="15" t="str">
        <f>IF(ISBLANK(Tableau1[[#This Row],[Date]]),"",IF(Tableau1[[#This Row],[Régimes récoltés]]&gt;60,(Tableau1[[#This Row],[Régimes récoltés]]-60)*40,0))</f>
        <v/>
      </c>
      <c r="P784" s="15" t="str">
        <f t="shared" si="12"/>
        <v/>
      </c>
      <c r="Q784" s="51" t="str">
        <f>IF(Tableau1[[#This Row],[Matricule]]&gt;1,IF(COUNTIF(Tableau1[DateMatricule],Tableau1[[#This Row],[DateMatricule]])&gt;1,"Doublon",""),"")</f>
        <v/>
      </c>
    </row>
    <row r="785" spans="1:17" x14ac:dyDescent="0.25">
      <c r="A785" s="11" t="str">
        <f>IF(Tableau1[[#This Row],[Date]]="","",VLOOKUP(Tableau1[[#This Row],[Semaine]],Listes!$A:$B,2,FALSE))</f>
        <v/>
      </c>
      <c r="B785" s="11" t="str">
        <f>IF(ISBLANK(Tableau1[[#This Row],[Date]]),"",INT((Tableau1[[#This Row],[Date]]-SUM(MOD(DATE(YEAR(Tableau1[[#This Row],[Date]]-MOD(Tableau1[[#This Row],[Date]]-2,7)+3),1,2),{1E+99;7})*{1;-1})+5)/7))</f>
        <v/>
      </c>
      <c r="C785" s="11" t="str">
        <f>IF(ISBLANK(Tableau1[[#This Row],[Matricule]]),"",VLOOKUP(Tableau1[[#This Row],[Matricule]],#REF!,2,FALSE))</f>
        <v/>
      </c>
      <c r="D785" s="11" t="str">
        <f>IF(ISBLANK(Tableau1[[#This Row],[Matricule]]),"",VLOOKUP(Tableau1[[#This Row],[Matricule]],#REF!,3,FALSE))</f>
        <v/>
      </c>
      <c r="E785" s="11" t="str">
        <f>CONCATENATE(Tableau1[[#This Row],[Matricule]],Tableau1[[#This Row],[Date]])</f>
        <v/>
      </c>
      <c r="F785" s="3"/>
      <c r="J785" s="8"/>
      <c r="K785" s="35">
        <f>IF(Tableau1[[#This Row],[Régimes récoltés]]&gt;0,1,0)</f>
        <v>0</v>
      </c>
      <c r="L785" s="15">
        <f>IF(Tableau1[[#This Row],[Régimes récoltés]]&gt;=60,1,0)</f>
        <v>0</v>
      </c>
      <c r="M785" s="15">
        <f>IF(Tableau1[[#This Row],[Régimes récoltés]]&gt;60,Tableau1[[#This Row],[Régimes récoltés]]-60,0)</f>
        <v>0</v>
      </c>
      <c r="N785" s="15" t="str">
        <f>IF(ISBLANK(Tableau1[[#This Row],[Date]]),"",+IF(Tableau1[[#This Row],[Régimes récoltés]]&lt;60,0,1000))</f>
        <v/>
      </c>
      <c r="O785" s="15" t="str">
        <f>IF(ISBLANK(Tableau1[[#This Row],[Date]]),"",IF(Tableau1[[#This Row],[Régimes récoltés]]&gt;60,(Tableau1[[#This Row],[Régimes récoltés]]-60)*40,0))</f>
        <v/>
      </c>
      <c r="P785" s="15" t="str">
        <f t="shared" si="12"/>
        <v/>
      </c>
      <c r="Q785" s="51" t="str">
        <f>IF(Tableau1[[#This Row],[Matricule]]&gt;1,IF(COUNTIF(Tableau1[DateMatricule],Tableau1[[#This Row],[DateMatricule]])&gt;1,"Doublon",""),"")</f>
        <v/>
      </c>
    </row>
    <row r="786" spans="1:17" x14ac:dyDescent="0.25">
      <c r="A786" s="11" t="str">
        <f>IF(Tableau1[[#This Row],[Date]]="","",VLOOKUP(Tableau1[[#This Row],[Semaine]],Listes!$A:$B,2,FALSE))</f>
        <v/>
      </c>
      <c r="B786" s="11" t="str">
        <f>IF(ISBLANK(Tableau1[[#This Row],[Date]]),"",INT((Tableau1[[#This Row],[Date]]-SUM(MOD(DATE(YEAR(Tableau1[[#This Row],[Date]]-MOD(Tableau1[[#This Row],[Date]]-2,7)+3),1,2),{1E+99;7})*{1;-1})+5)/7))</f>
        <v/>
      </c>
      <c r="C786" s="11" t="str">
        <f>IF(ISBLANK(Tableau1[[#This Row],[Matricule]]),"",VLOOKUP(Tableau1[[#This Row],[Matricule]],#REF!,2,FALSE))</f>
        <v/>
      </c>
      <c r="D786" s="11" t="str">
        <f>IF(ISBLANK(Tableau1[[#This Row],[Matricule]]),"",VLOOKUP(Tableau1[[#This Row],[Matricule]],#REF!,3,FALSE))</f>
        <v/>
      </c>
      <c r="E786" s="11" t="str">
        <f>CONCATENATE(Tableau1[[#This Row],[Matricule]],Tableau1[[#This Row],[Date]])</f>
        <v/>
      </c>
      <c r="F786" s="3"/>
      <c r="J786" s="8"/>
      <c r="K786" s="35">
        <f>IF(Tableau1[[#This Row],[Régimes récoltés]]&gt;0,1,0)</f>
        <v>0</v>
      </c>
      <c r="L786" s="15">
        <f>IF(Tableau1[[#This Row],[Régimes récoltés]]&gt;=60,1,0)</f>
        <v>0</v>
      </c>
      <c r="M786" s="15">
        <f>IF(Tableau1[[#This Row],[Régimes récoltés]]&gt;60,Tableau1[[#This Row],[Régimes récoltés]]-60,0)</f>
        <v>0</v>
      </c>
      <c r="N786" s="15" t="str">
        <f>IF(ISBLANK(Tableau1[[#This Row],[Date]]),"",+IF(Tableau1[[#This Row],[Régimes récoltés]]&lt;60,0,1000))</f>
        <v/>
      </c>
      <c r="O786" s="15" t="str">
        <f>IF(ISBLANK(Tableau1[[#This Row],[Date]]),"",IF(Tableau1[[#This Row],[Régimes récoltés]]&gt;60,(Tableau1[[#This Row],[Régimes récoltés]]-60)*40,0))</f>
        <v/>
      </c>
      <c r="P786" s="15" t="str">
        <f t="shared" si="12"/>
        <v/>
      </c>
      <c r="Q786" s="51" t="str">
        <f>IF(Tableau1[[#This Row],[Matricule]]&gt;1,IF(COUNTIF(Tableau1[DateMatricule],Tableau1[[#This Row],[DateMatricule]])&gt;1,"Doublon",""),"")</f>
        <v/>
      </c>
    </row>
    <row r="787" spans="1:17" x14ac:dyDescent="0.25">
      <c r="A787" s="11" t="str">
        <f>IF(Tableau1[[#This Row],[Date]]="","",VLOOKUP(Tableau1[[#This Row],[Semaine]],Listes!$A:$B,2,FALSE))</f>
        <v/>
      </c>
      <c r="B787" s="11" t="str">
        <f>IF(ISBLANK(Tableau1[[#This Row],[Date]]),"",INT((Tableau1[[#This Row],[Date]]-SUM(MOD(DATE(YEAR(Tableau1[[#This Row],[Date]]-MOD(Tableau1[[#This Row],[Date]]-2,7)+3),1,2),{1E+99;7})*{1;-1})+5)/7))</f>
        <v/>
      </c>
      <c r="C787" s="11" t="str">
        <f>IF(ISBLANK(Tableau1[[#This Row],[Matricule]]),"",VLOOKUP(Tableau1[[#This Row],[Matricule]],#REF!,2,FALSE))</f>
        <v/>
      </c>
      <c r="D787" s="11" t="str">
        <f>IF(ISBLANK(Tableau1[[#This Row],[Matricule]]),"",VLOOKUP(Tableau1[[#This Row],[Matricule]],#REF!,3,FALSE))</f>
        <v/>
      </c>
      <c r="E787" s="11" t="str">
        <f>CONCATENATE(Tableau1[[#This Row],[Matricule]],Tableau1[[#This Row],[Date]])</f>
        <v/>
      </c>
      <c r="F787" s="3"/>
      <c r="J787" s="8"/>
      <c r="K787" s="35">
        <f>IF(Tableau1[[#This Row],[Régimes récoltés]]&gt;0,1,0)</f>
        <v>0</v>
      </c>
      <c r="L787" s="15">
        <f>IF(Tableau1[[#This Row],[Régimes récoltés]]&gt;=60,1,0)</f>
        <v>0</v>
      </c>
      <c r="M787" s="15">
        <f>IF(Tableau1[[#This Row],[Régimes récoltés]]&gt;60,Tableau1[[#This Row],[Régimes récoltés]]-60,0)</f>
        <v>0</v>
      </c>
      <c r="N787" s="15" t="str">
        <f>IF(ISBLANK(Tableau1[[#This Row],[Date]]),"",+IF(Tableau1[[#This Row],[Régimes récoltés]]&lt;60,0,1000))</f>
        <v/>
      </c>
      <c r="O787" s="15" t="str">
        <f>IF(ISBLANK(Tableau1[[#This Row],[Date]]),"",IF(Tableau1[[#This Row],[Régimes récoltés]]&gt;60,(Tableau1[[#This Row],[Régimes récoltés]]-60)*40,0))</f>
        <v/>
      </c>
      <c r="P787" s="15" t="str">
        <f t="shared" si="12"/>
        <v/>
      </c>
      <c r="Q787" s="51" t="str">
        <f>IF(Tableau1[[#This Row],[Matricule]]&gt;1,IF(COUNTIF(Tableau1[DateMatricule],Tableau1[[#This Row],[DateMatricule]])&gt;1,"Doublon",""),"")</f>
        <v/>
      </c>
    </row>
    <row r="788" spans="1:17" x14ac:dyDescent="0.25">
      <c r="A788" s="11" t="str">
        <f>IF(Tableau1[[#This Row],[Date]]="","",VLOOKUP(Tableau1[[#This Row],[Semaine]],Listes!$A:$B,2,FALSE))</f>
        <v/>
      </c>
      <c r="B788" s="11" t="str">
        <f>IF(ISBLANK(Tableau1[[#This Row],[Date]]),"",INT((Tableau1[[#This Row],[Date]]-SUM(MOD(DATE(YEAR(Tableau1[[#This Row],[Date]]-MOD(Tableau1[[#This Row],[Date]]-2,7)+3),1,2),{1E+99;7})*{1;-1})+5)/7))</f>
        <v/>
      </c>
      <c r="C788" s="11" t="str">
        <f>IF(ISBLANK(Tableau1[[#This Row],[Matricule]]),"",VLOOKUP(Tableau1[[#This Row],[Matricule]],#REF!,2,FALSE))</f>
        <v/>
      </c>
      <c r="D788" s="11" t="str">
        <f>IF(ISBLANK(Tableau1[[#This Row],[Matricule]]),"",VLOOKUP(Tableau1[[#This Row],[Matricule]],#REF!,3,FALSE))</f>
        <v/>
      </c>
      <c r="E788" s="11" t="str">
        <f>CONCATENATE(Tableau1[[#This Row],[Matricule]],Tableau1[[#This Row],[Date]])</f>
        <v/>
      </c>
      <c r="F788" s="3"/>
      <c r="J788" s="8"/>
      <c r="K788" s="35">
        <f>IF(Tableau1[[#This Row],[Régimes récoltés]]&gt;0,1,0)</f>
        <v>0</v>
      </c>
      <c r="L788" s="15">
        <f>IF(Tableau1[[#This Row],[Régimes récoltés]]&gt;=60,1,0)</f>
        <v>0</v>
      </c>
      <c r="M788" s="15">
        <f>IF(Tableau1[[#This Row],[Régimes récoltés]]&gt;60,Tableau1[[#This Row],[Régimes récoltés]]-60,0)</f>
        <v>0</v>
      </c>
      <c r="N788" s="15" t="str">
        <f>IF(ISBLANK(Tableau1[[#This Row],[Date]]),"",+IF(Tableau1[[#This Row],[Régimes récoltés]]&lt;60,0,1000))</f>
        <v/>
      </c>
      <c r="O788" s="15" t="str">
        <f>IF(ISBLANK(Tableau1[[#This Row],[Date]]),"",IF(Tableau1[[#This Row],[Régimes récoltés]]&gt;60,(Tableau1[[#This Row],[Régimes récoltés]]-60)*40,0))</f>
        <v/>
      </c>
      <c r="P788" s="15" t="str">
        <f t="shared" si="12"/>
        <v/>
      </c>
      <c r="Q788" s="51" t="str">
        <f>IF(Tableau1[[#This Row],[Matricule]]&gt;1,IF(COUNTIF(Tableau1[DateMatricule],Tableau1[[#This Row],[DateMatricule]])&gt;1,"Doublon",""),"")</f>
        <v/>
      </c>
    </row>
    <row r="789" spans="1:17" x14ac:dyDescent="0.25">
      <c r="A789" s="11" t="str">
        <f>IF(Tableau1[[#This Row],[Date]]="","",VLOOKUP(Tableau1[[#This Row],[Semaine]],Listes!$A:$B,2,FALSE))</f>
        <v/>
      </c>
      <c r="B789" s="11" t="str">
        <f>IF(ISBLANK(Tableau1[[#This Row],[Date]]),"",INT((Tableau1[[#This Row],[Date]]-SUM(MOD(DATE(YEAR(Tableau1[[#This Row],[Date]]-MOD(Tableau1[[#This Row],[Date]]-2,7)+3),1,2),{1E+99;7})*{1;-1})+5)/7))</f>
        <v/>
      </c>
      <c r="C789" s="11" t="str">
        <f>IF(ISBLANK(Tableau1[[#This Row],[Matricule]]),"",VLOOKUP(Tableau1[[#This Row],[Matricule]],#REF!,2,FALSE))</f>
        <v/>
      </c>
      <c r="D789" s="11" t="str">
        <f>IF(ISBLANK(Tableau1[[#This Row],[Matricule]]),"",VLOOKUP(Tableau1[[#This Row],[Matricule]],#REF!,3,FALSE))</f>
        <v/>
      </c>
      <c r="E789" s="11" t="str">
        <f>CONCATENATE(Tableau1[[#This Row],[Matricule]],Tableau1[[#This Row],[Date]])</f>
        <v/>
      </c>
      <c r="F789" s="3"/>
      <c r="J789" s="8"/>
      <c r="K789" s="35">
        <f>IF(Tableau1[[#This Row],[Régimes récoltés]]&gt;0,1,0)</f>
        <v>0</v>
      </c>
      <c r="L789" s="15">
        <f>IF(Tableau1[[#This Row],[Régimes récoltés]]&gt;=60,1,0)</f>
        <v>0</v>
      </c>
      <c r="M789" s="15">
        <f>IF(Tableau1[[#This Row],[Régimes récoltés]]&gt;60,Tableau1[[#This Row],[Régimes récoltés]]-60,0)</f>
        <v>0</v>
      </c>
      <c r="N789" s="15" t="str">
        <f>IF(ISBLANK(Tableau1[[#This Row],[Date]]),"",+IF(Tableau1[[#This Row],[Régimes récoltés]]&lt;60,0,1000))</f>
        <v/>
      </c>
      <c r="O789" s="15" t="str">
        <f>IF(ISBLANK(Tableau1[[#This Row],[Date]]),"",IF(Tableau1[[#This Row],[Régimes récoltés]]&gt;60,(Tableau1[[#This Row],[Régimes récoltés]]-60)*40,0))</f>
        <v/>
      </c>
      <c r="P789" s="15" t="str">
        <f t="shared" si="12"/>
        <v/>
      </c>
      <c r="Q789" s="51" t="str">
        <f>IF(Tableau1[[#This Row],[Matricule]]&gt;1,IF(COUNTIF(Tableau1[DateMatricule],Tableau1[[#This Row],[DateMatricule]])&gt;1,"Doublon",""),"")</f>
        <v/>
      </c>
    </row>
    <row r="790" spans="1:17" x14ac:dyDescent="0.25">
      <c r="A790" s="11" t="str">
        <f>IF(Tableau1[[#This Row],[Date]]="","",VLOOKUP(Tableau1[[#This Row],[Semaine]],Listes!$A:$B,2,FALSE))</f>
        <v/>
      </c>
      <c r="B790" s="11" t="str">
        <f>IF(ISBLANK(Tableau1[[#This Row],[Date]]),"",INT((Tableau1[[#This Row],[Date]]-SUM(MOD(DATE(YEAR(Tableau1[[#This Row],[Date]]-MOD(Tableau1[[#This Row],[Date]]-2,7)+3),1,2),{1E+99;7})*{1;-1})+5)/7))</f>
        <v/>
      </c>
      <c r="C790" s="11" t="str">
        <f>IF(ISBLANK(Tableau1[[#This Row],[Matricule]]),"",VLOOKUP(Tableau1[[#This Row],[Matricule]],#REF!,2,FALSE))</f>
        <v/>
      </c>
      <c r="D790" s="11" t="str">
        <f>IF(ISBLANK(Tableau1[[#This Row],[Matricule]]),"",VLOOKUP(Tableau1[[#This Row],[Matricule]],#REF!,3,FALSE))</f>
        <v/>
      </c>
      <c r="E790" s="11" t="str">
        <f>CONCATENATE(Tableau1[[#This Row],[Matricule]],Tableau1[[#This Row],[Date]])</f>
        <v/>
      </c>
      <c r="F790" s="3"/>
      <c r="J790" s="8"/>
      <c r="K790" s="35">
        <f>IF(Tableau1[[#This Row],[Régimes récoltés]]&gt;0,1,0)</f>
        <v>0</v>
      </c>
      <c r="L790" s="15">
        <f>IF(Tableau1[[#This Row],[Régimes récoltés]]&gt;=60,1,0)</f>
        <v>0</v>
      </c>
      <c r="M790" s="15">
        <f>IF(Tableau1[[#This Row],[Régimes récoltés]]&gt;60,Tableau1[[#This Row],[Régimes récoltés]]-60,0)</f>
        <v>0</v>
      </c>
      <c r="N790" s="15" t="str">
        <f>IF(ISBLANK(Tableau1[[#This Row],[Date]]),"",+IF(Tableau1[[#This Row],[Régimes récoltés]]&lt;60,0,1000))</f>
        <v/>
      </c>
      <c r="O790" s="15" t="str">
        <f>IF(ISBLANK(Tableau1[[#This Row],[Date]]),"",IF(Tableau1[[#This Row],[Régimes récoltés]]&gt;60,(Tableau1[[#This Row],[Régimes récoltés]]-60)*40,0))</f>
        <v/>
      </c>
      <c r="P790" s="15" t="str">
        <f t="shared" si="12"/>
        <v/>
      </c>
      <c r="Q790" s="51" t="str">
        <f>IF(Tableau1[[#This Row],[Matricule]]&gt;1,IF(COUNTIF(Tableau1[DateMatricule],Tableau1[[#This Row],[DateMatricule]])&gt;1,"Doublon",""),"")</f>
        <v/>
      </c>
    </row>
    <row r="791" spans="1:17" x14ac:dyDescent="0.25">
      <c r="A791" s="11" t="str">
        <f>IF(Tableau1[[#This Row],[Date]]="","",VLOOKUP(Tableau1[[#This Row],[Semaine]],Listes!$A:$B,2,FALSE))</f>
        <v/>
      </c>
      <c r="B791" s="11" t="str">
        <f>IF(ISBLANK(Tableau1[[#This Row],[Date]]),"",INT((Tableau1[[#This Row],[Date]]-SUM(MOD(DATE(YEAR(Tableau1[[#This Row],[Date]]-MOD(Tableau1[[#This Row],[Date]]-2,7)+3),1,2),{1E+99;7})*{1;-1})+5)/7))</f>
        <v/>
      </c>
      <c r="C791" s="11" t="str">
        <f>IF(ISBLANK(Tableau1[[#This Row],[Matricule]]),"",VLOOKUP(Tableau1[[#This Row],[Matricule]],#REF!,2,FALSE))</f>
        <v/>
      </c>
      <c r="D791" s="11" t="str">
        <f>IF(ISBLANK(Tableau1[[#This Row],[Matricule]]),"",VLOOKUP(Tableau1[[#This Row],[Matricule]],#REF!,3,FALSE))</f>
        <v/>
      </c>
      <c r="E791" s="11" t="str">
        <f>CONCATENATE(Tableau1[[#This Row],[Matricule]],Tableau1[[#This Row],[Date]])</f>
        <v/>
      </c>
      <c r="F791" s="3"/>
      <c r="J791" s="8"/>
      <c r="K791" s="35">
        <f>IF(Tableau1[[#This Row],[Régimes récoltés]]&gt;0,1,0)</f>
        <v>0</v>
      </c>
      <c r="L791" s="15">
        <f>IF(Tableau1[[#This Row],[Régimes récoltés]]&gt;=60,1,0)</f>
        <v>0</v>
      </c>
      <c r="M791" s="15">
        <f>IF(Tableau1[[#This Row],[Régimes récoltés]]&gt;60,Tableau1[[#This Row],[Régimes récoltés]]-60,0)</f>
        <v>0</v>
      </c>
      <c r="N791" s="15" t="str">
        <f>IF(ISBLANK(Tableau1[[#This Row],[Date]]),"",+IF(Tableau1[[#This Row],[Régimes récoltés]]&lt;60,0,1000))</f>
        <v/>
      </c>
      <c r="O791" s="15" t="str">
        <f>IF(ISBLANK(Tableau1[[#This Row],[Date]]),"",IF(Tableau1[[#This Row],[Régimes récoltés]]&gt;60,(Tableau1[[#This Row],[Régimes récoltés]]-60)*40,0))</f>
        <v/>
      </c>
      <c r="P791" s="15" t="str">
        <f t="shared" si="12"/>
        <v/>
      </c>
      <c r="Q791" s="51" t="str">
        <f>IF(Tableau1[[#This Row],[Matricule]]&gt;1,IF(COUNTIF(Tableau1[DateMatricule],Tableau1[[#This Row],[DateMatricule]])&gt;1,"Doublon",""),"")</f>
        <v/>
      </c>
    </row>
    <row r="792" spans="1:17" x14ac:dyDescent="0.25">
      <c r="A792" s="11" t="str">
        <f>IF(Tableau1[[#This Row],[Date]]="","",VLOOKUP(Tableau1[[#This Row],[Semaine]],Listes!$A:$B,2,FALSE))</f>
        <v/>
      </c>
      <c r="B792" s="11" t="str">
        <f>IF(ISBLANK(Tableau1[[#This Row],[Date]]),"",INT((Tableau1[[#This Row],[Date]]-SUM(MOD(DATE(YEAR(Tableau1[[#This Row],[Date]]-MOD(Tableau1[[#This Row],[Date]]-2,7)+3),1,2),{1E+99;7})*{1;-1})+5)/7))</f>
        <v/>
      </c>
      <c r="C792" s="11" t="str">
        <f>IF(ISBLANK(Tableau1[[#This Row],[Matricule]]),"",VLOOKUP(Tableau1[[#This Row],[Matricule]],#REF!,2,FALSE))</f>
        <v/>
      </c>
      <c r="D792" s="11" t="str">
        <f>IF(ISBLANK(Tableau1[[#This Row],[Matricule]]),"",VLOOKUP(Tableau1[[#This Row],[Matricule]],#REF!,3,FALSE))</f>
        <v/>
      </c>
      <c r="E792" s="11" t="str">
        <f>CONCATENATE(Tableau1[[#This Row],[Matricule]],Tableau1[[#This Row],[Date]])</f>
        <v/>
      </c>
      <c r="F792" s="3"/>
      <c r="J792" s="8"/>
      <c r="K792" s="35">
        <f>IF(Tableau1[[#This Row],[Régimes récoltés]]&gt;0,1,0)</f>
        <v>0</v>
      </c>
      <c r="L792" s="15">
        <f>IF(Tableau1[[#This Row],[Régimes récoltés]]&gt;=60,1,0)</f>
        <v>0</v>
      </c>
      <c r="M792" s="15">
        <f>IF(Tableau1[[#This Row],[Régimes récoltés]]&gt;60,Tableau1[[#This Row],[Régimes récoltés]]-60,0)</f>
        <v>0</v>
      </c>
      <c r="N792" s="15" t="str">
        <f>IF(ISBLANK(Tableau1[[#This Row],[Date]]),"",+IF(Tableau1[[#This Row],[Régimes récoltés]]&lt;60,0,1000))</f>
        <v/>
      </c>
      <c r="O792" s="15" t="str">
        <f>IF(ISBLANK(Tableau1[[#This Row],[Date]]),"",IF(Tableau1[[#This Row],[Régimes récoltés]]&gt;60,(Tableau1[[#This Row],[Régimes récoltés]]-60)*40,0))</f>
        <v/>
      </c>
      <c r="P792" s="15" t="str">
        <f t="shared" si="12"/>
        <v/>
      </c>
      <c r="Q792" s="51" t="str">
        <f>IF(Tableau1[[#This Row],[Matricule]]&gt;1,IF(COUNTIF(Tableau1[DateMatricule],Tableau1[[#This Row],[DateMatricule]])&gt;1,"Doublon",""),"")</f>
        <v/>
      </c>
    </row>
    <row r="793" spans="1:17" x14ac:dyDescent="0.25">
      <c r="A793" s="11" t="str">
        <f>IF(Tableau1[[#This Row],[Date]]="","",VLOOKUP(Tableau1[[#This Row],[Semaine]],Listes!$A:$B,2,FALSE))</f>
        <v/>
      </c>
      <c r="B793" s="11" t="str">
        <f>IF(ISBLANK(Tableau1[[#This Row],[Date]]),"",INT((Tableau1[[#This Row],[Date]]-SUM(MOD(DATE(YEAR(Tableau1[[#This Row],[Date]]-MOD(Tableau1[[#This Row],[Date]]-2,7)+3),1,2),{1E+99;7})*{1;-1})+5)/7))</f>
        <v/>
      </c>
      <c r="C793" s="11" t="str">
        <f>IF(ISBLANK(Tableau1[[#This Row],[Matricule]]),"",VLOOKUP(Tableau1[[#This Row],[Matricule]],#REF!,2,FALSE))</f>
        <v/>
      </c>
      <c r="D793" s="11" t="str">
        <f>IF(ISBLANK(Tableau1[[#This Row],[Matricule]]),"",VLOOKUP(Tableau1[[#This Row],[Matricule]],#REF!,3,FALSE))</f>
        <v/>
      </c>
      <c r="E793" s="11" t="str">
        <f>CONCATENATE(Tableau1[[#This Row],[Matricule]],Tableau1[[#This Row],[Date]])</f>
        <v/>
      </c>
      <c r="F793" s="3"/>
      <c r="J793" s="8"/>
      <c r="K793" s="35">
        <f>IF(Tableau1[[#This Row],[Régimes récoltés]]&gt;0,1,0)</f>
        <v>0</v>
      </c>
      <c r="L793" s="15">
        <f>IF(Tableau1[[#This Row],[Régimes récoltés]]&gt;=60,1,0)</f>
        <v>0</v>
      </c>
      <c r="M793" s="15">
        <f>IF(Tableau1[[#This Row],[Régimes récoltés]]&gt;60,Tableau1[[#This Row],[Régimes récoltés]]-60,0)</f>
        <v>0</v>
      </c>
      <c r="N793" s="15" t="str">
        <f>IF(ISBLANK(Tableau1[[#This Row],[Date]]),"",+IF(Tableau1[[#This Row],[Régimes récoltés]]&lt;60,0,1000))</f>
        <v/>
      </c>
      <c r="O793" s="15" t="str">
        <f>IF(ISBLANK(Tableau1[[#This Row],[Date]]),"",IF(Tableau1[[#This Row],[Régimes récoltés]]&gt;60,(Tableau1[[#This Row],[Régimes récoltés]]-60)*40,0))</f>
        <v/>
      </c>
      <c r="P793" s="15" t="str">
        <f t="shared" si="12"/>
        <v/>
      </c>
      <c r="Q793" s="51" t="str">
        <f>IF(Tableau1[[#This Row],[Matricule]]&gt;1,IF(COUNTIF(Tableau1[DateMatricule],Tableau1[[#This Row],[DateMatricule]])&gt;1,"Doublon",""),"")</f>
        <v/>
      </c>
    </row>
    <row r="794" spans="1:17" x14ac:dyDescent="0.25">
      <c r="A794" s="11" t="str">
        <f>IF(Tableau1[[#This Row],[Date]]="","",VLOOKUP(Tableau1[[#This Row],[Semaine]],Listes!$A:$B,2,FALSE))</f>
        <v/>
      </c>
      <c r="B794" s="11" t="str">
        <f>IF(ISBLANK(Tableau1[[#This Row],[Date]]),"",INT((Tableau1[[#This Row],[Date]]-SUM(MOD(DATE(YEAR(Tableau1[[#This Row],[Date]]-MOD(Tableau1[[#This Row],[Date]]-2,7)+3),1,2),{1E+99;7})*{1;-1})+5)/7))</f>
        <v/>
      </c>
      <c r="C794" s="11" t="str">
        <f>IF(ISBLANK(Tableau1[[#This Row],[Matricule]]),"",VLOOKUP(Tableau1[[#This Row],[Matricule]],#REF!,2,FALSE))</f>
        <v/>
      </c>
      <c r="D794" s="11" t="str">
        <f>IF(ISBLANK(Tableau1[[#This Row],[Matricule]]),"",VLOOKUP(Tableau1[[#This Row],[Matricule]],#REF!,3,FALSE))</f>
        <v/>
      </c>
      <c r="E794" s="11" t="str">
        <f>CONCATENATE(Tableau1[[#This Row],[Matricule]],Tableau1[[#This Row],[Date]])</f>
        <v/>
      </c>
      <c r="F794" s="3"/>
      <c r="J794" s="8"/>
      <c r="K794" s="35">
        <f>IF(Tableau1[[#This Row],[Régimes récoltés]]&gt;0,1,0)</f>
        <v>0</v>
      </c>
      <c r="L794" s="15">
        <f>IF(Tableau1[[#This Row],[Régimes récoltés]]&gt;=60,1,0)</f>
        <v>0</v>
      </c>
      <c r="M794" s="15">
        <f>IF(Tableau1[[#This Row],[Régimes récoltés]]&gt;60,Tableau1[[#This Row],[Régimes récoltés]]-60,0)</f>
        <v>0</v>
      </c>
      <c r="N794" s="15" t="str">
        <f>IF(ISBLANK(Tableau1[[#This Row],[Date]]),"",+IF(Tableau1[[#This Row],[Régimes récoltés]]&lt;60,0,1000))</f>
        <v/>
      </c>
      <c r="O794" s="15" t="str">
        <f>IF(ISBLANK(Tableau1[[#This Row],[Date]]),"",IF(Tableau1[[#This Row],[Régimes récoltés]]&gt;60,(Tableau1[[#This Row],[Régimes récoltés]]-60)*40,0))</f>
        <v/>
      </c>
      <c r="P794" s="15" t="str">
        <f t="shared" si="12"/>
        <v/>
      </c>
      <c r="Q794" s="51" t="str">
        <f>IF(Tableau1[[#This Row],[Matricule]]&gt;1,IF(COUNTIF(Tableau1[DateMatricule],Tableau1[[#This Row],[DateMatricule]])&gt;1,"Doublon",""),"")</f>
        <v/>
      </c>
    </row>
    <row r="795" spans="1:17" x14ac:dyDescent="0.25">
      <c r="A795" s="11" t="str">
        <f>IF(Tableau1[[#This Row],[Date]]="","",VLOOKUP(Tableau1[[#This Row],[Semaine]],Listes!$A:$B,2,FALSE))</f>
        <v/>
      </c>
      <c r="B795" s="11" t="str">
        <f>IF(ISBLANK(Tableau1[[#This Row],[Date]]),"",INT((Tableau1[[#This Row],[Date]]-SUM(MOD(DATE(YEAR(Tableau1[[#This Row],[Date]]-MOD(Tableau1[[#This Row],[Date]]-2,7)+3),1,2),{1E+99;7})*{1;-1})+5)/7))</f>
        <v/>
      </c>
      <c r="C795" s="11" t="str">
        <f>IF(ISBLANK(Tableau1[[#This Row],[Matricule]]),"",VLOOKUP(Tableau1[[#This Row],[Matricule]],#REF!,2,FALSE))</f>
        <v/>
      </c>
      <c r="D795" s="11" t="str">
        <f>IF(ISBLANK(Tableau1[[#This Row],[Matricule]]),"",VLOOKUP(Tableau1[[#This Row],[Matricule]],#REF!,3,FALSE))</f>
        <v/>
      </c>
      <c r="E795" s="11" t="str">
        <f>CONCATENATE(Tableau1[[#This Row],[Matricule]],Tableau1[[#This Row],[Date]])</f>
        <v/>
      </c>
      <c r="F795" s="3"/>
      <c r="J795" s="8"/>
      <c r="K795" s="35">
        <f>IF(Tableau1[[#This Row],[Régimes récoltés]]&gt;0,1,0)</f>
        <v>0</v>
      </c>
      <c r="L795" s="15">
        <f>IF(Tableau1[[#This Row],[Régimes récoltés]]&gt;=60,1,0)</f>
        <v>0</v>
      </c>
      <c r="M795" s="15">
        <f>IF(Tableau1[[#This Row],[Régimes récoltés]]&gt;60,Tableau1[[#This Row],[Régimes récoltés]]-60,0)</f>
        <v>0</v>
      </c>
      <c r="N795" s="15" t="str">
        <f>IF(ISBLANK(Tableau1[[#This Row],[Date]]),"",+IF(Tableau1[[#This Row],[Régimes récoltés]]&lt;60,0,1000))</f>
        <v/>
      </c>
      <c r="O795" s="15" t="str">
        <f>IF(ISBLANK(Tableau1[[#This Row],[Date]]),"",IF(Tableau1[[#This Row],[Régimes récoltés]]&gt;60,(Tableau1[[#This Row],[Régimes récoltés]]-60)*40,0))</f>
        <v/>
      </c>
      <c r="P795" s="15" t="str">
        <f t="shared" si="12"/>
        <v/>
      </c>
      <c r="Q795" s="51" t="str">
        <f>IF(Tableau1[[#This Row],[Matricule]]&gt;1,IF(COUNTIF(Tableau1[DateMatricule],Tableau1[[#This Row],[DateMatricule]])&gt;1,"Doublon",""),"")</f>
        <v/>
      </c>
    </row>
    <row r="796" spans="1:17" x14ac:dyDescent="0.25">
      <c r="A796" s="11" t="str">
        <f>IF(Tableau1[[#This Row],[Date]]="","",VLOOKUP(Tableau1[[#This Row],[Semaine]],Listes!$A:$B,2,FALSE))</f>
        <v/>
      </c>
      <c r="B796" s="11" t="str">
        <f>IF(ISBLANK(Tableau1[[#This Row],[Date]]),"",INT((Tableau1[[#This Row],[Date]]-SUM(MOD(DATE(YEAR(Tableau1[[#This Row],[Date]]-MOD(Tableau1[[#This Row],[Date]]-2,7)+3),1,2),{1E+99;7})*{1;-1})+5)/7))</f>
        <v/>
      </c>
      <c r="C796" s="11" t="str">
        <f>IF(ISBLANK(Tableau1[[#This Row],[Matricule]]),"",VLOOKUP(Tableau1[[#This Row],[Matricule]],#REF!,2,FALSE))</f>
        <v/>
      </c>
      <c r="D796" s="11" t="str">
        <f>IF(ISBLANK(Tableau1[[#This Row],[Matricule]]),"",VLOOKUP(Tableau1[[#This Row],[Matricule]],#REF!,3,FALSE))</f>
        <v/>
      </c>
      <c r="E796" s="11" t="str">
        <f>CONCATENATE(Tableau1[[#This Row],[Matricule]],Tableau1[[#This Row],[Date]])</f>
        <v/>
      </c>
      <c r="F796" s="3"/>
      <c r="J796" s="8"/>
      <c r="K796" s="35">
        <f>IF(Tableau1[[#This Row],[Régimes récoltés]]&gt;0,1,0)</f>
        <v>0</v>
      </c>
      <c r="L796" s="15">
        <f>IF(Tableau1[[#This Row],[Régimes récoltés]]&gt;=60,1,0)</f>
        <v>0</v>
      </c>
      <c r="M796" s="15">
        <f>IF(Tableau1[[#This Row],[Régimes récoltés]]&gt;60,Tableau1[[#This Row],[Régimes récoltés]]-60,0)</f>
        <v>0</v>
      </c>
      <c r="N796" s="15" t="str">
        <f>IF(ISBLANK(Tableau1[[#This Row],[Date]]),"",+IF(Tableau1[[#This Row],[Régimes récoltés]]&lt;60,0,1000))</f>
        <v/>
      </c>
      <c r="O796" s="15" t="str">
        <f>IF(ISBLANK(Tableau1[[#This Row],[Date]]),"",IF(Tableau1[[#This Row],[Régimes récoltés]]&gt;60,(Tableau1[[#This Row],[Régimes récoltés]]-60)*40,0))</f>
        <v/>
      </c>
      <c r="P796" s="15" t="str">
        <f t="shared" si="12"/>
        <v/>
      </c>
      <c r="Q796" s="51" t="str">
        <f>IF(Tableau1[[#This Row],[Matricule]]&gt;1,IF(COUNTIF(Tableau1[DateMatricule],Tableau1[[#This Row],[DateMatricule]])&gt;1,"Doublon",""),"")</f>
        <v/>
      </c>
    </row>
    <row r="797" spans="1:17" x14ac:dyDescent="0.25">
      <c r="A797" s="11" t="str">
        <f>IF(Tableau1[[#This Row],[Date]]="","",VLOOKUP(Tableau1[[#This Row],[Semaine]],Listes!$A:$B,2,FALSE))</f>
        <v/>
      </c>
      <c r="B797" s="11" t="str">
        <f>IF(ISBLANK(Tableau1[[#This Row],[Date]]),"",INT((Tableau1[[#This Row],[Date]]-SUM(MOD(DATE(YEAR(Tableau1[[#This Row],[Date]]-MOD(Tableau1[[#This Row],[Date]]-2,7)+3),1,2),{1E+99;7})*{1;-1})+5)/7))</f>
        <v/>
      </c>
      <c r="C797" s="11" t="str">
        <f>IF(ISBLANK(Tableau1[[#This Row],[Matricule]]),"",VLOOKUP(Tableau1[[#This Row],[Matricule]],#REF!,2,FALSE))</f>
        <v/>
      </c>
      <c r="D797" s="11" t="str">
        <f>IF(ISBLANK(Tableau1[[#This Row],[Matricule]]),"",VLOOKUP(Tableau1[[#This Row],[Matricule]],#REF!,3,FALSE))</f>
        <v/>
      </c>
      <c r="E797" s="11" t="str">
        <f>CONCATENATE(Tableau1[[#This Row],[Matricule]],Tableau1[[#This Row],[Date]])</f>
        <v/>
      </c>
      <c r="F797" s="3"/>
      <c r="J797" s="8"/>
      <c r="K797" s="35">
        <f>IF(Tableau1[[#This Row],[Régimes récoltés]]&gt;0,1,0)</f>
        <v>0</v>
      </c>
      <c r="L797" s="15">
        <f>IF(Tableau1[[#This Row],[Régimes récoltés]]&gt;=60,1,0)</f>
        <v>0</v>
      </c>
      <c r="M797" s="15">
        <f>IF(Tableau1[[#This Row],[Régimes récoltés]]&gt;60,Tableau1[[#This Row],[Régimes récoltés]]-60,0)</f>
        <v>0</v>
      </c>
      <c r="N797" s="15" t="str">
        <f>IF(ISBLANK(Tableau1[[#This Row],[Date]]),"",+IF(Tableau1[[#This Row],[Régimes récoltés]]&lt;60,0,1000))</f>
        <v/>
      </c>
      <c r="O797" s="15" t="str">
        <f>IF(ISBLANK(Tableau1[[#This Row],[Date]]),"",IF(Tableau1[[#This Row],[Régimes récoltés]]&gt;60,(Tableau1[[#This Row],[Régimes récoltés]]-60)*40,0))</f>
        <v/>
      </c>
      <c r="P797" s="15" t="str">
        <f t="shared" si="12"/>
        <v/>
      </c>
      <c r="Q797" s="51" t="str">
        <f>IF(Tableau1[[#This Row],[Matricule]]&gt;1,IF(COUNTIF(Tableau1[DateMatricule],Tableau1[[#This Row],[DateMatricule]])&gt;1,"Doublon",""),"")</f>
        <v/>
      </c>
    </row>
    <row r="798" spans="1:17" x14ac:dyDescent="0.25">
      <c r="A798" s="11" t="str">
        <f>IF(Tableau1[[#This Row],[Date]]="","",VLOOKUP(Tableau1[[#This Row],[Semaine]],Listes!$A:$B,2,FALSE))</f>
        <v/>
      </c>
      <c r="B798" s="11" t="str">
        <f>IF(ISBLANK(Tableau1[[#This Row],[Date]]),"",INT((Tableau1[[#This Row],[Date]]-SUM(MOD(DATE(YEAR(Tableau1[[#This Row],[Date]]-MOD(Tableau1[[#This Row],[Date]]-2,7)+3),1,2),{1E+99;7})*{1;-1})+5)/7))</f>
        <v/>
      </c>
      <c r="C798" s="11" t="str">
        <f>IF(ISBLANK(Tableau1[[#This Row],[Matricule]]),"",VLOOKUP(Tableau1[[#This Row],[Matricule]],#REF!,2,FALSE))</f>
        <v/>
      </c>
      <c r="D798" s="11" t="str">
        <f>IF(ISBLANK(Tableau1[[#This Row],[Matricule]]),"",VLOOKUP(Tableau1[[#This Row],[Matricule]],#REF!,3,FALSE))</f>
        <v/>
      </c>
      <c r="E798" s="11" t="str">
        <f>CONCATENATE(Tableau1[[#This Row],[Matricule]],Tableau1[[#This Row],[Date]])</f>
        <v/>
      </c>
      <c r="F798" s="3"/>
      <c r="J798" s="8"/>
      <c r="K798" s="35">
        <f>IF(Tableau1[[#This Row],[Régimes récoltés]]&gt;0,1,0)</f>
        <v>0</v>
      </c>
      <c r="L798" s="15">
        <f>IF(Tableau1[[#This Row],[Régimes récoltés]]&gt;=60,1,0)</f>
        <v>0</v>
      </c>
      <c r="M798" s="15">
        <f>IF(Tableau1[[#This Row],[Régimes récoltés]]&gt;60,Tableau1[[#This Row],[Régimes récoltés]]-60,0)</f>
        <v>0</v>
      </c>
      <c r="N798" s="15" t="str">
        <f>IF(ISBLANK(Tableau1[[#This Row],[Date]]),"",+IF(Tableau1[[#This Row],[Régimes récoltés]]&lt;60,0,1000))</f>
        <v/>
      </c>
      <c r="O798" s="15" t="str">
        <f>IF(ISBLANK(Tableau1[[#This Row],[Date]]),"",IF(Tableau1[[#This Row],[Régimes récoltés]]&gt;60,(Tableau1[[#This Row],[Régimes récoltés]]-60)*40,0))</f>
        <v/>
      </c>
      <c r="P798" s="15" t="str">
        <f t="shared" si="12"/>
        <v/>
      </c>
      <c r="Q798" s="51" t="str">
        <f>IF(Tableau1[[#This Row],[Matricule]]&gt;1,IF(COUNTIF(Tableau1[DateMatricule],Tableau1[[#This Row],[DateMatricule]])&gt;1,"Doublon",""),"")</f>
        <v/>
      </c>
    </row>
    <row r="799" spans="1:17" x14ac:dyDescent="0.25">
      <c r="A799" s="11" t="str">
        <f>IF(Tableau1[[#This Row],[Date]]="","",VLOOKUP(Tableau1[[#This Row],[Semaine]],Listes!$A:$B,2,FALSE))</f>
        <v/>
      </c>
      <c r="B799" s="11" t="str">
        <f>IF(ISBLANK(Tableau1[[#This Row],[Date]]),"",INT((Tableau1[[#This Row],[Date]]-SUM(MOD(DATE(YEAR(Tableau1[[#This Row],[Date]]-MOD(Tableau1[[#This Row],[Date]]-2,7)+3),1,2),{1E+99;7})*{1;-1})+5)/7))</f>
        <v/>
      </c>
      <c r="C799" s="11" t="str">
        <f>IF(ISBLANK(Tableau1[[#This Row],[Matricule]]),"",VLOOKUP(Tableau1[[#This Row],[Matricule]],#REF!,2,FALSE))</f>
        <v/>
      </c>
      <c r="D799" s="11" t="str">
        <f>IF(ISBLANK(Tableau1[[#This Row],[Matricule]]),"",VLOOKUP(Tableau1[[#This Row],[Matricule]],#REF!,3,FALSE))</f>
        <v/>
      </c>
      <c r="E799" s="11" t="str">
        <f>CONCATENATE(Tableau1[[#This Row],[Matricule]],Tableau1[[#This Row],[Date]])</f>
        <v/>
      </c>
      <c r="F799" s="3"/>
      <c r="J799" s="8"/>
      <c r="K799" s="35">
        <f>IF(Tableau1[[#This Row],[Régimes récoltés]]&gt;0,1,0)</f>
        <v>0</v>
      </c>
      <c r="L799" s="15">
        <f>IF(Tableau1[[#This Row],[Régimes récoltés]]&gt;=60,1,0)</f>
        <v>0</v>
      </c>
      <c r="M799" s="15">
        <f>IF(Tableau1[[#This Row],[Régimes récoltés]]&gt;60,Tableau1[[#This Row],[Régimes récoltés]]-60,0)</f>
        <v>0</v>
      </c>
      <c r="N799" s="15" t="str">
        <f>IF(ISBLANK(Tableau1[[#This Row],[Date]]),"",+IF(Tableau1[[#This Row],[Régimes récoltés]]&lt;60,0,1000))</f>
        <v/>
      </c>
      <c r="O799" s="15" t="str">
        <f>IF(ISBLANK(Tableau1[[#This Row],[Date]]),"",IF(Tableau1[[#This Row],[Régimes récoltés]]&gt;60,(Tableau1[[#This Row],[Régimes récoltés]]-60)*40,0))</f>
        <v/>
      </c>
      <c r="P799" s="15" t="str">
        <f t="shared" si="12"/>
        <v/>
      </c>
      <c r="Q799" s="51" t="str">
        <f>IF(Tableau1[[#This Row],[Matricule]]&gt;1,IF(COUNTIF(Tableau1[DateMatricule],Tableau1[[#This Row],[DateMatricule]])&gt;1,"Doublon",""),"")</f>
        <v/>
      </c>
    </row>
    <row r="800" spans="1:17" x14ac:dyDescent="0.25">
      <c r="A800" s="11" t="str">
        <f>IF(Tableau1[[#This Row],[Date]]="","",VLOOKUP(Tableau1[[#This Row],[Semaine]],Listes!$A:$B,2,FALSE))</f>
        <v/>
      </c>
      <c r="B800" s="11" t="str">
        <f>IF(ISBLANK(Tableau1[[#This Row],[Date]]),"",INT((Tableau1[[#This Row],[Date]]-SUM(MOD(DATE(YEAR(Tableau1[[#This Row],[Date]]-MOD(Tableau1[[#This Row],[Date]]-2,7)+3),1,2),{1E+99;7})*{1;-1})+5)/7))</f>
        <v/>
      </c>
      <c r="C800" s="11" t="str">
        <f>IF(ISBLANK(Tableau1[[#This Row],[Matricule]]),"",VLOOKUP(Tableau1[[#This Row],[Matricule]],#REF!,2,FALSE))</f>
        <v/>
      </c>
      <c r="D800" s="11" t="str">
        <f>IF(ISBLANK(Tableau1[[#This Row],[Matricule]]),"",VLOOKUP(Tableau1[[#This Row],[Matricule]],#REF!,3,FALSE))</f>
        <v/>
      </c>
      <c r="E800" s="11" t="str">
        <f>CONCATENATE(Tableau1[[#This Row],[Matricule]],Tableau1[[#This Row],[Date]])</f>
        <v/>
      </c>
      <c r="F800" s="3"/>
      <c r="J800" s="8"/>
      <c r="K800" s="35">
        <f>IF(Tableau1[[#This Row],[Régimes récoltés]]&gt;0,1,0)</f>
        <v>0</v>
      </c>
      <c r="L800" s="15">
        <f>IF(Tableau1[[#This Row],[Régimes récoltés]]&gt;=60,1,0)</f>
        <v>0</v>
      </c>
      <c r="M800" s="15">
        <f>IF(Tableau1[[#This Row],[Régimes récoltés]]&gt;60,Tableau1[[#This Row],[Régimes récoltés]]-60,0)</f>
        <v>0</v>
      </c>
      <c r="N800" s="15" t="str">
        <f>IF(ISBLANK(Tableau1[[#This Row],[Date]]),"",+IF(Tableau1[[#This Row],[Régimes récoltés]]&lt;60,0,1000))</f>
        <v/>
      </c>
      <c r="O800" s="15" t="str">
        <f>IF(ISBLANK(Tableau1[[#This Row],[Date]]),"",IF(Tableau1[[#This Row],[Régimes récoltés]]&gt;60,(Tableau1[[#This Row],[Régimes récoltés]]-60)*40,0))</f>
        <v/>
      </c>
      <c r="P800" s="15" t="str">
        <f t="shared" si="12"/>
        <v/>
      </c>
      <c r="Q800" s="51" t="str">
        <f>IF(Tableau1[[#This Row],[Matricule]]&gt;1,IF(COUNTIF(Tableau1[DateMatricule],Tableau1[[#This Row],[DateMatricule]])&gt;1,"Doublon",""),"")</f>
        <v/>
      </c>
    </row>
    <row r="801" spans="1:17" x14ac:dyDescent="0.25">
      <c r="A801" s="11" t="str">
        <f>IF(Tableau1[[#This Row],[Date]]="","",VLOOKUP(Tableau1[[#This Row],[Semaine]],Listes!$A:$B,2,FALSE))</f>
        <v/>
      </c>
      <c r="B801" s="11" t="str">
        <f>IF(ISBLANK(Tableau1[[#This Row],[Date]]),"",INT((Tableau1[[#This Row],[Date]]-SUM(MOD(DATE(YEAR(Tableau1[[#This Row],[Date]]-MOD(Tableau1[[#This Row],[Date]]-2,7)+3),1,2),{1E+99;7})*{1;-1})+5)/7))</f>
        <v/>
      </c>
      <c r="C801" s="11" t="str">
        <f>IF(ISBLANK(Tableau1[[#This Row],[Matricule]]),"",VLOOKUP(Tableau1[[#This Row],[Matricule]],#REF!,2,FALSE))</f>
        <v/>
      </c>
      <c r="D801" s="11" t="str">
        <f>IF(ISBLANK(Tableau1[[#This Row],[Matricule]]),"",VLOOKUP(Tableau1[[#This Row],[Matricule]],#REF!,3,FALSE))</f>
        <v/>
      </c>
      <c r="E801" s="11" t="str">
        <f>CONCATENATE(Tableau1[[#This Row],[Matricule]],Tableau1[[#This Row],[Date]])</f>
        <v/>
      </c>
      <c r="F801" s="3"/>
      <c r="J801" s="8"/>
      <c r="K801" s="35">
        <f>IF(Tableau1[[#This Row],[Régimes récoltés]]&gt;0,1,0)</f>
        <v>0</v>
      </c>
      <c r="L801" s="15">
        <f>IF(Tableau1[[#This Row],[Régimes récoltés]]&gt;=60,1,0)</f>
        <v>0</v>
      </c>
      <c r="M801" s="15">
        <f>IF(Tableau1[[#This Row],[Régimes récoltés]]&gt;60,Tableau1[[#This Row],[Régimes récoltés]]-60,0)</f>
        <v>0</v>
      </c>
      <c r="N801" s="15" t="str">
        <f>IF(ISBLANK(Tableau1[[#This Row],[Date]]),"",+IF(Tableau1[[#This Row],[Régimes récoltés]]&lt;60,0,1000))</f>
        <v/>
      </c>
      <c r="O801" s="15" t="str">
        <f>IF(ISBLANK(Tableau1[[#This Row],[Date]]),"",IF(Tableau1[[#This Row],[Régimes récoltés]]&gt;60,(Tableau1[[#This Row],[Régimes récoltés]]-60)*40,0))</f>
        <v/>
      </c>
      <c r="P801" s="15" t="str">
        <f t="shared" si="12"/>
        <v/>
      </c>
      <c r="Q801" s="51" t="str">
        <f>IF(Tableau1[[#This Row],[Matricule]]&gt;1,IF(COUNTIF(Tableau1[DateMatricule],Tableau1[[#This Row],[DateMatricule]])&gt;1,"Doublon",""),"")</f>
        <v/>
      </c>
    </row>
    <row r="802" spans="1:17" x14ac:dyDescent="0.25">
      <c r="A802" s="11" t="str">
        <f>IF(Tableau1[[#This Row],[Date]]="","",VLOOKUP(Tableau1[[#This Row],[Semaine]],Listes!$A:$B,2,FALSE))</f>
        <v/>
      </c>
      <c r="B802" s="11" t="str">
        <f>IF(ISBLANK(Tableau1[[#This Row],[Date]]),"",INT((Tableau1[[#This Row],[Date]]-SUM(MOD(DATE(YEAR(Tableau1[[#This Row],[Date]]-MOD(Tableau1[[#This Row],[Date]]-2,7)+3),1,2),{1E+99;7})*{1;-1})+5)/7))</f>
        <v/>
      </c>
      <c r="C802" s="11" t="str">
        <f>IF(ISBLANK(Tableau1[[#This Row],[Matricule]]),"",VLOOKUP(Tableau1[[#This Row],[Matricule]],#REF!,2,FALSE))</f>
        <v/>
      </c>
      <c r="D802" s="11" t="str">
        <f>IF(ISBLANK(Tableau1[[#This Row],[Matricule]]),"",VLOOKUP(Tableau1[[#This Row],[Matricule]],#REF!,3,FALSE))</f>
        <v/>
      </c>
      <c r="E802" s="11" t="str">
        <f>CONCATENATE(Tableau1[[#This Row],[Matricule]],Tableau1[[#This Row],[Date]])</f>
        <v/>
      </c>
      <c r="F802" s="3"/>
      <c r="J802" s="8"/>
      <c r="K802" s="35">
        <f>IF(Tableau1[[#This Row],[Régimes récoltés]]&gt;0,1,0)</f>
        <v>0</v>
      </c>
      <c r="L802" s="15">
        <f>IF(Tableau1[[#This Row],[Régimes récoltés]]&gt;=60,1,0)</f>
        <v>0</v>
      </c>
      <c r="M802" s="15">
        <f>IF(Tableau1[[#This Row],[Régimes récoltés]]&gt;60,Tableau1[[#This Row],[Régimes récoltés]]-60,0)</f>
        <v>0</v>
      </c>
      <c r="N802" s="15" t="str">
        <f>IF(ISBLANK(Tableau1[[#This Row],[Date]]),"",+IF(Tableau1[[#This Row],[Régimes récoltés]]&lt;60,0,1000))</f>
        <v/>
      </c>
      <c r="O802" s="15" t="str">
        <f>IF(ISBLANK(Tableau1[[#This Row],[Date]]),"",IF(Tableau1[[#This Row],[Régimes récoltés]]&gt;60,(Tableau1[[#This Row],[Régimes récoltés]]-60)*40,0))</f>
        <v/>
      </c>
      <c r="P802" s="15" t="str">
        <f t="shared" si="12"/>
        <v/>
      </c>
      <c r="Q802" s="51" t="str">
        <f>IF(Tableau1[[#This Row],[Matricule]]&gt;1,IF(COUNTIF(Tableau1[DateMatricule],Tableau1[[#This Row],[DateMatricule]])&gt;1,"Doublon",""),"")</f>
        <v/>
      </c>
    </row>
    <row r="803" spans="1:17" x14ac:dyDescent="0.25">
      <c r="A803" s="11" t="str">
        <f>IF(Tableau1[[#This Row],[Date]]="","",VLOOKUP(Tableau1[[#This Row],[Semaine]],Listes!$A:$B,2,FALSE))</f>
        <v/>
      </c>
      <c r="B803" s="11" t="str">
        <f>IF(ISBLANK(Tableau1[[#This Row],[Date]]),"",INT((Tableau1[[#This Row],[Date]]-SUM(MOD(DATE(YEAR(Tableau1[[#This Row],[Date]]-MOD(Tableau1[[#This Row],[Date]]-2,7)+3),1,2),{1E+99;7})*{1;-1})+5)/7))</f>
        <v/>
      </c>
      <c r="C803" s="11" t="str">
        <f>IF(ISBLANK(Tableau1[[#This Row],[Matricule]]),"",VLOOKUP(Tableau1[[#This Row],[Matricule]],#REF!,2,FALSE))</f>
        <v/>
      </c>
      <c r="D803" s="11" t="str">
        <f>IF(ISBLANK(Tableau1[[#This Row],[Matricule]]),"",VLOOKUP(Tableau1[[#This Row],[Matricule]],#REF!,3,FALSE))</f>
        <v/>
      </c>
      <c r="E803" s="11" t="str">
        <f>CONCATENATE(Tableau1[[#This Row],[Matricule]],Tableau1[[#This Row],[Date]])</f>
        <v/>
      </c>
      <c r="F803" s="3"/>
      <c r="J803" s="8"/>
      <c r="K803" s="35">
        <f>IF(Tableau1[[#This Row],[Régimes récoltés]]&gt;0,1,0)</f>
        <v>0</v>
      </c>
      <c r="L803" s="15">
        <f>IF(Tableau1[[#This Row],[Régimes récoltés]]&gt;=60,1,0)</f>
        <v>0</v>
      </c>
      <c r="M803" s="15">
        <f>IF(Tableau1[[#This Row],[Régimes récoltés]]&gt;60,Tableau1[[#This Row],[Régimes récoltés]]-60,0)</f>
        <v>0</v>
      </c>
      <c r="N803" s="15" t="str">
        <f>IF(ISBLANK(Tableau1[[#This Row],[Date]]),"",+IF(Tableau1[[#This Row],[Régimes récoltés]]&lt;60,0,1000))</f>
        <v/>
      </c>
      <c r="O803" s="15" t="str">
        <f>IF(ISBLANK(Tableau1[[#This Row],[Date]]),"",IF(Tableau1[[#This Row],[Régimes récoltés]]&gt;60,(Tableau1[[#This Row],[Régimes récoltés]]-60)*40,0))</f>
        <v/>
      </c>
      <c r="P803" s="15" t="str">
        <f t="shared" si="12"/>
        <v/>
      </c>
      <c r="Q803" s="51" t="str">
        <f>IF(Tableau1[[#This Row],[Matricule]]&gt;1,IF(COUNTIF(Tableau1[DateMatricule],Tableau1[[#This Row],[DateMatricule]])&gt;1,"Doublon",""),"")</f>
        <v/>
      </c>
    </row>
    <row r="804" spans="1:17" x14ac:dyDescent="0.25">
      <c r="A804" s="11" t="str">
        <f>IF(Tableau1[[#This Row],[Date]]="","",VLOOKUP(Tableau1[[#This Row],[Semaine]],Listes!$A:$B,2,FALSE))</f>
        <v/>
      </c>
      <c r="B804" s="11" t="str">
        <f>IF(ISBLANK(Tableau1[[#This Row],[Date]]),"",INT((Tableau1[[#This Row],[Date]]-SUM(MOD(DATE(YEAR(Tableau1[[#This Row],[Date]]-MOD(Tableau1[[#This Row],[Date]]-2,7)+3),1,2),{1E+99;7})*{1;-1})+5)/7))</f>
        <v/>
      </c>
      <c r="C804" s="11" t="str">
        <f>IF(ISBLANK(Tableau1[[#This Row],[Matricule]]),"",VLOOKUP(Tableau1[[#This Row],[Matricule]],#REF!,2,FALSE))</f>
        <v/>
      </c>
      <c r="D804" s="11" t="str">
        <f>IF(ISBLANK(Tableau1[[#This Row],[Matricule]]),"",VLOOKUP(Tableau1[[#This Row],[Matricule]],#REF!,3,FALSE))</f>
        <v/>
      </c>
      <c r="E804" s="11" t="str">
        <f>CONCATENATE(Tableau1[[#This Row],[Matricule]],Tableau1[[#This Row],[Date]])</f>
        <v/>
      </c>
      <c r="F804" s="3"/>
      <c r="J804" s="8"/>
      <c r="K804" s="35">
        <f>IF(Tableau1[[#This Row],[Régimes récoltés]]&gt;0,1,0)</f>
        <v>0</v>
      </c>
      <c r="L804" s="15">
        <f>IF(Tableau1[[#This Row],[Régimes récoltés]]&gt;=60,1,0)</f>
        <v>0</v>
      </c>
      <c r="M804" s="15">
        <f>IF(Tableau1[[#This Row],[Régimes récoltés]]&gt;60,Tableau1[[#This Row],[Régimes récoltés]]-60,0)</f>
        <v>0</v>
      </c>
      <c r="N804" s="15" t="str">
        <f>IF(ISBLANK(Tableau1[[#This Row],[Date]]),"",+IF(Tableau1[[#This Row],[Régimes récoltés]]&lt;60,0,1000))</f>
        <v/>
      </c>
      <c r="O804" s="15" t="str">
        <f>IF(ISBLANK(Tableau1[[#This Row],[Date]]),"",IF(Tableau1[[#This Row],[Régimes récoltés]]&gt;60,(Tableau1[[#This Row],[Régimes récoltés]]-60)*40,0))</f>
        <v/>
      </c>
      <c r="P804" s="15" t="str">
        <f t="shared" si="12"/>
        <v/>
      </c>
      <c r="Q804" s="51" t="str">
        <f>IF(Tableau1[[#This Row],[Matricule]]&gt;1,IF(COUNTIF(Tableau1[DateMatricule],Tableau1[[#This Row],[DateMatricule]])&gt;1,"Doublon",""),"")</f>
        <v/>
      </c>
    </row>
    <row r="805" spans="1:17" x14ac:dyDescent="0.25">
      <c r="A805" s="11" t="str">
        <f>IF(Tableau1[[#This Row],[Date]]="","",VLOOKUP(Tableau1[[#This Row],[Semaine]],Listes!$A:$B,2,FALSE))</f>
        <v/>
      </c>
      <c r="B805" s="11" t="str">
        <f>IF(ISBLANK(Tableau1[[#This Row],[Date]]),"",INT((Tableau1[[#This Row],[Date]]-SUM(MOD(DATE(YEAR(Tableau1[[#This Row],[Date]]-MOD(Tableau1[[#This Row],[Date]]-2,7)+3),1,2),{1E+99;7})*{1;-1})+5)/7))</f>
        <v/>
      </c>
      <c r="C805" s="11" t="str">
        <f>IF(ISBLANK(Tableau1[[#This Row],[Matricule]]),"",VLOOKUP(Tableau1[[#This Row],[Matricule]],#REF!,2,FALSE))</f>
        <v/>
      </c>
      <c r="D805" s="11" t="str">
        <f>IF(ISBLANK(Tableau1[[#This Row],[Matricule]]),"",VLOOKUP(Tableau1[[#This Row],[Matricule]],#REF!,3,FALSE))</f>
        <v/>
      </c>
      <c r="E805" s="11" t="str">
        <f>CONCATENATE(Tableau1[[#This Row],[Matricule]],Tableau1[[#This Row],[Date]])</f>
        <v/>
      </c>
      <c r="F805" s="3"/>
      <c r="J805" s="8"/>
      <c r="K805" s="35">
        <f>IF(Tableau1[[#This Row],[Régimes récoltés]]&gt;0,1,0)</f>
        <v>0</v>
      </c>
      <c r="L805" s="15">
        <f>IF(Tableau1[[#This Row],[Régimes récoltés]]&gt;=60,1,0)</f>
        <v>0</v>
      </c>
      <c r="M805" s="15">
        <f>IF(Tableau1[[#This Row],[Régimes récoltés]]&gt;60,Tableau1[[#This Row],[Régimes récoltés]]-60,0)</f>
        <v>0</v>
      </c>
      <c r="N805" s="15" t="str">
        <f>IF(ISBLANK(Tableau1[[#This Row],[Date]]),"",+IF(Tableau1[[#This Row],[Régimes récoltés]]&lt;60,0,1000))</f>
        <v/>
      </c>
      <c r="O805" s="15" t="str">
        <f>IF(ISBLANK(Tableau1[[#This Row],[Date]]),"",IF(Tableau1[[#This Row],[Régimes récoltés]]&gt;60,(Tableau1[[#This Row],[Régimes récoltés]]-60)*40,0))</f>
        <v/>
      </c>
      <c r="P805" s="15" t="str">
        <f t="shared" si="12"/>
        <v/>
      </c>
      <c r="Q805" s="51" t="str">
        <f>IF(Tableau1[[#This Row],[Matricule]]&gt;1,IF(COUNTIF(Tableau1[DateMatricule],Tableau1[[#This Row],[DateMatricule]])&gt;1,"Doublon",""),"")</f>
        <v/>
      </c>
    </row>
    <row r="806" spans="1:17" x14ac:dyDescent="0.25">
      <c r="A806" s="11" t="str">
        <f>IF(Tableau1[[#This Row],[Date]]="","",VLOOKUP(Tableau1[[#This Row],[Semaine]],Listes!$A:$B,2,FALSE))</f>
        <v/>
      </c>
      <c r="B806" s="11" t="str">
        <f>IF(ISBLANK(Tableau1[[#This Row],[Date]]),"",INT((Tableau1[[#This Row],[Date]]-SUM(MOD(DATE(YEAR(Tableau1[[#This Row],[Date]]-MOD(Tableau1[[#This Row],[Date]]-2,7)+3),1,2),{1E+99;7})*{1;-1})+5)/7))</f>
        <v/>
      </c>
      <c r="C806" s="11" t="str">
        <f>IF(ISBLANK(Tableau1[[#This Row],[Matricule]]),"",VLOOKUP(Tableau1[[#This Row],[Matricule]],#REF!,2,FALSE))</f>
        <v/>
      </c>
      <c r="D806" s="11" t="str">
        <f>IF(ISBLANK(Tableau1[[#This Row],[Matricule]]),"",VLOOKUP(Tableau1[[#This Row],[Matricule]],#REF!,3,FALSE))</f>
        <v/>
      </c>
      <c r="E806" s="11" t="str">
        <f>CONCATENATE(Tableau1[[#This Row],[Matricule]],Tableau1[[#This Row],[Date]])</f>
        <v/>
      </c>
      <c r="F806" s="3"/>
      <c r="J806" s="8"/>
      <c r="K806" s="35">
        <f>IF(Tableau1[[#This Row],[Régimes récoltés]]&gt;0,1,0)</f>
        <v>0</v>
      </c>
      <c r="L806" s="15">
        <f>IF(Tableau1[[#This Row],[Régimes récoltés]]&gt;=60,1,0)</f>
        <v>0</v>
      </c>
      <c r="M806" s="15">
        <f>IF(Tableau1[[#This Row],[Régimes récoltés]]&gt;60,Tableau1[[#This Row],[Régimes récoltés]]-60,0)</f>
        <v>0</v>
      </c>
      <c r="N806" s="15" t="str">
        <f>IF(ISBLANK(Tableau1[[#This Row],[Date]]),"",+IF(Tableau1[[#This Row],[Régimes récoltés]]&lt;60,0,1000))</f>
        <v/>
      </c>
      <c r="O806" s="15" t="str">
        <f>IF(ISBLANK(Tableau1[[#This Row],[Date]]),"",IF(Tableau1[[#This Row],[Régimes récoltés]]&gt;60,(Tableau1[[#This Row],[Régimes récoltés]]-60)*40,0))</f>
        <v/>
      </c>
      <c r="P806" s="15" t="str">
        <f t="shared" si="12"/>
        <v/>
      </c>
      <c r="Q806" s="51" t="str">
        <f>IF(Tableau1[[#This Row],[Matricule]]&gt;1,IF(COUNTIF(Tableau1[DateMatricule],Tableau1[[#This Row],[DateMatricule]])&gt;1,"Doublon",""),"")</f>
        <v/>
      </c>
    </row>
    <row r="807" spans="1:17" x14ac:dyDescent="0.25">
      <c r="A807" s="11" t="str">
        <f>IF(Tableau1[[#This Row],[Date]]="","",VLOOKUP(Tableau1[[#This Row],[Semaine]],Listes!$A:$B,2,FALSE))</f>
        <v/>
      </c>
      <c r="B807" s="11" t="str">
        <f>IF(ISBLANK(Tableau1[[#This Row],[Date]]),"",INT((Tableau1[[#This Row],[Date]]-SUM(MOD(DATE(YEAR(Tableau1[[#This Row],[Date]]-MOD(Tableau1[[#This Row],[Date]]-2,7)+3),1,2),{1E+99;7})*{1;-1})+5)/7))</f>
        <v/>
      </c>
      <c r="C807" s="11" t="str">
        <f>IF(ISBLANK(Tableau1[[#This Row],[Matricule]]),"",VLOOKUP(Tableau1[[#This Row],[Matricule]],#REF!,2,FALSE))</f>
        <v/>
      </c>
      <c r="D807" s="11" t="str">
        <f>IF(ISBLANK(Tableau1[[#This Row],[Matricule]]),"",VLOOKUP(Tableau1[[#This Row],[Matricule]],#REF!,3,FALSE))</f>
        <v/>
      </c>
      <c r="E807" s="11" t="str">
        <f>CONCATENATE(Tableau1[[#This Row],[Matricule]],Tableau1[[#This Row],[Date]])</f>
        <v/>
      </c>
      <c r="F807" s="3"/>
      <c r="J807" s="8"/>
      <c r="K807" s="35">
        <f>IF(Tableau1[[#This Row],[Régimes récoltés]]&gt;0,1,0)</f>
        <v>0</v>
      </c>
      <c r="L807" s="15">
        <f>IF(Tableau1[[#This Row],[Régimes récoltés]]&gt;=60,1,0)</f>
        <v>0</v>
      </c>
      <c r="M807" s="15">
        <f>IF(Tableau1[[#This Row],[Régimes récoltés]]&gt;60,Tableau1[[#This Row],[Régimes récoltés]]-60,0)</f>
        <v>0</v>
      </c>
      <c r="N807" s="15" t="str">
        <f>IF(ISBLANK(Tableau1[[#This Row],[Date]]),"",+IF(Tableau1[[#This Row],[Régimes récoltés]]&lt;60,0,1000))</f>
        <v/>
      </c>
      <c r="O807" s="15" t="str">
        <f>IF(ISBLANK(Tableau1[[#This Row],[Date]]),"",IF(Tableau1[[#This Row],[Régimes récoltés]]&gt;60,(Tableau1[[#This Row],[Régimes récoltés]]-60)*40,0))</f>
        <v/>
      </c>
      <c r="P807" s="15" t="str">
        <f t="shared" si="12"/>
        <v/>
      </c>
      <c r="Q807" s="51" t="str">
        <f>IF(Tableau1[[#This Row],[Matricule]]&gt;1,IF(COUNTIF(Tableau1[DateMatricule],Tableau1[[#This Row],[DateMatricule]])&gt;1,"Doublon",""),"")</f>
        <v/>
      </c>
    </row>
    <row r="808" spans="1:17" x14ac:dyDescent="0.25">
      <c r="A808" s="11" t="str">
        <f>IF(Tableau1[[#This Row],[Date]]="","",VLOOKUP(Tableau1[[#This Row],[Semaine]],Listes!$A:$B,2,FALSE))</f>
        <v/>
      </c>
      <c r="B808" s="11" t="str">
        <f>IF(ISBLANK(Tableau1[[#This Row],[Date]]),"",INT((Tableau1[[#This Row],[Date]]-SUM(MOD(DATE(YEAR(Tableau1[[#This Row],[Date]]-MOD(Tableau1[[#This Row],[Date]]-2,7)+3),1,2),{1E+99;7})*{1;-1})+5)/7))</f>
        <v/>
      </c>
      <c r="C808" s="11" t="str">
        <f>IF(ISBLANK(Tableau1[[#This Row],[Matricule]]),"",VLOOKUP(Tableau1[[#This Row],[Matricule]],#REF!,2,FALSE))</f>
        <v/>
      </c>
      <c r="D808" s="11" t="str">
        <f>IF(ISBLANK(Tableau1[[#This Row],[Matricule]]),"",VLOOKUP(Tableau1[[#This Row],[Matricule]],#REF!,3,FALSE))</f>
        <v/>
      </c>
      <c r="E808" s="11" t="str">
        <f>CONCATENATE(Tableau1[[#This Row],[Matricule]],Tableau1[[#This Row],[Date]])</f>
        <v/>
      </c>
      <c r="F808" s="3"/>
      <c r="J808" s="8"/>
      <c r="K808" s="35">
        <f>IF(Tableau1[[#This Row],[Régimes récoltés]]&gt;0,1,0)</f>
        <v>0</v>
      </c>
      <c r="L808" s="15">
        <f>IF(Tableau1[[#This Row],[Régimes récoltés]]&gt;=60,1,0)</f>
        <v>0</v>
      </c>
      <c r="M808" s="15">
        <f>IF(Tableau1[[#This Row],[Régimes récoltés]]&gt;60,Tableau1[[#This Row],[Régimes récoltés]]-60,0)</f>
        <v>0</v>
      </c>
      <c r="N808" s="15" t="str">
        <f>IF(ISBLANK(Tableau1[[#This Row],[Date]]),"",+IF(Tableau1[[#This Row],[Régimes récoltés]]&lt;60,0,1000))</f>
        <v/>
      </c>
      <c r="O808" s="15" t="str">
        <f>IF(ISBLANK(Tableau1[[#This Row],[Date]]),"",IF(Tableau1[[#This Row],[Régimes récoltés]]&gt;60,(Tableau1[[#This Row],[Régimes récoltés]]-60)*40,0))</f>
        <v/>
      </c>
      <c r="P808" s="15" t="str">
        <f t="shared" si="12"/>
        <v/>
      </c>
      <c r="Q808" s="51" t="str">
        <f>IF(Tableau1[[#This Row],[Matricule]]&gt;1,IF(COUNTIF(Tableau1[DateMatricule],Tableau1[[#This Row],[DateMatricule]])&gt;1,"Doublon",""),"")</f>
        <v/>
      </c>
    </row>
    <row r="809" spans="1:17" x14ac:dyDescent="0.25">
      <c r="A809" s="11" t="str">
        <f>IF(Tableau1[[#This Row],[Date]]="","",VLOOKUP(Tableau1[[#This Row],[Semaine]],Listes!$A:$B,2,FALSE))</f>
        <v/>
      </c>
      <c r="B809" s="11" t="str">
        <f>IF(ISBLANK(Tableau1[[#This Row],[Date]]),"",INT((Tableau1[[#This Row],[Date]]-SUM(MOD(DATE(YEAR(Tableau1[[#This Row],[Date]]-MOD(Tableau1[[#This Row],[Date]]-2,7)+3),1,2),{1E+99;7})*{1;-1})+5)/7))</f>
        <v/>
      </c>
      <c r="C809" s="11" t="str">
        <f>IF(ISBLANK(Tableau1[[#This Row],[Matricule]]),"",VLOOKUP(Tableau1[[#This Row],[Matricule]],#REF!,2,FALSE))</f>
        <v/>
      </c>
      <c r="D809" s="11" t="str">
        <f>IF(ISBLANK(Tableau1[[#This Row],[Matricule]]),"",VLOOKUP(Tableau1[[#This Row],[Matricule]],#REF!,3,FALSE))</f>
        <v/>
      </c>
      <c r="E809" s="11" t="str">
        <f>CONCATENATE(Tableau1[[#This Row],[Matricule]],Tableau1[[#This Row],[Date]])</f>
        <v/>
      </c>
      <c r="F809" s="3"/>
      <c r="J809" s="8"/>
      <c r="K809" s="35">
        <f>IF(Tableau1[[#This Row],[Régimes récoltés]]&gt;0,1,0)</f>
        <v>0</v>
      </c>
      <c r="L809" s="15">
        <f>IF(Tableau1[[#This Row],[Régimes récoltés]]&gt;=60,1,0)</f>
        <v>0</v>
      </c>
      <c r="M809" s="15">
        <f>IF(Tableau1[[#This Row],[Régimes récoltés]]&gt;60,Tableau1[[#This Row],[Régimes récoltés]]-60,0)</f>
        <v>0</v>
      </c>
      <c r="N809" s="15" t="str">
        <f>IF(ISBLANK(Tableau1[[#This Row],[Date]]),"",+IF(Tableau1[[#This Row],[Régimes récoltés]]&lt;60,0,1000))</f>
        <v/>
      </c>
      <c r="O809" s="15" t="str">
        <f>IF(ISBLANK(Tableau1[[#This Row],[Date]]),"",IF(Tableau1[[#This Row],[Régimes récoltés]]&gt;60,(Tableau1[[#This Row],[Régimes récoltés]]-60)*40,0))</f>
        <v/>
      </c>
      <c r="P809" s="15" t="str">
        <f t="shared" si="12"/>
        <v/>
      </c>
      <c r="Q809" s="51" t="str">
        <f>IF(Tableau1[[#This Row],[Matricule]]&gt;1,IF(COUNTIF(Tableau1[DateMatricule],Tableau1[[#This Row],[DateMatricule]])&gt;1,"Doublon",""),"")</f>
        <v/>
      </c>
    </row>
    <row r="810" spans="1:17" x14ac:dyDescent="0.25">
      <c r="A810" s="11" t="str">
        <f>IF(Tableau1[[#This Row],[Date]]="","",VLOOKUP(Tableau1[[#This Row],[Semaine]],Listes!$A:$B,2,FALSE))</f>
        <v/>
      </c>
      <c r="B810" s="11" t="str">
        <f>IF(ISBLANK(Tableau1[[#This Row],[Date]]),"",INT((Tableau1[[#This Row],[Date]]-SUM(MOD(DATE(YEAR(Tableau1[[#This Row],[Date]]-MOD(Tableau1[[#This Row],[Date]]-2,7)+3),1,2),{1E+99;7})*{1;-1})+5)/7))</f>
        <v/>
      </c>
      <c r="C810" s="11" t="str">
        <f>IF(ISBLANK(Tableau1[[#This Row],[Matricule]]),"",VLOOKUP(Tableau1[[#This Row],[Matricule]],#REF!,2,FALSE))</f>
        <v/>
      </c>
      <c r="D810" s="11" t="str">
        <f>IF(ISBLANK(Tableau1[[#This Row],[Matricule]]),"",VLOOKUP(Tableau1[[#This Row],[Matricule]],#REF!,3,FALSE))</f>
        <v/>
      </c>
      <c r="E810" s="11" t="str">
        <f>CONCATENATE(Tableau1[[#This Row],[Matricule]],Tableau1[[#This Row],[Date]])</f>
        <v/>
      </c>
      <c r="F810" s="3"/>
      <c r="J810" s="8"/>
      <c r="K810" s="35">
        <f>IF(Tableau1[[#This Row],[Régimes récoltés]]&gt;0,1,0)</f>
        <v>0</v>
      </c>
      <c r="L810" s="15">
        <f>IF(Tableau1[[#This Row],[Régimes récoltés]]&gt;=60,1,0)</f>
        <v>0</v>
      </c>
      <c r="M810" s="15">
        <f>IF(Tableau1[[#This Row],[Régimes récoltés]]&gt;60,Tableau1[[#This Row],[Régimes récoltés]]-60,0)</f>
        <v>0</v>
      </c>
      <c r="N810" s="15" t="str">
        <f>IF(ISBLANK(Tableau1[[#This Row],[Date]]),"",+IF(Tableau1[[#This Row],[Régimes récoltés]]&lt;60,0,1000))</f>
        <v/>
      </c>
      <c r="O810" s="15" t="str">
        <f>IF(ISBLANK(Tableau1[[#This Row],[Date]]),"",IF(Tableau1[[#This Row],[Régimes récoltés]]&gt;60,(Tableau1[[#This Row],[Régimes récoltés]]-60)*40,0))</f>
        <v/>
      </c>
      <c r="P810" s="15" t="str">
        <f t="shared" si="12"/>
        <v/>
      </c>
      <c r="Q810" s="51" t="str">
        <f>IF(Tableau1[[#This Row],[Matricule]]&gt;1,IF(COUNTIF(Tableau1[DateMatricule],Tableau1[[#This Row],[DateMatricule]])&gt;1,"Doublon",""),"")</f>
        <v/>
      </c>
    </row>
    <row r="811" spans="1:17" x14ac:dyDescent="0.25">
      <c r="A811" s="11" t="str">
        <f>IF(Tableau1[[#This Row],[Date]]="","",VLOOKUP(Tableau1[[#This Row],[Semaine]],Listes!$A:$B,2,FALSE))</f>
        <v/>
      </c>
      <c r="B811" s="11" t="str">
        <f>IF(ISBLANK(Tableau1[[#This Row],[Date]]),"",INT((Tableau1[[#This Row],[Date]]-SUM(MOD(DATE(YEAR(Tableau1[[#This Row],[Date]]-MOD(Tableau1[[#This Row],[Date]]-2,7)+3),1,2),{1E+99;7})*{1;-1})+5)/7))</f>
        <v/>
      </c>
      <c r="C811" s="11" t="str">
        <f>IF(ISBLANK(Tableau1[[#This Row],[Matricule]]),"",VLOOKUP(Tableau1[[#This Row],[Matricule]],#REF!,2,FALSE))</f>
        <v/>
      </c>
      <c r="D811" s="11" t="str">
        <f>IF(ISBLANK(Tableau1[[#This Row],[Matricule]]),"",VLOOKUP(Tableau1[[#This Row],[Matricule]],#REF!,3,FALSE))</f>
        <v/>
      </c>
      <c r="E811" s="11" t="str">
        <f>CONCATENATE(Tableau1[[#This Row],[Matricule]],Tableau1[[#This Row],[Date]])</f>
        <v/>
      </c>
      <c r="F811" s="3"/>
      <c r="J811" s="8"/>
      <c r="K811" s="35">
        <f>IF(Tableau1[[#This Row],[Régimes récoltés]]&gt;0,1,0)</f>
        <v>0</v>
      </c>
      <c r="L811" s="15">
        <f>IF(Tableau1[[#This Row],[Régimes récoltés]]&gt;=60,1,0)</f>
        <v>0</v>
      </c>
      <c r="M811" s="15">
        <f>IF(Tableau1[[#This Row],[Régimes récoltés]]&gt;60,Tableau1[[#This Row],[Régimes récoltés]]-60,0)</f>
        <v>0</v>
      </c>
      <c r="N811" s="15" t="str">
        <f>IF(ISBLANK(Tableau1[[#This Row],[Date]]),"",+IF(Tableau1[[#This Row],[Régimes récoltés]]&lt;60,0,1000))</f>
        <v/>
      </c>
      <c r="O811" s="15" t="str">
        <f>IF(ISBLANK(Tableau1[[#This Row],[Date]]),"",IF(Tableau1[[#This Row],[Régimes récoltés]]&gt;60,(Tableau1[[#This Row],[Régimes récoltés]]-60)*40,0))</f>
        <v/>
      </c>
      <c r="P811" s="15" t="str">
        <f t="shared" si="12"/>
        <v/>
      </c>
      <c r="Q811" s="51" t="str">
        <f>IF(Tableau1[[#This Row],[Matricule]]&gt;1,IF(COUNTIF(Tableau1[DateMatricule],Tableau1[[#This Row],[DateMatricule]])&gt;1,"Doublon",""),"")</f>
        <v/>
      </c>
    </row>
    <row r="812" spans="1:17" x14ac:dyDescent="0.25">
      <c r="A812" s="11" t="str">
        <f>IF(Tableau1[[#This Row],[Date]]="","",VLOOKUP(Tableau1[[#This Row],[Semaine]],Listes!$A:$B,2,FALSE))</f>
        <v/>
      </c>
      <c r="B812" s="11" t="str">
        <f>IF(ISBLANK(Tableau1[[#This Row],[Date]]),"",INT((Tableau1[[#This Row],[Date]]-SUM(MOD(DATE(YEAR(Tableau1[[#This Row],[Date]]-MOD(Tableau1[[#This Row],[Date]]-2,7)+3),1,2),{1E+99;7})*{1;-1})+5)/7))</f>
        <v/>
      </c>
      <c r="C812" s="11" t="str">
        <f>IF(ISBLANK(Tableau1[[#This Row],[Matricule]]),"",VLOOKUP(Tableau1[[#This Row],[Matricule]],#REF!,2,FALSE))</f>
        <v/>
      </c>
      <c r="D812" s="11" t="str">
        <f>IF(ISBLANK(Tableau1[[#This Row],[Matricule]]),"",VLOOKUP(Tableau1[[#This Row],[Matricule]],#REF!,3,FALSE))</f>
        <v/>
      </c>
      <c r="E812" s="11" t="str">
        <f>CONCATENATE(Tableau1[[#This Row],[Matricule]],Tableau1[[#This Row],[Date]])</f>
        <v/>
      </c>
      <c r="F812" s="3"/>
      <c r="J812" s="8"/>
      <c r="K812" s="35">
        <f>IF(Tableau1[[#This Row],[Régimes récoltés]]&gt;0,1,0)</f>
        <v>0</v>
      </c>
      <c r="L812" s="15">
        <f>IF(Tableau1[[#This Row],[Régimes récoltés]]&gt;=60,1,0)</f>
        <v>0</v>
      </c>
      <c r="M812" s="15">
        <f>IF(Tableau1[[#This Row],[Régimes récoltés]]&gt;60,Tableau1[[#This Row],[Régimes récoltés]]-60,0)</f>
        <v>0</v>
      </c>
      <c r="N812" s="15" t="str">
        <f>IF(ISBLANK(Tableau1[[#This Row],[Date]]),"",+IF(Tableau1[[#This Row],[Régimes récoltés]]&lt;60,0,1000))</f>
        <v/>
      </c>
      <c r="O812" s="15" t="str">
        <f>IF(ISBLANK(Tableau1[[#This Row],[Date]]),"",IF(Tableau1[[#This Row],[Régimes récoltés]]&gt;60,(Tableau1[[#This Row],[Régimes récoltés]]-60)*40,0))</f>
        <v/>
      </c>
      <c r="P812" s="15" t="str">
        <f t="shared" si="12"/>
        <v/>
      </c>
      <c r="Q812" s="51" t="str">
        <f>IF(Tableau1[[#This Row],[Matricule]]&gt;1,IF(COUNTIF(Tableau1[DateMatricule],Tableau1[[#This Row],[DateMatricule]])&gt;1,"Doublon",""),"")</f>
        <v/>
      </c>
    </row>
    <row r="813" spans="1:17" x14ac:dyDescent="0.25">
      <c r="A813" s="11" t="str">
        <f>IF(Tableau1[[#This Row],[Date]]="","",VLOOKUP(Tableau1[[#This Row],[Semaine]],Listes!$A:$B,2,FALSE))</f>
        <v/>
      </c>
      <c r="B813" s="11" t="str">
        <f>IF(ISBLANK(Tableau1[[#This Row],[Date]]),"",INT((Tableau1[[#This Row],[Date]]-SUM(MOD(DATE(YEAR(Tableau1[[#This Row],[Date]]-MOD(Tableau1[[#This Row],[Date]]-2,7)+3),1,2),{1E+99;7})*{1;-1})+5)/7))</f>
        <v/>
      </c>
      <c r="C813" s="11" t="str">
        <f>IF(ISBLANK(Tableau1[[#This Row],[Matricule]]),"",VLOOKUP(Tableau1[[#This Row],[Matricule]],#REF!,2,FALSE))</f>
        <v/>
      </c>
      <c r="D813" s="11" t="str">
        <f>IF(ISBLANK(Tableau1[[#This Row],[Matricule]]),"",VLOOKUP(Tableau1[[#This Row],[Matricule]],#REF!,3,FALSE))</f>
        <v/>
      </c>
      <c r="E813" s="11" t="str">
        <f>CONCATENATE(Tableau1[[#This Row],[Matricule]],Tableau1[[#This Row],[Date]])</f>
        <v/>
      </c>
      <c r="F813" s="3"/>
      <c r="J813" s="8"/>
      <c r="K813" s="35">
        <f>IF(Tableau1[[#This Row],[Régimes récoltés]]&gt;0,1,0)</f>
        <v>0</v>
      </c>
      <c r="L813" s="15">
        <f>IF(Tableau1[[#This Row],[Régimes récoltés]]&gt;=60,1,0)</f>
        <v>0</v>
      </c>
      <c r="M813" s="15">
        <f>IF(Tableau1[[#This Row],[Régimes récoltés]]&gt;60,Tableau1[[#This Row],[Régimes récoltés]]-60,0)</f>
        <v>0</v>
      </c>
      <c r="N813" s="15" t="str">
        <f>IF(ISBLANK(Tableau1[[#This Row],[Date]]),"",+IF(Tableau1[[#This Row],[Régimes récoltés]]&lt;60,0,1000))</f>
        <v/>
      </c>
      <c r="O813" s="15" t="str">
        <f>IF(ISBLANK(Tableau1[[#This Row],[Date]]),"",IF(Tableau1[[#This Row],[Régimes récoltés]]&gt;60,(Tableau1[[#This Row],[Régimes récoltés]]-60)*40,0))</f>
        <v/>
      </c>
      <c r="P813" s="15" t="str">
        <f t="shared" si="12"/>
        <v/>
      </c>
      <c r="Q813" s="51" t="str">
        <f>IF(Tableau1[[#This Row],[Matricule]]&gt;1,IF(COUNTIF(Tableau1[DateMatricule],Tableau1[[#This Row],[DateMatricule]])&gt;1,"Doublon",""),"")</f>
        <v/>
      </c>
    </row>
    <row r="814" spans="1:17" x14ac:dyDescent="0.25">
      <c r="A814" s="11" t="str">
        <f>IF(Tableau1[[#This Row],[Date]]="","",VLOOKUP(Tableau1[[#This Row],[Semaine]],Listes!$A:$B,2,FALSE))</f>
        <v/>
      </c>
      <c r="B814" s="11" t="str">
        <f>IF(ISBLANK(Tableau1[[#This Row],[Date]]),"",INT((Tableau1[[#This Row],[Date]]-SUM(MOD(DATE(YEAR(Tableau1[[#This Row],[Date]]-MOD(Tableau1[[#This Row],[Date]]-2,7)+3),1,2),{1E+99;7})*{1;-1})+5)/7))</f>
        <v/>
      </c>
      <c r="C814" s="11" t="str">
        <f>IF(ISBLANK(Tableau1[[#This Row],[Matricule]]),"",VLOOKUP(Tableau1[[#This Row],[Matricule]],#REF!,2,FALSE))</f>
        <v/>
      </c>
      <c r="D814" s="11" t="str">
        <f>IF(ISBLANK(Tableau1[[#This Row],[Matricule]]),"",VLOOKUP(Tableau1[[#This Row],[Matricule]],#REF!,3,FALSE))</f>
        <v/>
      </c>
      <c r="E814" s="11" t="str">
        <f>CONCATENATE(Tableau1[[#This Row],[Matricule]],Tableau1[[#This Row],[Date]])</f>
        <v/>
      </c>
      <c r="F814" s="3"/>
      <c r="J814" s="8"/>
      <c r="K814" s="35">
        <f>IF(Tableau1[[#This Row],[Régimes récoltés]]&gt;0,1,0)</f>
        <v>0</v>
      </c>
      <c r="L814" s="15">
        <f>IF(Tableau1[[#This Row],[Régimes récoltés]]&gt;=60,1,0)</f>
        <v>0</v>
      </c>
      <c r="M814" s="15">
        <f>IF(Tableau1[[#This Row],[Régimes récoltés]]&gt;60,Tableau1[[#This Row],[Régimes récoltés]]-60,0)</f>
        <v>0</v>
      </c>
      <c r="N814" s="15" t="str">
        <f>IF(ISBLANK(Tableau1[[#This Row],[Date]]),"",+IF(Tableau1[[#This Row],[Régimes récoltés]]&lt;60,0,1000))</f>
        <v/>
      </c>
      <c r="O814" s="15" t="str">
        <f>IF(ISBLANK(Tableau1[[#This Row],[Date]]),"",IF(Tableau1[[#This Row],[Régimes récoltés]]&gt;60,(Tableau1[[#This Row],[Régimes récoltés]]-60)*40,0))</f>
        <v/>
      </c>
      <c r="P814" s="15" t="str">
        <f t="shared" si="12"/>
        <v/>
      </c>
      <c r="Q814" s="51" t="str">
        <f>IF(Tableau1[[#This Row],[Matricule]]&gt;1,IF(COUNTIF(Tableau1[DateMatricule],Tableau1[[#This Row],[DateMatricule]])&gt;1,"Doublon",""),"")</f>
        <v/>
      </c>
    </row>
    <row r="815" spans="1:17" x14ac:dyDescent="0.25">
      <c r="A815" s="11" t="str">
        <f>IF(Tableau1[[#This Row],[Date]]="","",VLOOKUP(Tableau1[[#This Row],[Semaine]],Listes!$A:$B,2,FALSE))</f>
        <v/>
      </c>
      <c r="B815" s="11" t="str">
        <f>IF(ISBLANK(Tableau1[[#This Row],[Date]]),"",INT((Tableau1[[#This Row],[Date]]-SUM(MOD(DATE(YEAR(Tableau1[[#This Row],[Date]]-MOD(Tableau1[[#This Row],[Date]]-2,7)+3),1,2),{1E+99;7})*{1;-1})+5)/7))</f>
        <v/>
      </c>
      <c r="C815" s="11" t="str">
        <f>IF(ISBLANK(Tableau1[[#This Row],[Matricule]]),"",VLOOKUP(Tableau1[[#This Row],[Matricule]],#REF!,2,FALSE))</f>
        <v/>
      </c>
      <c r="D815" s="11" t="str">
        <f>IF(ISBLANK(Tableau1[[#This Row],[Matricule]]),"",VLOOKUP(Tableau1[[#This Row],[Matricule]],#REF!,3,FALSE))</f>
        <v/>
      </c>
      <c r="E815" s="11" t="str">
        <f>CONCATENATE(Tableau1[[#This Row],[Matricule]],Tableau1[[#This Row],[Date]])</f>
        <v/>
      </c>
      <c r="F815" s="3"/>
      <c r="J815" s="8"/>
      <c r="K815" s="35">
        <f>IF(Tableau1[[#This Row],[Régimes récoltés]]&gt;0,1,0)</f>
        <v>0</v>
      </c>
      <c r="L815" s="15">
        <f>IF(Tableau1[[#This Row],[Régimes récoltés]]&gt;=60,1,0)</f>
        <v>0</v>
      </c>
      <c r="M815" s="15">
        <f>IF(Tableau1[[#This Row],[Régimes récoltés]]&gt;60,Tableau1[[#This Row],[Régimes récoltés]]-60,0)</f>
        <v>0</v>
      </c>
      <c r="N815" s="15" t="str">
        <f>IF(ISBLANK(Tableau1[[#This Row],[Date]]),"",+IF(Tableau1[[#This Row],[Régimes récoltés]]&lt;60,0,1000))</f>
        <v/>
      </c>
      <c r="O815" s="15" t="str">
        <f>IF(ISBLANK(Tableau1[[#This Row],[Date]]),"",IF(Tableau1[[#This Row],[Régimes récoltés]]&gt;60,(Tableau1[[#This Row],[Régimes récoltés]]-60)*40,0))</f>
        <v/>
      </c>
      <c r="P815" s="15" t="str">
        <f t="shared" si="12"/>
        <v/>
      </c>
      <c r="Q815" s="51" t="str">
        <f>IF(Tableau1[[#This Row],[Matricule]]&gt;1,IF(COUNTIF(Tableau1[DateMatricule],Tableau1[[#This Row],[DateMatricule]])&gt;1,"Doublon",""),"")</f>
        <v/>
      </c>
    </row>
    <row r="816" spans="1:17" x14ac:dyDescent="0.25">
      <c r="A816" s="11" t="str">
        <f>IF(Tableau1[[#This Row],[Date]]="","",VLOOKUP(Tableau1[[#This Row],[Semaine]],Listes!$A:$B,2,FALSE))</f>
        <v/>
      </c>
      <c r="B816" s="11" t="str">
        <f>IF(ISBLANK(Tableau1[[#This Row],[Date]]),"",INT((Tableau1[[#This Row],[Date]]-SUM(MOD(DATE(YEAR(Tableau1[[#This Row],[Date]]-MOD(Tableau1[[#This Row],[Date]]-2,7)+3),1,2),{1E+99;7})*{1;-1})+5)/7))</f>
        <v/>
      </c>
      <c r="C816" s="11" t="str">
        <f>IF(ISBLANK(Tableau1[[#This Row],[Matricule]]),"",VLOOKUP(Tableau1[[#This Row],[Matricule]],#REF!,2,FALSE))</f>
        <v/>
      </c>
      <c r="D816" s="11" t="str">
        <f>IF(ISBLANK(Tableau1[[#This Row],[Matricule]]),"",VLOOKUP(Tableau1[[#This Row],[Matricule]],#REF!,3,FALSE))</f>
        <v/>
      </c>
      <c r="E816" s="11" t="str">
        <f>CONCATENATE(Tableau1[[#This Row],[Matricule]],Tableau1[[#This Row],[Date]])</f>
        <v/>
      </c>
      <c r="F816" s="3"/>
      <c r="J816" s="8"/>
      <c r="K816" s="35">
        <f>IF(Tableau1[[#This Row],[Régimes récoltés]]&gt;0,1,0)</f>
        <v>0</v>
      </c>
      <c r="L816" s="15">
        <f>IF(Tableau1[[#This Row],[Régimes récoltés]]&gt;=60,1,0)</f>
        <v>0</v>
      </c>
      <c r="M816" s="15">
        <f>IF(Tableau1[[#This Row],[Régimes récoltés]]&gt;60,Tableau1[[#This Row],[Régimes récoltés]]-60,0)</f>
        <v>0</v>
      </c>
      <c r="N816" s="15" t="str">
        <f>IF(ISBLANK(Tableau1[[#This Row],[Date]]),"",+IF(Tableau1[[#This Row],[Régimes récoltés]]&lt;60,0,1000))</f>
        <v/>
      </c>
      <c r="O816" s="15" t="str">
        <f>IF(ISBLANK(Tableau1[[#This Row],[Date]]),"",IF(Tableau1[[#This Row],[Régimes récoltés]]&gt;60,(Tableau1[[#This Row],[Régimes récoltés]]-60)*40,0))</f>
        <v/>
      </c>
      <c r="P816" s="15" t="str">
        <f t="shared" si="12"/>
        <v/>
      </c>
      <c r="Q816" s="51" t="str">
        <f>IF(Tableau1[[#This Row],[Matricule]]&gt;1,IF(COUNTIF(Tableau1[DateMatricule],Tableau1[[#This Row],[DateMatricule]])&gt;1,"Doublon",""),"")</f>
        <v/>
      </c>
    </row>
    <row r="817" spans="1:17" x14ac:dyDescent="0.25">
      <c r="A817" s="11" t="str">
        <f>IF(Tableau1[[#This Row],[Date]]="","",VLOOKUP(Tableau1[[#This Row],[Semaine]],Listes!$A:$B,2,FALSE))</f>
        <v/>
      </c>
      <c r="B817" s="11" t="str">
        <f>IF(ISBLANK(Tableau1[[#This Row],[Date]]),"",INT((Tableau1[[#This Row],[Date]]-SUM(MOD(DATE(YEAR(Tableau1[[#This Row],[Date]]-MOD(Tableau1[[#This Row],[Date]]-2,7)+3),1,2),{1E+99;7})*{1;-1})+5)/7))</f>
        <v/>
      </c>
      <c r="C817" s="11" t="str">
        <f>IF(ISBLANK(Tableau1[[#This Row],[Matricule]]),"",VLOOKUP(Tableau1[[#This Row],[Matricule]],#REF!,2,FALSE))</f>
        <v/>
      </c>
      <c r="D817" s="11" t="str">
        <f>IF(ISBLANK(Tableau1[[#This Row],[Matricule]]),"",VLOOKUP(Tableau1[[#This Row],[Matricule]],#REF!,3,FALSE))</f>
        <v/>
      </c>
      <c r="E817" s="11" t="str">
        <f>CONCATENATE(Tableau1[[#This Row],[Matricule]],Tableau1[[#This Row],[Date]])</f>
        <v/>
      </c>
      <c r="F817" s="3"/>
      <c r="J817" s="8"/>
      <c r="K817" s="35">
        <f>IF(Tableau1[[#This Row],[Régimes récoltés]]&gt;0,1,0)</f>
        <v>0</v>
      </c>
      <c r="L817" s="15">
        <f>IF(Tableau1[[#This Row],[Régimes récoltés]]&gt;=60,1,0)</f>
        <v>0</v>
      </c>
      <c r="M817" s="15">
        <f>IF(Tableau1[[#This Row],[Régimes récoltés]]&gt;60,Tableau1[[#This Row],[Régimes récoltés]]-60,0)</f>
        <v>0</v>
      </c>
      <c r="N817" s="15" t="str">
        <f>IF(ISBLANK(Tableau1[[#This Row],[Date]]),"",+IF(Tableau1[[#This Row],[Régimes récoltés]]&lt;60,0,1000))</f>
        <v/>
      </c>
      <c r="O817" s="15" t="str">
        <f>IF(ISBLANK(Tableau1[[#This Row],[Date]]),"",IF(Tableau1[[#This Row],[Régimes récoltés]]&gt;60,(Tableau1[[#This Row],[Régimes récoltés]]-60)*40,0))</f>
        <v/>
      </c>
      <c r="P817" s="15" t="str">
        <f t="shared" si="12"/>
        <v/>
      </c>
      <c r="Q817" s="51" t="str">
        <f>IF(Tableau1[[#This Row],[Matricule]]&gt;1,IF(COUNTIF(Tableau1[DateMatricule],Tableau1[[#This Row],[DateMatricule]])&gt;1,"Doublon",""),"")</f>
        <v/>
      </c>
    </row>
    <row r="818" spans="1:17" x14ac:dyDescent="0.25">
      <c r="A818" s="11" t="str">
        <f>IF(Tableau1[[#This Row],[Date]]="","",VLOOKUP(Tableau1[[#This Row],[Semaine]],Listes!$A:$B,2,FALSE))</f>
        <v/>
      </c>
      <c r="B818" s="11" t="str">
        <f>IF(ISBLANK(Tableau1[[#This Row],[Date]]),"",INT((Tableau1[[#This Row],[Date]]-SUM(MOD(DATE(YEAR(Tableau1[[#This Row],[Date]]-MOD(Tableau1[[#This Row],[Date]]-2,7)+3),1,2),{1E+99;7})*{1;-1})+5)/7))</f>
        <v/>
      </c>
      <c r="C818" s="11" t="str">
        <f>IF(ISBLANK(Tableau1[[#This Row],[Matricule]]),"",VLOOKUP(Tableau1[[#This Row],[Matricule]],#REF!,2,FALSE))</f>
        <v/>
      </c>
      <c r="D818" s="11" t="str">
        <f>IF(ISBLANK(Tableau1[[#This Row],[Matricule]]),"",VLOOKUP(Tableau1[[#This Row],[Matricule]],#REF!,3,FALSE))</f>
        <v/>
      </c>
      <c r="E818" s="11" t="str">
        <f>CONCATENATE(Tableau1[[#This Row],[Matricule]],Tableau1[[#This Row],[Date]])</f>
        <v/>
      </c>
      <c r="F818" s="3"/>
      <c r="J818" s="8"/>
      <c r="K818" s="35">
        <f>IF(Tableau1[[#This Row],[Régimes récoltés]]&gt;0,1,0)</f>
        <v>0</v>
      </c>
      <c r="L818" s="15">
        <f>IF(Tableau1[[#This Row],[Régimes récoltés]]&gt;=60,1,0)</f>
        <v>0</v>
      </c>
      <c r="M818" s="15">
        <f>IF(Tableau1[[#This Row],[Régimes récoltés]]&gt;60,Tableau1[[#This Row],[Régimes récoltés]]-60,0)</f>
        <v>0</v>
      </c>
      <c r="N818" s="15" t="str">
        <f>IF(ISBLANK(Tableau1[[#This Row],[Date]]),"",+IF(Tableau1[[#This Row],[Régimes récoltés]]&lt;60,0,1000))</f>
        <v/>
      </c>
      <c r="O818" s="15" t="str">
        <f>IF(ISBLANK(Tableau1[[#This Row],[Date]]),"",IF(Tableau1[[#This Row],[Régimes récoltés]]&gt;60,(Tableau1[[#This Row],[Régimes récoltés]]-60)*40,0))</f>
        <v/>
      </c>
      <c r="P818" s="15" t="str">
        <f t="shared" si="12"/>
        <v/>
      </c>
      <c r="Q818" s="51" t="str">
        <f>IF(Tableau1[[#This Row],[Matricule]]&gt;1,IF(COUNTIF(Tableau1[DateMatricule],Tableau1[[#This Row],[DateMatricule]])&gt;1,"Doublon",""),"")</f>
        <v/>
      </c>
    </row>
    <row r="819" spans="1:17" x14ac:dyDescent="0.25">
      <c r="A819" s="11" t="str">
        <f>IF(Tableau1[[#This Row],[Date]]="","",VLOOKUP(Tableau1[[#This Row],[Semaine]],Listes!$A:$B,2,FALSE))</f>
        <v/>
      </c>
      <c r="B819" s="11" t="str">
        <f>IF(ISBLANK(Tableau1[[#This Row],[Date]]),"",INT((Tableau1[[#This Row],[Date]]-SUM(MOD(DATE(YEAR(Tableau1[[#This Row],[Date]]-MOD(Tableau1[[#This Row],[Date]]-2,7)+3),1,2),{1E+99;7})*{1;-1})+5)/7))</f>
        <v/>
      </c>
      <c r="C819" s="11" t="str">
        <f>IF(ISBLANK(Tableau1[[#This Row],[Matricule]]),"",VLOOKUP(Tableau1[[#This Row],[Matricule]],#REF!,2,FALSE))</f>
        <v/>
      </c>
      <c r="D819" s="11" t="str">
        <f>IF(ISBLANK(Tableau1[[#This Row],[Matricule]]),"",VLOOKUP(Tableau1[[#This Row],[Matricule]],#REF!,3,FALSE))</f>
        <v/>
      </c>
      <c r="E819" s="11" t="str">
        <f>CONCATENATE(Tableau1[[#This Row],[Matricule]],Tableau1[[#This Row],[Date]])</f>
        <v/>
      </c>
      <c r="F819" s="3"/>
      <c r="J819" s="8"/>
      <c r="K819" s="35">
        <f>IF(Tableau1[[#This Row],[Régimes récoltés]]&gt;0,1,0)</f>
        <v>0</v>
      </c>
      <c r="L819" s="15">
        <f>IF(Tableau1[[#This Row],[Régimes récoltés]]&gt;=60,1,0)</f>
        <v>0</v>
      </c>
      <c r="M819" s="15">
        <f>IF(Tableau1[[#This Row],[Régimes récoltés]]&gt;60,Tableau1[[#This Row],[Régimes récoltés]]-60,0)</f>
        <v>0</v>
      </c>
      <c r="N819" s="15" t="str">
        <f>IF(ISBLANK(Tableau1[[#This Row],[Date]]),"",+IF(Tableau1[[#This Row],[Régimes récoltés]]&lt;60,0,1000))</f>
        <v/>
      </c>
      <c r="O819" s="15" t="str">
        <f>IF(ISBLANK(Tableau1[[#This Row],[Date]]),"",IF(Tableau1[[#This Row],[Régimes récoltés]]&gt;60,(Tableau1[[#This Row],[Régimes récoltés]]-60)*40,0))</f>
        <v/>
      </c>
      <c r="P819" s="15" t="str">
        <f t="shared" si="12"/>
        <v/>
      </c>
      <c r="Q819" s="51" t="str">
        <f>IF(Tableau1[[#This Row],[Matricule]]&gt;1,IF(COUNTIF(Tableau1[DateMatricule],Tableau1[[#This Row],[DateMatricule]])&gt;1,"Doublon",""),"")</f>
        <v/>
      </c>
    </row>
    <row r="820" spans="1:17" x14ac:dyDescent="0.25">
      <c r="A820" s="11" t="str">
        <f>IF(Tableau1[[#This Row],[Date]]="","",VLOOKUP(Tableau1[[#This Row],[Semaine]],Listes!$A:$B,2,FALSE))</f>
        <v/>
      </c>
      <c r="B820" s="11" t="str">
        <f>IF(ISBLANK(Tableau1[[#This Row],[Date]]),"",INT((Tableau1[[#This Row],[Date]]-SUM(MOD(DATE(YEAR(Tableau1[[#This Row],[Date]]-MOD(Tableau1[[#This Row],[Date]]-2,7)+3),1,2),{1E+99;7})*{1;-1})+5)/7))</f>
        <v/>
      </c>
      <c r="C820" s="11" t="str">
        <f>IF(ISBLANK(Tableau1[[#This Row],[Matricule]]),"",VLOOKUP(Tableau1[[#This Row],[Matricule]],#REF!,2,FALSE))</f>
        <v/>
      </c>
      <c r="D820" s="11" t="str">
        <f>IF(ISBLANK(Tableau1[[#This Row],[Matricule]]),"",VLOOKUP(Tableau1[[#This Row],[Matricule]],#REF!,3,FALSE))</f>
        <v/>
      </c>
      <c r="E820" s="11" t="str">
        <f>CONCATENATE(Tableau1[[#This Row],[Matricule]],Tableau1[[#This Row],[Date]])</f>
        <v/>
      </c>
      <c r="F820" s="3"/>
      <c r="J820" s="8"/>
      <c r="K820" s="35">
        <f>IF(Tableau1[[#This Row],[Régimes récoltés]]&gt;0,1,0)</f>
        <v>0</v>
      </c>
      <c r="L820" s="15">
        <f>IF(Tableau1[[#This Row],[Régimes récoltés]]&gt;=60,1,0)</f>
        <v>0</v>
      </c>
      <c r="M820" s="15">
        <f>IF(Tableau1[[#This Row],[Régimes récoltés]]&gt;60,Tableau1[[#This Row],[Régimes récoltés]]-60,0)</f>
        <v>0</v>
      </c>
      <c r="N820" s="15" t="str">
        <f>IF(ISBLANK(Tableau1[[#This Row],[Date]]),"",+IF(Tableau1[[#This Row],[Régimes récoltés]]&lt;60,0,1000))</f>
        <v/>
      </c>
      <c r="O820" s="15" t="str">
        <f>IF(ISBLANK(Tableau1[[#This Row],[Date]]),"",IF(Tableau1[[#This Row],[Régimes récoltés]]&gt;60,(Tableau1[[#This Row],[Régimes récoltés]]-60)*40,0))</f>
        <v/>
      </c>
      <c r="P820" s="15" t="str">
        <f t="shared" si="12"/>
        <v/>
      </c>
      <c r="Q820" s="51" t="str">
        <f>IF(Tableau1[[#This Row],[Matricule]]&gt;1,IF(COUNTIF(Tableau1[DateMatricule],Tableau1[[#This Row],[DateMatricule]])&gt;1,"Doublon",""),"")</f>
        <v/>
      </c>
    </row>
    <row r="821" spans="1:17" x14ac:dyDescent="0.25">
      <c r="A821" s="11" t="str">
        <f>IF(Tableau1[[#This Row],[Date]]="","",VLOOKUP(Tableau1[[#This Row],[Semaine]],Listes!$A:$B,2,FALSE))</f>
        <v/>
      </c>
      <c r="B821" s="11" t="str">
        <f>IF(ISBLANK(Tableau1[[#This Row],[Date]]),"",INT((Tableau1[[#This Row],[Date]]-SUM(MOD(DATE(YEAR(Tableau1[[#This Row],[Date]]-MOD(Tableau1[[#This Row],[Date]]-2,7)+3),1,2),{1E+99;7})*{1;-1})+5)/7))</f>
        <v/>
      </c>
      <c r="C821" s="11" t="str">
        <f>IF(ISBLANK(Tableau1[[#This Row],[Matricule]]),"",VLOOKUP(Tableau1[[#This Row],[Matricule]],#REF!,2,FALSE))</f>
        <v/>
      </c>
      <c r="D821" s="11" t="str">
        <f>IF(ISBLANK(Tableau1[[#This Row],[Matricule]]),"",VLOOKUP(Tableau1[[#This Row],[Matricule]],#REF!,3,FALSE))</f>
        <v/>
      </c>
      <c r="E821" s="11" t="str">
        <f>CONCATENATE(Tableau1[[#This Row],[Matricule]],Tableau1[[#This Row],[Date]])</f>
        <v/>
      </c>
      <c r="F821" s="3"/>
      <c r="J821" s="8"/>
      <c r="K821" s="35">
        <f>IF(Tableau1[[#This Row],[Régimes récoltés]]&gt;0,1,0)</f>
        <v>0</v>
      </c>
      <c r="L821" s="15">
        <f>IF(Tableau1[[#This Row],[Régimes récoltés]]&gt;=60,1,0)</f>
        <v>0</v>
      </c>
      <c r="M821" s="15">
        <f>IF(Tableau1[[#This Row],[Régimes récoltés]]&gt;60,Tableau1[[#This Row],[Régimes récoltés]]-60,0)</f>
        <v>0</v>
      </c>
      <c r="N821" s="15" t="str">
        <f>IF(ISBLANK(Tableau1[[#This Row],[Date]]),"",+IF(Tableau1[[#This Row],[Régimes récoltés]]&lt;60,0,1000))</f>
        <v/>
      </c>
      <c r="O821" s="15" t="str">
        <f>IF(ISBLANK(Tableau1[[#This Row],[Date]]),"",IF(Tableau1[[#This Row],[Régimes récoltés]]&gt;60,(Tableau1[[#This Row],[Régimes récoltés]]-60)*40,0))</f>
        <v/>
      </c>
      <c r="P821" s="15" t="str">
        <f t="shared" si="12"/>
        <v/>
      </c>
      <c r="Q821" s="51" t="str">
        <f>IF(Tableau1[[#This Row],[Matricule]]&gt;1,IF(COUNTIF(Tableau1[DateMatricule],Tableau1[[#This Row],[DateMatricule]])&gt;1,"Doublon",""),"")</f>
        <v/>
      </c>
    </row>
    <row r="822" spans="1:17" x14ac:dyDescent="0.25">
      <c r="A822" s="11" t="str">
        <f>IF(Tableau1[[#This Row],[Date]]="","",VLOOKUP(Tableau1[[#This Row],[Semaine]],Listes!$A:$B,2,FALSE))</f>
        <v/>
      </c>
      <c r="B822" s="11" t="str">
        <f>IF(ISBLANK(Tableau1[[#This Row],[Date]]),"",INT((Tableau1[[#This Row],[Date]]-SUM(MOD(DATE(YEAR(Tableau1[[#This Row],[Date]]-MOD(Tableau1[[#This Row],[Date]]-2,7)+3),1,2),{1E+99;7})*{1;-1})+5)/7))</f>
        <v/>
      </c>
      <c r="C822" s="11" t="str">
        <f>IF(ISBLANK(Tableau1[[#This Row],[Matricule]]),"",VLOOKUP(Tableau1[[#This Row],[Matricule]],#REF!,2,FALSE))</f>
        <v/>
      </c>
      <c r="D822" s="11" t="str">
        <f>IF(ISBLANK(Tableau1[[#This Row],[Matricule]]),"",VLOOKUP(Tableau1[[#This Row],[Matricule]],#REF!,3,FALSE))</f>
        <v/>
      </c>
      <c r="E822" s="11" t="str">
        <f>CONCATENATE(Tableau1[[#This Row],[Matricule]],Tableau1[[#This Row],[Date]])</f>
        <v/>
      </c>
      <c r="F822" s="3"/>
      <c r="J822" s="8"/>
      <c r="K822" s="35">
        <f>IF(Tableau1[[#This Row],[Régimes récoltés]]&gt;0,1,0)</f>
        <v>0</v>
      </c>
      <c r="L822" s="15">
        <f>IF(Tableau1[[#This Row],[Régimes récoltés]]&gt;=60,1,0)</f>
        <v>0</v>
      </c>
      <c r="M822" s="15">
        <f>IF(Tableau1[[#This Row],[Régimes récoltés]]&gt;60,Tableau1[[#This Row],[Régimes récoltés]]-60,0)</f>
        <v>0</v>
      </c>
      <c r="N822" s="15" t="str">
        <f>IF(ISBLANK(Tableau1[[#This Row],[Date]]),"",+IF(Tableau1[[#This Row],[Régimes récoltés]]&lt;60,0,1000))</f>
        <v/>
      </c>
      <c r="O822" s="15" t="str">
        <f>IF(ISBLANK(Tableau1[[#This Row],[Date]]),"",IF(Tableau1[[#This Row],[Régimes récoltés]]&gt;60,(Tableau1[[#This Row],[Régimes récoltés]]-60)*40,0))</f>
        <v/>
      </c>
      <c r="P822" s="15" t="str">
        <f t="shared" si="12"/>
        <v/>
      </c>
      <c r="Q822" s="51" t="str">
        <f>IF(Tableau1[[#This Row],[Matricule]]&gt;1,IF(COUNTIF(Tableau1[DateMatricule],Tableau1[[#This Row],[DateMatricule]])&gt;1,"Doublon",""),"")</f>
        <v/>
      </c>
    </row>
    <row r="823" spans="1:17" x14ac:dyDescent="0.25">
      <c r="A823" s="11" t="str">
        <f>IF(Tableau1[[#This Row],[Date]]="","",VLOOKUP(Tableau1[[#This Row],[Semaine]],Listes!$A:$B,2,FALSE))</f>
        <v/>
      </c>
      <c r="B823" s="11" t="str">
        <f>IF(ISBLANK(Tableau1[[#This Row],[Date]]),"",INT((Tableau1[[#This Row],[Date]]-SUM(MOD(DATE(YEAR(Tableau1[[#This Row],[Date]]-MOD(Tableau1[[#This Row],[Date]]-2,7)+3),1,2),{1E+99;7})*{1;-1})+5)/7))</f>
        <v/>
      </c>
      <c r="C823" s="11" t="str">
        <f>IF(ISBLANK(Tableau1[[#This Row],[Matricule]]),"",VLOOKUP(Tableau1[[#This Row],[Matricule]],#REF!,2,FALSE))</f>
        <v/>
      </c>
      <c r="D823" s="11" t="str">
        <f>IF(ISBLANK(Tableau1[[#This Row],[Matricule]]),"",VLOOKUP(Tableau1[[#This Row],[Matricule]],#REF!,3,FALSE))</f>
        <v/>
      </c>
      <c r="E823" s="11" t="str">
        <f>CONCATENATE(Tableau1[[#This Row],[Matricule]],Tableau1[[#This Row],[Date]])</f>
        <v/>
      </c>
      <c r="F823" s="3"/>
      <c r="J823" s="8"/>
      <c r="K823" s="35">
        <f>IF(Tableau1[[#This Row],[Régimes récoltés]]&gt;0,1,0)</f>
        <v>0</v>
      </c>
      <c r="L823" s="15">
        <f>IF(Tableau1[[#This Row],[Régimes récoltés]]&gt;=60,1,0)</f>
        <v>0</v>
      </c>
      <c r="M823" s="15">
        <f>IF(Tableau1[[#This Row],[Régimes récoltés]]&gt;60,Tableau1[[#This Row],[Régimes récoltés]]-60,0)</f>
        <v>0</v>
      </c>
      <c r="N823" s="15" t="str">
        <f>IF(ISBLANK(Tableau1[[#This Row],[Date]]),"",+IF(Tableau1[[#This Row],[Régimes récoltés]]&lt;60,0,1000))</f>
        <v/>
      </c>
      <c r="O823" s="15" t="str">
        <f>IF(ISBLANK(Tableau1[[#This Row],[Date]]),"",IF(Tableau1[[#This Row],[Régimes récoltés]]&gt;60,(Tableau1[[#This Row],[Régimes récoltés]]-60)*40,0))</f>
        <v/>
      </c>
      <c r="P823" s="15" t="str">
        <f t="shared" si="12"/>
        <v/>
      </c>
      <c r="Q823" s="51" t="str">
        <f>IF(Tableau1[[#This Row],[Matricule]]&gt;1,IF(COUNTIF(Tableau1[DateMatricule],Tableau1[[#This Row],[DateMatricule]])&gt;1,"Doublon",""),"")</f>
        <v/>
      </c>
    </row>
    <row r="824" spans="1:17" x14ac:dyDescent="0.25">
      <c r="A824" s="11" t="str">
        <f>IF(Tableau1[[#This Row],[Date]]="","",VLOOKUP(Tableau1[[#This Row],[Semaine]],Listes!$A:$B,2,FALSE))</f>
        <v/>
      </c>
      <c r="B824" s="11" t="str">
        <f>IF(ISBLANK(Tableau1[[#This Row],[Date]]),"",INT((Tableau1[[#This Row],[Date]]-SUM(MOD(DATE(YEAR(Tableau1[[#This Row],[Date]]-MOD(Tableau1[[#This Row],[Date]]-2,7)+3),1,2),{1E+99;7})*{1;-1})+5)/7))</f>
        <v/>
      </c>
      <c r="C824" s="11" t="str">
        <f>IF(ISBLANK(Tableau1[[#This Row],[Matricule]]),"",VLOOKUP(Tableau1[[#This Row],[Matricule]],#REF!,2,FALSE))</f>
        <v/>
      </c>
      <c r="D824" s="11" t="str">
        <f>IF(ISBLANK(Tableau1[[#This Row],[Matricule]]),"",VLOOKUP(Tableau1[[#This Row],[Matricule]],#REF!,3,FALSE))</f>
        <v/>
      </c>
      <c r="E824" s="11" t="str">
        <f>CONCATENATE(Tableau1[[#This Row],[Matricule]],Tableau1[[#This Row],[Date]])</f>
        <v/>
      </c>
      <c r="F824" s="3"/>
      <c r="J824" s="8"/>
      <c r="K824" s="35">
        <f>IF(Tableau1[[#This Row],[Régimes récoltés]]&gt;0,1,0)</f>
        <v>0</v>
      </c>
      <c r="L824" s="15">
        <f>IF(Tableau1[[#This Row],[Régimes récoltés]]&gt;=60,1,0)</f>
        <v>0</v>
      </c>
      <c r="M824" s="15">
        <f>IF(Tableau1[[#This Row],[Régimes récoltés]]&gt;60,Tableau1[[#This Row],[Régimes récoltés]]-60,0)</f>
        <v>0</v>
      </c>
      <c r="N824" s="15" t="str">
        <f>IF(ISBLANK(Tableau1[[#This Row],[Date]]),"",+IF(Tableau1[[#This Row],[Régimes récoltés]]&lt;60,0,1000))</f>
        <v/>
      </c>
      <c r="O824" s="15" t="str">
        <f>IF(ISBLANK(Tableau1[[#This Row],[Date]]),"",IF(Tableau1[[#This Row],[Régimes récoltés]]&gt;60,(Tableau1[[#This Row],[Régimes récoltés]]-60)*40,0))</f>
        <v/>
      </c>
      <c r="P824" s="15" t="str">
        <f t="shared" si="12"/>
        <v/>
      </c>
      <c r="Q824" s="51" t="str">
        <f>IF(Tableau1[[#This Row],[Matricule]]&gt;1,IF(COUNTIF(Tableau1[DateMatricule],Tableau1[[#This Row],[DateMatricule]])&gt;1,"Doublon",""),"")</f>
        <v/>
      </c>
    </row>
    <row r="825" spans="1:17" x14ac:dyDescent="0.25">
      <c r="A825" s="11" t="str">
        <f>IF(Tableau1[[#This Row],[Date]]="","",VLOOKUP(Tableau1[[#This Row],[Semaine]],Listes!$A:$B,2,FALSE))</f>
        <v/>
      </c>
      <c r="B825" s="11" t="str">
        <f>IF(ISBLANK(Tableau1[[#This Row],[Date]]),"",INT((Tableau1[[#This Row],[Date]]-SUM(MOD(DATE(YEAR(Tableau1[[#This Row],[Date]]-MOD(Tableau1[[#This Row],[Date]]-2,7)+3),1,2),{1E+99;7})*{1;-1})+5)/7))</f>
        <v/>
      </c>
      <c r="C825" s="11" t="str">
        <f>IF(ISBLANK(Tableau1[[#This Row],[Matricule]]),"",VLOOKUP(Tableau1[[#This Row],[Matricule]],#REF!,2,FALSE))</f>
        <v/>
      </c>
      <c r="D825" s="11" t="str">
        <f>IF(ISBLANK(Tableau1[[#This Row],[Matricule]]),"",VLOOKUP(Tableau1[[#This Row],[Matricule]],#REF!,3,FALSE))</f>
        <v/>
      </c>
      <c r="E825" s="11" t="str">
        <f>CONCATENATE(Tableau1[[#This Row],[Matricule]],Tableau1[[#This Row],[Date]])</f>
        <v/>
      </c>
      <c r="F825" s="3"/>
      <c r="J825" s="8"/>
      <c r="K825" s="35">
        <f>IF(Tableau1[[#This Row],[Régimes récoltés]]&gt;0,1,0)</f>
        <v>0</v>
      </c>
      <c r="L825" s="15">
        <f>IF(Tableau1[[#This Row],[Régimes récoltés]]&gt;=60,1,0)</f>
        <v>0</v>
      </c>
      <c r="M825" s="15">
        <f>IF(Tableau1[[#This Row],[Régimes récoltés]]&gt;60,Tableau1[[#This Row],[Régimes récoltés]]-60,0)</f>
        <v>0</v>
      </c>
      <c r="N825" s="15" t="str">
        <f>IF(ISBLANK(Tableau1[[#This Row],[Date]]),"",+IF(Tableau1[[#This Row],[Régimes récoltés]]&lt;60,0,1000))</f>
        <v/>
      </c>
      <c r="O825" s="15" t="str">
        <f>IF(ISBLANK(Tableau1[[#This Row],[Date]]),"",IF(Tableau1[[#This Row],[Régimes récoltés]]&gt;60,(Tableau1[[#This Row],[Régimes récoltés]]-60)*40,0))</f>
        <v/>
      </c>
      <c r="P825" s="15" t="str">
        <f t="shared" si="12"/>
        <v/>
      </c>
      <c r="Q825" s="51" t="str">
        <f>IF(Tableau1[[#This Row],[Matricule]]&gt;1,IF(COUNTIF(Tableau1[DateMatricule],Tableau1[[#This Row],[DateMatricule]])&gt;1,"Doublon",""),"")</f>
        <v/>
      </c>
    </row>
    <row r="826" spans="1:17" x14ac:dyDescent="0.25">
      <c r="A826" s="11" t="str">
        <f>IF(Tableau1[[#This Row],[Date]]="","",VLOOKUP(Tableau1[[#This Row],[Semaine]],Listes!$A:$B,2,FALSE))</f>
        <v/>
      </c>
      <c r="B826" s="11" t="str">
        <f>IF(ISBLANK(Tableau1[[#This Row],[Date]]),"",INT((Tableau1[[#This Row],[Date]]-SUM(MOD(DATE(YEAR(Tableau1[[#This Row],[Date]]-MOD(Tableau1[[#This Row],[Date]]-2,7)+3),1,2),{1E+99;7})*{1;-1})+5)/7))</f>
        <v/>
      </c>
      <c r="C826" s="11" t="str">
        <f>IF(ISBLANK(Tableau1[[#This Row],[Matricule]]),"",VLOOKUP(Tableau1[[#This Row],[Matricule]],#REF!,2,FALSE))</f>
        <v/>
      </c>
      <c r="D826" s="11" t="str">
        <f>IF(ISBLANK(Tableau1[[#This Row],[Matricule]]),"",VLOOKUP(Tableau1[[#This Row],[Matricule]],#REF!,3,FALSE))</f>
        <v/>
      </c>
      <c r="E826" s="11" t="str">
        <f>CONCATENATE(Tableau1[[#This Row],[Matricule]],Tableau1[[#This Row],[Date]])</f>
        <v/>
      </c>
      <c r="F826" s="3"/>
      <c r="J826" s="8"/>
      <c r="K826" s="35">
        <f>IF(Tableau1[[#This Row],[Régimes récoltés]]&gt;0,1,0)</f>
        <v>0</v>
      </c>
      <c r="L826" s="15">
        <f>IF(Tableau1[[#This Row],[Régimes récoltés]]&gt;=60,1,0)</f>
        <v>0</v>
      </c>
      <c r="M826" s="15">
        <f>IF(Tableau1[[#This Row],[Régimes récoltés]]&gt;60,Tableau1[[#This Row],[Régimes récoltés]]-60,0)</f>
        <v>0</v>
      </c>
      <c r="N826" s="15" t="str">
        <f>IF(ISBLANK(Tableau1[[#This Row],[Date]]),"",+IF(Tableau1[[#This Row],[Régimes récoltés]]&lt;60,0,1000))</f>
        <v/>
      </c>
      <c r="O826" s="15" t="str">
        <f>IF(ISBLANK(Tableau1[[#This Row],[Date]]),"",IF(Tableau1[[#This Row],[Régimes récoltés]]&gt;60,(Tableau1[[#This Row],[Régimes récoltés]]-60)*40,0))</f>
        <v/>
      </c>
      <c r="P826" s="15" t="str">
        <f t="shared" si="12"/>
        <v/>
      </c>
      <c r="Q826" s="51" t="str">
        <f>IF(Tableau1[[#This Row],[Matricule]]&gt;1,IF(COUNTIF(Tableau1[DateMatricule],Tableau1[[#This Row],[DateMatricule]])&gt;1,"Doublon",""),"")</f>
        <v/>
      </c>
    </row>
    <row r="827" spans="1:17" x14ac:dyDescent="0.25">
      <c r="A827" s="11" t="str">
        <f>IF(Tableau1[[#This Row],[Date]]="","",VLOOKUP(Tableau1[[#This Row],[Semaine]],Listes!$A:$B,2,FALSE))</f>
        <v/>
      </c>
      <c r="B827" s="11" t="str">
        <f>IF(ISBLANK(Tableau1[[#This Row],[Date]]),"",INT((Tableau1[[#This Row],[Date]]-SUM(MOD(DATE(YEAR(Tableau1[[#This Row],[Date]]-MOD(Tableau1[[#This Row],[Date]]-2,7)+3),1,2),{1E+99;7})*{1;-1})+5)/7))</f>
        <v/>
      </c>
      <c r="C827" s="11" t="str">
        <f>IF(ISBLANK(Tableau1[[#This Row],[Matricule]]),"",VLOOKUP(Tableau1[[#This Row],[Matricule]],#REF!,2,FALSE))</f>
        <v/>
      </c>
      <c r="D827" s="11" t="str">
        <f>IF(ISBLANK(Tableau1[[#This Row],[Matricule]]),"",VLOOKUP(Tableau1[[#This Row],[Matricule]],#REF!,3,FALSE))</f>
        <v/>
      </c>
      <c r="E827" s="11" t="str">
        <f>CONCATENATE(Tableau1[[#This Row],[Matricule]],Tableau1[[#This Row],[Date]])</f>
        <v/>
      </c>
      <c r="F827" s="3"/>
      <c r="J827" s="8"/>
      <c r="K827" s="35">
        <f>IF(Tableau1[[#This Row],[Régimes récoltés]]&gt;0,1,0)</f>
        <v>0</v>
      </c>
      <c r="L827" s="15">
        <f>IF(Tableau1[[#This Row],[Régimes récoltés]]&gt;=60,1,0)</f>
        <v>0</v>
      </c>
      <c r="M827" s="15">
        <f>IF(Tableau1[[#This Row],[Régimes récoltés]]&gt;60,Tableau1[[#This Row],[Régimes récoltés]]-60,0)</f>
        <v>0</v>
      </c>
      <c r="N827" s="15" t="str">
        <f>IF(ISBLANK(Tableau1[[#This Row],[Date]]),"",+IF(Tableau1[[#This Row],[Régimes récoltés]]&lt;60,0,1000))</f>
        <v/>
      </c>
      <c r="O827" s="15" t="str">
        <f>IF(ISBLANK(Tableau1[[#This Row],[Date]]),"",IF(Tableau1[[#This Row],[Régimes récoltés]]&gt;60,(Tableau1[[#This Row],[Régimes récoltés]]-60)*40,0))</f>
        <v/>
      </c>
      <c r="P827" s="15" t="str">
        <f t="shared" si="12"/>
        <v/>
      </c>
      <c r="Q827" s="51" t="str">
        <f>IF(Tableau1[[#This Row],[Matricule]]&gt;1,IF(COUNTIF(Tableau1[DateMatricule],Tableau1[[#This Row],[DateMatricule]])&gt;1,"Doublon",""),"")</f>
        <v/>
      </c>
    </row>
    <row r="828" spans="1:17" x14ac:dyDescent="0.25">
      <c r="A828" s="11" t="str">
        <f>IF(Tableau1[[#This Row],[Date]]="","",VLOOKUP(Tableau1[[#This Row],[Semaine]],Listes!$A:$B,2,FALSE))</f>
        <v/>
      </c>
      <c r="B828" s="11" t="str">
        <f>IF(ISBLANK(Tableau1[[#This Row],[Date]]),"",INT((Tableau1[[#This Row],[Date]]-SUM(MOD(DATE(YEAR(Tableau1[[#This Row],[Date]]-MOD(Tableau1[[#This Row],[Date]]-2,7)+3),1,2),{1E+99;7})*{1;-1})+5)/7))</f>
        <v/>
      </c>
      <c r="C828" s="11" t="str">
        <f>IF(ISBLANK(Tableau1[[#This Row],[Matricule]]),"",VLOOKUP(Tableau1[[#This Row],[Matricule]],#REF!,2,FALSE))</f>
        <v/>
      </c>
      <c r="D828" s="11" t="str">
        <f>IF(ISBLANK(Tableau1[[#This Row],[Matricule]]),"",VLOOKUP(Tableau1[[#This Row],[Matricule]],#REF!,3,FALSE))</f>
        <v/>
      </c>
      <c r="E828" s="11" t="str">
        <f>CONCATENATE(Tableau1[[#This Row],[Matricule]],Tableau1[[#This Row],[Date]])</f>
        <v/>
      </c>
      <c r="F828" s="3"/>
      <c r="J828" s="8"/>
      <c r="K828" s="35">
        <f>IF(Tableau1[[#This Row],[Régimes récoltés]]&gt;0,1,0)</f>
        <v>0</v>
      </c>
      <c r="L828" s="15">
        <f>IF(Tableau1[[#This Row],[Régimes récoltés]]&gt;=60,1,0)</f>
        <v>0</v>
      </c>
      <c r="M828" s="15">
        <f>IF(Tableau1[[#This Row],[Régimes récoltés]]&gt;60,Tableau1[[#This Row],[Régimes récoltés]]-60,0)</f>
        <v>0</v>
      </c>
      <c r="N828" s="15" t="str">
        <f>IF(ISBLANK(Tableau1[[#This Row],[Date]]),"",+IF(Tableau1[[#This Row],[Régimes récoltés]]&lt;60,0,1000))</f>
        <v/>
      </c>
      <c r="O828" s="15" t="str">
        <f>IF(ISBLANK(Tableau1[[#This Row],[Date]]),"",IF(Tableau1[[#This Row],[Régimes récoltés]]&gt;60,(Tableau1[[#This Row],[Régimes récoltés]]-60)*40,0))</f>
        <v/>
      </c>
      <c r="P828" s="15" t="str">
        <f t="shared" si="12"/>
        <v/>
      </c>
      <c r="Q828" s="51" t="str">
        <f>IF(Tableau1[[#This Row],[Matricule]]&gt;1,IF(COUNTIF(Tableau1[DateMatricule],Tableau1[[#This Row],[DateMatricule]])&gt;1,"Doublon",""),"")</f>
        <v/>
      </c>
    </row>
    <row r="829" spans="1:17" x14ac:dyDescent="0.25">
      <c r="A829" s="11" t="str">
        <f>IF(Tableau1[[#This Row],[Date]]="","",VLOOKUP(Tableau1[[#This Row],[Semaine]],Listes!$A:$B,2,FALSE))</f>
        <v/>
      </c>
      <c r="B829" s="11" t="str">
        <f>IF(ISBLANK(Tableau1[[#This Row],[Date]]),"",INT((Tableau1[[#This Row],[Date]]-SUM(MOD(DATE(YEAR(Tableau1[[#This Row],[Date]]-MOD(Tableau1[[#This Row],[Date]]-2,7)+3),1,2),{1E+99;7})*{1;-1})+5)/7))</f>
        <v/>
      </c>
      <c r="C829" s="11" t="str">
        <f>IF(ISBLANK(Tableau1[[#This Row],[Matricule]]),"",VLOOKUP(Tableau1[[#This Row],[Matricule]],#REF!,2,FALSE))</f>
        <v/>
      </c>
      <c r="D829" s="11" t="str">
        <f>IF(ISBLANK(Tableau1[[#This Row],[Matricule]]),"",VLOOKUP(Tableau1[[#This Row],[Matricule]],#REF!,3,FALSE))</f>
        <v/>
      </c>
      <c r="E829" s="11" t="str">
        <f>CONCATENATE(Tableau1[[#This Row],[Matricule]],Tableau1[[#This Row],[Date]])</f>
        <v/>
      </c>
      <c r="F829" s="3"/>
      <c r="J829" s="8"/>
      <c r="K829" s="35">
        <f>IF(Tableau1[[#This Row],[Régimes récoltés]]&gt;0,1,0)</f>
        <v>0</v>
      </c>
      <c r="L829" s="15">
        <f>IF(Tableau1[[#This Row],[Régimes récoltés]]&gt;=60,1,0)</f>
        <v>0</v>
      </c>
      <c r="M829" s="15">
        <f>IF(Tableau1[[#This Row],[Régimes récoltés]]&gt;60,Tableau1[[#This Row],[Régimes récoltés]]-60,0)</f>
        <v>0</v>
      </c>
      <c r="N829" s="15" t="str">
        <f>IF(ISBLANK(Tableau1[[#This Row],[Date]]),"",+IF(Tableau1[[#This Row],[Régimes récoltés]]&lt;60,0,1000))</f>
        <v/>
      </c>
      <c r="O829" s="15" t="str">
        <f>IF(ISBLANK(Tableau1[[#This Row],[Date]]),"",IF(Tableau1[[#This Row],[Régimes récoltés]]&gt;60,(Tableau1[[#This Row],[Régimes récoltés]]-60)*40,0))</f>
        <v/>
      </c>
      <c r="P829" s="15" t="str">
        <f t="shared" si="12"/>
        <v/>
      </c>
      <c r="Q829" s="51" t="str">
        <f>IF(Tableau1[[#This Row],[Matricule]]&gt;1,IF(COUNTIF(Tableau1[DateMatricule],Tableau1[[#This Row],[DateMatricule]])&gt;1,"Doublon",""),"")</f>
        <v/>
      </c>
    </row>
    <row r="830" spans="1:17" x14ac:dyDescent="0.25">
      <c r="A830" s="11" t="str">
        <f>IF(Tableau1[[#This Row],[Date]]="","",VLOOKUP(Tableau1[[#This Row],[Semaine]],Listes!$A:$B,2,FALSE))</f>
        <v/>
      </c>
      <c r="B830" s="11" t="str">
        <f>IF(ISBLANK(Tableau1[[#This Row],[Date]]),"",INT((Tableau1[[#This Row],[Date]]-SUM(MOD(DATE(YEAR(Tableau1[[#This Row],[Date]]-MOD(Tableau1[[#This Row],[Date]]-2,7)+3),1,2),{1E+99;7})*{1;-1})+5)/7))</f>
        <v/>
      </c>
      <c r="C830" s="11" t="str">
        <f>IF(ISBLANK(Tableau1[[#This Row],[Matricule]]),"",VLOOKUP(Tableau1[[#This Row],[Matricule]],#REF!,2,FALSE))</f>
        <v/>
      </c>
      <c r="D830" s="11" t="str">
        <f>IF(ISBLANK(Tableau1[[#This Row],[Matricule]]),"",VLOOKUP(Tableau1[[#This Row],[Matricule]],#REF!,3,FALSE))</f>
        <v/>
      </c>
      <c r="E830" s="11" t="str">
        <f>CONCATENATE(Tableau1[[#This Row],[Matricule]],Tableau1[[#This Row],[Date]])</f>
        <v/>
      </c>
      <c r="F830" s="3"/>
      <c r="J830" s="8"/>
      <c r="K830" s="35">
        <f>IF(Tableau1[[#This Row],[Régimes récoltés]]&gt;0,1,0)</f>
        <v>0</v>
      </c>
      <c r="L830" s="15">
        <f>IF(Tableau1[[#This Row],[Régimes récoltés]]&gt;=60,1,0)</f>
        <v>0</v>
      </c>
      <c r="M830" s="15">
        <f>IF(Tableau1[[#This Row],[Régimes récoltés]]&gt;60,Tableau1[[#This Row],[Régimes récoltés]]-60,0)</f>
        <v>0</v>
      </c>
      <c r="N830" s="15" t="str">
        <f>IF(ISBLANK(Tableau1[[#This Row],[Date]]),"",+IF(Tableau1[[#This Row],[Régimes récoltés]]&lt;60,0,1000))</f>
        <v/>
      </c>
      <c r="O830" s="15" t="str">
        <f>IF(ISBLANK(Tableau1[[#This Row],[Date]]),"",IF(Tableau1[[#This Row],[Régimes récoltés]]&gt;60,(Tableau1[[#This Row],[Régimes récoltés]]-60)*40,0))</f>
        <v/>
      </c>
      <c r="P830" s="15" t="str">
        <f t="shared" si="12"/>
        <v/>
      </c>
      <c r="Q830" s="51" t="str">
        <f>IF(Tableau1[[#This Row],[Matricule]]&gt;1,IF(COUNTIF(Tableau1[DateMatricule],Tableau1[[#This Row],[DateMatricule]])&gt;1,"Doublon",""),"")</f>
        <v/>
      </c>
    </row>
    <row r="831" spans="1:17" x14ac:dyDescent="0.25">
      <c r="A831" s="11" t="str">
        <f>IF(Tableau1[[#This Row],[Date]]="","",VLOOKUP(Tableau1[[#This Row],[Semaine]],Listes!$A:$B,2,FALSE))</f>
        <v/>
      </c>
      <c r="B831" s="11" t="str">
        <f>IF(ISBLANK(Tableau1[[#This Row],[Date]]),"",INT((Tableau1[[#This Row],[Date]]-SUM(MOD(DATE(YEAR(Tableau1[[#This Row],[Date]]-MOD(Tableau1[[#This Row],[Date]]-2,7)+3),1,2),{1E+99;7})*{1;-1})+5)/7))</f>
        <v/>
      </c>
      <c r="C831" s="11" t="str">
        <f>IF(ISBLANK(Tableau1[[#This Row],[Matricule]]),"",VLOOKUP(Tableau1[[#This Row],[Matricule]],#REF!,2,FALSE))</f>
        <v/>
      </c>
      <c r="D831" s="11" t="str">
        <f>IF(ISBLANK(Tableau1[[#This Row],[Matricule]]),"",VLOOKUP(Tableau1[[#This Row],[Matricule]],#REF!,3,FALSE))</f>
        <v/>
      </c>
      <c r="E831" s="11" t="str">
        <f>CONCATENATE(Tableau1[[#This Row],[Matricule]],Tableau1[[#This Row],[Date]])</f>
        <v/>
      </c>
      <c r="F831" s="3"/>
      <c r="J831" s="8"/>
      <c r="K831" s="35">
        <f>IF(Tableau1[[#This Row],[Régimes récoltés]]&gt;0,1,0)</f>
        <v>0</v>
      </c>
      <c r="L831" s="15">
        <f>IF(Tableau1[[#This Row],[Régimes récoltés]]&gt;=60,1,0)</f>
        <v>0</v>
      </c>
      <c r="M831" s="15">
        <f>IF(Tableau1[[#This Row],[Régimes récoltés]]&gt;60,Tableau1[[#This Row],[Régimes récoltés]]-60,0)</f>
        <v>0</v>
      </c>
      <c r="N831" s="15" t="str">
        <f>IF(ISBLANK(Tableau1[[#This Row],[Date]]),"",+IF(Tableau1[[#This Row],[Régimes récoltés]]&lt;60,0,1000))</f>
        <v/>
      </c>
      <c r="O831" s="15" t="str">
        <f>IF(ISBLANK(Tableau1[[#This Row],[Date]]),"",IF(Tableau1[[#This Row],[Régimes récoltés]]&gt;60,(Tableau1[[#This Row],[Régimes récoltés]]-60)*40,0))</f>
        <v/>
      </c>
      <c r="P831" s="15" t="str">
        <f t="shared" si="12"/>
        <v/>
      </c>
      <c r="Q831" s="51" t="str">
        <f>IF(Tableau1[[#This Row],[Matricule]]&gt;1,IF(COUNTIF(Tableau1[DateMatricule],Tableau1[[#This Row],[DateMatricule]])&gt;1,"Doublon",""),"")</f>
        <v/>
      </c>
    </row>
    <row r="832" spans="1:17" x14ac:dyDescent="0.25">
      <c r="A832" s="11" t="str">
        <f>IF(Tableau1[[#This Row],[Date]]="","",VLOOKUP(Tableau1[[#This Row],[Semaine]],Listes!$A:$B,2,FALSE))</f>
        <v/>
      </c>
      <c r="B832" s="11" t="str">
        <f>IF(ISBLANK(Tableau1[[#This Row],[Date]]),"",INT((Tableau1[[#This Row],[Date]]-SUM(MOD(DATE(YEAR(Tableau1[[#This Row],[Date]]-MOD(Tableau1[[#This Row],[Date]]-2,7)+3),1,2),{1E+99;7})*{1;-1})+5)/7))</f>
        <v/>
      </c>
      <c r="C832" s="11" t="str">
        <f>IF(ISBLANK(Tableau1[[#This Row],[Matricule]]),"",VLOOKUP(Tableau1[[#This Row],[Matricule]],#REF!,2,FALSE))</f>
        <v/>
      </c>
      <c r="D832" s="11" t="str">
        <f>IF(ISBLANK(Tableau1[[#This Row],[Matricule]]),"",VLOOKUP(Tableau1[[#This Row],[Matricule]],#REF!,3,FALSE))</f>
        <v/>
      </c>
      <c r="E832" s="11" t="str">
        <f>CONCATENATE(Tableau1[[#This Row],[Matricule]],Tableau1[[#This Row],[Date]])</f>
        <v/>
      </c>
      <c r="F832" s="3"/>
      <c r="J832" s="8"/>
      <c r="K832" s="35">
        <f>IF(Tableau1[[#This Row],[Régimes récoltés]]&gt;0,1,0)</f>
        <v>0</v>
      </c>
      <c r="L832" s="15">
        <f>IF(Tableau1[[#This Row],[Régimes récoltés]]&gt;=60,1,0)</f>
        <v>0</v>
      </c>
      <c r="M832" s="15">
        <f>IF(Tableau1[[#This Row],[Régimes récoltés]]&gt;60,Tableau1[[#This Row],[Régimes récoltés]]-60,0)</f>
        <v>0</v>
      </c>
      <c r="N832" s="15" t="str">
        <f>IF(ISBLANK(Tableau1[[#This Row],[Date]]),"",+IF(Tableau1[[#This Row],[Régimes récoltés]]&lt;60,0,1000))</f>
        <v/>
      </c>
      <c r="O832" s="15" t="str">
        <f>IF(ISBLANK(Tableau1[[#This Row],[Date]]),"",IF(Tableau1[[#This Row],[Régimes récoltés]]&gt;60,(Tableau1[[#This Row],[Régimes récoltés]]-60)*40,0))</f>
        <v/>
      </c>
      <c r="P832" s="15" t="str">
        <f t="shared" si="12"/>
        <v/>
      </c>
      <c r="Q832" s="51" t="str">
        <f>IF(Tableau1[[#This Row],[Matricule]]&gt;1,IF(COUNTIF(Tableau1[DateMatricule],Tableau1[[#This Row],[DateMatricule]])&gt;1,"Doublon",""),"")</f>
        <v/>
      </c>
    </row>
    <row r="833" spans="1:17" x14ac:dyDescent="0.25">
      <c r="A833" s="11" t="str">
        <f>IF(Tableau1[[#This Row],[Date]]="","",VLOOKUP(Tableau1[[#This Row],[Semaine]],Listes!$A:$B,2,FALSE))</f>
        <v/>
      </c>
      <c r="B833" s="11" t="str">
        <f>IF(ISBLANK(Tableau1[[#This Row],[Date]]),"",INT((Tableau1[[#This Row],[Date]]-SUM(MOD(DATE(YEAR(Tableau1[[#This Row],[Date]]-MOD(Tableau1[[#This Row],[Date]]-2,7)+3),1,2),{1E+99;7})*{1;-1})+5)/7))</f>
        <v/>
      </c>
      <c r="C833" s="11" t="str">
        <f>IF(ISBLANK(Tableau1[[#This Row],[Matricule]]),"",VLOOKUP(Tableau1[[#This Row],[Matricule]],#REF!,2,FALSE))</f>
        <v/>
      </c>
      <c r="D833" s="11" t="str">
        <f>IF(ISBLANK(Tableau1[[#This Row],[Matricule]]),"",VLOOKUP(Tableau1[[#This Row],[Matricule]],#REF!,3,FALSE))</f>
        <v/>
      </c>
      <c r="E833" s="11" t="str">
        <f>CONCATENATE(Tableau1[[#This Row],[Matricule]],Tableau1[[#This Row],[Date]])</f>
        <v/>
      </c>
      <c r="F833" s="3"/>
      <c r="J833" s="8"/>
      <c r="K833" s="35">
        <f>IF(Tableau1[[#This Row],[Régimes récoltés]]&gt;0,1,0)</f>
        <v>0</v>
      </c>
      <c r="L833" s="15">
        <f>IF(Tableau1[[#This Row],[Régimes récoltés]]&gt;=60,1,0)</f>
        <v>0</v>
      </c>
      <c r="M833" s="15">
        <f>IF(Tableau1[[#This Row],[Régimes récoltés]]&gt;60,Tableau1[[#This Row],[Régimes récoltés]]-60,0)</f>
        <v>0</v>
      </c>
      <c r="N833" s="15" t="str">
        <f>IF(ISBLANK(Tableau1[[#This Row],[Date]]),"",+IF(Tableau1[[#This Row],[Régimes récoltés]]&lt;60,0,1000))</f>
        <v/>
      </c>
      <c r="O833" s="15" t="str">
        <f>IF(ISBLANK(Tableau1[[#This Row],[Date]]),"",IF(Tableau1[[#This Row],[Régimes récoltés]]&gt;60,(Tableau1[[#This Row],[Régimes récoltés]]-60)*40,0))</f>
        <v/>
      </c>
      <c r="P833" s="15" t="str">
        <f t="shared" si="12"/>
        <v/>
      </c>
      <c r="Q833" s="51" t="str">
        <f>IF(Tableau1[[#This Row],[Matricule]]&gt;1,IF(COUNTIF(Tableau1[DateMatricule],Tableau1[[#This Row],[DateMatricule]])&gt;1,"Doublon",""),"")</f>
        <v/>
      </c>
    </row>
    <row r="834" spans="1:17" x14ac:dyDescent="0.25">
      <c r="A834" s="11" t="str">
        <f>IF(Tableau1[[#This Row],[Date]]="","",VLOOKUP(Tableau1[[#This Row],[Semaine]],Listes!$A:$B,2,FALSE))</f>
        <v/>
      </c>
      <c r="B834" s="11" t="str">
        <f>IF(ISBLANK(Tableau1[[#This Row],[Date]]),"",INT((Tableau1[[#This Row],[Date]]-SUM(MOD(DATE(YEAR(Tableau1[[#This Row],[Date]]-MOD(Tableau1[[#This Row],[Date]]-2,7)+3),1,2),{1E+99;7})*{1;-1})+5)/7))</f>
        <v/>
      </c>
      <c r="C834" s="11" t="str">
        <f>IF(ISBLANK(Tableau1[[#This Row],[Matricule]]),"",VLOOKUP(Tableau1[[#This Row],[Matricule]],#REF!,2,FALSE))</f>
        <v/>
      </c>
      <c r="D834" s="11" t="str">
        <f>IF(ISBLANK(Tableau1[[#This Row],[Matricule]]),"",VLOOKUP(Tableau1[[#This Row],[Matricule]],#REF!,3,FALSE))</f>
        <v/>
      </c>
      <c r="E834" s="11" t="str">
        <f>CONCATENATE(Tableau1[[#This Row],[Matricule]],Tableau1[[#This Row],[Date]])</f>
        <v/>
      </c>
      <c r="F834" s="3"/>
      <c r="J834" s="8"/>
      <c r="K834" s="35">
        <f>IF(Tableau1[[#This Row],[Régimes récoltés]]&gt;0,1,0)</f>
        <v>0</v>
      </c>
      <c r="L834" s="15">
        <f>IF(Tableau1[[#This Row],[Régimes récoltés]]&gt;=60,1,0)</f>
        <v>0</v>
      </c>
      <c r="M834" s="15">
        <f>IF(Tableau1[[#This Row],[Régimes récoltés]]&gt;60,Tableau1[[#This Row],[Régimes récoltés]]-60,0)</f>
        <v>0</v>
      </c>
      <c r="N834" s="15" t="str">
        <f>IF(ISBLANK(Tableau1[[#This Row],[Date]]),"",+IF(Tableau1[[#This Row],[Régimes récoltés]]&lt;60,0,1000))</f>
        <v/>
      </c>
      <c r="O834" s="15" t="str">
        <f>IF(ISBLANK(Tableau1[[#This Row],[Date]]),"",IF(Tableau1[[#This Row],[Régimes récoltés]]&gt;60,(Tableau1[[#This Row],[Régimes récoltés]]-60)*40,0))</f>
        <v/>
      </c>
      <c r="P834" s="15" t="str">
        <f t="shared" si="12"/>
        <v/>
      </c>
      <c r="Q834" s="51" t="str">
        <f>IF(Tableau1[[#This Row],[Matricule]]&gt;1,IF(COUNTIF(Tableau1[DateMatricule],Tableau1[[#This Row],[DateMatricule]])&gt;1,"Doublon",""),"")</f>
        <v/>
      </c>
    </row>
    <row r="835" spans="1:17" x14ac:dyDescent="0.25">
      <c r="A835" s="11" t="str">
        <f>IF(Tableau1[[#This Row],[Date]]="","",VLOOKUP(Tableau1[[#This Row],[Semaine]],Listes!$A:$B,2,FALSE))</f>
        <v/>
      </c>
      <c r="B835" s="11" t="str">
        <f>IF(ISBLANK(Tableau1[[#This Row],[Date]]),"",INT((Tableau1[[#This Row],[Date]]-SUM(MOD(DATE(YEAR(Tableau1[[#This Row],[Date]]-MOD(Tableau1[[#This Row],[Date]]-2,7)+3),1,2),{1E+99;7})*{1;-1})+5)/7))</f>
        <v/>
      </c>
      <c r="C835" s="11" t="str">
        <f>IF(ISBLANK(Tableau1[[#This Row],[Matricule]]),"",VLOOKUP(Tableau1[[#This Row],[Matricule]],#REF!,2,FALSE))</f>
        <v/>
      </c>
      <c r="D835" s="11" t="str">
        <f>IF(ISBLANK(Tableau1[[#This Row],[Matricule]]),"",VLOOKUP(Tableau1[[#This Row],[Matricule]],#REF!,3,FALSE))</f>
        <v/>
      </c>
      <c r="E835" s="11" t="str">
        <f>CONCATENATE(Tableau1[[#This Row],[Matricule]],Tableau1[[#This Row],[Date]])</f>
        <v/>
      </c>
      <c r="F835" s="3"/>
      <c r="J835" s="8"/>
      <c r="K835" s="35">
        <f>IF(Tableau1[[#This Row],[Régimes récoltés]]&gt;0,1,0)</f>
        <v>0</v>
      </c>
      <c r="L835" s="15">
        <f>IF(Tableau1[[#This Row],[Régimes récoltés]]&gt;=60,1,0)</f>
        <v>0</v>
      </c>
      <c r="M835" s="15">
        <f>IF(Tableau1[[#This Row],[Régimes récoltés]]&gt;60,Tableau1[[#This Row],[Régimes récoltés]]-60,0)</f>
        <v>0</v>
      </c>
      <c r="N835" s="15" t="str">
        <f>IF(ISBLANK(Tableau1[[#This Row],[Date]]),"",+IF(Tableau1[[#This Row],[Régimes récoltés]]&lt;60,0,1000))</f>
        <v/>
      </c>
      <c r="O835" s="15" t="str">
        <f>IF(ISBLANK(Tableau1[[#This Row],[Date]]),"",IF(Tableau1[[#This Row],[Régimes récoltés]]&gt;60,(Tableau1[[#This Row],[Régimes récoltés]]-60)*40,0))</f>
        <v/>
      </c>
      <c r="P835" s="15" t="str">
        <f t="shared" ref="P835:P898" si="13">IF(ISERROR(N835+O835),"",N835+O835)</f>
        <v/>
      </c>
      <c r="Q835" s="51" t="str">
        <f>IF(Tableau1[[#This Row],[Matricule]]&gt;1,IF(COUNTIF(Tableau1[DateMatricule],Tableau1[[#This Row],[DateMatricule]])&gt;1,"Doublon",""),"")</f>
        <v/>
      </c>
    </row>
    <row r="836" spans="1:17" x14ac:dyDescent="0.25">
      <c r="A836" s="11" t="str">
        <f>IF(Tableau1[[#This Row],[Date]]="","",VLOOKUP(Tableau1[[#This Row],[Semaine]],Listes!$A:$B,2,FALSE))</f>
        <v/>
      </c>
      <c r="B836" s="11" t="str">
        <f>IF(ISBLANK(Tableau1[[#This Row],[Date]]),"",INT((Tableau1[[#This Row],[Date]]-SUM(MOD(DATE(YEAR(Tableau1[[#This Row],[Date]]-MOD(Tableau1[[#This Row],[Date]]-2,7)+3),1,2),{1E+99;7})*{1;-1})+5)/7))</f>
        <v/>
      </c>
      <c r="C836" s="11" t="str">
        <f>IF(ISBLANK(Tableau1[[#This Row],[Matricule]]),"",VLOOKUP(Tableau1[[#This Row],[Matricule]],#REF!,2,FALSE))</f>
        <v/>
      </c>
      <c r="D836" s="11" t="str">
        <f>IF(ISBLANK(Tableau1[[#This Row],[Matricule]]),"",VLOOKUP(Tableau1[[#This Row],[Matricule]],#REF!,3,FALSE))</f>
        <v/>
      </c>
      <c r="E836" s="11" t="str">
        <f>CONCATENATE(Tableau1[[#This Row],[Matricule]],Tableau1[[#This Row],[Date]])</f>
        <v/>
      </c>
      <c r="F836" s="3"/>
      <c r="J836" s="8"/>
      <c r="K836" s="35">
        <f>IF(Tableau1[[#This Row],[Régimes récoltés]]&gt;0,1,0)</f>
        <v>0</v>
      </c>
      <c r="L836" s="15">
        <f>IF(Tableau1[[#This Row],[Régimes récoltés]]&gt;=60,1,0)</f>
        <v>0</v>
      </c>
      <c r="M836" s="15">
        <f>IF(Tableau1[[#This Row],[Régimes récoltés]]&gt;60,Tableau1[[#This Row],[Régimes récoltés]]-60,0)</f>
        <v>0</v>
      </c>
      <c r="N836" s="15" t="str">
        <f>IF(ISBLANK(Tableau1[[#This Row],[Date]]),"",+IF(Tableau1[[#This Row],[Régimes récoltés]]&lt;60,0,1000))</f>
        <v/>
      </c>
      <c r="O836" s="15" t="str">
        <f>IF(ISBLANK(Tableau1[[#This Row],[Date]]),"",IF(Tableau1[[#This Row],[Régimes récoltés]]&gt;60,(Tableau1[[#This Row],[Régimes récoltés]]-60)*40,0))</f>
        <v/>
      </c>
      <c r="P836" s="15" t="str">
        <f t="shared" si="13"/>
        <v/>
      </c>
      <c r="Q836" s="51" t="str">
        <f>IF(Tableau1[[#This Row],[Matricule]]&gt;1,IF(COUNTIF(Tableau1[DateMatricule],Tableau1[[#This Row],[DateMatricule]])&gt;1,"Doublon",""),"")</f>
        <v/>
      </c>
    </row>
    <row r="837" spans="1:17" x14ac:dyDescent="0.25">
      <c r="A837" s="11" t="str">
        <f>IF(Tableau1[[#This Row],[Date]]="","",VLOOKUP(Tableau1[[#This Row],[Semaine]],Listes!$A:$B,2,FALSE))</f>
        <v/>
      </c>
      <c r="B837" s="11" t="str">
        <f>IF(ISBLANK(Tableau1[[#This Row],[Date]]),"",INT((Tableau1[[#This Row],[Date]]-SUM(MOD(DATE(YEAR(Tableau1[[#This Row],[Date]]-MOD(Tableau1[[#This Row],[Date]]-2,7)+3),1,2),{1E+99;7})*{1;-1})+5)/7))</f>
        <v/>
      </c>
      <c r="C837" s="11" t="str">
        <f>IF(ISBLANK(Tableau1[[#This Row],[Matricule]]),"",VLOOKUP(Tableau1[[#This Row],[Matricule]],#REF!,2,FALSE))</f>
        <v/>
      </c>
      <c r="D837" s="11" t="str">
        <f>IF(ISBLANK(Tableau1[[#This Row],[Matricule]]),"",VLOOKUP(Tableau1[[#This Row],[Matricule]],#REF!,3,FALSE))</f>
        <v/>
      </c>
      <c r="E837" s="11" t="str">
        <f>CONCATENATE(Tableau1[[#This Row],[Matricule]],Tableau1[[#This Row],[Date]])</f>
        <v/>
      </c>
      <c r="F837" s="3"/>
      <c r="J837" s="8"/>
      <c r="K837" s="35">
        <f>IF(Tableau1[[#This Row],[Régimes récoltés]]&gt;0,1,0)</f>
        <v>0</v>
      </c>
      <c r="L837" s="15">
        <f>IF(Tableau1[[#This Row],[Régimes récoltés]]&gt;=60,1,0)</f>
        <v>0</v>
      </c>
      <c r="M837" s="15">
        <f>IF(Tableau1[[#This Row],[Régimes récoltés]]&gt;60,Tableau1[[#This Row],[Régimes récoltés]]-60,0)</f>
        <v>0</v>
      </c>
      <c r="N837" s="15" t="str">
        <f>IF(ISBLANK(Tableau1[[#This Row],[Date]]),"",+IF(Tableau1[[#This Row],[Régimes récoltés]]&lt;60,0,1000))</f>
        <v/>
      </c>
      <c r="O837" s="15" t="str">
        <f>IF(ISBLANK(Tableau1[[#This Row],[Date]]),"",IF(Tableau1[[#This Row],[Régimes récoltés]]&gt;60,(Tableau1[[#This Row],[Régimes récoltés]]-60)*40,0))</f>
        <v/>
      </c>
      <c r="P837" s="15" t="str">
        <f t="shared" si="13"/>
        <v/>
      </c>
      <c r="Q837" s="51" t="str">
        <f>IF(Tableau1[[#This Row],[Matricule]]&gt;1,IF(COUNTIF(Tableau1[DateMatricule],Tableau1[[#This Row],[DateMatricule]])&gt;1,"Doublon",""),"")</f>
        <v/>
      </c>
    </row>
    <row r="838" spans="1:17" x14ac:dyDescent="0.25">
      <c r="A838" s="11" t="str">
        <f>IF(Tableau1[[#This Row],[Date]]="","",VLOOKUP(Tableau1[[#This Row],[Semaine]],Listes!$A:$B,2,FALSE))</f>
        <v/>
      </c>
      <c r="B838" s="11" t="str">
        <f>IF(ISBLANK(Tableau1[[#This Row],[Date]]),"",INT((Tableau1[[#This Row],[Date]]-SUM(MOD(DATE(YEAR(Tableau1[[#This Row],[Date]]-MOD(Tableau1[[#This Row],[Date]]-2,7)+3),1,2),{1E+99;7})*{1;-1})+5)/7))</f>
        <v/>
      </c>
      <c r="C838" s="11" t="str">
        <f>IF(ISBLANK(Tableau1[[#This Row],[Matricule]]),"",VLOOKUP(Tableau1[[#This Row],[Matricule]],#REF!,2,FALSE))</f>
        <v/>
      </c>
      <c r="D838" s="11" t="str">
        <f>IF(ISBLANK(Tableau1[[#This Row],[Matricule]]),"",VLOOKUP(Tableau1[[#This Row],[Matricule]],#REF!,3,FALSE))</f>
        <v/>
      </c>
      <c r="E838" s="11" t="str">
        <f>CONCATENATE(Tableau1[[#This Row],[Matricule]],Tableau1[[#This Row],[Date]])</f>
        <v/>
      </c>
      <c r="F838" s="3"/>
      <c r="J838" s="8"/>
      <c r="K838" s="35">
        <f>IF(Tableau1[[#This Row],[Régimes récoltés]]&gt;0,1,0)</f>
        <v>0</v>
      </c>
      <c r="L838" s="15">
        <f>IF(Tableau1[[#This Row],[Régimes récoltés]]&gt;=60,1,0)</f>
        <v>0</v>
      </c>
      <c r="M838" s="15">
        <f>IF(Tableau1[[#This Row],[Régimes récoltés]]&gt;60,Tableau1[[#This Row],[Régimes récoltés]]-60,0)</f>
        <v>0</v>
      </c>
      <c r="N838" s="15" t="str">
        <f>IF(ISBLANK(Tableau1[[#This Row],[Date]]),"",+IF(Tableau1[[#This Row],[Régimes récoltés]]&lt;60,0,1000))</f>
        <v/>
      </c>
      <c r="O838" s="15" t="str">
        <f>IF(ISBLANK(Tableau1[[#This Row],[Date]]),"",IF(Tableau1[[#This Row],[Régimes récoltés]]&gt;60,(Tableau1[[#This Row],[Régimes récoltés]]-60)*40,0))</f>
        <v/>
      </c>
      <c r="P838" s="15" t="str">
        <f t="shared" si="13"/>
        <v/>
      </c>
      <c r="Q838" s="51" t="str">
        <f>IF(Tableau1[[#This Row],[Matricule]]&gt;1,IF(COUNTIF(Tableau1[DateMatricule],Tableau1[[#This Row],[DateMatricule]])&gt;1,"Doublon",""),"")</f>
        <v/>
      </c>
    </row>
    <row r="839" spans="1:17" x14ac:dyDescent="0.25">
      <c r="A839" s="11" t="str">
        <f>IF(Tableau1[[#This Row],[Date]]="","",VLOOKUP(Tableau1[[#This Row],[Semaine]],Listes!$A:$B,2,FALSE))</f>
        <v/>
      </c>
      <c r="B839" s="11" t="str">
        <f>IF(ISBLANK(Tableau1[[#This Row],[Date]]),"",INT((Tableau1[[#This Row],[Date]]-SUM(MOD(DATE(YEAR(Tableau1[[#This Row],[Date]]-MOD(Tableau1[[#This Row],[Date]]-2,7)+3),1,2),{1E+99;7})*{1;-1})+5)/7))</f>
        <v/>
      </c>
      <c r="C839" s="11" t="str">
        <f>IF(ISBLANK(Tableau1[[#This Row],[Matricule]]),"",VLOOKUP(Tableau1[[#This Row],[Matricule]],#REF!,2,FALSE))</f>
        <v/>
      </c>
      <c r="D839" s="11" t="str">
        <f>IF(ISBLANK(Tableau1[[#This Row],[Matricule]]),"",VLOOKUP(Tableau1[[#This Row],[Matricule]],#REF!,3,FALSE))</f>
        <v/>
      </c>
      <c r="E839" s="11" t="str">
        <f>CONCATENATE(Tableau1[[#This Row],[Matricule]],Tableau1[[#This Row],[Date]])</f>
        <v/>
      </c>
      <c r="F839" s="3"/>
      <c r="J839" s="8"/>
      <c r="K839" s="35">
        <f>IF(Tableau1[[#This Row],[Régimes récoltés]]&gt;0,1,0)</f>
        <v>0</v>
      </c>
      <c r="L839" s="15">
        <f>IF(Tableau1[[#This Row],[Régimes récoltés]]&gt;=60,1,0)</f>
        <v>0</v>
      </c>
      <c r="M839" s="15">
        <f>IF(Tableau1[[#This Row],[Régimes récoltés]]&gt;60,Tableau1[[#This Row],[Régimes récoltés]]-60,0)</f>
        <v>0</v>
      </c>
      <c r="N839" s="15" t="str">
        <f>IF(ISBLANK(Tableau1[[#This Row],[Date]]),"",+IF(Tableau1[[#This Row],[Régimes récoltés]]&lt;60,0,1000))</f>
        <v/>
      </c>
      <c r="O839" s="15" t="str">
        <f>IF(ISBLANK(Tableau1[[#This Row],[Date]]),"",IF(Tableau1[[#This Row],[Régimes récoltés]]&gt;60,(Tableau1[[#This Row],[Régimes récoltés]]-60)*40,0))</f>
        <v/>
      </c>
      <c r="P839" s="15" t="str">
        <f t="shared" si="13"/>
        <v/>
      </c>
      <c r="Q839" s="51" t="str">
        <f>IF(Tableau1[[#This Row],[Matricule]]&gt;1,IF(COUNTIF(Tableau1[DateMatricule],Tableau1[[#This Row],[DateMatricule]])&gt;1,"Doublon",""),"")</f>
        <v/>
      </c>
    </row>
    <row r="840" spans="1:17" x14ac:dyDescent="0.25">
      <c r="A840" s="11" t="str">
        <f>IF(Tableau1[[#This Row],[Date]]="","",VLOOKUP(Tableau1[[#This Row],[Semaine]],Listes!$A:$B,2,FALSE))</f>
        <v/>
      </c>
      <c r="B840" s="11" t="str">
        <f>IF(ISBLANK(Tableau1[[#This Row],[Date]]),"",INT((Tableau1[[#This Row],[Date]]-SUM(MOD(DATE(YEAR(Tableau1[[#This Row],[Date]]-MOD(Tableau1[[#This Row],[Date]]-2,7)+3),1,2),{1E+99;7})*{1;-1})+5)/7))</f>
        <v/>
      </c>
      <c r="C840" s="11" t="str">
        <f>IF(ISBLANK(Tableau1[[#This Row],[Matricule]]),"",VLOOKUP(Tableau1[[#This Row],[Matricule]],#REF!,2,FALSE))</f>
        <v/>
      </c>
      <c r="D840" s="11" t="str">
        <f>IF(ISBLANK(Tableau1[[#This Row],[Matricule]]),"",VLOOKUP(Tableau1[[#This Row],[Matricule]],#REF!,3,FALSE))</f>
        <v/>
      </c>
      <c r="E840" s="11" t="str">
        <f>CONCATENATE(Tableau1[[#This Row],[Matricule]],Tableau1[[#This Row],[Date]])</f>
        <v/>
      </c>
      <c r="F840" s="3"/>
      <c r="J840" s="8"/>
      <c r="K840" s="35">
        <f>IF(Tableau1[[#This Row],[Régimes récoltés]]&gt;0,1,0)</f>
        <v>0</v>
      </c>
      <c r="L840" s="15">
        <f>IF(Tableau1[[#This Row],[Régimes récoltés]]&gt;=60,1,0)</f>
        <v>0</v>
      </c>
      <c r="M840" s="15">
        <f>IF(Tableau1[[#This Row],[Régimes récoltés]]&gt;60,Tableau1[[#This Row],[Régimes récoltés]]-60,0)</f>
        <v>0</v>
      </c>
      <c r="N840" s="15" t="str">
        <f>IF(ISBLANK(Tableau1[[#This Row],[Date]]),"",+IF(Tableau1[[#This Row],[Régimes récoltés]]&lt;60,0,1000))</f>
        <v/>
      </c>
      <c r="O840" s="15" t="str">
        <f>IF(ISBLANK(Tableau1[[#This Row],[Date]]),"",IF(Tableau1[[#This Row],[Régimes récoltés]]&gt;60,(Tableau1[[#This Row],[Régimes récoltés]]-60)*40,0))</f>
        <v/>
      </c>
      <c r="P840" s="15" t="str">
        <f t="shared" si="13"/>
        <v/>
      </c>
      <c r="Q840" s="51" t="str">
        <f>IF(Tableau1[[#This Row],[Matricule]]&gt;1,IF(COUNTIF(Tableau1[DateMatricule],Tableau1[[#This Row],[DateMatricule]])&gt;1,"Doublon",""),"")</f>
        <v/>
      </c>
    </row>
    <row r="841" spans="1:17" x14ac:dyDescent="0.25">
      <c r="A841" s="11" t="str">
        <f>IF(Tableau1[[#This Row],[Date]]="","",VLOOKUP(Tableau1[[#This Row],[Semaine]],Listes!$A:$B,2,FALSE))</f>
        <v/>
      </c>
      <c r="B841" s="11" t="str">
        <f>IF(ISBLANK(Tableau1[[#This Row],[Date]]),"",INT((Tableau1[[#This Row],[Date]]-SUM(MOD(DATE(YEAR(Tableau1[[#This Row],[Date]]-MOD(Tableau1[[#This Row],[Date]]-2,7)+3),1,2),{1E+99;7})*{1;-1})+5)/7))</f>
        <v/>
      </c>
      <c r="C841" s="11" t="str">
        <f>IF(ISBLANK(Tableau1[[#This Row],[Matricule]]),"",VLOOKUP(Tableau1[[#This Row],[Matricule]],#REF!,2,FALSE))</f>
        <v/>
      </c>
      <c r="D841" s="11" t="str">
        <f>IF(ISBLANK(Tableau1[[#This Row],[Matricule]]),"",VLOOKUP(Tableau1[[#This Row],[Matricule]],#REF!,3,FALSE))</f>
        <v/>
      </c>
      <c r="E841" s="11" t="str">
        <f>CONCATENATE(Tableau1[[#This Row],[Matricule]],Tableau1[[#This Row],[Date]])</f>
        <v/>
      </c>
      <c r="F841" s="3"/>
      <c r="J841" s="8"/>
      <c r="K841" s="35">
        <f>IF(Tableau1[[#This Row],[Régimes récoltés]]&gt;0,1,0)</f>
        <v>0</v>
      </c>
      <c r="L841" s="15">
        <f>IF(Tableau1[[#This Row],[Régimes récoltés]]&gt;=60,1,0)</f>
        <v>0</v>
      </c>
      <c r="M841" s="15">
        <f>IF(Tableau1[[#This Row],[Régimes récoltés]]&gt;60,Tableau1[[#This Row],[Régimes récoltés]]-60,0)</f>
        <v>0</v>
      </c>
      <c r="N841" s="15" t="str">
        <f>IF(ISBLANK(Tableau1[[#This Row],[Date]]),"",+IF(Tableau1[[#This Row],[Régimes récoltés]]&lt;60,0,1000))</f>
        <v/>
      </c>
      <c r="O841" s="15" t="str">
        <f>IF(ISBLANK(Tableau1[[#This Row],[Date]]),"",IF(Tableau1[[#This Row],[Régimes récoltés]]&gt;60,(Tableau1[[#This Row],[Régimes récoltés]]-60)*40,0))</f>
        <v/>
      </c>
      <c r="P841" s="15" t="str">
        <f t="shared" si="13"/>
        <v/>
      </c>
      <c r="Q841" s="51" t="str">
        <f>IF(Tableau1[[#This Row],[Matricule]]&gt;1,IF(COUNTIF(Tableau1[DateMatricule],Tableau1[[#This Row],[DateMatricule]])&gt;1,"Doublon",""),"")</f>
        <v/>
      </c>
    </row>
    <row r="842" spans="1:17" x14ac:dyDescent="0.25">
      <c r="A842" s="11" t="str">
        <f>IF(Tableau1[[#This Row],[Date]]="","",VLOOKUP(Tableau1[[#This Row],[Semaine]],Listes!$A:$B,2,FALSE))</f>
        <v/>
      </c>
      <c r="B842" s="11" t="str">
        <f>IF(ISBLANK(Tableau1[[#This Row],[Date]]),"",INT((Tableau1[[#This Row],[Date]]-SUM(MOD(DATE(YEAR(Tableau1[[#This Row],[Date]]-MOD(Tableau1[[#This Row],[Date]]-2,7)+3),1,2),{1E+99;7})*{1;-1})+5)/7))</f>
        <v/>
      </c>
      <c r="C842" s="11" t="str">
        <f>IF(ISBLANK(Tableau1[[#This Row],[Matricule]]),"",VLOOKUP(Tableau1[[#This Row],[Matricule]],#REF!,2,FALSE))</f>
        <v/>
      </c>
      <c r="D842" s="11" t="str">
        <f>IF(ISBLANK(Tableau1[[#This Row],[Matricule]]),"",VLOOKUP(Tableau1[[#This Row],[Matricule]],#REF!,3,FALSE))</f>
        <v/>
      </c>
      <c r="E842" s="11" t="str">
        <f>CONCATENATE(Tableau1[[#This Row],[Matricule]],Tableau1[[#This Row],[Date]])</f>
        <v/>
      </c>
      <c r="F842" s="3"/>
      <c r="J842" s="8"/>
      <c r="K842" s="35">
        <f>IF(Tableau1[[#This Row],[Régimes récoltés]]&gt;0,1,0)</f>
        <v>0</v>
      </c>
      <c r="L842" s="15">
        <f>IF(Tableau1[[#This Row],[Régimes récoltés]]&gt;=60,1,0)</f>
        <v>0</v>
      </c>
      <c r="M842" s="15">
        <f>IF(Tableau1[[#This Row],[Régimes récoltés]]&gt;60,Tableau1[[#This Row],[Régimes récoltés]]-60,0)</f>
        <v>0</v>
      </c>
      <c r="N842" s="15" t="str">
        <f>IF(ISBLANK(Tableau1[[#This Row],[Date]]),"",+IF(Tableau1[[#This Row],[Régimes récoltés]]&lt;60,0,1000))</f>
        <v/>
      </c>
      <c r="O842" s="15" t="str">
        <f>IF(ISBLANK(Tableau1[[#This Row],[Date]]),"",IF(Tableau1[[#This Row],[Régimes récoltés]]&gt;60,(Tableau1[[#This Row],[Régimes récoltés]]-60)*40,0))</f>
        <v/>
      </c>
      <c r="P842" s="15" t="str">
        <f t="shared" si="13"/>
        <v/>
      </c>
      <c r="Q842" s="51" t="str">
        <f>IF(Tableau1[[#This Row],[Matricule]]&gt;1,IF(COUNTIF(Tableau1[DateMatricule],Tableau1[[#This Row],[DateMatricule]])&gt;1,"Doublon",""),"")</f>
        <v/>
      </c>
    </row>
    <row r="843" spans="1:17" x14ac:dyDescent="0.25">
      <c r="A843" s="11" t="str">
        <f>IF(Tableau1[[#This Row],[Date]]="","",VLOOKUP(Tableau1[[#This Row],[Semaine]],Listes!$A:$B,2,FALSE))</f>
        <v/>
      </c>
      <c r="B843" s="11" t="str">
        <f>IF(ISBLANK(Tableau1[[#This Row],[Date]]),"",INT((Tableau1[[#This Row],[Date]]-SUM(MOD(DATE(YEAR(Tableau1[[#This Row],[Date]]-MOD(Tableau1[[#This Row],[Date]]-2,7)+3),1,2),{1E+99;7})*{1;-1})+5)/7))</f>
        <v/>
      </c>
      <c r="C843" s="11" t="str">
        <f>IF(ISBLANK(Tableau1[[#This Row],[Matricule]]),"",VLOOKUP(Tableau1[[#This Row],[Matricule]],#REF!,2,FALSE))</f>
        <v/>
      </c>
      <c r="D843" s="11" t="str">
        <f>IF(ISBLANK(Tableau1[[#This Row],[Matricule]]),"",VLOOKUP(Tableau1[[#This Row],[Matricule]],#REF!,3,FALSE))</f>
        <v/>
      </c>
      <c r="E843" s="11" t="str">
        <f>CONCATENATE(Tableau1[[#This Row],[Matricule]],Tableau1[[#This Row],[Date]])</f>
        <v/>
      </c>
      <c r="F843" s="3"/>
      <c r="J843" s="8"/>
      <c r="K843" s="35">
        <f>IF(Tableau1[[#This Row],[Régimes récoltés]]&gt;0,1,0)</f>
        <v>0</v>
      </c>
      <c r="L843" s="15">
        <f>IF(Tableau1[[#This Row],[Régimes récoltés]]&gt;=60,1,0)</f>
        <v>0</v>
      </c>
      <c r="M843" s="15">
        <f>IF(Tableau1[[#This Row],[Régimes récoltés]]&gt;60,Tableau1[[#This Row],[Régimes récoltés]]-60,0)</f>
        <v>0</v>
      </c>
      <c r="N843" s="15" t="str">
        <f>IF(ISBLANK(Tableau1[[#This Row],[Date]]),"",+IF(Tableau1[[#This Row],[Régimes récoltés]]&lt;60,0,1000))</f>
        <v/>
      </c>
      <c r="O843" s="15" t="str">
        <f>IF(ISBLANK(Tableau1[[#This Row],[Date]]),"",IF(Tableau1[[#This Row],[Régimes récoltés]]&gt;60,(Tableau1[[#This Row],[Régimes récoltés]]-60)*40,0))</f>
        <v/>
      </c>
      <c r="P843" s="15" t="str">
        <f t="shared" si="13"/>
        <v/>
      </c>
      <c r="Q843" s="51" t="str">
        <f>IF(Tableau1[[#This Row],[Matricule]]&gt;1,IF(COUNTIF(Tableau1[DateMatricule],Tableau1[[#This Row],[DateMatricule]])&gt;1,"Doublon",""),"")</f>
        <v/>
      </c>
    </row>
    <row r="844" spans="1:17" x14ac:dyDescent="0.25">
      <c r="A844" s="11" t="str">
        <f>IF(Tableau1[[#This Row],[Date]]="","",VLOOKUP(Tableau1[[#This Row],[Semaine]],Listes!$A:$B,2,FALSE))</f>
        <v/>
      </c>
      <c r="B844" s="11" t="str">
        <f>IF(ISBLANK(Tableau1[[#This Row],[Date]]),"",INT((Tableau1[[#This Row],[Date]]-SUM(MOD(DATE(YEAR(Tableau1[[#This Row],[Date]]-MOD(Tableau1[[#This Row],[Date]]-2,7)+3),1,2),{1E+99;7})*{1;-1})+5)/7))</f>
        <v/>
      </c>
      <c r="C844" s="11" t="str">
        <f>IF(ISBLANK(Tableau1[[#This Row],[Matricule]]),"",VLOOKUP(Tableau1[[#This Row],[Matricule]],#REF!,2,FALSE))</f>
        <v/>
      </c>
      <c r="D844" s="11" t="str">
        <f>IF(ISBLANK(Tableau1[[#This Row],[Matricule]]),"",VLOOKUP(Tableau1[[#This Row],[Matricule]],#REF!,3,FALSE))</f>
        <v/>
      </c>
      <c r="E844" s="11" t="str">
        <f>CONCATENATE(Tableau1[[#This Row],[Matricule]],Tableau1[[#This Row],[Date]])</f>
        <v/>
      </c>
      <c r="F844" s="3"/>
      <c r="J844" s="8"/>
      <c r="K844" s="35">
        <f>IF(Tableau1[[#This Row],[Régimes récoltés]]&gt;0,1,0)</f>
        <v>0</v>
      </c>
      <c r="L844" s="15">
        <f>IF(Tableau1[[#This Row],[Régimes récoltés]]&gt;=60,1,0)</f>
        <v>0</v>
      </c>
      <c r="M844" s="15">
        <f>IF(Tableau1[[#This Row],[Régimes récoltés]]&gt;60,Tableau1[[#This Row],[Régimes récoltés]]-60,0)</f>
        <v>0</v>
      </c>
      <c r="N844" s="15" t="str">
        <f>IF(ISBLANK(Tableau1[[#This Row],[Date]]),"",+IF(Tableau1[[#This Row],[Régimes récoltés]]&lt;60,0,1000))</f>
        <v/>
      </c>
      <c r="O844" s="15" t="str">
        <f>IF(ISBLANK(Tableau1[[#This Row],[Date]]),"",IF(Tableau1[[#This Row],[Régimes récoltés]]&gt;60,(Tableau1[[#This Row],[Régimes récoltés]]-60)*40,0))</f>
        <v/>
      </c>
      <c r="P844" s="15" t="str">
        <f t="shared" si="13"/>
        <v/>
      </c>
      <c r="Q844" s="51" t="str">
        <f>IF(Tableau1[[#This Row],[Matricule]]&gt;1,IF(COUNTIF(Tableau1[DateMatricule],Tableau1[[#This Row],[DateMatricule]])&gt;1,"Doublon",""),"")</f>
        <v/>
      </c>
    </row>
    <row r="845" spans="1:17" x14ac:dyDescent="0.25">
      <c r="A845" s="11" t="str">
        <f>IF(Tableau1[[#This Row],[Date]]="","",VLOOKUP(Tableau1[[#This Row],[Semaine]],Listes!$A:$B,2,FALSE))</f>
        <v/>
      </c>
      <c r="B845" s="11" t="str">
        <f>IF(ISBLANK(Tableau1[[#This Row],[Date]]),"",INT((Tableau1[[#This Row],[Date]]-SUM(MOD(DATE(YEAR(Tableau1[[#This Row],[Date]]-MOD(Tableau1[[#This Row],[Date]]-2,7)+3),1,2),{1E+99;7})*{1;-1})+5)/7))</f>
        <v/>
      </c>
      <c r="C845" s="11" t="str">
        <f>IF(ISBLANK(Tableau1[[#This Row],[Matricule]]),"",VLOOKUP(Tableau1[[#This Row],[Matricule]],#REF!,2,FALSE))</f>
        <v/>
      </c>
      <c r="D845" s="11" t="str">
        <f>IF(ISBLANK(Tableau1[[#This Row],[Matricule]]),"",VLOOKUP(Tableau1[[#This Row],[Matricule]],#REF!,3,FALSE))</f>
        <v/>
      </c>
      <c r="E845" s="11" t="str">
        <f>CONCATENATE(Tableau1[[#This Row],[Matricule]],Tableau1[[#This Row],[Date]])</f>
        <v/>
      </c>
      <c r="F845" s="3"/>
      <c r="J845" s="8"/>
      <c r="K845" s="35">
        <f>IF(Tableau1[[#This Row],[Régimes récoltés]]&gt;0,1,0)</f>
        <v>0</v>
      </c>
      <c r="L845" s="15">
        <f>IF(Tableau1[[#This Row],[Régimes récoltés]]&gt;=60,1,0)</f>
        <v>0</v>
      </c>
      <c r="M845" s="15">
        <f>IF(Tableau1[[#This Row],[Régimes récoltés]]&gt;60,Tableau1[[#This Row],[Régimes récoltés]]-60,0)</f>
        <v>0</v>
      </c>
      <c r="N845" s="15" t="str">
        <f>IF(ISBLANK(Tableau1[[#This Row],[Date]]),"",+IF(Tableau1[[#This Row],[Régimes récoltés]]&lt;60,0,1000))</f>
        <v/>
      </c>
      <c r="O845" s="15" t="str">
        <f>IF(ISBLANK(Tableau1[[#This Row],[Date]]),"",IF(Tableau1[[#This Row],[Régimes récoltés]]&gt;60,(Tableau1[[#This Row],[Régimes récoltés]]-60)*40,0))</f>
        <v/>
      </c>
      <c r="P845" s="15" t="str">
        <f t="shared" si="13"/>
        <v/>
      </c>
      <c r="Q845" s="51" t="str">
        <f>IF(Tableau1[[#This Row],[Matricule]]&gt;1,IF(COUNTIF(Tableau1[DateMatricule],Tableau1[[#This Row],[DateMatricule]])&gt;1,"Doublon",""),"")</f>
        <v/>
      </c>
    </row>
    <row r="846" spans="1:17" x14ac:dyDescent="0.25">
      <c r="A846" s="11" t="str">
        <f>IF(Tableau1[[#This Row],[Date]]="","",VLOOKUP(Tableau1[[#This Row],[Semaine]],Listes!$A:$B,2,FALSE))</f>
        <v/>
      </c>
      <c r="B846" s="11" t="str">
        <f>IF(ISBLANK(Tableau1[[#This Row],[Date]]),"",INT((Tableau1[[#This Row],[Date]]-SUM(MOD(DATE(YEAR(Tableau1[[#This Row],[Date]]-MOD(Tableau1[[#This Row],[Date]]-2,7)+3),1,2),{1E+99;7})*{1;-1})+5)/7))</f>
        <v/>
      </c>
      <c r="C846" s="11" t="str">
        <f>IF(ISBLANK(Tableau1[[#This Row],[Matricule]]),"",VLOOKUP(Tableau1[[#This Row],[Matricule]],#REF!,2,FALSE))</f>
        <v/>
      </c>
      <c r="D846" s="11" t="str">
        <f>IF(ISBLANK(Tableau1[[#This Row],[Matricule]]),"",VLOOKUP(Tableau1[[#This Row],[Matricule]],#REF!,3,FALSE))</f>
        <v/>
      </c>
      <c r="E846" s="11" t="str">
        <f>CONCATENATE(Tableau1[[#This Row],[Matricule]],Tableau1[[#This Row],[Date]])</f>
        <v/>
      </c>
      <c r="F846" s="3"/>
      <c r="J846" s="8"/>
      <c r="K846" s="35">
        <f>IF(Tableau1[[#This Row],[Régimes récoltés]]&gt;0,1,0)</f>
        <v>0</v>
      </c>
      <c r="L846" s="15">
        <f>IF(Tableau1[[#This Row],[Régimes récoltés]]&gt;=60,1,0)</f>
        <v>0</v>
      </c>
      <c r="M846" s="15">
        <f>IF(Tableau1[[#This Row],[Régimes récoltés]]&gt;60,Tableau1[[#This Row],[Régimes récoltés]]-60,0)</f>
        <v>0</v>
      </c>
      <c r="N846" s="15" t="str">
        <f>IF(ISBLANK(Tableau1[[#This Row],[Date]]),"",+IF(Tableau1[[#This Row],[Régimes récoltés]]&lt;60,0,1000))</f>
        <v/>
      </c>
      <c r="O846" s="15" t="str">
        <f>IF(ISBLANK(Tableau1[[#This Row],[Date]]),"",IF(Tableau1[[#This Row],[Régimes récoltés]]&gt;60,(Tableau1[[#This Row],[Régimes récoltés]]-60)*40,0))</f>
        <v/>
      </c>
      <c r="P846" s="15" t="str">
        <f t="shared" si="13"/>
        <v/>
      </c>
      <c r="Q846" s="51" t="str">
        <f>IF(Tableau1[[#This Row],[Matricule]]&gt;1,IF(COUNTIF(Tableau1[DateMatricule],Tableau1[[#This Row],[DateMatricule]])&gt;1,"Doublon",""),"")</f>
        <v/>
      </c>
    </row>
    <row r="847" spans="1:17" x14ac:dyDescent="0.25">
      <c r="A847" s="11" t="str">
        <f>IF(Tableau1[[#This Row],[Date]]="","",VLOOKUP(Tableau1[[#This Row],[Semaine]],Listes!$A:$B,2,FALSE))</f>
        <v/>
      </c>
      <c r="B847" s="11" t="str">
        <f>IF(ISBLANK(Tableau1[[#This Row],[Date]]),"",INT((Tableau1[[#This Row],[Date]]-SUM(MOD(DATE(YEAR(Tableau1[[#This Row],[Date]]-MOD(Tableau1[[#This Row],[Date]]-2,7)+3),1,2),{1E+99;7})*{1;-1})+5)/7))</f>
        <v/>
      </c>
      <c r="C847" s="11" t="str">
        <f>IF(ISBLANK(Tableau1[[#This Row],[Matricule]]),"",VLOOKUP(Tableau1[[#This Row],[Matricule]],#REF!,2,FALSE))</f>
        <v/>
      </c>
      <c r="D847" s="11" t="str">
        <f>IF(ISBLANK(Tableau1[[#This Row],[Matricule]]),"",VLOOKUP(Tableau1[[#This Row],[Matricule]],#REF!,3,FALSE))</f>
        <v/>
      </c>
      <c r="E847" s="11" t="str">
        <f>CONCATENATE(Tableau1[[#This Row],[Matricule]],Tableau1[[#This Row],[Date]])</f>
        <v/>
      </c>
      <c r="F847" s="3"/>
      <c r="J847" s="8"/>
      <c r="K847" s="35">
        <f>IF(Tableau1[[#This Row],[Régimes récoltés]]&gt;0,1,0)</f>
        <v>0</v>
      </c>
      <c r="L847" s="15">
        <f>IF(Tableau1[[#This Row],[Régimes récoltés]]&gt;=60,1,0)</f>
        <v>0</v>
      </c>
      <c r="M847" s="15">
        <f>IF(Tableau1[[#This Row],[Régimes récoltés]]&gt;60,Tableau1[[#This Row],[Régimes récoltés]]-60,0)</f>
        <v>0</v>
      </c>
      <c r="N847" s="15" t="str">
        <f>IF(ISBLANK(Tableau1[[#This Row],[Date]]),"",+IF(Tableau1[[#This Row],[Régimes récoltés]]&lt;60,0,1000))</f>
        <v/>
      </c>
      <c r="O847" s="15" t="str">
        <f>IF(ISBLANK(Tableau1[[#This Row],[Date]]),"",IF(Tableau1[[#This Row],[Régimes récoltés]]&gt;60,(Tableau1[[#This Row],[Régimes récoltés]]-60)*40,0))</f>
        <v/>
      </c>
      <c r="P847" s="15" t="str">
        <f t="shared" si="13"/>
        <v/>
      </c>
      <c r="Q847" s="51" t="str">
        <f>IF(Tableau1[[#This Row],[Matricule]]&gt;1,IF(COUNTIF(Tableau1[DateMatricule],Tableau1[[#This Row],[DateMatricule]])&gt;1,"Doublon",""),"")</f>
        <v/>
      </c>
    </row>
    <row r="848" spans="1:17" x14ac:dyDescent="0.25">
      <c r="A848" s="11" t="str">
        <f>IF(Tableau1[[#This Row],[Date]]="","",VLOOKUP(Tableau1[[#This Row],[Semaine]],Listes!$A:$B,2,FALSE))</f>
        <v/>
      </c>
      <c r="B848" s="11" t="str">
        <f>IF(ISBLANK(Tableau1[[#This Row],[Date]]),"",INT((Tableau1[[#This Row],[Date]]-SUM(MOD(DATE(YEAR(Tableau1[[#This Row],[Date]]-MOD(Tableau1[[#This Row],[Date]]-2,7)+3),1,2),{1E+99;7})*{1;-1})+5)/7))</f>
        <v/>
      </c>
      <c r="C848" s="11" t="str">
        <f>IF(ISBLANK(Tableau1[[#This Row],[Matricule]]),"",VLOOKUP(Tableau1[[#This Row],[Matricule]],#REF!,2,FALSE))</f>
        <v/>
      </c>
      <c r="D848" s="11" t="str">
        <f>IF(ISBLANK(Tableau1[[#This Row],[Matricule]]),"",VLOOKUP(Tableau1[[#This Row],[Matricule]],#REF!,3,FALSE))</f>
        <v/>
      </c>
      <c r="E848" s="11" t="str">
        <f>CONCATENATE(Tableau1[[#This Row],[Matricule]],Tableau1[[#This Row],[Date]])</f>
        <v/>
      </c>
      <c r="F848" s="3"/>
      <c r="J848" s="8"/>
      <c r="K848" s="35">
        <f>IF(Tableau1[[#This Row],[Régimes récoltés]]&gt;0,1,0)</f>
        <v>0</v>
      </c>
      <c r="L848" s="15">
        <f>IF(Tableau1[[#This Row],[Régimes récoltés]]&gt;=60,1,0)</f>
        <v>0</v>
      </c>
      <c r="M848" s="15">
        <f>IF(Tableau1[[#This Row],[Régimes récoltés]]&gt;60,Tableau1[[#This Row],[Régimes récoltés]]-60,0)</f>
        <v>0</v>
      </c>
      <c r="N848" s="15" t="str">
        <f>IF(ISBLANK(Tableau1[[#This Row],[Date]]),"",+IF(Tableau1[[#This Row],[Régimes récoltés]]&lt;60,0,1000))</f>
        <v/>
      </c>
      <c r="O848" s="15" t="str">
        <f>IF(ISBLANK(Tableau1[[#This Row],[Date]]),"",IF(Tableau1[[#This Row],[Régimes récoltés]]&gt;60,(Tableau1[[#This Row],[Régimes récoltés]]-60)*40,0))</f>
        <v/>
      </c>
      <c r="P848" s="15" t="str">
        <f t="shared" si="13"/>
        <v/>
      </c>
      <c r="Q848" s="51" t="str">
        <f>IF(Tableau1[[#This Row],[Matricule]]&gt;1,IF(COUNTIF(Tableau1[DateMatricule],Tableau1[[#This Row],[DateMatricule]])&gt;1,"Doublon",""),"")</f>
        <v/>
      </c>
    </row>
    <row r="849" spans="1:17" x14ac:dyDescent="0.25">
      <c r="A849" s="11" t="str">
        <f>IF(Tableau1[[#This Row],[Date]]="","",VLOOKUP(Tableau1[[#This Row],[Semaine]],Listes!$A:$B,2,FALSE))</f>
        <v/>
      </c>
      <c r="B849" s="11" t="str">
        <f>IF(ISBLANK(Tableau1[[#This Row],[Date]]),"",INT((Tableau1[[#This Row],[Date]]-SUM(MOD(DATE(YEAR(Tableau1[[#This Row],[Date]]-MOD(Tableau1[[#This Row],[Date]]-2,7)+3),1,2),{1E+99;7})*{1;-1})+5)/7))</f>
        <v/>
      </c>
      <c r="C849" s="11" t="str">
        <f>IF(ISBLANK(Tableau1[[#This Row],[Matricule]]),"",VLOOKUP(Tableau1[[#This Row],[Matricule]],#REF!,2,FALSE))</f>
        <v/>
      </c>
      <c r="D849" s="11" t="str">
        <f>IF(ISBLANK(Tableau1[[#This Row],[Matricule]]),"",VLOOKUP(Tableau1[[#This Row],[Matricule]],#REF!,3,FALSE))</f>
        <v/>
      </c>
      <c r="E849" s="11" t="str">
        <f>CONCATENATE(Tableau1[[#This Row],[Matricule]],Tableau1[[#This Row],[Date]])</f>
        <v/>
      </c>
      <c r="F849" s="3"/>
      <c r="J849" s="8"/>
      <c r="K849" s="35">
        <f>IF(Tableau1[[#This Row],[Régimes récoltés]]&gt;0,1,0)</f>
        <v>0</v>
      </c>
      <c r="L849" s="15">
        <f>IF(Tableau1[[#This Row],[Régimes récoltés]]&gt;=60,1,0)</f>
        <v>0</v>
      </c>
      <c r="M849" s="15">
        <f>IF(Tableau1[[#This Row],[Régimes récoltés]]&gt;60,Tableau1[[#This Row],[Régimes récoltés]]-60,0)</f>
        <v>0</v>
      </c>
      <c r="N849" s="15" t="str">
        <f>IF(ISBLANK(Tableau1[[#This Row],[Date]]),"",+IF(Tableau1[[#This Row],[Régimes récoltés]]&lt;60,0,1000))</f>
        <v/>
      </c>
      <c r="O849" s="15" t="str">
        <f>IF(ISBLANK(Tableau1[[#This Row],[Date]]),"",IF(Tableau1[[#This Row],[Régimes récoltés]]&gt;60,(Tableau1[[#This Row],[Régimes récoltés]]-60)*40,0))</f>
        <v/>
      </c>
      <c r="P849" s="15" t="str">
        <f t="shared" si="13"/>
        <v/>
      </c>
      <c r="Q849" s="51" t="str">
        <f>IF(Tableau1[[#This Row],[Matricule]]&gt;1,IF(COUNTIF(Tableau1[DateMatricule],Tableau1[[#This Row],[DateMatricule]])&gt;1,"Doublon",""),"")</f>
        <v/>
      </c>
    </row>
    <row r="850" spans="1:17" x14ac:dyDescent="0.25">
      <c r="A850" s="11" t="str">
        <f>IF(Tableau1[[#This Row],[Date]]="","",VLOOKUP(Tableau1[[#This Row],[Semaine]],Listes!$A:$B,2,FALSE))</f>
        <v/>
      </c>
      <c r="B850" s="11" t="str">
        <f>IF(ISBLANK(Tableau1[[#This Row],[Date]]),"",INT((Tableau1[[#This Row],[Date]]-SUM(MOD(DATE(YEAR(Tableau1[[#This Row],[Date]]-MOD(Tableau1[[#This Row],[Date]]-2,7)+3),1,2),{1E+99;7})*{1;-1})+5)/7))</f>
        <v/>
      </c>
      <c r="C850" s="11" t="str">
        <f>IF(ISBLANK(Tableau1[[#This Row],[Matricule]]),"",VLOOKUP(Tableau1[[#This Row],[Matricule]],#REF!,2,FALSE))</f>
        <v/>
      </c>
      <c r="D850" s="11" t="str">
        <f>IF(ISBLANK(Tableau1[[#This Row],[Matricule]]),"",VLOOKUP(Tableau1[[#This Row],[Matricule]],#REF!,3,FALSE))</f>
        <v/>
      </c>
      <c r="E850" s="11" t="str">
        <f>CONCATENATE(Tableau1[[#This Row],[Matricule]],Tableau1[[#This Row],[Date]])</f>
        <v/>
      </c>
      <c r="F850" s="3"/>
      <c r="J850" s="8"/>
      <c r="K850" s="35">
        <f>IF(Tableau1[[#This Row],[Régimes récoltés]]&gt;0,1,0)</f>
        <v>0</v>
      </c>
      <c r="L850" s="15">
        <f>IF(Tableau1[[#This Row],[Régimes récoltés]]&gt;=60,1,0)</f>
        <v>0</v>
      </c>
      <c r="M850" s="15">
        <f>IF(Tableau1[[#This Row],[Régimes récoltés]]&gt;60,Tableau1[[#This Row],[Régimes récoltés]]-60,0)</f>
        <v>0</v>
      </c>
      <c r="N850" s="15" t="str">
        <f>IF(ISBLANK(Tableau1[[#This Row],[Date]]),"",+IF(Tableau1[[#This Row],[Régimes récoltés]]&lt;60,0,1000))</f>
        <v/>
      </c>
      <c r="O850" s="15" t="str">
        <f>IF(ISBLANK(Tableau1[[#This Row],[Date]]),"",IF(Tableau1[[#This Row],[Régimes récoltés]]&gt;60,(Tableau1[[#This Row],[Régimes récoltés]]-60)*40,0))</f>
        <v/>
      </c>
      <c r="P850" s="15" t="str">
        <f t="shared" si="13"/>
        <v/>
      </c>
      <c r="Q850" s="51" t="str">
        <f>IF(Tableau1[[#This Row],[Matricule]]&gt;1,IF(COUNTIF(Tableau1[DateMatricule],Tableau1[[#This Row],[DateMatricule]])&gt;1,"Doublon",""),"")</f>
        <v/>
      </c>
    </row>
    <row r="851" spans="1:17" x14ac:dyDescent="0.25">
      <c r="A851" s="11" t="str">
        <f>IF(Tableau1[[#This Row],[Date]]="","",VLOOKUP(Tableau1[[#This Row],[Semaine]],Listes!$A:$B,2,FALSE))</f>
        <v/>
      </c>
      <c r="B851" s="11" t="str">
        <f>IF(ISBLANK(Tableau1[[#This Row],[Date]]),"",INT((Tableau1[[#This Row],[Date]]-SUM(MOD(DATE(YEAR(Tableau1[[#This Row],[Date]]-MOD(Tableau1[[#This Row],[Date]]-2,7)+3),1,2),{1E+99;7})*{1;-1})+5)/7))</f>
        <v/>
      </c>
      <c r="C851" s="11" t="str">
        <f>IF(ISBLANK(Tableau1[[#This Row],[Matricule]]),"",VLOOKUP(Tableau1[[#This Row],[Matricule]],#REF!,2,FALSE))</f>
        <v/>
      </c>
      <c r="D851" s="11" t="str">
        <f>IF(ISBLANK(Tableau1[[#This Row],[Matricule]]),"",VLOOKUP(Tableau1[[#This Row],[Matricule]],#REF!,3,FALSE))</f>
        <v/>
      </c>
      <c r="E851" s="11" t="str">
        <f>CONCATENATE(Tableau1[[#This Row],[Matricule]],Tableau1[[#This Row],[Date]])</f>
        <v/>
      </c>
      <c r="F851" s="3"/>
      <c r="J851" s="8"/>
      <c r="K851" s="35">
        <f>IF(Tableau1[[#This Row],[Régimes récoltés]]&gt;0,1,0)</f>
        <v>0</v>
      </c>
      <c r="L851" s="15">
        <f>IF(Tableau1[[#This Row],[Régimes récoltés]]&gt;=60,1,0)</f>
        <v>0</v>
      </c>
      <c r="M851" s="15">
        <f>IF(Tableau1[[#This Row],[Régimes récoltés]]&gt;60,Tableau1[[#This Row],[Régimes récoltés]]-60,0)</f>
        <v>0</v>
      </c>
      <c r="N851" s="15" t="str">
        <f>IF(ISBLANK(Tableau1[[#This Row],[Date]]),"",+IF(Tableau1[[#This Row],[Régimes récoltés]]&lt;60,0,1000))</f>
        <v/>
      </c>
      <c r="O851" s="15" t="str">
        <f>IF(ISBLANK(Tableau1[[#This Row],[Date]]),"",IF(Tableau1[[#This Row],[Régimes récoltés]]&gt;60,(Tableau1[[#This Row],[Régimes récoltés]]-60)*40,0))</f>
        <v/>
      </c>
      <c r="P851" s="15" t="str">
        <f t="shared" si="13"/>
        <v/>
      </c>
      <c r="Q851" s="51" t="str">
        <f>IF(Tableau1[[#This Row],[Matricule]]&gt;1,IF(COUNTIF(Tableau1[DateMatricule],Tableau1[[#This Row],[DateMatricule]])&gt;1,"Doublon",""),"")</f>
        <v/>
      </c>
    </row>
    <row r="852" spans="1:17" x14ac:dyDescent="0.25">
      <c r="A852" s="11" t="str">
        <f>IF(Tableau1[[#This Row],[Date]]="","",VLOOKUP(Tableau1[[#This Row],[Semaine]],Listes!$A:$B,2,FALSE))</f>
        <v/>
      </c>
      <c r="B852" s="11" t="str">
        <f>IF(ISBLANK(Tableau1[[#This Row],[Date]]),"",INT((Tableau1[[#This Row],[Date]]-SUM(MOD(DATE(YEAR(Tableau1[[#This Row],[Date]]-MOD(Tableau1[[#This Row],[Date]]-2,7)+3),1,2),{1E+99;7})*{1;-1})+5)/7))</f>
        <v/>
      </c>
      <c r="C852" s="11" t="str">
        <f>IF(ISBLANK(Tableau1[[#This Row],[Matricule]]),"",VLOOKUP(Tableau1[[#This Row],[Matricule]],#REF!,2,FALSE))</f>
        <v/>
      </c>
      <c r="D852" s="11" t="str">
        <f>IF(ISBLANK(Tableau1[[#This Row],[Matricule]]),"",VLOOKUP(Tableau1[[#This Row],[Matricule]],#REF!,3,FALSE))</f>
        <v/>
      </c>
      <c r="E852" s="11" t="str">
        <f>CONCATENATE(Tableau1[[#This Row],[Matricule]],Tableau1[[#This Row],[Date]])</f>
        <v/>
      </c>
      <c r="F852" s="3"/>
      <c r="J852" s="8"/>
      <c r="K852" s="35">
        <f>IF(Tableau1[[#This Row],[Régimes récoltés]]&gt;0,1,0)</f>
        <v>0</v>
      </c>
      <c r="L852" s="15">
        <f>IF(Tableau1[[#This Row],[Régimes récoltés]]&gt;=60,1,0)</f>
        <v>0</v>
      </c>
      <c r="M852" s="15">
        <f>IF(Tableau1[[#This Row],[Régimes récoltés]]&gt;60,Tableau1[[#This Row],[Régimes récoltés]]-60,0)</f>
        <v>0</v>
      </c>
      <c r="N852" s="15" t="str">
        <f>IF(ISBLANK(Tableau1[[#This Row],[Date]]),"",+IF(Tableau1[[#This Row],[Régimes récoltés]]&lt;60,0,1000))</f>
        <v/>
      </c>
      <c r="O852" s="15" t="str">
        <f>IF(ISBLANK(Tableau1[[#This Row],[Date]]),"",IF(Tableau1[[#This Row],[Régimes récoltés]]&gt;60,(Tableau1[[#This Row],[Régimes récoltés]]-60)*40,0))</f>
        <v/>
      </c>
      <c r="P852" s="15" t="str">
        <f t="shared" si="13"/>
        <v/>
      </c>
      <c r="Q852" s="51" t="str">
        <f>IF(Tableau1[[#This Row],[Matricule]]&gt;1,IF(COUNTIF(Tableau1[DateMatricule],Tableau1[[#This Row],[DateMatricule]])&gt;1,"Doublon",""),"")</f>
        <v/>
      </c>
    </row>
    <row r="853" spans="1:17" x14ac:dyDescent="0.25">
      <c r="A853" s="11" t="str">
        <f>IF(Tableau1[[#This Row],[Date]]="","",VLOOKUP(Tableau1[[#This Row],[Semaine]],Listes!$A:$B,2,FALSE))</f>
        <v/>
      </c>
      <c r="B853" s="11" t="str">
        <f>IF(ISBLANK(Tableau1[[#This Row],[Date]]),"",INT((Tableau1[[#This Row],[Date]]-SUM(MOD(DATE(YEAR(Tableau1[[#This Row],[Date]]-MOD(Tableau1[[#This Row],[Date]]-2,7)+3),1,2),{1E+99;7})*{1;-1})+5)/7))</f>
        <v/>
      </c>
      <c r="C853" s="11" t="str">
        <f>IF(ISBLANK(Tableau1[[#This Row],[Matricule]]),"",VLOOKUP(Tableau1[[#This Row],[Matricule]],#REF!,2,FALSE))</f>
        <v/>
      </c>
      <c r="D853" s="11" t="str">
        <f>IF(ISBLANK(Tableau1[[#This Row],[Matricule]]),"",VLOOKUP(Tableau1[[#This Row],[Matricule]],#REF!,3,FALSE))</f>
        <v/>
      </c>
      <c r="E853" s="11" t="str">
        <f>CONCATENATE(Tableau1[[#This Row],[Matricule]],Tableau1[[#This Row],[Date]])</f>
        <v/>
      </c>
      <c r="F853" s="3"/>
      <c r="J853" s="8"/>
      <c r="K853" s="35">
        <f>IF(Tableau1[[#This Row],[Régimes récoltés]]&gt;0,1,0)</f>
        <v>0</v>
      </c>
      <c r="L853" s="15">
        <f>IF(Tableau1[[#This Row],[Régimes récoltés]]&gt;=60,1,0)</f>
        <v>0</v>
      </c>
      <c r="M853" s="15">
        <f>IF(Tableau1[[#This Row],[Régimes récoltés]]&gt;60,Tableau1[[#This Row],[Régimes récoltés]]-60,0)</f>
        <v>0</v>
      </c>
      <c r="N853" s="15" t="str">
        <f>IF(ISBLANK(Tableau1[[#This Row],[Date]]),"",+IF(Tableau1[[#This Row],[Régimes récoltés]]&lt;60,0,1000))</f>
        <v/>
      </c>
      <c r="O853" s="15" t="str">
        <f>IF(ISBLANK(Tableau1[[#This Row],[Date]]),"",IF(Tableau1[[#This Row],[Régimes récoltés]]&gt;60,(Tableau1[[#This Row],[Régimes récoltés]]-60)*40,0))</f>
        <v/>
      </c>
      <c r="P853" s="15" t="str">
        <f t="shared" si="13"/>
        <v/>
      </c>
      <c r="Q853" s="51" t="str">
        <f>IF(Tableau1[[#This Row],[Matricule]]&gt;1,IF(COUNTIF(Tableau1[DateMatricule],Tableau1[[#This Row],[DateMatricule]])&gt;1,"Doublon",""),"")</f>
        <v/>
      </c>
    </row>
    <row r="854" spans="1:17" x14ac:dyDescent="0.25">
      <c r="A854" s="11" t="str">
        <f>IF(Tableau1[[#This Row],[Date]]="","",VLOOKUP(Tableau1[[#This Row],[Semaine]],Listes!$A:$B,2,FALSE))</f>
        <v/>
      </c>
      <c r="B854" s="11" t="str">
        <f>IF(ISBLANK(Tableau1[[#This Row],[Date]]),"",INT((Tableau1[[#This Row],[Date]]-SUM(MOD(DATE(YEAR(Tableau1[[#This Row],[Date]]-MOD(Tableau1[[#This Row],[Date]]-2,7)+3),1,2),{1E+99;7})*{1;-1})+5)/7))</f>
        <v/>
      </c>
      <c r="C854" s="11" t="str">
        <f>IF(ISBLANK(Tableau1[[#This Row],[Matricule]]),"",VLOOKUP(Tableau1[[#This Row],[Matricule]],#REF!,2,FALSE))</f>
        <v/>
      </c>
      <c r="D854" s="11" t="str">
        <f>IF(ISBLANK(Tableau1[[#This Row],[Matricule]]),"",VLOOKUP(Tableau1[[#This Row],[Matricule]],#REF!,3,FALSE))</f>
        <v/>
      </c>
      <c r="E854" s="11" t="str">
        <f>CONCATENATE(Tableau1[[#This Row],[Matricule]],Tableau1[[#This Row],[Date]])</f>
        <v/>
      </c>
      <c r="F854" s="3"/>
      <c r="J854" s="8"/>
      <c r="K854" s="35">
        <f>IF(Tableau1[[#This Row],[Régimes récoltés]]&gt;0,1,0)</f>
        <v>0</v>
      </c>
      <c r="L854" s="15">
        <f>IF(Tableau1[[#This Row],[Régimes récoltés]]&gt;=60,1,0)</f>
        <v>0</v>
      </c>
      <c r="M854" s="15">
        <f>IF(Tableau1[[#This Row],[Régimes récoltés]]&gt;60,Tableau1[[#This Row],[Régimes récoltés]]-60,0)</f>
        <v>0</v>
      </c>
      <c r="N854" s="15" t="str">
        <f>IF(ISBLANK(Tableau1[[#This Row],[Date]]),"",+IF(Tableau1[[#This Row],[Régimes récoltés]]&lt;60,0,1000))</f>
        <v/>
      </c>
      <c r="O854" s="15" t="str">
        <f>IF(ISBLANK(Tableau1[[#This Row],[Date]]),"",IF(Tableau1[[#This Row],[Régimes récoltés]]&gt;60,(Tableau1[[#This Row],[Régimes récoltés]]-60)*40,0))</f>
        <v/>
      </c>
      <c r="P854" s="15" t="str">
        <f t="shared" si="13"/>
        <v/>
      </c>
      <c r="Q854" s="51" t="str">
        <f>IF(Tableau1[[#This Row],[Matricule]]&gt;1,IF(COUNTIF(Tableau1[DateMatricule],Tableau1[[#This Row],[DateMatricule]])&gt;1,"Doublon",""),"")</f>
        <v/>
      </c>
    </row>
    <row r="855" spans="1:17" x14ac:dyDescent="0.25">
      <c r="A855" s="11" t="str">
        <f>IF(Tableau1[[#This Row],[Date]]="","",VLOOKUP(Tableau1[[#This Row],[Semaine]],Listes!$A:$B,2,FALSE))</f>
        <v/>
      </c>
      <c r="B855" s="11" t="str">
        <f>IF(ISBLANK(Tableau1[[#This Row],[Date]]),"",INT((Tableau1[[#This Row],[Date]]-SUM(MOD(DATE(YEAR(Tableau1[[#This Row],[Date]]-MOD(Tableau1[[#This Row],[Date]]-2,7)+3),1,2),{1E+99;7})*{1;-1})+5)/7))</f>
        <v/>
      </c>
      <c r="C855" s="11" t="str">
        <f>IF(ISBLANK(Tableau1[[#This Row],[Matricule]]),"",VLOOKUP(Tableau1[[#This Row],[Matricule]],#REF!,2,FALSE))</f>
        <v/>
      </c>
      <c r="D855" s="11" t="str">
        <f>IF(ISBLANK(Tableau1[[#This Row],[Matricule]]),"",VLOOKUP(Tableau1[[#This Row],[Matricule]],#REF!,3,FALSE))</f>
        <v/>
      </c>
      <c r="E855" s="11" t="str">
        <f>CONCATENATE(Tableau1[[#This Row],[Matricule]],Tableau1[[#This Row],[Date]])</f>
        <v/>
      </c>
      <c r="F855" s="3"/>
      <c r="J855" s="8"/>
      <c r="K855" s="35">
        <f>IF(Tableau1[[#This Row],[Régimes récoltés]]&gt;0,1,0)</f>
        <v>0</v>
      </c>
      <c r="L855" s="15">
        <f>IF(Tableau1[[#This Row],[Régimes récoltés]]&gt;=60,1,0)</f>
        <v>0</v>
      </c>
      <c r="M855" s="15">
        <f>IF(Tableau1[[#This Row],[Régimes récoltés]]&gt;60,Tableau1[[#This Row],[Régimes récoltés]]-60,0)</f>
        <v>0</v>
      </c>
      <c r="N855" s="15" t="str">
        <f>IF(ISBLANK(Tableau1[[#This Row],[Date]]),"",+IF(Tableau1[[#This Row],[Régimes récoltés]]&lt;60,0,1000))</f>
        <v/>
      </c>
      <c r="O855" s="15" t="str">
        <f>IF(ISBLANK(Tableau1[[#This Row],[Date]]),"",IF(Tableau1[[#This Row],[Régimes récoltés]]&gt;60,(Tableau1[[#This Row],[Régimes récoltés]]-60)*40,0))</f>
        <v/>
      </c>
      <c r="P855" s="15" t="str">
        <f t="shared" si="13"/>
        <v/>
      </c>
      <c r="Q855" s="51" t="str">
        <f>IF(Tableau1[[#This Row],[Matricule]]&gt;1,IF(COUNTIF(Tableau1[DateMatricule],Tableau1[[#This Row],[DateMatricule]])&gt;1,"Doublon",""),"")</f>
        <v/>
      </c>
    </row>
    <row r="856" spans="1:17" x14ac:dyDescent="0.25">
      <c r="A856" s="11" t="str">
        <f>IF(Tableau1[[#This Row],[Date]]="","",VLOOKUP(Tableau1[[#This Row],[Semaine]],Listes!$A:$B,2,FALSE))</f>
        <v/>
      </c>
      <c r="B856" s="11" t="str">
        <f>IF(ISBLANK(Tableau1[[#This Row],[Date]]),"",INT((Tableau1[[#This Row],[Date]]-SUM(MOD(DATE(YEAR(Tableau1[[#This Row],[Date]]-MOD(Tableau1[[#This Row],[Date]]-2,7)+3),1,2),{1E+99;7})*{1;-1})+5)/7))</f>
        <v/>
      </c>
      <c r="C856" s="11" t="str">
        <f>IF(ISBLANK(Tableau1[[#This Row],[Matricule]]),"",VLOOKUP(Tableau1[[#This Row],[Matricule]],#REF!,2,FALSE))</f>
        <v/>
      </c>
      <c r="D856" s="11" t="str">
        <f>IF(ISBLANK(Tableau1[[#This Row],[Matricule]]),"",VLOOKUP(Tableau1[[#This Row],[Matricule]],#REF!,3,FALSE))</f>
        <v/>
      </c>
      <c r="E856" s="11" t="str">
        <f>CONCATENATE(Tableau1[[#This Row],[Matricule]],Tableau1[[#This Row],[Date]])</f>
        <v/>
      </c>
      <c r="F856" s="3"/>
      <c r="J856" s="8"/>
      <c r="K856" s="35">
        <f>IF(Tableau1[[#This Row],[Régimes récoltés]]&gt;0,1,0)</f>
        <v>0</v>
      </c>
      <c r="L856" s="15">
        <f>IF(Tableau1[[#This Row],[Régimes récoltés]]&gt;=60,1,0)</f>
        <v>0</v>
      </c>
      <c r="M856" s="15">
        <f>IF(Tableau1[[#This Row],[Régimes récoltés]]&gt;60,Tableau1[[#This Row],[Régimes récoltés]]-60,0)</f>
        <v>0</v>
      </c>
      <c r="N856" s="15" t="str">
        <f>IF(ISBLANK(Tableau1[[#This Row],[Date]]),"",+IF(Tableau1[[#This Row],[Régimes récoltés]]&lt;60,0,1000))</f>
        <v/>
      </c>
      <c r="O856" s="15" t="str">
        <f>IF(ISBLANK(Tableau1[[#This Row],[Date]]),"",IF(Tableau1[[#This Row],[Régimes récoltés]]&gt;60,(Tableau1[[#This Row],[Régimes récoltés]]-60)*40,0))</f>
        <v/>
      </c>
      <c r="P856" s="15" t="str">
        <f t="shared" si="13"/>
        <v/>
      </c>
      <c r="Q856" s="51" t="str">
        <f>IF(Tableau1[[#This Row],[Matricule]]&gt;1,IF(COUNTIF(Tableau1[DateMatricule],Tableau1[[#This Row],[DateMatricule]])&gt;1,"Doublon",""),"")</f>
        <v/>
      </c>
    </row>
    <row r="857" spans="1:17" x14ac:dyDescent="0.25">
      <c r="A857" s="11" t="str">
        <f>IF(Tableau1[[#This Row],[Date]]="","",VLOOKUP(Tableau1[[#This Row],[Semaine]],Listes!$A:$B,2,FALSE))</f>
        <v/>
      </c>
      <c r="B857" s="11" t="str">
        <f>IF(ISBLANK(Tableau1[[#This Row],[Date]]),"",INT((Tableau1[[#This Row],[Date]]-SUM(MOD(DATE(YEAR(Tableau1[[#This Row],[Date]]-MOD(Tableau1[[#This Row],[Date]]-2,7)+3),1,2),{1E+99;7})*{1;-1})+5)/7))</f>
        <v/>
      </c>
      <c r="C857" s="11" t="str">
        <f>IF(ISBLANK(Tableau1[[#This Row],[Matricule]]),"",VLOOKUP(Tableau1[[#This Row],[Matricule]],#REF!,2,FALSE))</f>
        <v/>
      </c>
      <c r="D857" s="11" t="str">
        <f>IF(ISBLANK(Tableau1[[#This Row],[Matricule]]),"",VLOOKUP(Tableau1[[#This Row],[Matricule]],#REF!,3,FALSE))</f>
        <v/>
      </c>
      <c r="E857" s="11" t="str">
        <f>CONCATENATE(Tableau1[[#This Row],[Matricule]],Tableau1[[#This Row],[Date]])</f>
        <v/>
      </c>
      <c r="F857" s="3"/>
      <c r="J857" s="8"/>
      <c r="K857" s="35">
        <f>IF(Tableau1[[#This Row],[Régimes récoltés]]&gt;0,1,0)</f>
        <v>0</v>
      </c>
      <c r="L857" s="15">
        <f>IF(Tableau1[[#This Row],[Régimes récoltés]]&gt;=60,1,0)</f>
        <v>0</v>
      </c>
      <c r="M857" s="15">
        <f>IF(Tableau1[[#This Row],[Régimes récoltés]]&gt;60,Tableau1[[#This Row],[Régimes récoltés]]-60,0)</f>
        <v>0</v>
      </c>
      <c r="N857" s="15" t="str">
        <f>IF(ISBLANK(Tableau1[[#This Row],[Date]]),"",+IF(Tableau1[[#This Row],[Régimes récoltés]]&lt;60,0,1000))</f>
        <v/>
      </c>
      <c r="O857" s="15" t="str">
        <f>IF(ISBLANK(Tableau1[[#This Row],[Date]]),"",IF(Tableau1[[#This Row],[Régimes récoltés]]&gt;60,(Tableau1[[#This Row],[Régimes récoltés]]-60)*40,0))</f>
        <v/>
      </c>
      <c r="P857" s="15" t="str">
        <f t="shared" si="13"/>
        <v/>
      </c>
      <c r="Q857" s="51" t="str">
        <f>IF(Tableau1[[#This Row],[Matricule]]&gt;1,IF(COUNTIF(Tableau1[DateMatricule],Tableau1[[#This Row],[DateMatricule]])&gt;1,"Doublon",""),"")</f>
        <v/>
      </c>
    </row>
    <row r="858" spans="1:17" x14ac:dyDescent="0.25">
      <c r="A858" s="11" t="str">
        <f>IF(Tableau1[[#This Row],[Date]]="","",VLOOKUP(Tableau1[[#This Row],[Semaine]],Listes!$A:$B,2,FALSE))</f>
        <v/>
      </c>
      <c r="B858" s="11" t="str">
        <f>IF(ISBLANK(Tableau1[[#This Row],[Date]]),"",INT((Tableau1[[#This Row],[Date]]-SUM(MOD(DATE(YEAR(Tableau1[[#This Row],[Date]]-MOD(Tableau1[[#This Row],[Date]]-2,7)+3),1,2),{1E+99;7})*{1;-1})+5)/7))</f>
        <v/>
      </c>
      <c r="C858" s="11" t="str">
        <f>IF(ISBLANK(Tableau1[[#This Row],[Matricule]]),"",VLOOKUP(Tableau1[[#This Row],[Matricule]],#REF!,2,FALSE))</f>
        <v/>
      </c>
      <c r="D858" s="11" t="str">
        <f>IF(ISBLANK(Tableau1[[#This Row],[Matricule]]),"",VLOOKUP(Tableau1[[#This Row],[Matricule]],#REF!,3,FALSE))</f>
        <v/>
      </c>
      <c r="E858" s="11" t="str">
        <f>CONCATENATE(Tableau1[[#This Row],[Matricule]],Tableau1[[#This Row],[Date]])</f>
        <v/>
      </c>
      <c r="F858" s="3"/>
      <c r="J858" s="8"/>
      <c r="K858" s="35">
        <f>IF(Tableau1[[#This Row],[Régimes récoltés]]&gt;0,1,0)</f>
        <v>0</v>
      </c>
      <c r="L858" s="15">
        <f>IF(Tableau1[[#This Row],[Régimes récoltés]]&gt;=60,1,0)</f>
        <v>0</v>
      </c>
      <c r="M858" s="15">
        <f>IF(Tableau1[[#This Row],[Régimes récoltés]]&gt;60,Tableau1[[#This Row],[Régimes récoltés]]-60,0)</f>
        <v>0</v>
      </c>
      <c r="N858" s="15" t="str">
        <f>IF(ISBLANK(Tableau1[[#This Row],[Date]]),"",+IF(Tableau1[[#This Row],[Régimes récoltés]]&lt;60,0,1000))</f>
        <v/>
      </c>
      <c r="O858" s="15" t="str">
        <f>IF(ISBLANK(Tableau1[[#This Row],[Date]]),"",IF(Tableau1[[#This Row],[Régimes récoltés]]&gt;60,(Tableau1[[#This Row],[Régimes récoltés]]-60)*40,0))</f>
        <v/>
      </c>
      <c r="P858" s="15" t="str">
        <f t="shared" si="13"/>
        <v/>
      </c>
      <c r="Q858" s="51" t="str">
        <f>IF(Tableau1[[#This Row],[Matricule]]&gt;1,IF(COUNTIF(Tableau1[DateMatricule],Tableau1[[#This Row],[DateMatricule]])&gt;1,"Doublon",""),"")</f>
        <v/>
      </c>
    </row>
    <row r="859" spans="1:17" x14ac:dyDescent="0.25">
      <c r="A859" s="11" t="str">
        <f>IF(Tableau1[[#This Row],[Date]]="","",VLOOKUP(Tableau1[[#This Row],[Semaine]],Listes!$A:$B,2,FALSE))</f>
        <v/>
      </c>
      <c r="B859" s="11" t="str">
        <f>IF(ISBLANK(Tableau1[[#This Row],[Date]]),"",INT((Tableau1[[#This Row],[Date]]-SUM(MOD(DATE(YEAR(Tableau1[[#This Row],[Date]]-MOD(Tableau1[[#This Row],[Date]]-2,7)+3),1,2),{1E+99;7})*{1;-1})+5)/7))</f>
        <v/>
      </c>
      <c r="C859" s="11" t="str">
        <f>IF(ISBLANK(Tableau1[[#This Row],[Matricule]]),"",VLOOKUP(Tableau1[[#This Row],[Matricule]],#REF!,2,FALSE))</f>
        <v/>
      </c>
      <c r="D859" s="11" t="str">
        <f>IF(ISBLANK(Tableau1[[#This Row],[Matricule]]),"",VLOOKUP(Tableau1[[#This Row],[Matricule]],#REF!,3,FALSE))</f>
        <v/>
      </c>
      <c r="E859" s="11" t="str">
        <f>CONCATENATE(Tableau1[[#This Row],[Matricule]],Tableau1[[#This Row],[Date]])</f>
        <v/>
      </c>
      <c r="F859" s="3"/>
      <c r="J859" s="8"/>
      <c r="K859" s="35">
        <f>IF(Tableau1[[#This Row],[Régimes récoltés]]&gt;0,1,0)</f>
        <v>0</v>
      </c>
      <c r="L859" s="15">
        <f>IF(Tableau1[[#This Row],[Régimes récoltés]]&gt;=60,1,0)</f>
        <v>0</v>
      </c>
      <c r="M859" s="15">
        <f>IF(Tableau1[[#This Row],[Régimes récoltés]]&gt;60,Tableau1[[#This Row],[Régimes récoltés]]-60,0)</f>
        <v>0</v>
      </c>
      <c r="N859" s="15" t="str">
        <f>IF(ISBLANK(Tableau1[[#This Row],[Date]]),"",+IF(Tableau1[[#This Row],[Régimes récoltés]]&lt;60,0,1000))</f>
        <v/>
      </c>
      <c r="O859" s="15" t="str">
        <f>IF(ISBLANK(Tableau1[[#This Row],[Date]]),"",IF(Tableau1[[#This Row],[Régimes récoltés]]&gt;60,(Tableau1[[#This Row],[Régimes récoltés]]-60)*40,0))</f>
        <v/>
      </c>
      <c r="P859" s="15" t="str">
        <f t="shared" si="13"/>
        <v/>
      </c>
      <c r="Q859" s="51" t="str">
        <f>IF(Tableau1[[#This Row],[Matricule]]&gt;1,IF(COUNTIF(Tableau1[DateMatricule],Tableau1[[#This Row],[DateMatricule]])&gt;1,"Doublon",""),"")</f>
        <v/>
      </c>
    </row>
    <row r="860" spans="1:17" x14ac:dyDescent="0.25">
      <c r="A860" s="11" t="str">
        <f>IF(Tableau1[[#This Row],[Date]]="","",VLOOKUP(Tableau1[[#This Row],[Semaine]],Listes!$A:$B,2,FALSE))</f>
        <v/>
      </c>
      <c r="B860" s="11" t="str">
        <f>IF(ISBLANK(Tableau1[[#This Row],[Date]]),"",INT((Tableau1[[#This Row],[Date]]-SUM(MOD(DATE(YEAR(Tableau1[[#This Row],[Date]]-MOD(Tableau1[[#This Row],[Date]]-2,7)+3),1,2),{1E+99;7})*{1;-1})+5)/7))</f>
        <v/>
      </c>
      <c r="C860" s="11" t="str">
        <f>IF(ISBLANK(Tableau1[[#This Row],[Matricule]]),"",VLOOKUP(Tableau1[[#This Row],[Matricule]],#REF!,2,FALSE))</f>
        <v/>
      </c>
      <c r="D860" s="11" t="str">
        <f>IF(ISBLANK(Tableau1[[#This Row],[Matricule]]),"",VLOOKUP(Tableau1[[#This Row],[Matricule]],#REF!,3,FALSE))</f>
        <v/>
      </c>
      <c r="E860" s="11" t="str">
        <f>CONCATENATE(Tableau1[[#This Row],[Matricule]],Tableau1[[#This Row],[Date]])</f>
        <v/>
      </c>
      <c r="F860" s="3"/>
      <c r="J860" s="8"/>
      <c r="K860" s="35">
        <f>IF(Tableau1[[#This Row],[Régimes récoltés]]&gt;0,1,0)</f>
        <v>0</v>
      </c>
      <c r="L860" s="15">
        <f>IF(Tableau1[[#This Row],[Régimes récoltés]]&gt;=60,1,0)</f>
        <v>0</v>
      </c>
      <c r="M860" s="15">
        <f>IF(Tableau1[[#This Row],[Régimes récoltés]]&gt;60,Tableau1[[#This Row],[Régimes récoltés]]-60,0)</f>
        <v>0</v>
      </c>
      <c r="N860" s="15" t="str">
        <f>IF(ISBLANK(Tableau1[[#This Row],[Date]]),"",+IF(Tableau1[[#This Row],[Régimes récoltés]]&lt;60,0,1000))</f>
        <v/>
      </c>
      <c r="O860" s="15" t="str">
        <f>IF(ISBLANK(Tableau1[[#This Row],[Date]]),"",IF(Tableau1[[#This Row],[Régimes récoltés]]&gt;60,(Tableau1[[#This Row],[Régimes récoltés]]-60)*40,0))</f>
        <v/>
      </c>
      <c r="P860" s="15" t="str">
        <f t="shared" si="13"/>
        <v/>
      </c>
      <c r="Q860" s="51" t="str">
        <f>IF(Tableau1[[#This Row],[Matricule]]&gt;1,IF(COUNTIF(Tableau1[DateMatricule],Tableau1[[#This Row],[DateMatricule]])&gt;1,"Doublon",""),"")</f>
        <v/>
      </c>
    </row>
    <row r="861" spans="1:17" x14ac:dyDescent="0.25">
      <c r="A861" s="11" t="str">
        <f>IF(Tableau1[[#This Row],[Date]]="","",VLOOKUP(Tableau1[[#This Row],[Semaine]],Listes!$A:$B,2,FALSE))</f>
        <v/>
      </c>
      <c r="B861" s="11" t="str">
        <f>IF(ISBLANK(Tableau1[[#This Row],[Date]]),"",INT((Tableau1[[#This Row],[Date]]-SUM(MOD(DATE(YEAR(Tableau1[[#This Row],[Date]]-MOD(Tableau1[[#This Row],[Date]]-2,7)+3),1,2),{1E+99;7})*{1;-1})+5)/7))</f>
        <v/>
      </c>
      <c r="C861" s="11" t="str">
        <f>IF(ISBLANK(Tableau1[[#This Row],[Matricule]]),"",VLOOKUP(Tableau1[[#This Row],[Matricule]],#REF!,2,FALSE))</f>
        <v/>
      </c>
      <c r="D861" s="11" t="str">
        <f>IF(ISBLANK(Tableau1[[#This Row],[Matricule]]),"",VLOOKUP(Tableau1[[#This Row],[Matricule]],#REF!,3,FALSE))</f>
        <v/>
      </c>
      <c r="E861" s="11" t="str">
        <f>CONCATENATE(Tableau1[[#This Row],[Matricule]],Tableau1[[#This Row],[Date]])</f>
        <v/>
      </c>
      <c r="F861" s="3"/>
      <c r="J861" s="8"/>
      <c r="K861" s="35">
        <f>IF(Tableau1[[#This Row],[Régimes récoltés]]&gt;0,1,0)</f>
        <v>0</v>
      </c>
      <c r="L861" s="15">
        <f>IF(Tableau1[[#This Row],[Régimes récoltés]]&gt;=60,1,0)</f>
        <v>0</v>
      </c>
      <c r="M861" s="15">
        <f>IF(Tableau1[[#This Row],[Régimes récoltés]]&gt;60,Tableau1[[#This Row],[Régimes récoltés]]-60,0)</f>
        <v>0</v>
      </c>
      <c r="N861" s="15" t="str">
        <f>IF(ISBLANK(Tableau1[[#This Row],[Date]]),"",+IF(Tableau1[[#This Row],[Régimes récoltés]]&lt;60,0,1000))</f>
        <v/>
      </c>
      <c r="O861" s="15" t="str">
        <f>IF(ISBLANK(Tableau1[[#This Row],[Date]]),"",IF(Tableau1[[#This Row],[Régimes récoltés]]&gt;60,(Tableau1[[#This Row],[Régimes récoltés]]-60)*40,0))</f>
        <v/>
      </c>
      <c r="P861" s="15" t="str">
        <f t="shared" si="13"/>
        <v/>
      </c>
      <c r="Q861" s="51" t="str">
        <f>IF(Tableau1[[#This Row],[Matricule]]&gt;1,IF(COUNTIF(Tableau1[DateMatricule],Tableau1[[#This Row],[DateMatricule]])&gt;1,"Doublon",""),"")</f>
        <v/>
      </c>
    </row>
    <row r="862" spans="1:17" x14ac:dyDescent="0.25">
      <c r="A862" s="11" t="str">
        <f>IF(Tableau1[[#This Row],[Date]]="","",VLOOKUP(Tableau1[[#This Row],[Semaine]],Listes!$A:$B,2,FALSE))</f>
        <v/>
      </c>
      <c r="B862" s="11" t="str">
        <f>IF(ISBLANK(Tableau1[[#This Row],[Date]]),"",INT((Tableau1[[#This Row],[Date]]-SUM(MOD(DATE(YEAR(Tableau1[[#This Row],[Date]]-MOD(Tableau1[[#This Row],[Date]]-2,7)+3),1,2),{1E+99;7})*{1;-1})+5)/7))</f>
        <v/>
      </c>
      <c r="C862" s="11" t="str">
        <f>IF(ISBLANK(Tableau1[[#This Row],[Matricule]]),"",VLOOKUP(Tableau1[[#This Row],[Matricule]],#REF!,2,FALSE))</f>
        <v/>
      </c>
      <c r="D862" s="11" t="str">
        <f>IF(ISBLANK(Tableau1[[#This Row],[Matricule]]),"",VLOOKUP(Tableau1[[#This Row],[Matricule]],#REF!,3,FALSE))</f>
        <v/>
      </c>
      <c r="E862" s="11" t="str">
        <f>CONCATENATE(Tableau1[[#This Row],[Matricule]],Tableau1[[#This Row],[Date]])</f>
        <v/>
      </c>
      <c r="F862" s="3"/>
      <c r="J862" s="8"/>
      <c r="K862" s="35">
        <f>IF(Tableau1[[#This Row],[Régimes récoltés]]&gt;0,1,0)</f>
        <v>0</v>
      </c>
      <c r="L862" s="15">
        <f>IF(Tableau1[[#This Row],[Régimes récoltés]]&gt;=60,1,0)</f>
        <v>0</v>
      </c>
      <c r="M862" s="15">
        <f>IF(Tableau1[[#This Row],[Régimes récoltés]]&gt;60,Tableau1[[#This Row],[Régimes récoltés]]-60,0)</f>
        <v>0</v>
      </c>
      <c r="N862" s="15" t="str">
        <f>IF(ISBLANK(Tableau1[[#This Row],[Date]]),"",+IF(Tableau1[[#This Row],[Régimes récoltés]]&lt;60,0,1000))</f>
        <v/>
      </c>
      <c r="O862" s="15" t="str">
        <f>IF(ISBLANK(Tableau1[[#This Row],[Date]]),"",IF(Tableau1[[#This Row],[Régimes récoltés]]&gt;60,(Tableau1[[#This Row],[Régimes récoltés]]-60)*40,0))</f>
        <v/>
      </c>
      <c r="P862" s="15" t="str">
        <f t="shared" si="13"/>
        <v/>
      </c>
      <c r="Q862" s="51" t="str">
        <f>IF(Tableau1[[#This Row],[Matricule]]&gt;1,IF(COUNTIF(Tableau1[DateMatricule],Tableau1[[#This Row],[DateMatricule]])&gt;1,"Doublon",""),"")</f>
        <v/>
      </c>
    </row>
    <row r="863" spans="1:17" x14ac:dyDescent="0.25">
      <c r="A863" s="11" t="str">
        <f>IF(Tableau1[[#This Row],[Date]]="","",VLOOKUP(Tableau1[[#This Row],[Semaine]],Listes!$A:$B,2,FALSE))</f>
        <v/>
      </c>
      <c r="B863" s="11" t="str">
        <f>IF(ISBLANK(Tableau1[[#This Row],[Date]]),"",INT((Tableau1[[#This Row],[Date]]-SUM(MOD(DATE(YEAR(Tableau1[[#This Row],[Date]]-MOD(Tableau1[[#This Row],[Date]]-2,7)+3),1,2),{1E+99;7})*{1;-1})+5)/7))</f>
        <v/>
      </c>
      <c r="C863" s="11" t="str">
        <f>IF(ISBLANK(Tableau1[[#This Row],[Matricule]]),"",VLOOKUP(Tableau1[[#This Row],[Matricule]],#REF!,2,FALSE))</f>
        <v/>
      </c>
      <c r="D863" s="11" t="str">
        <f>IF(ISBLANK(Tableau1[[#This Row],[Matricule]]),"",VLOOKUP(Tableau1[[#This Row],[Matricule]],#REF!,3,FALSE))</f>
        <v/>
      </c>
      <c r="E863" s="11" t="str">
        <f>CONCATENATE(Tableau1[[#This Row],[Matricule]],Tableau1[[#This Row],[Date]])</f>
        <v/>
      </c>
      <c r="F863" s="3"/>
      <c r="J863" s="8"/>
      <c r="K863" s="35">
        <f>IF(Tableau1[[#This Row],[Régimes récoltés]]&gt;0,1,0)</f>
        <v>0</v>
      </c>
      <c r="L863" s="15">
        <f>IF(Tableau1[[#This Row],[Régimes récoltés]]&gt;=60,1,0)</f>
        <v>0</v>
      </c>
      <c r="M863" s="15">
        <f>IF(Tableau1[[#This Row],[Régimes récoltés]]&gt;60,Tableau1[[#This Row],[Régimes récoltés]]-60,0)</f>
        <v>0</v>
      </c>
      <c r="N863" s="15" t="str">
        <f>IF(ISBLANK(Tableau1[[#This Row],[Date]]),"",+IF(Tableau1[[#This Row],[Régimes récoltés]]&lt;60,0,1000))</f>
        <v/>
      </c>
      <c r="O863" s="15" t="str">
        <f>IF(ISBLANK(Tableau1[[#This Row],[Date]]),"",IF(Tableau1[[#This Row],[Régimes récoltés]]&gt;60,(Tableau1[[#This Row],[Régimes récoltés]]-60)*40,0))</f>
        <v/>
      </c>
      <c r="P863" s="15" t="str">
        <f t="shared" si="13"/>
        <v/>
      </c>
      <c r="Q863" s="51" t="str">
        <f>IF(Tableau1[[#This Row],[Matricule]]&gt;1,IF(COUNTIF(Tableau1[DateMatricule],Tableau1[[#This Row],[DateMatricule]])&gt;1,"Doublon",""),"")</f>
        <v/>
      </c>
    </row>
    <row r="864" spans="1:17" x14ac:dyDescent="0.25">
      <c r="A864" s="11" t="str">
        <f>IF(Tableau1[[#This Row],[Date]]="","",VLOOKUP(Tableau1[[#This Row],[Semaine]],Listes!$A:$B,2,FALSE))</f>
        <v/>
      </c>
      <c r="B864" s="11" t="str">
        <f>IF(ISBLANK(Tableau1[[#This Row],[Date]]),"",INT((Tableau1[[#This Row],[Date]]-SUM(MOD(DATE(YEAR(Tableau1[[#This Row],[Date]]-MOD(Tableau1[[#This Row],[Date]]-2,7)+3),1,2),{1E+99;7})*{1;-1})+5)/7))</f>
        <v/>
      </c>
      <c r="C864" s="11" t="str">
        <f>IF(ISBLANK(Tableau1[[#This Row],[Matricule]]),"",VLOOKUP(Tableau1[[#This Row],[Matricule]],#REF!,2,FALSE))</f>
        <v/>
      </c>
      <c r="D864" s="11" t="str">
        <f>IF(ISBLANK(Tableau1[[#This Row],[Matricule]]),"",VLOOKUP(Tableau1[[#This Row],[Matricule]],#REF!,3,FALSE))</f>
        <v/>
      </c>
      <c r="E864" s="11" t="str">
        <f>CONCATENATE(Tableau1[[#This Row],[Matricule]],Tableau1[[#This Row],[Date]])</f>
        <v/>
      </c>
      <c r="F864" s="3"/>
      <c r="J864" s="8"/>
      <c r="K864" s="35">
        <f>IF(Tableau1[[#This Row],[Régimes récoltés]]&gt;0,1,0)</f>
        <v>0</v>
      </c>
      <c r="L864" s="15">
        <f>IF(Tableau1[[#This Row],[Régimes récoltés]]&gt;=60,1,0)</f>
        <v>0</v>
      </c>
      <c r="M864" s="15">
        <f>IF(Tableau1[[#This Row],[Régimes récoltés]]&gt;60,Tableau1[[#This Row],[Régimes récoltés]]-60,0)</f>
        <v>0</v>
      </c>
      <c r="N864" s="15" t="str">
        <f>IF(ISBLANK(Tableau1[[#This Row],[Date]]),"",+IF(Tableau1[[#This Row],[Régimes récoltés]]&lt;60,0,1000))</f>
        <v/>
      </c>
      <c r="O864" s="15" t="str">
        <f>IF(ISBLANK(Tableau1[[#This Row],[Date]]),"",IF(Tableau1[[#This Row],[Régimes récoltés]]&gt;60,(Tableau1[[#This Row],[Régimes récoltés]]-60)*40,0))</f>
        <v/>
      </c>
      <c r="P864" s="15" t="str">
        <f t="shared" si="13"/>
        <v/>
      </c>
      <c r="Q864" s="51" t="str">
        <f>IF(Tableau1[[#This Row],[Matricule]]&gt;1,IF(COUNTIF(Tableau1[DateMatricule],Tableau1[[#This Row],[DateMatricule]])&gt;1,"Doublon",""),"")</f>
        <v/>
      </c>
    </row>
    <row r="865" spans="1:17" x14ac:dyDescent="0.25">
      <c r="A865" s="11" t="str">
        <f>IF(Tableau1[[#This Row],[Date]]="","",VLOOKUP(Tableau1[[#This Row],[Semaine]],Listes!$A:$B,2,FALSE))</f>
        <v/>
      </c>
      <c r="B865" s="11" t="str">
        <f>IF(ISBLANK(Tableau1[[#This Row],[Date]]),"",INT((Tableau1[[#This Row],[Date]]-SUM(MOD(DATE(YEAR(Tableau1[[#This Row],[Date]]-MOD(Tableau1[[#This Row],[Date]]-2,7)+3),1,2),{1E+99;7})*{1;-1})+5)/7))</f>
        <v/>
      </c>
      <c r="C865" s="11" t="str">
        <f>IF(ISBLANK(Tableau1[[#This Row],[Matricule]]),"",VLOOKUP(Tableau1[[#This Row],[Matricule]],#REF!,2,FALSE))</f>
        <v/>
      </c>
      <c r="D865" s="11" t="str">
        <f>IF(ISBLANK(Tableau1[[#This Row],[Matricule]]),"",VLOOKUP(Tableau1[[#This Row],[Matricule]],#REF!,3,FALSE))</f>
        <v/>
      </c>
      <c r="E865" s="11" t="str">
        <f>CONCATENATE(Tableau1[[#This Row],[Matricule]],Tableau1[[#This Row],[Date]])</f>
        <v/>
      </c>
      <c r="F865" s="3"/>
      <c r="J865" s="8"/>
      <c r="K865" s="35">
        <f>IF(Tableau1[[#This Row],[Régimes récoltés]]&gt;0,1,0)</f>
        <v>0</v>
      </c>
      <c r="L865" s="15">
        <f>IF(Tableau1[[#This Row],[Régimes récoltés]]&gt;=60,1,0)</f>
        <v>0</v>
      </c>
      <c r="M865" s="15">
        <f>IF(Tableau1[[#This Row],[Régimes récoltés]]&gt;60,Tableau1[[#This Row],[Régimes récoltés]]-60,0)</f>
        <v>0</v>
      </c>
      <c r="N865" s="15" t="str">
        <f>IF(ISBLANK(Tableau1[[#This Row],[Date]]),"",+IF(Tableau1[[#This Row],[Régimes récoltés]]&lt;60,0,1000))</f>
        <v/>
      </c>
      <c r="O865" s="15" t="str">
        <f>IF(ISBLANK(Tableau1[[#This Row],[Date]]),"",IF(Tableau1[[#This Row],[Régimes récoltés]]&gt;60,(Tableau1[[#This Row],[Régimes récoltés]]-60)*40,0))</f>
        <v/>
      </c>
      <c r="P865" s="15" t="str">
        <f t="shared" si="13"/>
        <v/>
      </c>
      <c r="Q865" s="51" t="str">
        <f>IF(Tableau1[[#This Row],[Matricule]]&gt;1,IF(COUNTIF(Tableau1[DateMatricule],Tableau1[[#This Row],[DateMatricule]])&gt;1,"Doublon",""),"")</f>
        <v/>
      </c>
    </row>
    <row r="866" spans="1:17" x14ac:dyDescent="0.25">
      <c r="A866" s="11" t="str">
        <f>IF(Tableau1[[#This Row],[Date]]="","",VLOOKUP(Tableau1[[#This Row],[Semaine]],Listes!$A:$B,2,FALSE))</f>
        <v/>
      </c>
      <c r="B866" s="11" t="str">
        <f>IF(ISBLANK(Tableau1[[#This Row],[Date]]),"",INT((Tableau1[[#This Row],[Date]]-SUM(MOD(DATE(YEAR(Tableau1[[#This Row],[Date]]-MOD(Tableau1[[#This Row],[Date]]-2,7)+3),1,2),{1E+99;7})*{1;-1})+5)/7))</f>
        <v/>
      </c>
      <c r="C866" s="11" t="str">
        <f>IF(ISBLANK(Tableau1[[#This Row],[Matricule]]),"",VLOOKUP(Tableau1[[#This Row],[Matricule]],#REF!,2,FALSE))</f>
        <v/>
      </c>
      <c r="D866" s="11" t="str">
        <f>IF(ISBLANK(Tableau1[[#This Row],[Matricule]]),"",VLOOKUP(Tableau1[[#This Row],[Matricule]],#REF!,3,FALSE))</f>
        <v/>
      </c>
      <c r="E866" s="11" t="str">
        <f>CONCATENATE(Tableau1[[#This Row],[Matricule]],Tableau1[[#This Row],[Date]])</f>
        <v/>
      </c>
      <c r="F866" s="3"/>
      <c r="J866" s="8"/>
      <c r="K866" s="35">
        <f>IF(Tableau1[[#This Row],[Régimes récoltés]]&gt;0,1,0)</f>
        <v>0</v>
      </c>
      <c r="L866" s="15">
        <f>IF(Tableau1[[#This Row],[Régimes récoltés]]&gt;=60,1,0)</f>
        <v>0</v>
      </c>
      <c r="M866" s="15">
        <f>IF(Tableau1[[#This Row],[Régimes récoltés]]&gt;60,Tableau1[[#This Row],[Régimes récoltés]]-60,0)</f>
        <v>0</v>
      </c>
      <c r="N866" s="15" t="str">
        <f>IF(ISBLANK(Tableau1[[#This Row],[Date]]),"",+IF(Tableau1[[#This Row],[Régimes récoltés]]&lt;60,0,1000))</f>
        <v/>
      </c>
      <c r="O866" s="15" t="str">
        <f>IF(ISBLANK(Tableau1[[#This Row],[Date]]),"",IF(Tableau1[[#This Row],[Régimes récoltés]]&gt;60,(Tableau1[[#This Row],[Régimes récoltés]]-60)*40,0))</f>
        <v/>
      </c>
      <c r="P866" s="15" t="str">
        <f t="shared" si="13"/>
        <v/>
      </c>
      <c r="Q866" s="51" t="str">
        <f>IF(Tableau1[[#This Row],[Matricule]]&gt;1,IF(COUNTIF(Tableau1[DateMatricule],Tableau1[[#This Row],[DateMatricule]])&gt;1,"Doublon",""),"")</f>
        <v/>
      </c>
    </row>
    <row r="867" spans="1:17" x14ac:dyDescent="0.25">
      <c r="A867" s="11" t="str">
        <f>IF(Tableau1[[#This Row],[Date]]="","",VLOOKUP(Tableau1[[#This Row],[Semaine]],Listes!$A:$B,2,FALSE))</f>
        <v/>
      </c>
      <c r="B867" s="11" t="str">
        <f>IF(ISBLANK(Tableau1[[#This Row],[Date]]),"",INT((Tableau1[[#This Row],[Date]]-SUM(MOD(DATE(YEAR(Tableau1[[#This Row],[Date]]-MOD(Tableau1[[#This Row],[Date]]-2,7)+3),1,2),{1E+99;7})*{1;-1})+5)/7))</f>
        <v/>
      </c>
      <c r="C867" s="11" t="str">
        <f>IF(ISBLANK(Tableau1[[#This Row],[Matricule]]),"",VLOOKUP(Tableau1[[#This Row],[Matricule]],#REF!,2,FALSE))</f>
        <v/>
      </c>
      <c r="D867" s="11" t="str">
        <f>IF(ISBLANK(Tableau1[[#This Row],[Matricule]]),"",VLOOKUP(Tableau1[[#This Row],[Matricule]],#REF!,3,FALSE))</f>
        <v/>
      </c>
      <c r="E867" s="11" t="str">
        <f>CONCATENATE(Tableau1[[#This Row],[Matricule]],Tableau1[[#This Row],[Date]])</f>
        <v/>
      </c>
      <c r="F867" s="3"/>
      <c r="J867" s="8"/>
      <c r="K867" s="35">
        <f>IF(Tableau1[[#This Row],[Régimes récoltés]]&gt;0,1,0)</f>
        <v>0</v>
      </c>
      <c r="L867" s="15">
        <f>IF(Tableau1[[#This Row],[Régimes récoltés]]&gt;=60,1,0)</f>
        <v>0</v>
      </c>
      <c r="M867" s="15">
        <f>IF(Tableau1[[#This Row],[Régimes récoltés]]&gt;60,Tableau1[[#This Row],[Régimes récoltés]]-60,0)</f>
        <v>0</v>
      </c>
      <c r="N867" s="15" t="str">
        <f>IF(ISBLANK(Tableau1[[#This Row],[Date]]),"",+IF(Tableau1[[#This Row],[Régimes récoltés]]&lt;60,0,1000))</f>
        <v/>
      </c>
      <c r="O867" s="15" t="str">
        <f>IF(ISBLANK(Tableau1[[#This Row],[Date]]),"",IF(Tableau1[[#This Row],[Régimes récoltés]]&gt;60,(Tableau1[[#This Row],[Régimes récoltés]]-60)*40,0))</f>
        <v/>
      </c>
      <c r="P867" s="15" t="str">
        <f t="shared" si="13"/>
        <v/>
      </c>
      <c r="Q867" s="51" t="str">
        <f>IF(Tableau1[[#This Row],[Matricule]]&gt;1,IF(COUNTIF(Tableau1[DateMatricule],Tableau1[[#This Row],[DateMatricule]])&gt;1,"Doublon",""),"")</f>
        <v/>
      </c>
    </row>
    <row r="868" spans="1:17" x14ac:dyDescent="0.25">
      <c r="A868" s="11" t="str">
        <f>IF(Tableau1[[#This Row],[Date]]="","",VLOOKUP(Tableau1[[#This Row],[Semaine]],Listes!$A:$B,2,FALSE))</f>
        <v/>
      </c>
      <c r="B868" s="11" t="str">
        <f>IF(ISBLANK(Tableau1[[#This Row],[Date]]),"",INT((Tableau1[[#This Row],[Date]]-SUM(MOD(DATE(YEAR(Tableau1[[#This Row],[Date]]-MOD(Tableau1[[#This Row],[Date]]-2,7)+3),1,2),{1E+99;7})*{1;-1})+5)/7))</f>
        <v/>
      </c>
      <c r="C868" s="11" t="str">
        <f>IF(ISBLANK(Tableau1[[#This Row],[Matricule]]),"",VLOOKUP(Tableau1[[#This Row],[Matricule]],#REF!,2,FALSE))</f>
        <v/>
      </c>
      <c r="D868" s="11" t="str">
        <f>IF(ISBLANK(Tableau1[[#This Row],[Matricule]]),"",VLOOKUP(Tableau1[[#This Row],[Matricule]],#REF!,3,FALSE))</f>
        <v/>
      </c>
      <c r="E868" s="11" t="str">
        <f>CONCATENATE(Tableau1[[#This Row],[Matricule]],Tableau1[[#This Row],[Date]])</f>
        <v/>
      </c>
      <c r="F868" s="3"/>
      <c r="J868" s="8"/>
      <c r="K868" s="35">
        <f>IF(Tableau1[[#This Row],[Régimes récoltés]]&gt;0,1,0)</f>
        <v>0</v>
      </c>
      <c r="L868" s="15">
        <f>IF(Tableau1[[#This Row],[Régimes récoltés]]&gt;=60,1,0)</f>
        <v>0</v>
      </c>
      <c r="M868" s="15">
        <f>IF(Tableau1[[#This Row],[Régimes récoltés]]&gt;60,Tableau1[[#This Row],[Régimes récoltés]]-60,0)</f>
        <v>0</v>
      </c>
      <c r="N868" s="15" t="str">
        <f>IF(ISBLANK(Tableau1[[#This Row],[Date]]),"",+IF(Tableau1[[#This Row],[Régimes récoltés]]&lt;60,0,1000))</f>
        <v/>
      </c>
      <c r="O868" s="15" t="str">
        <f>IF(ISBLANK(Tableau1[[#This Row],[Date]]),"",IF(Tableau1[[#This Row],[Régimes récoltés]]&gt;60,(Tableau1[[#This Row],[Régimes récoltés]]-60)*40,0))</f>
        <v/>
      </c>
      <c r="P868" s="15" t="str">
        <f t="shared" si="13"/>
        <v/>
      </c>
      <c r="Q868" s="51" t="str">
        <f>IF(Tableau1[[#This Row],[Matricule]]&gt;1,IF(COUNTIF(Tableau1[DateMatricule],Tableau1[[#This Row],[DateMatricule]])&gt;1,"Doublon",""),"")</f>
        <v/>
      </c>
    </row>
    <row r="869" spans="1:17" x14ac:dyDescent="0.25">
      <c r="A869" s="11" t="str">
        <f>IF(Tableau1[[#This Row],[Date]]="","",VLOOKUP(Tableau1[[#This Row],[Semaine]],Listes!$A:$B,2,FALSE))</f>
        <v/>
      </c>
      <c r="B869" s="11" t="str">
        <f>IF(ISBLANK(Tableau1[[#This Row],[Date]]),"",INT((Tableau1[[#This Row],[Date]]-SUM(MOD(DATE(YEAR(Tableau1[[#This Row],[Date]]-MOD(Tableau1[[#This Row],[Date]]-2,7)+3),1,2),{1E+99;7})*{1;-1})+5)/7))</f>
        <v/>
      </c>
      <c r="C869" s="11" t="str">
        <f>IF(ISBLANK(Tableau1[[#This Row],[Matricule]]),"",VLOOKUP(Tableau1[[#This Row],[Matricule]],#REF!,2,FALSE))</f>
        <v/>
      </c>
      <c r="D869" s="11" t="str">
        <f>IF(ISBLANK(Tableau1[[#This Row],[Matricule]]),"",VLOOKUP(Tableau1[[#This Row],[Matricule]],#REF!,3,FALSE))</f>
        <v/>
      </c>
      <c r="E869" s="11" t="str">
        <f>CONCATENATE(Tableau1[[#This Row],[Matricule]],Tableau1[[#This Row],[Date]])</f>
        <v/>
      </c>
      <c r="F869" s="3"/>
      <c r="J869" s="8"/>
      <c r="K869" s="35">
        <f>IF(Tableau1[[#This Row],[Régimes récoltés]]&gt;0,1,0)</f>
        <v>0</v>
      </c>
      <c r="L869" s="15">
        <f>IF(Tableau1[[#This Row],[Régimes récoltés]]&gt;=60,1,0)</f>
        <v>0</v>
      </c>
      <c r="M869" s="15">
        <f>IF(Tableau1[[#This Row],[Régimes récoltés]]&gt;60,Tableau1[[#This Row],[Régimes récoltés]]-60,0)</f>
        <v>0</v>
      </c>
      <c r="N869" s="15" t="str">
        <f>IF(ISBLANK(Tableau1[[#This Row],[Date]]),"",+IF(Tableau1[[#This Row],[Régimes récoltés]]&lt;60,0,1000))</f>
        <v/>
      </c>
      <c r="O869" s="15" t="str">
        <f>IF(ISBLANK(Tableau1[[#This Row],[Date]]),"",IF(Tableau1[[#This Row],[Régimes récoltés]]&gt;60,(Tableau1[[#This Row],[Régimes récoltés]]-60)*40,0))</f>
        <v/>
      </c>
      <c r="P869" s="15" t="str">
        <f t="shared" si="13"/>
        <v/>
      </c>
      <c r="Q869" s="51" t="str">
        <f>IF(Tableau1[[#This Row],[Matricule]]&gt;1,IF(COUNTIF(Tableau1[DateMatricule],Tableau1[[#This Row],[DateMatricule]])&gt;1,"Doublon",""),"")</f>
        <v/>
      </c>
    </row>
    <row r="870" spans="1:17" x14ac:dyDescent="0.25">
      <c r="A870" s="11" t="str">
        <f>IF(Tableau1[[#This Row],[Date]]="","",VLOOKUP(Tableau1[[#This Row],[Semaine]],Listes!$A:$B,2,FALSE))</f>
        <v/>
      </c>
      <c r="B870" s="11" t="str">
        <f>IF(ISBLANK(Tableau1[[#This Row],[Date]]),"",INT((Tableau1[[#This Row],[Date]]-SUM(MOD(DATE(YEAR(Tableau1[[#This Row],[Date]]-MOD(Tableau1[[#This Row],[Date]]-2,7)+3),1,2),{1E+99;7})*{1;-1})+5)/7))</f>
        <v/>
      </c>
      <c r="C870" s="11" t="str">
        <f>IF(ISBLANK(Tableau1[[#This Row],[Matricule]]),"",VLOOKUP(Tableau1[[#This Row],[Matricule]],#REF!,2,FALSE))</f>
        <v/>
      </c>
      <c r="D870" s="11" t="str">
        <f>IF(ISBLANK(Tableau1[[#This Row],[Matricule]]),"",VLOOKUP(Tableau1[[#This Row],[Matricule]],#REF!,3,FALSE))</f>
        <v/>
      </c>
      <c r="E870" s="11" t="str">
        <f>CONCATENATE(Tableau1[[#This Row],[Matricule]],Tableau1[[#This Row],[Date]])</f>
        <v/>
      </c>
      <c r="F870" s="3"/>
      <c r="J870" s="8"/>
      <c r="K870" s="35">
        <f>IF(Tableau1[[#This Row],[Régimes récoltés]]&gt;0,1,0)</f>
        <v>0</v>
      </c>
      <c r="L870" s="15">
        <f>IF(Tableau1[[#This Row],[Régimes récoltés]]&gt;=60,1,0)</f>
        <v>0</v>
      </c>
      <c r="M870" s="15">
        <f>IF(Tableau1[[#This Row],[Régimes récoltés]]&gt;60,Tableau1[[#This Row],[Régimes récoltés]]-60,0)</f>
        <v>0</v>
      </c>
      <c r="N870" s="15" t="str">
        <f>IF(ISBLANK(Tableau1[[#This Row],[Date]]),"",+IF(Tableau1[[#This Row],[Régimes récoltés]]&lt;60,0,1000))</f>
        <v/>
      </c>
      <c r="O870" s="15" t="str">
        <f>IF(ISBLANK(Tableau1[[#This Row],[Date]]),"",IF(Tableau1[[#This Row],[Régimes récoltés]]&gt;60,(Tableau1[[#This Row],[Régimes récoltés]]-60)*40,0))</f>
        <v/>
      </c>
      <c r="P870" s="15" t="str">
        <f t="shared" si="13"/>
        <v/>
      </c>
      <c r="Q870" s="51" t="str">
        <f>IF(Tableau1[[#This Row],[Matricule]]&gt;1,IF(COUNTIF(Tableau1[DateMatricule],Tableau1[[#This Row],[DateMatricule]])&gt;1,"Doublon",""),"")</f>
        <v/>
      </c>
    </row>
    <row r="871" spans="1:17" x14ac:dyDescent="0.25">
      <c r="A871" s="11" t="str">
        <f>IF(Tableau1[[#This Row],[Date]]="","",VLOOKUP(Tableau1[[#This Row],[Semaine]],Listes!$A:$B,2,FALSE))</f>
        <v/>
      </c>
      <c r="B871" s="11" t="str">
        <f>IF(ISBLANK(Tableau1[[#This Row],[Date]]),"",INT((Tableau1[[#This Row],[Date]]-SUM(MOD(DATE(YEAR(Tableau1[[#This Row],[Date]]-MOD(Tableau1[[#This Row],[Date]]-2,7)+3),1,2),{1E+99;7})*{1;-1})+5)/7))</f>
        <v/>
      </c>
      <c r="C871" s="11" t="str">
        <f>IF(ISBLANK(Tableau1[[#This Row],[Matricule]]),"",VLOOKUP(Tableau1[[#This Row],[Matricule]],#REF!,2,FALSE))</f>
        <v/>
      </c>
      <c r="D871" s="11" t="str">
        <f>IF(ISBLANK(Tableau1[[#This Row],[Matricule]]),"",VLOOKUP(Tableau1[[#This Row],[Matricule]],#REF!,3,FALSE))</f>
        <v/>
      </c>
      <c r="E871" s="11" t="str">
        <f>CONCATENATE(Tableau1[[#This Row],[Matricule]],Tableau1[[#This Row],[Date]])</f>
        <v/>
      </c>
      <c r="F871" s="3"/>
      <c r="J871" s="8"/>
      <c r="K871" s="35">
        <f>IF(Tableau1[[#This Row],[Régimes récoltés]]&gt;0,1,0)</f>
        <v>0</v>
      </c>
      <c r="L871" s="15">
        <f>IF(Tableau1[[#This Row],[Régimes récoltés]]&gt;=60,1,0)</f>
        <v>0</v>
      </c>
      <c r="M871" s="15">
        <f>IF(Tableau1[[#This Row],[Régimes récoltés]]&gt;60,Tableau1[[#This Row],[Régimes récoltés]]-60,0)</f>
        <v>0</v>
      </c>
      <c r="N871" s="15" t="str">
        <f>IF(ISBLANK(Tableau1[[#This Row],[Date]]),"",+IF(Tableau1[[#This Row],[Régimes récoltés]]&lt;60,0,1000))</f>
        <v/>
      </c>
      <c r="O871" s="15" t="str">
        <f>IF(ISBLANK(Tableau1[[#This Row],[Date]]),"",IF(Tableau1[[#This Row],[Régimes récoltés]]&gt;60,(Tableau1[[#This Row],[Régimes récoltés]]-60)*40,0))</f>
        <v/>
      </c>
      <c r="P871" s="15" t="str">
        <f t="shared" si="13"/>
        <v/>
      </c>
      <c r="Q871" s="51" t="str">
        <f>IF(Tableau1[[#This Row],[Matricule]]&gt;1,IF(COUNTIF(Tableau1[DateMatricule],Tableau1[[#This Row],[DateMatricule]])&gt;1,"Doublon",""),"")</f>
        <v/>
      </c>
    </row>
    <row r="872" spans="1:17" x14ac:dyDescent="0.25">
      <c r="A872" s="11" t="str">
        <f>IF(Tableau1[[#This Row],[Date]]="","",VLOOKUP(Tableau1[[#This Row],[Semaine]],Listes!$A:$B,2,FALSE))</f>
        <v/>
      </c>
      <c r="B872" s="11" t="str">
        <f>IF(ISBLANK(Tableau1[[#This Row],[Date]]),"",INT((Tableau1[[#This Row],[Date]]-SUM(MOD(DATE(YEAR(Tableau1[[#This Row],[Date]]-MOD(Tableau1[[#This Row],[Date]]-2,7)+3),1,2),{1E+99;7})*{1;-1})+5)/7))</f>
        <v/>
      </c>
      <c r="C872" s="11" t="str">
        <f>IF(ISBLANK(Tableau1[[#This Row],[Matricule]]),"",VLOOKUP(Tableau1[[#This Row],[Matricule]],#REF!,2,FALSE))</f>
        <v/>
      </c>
      <c r="D872" s="11" t="str">
        <f>IF(ISBLANK(Tableau1[[#This Row],[Matricule]]),"",VLOOKUP(Tableau1[[#This Row],[Matricule]],#REF!,3,FALSE))</f>
        <v/>
      </c>
      <c r="E872" s="11" t="str">
        <f>CONCATENATE(Tableau1[[#This Row],[Matricule]],Tableau1[[#This Row],[Date]])</f>
        <v/>
      </c>
      <c r="F872" s="3"/>
      <c r="J872" s="8"/>
      <c r="K872" s="35">
        <f>IF(Tableau1[[#This Row],[Régimes récoltés]]&gt;0,1,0)</f>
        <v>0</v>
      </c>
      <c r="L872" s="15">
        <f>IF(Tableau1[[#This Row],[Régimes récoltés]]&gt;=60,1,0)</f>
        <v>0</v>
      </c>
      <c r="M872" s="15">
        <f>IF(Tableau1[[#This Row],[Régimes récoltés]]&gt;60,Tableau1[[#This Row],[Régimes récoltés]]-60,0)</f>
        <v>0</v>
      </c>
      <c r="N872" s="15" t="str">
        <f>IF(ISBLANK(Tableau1[[#This Row],[Date]]),"",+IF(Tableau1[[#This Row],[Régimes récoltés]]&lt;60,0,1000))</f>
        <v/>
      </c>
      <c r="O872" s="15" t="str">
        <f>IF(ISBLANK(Tableau1[[#This Row],[Date]]),"",IF(Tableau1[[#This Row],[Régimes récoltés]]&gt;60,(Tableau1[[#This Row],[Régimes récoltés]]-60)*40,0))</f>
        <v/>
      </c>
      <c r="P872" s="15" t="str">
        <f t="shared" si="13"/>
        <v/>
      </c>
      <c r="Q872" s="51" t="str">
        <f>IF(Tableau1[[#This Row],[Matricule]]&gt;1,IF(COUNTIF(Tableau1[DateMatricule],Tableau1[[#This Row],[DateMatricule]])&gt;1,"Doublon",""),"")</f>
        <v/>
      </c>
    </row>
    <row r="873" spans="1:17" x14ac:dyDescent="0.25">
      <c r="A873" s="11" t="str">
        <f>IF(Tableau1[[#This Row],[Date]]="","",VLOOKUP(Tableau1[[#This Row],[Semaine]],Listes!$A:$B,2,FALSE))</f>
        <v/>
      </c>
      <c r="B873" s="11" t="str">
        <f>IF(ISBLANK(Tableau1[[#This Row],[Date]]),"",INT((Tableau1[[#This Row],[Date]]-SUM(MOD(DATE(YEAR(Tableau1[[#This Row],[Date]]-MOD(Tableau1[[#This Row],[Date]]-2,7)+3),1,2),{1E+99;7})*{1;-1})+5)/7))</f>
        <v/>
      </c>
      <c r="C873" s="11" t="str">
        <f>IF(ISBLANK(Tableau1[[#This Row],[Matricule]]),"",VLOOKUP(Tableau1[[#This Row],[Matricule]],#REF!,2,FALSE))</f>
        <v/>
      </c>
      <c r="D873" s="11" t="str">
        <f>IF(ISBLANK(Tableau1[[#This Row],[Matricule]]),"",VLOOKUP(Tableau1[[#This Row],[Matricule]],#REF!,3,FALSE))</f>
        <v/>
      </c>
      <c r="E873" s="11" t="str">
        <f>CONCATENATE(Tableau1[[#This Row],[Matricule]],Tableau1[[#This Row],[Date]])</f>
        <v/>
      </c>
      <c r="F873" s="3"/>
      <c r="J873" s="8"/>
      <c r="K873" s="35">
        <f>IF(Tableau1[[#This Row],[Régimes récoltés]]&gt;0,1,0)</f>
        <v>0</v>
      </c>
      <c r="L873" s="15">
        <f>IF(Tableau1[[#This Row],[Régimes récoltés]]&gt;=60,1,0)</f>
        <v>0</v>
      </c>
      <c r="M873" s="15">
        <f>IF(Tableau1[[#This Row],[Régimes récoltés]]&gt;60,Tableau1[[#This Row],[Régimes récoltés]]-60,0)</f>
        <v>0</v>
      </c>
      <c r="N873" s="15" t="str">
        <f>IF(ISBLANK(Tableau1[[#This Row],[Date]]),"",+IF(Tableau1[[#This Row],[Régimes récoltés]]&lt;60,0,1000))</f>
        <v/>
      </c>
      <c r="O873" s="15" t="str">
        <f>IF(ISBLANK(Tableau1[[#This Row],[Date]]),"",IF(Tableau1[[#This Row],[Régimes récoltés]]&gt;60,(Tableau1[[#This Row],[Régimes récoltés]]-60)*40,0))</f>
        <v/>
      </c>
      <c r="P873" s="15" t="str">
        <f t="shared" si="13"/>
        <v/>
      </c>
      <c r="Q873" s="51" t="str">
        <f>IF(Tableau1[[#This Row],[Matricule]]&gt;1,IF(COUNTIF(Tableau1[DateMatricule],Tableau1[[#This Row],[DateMatricule]])&gt;1,"Doublon",""),"")</f>
        <v/>
      </c>
    </row>
    <row r="874" spans="1:17" x14ac:dyDescent="0.25">
      <c r="A874" s="11" t="str">
        <f>IF(Tableau1[[#This Row],[Date]]="","",VLOOKUP(Tableau1[[#This Row],[Semaine]],Listes!$A:$B,2,FALSE))</f>
        <v/>
      </c>
      <c r="B874" s="11" t="str">
        <f>IF(ISBLANK(Tableau1[[#This Row],[Date]]),"",INT((Tableau1[[#This Row],[Date]]-SUM(MOD(DATE(YEAR(Tableau1[[#This Row],[Date]]-MOD(Tableau1[[#This Row],[Date]]-2,7)+3),1,2),{1E+99;7})*{1;-1})+5)/7))</f>
        <v/>
      </c>
      <c r="C874" s="11" t="str">
        <f>IF(ISBLANK(Tableau1[[#This Row],[Matricule]]),"",VLOOKUP(Tableau1[[#This Row],[Matricule]],#REF!,2,FALSE))</f>
        <v/>
      </c>
      <c r="D874" s="11" t="str">
        <f>IF(ISBLANK(Tableau1[[#This Row],[Matricule]]),"",VLOOKUP(Tableau1[[#This Row],[Matricule]],#REF!,3,FALSE))</f>
        <v/>
      </c>
      <c r="E874" s="11" t="str">
        <f>CONCATENATE(Tableau1[[#This Row],[Matricule]],Tableau1[[#This Row],[Date]])</f>
        <v/>
      </c>
      <c r="F874" s="3"/>
      <c r="J874" s="8"/>
      <c r="K874" s="35">
        <f>IF(Tableau1[[#This Row],[Régimes récoltés]]&gt;0,1,0)</f>
        <v>0</v>
      </c>
      <c r="L874" s="15">
        <f>IF(Tableau1[[#This Row],[Régimes récoltés]]&gt;=60,1,0)</f>
        <v>0</v>
      </c>
      <c r="M874" s="15">
        <f>IF(Tableau1[[#This Row],[Régimes récoltés]]&gt;60,Tableau1[[#This Row],[Régimes récoltés]]-60,0)</f>
        <v>0</v>
      </c>
      <c r="N874" s="15" t="str">
        <f>IF(ISBLANK(Tableau1[[#This Row],[Date]]),"",+IF(Tableau1[[#This Row],[Régimes récoltés]]&lt;60,0,1000))</f>
        <v/>
      </c>
      <c r="O874" s="15" t="str">
        <f>IF(ISBLANK(Tableau1[[#This Row],[Date]]),"",IF(Tableau1[[#This Row],[Régimes récoltés]]&gt;60,(Tableau1[[#This Row],[Régimes récoltés]]-60)*40,0))</f>
        <v/>
      </c>
      <c r="P874" s="15" t="str">
        <f t="shared" si="13"/>
        <v/>
      </c>
      <c r="Q874" s="51" t="str">
        <f>IF(Tableau1[[#This Row],[Matricule]]&gt;1,IF(COUNTIF(Tableau1[DateMatricule],Tableau1[[#This Row],[DateMatricule]])&gt;1,"Doublon",""),"")</f>
        <v/>
      </c>
    </row>
    <row r="875" spans="1:17" x14ac:dyDescent="0.25">
      <c r="A875" s="11" t="str">
        <f>IF(Tableau1[[#This Row],[Date]]="","",VLOOKUP(Tableau1[[#This Row],[Semaine]],Listes!$A:$B,2,FALSE))</f>
        <v/>
      </c>
      <c r="B875" s="11" t="str">
        <f>IF(ISBLANK(Tableau1[[#This Row],[Date]]),"",INT((Tableau1[[#This Row],[Date]]-SUM(MOD(DATE(YEAR(Tableau1[[#This Row],[Date]]-MOD(Tableau1[[#This Row],[Date]]-2,7)+3),1,2),{1E+99;7})*{1;-1})+5)/7))</f>
        <v/>
      </c>
      <c r="C875" s="11" t="str">
        <f>IF(ISBLANK(Tableau1[[#This Row],[Matricule]]),"",VLOOKUP(Tableau1[[#This Row],[Matricule]],#REF!,2,FALSE))</f>
        <v/>
      </c>
      <c r="D875" s="11" t="str">
        <f>IF(ISBLANK(Tableau1[[#This Row],[Matricule]]),"",VLOOKUP(Tableau1[[#This Row],[Matricule]],#REF!,3,FALSE))</f>
        <v/>
      </c>
      <c r="E875" s="11" t="str">
        <f>CONCATENATE(Tableau1[[#This Row],[Matricule]],Tableau1[[#This Row],[Date]])</f>
        <v/>
      </c>
      <c r="F875" s="3"/>
      <c r="J875" s="8"/>
      <c r="K875" s="35">
        <f>IF(Tableau1[[#This Row],[Régimes récoltés]]&gt;0,1,0)</f>
        <v>0</v>
      </c>
      <c r="L875" s="15">
        <f>IF(Tableau1[[#This Row],[Régimes récoltés]]&gt;=60,1,0)</f>
        <v>0</v>
      </c>
      <c r="M875" s="15">
        <f>IF(Tableau1[[#This Row],[Régimes récoltés]]&gt;60,Tableau1[[#This Row],[Régimes récoltés]]-60,0)</f>
        <v>0</v>
      </c>
      <c r="N875" s="15" t="str">
        <f>IF(ISBLANK(Tableau1[[#This Row],[Date]]),"",+IF(Tableau1[[#This Row],[Régimes récoltés]]&lt;60,0,1000))</f>
        <v/>
      </c>
      <c r="O875" s="15" t="str">
        <f>IF(ISBLANK(Tableau1[[#This Row],[Date]]),"",IF(Tableau1[[#This Row],[Régimes récoltés]]&gt;60,(Tableau1[[#This Row],[Régimes récoltés]]-60)*40,0))</f>
        <v/>
      </c>
      <c r="P875" s="15" t="str">
        <f t="shared" si="13"/>
        <v/>
      </c>
      <c r="Q875" s="51" t="str">
        <f>IF(Tableau1[[#This Row],[Matricule]]&gt;1,IF(COUNTIF(Tableau1[DateMatricule],Tableau1[[#This Row],[DateMatricule]])&gt;1,"Doublon",""),"")</f>
        <v/>
      </c>
    </row>
    <row r="876" spans="1:17" x14ac:dyDescent="0.25">
      <c r="A876" s="11" t="str">
        <f>IF(Tableau1[[#This Row],[Date]]="","",VLOOKUP(Tableau1[[#This Row],[Semaine]],Listes!$A:$B,2,FALSE))</f>
        <v/>
      </c>
      <c r="B876" s="11" t="str">
        <f>IF(ISBLANK(Tableau1[[#This Row],[Date]]),"",INT((Tableau1[[#This Row],[Date]]-SUM(MOD(DATE(YEAR(Tableau1[[#This Row],[Date]]-MOD(Tableau1[[#This Row],[Date]]-2,7)+3),1,2),{1E+99;7})*{1;-1})+5)/7))</f>
        <v/>
      </c>
      <c r="C876" s="11" t="str">
        <f>IF(ISBLANK(Tableau1[[#This Row],[Matricule]]),"",VLOOKUP(Tableau1[[#This Row],[Matricule]],#REF!,2,FALSE))</f>
        <v/>
      </c>
      <c r="D876" s="11" t="str">
        <f>IF(ISBLANK(Tableau1[[#This Row],[Matricule]]),"",VLOOKUP(Tableau1[[#This Row],[Matricule]],#REF!,3,FALSE))</f>
        <v/>
      </c>
      <c r="E876" s="11" t="str">
        <f>CONCATENATE(Tableau1[[#This Row],[Matricule]],Tableau1[[#This Row],[Date]])</f>
        <v/>
      </c>
      <c r="F876" s="3"/>
      <c r="J876" s="8"/>
      <c r="K876" s="35">
        <f>IF(Tableau1[[#This Row],[Régimes récoltés]]&gt;0,1,0)</f>
        <v>0</v>
      </c>
      <c r="L876" s="15">
        <f>IF(Tableau1[[#This Row],[Régimes récoltés]]&gt;=60,1,0)</f>
        <v>0</v>
      </c>
      <c r="M876" s="15">
        <f>IF(Tableau1[[#This Row],[Régimes récoltés]]&gt;60,Tableau1[[#This Row],[Régimes récoltés]]-60,0)</f>
        <v>0</v>
      </c>
      <c r="N876" s="15" t="str">
        <f>IF(ISBLANK(Tableau1[[#This Row],[Date]]),"",+IF(Tableau1[[#This Row],[Régimes récoltés]]&lt;60,0,1000))</f>
        <v/>
      </c>
      <c r="O876" s="15" t="str">
        <f>IF(ISBLANK(Tableau1[[#This Row],[Date]]),"",IF(Tableau1[[#This Row],[Régimes récoltés]]&gt;60,(Tableau1[[#This Row],[Régimes récoltés]]-60)*40,0))</f>
        <v/>
      </c>
      <c r="P876" s="15" t="str">
        <f t="shared" si="13"/>
        <v/>
      </c>
      <c r="Q876" s="51" t="str">
        <f>IF(Tableau1[[#This Row],[Matricule]]&gt;1,IF(COUNTIF(Tableau1[DateMatricule],Tableau1[[#This Row],[DateMatricule]])&gt;1,"Doublon",""),"")</f>
        <v/>
      </c>
    </row>
    <row r="877" spans="1:17" x14ac:dyDescent="0.25">
      <c r="A877" s="11" t="str">
        <f>IF(Tableau1[[#This Row],[Date]]="","",VLOOKUP(Tableau1[[#This Row],[Semaine]],Listes!$A:$B,2,FALSE))</f>
        <v/>
      </c>
      <c r="B877" s="11" t="str">
        <f>IF(ISBLANK(Tableau1[[#This Row],[Date]]),"",INT((Tableau1[[#This Row],[Date]]-SUM(MOD(DATE(YEAR(Tableau1[[#This Row],[Date]]-MOD(Tableau1[[#This Row],[Date]]-2,7)+3),1,2),{1E+99;7})*{1;-1})+5)/7))</f>
        <v/>
      </c>
      <c r="C877" s="11" t="str">
        <f>IF(ISBLANK(Tableau1[[#This Row],[Matricule]]),"",VLOOKUP(Tableau1[[#This Row],[Matricule]],#REF!,2,FALSE))</f>
        <v/>
      </c>
      <c r="D877" s="11" t="str">
        <f>IF(ISBLANK(Tableau1[[#This Row],[Matricule]]),"",VLOOKUP(Tableau1[[#This Row],[Matricule]],#REF!,3,FALSE))</f>
        <v/>
      </c>
      <c r="E877" s="11" t="str">
        <f>CONCATENATE(Tableau1[[#This Row],[Matricule]],Tableau1[[#This Row],[Date]])</f>
        <v/>
      </c>
      <c r="F877" s="3"/>
      <c r="J877" s="8"/>
      <c r="K877" s="35">
        <f>IF(Tableau1[[#This Row],[Régimes récoltés]]&gt;0,1,0)</f>
        <v>0</v>
      </c>
      <c r="L877" s="15">
        <f>IF(Tableau1[[#This Row],[Régimes récoltés]]&gt;=60,1,0)</f>
        <v>0</v>
      </c>
      <c r="M877" s="15">
        <f>IF(Tableau1[[#This Row],[Régimes récoltés]]&gt;60,Tableau1[[#This Row],[Régimes récoltés]]-60,0)</f>
        <v>0</v>
      </c>
      <c r="N877" s="15" t="str">
        <f>IF(ISBLANK(Tableau1[[#This Row],[Date]]),"",+IF(Tableau1[[#This Row],[Régimes récoltés]]&lt;60,0,1000))</f>
        <v/>
      </c>
      <c r="O877" s="15" t="str">
        <f>IF(ISBLANK(Tableau1[[#This Row],[Date]]),"",IF(Tableau1[[#This Row],[Régimes récoltés]]&gt;60,(Tableau1[[#This Row],[Régimes récoltés]]-60)*40,0))</f>
        <v/>
      </c>
      <c r="P877" s="15" t="str">
        <f t="shared" si="13"/>
        <v/>
      </c>
      <c r="Q877" s="51" t="str">
        <f>IF(Tableau1[[#This Row],[Matricule]]&gt;1,IF(COUNTIF(Tableau1[DateMatricule],Tableau1[[#This Row],[DateMatricule]])&gt;1,"Doublon",""),"")</f>
        <v/>
      </c>
    </row>
    <row r="878" spans="1:17" x14ac:dyDescent="0.25">
      <c r="A878" s="11" t="str">
        <f>IF(Tableau1[[#This Row],[Date]]="","",VLOOKUP(Tableau1[[#This Row],[Semaine]],Listes!$A:$B,2,FALSE))</f>
        <v/>
      </c>
      <c r="B878" s="11" t="str">
        <f>IF(ISBLANK(Tableau1[[#This Row],[Date]]),"",INT((Tableau1[[#This Row],[Date]]-SUM(MOD(DATE(YEAR(Tableau1[[#This Row],[Date]]-MOD(Tableau1[[#This Row],[Date]]-2,7)+3),1,2),{1E+99;7})*{1;-1})+5)/7))</f>
        <v/>
      </c>
      <c r="C878" s="11" t="str">
        <f>IF(ISBLANK(Tableau1[[#This Row],[Matricule]]),"",VLOOKUP(Tableau1[[#This Row],[Matricule]],#REF!,2,FALSE))</f>
        <v/>
      </c>
      <c r="D878" s="11" t="str">
        <f>IF(ISBLANK(Tableau1[[#This Row],[Matricule]]),"",VLOOKUP(Tableau1[[#This Row],[Matricule]],#REF!,3,FALSE))</f>
        <v/>
      </c>
      <c r="E878" s="11" t="str">
        <f>CONCATENATE(Tableau1[[#This Row],[Matricule]],Tableau1[[#This Row],[Date]])</f>
        <v/>
      </c>
      <c r="F878" s="3"/>
      <c r="J878" s="8"/>
      <c r="K878" s="35">
        <f>IF(Tableau1[[#This Row],[Régimes récoltés]]&gt;0,1,0)</f>
        <v>0</v>
      </c>
      <c r="L878" s="15">
        <f>IF(Tableau1[[#This Row],[Régimes récoltés]]&gt;=60,1,0)</f>
        <v>0</v>
      </c>
      <c r="M878" s="15">
        <f>IF(Tableau1[[#This Row],[Régimes récoltés]]&gt;60,Tableau1[[#This Row],[Régimes récoltés]]-60,0)</f>
        <v>0</v>
      </c>
      <c r="N878" s="15" t="str">
        <f>IF(ISBLANK(Tableau1[[#This Row],[Date]]),"",+IF(Tableau1[[#This Row],[Régimes récoltés]]&lt;60,0,1000))</f>
        <v/>
      </c>
      <c r="O878" s="15" t="str">
        <f>IF(ISBLANK(Tableau1[[#This Row],[Date]]),"",IF(Tableau1[[#This Row],[Régimes récoltés]]&gt;60,(Tableau1[[#This Row],[Régimes récoltés]]-60)*40,0))</f>
        <v/>
      </c>
      <c r="P878" s="15" t="str">
        <f t="shared" si="13"/>
        <v/>
      </c>
      <c r="Q878" s="51" t="str">
        <f>IF(Tableau1[[#This Row],[Matricule]]&gt;1,IF(COUNTIF(Tableau1[DateMatricule],Tableau1[[#This Row],[DateMatricule]])&gt;1,"Doublon",""),"")</f>
        <v/>
      </c>
    </row>
    <row r="879" spans="1:17" x14ac:dyDescent="0.25">
      <c r="A879" s="11" t="str">
        <f>IF(Tableau1[[#This Row],[Date]]="","",VLOOKUP(Tableau1[[#This Row],[Semaine]],Listes!$A:$B,2,FALSE))</f>
        <v/>
      </c>
      <c r="B879" s="11" t="str">
        <f>IF(ISBLANK(Tableau1[[#This Row],[Date]]),"",INT((Tableau1[[#This Row],[Date]]-SUM(MOD(DATE(YEAR(Tableau1[[#This Row],[Date]]-MOD(Tableau1[[#This Row],[Date]]-2,7)+3),1,2),{1E+99;7})*{1;-1})+5)/7))</f>
        <v/>
      </c>
      <c r="C879" s="11" t="str">
        <f>IF(ISBLANK(Tableau1[[#This Row],[Matricule]]),"",VLOOKUP(Tableau1[[#This Row],[Matricule]],#REF!,2,FALSE))</f>
        <v/>
      </c>
      <c r="D879" s="11" t="str">
        <f>IF(ISBLANK(Tableau1[[#This Row],[Matricule]]),"",VLOOKUP(Tableau1[[#This Row],[Matricule]],#REF!,3,FALSE))</f>
        <v/>
      </c>
      <c r="E879" s="11" t="str">
        <f>CONCATENATE(Tableau1[[#This Row],[Matricule]],Tableau1[[#This Row],[Date]])</f>
        <v/>
      </c>
      <c r="F879" s="3"/>
      <c r="J879" s="8"/>
      <c r="K879" s="35">
        <f>IF(Tableau1[[#This Row],[Régimes récoltés]]&gt;0,1,0)</f>
        <v>0</v>
      </c>
      <c r="L879" s="15">
        <f>IF(Tableau1[[#This Row],[Régimes récoltés]]&gt;=60,1,0)</f>
        <v>0</v>
      </c>
      <c r="M879" s="15">
        <f>IF(Tableau1[[#This Row],[Régimes récoltés]]&gt;60,Tableau1[[#This Row],[Régimes récoltés]]-60,0)</f>
        <v>0</v>
      </c>
      <c r="N879" s="15" t="str">
        <f>IF(ISBLANK(Tableau1[[#This Row],[Date]]),"",+IF(Tableau1[[#This Row],[Régimes récoltés]]&lt;60,0,1000))</f>
        <v/>
      </c>
      <c r="O879" s="15" t="str">
        <f>IF(ISBLANK(Tableau1[[#This Row],[Date]]),"",IF(Tableau1[[#This Row],[Régimes récoltés]]&gt;60,(Tableau1[[#This Row],[Régimes récoltés]]-60)*40,0))</f>
        <v/>
      </c>
      <c r="P879" s="15" t="str">
        <f t="shared" si="13"/>
        <v/>
      </c>
      <c r="Q879" s="51" t="str">
        <f>IF(Tableau1[[#This Row],[Matricule]]&gt;1,IF(COUNTIF(Tableau1[DateMatricule],Tableau1[[#This Row],[DateMatricule]])&gt;1,"Doublon",""),"")</f>
        <v/>
      </c>
    </row>
    <row r="880" spans="1:17" x14ac:dyDescent="0.25">
      <c r="A880" s="11" t="str">
        <f>IF(Tableau1[[#This Row],[Date]]="","",VLOOKUP(Tableau1[[#This Row],[Semaine]],Listes!$A:$B,2,FALSE))</f>
        <v/>
      </c>
      <c r="B880" s="11" t="str">
        <f>IF(ISBLANK(Tableau1[[#This Row],[Date]]),"",INT((Tableau1[[#This Row],[Date]]-SUM(MOD(DATE(YEAR(Tableau1[[#This Row],[Date]]-MOD(Tableau1[[#This Row],[Date]]-2,7)+3),1,2),{1E+99;7})*{1;-1})+5)/7))</f>
        <v/>
      </c>
      <c r="C880" s="11" t="str">
        <f>IF(ISBLANK(Tableau1[[#This Row],[Matricule]]),"",VLOOKUP(Tableau1[[#This Row],[Matricule]],#REF!,2,FALSE))</f>
        <v/>
      </c>
      <c r="D880" s="11" t="str">
        <f>IF(ISBLANK(Tableau1[[#This Row],[Matricule]]),"",VLOOKUP(Tableau1[[#This Row],[Matricule]],#REF!,3,FALSE))</f>
        <v/>
      </c>
      <c r="E880" s="11" t="str">
        <f>CONCATENATE(Tableau1[[#This Row],[Matricule]],Tableau1[[#This Row],[Date]])</f>
        <v/>
      </c>
      <c r="F880" s="3"/>
      <c r="J880" s="8"/>
      <c r="K880" s="35">
        <f>IF(Tableau1[[#This Row],[Régimes récoltés]]&gt;0,1,0)</f>
        <v>0</v>
      </c>
      <c r="L880" s="15">
        <f>IF(Tableau1[[#This Row],[Régimes récoltés]]&gt;=60,1,0)</f>
        <v>0</v>
      </c>
      <c r="M880" s="15">
        <f>IF(Tableau1[[#This Row],[Régimes récoltés]]&gt;60,Tableau1[[#This Row],[Régimes récoltés]]-60,0)</f>
        <v>0</v>
      </c>
      <c r="N880" s="15" t="str">
        <f>IF(ISBLANK(Tableau1[[#This Row],[Date]]),"",+IF(Tableau1[[#This Row],[Régimes récoltés]]&lt;60,0,1000))</f>
        <v/>
      </c>
      <c r="O880" s="15" t="str">
        <f>IF(ISBLANK(Tableau1[[#This Row],[Date]]),"",IF(Tableau1[[#This Row],[Régimes récoltés]]&gt;60,(Tableau1[[#This Row],[Régimes récoltés]]-60)*40,0))</f>
        <v/>
      </c>
      <c r="P880" s="15" t="str">
        <f t="shared" si="13"/>
        <v/>
      </c>
      <c r="Q880" s="51" t="str">
        <f>IF(Tableau1[[#This Row],[Matricule]]&gt;1,IF(COUNTIF(Tableau1[DateMatricule],Tableau1[[#This Row],[DateMatricule]])&gt;1,"Doublon",""),"")</f>
        <v/>
      </c>
    </row>
    <row r="881" spans="1:17" x14ac:dyDescent="0.25">
      <c r="A881" s="11" t="str">
        <f>IF(Tableau1[[#This Row],[Date]]="","",VLOOKUP(Tableau1[[#This Row],[Semaine]],Listes!$A:$B,2,FALSE))</f>
        <v/>
      </c>
      <c r="B881" s="11" t="str">
        <f>IF(ISBLANK(Tableau1[[#This Row],[Date]]),"",INT((Tableau1[[#This Row],[Date]]-SUM(MOD(DATE(YEAR(Tableau1[[#This Row],[Date]]-MOD(Tableau1[[#This Row],[Date]]-2,7)+3),1,2),{1E+99;7})*{1;-1})+5)/7))</f>
        <v/>
      </c>
      <c r="C881" s="11" t="str">
        <f>IF(ISBLANK(Tableau1[[#This Row],[Matricule]]),"",VLOOKUP(Tableau1[[#This Row],[Matricule]],#REF!,2,FALSE))</f>
        <v/>
      </c>
      <c r="D881" s="11" t="str">
        <f>IF(ISBLANK(Tableau1[[#This Row],[Matricule]]),"",VLOOKUP(Tableau1[[#This Row],[Matricule]],#REF!,3,FALSE))</f>
        <v/>
      </c>
      <c r="E881" s="11" t="str">
        <f>CONCATENATE(Tableau1[[#This Row],[Matricule]],Tableau1[[#This Row],[Date]])</f>
        <v/>
      </c>
      <c r="F881" s="3"/>
      <c r="J881" s="8"/>
      <c r="K881" s="35">
        <f>IF(Tableau1[[#This Row],[Régimes récoltés]]&gt;0,1,0)</f>
        <v>0</v>
      </c>
      <c r="L881" s="15">
        <f>IF(Tableau1[[#This Row],[Régimes récoltés]]&gt;=60,1,0)</f>
        <v>0</v>
      </c>
      <c r="M881" s="15">
        <f>IF(Tableau1[[#This Row],[Régimes récoltés]]&gt;60,Tableau1[[#This Row],[Régimes récoltés]]-60,0)</f>
        <v>0</v>
      </c>
      <c r="N881" s="15" t="str">
        <f>IF(ISBLANK(Tableau1[[#This Row],[Date]]),"",+IF(Tableau1[[#This Row],[Régimes récoltés]]&lt;60,0,1000))</f>
        <v/>
      </c>
      <c r="O881" s="15" t="str">
        <f>IF(ISBLANK(Tableau1[[#This Row],[Date]]),"",IF(Tableau1[[#This Row],[Régimes récoltés]]&gt;60,(Tableau1[[#This Row],[Régimes récoltés]]-60)*40,0))</f>
        <v/>
      </c>
      <c r="P881" s="15" t="str">
        <f t="shared" si="13"/>
        <v/>
      </c>
      <c r="Q881" s="51" t="str">
        <f>IF(Tableau1[[#This Row],[Matricule]]&gt;1,IF(COUNTIF(Tableau1[DateMatricule],Tableau1[[#This Row],[DateMatricule]])&gt;1,"Doublon",""),"")</f>
        <v/>
      </c>
    </row>
    <row r="882" spans="1:17" x14ac:dyDescent="0.25">
      <c r="A882" s="11" t="str">
        <f>IF(Tableau1[[#This Row],[Date]]="","",VLOOKUP(Tableau1[[#This Row],[Semaine]],Listes!$A:$B,2,FALSE))</f>
        <v/>
      </c>
      <c r="B882" s="11" t="str">
        <f>IF(ISBLANK(Tableau1[[#This Row],[Date]]),"",INT((Tableau1[[#This Row],[Date]]-SUM(MOD(DATE(YEAR(Tableau1[[#This Row],[Date]]-MOD(Tableau1[[#This Row],[Date]]-2,7)+3),1,2),{1E+99;7})*{1;-1})+5)/7))</f>
        <v/>
      </c>
      <c r="C882" s="11" t="str">
        <f>IF(ISBLANK(Tableau1[[#This Row],[Matricule]]),"",VLOOKUP(Tableau1[[#This Row],[Matricule]],#REF!,2,FALSE))</f>
        <v/>
      </c>
      <c r="D882" s="11" t="str">
        <f>IF(ISBLANK(Tableau1[[#This Row],[Matricule]]),"",VLOOKUP(Tableau1[[#This Row],[Matricule]],#REF!,3,FALSE))</f>
        <v/>
      </c>
      <c r="E882" s="11" t="str">
        <f>CONCATENATE(Tableau1[[#This Row],[Matricule]],Tableau1[[#This Row],[Date]])</f>
        <v/>
      </c>
      <c r="F882" s="3"/>
      <c r="J882" s="8"/>
      <c r="K882" s="35">
        <f>IF(Tableau1[[#This Row],[Régimes récoltés]]&gt;0,1,0)</f>
        <v>0</v>
      </c>
      <c r="L882" s="15">
        <f>IF(Tableau1[[#This Row],[Régimes récoltés]]&gt;=60,1,0)</f>
        <v>0</v>
      </c>
      <c r="M882" s="15">
        <f>IF(Tableau1[[#This Row],[Régimes récoltés]]&gt;60,Tableau1[[#This Row],[Régimes récoltés]]-60,0)</f>
        <v>0</v>
      </c>
      <c r="N882" s="15" t="str">
        <f>IF(ISBLANK(Tableau1[[#This Row],[Date]]),"",+IF(Tableau1[[#This Row],[Régimes récoltés]]&lt;60,0,1000))</f>
        <v/>
      </c>
      <c r="O882" s="15" t="str">
        <f>IF(ISBLANK(Tableau1[[#This Row],[Date]]),"",IF(Tableau1[[#This Row],[Régimes récoltés]]&gt;60,(Tableau1[[#This Row],[Régimes récoltés]]-60)*40,0))</f>
        <v/>
      </c>
      <c r="P882" s="15" t="str">
        <f t="shared" si="13"/>
        <v/>
      </c>
      <c r="Q882" s="51" t="str">
        <f>IF(Tableau1[[#This Row],[Matricule]]&gt;1,IF(COUNTIF(Tableau1[DateMatricule],Tableau1[[#This Row],[DateMatricule]])&gt;1,"Doublon",""),"")</f>
        <v/>
      </c>
    </row>
    <row r="883" spans="1:17" x14ac:dyDescent="0.25">
      <c r="A883" s="11" t="str">
        <f>IF(Tableau1[[#This Row],[Date]]="","",VLOOKUP(Tableau1[[#This Row],[Semaine]],Listes!$A:$B,2,FALSE))</f>
        <v/>
      </c>
      <c r="B883" s="11" t="str">
        <f>IF(ISBLANK(Tableau1[[#This Row],[Date]]),"",INT((Tableau1[[#This Row],[Date]]-SUM(MOD(DATE(YEAR(Tableau1[[#This Row],[Date]]-MOD(Tableau1[[#This Row],[Date]]-2,7)+3),1,2),{1E+99;7})*{1;-1})+5)/7))</f>
        <v/>
      </c>
      <c r="C883" s="11" t="str">
        <f>IF(ISBLANK(Tableau1[[#This Row],[Matricule]]),"",VLOOKUP(Tableau1[[#This Row],[Matricule]],#REF!,2,FALSE))</f>
        <v/>
      </c>
      <c r="D883" s="11" t="str">
        <f>IF(ISBLANK(Tableau1[[#This Row],[Matricule]]),"",VLOOKUP(Tableau1[[#This Row],[Matricule]],#REF!,3,FALSE))</f>
        <v/>
      </c>
      <c r="E883" s="11" t="str">
        <f>CONCATENATE(Tableau1[[#This Row],[Matricule]],Tableau1[[#This Row],[Date]])</f>
        <v/>
      </c>
      <c r="F883" s="3"/>
      <c r="J883" s="8"/>
      <c r="K883" s="35">
        <f>IF(Tableau1[[#This Row],[Régimes récoltés]]&gt;0,1,0)</f>
        <v>0</v>
      </c>
      <c r="L883" s="15">
        <f>IF(Tableau1[[#This Row],[Régimes récoltés]]&gt;=60,1,0)</f>
        <v>0</v>
      </c>
      <c r="M883" s="15">
        <f>IF(Tableau1[[#This Row],[Régimes récoltés]]&gt;60,Tableau1[[#This Row],[Régimes récoltés]]-60,0)</f>
        <v>0</v>
      </c>
      <c r="N883" s="15" t="str">
        <f>IF(ISBLANK(Tableau1[[#This Row],[Date]]),"",+IF(Tableau1[[#This Row],[Régimes récoltés]]&lt;60,0,1000))</f>
        <v/>
      </c>
      <c r="O883" s="15" t="str">
        <f>IF(ISBLANK(Tableau1[[#This Row],[Date]]),"",IF(Tableau1[[#This Row],[Régimes récoltés]]&gt;60,(Tableau1[[#This Row],[Régimes récoltés]]-60)*40,0))</f>
        <v/>
      </c>
      <c r="P883" s="15" t="str">
        <f t="shared" si="13"/>
        <v/>
      </c>
      <c r="Q883" s="51" t="str">
        <f>IF(Tableau1[[#This Row],[Matricule]]&gt;1,IF(COUNTIF(Tableau1[DateMatricule],Tableau1[[#This Row],[DateMatricule]])&gt;1,"Doublon",""),"")</f>
        <v/>
      </c>
    </row>
    <row r="884" spans="1:17" x14ac:dyDescent="0.25">
      <c r="A884" s="11" t="str">
        <f>IF(Tableau1[[#This Row],[Date]]="","",VLOOKUP(Tableau1[[#This Row],[Semaine]],Listes!$A:$B,2,FALSE))</f>
        <v/>
      </c>
      <c r="B884" s="11" t="str">
        <f>IF(ISBLANK(Tableau1[[#This Row],[Date]]),"",INT((Tableau1[[#This Row],[Date]]-SUM(MOD(DATE(YEAR(Tableau1[[#This Row],[Date]]-MOD(Tableau1[[#This Row],[Date]]-2,7)+3),1,2),{1E+99;7})*{1;-1})+5)/7))</f>
        <v/>
      </c>
      <c r="C884" s="11" t="str">
        <f>IF(ISBLANK(Tableau1[[#This Row],[Matricule]]),"",VLOOKUP(Tableau1[[#This Row],[Matricule]],#REF!,2,FALSE))</f>
        <v/>
      </c>
      <c r="D884" s="11" t="str">
        <f>IF(ISBLANK(Tableau1[[#This Row],[Matricule]]),"",VLOOKUP(Tableau1[[#This Row],[Matricule]],#REF!,3,FALSE))</f>
        <v/>
      </c>
      <c r="E884" s="11" t="str">
        <f>CONCATENATE(Tableau1[[#This Row],[Matricule]],Tableau1[[#This Row],[Date]])</f>
        <v/>
      </c>
      <c r="F884" s="3"/>
      <c r="J884" s="8"/>
      <c r="K884" s="35">
        <f>IF(Tableau1[[#This Row],[Régimes récoltés]]&gt;0,1,0)</f>
        <v>0</v>
      </c>
      <c r="L884" s="15">
        <f>IF(Tableau1[[#This Row],[Régimes récoltés]]&gt;=60,1,0)</f>
        <v>0</v>
      </c>
      <c r="M884" s="15">
        <f>IF(Tableau1[[#This Row],[Régimes récoltés]]&gt;60,Tableau1[[#This Row],[Régimes récoltés]]-60,0)</f>
        <v>0</v>
      </c>
      <c r="N884" s="15" t="str">
        <f>IF(ISBLANK(Tableau1[[#This Row],[Date]]),"",+IF(Tableau1[[#This Row],[Régimes récoltés]]&lt;60,0,1000))</f>
        <v/>
      </c>
      <c r="O884" s="15" t="str">
        <f>IF(ISBLANK(Tableau1[[#This Row],[Date]]),"",IF(Tableau1[[#This Row],[Régimes récoltés]]&gt;60,(Tableau1[[#This Row],[Régimes récoltés]]-60)*40,0))</f>
        <v/>
      </c>
      <c r="P884" s="15" t="str">
        <f t="shared" si="13"/>
        <v/>
      </c>
      <c r="Q884" s="51" t="str">
        <f>IF(Tableau1[[#This Row],[Matricule]]&gt;1,IF(COUNTIF(Tableau1[DateMatricule],Tableau1[[#This Row],[DateMatricule]])&gt;1,"Doublon",""),"")</f>
        <v/>
      </c>
    </row>
    <row r="885" spans="1:17" x14ac:dyDescent="0.25">
      <c r="A885" s="11" t="str">
        <f>IF(Tableau1[[#This Row],[Date]]="","",VLOOKUP(Tableau1[[#This Row],[Semaine]],Listes!$A:$B,2,FALSE))</f>
        <v/>
      </c>
      <c r="B885" s="11" t="str">
        <f>IF(ISBLANK(Tableau1[[#This Row],[Date]]),"",INT((Tableau1[[#This Row],[Date]]-SUM(MOD(DATE(YEAR(Tableau1[[#This Row],[Date]]-MOD(Tableau1[[#This Row],[Date]]-2,7)+3),1,2),{1E+99;7})*{1;-1})+5)/7))</f>
        <v/>
      </c>
      <c r="C885" s="11" t="str">
        <f>IF(ISBLANK(Tableau1[[#This Row],[Matricule]]),"",VLOOKUP(Tableau1[[#This Row],[Matricule]],#REF!,2,FALSE))</f>
        <v/>
      </c>
      <c r="D885" s="11" t="str">
        <f>IF(ISBLANK(Tableau1[[#This Row],[Matricule]]),"",VLOOKUP(Tableau1[[#This Row],[Matricule]],#REF!,3,FALSE))</f>
        <v/>
      </c>
      <c r="E885" s="11" t="str">
        <f>CONCATENATE(Tableau1[[#This Row],[Matricule]],Tableau1[[#This Row],[Date]])</f>
        <v/>
      </c>
      <c r="F885" s="3"/>
      <c r="J885" s="8"/>
      <c r="K885" s="35">
        <f>IF(Tableau1[[#This Row],[Régimes récoltés]]&gt;0,1,0)</f>
        <v>0</v>
      </c>
      <c r="L885" s="15">
        <f>IF(Tableau1[[#This Row],[Régimes récoltés]]&gt;=60,1,0)</f>
        <v>0</v>
      </c>
      <c r="M885" s="15">
        <f>IF(Tableau1[[#This Row],[Régimes récoltés]]&gt;60,Tableau1[[#This Row],[Régimes récoltés]]-60,0)</f>
        <v>0</v>
      </c>
      <c r="N885" s="15" t="str">
        <f>IF(ISBLANK(Tableau1[[#This Row],[Date]]),"",+IF(Tableau1[[#This Row],[Régimes récoltés]]&lt;60,0,1000))</f>
        <v/>
      </c>
      <c r="O885" s="15" t="str">
        <f>IF(ISBLANK(Tableau1[[#This Row],[Date]]),"",IF(Tableau1[[#This Row],[Régimes récoltés]]&gt;60,(Tableau1[[#This Row],[Régimes récoltés]]-60)*40,0))</f>
        <v/>
      </c>
      <c r="P885" s="15" t="str">
        <f t="shared" si="13"/>
        <v/>
      </c>
      <c r="Q885" s="51" t="str">
        <f>IF(Tableau1[[#This Row],[Matricule]]&gt;1,IF(COUNTIF(Tableau1[DateMatricule],Tableau1[[#This Row],[DateMatricule]])&gt;1,"Doublon",""),"")</f>
        <v/>
      </c>
    </row>
    <row r="886" spans="1:17" x14ac:dyDescent="0.25">
      <c r="A886" s="11" t="str">
        <f>IF(Tableau1[[#This Row],[Date]]="","",VLOOKUP(Tableau1[[#This Row],[Semaine]],Listes!$A:$B,2,FALSE))</f>
        <v/>
      </c>
      <c r="B886" s="11" t="str">
        <f>IF(ISBLANK(Tableau1[[#This Row],[Date]]),"",INT((Tableau1[[#This Row],[Date]]-SUM(MOD(DATE(YEAR(Tableau1[[#This Row],[Date]]-MOD(Tableau1[[#This Row],[Date]]-2,7)+3),1,2),{1E+99;7})*{1;-1})+5)/7))</f>
        <v/>
      </c>
      <c r="C886" s="11" t="str">
        <f>IF(ISBLANK(Tableau1[[#This Row],[Matricule]]),"",VLOOKUP(Tableau1[[#This Row],[Matricule]],#REF!,2,FALSE))</f>
        <v/>
      </c>
      <c r="D886" s="11" t="str">
        <f>IF(ISBLANK(Tableau1[[#This Row],[Matricule]]),"",VLOOKUP(Tableau1[[#This Row],[Matricule]],#REF!,3,FALSE))</f>
        <v/>
      </c>
      <c r="E886" s="11" t="str">
        <f>CONCATENATE(Tableau1[[#This Row],[Matricule]],Tableau1[[#This Row],[Date]])</f>
        <v/>
      </c>
      <c r="F886" s="3"/>
      <c r="J886" s="8"/>
      <c r="K886" s="35">
        <f>IF(Tableau1[[#This Row],[Régimes récoltés]]&gt;0,1,0)</f>
        <v>0</v>
      </c>
      <c r="L886" s="15">
        <f>IF(Tableau1[[#This Row],[Régimes récoltés]]&gt;=60,1,0)</f>
        <v>0</v>
      </c>
      <c r="M886" s="15">
        <f>IF(Tableau1[[#This Row],[Régimes récoltés]]&gt;60,Tableau1[[#This Row],[Régimes récoltés]]-60,0)</f>
        <v>0</v>
      </c>
      <c r="N886" s="15" t="str">
        <f>IF(ISBLANK(Tableau1[[#This Row],[Date]]),"",+IF(Tableau1[[#This Row],[Régimes récoltés]]&lt;60,0,1000))</f>
        <v/>
      </c>
      <c r="O886" s="15" t="str">
        <f>IF(ISBLANK(Tableau1[[#This Row],[Date]]),"",IF(Tableau1[[#This Row],[Régimes récoltés]]&gt;60,(Tableau1[[#This Row],[Régimes récoltés]]-60)*40,0))</f>
        <v/>
      </c>
      <c r="P886" s="15" t="str">
        <f t="shared" si="13"/>
        <v/>
      </c>
      <c r="Q886" s="51" t="str">
        <f>IF(Tableau1[[#This Row],[Matricule]]&gt;1,IF(COUNTIF(Tableau1[DateMatricule],Tableau1[[#This Row],[DateMatricule]])&gt;1,"Doublon",""),"")</f>
        <v/>
      </c>
    </row>
    <row r="887" spans="1:17" x14ac:dyDescent="0.25">
      <c r="A887" s="11" t="str">
        <f>IF(Tableau1[[#This Row],[Date]]="","",VLOOKUP(Tableau1[[#This Row],[Semaine]],Listes!$A:$B,2,FALSE))</f>
        <v/>
      </c>
      <c r="B887" s="11" t="str">
        <f>IF(ISBLANK(Tableau1[[#This Row],[Date]]),"",INT((Tableau1[[#This Row],[Date]]-SUM(MOD(DATE(YEAR(Tableau1[[#This Row],[Date]]-MOD(Tableau1[[#This Row],[Date]]-2,7)+3),1,2),{1E+99;7})*{1;-1})+5)/7))</f>
        <v/>
      </c>
      <c r="C887" s="11" t="str">
        <f>IF(ISBLANK(Tableau1[[#This Row],[Matricule]]),"",VLOOKUP(Tableau1[[#This Row],[Matricule]],#REF!,2,FALSE))</f>
        <v/>
      </c>
      <c r="D887" s="11" t="str">
        <f>IF(ISBLANK(Tableau1[[#This Row],[Matricule]]),"",VLOOKUP(Tableau1[[#This Row],[Matricule]],#REF!,3,FALSE))</f>
        <v/>
      </c>
      <c r="E887" s="11" t="str">
        <f>CONCATENATE(Tableau1[[#This Row],[Matricule]],Tableau1[[#This Row],[Date]])</f>
        <v/>
      </c>
      <c r="F887" s="3"/>
      <c r="J887" s="8"/>
      <c r="K887" s="35">
        <f>IF(Tableau1[[#This Row],[Régimes récoltés]]&gt;0,1,0)</f>
        <v>0</v>
      </c>
      <c r="L887" s="15">
        <f>IF(Tableau1[[#This Row],[Régimes récoltés]]&gt;=60,1,0)</f>
        <v>0</v>
      </c>
      <c r="M887" s="15">
        <f>IF(Tableau1[[#This Row],[Régimes récoltés]]&gt;60,Tableau1[[#This Row],[Régimes récoltés]]-60,0)</f>
        <v>0</v>
      </c>
      <c r="N887" s="15" t="str">
        <f>IF(ISBLANK(Tableau1[[#This Row],[Date]]),"",+IF(Tableau1[[#This Row],[Régimes récoltés]]&lt;60,0,1000))</f>
        <v/>
      </c>
      <c r="O887" s="15" t="str">
        <f>IF(ISBLANK(Tableau1[[#This Row],[Date]]),"",IF(Tableau1[[#This Row],[Régimes récoltés]]&gt;60,(Tableau1[[#This Row],[Régimes récoltés]]-60)*40,0))</f>
        <v/>
      </c>
      <c r="P887" s="15" t="str">
        <f t="shared" si="13"/>
        <v/>
      </c>
      <c r="Q887" s="51" t="str">
        <f>IF(Tableau1[[#This Row],[Matricule]]&gt;1,IF(COUNTIF(Tableau1[DateMatricule],Tableau1[[#This Row],[DateMatricule]])&gt;1,"Doublon",""),"")</f>
        <v/>
      </c>
    </row>
    <row r="888" spans="1:17" x14ac:dyDescent="0.25">
      <c r="A888" s="11" t="str">
        <f>IF(Tableau1[[#This Row],[Date]]="","",VLOOKUP(Tableau1[[#This Row],[Semaine]],Listes!$A:$B,2,FALSE))</f>
        <v/>
      </c>
      <c r="B888" s="11" t="str">
        <f>IF(ISBLANK(Tableau1[[#This Row],[Date]]),"",INT((Tableau1[[#This Row],[Date]]-SUM(MOD(DATE(YEAR(Tableau1[[#This Row],[Date]]-MOD(Tableau1[[#This Row],[Date]]-2,7)+3),1,2),{1E+99;7})*{1;-1})+5)/7))</f>
        <v/>
      </c>
      <c r="C888" s="11" t="str">
        <f>IF(ISBLANK(Tableau1[[#This Row],[Matricule]]),"",VLOOKUP(Tableau1[[#This Row],[Matricule]],#REF!,2,FALSE))</f>
        <v/>
      </c>
      <c r="D888" s="11" t="str">
        <f>IF(ISBLANK(Tableau1[[#This Row],[Matricule]]),"",VLOOKUP(Tableau1[[#This Row],[Matricule]],#REF!,3,FALSE))</f>
        <v/>
      </c>
      <c r="E888" s="11" t="str">
        <f>CONCATENATE(Tableau1[[#This Row],[Matricule]],Tableau1[[#This Row],[Date]])</f>
        <v/>
      </c>
      <c r="F888" s="3"/>
      <c r="J888" s="8"/>
      <c r="K888" s="35">
        <f>IF(Tableau1[[#This Row],[Régimes récoltés]]&gt;0,1,0)</f>
        <v>0</v>
      </c>
      <c r="L888" s="15">
        <f>IF(Tableau1[[#This Row],[Régimes récoltés]]&gt;=60,1,0)</f>
        <v>0</v>
      </c>
      <c r="M888" s="15">
        <f>IF(Tableau1[[#This Row],[Régimes récoltés]]&gt;60,Tableau1[[#This Row],[Régimes récoltés]]-60,0)</f>
        <v>0</v>
      </c>
      <c r="N888" s="15" t="str">
        <f>IF(ISBLANK(Tableau1[[#This Row],[Date]]),"",+IF(Tableau1[[#This Row],[Régimes récoltés]]&lt;60,0,1000))</f>
        <v/>
      </c>
      <c r="O888" s="15" t="str">
        <f>IF(ISBLANK(Tableau1[[#This Row],[Date]]),"",IF(Tableau1[[#This Row],[Régimes récoltés]]&gt;60,(Tableau1[[#This Row],[Régimes récoltés]]-60)*40,0))</f>
        <v/>
      </c>
      <c r="P888" s="15" t="str">
        <f t="shared" si="13"/>
        <v/>
      </c>
      <c r="Q888" s="51" t="str">
        <f>IF(Tableau1[[#This Row],[Matricule]]&gt;1,IF(COUNTIF(Tableau1[DateMatricule],Tableau1[[#This Row],[DateMatricule]])&gt;1,"Doublon",""),"")</f>
        <v/>
      </c>
    </row>
    <row r="889" spans="1:17" x14ac:dyDescent="0.25">
      <c r="A889" s="11" t="str">
        <f>IF(Tableau1[[#This Row],[Date]]="","",VLOOKUP(Tableau1[[#This Row],[Semaine]],Listes!$A:$B,2,FALSE))</f>
        <v/>
      </c>
      <c r="B889" s="11" t="str">
        <f>IF(ISBLANK(Tableau1[[#This Row],[Date]]),"",INT((Tableau1[[#This Row],[Date]]-SUM(MOD(DATE(YEAR(Tableau1[[#This Row],[Date]]-MOD(Tableau1[[#This Row],[Date]]-2,7)+3),1,2),{1E+99;7})*{1;-1})+5)/7))</f>
        <v/>
      </c>
      <c r="C889" s="11" t="str">
        <f>IF(ISBLANK(Tableau1[[#This Row],[Matricule]]),"",VLOOKUP(Tableau1[[#This Row],[Matricule]],#REF!,2,FALSE))</f>
        <v/>
      </c>
      <c r="D889" s="11" t="str">
        <f>IF(ISBLANK(Tableau1[[#This Row],[Matricule]]),"",VLOOKUP(Tableau1[[#This Row],[Matricule]],#REF!,3,FALSE))</f>
        <v/>
      </c>
      <c r="E889" s="11" t="str">
        <f>CONCATENATE(Tableau1[[#This Row],[Matricule]],Tableau1[[#This Row],[Date]])</f>
        <v/>
      </c>
      <c r="F889" s="3"/>
      <c r="J889" s="8"/>
      <c r="K889" s="35">
        <f>IF(Tableau1[[#This Row],[Régimes récoltés]]&gt;0,1,0)</f>
        <v>0</v>
      </c>
      <c r="L889" s="15">
        <f>IF(Tableau1[[#This Row],[Régimes récoltés]]&gt;=60,1,0)</f>
        <v>0</v>
      </c>
      <c r="M889" s="15">
        <f>IF(Tableau1[[#This Row],[Régimes récoltés]]&gt;60,Tableau1[[#This Row],[Régimes récoltés]]-60,0)</f>
        <v>0</v>
      </c>
      <c r="N889" s="15" t="str">
        <f>IF(ISBLANK(Tableau1[[#This Row],[Date]]),"",+IF(Tableau1[[#This Row],[Régimes récoltés]]&lt;60,0,1000))</f>
        <v/>
      </c>
      <c r="O889" s="15" t="str">
        <f>IF(ISBLANK(Tableau1[[#This Row],[Date]]),"",IF(Tableau1[[#This Row],[Régimes récoltés]]&gt;60,(Tableau1[[#This Row],[Régimes récoltés]]-60)*40,0))</f>
        <v/>
      </c>
      <c r="P889" s="15" t="str">
        <f t="shared" si="13"/>
        <v/>
      </c>
      <c r="Q889" s="51" t="str">
        <f>IF(Tableau1[[#This Row],[Matricule]]&gt;1,IF(COUNTIF(Tableau1[DateMatricule],Tableau1[[#This Row],[DateMatricule]])&gt;1,"Doublon",""),"")</f>
        <v/>
      </c>
    </row>
    <row r="890" spans="1:17" x14ac:dyDescent="0.25">
      <c r="A890" s="11" t="str">
        <f>IF(Tableau1[[#This Row],[Date]]="","",VLOOKUP(Tableau1[[#This Row],[Semaine]],Listes!$A:$B,2,FALSE))</f>
        <v/>
      </c>
      <c r="B890" s="11" t="str">
        <f>IF(ISBLANK(Tableau1[[#This Row],[Date]]),"",INT((Tableau1[[#This Row],[Date]]-SUM(MOD(DATE(YEAR(Tableau1[[#This Row],[Date]]-MOD(Tableau1[[#This Row],[Date]]-2,7)+3),1,2),{1E+99;7})*{1;-1})+5)/7))</f>
        <v/>
      </c>
      <c r="C890" s="11" t="str">
        <f>IF(ISBLANK(Tableau1[[#This Row],[Matricule]]),"",VLOOKUP(Tableau1[[#This Row],[Matricule]],#REF!,2,FALSE))</f>
        <v/>
      </c>
      <c r="D890" s="11" t="str">
        <f>IF(ISBLANK(Tableau1[[#This Row],[Matricule]]),"",VLOOKUP(Tableau1[[#This Row],[Matricule]],#REF!,3,FALSE))</f>
        <v/>
      </c>
      <c r="E890" s="11" t="str">
        <f>CONCATENATE(Tableau1[[#This Row],[Matricule]],Tableau1[[#This Row],[Date]])</f>
        <v/>
      </c>
      <c r="F890" s="3"/>
      <c r="J890" s="8"/>
      <c r="K890" s="35">
        <f>IF(Tableau1[[#This Row],[Régimes récoltés]]&gt;0,1,0)</f>
        <v>0</v>
      </c>
      <c r="L890" s="15">
        <f>IF(Tableau1[[#This Row],[Régimes récoltés]]&gt;=60,1,0)</f>
        <v>0</v>
      </c>
      <c r="M890" s="15">
        <f>IF(Tableau1[[#This Row],[Régimes récoltés]]&gt;60,Tableau1[[#This Row],[Régimes récoltés]]-60,0)</f>
        <v>0</v>
      </c>
      <c r="N890" s="15" t="str">
        <f>IF(ISBLANK(Tableau1[[#This Row],[Date]]),"",+IF(Tableau1[[#This Row],[Régimes récoltés]]&lt;60,0,1000))</f>
        <v/>
      </c>
      <c r="O890" s="15" t="str">
        <f>IF(ISBLANK(Tableau1[[#This Row],[Date]]),"",IF(Tableau1[[#This Row],[Régimes récoltés]]&gt;60,(Tableau1[[#This Row],[Régimes récoltés]]-60)*40,0))</f>
        <v/>
      </c>
      <c r="P890" s="15" t="str">
        <f t="shared" si="13"/>
        <v/>
      </c>
      <c r="Q890" s="51" t="str">
        <f>IF(Tableau1[[#This Row],[Matricule]]&gt;1,IF(COUNTIF(Tableau1[DateMatricule],Tableau1[[#This Row],[DateMatricule]])&gt;1,"Doublon",""),"")</f>
        <v/>
      </c>
    </row>
    <row r="891" spans="1:17" x14ac:dyDescent="0.25">
      <c r="A891" s="11" t="str">
        <f>IF(Tableau1[[#This Row],[Date]]="","",VLOOKUP(Tableau1[[#This Row],[Semaine]],Listes!$A:$B,2,FALSE))</f>
        <v/>
      </c>
      <c r="B891" s="11" t="str">
        <f>IF(ISBLANK(Tableau1[[#This Row],[Date]]),"",INT((Tableau1[[#This Row],[Date]]-SUM(MOD(DATE(YEAR(Tableau1[[#This Row],[Date]]-MOD(Tableau1[[#This Row],[Date]]-2,7)+3),1,2),{1E+99;7})*{1;-1})+5)/7))</f>
        <v/>
      </c>
      <c r="C891" s="11" t="str">
        <f>IF(ISBLANK(Tableau1[[#This Row],[Matricule]]),"",VLOOKUP(Tableau1[[#This Row],[Matricule]],#REF!,2,FALSE))</f>
        <v/>
      </c>
      <c r="D891" s="11" t="str">
        <f>IF(ISBLANK(Tableau1[[#This Row],[Matricule]]),"",VLOOKUP(Tableau1[[#This Row],[Matricule]],#REF!,3,FALSE))</f>
        <v/>
      </c>
      <c r="E891" s="11" t="str">
        <f>CONCATENATE(Tableau1[[#This Row],[Matricule]],Tableau1[[#This Row],[Date]])</f>
        <v/>
      </c>
      <c r="F891" s="3"/>
      <c r="J891" s="8"/>
      <c r="K891" s="35">
        <f>IF(Tableau1[[#This Row],[Régimes récoltés]]&gt;0,1,0)</f>
        <v>0</v>
      </c>
      <c r="L891" s="15">
        <f>IF(Tableau1[[#This Row],[Régimes récoltés]]&gt;=60,1,0)</f>
        <v>0</v>
      </c>
      <c r="M891" s="15">
        <f>IF(Tableau1[[#This Row],[Régimes récoltés]]&gt;60,Tableau1[[#This Row],[Régimes récoltés]]-60,0)</f>
        <v>0</v>
      </c>
      <c r="N891" s="15" t="str">
        <f>IF(ISBLANK(Tableau1[[#This Row],[Date]]),"",+IF(Tableau1[[#This Row],[Régimes récoltés]]&lt;60,0,1000))</f>
        <v/>
      </c>
      <c r="O891" s="15" t="str">
        <f>IF(ISBLANK(Tableau1[[#This Row],[Date]]),"",IF(Tableau1[[#This Row],[Régimes récoltés]]&gt;60,(Tableau1[[#This Row],[Régimes récoltés]]-60)*40,0))</f>
        <v/>
      </c>
      <c r="P891" s="15" t="str">
        <f t="shared" si="13"/>
        <v/>
      </c>
      <c r="Q891" s="51" t="str">
        <f>IF(Tableau1[[#This Row],[Matricule]]&gt;1,IF(COUNTIF(Tableau1[DateMatricule],Tableau1[[#This Row],[DateMatricule]])&gt;1,"Doublon",""),"")</f>
        <v/>
      </c>
    </row>
    <row r="892" spans="1:17" x14ac:dyDescent="0.25">
      <c r="A892" s="11" t="str">
        <f>IF(Tableau1[[#This Row],[Date]]="","",VLOOKUP(Tableau1[[#This Row],[Semaine]],Listes!$A:$B,2,FALSE))</f>
        <v/>
      </c>
      <c r="B892" s="11" t="str">
        <f>IF(ISBLANK(Tableau1[[#This Row],[Date]]),"",INT((Tableau1[[#This Row],[Date]]-SUM(MOD(DATE(YEAR(Tableau1[[#This Row],[Date]]-MOD(Tableau1[[#This Row],[Date]]-2,7)+3),1,2),{1E+99;7})*{1;-1})+5)/7))</f>
        <v/>
      </c>
      <c r="C892" s="11" t="str">
        <f>IF(ISBLANK(Tableau1[[#This Row],[Matricule]]),"",VLOOKUP(Tableau1[[#This Row],[Matricule]],#REF!,2,FALSE))</f>
        <v/>
      </c>
      <c r="D892" s="11" t="str">
        <f>IF(ISBLANK(Tableau1[[#This Row],[Matricule]]),"",VLOOKUP(Tableau1[[#This Row],[Matricule]],#REF!,3,FALSE))</f>
        <v/>
      </c>
      <c r="E892" s="11" t="str">
        <f>CONCATENATE(Tableau1[[#This Row],[Matricule]],Tableau1[[#This Row],[Date]])</f>
        <v/>
      </c>
      <c r="F892" s="3"/>
      <c r="J892" s="8"/>
      <c r="K892" s="35">
        <f>IF(Tableau1[[#This Row],[Régimes récoltés]]&gt;0,1,0)</f>
        <v>0</v>
      </c>
      <c r="L892" s="15">
        <f>IF(Tableau1[[#This Row],[Régimes récoltés]]&gt;=60,1,0)</f>
        <v>0</v>
      </c>
      <c r="M892" s="15">
        <f>IF(Tableau1[[#This Row],[Régimes récoltés]]&gt;60,Tableau1[[#This Row],[Régimes récoltés]]-60,0)</f>
        <v>0</v>
      </c>
      <c r="N892" s="15" t="str">
        <f>IF(ISBLANK(Tableau1[[#This Row],[Date]]),"",+IF(Tableau1[[#This Row],[Régimes récoltés]]&lt;60,0,1000))</f>
        <v/>
      </c>
      <c r="O892" s="15" t="str">
        <f>IF(ISBLANK(Tableau1[[#This Row],[Date]]),"",IF(Tableau1[[#This Row],[Régimes récoltés]]&gt;60,(Tableau1[[#This Row],[Régimes récoltés]]-60)*40,0))</f>
        <v/>
      </c>
      <c r="P892" s="15" t="str">
        <f t="shared" si="13"/>
        <v/>
      </c>
      <c r="Q892" s="51" t="str">
        <f>IF(Tableau1[[#This Row],[Matricule]]&gt;1,IF(COUNTIF(Tableau1[DateMatricule],Tableau1[[#This Row],[DateMatricule]])&gt;1,"Doublon",""),"")</f>
        <v/>
      </c>
    </row>
    <row r="893" spans="1:17" x14ac:dyDescent="0.25">
      <c r="A893" s="11" t="str">
        <f>IF(Tableau1[[#This Row],[Date]]="","",VLOOKUP(Tableau1[[#This Row],[Semaine]],Listes!$A:$B,2,FALSE))</f>
        <v/>
      </c>
      <c r="B893" s="11" t="str">
        <f>IF(ISBLANK(Tableau1[[#This Row],[Date]]),"",INT((Tableau1[[#This Row],[Date]]-SUM(MOD(DATE(YEAR(Tableau1[[#This Row],[Date]]-MOD(Tableau1[[#This Row],[Date]]-2,7)+3),1,2),{1E+99;7})*{1;-1})+5)/7))</f>
        <v/>
      </c>
      <c r="C893" s="11" t="str">
        <f>IF(ISBLANK(Tableau1[[#This Row],[Matricule]]),"",VLOOKUP(Tableau1[[#This Row],[Matricule]],#REF!,2,FALSE))</f>
        <v/>
      </c>
      <c r="D893" s="11" t="str">
        <f>IF(ISBLANK(Tableau1[[#This Row],[Matricule]]),"",VLOOKUP(Tableau1[[#This Row],[Matricule]],#REF!,3,FALSE))</f>
        <v/>
      </c>
      <c r="E893" s="11" t="str">
        <f>CONCATENATE(Tableau1[[#This Row],[Matricule]],Tableau1[[#This Row],[Date]])</f>
        <v/>
      </c>
      <c r="F893" s="3"/>
      <c r="J893" s="8"/>
      <c r="K893" s="35">
        <f>IF(Tableau1[[#This Row],[Régimes récoltés]]&gt;0,1,0)</f>
        <v>0</v>
      </c>
      <c r="L893" s="15">
        <f>IF(Tableau1[[#This Row],[Régimes récoltés]]&gt;=60,1,0)</f>
        <v>0</v>
      </c>
      <c r="M893" s="15">
        <f>IF(Tableau1[[#This Row],[Régimes récoltés]]&gt;60,Tableau1[[#This Row],[Régimes récoltés]]-60,0)</f>
        <v>0</v>
      </c>
      <c r="N893" s="15" t="str">
        <f>IF(ISBLANK(Tableau1[[#This Row],[Date]]),"",+IF(Tableau1[[#This Row],[Régimes récoltés]]&lt;60,0,1000))</f>
        <v/>
      </c>
      <c r="O893" s="15" t="str">
        <f>IF(ISBLANK(Tableau1[[#This Row],[Date]]),"",IF(Tableau1[[#This Row],[Régimes récoltés]]&gt;60,(Tableau1[[#This Row],[Régimes récoltés]]-60)*40,0))</f>
        <v/>
      </c>
      <c r="P893" s="15" t="str">
        <f t="shared" si="13"/>
        <v/>
      </c>
      <c r="Q893" s="51" t="str">
        <f>IF(Tableau1[[#This Row],[Matricule]]&gt;1,IF(COUNTIF(Tableau1[DateMatricule],Tableau1[[#This Row],[DateMatricule]])&gt;1,"Doublon",""),"")</f>
        <v/>
      </c>
    </row>
    <row r="894" spans="1:17" x14ac:dyDescent="0.25">
      <c r="A894" s="11" t="str">
        <f>IF(Tableau1[[#This Row],[Date]]="","",VLOOKUP(Tableau1[[#This Row],[Semaine]],Listes!$A:$B,2,FALSE))</f>
        <v/>
      </c>
      <c r="B894" s="11" t="str">
        <f>IF(ISBLANK(Tableau1[[#This Row],[Date]]),"",INT((Tableau1[[#This Row],[Date]]-SUM(MOD(DATE(YEAR(Tableau1[[#This Row],[Date]]-MOD(Tableau1[[#This Row],[Date]]-2,7)+3),1,2),{1E+99;7})*{1;-1})+5)/7))</f>
        <v/>
      </c>
      <c r="C894" s="11" t="str">
        <f>IF(ISBLANK(Tableau1[[#This Row],[Matricule]]),"",VLOOKUP(Tableau1[[#This Row],[Matricule]],#REF!,2,FALSE))</f>
        <v/>
      </c>
      <c r="D894" s="11" t="str">
        <f>IF(ISBLANK(Tableau1[[#This Row],[Matricule]]),"",VLOOKUP(Tableau1[[#This Row],[Matricule]],#REF!,3,FALSE))</f>
        <v/>
      </c>
      <c r="E894" s="11" t="str">
        <f>CONCATENATE(Tableau1[[#This Row],[Matricule]],Tableau1[[#This Row],[Date]])</f>
        <v/>
      </c>
      <c r="F894" s="3"/>
      <c r="J894" s="8"/>
      <c r="K894" s="35">
        <f>IF(Tableau1[[#This Row],[Régimes récoltés]]&gt;0,1,0)</f>
        <v>0</v>
      </c>
      <c r="L894" s="15">
        <f>IF(Tableau1[[#This Row],[Régimes récoltés]]&gt;=60,1,0)</f>
        <v>0</v>
      </c>
      <c r="M894" s="15">
        <f>IF(Tableau1[[#This Row],[Régimes récoltés]]&gt;60,Tableau1[[#This Row],[Régimes récoltés]]-60,0)</f>
        <v>0</v>
      </c>
      <c r="N894" s="15" t="str">
        <f>IF(ISBLANK(Tableau1[[#This Row],[Date]]),"",+IF(Tableau1[[#This Row],[Régimes récoltés]]&lt;60,0,1000))</f>
        <v/>
      </c>
      <c r="O894" s="15" t="str">
        <f>IF(ISBLANK(Tableau1[[#This Row],[Date]]),"",IF(Tableau1[[#This Row],[Régimes récoltés]]&gt;60,(Tableau1[[#This Row],[Régimes récoltés]]-60)*40,0))</f>
        <v/>
      </c>
      <c r="P894" s="15" t="str">
        <f t="shared" si="13"/>
        <v/>
      </c>
      <c r="Q894" s="51" t="str">
        <f>IF(Tableau1[[#This Row],[Matricule]]&gt;1,IF(COUNTIF(Tableau1[DateMatricule],Tableau1[[#This Row],[DateMatricule]])&gt;1,"Doublon",""),"")</f>
        <v/>
      </c>
    </row>
    <row r="895" spans="1:17" x14ac:dyDescent="0.25">
      <c r="A895" s="11" t="str">
        <f>IF(Tableau1[[#This Row],[Date]]="","",VLOOKUP(Tableau1[[#This Row],[Semaine]],Listes!$A:$B,2,FALSE))</f>
        <v/>
      </c>
      <c r="B895" s="11" t="str">
        <f>IF(ISBLANK(Tableau1[[#This Row],[Date]]),"",INT((Tableau1[[#This Row],[Date]]-SUM(MOD(DATE(YEAR(Tableau1[[#This Row],[Date]]-MOD(Tableau1[[#This Row],[Date]]-2,7)+3),1,2),{1E+99;7})*{1;-1})+5)/7))</f>
        <v/>
      </c>
      <c r="C895" s="11" t="str">
        <f>IF(ISBLANK(Tableau1[[#This Row],[Matricule]]),"",VLOOKUP(Tableau1[[#This Row],[Matricule]],#REF!,2,FALSE))</f>
        <v/>
      </c>
      <c r="D895" s="11" t="str">
        <f>IF(ISBLANK(Tableau1[[#This Row],[Matricule]]),"",VLOOKUP(Tableau1[[#This Row],[Matricule]],#REF!,3,FALSE))</f>
        <v/>
      </c>
      <c r="E895" s="11" t="str">
        <f>CONCATENATE(Tableau1[[#This Row],[Matricule]],Tableau1[[#This Row],[Date]])</f>
        <v/>
      </c>
      <c r="F895" s="3"/>
      <c r="J895" s="8"/>
      <c r="K895" s="35">
        <f>IF(Tableau1[[#This Row],[Régimes récoltés]]&gt;0,1,0)</f>
        <v>0</v>
      </c>
      <c r="L895" s="15">
        <f>IF(Tableau1[[#This Row],[Régimes récoltés]]&gt;=60,1,0)</f>
        <v>0</v>
      </c>
      <c r="M895" s="15">
        <f>IF(Tableau1[[#This Row],[Régimes récoltés]]&gt;60,Tableau1[[#This Row],[Régimes récoltés]]-60,0)</f>
        <v>0</v>
      </c>
      <c r="N895" s="15" t="str">
        <f>IF(ISBLANK(Tableau1[[#This Row],[Date]]),"",+IF(Tableau1[[#This Row],[Régimes récoltés]]&lt;60,0,1000))</f>
        <v/>
      </c>
      <c r="O895" s="15" t="str">
        <f>IF(ISBLANK(Tableau1[[#This Row],[Date]]),"",IF(Tableau1[[#This Row],[Régimes récoltés]]&gt;60,(Tableau1[[#This Row],[Régimes récoltés]]-60)*40,0))</f>
        <v/>
      </c>
      <c r="P895" s="15" t="str">
        <f t="shared" si="13"/>
        <v/>
      </c>
      <c r="Q895" s="51" t="str">
        <f>IF(Tableau1[[#This Row],[Matricule]]&gt;1,IF(COUNTIF(Tableau1[DateMatricule],Tableau1[[#This Row],[DateMatricule]])&gt;1,"Doublon",""),"")</f>
        <v/>
      </c>
    </row>
    <row r="896" spans="1:17" x14ac:dyDescent="0.25">
      <c r="A896" s="11" t="str">
        <f>IF(Tableau1[[#This Row],[Date]]="","",VLOOKUP(Tableau1[[#This Row],[Semaine]],Listes!$A:$B,2,FALSE))</f>
        <v/>
      </c>
      <c r="B896" s="11" t="str">
        <f>IF(ISBLANK(Tableau1[[#This Row],[Date]]),"",INT((Tableau1[[#This Row],[Date]]-SUM(MOD(DATE(YEAR(Tableau1[[#This Row],[Date]]-MOD(Tableau1[[#This Row],[Date]]-2,7)+3),1,2),{1E+99;7})*{1;-1})+5)/7))</f>
        <v/>
      </c>
      <c r="C896" s="11" t="str">
        <f>IF(ISBLANK(Tableau1[[#This Row],[Matricule]]),"",VLOOKUP(Tableau1[[#This Row],[Matricule]],#REF!,2,FALSE))</f>
        <v/>
      </c>
      <c r="D896" s="11" t="str">
        <f>IF(ISBLANK(Tableau1[[#This Row],[Matricule]]),"",VLOOKUP(Tableau1[[#This Row],[Matricule]],#REF!,3,FALSE))</f>
        <v/>
      </c>
      <c r="E896" s="11" t="str">
        <f>CONCATENATE(Tableau1[[#This Row],[Matricule]],Tableau1[[#This Row],[Date]])</f>
        <v/>
      </c>
      <c r="F896" s="3"/>
      <c r="J896" s="8"/>
      <c r="K896" s="35">
        <f>IF(Tableau1[[#This Row],[Régimes récoltés]]&gt;0,1,0)</f>
        <v>0</v>
      </c>
      <c r="L896" s="15">
        <f>IF(Tableau1[[#This Row],[Régimes récoltés]]&gt;=60,1,0)</f>
        <v>0</v>
      </c>
      <c r="M896" s="15">
        <f>IF(Tableau1[[#This Row],[Régimes récoltés]]&gt;60,Tableau1[[#This Row],[Régimes récoltés]]-60,0)</f>
        <v>0</v>
      </c>
      <c r="N896" s="15" t="str">
        <f>IF(ISBLANK(Tableau1[[#This Row],[Date]]),"",+IF(Tableau1[[#This Row],[Régimes récoltés]]&lt;60,0,1000))</f>
        <v/>
      </c>
      <c r="O896" s="15" t="str">
        <f>IF(ISBLANK(Tableau1[[#This Row],[Date]]),"",IF(Tableau1[[#This Row],[Régimes récoltés]]&gt;60,(Tableau1[[#This Row],[Régimes récoltés]]-60)*40,0))</f>
        <v/>
      </c>
      <c r="P896" s="15" t="str">
        <f t="shared" si="13"/>
        <v/>
      </c>
      <c r="Q896" s="51" t="str">
        <f>IF(Tableau1[[#This Row],[Matricule]]&gt;1,IF(COUNTIF(Tableau1[DateMatricule],Tableau1[[#This Row],[DateMatricule]])&gt;1,"Doublon",""),"")</f>
        <v/>
      </c>
    </row>
    <row r="897" spans="1:17" x14ac:dyDescent="0.25">
      <c r="A897" s="11" t="str">
        <f>IF(Tableau1[[#This Row],[Date]]="","",VLOOKUP(Tableau1[[#This Row],[Semaine]],Listes!$A:$B,2,FALSE))</f>
        <v/>
      </c>
      <c r="B897" s="11" t="str">
        <f>IF(ISBLANK(Tableau1[[#This Row],[Date]]),"",INT((Tableau1[[#This Row],[Date]]-SUM(MOD(DATE(YEAR(Tableau1[[#This Row],[Date]]-MOD(Tableau1[[#This Row],[Date]]-2,7)+3),1,2),{1E+99;7})*{1;-1})+5)/7))</f>
        <v/>
      </c>
      <c r="C897" s="11" t="str">
        <f>IF(ISBLANK(Tableau1[[#This Row],[Matricule]]),"",VLOOKUP(Tableau1[[#This Row],[Matricule]],#REF!,2,FALSE))</f>
        <v/>
      </c>
      <c r="D897" s="11" t="str">
        <f>IF(ISBLANK(Tableau1[[#This Row],[Matricule]]),"",VLOOKUP(Tableau1[[#This Row],[Matricule]],#REF!,3,FALSE))</f>
        <v/>
      </c>
      <c r="E897" s="11" t="str">
        <f>CONCATENATE(Tableau1[[#This Row],[Matricule]],Tableau1[[#This Row],[Date]])</f>
        <v/>
      </c>
      <c r="F897" s="3"/>
      <c r="J897" s="8"/>
      <c r="K897" s="35">
        <f>IF(Tableau1[[#This Row],[Régimes récoltés]]&gt;0,1,0)</f>
        <v>0</v>
      </c>
      <c r="L897" s="15">
        <f>IF(Tableau1[[#This Row],[Régimes récoltés]]&gt;=60,1,0)</f>
        <v>0</v>
      </c>
      <c r="M897" s="15">
        <f>IF(Tableau1[[#This Row],[Régimes récoltés]]&gt;60,Tableau1[[#This Row],[Régimes récoltés]]-60,0)</f>
        <v>0</v>
      </c>
      <c r="N897" s="15" t="str">
        <f>IF(ISBLANK(Tableau1[[#This Row],[Date]]),"",+IF(Tableau1[[#This Row],[Régimes récoltés]]&lt;60,0,1000))</f>
        <v/>
      </c>
      <c r="O897" s="15" t="str">
        <f>IF(ISBLANK(Tableau1[[#This Row],[Date]]),"",IF(Tableau1[[#This Row],[Régimes récoltés]]&gt;60,(Tableau1[[#This Row],[Régimes récoltés]]-60)*40,0))</f>
        <v/>
      </c>
      <c r="P897" s="15" t="str">
        <f t="shared" si="13"/>
        <v/>
      </c>
      <c r="Q897" s="51" t="str">
        <f>IF(Tableau1[[#This Row],[Matricule]]&gt;1,IF(COUNTIF(Tableau1[DateMatricule],Tableau1[[#This Row],[DateMatricule]])&gt;1,"Doublon",""),"")</f>
        <v/>
      </c>
    </row>
    <row r="898" spans="1:17" x14ac:dyDescent="0.25">
      <c r="A898" s="11" t="str">
        <f>IF(Tableau1[[#This Row],[Date]]="","",VLOOKUP(Tableau1[[#This Row],[Semaine]],Listes!$A:$B,2,FALSE))</f>
        <v/>
      </c>
      <c r="B898" s="11" t="str">
        <f>IF(ISBLANK(Tableau1[[#This Row],[Date]]),"",INT((Tableau1[[#This Row],[Date]]-SUM(MOD(DATE(YEAR(Tableau1[[#This Row],[Date]]-MOD(Tableau1[[#This Row],[Date]]-2,7)+3),1,2),{1E+99;7})*{1;-1})+5)/7))</f>
        <v/>
      </c>
      <c r="C898" s="11" t="str">
        <f>IF(ISBLANK(Tableau1[[#This Row],[Matricule]]),"",VLOOKUP(Tableau1[[#This Row],[Matricule]],#REF!,2,FALSE))</f>
        <v/>
      </c>
      <c r="D898" s="11" t="str">
        <f>IF(ISBLANK(Tableau1[[#This Row],[Matricule]]),"",VLOOKUP(Tableau1[[#This Row],[Matricule]],#REF!,3,FALSE))</f>
        <v/>
      </c>
      <c r="E898" s="11" t="str">
        <f>CONCATENATE(Tableau1[[#This Row],[Matricule]],Tableau1[[#This Row],[Date]])</f>
        <v/>
      </c>
      <c r="F898" s="3"/>
      <c r="J898" s="8"/>
      <c r="K898" s="35">
        <f>IF(Tableau1[[#This Row],[Régimes récoltés]]&gt;0,1,0)</f>
        <v>0</v>
      </c>
      <c r="L898" s="15">
        <f>IF(Tableau1[[#This Row],[Régimes récoltés]]&gt;=60,1,0)</f>
        <v>0</v>
      </c>
      <c r="M898" s="15">
        <f>IF(Tableau1[[#This Row],[Régimes récoltés]]&gt;60,Tableau1[[#This Row],[Régimes récoltés]]-60,0)</f>
        <v>0</v>
      </c>
      <c r="N898" s="15" t="str">
        <f>IF(ISBLANK(Tableau1[[#This Row],[Date]]),"",+IF(Tableau1[[#This Row],[Régimes récoltés]]&lt;60,0,1000))</f>
        <v/>
      </c>
      <c r="O898" s="15" t="str">
        <f>IF(ISBLANK(Tableau1[[#This Row],[Date]]),"",IF(Tableau1[[#This Row],[Régimes récoltés]]&gt;60,(Tableau1[[#This Row],[Régimes récoltés]]-60)*40,0))</f>
        <v/>
      </c>
      <c r="P898" s="15" t="str">
        <f t="shared" si="13"/>
        <v/>
      </c>
      <c r="Q898" s="51" t="str">
        <f>IF(Tableau1[[#This Row],[Matricule]]&gt;1,IF(COUNTIF(Tableau1[DateMatricule],Tableau1[[#This Row],[DateMatricule]])&gt;1,"Doublon",""),"")</f>
        <v/>
      </c>
    </row>
    <row r="899" spans="1:17" x14ac:dyDescent="0.25">
      <c r="A899" s="11" t="str">
        <f>IF(Tableau1[[#This Row],[Date]]="","",VLOOKUP(Tableau1[[#This Row],[Semaine]],Listes!$A:$B,2,FALSE))</f>
        <v/>
      </c>
      <c r="B899" s="11" t="str">
        <f>IF(ISBLANK(Tableau1[[#This Row],[Date]]),"",INT((Tableau1[[#This Row],[Date]]-SUM(MOD(DATE(YEAR(Tableau1[[#This Row],[Date]]-MOD(Tableau1[[#This Row],[Date]]-2,7)+3),1,2),{1E+99;7})*{1;-1})+5)/7))</f>
        <v/>
      </c>
      <c r="C899" s="11" t="str">
        <f>IF(ISBLANK(Tableau1[[#This Row],[Matricule]]),"",VLOOKUP(Tableau1[[#This Row],[Matricule]],#REF!,2,FALSE))</f>
        <v/>
      </c>
      <c r="D899" s="11" t="str">
        <f>IF(ISBLANK(Tableau1[[#This Row],[Matricule]]),"",VLOOKUP(Tableau1[[#This Row],[Matricule]],#REF!,3,FALSE))</f>
        <v/>
      </c>
      <c r="E899" s="11" t="str">
        <f>CONCATENATE(Tableau1[[#This Row],[Matricule]],Tableau1[[#This Row],[Date]])</f>
        <v/>
      </c>
      <c r="F899" s="3"/>
      <c r="J899" s="8"/>
      <c r="K899" s="35">
        <f>IF(Tableau1[[#This Row],[Régimes récoltés]]&gt;0,1,0)</f>
        <v>0</v>
      </c>
      <c r="L899" s="15">
        <f>IF(Tableau1[[#This Row],[Régimes récoltés]]&gt;=60,1,0)</f>
        <v>0</v>
      </c>
      <c r="M899" s="15">
        <f>IF(Tableau1[[#This Row],[Régimes récoltés]]&gt;60,Tableau1[[#This Row],[Régimes récoltés]]-60,0)</f>
        <v>0</v>
      </c>
      <c r="N899" s="15" t="str">
        <f>IF(ISBLANK(Tableau1[[#This Row],[Date]]),"",+IF(Tableau1[[#This Row],[Régimes récoltés]]&lt;60,0,1000))</f>
        <v/>
      </c>
      <c r="O899" s="15" t="str">
        <f>IF(ISBLANK(Tableau1[[#This Row],[Date]]),"",IF(Tableau1[[#This Row],[Régimes récoltés]]&gt;60,(Tableau1[[#This Row],[Régimes récoltés]]-60)*40,0))</f>
        <v/>
      </c>
      <c r="P899" s="15" t="str">
        <f t="shared" ref="P899:P962" si="14">IF(ISERROR(N899+O899),"",N899+O899)</f>
        <v/>
      </c>
      <c r="Q899" s="51" t="str">
        <f>IF(Tableau1[[#This Row],[Matricule]]&gt;1,IF(COUNTIF(Tableau1[DateMatricule],Tableau1[[#This Row],[DateMatricule]])&gt;1,"Doublon",""),"")</f>
        <v/>
      </c>
    </row>
    <row r="900" spans="1:17" x14ac:dyDescent="0.25">
      <c r="A900" s="11" t="str">
        <f>IF(Tableau1[[#This Row],[Date]]="","",VLOOKUP(Tableau1[[#This Row],[Semaine]],Listes!$A:$B,2,FALSE))</f>
        <v/>
      </c>
      <c r="B900" s="11" t="str">
        <f>IF(ISBLANK(Tableau1[[#This Row],[Date]]),"",INT((Tableau1[[#This Row],[Date]]-SUM(MOD(DATE(YEAR(Tableau1[[#This Row],[Date]]-MOD(Tableau1[[#This Row],[Date]]-2,7)+3),1,2),{1E+99;7})*{1;-1})+5)/7))</f>
        <v/>
      </c>
      <c r="C900" s="11" t="str">
        <f>IF(ISBLANK(Tableau1[[#This Row],[Matricule]]),"",VLOOKUP(Tableau1[[#This Row],[Matricule]],#REF!,2,FALSE))</f>
        <v/>
      </c>
      <c r="D900" s="11" t="str">
        <f>IF(ISBLANK(Tableau1[[#This Row],[Matricule]]),"",VLOOKUP(Tableau1[[#This Row],[Matricule]],#REF!,3,FALSE))</f>
        <v/>
      </c>
      <c r="E900" s="11" t="str">
        <f>CONCATENATE(Tableau1[[#This Row],[Matricule]],Tableau1[[#This Row],[Date]])</f>
        <v/>
      </c>
      <c r="F900" s="3"/>
      <c r="J900" s="8"/>
      <c r="K900" s="35">
        <f>IF(Tableau1[[#This Row],[Régimes récoltés]]&gt;0,1,0)</f>
        <v>0</v>
      </c>
      <c r="L900" s="15">
        <f>IF(Tableau1[[#This Row],[Régimes récoltés]]&gt;=60,1,0)</f>
        <v>0</v>
      </c>
      <c r="M900" s="15">
        <f>IF(Tableau1[[#This Row],[Régimes récoltés]]&gt;60,Tableau1[[#This Row],[Régimes récoltés]]-60,0)</f>
        <v>0</v>
      </c>
      <c r="N900" s="15" t="str">
        <f>IF(ISBLANK(Tableau1[[#This Row],[Date]]),"",+IF(Tableau1[[#This Row],[Régimes récoltés]]&lt;60,0,1000))</f>
        <v/>
      </c>
      <c r="O900" s="15" t="str">
        <f>IF(ISBLANK(Tableau1[[#This Row],[Date]]),"",IF(Tableau1[[#This Row],[Régimes récoltés]]&gt;60,(Tableau1[[#This Row],[Régimes récoltés]]-60)*40,0))</f>
        <v/>
      </c>
      <c r="P900" s="15" t="str">
        <f t="shared" si="14"/>
        <v/>
      </c>
      <c r="Q900" s="51" t="str">
        <f>IF(Tableau1[[#This Row],[Matricule]]&gt;1,IF(COUNTIF(Tableau1[DateMatricule],Tableau1[[#This Row],[DateMatricule]])&gt;1,"Doublon",""),"")</f>
        <v/>
      </c>
    </row>
    <row r="901" spans="1:17" x14ac:dyDescent="0.25">
      <c r="A901" s="11" t="str">
        <f>IF(Tableau1[[#This Row],[Date]]="","",VLOOKUP(Tableau1[[#This Row],[Semaine]],Listes!$A:$B,2,FALSE))</f>
        <v/>
      </c>
      <c r="B901" s="11" t="str">
        <f>IF(ISBLANK(Tableau1[[#This Row],[Date]]),"",INT((Tableau1[[#This Row],[Date]]-SUM(MOD(DATE(YEAR(Tableau1[[#This Row],[Date]]-MOD(Tableau1[[#This Row],[Date]]-2,7)+3),1,2),{1E+99;7})*{1;-1})+5)/7))</f>
        <v/>
      </c>
      <c r="C901" s="11" t="str">
        <f>IF(ISBLANK(Tableau1[[#This Row],[Matricule]]),"",VLOOKUP(Tableau1[[#This Row],[Matricule]],#REF!,2,FALSE))</f>
        <v/>
      </c>
      <c r="D901" s="11" t="str">
        <f>IF(ISBLANK(Tableau1[[#This Row],[Matricule]]),"",VLOOKUP(Tableau1[[#This Row],[Matricule]],#REF!,3,FALSE))</f>
        <v/>
      </c>
      <c r="E901" s="11" t="str">
        <f>CONCATENATE(Tableau1[[#This Row],[Matricule]],Tableau1[[#This Row],[Date]])</f>
        <v/>
      </c>
      <c r="F901" s="3"/>
      <c r="J901" s="8"/>
      <c r="K901" s="35">
        <f>IF(Tableau1[[#This Row],[Régimes récoltés]]&gt;0,1,0)</f>
        <v>0</v>
      </c>
      <c r="L901" s="15">
        <f>IF(Tableau1[[#This Row],[Régimes récoltés]]&gt;=60,1,0)</f>
        <v>0</v>
      </c>
      <c r="M901" s="15">
        <f>IF(Tableau1[[#This Row],[Régimes récoltés]]&gt;60,Tableau1[[#This Row],[Régimes récoltés]]-60,0)</f>
        <v>0</v>
      </c>
      <c r="N901" s="15" t="str">
        <f>IF(ISBLANK(Tableau1[[#This Row],[Date]]),"",+IF(Tableau1[[#This Row],[Régimes récoltés]]&lt;60,0,1000))</f>
        <v/>
      </c>
      <c r="O901" s="15" t="str">
        <f>IF(ISBLANK(Tableau1[[#This Row],[Date]]),"",IF(Tableau1[[#This Row],[Régimes récoltés]]&gt;60,(Tableau1[[#This Row],[Régimes récoltés]]-60)*40,0))</f>
        <v/>
      </c>
      <c r="P901" s="15" t="str">
        <f t="shared" si="14"/>
        <v/>
      </c>
      <c r="Q901" s="51" t="str">
        <f>IF(Tableau1[[#This Row],[Matricule]]&gt;1,IF(COUNTIF(Tableau1[DateMatricule],Tableau1[[#This Row],[DateMatricule]])&gt;1,"Doublon",""),"")</f>
        <v/>
      </c>
    </row>
    <row r="902" spans="1:17" x14ac:dyDescent="0.25">
      <c r="A902" s="11" t="str">
        <f>IF(Tableau1[[#This Row],[Date]]="","",VLOOKUP(Tableau1[[#This Row],[Semaine]],Listes!$A:$B,2,FALSE))</f>
        <v/>
      </c>
      <c r="B902" s="11" t="str">
        <f>IF(ISBLANK(Tableau1[[#This Row],[Date]]),"",INT((Tableau1[[#This Row],[Date]]-SUM(MOD(DATE(YEAR(Tableau1[[#This Row],[Date]]-MOD(Tableau1[[#This Row],[Date]]-2,7)+3),1,2),{1E+99;7})*{1;-1})+5)/7))</f>
        <v/>
      </c>
      <c r="C902" s="11" t="str">
        <f>IF(ISBLANK(Tableau1[[#This Row],[Matricule]]),"",VLOOKUP(Tableau1[[#This Row],[Matricule]],#REF!,2,FALSE))</f>
        <v/>
      </c>
      <c r="D902" s="11" t="str">
        <f>IF(ISBLANK(Tableau1[[#This Row],[Matricule]]),"",VLOOKUP(Tableau1[[#This Row],[Matricule]],#REF!,3,FALSE))</f>
        <v/>
      </c>
      <c r="E902" s="11" t="str">
        <f>CONCATENATE(Tableau1[[#This Row],[Matricule]],Tableau1[[#This Row],[Date]])</f>
        <v/>
      </c>
      <c r="F902" s="3"/>
      <c r="J902" s="8"/>
      <c r="K902" s="35">
        <f>IF(Tableau1[[#This Row],[Régimes récoltés]]&gt;0,1,0)</f>
        <v>0</v>
      </c>
      <c r="L902" s="15">
        <f>IF(Tableau1[[#This Row],[Régimes récoltés]]&gt;=60,1,0)</f>
        <v>0</v>
      </c>
      <c r="M902" s="15">
        <f>IF(Tableau1[[#This Row],[Régimes récoltés]]&gt;60,Tableau1[[#This Row],[Régimes récoltés]]-60,0)</f>
        <v>0</v>
      </c>
      <c r="N902" s="15" t="str">
        <f>IF(ISBLANK(Tableau1[[#This Row],[Date]]),"",+IF(Tableau1[[#This Row],[Régimes récoltés]]&lt;60,0,1000))</f>
        <v/>
      </c>
      <c r="O902" s="15" t="str">
        <f>IF(ISBLANK(Tableau1[[#This Row],[Date]]),"",IF(Tableau1[[#This Row],[Régimes récoltés]]&gt;60,(Tableau1[[#This Row],[Régimes récoltés]]-60)*40,0))</f>
        <v/>
      </c>
      <c r="P902" s="15" t="str">
        <f t="shared" si="14"/>
        <v/>
      </c>
      <c r="Q902" s="51" t="str">
        <f>IF(Tableau1[[#This Row],[Matricule]]&gt;1,IF(COUNTIF(Tableau1[DateMatricule],Tableau1[[#This Row],[DateMatricule]])&gt;1,"Doublon",""),"")</f>
        <v/>
      </c>
    </row>
    <row r="903" spans="1:17" x14ac:dyDescent="0.25">
      <c r="A903" s="11" t="str">
        <f>IF(Tableau1[[#This Row],[Date]]="","",VLOOKUP(Tableau1[[#This Row],[Semaine]],Listes!$A:$B,2,FALSE))</f>
        <v/>
      </c>
      <c r="B903" s="11" t="str">
        <f>IF(ISBLANK(Tableau1[[#This Row],[Date]]),"",INT((Tableau1[[#This Row],[Date]]-SUM(MOD(DATE(YEAR(Tableau1[[#This Row],[Date]]-MOD(Tableau1[[#This Row],[Date]]-2,7)+3),1,2),{1E+99;7})*{1;-1})+5)/7))</f>
        <v/>
      </c>
      <c r="C903" s="11" t="str">
        <f>IF(ISBLANK(Tableau1[[#This Row],[Matricule]]),"",VLOOKUP(Tableau1[[#This Row],[Matricule]],#REF!,2,FALSE))</f>
        <v/>
      </c>
      <c r="D903" s="11" t="str">
        <f>IF(ISBLANK(Tableau1[[#This Row],[Matricule]]),"",VLOOKUP(Tableau1[[#This Row],[Matricule]],#REF!,3,FALSE))</f>
        <v/>
      </c>
      <c r="E903" s="11" t="str">
        <f>CONCATENATE(Tableau1[[#This Row],[Matricule]],Tableau1[[#This Row],[Date]])</f>
        <v/>
      </c>
      <c r="F903" s="3"/>
      <c r="J903" s="8"/>
      <c r="K903" s="35">
        <f>IF(Tableau1[[#This Row],[Régimes récoltés]]&gt;0,1,0)</f>
        <v>0</v>
      </c>
      <c r="L903" s="15">
        <f>IF(Tableau1[[#This Row],[Régimes récoltés]]&gt;=60,1,0)</f>
        <v>0</v>
      </c>
      <c r="M903" s="15">
        <f>IF(Tableau1[[#This Row],[Régimes récoltés]]&gt;60,Tableau1[[#This Row],[Régimes récoltés]]-60,0)</f>
        <v>0</v>
      </c>
      <c r="N903" s="15" t="str">
        <f>IF(ISBLANK(Tableau1[[#This Row],[Date]]),"",+IF(Tableau1[[#This Row],[Régimes récoltés]]&lt;60,0,1000))</f>
        <v/>
      </c>
      <c r="O903" s="15" t="str">
        <f>IF(ISBLANK(Tableau1[[#This Row],[Date]]),"",IF(Tableau1[[#This Row],[Régimes récoltés]]&gt;60,(Tableau1[[#This Row],[Régimes récoltés]]-60)*40,0))</f>
        <v/>
      </c>
      <c r="P903" s="15" t="str">
        <f t="shared" si="14"/>
        <v/>
      </c>
      <c r="Q903" s="51" t="str">
        <f>IF(Tableau1[[#This Row],[Matricule]]&gt;1,IF(COUNTIF(Tableau1[DateMatricule],Tableau1[[#This Row],[DateMatricule]])&gt;1,"Doublon",""),"")</f>
        <v/>
      </c>
    </row>
    <row r="904" spans="1:17" x14ac:dyDescent="0.25">
      <c r="A904" s="11" t="str">
        <f>IF(Tableau1[[#This Row],[Date]]="","",VLOOKUP(Tableau1[[#This Row],[Semaine]],Listes!$A:$B,2,FALSE))</f>
        <v/>
      </c>
      <c r="B904" s="11" t="str">
        <f>IF(ISBLANK(Tableau1[[#This Row],[Date]]),"",INT((Tableau1[[#This Row],[Date]]-SUM(MOD(DATE(YEAR(Tableau1[[#This Row],[Date]]-MOD(Tableau1[[#This Row],[Date]]-2,7)+3),1,2),{1E+99;7})*{1;-1})+5)/7))</f>
        <v/>
      </c>
      <c r="C904" s="11" t="str">
        <f>IF(ISBLANK(Tableau1[[#This Row],[Matricule]]),"",VLOOKUP(Tableau1[[#This Row],[Matricule]],#REF!,2,FALSE))</f>
        <v/>
      </c>
      <c r="D904" s="11" t="str">
        <f>IF(ISBLANK(Tableau1[[#This Row],[Matricule]]),"",VLOOKUP(Tableau1[[#This Row],[Matricule]],#REF!,3,FALSE))</f>
        <v/>
      </c>
      <c r="E904" s="11" t="str">
        <f>CONCATENATE(Tableau1[[#This Row],[Matricule]],Tableau1[[#This Row],[Date]])</f>
        <v/>
      </c>
      <c r="F904" s="3"/>
      <c r="J904" s="8"/>
      <c r="K904" s="35">
        <f>IF(Tableau1[[#This Row],[Régimes récoltés]]&gt;0,1,0)</f>
        <v>0</v>
      </c>
      <c r="L904" s="15">
        <f>IF(Tableau1[[#This Row],[Régimes récoltés]]&gt;=60,1,0)</f>
        <v>0</v>
      </c>
      <c r="M904" s="15">
        <f>IF(Tableau1[[#This Row],[Régimes récoltés]]&gt;60,Tableau1[[#This Row],[Régimes récoltés]]-60,0)</f>
        <v>0</v>
      </c>
      <c r="N904" s="15" t="str">
        <f>IF(ISBLANK(Tableau1[[#This Row],[Date]]),"",+IF(Tableau1[[#This Row],[Régimes récoltés]]&lt;60,0,1000))</f>
        <v/>
      </c>
      <c r="O904" s="15" t="str">
        <f>IF(ISBLANK(Tableau1[[#This Row],[Date]]),"",IF(Tableau1[[#This Row],[Régimes récoltés]]&gt;60,(Tableau1[[#This Row],[Régimes récoltés]]-60)*40,0))</f>
        <v/>
      </c>
      <c r="P904" s="15" t="str">
        <f t="shared" si="14"/>
        <v/>
      </c>
      <c r="Q904" s="51" t="str">
        <f>IF(Tableau1[[#This Row],[Matricule]]&gt;1,IF(COUNTIF(Tableau1[DateMatricule],Tableau1[[#This Row],[DateMatricule]])&gt;1,"Doublon",""),"")</f>
        <v/>
      </c>
    </row>
    <row r="905" spans="1:17" x14ac:dyDescent="0.25">
      <c r="A905" s="11" t="str">
        <f>IF(Tableau1[[#This Row],[Date]]="","",VLOOKUP(Tableau1[[#This Row],[Semaine]],Listes!$A:$B,2,FALSE))</f>
        <v/>
      </c>
      <c r="B905" s="11" t="str">
        <f>IF(ISBLANK(Tableau1[[#This Row],[Date]]),"",INT((Tableau1[[#This Row],[Date]]-SUM(MOD(DATE(YEAR(Tableau1[[#This Row],[Date]]-MOD(Tableau1[[#This Row],[Date]]-2,7)+3),1,2),{1E+99;7})*{1;-1})+5)/7))</f>
        <v/>
      </c>
      <c r="C905" s="11" t="str">
        <f>IF(ISBLANK(Tableau1[[#This Row],[Matricule]]),"",VLOOKUP(Tableau1[[#This Row],[Matricule]],#REF!,2,FALSE))</f>
        <v/>
      </c>
      <c r="D905" s="11" t="str">
        <f>IF(ISBLANK(Tableau1[[#This Row],[Matricule]]),"",VLOOKUP(Tableau1[[#This Row],[Matricule]],#REF!,3,FALSE))</f>
        <v/>
      </c>
      <c r="E905" s="11" t="str">
        <f>CONCATENATE(Tableau1[[#This Row],[Matricule]],Tableau1[[#This Row],[Date]])</f>
        <v/>
      </c>
      <c r="F905" s="3"/>
      <c r="J905" s="8"/>
      <c r="K905" s="35">
        <f>IF(Tableau1[[#This Row],[Régimes récoltés]]&gt;0,1,0)</f>
        <v>0</v>
      </c>
      <c r="L905" s="15">
        <f>IF(Tableau1[[#This Row],[Régimes récoltés]]&gt;=60,1,0)</f>
        <v>0</v>
      </c>
      <c r="M905" s="15">
        <f>IF(Tableau1[[#This Row],[Régimes récoltés]]&gt;60,Tableau1[[#This Row],[Régimes récoltés]]-60,0)</f>
        <v>0</v>
      </c>
      <c r="N905" s="15" t="str">
        <f>IF(ISBLANK(Tableau1[[#This Row],[Date]]),"",+IF(Tableau1[[#This Row],[Régimes récoltés]]&lt;60,0,1000))</f>
        <v/>
      </c>
      <c r="O905" s="15" t="str">
        <f>IF(ISBLANK(Tableau1[[#This Row],[Date]]),"",IF(Tableau1[[#This Row],[Régimes récoltés]]&gt;60,(Tableau1[[#This Row],[Régimes récoltés]]-60)*40,0))</f>
        <v/>
      </c>
      <c r="P905" s="15" t="str">
        <f t="shared" si="14"/>
        <v/>
      </c>
      <c r="Q905" s="51" t="str">
        <f>IF(Tableau1[[#This Row],[Matricule]]&gt;1,IF(COUNTIF(Tableau1[DateMatricule],Tableau1[[#This Row],[DateMatricule]])&gt;1,"Doublon",""),"")</f>
        <v/>
      </c>
    </row>
    <row r="906" spans="1:17" x14ac:dyDescent="0.25">
      <c r="A906" s="11" t="str">
        <f>IF(Tableau1[[#This Row],[Date]]="","",VLOOKUP(Tableau1[[#This Row],[Semaine]],Listes!$A:$B,2,FALSE))</f>
        <v/>
      </c>
      <c r="B906" s="11" t="str">
        <f>IF(ISBLANK(Tableau1[[#This Row],[Date]]),"",INT((Tableau1[[#This Row],[Date]]-SUM(MOD(DATE(YEAR(Tableau1[[#This Row],[Date]]-MOD(Tableau1[[#This Row],[Date]]-2,7)+3),1,2),{1E+99;7})*{1;-1})+5)/7))</f>
        <v/>
      </c>
      <c r="C906" s="11" t="str">
        <f>IF(ISBLANK(Tableau1[[#This Row],[Matricule]]),"",VLOOKUP(Tableau1[[#This Row],[Matricule]],#REF!,2,FALSE))</f>
        <v/>
      </c>
      <c r="D906" s="11" t="str">
        <f>IF(ISBLANK(Tableau1[[#This Row],[Matricule]]),"",VLOOKUP(Tableau1[[#This Row],[Matricule]],#REF!,3,FALSE))</f>
        <v/>
      </c>
      <c r="E906" s="11" t="str">
        <f>CONCATENATE(Tableau1[[#This Row],[Matricule]],Tableau1[[#This Row],[Date]])</f>
        <v/>
      </c>
      <c r="F906" s="3"/>
      <c r="J906" s="8"/>
      <c r="K906" s="35">
        <f>IF(Tableau1[[#This Row],[Régimes récoltés]]&gt;0,1,0)</f>
        <v>0</v>
      </c>
      <c r="L906" s="15">
        <f>IF(Tableau1[[#This Row],[Régimes récoltés]]&gt;=60,1,0)</f>
        <v>0</v>
      </c>
      <c r="M906" s="15">
        <f>IF(Tableau1[[#This Row],[Régimes récoltés]]&gt;60,Tableau1[[#This Row],[Régimes récoltés]]-60,0)</f>
        <v>0</v>
      </c>
      <c r="N906" s="15" t="str">
        <f>IF(ISBLANK(Tableau1[[#This Row],[Date]]),"",+IF(Tableau1[[#This Row],[Régimes récoltés]]&lt;60,0,1000))</f>
        <v/>
      </c>
      <c r="O906" s="15" t="str">
        <f>IF(ISBLANK(Tableau1[[#This Row],[Date]]),"",IF(Tableau1[[#This Row],[Régimes récoltés]]&gt;60,(Tableau1[[#This Row],[Régimes récoltés]]-60)*40,0))</f>
        <v/>
      </c>
      <c r="P906" s="15" t="str">
        <f t="shared" si="14"/>
        <v/>
      </c>
      <c r="Q906" s="51" t="str">
        <f>IF(Tableau1[[#This Row],[Matricule]]&gt;1,IF(COUNTIF(Tableau1[DateMatricule],Tableau1[[#This Row],[DateMatricule]])&gt;1,"Doublon",""),"")</f>
        <v/>
      </c>
    </row>
    <row r="907" spans="1:17" x14ac:dyDescent="0.25">
      <c r="A907" s="11" t="str">
        <f>IF(Tableau1[[#This Row],[Date]]="","",VLOOKUP(Tableau1[[#This Row],[Semaine]],Listes!$A:$B,2,FALSE))</f>
        <v/>
      </c>
      <c r="B907" s="11" t="str">
        <f>IF(ISBLANK(Tableau1[[#This Row],[Date]]),"",INT((Tableau1[[#This Row],[Date]]-SUM(MOD(DATE(YEAR(Tableau1[[#This Row],[Date]]-MOD(Tableau1[[#This Row],[Date]]-2,7)+3),1,2),{1E+99;7})*{1;-1})+5)/7))</f>
        <v/>
      </c>
      <c r="C907" s="11" t="str">
        <f>IF(ISBLANK(Tableau1[[#This Row],[Matricule]]),"",VLOOKUP(Tableau1[[#This Row],[Matricule]],#REF!,2,FALSE))</f>
        <v/>
      </c>
      <c r="D907" s="11" t="str">
        <f>IF(ISBLANK(Tableau1[[#This Row],[Matricule]]),"",VLOOKUP(Tableau1[[#This Row],[Matricule]],#REF!,3,FALSE))</f>
        <v/>
      </c>
      <c r="E907" s="11" t="str">
        <f>CONCATENATE(Tableau1[[#This Row],[Matricule]],Tableau1[[#This Row],[Date]])</f>
        <v/>
      </c>
      <c r="F907" s="3"/>
      <c r="J907" s="8"/>
      <c r="K907" s="35">
        <f>IF(Tableau1[[#This Row],[Régimes récoltés]]&gt;0,1,0)</f>
        <v>0</v>
      </c>
      <c r="L907" s="15">
        <f>IF(Tableau1[[#This Row],[Régimes récoltés]]&gt;=60,1,0)</f>
        <v>0</v>
      </c>
      <c r="M907" s="15">
        <f>IF(Tableau1[[#This Row],[Régimes récoltés]]&gt;60,Tableau1[[#This Row],[Régimes récoltés]]-60,0)</f>
        <v>0</v>
      </c>
      <c r="N907" s="15" t="str">
        <f>IF(ISBLANK(Tableau1[[#This Row],[Date]]),"",+IF(Tableau1[[#This Row],[Régimes récoltés]]&lt;60,0,1000))</f>
        <v/>
      </c>
      <c r="O907" s="15" t="str">
        <f>IF(ISBLANK(Tableau1[[#This Row],[Date]]),"",IF(Tableau1[[#This Row],[Régimes récoltés]]&gt;60,(Tableau1[[#This Row],[Régimes récoltés]]-60)*40,0))</f>
        <v/>
      </c>
      <c r="P907" s="15" t="str">
        <f t="shared" si="14"/>
        <v/>
      </c>
      <c r="Q907" s="51" t="str">
        <f>IF(Tableau1[[#This Row],[Matricule]]&gt;1,IF(COUNTIF(Tableau1[DateMatricule],Tableau1[[#This Row],[DateMatricule]])&gt;1,"Doublon",""),"")</f>
        <v/>
      </c>
    </row>
    <row r="908" spans="1:17" x14ac:dyDescent="0.25">
      <c r="A908" s="11" t="str">
        <f>IF(Tableau1[[#This Row],[Date]]="","",VLOOKUP(Tableau1[[#This Row],[Semaine]],Listes!$A:$B,2,FALSE))</f>
        <v/>
      </c>
      <c r="B908" s="11" t="str">
        <f>IF(ISBLANK(Tableau1[[#This Row],[Date]]),"",INT((Tableau1[[#This Row],[Date]]-SUM(MOD(DATE(YEAR(Tableau1[[#This Row],[Date]]-MOD(Tableau1[[#This Row],[Date]]-2,7)+3),1,2),{1E+99;7})*{1;-1})+5)/7))</f>
        <v/>
      </c>
      <c r="C908" s="11" t="str">
        <f>IF(ISBLANK(Tableau1[[#This Row],[Matricule]]),"",VLOOKUP(Tableau1[[#This Row],[Matricule]],#REF!,2,FALSE))</f>
        <v/>
      </c>
      <c r="D908" s="11" t="str">
        <f>IF(ISBLANK(Tableau1[[#This Row],[Matricule]]),"",VLOOKUP(Tableau1[[#This Row],[Matricule]],#REF!,3,FALSE))</f>
        <v/>
      </c>
      <c r="E908" s="11" t="str">
        <f>CONCATENATE(Tableau1[[#This Row],[Matricule]],Tableau1[[#This Row],[Date]])</f>
        <v/>
      </c>
      <c r="F908" s="3"/>
      <c r="J908" s="8"/>
      <c r="K908" s="35">
        <f>IF(Tableau1[[#This Row],[Régimes récoltés]]&gt;0,1,0)</f>
        <v>0</v>
      </c>
      <c r="L908" s="15">
        <f>IF(Tableau1[[#This Row],[Régimes récoltés]]&gt;=60,1,0)</f>
        <v>0</v>
      </c>
      <c r="M908" s="15">
        <f>IF(Tableau1[[#This Row],[Régimes récoltés]]&gt;60,Tableau1[[#This Row],[Régimes récoltés]]-60,0)</f>
        <v>0</v>
      </c>
      <c r="N908" s="15" t="str">
        <f>IF(ISBLANK(Tableau1[[#This Row],[Date]]),"",+IF(Tableau1[[#This Row],[Régimes récoltés]]&lt;60,0,1000))</f>
        <v/>
      </c>
      <c r="O908" s="15" t="str">
        <f>IF(ISBLANK(Tableau1[[#This Row],[Date]]),"",IF(Tableau1[[#This Row],[Régimes récoltés]]&gt;60,(Tableau1[[#This Row],[Régimes récoltés]]-60)*40,0))</f>
        <v/>
      </c>
      <c r="P908" s="15" t="str">
        <f t="shared" si="14"/>
        <v/>
      </c>
      <c r="Q908" s="51" t="str">
        <f>IF(Tableau1[[#This Row],[Matricule]]&gt;1,IF(COUNTIF(Tableau1[DateMatricule],Tableau1[[#This Row],[DateMatricule]])&gt;1,"Doublon",""),"")</f>
        <v/>
      </c>
    </row>
    <row r="909" spans="1:17" x14ac:dyDescent="0.25">
      <c r="A909" s="11" t="str">
        <f>IF(Tableau1[[#This Row],[Date]]="","",VLOOKUP(Tableau1[[#This Row],[Semaine]],Listes!$A:$B,2,FALSE))</f>
        <v/>
      </c>
      <c r="B909" s="11" t="str">
        <f>IF(ISBLANK(Tableau1[[#This Row],[Date]]),"",INT((Tableau1[[#This Row],[Date]]-SUM(MOD(DATE(YEAR(Tableau1[[#This Row],[Date]]-MOD(Tableau1[[#This Row],[Date]]-2,7)+3),1,2),{1E+99;7})*{1;-1})+5)/7))</f>
        <v/>
      </c>
      <c r="C909" s="11" t="str">
        <f>IF(ISBLANK(Tableau1[[#This Row],[Matricule]]),"",VLOOKUP(Tableau1[[#This Row],[Matricule]],#REF!,2,FALSE))</f>
        <v/>
      </c>
      <c r="D909" s="11" t="str">
        <f>IF(ISBLANK(Tableau1[[#This Row],[Matricule]]),"",VLOOKUP(Tableau1[[#This Row],[Matricule]],#REF!,3,FALSE))</f>
        <v/>
      </c>
      <c r="E909" s="11" t="str">
        <f>CONCATENATE(Tableau1[[#This Row],[Matricule]],Tableau1[[#This Row],[Date]])</f>
        <v/>
      </c>
      <c r="F909" s="3"/>
      <c r="J909" s="8"/>
      <c r="K909" s="35">
        <f>IF(Tableau1[[#This Row],[Régimes récoltés]]&gt;0,1,0)</f>
        <v>0</v>
      </c>
      <c r="L909" s="15">
        <f>IF(Tableau1[[#This Row],[Régimes récoltés]]&gt;=60,1,0)</f>
        <v>0</v>
      </c>
      <c r="M909" s="15">
        <f>IF(Tableau1[[#This Row],[Régimes récoltés]]&gt;60,Tableau1[[#This Row],[Régimes récoltés]]-60,0)</f>
        <v>0</v>
      </c>
      <c r="N909" s="15" t="str">
        <f>IF(ISBLANK(Tableau1[[#This Row],[Date]]),"",+IF(Tableau1[[#This Row],[Régimes récoltés]]&lt;60,0,1000))</f>
        <v/>
      </c>
      <c r="O909" s="15" t="str">
        <f>IF(ISBLANK(Tableau1[[#This Row],[Date]]),"",IF(Tableau1[[#This Row],[Régimes récoltés]]&gt;60,(Tableau1[[#This Row],[Régimes récoltés]]-60)*40,0))</f>
        <v/>
      </c>
      <c r="P909" s="15" t="str">
        <f t="shared" si="14"/>
        <v/>
      </c>
      <c r="Q909" s="51" t="str">
        <f>IF(Tableau1[[#This Row],[Matricule]]&gt;1,IF(COUNTIF(Tableau1[DateMatricule],Tableau1[[#This Row],[DateMatricule]])&gt;1,"Doublon",""),"")</f>
        <v/>
      </c>
    </row>
    <row r="910" spans="1:17" x14ac:dyDescent="0.25">
      <c r="A910" s="11" t="str">
        <f>IF(Tableau1[[#This Row],[Date]]="","",VLOOKUP(Tableau1[[#This Row],[Semaine]],Listes!$A:$B,2,FALSE))</f>
        <v/>
      </c>
      <c r="B910" s="11" t="str">
        <f>IF(ISBLANK(Tableau1[[#This Row],[Date]]),"",INT((Tableau1[[#This Row],[Date]]-SUM(MOD(DATE(YEAR(Tableau1[[#This Row],[Date]]-MOD(Tableau1[[#This Row],[Date]]-2,7)+3),1,2),{1E+99;7})*{1;-1})+5)/7))</f>
        <v/>
      </c>
      <c r="C910" s="11" t="str">
        <f>IF(ISBLANK(Tableau1[[#This Row],[Matricule]]),"",VLOOKUP(Tableau1[[#This Row],[Matricule]],#REF!,2,FALSE))</f>
        <v/>
      </c>
      <c r="D910" s="11" t="str">
        <f>IF(ISBLANK(Tableau1[[#This Row],[Matricule]]),"",VLOOKUP(Tableau1[[#This Row],[Matricule]],#REF!,3,FALSE))</f>
        <v/>
      </c>
      <c r="E910" s="11" t="str">
        <f>CONCATENATE(Tableau1[[#This Row],[Matricule]],Tableau1[[#This Row],[Date]])</f>
        <v/>
      </c>
      <c r="F910" s="3"/>
      <c r="J910" s="8"/>
      <c r="K910" s="35">
        <f>IF(Tableau1[[#This Row],[Régimes récoltés]]&gt;0,1,0)</f>
        <v>0</v>
      </c>
      <c r="L910" s="15">
        <f>IF(Tableau1[[#This Row],[Régimes récoltés]]&gt;=60,1,0)</f>
        <v>0</v>
      </c>
      <c r="M910" s="15">
        <f>IF(Tableau1[[#This Row],[Régimes récoltés]]&gt;60,Tableau1[[#This Row],[Régimes récoltés]]-60,0)</f>
        <v>0</v>
      </c>
      <c r="N910" s="15" t="str">
        <f>IF(ISBLANK(Tableau1[[#This Row],[Date]]),"",+IF(Tableau1[[#This Row],[Régimes récoltés]]&lt;60,0,1000))</f>
        <v/>
      </c>
      <c r="O910" s="15" t="str">
        <f>IF(ISBLANK(Tableau1[[#This Row],[Date]]),"",IF(Tableau1[[#This Row],[Régimes récoltés]]&gt;60,(Tableau1[[#This Row],[Régimes récoltés]]-60)*40,0))</f>
        <v/>
      </c>
      <c r="P910" s="15" t="str">
        <f t="shared" si="14"/>
        <v/>
      </c>
      <c r="Q910" s="51" t="str">
        <f>IF(Tableau1[[#This Row],[Matricule]]&gt;1,IF(COUNTIF(Tableau1[DateMatricule],Tableau1[[#This Row],[DateMatricule]])&gt;1,"Doublon",""),"")</f>
        <v/>
      </c>
    </row>
    <row r="911" spans="1:17" x14ac:dyDescent="0.25">
      <c r="A911" s="11" t="str">
        <f>IF(Tableau1[[#This Row],[Date]]="","",VLOOKUP(Tableau1[[#This Row],[Semaine]],Listes!$A:$B,2,FALSE))</f>
        <v/>
      </c>
      <c r="B911" s="11" t="str">
        <f>IF(ISBLANK(Tableau1[[#This Row],[Date]]),"",INT((Tableau1[[#This Row],[Date]]-SUM(MOD(DATE(YEAR(Tableau1[[#This Row],[Date]]-MOD(Tableau1[[#This Row],[Date]]-2,7)+3),1,2),{1E+99;7})*{1;-1})+5)/7))</f>
        <v/>
      </c>
      <c r="C911" s="11" t="str">
        <f>IF(ISBLANK(Tableau1[[#This Row],[Matricule]]),"",VLOOKUP(Tableau1[[#This Row],[Matricule]],#REF!,2,FALSE))</f>
        <v/>
      </c>
      <c r="D911" s="11" t="str">
        <f>IF(ISBLANK(Tableau1[[#This Row],[Matricule]]),"",VLOOKUP(Tableau1[[#This Row],[Matricule]],#REF!,3,FALSE))</f>
        <v/>
      </c>
      <c r="E911" s="11" t="str">
        <f>CONCATENATE(Tableau1[[#This Row],[Matricule]],Tableau1[[#This Row],[Date]])</f>
        <v/>
      </c>
      <c r="F911" s="3"/>
      <c r="J911" s="8"/>
      <c r="K911" s="35">
        <f>IF(Tableau1[[#This Row],[Régimes récoltés]]&gt;0,1,0)</f>
        <v>0</v>
      </c>
      <c r="L911" s="15">
        <f>IF(Tableau1[[#This Row],[Régimes récoltés]]&gt;=60,1,0)</f>
        <v>0</v>
      </c>
      <c r="M911" s="15">
        <f>IF(Tableau1[[#This Row],[Régimes récoltés]]&gt;60,Tableau1[[#This Row],[Régimes récoltés]]-60,0)</f>
        <v>0</v>
      </c>
      <c r="N911" s="15" t="str">
        <f>IF(ISBLANK(Tableau1[[#This Row],[Date]]),"",+IF(Tableau1[[#This Row],[Régimes récoltés]]&lt;60,0,1000))</f>
        <v/>
      </c>
      <c r="O911" s="15" t="str">
        <f>IF(ISBLANK(Tableau1[[#This Row],[Date]]),"",IF(Tableau1[[#This Row],[Régimes récoltés]]&gt;60,(Tableau1[[#This Row],[Régimes récoltés]]-60)*40,0))</f>
        <v/>
      </c>
      <c r="P911" s="15" t="str">
        <f t="shared" si="14"/>
        <v/>
      </c>
      <c r="Q911" s="51" t="str">
        <f>IF(Tableau1[[#This Row],[Matricule]]&gt;1,IF(COUNTIF(Tableau1[DateMatricule],Tableau1[[#This Row],[DateMatricule]])&gt;1,"Doublon",""),"")</f>
        <v/>
      </c>
    </row>
    <row r="912" spans="1:17" x14ac:dyDescent="0.25">
      <c r="A912" s="11" t="str">
        <f>IF(Tableau1[[#This Row],[Date]]="","",VLOOKUP(Tableau1[[#This Row],[Semaine]],Listes!$A:$B,2,FALSE))</f>
        <v/>
      </c>
      <c r="B912" s="11" t="str">
        <f>IF(ISBLANK(Tableau1[[#This Row],[Date]]),"",INT((Tableau1[[#This Row],[Date]]-SUM(MOD(DATE(YEAR(Tableau1[[#This Row],[Date]]-MOD(Tableau1[[#This Row],[Date]]-2,7)+3),1,2),{1E+99;7})*{1;-1})+5)/7))</f>
        <v/>
      </c>
      <c r="C912" s="11" t="str">
        <f>IF(ISBLANK(Tableau1[[#This Row],[Matricule]]),"",VLOOKUP(Tableau1[[#This Row],[Matricule]],#REF!,2,FALSE))</f>
        <v/>
      </c>
      <c r="D912" s="11" t="str">
        <f>IF(ISBLANK(Tableau1[[#This Row],[Matricule]]),"",VLOOKUP(Tableau1[[#This Row],[Matricule]],#REF!,3,FALSE))</f>
        <v/>
      </c>
      <c r="E912" s="11" t="str">
        <f>CONCATENATE(Tableau1[[#This Row],[Matricule]],Tableau1[[#This Row],[Date]])</f>
        <v/>
      </c>
      <c r="F912" s="3"/>
      <c r="J912" s="8"/>
      <c r="K912" s="35">
        <f>IF(Tableau1[[#This Row],[Régimes récoltés]]&gt;0,1,0)</f>
        <v>0</v>
      </c>
      <c r="L912" s="15">
        <f>IF(Tableau1[[#This Row],[Régimes récoltés]]&gt;=60,1,0)</f>
        <v>0</v>
      </c>
      <c r="M912" s="15">
        <f>IF(Tableau1[[#This Row],[Régimes récoltés]]&gt;60,Tableau1[[#This Row],[Régimes récoltés]]-60,0)</f>
        <v>0</v>
      </c>
      <c r="N912" s="15" t="str">
        <f>IF(ISBLANK(Tableau1[[#This Row],[Date]]),"",+IF(Tableau1[[#This Row],[Régimes récoltés]]&lt;60,0,1000))</f>
        <v/>
      </c>
      <c r="O912" s="15" t="str">
        <f>IF(ISBLANK(Tableau1[[#This Row],[Date]]),"",IF(Tableau1[[#This Row],[Régimes récoltés]]&gt;60,(Tableau1[[#This Row],[Régimes récoltés]]-60)*40,0))</f>
        <v/>
      </c>
      <c r="P912" s="15" t="str">
        <f t="shared" si="14"/>
        <v/>
      </c>
      <c r="Q912" s="51" t="str">
        <f>IF(Tableau1[[#This Row],[Matricule]]&gt;1,IF(COUNTIF(Tableau1[DateMatricule],Tableau1[[#This Row],[DateMatricule]])&gt;1,"Doublon",""),"")</f>
        <v/>
      </c>
    </row>
    <row r="913" spans="1:17" x14ac:dyDescent="0.25">
      <c r="A913" s="11" t="str">
        <f>IF(Tableau1[[#This Row],[Date]]="","",VLOOKUP(Tableau1[[#This Row],[Semaine]],Listes!$A:$B,2,FALSE))</f>
        <v/>
      </c>
      <c r="B913" s="11" t="str">
        <f>IF(ISBLANK(Tableau1[[#This Row],[Date]]),"",INT((Tableau1[[#This Row],[Date]]-SUM(MOD(DATE(YEAR(Tableau1[[#This Row],[Date]]-MOD(Tableau1[[#This Row],[Date]]-2,7)+3),1,2),{1E+99;7})*{1;-1})+5)/7))</f>
        <v/>
      </c>
      <c r="C913" s="11" t="str">
        <f>IF(ISBLANK(Tableau1[[#This Row],[Matricule]]),"",VLOOKUP(Tableau1[[#This Row],[Matricule]],#REF!,2,FALSE))</f>
        <v/>
      </c>
      <c r="D913" s="11" t="str">
        <f>IF(ISBLANK(Tableau1[[#This Row],[Matricule]]),"",VLOOKUP(Tableau1[[#This Row],[Matricule]],#REF!,3,FALSE))</f>
        <v/>
      </c>
      <c r="E913" s="11" t="str">
        <f>CONCATENATE(Tableau1[[#This Row],[Matricule]],Tableau1[[#This Row],[Date]])</f>
        <v/>
      </c>
      <c r="F913" s="3"/>
      <c r="J913" s="8"/>
      <c r="K913" s="35">
        <f>IF(Tableau1[[#This Row],[Régimes récoltés]]&gt;0,1,0)</f>
        <v>0</v>
      </c>
      <c r="L913" s="15">
        <f>IF(Tableau1[[#This Row],[Régimes récoltés]]&gt;=60,1,0)</f>
        <v>0</v>
      </c>
      <c r="M913" s="15">
        <f>IF(Tableau1[[#This Row],[Régimes récoltés]]&gt;60,Tableau1[[#This Row],[Régimes récoltés]]-60,0)</f>
        <v>0</v>
      </c>
      <c r="N913" s="15" t="str">
        <f>IF(ISBLANK(Tableau1[[#This Row],[Date]]),"",+IF(Tableau1[[#This Row],[Régimes récoltés]]&lt;60,0,1000))</f>
        <v/>
      </c>
      <c r="O913" s="15" t="str">
        <f>IF(ISBLANK(Tableau1[[#This Row],[Date]]),"",IF(Tableau1[[#This Row],[Régimes récoltés]]&gt;60,(Tableau1[[#This Row],[Régimes récoltés]]-60)*40,0))</f>
        <v/>
      </c>
      <c r="P913" s="15" t="str">
        <f t="shared" si="14"/>
        <v/>
      </c>
      <c r="Q913" s="51" t="str">
        <f>IF(Tableau1[[#This Row],[Matricule]]&gt;1,IF(COUNTIF(Tableau1[DateMatricule],Tableau1[[#This Row],[DateMatricule]])&gt;1,"Doublon",""),"")</f>
        <v/>
      </c>
    </row>
    <row r="914" spans="1:17" x14ac:dyDescent="0.25">
      <c r="A914" s="11" t="str">
        <f>IF(Tableau1[[#This Row],[Date]]="","",VLOOKUP(Tableau1[[#This Row],[Semaine]],Listes!$A:$B,2,FALSE))</f>
        <v/>
      </c>
      <c r="B914" s="11" t="str">
        <f>IF(ISBLANK(Tableau1[[#This Row],[Date]]),"",INT((Tableau1[[#This Row],[Date]]-SUM(MOD(DATE(YEAR(Tableau1[[#This Row],[Date]]-MOD(Tableau1[[#This Row],[Date]]-2,7)+3),1,2),{1E+99;7})*{1;-1})+5)/7))</f>
        <v/>
      </c>
      <c r="C914" s="11" t="str">
        <f>IF(ISBLANK(Tableau1[[#This Row],[Matricule]]),"",VLOOKUP(Tableau1[[#This Row],[Matricule]],#REF!,2,FALSE))</f>
        <v/>
      </c>
      <c r="D914" s="11" t="str">
        <f>IF(ISBLANK(Tableau1[[#This Row],[Matricule]]),"",VLOOKUP(Tableau1[[#This Row],[Matricule]],#REF!,3,FALSE))</f>
        <v/>
      </c>
      <c r="E914" s="11" t="str">
        <f>CONCATENATE(Tableau1[[#This Row],[Matricule]],Tableau1[[#This Row],[Date]])</f>
        <v/>
      </c>
      <c r="F914" s="3"/>
      <c r="J914" s="8"/>
      <c r="K914" s="35">
        <f>IF(Tableau1[[#This Row],[Régimes récoltés]]&gt;0,1,0)</f>
        <v>0</v>
      </c>
      <c r="L914" s="15">
        <f>IF(Tableau1[[#This Row],[Régimes récoltés]]&gt;=60,1,0)</f>
        <v>0</v>
      </c>
      <c r="M914" s="15">
        <f>IF(Tableau1[[#This Row],[Régimes récoltés]]&gt;60,Tableau1[[#This Row],[Régimes récoltés]]-60,0)</f>
        <v>0</v>
      </c>
      <c r="N914" s="15" t="str">
        <f>IF(ISBLANK(Tableau1[[#This Row],[Date]]),"",+IF(Tableau1[[#This Row],[Régimes récoltés]]&lt;60,0,1000))</f>
        <v/>
      </c>
      <c r="O914" s="15" t="str">
        <f>IF(ISBLANK(Tableau1[[#This Row],[Date]]),"",IF(Tableau1[[#This Row],[Régimes récoltés]]&gt;60,(Tableau1[[#This Row],[Régimes récoltés]]-60)*40,0))</f>
        <v/>
      </c>
      <c r="P914" s="15" t="str">
        <f t="shared" si="14"/>
        <v/>
      </c>
      <c r="Q914" s="51" t="str">
        <f>IF(Tableau1[[#This Row],[Matricule]]&gt;1,IF(COUNTIF(Tableau1[DateMatricule],Tableau1[[#This Row],[DateMatricule]])&gt;1,"Doublon",""),"")</f>
        <v/>
      </c>
    </row>
    <row r="915" spans="1:17" x14ac:dyDescent="0.25">
      <c r="A915" s="11" t="str">
        <f>IF(Tableau1[[#This Row],[Date]]="","",VLOOKUP(Tableau1[[#This Row],[Semaine]],Listes!$A:$B,2,FALSE))</f>
        <v/>
      </c>
      <c r="B915" s="11" t="str">
        <f>IF(ISBLANK(Tableau1[[#This Row],[Date]]),"",INT((Tableau1[[#This Row],[Date]]-SUM(MOD(DATE(YEAR(Tableau1[[#This Row],[Date]]-MOD(Tableau1[[#This Row],[Date]]-2,7)+3),1,2),{1E+99;7})*{1;-1})+5)/7))</f>
        <v/>
      </c>
      <c r="C915" s="11" t="str">
        <f>IF(ISBLANK(Tableau1[[#This Row],[Matricule]]),"",VLOOKUP(Tableau1[[#This Row],[Matricule]],#REF!,2,FALSE))</f>
        <v/>
      </c>
      <c r="D915" s="11" t="str">
        <f>IF(ISBLANK(Tableau1[[#This Row],[Matricule]]),"",VLOOKUP(Tableau1[[#This Row],[Matricule]],#REF!,3,FALSE))</f>
        <v/>
      </c>
      <c r="E915" s="11" t="str">
        <f>CONCATENATE(Tableau1[[#This Row],[Matricule]],Tableau1[[#This Row],[Date]])</f>
        <v/>
      </c>
      <c r="F915" s="3"/>
      <c r="J915" s="8"/>
      <c r="K915" s="35">
        <f>IF(Tableau1[[#This Row],[Régimes récoltés]]&gt;0,1,0)</f>
        <v>0</v>
      </c>
      <c r="L915" s="15">
        <f>IF(Tableau1[[#This Row],[Régimes récoltés]]&gt;=60,1,0)</f>
        <v>0</v>
      </c>
      <c r="M915" s="15">
        <f>IF(Tableau1[[#This Row],[Régimes récoltés]]&gt;60,Tableau1[[#This Row],[Régimes récoltés]]-60,0)</f>
        <v>0</v>
      </c>
      <c r="N915" s="15" t="str">
        <f>IF(ISBLANK(Tableau1[[#This Row],[Date]]),"",+IF(Tableau1[[#This Row],[Régimes récoltés]]&lt;60,0,1000))</f>
        <v/>
      </c>
      <c r="O915" s="15" t="str">
        <f>IF(ISBLANK(Tableau1[[#This Row],[Date]]),"",IF(Tableau1[[#This Row],[Régimes récoltés]]&gt;60,(Tableau1[[#This Row],[Régimes récoltés]]-60)*40,0))</f>
        <v/>
      </c>
      <c r="P915" s="15" t="str">
        <f t="shared" si="14"/>
        <v/>
      </c>
      <c r="Q915" s="51" t="str">
        <f>IF(Tableau1[[#This Row],[Matricule]]&gt;1,IF(COUNTIF(Tableau1[DateMatricule],Tableau1[[#This Row],[DateMatricule]])&gt;1,"Doublon",""),"")</f>
        <v/>
      </c>
    </row>
    <row r="916" spans="1:17" x14ac:dyDescent="0.25">
      <c r="A916" s="11" t="str">
        <f>IF(Tableau1[[#This Row],[Date]]="","",VLOOKUP(Tableau1[[#This Row],[Semaine]],Listes!$A:$B,2,FALSE))</f>
        <v/>
      </c>
      <c r="B916" s="11" t="str">
        <f>IF(ISBLANK(Tableau1[[#This Row],[Date]]),"",INT((Tableau1[[#This Row],[Date]]-SUM(MOD(DATE(YEAR(Tableau1[[#This Row],[Date]]-MOD(Tableau1[[#This Row],[Date]]-2,7)+3),1,2),{1E+99;7})*{1;-1})+5)/7))</f>
        <v/>
      </c>
      <c r="C916" s="11" t="str">
        <f>IF(ISBLANK(Tableau1[[#This Row],[Matricule]]),"",VLOOKUP(Tableau1[[#This Row],[Matricule]],#REF!,2,FALSE))</f>
        <v/>
      </c>
      <c r="D916" s="11" t="str">
        <f>IF(ISBLANK(Tableau1[[#This Row],[Matricule]]),"",VLOOKUP(Tableau1[[#This Row],[Matricule]],#REF!,3,FALSE))</f>
        <v/>
      </c>
      <c r="E916" s="11" t="str">
        <f>CONCATENATE(Tableau1[[#This Row],[Matricule]],Tableau1[[#This Row],[Date]])</f>
        <v/>
      </c>
      <c r="F916" s="3"/>
      <c r="J916" s="8"/>
      <c r="K916" s="35">
        <f>IF(Tableau1[[#This Row],[Régimes récoltés]]&gt;0,1,0)</f>
        <v>0</v>
      </c>
      <c r="L916" s="15">
        <f>IF(Tableau1[[#This Row],[Régimes récoltés]]&gt;=60,1,0)</f>
        <v>0</v>
      </c>
      <c r="M916" s="15">
        <f>IF(Tableau1[[#This Row],[Régimes récoltés]]&gt;60,Tableau1[[#This Row],[Régimes récoltés]]-60,0)</f>
        <v>0</v>
      </c>
      <c r="N916" s="15" t="str">
        <f>IF(ISBLANK(Tableau1[[#This Row],[Date]]),"",+IF(Tableau1[[#This Row],[Régimes récoltés]]&lt;60,0,1000))</f>
        <v/>
      </c>
      <c r="O916" s="15" t="str">
        <f>IF(ISBLANK(Tableau1[[#This Row],[Date]]),"",IF(Tableau1[[#This Row],[Régimes récoltés]]&gt;60,(Tableau1[[#This Row],[Régimes récoltés]]-60)*40,0))</f>
        <v/>
      </c>
      <c r="P916" s="15" t="str">
        <f t="shared" si="14"/>
        <v/>
      </c>
      <c r="Q916" s="51" t="str">
        <f>IF(Tableau1[[#This Row],[Matricule]]&gt;1,IF(COUNTIF(Tableau1[DateMatricule],Tableau1[[#This Row],[DateMatricule]])&gt;1,"Doublon",""),"")</f>
        <v/>
      </c>
    </row>
    <row r="917" spans="1:17" x14ac:dyDescent="0.25">
      <c r="A917" s="11" t="str">
        <f>IF(Tableau1[[#This Row],[Date]]="","",VLOOKUP(Tableau1[[#This Row],[Semaine]],Listes!$A:$B,2,FALSE))</f>
        <v/>
      </c>
      <c r="B917" s="11" t="str">
        <f>IF(ISBLANK(Tableau1[[#This Row],[Date]]),"",INT((Tableau1[[#This Row],[Date]]-SUM(MOD(DATE(YEAR(Tableau1[[#This Row],[Date]]-MOD(Tableau1[[#This Row],[Date]]-2,7)+3),1,2),{1E+99;7})*{1;-1})+5)/7))</f>
        <v/>
      </c>
      <c r="C917" s="11" t="str">
        <f>IF(ISBLANK(Tableau1[[#This Row],[Matricule]]),"",VLOOKUP(Tableau1[[#This Row],[Matricule]],#REF!,2,FALSE))</f>
        <v/>
      </c>
      <c r="D917" s="11" t="str">
        <f>IF(ISBLANK(Tableau1[[#This Row],[Matricule]]),"",VLOOKUP(Tableau1[[#This Row],[Matricule]],#REF!,3,FALSE))</f>
        <v/>
      </c>
      <c r="E917" s="11" t="str">
        <f>CONCATENATE(Tableau1[[#This Row],[Matricule]],Tableau1[[#This Row],[Date]])</f>
        <v/>
      </c>
      <c r="F917" s="3"/>
      <c r="J917" s="8"/>
      <c r="K917" s="35">
        <f>IF(Tableau1[[#This Row],[Régimes récoltés]]&gt;0,1,0)</f>
        <v>0</v>
      </c>
      <c r="L917" s="15">
        <f>IF(Tableau1[[#This Row],[Régimes récoltés]]&gt;=60,1,0)</f>
        <v>0</v>
      </c>
      <c r="M917" s="15">
        <f>IF(Tableau1[[#This Row],[Régimes récoltés]]&gt;60,Tableau1[[#This Row],[Régimes récoltés]]-60,0)</f>
        <v>0</v>
      </c>
      <c r="N917" s="15" t="str">
        <f>IF(ISBLANK(Tableau1[[#This Row],[Date]]),"",+IF(Tableau1[[#This Row],[Régimes récoltés]]&lt;60,0,1000))</f>
        <v/>
      </c>
      <c r="O917" s="15" t="str">
        <f>IF(ISBLANK(Tableau1[[#This Row],[Date]]),"",IF(Tableau1[[#This Row],[Régimes récoltés]]&gt;60,(Tableau1[[#This Row],[Régimes récoltés]]-60)*40,0))</f>
        <v/>
      </c>
      <c r="P917" s="15" t="str">
        <f t="shared" si="14"/>
        <v/>
      </c>
      <c r="Q917" s="51" t="str">
        <f>IF(Tableau1[[#This Row],[Matricule]]&gt;1,IF(COUNTIF(Tableau1[DateMatricule],Tableau1[[#This Row],[DateMatricule]])&gt;1,"Doublon",""),"")</f>
        <v/>
      </c>
    </row>
    <row r="918" spans="1:17" x14ac:dyDescent="0.25">
      <c r="A918" s="11" t="str">
        <f>IF(Tableau1[[#This Row],[Date]]="","",VLOOKUP(Tableau1[[#This Row],[Semaine]],Listes!$A:$B,2,FALSE))</f>
        <v/>
      </c>
      <c r="B918" s="11" t="str">
        <f>IF(ISBLANK(Tableau1[[#This Row],[Date]]),"",INT((Tableau1[[#This Row],[Date]]-SUM(MOD(DATE(YEAR(Tableau1[[#This Row],[Date]]-MOD(Tableau1[[#This Row],[Date]]-2,7)+3),1,2),{1E+99;7})*{1;-1})+5)/7))</f>
        <v/>
      </c>
      <c r="C918" s="11" t="str">
        <f>IF(ISBLANK(Tableau1[[#This Row],[Matricule]]),"",VLOOKUP(Tableau1[[#This Row],[Matricule]],#REF!,2,FALSE))</f>
        <v/>
      </c>
      <c r="D918" s="11" t="str">
        <f>IF(ISBLANK(Tableau1[[#This Row],[Matricule]]),"",VLOOKUP(Tableau1[[#This Row],[Matricule]],#REF!,3,FALSE))</f>
        <v/>
      </c>
      <c r="E918" s="11" t="str">
        <f>CONCATENATE(Tableau1[[#This Row],[Matricule]],Tableau1[[#This Row],[Date]])</f>
        <v/>
      </c>
      <c r="F918" s="3"/>
      <c r="J918" s="8"/>
      <c r="K918" s="35">
        <f>IF(Tableau1[[#This Row],[Régimes récoltés]]&gt;0,1,0)</f>
        <v>0</v>
      </c>
      <c r="L918" s="15">
        <f>IF(Tableau1[[#This Row],[Régimes récoltés]]&gt;=60,1,0)</f>
        <v>0</v>
      </c>
      <c r="M918" s="15">
        <f>IF(Tableau1[[#This Row],[Régimes récoltés]]&gt;60,Tableau1[[#This Row],[Régimes récoltés]]-60,0)</f>
        <v>0</v>
      </c>
      <c r="N918" s="15" t="str">
        <f>IF(ISBLANK(Tableau1[[#This Row],[Date]]),"",+IF(Tableau1[[#This Row],[Régimes récoltés]]&lt;60,0,1000))</f>
        <v/>
      </c>
      <c r="O918" s="15" t="str">
        <f>IF(ISBLANK(Tableau1[[#This Row],[Date]]),"",IF(Tableau1[[#This Row],[Régimes récoltés]]&gt;60,(Tableau1[[#This Row],[Régimes récoltés]]-60)*40,0))</f>
        <v/>
      </c>
      <c r="P918" s="15" t="str">
        <f t="shared" si="14"/>
        <v/>
      </c>
      <c r="Q918" s="51" t="str">
        <f>IF(Tableau1[[#This Row],[Matricule]]&gt;1,IF(COUNTIF(Tableau1[DateMatricule],Tableau1[[#This Row],[DateMatricule]])&gt;1,"Doublon",""),"")</f>
        <v/>
      </c>
    </row>
    <row r="919" spans="1:17" x14ac:dyDescent="0.25">
      <c r="A919" s="11" t="str">
        <f>IF(Tableau1[[#This Row],[Date]]="","",VLOOKUP(Tableau1[[#This Row],[Semaine]],Listes!$A:$B,2,FALSE))</f>
        <v/>
      </c>
      <c r="B919" s="11" t="str">
        <f>IF(ISBLANK(Tableau1[[#This Row],[Date]]),"",INT((Tableau1[[#This Row],[Date]]-SUM(MOD(DATE(YEAR(Tableau1[[#This Row],[Date]]-MOD(Tableau1[[#This Row],[Date]]-2,7)+3),1,2),{1E+99;7})*{1;-1})+5)/7))</f>
        <v/>
      </c>
      <c r="C919" s="11" t="str">
        <f>IF(ISBLANK(Tableau1[[#This Row],[Matricule]]),"",VLOOKUP(Tableau1[[#This Row],[Matricule]],#REF!,2,FALSE))</f>
        <v/>
      </c>
      <c r="D919" s="11" t="str">
        <f>IF(ISBLANK(Tableau1[[#This Row],[Matricule]]),"",VLOOKUP(Tableau1[[#This Row],[Matricule]],#REF!,3,FALSE))</f>
        <v/>
      </c>
      <c r="E919" s="11" t="str">
        <f>CONCATENATE(Tableau1[[#This Row],[Matricule]],Tableau1[[#This Row],[Date]])</f>
        <v/>
      </c>
      <c r="F919" s="3"/>
      <c r="J919" s="8"/>
      <c r="K919" s="35">
        <f>IF(Tableau1[[#This Row],[Régimes récoltés]]&gt;0,1,0)</f>
        <v>0</v>
      </c>
      <c r="L919" s="15">
        <f>IF(Tableau1[[#This Row],[Régimes récoltés]]&gt;=60,1,0)</f>
        <v>0</v>
      </c>
      <c r="M919" s="15">
        <f>IF(Tableau1[[#This Row],[Régimes récoltés]]&gt;60,Tableau1[[#This Row],[Régimes récoltés]]-60,0)</f>
        <v>0</v>
      </c>
      <c r="N919" s="15" t="str">
        <f>IF(ISBLANK(Tableau1[[#This Row],[Date]]),"",+IF(Tableau1[[#This Row],[Régimes récoltés]]&lt;60,0,1000))</f>
        <v/>
      </c>
      <c r="O919" s="15" t="str">
        <f>IF(ISBLANK(Tableau1[[#This Row],[Date]]),"",IF(Tableau1[[#This Row],[Régimes récoltés]]&gt;60,(Tableau1[[#This Row],[Régimes récoltés]]-60)*40,0))</f>
        <v/>
      </c>
      <c r="P919" s="15" t="str">
        <f t="shared" si="14"/>
        <v/>
      </c>
      <c r="Q919" s="51" t="str">
        <f>IF(Tableau1[[#This Row],[Matricule]]&gt;1,IF(COUNTIF(Tableau1[DateMatricule],Tableau1[[#This Row],[DateMatricule]])&gt;1,"Doublon",""),"")</f>
        <v/>
      </c>
    </row>
    <row r="920" spans="1:17" x14ac:dyDescent="0.25">
      <c r="A920" s="11" t="str">
        <f>IF(Tableau1[[#This Row],[Date]]="","",VLOOKUP(Tableau1[[#This Row],[Semaine]],Listes!$A:$B,2,FALSE))</f>
        <v/>
      </c>
      <c r="B920" s="11" t="str">
        <f>IF(ISBLANK(Tableau1[[#This Row],[Date]]),"",INT((Tableau1[[#This Row],[Date]]-SUM(MOD(DATE(YEAR(Tableau1[[#This Row],[Date]]-MOD(Tableau1[[#This Row],[Date]]-2,7)+3),1,2),{1E+99;7})*{1;-1})+5)/7))</f>
        <v/>
      </c>
      <c r="C920" s="11" t="str">
        <f>IF(ISBLANK(Tableau1[[#This Row],[Matricule]]),"",VLOOKUP(Tableau1[[#This Row],[Matricule]],#REF!,2,FALSE))</f>
        <v/>
      </c>
      <c r="D920" s="11" t="str">
        <f>IF(ISBLANK(Tableau1[[#This Row],[Matricule]]),"",VLOOKUP(Tableau1[[#This Row],[Matricule]],#REF!,3,FALSE))</f>
        <v/>
      </c>
      <c r="E920" s="11" t="str">
        <f>CONCATENATE(Tableau1[[#This Row],[Matricule]],Tableau1[[#This Row],[Date]])</f>
        <v/>
      </c>
      <c r="F920" s="3"/>
      <c r="J920" s="8"/>
      <c r="K920" s="35">
        <f>IF(Tableau1[[#This Row],[Régimes récoltés]]&gt;0,1,0)</f>
        <v>0</v>
      </c>
      <c r="L920" s="15">
        <f>IF(Tableau1[[#This Row],[Régimes récoltés]]&gt;=60,1,0)</f>
        <v>0</v>
      </c>
      <c r="M920" s="15">
        <f>IF(Tableau1[[#This Row],[Régimes récoltés]]&gt;60,Tableau1[[#This Row],[Régimes récoltés]]-60,0)</f>
        <v>0</v>
      </c>
      <c r="N920" s="15" t="str">
        <f>IF(ISBLANK(Tableau1[[#This Row],[Date]]),"",+IF(Tableau1[[#This Row],[Régimes récoltés]]&lt;60,0,1000))</f>
        <v/>
      </c>
      <c r="O920" s="15" t="str">
        <f>IF(ISBLANK(Tableau1[[#This Row],[Date]]),"",IF(Tableau1[[#This Row],[Régimes récoltés]]&gt;60,(Tableau1[[#This Row],[Régimes récoltés]]-60)*40,0))</f>
        <v/>
      </c>
      <c r="P920" s="15" t="str">
        <f t="shared" si="14"/>
        <v/>
      </c>
      <c r="Q920" s="51" t="str">
        <f>IF(Tableau1[[#This Row],[Matricule]]&gt;1,IF(COUNTIF(Tableau1[DateMatricule],Tableau1[[#This Row],[DateMatricule]])&gt;1,"Doublon",""),"")</f>
        <v/>
      </c>
    </row>
    <row r="921" spans="1:17" x14ac:dyDescent="0.25">
      <c r="A921" s="11" t="str">
        <f>IF(Tableau1[[#This Row],[Date]]="","",VLOOKUP(Tableau1[[#This Row],[Semaine]],Listes!$A:$B,2,FALSE))</f>
        <v/>
      </c>
      <c r="B921" s="11" t="str">
        <f>IF(ISBLANK(Tableau1[[#This Row],[Date]]),"",INT((Tableau1[[#This Row],[Date]]-SUM(MOD(DATE(YEAR(Tableau1[[#This Row],[Date]]-MOD(Tableau1[[#This Row],[Date]]-2,7)+3),1,2),{1E+99;7})*{1;-1})+5)/7))</f>
        <v/>
      </c>
      <c r="C921" s="11" t="str">
        <f>IF(ISBLANK(Tableau1[[#This Row],[Matricule]]),"",VLOOKUP(Tableau1[[#This Row],[Matricule]],#REF!,2,FALSE))</f>
        <v/>
      </c>
      <c r="D921" s="11" t="str">
        <f>IF(ISBLANK(Tableau1[[#This Row],[Matricule]]),"",VLOOKUP(Tableau1[[#This Row],[Matricule]],#REF!,3,FALSE))</f>
        <v/>
      </c>
      <c r="E921" s="11" t="str">
        <f>CONCATENATE(Tableau1[[#This Row],[Matricule]],Tableau1[[#This Row],[Date]])</f>
        <v/>
      </c>
      <c r="F921" s="3"/>
      <c r="J921" s="8"/>
      <c r="K921" s="35">
        <f>IF(Tableau1[[#This Row],[Régimes récoltés]]&gt;0,1,0)</f>
        <v>0</v>
      </c>
      <c r="L921" s="15">
        <f>IF(Tableau1[[#This Row],[Régimes récoltés]]&gt;=60,1,0)</f>
        <v>0</v>
      </c>
      <c r="M921" s="15">
        <f>IF(Tableau1[[#This Row],[Régimes récoltés]]&gt;60,Tableau1[[#This Row],[Régimes récoltés]]-60,0)</f>
        <v>0</v>
      </c>
      <c r="N921" s="15" t="str">
        <f>IF(ISBLANK(Tableau1[[#This Row],[Date]]),"",+IF(Tableau1[[#This Row],[Régimes récoltés]]&lt;60,0,1000))</f>
        <v/>
      </c>
      <c r="O921" s="15" t="str">
        <f>IF(ISBLANK(Tableau1[[#This Row],[Date]]),"",IF(Tableau1[[#This Row],[Régimes récoltés]]&gt;60,(Tableau1[[#This Row],[Régimes récoltés]]-60)*40,0))</f>
        <v/>
      </c>
      <c r="P921" s="15" t="str">
        <f t="shared" si="14"/>
        <v/>
      </c>
      <c r="Q921" s="51" t="str">
        <f>IF(Tableau1[[#This Row],[Matricule]]&gt;1,IF(COUNTIF(Tableau1[DateMatricule],Tableau1[[#This Row],[DateMatricule]])&gt;1,"Doublon",""),"")</f>
        <v/>
      </c>
    </row>
    <row r="922" spans="1:17" x14ac:dyDescent="0.25">
      <c r="A922" s="11" t="str">
        <f>IF(Tableau1[[#This Row],[Date]]="","",VLOOKUP(Tableau1[[#This Row],[Semaine]],Listes!$A:$B,2,FALSE))</f>
        <v/>
      </c>
      <c r="B922" s="11" t="str">
        <f>IF(ISBLANK(Tableau1[[#This Row],[Date]]),"",INT((Tableau1[[#This Row],[Date]]-SUM(MOD(DATE(YEAR(Tableau1[[#This Row],[Date]]-MOD(Tableau1[[#This Row],[Date]]-2,7)+3),1,2),{1E+99;7})*{1;-1})+5)/7))</f>
        <v/>
      </c>
      <c r="C922" s="11" t="str">
        <f>IF(ISBLANK(Tableau1[[#This Row],[Matricule]]),"",VLOOKUP(Tableau1[[#This Row],[Matricule]],#REF!,2,FALSE))</f>
        <v/>
      </c>
      <c r="D922" s="11" t="str">
        <f>IF(ISBLANK(Tableau1[[#This Row],[Matricule]]),"",VLOOKUP(Tableau1[[#This Row],[Matricule]],#REF!,3,FALSE))</f>
        <v/>
      </c>
      <c r="E922" s="11" t="str">
        <f>CONCATENATE(Tableau1[[#This Row],[Matricule]],Tableau1[[#This Row],[Date]])</f>
        <v/>
      </c>
      <c r="F922" s="3"/>
      <c r="J922" s="8"/>
      <c r="K922" s="35">
        <f>IF(Tableau1[[#This Row],[Régimes récoltés]]&gt;0,1,0)</f>
        <v>0</v>
      </c>
      <c r="L922" s="15">
        <f>IF(Tableau1[[#This Row],[Régimes récoltés]]&gt;=60,1,0)</f>
        <v>0</v>
      </c>
      <c r="M922" s="15">
        <f>IF(Tableau1[[#This Row],[Régimes récoltés]]&gt;60,Tableau1[[#This Row],[Régimes récoltés]]-60,0)</f>
        <v>0</v>
      </c>
      <c r="N922" s="15" t="str">
        <f>IF(ISBLANK(Tableau1[[#This Row],[Date]]),"",+IF(Tableau1[[#This Row],[Régimes récoltés]]&lt;60,0,1000))</f>
        <v/>
      </c>
      <c r="O922" s="15" t="str">
        <f>IF(ISBLANK(Tableau1[[#This Row],[Date]]),"",IF(Tableau1[[#This Row],[Régimes récoltés]]&gt;60,(Tableau1[[#This Row],[Régimes récoltés]]-60)*40,0))</f>
        <v/>
      </c>
      <c r="P922" s="15" t="str">
        <f t="shared" si="14"/>
        <v/>
      </c>
      <c r="Q922" s="51" t="str">
        <f>IF(Tableau1[[#This Row],[Matricule]]&gt;1,IF(COUNTIF(Tableau1[DateMatricule],Tableau1[[#This Row],[DateMatricule]])&gt;1,"Doublon",""),"")</f>
        <v/>
      </c>
    </row>
    <row r="923" spans="1:17" x14ac:dyDescent="0.25">
      <c r="A923" s="11" t="str">
        <f>IF(Tableau1[[#This Row],[Date]]="","",VLOOKUP(Tableau1[[#This Row],[Semaine]],Listes!$A:$B,2,FALSE))</f>
        <v/>
      </c>
      <c r="B923" s="11" t="str">
        <f>IF(ISBLANK(Tableau1[[#This Row],[Date]]),"",INT((Tableau1[[#This Row],[Date]]-SUM(MOD(DATE(YEAR(Tableau1[[#This Row],[Date]]-MOD(Tableau1[[#This Row],[Date]]-2,7)+3),1,2),{1E+99;7})*{1;-1})+5)/7))</f>
        <v/>
      </c>
      <c r="C923" s="11" t="str">
        <f>IF(ISBLANK(Tableau1[[#This Row],[Matricule]]),"",VLOOKUP(Tableau1[[#This Row],[Matricule]],#REF!,2,FALSE))</f>
        <v/>
      </c>
      <c r="D923" s="11" t="str">
        <f>IF(ISBLANK(Tableau1[[#This Row],[Matricule]]),"",VLOOKUP(Tableau1[[#This Row],[Matricule]],#REF!,3,FALSE))</f>
        <v/>
      </c>
      <c r="E923" s="11" t="str">
        <f>CONCATENATE(Tableau1[[#This Row],[Matricule]],Tableau1[[#This Row],[Date]])</f>
        <v/>
      </c>
      <c r="F923" s="3"/>
      <c r="J923" s="8"/>
      <c r="K923" s="35">
        <f>IF(Tableau1[[#This Row],[Régimes récoltés]]&gt;0,1,0)</f>
        <v>0</v>
      </c>
      <c r="L923" s="15">
        <f>IF(Tableau1[[#This Row],[Régimes récoltés]]&gt;=60,1,0)</f>
        <v>0</v>
      </c>
      <c r="M923" s="15">
        <f>IF(Tableau1[[#This Row],[Régimes récoltés]]&gt;60,Tableau1[[#This Row],[Régimes récoltés]]-60,0)</f>
        <v>0</v>
      </c>
      <c r="N923" s="15" t="str">
        <f>IF(ISBLANK(Tableau1[[#This Row],[Date]]),"",+IF(Tableau1[[#This Row],[Régimes récoltés]]&lt;60,0,1000))</f>
        <v/>
      </c>
      <c r="O923" s="15" t="str">
        <f>IF(ISBLANK(Tableau1[[#This Row],[Date]]),"",IF(Tableau1[[#This Row],[Régimes récoltés]]&gt;60,(Tableau1[[#This Row],[Régimes récoltés]]-60)*40,0))</f>
        <v/>
      </c>
      <c r="P923" s="15" t="str">
        <f t="shared" si="14"/>
        <v/>
      </c>
      <c r="Q923" s="51" t="str">
        <f>IF(Tableau1[[#This Row],[Matricule]]&gt;1,IF(COUNTIF(Tableau1[DateMatricule],Tableau1[[#This Row],[DateMatricule]])&gt;1,"Doublon",""),"")</f>
        <v/>
      </c>
    </row>
    <row r="924" spans="1:17" x14ac:dyDescent="0.25">
      <c r="A924" s="11" t="str">
        <f>IF(Tableau1[[#This Row],[Date]]="","",VLOOKUP(Tableau1[[#This Row],[Semaine]],Listes!$A:$B,2,FALSE))</f>
        <v/>
      </c>
      <c r="B924" s="11" t="str">
        <f>IF(ISBLANK(Tableau1[[#This Row],[Date]]),"",INT((Tableau1[[#This Row],[Date]]-SUM(MOD(DATE(YEAR(Tableau1[[#This Row],[Date]]-MOD(Tableau1[[#This Row],[Date]]-2,7)+3),1,2),{1E+99;7})*{1;-1})+5)/7))</f>
        <v/>
      </c>
      <c r="C924" s="11" t="str">
        <f>IF(ISBLANK(Tableau1[[#This Row],[Matricule]]),"",VLOOKUP(Tableau1[[#This Row],[Matricule]],#REF!,2,FALSE))</f>
        <v/>
      </c>
      <c r="D924" s="11" t="str">
        <f>IF(ISBLANK(Tableau1[[#This Row],[Matricule]]),"",VLOOKUP(Tableau1[[#This Row],[Matricule]],#REF!,3,FALSE))</f>
        <v/>
      </c>
      <c r="E924" s="11" t="str">
        <f>CONCATENATE(Tableau1[[#This Row],[Matricule]],Tableau1[[#This Row],[Date]])</f>
        <v/>
      </c>
      <c r="F924" s="3"/>
      <c r="J924" s="8"/>
      <c r="K924" s="35">
        <f>IF(Tableau1[[#This Row],[Régimes récoltés]]&gt;0,1,0)</f>
        <v>0</v>
      </c>
      <c r="L924" s="15">
        <f>IF(Tableau1[[#This Row],[Régimes récoltés]]&gt;=60,1,0)</f>
        <v>0</v>
      </c>
      <c r="M924" s="15">
        <f>IF(Tableau1[[#This Row],[Régimes récoltés]]&gt;60,Tableau1[[#This Row],[Régimes récoltés]]-60,0)</f>
        <v>0</v>
      </c>
      <c r="N924" s="15" t="str">
        <f>IF(ISBLANK(Tableau1[[#This Row],[Date]]),"",+IF(Tableau1[[#This Row],[Régimes récoltés]]&lt;60,0,1000))</f>
        <v/>
      </c>
      <c r="O924" s="15" t="str">
        <f>IF(ISBLANK(Tableau1[[#This Row],[Date]]),"",IF(Tableau1[[#This Row],[Régimes récoltés]]&gt;60,(Tableau1[[#This Row],[Régimes récoltés]]-60)*40,0))</f>
        <v/>
      </c>
      <c r="P924" s="15" t="str">
        <f t="shared" si="14"/>
        <v/>
      </c>
      <c r="Q924" s="51" t="str">
        <f>IF(Tableau1[[#This Row],[Matricule]]&gt;1,IF(COUNTIF(Tableau1[DateMatricule],Tableau1[[#This Row],[DateMatricule]])&gt;1,"Doublon",""),"")</f>
        <v/>
      </c>
    </row>
    <row r="925" spans="1:17" x14ac:dyDescent="0.25">
      <c r="A925" s="11" t="str">
        <f>IF(Tableau1[[#This Row],[Date]]="","",VLOOKUP(Tableau1[[#This Row],[Semaine]],Listes!$A:$B,2,FALSE))</f>
        <v/>
      </c>
      <c r="B925" s="11" t="str">
        <f>IF(ISBLANK(Tableau1[[#This Row],[Date]]),"",INT((Tableau1[[#This Row],[Date]]-SUM(MOD(DATE(YEAR(Tableau1[[#This Row],[Date]]-MOD(Tableau1[[#This Row],[Date]]-2,7)+3),1,2),{1E+99;7})*{1;-1})+5)/7))</f>
        <v/>
      </c>
      <c r="C925" s="11" t="str">
        <f>IF(ISBLANK(Tableau1[[#This Row],[Matricule]]),"",VLOOKUP(Tableau1[[#This Row],[Matricule]],#REF!,2,FALSE))</f>
        <v/>
      </c>
      <c r="D925" s="11" t="str">
        <f>IF(ISBLANK(Tableau1[[#This Row],[Matricule]]),"",VLOOKUP(Tableau1[[#This Row],[Matricule]],#REF!,3,FALSE))</f>
        <v/>
      </c>
      <c r="E925" s="11" t="str">
        <f>CONCATENATE(Tableau1[[#This Row],[Matricule]],Tableau1[[#This Row],[Date]])</f>
        <v/>
      </c>
      <c r="F925" s="3"/>
      <c r="J925" s="8"/>
      <c r="K925" s="35">
        <f>IF(Tableau1[[#This Row],[Régimes récoltés]]&gt;0,1,0)</f>
        <v>0</v>
      </c>
      <c r="L925" s="15">
        <f>IF(Tableau1[[#This Row],[Régimes récoltés]]&gt;=60,1,0)</f>
        <v>0</v>
      </c>
      <c r="M925" s="15">
        <f>IF(Tableau1[[#This Row],[Régimes récoltés]]&gt;60,Tableau1[[#This Row],[Régimes récoltés]]-60,0)</f>
        <v>0</v>
      </c>
      <c r="N925" s="15" t="str">
        <f>IF(ISBLANK(Tableau1[[#This Row],[Date]]),"",+IF(Tableau1[[#This Row],[Régimes récoltés]]&lt;60,0,1000))</f>
        <v/>
      </c>
      <c r="O925" s="15" t="str">
        <f>IF(ISBLANK(Tableau1[[#This Row],[Date]]),"",IF(Tableau1[[#This Row],[Régimes récoltés]]&gt;60,(Tableau1[[#This Row],[Régimes récoltés]]-60)*40,0))</f>
        <v/>
      </c>
      <c r="P925" s="15" t="str">
        <f t="shared" si="14"/>
        <v/>
      </c>
      <c r="Q925" s="51" t="str">
        <f>IF(Tableau1[[#This Row],[Matricule]]&gt;1,IF(COUNTIF(Tableau1[DateMatricule],Tableau1[[#This Row],[DateMatricule]])&gt;1,"Doublon",""),"")</f>
        <v/>
      </c>
    </row>
    <row r="926" spans="1:17" x14ac:dyDescent="0.25">
      <c r="A926" s="11" t="str">
        <f>IF(Tableau1[[#This Row],[Date]]="","",VLOOKUP(Tableau1[[#This Row],[Semaine]],Listes!$A:$B,2,FALSE))</f>
        <v/>
      </c>
      <c r="B926" s="11" t="str">
        <f>IF(ISBLANK(Tableau1[[#This Row],[Date]]),"",INT((Tableau1[[#This Row],[Date]]-SUM(MOD(DATE(YEAR(Tableau1[[#This Row],[Date]]-MOD(Tableau1[[#This Row],[Date]]-2,7)+3),1,2),{1E+99;7})*{1;-1})+5)/7))</f>
        <v/>
      </c>
      <c r="C926" s="11" t="str">
        <f>IF(ISBLANK(Tableau1[[#This Row],[Matricule]]),"",VLOOKUP(Tableau1[[#This Row],[Matricule]],#REF!,2,FALSE))</f>
        <v/>
      </c>
      <c r="D926" s="11" t="str">
        <f>IF(ISBLANK(Tableau1[[#This Row],[Matricule]]),"",VLOOKUP(Tableau1[[#This Row],[Matricule]],#REF!,3,FALSE))</f>
        <v/>
      </c>
      <c r="E926" s="11" t="str">
        <f>CONCATENATE(Tableau1[[#This Row],[Matricule]],Tableau1[[#This Row],[Date]])</f>
        <v/>
      </c>
      <c r="F926" s="3"/>
      <c r="J926" s="8"/>
      <c r="K926" s="35">
        <f>IF(Tableau1[[#This Row],[Régimes récoltés]]&gt;0,1,0)</f>
        <v>0</v>
      </c>
      <c r="L926" s="15">
        <f>IF(Tableau1[[#This Row],[Régimes récoltés]]&gt;=60,1,0)</f>
        <v>0</v>
      </c>
      <c r="M926" s="15">
        <f>IF(Tableau1[[#This Row],[Régimes récoltés]]&gt;60,Tableau1[[#This Row],[Régimes récoltés]]-60,0)</f>
        <v>0</v>
      </c>
      <c r="N926" s="15" t="str">
        <f>IF(ISBLANK(Tableau1[[#This Row],[Date]]),"",+IF(Tableau1[[#This Row],[Régimes récoltés]]&lt;60,0,1000))</f>
        <v/>
      </c>
      <c r="O926" s="15" t="str">
        <f>IF(ISBLANK(Tableau1[[#This Row],[Date]]),"",IF(Tableau1[[#This Row],[Régimes récoltés]]&gt;60,(Tableau1[[#This Row],[Régimes récoltés]]-60)*40,0))</f>
        <v/>
      </c>
      <c r="P926" s="15" t="str">
        <f t="shared" si="14"/>
        <v/>
      </c>
      <c r="Q926" s="51" t="str">
        <f>IF(Tableau1[[#This Row],[Matricule]]&gt;1,IF(COUNTIF(Tableau1[DateMatricule],Tableau1[[#This Row],[DateMatricule]])&gt;1,"Doublon",""),"")</f>
        <v/>
      </c>
    </row>
    <row r="927" spans="1:17" x14ac:dyDescent="0.25">
      <c r="A927" s="11" t="str">
        <f>IF(Tableau1[[#This Row],[Date]]="","",VLOOKUP(Tableau1[[#This Row],[Semaine]],Listes!$A:$B,2,FALSE))</f>
        <v/>
      </c>
      <c r="B927" s="11" t="str">
        <f>IF(ISBLANK(Tableau1[[#This Row],[Date]]),"",INT((Tableau1[[#This Row],[Date]]-SUM(MOD(DATE(YEAR(Tableau1[[#This Row],[Date]]-MOD(Tableau1[[#This Row],[Date]]-2,7)+3),1,2),{1E+99;7})*{1;-1})+5)/7))</f>
        <v/>
      </c>
      <c r="C927" s="11" t="str">
        <f>IF(ISBLANK(Tableau1[[#This Row],[Matricule]]),"",VLOOKUP(Tableau1[[#This Row],[Matricule]],#REF!,2,FALSE))</f>
        <v/>
      </c>
      <c r="D927" s="11" t="str">
        <f>IF(ISBLANK(Tableau1[[#This Row],[Matricule]]),"",VLOOKUP(Tableau1[[#This Row],[Matricule]],#REF!,3,FALSE))</f>
        <v/>
      </c>
      <c r="E927" s="11" t="str">
        <f>CONCATENATE(Tableau1[[#This Row],[Matricule]],Tableau1[[#This Row],[Date]])</f>
        <v/>
      </c>
      <c r="F927" s="3"/>
      <c r="J927" s="8"/>
      <c r="K927" s="35">
        <f>IF(Tableau1[[#This Row],[Régimes récoltés]]&gt;0,1,0)</f>
        <v>0</v>
      </c>
      <c r="L927" s="15">
        <f>IF(Tableau1[[#This Row],[Régimes récoltés]]&gt;=60,1,0)</f>
        <v>0</v>
      </c>
      <c r="M927" s="15">
        <f>IF(Tableau1[[#This Row],[Régimes récoltés]]&gt;60,Tableau1[[#This Row],[Régimes récoltés]]-60,0)</f>
        <v>0</v>
      </c>
      <c r="N927" s="15" t="str">
        <f>IF(ISBLANK(Tableau1[[#This Row],[Date]]),"",+IF(Tableau1[[#This Row],[Régimes récoltés]]&lt;60,0,1000))</f>
        <v/>
      </c>
      <c r="O927" s="15" t="str">
        <f>IF(ISBLANK(Tableau1[[#This Row],[Date]]),"",IF(Tableau1[[#This Row],[Régimes récoltés]]&gt;60,(Tableau1[[#This Row],[Régimes récoltés]]-60)*40,0))</f>
        <v/>
      </c>
      <c r="P927" s="15" t="str">
        <f t="shared" si="14"/>
        <v/>
      </c>
      <c r="Q927" s="51" t="str">
        <f>IF(Tableau1[[#This Row],[Matricule]]&gt;1,IF(COUNTIF(Tableau1[DateMatricule],Tableau1[[#This Row],[DateMatricule]])&gt;1,"Doublon",""),"")</f>
        <v/>
      </c>
    </row>
    <row r="928" spans="1:17" x14ac:dyDescent="0.25">
      <c r="A928" s="11" t="str">
        <f>IF(Tableau1[[#This Row],[Date]]="","",VLOOKUP(Tableau1[[#This Row],[Semaine]],Listes!$A:$B,2,FALSE))</f>
        <v/>
      </c>
      <c r="B928" s="11" t="str">
        <f>IF(ISBLANK(Tableau1[[#This Row],[Date]]),"",INT((Tableau1[[#This Row],[Date]]-SUM(MOD(DATE(YEAR(Tableau1[[#This Row],[Date]]-MOD(Tableau1[[#This Row],[Date]]-2,7)+3),1,2),{1E+99;7})*{1;-1})+5)/7))</f>
        <v/>
      </c>
      <c r="C928" s="11" t="str">
        <f>IF(ISBLANK(Tableau1[[#This Row],[Matricule]]),"",VLOOKUP(Tableau1[[#This Row],[Matricule]],#REF!,2,FALSE))</f>
        <v/>
      </c>
      <c r="D928" s="11" t="str">
        <f>IF(ISBLANK(Tableau1[[#This Row],[Matricule]]),"",VLOOKUP(Tableau1[[#This Row],[Matricule]],#REF!,3,FALSE))</f>
        <v/>
      </c>
      <c r="E928" s="11" t="str">
        <f>CONCATENATE(Tableau1[[#This Row],[Matricule]],Tableau1[[#This Row],[Date]])</f>
        <v/>
      </c>
      <c r="F928" s="3"/>
      <c r="J928" s="8"/>
      <c r="K928" s="35">
        <f>IF(Tableau1[[#This Row],[Régimes récoltés]]&gt;0,1,0)</f>
        <v>0</v>
      </c>
      <c r="L928" s="15">
        <f>IF(Tableau1[[#This Row],[Régimes récoltés]]&gt;=60,1,0)</f>
        <v>0</v>
      </c>
      <c r="M928" s="15">
        <f>IF(Tableau1[[#This Row],[Régimes récoltés]]&gt;60,Tableau1[[#This Row],[Régimes récoltés]]-60,0)</f>
        <v>0</v>
      </c>
      <c r="N928" s="15" t="str">
        <f>IF(ISBLANK(Tableau1[[#This Row],[Date]]),"",+IF(Tableau1[[#This Row],[Régimes récoltés]]&lt;60,0,1000))</f>
        <v/>
      </c>
      <c r="O928" s="15" t="str">
        <f>IF(ISBLANK(Tableau1[[#This Row],[Date]]),"",IF(Tableau1[[#This Row],[Régimes récoltés]]&gt;60,(Tableau1[[#This Row],[Régimes récoltés]]-60)*40,0))</f>
        <v/>
      </c>
      <c r="P928" s="15" t="str">
        <f t="shared" si="14"/>
        <v/>
      </c>
      <c r="Q928" s="51" t="str">
        <f>IF(Tableau1[[#This Row],[Matricule]]&gt;1,IF(COUNTIF(Tableau1[DateMatricule],Tableau1[[#This Row],[DateMatricule]])&gt;1,"Doublon",""),"")</f>
        <v/>
      </c>
    </row>
    <row r="929" spans="1:17" x14ac:dyDescent="0.25">
      <c r="A929" s="11" t="str">
        <f>IF(Tableau1[[#This Row],[Date]]="","",VLOOKUP(Tableau1[[#This Row],[Semaine]],Listes!$A:$B,2,FALSE))</f>
        <v/>
      </c>
      <c r="B929" s="11" t="str">
        <f>IF(ISBLANK(Tableau1[[#This Row],[Date]]),"",INT((Tableau1[[#This Row],[Date]]-SUM(MOD(DATE(YEAR(Tableau1[[#This Row],[Date]]-MOD(Tableau1[[#This Row],[Date]]-2,7)+3),1,2),{1E+99;7})*{1;-1})+5)/7))</f>
        <v/>
      </c>
      <c r="C929" s="11" t="str">
        <f>IF(ISBLANK(Tableau1[[#This Row],[Matricule]]),"",VLOOKUP(Tableau1[[#This Row],[Matricule]],#REF!,2,FALSE))</f>
        <v/>
      </c>
      <c r="D929" s="11" t="str">
        <f>IF(ISBLANK(Tableau1[[#This Row],[Matricule]]),"",VLOOKUP(Tableau1[[#This Row],[Matricule]],#REF!,3,FALSE))</f>
        <v/>
      </c>
      <c r="E929" s="11" t="str">
        <f>CONCATENATE(Tableau1[[#This Row],[Matricule]],Tableau1[[#This Row],[Date]])</f>
        <v/>
      </c>
      <c r="F929" s="3"/>
      <c r="J929" s="8"/>
      <c r="K929" s="35">
        <f>IF(Tableau1[[#This Row],[Régimes récoltés]]&gt;0,1,0)</f>
        <v>0</v>
      </c>
      <c r="L929" s="15">
        <f>IF(Tableau1[[#This Row],[Régimes récoltés]]&gt;=60,1,0)</f>
        <v>0</v>
      </c>
      <c r="M929" s="15">
        <f>IF(Tableau1[[#This Row],[Régimes récoltés]]&gt;60,Tableau1[[#This Row],[Régimes récoltés]]-60,0)</f>
        <v>0</v>
      </c>
      <c r="N929" s="15" t="str">
        <f>IF(ISBLANK(Tableau1[[#This Row],[Date]]),"",+IF(Tableau1[[#This Row],[Régimes récoltés]]&lt;60,0,1000))</f>
        <v/>
      </c>
      <c r="O929" s="15" t="str">
        <f>IF(ISBLANK(Tableau1[[#This Row],[Date]]),"",IF(Tableau1[[#This Row],[Régimes récoltés]]&gt;60,(Tableau1[[#This Row],[Régimes récoltés]]-60)*40,0))</f>
        <v/>
      </c>
      <c r="P929" s="15" t="str">
        <f t="shared" si="14"/>
        <v/>
      </c>
      <c r="Q929" s="51" t="str">
        <f>IF(Tableau1[[#This Row],[Matricule]]&gt;1,IF(COUNTIF(Tableau1[DateMatricule],Tableau1[[#This Row],[DateMatricule]])&gt;1,"Doublon",""),"")</f>
        <v/>
      </c>
    </row>
    <row r="930" spans="1:17" x14ac:dyDescent="0.25">
      <c r="A930" s="11" t="str">
        <f>IF(Tableau1[[#This Row],[Date]]="","",VLOOKUP(Tableau1[[#This Row],[Semaine]],Listes!$A:$B,2,FALSE))</f>
        <v/>
      </c>
      <c r="B930" s="11" t="str">
        <f>IF(ISBLANK(Tableau1[[#This Row],[Date]]),"",INT((Tableau1[[#This Row],[Date]]-SUM(MOD(DATE(YEAR(Tableau1[[#This Row],[Date]]-MOD(Tableau1[[#This Row],[Date]]-2,7)+3),1,2),{1E+99;7})*{1;-1})+5)/7))</f>
        <v/>
      </c>
      <c r="C930" s="11" t="str">
        <f>IF(ISBLANK(Tableau1[[#This Row],[Matricule]]),"",VLOOKUP(Tableau1[[#This Row],[Matricule]],#REF!,2,FALSE))</f>
        <v/>
      </c>
      <c r="D930" s="11" t="str">
        <f>IF(ISBLANK(Tableau1[[#This Row],[Matricule]]),"",VLOOKUP(Tableau1[[#This Row],[Matricule]],#REF!,3,FALSE))</f>
        <v/>
      </c>
      <c r="E930" s="11" t="str">
        <f>CONCATENATE(Tableau1[[#This Row],[Matricule]],Tableau1[[#This Row],[Date]])</f>
        <v/>
      </c>
      <c r="F930" s="3"/>
      <c r="J930" s="8"/>
      <c r="K930" s="35">
        <f>IF(Tableau1[[#This Row],[Régimes récoltés]]&gt;0,1,0)</f>
        <v>0</v>
      </c>
      <c r="L930" s="15">
        <f>IF(Tableau1[[#This Row],[Régimes récoltés]]&gt;=60,1,0)</f>
        <v>0</v>
      </c>
      <c r="M930" s="15">
        <f>IF(Tableau1[[#This Row],[Régimes récoltés]]&gt;60,Tableau1[[#This Row],[Régimes récoltés]]-60,0)</f>
        <v>0</v>
      </c>
      <c r="N930" s="15" t="str">
        <f>IF(ISBLANK(Tableau1[[#This Row],[Date]]),"",+IF(Tableau1[[#This Row],[Régimes récoltés]]&lt;60,0,1000))</f>
        <v/>
      </c>
      <c r="O930" s="15" t="str">
        <f>IF(ISBLANK(Tableau1[[#This Row],[Date]]),"",IF(Tableau1[[#This Row],[Régimes récoltés]]&gt;60,(Tableau1[[#This Row],[Régimes récoltés]]-60)*40,0))</f>
        <v/>
      </c>
      <c r="P930" s="15" t="str">
        <f t="shared" si="14"/>
        <v/>
      </c>
      <c r="Q930" s="51" t="str">
        <f>IF(Tableau1[[#This Row],[Matricule]]&gt;1,IF(COUNTIF(Tableau1[DateMatricule],Tableau1[[#This Row],[DateMatricule]])&gt;1,"Doublon",""),"")</f>
        <v/>
      </c>
    </row>
    <row r="931" spans="1:17" x14ac:dyDescent="0.25">
      <c r="A931" s="11" t="str">
        <f>IF(Tableau1[[#This Row],[Date]]="","",VLOOKUP(Tableau1[[#This Row],[Semaine]],Listes!$A:$B,2,FALSE))</f>
        <v/>
      </c>
      <c r="B931" s="11" t="str">
        <f>IF(ISBLANK(Tableau1[[#This Row],[Date]]),"",INT((Tableau1[[#This Row],[Date]]-SUM(MOD(DATE(YEAR(Tableau1[[#This Row],[Date]]-MOD(Tableau1[[#This Row],[Date]]-2,7)+3),1,2),{1E+99;7})*{1;-1})+5)/7))</f>
        <v/>
      </c>
      <c r="C931" s="11" t="str">
        <f>IF(ISBLANK(Tableau1[[#This Row],[Matricule]]),"",VLOOKUP(Tableau1[[#This Row],[Matricule]],#REF!,2,FALSE))</f>
        <v/>
      </c>
      <c r="D931" s="11" t="str">
        <f>IF(ISBLANK(Tableau1[[#This Row],[Matricule]]),"",VLOOKUP(Tableau1[[#This Row],[Matricule]],#REF!,3,FALSE))</f>
        <v/>
      </c>
      <c r="E931" s="11" t="str">
        <f>CONCATENATE(Tableau1[[#This Row],[Matricule]],Tableau1[[#This Row],[Date]])</f>
        <v/>
      </c>
      <c r="F931" s="3"/>
      <c r="J931" s="8"/>
      <c r="K931" s="35">
        <f>IF(Tableau1[[#This Row],[Régimes récoltés]]&gt;0,1,0)</f>
        <v>0</v>
      </c>
      <c r="L931" s="15">
        <f>IF(Tableau1[[#This Row],[Régimes récoltés]]&gt;=60,1,0)</f>
        <v>0</v>
      </c>
      <c r="M931" s="15">
        <f>IF(Tableau1[[#This Row],[Régimes récoltés]]&gt;60,Tableau1[[#This Row],[Régimes récoltés]]-60,0)</f>
        <v>0</v>
      </c>
      <c r="N931" s="15" t="str">
        <f>IF(ISBLANK(Tableau1[[#This Row],[Date]]),"",+IF(Tableau1[[#This Row],[Régimes récoltés]]&lt;60,0,1000))</f>
        <v/>
      </c>
      <c r="O931" s="15" t="str">
        <f>IF(ISBLANK(Tableau1[[#This Row],[Date]]),"",IF(Tableau1[[#This Row],[Régimes récoltés]]&gt;60,(Tableau1[[#This Row],[Régimes récoltés]]-60)*40,0))</f>
        <v/>
      </c>
      <c r="P931" s="15" t="str">
        <f t="shared" si="14"/>
        <v/>
      </c>
      <c r="Q931" s="51" t="str">
        <f>IF(Tableau1[[#This Row],[Matricule]]&gt;1,IF(COUNTIF(Tableau1[DateMatricule],Tableau1[[#This Row],[DateMatricule]])&gt;1,"Doublon",""),"")</f>
        <v/>
      </c>
    </row>
    <row r="932" spans="1:17" x14ac:dyDescent="0.25">
      <c r="A932" s="11" t="str">
        <f>IF(Tableau1[[#This Row],[Date]]="","",VLOOKUP(Tableau1[[#This Row],[Semaine]],Listes!$A:$B,2,FALSE))</f>
        <v/>
      </c>
      <c r="B932" s="11" t="str">
        <f>IF(ISBLANK(Tableau1[[#This Row],[Date]]),"",INT((Tableau1[[#This Row],[Date]]-SUM(MOD(DATE(YEAR(Tableau1[[#This Row],[Date]]-MOD(Tableau1[[#This Row],[Date]]-2,7)+3),1,2),{1E+99;7})*{1;-1})+5)/7))</f>
        <v/>
      </c>
      <c r="C932" s="11" t="str">
        <f>IF(ISBLANK(Tableau1[[#This Row],[Matricule]]),"",VLOOKUP(Tableau1[[#This Row],[Matricule]],#REF!,2,FALSE))</f>
        <v/>
      </c>
      <c r="D932" s="11" t="str">
        <f>IF(ISBLANK(Tableau1[[#This Row],[Matricule]]),"",VLOOKUP(Tableau1[[#This Row],[Matricule]],#REF!,3,FALSE))</f>
        <v/>
      </c>
      <c r="E932" s="11" t="str">
        <f>CONCATENATE(Tableau1[[#This Row],[Matricule]],Tableau1[[#This Row],[Date]])</f>
        <v/>
      </c>
      <c r="F932" s="3"/>
      <c r="J932" s="8"/>
      <c r="K932" s="35">
        <f>IF(Tableau1[[#This Row],[Régimes récoltés]]&gt;0,1,0)</f>
        <v>0</v>
      </c>
      <c r="L932" s="15">
        <f>IF(Tableau1[[#This Row],[Régimes récoltés]]&gt;=60,1,0)</f>
        <v>0</v>
      </c>
      <c r="M932" s="15">
        <f>IF(Tableau1[[#This Row],[Régimes récoltés]]&gt;60,Tableau1[[#This Row],[Régimes récoltés]]-60,0)</f>
        <v>0</v>
      </c>
      <c r="N932" s="15" t="str">
        <f>IF(ISBLANK(Tableau1[[#This Row],[Date]]),"",+IF(Tableau1[[#This Row],[Régimes récoltés]]&lt;60,0,1000))</f>
        <v/>
      </c>
      <c r="O932" s="15" t="str">
        <f>IF(ISBLANK(Tableau1[[#This Row],[Date]]),"",IF(Tableau1[[#This Row],[Régimes récoltés]]&gt;60,(Tableau1[[#This Row],[Régimes récoltés]]-60)*40,0))</f>
        <v/>
      </c>
      <c r="P932" s="15" t="str">
        <f t="shared" si="14"/>
        <v/>
      </c>
      <c r="Q932" s="51" t="str">
        <f>IF(Tableau1[[#This Row],[Matricule]]&gt;1,IF(COUNTIF(Tableau1[DateMatricule],Tableau1[[#This Row],[DateMatricule]])&gt;1,"Doublon",""),"")</f>
        <v/>
      </c>
    </row>
    <row r="933" spans="1:17" x14ac:dyDescent="0.25">
      <c r="A933" s="11" t="str">
        <f>IF(Tableau1[[#This Row],[Date]]="","",VLOOKUP(Tableau1[[#This Row],[Semaine]],Listes!$A:$B,2,FALSE))</f>
        <v/>
      </c>
      <c r="B933" s="11" t="str">
        <f>IF(ISBLANK(Tableau1[[#This Row],[Date]]),"",INT((Tableau1[[#This Row],[Date]]-SUM(MOD(DATE(YEAR(Tableau1[[#This Row],[Date]]-MOD(Tableau1[[#This Row],[Date]]-2,7)+3),1,2),{1E+99;7})*{1;-1})+5)/7))</f>
        <v/>
      </c>
      <c r="C933" s="11" t="str">
        <f>IF(ISBLANK(Tableau1[[#This Row],[Matricule]]),"",VLOOKUP(Tableau1[[#This Row],[Matricule]],#REF!,2,FALSE))</f>
        <v/>
      </c>
      <c r="D933" s="11" t="str">
        <f>IF(ISBLANK(Tableau1[[#This Row],[Matricule]]),"",VLOOKUP(Tableau1[[#This Row],[Matricule]],#REF!,3,FALSE))</f>
        <v/>
      </c>
      <c r="E933" s="11" t="str">
        <f>CONCATENATE(Tableau1[[#This Row],[Matricule]],Tableau1[[#This Row],[Date]])</f>
        <v/>
      </c>
      <c r="F933" s="3"/>
      <c r="J933" s="8"/>
      <c r="K933" s="35">
        <f>IF(Tableau1[[#This Row],[Régimes récoltés]]&gt;0,1,0)</f>
        <v>0</v>
      </c>
      <c r="L933" s="15">
        <f>IF(Tableau1[[#This Row],[Régimes récoltés]]&gt;=60,1,0)</f>
        <v>0</v>
      </c>
      <c r="M933" s="15">
        <f>IF(Tableau1[[#This Row],[Régimes récoltés]]&gt;60,Tableau1[[#This Row],[Régimes récoltés]]-60,0)</f>
        <v>0</v>
      </c>
      <c r="N933" s="15" t="str">
        <f>IF(ISBLANK(Tableau1[[#This Row],[Date]]),"",+IF(Tableau1[[#This Row],[Régimes récoltés]]&lt;60,0,1000))</f>
        <v/>
      </c>
      <c r="O933" s="15" t="str">
        <f>IF(ISBLANK(Tableau1[[#This Row],[Date]]),"",IF(Tableau1[[#This Row],[Régimes récoltés]]&gt;60,(Tableau1[[#This Row],[Régimes récoltés]]-60)*40,0))</f>
        <v/>
      </c>
      <c r="P933" s="15" t="str">
        <f t="shared" si="14"/>
        <v/>
      </c>
      <c r="Q933" s="51" t="str">
        <f>IF(Tableau1[[#This Row],[Matricule]]&gt;1,IF(COUNTIF(Tableau1[DateMatricule],Tableau1[[#This Row],[DateMatricule]])&gt;1,"Doublon",""),"")</f>
        <v/>
      </c>
    </row>
    <row r="934" spans="1:17" x14ac:dyDescent="0.25">
      <c r="A934" s="11" t="str">
        <f>IF(Tableau1[[#This Row],[Date]]="","",VLOOKUP(Tableau1[[#This Row],[Semaine]],Listes!$A:$B,2,FALSE))</f>
        <v/>
      </c>
      <c r="B934" s="11" t="str">
        <f>IF(ISBLANK(Tableau1[[#This Row],[Date]]),"",INT((Tableau1[[#This Row],[Date]]-SUM(MOD(DATE(YEAR(Tableau1[[#This Row],[Date]]-MOD(Tableau1[[#This Row],[Date]]-2,7)+3),1,2),{1E+99;7})*{1;-1})+5)/7))</f>
        <v/>
      </c>
      <c r="C934" s="11" t="str">
        <f>IF(ISBLANK(Tableau1[[#This Row],[Matricule]]),"",VLOOKUP(Tableau1[[#This Row],[Matricule]],#REF!,2,FALSE))</f>
        <v/>
      </c>
      <c r="D934" s="11" t="str">
        <f>IF(ISBLANK(Tableau1[[#This Row],[Matricule]]),"",VLOOKUP(Tableau1[[#This Row],[Matricule]],#REF!,3,FALSE))</f>
        <v/>
      </c>
      <c r="E934" s="11" t="str">
        <f>CONCATENATE(Tableau1[[#This Row],[Matricule]],Tableau1[[#This Row],[Date]])</f>
        <v/>
      </c>
      <c r="F934" s="3"/>
      <c r="J934" s="8"/>
      <c r="K934" s="35">
        <f>IF(Tableau1[[#This Row],[Régimes récoltés]]&gt;0,1,0)</f>
        <v>0</v>
      </c>
      <c r="L934" s="15">
        <f>IF(Tableau1[[#This Row],[Régimes récoltés]]&gt;=60,1,0)</f>
        <v>0</v>
      </c>
      <c r="M934" s="15">
        <f>IF(Tableau1[[#This Row],[Régimes récoltés]]&gt;60,Tableau1[[#This Row],[Régimes récoltés]]-60,0)</f>
        <v>0</v>
      </c>
      <c r="N934" s="15" t="str">
        <f>IF(ISBLANK(Tableau1[[#This Row],[Date]]),"",+IF(Tableau1[[#This Row],[Régimes récoltés]]&lt;60,0,1000))</f>
        <v/>
      </c>
      <c r="O934" s="15" t="str">
        <f>IF(ISBLANK(Tableau1[[#This Row],[Date]]),"",IF(Tableau1[[#This Row],[Régimes récoltés]]&gt;60,(Tableau1[[#This Row],[Régimes récoltés]]-60)*40,0))</f>
        <v/>
      </c>
      <c r="P934" s="15" t="str">
        <f t="shared" si="14"/>
        <v/>
      </c>
      <c r="Q934" s="51" t="str">
        <f>IF(Tableau1[[#This Row],[Matricule]]&gt;1,IF(COUNTIF(Tableau1[DateMatricule],Tableau1[[#This Row],[DateMatricule]])&gt;1,"Doublon",""),"")</f>
        <v/>
      </c>
    </row>
    <row r="935" spans="1:17" x14ac:dyDescent="0.25">
      <c r="A935" s="11" t="str">
        <f>IF(Tableau1[[#This Row],[Date]]="","",VLOOKUP(Tableau1[[#This Row],[Semaine]],Listes!$A:$B,2,FALSE))</f>
        <v/>
      </c>
      <c r="B935" s="11" t="str">
        <f>IF(ISBLANK(Tableau1[[#This Row],[Date]]),"",INT((Tableau1[[#This Row],[Date]]-SUM(MOD(DATE(YEAR(Tableau1[[#This Row],[Date]]-MOD(Tableau1[[#This Row],[Date]]-2,7)+3),1,2),{1E+99;7})*{1;-1})+5)/7))</f>
        <v/>
      </c>
      <c r="C935" s="11" t="str">
        <f>IF(ISBLANK(Tableau1[[#This Row],[Matricule]]),"",VLOOKUP(Tableau1[[#This Row],[Matricule]],#REF!,2,FALSE))</f>
        <v/>
      </c>
      <c r="D935" s="11" t="str">
        <f>IF(ISBLANK(Tableau1[[#This Row],[Matricule]]),"",VLOOKUP(Tableau1[[#This Row],[Matricule]],#REF!,3,FALSE))</f>
        <v/>
      </c>
      <c r="E935" s="11" t="str">
        <f>CONCATENATE(Tableau1[[#This Row],[Matricule]],Tableau1[[#This Row],[Date]])</f>
        <v/>
      </c>
      <c r="F935" s="3"/>
      <c r="J935" s="8"/>
      <c r="K935" s="35">
        <f>IF(Tableau1[[#This Row],[Régimes récoltés]]&gt;0,1,0)</f>
        <v>0</v>
      </c>
      <c r="L935" s="15">
        <f>IF(Tableau1[[#This Row],[Régimes récoltés]]&gt;=60,1,0)</f>
        <v>0</v>
      </c>
      <c r="M935" s="15">
        <f>IF(Tableau1[[#This Row],[Régimes récoltés]]&gt;60,Tableau1[[#This Row],[Régimes récoltés]]-60,0)</f>
        <v>0</v>
      </c>
      <c r="N935" s="15" t="str">
        <f>IF(ISBLANK(Tableau1[[#This Row],[Date]]),"",+IF(Tableau1[[#This Row],[Régimes récoltés]]&lt;60,0,1000))</f>
        <v/>
      </c>
      <c r="O935" s="15" t="str">
        <f>IF(ISBLANK(Tableau1[[#This Row],[Date]]),"",IF(Tableau1[[#This Row],[Régimes récoltés]]&gt;60,(Tableau1[[#This Row],[Régimes récoltés]]-60)*40,0))</f>
        <v/>
      </c>
      <c r="P935" s="15" t="str">
        <f t="shared" si="14"/>
        <v/>
      </c>
      <c r="Q935" s="51" t="str">
        <f>IF(Tableau1[[#This Row],[Matricule]]&gt;1,IF(COUNTIF(Tableau1[DateMatricule],Tableau1[[#This Row],[DateMatricule]])&gt;1,"Doublon",""),"")</f>
        <v/>
      </c>
    </row>
    <row r="936" spans="1:17" x14ac:dyDescent="0.25">
      <c r="A936" s="11" t="str">
        <f>IF(Tableau1[[#This Row],[Date]]="","",VLOOKUP(Tableau1[[#This Row],[Semaine]],Listes!$A:$B,2,FALSE))</f>
        <v/>
      </c>
      <c r="B936" s="11" t="str">
        <f>IF(ISBLANK(Tableau1[[#This Row],[Date]]),"",INT((Tableau1[[#This Row],[Date]]-SUM(MOD(DATE(YEAR(Tableau1[[#This Row],[Date]]-MOD(Tableau1[[#This Row],[Date]]-2,7)+3),1,2),{1E+99;7})*{1;-1})+5)/7))</f>
        <v/>
      </c>
      <c r="C936" s="11" t="str">
        <f>IF(ISBLANK(Tableau1[[#This Row],[Matricule]]),"",VLOOKUP(Tableau1[[#This Row],[Matricule]],#REF!,2,FALSE))</f>
        <v/>
      </c>
      <c r="D936" s="11" t="str">
        <f>IF(ISBLANK(Tableau1[[#This Row],[Matricule]]),"",VLOOKUP(Tableau1[[#This Row],[Matricule]],#REF!,3,FALSE))</f>
        <v/>
      </c>
      <c r="E936" s="11" t="str">
        <f>CONCATENATE(Tableau1[[#This Row],[Matricule]],Tableau1[[#This Row],[Date]])</f>
        <v/>
      </c>
      <c r="F936" s="3"/>
      <c r="J936" s="8"/>
      <c r="K936" s="35">
        <f>IF(Tableau1[[#This Row],[Régimes récoltés]]&gt;0,1,0)</f>
        <v>0</v>
      </c>
      <c r="L936" s="15">
        <f>IF(Tableau1[[#This Row],[Régimes récoltés]]&gt;=60,1,0)</f>
        <v>0</v>
      </c>
      <c r="M936" s="15">
        <f>IF(Tableau1[[#This Row],[Régimes récoltés]]&gt;60,Tableau1[[#This Row],[Régimes récoltés]]-60,0)</f>
        <v>0</v>
      </c>
      <c r="N936" s="15" t="str">
        <f>IF(ISBLANK(Tableau1[[#This Row],[Date]]),"",+IF(Tableau1[[#This Row],[Régimes récoltés]]&lt;60,0,1000))</f>
        <v/>
      </c>
      <c r="O936" s="15" t="str">
        <f>IF(ISBLANK(Tableau1[[#This Row],[Date]]),"",IF(Tableau1[[#This Row],[Régimes récoltés]]&gt;60,(Tableau1[[#This Row],[Régimes récoltés]]-60)*40,0))</f>
        <v/>
      </c>
      <c r="P936" s="15" t="str">
        <f t="shared" si="14"/>
        <v/>
      </c>
      <c r="Q936" s="51" t="str">
        <f>IF(Tableau1[[#This Row],[Matricule]]&gt;1,IF(COUNTIF(Tableau1[DateMatricule],Tableau1[[#This Row],[DateMatricule]])&gt;1,"Doublon",""),"")</f>
        <v/>
      </c>
    </row>
    <row r="937" spans="1:17" x14ac:dyDescent="0.25">
      <c r="A937" s="11" t="str">
        <f>IF(Tableau1[[#This Row],[Date]]="","",VLOOKUP(Tableau1[[#This Row],[Semaine]],Listes!$A:$B,2,FALSE))</f>
        <v/>
      </c>
      <c r="B937" s="11" t="str">
        <f>IF(ISBLANK(Tableau1[[#This Row],[Date]]),"",INT((Tableau1[[#This Row],[Date]]-SUM(MOD(DATE(YEAR(Tableau1[[#This Row],[Date]]-MOD(Tableau1[[#This Row],[Date]]-2,7)+3),1,2),{1E+99;7})*{1;-1})+5)/7))</f>
        <v/>
      </c>
      <c r="C937" s="11" t="str">
        <f>IF(ISBLANK(Tableau1[[#This Row],[Matricule]]),"",VLOOKUP(Tableau1[[#This Row],[Matricule]],#REF!,2,FALSE))</f>
        <v/>
      </c>
      <c r="D937" s="11" t="str">
        <f>IF(ISBLANK(Tableau1[[#This Row],[Matricule]]),"",VLOOKUP(Tableau1[[#This Row],[Matricule]],#REF!,3,FALSE))</f>
        <v/>
      </c>
      <c r="E937" s="11" t="str">
        <f>CONCATENATE(Tableau1[[#This Row],[Matricule]],Tableau1[[#This Row],[Date]])</f>
        <v/>
      </c>
      <c r="F937" s="3"/>
      <c r="J937" s="8"/>
      <c r="K937" s="35">
        <f>IF(Tableau1[[#This Row],[Régimes récoltés]]&gt;0,1,0)</f>
        <v>0</v>
      </c>
      <c r="L937" s="15">
        <f>IF(Tableau1[[#This Row],[Régimes récoltés]]&gt;=60,1,0)</f>
        <v>0</v>
      </c>
      <c r="M937" s="15">
        <f>IF(Tableau1[[#This Row],[Régimes récoltés]]&gt;60,Tableau1[[#This Row],[Régimes récoltés]]-60,0)</f>
        <v>0</v>
      </c>
      <c r="N937" s="15" t="str">
        <f>IF(ISBLANK(Tableau1[[#This Row],[Date]]),"",+IF(Tableau1[[#This Row],[Régimes récoltés]]&lt;60,0,1000))</f>
        <v/>
      </c>
      <c r="O937" s="15" t="str">
        <f>IF(ISBLANK(Tableau1[[#This Row],[Date]]),"",IF(Tableau1[[#This Row],[Régimes récoltés]]&gt;60,(Tableau1[[#This Row],[Régimes récoltés]]-60)*40,0))</f>
        <v/>
      </c>
      <c r="P937" s="15" t="str">
        <f t="shared" si="14"/>
        <v/>
      </c>
      <c r="Q937" s="51" t="str">
        <f>IF(Tableau1[[#This Row],[Matricule]]&gt;1,IF(COUNTIF(Tableau1[DateMatricule],Tableau1[[#This Row],[DateMatricule]])&gt;1,"Doublon",""),"")</f>
        <v/>
      </c>
    </row>
    <row r="938" spans="1:17" x14ac:dyDescent="0.25">
      <c r="A938" s="11" t="str">
        <f>IF(Tableau1[[#This Row],[Date]]="","",VLOOKUP(Tableau1[[#This Row],[Semaine]],Listes!$A:$B,2,FALSE))</f>
        <v/>
      </c>
      <c r="B938" s="11" t="str">
        <f>IF(ISBLANK(Tableau1[[#This Row],[Date]]),"",INT((Tableau1[[#This Row],[Date]]-SUM(MOD(DATE(YEAR(Tableau1[[#This Row],[Date]]-MOD(Tableau1[[#This Row],[Date]]-2,7)+3),1,2),{1E+99;7})*{1;-1})+5)/7))</f>
        <v/>
      </c>
      <c r="C938" s="11" t="str">
        <f>IF(ISBLANK(Tableau1[[#This Row],[Matricule]]),"",VLOOKUP(Tableau1[[#This Row],[Matricule]],#REF!,2,FALSE))</f>
        <v/>
      </c>
      <c r="D938" s="11" t="str">
        <f>IF(ISBLANK(Tableau1[[#This Row],[Matricule]]),"",VLOOKUP(Tableau1[[#This Row],[Matricule]],#REF!,3,FALSE))</f>
        <v/>
      </c>
      <c r="E938" s="11" t="str">
        <f>CONCATENATE(Tableau1[[#This Row],[Matricule]],Tableau1[[#This Row],[Date]])</f>
        <v/>
      </c>
      <c r="F938" s="3"/>
      <c r="J938" s="8"/>
      <c r="K938" s="35">
        <f>IF(Tableau1[[#This Row],[Régimes récoltés]]&gt;0,1,0)</f>
        <v>0</v>
      </c>
      <c r="L938" s="15">
        <f>IF(Tableau1[[#This Row],[Régimes récoltés]]&gt;=60,1,0)</f>
        <v>0</v>
      </c>
      <c r="M938" s="15">
        <f>IF(Tableau1[[#This Row],[Régimes récoltés]]&gt;60,Tableau1[[#This Row],[Régimes récoltés]]-60,0)</f>
        <v>0</v>
      </c>
      <c r="N938" s="15" t="str">
        <f>IF(ISBLANK(Tableau1[[#This Row],[Date]]),"",+IF(Tableau1[[#This Row],[Régimes récoltés]]&lt;60,0,1000))</f>
        <v/>
      </c>
      <c r="O938" s="15" t="str">
        <f>IF(ISBLANK(Tableau1[[#This Row],[Date]]),"",IF(Tableau1[[#This Row],[Régimes récoltés]]&gt;60,(Tableau1[[#This Row],[Régimes récoltés]]-60)*40,0))</f>
        <v/>
      </c>
      <c r="P938" s="15" t="str">
        <f t="shared" si="14"/>
        <v/>
      </c>
      <c r="Q938" s="51" t="str">
        <f>IF(Tableau1[[#This Row],[Matricule]]&gt;1,IF(COUNTIF(Tableau1[DateMatricule],Tableau1[[#This Row],[DateMatricule]])&gt;1,"Doublon",""),"")</f>
        <v/>
      </c>
    </row>
    <row r="939" spans="1:17" x14ac:dyDescent="0.25">
      <c r="A939" s="11" t="str">
        <f>IF(Tableau1[[#This Row],[Date]]="","",VLOOKUP(Tableau1[[#This Row],[Semaine]],Listes!$A:$B,2,FALSE))</f>
        <v/>
      </c>
      <c r="B939" s="11" t="str">
        <f>IF(ISBLANK(Tableau1[[#This Row],[Date]]),"",INT((Tableau1[[#This Row],[Date]]-SUM(MOD(DATE(YEAR(Tableau1[[#This Row],[Date]]-MOD(Tableau1[[#This Row],[Date]]-2,7)+3),1,2),{1E+99;7})*{1;-1})+5)/7))</f>
        <v/>
      </c>
      <c r="C939" s="11" t="str">
        <f>IF(ISBLANK(Tableau1[[#This Row],[Matricule]]),"",VLOOKUP(Tableau1[[#This Row],[Matricule]],#REF!,2,FALSE))</f>
        <v/>
      </c>
      <c r="D939" s="11" t="str">
        <f>IF(ISBLANK(Tableau1[[#This Row],[Matricule]]),"",VLOOKUP(Tableau1[[#This Row],[Matricule]],#REF!,3,FALSE))</f>
        <v/>
      </c>
      <c r="E939" s="11" t="str">
        <f>CONCATENATE(Tableau1[[#This Row],[Matricule]],Tableau1[[#This Row],[Date]])</f>
        <v/>
      </c>
      <c r="F939" s="3"/>
      <c r="J939" s="8"/>
      <c r="K939" s="35">
        <f>IF(Tableau1[[#This Row],[Régimes récoltés]]&gt;0,1,0)</f>
        <v>0</v>
      </c>
      <c r="L939" s="15">
        <f>IF(Tableau1[[#This Row],[Régimes récoltés]]&gt;=60,1,0)</f>
        <v>0</v>
      </c>
      <c r="M939" s="15">
        <f>IF(Tableau1[[#This Row],[Régimes récoltés]]&gt;60,Tableau1[[#This Row],[Régimes récoltés]]-60,0)</f>
        <v>0</v>
      </c>
      <c r="N939" s="15" t="str">
        <f>IF(ISBLANK(Tableau1[[#This Row],[Date]]),"",+IF(Tableau1[[#This Row],[Régimes récoltés]]&lt;60,0,1000))</f>
        <v/>
      </c>
      <c r="O939" s="15" t="str">
        <f>IF(ISBLANK(Tableau1[[#This Row],[Date]]),"",IF(Tableau1[[#This Row],[Régimes récoltés]]&gt;60,(Tableau1[[#This Row],[Régimes récoltés]]-60)*40,0))</f>
        <v/>
      </c>
      <c r="P939" s="15" t="str">
        <f t="shared" si="14"/>
        <v/>
      </c>
      <c r="Q939" s="51" t="str">
        <f>IF(Tableau1[[#This Row],[Matricule]]&gt;1,IF(COUNTIF(Tableau1[DateMatricule],Tableau1[[#This Row],[DateMatricule]])&gt;1,"Doublon",""),"")</f>
        <v/>
      </c>
    </row>
    <row r="940" spans="1:17" x14ac:dyDescent="0.25">
      <c r="A940" s="11" t="str">
        <f>IF(Tableau1[[#This Row],[Date]]="","",VLOOKUP(Tableau1[[#This Row],[Semaine]],Listes!$A:$B,2,FALSE))</f>
        <v/>
      </c>
      <c r="B940" s="11" t="str">
        <f>IF(ISBLANK(Tableau1[[#This Row],[Date]]),"",INT((Tableau1[[#This Row],[Date]]-SUM(MOD(DATE(YEAR(Tableau1[[#This Row],[Date]]-MOD(Tableau1[[#This Row],[Date]]-2,7)+3),1,2),{1E+99;7})*{1;-1})+5)/7))</f>
        <v/>
      </c>
      <c r="C940" s="11" t="str">
        <f>IF(ISBLANK(Tableau1[[#This Row],[Matricule]]),"",VLOOKUP(Tableau1[[#This Row],[Matricule]],#REF!,2,FALSE))</f>
        <v/>
      </c>
      <c r="D940" s="11" t="str">
        <f>IF(ISBLANK(Tableau1[[#This Row],[Matricule]]),"",VLOOKUP(Tableau1[[#This Row],[Matricule]],#REF!,3,FALSE))</f>
        <v/>
      </c>
      <c r="E940" s="11" t="str">
        <f>CONCATENATE(Tableau1[[#This Row],[Matricule]],Tableau1[[#This Row],[Date]])</f>
        <v/>
      </c>
      <c r="F940" s="3"/>
      <c r="J940" s="8"/>
      <c r="K940" s="35">
        <f>IF(Tableau1[[#This Row],[Régimes récoltés]]&gt;0,1,0)</f>
        <v>0</v>
      </c>
      <c r="L940" s="15">
        <f>IF(Tableau1[[#This Row],[Régimes récoltés]]&gt;=60,1,0)</f>
        <v>0</v>
      </c>
      <c r="M940" s="15">
        <f>IF(Tableau1[[#This Row],[Régimes récoltés]]&gt;60,Tableau1[[#This Row],[Régimes récoltés]]-60,0)</f>
        <v>0</v>
      </c>
      <c r="N940" s="15" t="str">
        <f>IF(ISBLANK(Tableau1[[#This Row],[Date]]),"",+IF(Tableau1[[#This Row],[Régimes récoltés]]&lt;60,0,1000))</f>
        <v/>
      </c>
      <c r="O940" s="15" t="str">
        <f>IF(ISBLANK(Tableau1[[#This Row],[Date]]),"",IF(Tableau1[[#This Row],[Régimes récoltés]]&gt;60,(Tableau1[[#This Row],[Régimes récoltés]]-60)*40,0))</f>
        <v/>
      </c>
      <c r="P940" s="15" t="str">
        <f t="shared" si="14"/>
        <v/>
      </c>
      <c r="Q940" s="51" t="str">
        <f>IF(Tableau1[[#This Row],[Matricule]]&gt;1,IF(COUNTIF(Tableau1[DateMatricule],Tableau1[[#This Row],[DateMatricule]])&gt;1,"Doublon",""),"")</f>
        <v/>
      </c>
    </row>
    <row r="941" spans="1:17" x14ac:dyDescent="0.25">
      <c r="A941" s="11" t="str">
        <f>IF(Tableau1[[#This Row],[Date]]="","",VLOOKUP(Tableau1[[#This Row],[Semaine]],Listes!$A:$B,2,FALSE))</f>
        <v/>
      </c>
      <c r="B941" s="11" t="str">
        <f>IF(ISBLANK(Tableau1[[#This Row],[Date]]),"",INT((Tableau1[[#This Row],[Date]]-SUM(MOD(DATE(YEAR(Tableau1[[#This Row],[Date]]-MOD(Tableau1[[#This Row],[Date]]-2,7)+3),1,2),{1E+99;7})*{1;-1})+5)/7))</f>
        <v/>
      </c>
      <c r="C941" s="11" t="str">
        <f>IF(ISBLANK(Tableau1[[#This Row],[Matricule]]),"",VLOOKUP(Tableau1[[#This Row],[Matricule]],#REF!,2,FALSE))</f>
        <v/>
      </c>
      <c r="D941" s="11" t="str">
        <f>IF(ISBLANK(Tableau1[[#This Row],[Matricule]]),"",VLOOKUP(Tableau1[[#This Row],[Matricule]],#REF!,3,FALSE))</f>
        <v/>
      </c>
      <c r="E941" s="11" t="str">
        <f>CONCATENATE(Tableau1[[#This Row],[Matricule]],Tableau1[[#This Row],[Date]])</f>
        <v/>
      </c>
      <c r="F941" s="3"/>
      <c r="J941" s="8"/>
      <c r="K941" s="35">
        <f>IF(Tableau1[[#This Row],[Régimes récoltés]]&gt;0,1,0)</f>
        <v>0</v>
      </c>
      <c r="L941" s="15">
        <f>IF(Tableau1[[#This Row],[Régimes récoltés]]&gt;=60,1,0)</f>
        <v>0</v>
      </c>
      <c r="M941" s="15">
        <f>IF(Tableau1[[#This Row],[Régimes récoltés]]&gt;60,Tableau1[[#This Row],[Régimes récoltés]]-60,0)</f>
        <v>0</v>
      </c>
      <c r="N941" s="15" t="str">
        <f>IF(ISBLANK(Tableau1[[#This Row],[Date]]),"",+IF(Tableau1[[#This Row],[Régimes récoltés]]&lt;60,0,1000))</f>
        <v/>
      </c>
      <c r="O941" s="15" t="str">
        <f>IF(ISBLANK(Tableau1[[#This Row],[Date]]),"",IF(Tableau1[[#This Row],[Régimes récoltés]]&gt;60,(Tableau1[[#This Row],[Régimes récoltés]]-60)*40,0))</f>
        <v/>
      </c>
      <c r="P941" s="15" t="str">
        <f t="shared" si="14"/>
        <v/>
      </c>
      <c r="Q941" s="51" t="str">
        <f>IF(Tableau1[[#This Row],[Matricule]]&gt;1,IF(COUNTIF(Tableau1[DateMatricule],Tableau1[[#This Row],[DateMatricule]])&gt;1,"Doublon",""),"")</f>
        <v/>
      </c>
    </row>
    <row r="942" spans="1:17" x14ac:dyDescent="0.25">
      <c r="A942" s="11" t="str">
        <f>IF(Tableau1[[#This Row],[Date]]="","",VLOOKUP(Tableau1[[#This Row],[Semaine]],Listes!$A:$B,2,FALSE))</f>
        <v/>
      </c>
      <c r="B942" s="11" t="str">
        <f>IF(ISBLANK(Tableau1[[#This Row],[Date]]),"",INT((Tableau1[[#This Row],[Date]]-SUM(MOD(DATE(YEAR(Tableau1[[#This Row],[Date]]-MOD(Tableau1[[#This Row],[Date]]-2,7)+3),1,2),{1E+99;7})*{1;-1})+5)/7))</f>
        <v/>
      </c>
      <c r="C942" s="11" t="str">
        <f>IF(ISBLANK(Tableau1[[#This Row],[Matricule]]),"",VLOOKUP(Tableau1[[#This Row],[Matricule]],#REF!,2,FALSE))</f>
        <v/>
      </c>
      <c r="D942" s="11" t="str">
        <f>IF(ISBLANK(Tableau1[[#This Row],[Matricule]]),"",VLOOKUP(Tableau1[[#This Row],[Matricule]],#REF!,3,FALSE))</f>
        <v/>
      </c>
      <c r="E942" s="11" t="str">
        <f>CONCATENATE(Tableau1[[#This Row],[Matricule]],Tableau1[[#This Row],[Date]])</f>
        <v/>
      </c>
      <c r="F942" s="3"/>
      <c r="J942" s="8"/>
      <c r="K942" s="35">
        <f>IF(Tableau1[[#This Row],[Régimes récoltés]]&gt;0,1,0)</f>
        <v>0</v>
      </c>
      <c r="L942" s="15">
        <f>IF(Tableau1[[#This Row],[Régimes récoltés]]&gt;=60,1,0)</f>
        <v>0</v>
      </c>
      <c r="M942" s="15">
        <f>IF(Tableau1[[#This Row],[Régimes récoltés]]&gt;60,Tableau1[[#This Row],[Régimes récoltés]]-60,0)</f>
        <v>0</v>
      </c>
      <c r="N942" s="15" t="str">
        <f>IF(ISBLANK(Tableau1[[#This Row],[Date]]),"",+IF(Tableau1[[#This Row],[Régimes récoltés]]&lt;60,0,1000))</f>
        <v/>
      </c>
      <c r="O942" s="15" t="str">
        <f>IF(ISBLANK(Tableau1[[#This Row],[Date]]),"",IF(Tableau1[[#This Row],[Régimes récoltés]]&gt;60,(Tableau1[[#This Row],[Régimes récoltés]]-60)*40,0))</f>
        <v/>
      </c>
      <c r="P942" s="15" t="str">
        <f t="shared" si="14"/>
        <v/>
      </c>
      <c r="Q942" s="51" t="str">
        <f>IF(Tableau1[[#This Row],[Matricule]]&gt;1,IF(COUNTIF(Tableau1[DateMatricule],Tableau1[[#This Row],[DateMatricule]])&gt;1,"Doublon",""),"")</f>
        <v/>
      </c>
    </row>
    <row r="943" spans="1:17" x14ac:dyDescent="0.25">
      <c r="A943" s="11" t="str">
        <f>IF(Tableau1[[#This Row],[Date]]="","",VLOOKUP(Tableau1[[#This Row],[Semaine]],Listes!$A:$B,2,FALSE))</f>
        <v/>
      </c>
      <c r="B943" s="11" t="str">
        <f>IF(ISBLANK(Tableau1[[#This Row],[Date]]),"",INT((Tableau1[[#This Row],[Date]]-SUM(MOD(DATE(YEAR(Tableau1[[#This Row],[Date]]-MOD(Tableau1[[#This Row],[Date]]-2,7)+3),1,2),{1E+99;7})*{1;-1})+5)/7))</f>
        <v/>
      </c>
      <c r="C943" s="11" t="str">
        <f>IF(ISBLANK(Tableau1[[#This Row],[Matricule]]),"",VLOOKUP(Tableau1[[#This Row],[Matricule]],#REF!,2,FALSE))</f>
        <v/>
      </c>
      <c r="D943" s="11" t="str">
        <f>IF(ISBLANK(Tableau1[[#This Row],[Matricule]]),"",VLOOKUP(Tableau1[[#This Row],[Matricule]],#REF!,3,FALSE))</f>
        <v/>
      </c>
      <c r="E943" s="11" t="str">
        <f>CONCATENATE(Tableau1[[#This Row],[Matricule]],Tableau1[[#This Row],[Date]])</f>
        <v/>
      </c>
      <c r="F943" s="3"/>
      <c r="J943" s="8"/>
      <c r="K943" s="35">
        <f>IF(Tableau1[[#This Row],[Régimes récoltés]]&gt;0,1,0)</f>
        <v>0</v>
      </c>
      <c r="L943" s="15">
        <f>IF(Tableau1[[#This Row],[Régimes récoltés]]&gt;=60,1,0)</f>
        <v>0</v>
      </c>
      <c r="M943" s="15">
        <f>IF(Tableau1[[#This Row],[Régimes récoltés]]&gt;60,Tableau1[[#This Row],[Régimes récoltés]]-60,0)</f>
        <v>0</v>
      </c>
      <c r="N943" s="15" t="str">
        <f>IF(ISBLANK(Tableau1[[#This Row],[Date]]),"",+IF(Tableau1[[#This Row],[Régimes récoltés]]&lt;60,0,1000))</f>
        <v/>
      </c>
      <c r="O943" s="15" t="str">
        <f>IF(ISBLANK(Tableau1[[#This Row],[Date]]),"",IF(Tableau1[[#This Row],[Régimes récoltés]]&gt;60,(Tableau1[[#This Row],[Régimes récoltés]]-60)*40,0))</f>
        <v/>
      </c>
      <c r="P943" s="15" t="str">
        <f t="shared" si="14"/>
        <v/>
      </c>
      <c r="Q943" s="51" t="str">
        <f>IF(Tableau1[[#This Row],[Matricule]]&gt;1,IF(COUNTIF(Tableau1[DateMatricule],Tableau1[[#This Row],[DateMatricule]])&gt;1,"Doublon",""),"")</f>
        <v/>
      </c>
    </row>
    <row r="944" spans="1:17" x14ac:dyDescent="0.25">
      <c r="A944" s="11" t="str">
        <f>IF(Tableau1[[#This Row],[Date]]="","",VLOOKUP(Tableau1[[#This Row],[Semaine]],Listes!$A:$B,2,FALSE))</f>
        <v/>
      </c>
      <c r="B944" s="11" t="str">
        <f>IF(ISBLANK(Tableau1[[#This Row],[Date]]),"",INT((Tableau1[[#This Row],[Date]]-SUM(MOD(DATE(YEAR(Tableau1[[#This Row],[Date]]-MOD(Tableau1[[#This Row],[Date]]-2,7)+3),1,2),{1E+99;7})*{1;-1})+5)/7))</f>
        <v/>
      </c>
      <c r="C944" s="11" t="str">
        <f>IF(ISBLANK(Tableau1[[#This Row],[Matricule]]),"",VLOOKUP(Tableau1[[#This Row],[Matricule]],#REF!,2,FALSE))</f>
        <v/>
      </c>
      <c r="D944" s="11" t="str">
        <f>IF(ISBLANK(Tableau1[[#This Row],[Matricule]]),"",VLOOKUP(Tableau1[[#This Row],[Matricule]],#REF!,3,FALSE))</f>
        <v/>
      </c>
      <c r="E944" s="11" t="str">
        <f>CONCATENATE(Tableau1[[#This Row],[Matricule]],Tableau1[[#This Row],[Date]])</f>
        <v/>
      </c>
      <c r="F944" s="3"/>
      <c r="J944" s="8"/>
      <c r="K944" s="35">
        <f>IF(Tableau1[[#This Row],[Régimes récoltés]]&gt;0,1,0)</f>
        <v>0</v>
      </c>
      <c r="L944" s="15">
        <f>IF(Tableau1[[#This Row],[Régimes récoltés]]&gt;=60,1,0)</f>
        <v>0</v>
      </c>
      <c r="M944" s="15">
        <f>IF(Tableau1[[#This Row],[Régimes récoltés]]&gt;60,Tableau1[[#This Row],[Régimes récoltés]]-60,0)</f>
        <v>0</v>
      </c>
      <c r="N944" s="15" t="str">
        <f>IF(ISBLANK(Tableau1[[#This Row],[Date]]),"",+IF(Tableau1[[#This Row],[Régimes récoltés]]&lt;60,0,1000))</f>
        <v/>
      </c>
      <c r="O944" s="15" t="str">
        <f>IF(ISBLANK(Tableau1[[#This Row],[Date]]),"",IF(Tableau1[[#This Row],[Régimes récoltés]]&gt;60,(Tableau1[[#This Row],[Régimes récoltés]]-60)*40,0))</f>
        <v/>
      </c>
      <c r="P944" s="15" t="str">
        <f t="shared" si="14"/>
        <v/>
      </c>
      <c r="Q944" s="51" t="str">
        <f>IF(Tableau1[[#This Row],[Matricule]]&gt;1,IF(COUNTIF(Tableau1[DateMatricule],Tableau1[[#This Row],[DateMatricule]])&gt;1,"Doublon",""),"")</f>
        <v/>
      </c>
    </row>
    <row r="945" spans="1:17" x14ac:dyDescent="0.25">
      <c r="A945" s="11" t="str">
        <f>IF(Tableau1[[#This Row],[Date]]="","",VLOOKUP(Tableau1[[#This Row],[Semaine]],Listes!$A:$B,2,FALSE))</f>
        <v/>
      </c>
      <c r="B945" s="11" t="str">
        <f>IF(ISBLANK(Tableau1[[#This Row],[Date]]),"",INT((Tableau1[[#This Row],[Date]]-SUM(MOD(DATE(YEAR(Tableau1[[#This Row],[Date]]-MOD(Tableau1[[#This Row],[Date]]-2,7)+3),1,2),{1E+99;7})*{1;-1})+5)/7))</f>
        <v/>
      </c>
      <c r="C945" s="11" t="str">
        <f>IF(ISBLANK(Tableau1[[#This Row],[Matricule]]),"",VLOOKUP(Tableau1[[#This Row],[Matricule]],#REF!,2,FALSE))</f>
        <v/>
      </c>
      <c r="D945" s="11" t="str">
        <f>IF(ISBLANK(Tableau1[[#This Row],[Matricule]]),"",VLOOKUP(Tableau1[[#This Row],[Matricule]],#REF!,3,FALSE))</f>
        <v/>
      </c>
      <c r="E945" s="11" t="str">
        <f>CONCATENATE(Tableau1[[#This Row],[Matricule]],Tableau1[[#This Row],[Date]])</f>
        <v/>
      </c>
      <c r="F945" s="3"/>
      <c r="J945" s="8"/>
      <c r="K945" s="35">
        <f>IF(Tableau1[[#This Row],[Régimes récoltés]]&gt;0,1,0)</f>
        <v>0</v>
      </c>
      <c r="L945" s="15">
        <f>IF(Tableau1[[#This Row],[Régimes récoltés]]&gt;=60,1,0)</f>
        <v>0</v>
      </c>
      <c r="M945" s="15">
        <f>IF(Tableau1[[#This Row],[Régimes récoltés]]&gt;60,Tableau1[[#This Row],[Régimes récoltés]]-60,0)</f>
        <v>0</v>
      </c>
      <c r="N945" s="15" t="str">
        <f>IF(ISBLANK(Tableau1[[#This Row],[Date]]),"",+IF(Tableau1[[#This Row],[Régimes récoltés]]&lt;60,0,1000))</f>
        <v/>
      </c>
      <c r="O945" s="15" t="str">
        <f>IF(ISBLANK(Tableau1[[#This Row],[Date]]),"",IF(Tableau1[[#This Row],[Régimes récoltés]]&gt;60,(Tableau1[[#This Row],[Régimes récoltés]]-60)*40,0))</f>
        <v/>
      </c>
      <c r="P945" s="15" t="str">
        <f t="shared" si="14"/>
        <v/>
      </c>
      <c r="Q945" s="51" t="str">
        <f>IF(Tableau1[[#This Row],[Matricule]]&gt;1,IF(COUNTIF(Tableau1[DateMatricule],Tableau1[[#This Row],[DateMatricule]])&gt;1,"Doublon",""),"")</f>
        <v/>
      </c>
    </row>
    <row r="946" spans="1:17" x14ac:dyDescent="0.25">
      <c r="A946" s="11" t="str">
        <f>IF(Tableau1[[#This Row],[Date]]="","",VLOOKUP(Tableau1[[#This Row],[Semaine]],Listes!$A:$B,2,FALSE))</f>
        <v/>
      </c>
      <c r="B946" s="11" t="str">
        <f>IF(ISBLANK(Tableau1[[#This Row],[Date]]),"",INT((Tableau1[[#This Row],[Date]]-SUM(MOD(DATE(YEAR(Tableau1[[#This Row],[Date]]-MOD(Tableau1[[#This Row],[Date]]-2,7)+3),1,2),{1E+99;7})*{1;-1})+5)/7))</f>
        <v/>
      </c>
      <c r="C946" s="11" t="str">
        <f>IF(ISBLANK(Tableau1[[#This Row],[Matricule]]),"",VLOOKUP(Tableau1[[#This Row],[Matricule]],#REF!,2,FALSE))</f>
        <v/>
      </c>
      <c r="D946" s="11" t="str">
        <f>IF(ISBLANK(Tableau1[[#This Row],[Matricule]]),"",VLOOKUP(Tableau1[[#This Row],[Matricule]],#REF!,3,FALSE))</f>
        <v/>
      </c>
      <c r="E946" s="11" t="str">
        <f>CONCATENATE(Tableau1[[#This Row],[Matricule]],Tableau1[[#This Row],[Date]])</f>
        <v/>
      </c>
      <c r="F946" s="3"/>
      <c r="J946" s="8"/>
      <c r="K946" s="35">
        <f>IF(Tableau1[[#This Row],[Régimes récoltés]]&gt;0,1,0)</f>
        <v>0</v>
      </c>
      <c r="L946" s="15">
        <f>IF(Tableau1[[#This Row],[Régimes récoltés]]&gt;=60,1,0)</f>
        <v>0</v>
      </c>
      <c r="M946" s="15">
        <f>IF(Tableau1[[#This Row],[Régimes récoltés]]&gt;60,Tableau1[[#This Row],[Régimes récoltés]]-60,0)</f>
        <v>0</v>
      </c>
      <c r="N946" s="15" t="str">
        <f>IF(ISBLANK(Tableau1[[#This Row],[Date]]),"",+IF(Tableau1[[#This Row],[Régimes récoltés]]&lt;60,0,1000))</f>
        <v/>
      </c>
      <c r="O946" s="15" t="str">
        <f>IF(ISBLANK(Tableau1[[#This Row],[Date]]),"",IF(Tableau1[[#This Row],[Régimes récoltés]]&gt;60,(Tableau1[[#This Row],[Régimes récoltés]]-60)*40,0))</f>
        <v/>
      </c>
      <c r="P946" s="15" t="str">
        <f t="shared" si="14"/>
        <v/>
      </c>
      <c r="Q946" s="51" t="str">
        <f>IF(Tableau1[[#This Row],[Matricule]]&gt;1,IF(COUNTIF(Tableau1[DateMatricule],Tableau1[[#This Row],[DateMatricule]])&gt;1,"Doublon",""),"")</f>
        <v/>
      </c>
    </row>
    <row r="947" spans="1:17" x14ac:dyDescent="0.25">
      <c r="A947" s="11" t="str">
        <f>IF(Tableau1[[#This Row],[Date]]="","",VLOOKUP(Tableau1[[#This Row],[Semaine]],Listes!$A:$B,2,FALSE))</f>
        <v/>
      </c>
      <c r="B947" s="11" t="str">
        <f>IF(ISBLANK(Tableau1[[#This Row],[Date]]),"",INT((Tableau1[[#This Row],[Date]]-SUM(MOD(DATE(YEAR(Tableau1[[#This Row],[Date]]-MOD(Tableau1[[#This Row],[Date]]-2,7)+3),1,2),{1E+99;7})*{1;-1})+5)/7))</f>
        <v/>
      </c>
      <c r="C947" s="11" t="str">
        <f>IF(ISBLANK(Tableau1[[#This Row],[Matricule]]),"",VLOOKUP(Tableau1[[#This Row],[Matricule]],#REF!,2,FALSE))</f>
        <v/>
      </c>
      <c r="D947" s="11" t="str">
        <f>IF(ISBLANK(Tableau1[[#This Row],[Matricule]]),"",VLOOKUP(Tableau1[[#This Row],[Matricule]],#REF!,3,FALSE))</f>
        <v/>
      </c>
      <c r="E947" s="11" t="str">
        <f>CONCATENATE(Tableau1[[#This Row],[Matricule]],Tableau1[[#This Row],[Date]])</f>
        <v/>
      </c>
      <c r="F947" s="3"/>
      <c r="J947" s="8"/>
      <c r="K947" s="35">
        <f>IF(Tableau1[[#This Row],[Régimes récoltés]]&gt;0,1,0)</f>
        <v>0</v>
      </c>
      <c r="L947" s="15">
        <f>IF(Tableau1[[#This Row],[Régimes récoltés]]&gt;=60,1,0)</f>
        <v>0</v>
      </c>
      <c r="M947" s="15">
        <f>IF(Tableau1[[#This Row],[Régimes récoltés]]&gt;60,Tableau1[[#This Row],[Régimes récoltés]]-60,0)</f>
        <v>0</v>
      </c>
      <c r="N947" s="15" t="str">
        <f>IF(ISBLANK(Tableau1[[#This Row],[Date]]),"",+IF(Tableau1[[#This Row],[Régimes récoltés]]&lt;60,0,1000))</f>
        <v/>
      </c>
      <c r="O947" s="15" t="str">
        <f>IF(ISBLANK(Tableau1[[#This Row],[Date]]),"",IF(Tableau1[[#This Row],[Régimes récoltés]]&gt;60,(Tableau1[[#This Row],[Régimes récoltés]]-60)*40,0))</f>
        <v/>
      </c>
      <c r="P947" s="15" t="str">
        <f t="shared" si="14"/>
        <v/>
      </c>
      <c r="Q947" s="51" t="str">
        <f>IF(Tableau1[[#This Row],[Matricule]]&gt;1,IF(COUNTIF(Tableau1[DateMatricule],Tableau1[[#This Row],[DateMatricule]])&gt;1,"Doublon",""),"")</f>
        <v/>
      </c>
    </row>
    <row r="948" spans="1:17" x14ac:dyDescent="0.25">
      <c r="A948" s="11" t="str">
        <f>IF(Tableau1[[#This Row],[Date]]="","",VLOOKUP(Tableau1[[#This Row],[Semaine]],Listes!$A:$B,2,FALSE))</f>
        <v/>
      </c>
      <c r="B948" s="11" t="str">
        <f>IF(ISBLANK(Tableau1[[#This Row],[Date]]),"",INT((Tableau1[[#This Row],[Date]]-SUM(MOD(DATE(YEAR(Tableau1[[#This Row],[Date]]-MOD(Tableau1[[#This Row],[Date]]-2,7)+3),1,2),{1E+99;7})*{1;-1})+5)/7))</f>
        <v/>
      </c>
      <c r="C948" s="11" t="str">
        <f>IF(ISBLANK(Tableau1[[#This Row],[Matricule]]),"",VLOOKUP(Tableau1[[#This Row],[Matricule]],#REF!,2,FALSE))</f>
        <v/>
      </c>
      <c r="D948" s="11" t="str">
        <f>IF(ISBLANK(Tableau1[[#This Row],[Matricule]]),"",VLOOKUP(Tableau1[[#This Row],[Matricule]],#REF!,3,FALSE))</f>
        <v/>
      </c>
      <c r="E948" s="11" t="str">
        <f>CONCATENATE(Tableau1[[#This Row],[Matricule]],Tableau1[[#This Row],[Date]])</f>
        <v/>
      </c>
      <c r="F948" s="3"/>
      <c r="J948" s="8"/>
      <c r="K948" s="35">
        <f>IF(Tableau1[[#This Row],[Régimes récoltés]]&gt;0,1,0)</f>
        <v>0</v>
      </c>
      <c r="L948" s="15">
        <f>IF(Tableau1[[#This Row],[Régimes récoltés]]&gt;=60,1,0)</f>
        <v>0</v>
      </c>
      <c r="M948" s="15">
        <f>IF(Tableau1[[#This Row],[Régimes récoltés]]&gt;60,Tableau1[[#This Row],[Régimes récoltés]]-60,0)</f>
        <v>0</v>
      </c>
      <c r="N948" s="15" t="str">
        <f>IF(ISBLANK(Tableau1[[#This Row],[Date]]),"",+IF(Tableau1[[#This Row],[Régimes récoltés]]&lt;60,0,1000))</f>
        <v/>
      </c>
      <c r="O948" s="15" t="str">
        <f>IF(ISBLANK(Tableau1[[#This Row],[Date]]),"",IF(Tableau1[[#This Row],[Régimes récoltés]]&gt;60,(Tableau1[[#This Row],[Régimes récoltés]]-60)*40,0))</f>
        <v/>
      </c>
      <c r="P948" s="15" t="str">
        <f t="shared" si="14"/>
        <v/>
      </c>
      <c r="Q948" s="51" t="str">
        <f>IF(Tableau1[[#This Row],[Matricule]]&gt;1,IF(COUNTIF(Tableau1[DateMatricule],Tableau1[[#This Row],[DateMatricule]])&gt;1,"Doublon",""),"")</f>
        <v/>
      </c>
    </row>
    <row r="949" spans="1:17" x14ac:dyDescent="0.25">
      <c r="A949" s="11" t="str">
        <f>IF(Tableau1[[#This Row],[Date]]="","",VLOOKUP(Tableau1[[#This Row],[Semaine]],Listes!$A:$B,2,FALSE))</f>
        <v/>
      </c>
      <c r="B949" s="11" t="str">
        <f>IF(ISBLANK(Tableau1[[#This Row],[Date]]),"",INT((Tableau1[[#This Row],[Date]]-SUM(MOD(DATE(YEAR(Tableau1[[#This Row],[Date]]-MOD(Tableau1[[#This Row],[Date]]-2,7)+3),1,2),{1E+99;7})*{1;-1})+5)/7))</f>
        <v/>
      </c>
      <c r="C949" s="11" t="str">
        <f>IF(ISBLANK(Tableau1[[#This Row],[Matricule]]),"",VLOOKUP(Tableau1[[#This Row],[Matricule]],#REF!,2,FALSE))</f>
        <v/>
      </c>
      <c r="D949" s="11" t="str">
        <f>IF(ISBLANK(Tableau1[[#This Row],[Matricule]]),"",VLOOKUP(Tableau1[[#This Row],[Matricule]],#REF!,3,FALSE))</f>
        <v/>
      </c>
      <c r="E949" s="11" t="str">
        <f>CONCATENATE(Tableau1[[#This Row],[Matricule]],Tableau1[[#This Row],[Date]])</f>
        <v/>
      </c>
      <c r="F949" s="3"/>
      <c r="J949" s="8"/>
      <c r="K949" s="35">
        <f>IF(Tableau1[[#This Row],[Régimes récoltés]]&gt;0,1,0)</f>
        <v>0</v>
      </c>
      <c r="L949" s="15">
        <f>IF(Tableau1[[#This Row],[Régimes récoltés]]&gt;=60,1,0)</f>
        <v>0</v>
      </c>
      <c r="M949" s="15">
        <f>IF(Tableau1[[#This Row],[Régimes récoltés]]&gt;60,Tableau1[[#This Row],[Régimes récoltés]]-60,0)</f>
        <v>0</v>
      </c>
      <c r="N949" s="15" t="str">
        <f>IF(ISBLANK(Tableau1[[#This Row],[Date]]),"",+IF(Tableau1[[#This Row],[Régimes récoltés]]&lt;60,0,1000))</f>
        <v/>
      </c>
      <c r="O949" s="15" t="str">
        <f>IF(ISBLANK(Tableau1[[#This Row],[Date]]),"",IF(Tableau1[[#This Row],[Régimes récoltés]]&gt;60,(Tableau1[[#This Row],[Régimes récoltés]]-60)*40,0))</f>
        <v/>
      </c>
      <c r="P949" s="15" t="str">
        <f t="shared" si="14"/>
        <v/>
      </c>
      <c r="Q949" s="51" t="str">
        <f>IF(Tableau1[[#This Row],[Matricule]]&gt;1,IF(COUNTIF(Tableau1[DateMatricule],Tableau1[[#This Row],[DateMatricule]])&gt;1,"Doublon",""),"")</f>
        <v/>
      </c>
    </row>
    <row r="950" spans="1:17" x14ac:dyDescent="0.25">
      <c r="A950" s="11" t="str">
        <f>IF(Tableau1[[#This Row],[Date]]="","",VLOOKUP(Tableau1[[#This Row],[Semaine]],Listes!$A:$B,2,FALSE))</f>
        <v/>
      </c>
      <c r="B950" s="11" t="str">
        <f>IF(ISBLANK(Tableau1[[#This Row],[Date]]),"",INT((Tableau1[[#This Row],[Date]]-SUM(MOD(DATE(YEAR(Tableau1[[#This Row],[Date]]-MOD(Tableau1[[#This Row],[Date]]-2,7)+3),1,2),{1E+99;7})*{1;-1})+5)/7))</f>
        <v/>
      </c>
      <c r="C950" s="11" t="str">
        <f>IF(ISBLANK(Tableau1[[#This Row],[Matricule]]),"",VLOOKUP(Tableau1[[#This Row],[Matricule]],#REF!,2,FALSE))</f>
        <v/>
      </c>
      <c r="D950" s="11" t="str">
        <f>IF(ISBLANK(Tableau1[[#This Row],[Matricule]]),"",VLOOKUP(Tableau1[[#This Row],[Matricule]],#REF!,3,FALSE))</f>
        <v/>
      </c>
      <c r="E950" s="11" t="str">
        <f>CONCATENATE(Tableau1[[#This Row],[Matricule]],Tableau1[[#This Row],[Date]])</f>
        <v/>
      </c>
      <c r="F950" s="3"/>
      <c r="J950" s="8"/>
      <c r="K950" s="35">
        <f>IF(Tableau1[[#This Row],[Régimes récoltés]]&gt;0,1,0)</f>
        <v>0</v>
      </c>
      <c r="L950" s="15">
        <f>IF(Tableau1[[#This Row],[Régimes récoltés]]&gt;=60,1,0)</f>
        <v>0</v>
      </c>
      <c r="M950" s="15">
        <f>IF(Tableau1[[#This Row],[Régimes récoltés]]&gt;60,Tableau1[[#This Row],[Régimes récoltés]]-60,0)</f>
        <v>0</v>
      </c>
      <c r="N950" s="15" t="str">
        <f>IF(ISBLANK(Tableau1[[#This Row],[Date]]),"",+IF(Tableau1[[#This Row],[Régimes récoltés]]&lt;60,0,1000))</f>
        <v/>
      </c>
      <c r="O950" s="15" t="str">
        <f>IF(ISBLANK(Tableau1[[#This Row],[Date]]),"",IF(Tableau1[[#This Row],[Régimes récoltés]]&gt;60,(Tableau1[[#This Row],[Régimes récoltés]]-60)*40,0))</f>
        <v/>
      </c>
      <c r="P950" s="15" t="str">
        <f t="shared" si="14"/>
        <v/>
      </c>
      <c r="Q950" s="51" t="str">
        <f>IF(Tableau1[[#This Row],[Matricule]]&gt;1,IF(COUNTIF(Tableau1[DateMatricule],Tableau1[[#This Row],[DateMatricule]])&gt;1,"Doublon",""),"")</f>
        <v/>
      </c>
    </row>
    <row r="951" spans="1:17" x14ac:dyDescent="0.25">
      <c r="A951" s="11" t="str">
        <f>IF(Tableau1[[#This Row],[Date]]="","",VLOOKUP(Tableau1[[#This Row],[Semaine]],Listes!$A:$B,2,FALSE))</f>
        <v/>
      </c>
      <c r="B951" s="11" t="str">
        <f>IF(ISBLANK(Tableau1[[#This Row],[Date]]),"",INT((Tableau1[[#This Row],[Date]]-SUM(MOD(DATE(YEAR(Tableau1[[#This Row],[Date]]-MOD(Tableau1[[#This Row],[Date]]-2,7)+3),1,2),{1E+99;7})*{1;-1})+5)/7))</f>
        <v/>
      </c>
      <c r="C951" s="11" t="str">
        <f>IF(ISBLANK(Tableau1[[#This Row],[Matricule]]),"",VLOOKUP(Tableau1[[#This Row],[Matricule]],#REF!,2,FALSE))</f>
        <v/>
      </c>
      <c r="D951" s="11" t="str">
        <f>IF(ISBLANK(Tableau1[[#This Row],[Matricule]]),"",VLOOKUP(Tableau1[[#This Row],[Matricule]],#REF!,3,FALSE))</f>
        <v/>
      </c>
      <c r="E951" s="11" t="str">
        <f>CONCATENATE(Tableau1[[#This Row],[Matricule]],Tableau1[[#This Row],[Date]])</f>
        <v/>
      </c>
      <c r="F951" s="3"/>
      <c r="J951" s="8"/>
      <c r="K951" s="35">
        <f>IF(Tableau1[[#This Row],[Régimes récoltés]]&gt;0,1,0)</f>
        <v>0</v>
      </c>
      <c r="L951" s="15">
        <f>IF(Tableau1[[#This Row],[Régimes récoltés]]&gt;=60,1,0)</f>
        <v>0</v>
      </c>
      <c r="M951" s="15">
        <f>IF(Tableau1[[#This Row],[Régimes récoltés]]&gt;60,Tableau1[[#This Row],[Régimes récoltés]]-60,0)</f>
        <v>0</v>
      </c>
      <c r="N951" s="15" t="str">
        <f>IF(ISBLANK(Tableau1[[#This Row],[Date]]),"",+IF(Tableau1[[#This Row],[Régimes récoltés]]&lt;60,0,1000))</f>
        <v/>
      </c>
      <c r="O951" s="15" t="str">
        <f>IF(ISBLANK(Tableau1[[#This Row],[Date]]),"",IF(Tableau1[[#This Row],[Régimes récoltés]]&gt;60,(Tableau1[[#This Row],[Régimes récoltés]]-60)*40,0))</f>
        <v/>
      </c>
      <c r="P951" s="15" t="str">
        <f t="shared" si="14"/>
        <v/>
      </c>
      <c r="Q951" s="51" t="str">
        <f>IF(Tableau1[[#This Row],[Matricule]]&gt;1,IF(COUNTIF(Tableau1[DateMatricule],Tableau1[[#This Row],[DateMatricule]])&gt;1,"Doublon",""),"")</f>
        <v/>
      </c>
    </row>
    <row r="952" spans="1:17" x14ac:dyDescent="0.25">
      <c r="A952" s="11" t="str">
        <f>IF(Tableau1[[#This Row],[Date]]="","",VLOOKUP(Tableau1[[#This Row],[Semaine]],Listes!$A:$B,2,FALSE))</f>
        <v/>
      </c>
      <c r="B952" s="11" t="str">
        <f>IF(ISBLANK(Tableau1[[#This Row],[Date]]),"",INT((Tableau1[[#This Row],[Date]]-SUM(MOD(DATE(YEAR(Tableau1[[#This Row],[Date]]-MOD(Tableau1[[#This Row],[Date]]-2,7)+3),1,2),{1E+99;7})*{1;-1})+5)/7))</f>
        <v/>
      </c>
      <c r="C952" s="11" t="str">
        <f>IF(ISBLANK(Tableau1[[#This Row],[Matricule]]),"",VLOOKUP(Tableau1[[#This Row],[Matricule]],#REF!,2,FALSE))</f>
        <v/>
      </c>
      <c r="D952" s="11" t="str">
        <f>IF(ISBLANK(Tableau1[[#This Row],[Matricule]]),"",VLOOKUP(Tableau1[[#This Row],[Matricule]],#REF!,3,FALSE))</f>
        <v/>
      </c>
      <c r="E952" s="11" t="str">
        <f>CONCATENATE(Tableau1[[#This Row],[Matricule]],Tableau1[[#This Row],[Date]])</f>
        <v/>
      </c>
      <c r="F952" s="3"/>
      <c r="J952" s="8"/>
      <c r="K952" s="35">
        <f>IF(Tableau1[[#This Row],[Régimes récoltés]]&gt;0,1,0)</f>
        <v>0</v>
      </c>
      <c r="L952" s="15">
        <f>IF(Tableau1[[#This Row],[Régimes récoltés]]&gt;=60,1,0)</f>
        <v>0</v>
      </c>
      <c r="M952" s="15">
        <f>IF(Tableau1[[#This Row],[Régimes récoltés]]&gt;60,Tableau1[[#This Row],[Régimes récoltés]]-60,0)</f>
        <v>0</v>
      </c>
      <c r="N952" s="15" t="str">
        <f>IF(ISBLANK(Tableau1[[#This Row],[Date]]),"",+IF(Tableau1[[#This Row],[Régimes récoltés]]&lt;60,0,1000))</f>
        <v/>
      </c>
      <c r="O952" s="15" t="str">
        <f>IF(ISBLANK(Tableau1[[#This Row],[Date]]),"",IF(Tableau1[[#This Row],[Régimes récoltés]]&gt;60,(Tableau1[[#This Row],[Régimes récoltés]]-60)*40,0))</f>
        <v/>
      </c>
      <c r="P952" s="15" t="str">
        <f t="shared" si="14"/>
        <v/>
      </c>
      <c r="Q952" s="51" t="str">
        <f>IF(Tableau1[[#This Row],[Matricule]]&gt;1,IF(COUNTIF(Tableau1[DateMatricule],Tableau1[[#This Row],[DateMatricule]])&gt;1,"Doublon",""),"")</f>
        <v/>
      </c>
    </row>
    <row r="953" spans="1:17" x14ac:dyDescent="0.25">
      <c r="A953" s="11" t="str">
        <f>IF(Tableau1[[#This Row],[Date]]="","",VLOOKUP(Tableau1[[#This Row],[Semaine]],Listes!$A:$B,2,FALSE))</f>
        <v/>
      </c>
      <c r="B953" s="11" t="str">
        <f>IF(ISBLANK(Tableau1[[#This Row],[Date]]),"",INT((Tableau1[[#This Row],[Date]]-SUM(MOD(DATE(YEAR(Tableau1[[#This Row],[Date]]-MOD(Tableau1[[#This Row],[Date]]-2,7)+3),1,2),{1E+99;7})*{1;-1})+5)/7))</f>
        <v/>
      </c>
      <c r="C953" s="11" t="str">
        <f>IF(ISBLANK(Tableau1[[#This Row],[Matricule]]),"",VLOOKUP(Tableau1[[#This Row],[Matricule]],#REF!,2,FALSE))</f>
        <v/>
      </c>
      <c r="D953" s="11" t="str">
        <f>IF(ISBLANK(Tableau1[[#This Row],[Matricule]]),"",VLOOKUP(Tableau1[[#This Row],[Matricule]],#REF!,3,FALSE))</f>
        <v/>
      </c>
      <c r="E953" s="11" t="str">
        <f>CONCATENATE(Tableau1[[#This Row],[Matricule]],Tableau1[[#This Row],[Date]])</f>
        <v/>
      </c>
      <c r="F953" s="3"/>
      <c r="J953" s="8"/>
      <c r="K953" s="35">
        <f>IF(Tableau1[[#This Row],[Régimes récoltés]]&gt;0,1,0)</f>
        <v>0</v>
      </c>
      <c r="L953" s="15">
        <f>IF(Tableau1[[#This Row],[Régimes récoltés]]&gt;=60,1,0)</f>
        <v>0</v>
      </c>
      <c r="M953" s="15">
        <f>IF(Tableau1[[#This Row],[Régimes récoltés]]&gt;60,Tableau1[[#This Row],[Régimes récoltés]]-60,0)</f>
        <v>0</v>
      </c>
      <c r="N953" s="15" t="str">
        <f>IF(ISBLANK(Tableau1[[#This Row],[Date]]),"",+IF(Tableau1[[#This Row],[Régimes récoltés]]&lt;60,0,1000))</f>
        <v/>
      </c>
      <c r="O953" s="15" t="str">
        <f>IF(ISBLANK(Tableau1[[#This Row],[Date]]),"",IF(Tableau1[[#This Row],[Régimes récoltés]]&gt;60,(Tableau1[[#This Row],[Régimes récoltés]]-60)*40,0))</f>
        <v/>
      </c>
      <c r="P953" s="15" t="str">
        <f t="shared" si="14"/>
        <v/>
      </c>
      <c r="Q953" s="51" t="str">
        <f>IF(Tableau1[[#This Row],[Matricule]]&gt;1,IF(COUNTIF(Tableau1[DateMatricule],Tableau1[[#This Row],[DateMatricule]])&gt;1,"Doublon",""),"")</f>
        <v/>
      </c>
    </row>
    <row r="954" spans="1:17" x14ac:dyDescent="0.25">
      <c r="A954" s="11" t="str">
        <f>IF(Tableau1[[#This Row],[Date]]="","",VLOOKUP(Tableau1[[#This Row],[Semaine]],Listes!$A:$B,2,FALSE))</f>
        <v/>
      </c>
      <c r="B954" s="11" t="str">
        <f>IF(ISBLANK(Tableau1[[#This Row],[Date]]),"",INT((Tableau1[[#This Row],[Date]]-SUM(MOD(DATE(YEAR(Tableau1[[#This Row],[Date]]-MOD(Tableau1[[#This Row],[Date]]-2,7)+3),1,2),{1E+99;7})*{1;-1})+5)/7))</f>
        <v/>
      </c>
      <c r="C954" s="11" t="str">
        <f>IF(ISBLANK(Tableau1[[#This Row],[Matricule]]),"",VLOOKUP(Tableau1[[#This Row],[Matricule]],#REF!,2,FALSE))</f>
        <v/>
      </c>
      <c r="D954" s="11" t="str">
        <f>IF(ISBLANK(Tableau1[[#This Row],[Matricule]]),"",VLOOKUP(Tableau1[[#This Row],[Matricule]],#REF!,3,FALSE))</f>
        <v/>
      </c>
      <c r="E954" s="11" t="str">
        <f>CONCATENATE(Tableau1[[#This Row],[Matricule]],Tableau1[[#This Row],[Date]])</f>
        <v/>
      </c>
      <c r="F954" s="3"/>
      <c r="J954" s="8"/>
      <c r="K954" s="35">
        <f>IF(Tableau1[[#This Row],[Régimes récoltés]]&gt;0,1,0)</f>
        <v>0</v>
      </c>
      <c r="L954" s="15">
        <f>IF(Tableau1[[#This Row],[Régimes récoltés]]&gt;=60,1,0)</f>
        <v>0</v>
      </c>
      <c r="M954" s="15">
        <f>IF(Tableau1[[#This Row],[Régimes récoltés]]&gt;60,Tableau1[[#This Row],[Régimes récoltés]]-60,0)</f>
        <v>0</v>
      </c>
      <c r="N954" s="15" t="str">
        <f>IF(ISBLANK(Tableau1[[#This Row],[Date]]),"",+IF(Tableau1[[#This Row],[Régimes récoltés]]&lt;60,0,1000))</f>
        <v/>
      </c>
      <c r="O954" s="15" t="str">
        <f>IF(ISBLANK(Tableau1[[#This Row],[Date]]),"",IF(Tableau1[[#This Row],[Régimes récoltés]]&gt;60,(Tableau1[[#This Row],[Régimes récoltés]]-60)*40,0))</f>
        <v/>
      </c>
      <c r="P954" s="15" t="str">
        <f t="shared" si="14"/>
        <v/>
      </c>
      <c r="Q954" s="51" t="str">
        <f>IF(Tableau1[[#This Row],[Matricule]]&gt;1,IF(COUNTIF(Tableau1[DateMatricule],Tableau1[[#This Row],[DateMatricule]])&gt;1,"Doublon",""),"")</f>
        <v/>
      </c>
    </row>
    <row r="955" spans="1:17" x14ac:dyDescent="0.25">
      <c r="A955" s="11" t="str">
        <f>IF(Tableau1[[#This Row],[Date]]="","",VLOOKUP(Tableau1[[#This Row],[Semaine]],Listes!$A:$B,2,FALSE))</f>
        <v/>
      </c>
      <c r="B955" s="11" t="str">
        <f>IF(ISBLANK(Tableau1[[#This Row],[Date]]),"",INT((Tableau1[[#This Row],[Date]]-SUM(MOD(DATE(YEAR(Tableau1[[#This Row],[Date]]-MOD(Tableau1[[#This Row],[Date]]-2,7)+3),1,2),{1E+99;7})*{1;-1})+5)/7))</f>
        <v/>
      </c>
      <c r="C955" s="11" t="str">
        <f>IF(ISBLANK(Tableau1[[#This Row],[Matricule]]),"",VLOOKUP(Tableau1[[#This Row],[Matricule]],#REF!,2,FALSE))</f>
        <v/>
      </c>
      <c r="D955" s="11" t="str">
        <f>IF(ISBLANK(Tableau1[[#This Row],[Matricule]]),"",VLOOKUP(Tableau1[[#This Row],[Matricule]],#REF!,3,FALSE))</f>
        <v/>
      </c>
      <c r="E955" s="11" t="str">
        <f>CONCATENATE(Tableau1[[#This Row],[Matricule]],Tableau1[[#This Row],[Date]])</f>
        <v/>
      </c>
      <c r="F955" s="3"/>
      <c r="J955" s="8"/>
      <c r="K955" s="35">
        <f>IF(Tableau1[[#This Row],[Régimes récoltés]]&gt;0,1,0)</f>
        <v>0</v>
      </c>
      <c r="L955" s="15">
        <f>IF(Tableau1[[#This Row],[Régimes récoltés]]&gt;=60,1,0)</f>
        <v>0</v>
      </c>
      <c r="M955" s="15">
        <f>IF(Tableau1[[#This Row],[Régimes récoltés]]&gt;60,Tableau1[[#This Row],[Régimes récoltés]]-60,0)</f>
        <v>0</v>
      </c>
      <c r="N955" s="15" t="str">
        <f>IF(ISBLANK(Tableau1[[#This Row],[Date]]),"",+IF(Tableau1[[#This Row],[Régimes récoltés]]&lt;60,0,1000))</f>
        <v/>
      </c>
      <c r="O955" s="15" t="str">
        <f>IF(ISBLANK(Tableau1[[#This Row],[Date]]),"",IF(Tableau1[[#This Row],[Régimes récoltés]]&gt;60,(Tableau1[[#This Row],[Régimes récoltés]]-60)*40,0))</f>
        <v/>
      </c>
      <c r="P955" s="15" t="str">
        <f t="shared" si="14"/>
        <v/>
      </c>
      <c r="Q955" s="51" t="str">
        <f>IF(Tableau1[[#This Row],[Matricule]]&gt;1,IF(COUNTIF(Tableau1[DateMatricule],Tableau1[[#This Row],[DateMatricule]])&gt;1,"Doublon",""),"")</f>
        <v/>
      </c>
    </row>
    <row r="956" spans="1:17" x14ac:dyDescent="0.25">
      <c r="A956" s="11" t="str">
        <f>IF(Tableau1[[#This Row],[Date]]="","",VLOOKUP(Tableau1[[#This Row],[Semaine]],Listes!$A:$B,2,FALSE))</f>
        <v/>
      </c>
      <c r="B956" s="11" t="str">
        <f>IF(ISBLANK(Tableau1[[#This Row],[Date]]),"",INT((Tableau1[[#This Row],[Date]]-SUM(MOD(DATE(YEAR(Tableau1[[#This Row],[Date]]-MOD(Tableau1[[#This Row],[Date]]-2,7)+3),1,2),{1E+99;7})*{1;-1})+5)/7))</f>
        <v/>
      </c>
      <c r="C956" s="11" t="str">
        <f>IF(ISBLANK(Tableau1[[#This Row],[Matricule]]),"",VLOOKUP(Tableau1[[#This Row],[Matricule]],#REF!,2,FALSE))</f>
        <v/>
      </c>
      <c r="D956" s="11" t="str">
        <f>IF(ISBLANK(Tableau1[[#This Row],[Matricule]]),"",VLOOKUP(Tableau1[[#This Row],[Matricule]],#REF!,3,FALSE))</f>
        <v/>
      </c>
      <c r="E956" s="11" t="str">
        <f>CONCATENATE(Tableau1[[#This Row],[Matricule]],Tableau1[[#This Row],[Date]])</f>
        <v/>
      </c>
      <c r="F956" s="3"/>
      <c r="J956" s="8"/>
      <c r="K956" s="35">
        <f>IF(Tableau1[[#This Row],[Régimes récoltés]]&gt;0,1,0)</f>
        <v>0</v>
      </c>
      <c r="L956" s="15">
        <f>IF(Tableau1[[#This Row],[Régimes récoltés]]&gt;=60,1,0)</f>
        <v>0</v>
      </c>
      <c r="M956" s="15">
        <f>IF(Tableau1[[#This Row],[Régimes récoltés]]&gt;60,Tableau1[[#This Row],[Régimes récoltés]]-60,0)</f>
        <v>0</v>
      </c>
      <c r="N956" s="15" t="str">
        <f>IF(ISBLANK(Tableau1[[#This Row],[Date]]),"",+IF(Tableau1[[#This Row],[Régimes récoltés]]&lt;60,0,1000))</f>
        <v/>
      </c>
      <c r="O956" s="15" t="str">
        <f>IF(ISBLANK(Tableau1[[#This Row],[Date]]),"",IF(Tableau1[[#This Row],[Régimes récoltés]]&gt;60,(Tableau1[[#This Row],[Régimes récoltés]]-60)*40,0))</f>
        <v/>
      </c>
      <c r="P956" s="15" t="str">
        <f t="shared" si="14"/>
        <v/>
      </c>
      <c r="Q956" s="51" t="str">
        <f>IF(Tableau1[[#This Row],[Matricule]]&gt;1,IF(COUNTIF(Tableau1[DateMatricule],Tableau1[[#This Row],[DateMatricule]])&gt;1,"Doublon",""),"")</f>
        <v/>
      </c>
    </row>
    <row r="957" spans="1:17" x14ac:dyDescent="0.25">
      <c r="A957" s="11" t="str">
        <f>IF(Tableau1[[#This Row],[Date]]="","",VLOOKUP(Tableau1[[#This Row],[Semaine]],Listes!$A:$B,2,FALSE))</f>
        <v/>
      </c>
      <c r="B957" s="11" t="str">
        <f>IF(ISBLANK(Tableau1[[#This Row],[Date]]),"",INT((Tableau1[[#This Row],[Date]]-SUM(MOD(DATE(YEAR(Tableau1[[#This Row],[Date]]-MOD(Tableau1[[#This Row],[Date]]-2,7)+3),1,2),{1E+99;7})*{1;-1})+5)/7))</f>
        <v/>
      </c>
      <c r="C957" s="11" t="str">
        <f>IF(ISBLANK(Tableau1[[#This Row],[Matricule]]),"",VLOOKUP(Tableau1[[#This Row],[Matricule]],#REF!,2,FALSE))</f>
        <v/>
      </c>
      <c r="D957" s="11" t="str">
        <f>IF(ISBLANK(Tableau1[[#This Row],[Matricule]]),"",VLOOKUP(Tableau1[[#This Row],[Matricule]],#REF!,3,FALSE))</f>
        <v/>
      </c>
      <c r="E957" s="11" t="str">
        <f>CONCATENATE(Tableau1[[#This Row],[Matricule]],Tableau1[[#This Row],[Date]])</f>
        <v/>
      </c>
      <c r="F957" s="3"/>
      <c r="J957" s="8"/>
      <c r="K957" s="35">
        <f>IF(Tableau1[[#This Row],[Régimes récoltés]]&gt;0,1,0)</f>
        <v>0</v>
      </c>
      <c r="L957" s="15">
        <f>IF(Tableau1[[#This Row],[Régimes récoltés]]&gt;=60,1,0)</f>
        <v>0</v>
      </c>
      <c r="M957" s="15">
        <f>IF(Tableau1[[#This Row],[Régimes récoltés]]&gt;60,Tableau1[[#This Row],[Régimes récoltés]]-60,0)</f>
        <v>0</v>
      </c>
      <c r="N957" s="15" t="str">
        <f>IF(ISBLANK(Tableau1[[#This Row],[Date]]),"",+IF(Tableau1[[#This Row],[Régimes récoltés]]&lt;60,0,1000))</f>
        <v/>
      </c>
      <c r="O957" s="15" t="str">
        <f>IF(ISBLANK(Tableau1[[#This Row],[Date]]),"",IF(Tableau1[[#This Row],[Régimes récoltés]]&gt;60,(Tableau1[[#This Row],[Régimes récoltés]]-60)*40,0))</f>
        <v/>
      </c>
      <c r="P957" s="15" t="str">
        <f t="shared" si="14"/>
        <v/>
      </c>
      <c r="Q957" s="51" t="str">
        <f>IF(Tableau1[[#This Row],[Matricule]]&gt;1,IF(COUNTIF(Tableau1[DateMatricule],Tableau1[[#This Row],[DateMatricule]])&gt;1,"Doublon",""),"")</f>
        <v/>
      </c>
    </row>
    <row r="958" spans="1:17" x14ac:dyDescent="0.25">
      <c r="A958" s="11" t="str">
        <f>IF(Tableau1[[#This Row],[Date]]="","",VLOOKUP(Tableau1[[#This Row],[Semaine]],Listes!$A:$B,2,FALSE))</f>
        <v/>
      </c>
      <c r="B958" s="11" t="str">
        <f>IF(ISBLANK(Tableau1[[#This Row],[Date]]),"",INT((Tableau1[[#This Row],[Date]]-SUM(MOD(DATE(YEAR(Tableau1[[#This Row],[Date]]-MOD(Tableau1[[#This Row],[Date]]-2,7)+3),1,2),{1E+99;7})*{1;-1})+5)/7))</f>
        <v/>
      </c>
      <c r="C958" s="11" t="str">
        <f>IF(ISBLANK(Tableau1[[#This Row],[Matricule]]),"",VLOOKUP(Tableau1[[#This Row],[Matricule]],#REF!,2,FALSE))</f>
        <v/>
      </c>
      <c r="D958" s="11" t="str">
        <f>IF(ISBLANK(Tableau1[[#This Row],[Matricule]]),"",VLOOKUP(Tableau1[[#This Row],[Matricule]],#REF!,3,FALSE))</f>
        <v/>
      </c>
      <c r="E958" s="11" t="str">
        <f>CONCATENATE(Tableau1[[#This Row],[Matricule]],Tableau1[[#This Row],[Date]])</f>
        <v/>
      </c>
      <c r="F958" s="3"/>
      <c r="J958" s="8"/>
      <c r="K958" s="35">
        <f>IF(Tableau1[[#This Row],[Régimes récoltés]]&gt;0,1,0)</f>
        <v>0</v>
      </c>
      <c r="L958" s="15">
        <f>IF(Tableau1[[#This Row],[Régimes récoltés]]&gt;=60,1,0)</f>
        <v>0</v>
      </c>
      <c r="M958" s="15">
        <f>IF(Tableau1[[#This Row],[Régimes récoltés]]&gt;60,Tableau1[[#This Row],[Régimes récoltés]]-60,0)</f>
        <v>0</v>
      </c>
      <c r="N958" s="15" t="str">
        <f>IF(ISBLANK(Tableau1[[#This Row],[Date]]),"",+IF(Tableau1[[#This Row],[Régimes récoltés]]&lt;60,0,1000))</f>
        <v/>
      </c>
      <c r="O958" s="15" t="str">
        <f>IF(ISBLANK(Tableau1[[#This Row],[Date]]),"",IF(Tableau1[[#This Row],[Régimes récoltés]]&gt;60,(Tableau1[[#This Row],[Régimes récoltés]]-60)*40,0))</f>
        <v/>
      </c>
      <c r="P958" s="15" t="str">
        <f t="shared" si="14"/>
        <v/>
      </c>
      <c r="Q958" s="51" t="str">
        <f>IF(Tableau1[[#This Row],[Matricule]]&gt;1,IF(COUNTIF(Tableau1[DateMatricule],Tableau1[[#This Row],[DateMatricule]])&gt;1,"Doublon",""),"")</f>
        <v/>
      </c>
    </row>
    <row r="959" spans="1:17" x14ac:dyDescent="0.25">
      <c r="A959" s="11" t="str">
        <f>IF(Tableau1[[#This Row],[Date]]="","",VLOOKUP(Tableau1[[#This Row],[Semaine]],Listes!$A:$B,2,FALSE))</f>
        <v/>
      </c>
      <c r="B959" s="11" t="str">
        <f>IF(ISBLANK(Tableau1[[#This Row],[Date]]),"",INT((Tableau1[[#This Row],[Date]]-SUM(MOD(DATE(YEAR(Tableau1[[#This Row],[Date]]-MOD(Tableau1[[#This Row],[Date]]-2,7)+3),1,2),{1E+99;7})*{1;-1})+5)/7))</f>
        <v/>
      </c>
      <c r="C959" s="11" t="str">
        <f>IF(ISBLANK(Tableau1[[#This Row],[Matricule]]),"",VLOOKUP(Tableau1[[#This Row],[Matricule]],#REF!,2,FALSE))</f>
        <v/>
      </c>
      <c r="D959" s="11" t="str">
        <f>IF(ISBLANK(Tableau1[[#This Row],[Matricule]]),"",VLOOKUP(Tableau1[[#This Row],[Matricule]],#REF!,3,FALSE))</f>
        <v/>
      </c>
      <c r="E959" s="11" t="str">
        <f>CONCATENATE(Tableau1[[#This Row],[Matricule]],Tableau1[[#This Row],[Date]])</f>
        <v/>
      </c>
      <c r="F959" s="3"/>
      <c r="J959" s="8"/>
      <c r="K959" s="35">
        <f>IF(Tableau1[[#This Row],[Régimes récoltés]]&gt;0,1,0)</f>
        <v>0</v>
      </c>
      <c r="L959" s="15">
        <f>IF(Tableau1[[#This Row],[Régimes récoltés]]&gt;=60,1,0)</f>
        <v>0</v>
      </c>
      <c r="M959" s="15">
        <f>IF(Tableau1[[#This Row],[Régimes récoltés]]&gt;60,Tableau1[[#This Row],[Régimes récoltés]]-60,0)</f>
        <v>0</v>
      </c>
      <c r="N959" s="15" t="str">
        <f>IF(ISBLANK(Tableau1[[#This Row],[Date]]),"",+IF(Tableau1[[#This Row],[Régimes récoltés]]&lt;60,0,1000))</f>
        <v/>
      </c>
      <c r="O959" s="15" t="str">
        <f>IF(ISBLANK(Tableau1[[#This Row],[Date]]),"",IF(Tableau1[[#This Row],[Régimes récoltés]]&gt;60,(Tableau1[[#This Row],[Régimes récoltés]]-60)*40,0))</f>
        <v/>
      </c>
      <c r="P959" s="15" t="str">
        <f t="shared" si="14"/>
        <v/>
      </c>
      <c r="Q959" s="51" t="str">
        <f>IF(Tableau1[[#This Row],[Matricule]]&gt;1,IF(COUNTIF(Tableau1[DateMatricule],Tableau1[[#This Row],[DateMatricule]])&gt;1,"Doublon",""),"")</f>
        <v/>
      </c>
    </row>
    <row r="960" spans="1:17" x14ac:dyDescent="0.25">
      <c r="A960" s="11" t="str">
        <f>IF(Tableau1[[#This Row],[Date]]="","",VLOOKUP(Tableau1[[#This Row],[Semaine]],Listes!$A:$B,2,FALSE))</f>
        <v/>
      </c>
      <c r="B960" s="11" t="str">
        <f>IF(ISBLANK(Tableau1[[#This Row],[Date]]),"",INT((Tableau1[[#This Row],[Date]]-SUM(MOD(DATE(YEAR(Tableau1[[#This Row],[Date]]-MOD(Tableau1[[#This Row],[Date]]-2,7)+3),1,2),{1E+99;7})*{1;-1})+5)/7))</f>
        <v/>
      </c>
      <c r="C960" s="11" t="str">
        <f>IF(ISBLANK(Tableau1[[#This Row],[Matricule]]),"",VLOOKUP(Tableau1[[#This Row],[Matricule]],#REF!,2,FALSE))</f>
        <v/>
      </c>
      <c r="D960" s="11" t="str">
        <f>IF(ISBLANK(Tableau1[[#This Row],[Matricule]]),"",VLOOKUP(Tableau1[[#This Row],[Matricule]],#REF!,3,FALSE))</f>
        <v/>
      </c>
      <c r="E960" s="11" t="str">
        <f>CONCATENATE(Tableau1[[#This Row],[Matricule]],Tableau1[[#This Row],[Date]])</f>
        <v/>
      </c>
      <c r="F960" s="3"/>
      <c r="J960" s="8"/>
      <c r="K960" s="35">
        <f>IF(Tableau1[[#This Row],[Régimes récoltés]]&gt;0,1,0)</f>
        <v>0</v>
      </c>
      <c r="L960" s="15">
        <f>IF(Tableau1[[#This Row],[Régimes récoltés]]&gt;=60,1,0)</f>
        <v>0</v>
      </c>
      <c r="M960" s="15">
        <f>IF(Tableau1[[#This Row],[Régimes récoltés]]&gt;60,Tableau1[[#This Row],[Régimes récoltés]]-60,0)</f>
        <v>0</v>
      </c>
      <c r="N960" s="15" t="str">
        <f>IF(ISBLANK(Tableau1[[#This Row],[Date]]),"",+IF(Tableau1[[#This Row],[Régimes récoltés]]&lt;60,0,1000))</f>
        <v/>
      </c>
      <c r="O960" s="15" t="str">
        <f>IF(ISBLANK(Tableau1[[#This Row],[Date]]),"",IF(Tableau1[[#This Row],[Régimes récoltés]]&gt;60,(Tableau1[[#This Row],[Régimes récoltés]]-60)*40,0))</f>
        <v/>
      </c>
      <c r="P960" s="15" t="str">
        <f t="shared" si="14"/>
        <v/>
      </c>
      <c r="Q960" s="51" t="str">
        <f>IF(Tableau1[[#This Row],[Matricule]]&gt;1,IF(COUNTIF(Tableau1[DateMatricule],Tableau1[[#This Row],[DateMatricule]])&gt;1,"Doublon",""),"")</f>
        <v/>
      </c>
    </row>
    <row r="961" spans="1:17" x14ac:dyDescent="0.25">
      <c r="A961" s="11" t="str">
        <f>IF(Tableau1[[#This Row],[Date]]="","",VLOOKUP(Tableau1[[#This Row],[Semaine]],Listes!$A:$B,2,FALSE))</f>
        <v/>
      </c>
      <c r="B961" s="11" t="str">
        <f>IF(ISBLANK(Tableau1[[#This Row],[Date]]),"",INT((Tableau1[[#This Row],[Date]]-SUM(MOD(DATE(YEAR(Tableau1[[#This Row],[Date]]-MOD(Tableau1[[#This Row],[Date]]-2,7)+3),1,2),{1E+99;7})*{1;-1})+5)/7))</f>
        <v/>
      </c>
      <c r="C961" s="11" t="str">
        <f>IF(ISBLANK(Tableau1[[#This Row],[Matricule]]),"",VLOOKUP(Tableau1[[#This Row],[Matricule]],#REF!,2,FALSE))</f>
        <v/>
      </c>
      <c r="D961" s="11" t="str">
        <f>IF(ISBLANK(Tableau1[[#This Row],[Matricule]]),"",VLOOKUP(Tableau1[[#This Row],[Matricule]],#REF!,3,FALSE))</f>
        <v/>
      </c>
      <c r="E961" s="11" t="str">
        <f>CONCATENATE(Tableau1[[#This Row],[Matricule]],Tableau1[[#This Row],[Date]])</f>
        <v/>
      </c>
      <c r="F961" s="3"/>
      <c r="J961" s="8"/>
      <c r="K961" s="35">
        <f>IF(Tableau1[[#This Row],[Régimes récoltés]]&gt;0,1,0)</f>
        <v>0</v>
      </c>
      <c r="L961" s="15">
        <f>IF(Tableau1[[#This Row],[Régimes récoltés]]&gt;=60,1,0)</f>
        <v>0</v>
      </c>
      <c r="M961" s="15">
        <f>IF(Tableau1[[#This Row],[Régimes récoltés]]&gt;60,Tableau1[[#This Row],[Régimes récoltés]]-60,0)</f>
        <v>0</v>
      </c>
      <c r="N961" s="15" t="str">
        <f>IF(ISBLANK(Tableau1[[#This Row],[Date]]),"",+IF(Tableau1[[#This Row],[Régimes récoltés]]&lt;60,0,1000))</f>
        <v/>
      </c>
      <c r="O961" s="15" t="str">
        <f>IF(ISBLANK(Tableau1[[#This Row],[Date]]),"",IF(Tableau1[[#This Row],[Régimes récoltés]]&gt;60,(Tableau1[[#This Row],[Régimes récoltés]]-60)*40,0))</f>
        <v/>
      </c>
      <c r="P961" s="15" t="str">
        <f t="shared" si="14"/>
        <v/>
      </c>
      <c r="Q961" s="51" t="str">
        <f>IF(Tableau1[[#This Row],[Matricule]]&gt;1,IF(COUNTIF(Tableau1[DateMatricule],Tableau1[[#This Row],[DateMatricule]])&gt;1,"Doublon",""),"")</f>
        <v/>
      </c>
    </row>
    <row r="962" spans="1:17" x14ac:dyDescent="0.25">
      <c r="A962" s="11" t="str">
        <f>IF(Tableau1[[#This Row],[Date]]="","",VLOOKUP(Tableau1[[#This Row],[Semaine]],Listes!$A:$B,2,FALSE))</f>
        <v/>
      </c>
      <c r="B962" s="11" t="str">
        <f>IF(ISBLANK(Tableau1[[#This Row],[Date]]),"",INT((Tableau1[[#This Row],[Date]]-SUM(MOD(DATE(YEAR(Tableau1[[#This Row],[Date]]-MOD(Tableau1[[#This Row],[Date]]-2,7)+3),1,2),{1E+99;7})*{1;-1})+5)/7))</f>
        <v/>
      </c>
      <c r="C962" s="11" t="str">
        <f>IF(ISBLANK(Tableau1[[#This Row],[Matricule]]),"",VLOOKUP(Tableau1[[#This Row],[Matricule]],#REF!,2,FALSE))</f>
        <v/>
      </c>
      <c r="D962" s="11" t="str">
        <f>IF(ISBLANK(Tableau1[[#This Row],[Matricule]]),"",VLOOKUP(Tableau1[[#This Row],[Matricule]],#REF!,3,FALSE))</f>
        <v/>
      </c>
      <c r="E962" s="11" t="str">
        <f>CONCATENATE(Tableau1[[#This Row],[Matricule]],Tableau1[[#This Row],[Date]])</f>
        <v/>
      </c>
      <c r="F962" s="3"/>
      <c r="J962" s="8"/>
      <c r="K962" s="35">
        <f>IF(Tableau1[[#This Row],[Régimes récoltés]]&gt;0,1,0)</f>
        <v>0</v>
      </c>
      <c r="L962" s="15">
        <f>IF(Tableau1[[#This Row],[Régimes récoltés]]&gt;=60,1,0)</f>
        <v>0</v>
      </c>
      <c r="M962" s="15">
        <f>IF(Tableau1[[#This Row],[Régimes récoltés]]&gt;60,Tableau1[[#This Row],[Régimes récoltés]]-60,0)</f>
        <v>0</v>
      </c>
      <c r="N962" s="15" t="str">
        <f>IF(ISBLANK(Tableau1[[#This Row],[Date]]),"",+IF(Tableau1[[#This Row],[Régimes récoltés]]&lt;60,0,1000))</f>
        <v/>
      </c>
      <c r="O962" s="15" t="str">
        <f>IF(ISBLANK(Tableau1[[#This Row],[Date]]),"",IF(Tableau1[[#This Row],[Régimes récoltés]]&gt;60,(Tableau1[[#This Row],[Régimes récoltés]]-60)*40,0))</f>
        <v/>
      </c>
      <c r="P962" s="15" t="str">
        <f t="shared" si="14"/>
        <v/>
      </c>
      <c r="Q962" s="51" t="str">
        <f>IF(Tableau1[[#This Row],[Matricule]]&gt;1,IF(COUNTIF(Tableau1[DateMatricule],Tableau1[[#This Row],[DateMatricule]])&gt;1,"Doublon",""),"")</f>
        <v/>
      </c>
    </row>
    <row r="963" spans="1:17" x14ac:dyDescent="0.25">
      <c r="A963" s="11" t="str">
        <f>IF(Tableau1[[#This Row],[Date]]="","",VLOOKUP(Tableau1[[#This Row],[Semaine]],Listes!$A:$B,2,FALSE))</f>
        <v/>
      </c>
      <c r="B963" s="11" t="str">
        <f>IF(ISBLANK(Tableau1[[#This Row],[Date]]),"",INT((Tableau1[[#This Row],[Date]]-SUM(MOD(DATE(YEAR(Tableau1[[#This Row],[Date]]-MOD(Tableau1[[#This Row],[Date]]-2,7)+3),1,2),{1E+99;7})*{1;-1})+5)/7))</f>
        <v/>
      </c>
      <c r="C963" s="11" t="str">
        <f>IF(ISBLANK(Tableau1[[#This Row],[Matricule]]),"",VLOOKUP(Tableau1[[#This Row],[Matricule]],#REF!,2,FALSE))</f>
        <v/>
      </c>
      <c r="D963" s="11" t="str">
        <f>IF(ISBLANK(Tableau1[[#This Row],[Matricule]]),"",VLOOKUP(Tableau1[[#This Row],[Matricule]],#REF!,3,FALSE))</f>
        <v/>
      </c>
      <c r="E963" s="11" t="str">
        <f>CONCATENATE(Tableau1[[#This Row],[Matricule]],Tableau1[[#This Row],[Date]])</f>
        <v/>
      </c>
      <c r="F963" s="3"/>
      <c r="J963" s="8"/>
      <c r="K963" s="35">
        <f>IF(Tableau1[[#This Row],[Régimes récoltés]]&gt;0,1,0)</f>
        <v>0</v>
      </c>
      <c r="L963" s="15">
        <f>IF(Tableau1[[#This Row],[Régimes récoltés]]&gt;=60,1,0)</f>
        <v>0</v>
      </c>
      <c r="M963" s="15">
        <f>IF(Tableau1[[#This Row],[Régimes récoltés]]&gt;60,Tableau1[[#This Row],[Régimes récoltés]]-60,0)</f>
        <v>0</v>
      </c>
      <c r="N963" s="15" t="str">
        <f>IF(ISBLANK(Tableau1[[#This Row],[Date]]),"",+IF(Tableau1[[#This Row],[Régimes récoltés]]&lt;60,0,1000))</f>
        <v/>
      </c>
      <c r="O963" s="15" t="str">
        <f>IF(ISBLANK(Tableau1[[#This Row],[Date]]),"",IF(Tableau1[[#This Row],[Régimes récoltés]]&gt;60,(Tableau1[[#This Row],[Régimes récoltés]]-60)*40,0))</f>
        <v/>
      </c>
      <c r="P963" s="15" t="str">
        <f t="shared" ref="P963:P1001" si="15">IF(ISERROR(N963+O963),"",N963+O963)</f>
        <v/>
      </c>
      <c r="Q963" s="51" t="str">
        <f>IF(Tableau1[[#This Row],[Matricule]]&gt;1,IF(COUNTIF(Tableau1[DateMatricule],Tableau1[[#This Row],[DateMatricule]])&gt;1,"Doublon",""),"")</f>
        <v/>
      </c>
    </row>
    <row r="964" spans="1:17" x14ac:dyDescent="0.25">
      <c r="A964" s="11" t="str">
        <f>IF(Tableau1[[#This Row],[Date]]="","",VLOOKUP(Tableau1[[#This Row],[Semaine]],Listes!$A:$B,2,FALSE))</f>
        <v/>
      </c>
      <c r="B964" s="11" t="str">
        <f>IF(ISBLANK(Tableau1[[#This Row],[Date]]),"",INT((Tableau1[[#This Row],[Date]]-SUM(MOD(DATE(YEAR(Tableau1[[#This Row],[Date]]-MOD(Tableau1[[#This Row],[Date]]-2,7)+3),1,2),{1E+99;7})*{1;-1})+5)/7))</f>
        <v/>
      </c>
      <c r="C964" s="11" t="str">
        <f>IF(ISBLANK(Tableau1[[#This Row],[Matricule]]),"",VLOOKUP(Tableau1[[#This Row],[Matricule]],#REF!,2,FALSE))</f>
        <v/>
      </c>
      <c r="D964" s="11" t="str">
        <f>IF(ISBLANK(Tableau1[[#This Row],[Matricule]]),"",VLOOKUP(Tableau1[[#This Row],[Matricule]],#REF!,3,FALSE))</f>
        <v/>
      </c>
      <c r="E964" s="11" t="str">
        <f>CONCATENATE(Tableau1[[#This Row],[Matricule]],Tableau1[[#This Row],[Date]])</f>
        <v/>
      </c>
      <c r="F964" s="3"/>
      <c r="J964" s="8"/>
      <c r="K964" s="35">
        <f>IF(Tableau1[[#This Row],[Régimes récoltés]]&gt;0,1,0)</f>
        <v>0</v>
      </c>
      <c r="L964" s="15">
        <f>IF(Tableau1[[#This Row],[Régimes récoltés]]&gt;=60,1,0)</f>
        <v>0</v>
      </c>
      <c r="M964" s="15">
        <f>IF(Tableau1[[#This Row],[Régimes récoltés]]&gt;60,Tableau1[[#This Row],[Régimes récoltés]]-60,0)</f>
        <v>0</v>
      </c>
      <c r="N964" s="15" t="str">
        <f>IF(ISBLANK(Tableau1[[#This Row],[Date]]),"",+IF(Tableau1[[#This Row],[Régimes récoltés]]&lt;60,0,1000))</f>
        <v/>
      </c>
      <c r="O964" s="15" t="str">
        <f>IF(ISBLANK(Tableau1[[#This Row],[Date]]),"",IF(Tableau1[[#This Row],[Régimes récoltés]]&gt;60,(Tableau1[[#This Row],[Régimes récoltés]]-60)*40,0))</f>
        <v/>
      </c>
      <c r="P964" s="15" t="str">
        <f t="shared" si="15"/>
        <v/>
      </c>
      <c r="Q964" s="51" t="str">
        <f>IF(Tableau1[[#This Row],[Matricule]]&gt;1,IF(COUNTIF(Tableau1[DateMatricule],Tableau1[[#This Row],[DateMatricule]])&gt;1,"Doublon",""),"")</f>
        <v/>
      </c>
    </row>
    <row r="965" spans="1:17" x14ac:dyDescent="0.25">
      <c r="A965" s="11" t="str">
        <f>IF(Tableau1[[#This Row],[Date]]="","",VLOOKUP(Tableau1[[#This Row],[Semaine]],Listes!$A:$B,2,FALSE))</f>
        <v/>
      </c>
      <c r="B965" s="11" t="str">
        <f>IF(ISBLANK(Tableau1[[#This Row],[Date]]),"",INT((Tableau1[[#This Row],[Date]]-SUM(MOD(DATE(YEAR(Tableau1[[#This Row],[Date]]-MOD(Tableau1[[#This Row],[Date]]-2,7)+3),1,2),{1E+99;7})*{1;-1})+5)/7))</f>
        <v/>
      </c>
      <c r="C965" s="11" t="str">
        <f>IF(ISBLANK(Tableau1[[#This Row],[Matricule]]),"",VLOOKUP(Tableau1[[#This Row],[Matricule]],#REF!,2,FALSE))</f>
        <v/>
      </c>
      <c r="D965" s="11" t="str">
        <f>IF(ISBLANK(Tableau1[[#This Row],[Matricule]]),"",VLOOKUP(Tableau1[[#This Row],[Matricule]],#REF!,3,FALSE))</f>
        <v/>
      </c>
      <c r="E965" s="11" t="str">
        <f>CONCATENATE(Tableau1[[#This Row],[Matricule]],Tableau1[[#This Row],[Date]])</f>
        <v/>
      </c>
      <c r="F965" s="3"/>
      <c r="J965" s="8"/>
      <c r="K965" s="35">
        <f>IF(Tableau1[[#This Row],[Régimes récoltés]]&gt;0,1,0)</f>
        <v>0</v>
      </c>
      <c r="L965" s="15">
        <f>IF(Tableau1[[#This Row],[Régimes récoltés]]&gt;=60,1,0)</f>
        <v>0</v>
      </c>
      <c r="M965" s="15">
        <f>IF(Tableau1[[#This Row],[Régimes récoltés]]&gt;60,Tableau1[[#This Row],[Régimes récoltés]]-60,0)</f>
        <v>0</v>
      </c>
      <c r="N965" s="15" t="str">
        <f>IF(ISBLANK(Tableau1[[#This Row],[Date]]),"",+IF(Tableau1[[#This Row],[Régimes récoltés]]&lt;60,0,1000))</f>
        <v/>
      </c>
      <c r="O965" s="15" t="str">
        <f>IF(ISBLANK(Tableau1[[#This Row],[Date]]),"",IF(Tableau1[[#This Row],[Régimes récoltés]]&gt;60,(Tableau1[[#This Row],[Régimes récoltés]]-60)*40,0))</f>
        <v/>
      </c>
      <c r="P965" s="15" t="str">
        <f t="shared" si="15"/>
        <v/>
      </c>
      <c r="Q965" s="51" t="str">
        <f>IF(Tableau1[[#This Row],[Matricule]]&gt;1,IF(COUNTIF(Tableau1[DateMatricule],Tableau1[[#This Row],[DateMatricule]])&gt;1,"Doublon",""),"")</f>
        <v/>
      </c>
    </row>
    <row r="966" spans="1:17" x14ac:dyDescent="0.25">
      <c r="A966" s="11" t="str">
        <f>IF(Tableau1[[#This Row],[Date]]="","",VLOOKUP(Tableau1[[#This Row],[Semaine]],Listes!$A:$B,2,FALSE))</f>
        <v/>
      </c>
      <c r="B966" s="11" t="str">
        <f>IF(ISBLANK(Tableau1[[#This Row],[Date]]),"",INT((Tableau1[[#This Row],[Date]]-SUM(MOD(DATE(YEAR(Tableau1[[#This Row],[Date]]-MOD(Tableau1[[#This Row],[Date]]-2,7)+3),1,2),{1E+99;7})*{1;-1})+5)/7))</f>
        <v/>
      </c>
      <c r="C966" s="11" t="str">
        <f>IF(ISBLANK(Tableau1[[#This Row],[Matricule]]),"",VLOOKUP(Tableau1[[#This Row],[Matricule]],#REF!,2,FALSE))</f>
        <v/>
      </c>
      <c r="D966" s="11" t="str">
        <f>IF(ISBLANK(Tableau1[[#This Row],[Matricule]]),"",VLOOKUP(Tableau1[[#This Row],[Matricule]],#REF!,3,FALSE))</f>
        <v/>
      </c>
      <c r="E966" s="11" t="str">
        <f>CONCATENATE(Tableau1[[#This Row],[Matricule]],Tableau1[[#This Row],[Date]])</f>
        <v/>
      </c>
      <c r="F966" s="3"/>
      <c r="J966" s="8"/>
      <c r="K966" s="35">
        <f>IF(Tableau1[[#This Row],[Régimes récoltés]]&gt;0,1,0)</f>
        <v>0</v>
      </c>
      <c r="L966" s="15">
        <f>IF(Tableau1[[#This Row],[Régimes récoltés]]&gt;=60,1,0)</f>
        <v>0</v>
      </c>
      <c r="M966" s="15">
        <f>IF(Tableau1[[#This Row],[Régimes récoltés]]&gt;60,Tableau1[[#This Row],[Régimes récoltés]]-60,0)</f>
        <v>0</v>
      </c>
      <c r="N966" s="15" t="str">
        <f>IF(ISBLANK(Tableau1[[#This Row],[Date]]),"",+IF(Tableau1[[#This Row],[Régimes récoltés]]&lt;60,0,1000))</f>
        <v/>
      </c>
      <c r="O966" s="15" t="str">
        <f>IF(ISBLANK(Tableau1[[#This Row],[Date]]),"",IF(Tableau1[[#This Row],[Régimes récoltés]]&gt;60,(Tableau1[[#This Row],[Régimes récoltés]]-60)*40,0))</f>
        <v/>
      </c>
      <c r="P966" s="15" t="str">
        <f t="shared" si="15"/>
        <v/>
      </c>
      <c r="Q966" s="51" t="str">
        <f>IF(Tableau1[[#This Row],[Matricule]]&gt;1,IF(COUNTIF(Tableau1[DateMatricule],Tableau1[[#This Row],[DateMatricule]])&gt;1,"Doublon",""),"")</f>
        <v/>
      </c>
    </row>
    <row r="967" spans="1:17" x14ac:dyDescent="0.25">
      <c r="A967" s="11" t="str">
        <f>IF(Tableau1[[#This Row],[Date]]="","",VLOOKUP(Tableau1[[#This Row],[Semaine]],Listes!$A:$B,2,FALSE))</f>
        <v/>
      </c>
      <c r="B967" s="11" t="str">
        <f>IF(ISBLANK(Tableau1[[#This Row],[Date]]),"",INT((Tableau1[[#This Row],[Date]]-SUM(MOD(DATE(YEAR(Tableau1[[#This Row],[Date]]-MOD(Tableau1[[#This Row],[Date]]-2,7)+3),1,2),{1E+99;7})*{1;-1})+5)/7))</f>
        <v/>
      </c>
      <c r="C967" s="11" t="str">
        <f>IF(ISBLANK(Tableau1[[#This Row],[Matricule]]),"",VLOOKUP(Tableau1[[#This Row],[Matricule]],#REF!,2,FALSE))</f>
        <v/>
      </c>
      <c r="D967" s="11" t="str">
        <f>IF(ISBLANK(Tableau1[[#This Row],[Matricule]]),"",VLOOKUP(Tableau1[[#This Row],[Matricule]],#REF!,3,FALSE))</f>
        <v/>
      </c>
      <c r="E967" s="11" t="str">
        <f>CONCATENATE(Tableau1[[#This Row],[Matricule]],Tableau1[[#This Row],[Date]])</f>
        <v/>
      </c>
      <c r="F967" s="3"/>
      <c r="J967" s="8"/>
      <c r="K967" s="35">
        <f>IF(Tableau1[[#This Row],[Régimes récoltés]]&gt;0,1,0)</f>
        <v>0</v>
      </c>
      <c r="L967" s="15">
        <f>IF(Tableau1[[#This Row],[Régimes récoltés]]&gt;=60,1,0)</f>
        <v>0</v>
      </c>
      <c r="M967" s="15">
        <f>IF(Tableau1[[#This Row],[Régimes récoltés]]&gt;60,Tableau1[[#This Row],[Régimes récoltés]]-60,0)</f>
        <v>0</v>
      </c>
      <c r="N967" s="15" t="str">
        <f>IF(ISBLANK(Tableau1[[#This Row],[Date]]),"",+IF(Tableau1[[#This Row],[Régimes récoltés]]&lt;60,0,1000))</f>
        <v/>
      </c>
      <c r="O967" s="15" t="str">
        <f>IF(ISBLANK(Tableau1[[#This Row],[Date]]),"",IF(Tableau1[[#This Row],[Régimes récoltés]]&gt;60,(Tableau1[[#This Row],[Régimes récoltés]]-60)*40,0))</f>
        <v/>
      </c>
      <c r="P967" s="15" t="str">
        <f t="shared" si="15"/>
        <v/>
      </c>
      <c r="Q967" s="51" t="str">
        <f>IF(Tableau1[[#This Row],[Matricule]]&gt;1,IF(COUNTIF(Tableau1[DateMatricule],Tableau1[[#This Row],[DateMatricule]])&gt;1,"Doublon",""),"")</f>
        <v/>
      </c>
    </row>
    <row r="968" spans="1:17" x14ac:dyDescent="0.25">
      <c r="A968" s="11" t="str">
        <f>IF(Tableau1[[#This Row],[Date]]="","",VLOOKUP(Tableau1[[#This Row],[Semaine]],Listes!$A:$B,2,FALSE))</f>
        <v/>
      </c>
      <c r="B968" s="11" t="str">
        <f>IF(ISBLANK(Tableau1[[#This Row],[Date]]),"",INT((Tableau1[[#This Row],[Date]]-SUM(MOD(DATE(YEAR(Tableau1[[#This Row],[Date]]-MOD(Tableau1[[#This Row],[Date]]-2,7)+3),1,2),{1E+99;7})*{1;-1})+5)/7))</f>
        <v/>
      </c>
      <c r="C968" s="11" t="str">
        <f>IF(ISBLANK(Tableau1[[#This Row],[Matricule]]),"",VLOOKUP(Tableau1[[#This Row],[Matricule]],#REF!,2,FALSE))</f>
        <v/>
      </c>
      <c r="D968" s="11" t="str">
        <f>IF(ISBLANK(Tableau1[[#This Row],[Matricule]]),"",VLOOKUP(Tableau1[[#This Row],[Matricule]],#REF!,3,FALSE))</f>
        <v/>
      </c>
      <c r="E968" s="11" t="str">
        <f>CONCATENATE(Tableau1[[#This Row],[Matricule]],Tableau1[[#This Row],[Date]])</f>
        <v/>
      </c>
      <c r="F968" s="3"/>
      <c r="J968" s="8"/>
      <c r="K968" s="35">
        <f>IF(Tableau1[[#This Row],[Régimes récoltés]]&gt;0,1,0)</f>
        <v>0</v>
      </c>
      <c r="L968" s="15">
        <f>IF(Tableau1[[#This Row],[Régimes récoltés]]&gt;=60,1,0)</f>
        <v>0</v>
      </c>
      <c r="M968" s="15">
        <f>IF(Tableau1[[#This Row],[Régimes récoltés]]&gt;60,Tableau1[[#This Row],[Régimes récoltés]]-60,0)</f>
        <v>0</v>
      </c>
      <c r="N968" s="15" t="str">
        <f>IF(ISBLANK(Tableau1[[#This Row],[Date]]),"",+IF(Tableau1[[#This Row],[Régimes récoltés]]&lt;60,0,1000))</f>
        <v/>
      </c>
      <c r="O968" s="15" t="str">
        <f>IF(ISBLANK(Tableau1[[#This Row],[Date]]),"",IF(Tableau1[[#This Row],[Régimes récoltés]]&gt;60,(Tableau1[[#This Row],[Régimes récoltés]]-60)*40,0))</f>
        <v/>
      </c>
      <c r="P968" s="15" t="str">
        <f t="shared" si="15"/>
        <v/>
      </c>
      <c r="Q968" s="51" t="str">
        <f>IF(Tableau1[[#This Row],[Matricule]]&gt;1,IF(COUNTIF(Tableau1[DateMatricule],Tableau1[[#This Row],[DateMatricule]])&gt;1,"Doublon",""),"")</f>
        <v/>
      </c>
    </row>
    <row r="969" spans="1:17" x14ac:dyDescent="0.25">
      <c r="A969" s="11" t="str">
        <f>IF(Tableau1[[#This Row],[Date]]="","",VLOOKUP(Tableau1[[#This Row],[Semaine]],Listes!$A:$B,2,FALSE))</f>
        <v/>
      </c>
      <c r="B969" s="11" t="str">
        <f>IF(ISBLANK(Tableau1[[#This Row],[Date]]),"",INT((Tableau1[[#This Row],[Date]]-SUM(MOD(DATE(YEAR(Tableau1[[#This Row],[Date]]-MOD(Tableau1[[#This Row],[Date]]-2,7)+3),1,2),{1E+99;7})*{1;-1})+5)/7))</f>
        <v/>
      </c>
      <c r="C969" s="11" t="str">
        <f>IF(ISBLANK(Tableau1[[#This Row],[Matricule]]),"",VLOOKUP(Tableau1[[#This Row],[Matricule]],#REF!,2,FALSE))</f>
        <v/>
      </c>
      <c r="D969" s="11" t="str">
        <f>IF(ISBLANK(Tableau1[[#This Row],[Matricule]]),"",VLOOKUP(Tableau1[[#This Row],[Matricule]],#REF!,3,FALSE))</f>
        <v/>
      </c>
      <c r="E969" s="11" t="str">
        <f>CONCATENATE(Tableau1[[#This Row],[Matricule]],Tableau1[[#This Row],[Date]])</f>
        <v/>
      </c>
      <c r="F969" s="3"/>
      <c r="J969" s="8"/>
      <c r="K969" s="35">
        <f>IF(Tableau1[[#This Row],[Régimes récoltés]]&gt;0,1,0)</f>
        <v>0</v>
      </c>
      <c r="L969" s="15">
        <f>IF(Tableau1[[#This Row],[Régimes récoltés]]&gt;=60,1,0)</f>
        <v>0</v>
      </c>
      <c r="M969" s="15">
        <f>IF(Tableau1[[#This Row],[Régimes récoltés]]&gt;60,Tableau1[[#This Row],[Régimes récoltés]]-60,0)</f>
        <v>0</v>
      </c>
      <c r="N969" s="15" t="str">
        <f>IF(ISBLANK(Tableau1[[#This Row],[Date]]),"",+IF(Tableau1[[#This Row],[Régimes récoltés]]&lt;60,0,1000))</f>
        <v/>
      </c>
      <c r="O969" s="15" t="str">
        <f>IF(ISBLANK(Tableau1[[#This Row],[Date]]),"",IF(Tableau1[[#This Row],[Régimes récoltés]]&gt;60,(Tableau1[[#This Row],[Régimes récoltés]]-60)*40,0))</f>
        <v/>
      </c>
      <c r="P969" s="15" t="str">
        <f t="shared" si="15"/>
        <v/>
      </c>
      <c r="Q969" s="51" t="str">
        <f>IF(Tableau1[[#This Row],[Matricule]]&gt;1,IF(COUNTIF(Tableau1[DateMatricule],Tableau1[[#This Row],[DateMatricule]])&gt;1,"Doublon",""),"")</f>
        <v/>
      </c>
    </row>
    <row r="970" spans="1:17" x14ac:dyDescent="0.25">
      <c r="A970" s="11" t="str">
        <f>IF(Tableau1[[#This Row],[Date]]="","",VLOOKUP(Tableau1[[#This Row],[Semaine]],Listes!$A:$B,2,FALSE))</f>
        <v/>
      </c>
      <c r="B970" s="11" t="str">
        <f>IF(ISBLANK(Tableau1[[#This Row],[Date]]),"",INT((Tableau1[[#This Row],[Date]]-SUM(MOD(DATE(YEAR(Tableau1[[#This Row],[Date]]-MOD(Tableau1[[#This Row],[Date]]-2,7)+3),1,2),{1E+99;7})*{1;-1})+5)/7))</f>
        <v/>
      </c>
      <c r="C970" s="11" t="str">
        <f>IF(ISBLANK(Tableau1[[#This Row],[Matricule]]),"",VLOOKUP(Tableau1[[#This Row],[Matricule]],#REF!,2,FALSE))</f>
        <v/>
      </c>
      <c r="D970" s="11" t="str">
        <f>IF(ISBLANK(Tableau1[[#This Row],[Matricule]]),"",VLOOKUP(Tableau1[[#This Row],[Matricule]],#REF!,3,FALSE))</f>
        <v/>
      </c>
      <c r="E970" s="11" t="str">
        <f>CONCATENATE(Tableau1[[#This Row],[Matricule]],Tableau1[[#This Row],[Date]])</f>
        <v/>
      </c>
      <c r="F970" s="3"/>
      <c r="J970" s="8"/>
      <c r="K970" s="35">
        <f>IF(Tableau1[[#This Row],[Régimes récoltés]]&gt;0,1,0)</f>
        <v>0</v>
      </c>
      <c r="L970" s="15">
        <f>IF(Tableau1[[#This Row],[Régimes récoltés]]&gt;=60,1,0)</f>
        <v>0</v>
      </c>
      <c r="M970" s="15">
        <f>IF(Tableau1[[#This Row],[Régimes récoltés]]&gt;60,Tableau1[[#This Row],[Régimes récoltés]]-60,0)</f>
        <v>0</v>
      </c>
      <c r="N970" s="15" t="str">
        <f>IF(ISBLANK(Tableau1[[#This Row],[Date]]),"",+IF(Tableau1[[#This Row],[Régimes récoltés]]&lt;60,0,1000))</f>
        <v/>
      </c>
      <c r="O970" s="15" t="str">
        <f>IF(ISBLANK(Tableau1[[#This Row],[Date]]),"",IF(Tableau1[[#This Row],[Régimes récoltés]]&gt;60,(Tableau1[[#This Row],[Régimes récoltés]]-60)*40,0))</f>
        <v/>
      </c>
      <c r="P970" s="15" t="str">
        <f t="shared" si="15"/>
        <v/>
      </c>
      <c r="Q970" s="51" t="str">
        <f>IF(Tableau1[[#This Row],[Matricule]]&gt;1,IF(COUNTIF(Tableau1[DateMatricule],Tableau1[[#This Row],[DateMatricule]])&gt;1,"Doublon",""),"")</f>
        <v/>
      </c>
    </row>
    <row r="971" spans="1:17" x14ac:dyDescent="0.25">
      <c r="A971" s="11" t="str">
        <f>IF(Tableau1[[#This Row],[Date]]="","",VLOOKUP(Tableau1[[#This Row],[Semaine]],Listes!$A:$B,2,FALSE))</f>
        <v/>
      </c>
      <c r="B971" s="11" t="str">
        <f>IF(ISBLANK(Tableau1[[#This Row],[Date]]),"",INT((Tableau1[[#This Row],[Date]]-SUM(MOD(DATE(YEAR(Tableau1[[#This Row],[Date]]-MOD(Tableau1[[#This Row],[Date]]-2,7)+3),1,2),{1E+99;7})*{1;-1})+5)/7))</f>
        <v/>
      </c>
      <c r="C971" s="11" t="str">
        <f>IF(ISBLANK(Tableau1[[#This Row],[Matricule]]),"",VLOOKUP(Tableau1[[#This Row],[Matricule]],#REF!,2,FALSE))</f>
        <v/>
      </c>
      <c r="D971" s="11" t="str">
        <f>IF(ISBLANK(Tableau1[[#This Row],[Matricule]]),"",VLOOKUP(Tableau1[[#This Row],[Matricule]],#REF!,3,FALSE))</f>
        <v/>
      </c>
      <c r="E971" s="11" t="str">
        <f>CONCATENATE(Tableau1[[#This Row],[Matricule]],Tableau1[[#This Row],[Date]])</f>
        <v/>
      </c>
      <c r="F971" s="3"/>
      <c r="J971" s="8"/>
      <c r="K971" s="35">
        <f>IF(Tableau1[[#This Row],[Régimes récoltés]]&gt;0,1,0)</f>
        <v>0</v>
      </c>
      <c r="L971" s="15">
        <f>IF(Tableau1[[#This Row],[Régimes récoltés]]&gt;=60,1,0)</f>
        <v>0</v>
      </c>
      <c r="M971" s="15">
        <f>IF(Tableau1[[#This Row],[Régimes récoltés]]&gt;60,Tableau1[[#This Row],[Régimes récoltés]]-60,0)</f>
        <v>0</v>
      </c>
      <c r="N971" s="15" t="str">
        <f>IF(ISBLANK(Tableau1[[#This Row],[Date]]),"",+IF(Tableau1[[#This Row],[Régimes récoltés]]&lt;60,0,1000))</f>
        <v/>
      </c>
      <c r="O971" s="15" t="str">
        <f>IF(ISBLANK(Tableau1[[#This Row],[Date]]),"",IF(Tableau1[[#This Row],[Régimes récoltés]]&gt;60,(Tableau1[[#This Row],[Régimes récoltés]]-60)*40,0))</f>
        <v/>
      </c>
      <c r="P971" s="15" t="str">
        <f t="shared" si="15"/>
        <v/>
      </c>
      <c r="Q971" s="51" t="str">
        <f>IF(Tableau1[[#This Row],[Matricule]]&gt;1,IF(COUNTIF(Tableau1[DateMatricule],Tableau1[[#This Row],[DateMatricule]])&gt;1,"Doublon",""),"")</f>
        <v/>
      </c>
    </row>
    <row r="972" spans="1:17" x14ac:dyDescent="0.25">
      <c r="A972" s="11" t="str">
        <f>IF(Tableau1[[#This Row],[Date]]="","",VLOOKUP(Tableau1[[#This Row],[Semaine]],Listes!$A:$B,2,FALSE))</f>
        <v/>
      </c>
      <c r="B972" s="11" t="str">
        <f>IF(ISBLANK(Tableau1[[#This Row],[Date]]),"",INT((Tableau1[[#This Row],[Date]]-SUM(MOD(DATE(YEAR(Tableau1[[#This Row],[Date]]-MOD(Tableau1[[#This Row],[Date]]-2,7)+3),1,2),{1E+99;7})*{1;-1})+5)/7))</f>
        <v/>
      </c>
      <c r="C972" s="11" t="str">
        <f>IF(ISBLANK(Tableau1[[#This Row],[Matricule]]),"",VLOOKUP(Tableau1[[#This Row],[Matricule]],#REF!,2,FALSE))</f>
        <v/>
      </c>
      <c r="D972" s="11" t="str">
        <f>IF(ISBLANK(Tableau1[[#This Row],[Matricule]]),"",VLOOKUP(Tableau1[[#This Row],[Matricule]],#REF!,3,FALSE))</f>
        <v/>
      </c>
      <c r="E972" s="11" t="str">
        <f>CONCATENATE(Tableau1[[#This Row],[Matricule]],Tableau1[[#This Row],[Date]])</f>
        <v/>
      </c>
      <c r="F972" s="3"/>
      <c r="J972" s="8"/>
      <c r="K972" s="35">
        <f>IF(Tableau1[[#This Row],[Régimes récoltés]]&gt;0,1,0)</f>
        <v>0</v>
      </c>
      <c r="L972" s="15">
        <f>IF(Tableau1[[#This Row],[Régimes récoltés]]&gt;=60,1,0)</f>
        <v>0</v>
      </c>
      <c r="M972" s="15">
        <f>IF(Tableau1[[#This Row],[Régimes récoltés]]&gt;60,Tableau1[[#This Row],[Régimes récoltés]]-60,0)</f>
        <v>0</v>
      </c>
      <c r="N972" s="15" t="str">
        <f>IF(ISBLANK(Tableau1[[#This Row],[Date]]),"",+IF(Tableau1[[#This Row],[Régimes récoltés]]&lt;60,0,1000))</f>
        <v/>
      </c>
      <c r="O972" s="15" t="str">
        <f>IF(ISBLANK(Tableau1[[#This Row],[Date]]),"",IF(Tableau1[[#This Row],[Régimes récoltés]]&gt;60,(Tableau1[[#This Row],[Régimes récoltés]]-60)*40,0))</f>
        <v/>
      </c>
      <c r="P972" s="15" t="str">
        <f t="shared" si="15"/>
        <v/>
      </c>
      <c r="Q972" s="51" t="str">
        <f>IF(Tableau1[[#This Row],[Matricule]]&gt;1,IF(COUNTIF(Tableau1[DateMatricule],Tableau1[[#This Row],[DateMatricule]])&gt;1,"Doublon",""),"")</f>
        <v/>
      </c>
    </row>
    <row r="973" spans="1:17" x14ac:dyDescent="0.25">
      <c r="A973" s="11" t="str">
        <f>IF(Tableau1[[#This Row],[Date]]="","",VLOOKUP(Tableau1[[#This Row],[Semaine]],Listes!$A:$B,2,FALSE))</f>
        <v/>
      </c>
      <c r="B973" s="11" t="str">
        <f>IF(ISBLANK(Tableau1[[#This Row],[Date]]),"",INT((Tableau1[[#This Row],[Date]]-SUM(MOD(DATE(YEAR(Tableau1[[#This Row],[Date]]-MOD(Tableau1[[#This Row],[Date]]-2,7)+3),1,2),{1E+99;7})*{1;-1})+5)/7))</f>
        <v/>
      </c>
      <c r="C973" s="11" t="str">
        <f>IF(ISBLANK(Tableau1[[#This Row],[Matricule]]),"",VLOOKUP(Tableau1[[#This Row],[Matricule]],#REF!,2,FALSE))</f>
        <v/>
      </c>
      <c r="D973" s="11" t="str">
        <f>IF(ISBLANK(Tableau1[[#This Row],[Matricule]]),"",VLOOKUP(Tableau1[[#This Row],[Matricule]],#REF!,3,FALSE))</f>
        <v/>
      </c>
      <c r="E973" s="11" t="str">
        <f>CONCATENATE(Tableau1[[#This Row],[Matricule]],Tableau1[[#This Row],[Date]])</f>
        <v/>
      </c>
      <c r="F973" s="3"/>
      <c r="J973" s="8"/>
      <c r="K973" s="35">
        <f>IF(Tableau1[[#This Row],[Régimes récoltés]]&gt;0,1,0)</f>
        <v>0</v>
      </c>
      <c r="L973" s="15">
        <f>IF(Tableau1[[#This Row],[Régimes récoltés]]&gt;=60,1,0)</f>
        <v>0</v>
      </c>
      <c r="M973" s="15">
        <f>IF(Tableau1[[#This Row],[Régimes récoltés]]&gt;60,Tableau1[[#This Row],[Régimes récoltés]]-60,0)</f>
        <v>0</v>
      </c>
      <c r="N973" s="15" t="str">
        <f>IF(ISBLANK(Tableau1[[#This Row],[Date]]),"",+IF(Tableau1[[#This Row],[Régimes récoltés]]&lt;60,0,1000))</f>
        <v/>
      </c>
      <c r="O973" s="15" t="str">
        <f>IF(ISBLANK(Tableau1[[#This Row],[Date]]),"",IF(Tableau1[[#This Row],[Régimes récoltés]]&gt;60,(Tableau1[[#This Row],[Régimes récoltés]]-60)*40,0))</f>
        <v/>
      </c>
      <c r="P973" s="15" t="str">
        <f t="shared" si="15"/>
        <v/>
      </c>
      <c r="Q973" s="51" t="str">
        <f>IF(Tableau1[[#This Row],[Matricule]]&gt;1,IF(COUNTIF(Tableau1[DateMatricule],Tableau1[[#This Row],[DateMatricule]])&gt;1,"Doublon",""),"")</f>
        <v/>
      </c>
    </row>
    <row r="974" spans="1:17" x14ac:dyDescent="0.25">
      <c r="A974" s="11" t="str">
        <f>IF(Tableau1[[#This Row],[Date]]="","",VLOOKUP(Tableau1[[#This Row],[Semaine]],Listes!$A:$B,2,FALSE))</f>
        <v/>
      </c>
      <c r="B974" s="11" t="str">
        <f>IF(ISBLANK(Tableau1[[#This Row],[Date]]),"",INT((Tableau1[[#This Row],[Date]]-SUM(MOD(DATE(YEAR(Tableau1[[#This Row],[Date]]-MOD(Tableau1[[#This Row],[Date]]-2,7)+3),1,2),{1E+99;7})*{1;-1})+5)/7))</f>
        <v/>
      </c>
      <c r="C974" s="11" t="str">
        <f>IF(ISBLANK(Tableau1[[#This Row],[Matricule]]),"",VLOOKUP(Tableau1[[#This Row],[Matricule]],#REF!,2,FALSE))</f>
        <v/>
      </c>
      <c r="D974" s="11" t="str">
        <f>IF(ISBLANK(Tableau1[[#This Row],[Matricule]]),"",VLOOKUP(Tableau1[[#This Row],[Matricule]],#REF!,3,FALSE))</f>
        <v/>
      </c>
      <c r="E974" s="11" t="str">
        <f>CONCATENATE(Tableau1[[#This Row],[Matricule]],Tableau1[[#This Row],[Date]])</f>
        <v/>
      </c>
      <c r="F974" s="3"/>
      <c r="J974" s="8"/>
      <c r="K974" s="35">
        <f>IF(Tableau1[[#This Row],[Régimes récoltés]]&gt;0,1,0)</f>
        <v>0</v>
      </c>
      <c r="L974" s="15">
        <f>IF(Tableau1[[#This Row],[Régimes récoltés]]&gt;=60,1,0)</f>
        <v>0</v>
      </c>
      <c r="M974" s="15">
        <f>IF(Tableau1[[#This Row],[Régimes récoltés]]&gt;60,Tableau1[[#This Row],[Régimes récoltés]]-60,0)</f>
        <v>0</v>
      </c>
      <c r="N974" s="15" t="str">
        <f>IF(ISBLANK(Tableau1[[#This Row],[Date]]),"",+IF(Tableau1[[#This Row],[Régimes récoltés]]&lt;60,0,1000))</f>
        <v/>
      </c>
      <c r="O974" s="15" t="str">
        <f>IF(ISBLANK(Tableau1[[#This Row],[Date]]),"",IF(Tableau1[[#This Row],[Régimes récoltés]]&gt;60,(Tableau1[[#This Row],[Régimes récoltés]]-60)*40,0))</f>
        <v/>
      </c>
      <c r="P974" s="15" t="str">
        <f t="shared" si="15"/>
        <v/>
      </c>
      <c r="Q974" s="51" t="str">
        <f>IF(Tableau1[[#This Row],[Matricule]]&gt;1,IF(COUNTIF(Tableau1[DateMatricule],Tableau1[[#This Row],[DateMatricule]])&gt;1,"Doublon",""),"")</f>
        <v/>
      </c>
    </row>
    <row r="975" spans="1:17" x14ac:dyDescent="0.25">
      <c r="A975" s="11" t="str">
        <f>IF(Tableau1[[#This Row],[Date]]="","",VLOOKUP(Tableau1[[#This Row],[Semaine]],Listes!$A:$B,2,FALSE))</f>
        <v/>
      </c>
      <c r="B975" s="11" t="str">
        <f>IF(ISBLANK(Tableau1[[#This Row],[Date]]),"",INT((Tableau1[[#This Row],[Date]]-SUM(MOD(DATE(YEAR(Tableau1[[#This Row],[Date]]-MOD(Tableau1[[#This Row],[Date]]-2,7)+3),1,2),{1E+99;7})*{1;-1})+5)/7))</f>
        <v/>
      </c>
      <c r="C975" s="11" t="str">
        <f>IF(ISBLANK(Tableau1[[#This Row],[Matricule]]),"",VLOOKUP(Tableau1[[#This Row],[Matricule]],#REF!,2,FALSE))</f>
        <v/>
      </c>
      <c r="D975" s="11" t="str">
        <f>IF(ISBLANK(Tableau1[[#This Row],[Matricule]]),"",VLOOKUP(Tableau1[[#This Row],[Matricule]],#REF!,3,FALSE))</f>
        <v/>
      </c>
      <c r="E975" s="11" t="str">
        <f>CONCATENATE(Tableau1[[#This Row],[Matricule]],Tableau1[[#This Row],[Date]])</f>
        <v/>
      </c>
      <c r="F975" s="3"/>
      <c r="J975" s="8"/>
      <c r="K975" s="35">
        <f>IF(Tableau1[[#This Row],[Régimes récoltés]]&gt;0,1,0)</f>
        <v>0</v>
      </c>
      <c r="L975" s="15">
        <f>IF(Tableau1[[#This Row],[Régimes récoltés]]&gt;=60,1,0)</f>
        <v>0</v>
      </c>
      <c r="M975" s="15">
        <f>IF(Tableau1[[#This Row],[Régimes récoltés]]&gt;60,Tableau1[[#This Row],[Régimes récoltés]]-60,0)</f>
        <v>0</v>
      </c>
      <c r="N975" s="15" t="str">
        <f>IF(ISBLANK(Tableau1[[#This Row],[Date]]),"",+IF(Tableau1[[#This Row],[Régimes récoltés]]&lt;60,0,1000))</f>
        <v/>
      </c>
      <c r="O975" s="15" t="str">
        <f>IF(ISBLANK(Tableau1[[#This Row],[Date]]),"",IF(Tableau1[[#This Row],[Régimes récoltés]]&gt;60,(Tableau1[[#This Row],[Régimes récoltés]]-60)*40,0))</f>
        <v/>
      </c>
      <c r="P975" s="15" t="str">
        <f t="shared" si="15"/>
        <v/>
      </c>
      <c r="Q975" s="51" t="str">
        <f>IF(Tableau1[[#This Row],[Matricule]]&gt;1,IF(COUNTIF(Tableau1[DateMatricule],Tableau1[[#This Row],[DateMatricule]])&gt;1,"Doublon",""),"")</f>
        <v/>
      </c>
    </row>
    <row r="976" spans="1:17" x14ac:dyDescent="0.25">
      <c r="A976" s="11" t="str">
        <f>IF(Tableau1[[#This Row],[Date]]="","",VLOOKUP(Tableau1[[#This Row],[Semaine]],Listes!$A:$B,2,FALSE))</f>
        <v/>
      </c>
      <c r="B976" s="11" t="str">
        <f>IF(ISBLANK(Tableau1[[#This Row],[Date]]),"",INT((Tableau1[[#This Row],[Date]]-SUM(MOD(DATE(YEAR(Tableau1[[#This Row],[Date]]-MOD(Tableau1[[#This Row],[Date]]-2,7)+3),1,2),{1E+99;7})*{1;-1})+5)/7))</f>
        <v/>
      </c>
      <c r="C976" s="11" t="str">
        <f>IF(ISBLANK(Tableau1[[#This Row],[Matricule]]),"",VLOOKUP(Tableau1[[#This Row],[Matricule]],#REF!,2,FALSE))</f>
        <v/>
      </c>
      <c r="D976" s="11" t="str">
        <f>IF(ISBLANK(Tableau1[[#This Row],[Matricule]]),"",VLOOKUP(Tableau1[[#This Row],[Matricule]],#REF!,3,FALSE))</f>
        <v/>
      </c>
      <c r="E976" s="11" t="str">
        <f>CONCATENATE(Tableau1[[#This Row],[Matricule]],Tableau1[[#This Row],[Date]])</f>
        <v/>
      </c>
      <c r="F976" s="3"/>
      <c r="J976" s="8"/>
      <c r="K976" s="35">
        <f>IF(Tableau1[[#This Row],[Régimes récoltés]]&gt;0,1,0)</f>
        <v>0</v>
      </c>
      <c r="L976" s="15">
        <f>IF(Tableau1[[#This Row],[Régimes récoltés]]&gt;=60,1,0)</f>
        <v>0</v>
      </c>
      <c r="M976" s="15">
        <f>IF(Tableau1[[#This Row],[Régimes récoltés]]&gt;60,Tableau1[[#This Row],[Régimes récoltés]]-60,0)</f>
        <v>0</v>
      </c>
      <c r="N976" s="15" t="str">
        <f>IF(ISBLANK(Tableau1[[#This Row],[Date]]),"",+IF(Tableau1[[#This Row],[Régimes récoltés]]&lt;60,0,1000))</f>
        <v/>
      </c>
      <c r="O976" s="15" t="str">
        <f>IF(ISBLANK(Tableau1[[#This Row],[Date]]),"",IF(Tableau1[[#This Row],[Régimes récoltés]]&gt;60,(Tableau1[[#This Row],[Régimes récoltés]]-60)*40,0))</f>
        <v/>
      </c>
      <c r="P976" s="15" t="str">
        <f t="shared" si="15"/>
        <v/>
      </c>
      <c r="Q976" s="51" t="str">
        <f>IF(Tableau1[[#This Row],[Matricule]]&gt;1,IF(COUNTIF(Tableau1[DateMatricule],Tableau1[[#This Row],[DateMatricule]])&gt;1,"Doublon",""),"")</f>
        <v/>
      </c>
    </row>
    <row r="977" spans="1:17" x14ac:dyDescent="0.25">
      <c r="A977" s="11" t="str">
        <f>IF(Tableau1[[#This Row],[Date]]="","",VLOOKUP(Tableau1[[#This Row],[Semaine]],Listes!$A:$B,2,FALSE))</f>
        <v/>
      </c>
      <c r="B977" s="11" t="str">
        <f>IF(ISBLANK(Tableau1[[#This Row],[Date]]),"",INT((Tableau1[[#This Row],[Date]]-SUM(MOD(DATE(YEAR(Tableau1[[#This Row],[Date]]-MOD(Tableau1[[#This Row],[Date]]-2,7)+3),1,2),{1E+99;7})*{1;-1})+5)/7))</f>
        <v/>
      </c>
      <c r="C977" s="11" t="str">
        <f>IF(ISBLANK(Tableau1[[#This Row],[Matricule]]),"",VLOOKUP(Tableau1[[#This Row],[Matricule]],#REF!,2,FALSE))</f>
        <v/>
      </c>
      <c r="D977" s="11" t="str">
        <f>IF(ISBLANK(Tableau1[[#This Row],[Matricule]]),"",VLOOKUP(Tableau1[[#This Row],[Matricule]],#REF!,3,FALSE))</f>
        <v/>
      </c>
      <c r="E977" s="11" t="str">
        <f>CONCATENATE(Tableau1[[#This Row],[Matricule]],Tableau1[[#This Row],[Date]])</f>
        <v/>
      </c>
      <c r="F977" s="3"/>
      <c r="J977" s="8"/>
      <c r="K977" s="35">
        <f>IF(Tableau1[[#This Row],[Régimes récoltés]]&gt;0,1,0)</f>
        <v>0</v>
      </c>
      <c r="L977" s="15">
        <f>IF(Tableau1[[#This Row],[Régimes récoltés]]&gt;=60,1,0)</f>
        <v>0</v>
      </c>
      <c r="M977" s="15">
        <f>IF(Tableau1[[#This Row],[Régimes récoltés]]&gt;60,Tableau1[[#This Row],[Régimes récoltés]]-60,0)</f>
        <v>0</v>
      </c>
      <c r="N977" s="15" t="str">
        <f>IF(ISBLANK(Tableau1[[#This Row],[Date]]),"",+IF(Tableau1[[#This Row],[Régimes récoltés]]&lt;60,0,1000))</f>
        <v/>
      </c>
      <c r="O977" s="15" t="str">
        <f>IF(ISBLANK(Tableau1[[#This Row],[Date]]),"",IF(Tableau1[[#This Row],[Régimes récoltés]]&gt;60,(Tableau1[[#This Row],[Régimes récoltés]]-60)*40,0))</f>
        <v/>
      </c>
      <c r="P977" s="15" t="str">
        <f t="shared" si="15"/>
        <v/>
      </c>
      <c r="Q977" s="51" t="str">
        <f>IF(Tableau1[[#This Row],[Matricule]]&gt;1,IF(COUNTIF(Tableau1[DateMatricule],Tableau1[[#This Row],[DateMatricule]])&gt;1,"Doublon",""),"")</f>
        <v/>
      </c>
    </row>
    <row r="978" spans="1:17" x14ac:dyDescent="0.25">
      <c r="A978" s="11" t="str">
        <f>IF(Tableau1[[#This Row],[Date]]="","",VLOOKUP(Tableau1[[#This Row],[Semaine]],Listes!$A:$B,2,FALSE))</f>
        <v/>
      </c>
      <c r="B978" s="11" t="str">
        <f>IF(ISBLANK(Tableau1[[#This Row],[Date]]),"",INT((Tableau1[[#This Row],[Date]]-SUM(MOD(DATE(YEAR(Tableau1[[#This Row],[Date]]-MOD(Tableau1[[#This Row],[Date]]-2,7)+3),1,2),{1E+99;7})*{1;-1})+5)/7))</f>
        <v/>
      </c>
      <c r="C978" s="11" t="str">
        <f>IF(ISBLANK(Tableau1[[#This Row],[Matricule]]),"",VLOOKUP(Tableau1[[#This Row],[Matricule]],#REF!,2,FALSE))</f>
        <v/>
      </c>
      <c r="D978" s="11" t="str">
        <f>IF(ISBLANK(Tableau1[[#This Row],[Matricule]]),"",VLOOKUP(Tableau1[[#This Row],[Matricule]],#REF!,3,FALSE))</f>
        <v/>
      </c>
      <c r="E978" s="11" t="str">
        <f>CONCATENATE(Tableau1[[#This Row],[Matricule]],Tableau1[[#This Row],[Date]])</f>
        <v/>
      </c>
      <c r="F978" s="3"/>
      <c r="J978" s="8"/>
      <c r="K978" s="35">
        <f>IF(Tableau1[[#This Row],[Régimes récoltés]]&gt;0,1,0)</f>
        <v>0</v>
      </c>
      <c r="L978" s="15">
        <f>IF(Tableau1[[#This Row],[Régimes récoltés]]&gt;=60,1,0)</f>
        <v>0</v>
      </c>
      <c r="M978" s="15">
        <f>IF(Tableau1[[#This Row],[Régimes récoltés]]&gt;60,Tableau1[[#This Row],[Régimes récoltés]]-60,0)</f>
        <v>0</v>
      </c>
      <c r="N978" s="15" t="str">
        <f>IF(ISBLANK(Tableau1[[#This Row],[Date]]),"",+IF(Tableau1[[#This Row],[Régimes récoltés]]&lt;60,0,1000))</f>
        <v/>
      </c>
      <c r="O978" s="15" t="str">
        <f>IF(ISBLANK(Tableau1[[#This Row],[Date]]),"",IF(Tableau1[[#This Row],[Régimes récoltés]]&gt;60,(Tableau1[[#This Row],[Régimes récoltés]]-60)*40,0))</f>
        <v/>
      </c>
      <c r="P978" s="15" t="str">
        <f t="shared" si="15"/>
        <v/>
      </c>
      <c r="Q978" s="51" t="str">
        <f>IF(Tableau1[[#This Row],[Matricule]]&gt;1,IF(COUNTIF(Tableau1[DateMatricule],Tableau1[[#This Row],[DateMatricule]])&gt;1,"Doublon",""),"")</f>
        <v/>
      </c>
    </row>
    <row r="979" spans="1:17" x14ac:dyDescent="0.25">
      <c r="A979" s="11" t="str">
        <f>IF(Tableau1[[#This Row],[Date]]="","",VLOOKUP(Tableau1[[#This Row],[Semaine]],Listes!$A:$B,2,FALSE))</f>
        <v/>
      </c>
      <c r="B979" s="11" t="str">
        <f>IF(ISBLANK(Tableau1[[#This Row],[Date]]),"",INT((Tableau1[[#This Row],[Date]]-SUM(MOD(DATE(YEAR(Tableau1[[#This Row],[Date]]-MOD(Tableau1[[#This Row],[Date]]-2,7)+3),1,2),{1E+99;7})*{1;-1})+5)/7))</f>
        <v/>
      </c>
      <c r="C979" s="11" t="str">
        <f>IF(ISBLANK(Tableau1[[#This Row],[Matricule]]),"",VLOOKUP(Tableau1[[#This Row],[Matricule]],#REF!,2,FALSE))</f>
        <v/>
      </c>
      <c r="D979" s="11" t="str">
        <f>IF(ISBLANK(Tableau1[[#This Row],[Matricule]]),"",VLOOKUP(Tableau1[[#This Row],[Matricule]],#REF!,3,FALSE))</f>
        <v/>
      </c>
      <c r="E979" s="11" t="str">
        <f>CONCATENATE(Tableau1[[#This Row],[Matricule]],Tableau1[[#This Row],[Date]])</f>
        <v/>
      </c>
      <c r="F979" s="3"/>
      <c r="J979" s="8"/>
      <c r="K979" s="35">
        <f>IF(Tableau1[[#This Row],[Régimes récoltés]]&gt;0,1,0)</f>
        <v>0</v>
      </c>
      <c r="L979" s="15">
        <f>IF(Tableau1[[#This Row],[Régimes récoltés]]&gt;=60,1,0)</f>
        <v>0</v>
      </c>
      <c r="M979" s="15">
        <f>IF(Tableau1[[#This Row],[Régimes récoltés]]&gt;60,Tableau1[[#This Row],[Régimes récoltés]]-60,0)</f>
        <v>0</v>
      </c>
      <c r="N979" s="15" t="str">
        <f>IF(ISBLANK(Tableau1[[#This Row],[Date]]),"",+IF(Tableau1[[#This Row],[Régimes récoltés]]&lt;60,0,1000))</f>
        <v/>
      </c>
      <c r="O979" s="15" t="str">
        <f>IF(ISBLANK(Tableau1[[#This Row],[Date]]),"",IF(Tableau1[[#This Row],[Régimes récoltés]]&gt;60,(Tableau1[[#This Row],[Régimes récoltés]]-60)*40,0))</f>
        <v/>
      </c>
      <c r="P979" s="15" t="str">
        <f t="shared" si="15"/>
        <v/>
      </c>
      <c r="Q979" s="51" t="str">
        <f>IF(Tableau1[[#This Row],[Matricule]]&gt;1,IF(COUNTIF(Tableau1[DateMatricule],Tableau1[[#This Row],[DateMatricule]])&gt;1,"Doublon",""),"")</f>
        <v/>
      </c>
    </row>
    <row r="980" spans="1:17" x14ac:dyDescent="0.25">
      <c r="A980" s="11" t="str">
        <f>IF(Tableau1[[#This Row],[Date]]="","",VLOOKUP(Tableau1[[#This Row],[Semaine]],Listes!$A:$B,2,FALSE))</f>
        <v/>
      </c>
      <c r="B980" s="11" t="str">
        <f>IF(ISBLANK(Tableau1[[#This Row],[Date]]),"",INT((Tableau1[[#This Row],[Date]]-SUM(MOD(DATE(YEAR(Tableau1[[#This Row],[Date]]-MOD(Tableau1[[#This Row],[Date]]-2,7)+3),1,2),{1E+99;7})*{1;-1})+5)/7))</f>
        <v/>
      </c>
      <c r="C980" s="11" t="str">
        <f>IF(ISBLANK(Tableau1[[#This Row],[Matricule]]),"",VLOOKUP(Tableau1[[#This Row],[Matricule]],#REF!,2,FALSE))</f>
        <v/>
      </c>
      <c r="D980" s="11" t="str">
        <f>IF(ISBLANK(Tableau1[[#This Row],[Matricule]]),"",VLOOKUP(Tableau1[[#This Row],[Matricule]],#REF!,3,FALSE))</f>
        <v/>
      </c>
      <c r="E980" s="11" t="str">
        <f>CONCATENATE(Tableau1[[#This Row],[Matricule]],Tableau1[[#This Row],[Date]])</f>
        <v/>
      </c>
      <c r="F980" s="3"/>
      <c r="J980" s="8"/>
      <c r="K980" s="35">
        <f>IF(Tableau1[[#This Row],[Régimes récoltés]]&gt;0,1,0)</f>
        <v>0</v>
      </c>
      <c r="L980" s="15">
        <f>IF(Tableau1[[#This Row],[Régimes récoltés]]&gt;=60,1,0)</f>
        <v>0</v>
      </c>
      <c r="M980" s="15">
        <f>IF(Tableau1[[#This Row],[Régimes récoltés]]&gt;60,Tableau1[[#This Row],[Régimes récoltés]]-60,0)</f>
        <v>0</v>
      </c>
      <c r="N980" s="15" t="str">
        <f>IF(ISBLANK(Tableau1[[#This Row],[Date]]),"",+IF(Tableau1[[#This Row],[Régimes récoltés]]&lt;60,0,1000))</f>
        <v/>
      </c>
      <c r="O980" s="15" t="str">
        <f>IF(ISBLANK(Tableau1[[#This Row],[Date]]),"",IF(Tableau1[[#This Row],[Régimes récoltés]]&gt;60,(Tableau1[[#This Row],[Régimes récoltés]]-60)*40,0))</f>
        <v/>
      </c>
      <c r="P980" s="15" t="str">
        <f t="shared" si="15"/>
        <v/>
      </c>
      <c r="Q980" s="51" t="str">
        <f>IF(Tableau1[[#This Row],[Matricule]]&gt;1,IF(COUNTIF(Tableau1[DateMatricule],Tableau1[[#This Row],[DateMatricule]])&gt;1,"Doublon",""),"")</f>
        <v/>
      </c>
    </row>
    <row r="981" spans="1:17" x14ac:dyDescent="0.25">
      <c r="A981" s="11" t="str">
        <f>IF(Tableau1[[#This Row],[Date]]="","",VLOOKUP(Tableau1[[#This Row],[Semaine]],Listes!$A:$B,2,FALSE))</f>
        <v/>
      </c>
      <c r="B981" s="11" t="str">
        <f>IF(ISBLANK(Tableau1[[#This Row],[Date]]),"",INT((Tableau1[[#This Row],[Date]]-SUM(MOD(DATE(YEAR(Tableau1[[#This Row],[Date]]-MOD(Tableau1[[#This Row],[Date]]-2,7)+3),1,2),{1E+99;7})*{1;-1})+5)/7))</f>
        <v/>
      </c>
      <c r="C981" s="11" t="str">
        <f>IF(ISBLANK(Tableau1[[#This Row],[Matricule]]),"",VLOOKUP(Tableau1[[#This Row],[Matricule]],#REF!,2,FALSE))</f>
        <v/>
      </c>
      <c r="D981" s="11" t="str">
        <f>IF(ISBLANK(Tableau1[[#This Row],[Matricule]]),"",VLOOKUP(Tableau1[[#This Row],[Matricule]],#REF!,3,FALSE))</f>
        <v/>
      </c>
      <c r="E981" s="11" t="str">
        <f>CONCATENATE(Tableau1[[#This Row],[Matricule]],Tableau1[[#This Row],[Date]])</f>
        <v/>
      </c>
      <c r="F981" s="3"/>
      <c r="J981" s="8"/>
      <c r="K981" s="35">
        <f>IF(Tableau1[[#This Row],[Régimes récoltés]]&gt;0,1,0)</f>
        <v>0</v>
      </c>
      <c r="L981" s="15">
        <f>IF(Tableau1[[#This Row],[Régimes récoltés]]&gt;=60,1,0)</f>
        <v>0</v>
      </c>
      <c r="M981" s="15">
        <f>IF(Tableau1[[#This Row],[Régimes récoltés]]&gt;60,Tableau1[[#This Row],[Régimes récoltés]]-60,0)</f>
        <v>0</v>
      </c>
      <c r="N981" s="15" t="str">
        <f>IF(ISBLANK(Tableau1[[#This Row],[Date]]),"",+IF(Tableau1[[#This Row],[Régimes récoltés]]&lt;60,0,1000))</f>
        <v/>
      </c>
      <c r="O981" s="15" t="str">
        <f>IF(ISBLANK(Tableau1[[#This Row],[Date]]),"",IF(Tableau1[[#This Row],[Régimes récoltés]]&gt;60,(Tableau1[[#This Row],[Régimes récoltés]]-60)*40,0))</f>
        <v/>
      </c>
      <c r="P981" s="15" t="str">
        <f t="shared" si="15"/>
        <v/>
      </c>
      <c r="Q981" s="51" t="str">
        <f>IF(Tableau1[[#This Row],[Matricule]]&gt;1,IF(COUNTIF(Tableau1[DateMatricule],Tableau1[[#This Row],[DateMatricule]])&gt;1,"Doublon",""),"")</f>
        <v/>
      </c>
    </row>
    <row r="982" spans="1:17" x14ac:dyDescent="0.25">
      <c r="A982" s="11" t="str">
        <f>IF(Tableau1[[#This Row],[Date]]="","",VLOOKUP(Tableau1[[#This Row],[Semaine]],Listes!$A:$B,2,FALSE))</f>
        <v/>
      </c>
      <c r="B982" s="11" t="str">
        <f>IF(ISBLANK(Tableau1[[#This Row],[Date]]),"",INT((Tableau1[[#This Row],[Date]]-SUM(MOD(DATE(YEAR(Tableau1[[#This Row],[Date]]-MOD(Tableau1[[#This Row],[Date]]-2,7)+3),1,2),{1E+99;7})*{1;-1})+5)/7))</f>
        <v/>
      </c>
      <c r="C982" s="11" t="str">
        <f>IF(ISBLANK(Tableau1[[#This Row],[Matricule]]),"",VLOOKUP(Tableau1[[#This Row],[Matricule]],#REF!,2,FALSE))</f>
        <v/>
      </c>
      <c r="D982" s="11" t="str">
        <f>IF(ISBLANK(Tableau1[[#This Row],[Matricule]]),"",VLOOKUP(Tableau1[[#This Row],[Matricule]],#REF!,3,FALSE))</f>
        <v/>
      </c>
      <c r="E982" s="11" t="str">
        <f>CONCATENATE(Tableau1[[#This Row],[Matricule]],Tableau1[[#This Row],[Date]])</f>
        <v/>
      </c>
      <c r="F982" s="3"/>
      <c r="J982" s="8"/>
      <c r="K982" s="35">
        <f>IF(Tableau1[[#This Row],[Régimes récoltés]]&gt;0,1,0)</f>
        <v>0</v>
      </c>
      <c r="L982" s="15">
        <f>IF(Tableau1[[#This Row],[Régimes récoltés]]&gt;=60,1,0)</f>
        <v>0</v>
      </c>
      <c r="M982" s="15">
        <f>IF(Tableau1[[#This Row],[Régimes récoltés]]&gt;60,Tableau1[[#This Row],[Régimes récoltés]]-60,0)</f>
        <v>0</v>
      </c>
      <c r="N982" s="15" t="str">
        <f>IF(ISBLANK(Tableau1[[#This Row],[Date]]),"",+IF(Tableau1[[#This Row],[Régimes récoltés]]&lt;60,0,1000))</f>
        <v/>
      </c>
      <c r="O982" s="15" t="str">
        <f>IF(ISBLANK(Tableau1[[#This Row],[Date]]),"",IF(Tableau1[[#This Row],[Régimes récoltés]]&gt;60,(Tableau1[[#This Row],[Régimes récoltés]]-60)*40,0))</f>
        <v/>
      </c>
      <c r="P982" s="15" t="str">
        <f t="shared" si="15"/>
        <v/>
      </c>
      <c r="Q982" s="51" t="str">
        <f>IF(Tableau1[[#This Row],[Matricule]]&gt;1,IF(COUNTIF(Tableau1[DateMatricule],Tableau1[[#This Row],[DateMatricule]])&gt;1,"Doublon",""),"")</f>
        <v/>
      </c>
    </row>
    <row r="983" spans="1:17" x14ac:dyDescent="0.25">
      <c r="A983" s="11" t="str">
        <f>IF(Tableau1[[#This Row],[Date]]="","",VLOOKUP(Tableau1[[#This Row],[Semaine]],Listes!$A:$B,2,FALSE))</f>
        <v/>
      </c>
      <c r="B983" s="11" t="str">
        <f>IF(ISBLANK(Tableau1[[#This Row],[Date]]),"",INT((Tableau1[[#This Row],[Date]]-SUM(MOD(DATE(YEAR(Tableau1[[#This Row],[Date]]-MOD(Tableau1[[#This Row],[Date]]-2,7)+3),1,2),{1E+99;7})*{1;-1})+5)/7))</f>
        <v/>
      </c>
      <c r="C983" s="11" t="str">
        <f>IF(ISBLANK(Tableau1[[#This Row],[Matricule]]),"",VLOOKUP(Tableau1[[#This Row],[Matricule]],#REF!,2,FALSE))</f>
        <v/>
      </c>
      <c r="D983" s="11" t="str">
        <f>IF(ISBLANK(Tableau1[[#This Row],[Matricule]]),"",VLOOKUP(Tableau1[[#This Row],[Matricule]],#REF!,3,FALSE))</f>
        <v/>
      </c>
      <c r="E983" s="11" t="str">
        <f>CONCATENATE(Tableau1[[#This Row],[Matricule]],Tableau1[[#This Row],[Date]])</f>
        <v/>
      </c>
      <c r="F983" s="3"/>
      <c r="J983" s="8"/>
      <c r="K983" s="35">
        <f>IF(Tableau1[[#This Row],[Régimes récoltés]]&gt;0,1,0)</f>
        <v>0</v>
      </c>
      <c r="L983" s="15">
        <f>IF(Tableau1[[#This Row],[Régimes récoltés]]&gt;=60,1,0)</f>
        <v>0</v>
      </c>
      <c r="M983" s="15">
        <f>IF(Tableau1[[#This Row],[Régimes récoltés]]&gt;60,Tableau1[[#This Row],[Régimes récoltés]]-60,0)</f>
        <v>0</v>
      </c>
      <c r="N983" s="15" t="str">
        <f>IF(ISBLANK(Tableau1[[#This Row],[Date]]),"",+IF(Tableau1[[#This Row],[Régimes récoltés]]&lt;60,0,1000))</f>
        <v/>
      </c>
      <c r="O983" s="15" t="str">
        <f>IF(ISBLANK(Tableau1[[#This Row],[Date]]),"",IF(Tableau1[[#This Row],[Régimes récoltés]]&gt;60,(Tableau1[[#This Row],[Régimes récoltés]]-60)*40,0))</f>
        <v/>
      </c>
      <c r="P983" s="15" t="str">
        <f t="shared" si="15"/>
        <v/>
      </c>
      <c r="Q983" s="51" t="str">
        <f>IF(Tableau1[[#This Row],[Matricule]]&gt;1,IF(COUNTIF(Tableau1[DateMatricule],Tableau1[[#This Row],[DateMatricule]])&gt;1,"Doublon",""),"")</f>
        <v/>
      </c>
    </row>
    <row r="984" spans="1:17" x14ac:dyDescent="0.25">
      <c r="A984" s="11" t="str">
        <f>IF(Tableau1[[#This Row],[Date]]="","",VLOOKUP(Tableau1[[#This Row],[Semaine]],Listes!$A:$B,2,FALSE))</f>
        <v/>
      </c>
      <c r="B984" s="11" t="str">
        <f>IF(ISBLANK(Tableau1[[#This Row],[Date]]),"",INT((Tableau1[[#This Row],[Date]]-SUM(MOD(DATE(YEAR(Tableau1[[#This Row],[Date]]-MOD(Tableau1[[#This Row],[Date]]-2,7)+3),1,2),{1E+99;7})*{1;-1})+5)/7))</f>
        <v/>
      </c>
      <c r="C984" s="11" t="str">
        <f>IF(ISBLANK(Tableau1[[#This Row],[Matricule]]),"",VLOOKUP(Tableau1[[#This Row],[Matricule]],#REF!,2,FALSE))</f>
        <v/>
      </c>
      <c r="D984" s="11" t="str">
        <f>IF(ISBLANK(Tableau1[[#This Row],[Matricule]]),"",VLOOKUP(Tableau1[[#This Row],[Matricule]],#REF!,3,FALSE))</f>
        <v/>
      </c>
      <c r="E984" s="11" t="str">
        <f>CONCATENATE(Tableau1[[#This Row],[Matricule]],Tableau1[[#This Row],[Date]])</f>
        <v/>
      </c>
      <c r="F984" s="3"/>
      <c r="J984" s="8"/>
      <c r="K984" s="35">
        <f>IF(Tableau1[[#This Row],[Régimes récoltés]]&gt;0,1,0)</f>
        <v>0</v>
      </c>
      <c r="L984" s="15">
        <f>IF(Tableau1[[#This Row],[Régimes récoltés]]&gt;=60,1,0)</f>
        <v>0</v>
      </c>
      <c r="M984" s="15">
        <f>IF(Tableau1[[#This Row],[Régimes récoltés]]&gt;60,Tableau1[[#This Row],[Régimes récoltés]]-60,0)</f>
        <v>0</v>
      </c>
      <c r="N984" s="15" t="str">
        <f>IF(ISBLANK(Tableau1[[#This Row],[Date]]),"",+IF(Tableau1[[#This Row],[Régimes récoltés]]&lt;60,0,1000))</f>
        <v/>
      </c>
      <c r="O984" s="15" t="str">
        <f>IF(ISBLANK(Tableau1[[#This Row],[Date]]),"",IF(Tableau1[[#This Row],[Régimes récoltés]]&gt;60,(Tableau1[[#This Row],[Régimes récoltés]]-60)*40,0))</f>
        <v/>
      </c>
      <c r="P984" s="15" t="str">
        <f t="shared" si="15"/>
        <v/>
      </c>
      <c r="Q984" s="51" t="str">
        <f>IF(Tableau1[[#This Row],[Matricule]]&gt;1,IF(COUNTIF(Tableau1[DateMatricule],Tableau1[[#This Row],[DateMatricule]])&gt;1,"Doublon",""),"")</f>
        <v/>
      </c>
    </row>
    <row r="985" spans="1:17" x14ac:dyDescent="0.25">
      <c r="A985" s="11" t="str">
        <f>IF(Tableau1[[#This Row],[Date]]="","",VLOOKUP(Tableau1[[#This Row],[Semaine]],Listes!$A:$B,2,FALSE))</f>
        <v/>
      </c>
      <c r="B985" s="11" t="str">
        <f>IF(ISBLANK(Tableau1[[#This Row],[Date]]),"",INT((Tableau1[[#This Row],[Date]]-SUM(MOD(DATE(YEAR(Tableau1[[#This Row],[Date]]-MOD(Tableau1[[#This Row],[Date]]-2,7)+3),1,2),{1E+99;7})*{1;-1})+5)/7))</f>
        <v/>
      </c>
      <c r="C985" s="11" t="str">
        <f>IF(ISBLANK(Tableau1[[#This Row],[Matricule]]),"",VLOOKUP(Tableau1[[#This Row],[Matricule]],#REF!,2,FALSE))</f>
        <v/>
      </c>
      <c r="D985" s="11" t="str">
        <f>IF(ISBLANK(Tableau1[[#This Row],[Matricule]]),"",VLOOKUP(Tableau1[[#This Row],[Matricule]],#REF!,3,FALSE))</f>
        <v/>
      </c>
      <c r="E985" s="11" t="str">
        <f>CONCATENATE(Tableau1[[#This Row],[Matricule]],Tableau1[[#This Row],[Date]])</f>
        <v/>
      </c>
      <c r="F985" s="3"/>
      <c r="J985" s="8"/>
      <c r="K985" s="35">
        <f>IF(Tableau1[[#This Row],[Régimes récoltés]]&gt;0,1,0)</f>
        <v>0</v>
      </c>
      <c r="L985" s="15">
        <f>IF(Tableau1[[#This Row],[Régimes récoltés]]&gt;=60,1,0)</f>
        <v>0</v>
      </c>
      <c r="M985" s="15">
        <f>IF(Tableau1[[#This Row],[Régimes récoltés]]&gt;60,Tableau1[[#This Row],[Régimes récoltés]]-60,0)</f>
        <v>0</v>
      </c>
      <c r="N985" s="15" t="str">
        <f>IF(ISBLANK(Tableau1[[#This Row],[Date]]),"",+IF(Tableau1[[#This Row],[Régimes récoltés]]&lt;60,0,1000))</f>
        <v/>
      </c>
      <c r="O985" s="15" t="str">
        <f>IF(ISBLANK(Tableau1[[#This Row],[Date]]),"",IF(Tableau1[[#This Row],[Régimes récoltés]]&gt;60,(Tableau1[[#This Row],[Régimes récoltés]]-60)*40,0))</f>
        <v/>
      </c>
      <c r="P985" s="15" t="str">
        <f t="shared" si="15"/>
        <v/>
      </c>
      <c r="Q985" s="51" t="str">
        <f>IF(Tableau1[[#This Row],[Matricule]]&gt;1,IF(COUNTIF(Tableau1[DateMatricule],Tableau1[[#This Row],[DateMatricule]])&gt;1,"Doublon",""),"")</f>
        <v/>
      </c>
    </row>
    <row r="986" spans="1:17" x14ac:dyDescent="0.25">
      <c r="A986" s="11" t="str">
        <f>IF(Tableau1[[#This Row],[Date]]="","",VLOOKUP(Tableau1[[#This Row],[Semaine]],Listes!$A:$B,2,FALSE))</f>
        <v/>
      </c>
      <c r="B986" s="11" t="str">
        <f>IF(ISBLANK(Tableau1[[#This Row],[Date]]),"",INT((Tableau1[[#This Row],[Date]]-SUM(MOD(DATE(YEAR(Tableau1[[#This Row],[Date]]-MOD(Tableau1[[#This Row],[Date]]-2,7)+3),1,2),{1E+99;7})*{1;-1})+5)/7))</f>
        <v/>
      </c>
      <c r="C986" s="11" t="str">
        <f>IF(ISBLANK(Tableau1[[#This Row],[Matricule]]),"",VLOOKUP(Tableau1[[#This Row],[Matricule]],#REF!,2,FALSE))</f>
        <v/>
      </c>
      <c r="D986" s="11" t="str">
        <f>IF(ISBLANK(Tableau1[[#This Row],[Matricule]]),"",VLOOKUP(Tableau1[[#This Row],[Matricule]],#REF!,3,FALSE))</f>
        <v/>
      </c>
      <c r="E986" s="11" t="str">
        <f>CONCATENATE(Tableau1[[#This Row],[Matricule]],Tableau1[[#This Row],[Date]])</f>
        <v/>
      </c>
      <c r="F986" s="3"/>
      <c r="J986" s="8"/>
      <c r="K986" s="35">
        <f>IF(Tableau1[[#This Row],[Régimes récoltés]]&gt;0,1,0)</f>
        <v>0</v>
      </c>
      <c r="L986" s="15">
        <f>IF(Tableau1[[#This Row],[Régimes récoltés]]&gt;=60,1,0)</f>
        <v>0</v>
      </c>
      <c r="M986" s="15">
        <f>IF(Tableau1[[#This Row],[Régimes récoltés]]&gt;60,Tableau1[[#This Row],[Régimes récoltés]]-60,0)</f>
        <v>0</v>
      </c>
      <c r="N986" s="15" t="str">
        <f>IF(ISBLANK(Tableau1[[#This Row],[Date]]),"",+IF(Tableau1[[#This Row],[Régimes récoltés]]&lt;60,0,1000))</f>
        <v/>
      </c>
      <c r="O986" s="15" t="str">
        <f>IF(ISBLANK(Tableau1[[#This Row],[Date]]),"",IF(Tableau1[[#This Row],[Régimes récoltés]]&gt;60,(Tableau1[[#This Row],[Régimes récoltés]]-60)*40,0))</f>
        <v/>
      </c>
      <c r="P986" s="15" t="str">
        <f t="shared" si="15"/>
        <v/>
      </c>
      <c r="Q986" s="51" t="str">
        <f>IF(Tableau1[[#This Row],[Matricule]]&gt;1,IF(COUNTIF(Tableau1[DateMatricule],Tableau1[[#This Row],[DateMatricule]])&gt;1,"Doublon",""),"")</f>
        <v/>
      </c>
    </row>
    <row r="987" spans="1:17" x14ac:dyDescent="0.25">
      <c r="A987" s="11" t="str">
        <f>IF(Tableau1[[#This Row],[Date]]="","",VLOOKUP(Tableau1[[#This Row],[Semaine]],Listes!$A:$B,2,FALSE))</f>
        <v/>
      </c>
      <c r="B987" s="11" t="str">
        <f>IF(ISBLANK(Tableau1[[#This Row],[Date]]),"",INT((Tableau1[[#This Row],[Date]]-SUM(MOD(DATE(YEAR(Tableau1[[#This Row],[Date]]-MOD(Tableau1[[#This Row],[Date]]-2,7)+3),1,2),{1E+99;7})*{1;-1})+5)/7))</f>
        <v/>
      </c>
      <c r="C987" s="11" t="str">
        <f>IF(ISBLANK(Tableau1[[#This Row],[Matricule]]),"",VLOOKUP(Tableau1[[#This Row],[Matricule]],#REF!,2,FALSE))</f>
        <v/>
      </c>
      <c r="D987" s="11" t="str">
        <f>IF(ISBLANK(Tableau1[[#This Row],[Matricule]]),"",VLOOKUP(Tableau1[[#This Row],[Matricule]],#REF!,3,FALSE))</f>
        <v/>
      </c>
      <c r="E987" s="11" t="str">
        <f>CONCATENATE(Tableau1[[#This Row],[Matricule]],Tableau1[[#This Row],[Date]])</f>
        <v/>
      </c>
      <c r="F987" s="3"/>
      <c r="J987" s="8"/>
      <c r="K987" s="35">
        <f>IF(Tableau1[[#This Row],[Régimes récoltés]]&gt;0,1,0)</f>
        <v>0</v>
      </c>
      <c r="L987" s="15">
        <f>IF(Tableau1[[#This Row],[Régimes récoltés]]&gt;=60,1,0)</f>
        <v>0</v>
      </c>
      <c r="M987" s="15">
        <f>IF(Tableau1[[#This Row],[Régimes récoltés]]&gt;60,Tableau1[[#This Row],[Régimes récoltés]]-60,0)</f>
        <v>0</v>
      </c>
      <c r="N987" s="15" t="str">
        <f>IF(ISBLANK(Tableau1[[#This Row],[Date]]),"",+IF(Tableau1[[#This Row],[Régimes récoltés]]&lt;60,0,1000))</f>
        <v/>
      </c>
      <c r="O987" s="15" t="str">
        <f>IF(ISBLANK(Tableau1[[#This Row],[Date]]),"",IF(Tableau1[[#This Row],[Régimes récoltés]]&gt;60,(Tableau1[[#This Row],[Régimes récoltés]]-60)*40,0))</f>
        <v/>
      </c>
      <c r="P987" s="15" t="str">
        <f t="shared" si="15"/>
        <v/>
      </c>
      <c r="Q987" s="51" t="str">
        <f>IF(Tableau1[[#This Row],[Matricule]]&gt;1,IF(COUNTIF(Tableau1[DateMatricule],Tableau1[[#This Row],[DateMatricule]])&gt;1,"Doublon",""),"")</f>
        <v/>
      </c>
    </row>
    <row r="988" spans="1:17" x14ac:dyDescent="0.25">
      <c r="A988" s="11" t="str">
        <f>IF(Tableau1[[#This Row],[Date]]="","",VLOOKUP(Tableau1[[#This Row],[Semaine]],Listes!$A:$B,2,FALSE))</f>
        <v/>
      </c>
      <c r="B988" s="11" t="str">
        <f>IF(ISBLANK(Tableau1[[#This Row],[Date]]),"",INT((Tableau1[[#This Row],[Date]]-SUM(MOD(DATE(YEAR(Tableau1[[#This Row],[Date]]-MOD(Tableau1[[#This Row],[Date]]-2,7)+3),1,2),{1E+99;7})*{1;-1})+5)/7))</f>
        <v/>
      </c>
      <c r="C988" s="11" t="str">
        <f>IF(ISBLANK(Tableau1[[#This Row],[Matricule]]),"",VLOOKUP(Tableau1[[#This Row],[Matricule]],#REF!,2,FALSE))</f>
        <v/>
      </c>
      <c r="D988" s="11" t="str">
        <f>IF(ISBLANK(Tableau1[[#This Row],[Matricule]]),"",VLOOKUP(Tableau1[[#This Row],[Matricule]],#REF!,3,FALSE))</f>
        <v/>
      </c>
      <c r="E988" s="11" t="str">
        <f>CONCATENATE(Tableau1[[#This Row],[Matricule]],Tableau1[[#This Row],[Date]])</f>
        <v/>
      </c>
      <c r="F988" s="3"/>
      <c r="J988" s="8"/>
      <c r="K988" s="35">
        <f>IF(Tableau1[[#This Row],[Régimes récoltés]]&gt;0,1,0)</f>
        <v>0</v>
      </c>
      <c r="L988" s="15">
        <f>IF(Tableau1[[#This Row],[Régimes récoltés]]&gt;=60,1,0)</f>
        <v>0</v>
      </c>
      <c r="M988" s="15">
        <f>IF(Tableau1[[#This Row],[Régimes récoltés]]&gt;60,Tableau1[[#This Row],[Régimes récoltés]]-60,0)</f>
        <v>0</v>
      </c>
      <c r="N988" s="15" t="str">
        <f>IF(ISBLANK(Tableau1[[#This Row],[Date]]),"",+IF(Tableau1[[#This Row],[Régimes récoltés]]&lt;60,0,1000))</f>
        <v/>
      </c>
      <c r="O988" s="15" t="str">
        <f>IF(ISBLANK(Tableau1[[#This Row],[Date]]),"",IF(Tableau1[[#This Row],[Régimes récoltés]]&gt;60,(Tableau1[[#This Row],[Régimes récoltés]]-60)*40,0))</f>
        <v/>
      </c>
      <c r="P988" s="15" t="str">
        <f t="shared" si="15"/>
        <v/>
      </c>
      <c r="Q988" s="51" t="str">
        <f>IF(Tableau1[[#This Row],[Matricule]]&gt;1,IF(COUNTIF(Tableau1[DateMatricule],Tableau1[[#This Row],[DateMatricule]])&gt;1,"Doublon",""),"")</f>
        <v/>
      </c>
    </row>
    <row r="989" spans="1:17" x14ac:dyDescent="0.25">
      <c r="A989" s="11" t="str">
        <f>IF(Tableau1[[#This Row],[Date]]="","",VLOOKUP(Tableau1[[#This Row],[Semaine]],Listes!$A:$B,2,FALSE))</f>
        <v/>
      </c>
      <c r="B989" s="11" t="str">
        <f>IF(ISBLANK(Tableau1[[#This Row],[Date]]),"",INT((Tableau1[[#This Row],[Date]]-SUM(MOD(DATE(YEAR(Tableau1[[#This Row],[Date]]-MOD(Tableau1[[#This Row],[Date]]-2,7)+3),1,2),{1E+99;7})*{1;-1})+5)/7))</f>
        <v/>
      </c>
      <c r="C989" s="11" t="str">
        <f>IF(ISBLANK(Tableau1[[#This Row],[Matricule]]),"",VLOOKUP(Tableau1[[#This Row],[Matricule]],#REF!,2,FALSE))</f>
        <v/>
      </c>
      <c r="D989" s="11" t="str">
        <f>IF(ISBLANK(Tableau1[[#This Row],[Matricule]]),"",VLOOKUP(Tableau1[[#This Row],[Matricule]],#REF!,3,FALSE))</f>
        <v/>
      </c>
      <c r="E989" s="11" t="str">
        <f>CONCATENATE(Tableau1[[#This Row],[Matricule]],Tableau1[[#This Row],[Date]])</f>
        <v/>
      </c>
      <c r="F989" s="3"/>
      <c r="J989" s="8"/>
      <c r="K989" s="35">
        <f>IF(Tableau1[[#This Row],[Régimes récoltés]]&gt;0,1,0)</f>
        <v>0</v>
      </c>
      <c r="L989" s="15">
        <f>IF(Tableau1[[#This Row],[Régimes récoltés]]&gt;=60,1,0)</f>
        <v>0</v>
      </c>
      <c r="M989" s="15">
        <f>IF(Tableau1[[#This Row],[Régimes récoltés]]&gt;60,Tableau1[[#This Row],[Régimes récoltés]]-60,0)</f>
        <v>0</v>
      </c>
      <c r="N989" s="15" t="str">
        <f>IF(ISBLANK(Tableau1[[#This Row],[Date]]),"",+IF(Tableau1[[#This Row],[Régimes récoltés]]&lt;60,0,1000))</f>
        <v/>
      </c>
      <c r="O989" s="15" t="str">
        <f>IF(ISBLANK(Tableau1[[#This Row],[Date]]),"",IF(Tableau1[[#This Row],[Régimes récoltés]]&gt;60,(Tableau1[[#This Row],[Régimes récoltés]]-60)*40,0))</f>
        <v/>
      </c>
      <c r="P989" s="15" t="str">
        <f t="shared" si="15"/>
        <v/>
      </c>
      <c r="Q989" s="51" t="str">
        <f>IF(Tableau1[[#This Row],[Matricule]]&gt;1,IF(COUNTIF(Tableau1[DateMatricule],Tableau1[[#This Row],[DateMatricule]])&gt;1,"Doublon",""),"")</f>
        <v/>
      </c>
    </row>
    <row r="990" spans="1:17" x14ac:dyDescent="0.25">
      <c r="A990" s="11" t="str">
        <f>IF(Tableau1[[#This Row],[Date]]="","",VLOOKUP(Tableau1[[#This Row],[Semaine]],Listes!$A:$B,2,FALSE))</f>
        <v/>
      </c>
      <c r="B990" s="11" t="str">
        <f>IF(ISBLANK(Tableau1[[#This Row],[Date]]),"",INT((Tableau1[[#This Row],[Date]]-SUM(MOD(DATE(YEAR(Tableau1[[#This Row],[Date]]-MOD(Tableau1[[#This Row],[Date]]-2,7)+3),1,2),{1E+99;7})*{1;-1})+5)/7))</f>
        <v/>
      </c>
      <c r="C990" s="11" t="str">
        <f>IF(ISBLANK(Tableau1[[#This Row],[Matricule]]),"",VLOOKUP(Tableau1[[#This Row],[Matricule]],#REF!,2,FALSE))</f>
        <v/>
      </c>
      <c r="D990" s="11" t="str">
        <f>IF(ISBLANK(Tableau1[[#This Row],[Matricule]]),"",VLOOKUP(Tableau1[[#This Row],[Matricule]],#REF!,3,FALSE))</f>
        <v/>
      </c>
      <c r="E990" s="11" t="str">
        <f>CONCATENATE(Tableau1[[#This Row],[Matricule]],Tableau1[[#This Row],[Date]])</f>
        <v/>
      </c>
      <c r="F990" s="3"/>
      <c r="J990" s="8"/>
      <c r="K990" s="35">
        <f>IF(Tableau1[[#This Row],[Régimes récoltés]]&gt;0,1,0)</f>
        <v>0</v>
      </c>
      <c r="L990" s="15">
        <f>IF(Tableau1[[#This Row],[Régimes récoltés]]&gt;=60,1,0)</f>
        <v>0</v>
      </c>
      <c r="M990" s="15">
        <f>IF(Tableau1[[#This Row],[Régimes récoltés]]&gt;60,Tableau1[[#This Row],[Régimes récoltés]]-60,0)</f>
        <v>0</v>
      </c>
      <c r="N990" s="15" t="str">
        <f>IF(ISBLANK(Tableau1[[#This Row],[Date]]),"",+IF(Tableau1[[#This Row],[Régimes récoltés]]&lt;60,0,1000))</f>
        <v/>
      </c>
      <c r="O990" s="15" t="str">
        <f>IF(ISBLANK(Tableau1[[#This Row],[Date]]),"",IF(Tableau1[[#This Row],[Régimes récoltés]]&gt;60,(Tableau1[[#This Row],[Régimes récoltés]]-60)*40,0))</f>
        <v/>
      </c>
      <c r="P990" s="15" t="str">
        <f t="shared" si="15"/>
        <v/>
      </c>
      <c r="Q990" s="51" t="str">
        <f>IF(Tableau1[[#This Row],[Matricule]]&gt;1,IF(COUNTIF(Tableau1[DateMatricule],Tableau1[[#This Row],[DateMatricule]])&gt;1,"Doublon",""),"")</f>
        <v/>
      </c>
    </row>
    <row r="991" spans="1:17" x14ac:dyDescent="0.25">
      <c r="A991" s="11" t="str">
        <f>IF(Tableau1[[#This Row],[Date]]="","",VLOOKUP(Tableau1[[#This Row],[Semaine]],Listes!$A:$B,2,FALSE))</f>
        <v/>
      </c>
      <c r="B991" s="11" t="str">
        <f>IF(ISBLANK(Tableau1[[#This Row],[Date]]),"",INT((Tableau1[[#This Row],[Date]]-SUM(MOD(DATE(YEAR(Tableau1[[#This Row],[Date]]-MOD(Tableau1[[#This Row],[Date]]-2,7)+3),1,2),{1E+99;7})*{1;-1})+5)/7))</f>
        <v/>
      </c>
      <c r="C991" s="11" t="str">
        <f>IF(ISBLANK(Tableau1[[#This Row],[Matricule]]),"",VLOOKUP(Tableau1[[#This Row],[Matricule]],#REF!,2,FALSE))</f>
        <v/>
      </c>
      <c r="D991" s="11" t="str">
        <f>IF(ISBLANK(Tableau1[[#This Row],[Matricule]]),"",VLOOKUP(Tableau1[[#This Row],[Matricule]],#REF!,3,FALSE))</f>
        <v/>
      </c>
      <c r="E991" s="11" t="str">
        <f>CONCATENATE(Tableau1[[#This Row],[Matricule]],Tableau1[[#This Row],[Date]])</f>
        <v/>
      </c>
      <c r="F991" s="3"/>
      <c r="J991" s="8"/>
      <c r="K991" s="35">
        <f>IF(Tableau1[[#This Row],[Régimes récoltés]]&gt;0,1,0)</f>
        <v>0</v>
      </c>
      <c r="L991" s="15">
        <f>IF(Tableau1[[#This Row],[Régimes récoltés]]&gt;=60,1,0)</f>
        <v>0</v>
      </c>
      <c r="M991" s="15">
        <f>IF(Tableau1[[#This Row],[Régimes récoltés]]&gt;60,Tableau1[[#This Row],[Régimes récoltés]]-60,0)</f>
        <v>0</v>
      </c>
      <c r="N991" s="15" t="str">
        <f>IF(ISBLANK(Tableau1[[#This Row],[Date]]),"",+IF(Tableau1[[#This Row],[Régimes récoltés]]&lt;60,0,1000))</f>
        <v/>
      </c>
      <c r="O991" s="15" t="str">
        <f>IF(ISBLANK(Tableau1[[#This Row],[Date]]),"",IF(Tableau1[[#This Row],[Régimes récoltés]]&gt;60,(Tableau1[[#This Row],[Régimes récoltés]]-60)*40,0))</f>
        <v/>
      </c>
      <c r="P991" s="15" t="str">
        <f t="shared" si="15"/>
        <v/>
      </c>
      <c r="Q991" s="51" t="str">
        <f>IF(Tableau1[[#This Row],[Matricule]]&gt;1,IF(COUNTIF(Tableau1[DateMatricule],Tableau1[[#This Row],[DateMatricule]])&gt;1,"Doublon",""),"")</f>
        <v/>
      </c>
    </row>
    <row r="992" spans="1:17" x14ac:dyDescent="0.25">
      <c r="A992" s="11" t="str">
        <f>IF(Tableau1[[#This Row],[Date]]="","",VLOOKUP(Tableau1[[#This Row],[Semaine]],Listes!$A:$B,2,FALSE))</f>
        <v/>
      </c>
      <c r="B992" s="11" t="str">
        <f>IF(ISBLANK(Tableau1[[#This Row],[Date]]),"",INT((Tableau1[[#This Row],[Date]]-SUM(MOD(DATE(YEAR(Tableau1[[#This Row],[Date]]-MOD(Tableau1[[#This Row],[Date]]-2,7)+3),1,2),{1E+99;7})*{1;-1})+5)/7))</f>
        <v/>
      </c>
      <c r="C992" s="11" t="str">
        <f>IF(ISBLANK(Tableau1[[#This Row],[Matricule]]),"",VLOOKUP(Tableau1[[#This Row],[Matricule]],#REF!,2,FALSE))</f>
        <v/>
      </c>
      <c r="D992" s="11" t="str">
        <f>IF(ISBLANK(Tableau1[[#This Row],[Matricule]]),"",VLOOKUP(Tableau1[[#This Row],[Matricule]],#REF!,3,FALSE))</f>
        <v/>
      </c>
      <c r="E992" s="11" t="str">
        <f>CONCATENATE(Tableau1[[#This Row],[Matricule]],Tableau1[[#This Row],[Date]])</f>
        <v/>
      </c>
      <c r="F992" s="3"/>
      <c r="J992" s="8"/>
      <c r="K992" s="35">
        <f>IF(Tableau1[[#This Row],[Régimes récoltés]]&gt;0,1,0)</f>
        <v>0</v>
      </c>
      <c r="L992" s="15">
        <f>IF(Tableau1[[#This Row],[Régimes récoltés]]&gt;=60,1,0)</f>
        <v>0</v>
      </c>
      <c r="M992" s="15">
        <f>IF(Tableau1[[#This Row],[Régimes récoltés]]&gt;60,Tableau1[[#This Row],[Régimes récoltés]]-60,0)</f>
        <v>0</v>
      </c>
      <c r="N992" s="15" t="str">
        <f>IF(ISBLANK(Tableau1[[#This Row],[Date]]),"",+IF(Tableau1[[#This Row],[Régimes récoltés]]&lt;60,0,1000))</f>
        <v/>
      </c>
      <c r="O992" s="15" t="str">
        <f>IF(ISBLANK(Tableau1[[#This Row],[Date]]),"",IF(Tableau1[[#This Row],[Régimes récoltés]]&gt;60,(Tableau1[[#This Row],[Régimes récoltés]]-60)*40,0))</f>
        <v/>
      </c>
      <c r="P992" s="15" t="str">
        <f t="shared" si="15"/>
        <v/>
      </c>
      <c r="Q992" s="51" t="str">
        <f>IF(Tableau1[[#This Row],[Matricule]]&gt;1,IF(COUNTIF(Tableau1[DateMatricule],Tableau1[[#This Row],[DateMatricule]])&gt;1,"Doublon",""),"")</f>
        <v/>
      </c>
    </row>
    <row r="993" spans="1:17" x14ac:dyDescent="0.25">
      <c r="A993" s="11" t="str">
        <f>IF(Tableau1[[#This Row],[Date]]="","",VLOOKUP(Tableau1[[#This Row],[Semaine]],Listes!$A:$B,2,FALSE))</f>
        <v/>
      </c>
      <c r="B993" s="11" t="str">
        <f>IF(ISBLANK(Tableau1[[#This Row],[Date]]),"",INT((Tableau1[[#This Row],[Date]]-SUM(MOD(DATE(YEAR(Tableau1[[#This Row],[Date]]-MOD(Tableau1[[#This Row],[Date]]-2,7)+3),1,2),{1E+99;7})*{1;-1})+5)/7))</f>
        <v/>
      </c>
      <c r="C993" s="11" t="str">
        <f>IF(ISBLANK(Tableau1[[#This Row],[Matricule]]),"",VLOOKUP(Tableau1[[#This Row],[Matricule]],#REF!,2,FALSE))</f>
        <v/>
      </c>
      <c r="D993" s="11" t="str">
        <f>IF(ISBLANK(Tableau1[[#This Row],[Matricule]]),"",VLOOKUP(Tableau1[[#This Row],[Matricule]],#REF!,3,FALSE))</f>
        <v/>
      </c>
      <c r="E993" s="11" t="str">
        <f>CONCATENATE(Tableau1[[#This Row],[Matricule]],Tableau1[[#This Row],[Date]])</f>
        <v/>
      </c>
      <c r="F993" s="3"/>
      <c r="J993" s="8"/>
      <c r="K993" s="35">
        <f>IF(Tableau1[[#This Row],[Régimes récoltés]]&gt;0,1,0)</f>
        <v>0</v>
      </c>
      <c r="L993" s="15">
        <f>IF(Tableau1[[#This Row],[Régimes récoltés]]&gt;=60,1,0)</f>
        <v>0</v>
      </c>
      <c r="M993" s="15">
        <f>IF(Tableau1[[#This Row],[Régimes récoltés]]&gt;60,Tableau1[[#This Row],[Régimes récoltés]]-60,0)</f>
        <v>0</v>
      </c>
      <c r="N993" s="15" t="str">
        <f>IF(ISBLANK(Tableau1[[#This Row],[Date]]),"",+IF(Tableau1[[#This Row],[Régimes récoltés]]&lt;60,0,1000))</f>
        <v/>
      </c>
      <c r="O993" s="15" t="str">
        <f>IF(ISBLANK(Tableau1[[#This Row],[Date]]),"",IF(Tableau1[[#This Row],[Régimes récoltés]]&gt;60,(Tableau1[[#This Row],[Régimes récoltés]]-60)*40,0))</f>
        <v/>
      </c>
      <c r="P993" s="15" t="str">
        <f t="shared" si="15"/>
        <v/>
      </c>
      <c r="Q993" s="51" t="str">
        <f>IF(Tableau1[[#This Row],[Matricule]]&gt;1,IF(COUNTIF(Tableau1[DateMatricule],Tableau1[[#This Row],[DateMatricule]])&gt;1,"Doublon",""),"")</f>
        <v/>
      </c>
    </row>
    <row r="994" spans="1:17" x14ac:dyDescent="0.25">
      <c r="A994" s="11" t="str">
        <f>IF(Tableau1[[#This Row],[Date]]="","",VLOOKUP(Tableau1[[#This Row],[Semaine]],Listes!$A:$B,2,FALSE))</f>
        <v/>
      </c>
      <c r="B994" s="11" t="str">
        <f>IF(ISBLANK(Tableau1[[#This Row],[Date]]),"",INT((Tableau1[[#This Row],[Date]]-SUM(MOD(DATE(YEAR(Tableau1[[#This Row],[Date]]-MOD(Tableau1[[#This Row],[Date]]-2,7)+3),1,2),{1E+99;7})*{1;-1})+5)/7))</f>
        <v/>
      </c>
      <c r="C994" s="11" t="str">
        <f>IF(ISBLANK(Tableau1[[#This Row],[Matricule]]),"",VLOOKUP(Tableau1[[#This Row],[Matricule]],#REF!,2,FALSE))</f>
        <v/>
      </c>
      <c r="D994" s="11" t="str">
        <f>IF(ISBLANK(Tableau1[[#This Row],[Matricule]]),"",VLOOKUP(Tableau1[[#This Row],[Matricule]],#REF!,3,FALSE))</f>
        <v/>
      </c>
      <c r="E994" s="11" t="str">
        <f>CONCATENATE(Tableau1[[#This Row],[Matricule]],Tableau1[[#This Row],[Date]])</f>
        <v/>
      </c>
      <c r="F994" s="3"/>
      <c r="J994" s="8"/>
      <c r="K994" s="35">
        <f>IF(Tableau1[[#This Row],[Régimes récoltés]]&gt;0,1,0)</f>
        <v>0</v>
      </c>
      <c r="L994" s="15">
        <f>IF(Tableau1[[#This Row],[Régimes récoltés]]&gt;=60,1,0)</f>
        <v>0</v>
      </c>
      <c r="M994" s="15">
        <f>IF(Tableau1[[#This Row],[Régimes récoltés]]&gt;60,Tableau1[[#This Row],[Régimes récoltés]]-60,0)</f>
        <v>0</v>
      </c>
      <c r="N994" s="15" t="str">
        <f>IF(ISBLANK(Tableau1[[#This Row],[Date]]),"",+IF(Tableau1[[#This Row],[Régimes récoltés]]&lt;60,0,1000))</f>
        <v/>
      </c>
      <c r="O994" s="15" t="str">
        <f>IF(ISBLANK(Tableau1[[#This Row],[Date]]),"",IF(Tableau1[[#This Row],[Régimes récoltés]]&gt;60,(Tableau1[[#This Row],[Régimes récoltés]]-60)*40,0))</f>
        <v/>
      </c>
      <c r="P994" s="15" t="str">
        <f t="shared" si="15"/>
        <v/>
      </c>
      <c r="Q994" s="51" t="str">
        <f>IF(Tableau1[[#This Row],[Matricule]]&gt;1,IF(COUNTIF(Tableau1[DateMatricule],Tableau1[[#This Row],[DateMatricule]])&gt;1,"Doublon",""),"")</f>
        <v/>
      </c>
    </row>
    <row r="995" spans="1:17" x14ac:dyDescent="0.25">
      <c r="A995" s="11" t="str">
        <f>IF(Tableau1[[#This Row],[Date]]="","",VLOOKUP(Tableau1[[#This Row],[Semaine]],Listes!$A:$B,2,FALSE))</f>
        <v/>
      </c>
      <c r="B995" s="11" t="str">
        <f>IF(ISBLANK(Tableau1[[#This Row],[Date]]),"",INT((Tableau1[[#This Row],[Date]]-SUM(MOD(DATE(YEAR(Tableau1[[#This Row],[Date]]-MOD(Tableau1[[#This Row],[Date]]-2,7)+3),1,2),{1E+99;7})*{1;-1})+5)/7))</f>
        <v/>
      </c>
      <c r="C995" s="11" t="str">
        <f>IF(ISBLANK(Tableau1[[#This Row],[Matricule]]),"",VLOOKUP(Tableau1[[#This Row],[Matricule]],#REF!,2,FALSE))</f>
        <v/>
      </c>
      <c r="D995" s="11" t="str">
        <f>IF(ISBLANK(Tableau1[[#This Row],[Matricule]]),"",VLOOKUP(Tableau1[[#This Row],[Matricule]],#REF!,3,FALSE))</f>
        <v/>
      </c>
      <c r="E995" s="11" t="str">
        <f>CONCATENATE(Tableau1[[#This Row],[Matricule]],Tableau1[[#This Row],[Date]])</f>
        <v/>
      </c>
      <c r="F995" s="3"/>
      <c r="J995" s="8"/>
      <c r="K995" s="35">
        <f>IF(Tableau1[[#This Row],[Régimes récoltés]]&gt;0,1,0)</f>
        <v>0</v>
      </c>
      <c r="L995" s="15">
        <f>IF(Tableau1[[#This Row],[Régimes récoltés]]&gt;=60,1,0)</f>
        <v>0</v>
      </c>
      <c r="M995" s="15">
        <f>IF(Tableau1[[#This Row],[Régimes récoltés]]&gt;60,Tableau1[[#This Row],[Régimes récoltés]]-60,0)</f>
        <v>0</v>
      </c>
      <c r="N995" s="15" t="str">
        <f>IF(ISBLANK(Tableau1[[#This Row],[Date]]),"",+IF(Tableau1[[#This Row],[Régimes récoltés]]&lt;60,0,1000))</f>
        <v/>
      </c>
      <c r="O995" s="15" t="str">
        <f>IF(ISBLANK(Tableau1[[#This Row],[Date]]),"",IF(Tableau1[[#This Row],[Régimes récoltés]]&gt;60,(Tableau1[[#This Row],[Régimes récoltés]]-60)*40,0))</f>
        <v/>
      </c>
      <c r="P995" s="15" t="str">
        <f t="shared" si="15"/>
        <v/>
      </c>
      <c r="Q995" s="51" t="str">
        <f>IF(Tableau1[[#This Row],[Matricule]]&gt;1,IF(COUNTIF(Tableau1[DateMatricule],Tableau1[[#This Row],[DateMatricule]])&gt;1,"Doublon",""),"")</f>
        <v/>
      </c>
    </row>
    <row r="996" spans="1:17" x14ac:dyDescent="0.25">
      <c r="A996" s="11" t="str">
        <f>IF(Tableau1[[#This Row],[Date]]="","",VLOOKUP(Tableau1[[#This Row],[Semaine]],Listes!$A:$B,2,FALSE))</f>
        <v/>
      </c>
      <c r="B996" s="11" t="str">
        <f>IF(ISBLANK(Tableau1[[#This Row],[Date]]),"",INT((Tableau1[[#This Row],[Date]]-SUM(MOD(DATE(YEAR(Tableau1[[#This Row],[Date]]-MOD(Tableau1[[#This Row],[Date]]-2,7)+3),1,2),{1E+99;7})*{1;-1})+5)/7))</f>
        <v/>
      </c>
      <c r="C996" s="11" t="str">
        <f>IF(ISBLANK(Tableau1[[#This Row],[Matricule]]),"",VLOOKUP(Tableau1[[#This Row],[Matricule]],#REF!,2,FALSE))</f>
        <v/>
      </c>
      <c r="D996" s="11" t="str">
        <f>IF(ISBLANK(Tableau1[[#This Row],[Matricule]]),"",VLOOKUP(Tableau1[[#This Row],[Matricule]],#REF!,3,FALSE))</f>
        <v/>
      </c>
      <c r="E996" s="11" t="str">
        <f>CONCATENATE(Tableau1[[#This Row],[Matricule]],Tableau1[[#This Row],[Date]])</f>
        <v/>
      </c>
      <c r="F996" s="3"/>
      <c r="J996" s="8"/>
      <c r="K996" s="35">
        <f>IF(Tableau1[[#This Row],[Régimes récoltés]]&gt;0,1,0)</f>
        <v>0</v>
      </c>
      <c r="L996" s="15">
        <f>IF(Tableau1[[#This Row],[Régimes récoltés]]&gt;=60,1,0)</f>
        <v>0</v>
      </c>
      <c r="M996" s="15">
        <f>IF(Tableau1[[#This Row],[Régimes récoltés]]&gt;60,Tableau1[[#This Row],[Régimes récoltés]]-60,0)</f>
        <v>0</v>
      </c>
      <c r="N996" s="15" t="str">
        <f>IF(ISBLANK(Tableau1[[#This Row],[Date]]),"",+IF(Tableau1[[#This Row],[Régimes récoltés]]&lt;60,0,1000))</f>
        <v/>
      </c>
      <c r="O996" s="15" t="str">
        <f>IF(ISBLANK(Tableau1[[#This Row],[Date]]),"",IF(Tableau1[[#This Row],[Régimes récoltés]]&gt;60,(Tableau1[[#This Row],[Régimes récoltés]]-60)*40,0))</f>
        <v/>
      </c>
      <c r="P996" s="15" t="str">
        <f t="shared" si="15"/>
        <v/>
      </c>
      <c r="Q996" s="51" t="str">
        <f>IF(Tableau1[[#This Row],[Matricule]]&gt;1,IF(COUNTIF(Tableau1[DateMatricule],Tableau1[[#This Row],[DateMatricule]])&gt;1,"Doublon",""),"")</f>
        <v/>
      </c>
    </row>
    <row r="997" spans="1:17" x14ac:dyDescent="0.25">
      <c r="A997" s="11" t="str">
        <f>IF(Tableau1[[#This Row],[Date]]="","",VLOOKUP(Tableau1[[#This Row],[Semaine]],Listes!$A:$B,2,FALSE))</f>
        <v/>
      </c>
      <c r="B997" s="11" t="str">
        <f>IF(ISBLANK(Tableau1[[#This Row],[Date]]),"",INT((Tableau1[[#This Row],[Date]]-SUM(MOD(DATE(YEAR(Tableau1[[#This Row],[Date]]-MOD(Tableau1[[#This Row],[Date]]-2,7)+3),1,2),{1E+99;7})*{1;-1})+5)/7))</f>
        <v/>
      </c>
      <c r="C997" s="11" t="str">
        <f>IF(ISBLANK(Tableau1[[#This Row],[Matricule]]),"",VLOOKUP(Tableau1[[#This Row],[Matricule]],#REF!,2,FALSE))</f>
        <v/>
      </c>
      <c r="D997" s="11" t="str">
        <f>IF(ISBLANK(Tableau1[[#This Row],[Matricule]]),"",VLOOKUP(Tableau1[[#This Row],[Matricule]],#REF!,3,FALSE))</f>
        <v/>
      </c>
      <c r="E997" s="11" t="str">
        <f>CONCATENATE(Tableau1[[#This Row],[Matricule]],Tableau1[[#This Row],[Date]])</f>
        <v/>
      </c>
      <c r="F997" s="3"/>
      <c r="J997" s="8"/>
      <c r="K997" s="35">
        <f>IF(Tableau1[[#This Row],[Régimes récoltés]]&gt;0,1,0)</f>
        <v>0</v>
      </c>
      <c r="L997" s="15">
        <f>IF(Tableau1[[#This Row],[Régimes récoltés]]&gt;=60,1,0)</f>
        <v>0</v>
      </c>
      <c r="M997" s="15">
        <f>IF(Tableau1[[#This Row],[Régimes récoltés]]&gt;60,Tableau1[[#This Row],[Régimes récoltés]]-60,0)</f>
        <v>0</v>
      </c>
      <c r="N997" s="15" t="str">
        <f>IF(ISBLANK(Tableau1[[#This Row],[Date]]),"",+IF(Tableau1[[#This Row],[Régimes récoltés]]&lt;60,0,1000))</f>
        <v/>
      </c>
      <c r="O997" s="15" t="str">
        <f>IF(ISBLANK(Tableau1[[#This Row],[Date]]),"",IF(Tableau1[[#This Row],[Régimes récoltés]]&gt;60,(Tableau1[[#This Row],[Régimes récoltés]]-60)*40,0))</f>
        <v/>
      </c>
      <c r="P997" s="15" t="str">
        <f t="shared" si="15"/>
        <v/>
      </c>
      <c r="Q997" s="51" t="str">
        <f>IF(Tableau1[[#This Row],[Matricule]]&gt;1,IF(COUNTIF(Tableau1[DateMatricule],Tableau1[[#This Row],[DateMatricule]])&gt;1,"Doublon",""),"")</f>
        <v/>
      </c>
    </row>
    <row r="998" spans="1:17" x14ac:dyDescent="0.25">
      <c r="A998" s="11" t="str">
        <f>IF(Tableau1[[#This Row],[Date]]="","",VLOOKUP(Tableau1[[#This Row],[Semaine]],Listes!$A:$B,2,FALSE))</f>
        <v/>
      </c>
      <c r="B998" s="11" t="str">
        <f>IF(ISBLANK(Tableau1[[#This Row],[Date]]),"",INT((Tableau1[[#This Row],[Date]]-SUM(MOD(DATE(YEAR(Tableau1[[#This Row],[Date]]-MOD(Tableau1[[#This Row],[Date]]-2,7)+3),1,2),{1E+99;7})*{1;-1})+5)/7))</f>
        <v/>
      </c>
      <c r="C998" s="11" t="str">
        <f>IF(ISBLANK(Tableau1[[#This Row],[Matricule]]),"",VLOOKUP(Tableau1[[#This Row],[Matricule]],#REF!,2,FALSE))</f>
        <v/>
      </c>
      <c r="D998" s="11" t="str">
        <f>IF(ISBLANK(Tableau1[[#This Row],[Matricule]]),"",VLOOKUP(Tableau1[[#This Row],[Matricule]],#REF!,3,FALSE))</f>
        <v/>
      </c>
      <c r="E998" s="11" t="str">
        <f>CONCATENATE(Tableau1[[#This Row],[Matricule]],Tableau1[[#This Row],[Date]])</f>
        <v/>
      </c>
      <c r="F998" s="3"/>
      <c r="J998" s="8"/>
      <c r="K998" s="35">
        <f>IF(Tableau1[[#This Row],[Régimes récoltés]]&gt;0,1,0)</f>
        <v>0</v>
      </c>
      <c r="L998" s="15">
        <f>IF(Tableau1[[#This Row],[Régimes récoltés]]&gt;=60,1,0)</f>
        <v>0</v>
      </c>
      <c r="M998" s="15">
        <f>IF(Tableau1[[#This Row],[Régimes récoltés]]&gt;60,Tableau1[[#This Row],[Régimes récoltés]]-60,0)</f>
        <v>0</v>
      </c>
      <c r="N998" s="15" t="str">
        <f>IF(ISBLANK(Tableau1[[#This Row],[Date]]),"",+IF(Tableau1[[#This Row],[Régimes récoltés]]&lt;60,0,1000))</f>
        <v/>
      </c>
      <c r="O998" s="15" t="str">
        <f>IF(ISBLANK(Tableau1[[#This Row],[Date]]),"",IF(Tableau1[[#This Row],[Régimes récoltés]]&gt;60,(Tableau1[[#This Row],[Régimes récoltés]]-60)*40,0))</f>
        <v/>
      </c>
      <c r="P998" s="15" t="str">
        <f t="shared" si="15"/>
        <v/>
      </c>
      <c r="Q998" s="51" t="str">
        <f>IF(Tableau1[[#This Row],[Matricule]]&gt;1,IF(COUNTIF(Tableau1[DateMatricule],Tableau1[[#This Row],[DateMatricule]])&gt;1,"Doublon",""),"")</f>
        <v/>
      </c>
    </row>
    <row r="999" spans="1:17" x14ac:dyDescent="0.25">
      <c r="A999" s="11" t="str">
        <f>IF(Tableau1[[#This Row],[Date]]="","",VLOOKUP(Tableau1[[#This Row],[Semaine]],Listes!$A:$B,2,FALSE))</f>
        <v/>
      </c>
      <c r="B999" s="11" t="str">
        <f>IF(ISBLANK(Tableau1[[#This Row],[Date]]),"",INT((Tableau1[[#This Row],[Date]]-SUM(MOD(DATE(YEAR(Tableau1[[#This Row],[Date]]-MOD(Tableau1[[#This Row],[Date]]-2,7)+3),1,2),{1E+99;7})*{1;-1})+5)/7))</f>
        <v/>
      </c>
      <c r="C999" s="11" t="str">
        <f>IF(ISBLANK(Tableau1[[#This Row],[Matricule]]),"",VLOOKUP(Tableau1[[#This Row],[Matricule]],#REF!,2,FALSE))</f>
        <v/>
      </c>
      <c r="D999" s="11" t="str">
        <f>IF(ISBLANK(Tableau1[[#This Row],[Matricule]]),"",VLOOKUP(Tableau1[[#This Row],[Matricule]],#REF!,3,FALSE))</f>
        <v/>
      </c>
      <c r="E999" s="11" t="str">
        <f>CONCATENATE(Tableau1[[#This Row],[Matricule]],Tableau1[[#This Row],[Date]])</f>
        <v/>
      </c>
      <c r="F999" s="3"/>
      <c r="J999" s="8"/>
      <c r="K999" s="35">
        <f>IF(Tableau1[[#This Row],[Régimes récoltés]]&gt;0,1,0)</f>
        <v>0</v>
      </c>
      <c r="L999" s="15">
        <f>IF(Tableau1[[#This Row],[Régimes récoltés]]&gt;=60,1,0)</f>
        <v>0</v>
      </c>
      <c r="M999" s="15">
        <f>IF(Tableau1[[#This Row],[Régimes récoltés]]&gt;60,Tableau1[[#This Row],[Régimes récoltés]]-60,0)</f>
        <v>0</v>
      </c>
      <c r="N999" s="15" t="str">
        <f>IF(ISBLANK(Tableau1[[#This Row],[Date]]),"",+IF(Tableau1[[#This Row],[Régimes récoltés]]&lt;60,0,1000))</f>
        <v/>
      </c>
      <c r="O999" s="15" t="str">
        <f>IF(ISBLANK(Tableau1[[#This Row],[Date]]),"",IF(Tableau1[[#This Row],[Régimes récoltés]]&gt;60,(Tableau1[[#This Row],[Régimes récoltés]]-60)*40,0))</f>
        <v/>
      </c>
      <c r="P999" s="15" t="str">
        <f t="shared" si="15"/>
        <v/>
      </c>
      <c r="Q999" s="51" t="str">
        <f>IF(Tableau1[[#This Row],[Matricule]]&gt;1,IF(COUNTIF(Tableau1[DateMatricule],Tableau1[[#This Row],[DateMatricule]])&gt;1,"Doublon",""),"")</f>
        <v/>
      </c>
    </row>
    <row r="1000" spans="1:17" x14ac:dyDescent="0.25">
      <c r="A1000" s="11" t="str">
        <f>IF(Tableau1[[#This Row],[Date]]="","",VLOOKUP(Tableau1[[#This Row],[Semaine]],Listes!$A:$B,2,FALSE))</f>
        <v/>
      </c>
      <c r="B1000" s="11" t="str">
        <f>IF(ISBLANK(Tableau1[[#This Row],[Date]]),"",INT((Tableau1[[#This Row],[Date]]-SUM(MOD(DATE(YEAR(Tableau1[[#This Row],[Date]]-MOD(Tableau1[[#This Row],[Date]]-2,7)+3),1,2),{1E+99;7})*{1;-1})+5)/7))</f>
        <v/>
      </c>
      <c r="C1000" s="11" t="str">
        <f>IF(ISBLANK(Tableau1[[#This Row],[Matricule]]),"",VLOOKUP(Tableau1[[#This Row],[Matricule]],#REF!,2,FALSE))</f>
        <v/>
      </c>
      <c r="D1000" s="11" t="str">
        <f>IF(ISBLANK(Tableau1[[#This Row],[Matricule]]),"",VLOOKUP(Tableau1[[#This Row],[Matricule]],#REF!,3,FALSE))</f>
        <v/>
      </c>
      <c r="E1000" s="11" t="str">
        <f>CONCATENATE(Tableau1[[#This Row],[Matricule]],Tableau1[[#This Row],[Date]])</f>
        <v/>
      </c>
      <c r="F1000" s="3"/>
      <c r="J1000" s="8"/>
      <c r="K1000" s="35">
        <f>IF(Tableau1[[#This Row],[Régimes récoltés]]&gt;0,1,0)</f>
        <v>0</v>
      </c>
      <c r="L1000" s="15">
        <f>IF(Tableau1[[#This Row],[Régimes récoltés]]&gt;=60,1,0)</f>
        <v>0</v>
      </c>
      <c r="M1000" s="15">
        <f>IF(Tableau1[[#This Row],[Régimes récoltés]]&gt;60,Tableau1[[#This Row],[Régimes récoltés]]-60,0)</f>
        <v>0</v>
      </c>
      <c r="N1000" s="15" t="str">
        <f>IF(ISBLANK(Tableau1[[#This Row],[Date]]),"",+IF(Tableau1[[#This Row],[Régimes récoltés]]&lt;60,0,1000))</f>
        <v/>
      </c>
      <c r="O1000" s="15" t="str">
        <f>IF(ISBLANK(Tableau1[[#This Row],[Date]]),"",IF(Tableau1[[#This Row],[Régimes récoltés]]&gt;60,(Tableau1[[#This Row],[Régimes récoltés]]-60)*40,0))</f>
        <v/>
      </c>
      <c r="P1000" s="15" t="str">
        <f t="shared" si="15"/>
        <v/>
      </c>
      <c r="Q1000" s="51" t="str">
        <f>IF(Tableau1[[#This Row],[Matricule]]&gt;1,IF(COUNTIF(Tableau1[DateMatricule],Tableau1[[#This Row],[DateMatricule]])&gt;1,"Doublon",""),"")</f>
        <v/>
      </c>
    </row>
    <row r="1001" spans="1:17" x14ac:dyDescent="0.25">
      <c r="A1001" s="11" t="str">
        <f>IF(Tableau1[[#This Row],[Date]]="","",VLOOKUP(Tableau1[[#This Row],[Semaine]],Listes!$A:$B,2,FALSE))</f>
        <v/>
      </c>
      <c r="B1001" s="11" t="str">
        <f>IF(ISBLANK(Tableau1[[#This Row],[Date]]),"",INT((Tableau1[[#This Row],[Date]]-SUM(MOD(DATE(YEAR(Tableau1[[#This Row],[Date]]-MOD(Tableau1[[#This Row],[Date]]-2,7)+3),1,2),{1E+99;7})*{1;-1})+5)/7))</f>
        <v/>
      </c>
      <c r="C1001" s="11" t="str">
        <f>IF(ISBLANK(Tableau1[[#This Row],[Matricule]]),"",VLOOKUP(Tableau1[[#This Row],[Matricule]],#REF!,2,FALSE))</f>
        <v/>
      </c>
      <c r="D1001" s="11" t="str">
        <f>IF(ISBLANK(Tableau1[[#This Row],[Matricule]]),"",VLOOKUP(Tableau1[[#This Row],[Matricule]],#REF!,3,FALSE))</f>
        <v/>
      </c>
      <c r="E1001" s="11" t="str">
        <f>CONCATENATE(Tableau1[[#This Row],[Matricule]],Tableau1[[#This Row],[Date]])</f>
        <v/>
      </c>
      <c r="F1001" s="3"/>
      <c r="J1001" s="8"/>
      <c r="K1001" s="35">
        <f>IF(Tableau1[[#This Row],[Régimes récoltés]]&gt;0,1,0)</f>
        <v>0</v>
      </c>
      <c r="L1001" s="15">
        <f>IF(Tableau1[[#This Row],[Régimes récoltés]]&gt;=60,1,0)</f>
        <v>0</v>
      </c>
      <c r="M1001" s="15">
        <f>IF(Tableau1[[#This Row],[Régimes récoltés]]&gt;60,Tableau1[[#This Row],[Régimes récoltés]]-60,0)</f>
        <v>0</v>
      </c>
      <c r="N1001" s="15" t="str">
        <f>IF(ISBLANK(Tableau1[[#This Row],[Date]]),"",+IF(Tableau1[[#This Row],[Régimes récoltés]]&lt;60,0,1000))</f>
        <v/>
      </c>
      <c r="O1001" s="15" t="str">
        <f>IF(ISBLANK(Tableau1[[#This Row],[Date]]),"",IF(Tableau1[[#This Row],[Régimes récoltés]]&gt;60,(Tableau1[[#This Row],[Régimes récoltés]]-60)*40,0))</f>
        <v/>
      </c>
      <c r="P1001" s="15" t="str">
        <f t="shared" si="15"/>
        <v/>
      </c>
      <c r="Q1001" s="51" t="str">
        <f>IF(Tableau1[[#This Row],[Matricule]]&gt;1,IF(COUNTIF(Tableau1[DateMatricule],Tableau1[[#This Row],[DateMatricule]])&gt;1,"Doublon",""),"")</f>
        <v/>
      </c>
    </row>
    <row r="1002" spans="1:17" x14ac:dyDescent="0.25">
      <c r="A1002" s="12" t="str">
        <f>IF(Tableau1[[#This Row],[Date]]="","",VLOOKUP(Tableau1[[#This Row],[Semaine]],Listes!$A:$B,2,FALSE))</f>
        <v/>
      </c>
      <c r="B1002" s="12" t="str">
        <f>IF(ISBLANK(Tableau1[[#This Row],[Date]]),"",INT((Tableau1[[#This Row],[Date]]-SUM(MOD(DATE(YEAR(Tableau1[[#This Row],[Date]]-MOD(Tableau1[[#This Row],[Date]]-2,7)+3),1,2),{1E+99;7})*{1;-1})+5)/7))</f>
        <v/>
      </c>
      <c r="C1002" s="12" t="str">
        <f>IF(ISBLANK(Tableau1[[#This Row],[Matricule]]),"",VLOOKUP(Tableau1[[#This Row],[Matricule]],#REF!,2,FALSE))</f>
        <v/>
      </c>
      <c r="D1002" s="12" t="str">
        <f>IF(ISBLANK(Tableau1[[#This Row],[Matricule]]),"",VLOOKUP(Tableau1[[#This Row],[Matricule]],#REF!,3,FALSE))</f>
        <v/>
      </c>
      <c r="E1002" s="12" t="str">
        <f>CONCATENATE(Tableau1[[#This Row],[Matricule]],Tableau1[[#This Row],[Date]])</f>
        <v/>
      </c>
      <c r="F1002" s="3"/>
      <c r="K1002" s="35">
        <f>IF(Tableau1[[#This Row],[Régimes récoltés]]&gt;0,1,0)</f>
        <v>0</v>
      </c>
      <c r="L1002" s="35">
        <f>IF(Tableau1[[#This Row],[Régimes récoltés]]&gt;=60,1,0)</f>
        <v>0</v>
      </c>
      <c r="M1002" s="15">
        <f>IF(Tableau1[[#This Row],[Régimes récoltés]]&gt;60,Tableau1[[#This Row],[Régimes récoltés]]-60,0)</f>
        <v>0</v>
      </c>
      <c r="N1002" s="15" t="str">
        <f>IF(ISBLANK(Tableau1[[#This Row],[Date]]),"",+IF(Tableau1[[#This Row],[Régimes récoltés]]&lt;60,0,1000))</f>
        <v/>
      </c>
      <c r="O1002" s="15" t="str">
        <f>IF(ISBLANK(Tableau1[[#This Row],[Date]]),"",IF(Tableau1[[#This Row],[Régimes récoltés]]&gt;60,(Tableau1[[#This Row],[Régimes récoltés]]-60)*40,0))</f>
        <v/>
      </c>
      <c r="P1002" s="15" t="str">
        <f t="shared" ref="P1002:P1065" si="16">IF(ISERROR(N1002+O1002),"",N1002+O1002)</f>
        <v/>
      </c>
      <c r="Q1002" s="51" t="str">
        <f>IF(Tableau1[[#This Row],[Matricule]]&gt;1,IF(COUNTIF(Tableau1[DateMatricule],Tableau1[[#This Row],[DateMatricule]])&gt;1,"Doublon",""),"")</f>
        <v/>
      </c>
    </row>
    <row r="1003" spans="1:17" x14ac:dyDescent="0.25">
      <c r="A1003" s="12" t="str">
        <f>IF(Tableau1[[#This Row],[Date]]="","",VLOOKUP(Tableau1[[#This Row],[Semaine]],Listes!$A:$B,2,FALSE))</f>
        <v/>
      </c>
      <c r="B1003" s="12" t="str">
        <f>IF(ISBLANK(Tableau1[[#This Row],[Date]]),"",INT((Tableau1[[#This Row],[Date]]-SUM(MOD(DATE(YEAR(Tableau1[[#This Row],[Date]]-MOD(Tableau1[[#This Row],[Date]]-2,7)+3),1,2),{1E+99;7})*{1;-1})+5)/7))</f>
        <v/>
      </c>
      <c r="C1003" s="12" t="str">
        <f>IF(ISBLANK(Tableau1[[#This Row],[Matricule]]),"",VLOOKUP(Tableau1[[#This Row],[Matricule]],#REF!,2,FALSE))</f>
        <v/>
      </c>
      <c r="D1003" s="12" t="str">
        <f>IF(ISBLANK(Tableau1[[#This Row],[Matricule]]),"",VLOOKUP(Tableau1[[#This Row],[Matricule]],#REF!,3,FALSE))</f>
        <v/>
      </c>
      <c r="E1003" s="12" t="str">
        <f>CONCATENATE(Tableau1[[#This Row],[Matricule]],Tableau1[[#This Row],[Date]])</f>
        <v/>
      </c>
      <c r="F1003" s="3"/>
      <c r="K1003" s="35">
        <f>IF(Tableau1[[#This Row],[Régimes récoltés]]&gt;0,1,0)</f>
        <v>0</v>
      </c>
      <c r="L1003" s="35">
        <f>IF(Tableau1[[#This Row],[Régimes récoltés]]&gt;=60,1,0)</f>
        <v>0</v>
      </c>
      <c r="M1003" s="15">
        <f>IF(Tableau1[[#This Row],[Régimes récoltés]]&gt;60,Tableau1[[#This Row],[Régimes récoltés]]-60,0)</f>
        <v>0</v>
      </c>
      <c r="N1003" s="15" t="str">
        <f>IF(ISBLANK(Tableau1[[#This Row],[Date]]),"",+IF(Tableau1[[#This Row],[Régimes récoltés]]&lt;60,0,1000))</f>
        <v/>
      </c>
      <c r="O1003" s="15" t="str">
        <f>IF(ISBLANK(Tableau1[[#This Row],[Date]]),"",IF(Tableau1[[#This Row],[Régimes récoltés]]&gt;60,(Tableau1[[#This Row],[Régimes récoltés]]-60)*40,0))</f>
        <v/>
      </c>
      <c r="P1003" s="15" t="str">
        <f t="shared" si="16"/>
        <v/>
      </c>
      <c r="Q1003" s="51" t="str">
        <f>IF(Tableau1[[#This Row],[Matricule]]&gt;1,IF(COUNTIF(Tableau1[DateMatricule],Tableau1[[#This Row],[DateMatricule]])&gt;1,"Doublon",""),"")</f>
        <v/>
      </c>
    </row>
    <row r="1004" spans="1:17" x14ac:dyDescent="0.25">
      <c r="A1004" s="12" t="str">
        <f>IF(Tableau1[[#This Row],[Date]]="","",VLOOKUP(Tableau1[[#This Row],[Semaine]],Listes!$A:$B,2,FALSE))</f>
        <v/>
      </c>
      <c r="B1004" s="12" t="str">
        <f>IF(ISBLANK(Tableau1[[#This Row],[Date]]),"",INT((Tableau1[[#This Row],[Date]]-SUM(MOD(DATE(YEAR(Tableau1[[#This Row],[Date]]-MOD(Tableau1[[#This Row],[Date]]-2,7)+3),1,2),{1E+99;7})*{1;-1})+5)/7))</f>
        <v/>
      </c>
      <c r="C1004" s="12" t="str">
        <f>IF(ISBLANK(Tableau1[[#This Row],[Matricule]]),"",VLOOKUP(Tableau1[[#This Row],[Matricule]],#REF!,2,FALSE))</f>
        <v/>
      </c>
      <c r="D1004" s="12" t="str">
        <f>IF(ISBLANK(Tableau1[[#This Row],[Matricule]]),"",VLOOKUP(Tableau1[[#This Row],[Matricule]],#REF!,3,FALSE))</f>
        <v/>
      </c>
      <c r="E1004" s="12" t="str">
        <f>CONCATENATE(Tableau1[[#This Row],[Matricule]],Tableau1[[#This Row],[Date]])</f>
        <v/>
      </c>
      <c r="F1004" s="3"/>
      <c r="K1004" s="35">
        <f>IF(Tableau1[[#This Row],[Régimes récoltés]]&gt;0,1,0)</f>
        <v>0</v>
      </c>
      <c r="L1004" s="35">
        <f>IF(Tableau1[[#This Row],[Régimes récoltés]]&gt;=60,1,0)</f>
        <v>0</v>
      </c>
      <c r="M1004" s="15">
        <f>IF(Tableau1[[#This Row],[Régimes récoltés]]&gt;60,Tableau1[[#This Row],[Régimes récoltés]]-60,0)</f>
        <v>0</v>
      </c>
      <c r="N1004" s="15" t="str">
        <f>IF(ISBLANK(Tableau1[[#This Row],[Date]]),"",+IF(Tableau1[[#This Row],[Régimes récoltés]]&lt;60,0,1000))</f>
        <v/>
      </c>
      <c r="O1004" s="15" t="str">
        <f>IF(ISBLANK(Tableau1[[#This Row],[Date]]),"",IF(Tableau1[[#This Row],[Régimes récoltés]]&gt;60,(Tableau1[[#This Row],[Régimes récoltés]]-60)*40,0))</f>
        <v/>
      </c>
      <c r="P1004" s="15" t="str">
        <f t="shared" si="16"/>
        <v/>
      </c>
      <c r="Q1004" s="51" t="str">
        <f>IF(Tableau1[[#This Row],[Matricule]]&gt;1,IF(COUNTIF(Tableau1[DateMatricule],Tableau1[[#This Row],[DateMatricule]])&gt;1,"Doublon",""),"")</f>
        <v/>
      </c>
    </row>
    <row r="1005" spans="1:17" x14ac:dyDescent="0.25">
      <c r="A1005" s="12" t="str">
        <f>IF(Tableau1[[#This Row],[Date]]="","",VLOOKUP(Tableau1[[#This Row],[Semaine]],Listes!$A:$B,2,FALSE))</f>
        <v/>
      </c>
      <c r="B1005" s="12" t="str">
        <f>IF(ISBLANK(Tableau1[[#This Row],[Date]]),"",INT((Tableau1[[#This Row],[Date]]-SUM(MOD(DATE(YEAR(Tableau1[[#This Row],[Date]]-MOD(Tableau1[[#This Row],[Date]]-2,7)+3),1,2),{1E+99;7})*{1;-1})+5)/7))</f>
        <v/>
      </c>
      <c r="C1005" s="12" t="str">
        <f>IF(ISBLANK(Tableau1[[#This Row],[Matricule]]),"",VLOOKUP(Tableau1[[#This Row],[Matricule]],#REF!,2,FALSE))</f>
        <v/>
      </c>
      <c r="D1005" s="12" t="str">
        <f>IF(ISBLANK(Tableau1[[#This Row],[Matricule]]),"",VLOOKUP(Tableau1[[#This Row],[Matricule]],#REF!,3,FALSE))</f>
        <v/>
      </c>
      <c r="E1005" s="12" t="str">
        <f>CONCATENATE(Tableau1[[#This Row],[Matricule]],Tableau1[[#This Row],[Date]])</f>
        <v/>
      </c>
      <c r="F1005" s="3"/>
      <c r="K1005" s="35">
        <f>IF(Tableau1[[#This Row],[Régimes récoltés]]&gt;0,1,0)</f>
        <v>0</v>
      </c>
      <c r="L1005" s="35">
        <f>IF(Tableau1[[#This Row],[Régimes récoltés]]&gt;=60,1,0)</f>
        <v>0</v>
      </c>
      <c r="M1005" s="15">
        <f>IF(Tableau1[[#This Row],[Régimes récoltés]]&gt;60,Tableau1[[#This Row],[Régimes récoltés]]-60,0)</f>
        <v>0</v>
      </c>
      <c r="N1005" s="15" t="str">
        <f>IF(ISBLANK(Tableau1[[#This Row],[Date]]),"",+IF(Tableau1[[#This Row],[Régimes récoltés]]&lt;60,0,1000))</f>
        <v/>
      </c>
      <c r="O1005" s="15" t="str">
        <f>IF(ISBLANK(Tableau1[[#This Row],[Date]]),"",IF(Tableau1[[#This Row],[Régimes récoltés]]&gt;60,(Tableau1[[#This Row],[Régimes récoltés]]-60)*40,0))</f>
        <v/>
      </c>
      <c r="P1005" s="15" t="str">
        <f t="shared" si="16"/>
        <v/>
      </c>
      <c r="Q1005" s="51" t="str">
        <f>IF(Tableau1[[#This Row],[Matricule]]&gt;1,IF(COUNTIF(Tableau1[DateMatricule],Tableau1[[#This Row],[DateMatricule]])&gt;1,"Doublon",""),"")</f>
        <v/>
      </c>
    </row>
    <row r="1006" spans="1:17" x14ac:dyDescent="0.25">
      <c r="A1006" s="12" t="str">
        <f>IF(Tableau1[[#This Row],[Date]]="","",VLOOKUP(Tableau1[[#This Row],[Semaine]],Listes!$A:$B,2,FALSE))</f>
        <v/>
      </c>
      <c r="B1006" s="12" t="str">
        <f>IF(ISBLANK(Tableau1[[#This Row],[Date]]),"",INT((Tableau1[[#This Row],[Date]]-SUM(MOD(DATE(YEAR(Tableau1[[#This Row],[Date]]-MOD(Tableau1[[#This Row],[Date]]-2,7)+3),1,2),{1E+99;7})*{1;-1})+5)/7))</f>
        <v/>
      </c>
      <c r="C1006" s="12" t="str">
        <f>IF(ISBLANK(Tableau1[[#This Row],[Matricule]]),"",VLOOKUP(Tableau1[[#This Row],[Matricule]],#REF!,2,FALSE))</f>
        <v/>
      </c>
      <c r="D1006" s="12" t="str">
        <f>IF(ISBLANK(Tableau1[[#This Row],[Matricule]]),"",VLOOKUP(Tableau1[[#This Row],[Matricule]],#REF!,3,FALSE))</f>
        <v/>
      </c>
      <c r="E1006" s="12" t="str">
        <f>CONCATENATE(Tableau1[[#This Row],[Matricule]],Tableau1[[#This Row],[Date]])</f>
        <v/>
      </c>
      <c r="F1006" s="3"/>
      <c r="K1006" s="35">
        <f>IF(Tableau1[[#This Row],[Régimes récoltés]]&gt;0,1,0)</f>
        <v>0</v>
      </c>
      <c r="L1006" s="35">
        <f>IF(Tableau1[[#This Row],[Régimes récoltés]]&gt;=60,1,0)</f>
        <v>0</v>
      </c>
      <c r="M1006" s="15">
        <f>IF(Tableau1[[#This Row],[Régimes récoltés]]&gt;60,Tableau1[[#This Row],[Régimes récoltés]]-60,0)</f>
        <v>0</v>
      </c>
      <c r="N1006" s="15" t="str">
        <f>IF(ISBLANK(Tableau1[[#This Row],[Date]]),"",+IF(Tableau1[[#This Row],[Régimes récoltés]]&lt;60,0,1000))</f>
        <v/>
      </c>
      <c r="O1006" s="15" t="str">
        <f>IF(ISBLANK(Tableau1[[#This Row],[Date]]),"",IF(Tableau1[[#This Row],[Régimes récoltés]]&gt;60,(Tableau1[[#This Row],[Régimes récoltés]]-60)*40,0))</f>
        <v/>
      </c>
      <c r="P1006" s="15" t="str">
        <f t="shared" si="16"/>
        <v/>
      </c>
      <c r="Q1006" s="51" t="str">
        <f>IF(Tableau1[[#This Row],[Matricule]]&gt;1,IF(COUNTIF(Tableau1[DateMatricule],Tableau1[[#This Row],[DateMatricule]])&gt;1,"Doublon",""),"")</f>
        <v/>
      </c>
    </row>
    <row r="1007" spans="1:17" x14ac:dyDescent="0.25">
      <c r="A1007" s="12" t="str">
        <f>IF(Tableau1[[#This Row],[Date]]="","",VLOOKUP(Tableau1[[#This Row],[Semaine]],Listes!$A:$B,2,FALSE))</f>
        <v/>
      </c>
      <c r="B1007" s="12" t="str">
        <f>IF(ISBLANK(Tableau1[[#This Row],[Date]]),"",INT((Tableau1[[#This Row],[Date]]-SUM(MOD(DATE(YEAR(Tableau1[[#This Row],[Date]]-MOD(Tableau1[[#This Row],[Date]]-2,7)+3),1,2),{1E+99;7})*{1;-1})+5)/7))</f>
        <v/>
      </c>
      <c r="C1007" s="12" t="str">
        <f>IF(ISBLANK(Tableau1[[#This Row],[Matricule]]),"",VLOOKUP(Tableau1[[#This Row],[Matricule]],#REF!,2,FALSE))</f>
        <v/>
      </c>
      <c r="D1007" s="12" t="str">
        <f>IF(ISBLANK(Tableau1[[#This Row],[Matricule]]),"",VLOOKUP(Tableau1[[#This Row],[Matricule]],#REF!,3,FALSE))</f>
        <v/>
      </c>
      <c r="E1007" s="12" t="str">
        <f>CONCATENATE(Tableau1[[#This Row],[Matricule]],Tableau1[[#This Row],[Date]])</f>
        <v/>
      </c>
      <c r="F1007" s="3"/>
      <c r="K1007" s="35">
        <f>IF(Tableau1[[#This Row],[Régimes récoltés]]&gt;0,1,0)</f>
        <v>0</v>
      </c>
      <c r="L1007" s="35">
        <f>IF(Tableau1[[#This Row],[Régimes récoltés]]&gt;=60,1,0)</f>
        <v>0</v>
      </c>
      <c r="M1007" s="15">
        <f>IF(Tableau1[[#This Row],[Régimes récoltés]]&gt;60,Tableau1[[#This Row],[Régimes récoltés]]-60,0)</f>
        <v>0</v>
      </c>
      <c r="N1007" s="15" t="str">
        <f>IF(ISBLANK(Tableau1[[#This Row],[Date]]),"",+IF(Tableau1[[#This Row],[Régimes récoltés]]&lt;60,0,1000))</f>
        <v/>
      </c>
      <c r="O1007" s="15" t="str">
        <f>IF(ISBLANK(Tableau1[[#This Row],[Date]]),"",IF(Tableau1[[#This Row],[Régimes récoltés]]&gt;60,(Tableau1[[#This Row],[Régimes récoltés]]-60)*40,0))</f>
        <v/>
      </c>
      <c r="P1007" s="15" t="str">
        <f t="shared" si="16"/>
        <v/>
      </c>
      <c r="Q1007" s="51" t="str">
        <f>IF(Tableau1[[#This Row],[Matricule]]&gt;1,IF(COUNTIF(Tableau1[DateMatricule],Tableau1[[#This Row],[DateMatricule]])&gt;1,"Doublon",""),"")</f>
        <v/>
      </c>
    </row>
    <row r="1008" spans="1:17" x14ac:dyDescent="0.25">
      <c r="A1008" s="12" t="str">
        <f>IF(Tableau1[[#This Row],[Date]]="","",VLOOKUP(Tableau1[[#This Row],[Semaine]],Listes!$A:$B,2,FALSE))</f>
        <v/>
      </c>
      <c r="B1008" s="12" t="str">
        <f>IF(ISBLANK(Tableau1[[#This Row],[Date]]),"",INT((Tableau1[[#This Row],[Date]]-SUM(MOD(DATE(YEAR(Tableau1[[#This Row],[Date]]-MOD(Tableau1[[#This Row],[Date]]-2,7)+3),1,2),{1E+99;7})*{1;-1})+5)/7))</f>
        <v/>
      </c>
      <c r="C1008" s="12" t="str">
        <f>IF(ISBLANK(Tableau1[[#This Row],[Matricule]]),"",VLOOKUP(Tableau1[[#This Row],[Matricule]],#REF!,2,FALSE))</f>
        <v/>
      </c>
      <c r="D1008" s="12" t="str">
        <f>IF(ISBLANK(Tableau1[[#This Row],[Matricule]]),"",VLOOKUP(Tableau1[[#This Row],[Matricule]],#REF!,3,FALSE))</f>
        <v/>
      </c>
      <c r="E1008" s="12" t="str">
        <f>CONCATENATE(Tableau1[[#This Row],[Matricule]],Tableau1[[#This Row],[Date]])</f>
        <v/>
      </c>
      <c r="F1008" s="3"/>
      <c r="K1008" s="35">
        <f>IF(Tableau1[[#This Row],[Régimes récoltés]]&gt;0,1,0)</f>
        <v>0</v>
      </c>
      <c r="L1008" s="35">
        <f>IF(Tableau1[[#This Row],[Régimes récoltés]]&gt;=60,1,0)</f>
        <v>0</v>
      </c>
      <c r="M1008" s="15">
        <f>IF(Tableau1[[#This Row],[Régimes récoltés]]&gt;60,Tableau1[[#This Row],[Régimes récoltés]]-60,0)</f>
        <v>0</v>
      </c>
      <c r="N1008" s="15" t="str">
        <f>IF(ISBLANK(Tableau1[[#This Row],[Date]]),"",+IF(Tableau1[[#This Row],[Régimes récoltés]]&lt;60,0,1000))</f>
        <v/>
      </c>
      <c r="O1008" s="15" t="str">
        <f>IF(ISBLANK(Tableau1[[#This Row],[Date]]),"",IF(Tableau1[[#This Row],[Régimes récoltés]]&gt;60,(Tableau1[[#This Row],[Régimes récoltés]]-60)*40,0))</f>
        <v/>
      </c>
      <c r="P1008" s="15" t="str">
        <f t="shared" si="16"/>
        <v/>
      </c>
      <c r="Q1008" s="51" t="str">
        <f>IF(Tableau1[[#This Row],[Matricule]]&gt;1,IF(COUNTIF(Tableau1[DateMatricule],Tableau1[[#This Row],[DateMatricule]])&gt;1,"Doublon",""),"")</f>
        <v/>
      </c>
    </row>
    <row r="1009" spans="1:17" x14ac:dyDescent="0.25">
      <c r="A1009" s="12" t="str">
        <f>IF(Tableau1[[#This Row],[Date]]="","",VLOOKUP(Tableau1[[#This Row],[Semaine]],Listes!$A:$B,2,FALSE))</f>
        <v/>
      </c>
      <c r="B1009" s="12" t="str">
        <f>IF(ISBLANK(Tableau1[[#This Row],[Date]]),"",INT((Tableau1[[#This Row],[Date]]-SUM(MOD(DATE(YEAR(Tableau1[[#This Row],[Date]]-MOD(Tableau1[[#This Row],[Date]]-2,7)+3),1,2),{1E+99;7})*{1;-1})+5)/7))</f>
        <v/>
      </c>
      <c r="C1009" s="12" t="str">
        <f>IF(ISBLANK(Tableau1[[#This Row],[Matricule]]),"",VLOOKUP(Tableau1[[#This Row],[Matricule]],#REF!,2,FALSE))</f>
        <v/>
      </c>
      <c r="D1009" s="12" t="str">
        <f>IF(ISBLANK(Tableau1[[#This Row],[Matricule]]),"",VLOOKUP(Tableau1[[#This Row],[Matricule]],#REF!,3,FALSE))</f>
        <v/>
      </c>
      <c r="E1009" s="12" t="str">
        <f>CONCATENATE(Tableau1[[#This Row],[Matricule]],Tableau1[[#This Row],[Date]])</f>
        <v/>
      </c>
      <c r="F1009" s="3"/>
      <c r="K1009" s="35">
        <f>IF(Tableau1[[#This Row],[Régimes récoltés]]&gt;0,1,0)</f>
        <v>0</v>
      </c>
      <c r="L1009" s="35">
        <f>IF(Tableau1[[#This Row],[Régimes récoltés]]&gt;=60,1,0)</f>
        <v>0</v>
      </c>
      <c r="M1009" s="15">
        <f>IF(Tableau1[[#This Row],[Régimes récoltés]]&gt;60,Tableau1[[#This Row],[Régimes récoltés]]-60,0)</f>
        <v>0</v>
      </c>
      <c r="N1009" s="15" t="str">
        <f>IF(ISBLANK(Tableau1[[#This Row],[Date]]),"",+IF(Tableau1[[#This Row],[Régimes récoltés]]&lt;60,0,1000))</f>
        <v/>
      </c>
      <c r="O1009" s="15" t="str">
        <f>IF(ISBLANK(Tableau1[[#This Row],[Date]]),"",IF(Tableau1[[#This Row],[Régimes récoltés]]&gt;60,(Tableau1[[#This Row],[Régimes récoltés]]-60)*40,0))</f>
        <v/>
      </c>
      <c r="P1009" s="15" t="str">
        <f t="shared" si="16"/>
        <v/>
      </c>
      <c r="Q1009" s="51" t="str">
        <f>IF(Tableau1[[#This Row],[Matricule]]&gt;1,IF(COUNTIF(Tableau1[DateMatricule],Tableau1[[#This Row],[DateMatricule]])&gt;1,"Doublon",""),"")</f>
        <v/>
      </c>
    </row>
    <row r="1010" spans="1:17" x14ac:dyDescent="0.25">
      <c r="A1010" s="12" t="str">
        <f>IF(Tableau1[[#This Row],[Date]]="","",VLOOKUP(Tableau1[[#This Row],[Semaine]],Listes!$A:$B,2,FALSE))</f>
        <v/>
      </c>
      <c r="B1010" s="12" t="str">
        <f>IF(ISBLANK(Tableau1[[#This Row],[Date]]),"",INT((Tableau1[[#This Row],[Date]]-SUM(MOD(DATE(YEAR(Tableau1[[#This Row],[Date]]-MOD(Tableau1[[#This Row],[Date]]-2,7)+3),1,2),{1E+99;7})*{1;-1})+5)/7))</f>
        <v/>
      </c>
      <c r="C1010" s="12" t="str">
        <f>IF(ISBLANK(Tableau1[[#This Row],[Matricule]]),"",VLOOKUP(Tableau1[[#This Row],[Matricule]],#REF!,2,FALSE))</f>
        <v/>
      </c>
      <c r="D1010" s="12" t="str">
        <f>IF(ISBLANK(Tableau1[[#This Row],[Matricule]]),"",VLOOKUP(Tableau1[[#This Row],[Matricule]],#REF!,3,FALSE))</f>
        <v/>
      </c>
      <c r="E1010" s="12" t="str">
        <f>CONCATENATE(Tableau1[[#This Row],[Matricule]],Tableau1[[#This Row],[Date]])</f>
        <v/>
      </c>
      <c r="F1010" s="3"/>
      <c r="K1010" s="35">
        <f>IF(Tableau1[[#This Row],[Régimes récoltés]]&gt;0,1,0)</f>
        <v>0</v>
      </c>
      <c r="L1010" s="35">
        <f>IF(Tableau1[[#This Row],[Régimes récoltés]]&gt;=60,1,0)</f>
        <v>0</v>
      </c>
      <c r="M1010" s="15">
        <f>IF(Tableau1[[#This Row],[Régimes récoltés]]&gt;60,Tableau1[[#This Row],[Régimes récoltés]]-60,0)</f>
        <v>0</v>
      </c>
      <c r="N1010" s="15" t="str">
        <f>IF(ISBLANK(Tableau1[[#This Row],[Date]]),"",+IF(Tableau1[[#This Row],[Régimes récoltés]]&lt;60,0,1000))</f>
        <v/>
      </c>
      <c r="O1010" s="15" t="str">
        <f>IF(ISBLANK(Tableau1[[#This Row],[Date]]),"",IF(Tableau1[[#This Row],[Régimes récoltés]]&gt;60,(Tableau1[[#This Row],[Régimes récoltés]]-60)*40,0))</f>
        <v/>
      </c>
      <c r="P1010" s="15" t="str">
        <f t="shared" si="16"/>
        <v/>
      </c>
      <c r="Q1010" s="51" t="str">
        <f>IF(Tableau1[[#This Row],[Matricule]]&gt;1,IF(COUNTIF(Tableau1[DateMatricule],Tableau1[[#This Row],[DateMatricule]])&gt;1,"Doublon",""),"")</f>
        <v/>
      </c>
    </row>
    <row r="1011" spans="1:17" x14ac:dyDescent="0.25">
      <c r="A1011" s="12" t="str">
        <f>IF(Tableau1[[#This Row],[Date]]="","",VLOOKUP(Tableau1[[#This Row],[Semaine]],Listes!$A:$B,2,FALSE))</f>
        <v/>
      </c>
      <c r="B1011" s="12" t="str">
        <f>IF(ISBLANK(Tableau1[[#This Row],[Date]]),"",INT((Tableau1[[#This Row],[Date]]-SUM(MOD(DATE(YEAR(Tableau1[[#This Row],[Date]]-MOD(Tableau1[[#This Row],[Date]]-2,7)+3),1,2),{1E+99;7})*{1;-1})+5)/7))</f>
        <v/>
      </c>
      <c r="C1011" s="12" t="str">
        <f>IF(ISBLANK(Tableau1[[#This Row],[Matricule]]),"",VLOOKUP(Tableau1[[#This Row],[Matricule]],#REF!,2,FALSE))</f>
        <v/>
      </c>
      <c r="D1011" s="12" t="str">
        <f>IF(ISBLANK(Tableau1[[#This Row],[Matricule]]),"",VLOOKUP(Tableau1[[#This Row],[Matricule]],#REF!,3,FALSE))</f>
        <v/>
      </c>
      <c r="E1011" s="12" t="str">
        <f>CONCATENATE(Tableau1[[#This Row],[Matricule]],Tableau1[[#This Row],[Date]])</f>
        <v/>
      </c>
      <c r="F1011" s="3"/>
      <c r="K1011" s="35">
        <f>IF(Tableau1[[#This Row],[Régimes récoltés]]&gt;0,1,0)</f>
        <v>0</v>
      </c>
      <c r="L1011" s="35">
        <f>IF(Tableau1[[#This Row],[Régimes récoltés]]&gt;=60,1,0)</f>
        <v>0</v>
      </c>
      <c r="M1011" s="15">
        <f>IF(Tableau1[[#This Row],[Régimes récoltés]]&gt;60,Tableau1[[#This Row],[Régimes récoltés]]-60,0)</f>
        <v>0</v>
      </c>
      <c r="N1011" s="15" t="str">
        <f>IF(ISBLANK(Tableau1[[#This Row],[Date]]),"",+IF(Tableau1[[#This Row],[Régimes récoltés]]&lt;60,0,1000))</f>
        <v/>
      </c>
      <c r="O1011" s="15" t="str">
        <f>IF(ISBLANK(Tableau1[[#This Row],[Date]]),"",IF(Tableau1[[#This Row],[Régimes récoltés]]&gt;60,(Tableau1[[#This Row],[Régimes récoltés]]-60)*40,0))</f>
        <v/>
      </c>
      <c r="P1011" s="15" t="str">
        <f t="shared" si="16"/>
        <v/>
      </c>
      <c r="Q1011" s="51" t="str">
        <f>IF(Tableau1[[#This Row],[Matricule]]&gt;1,IF(COUNTIF(Tableau1[DateMatricule],Tableau1[[#This Row],[DateMatricule]])&gt;1,"Doublon",""),"")</f>
        <v/>
      </c>
    </row>
    <row r="1012" spans="1:17" x14ac:dyDescent="0.25">
      <c r="A1012" s="12" t="str">
        <f>IF(Tableau1[[#This Row],[Date]]="","",VLOOKUP(Tableau1[[#This Row],[Semaine]],Listes!$A:$B,2,FALSE))</f>
        <v/>
      </c>
      <c r="B1012" s="12" t="str">
        <f>IF(ISBLANK(Tableau1[[#This Row],[Date]]),"",INT((Tableau1[[#This Row],[Date]]-SUM(MOD(DATE(YEAR(Tableau1[[#This Row],[Date]]-MOD(Tableau1[[#This Row],[Date]]-2,7)+3),1,2),{1E+99;7})*{1;-1})+5)/7))</f>
        <v/>
      </c>
      <c r="C1012" s="12" t="str">
        <f>IF(ISBLANK(Tableau1[[#This Row],[Matricule]]),"",VLOOKUP(Tableau1[[#This Row],[Matricule]],#REF!,2,FALSE))</f>
        <v/>
      </c>
      <c r="D1012" s="12" t="str">
        <f>IF(ISBLANK(Tableau1[[#This Row],[Matricule]]),"",VLOOKUP(Tableau1[[#This Row],[Matricule]],#REF!,3,FALSE))</f>
        <v/>
      </c>
      <c r="E1012" s="12" t="str">
        <f>CONCATENATE(Tableau1[[#This Row],[Matricule]],Tableau1[[#This Row],[Date]])</f>
        <v/>
      </c>
      <c r="F1012" s="3"/>
      <c r="K1012" s="35">
        <f>IF(Tableau1[[#This Row],[Régimes récoltés]]&gt;0,1,0)</f>
        <v>0</v>
      </c>
      <c r="L1012" s="35">
        <f>IF(Tableau1[[#This Row],[Régimes récoltés]]&gt;=60,1,0)</f>
        <v>0</v>
      </c>
      <c r="M1012" s="15">
        <f>IF(Tableau1[[#This Row],[Régimes récoltés]]&gt;60,Tableau1[[#This Row],[Régimes récoltés]]-60,0)</f>
        <v>0</v>
      </c>
      <c r="N1012" s="15" t="str">
        <f>IF(ISBLANK(Tableau1[[#This Row],[Date]]),"",+IF(Tableau1[[#This Row],[Régimes récoltés]]&lt;60,0,1000))</f>
        <v/>
      </c>
      <c r="O1012" s="15" t="str">
        <f>IF(ISBLANK(Tableau1[[#This Row],[Date]]),"",IF(Tableau1[[#This Row],[Régimes récoltés]]&gt;60,(Tableau1[[#This Row],[Régimes récoltés]]-60)*40,0))</f>
        <v/>
      </c>
      <c r="P1012" s="15" t="str">
        <f t="shared" si="16"/>
        <v/>
      </c>
      <c r="Q1012" s="51" t="str">
        <f>IF(Tableau1[[#This Row],[Matricule]]&gt;1,IF(COUNTIF(Tableau1[DateMatricule],Tableau1[[#This Row],[DateMatricule]])&gt;1,"Doublon",""),"")</f>
        <v/>
      </c>
    </row>
    <row r="1013" spans="1:17" x14ac:dyDescent="0.25">
      <c r="A1013" s="12" t="str">
        <f>IF(Tableau1[[#This Row],[Date]]="","",VLOOKUP(Tableau1[[#This Row],[Semaine]],Listes!$A:$B,2,FALSE))</f>
        <v/>
      </c>
      <c r="B1013" s="12" t="str">
        <f>IF(ISBLANK(Tableau1[[#This Row],[Date]]),"",INT((Tableau1[[#This Row],[Date]]-SUM(MOD(DATE(YEAR(Tableau1[[#This Row],[Date]]-MOD(Tableau1[[#This Row],[Date]]-2,7)+3),1,2),{1E+99;7})*{1;-1})+5)/7))</f>
        <v/>
      </c>
      <c r="C1013" s="12" t="str">
        <f>IF(ISBLANK(Tableau1[[#This Row],[Matricule]]),"",VLOOKUP(Tableau1[[#This Row],[Matricule]],#REF!,2,FALSE))</f>
        <v/>
      </c>
      <c r="D1013" s="12" t="str">
        <f>IF(ISBLANK(Tableau1[[#This Row],[Matricule]]),"",VLOOKUP(Tableau1[[#This Row],[Matricule]],#REF!,3,FALSE))</f>
        <v/>
      </c>
      <c r="E1013" s="12" t="str">
        <f>CONCATENATE(Tableau1[[#This Row],[Matricule]],Tableau1[[#This Row],[Date]])</f>
        <v/>
      </c>
      <c r="F1013" s="3"/>
      <c r="K1013" s="35">
        <f>IF(Tableau1[[#This Row],[Régimes récoltés]]&gt;0,1,0)</f>
        <v>0</v>
      </c>
      <c r="L1013" s="35">
        <f>IF(Tableau1[[#This Row],[Régimes récoltés]]&gt;=60,1,0)</f>
        <v>0</v>
      </c>
      <c r="M1013" s="15">
        <f>IF(Tableau1[[#This Row],[Régimes récoltés]]&gt;60,Tableau1[[#This Row],[Régimes récoltés]]-60,0)</f>
        <v>0</v>
      </c>
      <c r="N1013" s="15" t="str">
        <f>IF(ISBLANK(Tableau1[[#This Row],[Date]]),"",+IF(Tableau1[[#This Row],[Régimes récoltés]]&lt;60,0,1000))</f>
        <v/>
      </c>
      <c r="O1013" s="15" t="str">
        <f>IF(ISBLANK(Tableau1[[#This Row],[Date]]),"",IF(Tableau1[[#This Row],[Régimes récoltés]]&gt;60,(Tableau1[[#This Row],[Régimes récoltés]]-60)*40,0))</f>
        <v/>
      </c>
      <c r="P1013" s="15" t="str">
        <f t="shared" si="16"/>
        <v/>
      </c>
      <c r="Q1013" s="51" t="str">
        <f>IF(Tableau1[[#This Row],[Matricule]]&gt;1,IF(COUNTIF(Tableau1[DateMatricule],Tableau1[[#This Row],[DateMatricule]])&gt;1,"Doublon",""),"")</f>
        <v/>
      </c>
    </row>
    <row r="1014" spans="1:17" x14ac:dyDescent="0.25">
      <c r="A1014" s="12" t="str">
        <f>IF(Tableau1[[#This Row],[Date]]="","",VLOOKUP(Tableau1[[#This Row],[Semaine]],Listes!$A:$B,2,FALSE))</f>
        <v/>
      </c>
      <c r="B1014" s="12" t="str">
        <f>IF(ISBLANK(Tableau1[[#This Row],[Date]]),"",INT((Tableau1[[#This Row],[Date]]-SUM(MOD(DATE(YEAR(Tableau1[[#This Row],[Date]]-MOD(Tableau1[[#This Row],[Date]]-2,7)+3),1,2),{1E+99;7})*{1;-1})+5)/7))</f>
        <v/>
      </c>
      <c r="C1014" s="12" t="str">
        <f>IF(ISBLANK(Tableau1[[#This Row],[Matricule]]),"",VLOOKUP(Tableau1[[#This Row],[Matricule]],#REF!,2,FALSE))</f>
        <v/>
      </c>
      <c r="D1014" s="12" t="str">
        <f>IF(ISBLANK(Tableau1[[#This Row],[Matricule]]),"",VLOOKUP(Tableau1[[#This Row],[Matricule]],#REF!,3,FALSE))</f>
        <v/>
      </c>
      <c r="E1014" s="12" t="str">
        <f>CONCATENATE(Tableau1[[#This Row],[Matricule]],Tableau1[[#This Row],[Date]])</f>
        <v/>
      </c>
      <c r="F1014" s="3"/>
      <c r="K1014" s="35">
        <f>IF(Tableau1[[#This Row],[Régimes récoltés]]&gt;0,1,0)</f>
        <v>0</v>
      </c>
      <c r="L1014" s="35">
        <f>IF(Tableau1[[#This Row],[Régimes récoltés]]&gt;=60,1,0)</f>
        <v>0</v>
      </c>
      <c r="M1014" s="15">
        <f>IF(Tableau1[[#This Row],[Régimes récoltés]]&gt;60,Tableau1[[#This Row],[Régimes récoltés]]-60,0)</f>
        <v>0</v>
      </c>
      <c r="N1014" s="15" t="str">
        <f>IF(ISBLANK(Tableau1[[#This Row],[Date]]),"",+IF(Tableau1[[#This Row],[Régimes récoltés]]&lt;60,0,1000))</f>
        <v/>
      </c>
      <c r="O1014" s="15" t="str">
        <f>IF(ISBLANK(Tableau1[[#This Row],[Date]]),"",IF(Tableau1[[#This Row],[Régimes récoltés]]&gt;60,(Tableau1[[#This Row],[Régimes récoltés]]-60)*40,0))</f>
        <v/>
      </c>
      <c r="P1014" s="15" t="str">
        <f t="shared" si="16"/>
        <v/>
      </c>
      <c r="Q1014" s="51" t="str">
        <f>IF(Tableau1[[#This Row],[Matricule]]&gt;1,IF(COUNTIF(Tableau1[DateMatricule],Tableau1[[#This Row],[DateMatricule]])&gt;1,"Doublon",""),"")</f>
        <v/>
      </c>
    </row>
    <row r="1015" spans="1:17" x14ac:dyDescent="0.25">
      <c r="A1015" s="12" t="str">
        <f>IF(Tableau1[[#This Row],[Date]]="","",VLOOKUP(Tableau1[[#This Row],[Semaine]],Listes!$A:$B,2,FALSE))</f>
        <v/>
      </c>
      <c r="B1015" s="12" t="str">
        <f>IF(ISBLANK(Tableau1[[#This Row],[Date]]),"",INT((Tableau1[[#This Row],[Date]]-SUM(MOD(DATE(YEAR(Tableau1[[#This Row],[Date]]-MOD(Tableau1[[#This Row],[Date]]-2,7)+3),1,2),{1E+99;7})*{1;-1})+5)/7))</f>
        <v/>
      </c>
      <c r="C1015" s="12" t="str">
        <f>IF(ISBLANK(Tableau1[[#This Row],[Matricule]]),"",VLOOKUP(Tableau1[[#This Row],[Matricule]],#REF!,2,FALSE))</f>
        <v/>
      </c>
      <c r="D1015" s="12" t="str">
        <f>IF(ISBLANK(Tableau1[[#This Row],[Matricule]]),"",VLOOKUP(Tableau1[[#This Row],[Matricule]],#REF!,3,FALSE))</f>
        <v/>
      </c>
      <c r="E1015" s="12" t="str">
        <f>CONCATENATE(Tableau1[[#This Row],[Matricule]],Tableau1[[#This Row],[Date]])</f>
        <v/>
      </c>
      <c r="F1015" s="3"/>
      <c r="K1015" s="35">
        <f>IF(Tableau1[[#This Row],[Régimes récoltés]]&gt;0,1,0)</f>
        <v>0</v>
      </c>
      <c r="L1015" s="35">
        <f>IF(Tableau1[[#This Row],[Régimes récoltés]]&gt;=60,1,0)</f>
        <v>0</v>
      </c>
      <c r="M1015" s="15">
        <f>IF(Tableau1[[#This Row],[Régimes récoltés]]&gt;60,Tableau1[[#This Row],[Régimes récoltés]]-60,0)</f>
        <v>0</v>
      </c>
      <c r="N1015" s="15" t="str">
        <f>IF(ISBLANK(Tableau1[[#This Row],[Date]]),"",+IF(Tableau1[[#This Row],[Régimes récoltés]]&lt;60,0,1000))</f>
        <v/>
      </c>
      <c r="O1015" s="15" t="str">
        <f>IF(ISBLANK(Tableau1[[#This Row],[Date]]),"",IF(Tableau1[[#This Row],[Régimes récoltés]]&gt;60,(Tableau1[[#This Row],[Régimes récoltés]]-60)*40,0))</f>
        <v/>
      </c>
      <c r="P1015" s="15" t="str">
        <f t="shared" si="16"/>
        <v/>
      </c>
      <c r="Q1015" s="51" t="str">
        <f>IF(Tableau1[[#This Row],[Matricule]]&gt;1,IF(COUNTIF(Tableau1[DateMatricule],Tableau1[[#This Row],[DateMatricule]])&gt;1,"Doublon",""),"")</f>
        <v/>
      </c>
    </row>
    <row r="1016" spans="1:17" x14ac:dyDescent="0.25">
      <c r="A1016" s="12" t="str">
        <f>IF(Tableau1[[#This Row],[Date]]="","",VLOOKUP(Tableau1[[#This Row],[Semaine]],Listes!$A:$B,2,FALSE))</f>
        <v/>
      </c>
      <c r="B1016" s="12" t="str">
        <f>IF(ISBLANK(Tableau1[[#This Row],[Date]]),"",INT((Tableau1[[#This Row],[Date]]-SUM(MOD(DATE(YEAR(Tableau1[[#This Row],[Date]]-MOD(Tableau1[[#This Row],[Date]]-2,7)+3),1,2),{1E+99;7})*{1;-1})+5)/7))</f>
        <v/>
      </c>
      <c r="C1016" s="12" t="str">
        <f>IF(ISBLANK(Tableau1[[#This Row],[Matricule]]),"",VLOOKUP(Tableau1[[#This Row],[Matricule]],#REF!,2,FALSE))</f>
        <v/>
      </c>
      <c r="D1016" s="12" t="str">
        <f>IF(ISBLANK(Tableau1[[#This Row],[Matricule]]),"",VLOOKUP(Tableau1[[#This Row],[Matricule]],#REF!,3,FALSE))</f>
        <v/>
      </c>
      <c r="E1016" s="12" t="str">
        <f>CONCATENATE(Tableau1[[#This Row],[Matricule]],Tableau1[[#This Row],[Date]])</f>
        <v/>
      </c>
      <c r="F1016" s="3"/>
      <c r="K1016" s="35">
        <f>IF(Tableau1[[#This Row],[Régimes récoltés]]&gt;0,1,0)</f>
        <v>0</v>
      </c>
      <c r="L1016" s="35">
        <f>IF(Tableau1[[#This Row],[Régimes récoltés]]&gt;=60,1,0)</f>
        <v>0</v>
      </c>
      <c r="M1016" s="15">
        <f>IF(Tableau1[[#This Row],[Régimes récoltés]]&gt;60,Tableau1[[#This Row],[Régimes récoltés]]-60,0)</f>
        <v>0</v>
      </c>
      <c r="N1016" s="15" t="str">
        <f>IF(ISBLANK(Tableau1[[#This Row],[Date]]),"",+IF(Tableau1[[#This Row],[Régimes récoltés]]&lt;60,0,1000))</f>
        <v/>
      </c>
      <c r="O1016" s="15" t="str">
        <f>IF(ISBLANK(Tableau1[[#This Row],[Date]]),"",IF(Tableau1[[#This Row],[Régimes récoltés]]&gt;60,(Tableau1[[#This Row],[Régimes récoltés]]-60)*40,0))</f>
        <v/>
      </c>
      <c r="P1016" s="15" t="str">
        <f t="shared" si="16"/>
        <v/>
      </c>
      <c r="Q1016" s="51" t="str">
        <f>IF(Tableau1[[#This Row],[Matricule]]&gt;1,IF(COUNTIF(Tableau1[DateMatricule],Tableau1[[#This Row],[DateMatricule]])&gt;1,"Doublon",""),"")</f>
        <v/>
      </c>
    </row>
    <row r="1017" spans="1:17" x14ac:dyDescent="0.25">
      <c r="A1017" s="12" t="str">
        <f>IF(Tableau1[[#This Row],[Date]]="","",VLOOKUP(Tableau1[[#This Row],[Semaine]],Listes!$A:$B,2,FALSE))</f>
        <v/>
      </c>
      <c r="B1017" s="12" t="str">
        <f>IF(ISBLANK(Tableau1[[#This Row],[Date]]),"",INT((Tableau1[[#This Row],[Date]]-SUM(MOD(DATE(YEAR(Tableau1[[#This Row],[Date]]-MOD(Tableau1[[#This Row],[Date]]-2,7)+3),1,2),{1E+99;7})*{1;-1})+5)/7))</f>
        <v/>
      </c>
      <c r="C1017" s="12" t="str">
        <f>IF(ISBLANK(Tableau1[[#This Row],[Matricule]]),"",VLOOKUP(Tableau1[[#This Row],[Matricule]],#REF!,2,FALSE))</f>
        <v/>
      </c>
      <c r="D1017" s="12" t="str">
        <f>IF(ISBLANK(Tableau1[[#This Row],[Matricule]]),"",VLOOKUP(Tableau1[[#This Row],[Matricule]],#REF!,3,FALSE))</f>
        <v/>
      </c>
      <c r="E1017" s="12" t="str">
        <f>CONCATENATE(Tableau1[[#This Row],[Matricule]],Tableau1[[#This Row],[Date]])</f>
        <v/>
      </c>
      <c r="F1017" s="3"/>
      <c r="K1017" s="35">
        <f>IF(Tableau1[[#This Row],[Régimes récoltés]]&gt;0,1,0)</f>
        <v>0</v>
      </c>
      <c r="L1017" s="35">
        <f>IF(Tableau1[[#This Row],[Régimes récoltés]]&gt;=60,1,0)</f>
        <v>0</v>
      </c>
      <c r="M1017" s="15">
        <f>IF(Tableau1[[#This Row],[Régimes récoltés]]&gt;60,Tableau1[[#This Row],[Régimes récoltés]]-60,0)</f>
        <v>0</v>
      </c>
      <c r="N1017" s="15" t="str">
        <f>IF(ISBLANK(Tableau1[[#This Row],[Date]]),"",+IF(Tableau1[[#This Row],[Régimes récoltés]]&lt;60,0,1000))</f>
        <v/>
      </c>
      <c r="O1017" s="15" t="str">
        <f>IF(ISBLANK(Tableau1[[#This Row],[Date]]),"",IF(Tableau1[[#This Row],[Régimes récoltés]]&gt;60,(Tableau1[[#This Row],[Régimes récoltés]]-60)*40,0))</f>
        <v/>
      </c>
      <c r="P1017" s="15" t="str">
        <f t="shared" si="16"/>
        <v/>
      </c>
      <c r="Q1017" s="51" t="str">
        <f>IF(Tableau1[[#This Row],[Matricule]]&gt;1,IF(COUNTIF(Tableau1[DateMatricule],Tableau1[[#This Row],[DateMatricule]])&gt;1,"Doublon",""),"")</f>
        <v/>
      </c>
    </row>
    <row r="1018" spans="1:17" x14ac:dyDescent="0.25">
      <c r="A1018" s="12" t="str">
        <f>IF(Tableau1[[#This Row],[Date]]="","",VLOOKUP(Tableau1[[#This Row],[Semaine]],Listes!$A:$B,2,FALSE))</f>
        <v/>
      </c>
      <c r="B1018" s="12" t="str">
        <f>IF(ISBLANK(Tableau1[[#This Row],[Date]]),"",INT((Tableau1[[#This Row],[Date]]-SUM(MOD(DATE(YEAR(Tableau1[[#This Row],[Date]]-MOD(Tableau1[[#This Row],[Date]]-2,7)+3),1,2),{1E+99;7})*{1;-1})+5)/7))</f>
        <v/>
      </c>
      <c r="C1018" s="12" t="str">
        <f>IF(ISBLANK(Tableau1[[#This Row],[Matricule]]),"",VLOOKUP(Tableau1[[#This Row],[Matricule]],#REF!,2,FALSE))</f>
        <v/>
      </c>
      <c r="D1018" s="12" t="str">
        <f>IF(ISBLANK(Tableau1[[#This Row],[Matricule]]),"",VLOOKUP(Tableau1[[#This Row],[Matricule]],#REF!,3,FALSE))</f>
        <v/>
      </c>
      <c r="E1018" s="12" t="str">
        <f>CONCATENATE(Tableau1[[#This Row],[Matricule]],Tableau1[[#This Row],[Date]])</f>
        <v/>
      </c>
      <c r="F1018" s="3"/>
      <c r="K1018" s="35">
        <f>IF(Tableau1[[#This Row],[Régimes récoltés]]&gt;0,1,0)</f>
        <v>0</v>
      </c>
      <c r="L1018" s="35">
        <f>IF(Tableau1[[#This Row],[Régimes récoltés]]&gt;=60,1,0)</f>
        <v>0</v>
      </c>
      <c r="M1018" s="15">
        <f>IF(Tableau1[[#This Row],[Régimes récoltés]]&gt;60,Tableau1[[#This Row],[Régimes récoltés]]-60,0)</f>
        <v>0</v>
      </c>
      <c r="N1018" s="15" t="str">
        <f>IF(ISBLANK(Tableau1[[#This Row],[Date]]),"",+IF(Tableau1[[#This Row],[Régimes récoltés]]&lt;60,0,1000))</f>
        <v/>
      </c>
      <c r="O1018" s="15" t="str">
        <f>IF(ISBLANK(Tableau1[[#This Row],[Date]]),"",IF(Tableau1[[#This Row],[Régimes récoltés]]&gt;60,(Tableau1[[#This Row],[Régimes récoltés]]-60)*40,0))</f>
        <v/>
      </c>
      <c r="P1018" s="15" t="str">
        <f t="shared" si="16"/>
        <v/>
      </c>
      <c r="Q1018" s="51" t="str">
        <f>IF(Tableau1[[#This Row],[Matricule]]&gt;1,IF(COUNTIF(Tableau1[DateMatricule],Tableau1[[#This Row],[DateMatricule]])&gt;1,"Doublon",""),"")</f>
        <v/>
      </c>
    </row>
    <row r="1019" spans="1:17" x14ac:dyDescent="0.25">
      <c r="A1019" s="12" t="str">
        <f>IF(Tableau1[[#This Row],[Date]]="","",VLOOKUP(Tableau1[[#This Row],[Semaine]],Listes!$A:$B,2,FALSE))</f>
        <v/>
      </c>
      <c r="B1019" s="12" t="str">
        <f>IF(ISBLANK(Tableau1[[#This Row],[Date]]),"",INT((Tableau1[[#This Row],[Date]]-SUM(MOD(DATE(YEAR(Tableau1[[#This Row],[Date]]-MOD(Tableau1[[#This Row],[Date]]-2,7)+3),1,2),{1E+99;7})*{1;-1})+5)/7))</f>
        <v/>
      </c>
      <c r="C1019" s="12" t="str">
        <f>IF(ISBLANK(Tableau1[[#This Row],[Matricule]]),"",VLOOKUP(Tableau1[[#This Row],[Matricule]],#REF!,2,FALSE))</f>
        <v/>
      </c>
      <c r="D1019" s="12" t="str">
        <f>IF(ISBLANK(Tableau1[[#This Row],[Matricule]]),"",VLOOKUP(Tableau1[[#This Row],[Matricule]],#REF!,3,FALSE))</f>
        <v/>
      </c>
      <c r="E1019" s="12" t="str">
        <f>CONCATENATE(Tableau1[[#This Row],[Matricule]],Tableau1[[#This Row],[Date]])</f>
        <v/>
      </c>
      <c r="F1019" s="3"/>
      <c r="K1019" s="35">
        <f>IF(Tableau1[[#This Row],[Régimes récoltés]]&gt;0,1,0)</f>
        <v>0</v>
      </c>
      <c r="L1019" s="35">
        <f>IF(Tableau1[[#This Row],[Régimes récoltés]]&gt;=60,1,0)</f>
        <v>0</v>
      </c>
      <c r="M1019" s="15">
        <f>IF(Tableau1[[#This Row],[Régimes récoltés]]&gt;60,Tableau1[[#This Row],[Régimes récoltés]]-60,0)</f>
        <v>0</v>
      </c>
      <c r="N1019" s="15" t="str">
        <f>IF(ISBLANK(Tableau1[[#This Row],[Date]]),"",+IF(Tableau1[[#This Row],[Régimes récoltés]]&lt;60,0,1000))</f>
        <v/>
      </c>
      <c r="O1019" s="15" t="str">
        <f>IF(ISBLANK(Tableau1[[#This Row],[Date]]),"",IF(Tableau1[[#This Row],[Régimes récoltés]]&gt;60,(Tableau1[[#This Row],[Régimes récoltés]]-60)*40,0))</f>
        <v/>
      </c>
      <c r="P1019" s="15" t="str">
        <f t="shared" si="16"/>
        <v/>
      </c>
      <c r="Q1019" s="51" t="str">
        <f>IF(Tableau1[[#This Row],[Matricule]]&gt;1,IF(COUNTIF(Tableau1[DateMatricule],Tableau1[[#This Row],[DateMatricule]])&gt;1,"Doublon",""),"")</f>
        <v/>
      </c>
    </row>
    <row r="1020" spans="1:17" x14ac:dyDescent="0.25">
      <c r="A1020" s="12" t="str">
        <f>IF(Tableau1[[#This Row],[Date]]="","",VLOOKUP(Tableau1[[#This Row],[Semaine]],Listes!$A:$B,2,FALSE))</f>
        <v/>
      </c>
      <c r="B1020" s="12" t="str">
        <f>IF(ISBLANK(Tableau1[[#This Row],[Date]]),"",INT((Tableau1[[#This Row],[Date]]-SUM(MOD(DATE(YEAR(Tableau1[[#This Row],[Date]]-MOD(Tableau1[[#This Row],[Date]]-2,7)+3),1,2),{1E+99;7})*{1;-1})+5)/7))</f>
        <v/>
      </c>
      <c r="C1020" s="12" t="str">
        <f>IF(ISBLANK(Tableau1[[#This Row],[Matricule]]),"",VLOOKUP(Tableau1[[#This Row],[Matricule]],#REF!,2,FALSE))</f>
        <v/>
      </c>
      <c r="D1020" s="12" t="str">
        <f>IF(ISBLANK(Tableau1[[#This Row],[Matricule]]),"",VLOOKUP(Tableau1[[#This Row],[Matricule]],#REF!,3,FALSE))</f>
        <v/>
      </c>
      <c r="E1020" s="12" t="str">
        <f>CONCATENATE(Tableau1[[#This Row],[Matricule]],Tableau1[[#This Row],[Date]])</f>
        <v/>
      </c>
      <c r="F1020" s="3"/>
      <c r="K1020" s="35">
        <f>IF(Tableau1[[#This Row],[Régimes récoltés]]&gt;0,1,0)</f>
        <v>0</v>
      </c>
      <c r="L1020" s="35">
        <f>IF(Tableau1[[#This Row],[Régimes récoltés]]&gt;=60,1,0)</f>
        <v>0</v>
      </c>
      <c r="M1020" s="15">
        <f>IF(Tableau1[[#This Row],[Régimes récoltés]]&gt;60,Tableau1[[#This Row],[Régimes récoltés]]-60,0)</f>
        <v>0</v>
      </c>
      <c r="N1020" s="15" t="str">
        <f>IF(ISBLANK(Tableau1[[#This Row],[Date]]),"",+IF(Tableau1[[#This Row],[Régimes récoltés]]&lt;60,0,1000))</f>
        <v/>
      </c>
      <c r="O1020" s="15" t="str">
        <f>IF(ISBLANK(Tableau1[[#This Row],[Date]]),"",IF(Tableau1[[#This Row],[Régimes récoltés]]&gt;60,(Tableau1[[#This Row],[Régimes récoltés]]-60)*40,0))</f>
        <v/>
      </c>
      <c r="P1020" s="15" t="str">
        <f t="shared" si="16"/>
        <v/>
      </c>
      <c r="Q1020" s="51" t="str">
        <f>IF(Tableau1[[#This Row],[Matricule]]&gt;1,IF(COUNTIF(Tableau1[DateMatricule],Tableau1[[#This Row],[DateMatricule]])&gt;1,"Doublon",""),"")</f>
        <v/>
      </c>
    </row>
    <row r="1021" spans="1:17" x14ac:dyDescent="0.25">
      <c r="A1021" s="12" t="str">
        <f>IF(Tableau1[[#This Row],[Date]]="","",VLOOKUP(Tableau1[[#This Row],[Semaine]],Listes!$A:$B,2,FALSE))</f>
        <v/>
      </c>
      <c r="B1021" s="12" t="str">
        <f>IF(ISBLANK(Tableau1[[#This Row],[Date]]),"",INT((Tableau1[[#This Row],[Date]]-SUM(MOD(DATE(YEAR(Tableau1[[#This Row],[Date]]-MOD(Tableau1[[#This Row],[Date]]-2,7)+3),1,2),{1E+99;7})*{1;-1})+5)/7))</f>
        <v/>
      </c>
      <c r="C1021" s="12" t="str">
        <f>IF(ISBLANK(Tableau1[[#This Row],[Matricule]]),"",VLOOKUP(Tableau1[[#This Row],[Matricule]],#REF!,2,FALSE))</f>
        <v/>
      </c>
      <c r="D1021" s="12" t="str">
        <f>IF(ISBLANK(Tableau1[[#This Row],[Matricule]]),"",VLOOKUP(Tableau1[[#This Row],[Matricule]],#REF!,3,FALSE))</f>
        <v/>
      </c>
      <c r="E1021" s="12" t="str">
        <f>CONCATENATE(Tableau1[[#This Row],[Matricule]],Tableau1[[#This Row],[Date]])</f>
        <v/>
      </c>
      <c r="F1021" s="3"/>
      <c r="K1021" s="35">
        <f>IF(Tableau1[[#This Row],[Régimes récoltés]]&gt;0,1,0)</f>
        <v>0</v>
      </c>
      <c r="L1021" s="35">
        <f>IF(Tableau1[[#This Row],[Régimes récoltés]]&gt;=60,1,0)</f>
        <v>0</v>
      </c>
      <c r="M1021" s="15">
        <f>IF(Tableau1[[#This Row],[Régimes récoltés]]&gt;60,Tableau1[[#This Row],[Régimes récoltés]]-60,0)</f>
        <v>0</v>
      </c>
      <c r="N1021" s="15" t="str">
        <f>IF(ISBLANK(Tableau1[[#This Row],[Date]]),"",+IF(Tableau1[[#This Row],[Régimes récoltés]]&lt;60,0,1000))</f>
        <v/>
      </c>
      <c r="O1021" s="15" t="str">
        <f>IF(ISBLANK(Tableau1[[#This Row],[Date]]),"",IF(Tableau1[[#This Row],[Régimes récoltés]]&gt;60,(Tableau1[[#This Row],[Régimes récoltés]]-60)*40,0))</f>
        <v/>
      </c>
      <c r="P1021" s="15" t="str">
        <f t="shared" si="16"/>
        <v/>
      </c>
      <c r="Q1021" s="51" t="str">
        <f>IF(Tableau1[[#This Row],[Matricule]]&gt;1,IF(COUNTIF(Tableau1[DateMatricule],Tableau1[[#This Row],[DateMatricule]])&gt;1,"Doublon",""),"")</f>
        <v/>
      </c>
    </row>
    <row r="1022" spans="1:17" x14ac:dyDescent="0.25">
      <c r="A1022" s="12" t="str">
        <f>IF(Tableau1[[#This Row],[Date]]="","",VLOOKUP(Tableau1[[#This Row],[Semaine]],Listes!$A:$B,2,FALSE))</f>
        <v/>
      </c>
      <c r="B1022" s="12" t="str">
        <f>IF(ISBLANK(Tableau1[[#This Row],[Date]]),"",INT((Tableau1[[#This Row],[Date]]-SUM(MOD(DATE(YEAR(Tableau1[[#This Row],[Date]]-MOD(Tableau1[[#This Row],[Date]]-2,7)+3),1,2),{1E+99;7})*{1;-1})+5)/7))</f>
        <v/>
      </c>
      <c r="C1022" s="12" t="str">
        <f>IF(ISBLANK(Tableau1[[#This Row],[Matricule]]),"",VLOOKUP(Tableau1[[#This Row],[Matricule]],#REF!,2,FALSE))</f>
        <v/>
      </c>
      <c r="D1022" s="12" t="str">
        <f>IF(ISBLANK(Tableau1[[#This Row],[Matricule]]),"",VLOOKUP(Tableau1[[#This Row],[Matricule]],#REF!,3,FALSE))</f>
        <v/>
      </c>
      <c r="E1022" s="12" t="str">
        <f>CONCATENATE(Tableau1[[#This Row],[Matricule]],Tableau1[[#This Row],[Date]])</f>
        <v/>
      </c>
      <c r="F1022" s="3"/>
      <c r="K1022" s="35">
        <f>IF(Tableau1[[#This Row],[Régimes récoltés]]&gt;0,1,0)</f>
        <v>0</v>
      </c>
      <c r="L1022" s="35">
        <f>IF(Tableau1[[#This Row],[Régimes récoltés]]&gt;=60,1,0)</f>
        <v>0</v>
      </c>
      <c r="M1022" s="15">
        <f>IF(Tableau1[[#This Row],[Régimes récoltés]]&gt;60,Tableau1[[#This Row],[Régimes récoltés]]-60,0)</f>
        <v>0</v>
      </c>
      <c r="N1022" s="15" t="str">
        <f>IF(ISBLANK(Tableau1[[#This Row],[Date]]),"",+IF(Tableau1[[#This Row],[Régimes récoltés]]&lt;60,0,1000))</f>
        <v/>
      </c>
      <c r="O1022" s="15" t="str">
        <f>IF(ISBLANK(Tableau1[[#This Row],[Date]]),"",IF(Tableau1[[#This Row],[Régimes récoltés]]&gt;60,(Tableau1[[#This Row],[Régimes récoltés]]-60)*40,0))</f>
        <v/>
      </c>
      <c r="P1022" s="15" t="str">
        <f t="shared" si="16"/>
        <v/>
      </c>
      <c r="Q1022" s="51" t="str">
        <f>IF(Tableau1[[#This Row],[Matricule]]&gt;1,IF(COUNTIF(Tableau1[DateMatricule],Tableau1[[#This Row],[DateMatricule]])&gt;1,"Doublon",""),"")</f>
        <v/>
      </c>
    </row>
    <row r="1023" spans="1:17" x14ac:dyDescent="0.25">
      <c r="A1023" s="12" t="str">
        <f>IF(Tableau1[[#This Row],[Date]]="","",VLOOKUP(Tableau1[[#This Row],[Semaine]],Listes!$A:$B,2,FALSE))</f>
        <v/>
      </c>
      <c r="B1023" s="12" t="str">
        <f>IF(ISBLANK(Tableau1[[#This Row],[Date]]),"",INT((Tableau1[[#This Row],[Date]]-SUM(MOD(DATE(YEAR(Tableau1[[#This Row],[Date]]-MOD(Tableau1[[#This Row],[Date]]-2,7)+3),1,2),{1E+99;7})*{1;-1})+5)/7))</f>
        <v/>
      </c>
      <c r="C1023" s="12" t="str">
        <f>IF(ISBLANK(Tableau1[[#This Row],[Matricule]]),"",VLOOKUP(Tableau1[[#This Row],[Matricule]],#REF!,2,FALSE))</f>
        <v/>
      </c>
      <c r="D1023" s="12" t="str">
        <f>IF(ISBLANK(Tableau1[[#This Row],[Matricule]]),"",VLOOKUP(Tableau1[[#This Row],[Matricule]],#REF!,3,FALSE))</f>
        <v/>
      </c>
      <c r="E1023" s="12" t="str">
        <f>CONCATENATE(Tableau1[[#This Row],[Matricule]],Tableau1[[#This Row],[Date]])</f>
        <v/>
      </c>
      <c r="F1023" s="3"/>
      <c r="K1023" s="35">
        <f>IF(Tableau1[[#This Row],[Régimes récoltés]]&gt;0,1,0)</f>
        <v>0</v>
      </c>
      <c r="L1023" s="35">
        <f>IF(Tableau1[[#This Row],[Régimes récoltés]]&gt;=60,1,0)</f>
        <v>0</v>
      </c>
      <c r="M1023" s="15">
        <f>IF(Tableau1[[#This Row],[Régimes récoltés]]&gt;60,Tableau1[[#This Row],[Régimes récoltés]]-60,0)</f>
        <v>0</v>
      </c>
      <c r="N1023" s="15" t="str">
        <f>IF(ISBLANK(Tableau1[[#This Row],[Date]]),"",+IF(Tableau1[[#This Row],[Régimes récoltés]]&lt;60,0,1000))</f>
        <v/>
      </c>
      <c r="O1023" s="15" t="str">
        <f>IF(ISBLANK(Tableau1[[#This Row],[Date]]),"",IF(Tableau1[[#This Row],[Régimes récoltés]]&gt;60,(Tableau1[[#This Row],[Régimes récoltés]]-60)*40,0))</f>
        <v/>
      </c>
      <c r="P1023" s="15" t="str">
        <f t="shared" si="16"/>
        <v/>
      </c>
      <c r="Q1023" s="51" t="str">
        <f>IF(Tableau1[[#This Row],[Matricule]]&gt;1,IF(COUNTIF(Tableau1[DateMatricule],Tableau1[[#This Row],[DateMatricule]])&gt;1,"Doublon",""),"")</f>
        <v/>
      </c>
    </row>
    <row r="1024" spans="1:17" x14ac:dyDescent="0.25">
      <c r="A1024" s="12" t="str">
        <f>IF(Tableau1[[#This Row],[Date]]="","",VLOOKUP(Tableau1[[#This Row],[Semaine]],Listes!$A:$B,2,FALSE))</f>
        <v/>
      </c>
      <c r="B1024" s="12" t="str">
        <f>IF(ISBLANK(Tableau1[[#This Row],[Date]]),"",INT((Tableau1[[#This Row],[Date]]-SUM(MOD(DATE(YEAR(Tableau1[[#This Row],[Date]]-MOD(Tableau1[[#This Row],[Date]]-2,7)+3),1,2),{1E+99;7})*{1;-1})+5)/7))</f>
        <v/>
      </c>
      <c r="C1024" s="12" t="str">
        <f>IF(ISBLANK(Tableau1[[#This Row],[Matricule]]),"",VLOOKUP(Tableau1[[#This Row],[Matricule]],#REF!,2,FALSE))</f>
        <v/>
      </c>
      <c r="D1024" s="12" t="str">
        <f>IF(ISBLANK(Tableau1[[#This Row],[Matricule]]),"",VLOOKUP(Tableau1[[#This Row],[Matricule]],#REF!,3,FALSE))</f>
        <v/>
      </c>
      <c r="E1024" s="12" t="str">
        <f>CONCATENATE(Tableau1[[#This Row],[Matricule]],Tableau1[[#This Row],[Date]])</f>
        <v/>
      </c>
      <c r="F1024" s="3"/>
      <c r="K1024" s="35">
        <f>IF(Tableau1[[#This Row],[Régimes récoltés]]&gt;0,1,0)</f>
        <v>0</v>
      </c>
      <c r="L1024" s="35">
        <f>IF(Tableau1[[#This Row],[Régimes récoltés]]&gt;=60,1,0)</f>
        <v>0</v>
      </c>
      <c r="M1024" s="15">
        <f>IF(Tableau1[[#This Row],[Régimes récoltés]]&gt;60,Tableau1[[#This Row],[Régimes récoltés]]-60,0)</f>
        <v>0</v>
      </c>
      <c r="N1024" s="15" t="str">
        <f>IF(ISBLANK(Tableau1[[#This Row],[Date]]),"",+IF(Tableau1[[#This Row],[Régimes récoltés]]&lt;60,0,1000))</f>
        <v/>
      </c>
      <c r="O1024" s="15" t="str">
        <f>IF(ISBLANK(Tableau1[[#This Row],[Date]]),"",IF(Tableau1[[#This Row],[Régimes récoltés]]&gt;60,(Tableau1[[#This Row],[Régimes récoltés]]-60)*40,0))</f>
        <v/>
      </c>
      <c r="P1024" s="15" t="str">
        <f t="shared" si="16"/>
        <v/>
      </c>
      <c r="Q1024" s="51" t="str">
        <f>IF(Tableau1[[#This Row],[Matricule]]&gt;1,IF(COUNTIF(Tableau1[DateMatricule],Tableau1[[#This Row],[DateMatricule]])&gt;1,"Doublon",""),"")</f>
        <v/>
      </c>
    </row>
    <row r="1025" spans="1:17" x14ac:dyDescent="0.25">
      <c r="A1025" s="12" t="str">
        <f>IF(Tableau1[[#This Row],[Date]]="","",VLOOKUP(Tableau1[[#This Row],[Semaine]],Listes!$A:$B,2,FALSE))</f>
        <v/>
      </c>
      <c r="B1025" s="12" t="str">
        <f>IF(ISBLANK(Tableau1[[#This Row],[Date]]),"",INT((Tableau1[[#This Row],[Date]]-SUM(MOD(DATE(YEAR(Tableau1[[#This Row],[Date]]-MOD(Tableau1[[#This Row],[Date]]-2,7)+3),1,2),{1E+99;7})*{1;-1})+5)/7))</f>
        <v/>
      </c>
      <c r="C1025" s="12" t="str">
        <f>IF(ISBLANK(Tableau1[[#This Row],[Matricule]]),"",VLOOKUP(Tableau1[[#This Row],[Matricule]],#REF!,2,FALSE))</f>
        <v/>
      </c>
      <c r="D1025" s="12" t="str">
        <f>IF(ISBLANK(Tableau1[[#This Row],[Matricule]]),"",VLOOKUP(Tableau1[[#This Row],[Matricule]],#REF!,3,FALSE))</f>
        <v/>
      </c>
      <c r="E1025" s="12" t="str">
        <f>CONCATENATE(Tableau1[[#This Row],[Matricule]],Tableau1[[#This Row],[Date]])</f>
        <v/>
      </c>
      <c r="F1025" s="3"/>
      <c r="K1025" s="35">
        <f>IF(Tableau1[[#This Row],[Régimes récoltés]]&gt;0,1,0)</f>
        <v>0</v>
      </c>
      <c r="L1025" s="35">
        <f>IF(Tableau1[[#This Row],[Régimes récoltés]]&gt;=60,1,0)</f>
        <v>0</v>
      </c>
      <c r="M1025" s="15">
        <f>IF(Tableau1[[#This Row],[Régimes récoltés]]&gt;60,Tableau1[[#This Row],[Régimes récoltés]]-60,0)</f>
        <v>0</v>
      </c>
      <c r="N1025" s="15" t="str">
        <f>IF(ISBLANK(Tableau1[[#This Row],[Date]]),"",+IF(Tableau1[[#This Row],[Régimes récoltés]]&lt;60,0,1000))</f>
        <v/>
      </c>
      <c r="O1025" s="15" t="str">
        <f>IF(ISBLANK(Tableau1[[#This Row],[Date]]),"",IF(Tableau1[[#This Row],[Régimes récoltés]]&gt;60,(Tableau1[[#This Row],[Régimes récoltés]]-60)*40,0))</f>
        <v/>
      </c>
      <c r="P1025" s="15" t="str">
        <f t="shared" si="16"/>
        <v/>
      </c>
      <c r="Q1025" s="51" t="str">
        <f>IF(Tableau1[[#This Row],[Matricule]]&gt;1,IF(COUNTIF(Tableau1[DateMatricule],Tableau1[[#This Row],[DateMatricule]])&gt;1,"Doublon",""),"")</f>
        <v/>
      </c>
    </row>
    <row r="1026" spans="1:17" x14ac:dyDescent="0.25">
      <c r="A1026" s="12" t="str">
        <f>IF(Tableau1[[#This Row],[Date]]="","",VLOOKUP(Tableau1[[#This Row],[Semaine]],Listes!$A:$B,2,FALSE))</f>
        <v/>
      </c>
      <c r="B1026" s="12" t="str">
        <f>IF(ISBLANK(Tableau1[[#This Row],[Date]]),"",INT((Tableau1[[#This Row],[Date]]-SUM(MOD(DATE(YEAR(Tableau1[[#This Row],[Date]]-MOD(Tableau1[[#This Row],[Date]]-2,7)+3),1,2),{1E+99;7})*{1;-1})+5)/7))</f>
        <v/>
      </c>
      <c r="C1026" s="12" t="str">
        <f>IF(ISBLANK(Tableau1[[#This Row],[Matricule]]),"",VLOOKUP(Tableau1[[#This Row],[Matricule]],#REF!,2,FALSE))</f>
        <v/>
      </c>
      <c r="D1026" s="12" t="str">
        <f>IF(ISBLANK(Tableau1[[#This Row],[Matricule]]),"",VLOOKUP(Tableau1[[#This Row],[Matricule]],#REF!,3,FALSE))</f>
        <v/>
      </c>
      <c r="E1026" s="12" t="str">
        <f>CONCATENATE(Tableau1[[#This Row],[Matricule]],Tableau1[[#This Row],[Date]])</f>
        <v/>
      </c>
      <c r="F1026" s="3"/>
      <c r="K1026" s="35">
        <f>IF(Tableau1[[#This Row],[Régimes récoltés]]&gt;0,1,0)</f>
        <v>0</v>
      </c>
      <c r="L1026" s="35">
        <f>IF(Tableau1[[#This Row],[Régimes récoltés]]&gt;=60,1,0)</f>
        <v>0</v>
      </c>
      <c r="M1026" s="15">
        <f>IF(Tableau1[[#This Row],[Régimes récoltés]]&gt;60,Tableau1[[#This Row],[Régimes récoltés]]-60,0)</f>
        <v>0</v>
      </c>
      <c r="N1026" s="15" t="str">
        <f>IF(ISBLANK(Tableau1[[#This Row],[Date]]),"",+IF(Tableau1[[#This Row],[Régimes récoltés]]&lt;60,0,1000))</f>
        <v/>
      </c>
      <c r="O1026" s="15" t="str">
        <f>IF(ISBLANK(Tableau1[[#This Row],[Date]]),"",IF(Tableau1[[#This Row],[Régimes récoltés]]&gt;60,(Tableau1[[#This Row],[Régimes récoltés]]-60)*40,0))</f>
        <v/>
      </c>
      <c r="P1026" s="15" t="str">
        <f t="shared" si="16"/>
        <v/>
      </c>
      <c r="Q1026" s="51" t="str">
        <f>IF(Tableau1[[#This Row],[Matricule]]&gt;1,IF(COUNTIF(Tableau1[DateMatricule],Tableau1[[#This Row],[DateMatricule]])&gt;1,"Doublon",""),"")</f>
        <v/>
      </c>
    </row>
    <row r="1027" spans="1:17" x14ac:dyDescent="0.25">
      <c r="A1027" s="12" t="str">
        <f>IF(Tableau1[[#This Row],[Date]]="","",VLOOKUP(Tableau1[[#This Row],[Semaine]],Listes!$A:$B,2,FALSE))</f>
        <v/>
      </c>
      <c r="B1027" s="12" t="str">
        <f>IF(ISBLANK(Tableau1[[#This Row],[Date]]),"",INT((Tableau1[[#This Row],[Date]]-SUM(MOD(DATE(YEAR(Tableau1[[#This Row],[Date]]-MOD(Tableau1[[#This Row],[Date]]-2,7)+3),1,2),{1E+99;7})*{1;-1})+5)/7))</f>
        <v/>
      </c>
      <c r="C1027" s="12" t="str">
        <f>IF(ISBLANK(Tableau1[[#This Row],[Matricule]]),"",VLOOKUP(Tableau1[[#This Row],[Matricule]],#REF!,2,FALSE))</f>
        <v/>
      </c>
      <c r="D1027" s="12" t="str">
        <f>IF(ISBLANK(Tableau1[[#This Row],[Matricule]]),"",VLOOKUP(Tableau1[[#This Row],[Matricule]],#REF!,3,FALSE))</f>
        <v/>
      </c>
      <c r="E1027" s="12" t="str">
        <f>CONCATENATE(Tableau1[[#This Row],[Matricule]],Tableau1[[#This Row],[Date]])</f>
        <v/>
      </c>
      <c r="F1027" s="3"/>
      <c r="K1027" s="35">
        <f>IF(Tableau1[[#This Row],[Régimes récoltés]]&gt;0,1,0)</f>
        <v>0</v>
      </c>
      <c r="L1027" s="35">
        <f>IF(Tableau1[[#This Row],[Régimes récoltés]]&gt;=60,1,0)</f>
        <v>0</v>
      </c>
      <c r="M1027" s="15">
        <f>IF(Tableau1[[#This Row],[Régimes récoltés]]&gt;60,Tableau1[[#This Row],[Régimes récoltés]]-60,0)</f>
        <v>0</v>
      </c>
      <c r="N1027" s="15" t="str">
        <f>IF(ISBLANK(Tableau1[[#This Row],[Date]]),"",+IF(Tableau1[[#This Row],[Régimes récoltés]]&lt;60,0,1000))</f>
        <v/>
      </c>
      <c r="O1027" s="15" t="str">
        <f>IF(ISBLANK(Tableau1[[#This Row],[Date]]),"",IF(Tableau1[[#This Row],[Régimes récoltés]]&gt;60,(Tableau1[[#This Row],[Régimes récoltés]]-60)*40,0))</f>
        <v/>
      </c>
      <c r="P1027" s="15" t="str">
        <f t="shared" si="16"/>
        <v/>
      </c>
      <c r="Q1027" s="51" t="str">
        <f>IF(Tableau1[[#This Row],[Matricule]]&gt;1,IF(COUNTIF(Tableau1[DateMatricule],Tableau1[[#This Row],[DateMatricule]])&gt;1,"Doublon",""),"")</f>
        <v/>
      </c>
    </row>
    <row r="1028" spans="1:17" x14ac:dyDescent="0.25">
      <c r="A1028" s="12" t="str">
        <f>IF(Tableau1[[#This Row],[Date]]="","",VLOOKUP(Tableau1[[#This Row],[Semaine]],Listes!$A:$B,2,FALSE))</f>
        <v/>
      </c>
      <c r="B1028" s="12" t="str">
        <f>IF(ISBLANK(Tableau1[[#This Row],[Date]]),"",INT((Tableau1[[#This Row],[Date]]-SUM(MOD(DATE(YEAR(Tableau1[[#This Row],[Date]]-MOD(Tableau1[[#This Row],[Date]]-2,7)+3),1,2),{1E+99;7})*{1;-1})+5)/7))</f>
        <v/>
      </c>
      <c r="C1028" s="12" t="str">
        <f>IF(ISBLANK(Tableau1[[#This Row],[Matricule]]),"",VLOOKUP(Tableau1[[#This Row],[Matricule]],#REF!,2,FALSE))</f>
        <v/>
      </c>
      <c r="D1028" s="12" t="str">
        <f>IF(ISBLANK(Tableau1[[#This Row],[Matricule]]),"",VLOOKUP(Tableau1[[#This Row],[Matricule]],#REF!,3,FALSE))</f>
        <v/>
      </c>
      <c r="E1028" s="12" t="str">
        <f>CONCATENATE(Tableau1[[#This Row],[Matricule]],Tableau1[[#This Row],[Date]])</f>
        <v/>
      </c>
      <c r="F1028" s="3"/>
      <c r="K1028" s="35">
        <f>IF(Tableau1[[#This Row],[Régimes récoltés]]&gt;0,1,0)</f>
        <v>0</v>
      </c>
      <c r="L1028" s="35">
        <f>IF(Tableau1[[#This Row],[Régimes récoltés]]&gt;=60,1,0)</f>
        <v>0</v>
      </c>
      <c r="M1028" s="15">
        <f>IF(Tableau1[[#This Row],[Régimes récoltés]]&gt;60,Tableau1[[#This Row],[Régimes récoltés]]-60,0)</f>
        <v>0</v>
      </c>
      <c r="N1028" s="15" t="str">
        <f>IF(ISBLANK(Tableau1[[#This Row],[Date]]),"",+IF(Tableau1[[#This Row],[Régimes récoltés]]&lt;60,0,1000))</f>
        <v/>
      </c>
      <c r="O1028" s="15" t="str">
        <f>IF(ISBLANK(Tableau1[[#This Row],[Date]]),"",IF(Tableau1[[#This Row],[Régimes récoltés]]&gt;60,(Tableau1[[#This Row],[Régimes récoltés]]-60)*40,0))</f>
        <v/>
      </c>
      <c r="P1028" s="15" t="str">
        <f t="shared" si="16"/>
        <v/>
      </c>
      <c r="Q1028" s="51" t="str">
        <f>IF(Tableau1[[#This Row],[Matricule]]&gt;1,IF(COUNTIF(Tableau1[DateMatricule],Tableau1[[#This Row],[DateMatricule]])&gt;1,"Doublon",""),"")</f>
        <v/>
      </c>
    </row>
    <row r="1029" spans="1:17" x14ac:dyDescent="0.25">
      <c r="A1029" s="12" t="str">
        <f>IF(Tableau1[[#This Row],[Date]]="","",VLOOKUP(Tableau1[[#This Row],[Semaine]],Listes!$A:$B,2,FALSE))</f>
        <v/>
      </c>
      <c r="B1029" s="12" t="str">
        <f>IF(ISBLANK(Tableau1[[#This Row],[Date]]),"",INT((Tableau1[[#This Row],[Date]]-SUM(MOD(DATE(YEAR(Tableau1[[#This Row],[Date]]-MOD(Tableau1[[#This Row],[Date]]-2,7)+3),1,2),{1E+99;7})*{1;-1})+5)/7))</f>
        <v/>
      </c>
      <c r="C1029" s="12" t="str">
        <f>IF(ISBLANK(Tableau1[[#This Row],[Matricule]]),"",VLOOKUP(Tableau1[[#This Row],[Matricule]],#REF!,2,FALSE))</f>
        <v/>
      </c>
      <c r="D1029" s="12" t="str">
        <f>IF(ISBLANK(Tableau1[[#This Row],[Matricule]]),"",VLOOKUP(Tableau1[[#This Row],[Matricule]],#REF!,3,FALSE))</f>
        <v/>
      </c>
      <c r="E1029" s="12" t="str">
        <f>CONCATENATE(Tableau1[[#This Row],[Matricule]],Tableau1[[#This Row],[Date]])</f>
        <v/>
      </c>
      <c r="F1029" s="3"/>
      <c r="K1029" s="35">
        <f>IF(Tableau1[[#This Row],[Régimes récoltés]]&gt;0,1,0)</f>
        <v>0</v>
      </c>
      <c r="L1029" s="35">
        <f>IF(Tableau1[[#This Row],[Régimes récoltés]]&gt;=60,1,0)</f>
        <v>0</v>
      </c>
      <c r="M1029" s="15">
        <f>IF(Tableau1[[#This Row],[Régimes récoltés]]&gt;60,Tableau1[[#This Row],[Régimes récoltés]]-60,0)</f>
        <v>0</v>
      </c>
      <c r="N1029" s="15" t="str">
        <f>IF(ISBLANK(Tableau1[[#This Row],[Date]]),"",+IF(Tableau1[[#This Row],[Régimes récoltés]]&lt;60,0,1000))</f>
        <v/>
      </c>
      <c r="O1029" s="15" t="str">
        <f>IF(ISBLANK(Tableau1[[#This Row],[Date]]),"",IF(Tableau1[[#This Row],[Régimes récoltés]]&gt;60,(Tableau1[[#This Row],[Régimes récoltés]]-60)*40,0))</f>
        <v/>
      </c>
      <c r="P1029" s="15" t="str">
        <f t="shared" si="16"/>
        <v/>
      </c>
      <c r="Q1029" s="51" t="str">
        <f>IF(Tableau1[[#This Row],[Matricule]]&gt;1,IF(COUNTIF(Tableau1[DateMatricule],Tableau1[[#This Row],[DateMatricule]])&gt;1,"Doublon",""),"")</f>
        <v/>
      </c>
    </row>
    <row r="1030" spans="1:17" x14ac:dyDescent="0.25">
      <c r="A1030" s="12" t="str">
        <f>IF(Tableau1[[#This Row],[Date]]="","",VLOOKUP(Tableau1[[#This Row],[Semaine]],Listes!$A:$B,2,FALSE))</f>
        <v/>
      </c>
      <c r="B1030" s="12" t="str">
        <f>IF(ISBLANK(Tableau1[[#This Row],[Date]]),"",INT((Tableau1[[#This Row],[Date]]-SUM(MOD(DATE(YEAR(Tableau1[[#This Row],[Date]]-MOD(Tableau1[[#This Row],[Date]]-2,7)+3),1,2),{1E+99;7})*{1;-1})+5)/7))</f>
        <v/>
      </c>
      <c r="C1030" s="12" t="str">
        <f>IF(ISBLANK(Tableau1[[#This Row],[Matricule]]),"",VLOOKUP(Tableau1[[#This Row],[Matricule]],#REF!,2,FALSE))</f>
        <v/>
      </c>
      <c r="D1030" s="12" t="str">
        <f>IF(ISBLANK(Tableau1[[#This Row],[Matricule]]),"",VLOOKUP(Tableau1[[#This Row],[Matricule]],#REF!,3,FALSE))</f>
        <v/>
      </c>
      <c r="E1030" s="12" t="str">
        <f>CONCATENATE(Tableau1[[#This Row],[Matricule]],Tableau1[[#This Row],[Date]])</f>
        <v/>
      </c>
      <c r="F1030" s="3"/>
      <c r="K1030" s="35">
        <f>IF(Tableau1[[#This Row],[Régimes récoltés]]&gt;0,1,0)</f>
        <v>0</v>
      </c>
      <c r="L1030" s="35">
        <f>IF(Tableau1[[#This Row],[Régimes récoltés]]&gt;=60,1,0)</f>
        <v>0</v>
      </c>
      <c r="M1030" s="15">
        <f>IF(Tableau1[[#This Row],[Régimes récoltés]]&gt;60,Tableau1[[#This Row],[Régimes récoltés]]-60,0)</f>
        <v>0</v>
      </c>
      <c r="N1030" s="15" t="str">
        <f>IF(ISBLANK(Tableau1[[#This Row],[Date]]),"",+IF(Tableau1[[#This Row],[Régimes récoltés]]&lt;60,0,1000))</f>
        <v/>
      </c>
      <c r="O1030" s="15" t="str">
        <f>IF(ISBLANK(Tableau1[[#This Row],[Date]]),"",IF(Tableau1[[#This Row],[Régimes récoltés]]&gt;60,(Tableau1[[#This Row],[Régimes récoltés]]-60)*40,0))</f>
        <v/>
      </c>
      <c r="P1030" s="15" t="str">
        <f t="shared" si="16"/>
        <v/>
      </c>
      <c r="Q1030" s="51" t="str">
        <f>IF(Tableau1[[#This Row],[Matricule]]&gt;1,IF(COUNTIF(Tableau1[DateMatricule],Tableau1[[#This Row],[DateMatricule]])&gt;1,"Doublon",""),"")</f>
        <v/>
      </c>
    </row>
    <row r="1031" spans="1:17" x14ac:dyDescent="0.25">
      <c r="A1031" s="12" t="str">
        <f>IF(Tableau1[[#This Row],[Date]]="","",VLOOKUP(Tableau1[[#This Row],[Semaine]],Listes!$A:$B,2,FALSE))</f>
        <v/>
      </c>
      <c r="B1031" s="12" t="str">
        <f>IF(ISBLANK(Tableau1[[#This Row],[Date]]),"",INT((Tableau1[[#This Row],[Date]]-SUM(MOD(DATE(YEAR(Tableau1[[#This Row],[Date]]-MOD(Tableau1[[#This Row],[Date]]-2,7)+3),1,2),{1E+99;7})*{1;-1})+5)/7))</f>
        <v/>
      </c>
      <c r="C1031" s="12" t="str">
        <f>IF(ISBLANK(Tableau1[[#This Row],[Matricule]]),"",VLOOKUP(Tableau1[[#This Row],[Matricule]],#REF!,2,FALSE))</f>
        <v/>
      </c>
      <c r="D1031" s="12" t="str">
        <f>IF(ISBLANK(Tableau1[[#This Row],[Matricule]]),"",VLOOKUP(Tableau1[[#This Row],[Matricule]],#REF!,3,FALSE))</f>
        <v/>
      </c>
      <c r="E1031" s="12" t="str">
        <f>CONCATENATE(Tableau1[[#This Row],[Matricule]],Tableau1[[#This Row],[Date]])</f>
        <v/>
      </c>
      <c r="F1031" s="3"/>
      <c r="K1031" s="35">
        <f>IF(Tableau1[[#This Row],[Régimes récoltés]]&gt;0,1,0)</f>
        <v>0</v>
      </c>
      <c r="L1031" s="35">
        <f>IF(Tableau1[[#This Row],[Régimes récoltés]]&gt;=60,1,0)</f>
        <v>0</v>
      </c>
      <c r="M1031" s="15">
        <f>IF(Tableau1[[#This Row],[Régimes récoltés]]&gt;60,Tableau1[[#This Row],[Régimes récoltés]]-60,0)</f>
        <v>0</v>
      </c>
      <c r="N1031" s="15" t="str">
        <f>IF(ISBLANK(Tableau1[[#This Row],[Date]]),"",+IF(Tableau1[[#This Row],[Régimes récoltés]]&lt;60,0,1000))</f>
        <v/>
      </c>
      <c r="O1031" s="15" t="str">
        <f>IF(ISBLANK(Tableau1[[#This Row],[Date]]),"",IF(Tableau1[[#This Row],[Régimes récoltés]]&gt;60,(Tableau1[[#This Row],[Régimes récoltés]]-60)*40,0))</f>
        <v/>
      </c>
      <c r="P1031" s="15" t="str">
        <f t="shared" si="16"/>
        <v/>
      </c>
      <c r="Q1031" s="51" t="str">
        <f>IF(Tableau1[[#This Row],[Matricule]]&gt;1,IF(COUNTIF(Tableau1[DateMatricule],Tableau1[[#This Row],[DateMatricule]])&gt;1,"Doublon",""),"")</f>
        <v/>
      </c>
    </row>
    <row r="1032" spans="1:17" x14ac:dyDescent="0.25">
      <c r="A1032" s="12" t="str">
        <f>IF(Tableau1[[#This Row],[Date]]="","",VLOOKUP(Tableau1[[#This Row],[Semaine]],Listes!$A:$B,2,FALSE))</f>
        <v/>
      </c>
      <c r="B1032" s="12" t="str">
        <f>IF(ISBLANK(Tableau1[[#This Row],[Date]]),"",INT((Tableau1[[#This Row],[Date]]-SUM(MOD(DATE(YEAR(Tableau1[[#This Row],[Date]]-MOD(Tableau1[[#This Row],[Date]]-2,7)+3),1,2),{1E+99;7})*{1;-1})+5)/7))</f>
        <v/>
      </c>
      <c r="C1032" s="12" t="str">
        <f>IF(ISBLANK(Tableau1[[#This Row],[Matricule]]),"",VLOOKUP(Tableau1[[#This Row],[Matricule]],#REF!,2,FALSE))</f>
        <v/>
      </c>
      <c r="D1032" s="12" t="str">
        <f>IF(ISBLANK(Tableau1[[#This Row],[Matricule]]),"",VLOOKUP(Tableau1[[#This Row],[Matricule]],#REF!,3,FALSE))</f>
        <v/>
      </c>
      <c r="E1032" s="12" t="str">
        <f>CONCATENATE(Tableau1[[#This Row],[Matricule]],Tableau1[[#This Row],[Date]])</f>
        <v/>
      </c>
      <c r="F1032" s="3"/>
      <c r="K1032" s="35">
        <f>IF(Tableau1[[#This Row],[Régimes récoltés]]&gt;0,1,0)</f>
        <v>0</v>
      </c>
      <c r="L1032" s="35">
        <f>IF(Tableau1[[#This Row],[Régimes récoltés]]&gt;=60,1,0)</f>
        <v>0</v>
      </c>
      <c r="M1032" s="15">
        <f>IF(Tableau1[[#This Row],[Régimes récoltés]]&gt;60,Tableau1[[#This Row],[Régimes récoltés]]-60,0)</f>
        <v>0</v>
      </c>
      <c r="N1032" s="15" t="str">
        <f>IF(ISBLANK(Tableau1[[#This Row],[Date]]),"",+IF(Tableau1[[#This Row],[Régimes récoltés]]&lt;60,0,1000))</f>
        <v/>
      </c>
      <c r="O1032" s="15" t="str">
        <f>IF(ISBLANK(Tableau1[[#This Row],[Date]]),"",IF(Tableau1[[#This Row],[Régimes récoltés]]&gt;60,(Tableau1[[#This Row],[Régimes récoltés]]-60)*40,0))</f>
        <v/>
      </c>
      <c r="P1032" s="15" t="str">
        <f t="shared" si="16"/>
        <v/>
      </c>
      <c r="Q1032" s="51" t="str">
        <f>IF(Tableau1[[#This Row],[Matricule]]&gt;1,IF(COUNTIF(Tableau1[DateMatricule],Tableau1[[#This Row],[DateMatricule]])&gt;1,"Doublon",""),"")</f>
        <v/>
      </c>
    </row>
    <row r="1033" spans="1:17" x14ac:dyDescent="0.25">
      <c r="A1033" s="12" t="str">
        <f>IF(Tableau1[[#This Row],[Date]]="","",VLOOKUP(Tableau1[[#This Row],[Semaine]],Listes!$A:$B,2,FALSE))</f>
        <v/>
      </c>
      <c r="B1033" s="12" t="str">
        <f>IF(ISBLANK(Tableau1[[#This Row],[Date]]),"",INT((Tableau1[[#This Row],[Date]]-SUM(MOD(DATE(YEAR(Tableau1[[#This Row],[Date]]-MOD(Tableau1[[#This Row],[Date]]-2,7)+3),1,2),{1E+99;7})*{1;-1})+5)/7))</f>
        <v/>
      </c>
      <c r="C1033" s="12" t="str">
        <f>IF(ISBLANK(Tableau1[[#This Row],[Matricule]]),"",VLOOKUP(Tableau1[[#This Row],[Matricule]],#REF!,2,FALSE))</f>
        <v/>
      </c>
      <c r="D1033" s="12" t="str">
        <f>IF(ISBLANK(Tableau1[[#This Row],[Matricule]]),"",VLOOKUP(Tableau1[[#This Row],[Matricule]],#REF!,3,FALSE))</f>
        <v/>
      </c>
      <c r="E1033" s="12" t="str">
        <f>CONCATENATE(Tableau1[[#This Row],[Matricule]],Tableau1[[#This Row],[Date]])</f>
        <v/>
      </c>
      <c r="F1033" s="3"/>
      <c r="K1033" s="35">
        <f>IF(Tableau1[[#This Row],[Régimes récoltés]]&gt;0,1,0)</f>
        <v>0</v>
      </c>
      <c r="L1033" s="35">
        <f>IF(Tableau1[[#This Row],[Régimes récoltés]]&gt;=60,1,0)</f>
        <v>0</v>
      </c>
      <c r="M1033" s="15">
        <f>IF(Tableau1[[#This Row],[Régimes récoltés]]&gt;60,Tableau1[[#This Row],[Régimes récoltés]]-60,0)</f>
        <v>0</v>
      </c>
      <c r="N1033" s="15" t="str">
        <f>IF(ISBLANK(Tableau1[[#This Row],[Date]]),"",+IF(Tableau1[[#This Row],[Régimes récoltés]]&lt;60,0,1000))</f>
        <v/>
      </c>
      <c r="O1033" s="15" t="str">
        <f>IF(ISBLANK(Tableau1[[#This Row],[Date]]),"",IF(Tableau1[[#This Row],[Régimes récoltés]]&gt;60,(Tableau1[[#This Row],[Régimes récoltés]]-60)*40,0))</f>
        <v/>
      </c>
      <c r="P1033" s="15" t="str">
        <f t="shared" si="16"/>
        <v/>
      </c>
      <c r="Q1033" s="51" t="str">
        <f>IF(Tableau1[[#This Row],[Matricule]]&gt;1,IF(COUNTIF(Tableau1[DateMatricule],Tableau1[[#This Row],[DateMatricule]])&gt;1,"Doublon",""),"")</f>
        <v/>
      </c>
    </row>
    <row r="1034" spans="1:17" x14ac:dyDescent="0.25">
      <c r="A1034" s="12" t="str">
        <f>IF(Tableau1[[#This Row],[Date]]="","",VLOOKUP(Tableau1[[#This Row],[Semaine]],Listes!$A:$B,2,FALSE))</f>
        <v/>
      </c>
      <c r="B1034" s="12" t="str">
        <f>IF(ISBLANK(Tableau1[[#This Row],[Date]]),"",INT((Tableau1[[#This Row],[Date]]-SUM(MOD(DATE(YEAR(Tableau1[[#This Row],[Date]]-MOD(Tableau1[[#This Row],[Date]]-2,7)+3),1,2),{1E+99;7})*{1;-1})+5)/7))</f>
        <v/>
      </c>
      <c r="C1034" s="12" t="str">
        <f>IF(ISBLANK(Tableau1[[#This Row],[Matricule]]),"",VLOOKUP(Tableau1[[#This Row],[Matricule]],#REF!,2,FALSE))</f>
        <v/>
      </c>
      <c r="D1034" s="12" t="str">
        <f>IF(ISBLANK(Tableau1[[#This Row],[Matricule]]),"",VLOOKUP(Tableau1[[#This Row],[Matricule]],#REF!,3,FALSE))</f>
        <v/>
      </c>
      <c r="E1034" s="12" t="str">
        <f>CONCATENATE(Tableau1[[#This Row],[Matricule]],Tableau1[[#This Row],[Date]])</f>
        <v/>
      </c>
      <c r="F1034" s="3"/>
      <c r="K1034" s="35">
        <f>IF(Tableau1[[#This Row],[Régimes récoltés]]&gt;0,1,0)</f>
        <v>0</v>
      </c>
      <c r="L1034" s="35">
        <f>IF(Tableau1[[#This Row],[Régimes récoltés]]&gt;=60,1,0)</f>
        <v>0</v>
      </c>
      <c r="M1034" s="15">
        <f>IF(Tableau1[[#This Row],[Régimes récoltés]]&gt;60,Tableau1[[#This Row],[Régimes récoltés]]-60,0)</f>
        <v>0</v>
      </c>
      <c r="N1034" s="15" t="str">
        <f>IF(ISBLANK(Tableau1[[#This Row],[Date]]),"",+IF(Tableau1[[#This Row],[Régimes récoltés]]&lt;60,0,1000))</f>
        <v/>
      </c>
      <c r="O1034" s="15" t="str">
        <f>IF(ISBLANK(Tableau1[[#This Row],[Date]]),"",IF(Tableau1[[#This Row],[Régimes récoltés]]&gt;60,(Tableau1[[#This Row],[Régimes récoltés]]-60)*40,0))</f>
        <v/>
      </c>
      <c r="P1034" s="15" t="str">
        <f t="shared" si="16"/>
        <v/>
      </c>
      <c r="Q1034" s="51" t="str">
        <f>IF(Tableau1[[#This Row],[Matricule]]&gt;1,IF(COUNTIF(Tableau1[DateMatricule],Tableau1[[#This Row],[DateMatricule]])&gt;1,"Doublon",""),"")</f>
        <v/>
      </c>
    </row>
    <row r="1035" spans="1:17" x14ac:dyDescent="0.25">
      <c r="A1035" s="12" t="str">
        <f>IF(Tableau1[[#This Row],[Date]]="","",VLOOKUP(Tableau1[[#This Row],[Semaine]],Listes!$A:$B,2,FALSE))</f>
        <v/>
      </c>
      <c r="B1035" s="12" t="str">
        <f>IF(ISBLANK(Tableau1[[#This Row],[Date]]),"",INT((Tableau1[[#This Row],[Date]]-SUM(MOD(DATE(YEAR(Tableau1[[#This Row],[Date]]-MOD(Tableau1[[#This Row],[Date]]-2,7)+3),1,2),{1E+99;7})*{1;-1})+5)/7))</f>
        <v/>
      </c>
      <c r="C1035" s="12" t="str">
        <f>IF(ISBLANK(Tableau1[[#This Row],[Matricule]]),"",VLOOKUP(Tableau1[[#This Row],[Matricule]],#REF!,2,FALSE))</f>
        <v/>
      </c>
      <c r="D1035" s="12" t="str">
        <f>IF(ISBLANK(Tableau1[[#This Row],[Matricule]]),"",VLOOKUP(Tableau1[[#This Row],[Matricule]],#REF!,3,FALSE))</f>
        <v/>
      </c>
      <c r="E1035" s="12" t="str">
        <f>CONCATENATE(Tableau1[[#This Row],[Matricule]],Tableau1[[#This Row],[Date]])</f>
        <v/>
      </c>
      <c r="F1035" s="3"/>
      <c r="K1035" s="35">
        <f>IF(Tableau1[[#This Row],[Régimes récoltés]]&gt;0,1,0)</f>
        <v>0</v>
      </c>
      <c r="L1035" s="35">
        <f>IF(Tableau1[[#This Row],[Régimes récoltés]]&gt;=60,1,0)</f>
        <v>0</v>
      </c>
      <c r="M1035" s="15">
        <f>IF(Tableau1[[#This Row],[Régimes récoltés]]&gt;60,Tableau1[[#This Row],[Régimes récoltés]]-60,0)</f>
        <v>0</v>
      </c>
      <c r="N1035" s="15" t="str">
        <f>IF(ISBLANK(Tableau1[[#This Row],[Date]]),"",+IF(Tableau1[[#This Row],[Régimes récoltés]]&lt;60,0,1000))</f>
        <v/>
      </c>
      <c r="O1035" s="15" t="str">
        <f>IF(ISBLANK(Tableau1[[#This Row],[Date]]),"",IF(Tableau1[[#This Row],[Régimes récoltés]]&gt;60,(Tableau1[[#This Row],[Régimes récoltés]]-60)*40,0))</f>
        <v/>
      </c>
      <c r="P1035" s="15" t="str">
        <f t="shared" si="16"/>
        <v/>
      </c>
      <c r="Q1035" s="51" t="str">
        <f>IF(Tableau1[[#This Row],[Matricule]]&gt;1,IF(COUNTIF(Tableau1[DateMatricule],Tableau1[[#This Row],[DateMatricule]])&gt;1,"Doublon",""),"")</f>
        <v/>
      </c>
    </row>
    <row r="1036" spans="1:17" x14ac:dyDescent="0.25">
      <c r="A1036" s="12" t="str">
        <f>IF(Tableau1[[#This Row],[Date]]="","",VLOOKUP(Tableau1[[#This Row],[Semaine]],Listes!$A:$B,2,FALSE))</f>
        <v/>
      </c>
      <c r="B1036" s="12" t="str">
        <f>IF(ISBLANK(Tableau1[[#This Row],[Date]]),"",INT((Tableau1[[#This Row],[Date]]-SUM(MOD(DATE(YEAR(Tableau1[[#This Row],[Date]]-MOD(Tableau1[[#This Row],[Date]]-2,7)+3),1,2),{1E+99;7})*{1;-1})+5)/7))</f>
        <v/>
      </c>
      <c r="C1036" s="12" t="str">
        <f>IF(ISBLANK(Tableau1[[#This Row],[Matricule]]),"",VLOOKUP(Tableau1[[#This Row],[Matricule]],#REF!,2,FALSE))</f>
        <v/>
      </c>
      <c r="D1036" s="12" t="str">
        <f>IF(ISBLANK(Tableau1[[#This Row],[Matricule]]),"",VLOOKUP(Tableau1[[#This Row],[Matricule]],#REF!,3,FALSE))</f>
        <v/>
      </c>
      <c r="E1036" s="12" t="str">
        <f>CONCATENATE(Tableau1[[#This Row],[Matricule]],Tableau1[[#This Row],[Date]])</f>
        <v/>
      </c>
      <c r="F1036" s="3"/>
      <c r="K1036" s="35">
        <f>IF(Tableau1[[#This Row],[Régimes récoltés]]&gt;0,1,0)</f>
        <v>0</v>
      </c>
      <c r="L1036" s="35">
        <f>IF(Tableau1[[#This Row],[Régimes récoltés]]&gt;=60,1,0)</f>
        <v>0</v>
      </c>
      <c r="M1036" s="15">
        <f>IF(Tableau1[[#This Row],[Régimes récoltés]]&gt;60,Tableau1[[#This Row],[Régimes récoltés]]-60,0)</f>
        <v>0</v>
      </c>
      <c r="N1036" s="15" t="str">
        <f>IF(ISBLANK(Tableau1[[#This Row],[Date]]),"",+IF(Tableau1[[#This Row],[Régimes récoltés]]&lt;60,0,1000))</f>
        <v/>
      </c>
      <c r="O1036" s="15" t="str">
        <f>IF(ISBLANK(Tableau1[[#This Row],[Date]]),"",IF(Tableau1[[#This Row],[Régimes récoltés]]&gt;60,(Tableau1[[#This Row],[Régimes récoltés]]-60)*40,0))</f>
        <v/>
      </c>
      <c r="P1036" s="15" t="str">
        <f t="shared" si="16"/>
        <v/>
      </c>
      <c r="Q1036" s="51" t="str">
        <f>IF(Tableau1[[#This Row],[Matricule]]&gt;1,IF(COUNTIF(Tableau1[DateMatricule],Tableau1[[#This Row],[DateMatricule]])&gt;1,"Doublon",""),"")</f>
        <v/>
      </c>
    </row>
    <row r="1037" spans="1:17" x14ac:dyDescent="0.25">
      <c r="A1037" s="12" t="str">
        <f>IF(Tableau1[[#This Row],[Date]]="","",VLOOKUP(Tableau1[[#This Row],[Semaine]],Listes!$A:$B,2,FALSE))</f>
        <v/>
      </c>
      <c r="B1037" s="12" t="str">
        <f>IF(ISBLANK(Tableau1[[#This Row],[Date]]),"",INT((Tableau1[[#This Row],[Date]]-SUM(MOD(DATE(YEAR(Tableau1[[#This Row],[Date]]-MOD(Tableau1[[#This Row],[Date]]-2,7)+3),1,2),{1E+99;7})*{1;-1})+5)/7))</f>
        <v/>
      </c>
      <c r="C1037" s="12" t="str">
        <f>IF(ISBLANK(Tableau1[[#This Row],[Matricule]]),"",VLOOKUP(Tableau1[[#This Row],[Matricule]],#REF!,2,FALSE))</f>
        <v/>
      </c>
      <c r="D1037" s="12" t="str">
        <f>IF(ISBLANK(Tableau1[[#This Row],[Matricule]]),"",VLOOKUP(Tableau1[[#This Row],[Matricule]],#REF!,3,FALSE))</f>
        <v/>
      </c>
      <c r="E1037" s="12" t="str">
        <f>CONCATENATE(Tableau1[[#This Row],[Matricule]],Tableau1[[#This Row],[Date]])</f>
        <v/>
      </c>
      <c r="F1037" s="3"/>
      <c r="K1037" s="35">
        <f>IF(Tableau1[[#This Row],[Régimes récoltés]]&gt;0,1,0)</f>
        <v>0</v>
      </c>
      <c r="L1037" s="35">
        <f>IF(Tableau1[[#This Row],[Régimes récoltés]]&gt;=60,1,0)</f>
        <v>0</v>
      </c>
      <c r="M1037" s="15">
        <f>IF(Tableau1[[#This Row],[Régimes récoltés]]&gt;60,Tableau1[[#This Row],[Régimes récoltés]]-60,0)</f>
        <v>0</v>
      </c>
      <c r="N1037" s="15" t="str">
        <f>IF(ISBLANK(Tableau1[[#This Row],[Date]]),"",+IF(Tableau1[[#This Row],[Régimes récoltés]]&lt;60,0,1000))</f>
        <v/>
      </c>
      <c r="O1037" s="15" t="str">
        <f>IF(ISBLANK(Tableau1[[#This Row],[Date]]),"",IF(Tableau1[[#This Row],[Régimes récoltés]]&gt;60,(Tableau1[[#This Row],[Régimes récoltés]]-60)*40,0))</f>
        <v/>
      </c>
      <c r="P1037" s="15" t="str">
        <f t="shared" si="16"/>
        <v/>
      </c>
      <c r="Q1037" s="51" t="str">
        <f>IF(Tableau1[[#This Row],[Matricule]]&gt;1,IF(COUNTIF(Tableau1[DateMatricule],Tableau1[[#This Row],[DateMatricule]])&gt;1,"Doublon",""),"")</f>
        <v/>
      </c>
    </row>
    <row r="1038" spans="1:17" x14ac:dyDescent="0.25">
      <c r="A1038" s="12" t="str">
        <f>IF(Tableau1[[#This Row],[Date]]="","",VLOOKUP(Tableau1[[#This Row],[Semaine]],Listes!$A:$B,2,FALSE))</f>
        <v/>
      </c>
      <c r="B1038" s="12" t="str">
        <f>IF(ISBLANK(Tableau1[[#This Row],[Date]]),"",INT((Tableau1[[#This Row],[Date]]-SUM(MOD(DATE(YEAR(Tableau1[[#This Row],[Date]]-MOD(Tableau1[[#This Row],[Date]]-2,7)+3),1,2),{1E+99;7})*{1;-1})+5)/7))</f>
        <v/>
      </c>
      <c r="C1038" s="12" t="str">
        <f>IF(ISBLANK(Tableau1[[#This Row],[Matricule]]),"",VLOOKUP(Tableau1[[#This Row],[Matricule]],#REF!,2,FALSE))</f>
        <v/>
      </c>
      <c r="D1038" s="12" t="str">
        <f>IF(ISBLANK(Tableau1[[#This Row],[Matricule]]),"",VLOOKUP(Tableau1[[#This Row],[Matricule]],#REF!,3,FALSE))</f>
        <v/>
      </c>
      <c r="E1038" s="12" t="str">
        <f>CONCATENATE(Tableau1[[#This Row],[Matricule]],Tableau1[[#This Row],[Date]])</f>
        <v/>
      </c>
      <c r="F1038" s="3"/>
      <c r="K1038" s="35">
        <f>IF(Tableau1[[#This Row],[Régimes récoltés]]&gt;0,1,0)</f>
        <v>0</v>
      </c>
      <c r="L1038" s="35">
        <f>IF(Tableau1[[#This Row],[Régimes récoltés]]&gt;=60,1,0)</f>
        <v>0</v>
      </c>
      <c r="M1038" s="15">
        <f>IF(Tableau1[[#This Row],[Régimes récoltés]]&gt;60,Tableau1[[#This Row],[Régimes récoltés]]-60,0)</f>
        <v>0</v>
      </c>
      <c r="N1038" s="15" t="str">
        <f>IF(ISBLANK(Tableau1[[#This Row],[Date]]),"",+IF(Tableau1[[#This Row],[Régimes récoltés]]&lt;60,0,1000))</f>
        <v/>
      </c>
      <c r="O1038" s="15" t="str">
        <f>IF(ISBLANK(Tableau1[[#This Row],[Date]]),"",IF(Tableau1[[#This Row],[Régimes récoltés]]&gt;60,(Tableau1[[#This Row],[Régimes récoltés]]-60)*40,0))</f>
        <v/>
      </c>
      <c r="P1038" s="15" t="str">
        <f t="shared" si="16"/>
        <v/>
      </c>
      <c r="Q1038" s="51" t="str">
        <f>IF(Tableau1[[#This Row],[Matricule]]&gt;1,IF(COUNTIF(Tableau1[DateMatricule],Tableau1[[#This Row],[DateMatricule]])&gt;1,"Doublon",""),"")</f>
        <v/>
      </c>
    </row>
    <row r="1039" spans="1:17" x14ac:dyDescent="0.25">
      <c r="A1039" s="12" t="str">
        <f>IF(Tableau1[[#This Row],[Date]]="","",VLOOKUP(Tableau1[[#This Row],[Semaine]],Listes!$A:$B,2,FALSE))</f>
        <v/>
      </c>
      <c r="B1039" s="12" t="str">
        <f>IF(ISBLANK(Tableau1[[#This Row],[Date]]),"",INT((Tableau1[[#This Row],[Date]]-SUM(MOD(DATE(YEAR(Tableau1[[#This Row],[Date]]-MOD(Tableau1[[#This Row],[Date]]-2,7)+3),1,2),{1E+99;7})*{1;-1})+5)/7))</f>
        <v/>
      </c>
      <c r="C1039" s="12" t="str">
        <f>IF(ISBLANK(Tableau1[[#This Row],[Matricule]]),"",VLOOKUP(Tableau1[[#This Row],[Matricule]],#REF!,2,FALSE))</f>
        <v/>
      </c>
      <c r="D1039" s="12" t="str">
        <f>IF(ISBLANK(Tableau1[[#This Row],[Matricule]]),"",VLOOKUP(Tableau1[[#This Row],[Matricule]],#REF!,3,FALSE))</f>
        <v/>
      </c>
      <c r="E1039" s="12" t="str">
        <f>CONCATENATE(Tableau1[[#This Row],[Matricule]],Tableau1[[#This Row],[Date]])</f>
        <v/>
      </c>
      <c r="F1039" s="3"/>
      <c r="K1039" s="35">
        <f>IF(Tableau1[[#This Row],[Régimes récoltés]]&gt;0,1,0)</f>
        <v>0</v>
      </c>
      <c r="L1039" s="35">
        <f>IF(Tableau1[[#This Row],[Régimes récoltés]]&gt;=60,1,0)</f>
        <v>0</v>
      </c>
      <c r="M1039" s="15">
        <f>IF(Tableau1[[#This Row],[Régimes récoltés]]&gt;60,Tableau1[[#This Row],[Régimes récoltés]]-60,0)</f>
        <v>0</v>
      </c>
      <c r="N1039" s="15" t="str">
        <f>IF(ISBLANK(Tableau1[[#This Row],[Date]]),"",+IF(Tableau1[[#This Row],[Régimes récoltés]]&lt;60,0,1000))</f>
        <v/>
      </c>
      <c r="O1039" s="15" t="str">
        <f>IF(ISBLANK(Tableau1[[#This Row],[Date]]),"",IF(Tableau1[[#This Row],[Régimes récoltés]]&gt;60,(Tableau1[[#This Row],[Régimes récoltés]]-60)*40,0))</f>
        <v/>
      </c>
      <c r="P1039" s="15" t="str">
        <f t="shared" si="16"/>
        <v/>
      </c>
      <c r="Q1039" s="51" t="str">
        <f>IF(Tableau1[[#This Row],[Matricule]]&gt;1,IF(COUNTIF(Tableau1[DateMatricule],Tableau1[[#This Row],[DateMatricule]])&gt;1,"Doublon",""),"")</f>
        <v/>
      </c>
    </row>
    <row r="1040" spans="1:17" x14ac:dyDescent="0.25">
      <c r="A1040" s="12" t="str">
        <f>IF(Tableau1[[#This Row],[Date]]="","",VLOOKUP(Tableau1[[#This Row],[Semaine]],Listes!$A:$B,2,FALSE))</f>
        <v/>
      </c>
      <c r="B1040" s="12" t="str">
        <f>IF(ISBLANK(Tableau1[[#This Row],[Date]]),"",INT((Tableau1[[#This Row],[Date]]-SUM(MOD(DATE(YEAR(Tableau1[[#This Row],[Date]]-MOD(Tableau1[[#This Row],[Date]]-2,7)+3),1,2),{1E+99;7})*{1;-1})+5)/7))</f>
        <v/>
      </c>
      <c r="C1040" s="12" t="str">
        <f>IF(ISBLANK(Tableau1[[#This Row],[Matricule]]),"",VLOOKUP(Tableau1[[#This Row],[Matricule]],#REF!,2,FALSE))</f>
        <v/>
      </c>
      <c r="D1040" s="12" t="str">
        <f>IF(ISBLANK(Tableau1[[#This Row],[Matricule]]),"",VLOOKUP(Tableau1[[#This Row],[Matricule]],#REF!,3,FALSE))</f>
        <v/>
      </c>
      <c r="E1040" s="12" t="str">
        <f>CONCATENATE(Tableau1[[#This Row],[Matricule]],Tableau1[[#This Row],[Date]])</f>
        <v/>
      </c>
      <c r="F1040" s="3"/>
      <c r="K1040" s="35">
        <f>IF(Tableau1[[#This Row],[Régimes récoltés]]&gt;0,1,0)</f>
        <v>0</v>
      </c>
      <c r="L1040" s="35">
        <f>IF(Tableau1[[#This Row],[Régimes récoltés]]&gt;=60,1,0)</f>
        <v>0</v>
      </c>
      <c r="M1040" s="15">
        <f>IF(Tableau1[[#This Row],[Régimes récoltés]]&gt;60,Tableau1[[#This Row],[Régimes récoltés]]-60,0)</f>
        <v>0</v>
      </c>
      <c r="N1040" s="15" t="str">
        <f>IF(ISBLANK(Tableau1[[#This Row],[Date]]),"",+IF(Tableau1[[#This Row],[Régimes récoltés]]&lt;60,0,1000))</f>
        <v/>
      </c>
      <c r="O1040" s="15" t="str">
        <f>IF(ISBLANK(Tableau1[[#This Row],[Date]]),"",IF(Tableau1[[#This Row],[Régimes récoltés]]&gt;60,(Tableau1[[#This Row],[Régimes récoltés]]-60)*40,0))</f>
        <v/>
      </c>
      <c r="P1040" s="15" t="str">
        <f t="shared" si="16"/>
        <v/>
      </c>
      <c r="Q1040" s="51" t="str">
        <f>IF(Tableau1[[#This Row],[Matricule]]&gt;1,IF(COUNTIF(Tableau1[DateMatricule],Tableau1[[#This Row],[DateMatricule]])&gt;1,"Doublon",""),"")</f>
        <v/>
      </c>
    </row>
    <row r="1041" spans="1:17" x14ac:dyDescent="0.25">
      <c r="A1041" s="12" t="str">
        <f>IF(Tableau1[[#This Row],[Date]]="","",VLOOKUP(Tableau1[[#This Row],[Semaine]],Listes!$A:$B,2,FALSE))</f>
        <v/>
      </c>
      <c r="B1041" s="12" t="str">
        <f>IF(ISBLANK(Tableau1[[#This Row],[Date]]),"",INT((Tableau1[[#This Row],[Date]]-SUM(MOD(DATE(YEAR(Tableau1[[#This Row],[Date]]-MOD(Tableau1[[#This Row],[Date]]-2,7)+3),1,2),{1E+99;7})*{1;-1})+5)/7))</f>
        <v/>
      </c>
      <c r="C1041" s="12" t="str">
        <f>IF(ISBLANK(Tableau1[[#This Row],[Matricule]]),"",VLOOKUP(Tableau1[[#This Row],[Matricule]],#REF!,2,FALSE))</f>
        <v/>
      </c>
      <c r="D1041" s="12" t="str">
        <f>IF(ISBLANK(Tableau1[[#This Row],[Matricule]]),"",VLOOKUP(Tableau1[[#This Row],[Matricule]],#REF!,3,FALSE))</f>
        <v/>
      </c>
      <c r="E1041" s="12" t="str">
        <f>CONCATENATE(Tableau1[[#This Row],[Matricule]],Tableau1[[#This Row],[Date]])</f>
        <v/>
      </c>
      <c r="F1041" s="3"/>
      <c r="K1041" s="35">
        <f>IF(Tableau1[[#This Row],[Régimes récoltés]]&gt;0,1,0)</f>
        <v>0</v>
      </c>
      <c r="L1041" s="35">
        <f>IF(Tableau1[[#This Row],[Régimes récoltés]]&gt;=60,1,0)</f>
        <v>0</v>
      </c>
      <c r="M1041" s="15">
        <f>IF(Tableau1[[#This Row],[Régimes récoltés]]&gt;60,Tableau1[[#This Row],[Régimes récoltés]]-60,0)</f>
        <v>0</v>
      </c>
      <c r="N1041" s="15" t="str">
        <f>IF(ISBLANK(Tableau1[[#This Row],[Date]]),"",+IF(Tableau1[[#This Row],[Régimes récoltés]]&lt;60,0,1000))</f>
        <v/>
      </c>
      <c r="O1041" s="15" t="str">
        <f>IF(ISBLANK(Tableau1[[#This Row],[Date]]),"",IF(Tableau1[[#This Row],[Régimes récoltés]]&gt;60,(Tableau1[[#This Row],[Régimes récoltés]]-60)*40,0))</f>
        <v/>
      </c>
      <c r="P1041" s="15" t="str">
        <f t="shared" si="16"/>
        <v/>
      </c>
      <c r="Q1041" s="51" t="str">
        <f>IF(Tableau1[[#This Row],[Matricule]]&gt;1,IF(COUNTIF(Tableau1[DateMatricule],Tableau1[[#This Row],[DateMatricule]])&gt;1,"Doublon",""),"")</f>
        <v/>
      </c>
    </row>
    <row r="1042" spans="1:17" x14ac:dyDescent="0.25">
      <c r="A1042" s="12" t="str">
        <f>IF(Tableau1[[#This Row],[Date]]="","",VLOOKUP(Tableau1[[#This Row],[Semaine]],Listes!$A:$B,2,FALSE))</f>
        <v/>
      </c>
      <c r="B1042" s="12" t="str">
        <f>IF(ISBLANK(Tableau1[[#This Row],[Date]]),"",INT((Tableau1[[#This Row],[Date]]-SUM(MOD(DATE(YEAR(Tableau1[[#This Row],[Date]]-MOD(Tableau1[[#This Row],[Date]]-2,7)+3),1,2),{1E+99;7})*{1;-1})+5)/7))</f>
        <v/>
      </c>
      <c r="C1042" s="12" t="str">
        <f>IF(ISBLANK(Tableau1[[#This Row],[Matricule]]),"",VLOOKUP(Tableau1[[#This Row],[Matricule]],#REF!,2,FALSE))</f>
        <v/>
      </c>
      <c r="D1042" s="12" t="str">
        <f>IF(ISBLANK(Tableau1[[#This Row],[Matricule]]),"",VLOOKUP(Tableau1[[#This Row],[Matricule]],#REF!,3,FALSE))</f>
        <v/>
      </c>
      <c r="E1042" s="12" t="str">
        <f>CONCATENATE(Tableau1[[#This Row],[Matricule]],Tableau1[[#This Row],[Date]])</f>
        <v/>
      </c>
      <c r="F1042" s="3"/>
      <c r="K1042" s="35">
        <f>IF(Tableau1[[#This Row],[Régimes récoltés]]&gt;0,1,0)</f>
        <v>0</v>
      </c>
      <c r="L1042" s="35">
        <f>IF(Tableau1[[#This Row],[Régimes récoltés]]&gt;=60,1,0)</f>
        <v>0</v>
      </c>
      <c r="M1042" s="15">
        <f>IF(Tableau1[[#This Row],[Régimes récoltés]]&gt;60,Tableau1[[#This Row],[Régimes récoltés]]-60,0)</f>
        <v>0</v>
      </c>
      <c r="N1042" s="15" t="str">
        <f>IF(ISBLANK(Tableau1[[#This Row],[Date]]),"",+IF(Tableau1[[#This Row],[Régimes récoltés]]&lt;60,0,1000))</f>
        <v/>
      </c>
      <c r="O1042" s="15" t="str">
        <f>IF(ISBLANK(Tableau1[[#This Row],[Date]]),"",IF(Tableau1[[#This Row],[Régimes récoltés]]&gt;60,(Tableau1[[#This Row],[Régimes récoltés]]-60)*40,0))</f>
        <v/>
      </c>
      <c r="P1042" s="15" t="str">
        <f t="shared" si="16"/>
        <v/>
      </c>
      <c r="Q1042" s="51" t="str">
        <f>IF(Tableau1[[#This Row],[Matricule]]&gt;1,IF(COUNTIF(Tableau1[DateMatricule],Tableau1[[#This Row],[DateMatricule]])&gt;1,"Doublon",""),"")</f>
        <v/>
      </c>
    </row>
    <row r="1043" spans="1:17" x14ac:dyDescent="0.25">
      <c r="A1043" s="12" t="str">
        <f>IF(Tableau1[[#This Row],[Date]]="","",VLOOKUP(Tableau1[[#This Row],[Semaine]],Listes!$A:$B,2,FALSE))</f>
        <v/>
      </c>
      <c r="B1043" s="12" t="str">
        <f>IF(ISBLANK(Tableau1[[#This Row],[Date]]),"",INT((Tableau1[[#This Row],[Date]]-SUM(MOD(DATE(YEAR(Tableau1[[#This Row],[Date]]-MOD(Tableau1[[#This Row],[Date]]-2,7)+3),1,2),{1E+99;7})*{1;-1})+5)/7))</f>
        <v/>
      </c>
      <c r="C1043" s="12" t="str">
        <f>IF(ISBLANK(Tableau1[[#This Row],[Matricule]]),"",VLOOKUP(Tableau1[[#This Row],[Matricule]],#REF!,2,FALSE))</f>
        <v/>
      </c>
      <c r="D1043" s="12" t="str">
        <f>IF(ISBLANK(Tableau1[[#This Row],[Matricule]]),"",VLOOKUP(Tableau1[[#This Row],[Matricule]],#REF!,3,FALSE))</f>
        <v/>
      </c>
      <c r="E1043" s="12" t="str">
        <f>CONCATENATE(Tableau1[[#This Row],[Matricule]],Tableau1[[#This Row],[Date]])</f>
        <v/>
      </c>
      <c r="F1043" s="3"/>
      <c r="K1043" s="35">
        <f>IF(Tableau1[[#This Row],[Régimes récoltés]]&gt;0,1,0)</f>
        <v>0</v>
      </c>
      <c r="L1043" s="35">
        <f>IF(Tableau1[[#This Row],[Régimes récoltés]]&gt;=60,1,0)</f>
        <v>0</v>
      </c>
      <c r="M1043" s="15">
        <f>IF(Tableau1[[#This Row],[Régimes récoltés]]&gt;60,Tableau1[[#This Row],[Régimes récoltés]]-60,0)</f>
        <v>0</v>
      </c>
      <c r="N1043" s="15" t="str">
        <f>IF(ISBLANK(Tableau1[[#This Row],[Date]]),"",+IF(Tableau1[[#This Row],[Régimes récoltés]]&lt;60,0,1000))</f>
        <v/>
      </c>
      <c r="O1043" s="15" t="str">
        <f>IF(ISBLANK(Tableau1[[#This Row],[Date]]),"",IF(Tableau1[[#This Row],[Régimes récoltés]]&gt;60,(Tableau1[[#This Row],[Régimes récoltés]]-60)*40,0))</f>
        <v/>
      </c>
      <c r="P1043" s="15" t="str">
        <f t="shared" si="16"/>
        <v/>
      </c>
      <c r="Q1043" s="51" t="str">
        <f>IF(Tableau1[[#This Row],[Matricule]]&gt;1,IF(COUNTIF(Tableau1[DateMatricule],Tableau1[[#This Row],[DateMatricule]])&gt;1,"Doublon",""),"")</f>
        <v/>
      </c>
    </row>
    <row r="1044" spans="1:17" x14ac:dyDescent="0.25">
      <c r="A1044" s="12" t="str">
        <f>IF(Tableau1[[#This Row],[Date]]="","",VLOOKUP(Tableau1[[#This Row],[Semaine]],Listes!$A:$B,2,FALSE))</f>
        <v/>
      </c>
      <c r="B1044" s="12" t="str">
        <f>IF(ISBLANK(Tableau1[[#This Row],[Date]]),"",INT((Tableau1[[#This Row],[Date]]-SUM(MOD(DATE(YEAR(Tableau1[[#This Row],[Date]]-MOD(Tableau1[[#This Row],[Date]]-2,7)+3),1,2),{1E+99;7})*{1;-1})+5)/7))</f>
        <v/>
      </c>
      <c r="C1044" s="12" t="str">
        <f>IF(ISBLANK(Tableau1[[#This Row],[Matricule]]),"",VLOOKUP(Tableau1[[#This Row],[Matricule]],#REF!,2,FALSE))</f>
        <v/>
      </c>
      <c r="D1044" s="12" t="str">
        <f>IF(ISBLANK(Tableau1[[#This Row],[Matricule]]),"",VLOOKUP(Tableau1[[#This Row],[Matricule]],#REF!,3,FALSE))</f>
        <v/>
      </c>
      <c r="E1044" s="12" t="str">
        <f>CONCATENATE(Tableau1[[#This Row],[Matricule]],Tableau1[[#This Row],[Date]])</f>
        <v/>
      </c>
      <c r="F1044" s="3"/>
      <c r="K1044" s="35">
        <f>IF(Tableau1[[#This Row],[Régimes récoltés]]&gt;0,1,0)</f>
        <v>0</v>
      </c>
      <c r="L1044" s="35">
        <f>IF(Tableau1[[#This Row],[Régimes récoltés]]&gt;=60,1,0)</f>
        <v>0</v>
      </c>
      <c r="M1044" s="15">
        <f>IF(Tableau1[[#This Row],[Régimes récoltés]]&gt;60,Tableau1[[#This Row],[Régimes récoltés]]-60,0)</f>
        <v>0</v>
      </c>
      <c r="N1044" s="15" t="str">
        <f>IF(ISBLANK(Tableau1[[#This Row],[Date]]),"",+IF(Tableau1[[#This Row],[Régimes récoltés]]&lt;60,0,1000))</f>
        <v/>
      </c>
      <c r="O1044" s="15" t="str">
        <f>IF(ISBLANK(Tableau1[[#This Row],[Date]]),"",IF(Tableau1[[#This Row],[Régimes récoltés]]&gt;60,(Tableau1[[#This Row],[Régimes récoltés]]-60)*40,0))</f>
        <v/>
      </c>
      <c r="P1044" s="15" t="str">
        <f t="shared" si="16"/>
        <v/>
      </c>
      <c r="Q1044" s="51" t="str">
        <f>IF(Tableau1[[#This Row],[Matricule]]&gt;1,IF(COUNTIF(Tableau1[DateMatricule],Tableau1[[#This Row],[DateMatricule]])&gt;1,"Doublon",""),"")</f>
        <v/>
      </c>
    </row>
    <row r="1045" spans="1:17" x14ac:dyDescent="0.25">
      <c r="A1045" s="12" t="str">
        <f>IF(Tableau1[[#This Row],[Date]]="","",VLOOKUP(Tableau1[[#This Row],[Semaine]],Listes!$A:$B,2,FALSE))</f>
        <v/>
      </c>
      <c r="B1045" s="12" t="str">
        <f>IF(ISBLANK(Tableau1[[#This Row],[Date]]),"",INT((Tableau1[[#This Row],[Date]]-SUM(MOD(DATE(YEAR(Tableau1[[#This Row],[Date]]-MOD(Tableau1[[#This Row],[Date]]-2,7)+3),1,2),{1E+99;7})*{1;-1})+5)/7))</f>
        <v/>
      </c>
      <c r="C1045" s="12" t="str">
        <f>IF(ISBLANK(Tableau1[[#This Row],[Matricule]]),"",VLOOKUP(Tableau1[[#This Row],[Matricule]],#REF!,2,FALSE))</f>
        <v/>
      </c>
      <c r="D1045" s="12" t="str">
        <f>IF(ISBLANK(Tableau1[[#This Row],[Matricule]]),"",VLOOKUP(Tableau1[[#This Row],[Matricule]],#REF!,3,FALSE))</f>
        <v/>
      </c>
      <c r="E1045" s="12" t="str">
        <f>CONCATENATE(Tableau1[[#This Row],[Matricule]],Tableau1[[#This Row],[Date]])</f>
        <v/>
      </c>
      <c r="F1045" s="3"/>
      <c r="K1045" s="35">
        <f>IF(Tableau1[[#This Row],[Régimes récoltés]]&gt;0,1,0)</f>
        <v>0</v>
      </c>
      <c r="L1045" s="35">
        <f>IF(Tableau1[[#This Row],[Régimes récoltés]]&gt;=60,1,0)</f>
        <v>0</v>
      </c>
      <c r="M1045" s="15">
        <f>IF(Tableau1[[#This Row],[Régimes récoltés]]&gt;60,Tableau1[[#This Row],[Régimes récoltés]]-60,0)</f>
        <v>0</v>
      </c>
      <c r="N1045" s="15" t="str">
        <f>IF(ISBLANK(Tableau1[[#This Row],[Date]]),"",+IF(Tableau1[[#This Row],[Régimes récoltés]]&lt;60,0,1000))</f>
        <v/>
      </c>
      <c r="O1045" s="15" t="str">
        <f>IF(ISBLANK(Tableau1[[#This Row],[Date]]),"",IF(Tableau1[[#This Row],[Régimes récoltés]]&gt;60,(Tableau1[[#This Row],[Régimes récoltés]]-60)*40,0))</f>
        <v/>
      </c>
      <c r="P1045" s="15" t="str">
        <f t="shared" si="16"/>
        <v/>
      </c>
      <c r="Q1045" s="51" t="str">
        <f>IF(Tableau1[[#This Row],[Matricule]]&gt;1,IF(COUNTIF(Tableau1[DateMatricule],Tableau1[[#This Row],[DateMatricule]])&gt;1,"Doublon",""),"")</f>
        <v/>
      </c>
    </row>
    <row r="1046" spans="1:17" x14ac:dyDescent="0.25">
      <c r="A1046" s="12" t="str">
        <f>IF(Tableau1[[#This Row],[Date]]="","",VLOOKUP(Tableau1[[#This Row],[Semaine]],Listes!$A:$B,2,FALSE))</f>
        <v/>
      </c>
      <c r="B1046" s="12" t="str">
        <f>IF(ISBLANK(Tableau1[[#This Row],[Date]]),"",INT((Tableau1[[#This Row],[Date]]-SUM(MOD(DATE(YEAR(Tableau1[[#This Row],[Date]]-MOD(Tableau1[[#This Row],[Date]]-2,7)+3),1,2),{1E+99;7})*{1;-1})+5)/7))</f>
        <v/>
      </c>
      <c r="C1046" s="12" t="str">
        <f>IF(ISBLANK(Tableau1[[#This Row],[Matricule]]),"",VLOOKUP(Tableau1[[#This Row],[Matricule]],#REF!,2,FALSE))</f>
        <v/>
      </c>
      <c r="D1046" s="12" t="str">
        <f>IF(ISBLANK(Tableau1[[#This Row],[Matricule]]),"",VLOOKUP(Tableau1[[#This Row],[Matricule]],#REF!,3,FALSE))</f>
        <v/>
      </c>
      <c r="E1046" s="12" t="str">
        <f>CONCATENATE(Tableau1[[#This Row],[Matricule]],Tableau1[[#This Row],[Date]])</f>
        <v/>
      </c>
      <c r="F1046" s="3"/>
      <c r="K1046" s="35">
        <f>IF(Tableau1[[#This Row],[Régimes récoltés]]&gt;0,1,0)</f>
        <v>0</v>
      </c>
      <c r="L1046" s="35">
        <f>IF(Tableau1[[#This Row],[Régimes récoltés]]&gt;=60,1,0)</f>
        <v>0</v>
      </c>
      <c r="M1046" s="15">
        <f>IF(Tableau1[[#This Row],[Régimes récoltés]]&gt;60,Tableau1[[#This Row],[Régimes récoltés]]-60,0)</f>
        <v>0</v>
      </c>
      <c r="N1046" s="15" t="str">
        <f>IF(ISBLANK(Tableau1[[#This Row],[Date]]),"",+IF(Tableau1[[#This Row],[Régimes récoltés]]&lt;60,0,1000))</f>
        <v/>
      </c>
      <c r="O1046" s="15" t="str">
        <f>IF(ISBLANK(Tableau1[[#This Row],[Date]]),"",IF(Tableau1[[#This Row],[Régimes récoltés]]&gt;60,(Tableau1[[#This Row],[Régimes récoltés]]-60)*40,0))</f>
        <v/>
      </c>
      <c r="P1046" s="15" t="str">
        <f t="shared" si="16"/>
        <v/>
      </c>
      <c r="Q1046" s="51" t="str">
        <f>IF(Tableau1[[#This Row],[Matricule]]&gt;1,IF(COUNTIF(Tableau1[DateMatricule],Tableau1[[#This Row],[DateMatricule]])&gt;1,"Doublon",""),"")</f>
        <v/>
      </c>
    </row>
    <row r="1047" spans="1:17" x14ac:dyDescent="0.25">
      <c r="A1047" s="12" t="str">
        <f>IF(Tableau1[[#This Row],[Date]]="","",VLOOKUP(Tableau1[[#This Row],[Semaine]],Listes!$A:$B,2,FALSE))</f>
        <v/>
      </c>
      <c r="B1047" s="12" t="str">
        <f>IF(ISBLANK(Tableau1[[#This Row],[Date]]),"",INT((Tableau1[[#This Row],[Date]]-SUM(MOD(DATE(YEAR(Tableau1[[#This Row],[Date]]-MOD(Tableau1[[#This Row],[Date]]-2,7)+3),1,2),{1E+99;7})*{1;-1})+5)/7))</f>
        <v/>
      </c>
      <c r="C1047" s="12" t="str">
        <f>IF(ISBLANK(Tableau1[[#This Row],[Matricule]]),"",VLOOKUP(Tableau1[[#This Row],[Matricule]],#REF!,2,FALSE))</f>
        <v/>
      </c>
      <c r="D1047" s="12" t="str">
        <f>IF(ISBLANK(Tableau1[[#This Row],[Matricule]]),"",VLOOKUP(Tableau1[[#This Row],[Matricule]],#REF!,3,FALSE))</f>
        <v/>
      </c>
      <c r="E1047" s="12" t="str">
        <f>CONCATENATE(Tableau1[[#This Row],[Matricule]],Tableau1[[#This Row],[Date]])</f>
        <v/>
      </c>
      <c r="F1047" s="3"/>
      <c r="K1047" s="35">
        <f>IF(Tableau1[[#This Row],[Régimes récoltés]]&gt;0,1,0)</f>
        <v>0</v>
      </c>
      <c r="L1047" s="35">
        <f>IF(Tableau1[[#This Row],[Régimes récoltés]]&gt;=60,1,0)</f>
        <v>0</v>
      </c>
      <c r="M1047" s="15">
        <f>IF(Tableau1[[#This Row],[Régimes récoltés]]&gt;60,Tableau1[[#This Row],[Régimes récoltés]]-60,0)</f>
        <v>0</v>
      </c>
      <c r="N1047" s="15" t="str">
        <f>IF(ISBLANK(Tableau1[[#This Row],[Date]]),"",+IF(Tableau1[[#This Row],[Régimes récoltés]]&lt;60,0,1000))</f>
        <v/>
      </c>
      <c r="O1047" s="15" t="str">
        <f>IF(ISBLANK(Tableau1[[#This Row],[Date]]),"",IF(Tableau1[[#This Row],[Régimes récoltés]]&gt;60,(Tableau1[[#This Row],[Régimes récoltés]]-60)*40,0))</f>
        <v/>
      </c>
      <c r="P1047" s="15" t="str">
        <f t="shared" si="16"/>
        <v/>
      </c>
      <c r="Q1047" s="51" t="str">
        <f>IF(Tableau1[[#This Row],[Matricule]]&gt;1,IF(COUNTIF(Tableau1[DateMatricule],Tableau1[[#This Row],[DateMatricule]])&gt;1,"Doublon",""),"")</f>
        <v/>
      </c>
    </row>
    <row r="1048" spans="1:17" x14ac:dyDescent="0.25">
      <c r="A1048" s="12" t="str">
        <f>IF(Tableau1[[#This Row],[Date]]="","",VLOOKUP(Tableau1[[#This Row],[Semaine]],Listes!$A:$B,2,FALSE))</f>
        <v/>
      </c>
      <c r="B1048" s="12" t="str">
        <f>IF(ISBLANK(Tableau1[[#This Row],[Date]]),"",INT((Tableau1[[#This Row],[Date]]-SUM(MOD(DATE(YEAR(Tableau1[[#This Row],[Date]]-MOD(Tableau1[[#This Row],[Date]]-2,7)+3),1,2),{1E+99;7})*{1;-1})+5)/7))</f>
        <v/>
      </c>
      <c r="C1048" s="12" t="str">
        <f>IF(ISBLANK(Tableau1[[#This Row],[Matricule]]),"",VLOOKUP(Tableau1[[#This Row],[Matricule]],#REF!,2,FALSE))</f>
        <v/>
      </c>
      <c r="D1048" s="12" t="str">
        <f>IF(ISBLANK(Tableau1[[#This Row],[Matricule]]),"",VLOOKUP(Tableau1[[#This Row],[Matricule]],#REF!,3,FALSE))</f>
        <v/>
      </c>
      <c r="E1048" s="12" t="str">
        <f>CONCATENATE(Tableau1[[#This Row],[Matricule]],Tableau1[[#This Row],[Date]])</f>
        <v/>
      </c>
      <c r="F1048" s="3"/>
      <c r="K1048" s="35">
        <f>IF(Tableau1[[#This Row],[Régimes récoltés]]&gt;0,1,0)</f>
        <v>0</v>
      </c>
      <c r="L1048" s="35">
        <f>IF(Tableau1[[#This Row],[Régimes récoltés]]&gt;=60,1,0)</f>
        <v>0</v>
      </c>
      <c r="M1048" s="15">
        <f>IF(Tableau1[[#This Row],[Régimes récoltés]]&gt;60,Tableau1[[#This Row],[Régimes récoltés]]-60,0)</f>
        <v>0</v>
      </c>
      <c r="N1048" s="15" t="str">
        <f>IF(ISBLANK(Tableau1[[#This Row],[Date]]),"",+IF(Tableau1[[#This Row],[Régimes récoltés]]&lt;60,0,1000))</f>
        <v/>
      </c>
      <c r="O1048" s="15" t="str">
        <f>IF(ISBLANK(Tableau1[[#This Row],[Date]]),"",IF(Tableau1[[#This Row],[Régimes récoltés]]&gt;60,(Tableau1[[#This Row],[Régimes récoltés]]-60)*40,0))</f>
        <v/>
      </c>
      <c r="P1048" s="15" t="str">
        <f t="shared" si="16"/>
        <v/>
      </c>
      <c r="Q1048" s="51" t="str">
        <f>IF(Tableau1[[#This Row],[Matricule]]&gt;1,IF(COUNTIF(Tableau1[DateMatricule],Tableau1[[#This Row],[DateMatricule]])&gt;1,"Doublon",""),"")</f>
        <v/>
      </c>
    </row>
    <row r="1049" spans="1:17" x14ac:dyDescent="0.25">
      <c r="A1049" s="12" t="str">
        <f>IF(Tableau1[[#This Row],[Date]]="","",VLOOKUP(Tableau1[[#This Row],[Semaine]],Listes!$A:$B,2,FALSE))</f>
        <v/>
      </c>
      <c r="B1049" s="12" t="str">
        <f>IF(ISBLANK(Tableau1[[#This Row],[Date]]),"",INT((Tableau1[[#This Row],[Date]]-SUM(MOD(DATE(YEAR(Tableau1[[#This Row],[Date]]-MOD(Tableau1[[#This Row],[Date]]-2,7)+3),1,2),{1E+99;7})*{1;-1})+5)/7))</f>
        <v/>
      </c>
      <c r="C1049" s="12" t="str">
        <f>IF(ISBLANK(Tableau1[[#This Row],[Matricule]]),"",VLOOKUP(Tableau1[[#This Row],[Matricule]],#REF!,2,FALSE))</f>
        <v/>
      </c>
      <c r="D1049" s="12" t="str">
        <f>IF(ISBLANK(Tableau1[[#This Row],[Matricule]]),"",VLOOKUP(Tableau1[[#This Row],[Matricule]],#REF!,3,FALSE))</f>
        <v/>
      </c>
      <c r="E1049" s="12" t="str">
        <f>CONCATENATE(Tableau1[[#This Row],[Matricule]],Tableau1[[#This Row],[Date]])</f>
        <v/>
      </c>
      <c r="F1049" s="3"/>
      <c r="K1049" s="35">
        <f>IF(Tableau1[[#This Row],[Régimes récoltés]]&gt;0,1,0)</f>
        <v>0</v>
      </c>
      <c r="L1049" s="35">
        <f>IF(Tableau1[[#This Row],[Régimes récoltés]]&gt;=60,1,0)</f>
        <v>0</v>
      </c>
      <c r="M1049" s="15">
        <f>IF(Tableau1[[#This Row],[Régimes récoltés]]&gt;60,Tableau1[[#This Row],[Régimes récoltés]]-60,0)</f>
        <v>0</v>
      </c>
      <c r="N1049" s="15" t="str">
        <f>IF(ISBLANK(Tableau1[[#This Row],[Date]]),"",+IF(Tableau1[[#This Row],[Régimes récoltés]]&lt;60,0,1000))</f>
        <v/>
      </c>
      <c r="O1049" s="15" t="str">
        <f>IF(ISBLANK(Tableau1[[#This Row],[Date]]),"",IF(Tableau1[[#This Row],[Régimes récoltés]]&gt;60,(Tableau1[[#This Row],[Régimes récoltés]]-60)*40,0))</f>
        <v/>
      </c>
      <c r="P1049" s="15" t="str">
        <f t="shared" si="16"/>
        <v/>
      </c>
      <c r="Q1049" s="51" t="str">
        <f>IF(Tableau1[[#This Row],[Matricule]]&gt;1,IF(COUNTIF(Tableau1[DateMatricule],Tableau1[[#This Row],[DateMatricule]])&gt;1,"Doublon",""),"")</f>
        <v/>
      </c>
    </row>
    <row r="1050" spans="1:17" x14ac:dyDescent="0.25">
      <c r="A1050" s="12" t="str">
        <f>IF(Tableau1[[#This Row],[Date]]="","",VLOOKUP(Tableau1[[#This Row],[Semaine]],Listes!$A:$B,2,FALSE))</f>
        <v/>
      </c>
      <c r="B1050" s="12" t="str">
        <f>IF(ISBLANK(Tableau1[[#This Row],[Date]]),"",INT((Tableau1[[#This Row],[Date]]-SUM(MOD(DATE(YEAR(Tableau1[[#This Row],[Date]]-MOD(Tableau1[[#This Row],[Date]]-2,7)+3),1,2),{1E+99;7})*{1;-1})+5)/7))</f>
        <v/>
      </c>
      <c r="C1050" s="12" t="str">
        <f>IF(ISBLANK(Tableau1[[#This Row],[Matricule]]),"",VLOOKUP(Tableau1[[#This Row],[Matricule]],#REF!,2,FALSE))</f>
        <v/>
      </c>
      <c r="D1050" s="12" t="str">
        <f>IF(ISBLANK(Tableau1[[#This Row],[Matricule]]),"",VLOOKUP(Tableau1[[#This Row],[Matricule]],#REF!,3,FALSE))</f>
        <v/>
      </c>
      <c r="E1050" s="12" t="str">
        <f>CONCATENATE(Tableau1[[#This Row],[Matricule]],Tableau1[[#This Row],[Date]])</f>
        <v/>
      </c>
      <c r="F1050" s="3"/>
      <c r="K1050" s="35">
        <f>IF(Tableau1[[#This Row],[Régimes récoltés]]&gt;0,1,0)</f>
        <v>0</v>
      </c>
      <c r="L1050" s="35">
        <f>IF(Tableau1[[#This Row],[Régimes récoltés]]&gt;=60,1,0)</f>
        <v>0</v>
      </c>
      <c r="M1050" s="15">
        <f>IF(Tableau1[[#This Row],[Régimes récoltés]]&gt;60,Tableau1[[#This Row],[Régimes récoltés]]-60,0)</f>
        <v>0</v>
      </c>
      <c r="N1050" s="15" t="str">
        <f>IF(ISBLANK(Tableau1[[#This Row],[Date]]),"",+IF(Tableau1[[#This Row],[Régimes récoltés]]&lt;60,0,1000))</f>
        <v/>
      </c>
      <c r="O1050" s="15" t="str">
        <f>IF(ISBLANK(Tableau1[[#This Row],[Date]]),"",IF(Tableau1[[#This Row],[Régimes récoltés]]&gt;60,(Tableau1[[#This Row],[Régimes récoltés]]-60)*40,0))</f>
        <v/>
      </c>
      <c r="P1050" s="15" t="str">
        <f t="shared" si="16"/>
        <v/>
      </c>
      <c r="Q1050" s="51" t="str">
        <f>IF(Tableau1[[#This Row],[Matricule]]&gt;1,IF(COUNTIF(Tableau1[DateMatricule],Tableau1[[#This Row],[DateMatricule]])&gt;1,"Doublon",""),"")</f>
        <v/>
      </c>
    </row>
    <row r="1051" spans="1:17" x14ac:dyDescent="0.25">
      <c r="A1051" s="12" t="str">
        <f>IF(Tableau1[[#This Row],[Date]]="","",VLOOKUP(Tableau1[[#This Row],[Semaine]],Listes!$A:$B,2,FALSE))</f>
        <v/>
      </c>
      <c r="B1051" s="12" t="str">
        <f>IF(ISBLANK(Tableau1[[#This Row],[Date]]),"",INT((Tableau1[[#This Row],[Date]]-SUM(MOD(DATE(YEAR(Tableau1[[#This Row],[Date]]-MOD(Tableau1[[#This Row],[Date]]-2,7)+3),1,2),{1E+99;7})*{1;-1})+5)/7))</f>
        <v/>
      </c>
      <c r="C1051" s="12" t="str">
        <f>IF(ISBLANK(Tableau1[[#This Row],[Matricule]]),"",VLOOKUP(Tableau1[[#This Row],[Matricule]],#REF!,2,FALSE))</f>
        <v/>
      </c>
      <c r="D1051" s="12" t="str">
        <f>IF(ISBLANK(Tableau1[[#This Row],[Matricule]]),"",VLOOKUP(Tableau1[[#This Row],[Matricule]],#REF!,3,FALSE))</f>
        <v/>
      </c>
      <c r="E1051" s="12" t="str">
        <f>CONCATENATE(Tableau1[[#This Row],[Matricule]],Tableau1[[#This Row],[Date]])</f>
        <v/>
      </c>
      <c r="F1051" s="3"/>
      <c r="K1051" s="35">
        <f>IF(Tableau1[[#This Row],[Régimes récoltés]]&gt;0,1,0)</f>
        <v>0</v>
      </c>
      <c r="L1051" s="35">
        <f>IF(Tableau1[[#This Row],[Régimes récoltés]]&gt;=60,1,0)</f>
        <v>0</v>
      </c>
      <c r="M1051" s="15">
        <f>IF(Tableau1[[#This Row],[Régimes récoltés]]&gt;60,Tableau1[[#This Row],[Régimes récoltés]]-60,0)</f>
        <v>0</v>
      </c>
      <c r="N1051" s="15" t="str">
        <f>IF(ISBLANK(Tableau1[[#This Row],[Date]]),"",+IF(Tableau1[[#This Row],[Régimes récoltés]]&lt;60,0,1000))</f>
        <v/>
      </c>
      <c r="O1051" s="15" t="str">
        <f>IF(ISBLANK(Tableau1[[#This Row],[Date]]),"",IF(Tableau1[[#This Row],[Régimes récoltés]]&gt;60,(Tableau1[[#This Row],[Régimes récoltés]]-60)*40,0))</f>
        <v/>
      </c>
      <c r="P1051" s="15" t="str">
        <f t="shared" si="16"/>
        <v/>
      </c>
      <c r="Q1051" s="51" t="str">
        <f>IF(Tableau1[[#This Row],[Matricule]]&gt;1,IF(COUNTIF(Tableau1[DateMatricule],Tableau1[[#This Row],[DateMatricule]])&gt;1,"Doublon",""),"")</f>
        <v/>
      </c>
    </row>
    <row r="1052" spans="1:17" x14ac:dyDescent="0.25">
      <c r="A1052" s="12" t="str">
        <f>IF(Tableau1[[#This Row],[Date]]="","",VLOOKUP(Tableau1[[#This Row],[Semaine]],Listes!$A:$B,2,FALSE))</f>
        <v/>
      </c>
      <c r="B1052" s="12" t="str">
        <f>IF(ISBLANK(Tableau1[[#This Row],[Date]]),"",INT((Tableau1[[#This Row],[Date]]-SUM(MOD(DATE(YEAR(Tableau1[[#This Row],[Date]]-MOD(Tableau1[[#This Row],[Date]]-2,7)+3),1,2),{1E+99;7})*{1;-1})+5)/7))</f>
        <v/>
      </c>
      <c r="C1052" s="12" t="str">
        <f>IF(ISBLANK(Tableau1[[#This Row],[Matricule]]),"",VLOOKUP(Tableau1[[#This Row],[Matricule]],#REF!,2,FALSE))</f>
        <v/>
      </c>
      <c r="D1052" s="12" t="str">
        <f>IF(ISBLANK(Tableau1[[#This Row],[Matricule]]),"",VLOOKUP(Tableau1[[#This Row],[Matricule]],#REF!,3,FALSE))</f>
        <v/>
      </c>
      <c r="E1052" s="12" t="str">
        <f>CONCATENATE(Tableau1[[#This Row],[Matricule]],Tableau1[[#This Row],[Date]])</f>
        <v/>
      </c>
      <c r="F1052" s="3"/>
      <c r="K1052" s="35">
        <f>IF(Tableau1[[#This Row],[Régimes récoltés]]&gt;0,1,0)</f>
        <v>0</v>
      </c>
      <c r="L1052" s="35">
        <f>IF(Tableau1[[#This Row],[Régimes récoltés]]&gt;=60,1,0)</f>
        <v>0</v>
      </c>
      <c r="M1052" s="15">
        <f>IF(Tableau1[[#This Row],[Régimes récoltés]]&gt;60,Tableau1[[#This Row],[Régimes récoltés]]-60,0)</f>
        <v>0</v>
      </c>
      <c r="N1052" s="15" t="str">
        <f>IF(ISBLANK(Tableau1[[#This Row],[Date]]),"",+IF(Tableau1[[#This Row],[Régimes récoltés]]&lt;60,0,1000))</f>
        <v/>
      </c>
      <c r="O1052" s="15" t="str">
        <f>IF(ISBLANK(Tableau1[[#This Row],[Date]]),"",IF(Tableau1[[#This Row],[Régimes récoltés]]&gt;60,(Tableau1[[#This Row],[Régimes récoltés]]-60)*40,0))</f>
        <v/>
      </c>
      <c r="P1052" s="15" t="str">
        <f t="shared" si="16"/>
        <v/>
      </c>
      <c r="Q1052" s="51" t="str">
        <f>IF(Tableau1[[#This Row],[Matricule]]&gt;1,IF(COUNTIF(Tableau1[DateMatricule],Tableau1[[#This Row],[DateMatricule]])&gt;1,"Doublon",""),"")</f>
        <v/>
      </c>
    </row>
    <row r="1053" spans="1:17" x14ac:dyDescent="0.25">
      <c r="A1053" s="12" t="str">
        <f>IF(Tableau1[[#This Row],[Date]]="","",VLOOKUP(Tableau1[[#This Row],[Semaine]],Listes!$A:$B,2,FALSE))</f>
        <v/>
      </c>
      <c r="B1053" s="12" t="str">
        <f>IF(ISBLANK(Tableau1[[#This Row],[Date]]),"",INT((Tableau1[[#This Row],[Date]]-SUM(MOD(DATE(YEAR(Tableau1[[#This Row],[Date]]-MOD(Tableau1[[#This Row],[Date]]-2,7)+3),1,2),{1E+99;7})*{1;-1})+5)/7))</f>
        <v/>
      </c>
      <c r="C1053" s="12" t="str">
        <f>IF(ISBLANK(Tableau1[[#This Row],[Matricule]]),"",VLOOKUP(Tableau1[[#This Row],[Matricule]],#REF!,2,FALSE))</f>
        <v/>
      </c>
      <c r="D1053" s="12" t="str">
        <f>IF(ISBLANK(Tableau1[[#This Row],[Matricule]]),"",VLOOKUP(Tableau1[[#This Row],[Matricule]],#REF!,3,FALSE))</f>
        <v/>
      </c>
      <c r="E1053" s="12" t="str">
        <f>CONCATENATE(Tableau1[[#This Row],[Matricule]],Tableau1[[#This Row],[Date]])</f>
        <v/>
      </c>
      <c r="F1053" s="3"/>
      <c r="K1053" s="35">
        <f>IF(Tableau1[[#This Row],[Régimes récoltés]]&gt;0,1,0)</f>
        <v>0</v>
      </c>
      <c r="L1053" s="35">
        <f>IF(Tableau1[[#This Row],[Régimes récoltés]]&gt;=60,1,0)</f>
        <v>0</v>
      </c>
      <c r="M1053" s="15">
        <f>IF(Tableau1[[#This Row],[Régimes récoltés]]&gt;60,Tableau1[[#This Row],[Régimes récoltés]]-60,0)</f>
        <v>0</v>
      </c>
      <c r="N1053" s="15" t="str">
        <f>IF(ISBLANK(Tableau1[[#This Row],[Date]]),"",+IF(Tableau1[[#This Row],[Régimes récoltés]]&lt;60,0,1000))</f>
        <v/>
      </c>
      <c r="O1053" s="15" t="str">
        <f>IF(ISBLANK(Tableau1[[#This Row],[Date]]),"",IF(Tableau1[[#This Row],[Régimes récoltés]]&gt;60,(Tableau1[[#This Row],[Régimes récoltés]]-60)*40,0))</f>
        <v/>
      </c>
      <c r="P1053" s="15" t="str">
        <f t="shared" si="16"/>
        <v/>
      </c>
      <c r="Q1053" s="51" t="str">
        <f>IF(Tableau1[[#This Row],[Matricule]]&gt;1,IF(COUNTIF(Tableau1[DateMatricule],Tableau1[[#This Row],[DateMatricule]])&gt;1,"Doublon",""),"")</f>
        <v/>
      </c>
    </row>
    <row r="1054" spans="1:17" x14ac:dyDescent="0.25">
      <c r="A1054" s="12" t="str">
        <f>IF(Tableau1[[#This Row],[Date]]="","",VLOOKUP(Tableau1[[#This Row],[Semaine]],Listes!$A:$B,2,FALSE))</f>
        <v/>
      </c>
      <c r="B1054" s="12" t="str">
        <f>IF(ISBLANK(Tableau1[[#This Row],[Date]]),"",INT((Tableau1[[#This Row],[Date]]-SUM(MOD(DATE(YEAR(Tableau1[[#This Row],[Date]]-MOD(Tableau1[[#This Row],[Date]]-2,7)+3),1,2),{1E+99;7})*{1;-1})+5)/7))</f>
        <v/>
      </c>
      <c r="C1054" s="12" t="str">
        <f>IF(ISBLANK(Tableau1[[#This Row],[Matricule]]),"",VLOOKUP(Tableau1[[#This Row],[Matricule]],#REF!,2,FALSE))</f>
        <v/>
      </c>
      <c r="D1054" s="12" t="str">
        <f>IF(ISBLANK(Tableau1[[#This Row],[Matricule]]),"",VLOOKUP(Tableau1[[#This Row],[Matricule]],#REF!,3,FALSE))</f>
        <v/>
      </c>
      <c r="E1054" s="12" t="str">
        <f>CONCATENATE(Tableau1[[#This Row],[Matricule]],Tableau1[[#This Row],[Date]])</f>
        <v/>
      </c>
      <c r="F1054" s="3"/>
      <c r="K1054" s="35">
        <f>IF(Tableau1[[#This Row],[Régimes récoltés]]&gt;0,1,0)</f>
        <v>0</v>
      </c>
      <c r="L1054" s="35">
        <f>IF(Tableau1[[#This Row],[Régimes récoltés]]&gt;=60,1,0)</f>
        <v>0</v>
      </c>
      <c r="M1054" s="15">
        <f>IF(Tableau1[[#This Row],[Régimes récoltés]]&gt;60,Tableau1[[#This Row],[Régimes récoltés]]-60,0)</f>
        <v>0</v>
      </c>
      <c r="N1054" s="15" t="str">
        <f>IF(ISBLANK(Tableau1[[#This Row],[Date]]),"",+IF(Tableau1[[#This Row],[Régimes récoltés]]&lt;60,0,1000))</f>
        <v/>
      </c>
      <c r="O1054" s="15" t="str">
        <f>IF(ISBLANK(Tableau1[[#This Row],[Date]]),"",IF(Tableau1[[#This Row],[Régimes récoltés]]&gt;60,(Tableau1[[#This Row],[Régimes récoltés]]-60)*40,0))</f>
        <v/>
      </c>
      <c r="P1054" s="15" t="str">
        <f t="shared" si="16"/>
        <v/>
      </c>
      <c r="Q1054" s="51" t="str">
        <f>IF(Tableau1[[#This Row],[Matricule]]&gt;1,IF(COUNTIF(Tableau1[DateMatricule],Tableau1[[#This Row],[DateMatricule]])&gt;1,"Doublon",""),"")</f>
        <v/>
      </c>
    </row>
    <row r="1055" spans="1:17" x14ac:dyDescent="0.25">
      <c r="A1055" s="12" t="str">
        <f>IF(Tableau1[[#This Row],[Date]]="","",VLOOKUP(Tableau1[[#This Row],[Semaine]],Listes!$A:$B,2,FALSE))</f>
        <v/>
      </c>
      <c r="B1055" s="12" t="str">
        <f>IF(ISBLANK(Tableau1[[#This Row],[Date]]),"",INT((Tableau1[[#This Row],[Date]]-SUM(MOD(DATE(YEAR(Tableau1[[#This Row],[Date]]-MOD(Tableau1[[#This Row],[Date]]-2,7)+3),1,2),{1E+99;7})*{1;-1})+5)/7))</f>
        <v/>
      </c>
      <c r="C1055" s="12" t="str">
        <f>IF(ISBLANK(Tableau1[[#This Row],[Matricule]]),"",VLOOKUP(Tableau1[[#This Row],[Matricule]],#REF!,2,FALSE))</f>
        <v/>
      </c>
      <c r="D1055" s="12" t="str">
        <f>IF(ISBLANK(Tableau1[[#This Row],[Matricule]]),"",VLOOKUP(Tableau1[[#This Row],[Matricule]],#REF!,3,FALSE))</f>
        <v/>
      </c>
      <c r="E1055" s="12" t="str">
        <f>CONCATENATE(Tableau1[[#This Row],[Matricule]],Tableau1[[#This Row],[Date]])</f>
        <v/>
      </c>
      <c r="F1055" s="3"/>
      <c r="K1055" s="35">
        <f>IF(Tableau1[[#This Row],[Régimes récoltés]]&gt;0,1,0)</f>
        <v>0</v>
      </c>
      <c r="L1055" s="35">
        <f>IF(Tableau1[[#This Row],[Régimes récoltés]]&gt;=60,1,0)</f>
        <v>0</v>
      </c>
      <c r="M1055" s="15">
        <f>IF(Tableau1[[#This Row],[Régimes récoltés]]&gt;60,Tableau1[[#This Row],[Régimes récoltés]]-60,0)</f>
        <v>0</v>
      </c>
      <c r="N1055" s="15" t="str">
        <f>IF(ISBLANK(Tableau1[[#This Row],[Date]]),"",+IF(Tableau1[[#This Row],[Régimes récoltés]]&lt;60,0,1000))</f>
        <v/>
      </c>
      <c r="O1055" s="15" t="str">
        <f>IF(ISBLANK(Tableau1[[#This Row],[Date]]),"",IF(Tableau1[[#This Row],[Régimes récoltés]]&gt;60,(Tableau1[[#This Row],[Régimes récoltés]]-60)*40,0))</f>
        <v/>
      </c>
      <c r="P1055" s="15" t="str">
        <f t="shared" si="16"/>
        <v/>
      </c>
      <c r="Q1055" s="51" t="str">
        <f>IF(Tableau1[[#This Row],[Matricule]]&gt;1,IF(COUNTIF(Tableau1[DateMatricule],Tableau1[[#This Row],[DateMatricule]])&gt;1,"Doublon",""),"")</f>
        <v/>
      </c>
    </row>
    <row r="1056" spans="1:17" x14ac:dyDescent="0.25">
      <c r="A1056" s="12" t="str">
        <f>IF(Tableau1[[#This Row],[Date]]="","",VLOOKUP(Tableau1[[#This Row],[Semaine]],Listes!$A:$B,2,FALSE))</f>
        <v/>
      </c>
      <c r="B1056" s="12" t="str">
        <f>IF(ISBLANK(Tableau1[[#This Row],[Date]]),"",INT((Tableau1[[#This Row],[Date]]-SUM(MOD(DATE(YEAR(Tableau1[[#This Row],[Date]]-MOD(Tableau1[[#This Row],[Date]]-2,7)+3),1,2),{1E+99;7})*{1;-1})+5)/7))</f>
        <v/>
      </c>
      <c r="C1056" s="12" t="str">
        <f>IF(ISBLANK(Tableau1[[#This Row],[Matricule]]),"",VLOOKUP(Tableau1[[#This Row],[Matricule]],#REF!,2,FALSE))</f>
        <v/>
      </c>
      <c r="D1056" s="12" t="str">
        <f>IF(ISBLANK(Tableau1[[#This Row],[Matricule]]),"",VLOOKUP(Tableau1[[#This Row],[Matricule]],#REF!,3,FALSE))</f>
        <v/>
      </c>
      <c r="E1056" s="12" t="str">
        <f>CONCATENATE(Tableau1[[#This Row],[Matricule]],Tableau1[[#This Row],[Date]])</f>
        <v/>
      </c>
      <c r="F1056" s="3"/>
      <c r="K1056" s="35">
        <f>IF(Tableau1[[#This Row],[Régimes récoltés]]&gt;0,1,0)</f>
        <v>0</v>
      </c>
      <c r="L1056" s="35">
        <f>IF(Tableau1[[#This Row],[Régimes récoltés]]&gt;=60,1,0)</f>
        <v>0</v>
      </c>
      <c r="M1056" s="15">
        <f>IF(Tableau1[[#This Row],[Régimes récoltés]]&gt;60,Tableau1[[#This Row],[Régimes récoltés]]-60,0)</f>
        <v>0</v>
      </c>
      <c r="N1056" s="15" t="str">
        <f>IF(ISBLANK(Tableau1[[#This Row],[Date]]),"",+IF(Tableau1[[#This Row],[Régimes récoltés]]&lt;60,0,1000))</f>
        <v/>
      </c>
      <c r="O1056" s="15" t="str">
        <f>IF(ISBLANK(Tableau1[[#This Row],[Date]]),"",IF(Tableau1[[#This Row],[Régimes récoltés]]&gt;60,(Tableau1[[#This Row],[Régimes récoltés]]-60)*40,0))</f>
        <v/>
      </c>
      <c r="P1056" s="15" t="str">
        <f t="shared" si="16"/>
        <v/>
      </c>
      <c r="Q1056" s="51" t="str">
        <f>IF(Tableau1[[#This Row],[Matricule]]&gt;1,IF(COUNTIF(Tableau1[DateMatricule],Tableau1[[#This Row],[DateMatricule]])&gt;1,"Doublon",""),"")</f>
        <v/>
      </c>
    </row>
    <row r="1057" spans="1:17" x14ac:dyDescent="0.25">
      <c r="A1057" s="12" t="str">
        <f>IF(Tableau1[[#This Row],[Date]]="","",VLOOKUP(Tableau1[[#This Row],[Semaine]],Listes!$A:$B,2,FALSE))</f>
        <v/>
      </c>
      <c r="B1057" s="12" t="str">
        <f>IF(ISBLANK(Tableau1[[#This Row],[Date]]),"",INT((Tableau1[[#This Row],[Date]]-SUM(MOD(DATE(YEAR(Tableau1[[#This Row],[Date]]-MOD(Tableau1[[#This Row],[Date]]-2,7)+3),1,2),{1E+99;7})*{1;-1})+5)/7))</f>
        <v/>
      </c>
      <c r="C1057" s="12" t="str">
        <f>IF(ISBLANK(Tableau1[[#This Row],[Matricule]]),"",VLOOKUP(Tableau1[[#This Row],[Matricule]],#REF!,2,FALSE))</f>
        <v/>
      </c>
      <c r="D1057" s="12" t="str">
        <f>IF(ISBLANK(Tableau1[[#This Row],[Matricule]]),"",VLOOKUP(Tableau1[[#This Row],[Matricule]],#REF!,3,FALSE))</f>
        <v/>
      </c>
      <c r="E1057" s="12" t="str">
        <f>CONCATENATE(Tableau1[[#This Row],[Matricule]],Tableau1[[#This Row],[Date]])</f>
        <v/>
      </c>
      <c r="F1057" s="3"/>
      <c r="K1057" s="35">
        <f>IF(Tableau1[[#This Row],[Régimes récoltés]]&gt;0,1,0)</f>
        <v>0</v>
      </c>
      <c r="L1057" s="35">
        <f>IF(Tableau1[[#This Row],[Régimes récoltés]]&gt;=60,1,0)</f>
        <v>0</v>
      </c>
      <c r="M1057" s="15">
        <f>IF(Tableau1[[#This Row],[Régimes récoltés]]&gt;60,Tableau1[[#This Row],[Régimes récoltés]]-60,0)</f>
        <v>0</v>
      </c>
      <c r="N1057" s="15" t="str">
        <f>IF(ISBLANK(Tableau1[[#This Row],[Date]]),"",+IF(Tableau1[[#This Row],[Régimes récoltés]]&lt;60,0,1000))</f>
        <v/>
      </c>
      <c r="O1057" s="15" t="str">
        <f>IF(ISBLANK(Tableau1[[#This Row],[Date]]),"",IF(Tableau1[[#This Row],[Régimes récoltés]]&gt;60,(Tableau1[[#This Row],[Régimes récoltés]]-60)*40,0))</f>
        <v/>
      </c>
      <c r="P1057" s="15" t="str">
        <f t="shared" si="16"/>
        <v/>
      </c>
      <c r="Q1057" s="51" t="str">
        <f>IF(Tableau1[[#This Row],[Matricule]]&gt;1,IF(COUNTIF(Tableau1[DateMatricule],Tableau1[[#This Row],[DateMatricule]])&gt;1,"Doublon",""),"")</f>
        <v/>
      </c>
    </row>
    <row r="1058" spans="1:17" x14ac:dyDescent="0.25">
      <c r="A1058" s="12" t="str">
        <f>IF(Tableau1[[#This Row],[Date]]="","",VLOOKUP(Tableau1[[#This Row],[Semaine]],Listes!$A:$B,2,FALSE))</f>
        <v/>
      </c>
      <c r="B1058" s="12" t="str">
        <f>IF(ISBLANK(Tableau1[[#This Row],[Date]]),"",INT((Tableau1[[#This Row],[Date]]-SUM(MOD(DATE(YEAR(Tableau1[[#This Row],[Date]]-MOD(Tableau1[[#This Row],[Date]]-2,7)+3),1,2),{1E+99;7})*{1;-1})+5)/7))</f>
        <v/>
      </c>
      <c r="C1058" s="12" t="str">
        <f>IF(ISBLANK(Tableau1[[#This Row],[Matricule]]),"",VLOOKUP(Tableau1[[#This Row],[Matricule]],#REF!,2,FALSE))</f>
        <v/>
      </c>
      <c r="D1058" s="12" t="str">
        <f>IF(ISBLANK(Tableau1[[#This Row],[Matricule]]),"",VLOOKUP(Tableau1[[#This Row],[Matricule]],#REF!,3,FALSE))</f>
        <v/>
      </c>
      <c r="E1058" s="12" t="str">
        <f>CONCATENATE(Tableau1[[#This Row],[Matricule]],Tableau1[[#This Row],[Date]])</f>
        <v/>
      </c>
      <c r="F1058" s="3"/>
      <c r="K1058" s="35">
        <f>IF(Tableau1[[#This Row],[Régimes récoltés]]&gt;0,1,0)</f>
        <v>0</v>
      </c>
      <c r="L1058" s="35">
        <f>IF(Tableau1[[#This Row],[Régimes récoltés]]&gt;=60,1,0)</f>
        <v>0</v>
      </c>
      <c r="M1058" s="15">
        <f>IF(Tableau1[[#This Row],[Régimes récoltés]]&gt;60,Tableau1[[#This Row],[Régimes récoltés]]-60,0)</f>
        <v>0</v>
      </c>
      <c r="N1058" s="15" t="str">
        <f>IF(ISBLANK(Tableau1[[#This Row],[Date]]),"",+IF(Tableau1[[#This Row],[Régimes récoltés]]&lt;60,0,1000))</f>
        <v/>
      </c>
      <c r="O1058" s="15" t="str">
        <f>IF(ISBLANK(Tableau1[[#This Row],[Date]]),"",IF(Tableau1[[#This Row],[Régimes récoltés]]&gt;60,(Tableau1[[#This Row],[Régimes récoltés]]-60)*40,0))</f>
        <v/>
      </c>
      <c r="P1058" s="15" t="str">
        <f t="shared" si="16"/>
        <v/>
      </c>
      <c r="Q1058" s="51" t="str">
        <f>IF(Tableau1[[#This Row],[Matricule]]&gt;1,IF(COUNTIF(Tableau1[DateMatricule],Tableau1[[#This Row],[DateMatricule]])&gt;1,"Doublon",""),"")</f>
        <v/>
      </c>
    </row>
    <row r="1059" spans="1:17" x14ac:dyDescent="0.25">
      <c r="A1059" s="12" t="str">
        <f>IF(Tableau1[[#This Row],[Date]]="","",VLOOKUP(Tableau1[[#This Row],[Semaine]],Listes!$A:$B,2,FALSE))</f>
        <v/>
      </c>
      <c r="B1059" s="12" t="str">
        <f>IF(ISBLANK(Tableau1[[#This Row],[Date]]),"",INT((Tableau1[[#This Row],[Date]]-SUM(MOD(DATE(YEAR(Tableau1[[#This Row],[Date]]-MOD(Tableau1[[#This Row],[Date]]-2,7)+3),1,2),{1E+99;7})*{1;-1})+5)/7))</f>
        <v/>
      </c>
      <c r="C1059" s="12" t="str">
        <f>IF(ISBLANK(Tableau1[[#This Row],[Matricule]]),"",VLOOKUP(Tableau1[[#This Row],[Matricule]],#REF!,2,FALSE))</f>
        <v/>
      </c>
      <c r="D1059" s="12" t="str">
        <f>IF(ISBLANK(Tableau1[[#This Row],[Matricule]]),"",VLOOKUP(Tableau1[[#This Row],[Matricule]],#REF!,3,FALSE))</f>
        <v/>
      </c>
      <c r="E1059" s="12" t="str">
        <f>CONCATENATE(Tableau1[[#This Row],[Matricule]],Tableau1[[#This Row],[Date]])</f>
        <v/>
      </c>
      <c r="F1059" s="3"/>
      <c r="K1059" s="35">
        <f>IF(Tableau1[[#This Row],[Régimes récoltés]]&gt;0,1,0)</f>
        <v>0</v>
      </c>
      <c r="L1059" s="35">
        <f>IF(Tableau1[[#This Row],[Régimes récoltés]]&gt;=60,1,0)</f>
        <v>0</v>
      </c>
      <c r="M1059" s="15">
        <f>IF(Tableau1[[#This Row],[Régimes récoltés]]&gt;60,Tableau1[[#This Row],[Régimes récoltés]]-60,0)</f>
        <v>0</v>
      </c>
      <c r="N1059" s="15" t="str">
        <f>IF(ISBLANK(Tableau1[[#This Row],[Date]]),"",+IF(Tableau1[[#This Row],[Régimes récoltés]]&lt;60,0,1000))</f>
        <v/>
      </c>
      <c r="O1059" s="15" t="str">
        <f>IF(ISBLANK(Tableau1[[#This Row],[Date]]),"",IF(Tableau1[[#This Row],[Régimes récoltés]]&gt;60,(Tableau1[[#This Row],[Régimes récoltés]]-60)*40,0))</f>
        <v/>
      </c>
      <c r="P1059" s="15" t="str">
        <f t="shared" si="16"/>
        <v/>
      </c>
      <c r="Q1059" s="51" t="str">
        <f>IF(Tableau1[[#This Row],[Matricule]]&gt;1,IF(COUNTIF(Tableau1[DateMatricule],Tableau1[[#This Row],[DateMatricule]])&gt;1,"Doublon",""),"")</f>
        <v/>
      </c>
    </row>
    <row r="1060" spans="1:17" x14ac:dyDescent="0.25">
      <c r="A1060" s="12" t="str">
        <f>IF(Tableau1[[#This Row],[Date]]="","",VLOOKUP(Tableau1[[#This Row],[Semaine]],Listes!$A:$B,2,FALSE))</f>
        <v/>
      </c>
      <c r="B1060" s="12" t="str">
        <f>IF(ISBLANK(Tableau1[[#This Row],[Date]]),"",INT((Tableau1[[#This Row],[Date]]-SUM(MOD(DATE(YEAR(Tableau1[[#This Row],[Date]]-MOD(Tableau1[[#This Row],[Date]]-2,7)+3),1,2),{1E+99;7})*{1;-1})+5)/7))</f>
        <v/>
      </c>
      <c r="C1060" s="12" t="str">
        <f>IF(ISBLANK(Tableau1[[#This Row],[Matricule]]),"",VLOOKUP(Tableau1[[#This Row],[Matricule]],#REF!,2,FALSE))</f>
        <v/>
      </c>
      <c r="D1060" s="12" t="str">
        <f>IF(ISBLANK(Tableau1[[#This Row],[Matricule]]),"",VLOOKUP(Tableau1[[#This Row],[Matricule]],#REF!,3,FALSE))</f>
        <v/>
      </c>
      <c r="E1060" s="12" t="str">
        <f>CONCATENATE(Tableau1[[#This Row],[Matricule]],Tableau1[[#This Row],[Date]])</f>
        <v/>
      </c>
      <c r="F1060" s="3"/>
      <c r="K1060" s="35">
        <f>IF(Tableau1[[#This Row],[Régimes récoltés]]&gt;0,1,0)</f>
        <v>0</v>
      </c>
      <c r="L1060" s="35">
        <f>IF(Tableau1[[#This Row],[Régimes récoltés]]&gt;=60,1,0)</f>
        <v>0</v>
      </c>
      <c r="M1060" s="15">
        <f>IF(Tableau1[[#This Row],[Régimes récoltés]]&gt;60,Tableau1[[#This Row],[Régimes récoltés]]-60,0)</f>
        <v>0</v>
      </c>
      <c r="N1060" s="15" t="str">
        <f>IF(ISBLANK(Tableau1[[#This Row],[Date]]),"",+IF(Tableau1[[#This Row],[Régimes récoltés]]&lt;60,0,1000))</f>
        <v/>
      </c>
      <c r="O1060" s="15" t="str">
        <f>IF(ISBLANK(Tableau1[[#This Row],[Date]]),"",IF(Tableau1[[#This Row],[Régimes récoltés]]&gt;60,(Tableau1[[#This Row],[Régimes récoltés]]-60)*40,0))</f>
        <v/>
      </c>
      <c r="P1060" s="15" t="str">
        <f t="shared" si="16"/>
        <v/>
      </c>
      <c r="Q1060" s="51" t="str">
        <f>IF(Tableau1[[#This Row],[Matricule]]&gt;1,IF(COUNTIF(Tableau1[DateMatricule],Tableau1[[#This Row],[DateMatricule]])&gt;1,"Doublon",""),"")</f>
        <v/>
      </c>
    </row>
    <row r="1061" spans="1:17" x14ac:dyDescent="0.25">
      <c r="A1061" s="12" t="str">
        <f>IF(Tableau1[[#This Row],[Date]]="","",VLOOKUP(Tableau1[[#This Row],[Semaine]],Listes!$A:$B,2,FALSE))</f>
        <v/>
      </c>
      <c r="B1061" s="12" t="str">
        <f>IF(ISBLANK(Tableau1[[#This Row],[Date]]),"",INT((Tableau1[[#This Row],[Date]]-SUM(MOD(DATE(YEAR(Tableau1[[#This Row],[Date]]-MOD(Tableau1[[#This Row],[Date]]-2,7)+3),1,2),{1E+99;7})*{1;-1})+5)/7))</f>
        <v/>
      </c>
      <c r="C1061" s="12" t="str">
        <f>IF(ISBLANK(Tableau1[[#This Row],[Matricule]]),"",VLOOKUP(Tableau1[[#This Row],[Matricule]],#REF!,2,FALSE))</f>
        <v/>
      </c>
      <c r="D1061" s="12" t="str">
        <f>IF(ISBLANK(Tableau1[[#This Row],[Matricule]]),"",VLOOKUP(Tableau1[[#This Row],[Matricule]],#REF!,3,FALSE))</f>
        <v/>
      </c>
      <c r="E1061" s="12" t="str">
        <f>CONCATENATE(Tableau1[[#This Row],[Matricule]],Tableau1[[#This Row],[Date]])</f>
        <v/>
      </c>
      <c r="F1061" s="3"/>
      <c r="K1061" s="35">
        <f>IF(Tableau1[[#This Row],[Régimes récoltés]]&gt;0,1,0)</f>
        <v>0</v>
      </c>
      <c r="L1061" s="35">
        <f>IF(Tableau1[[#This Row],[Régimes récoltés]]&gt;=60,1,0)</f>
        <v>0</v>
      </c>
      <c r="M1061" s="15">
        <f>IF(Tableau1[[#This Row],[Régimes récoltés]]&gt;60,Tableau1[[#This Row],[Régimes récoltés]]-60,0)</f>
        <v>0</v>
      </c>
      <c r="N1061" s="15" t="str">
        <f>IF(ISBLANK(Tableau1[[#This Row],[Date]]),"",+IF(Tableau1[[#This Row],[Régimes récoltés]]&lt;60,0,1000))</f>
        <v/>
      </c>
      <c r="O1061" s="15" t="str">
        <f>IF(ISBLANK(Tableau1[[#This Row],[Date]]),"",IF(Tableau1[[#This Row],[Régimes récoltés]]&gt;60,(Tableau1[[#This Row],[Régimes récoltés]]-60)*40,0))</f>
        <v/>
      </c>
      <c r="P1061" s="15" t="str">
        <f t="shared" si="16"/>
        <v/>
      </c>
      <c r="Q1061" s="51" t="str">
        <f>IF(Tableau1[[#This Row],[Matricule]]&gt;1,IF(COUNTIF(Tableau1[DateMatricule],Tableau1[[#This Row],[DateMatricule]])&gt;1,"Doublon",""),"")</f>
        <v/>
      </c>
    </row>
    <row r="1062" spans="1:17" x14ac:dyDescent="0.25">
      <c r="A1062" s="12" t="str">
        <f>IF(Tableau1[[#This Row],[Date]]="","",VLOOKUP(Tableau1[[#This Row],[Semaine]],Listes!$A:$B,2,FALSE))</f>
        <v/>
      </c>
      <c r="B1062" s="12" t="str">
        <f>IF(ISBLANK(Tableau1[[#This Row],[Date]]),"",INT((Tableau1[[#This Row],[Date]]-SUM(MOD(DATE(YEAR(Tableau1[[#This Row],[Date]]-MOD(Tableau1[[#This Row],[Date]]-2,7)+3),1,2),{1E+99;7})*{1;-1})+5)/7))</f>
        <v/>
      </c>
      <c r="C1062" s="12" t="str">
        <f>IF(ISBLANK(Tableau1[[#This Row],[Matricule]]),"",VLOOKUP(Tableau1[[#This Row],[Matricule]],#REF!,2,FALSE))</f>
        <v/>
      </c>
      <c r="D1062" s="12" t="str">
        <f>IF(ISBLANK(Tableau1[[#This Row],[Matricule]]),"",VLOOKUP(Tableau1[[#This Row],[Matricule]],#REF!,3,FALSE))</f>
        <v/>
      </c>
      <c r="E1062" s="12" t="str">
        <f>CONCATENATE(Tableau1[[#This Row],[Matricule]],Tableau1[[#This Row],[Date]])</f>
        <v/>
      </c>
      <c r="F1062" s="3"/>
      <c r="K1062" s="35">
        <f>IF(Tableau1[[#This Row],[Régimes récoltés]]&gt;0,1,0)</f>
        <v>0</v>
      </c>
      <c r="L1062" s="35">
        <f>IF(Tableau1[[#This Row],[Régimes récoltés]]&gt;=60,1,0)</f>
        <v>0</v>
      </c>
      <c r="M1062" s="15">
        <f>IF(Tableau1[[#This Row],[Régimes récoltés]]&gt;60,Tableau1[[#This Row],[Régimes récoltés]]-60,0)</f>
        <v>0</v>
      </c>
      <c r="N1062" s="15" t="str">
        <f>IF(ISBLANK(Tableau1[[#This Row],[Date]]),"",+IF(Tableau1[[#This Row],[Régimes récoltés]]&lt;60,0,1000))</f>
        <v/>
      </c>
      <c r="O1062" s="15" t="str">
        <f>IF(ISBLANK(Tableau1[[#This Row],[Date]]),"",IF(Tableau1[[#This Row],[Régimes récoltés]]&gt;60,(Tableau1[[#This Row],[Régimes récoltés]]-60)*40,0))</f>
        <v/>
      </c>
      <c r="P1062" s="15" t="str">
        <f t="shared" si="16"/>
        <v/>
      </c>
      <c r="Q1062" s="51" t="str">
        <f>IF(Tableau1[[#This Row],[Matricule]]&gt;1,IF(COUNTIF(Tableau1[DateMatricule],Tableau1[[#This Row],[DateMatricule]])&gt;1,"Doublon",""),"")</f>
        <v/>
      </c>
    </row>
    <row r="1063" spans="1:17" x14ac:dyDescent="0.25">
      <c r="A1063" s="12" t="str">
        <f>IF(Tableau1[[#This Row],[Date]]="","",VLOOKUP(Tableau1[[#This Row],[Semaine]],Listes!$A:$B,2,FALSE))</f>
        <v/>
      </c>
      <c r="B1063" s="12" t="str">
        <f>IF(ISBLANK(Tableau1[[#This Row],[Date]]),"",INT((Tableau1[[#This Row],[Date]]-SUM(MOD(DATE(YEAR(Tableau1[[#This Row],[Date]]-MOD(Tableau1[[#This Row],[Date]]-2,7)+3),1,2),{1E+99;7})*{1;-1})+5)/7))</f>
        <v/>
      </c>
      <c r="C1063" s="12" t="str">
        <f>IF(ISBLANK(Tableau1[[#This Row],[Matricule]]),"",VLOOKUP(Tableau1[[#This Row],[Matricule]],#REF!,2,FALSE))</f>
        <v/>
      </c>
      <c r="D1063" s="12" t="str">
        <f>IF(ISBLANK(Tableau1[[#This Row],[Matricule]]),"",VLOOKUP(Tableau1[[#This Row],[Matricule]],#REF!,3,FALSE))</f>
        <v/>
      </c>
      <c r="E1063" s="12" t="str">
        <f>CONCATENATE(Tableau1[[#This Row],[Matricule]],Tableau1[[#This Row],[Date]])</f>
        <v/>
      </c>
      <c r="F1063" s="3"/>
      <c r="K1063" s="35">
        <f>IF(Tableau1[[#This Row],[Régimes récoltés]]&gt;0,1,0)</f>
        <v>0</v>
      </c>
      <c r="L1063" s="35">
        <f>IF(Tableau1[[#This Row],[Régimes récoltés]]&gt;=60,1,0)</f>
        <v>0</v>
      </c>
      <c r="M1063" s="15">
        <f>IF(Tableau1[[#This Row],[Régimes récoltés]]&gt;60,Tableau1[[#This Row],[Régimes récoltés]]-60,0)</f>
        <v>0</v>
      </c>
      <c r="N1063" s="15" t="str">
        <f>IF(ISBLANK(Tableau1[[#This Row],[Date]]),"",+IF(Tableau1[[#This Row],[Régimes récoltés]]&lt;60,0,1000))</f>
        <v/>
      </c>
      <c r="O1063" s="15" t="str">
        <f>IF(ISBLANK(Tableau1[[#This Row],[Date]]),"",IF(Tableau1[[#This Row],[Régimes récoltés]]&gt;60,(Tableau1[[#This Row],[Régimes récoltés]]-60)*40,0))</f>
        <v/>
      </c>
      <c r="P1063" s="15" t="str">
        <f t="shared" si="16"/>
        <v/>
      </c>
      <c r="Q1063" s="51" t="str">
        <f>IF(Tableau1[[#This Row],[Matricule]]&gt;1,IF(COUNTIF(Tableau1[DateMatricule],Tableau1[[#This Row],[DateMatricule]])&gt;1,"Doublon",""),"")</f>
        <v/>
      </c>
    </row>
    <row r="1064" spans="1:17" x14ac:dyDescent="0.25">
      <c r="A1064" s="12" t="str">
        <f>IF(Tableau1[[#This Row],[Date]]="","",VLOOKUP(Tableau1[[#This Row],[Semaine]],Listes!$A:$B,2,FALSE))</f>
        <v/>
      </c>
      <c r="B1064" s="12" t="str">
        <f>IF(ISBLANK(Tableau1[[#This Row],[Date]]),"",INT((Tableau1[[#This Row],[Date]]-SUM(MOD(DATE(YEAR(Tableau1[[#This Row],[Date]]-MOD(Tableau1[[#This Row],[Date]]-2,7)+3),1,2),{1E+99;7})*{1;-1})+5)/7))</f>
        <v/>
      </c>
      <c r="C1064" s="12" t="str">
        <f>IF(ISBLANK(Tableau1[[#This Row],[Matricule]]),"",VLOOKUP(Tableau1[[#This Row],[Matricule]],#REF!,2,FALSE))</f>
        <v/>
      </c>
      <c r="D1064" s="12" t="str">
        <f>IF(ISBLANK(Tableau1[[#This Row],[Matricule]]),"",VLOOKUP(Tableau1[[#This Row],[Matricule]],#REF!,3,FALSE))</f>
        <v/>
      </c>
      <c r="E1064" s="12" t="str">
        <f>CONCATENATE(Tableau1[[#This Row],[Matricule]],Tableau1[[#This Row],[Date]])</f>
        <v/>
      </c>
      <c r="F1064" s="3"/>
      <c r="K1064" s="35">
        <f>IF(Tableau1[[#This Row],[Régimes récoltés]]&gt;0,1,0)</f>
        <v>0</v>
      </c>
      <c r="L1064" s="35">
        <f>IF(Tableau1[[#This Row],[Régimes récoltés]]&gt;=60,1,0)</f>
        <v>0</v>
      </c>
      <c r="M1064" s="15">
        <f>IF(Tableau1[[#This Row],[Régimes récoltés]]&gt;60,Tableau1[[#This Row],[Régimes récoltés]]-60,0)</f>
        <v>0</v>
      </c>
      <c r="N1064" s="15" t="str">
        <f>IF(ISBLANK(Tableau1[[#This Row],[Date]]),"",+IF(Tableau1[[#This Row],[Régimes récoltés]]&lt;60,0,1000))</f>
        <v/>
      </c>
      <c r="O1064" s="15" t="str">
        <f>IF(ISBLANK(Tableau1[[#This Row],[Date]]),"",IF(Tableau1[[#This Row],[Régimes récoltés]]&gt;60,(Tableau1[[#This Row],[Régimes récoltés]]-60)*40,0))</f>
        <v/>
      </c>
      <c r="P1064" s="15" t="str">
        <f t="shared" si="16"/>
        <v/>
      </c>
      <c r="Q1064" s="51" t="str">
        <f>IF(Tableau1[[#This Row],[Matricule]]&gt;1,IF(COUNTIF(Tableau1[DateMatricule],Tableau1[[#This Row],[DateMatricule]])&gt;1,"Doublon",""),"")</f>
        <v/>
      </c>
    </row>
    <row r="1065" spans="1:17" x14ac:dyDescent="0.25">
      <c r="A1065" s="12" t="str">
        <f>IF(Tableau1[[#This Row],[Date]]="","",VLOOKUP(Tableau1[[#This Row],[Semaine]],Listes!$A:$B,2,FALSE))</f>
        <v/>
      </c>
      <c r="B1065" s="12" t="str">
        <f>IF(ISBLANK(Tableau1[[#This Row],[Date]]),"",INT((Tableau1[[#This Row],[Date]]-SUM(MOD(DATE(YEAR(Tableau1[[#This Row],[Date]]-MOD(Tableau1[[#This Row],[Date]]-2,7)+3),1,2),{1E+99;7})*{1;-1})+5)/7))</f>
        <v/>
      </c>
      <c r="C1065" s="12" t="str">
        <f>IF(ISBLANK(Tableau1[[#This Row],[Matricule]]),"",VLOOKUP(Tableau1[[#This Row],[Matricule]],#REF!,2,FALSE))</f>
        <v/>
      </c>
      <c r="D1065" s="12" t="str">
        <f>IF(ISBLANK(Tableau1[[#This Row],[Matricule]]),"",VLOOKUP(Tableau1[[#This Row],[Matricule]],#REF!,3,FALSE))</f>
        <v/>
      </c>
      <c r="E1065" s="12" t="str">
        <f>CONCATENATE(Tableau1[[#This Row],[Matricule]],Tableau1[[#This Row],[Date]])</f>
        <v/>
      </c>
      <c r="F1065" s="3"/>
      <c r="K1065" s="35">
        <f>IF(Tableau1[[#This Row],[Régimes récoltés]]&gt;0,1,0)</f>
        <v>0</v>
      </c>
      <c r="L1065" s="35">
        <f>IF(Tableau1[[#This Row],[Régimes récoltés]]&gt;=60,1,0)</f>
        <v>0</v>
      </c>
      <c r="M1065" s="15">
        <f>IF(Tableau1[[#This Row],[Régimes récoltés]]&gt;60,Tableau1[[#This Row],[Régimes récoltés]]-60,0)</f>
        <v>0</v>
      </c>
      <c r="N1065" s="15" t="str">
        <f>IF(ISBLANK(Tableau1[[#This Row],[Date]]),"",+IF(Tableau1[[#This Row],[Régimes récoltés]]&lt;60,0,1000))</f>
        <v/>
      </c>
      <c r="O1065" s="15" t="str">
        <f>IF(ISBLANK(Tableau1[[#This Row],[Date]]),"",IF(Tableau1[[#This Row],[Régimes récoltés]]&gt;60,(Tableau1[[#This Row],[Régimes récoltés]]-60)*40,0))</f>
        <v/>
      </c>
      <c r="P1065" s="15" t="str">
        <f t="shared" si="16"/>
        <v/>
      </c>
      <c r="Q1065" s="51" t="str">
        <f>IF(Tableau1[[#This Row],[Matricule]]&gt;1,IF(COUNTIF(Tableau1[DateMatricule],Tableau1[[#This Row],[DateMatricule]])&gt;1,"Doublon",""),"")</f>
        <v/>
      </c>
    </row>
    <row r="1066" spans="1:17" x14ac:dyDescent="0.25">
      <c r="A1066" s="12" t="str">
        <f>IF(Tableau1[[#This Row],[Date]]="","",VLOOKUP(Tableau1[[#This Row],[Semaine]],Listes!$A:$B,2,FALSE))</f>
        <v/>
      </c>
      <c r="B1066" s="12" t="str">
        <f>IF(ISBLANK(Tableau1[[#This Row],[Date]]),"",INT((Tableau1[[#This Row],[Date]]-SUM(MOD(DATE(YEAR(Tableau1[[#This Row],[Date]]-MOD(Tableau1[[#This Row],[Date]]-2,7)+3),1,2),{1E+99;7})*{1;-1})+5)/7))</f>
        <v/>
      </c>
      <c r="C1066" s="12" t="str">
        <f>IF(ISBLANK(Tableau1[[#This Row],[Matricule]]),"",VLOOKUP(Tableau1[[#This Row],[Matricule]],#REF!,2,FALSE))</f>
        <v/>
      </c>
      <c r="D1066" s="12" t="str">
        <f>IF(ISBLANK(Tableau1[[#This Row],[Matricule]]),"",VLOOKUP(Tableau1[[#This Row],[Matricule]],#REF!,3,FALSE))</f>
        <v/>
      </c>
      <c r="E1066" s="12" t="str">
        <f>CONCATENATE(Tableau1[[#This Row],[Matricule]],Tableau1[[#This Row],[Date]])</f>
        <v/>
      </c>
      <c r="F1066" s="3"/>
      <c r="K1066" s="35">
        <f>IF(Tableau1[[#This Row],[Régimes récoltés]]&gt;0,1,0)</f>
        <v>0</v>
      </c>
      <c r="L1066" s="35">
        <f>IF(Tableau1[[#This Row],[Régimes récoltés]]&gt;=60,1,0)</f>
        <v>0</v>
      </c>
      <c r="M1066" s="15">
        <f>IF(Tableau1[[#This Row],[Régimes récoltés]]&gt;60,Tableau1[[#This Row],[Régimes récoltés]]-60,0)</f>
        <v>0</v>
      </c>
      <c r="N1066" s="15" t="str">
        <f>IF(ISBLANK(Tableau1[[#This Row],[Date]]),"",+IF(Tableau1[[#This Row],[Régimes récoltés]]&lt;60,0,1000))</f>
        <v/>
      </c>
      <c r="O1066" s="15" t="str">
        <f>IF(ISBLANK(Tableau1[[#This Row],[Date]]),"",IF(Tableau1[[#This Row],[Régimes récoltés]]&gt;60,(Tableau1[[#This Row],[Régimes récoltés]]-60)*40,0))</f>
        <v/>
      </c>
      <c r="P1066" s="15" t="str">
        <f t="shared" ref="P1066:P1129" si="17">IF(ISERROR(N1066+O1066),"",N1066+O1066)</f>
        <v/>
      </c>
      <c r="Q1066" s="51" t="str">
        <f>IF(Tableau1[[#This Row],[Matricule]]&gt;1,IF(COUNTIF(Tableau1[DateMatricule],Tableau1[[#This Row],[DateMatricule]])&gt;1,"Doublon",""),"")</f>
        <v/>
      </c>
    </row>
    <row r="1067" spans="1:17" x14ac:dyDescent="0.25">
      <c r="A1067" s="12" t="str">
        <f>IF(Tableau1[[#This Row],[Date]]="","",VLOOKUP(Tableau1[[#This Row],[Semaine]],Listes!$A:$B,2,FALSE))</f>
        <v/>
      </c>
      <c r="B1067" s="12" t="str">
        <f>IF(ISBLANK(Tableau1[[#This Row],[Date]]),"",INT((Tableau1[[#This Row],[Date]]-SUM(MOD(DATE(YEAR(Tableau1[[#This Row],[Date]]-MOD(Tableau1[[#This Row],[Date]]-2,7)+3),1,2),{1E+99;7})*{1;-1})+5)/7))</f>
        <v/>
      </c>
      <c r="C1067" s="12" t="str">
        <f>IF(ISBLANK(Tableau1[[#This Row],[Matricule]]),"",VLOOKUP(Tableau1[[#This Row],[Matricule]],#REF!,2,FALSE))</f>
        <v/>
      </c>
      <c r="D1067" s="12" t="str">
        <f>IF(ISBLANK(Tableau1[[#This Row],[Matricule]]),"",VLOOKUP(Tableau1[[#This Row],[Matricule]],#REF!,3,FALSE))</f>
        <v/>
      </c>
      <c r="E1067" s="12" t="str">
        <f>CONCATENATE(Tableau1[[#This Row],[Matricule]],Tableau1[[#This Row],[Date]])</f>
        <v/>
      </c>
      <c r="F1067" s="3"/>
      <c r="K1067" s="35">
        <f>IF(Tableau1[[#This Row],[Régimes récoltés]]&gt;0,1,0)</f>
        <v>0</v>
      </c>
      <c r="L1067" s="35">
        <f>IF(Tableau1[[#This Row],[Régimes récoltés]]&gt;=60,1,0)</f>
        <v>0</v>
      </c>
      <c r="M1067" s="15">
        <f>IF(Tableau1[[#This Row],[Régimes récoltés]]&gt;60,Tableau1[[#This Row],[Régimes récoltés]]-60,0)</f>
        <v>0</v>
      </c>
      <c r="N1067" s="15" t="str">
        <f>IF(ISBLANK(Tableau1[[#This Row],[Date]]),"",+IF(Tableau1[[#This Row],[Régimes récoltés]]&lt;60,0,1000))</f>
        <v/>
      </c>
      <c r="O1067" s="15" t="str">
        <f>IF(ISBLANK(Tableau1[[#This Row],[Date]]),"",IF(Tableau1[[#This Row],[Régimes récoltés]]&gt;60,(Tableau1[[#This Row],[Régimes récoltés]]-60)*40,0))</f>
        <v/>
      </c>
      <c r="P1067" s="15" t="str">
        <f t="shared" si="17"/>
        <v/>
      </c>
      <c r="Q1067" s="51" t="str">
        <f>IF(Tableau1[[#This Row],[Matricule]]&gt;1,IF(COUNTIF(Tableau1[DateMatricule],Tableau1[[#This Row],[DateMatricule]])&gt;1,"Doublon",""),"")</f>
        <v/>
      </c>
    </row>
    <row r="1068" spans="1:17" x14ac:dyDescent="0.25">
      <c r="A1068" s="12" t="str">
        <f>IF(Tableau1[[#This Row],[Date]]="","",VLOOKUP(Tableau1[[#This Row],[Semaine]],Listes!$A:$B,2,FALSE))</f>
        <v/>
      </c>
      <c r="B1068" s="12" t="str">
        <f>IF(ISBLANK(Tableau1[[#This Row],[Date]]),"",INT((Tableau1[[#This Row],[Date]]-SUM(MOD(DATE(YEAR(Tableau1[[#This Row],[Date]]-MOD(Tableau1[[#This Row],[Date]]-2,7)+3),1,2),{1E+99;7})*{1;-1})+5)/7))</f>
        <v/>
      </c>
      <c r="C1068" s="12" t="str">
        <f>IF(ISBLANK(Tableau1[[#This Row],[Matricule]]),"",VLOOKUP(Tableau1[[#This Row],[Matricule]],#REF!,2,FALSE))</f>
        <v/>
      </c>
      <c r="D1068" s="12" t="str">
        <f>IF(ISBLANK(Tableau1[[#This Row],[Matricule]]),"",VLOOKUP(Tableau1[[#This Row],[Matricule]],#REF!,3,FALSE))</f>
        <v/>
      </c>
      <c r="E1068" s="12" t="str">
        <f>CONCATENATE(Tableau1[[#This Row],[Matricule]],Tableau1[[#This Row],[Date]])</f>
        <v/>
      </c>
      <c r="F1068" s="3"/>
      <c r="K1068" s="35">
        <f>IF(Tableau1[[#This Row],[Régimes récoltés]]&gt;0,1,0)</f>
        <v>0</v>
      </c>
      <c r="L1068" s="35">
        <f>IF(Tableau1[[#This Row],[Régimes récoltés]]&gt;=60,1,0)</f>
        <v>0</v>
      </c>
      <c r="M1068" s="15">
        <f>IF(Tableau1[[#This Row],[Régimes récoltés]]&gt;60,Tableau1[[#This Row],[Régimes récoltés]]-60,0)</f>
        <v>0</v>
      </c>
      <c r="N1068" s="15" t="str">
        <f>IF(ISBLANK(Tableau1[[#This Row],[Date]]),"",+IF(Tableau1[[#This Row],[Régimes récoltés]]&lt;60,0,1000))</f>
        <v/>
      </c>
      <c r="O1068" s="15" t="str">
        <f>IF(ISBLANK(Tableau1[[#This Row],[Date]]),"",IF(Tableau1[[#This Row],[Régimes récoltés]]&gt;60,(Tableau1[[#This Row],[Régimes récoltés]]-60)*40,0))</f>
        <v/>
      </c>
      <c r="P1068" s="15" t="str">
        <f t="shared" si="17"/>
        <v/>
      </c>
      <c r="Q1068" s="51" t="str">
        <f>IF(Tableau1[[#This Row],[Matricule]]&gt;1,IF(COUNTIF(Tableau1[DateMatricule],Tableau1[[#This Row],[DateMatricule]])&gt;1,"Doublon",""),"")</f>
        <v/>
      </c>
    </row>
    <row r="1069" spans="1:17" x14ac:dyDescent="0.25">
      <c r="A1069" s="12" t="str">
        <f>IF(Tableau1[[#This Row],[Date]]="","",VLOOKUP(Tableau1[[#This Row],[Semaine]],Listes!$A:$B,2,FALSE))</f>
        <v/>
      </c>
      <c r="B1069" s="12" t="str">
        <f>IF(ISBLANK(Tableau1[[#This Row],[Date]]),"",INT((Tableau1[[#This Row],[Date]]-SUM(MOD(DATE(YEAR(Tableau1[[#This Row],[Date]]-MOD(Tableau1[[#This Row],[Date]]-2,7)+3),1,2),{1E+99;7})*{1;-1})+5)/7))</f>
        <v/>
      </c>
      <c r="C1069" s="12" t="str">
        <f>IF(ISBLANK(Tableau1[[#This Row],[Matricule]]),"",VLOOKUP(Tableau1[[#This Row],[Matricule]],#REF!,2,FALSE))</f>
        <v/>
      </c>
      <c r="D1069" s="12" t="str">
        <f>IF(ISBLANK(Tableau1[[#This Row],[Matricule]]),"",VLOOKUP(Tableau1[[#This Row],[Matricule]],#REF!,3,FALSE))</f>
        <v/>
      </c>
      <c r="E1069" s="12" t="str">
        <f>CONCATENATE(Tableau1[[#This Row],[Matricule]],Tableau1[[#This Row],[Date]])</f>
        <v/>
      </c>
      <c r="F1069" s="3"/>
      <c r="K1069" s="35">
        <f>IF(Tableau1[[#This Row],[Régimes récoltés]]&gt;0,1,0)</f>
        <v>0</v>
      </c>
      <c r="L1069" s="35">
        <f>IF(Tableau1[[#This Row],[Régimes récoltés]]&gt;=60,1,0)</f>
        <v>0</v>
      </c>
      <c r="M1069" s="15">
        <f>IF(Tableau1[[#This Row],[Régimes récoltés]]&gt;60,Tableau1[[#This Row],[Régimes récoltés]]-60,0)</f>
        <v>0</v>
      </c>
      <c r="N1069" s="15" t="str">
        <f>IF(ISBLANK(Tableau1[[#This Row],[Date]]),"",+IF(Tableau1[[#This Row],[Régimes récoltés]]&lt;60,0,1000))</f>
        <v/>
      </c>
      <c r="O1069" s="15" t="str">
        <f>IF(ISBLANK(Tableau1[[#This Row],[Date]]),"",IF(Tableau1[[#This Row],[Régimes récoltés]]&gt;60,(Tableau1[[#This Row],[Régimes récoltés]]-60)*40,0))</f>
        <v/>
      </c>
      <c r="P1069" s="15" t="str">
        <f t="shared" si="17"/>
        <v/>
      </c>
      <c r="Q1069" s="51" t="str">
        <f>IF(Tableau1[[#This Row],[Matricule]]&gt;1,IF(COUNTIF(Tableau1[DateMatricule],Tableau1[[#This Row],[DateMatricule]])&gt;1,"Doublon",""),"")</f>
        <v/>
      </c>
    </row>
    <row r="1070" spans="1:17" x14ac:dyDescent="0.25">
      <c r="A1070" s="12" t="str">
        <f>IF(Tableau1[[#This Row],[Date]]="","",VLOOKUP(Tableau1[[#This Row],[Semaine]],Listes!$A:$B,2,FALSE))</f>
        <v/>
      </c>
      <c r="B1070" s="12" t="str">
        <f>IF(ISBLANK(Tableau1[[#This Row],[Date]]),"",INT((Tableau1[[#This Row],[Date]]-SUM(MOD(DATE(YEAR(Tableau1[[#This Row],[Date]]-MOD(Tableau1[[#This Row],[Date]]-2,7)+3),1,2),{1E+99;7})*{1;-1})+5)/7))</f>
        <v/>
      </c>
      <c r="C1070" s="12" t="str">
        <f>IF(ISBLANK(Tableau1[[#This Row],[Matricule]]),"",VLOOKUP(Tableau1[[#This Row],[Matricule]],#REF!,2,FALSE))</f>
        <v/>
      </c>
      <c r="D1070" s="12" t="str">
        <f>IF(ISBLANK(Tableau1[[#This Row],[Matricule]]),"",VLOOKUP(Tableau1[[#This Row],[Matricule]],#REF!,3,FALSE))</f>
        <v/>
      </c>
      <c r="E1070" s="12" t="str">
        <f>CONCATENATE(Tableau1[[#This Row],[Matricule]],Tableau1[[#This Row],[Date]])</f>
        <v/>
      </c>
      <c r="F1070" s="3"/>
      <c r="K1070" s="35">
        <f>IF(Tableau1[[#This Row],[Régimes récoltés]]&gt;0,1,0)</f>
        <v>0</v>
      </c>
      <c r="L1070" s="35">
        <f>IF(Tableau1[[#This Row],[Régimes récoltés]]&gt;=60,1,0)</f>
        <v>0</v>
      </c>
      <c r="M1070" s="15">
        <f>IF(Tableau1[[#This Row],[Régimes récoltés]]&gt;60,Tableau1[[#This Row],[Régimes récoltés]]-60,0)</f>
        <v>0</v>
      </c>
      <c r="N1070" s="15" t="str">
        <f>IF(ISBLANK(Tableau1[[#This Row],[Date]]),"",+IF(Tableau1[[#This Row],[Régimes récoltés]]&lt;60,0,1000))</f>
        <v/>
      </c>
      <c r="O1070" s="15" t="str">
        <f>IF(ISBLANK(Tableau1[[#This Row],[Date]]),"",IF(Tableau1[[#This Row],[Régimes récoltés]]&gt;60,(Tableau1[[#This Row],[Régimes récoltés]]-60)*40,0))</f>
        <v/>
      </c>
      <c r="P1070" s="15" t="str">
        <f t="shared" si="17"/>
        <v/>
      </c>
      <c r="Q1070" s="51" t="str">
        <f>IF(Tableau1[[#This Row],[Matricule]]&gt;1,IF(COUNTIF(Tableau1[DateMatricule],Tableau1[[#This Row],[DateMatricule]])&gt;1,"Doublon",""),"")</f>
        <v/>
      </c>
    </row>
    <row r="1071" spans="1:17" x14ac:dyDescent="0.25">
      <c r="A1071" s="12" t="str">
        <f>IF(Tableau1[[#This Row],[Date]]="","",VLOOKUP(Tableau1[[#This Row],[Semaine]],Listes!$A:$B,2,FALSE))</f>
        <v/>
      </c>
      <c r="B1071" s="12" t="str">
        <f>IF(ISBLANK(Tableau1[[#This Row],[Date]]),"",INT((Tableau1[[#This Row],[Date]]-SUM(MOD(DATE(YEAR(Tableau1[[#This Row],[Date]]-MOD(Tableau1[[#This Row],[Date]]-2,7)+3),1,2),{1E+99;7})*{1;-1})+5)/7))</f>
        <v/>
      </c>
      <c r="C1071" s="12" t="str">
        <f>IF(ISBLANK(Tableau1[[#This Row],[Matricule]]),"",VLOOKUP(Tableau1[[#This Row],[Matricule]],#REF!,2,FALSE))</f>
        <v/>
      </c>
      <c r="D1071" s="12" t="str">
        <f>IF(ISBLANK(Tableau1[[#This Row],[Matricule]]),"",VLOOKUP(Tableau1[[#This Row],[Matricule]],#REF!,3,FALSE))</f>
        <v/>
      </c>
      <c r="E1071" s="12" t="str">
        <f>CONCATENATE(Tableau1[[#This Row],[Matricule]],Tableau1[[#This Row],[Date]])</f>
        <v/>
      </c>
      <c r="F1071" s="3"/>
      <c r="K1071" s="35">
        <f>IF(Tableau1[[#This Row],[Régimes récoltés]]&gt;0,1,0)</f>
        <v>0</v>
      </c>
      <c r="L1071" s="35">
        <f>IF(Tableau1[[#This Row],[Régimes récoltés]]&gt;=60,1,0)</f>
        <v>0</v>
      </c>
      <c r="M1071" s="15">
        <f>IF(Tableau1[[#This Row],[Régimes récoltés]]&gt;60,Tableau1[[#This Row],[Régimes récoltés]]-60,0)</f>
        <v>0</v>
      </c>
      <c r="N1071" s="15" t="str">
        <f>IF(ISBLANK(Tableau1[[#This Row],[Date]]),"",+IF(Tableau1[[#This Row],[Régimes récoltés]]&lt;60,0,1000))</f>
        <v/>
      </c>
      <c r="O1071" s="15" t="str">
        <f>IF(ISBLANK(Tableau1[[#This Row],[Date]]),"",IF(Tableau1[[#This Row],[Régimes récoltés]]&gt;60,(Tableau1[[#This Row],[Régimes récoltés]]-60)*40,0))</f>
        <v/>
      </c>
      <c r="P1071" s="15" t="str">
        <f t="shared" si="17"/>
        <v/>
      </c>
      <c r="Q1071" s="51" t="str">
        <f>IF(Tableau1[[#This Row],[Matricule]]&gt;1,IF(COUNTIF(Tableau1[DateMatricule],Tableau1[[#This Row],[DateMatricule]])&gt;1,"Doublon",""),"")</f>
        <v/>
      </c>
    </row>
    <row r="1072" spans="1:17" x14ac:dyDescent="0.25">
      <c r="A1072" s="12" t="str">
        <f>IF(Tableau1[[#This Row],[Date]]="","",VLOOKUP(Tableau1[[#This Row],[Semaine]],Listes!$A:$B,2,FALSE))</f>
        <v/>
      </c>
      <c r="B1072" s="12" t="str">
        <f>IF(ISBLANK(Tableau1[[#This Row],[Date]]),"",INT((Tableau1[[#This Row],[Date]]-SUM(MOD(DATE(YEAR(Tableau1[[#This Row],[Date]]-MOD(Tableau1[[#This Row],[Date]]-2,7)+3),1,2),{1E+99;7})*{1;-1})+5)/7))</f>
        <v/>
      </c>
      <c r="C1072" s="12" t="str">
        <f>IF(ISBLANK(Tableau1[[#This Row],[Matricule]]),"",VLOOKUP(Tableau1[[#This Row],[Matricule]],#REF!,2,FALSE))</f>
        <v/>
      </c>
      <c r="D1072" s="12" t="str">
        <f>IF(ISBLANK(Tableau1[[#This Row],[Matricule]]),"",VLOOKUP(Tableau1[[#This Row],[Matricule]],#REF!,3,FALSE))</f>
        <v/>
      </c>
      <c r="E1072" s="12" t="str">
        <f>CONCATENATE(Tableau1[[#This Row],[Matricule]],Tableau1[[#This Row],[Date]])</f>
        <v/>
      </c>
      <c r="F1072" s="3"/>
      <c r="K1072" s="35">
        <f>IF(Tableau1[[#This Row],[Régimes récoltés]]&gt;0,1,0)</f>
        <v>0</v>
      </c>
      <c r="L1072" s="35">
        <f>IF(Tableau1[[#This Row],[Régimes récoltés]]&gt;=60,1,0)</f>
        <v>0</v>
      </c>
      <c r="M1072" s="15">
        <f>IF(Tableau1[[#This Row],[Régimes récoltés]]&gt;60,Tableau1[[#This Row],[Régimes récoltés]]-60,0)</f>
        <v>0</v>
      </c>
      <c r="N1072" s="15" t="str">
        <f>IF(ISBLANK(Tableau1[[#This Row],[Date]]),"",+IF(Tableau1[[#This Row],[Régimes récoltés]]&lt;60,0,1000))</f>
        <v/>
      </c>
      <c r="O1072" s="15" t="str">
        <f>IF(ISBLANK(Tableau1[[#This Row],[Date]]),"",IF(Tableau1[[#This Row],[Régimes récoltés]]&gt;60,(Tableau1[[#This Row],[Régimes récoltés]]-60)*40,0))</f>
        <v/>
      </c>
      <c r="P1072" s="15" t="str">
        <f t="shared" si="17"/>
        <v/>
      </c>
      <c r="Q1072" s="51" t="str">
        <f>IF(Tableau1[[#This Row],[Matricule]]&gt;1,IF(COUNTIF(Tableau1[DateMatricule],Tableau1[[#This Row],[DateMatricule]])&gt;1,"Doublon",""),"")</f>
        <v/>
      </c>
    </row>
    <row r="1073" spans="1:17" x14ac:dyDescent="0.25">
      <c r="A1073" s="12" t="str">
        <f>IF(Tableau1[[#This Row],[Date]]="","",VLOOKUP(Tableau1[[#This Row],[Semaine]],Listes!$A:$B,2,FALSE))</f>
        <v/>
      </c>
      <c r="B1073" s="12" t="str">
        <f>IF(ISBLANK(Tableau1[[#This Row],[Date]]),"",INT((Tableau1[[#This Row],[Date]]-SUM(MOD(DATE(YEAR(Tableau1[[#This Row],[Date]]-MOD(Tableau1[[#This Row],[Date]]-2,7)+3),1,2),{1E+99;7})*{1;-1})+5)/7))</f>
        <v/>
      </c>
      <c r="C1073" s="12" t="str">
        <f>IF(ISBLANK(Tableau1[[#This Row],[Matricule]]),"",VLOOKUP(Tableau1[[#This Row],[Matricule]],#REF!,2,FALSE))</f>
        <v/>
      </c>
      <c r="D1073" s="12" t="str">
        <f>IF(ISBLANK(Tableau1[[#This Row],[Matricule]]),"",VLOOKUP(Tableau1[[#This Row],[Matricule]],#REF!,3,FALSE))</f>
        <v/>
      </c>
      <c r="E1073" s="12" t="str">
        <f>CONCATENATE(Tableau1[[#This Row],[Matricule]],Tableau1[[#This Row],[Date]])</f>
        <v/>
      </c>
      <c r="F1073" s="3"/>
      <c r="K1073" s="35">
        <f>IF(Tableau1[[#This Row],[Régimes récoltés]]&gt;0,1,0)</f>
        <v>0</v>
      </c>
      <c r="L1073" s="35">
        <f>IF(Tableau1[[#This Row],[Régimes récoltés]]&gt;=60,1,0)</f>
        <v>0</v>
      </c>
      <c r="M1073" s="15">
        <f>IF(Tableau1[[#This Row],[Régimes récoltés]]&gt;60,Tableau1[[#This Row],[Régimes récoltés]]-60,0)</f>
        <v>0</v>
      </c>
      <c r="N1073" s="15" t="str">
        <f>IF(ISBLANK(Tableau1[[#This Row],[Date]]),"",+IF(Tableau1[[#This Row],[Régimes récoltés]]&lt;60,0,1000))</f>
        <v/>
      </c>
      <c r="O1073" s="15" t="str">
        <f>IF(ISBLANK(Tableau1[[#This Row],[Date]]),"",IF(Tableau1[[#This Row],[Régimes récoltés]]&gt;60,(Tableau1[[#This Row],[Régimes récoltés]]-60)*40,0))</f>
        <v/>
      </c>
      <c r="P1073" s="15" t="str">
        <f t="shared" si="17"/>
        <v/>
      </c>
      <c r="Q1073" s="51" t="str">
        <f>IF(Tableau1[[#This Row],[Matricule]]&gt;1,IF(COUNTIF(Tableau1[DateMatricule],Tableau1[[#This Row],[DateMatricule]])&gt;1,"Doublon",""),"")</f>
        <v/>
      </c>
    </row>
    <row r="1074" spans="1:17" x14ac:dyDescent="0.25">
      <c r="A1074" s="12" t="str">
        <f>IF(Tableau1[[#This Row],[Date]]="","",VLOOKUP(Tableau1[[#This Row],[Semaine]],Listes!$A:$B,2,FALSE))</f>
        <v/>
      </c>
      <c r="B1074" s="12" t="str">
        <f>IF(ISBLANK(Tableau1[[#This Row],[Date]]),"",INT((Tableau1[[#This Row],[Date]]-SUM(MOD(DATE(YEAR(Tableau1[[#This Row],[Date]]-MOD(Tableau1[[#This Row],[Date]]-2,7)+3),1,2),{1E+99;7})*{1;-1})+5)/7))</f>
        <v/>
      </c>
      <c r="C1074" s="12" t="str">
        <f>IF(ISBLANK(Tableau1[[#This Row],[Matricule]]),"",VLOOKUP(Tableau1[[#This Row],[Matricule]],#REF!,2,FALSE))</f>
        <v/>
      </c>
      <c r="D1074" s="12" t="str">
        <f>IF(ISBLANK(Tableau1[[#This Row],[Matricule]]),"",VLOOKUP(Tableau1[[#This Row],[Matricule]],#REF!,3,FALSE))</f>
        <v/>
      </c>
      <c r="E1074" s="12" t="str">
        <f>CONCATENATE(Tableau1[[#This Row],[Matricule]],Tableau1[[#This Row],[Date]])</f>
        <v/>
      </c>
      <c r="F1074" s="3"/>
      <c r="K1074" s="35">
        <f>IF(Tableau1[[#This Row],[Régimes récoltés]]&gt;0,1,0)</f>
        <v>0</v>
      </c>
      <c r="L1074" s="35">
        <f>IF(Tableau1[[#This Row],[Régimes récoltés]]&gt;=60,1,0)</f>
        <v>0</v>
      </c>
      <c r="M1074" s="15">
        <f>IF(Tableau1[[#This Row],[Régimes récoltés]]&gt;60,Tableau1[[#This Row],[Régimes récoltés]]-60,0)</f>
        <v>0</v>
      </c>
      <c r="N1074" s="15" t="str">
        <f>IF(ISBLANK(Tableau1[[#This Row],[Date]]),"",+IF(Tableau1[[#This Row],[Régimes récoltés]]&lt;60,0,1000))</f>
        <v/>
      </c>
      <c r="O1074" s="15" t="str">
        <f>IF(ISBLANK(Tableau1[[#This Row],[Date]]),"",IF(Tableau1[[#This Row],[Régimes récoltés]]&gt;60,(Tableau1[[#This Row],[Régimes récoltés]]-60)*40,0))</f>
        <v/>
      </c>
      <c r="P1074" s="15" t="str">
        <f t="shared" si="17"/>
        <v/>
      </c>
      <c r="Q1074" s="51" t="str">
        <f>IF(Tableau1[[#This Row],[Matricule]]&gt;1,IF(COUNTIF(Tableau1[DateMatricule],Tableau1[[#This Row],[DateMatricule]])&gt;1,"Doublon",""),"")</f>
        <v/>
      </c>
    </row>
    <row r="1075" spans="1:17" x14ac:dyDescent="0.25">
      <c r="A1075" s="12" t="str">
        <f>IF(Tableau1[[#This Row],[Date]]="","",VLOOKUP(Tableau1[[#This Row],[Semaine]],Listes!$A:$B,2,FALSE))</f>
        <v/>
      </c>
      <c r="B1075" s="12" t="str">
        <f>IF(ISBLANK(Tableau1[[#This Row],[Date]]),"",INT((Tableau1[[#This Row],[Date]]-SUM(MOD(DATE(YEAR(Tableau1[[#This Row],[Date]]-MOD(Tableau1[[#This Row],[Date]]-2,7)+3),1,2),{1E+99;7})*{1;-1})+5)/7))</f>
        <v/>
      </c>
      <c r="C1075" s="12" t="str">
        <f>IF(ISBLANK(Tableau1[[#This Row],[Matricule]]),"",VLOOKUP(Tableau1[[#This Row],[Matricule]],#REF!,2,FALSE))</f>
        <v/>
      </c>
      <c r="D1075" s="12" t="str">
        <f>IF(ISBLANK(Tableau1[[#This Row],[Matricule]]),"",VLOOKUP(Tableau1[[#This Row],[Matricule]],#REF!,3,FALSE))</f>
        <v/>
      </c>
      <c r="E1075" s="12" t="str">
        <f>CONCATENATE(Tableau1[[#This Row],[Matricule]],Tableau1[[#This Row],[Date]])</f>
        <v/>
      </c>
      <c r="F1075" s="3"/>
      <c r="K1075" s="35">
        <f>IF(Tableau1[[#This Row],[Régimes récoltés]]&gt;0,1,0)</f>
        <v>0</v>
      </c>
      <c r="L1075" s="35">
        <f>IF(Tableau1[[#This Row],[Régimes récoltés]]&gt;=60,1,0)</f>
        <v>0</v>
      </c>
      <c r="M1075" s="15">
        <f>IF(Tableau1[[#This Row],[Régimes récoltés]]&gt;60,Tableau1[[#This Row],[Régimes récoltés]]-60,0)</f>
        <v>0</v>
      </c>
      <c r="N1075" s="15" t="str">
        <f>IF(ISBLANK(Tableau1[[#This Row],[Date]]),"",+IF(Tableau1[[#This Row],[Régimes récoltés]]&lt;60,0,1000))</f>
        <v/>
      </c>
      <c r="O1075" s="15" t="str">
        <f>IF(ISBLANK(Tableau1[[#This Row],[Date]]),"",IF(Tableau1[[#This Row],[Régimes récoltés]]&gt;60,(Tableau1[[#This Row],[Régimes récoltés]]-60)*40,0))</f>
        <v/>
      </c>
      <c r="P1075" s="15" t="str">
        <f t="shared" si="17"/>
        <v/>
      </c>
      <c r="Q1075" s="51" t="str">
        <f>IF(Tableau1[[#This Row],[Matricule]]&gt;1,IF(COUNTIF(Tableau1[DateMatricule],Tableau1[[#This Row],[DateMatricule]])&gt;1,"Doublon",""),"")</f>
        <v/>
      </c>
    </row>
    <row r="1076" spans="1:17" x14ac:dyDescent="0.25">
      <c r="A1076" s="12" t="str">
        <f>IF(Tableau1[[#This Row],[Date]]="","",VLOOKUP(Tableau1[[#This Row],[Semaine]],Listes!$A:$B,2,FALSE))</f>
        <v/>
      </c>
      <c r="B1076" s="12" t="str">
        <f>IF(ISBLANK(Tableau1[[#This Row],[Date]]),"",INT((Tableau1[[#This Row],[Date]]-SUM(MOD(DATE(YEAR(Tableau1[[#This Row],[Date]]-MOD(Tableau1[[#This Row],[Date]]-2,7)+3),1,2),{1E+99;7})*{1;-1})+5)/7))</f>
        <v/>
      </c>
      <c r="C1076" s="12" t="str">
        <f>IF(ISBLANK(Tableau1[[#This Row],[Matricule]]),"",VLOOKUP(Tableau1[[#This Row],[Matricule]],#REF!,2,FALSE))</f>
        <v/>
      </c>
      <c r="D1076" s="12" t="str">
        <f>IF(ISBLANK(Tableau1[[#This Row],[Matricule]]),"",VLOOKUP(Tableau1[[#This Row],[Matricule]],#REF!,3,FALSE))</f>
        <v/>
      </c>
      <c r="E1076" s="12" t="str">
        <f>CONCATENATE(Tableau1[[#This Row],[Matricule]],Tableau1[[#This Row],[Date]])</f>
        <v/>
      </c>
      <c r="F1076" s="3"/>
      <c r="K1076" s="35">
        <f>IF(Tableau1[[#This Row],[Régimes récoltés]]&gt;0,1,0)</f>
        <v>0</v>
      </c>
      <c r="L1076" s="35">
        <f>IF(Tableau1[[#This Row],[Régimes récoltés]]&gt;=60,1,0)</f>
        <v>0</v>
      </c>
      <c r="M1076" s="15">
        <f>IF(Tableau1[[#This Row],[Régimes récoltés]]&gt;60,Tableau1[[#This Row],[Régimes récoltés]]-60,0)</f>
        <v>0</v>
      </c>
      <c r="N1076" s="15" t="str">
        <f>IF(ISBLANK(Tableau1[[#This Row],[Date]]),"",+IF(Tableau1[[#This Row],[Régimes récoltés]]&lt;60,0,1000))</f>
        <v/>
      </c>
      <c r="O1076" s="15" t="str">
        <f>IF(ISBLANK(Tableau1[[#This Row],[Date]]),"",IF(Tableau1[[#This Row],[Régimes récoltés]]&gt;60,(Tableau1[[#This Row],[Régimes récoltés]]-60)*40,0))</f>
        <v/>
      </c>
      <c r="P1076" s="15" t="str">
        <f t="shared" si="17"/>
        <v/>
      </c>
      <c r="Q1076" s="51" t="str">
        <f>IF(Tableau1[[#This Row],[Matricule]]&gt;1,IF(COUNTIF(Tableau1[DateMatricule],Tableau1[[#This Row],[DateMatricule]])&gt;1,"Doublon",""),"")</f>
        <v/>
      </c>
    </row>
    <row r="1077" spans="1:17" x14ac:dyDescent="0.25">
      <c r="A1077" s="12" t="str">
        <f>IF(Tableau1[[#This Row],[Date]]="","",VLOOKUP(Tableau1[[#This Row],[Semaine]],Listes!$A:$B,2,FALSE))</f>
        <v/>
      </c>
      <c r="B1077" s="12" t="str">
        <f>IF(ISBLANK(Tableau1[[#This Row],[Date]]),"",INT((Tableau1[[#This Row],[Date]]-SUM(MOD(DATE(YEAR(Tableau1[[#This Row],[Date]]-MOD(Tableau1[[#This Row],[Date]]-2,7)+3),1,2),{1E+99;7})*{1;-1})+5)/7))</f>
        <v/>
      </c>
      <c r="C1077" s="12" t="str">
        <f>IF(ISBLANK(Tableau1[[#This Row],[Matricule]]),"",VLOOKUP(Tableau1[[#This Row],[Matricule]],#REF!,2,FALSE))</f>
        <v/>
      </c>
      <c r="D1077" s="12" t="str">
        <f>IF(ISBLANK(Tableau1[[#This Row],[Matricule]]),"",VLOOKUP(Tableau1[[#This Row],[Matricule]],#REF!,3,FALSE))</f>
        <v/>
      </c>
      <c r="E1077" s="12" t="str">
        <f>CONCATENATE(Tableau1[[#This Row],[Matricule]],Tableau1[[#This Row],[Date]])</f>
        <v/>
      </c>
      <c r="F1077" s="3"/>
      <c r="K1077" s="35">
        <f>IF(Tableau1[[#This Row],[Régimes récoltés]]&gt;0,1,0)</f>
        <v>0</v>
      </c>
      <c r="L1077" s="35">
        <f>IF(Tableau1[[#This Row],[Régimes récoltés]]&gt;=60,1,0)</f>
        <v>0</v>
      </c>
      <c r="M1077" s="15">
        <f>IF(Tableau1[[#This Row],[Régimes récoltés]]&gt;60,Tableau1[[#This Row],[Régimes récoltés]]-60,0)</f>
        <v>0</v>
      </c>
      <c r="N1077" s="15" t="str">
        <f>IF(ISBLANK(Tableau1[[#This Row],[Date]]),"",+IF(Tableau1[[#This Row],[Régimes récoltés]]&lt;60,0,1000))</f>
        <v/>
      </c>
      <c r="O1077" s="15" t="str">
        <f>IF(ISBLANK(Tableau1[[#This Row],[Date]]),"",IF(Tableau1[[#This Row],[Régimes récoltés]]&gt;60,(Tableau1[[#This Row],[Régimes récoltés]]-60)*40,0))</f>
        <v/>
      </c>
      <c r="P1077" s="15" t="str">
        <f t="shared" si="17"/>
        <v/>
      </c>
      <c r="Q1077" s="51" t="str">
        <f>IF(Tableau1[[#This Row],[Matricule]]&gt;1,IF(COUNTIF(Tableau1[DateMatricule],Tableau1[[#This Row],[DateMatricule]])&gt;1,"Doublon",""),"")</f>
        <v/>
      </c>
    </row>
    <row r="1078" spans="1:17" x14ac:dyDescent="0.25">
      <c r="A1078" s="12" t="str">
        <f>IF(Tableau1[[#This Row],[Date]]="","",VLOOKUP(Tableau1[[#This Row],[Semaine]],Listes!$A:$B,2,FALSE))</f>
        <v/>
      </c>
      <c r="B1078" s="12" t="str">
        <f>IF(ISBLANK(Tableau1[[#This Row],[Date]]),"",INT((Tableau1[[#This Row],[Date]]-SUM(MOD(DATE(YEAR(Tableau1[[#This Row],[Date]]-MOD(Tableau1[[#This Row],[Date]]-2,7)+3),1,2),{1E+99;7})*{1;-1})+5)/7))</f>
        <v/>
      </c>
      <c r="C1078" s="12" t="str">
        <f>IF(ISBLANK(Tableau1[[#This Row],[Matricule]]),"",VLOOKUP(Tableau1[[#This Row],[Matricule]],#REF!,2,FALSE))</f>
        <v/>
      </c>
      <c r="D1078" s="12" t="str">
        <f>IF(ISBLANK(Tableau1[[#This Row],[Matricule]]),"",VLOOKUP(Tableau1[[#This Row],[Matricule]],#REF!,3,FALSE))</f>
        <v/>
      </c>
      <c r="E1078" s="12" t="str">
        <f>CONCATENATE(Tableau1[[#This Row],[Matricule]],Tableau1[[#This Row],[Date]])</f>
        <v/>
      </c>
      <c r="F1078" s="3"/>
      <c r="K1078" s="35">
        <f>IF(Tableau1[[#This Row],[Régimes récoltés]]&gt;0,1,0)</f>
        <v>0</v>
      </c>
      <c r="L1078" s="35">
        <f>IF(Tableau1[[#This Row],[Régimes récoltés]]&gt;=60,1,0)</f>
        <v>0</v>
      </c>
      <c r="M1078" s="15">
        <f>IF(Tableau1[[#This Row],[Régimes récoltés]]&gt;60,Tableau1[[#This Row],[Régimes récoltés]]-60,0)</f>
        <v>0</v>
      </c>
      <c r="N1078" s="15" t="str">
        <f>IF(ISBLANK(Tableau1[[#This Row],[Date]]),"",+IF(Tableau1[[#This Row],[Régimes récoltés]]&lt;60,0,1000))</f>
        <v/>
      </c>
      <c r="O1078" s="15" t="str">
        <f>IF(ISBLANK(Tableau1[[#This Row],[Date]]),"",IF(Tableau1[[#This Row],[Régimes récoltés]]&gt;60,(Tableau1[[#This Row],[Régimes récoltés]]-60)*40,0))</f>
        <v/>
      </c>
      <c r="P1078" s="15" t="str">
        <f t="shared" si="17"/>
        <v/>
      </c>
      <c r="Q1078" s="51" t="str">
        <f>IF(Tableau1[[#This Row],[Matricule]]&gt;1,IF(COUNTIF(Tableau1[DateMatricule],Tableau1[[#This Row],[DateMatricule]])&gt;1,"Doublon",""),"")</f>
        <v/>
      </c>
    </row>
    <row r="1079" spans="1:17" x14ac:dyDescent="0.25">
      <c r="A1079" s="12" t="str">
        <f>IF(Tableau1[[#This Row],[Date]]="","",VLOOKUP(Tableau1[[#This Row],[Semaine]],Listes!$A:$B,2,FALSE))</f>
        <v/>
      </c>
      <c r="B1079" s="12" t="str">
        <f>IF(ISBLANK(Tableau1[[#This Row],[Date]]),"",INT((Tableau1[[#This Row],[Date]]-SUM(MOD(DATE(YEAR(Tableau1[[#This Row],[Date]]-MOD(Tableau1[[#This Row],[Date]]-2,7)+3),1,2),{1E+99;7})*{1;-1})+5)/7))</f>
        <v/>
      </c>
      <c r="C1079" s="12" t="str">
        <f>IF(ISBLANK(Tableau1[[#This Row],[Matricule]]),"",VLOOKUP(Tableau1[[#This Row],[Matricule]],#REF!,2,FALSE))</f>
        <v/>
      </c>
      <c r="D1079" s="12" t="str">
        <f>IF(ISBLANK(Tableau1[[#This Row],[Matricule]]),"",VLOOKUP(Tableau1[[#This Row],[Matricule]],#REF!,3,FALSE))</f>
        <v/>
      </c>
      <c r="E1079" s="12" t="str">
        <f>CONCATENATE(Tableau1[[#This Row],[Matricule]],Tableau1[[#This Row],[Date]])</f>
        <v/>
      </c>
      <c r="F1079" s="3"/>
      <c r="K1079" s="35">
        <f>IF(Tableau1[[#This Row],[Régimes récoltés]]&gt;0,1,0)</f>
        <v>0</v>
      </c>
      <c r="L1079" s="35">
        <f>IF(Tableau1[[#This Row],[Régimes récoltés]]&gt;=60,1,0)</f>
        <v>0</v>
      </c>
      <c r="M1079" s="15">
        <f>IF(Tableau1[[#This Row],[Régimes récoltés]]&gt;60,Tableau1[[#This Row],[Régimes récoltés]]-60,0)</f>
        <v>0</v>
      </c>
      <c r="N1079" s="15" t="str">
        <f>IF(ISBLANK(Tableau1[[#This Row],[Date]]),"",+IF(Tableau1[[#This Row],[Régimes récoltés]]&lt;60,0,1000))</f>
        <v/>
      </c>
      <c r="O1079" s="15" t="str">
        <f>IF(ISBLANK(Tableau1[[#This Row],[Date]]),"",IF(Tableau1[[#This Row],[Régimes récoltés]]&gt;60,(Tableau1[[#This Row],[Régimes récoltés]]-60)*40,0))</f>
        <v/>
      </c>
      <c r="P1079" s="15" t="str">
        <f t="shared" si="17"/>
        <v/>
      </c>
      <c r="Q1079" s="51" t="str">
        <f>IF(Tableau1[[#This Row],[Matricule]]&gt;1,IF(COUNTIF(Tableau1[DateMatricule],Tableau1[[#This Row],[DateMatricule]])&gt;1,"Doublon",""),"")</f>
        <v/>
      </c>
    </row>
    <row r="1080" spans="1:17" x14ac:dyDescent="0.25">
      <c r="A1080" s="12" t="str">
        <f>IF(Tableau1[[#This Row],[Date]]="","",VLOOKUP(Tableau1[[#This Row],[Semaine]],Listes!$A:$B,2,FALSE))</f>
        <v/>
      </c>
      <c r="B1080" s="12" t="str">
        <f>IF(ISBLANK(Tableau1[[#This Row],[Date]]),"",INT((Tableau1[[#This Row],[Date]]-SUM(MOD(DATE(YEAR(Tableau1[[#This Row],[Date]]-MOD(Tableau1[[#This Row],[Date]]-2,7)+3),1,2),{1E+99;7})*{1;-1})+5)/7))</f>
        <v/>
      </c>
      <c r="C1080" s="12" t="str">
        <f>IF(ISBLANK(Tableau1[[#This Row],[Matricule]]),"",VLOOKUP(Tableau1[[#This Row],[Matricule]],#REF!,2,FALSE))</f>
        <v/>
      </c>
      <c r="D1080" s="12" t="str">
        <f>IF(ISBLANK(Tableau1[[#This Row],[Matricule]]),"",VLOOKUP(Tableau1[[#This Row],[Matricule]],#REF!,3,FALSE))</f>
        <v/>
      </c>
      <c r="E1080" s="12" t="str">
        <f>CONCATENATE(Tableau1[[#This Row],[Matricule]],Tableau1[[#This Row],[Date]])</f>
        <v/>
      </c>
      <c r="F1080" s="3"/>
      <c r="K1080" s="35">
        <f>IF(Tableau1[[#This Row],[Régimes récoltés]]&gt;0,1,0)</f>
        <v>0</v>
      </c>
      <c r="L1080" s="35">
        <f>IF(Tableau1[[#This Row],[Régimes récoltés]]&gt;=60,1,0)</f>
        <v>0</v>
      </c>
      <c r="M1080" s="15">
        <f>IF(Tableau1[[#This Row],[Régimes récoltés]]&gt;60,Tableau1[[#This Row],[Régimes récoltés]]-60,0)</f>
        <v>0</v>
      </c>
      <c r="N1080" s="15" t="str">
        <f>IF(ISBLANK(Tableau1[[#This Row],[Date]]),"",+IF(Tableau1[[#This Row],[Régimes récoltés]]&lt;60,0,1000))</f>
        <v/>
      </c>
      <c r="O1080" s="15" t="str">
        <f>IF(ISBLANK(Tableau1[[#This Row],[Date]]),"",IF(Tableau1[[#This Row],[Régimes récoltés]]&gt;60,(Tableau1[[#This Row],[Régimes récoltés]]-60)*40,0))</f>
        <v/>
      </c>
      <c r="P1080" s="15" t="str">
        <f t="shared" si="17"/>
        <v/>
      </c>
      <c r="Q1080" s="51" t="str">
        <f>IF(Tableau1[[#This Row],[Matricule]]&gt;1,IF(COUNTIF(Tableau1[DateMatricule],Tableau1[[#This Row],[DateMatricule]])&gt;1,"Doublon",""),"")</f>
        <v/>
      </c>
    </row>
    <row r="1081" spans="1:17" x14ac:dyDescent="0.25">
      <c r="A1081" s="12" t="str">
        <f>IF(Tableau1[[#This Row],[Date]]="","",VLOOKUP(Tableau1[[#This Row],[Semaine]],Listes!$A:$B,2,FALSE))</f>
        <v/>
      </c>
      <c r="B1081" s="12" t="str">
        <f>IF(ISBLANK(Tableau1[[#This Row],[Date]]),"",INT((Tableau1[[#This Row],[Date]]-SUM(MOD(DATE(YEAR(Tableau1[[#This Row],[Date]]-MOD(Tableau1[[#This Row],[Date]]-2,7)+3),1,2),{1E+99;7})*{1;-1})+5)/7))</f>
        <v/>
      </c>
      <c r="C1081" s="12" t="str">
        <f>IF(ISBLANK(Tableau1[[#This Row],[Matricule]]),"",VLOOKUP(Tableau1[[#This Row],[Matricule]],#REF!,2,FALSE))</f>
        <v/>
      </c>
      <c r="D1081" s="12" t="str">
        <f>IF(ISBLANK(Tableau1[[#This Row],[Matricule]]),"",VLOOKUP(Tableau1[[#This Row],[Matricule]],#REF!,3,FALSE))</f>
        <v/>
      </c>
      <c r="E1081" s="12" t="str">
        <f>CONCATENATE(Tableau1[[#This Row],[Matricule]],Tableau1[[#This Row],[Date]])</f>
        <v/>
      </c>
      <c r="F1081" s="3"/>
      <c r="K1081" s="35">
        <f>IF(Tableau1[[#This Row],[Régimes récoltés]]&gt;0,1,0)</f>
        <v>0</v>
      </c>
      <c r="L1081" s="35">
        <f>IF(Tableau1[[#This Row],[Régimes récoltés]]&gt;=60,1,0)</f>
        <v>0</v>
      </c>
      <c r="M1081" s="15">
        <f>IF(Tableau1[[#This Row],[Régimes récoltés]]&gt;60,Tableau1[[#This Row],[Régimes récoltés]]-60,0)</f>
        <v>0</v>
      </c>
      <c r="N1081" s="15" t="str">
        <f>IF(ISBLANK(Tableau1[[#This Row],[Date]]),"",+IF(Tableau1[[#This Row],[Régimes récoltés]]&lt;60,0,1000))</f>
        <v/>
      </c>
      <c r="O1081" s="15" t="str">
        <f>IF(ISBLANK(Tableau1[[#This Row],[Date]]),"",IF(Tableau1[[#This Row],[Régimes récoltés]]&gt;60,(Tableau1[[#This Row],[Régimes récoltés]]-60)*40,0))</f>
        <v/>
      </c>
      <c r="P1081" s="15" t="str">
        <f t="shared" si="17"/>
        <v/>
      </c>
      <c r="Q1081" s="51" t="str">
        <f>IF(Tableau1[[#This Row],[Matricule]]&gt;1,IF(COUNTIF(Tableau1[DateMatricule],Tableau1[[#This Row],[DateMatricule]])&gt;1,"Doublon",""),"")</f>
        <v/>
      </c>
    </row>
    <row r="1082" spans="1:17" x14ac:dyDescent="0.25">
      <c r="A1082" s="12" t="str">
        <f>IF(Tableau1[[#This Row],[Date]]="","",VLOOKUP(Tableau1[[#This Row],[Semaine]],Listes!$A:$B,2,FALSE))</f>
        <v/>
      </c>
      <c r="B1082" s="12" t="str">
        <f>IF(ISBLANK(Tableau1[[#This Row],[Date]]),"",INT((Tableau1[[#This Row],[Date]]-SUM(MOD(DATE(YEAR(Tableau1[[#This Row],[Date]]-MOD(Tableau1[[#This Row],[Date]]-2,7)+3),1,2),{1E+99;7})*{1;-1})+5)/7))</f>
        <v/>
      </c>
      <c r="C1082" s="12" t="str">
        <f>IF(ISBLANK(Tableau1[[#This Row],[Matricule]]),"",VLOOKUP(Tableau1[[#This Row],[Matricule]],#REF!,2,FALSE))</f>
        <v/>
      </c>
      <c r="D1082" s="12" t="str">
        <f>IF(ISBLANK(Tableau1[[#This Row],[Matricule]]),"",VLOOKUP(Tableau1[[#This Row],[Matricule]],#REF!,3,FALSE))</f>
        <v/>
      </c>
      <c r="E1082" s="12" t="str">
        <f>CONCATENATE(Tableau1[[#This Row],[Matricule]],Tableau1[[#This Row],[Date]])</f>
        <v/>
      </c>
      <c r="F1082" s="3"/>
      <c r="K1082" s="35">
        <f>IF(Tableau1[[#This Row],[Régimes récoltés]]&gt;0,1,0)</f>
        <v>0</v>
      </c>
      <c r="L1082" s="35">
        <f>IF(Tableau1[[#This Row],[Régimes récoltés]]&gt;=60,1,0)</f>
        <v>0</v>
      </c>
      <c r="M1082" s="15">
        <f>IF(Tableau1[[#This Row],[Régimes récoltés]]&gt;60,Tableau1[[#This Row],[Régimes récoltés]]-60,0)</f>
        <v>0</v>
      </c>
      <c r="N1082" s="15" t="str">
        <f>IF(ISBLANK(Tableau1[[#This Row],[Date]]),"",+IF(Tableau1[[#This Row],[Régimes récoltés]]&lt;60,0,1000))</f>
        <v/>
      </c>
      <c r="O1082" s="15" t="str">
        <f>IF(ISBLANK(Tableau1[[#This Row],[Date]]),"",IF(Tableau1[[#This Row],[Régimes récoltés]]&gt;60,(Tableau1[[#This Row],[Régimes récoltés]]-60)*40,0))</f>
        <v/>
      </c>
      <c r="P1082" s="15" t="str">
        <f t="shared" si="17"/>
        <v/>
      </c>
      <c r="Q1082" s="51" t="str">
        <f>IF(Tableau1[[#This Row],[Matricule]]&gt;1,IF(COUNTIF(Tableau1[DateMatricule],Tableau1[[#This Row],[DateMatricule]])&gt;1,"Doublon",""),"")</f>
        <v/>
      </c>
    </row>
    <row r="1083" spans="1:17" x14ac:dyDescent="0.25">
      <c r="A1083" s="12" t="str">
        <f>IF(Tableau1[[#This Row],[Date]]="","",VLOOKUP(Tableau1[[#This Row],[Semaine]],Listes!$A:$B,2,FALSE))</f>
        <v/>
      </c>
      <c r="B1083" s="12" t="str">
        <f>IF(ISBLANK(Tableau1[[#This Row],[Date]]),"",INT((Tableau1[[#This Row],[Date]]-SUM(MOD(DATE(YEAR(Tableau1[[#This Row],[Date]]-MOD(Tableau1[[#This Row],[Date]]-2,7)+3),1,2),{1E+99;7})*{1;-1})+5)/7))</f>
        <v/>
      </c>
      <c r="C1083" s="12" t="str">
        <f>IF(ISBLANK(Tableau1[[#This Row],[Matricule]]),"",VLOOKUP(Tableau1[[#This Row],[Matricule]],#REF!,2,FALSE))</f>
        <v/>
      </c>
      <c r="D1083" s="12" t="str">
        <f>IF(ISBLANK(Tableau1[[#This Row],[Matricule]]),"",VLOOKUP(Tableau1[[#This Row],[Matricule]],#REF!,3,FALSE))</f>
        <v/>
      </c>
      <c r="E1083" s="12" t="str">
        <f>CONCATENATE(Tableau1[[#This Row],[Matricule]],Tableau1[[#This Row],[Date]])</f>
        <v/>
      </c>
      <c r="F1083" s="3"/>
      <c r="K1083" s="35">
        <f>IF(Tableau1[[#This Row],[Régimes récoltés]]&gt;0,1,0)</f>
        <v>0</v>
      </c>
      <c r="L1083" s="35">
        <f>IF(Tableau1[[#This Row],[Régimes récoltés]]&gt;=60,1,0)</f>
        <v>0</v>
      </c>
      <c r="M1083" s="15">
        <f>IF(Tableau1[[#This Row],[Régimes récoltés]]&gt;60,Tableau1[[#This Row],[Régimes récoltés]]-60,0)</f>
        <v>0</v>
      </c>
      <c r="N1083" s="15" t="str">
        <f>IF(ISBLANK(Tableau1[[#This Row],[Date]]),"",+IF(Tableau1[[#This Row],[Régimes récoltés]]&lt;60,0,1000))</f>
        <v/>
      </c>
      <c r="O1083" s="15" t="str">
        <f>IF(ISBLANK(Tableau1[[#This Row],[Date]]),"",IF(Tableau1[[#This Row],[Régimes récoltés]]&gt;60,(Tableau1[[#This Row],[Régimes récoltés]]-60)*40,0))</f>
        <v/>
      </c>
      <c r="P1083" s="15" t="str">
        <f t="shared" si="17"/>
        <v/>
      </c>
      <c r="Q1083" s="51" t="str">
        <f>IF(Tableau1[[#This Row],[Matricule]]&gt;1,IF(COUNTIF(Tableau1[DateMatricule],Tableau1[[#This Row],[DateMatricule]])&gt;1,"Doublon",""),"")</f>
        <v/>
      </c>
    </row>
    <row r="1084" spans="1:17" x14ac:dyDescent="0.25">
      <c r="A1084" s="12" t="str">
        <f>IF(Tableau1[[#This Row],[Date]]="","",VLOOKUP(Tableau1[[#This Row],[Semaine]],Listes!$A:$B,2,FALSE))</f>
        <v/>
      </c>
      <c r="B1084" s="12" t="str">
        <f>IF(ISBLANK(Tableau1[[#This Row],[Date]]),"",INT((Tableau1[[#This Row],[Date]]-SUM(MOD(DATE(YEAR(Tableau1[[#This Row],[Date]]-MOD(Tableau1[[#This Row],[Date]]-2,7)+3),1,2),{1E+99;7})*{1;-1})+5)/7))</f>
        <v/>
      </c>
      <c r="C1084" s="12" t="str">
        <f>IF(ISBLANK(Tableau1[[#This Row],[Matricule]]),"",VLOOKUP(Tableau1[[#This Row],[Matricule]],#REF!,2,FALSE))</f>
        <v/>
      </c>
      <c r="D1084" s="12" t="str">
        <f>IF(ISBLANK(Tableau1[[#This Row],[Matricule]]),"",VLOOKUP(Tableau1[[#This Row],[Matricule]],#REF!,3,FALSE))</f>
        <v/>
      </c>
      <c r="E1084" s="12" t="str">
        <f>CONCATENATE(Tableau1[[#This Row],[Matricule]],Tableau1[[#This Row],[Date]])</f>
        <v/>
      </c>
      <c r="F1084" s="3"/>
      <c r="K1084" s="35">
        <f>IF(Tableau1[[#This Row],[Régimes récoltés]]&gt;0,1,0)</f>
        <v>0</v>
      </c>
      <c r="L1084" s="35">
        <f>IF(Tableau1[[#This Row],[Régimes récoltés]]&gt;=60,1,0)</f>
        <v>0</v>
      </c>
      <c r="M1084" s="15">
        <f>IF(Tableau1[[#This Row],[Régimes récoltés]]&gt;60,Tableau1[[#This Row],[Régimes récoltés]]-60,0)</f>
        <v>0</v>
      </c>
      <c r="N1084" s="15" t="str">
        <f>IF(ISBLANK(Tableau1[[#This Row],[Date]]),"",+IF(Tableau1[[#This Row],[Régimes récoltés]]&lt;60,0,1000))</f>
        <v/>
      </c>
      <c r="O1084" s="15" t="str">
        <f>IF(ISBLANK(Tableau1[[#This Row],[Date]]),"",IF(Tableau1[[#This Row],[Régimes récoltés]]&gt;60,(Tableau1[[#This Row],[Régimes récoltés]]-60)*40,0))</f>
        <v/>
      </c>
      <c r="P1084" s="15" t="str">
        <f t="shared" si="17"/>
        <v/>
      </c>
      <c r="Q1084" s="51" t="str">
        <f>IF(Tableau1[[#This Row],[Matricule]]&gt;1,IF(COUNTIF(Tableau1[DateMatricule],Tableau1[[#This Row],[DateMatricule]])&gt;1,"Doublon",""),"")</f>
        <v/>
      </c>
    </row>
    <row r="1085" spans="1:17" x14ac:dyDescent="0.25">
      <c r="A1085" s="12" t="str">
        <f>IF(Tableau1[[#This Row],[Date]]="","",VLOOKUP(Tableau1[[#This Row],[Semaine]],Listes!$A:$B,2,FALSE))</f>
        <v/>
      </c>
      <c r="B1085" s="12" t="str">
        <f>IF(ISBLANK(Tableau1[[#This Row],[Date]]),"",INT((Tableau1[[#This Row],[Date]]-SUM(MOD(DATE(YEAR(Tableau1[[#This Row],[Date]]-MOD(Tableau1[[#This Row],[Date]]-2,7)+3),1,2),{1E+99;7})*{1;-1})+5)/7))</f>
        <v/>
      </c>
      <c r="C1085" s="12" t="str">
        <f>IF(ISBLANK(Tableau1[[#This Row],[Matricule]]),"",VLOOKUP(Tableau1[[#This Row],[Matricule]],#REF!,2,FALSE))</f>
        <v/>
      </c>
      <c r="D1085" s="12" t="str">
        <f>IF(ISBLANK(Tableau1[[#This Row],[Matricule]]),"",VLOOKUP(Tableau1[[#This Row],[Matricule]],#REF!,3,FALSE))</f>
        <v/>
      </c>
      <c r="E1085" s="12" t="str">
        <f>CONCATENATE(Tableau1[[#This Row],[Matricule]],Tableau1[[#This Row],[Date]])</f>
        <v/>
      </c>
      <c r="F1085" s="3"/>
      <c r="K1085" s="35">
        <f>IF(Tableau1[[#This Row],[Régimes récoltés]]&gt;0,1,0)</f>
        <v>0</v>
      </c>
      <c r="L1085" s="35">
        <f>IF(Tableau1[[#This Row],[Régimes récoltés]]&gt;=60,1,0)</f>
        <v>0</v>
      </c>
      <c r="M1085" s="15">
        <f>IF(Tableau1[[#This Row],[Régimes récoltés]]&gt;60,Tableau1[[#This Row],[Régimes récoltés]]-60,0)</f>
        <v>0</v>
      </c>
      <c r="N1085" s="15" t="str">
        <f>IF(ISBLANK(Tableau1[[#This Row],[Date]]),"",+IF(Tableau1[[#This Row],[Régimes récoltés]]&lt;60,0,1000))</f>
        <v/>
      </c>
      <c r="O1085" s="15" t="str">
        <f>IF(ISBLANK(Tableau1[[#This Row],[Date]]),"",IF(Tableau1[[#This Row],[Régimes récoltés]]&gt;60,(Tableau1[[#This Row],[Régimes récoltés]]-60)*40,0))</f>
        <v/>
      </c>
      <c r="P1085" s="15" t="str">
        <f t="shared" si="17"/>
        <v/>
      </c>
      <c r="Q1085" s="51" t="str">
        <f>IF(Tableau1[[#This Row],[Matricule]]&gt;1,IF(COUNTIF(Tableau1[DateMatricule],Tableau1[[#This Row],[DateMatricule]])&gt;1,"Doublon",""),"")</f>
        <v/>
      </c>
    </row>
    <row r="1086" spans="1:17" x14ac:dyDescent="0.25">
      <c r="A1086" s="12" t="str">
        <f>IF(Tableau1[[#This Row],[Date]]="","",VLOOKUP(Tableau1[[#This Row],[Semaine]],Listes!$A:$B,2,FALSE))</f>
        <v/>
      </c>
      <c r="B1086" s="12" t="str">
        <f>IF(ISBLANK(Tableau1[[#This Row],[Date]]),"",INT((Tableau1[[#This Row],[Date]]-SUM(MOD(DATE(YEAR(Tableau1[[#This Row],[Date]]-MOD(Tableau1[[#This Row],[Date]]-2,7)+3),1,2),{1E+99;7})*{1;-1})+5)/7))</f>
        <v/>
      </c>
      <c r="C1086" s="12" t="str">
        <f>IF(ISBLANK(Tableau1[[#This Row],[Matricule]]),"",VLOOKUP(Tableau1[[#This Row],[Matricule]],#REF!,2,FALSE))</f>
        <v/>
      </c>
      <c r="D1086" s="12" t="str">
        <f>IF(ISBLANK(Tableau1[[#This Row],[Matricule]]),"",VLOOKUP(Tableau1[[#This Row],[Matricule]],#REF!,3,FALSE))</f>
        <v/>
      </c>
      <c r="E1086" s="12" t="str">
        <f>CONCATENATE(Tableau1[[#This Row],[Matricule]],Tableau1[[#This Row],[Date]])</f>
        <v/>
      </c>
      <c r="F1086" s="3"/>
      <c r="K1086" s="35">
        <f>IF(Tableau1[[#This Row],[Régimes récoltés]]&gt;0,1,0)</f>
        <v>0</v>
      </c>
      <c r="L1086" s="35">
        <f>IF(Tableau1[[#This Row],[Régimes récoltés]]&gt;=60,1,0)</f>
        <v>0</v>
      </c>
      <c r="M1086" s="15">
        <f>IF(Tableau1[[#This Row],[Régimes récoltés]]&gt;60,Tableau1[[#This Row],[Régimes récoltés]]-60,0)</f>
        <v>0</v>
      </c>
      <c r="N1086" s="15" t="str">
        <f>IF(ISBLANK(Tableau1[[#This Row],[Date]]),"",+IF(Tableau1[[#This Row],[Régimes récoltés]]&lt;60,0,1000))</f>
        <v/>
      </c>
      <c r="O1086" s="15" t="str">
        <f>IF(ISBLANK(Tableau1[[#This Row],[Date]]),"",IF(Tableau1[[#This Row],[Régimes récoltés]]&gt;60,(Tableau1[[#This Row],[Régimes récoltés]]-60)*40,0))</f>
        <v/>
      </c>
      <c r="P1086" s="15" t="str">
        <f t="shared" si="17"/>
        <v/>
      </c>
      <c r="Q1086" s="51" t="str">
        <f>IF(Tableau1[[#This Row],[Matricule]]&gt;1,IF(COUNTIF(Tableau1[DateMatricule],Tableau1[[#This Row],[DateMatricule]])&gt;1,"Doublon",""),"")</f>
        <v/>
      </c>
    </row>
    <row r="1087" spans="1:17" x14ac:dyDescent="0.25">
      <c r="A1087" s="12" t="str">
        <f>IF(Tableau1[[#This Row],[Date]]="","",VLOOKUP(Tableau1[[#This Row],[Semaine]],Listes!$A:$B,2,FALSE))</f>
        <v/>
      </c>
      <c r="B1087" s="12" t="str">
        <f>IF(ISBLANK(Tableau1[[#This Row],[Date]]),"",INT((Tableau1[[#This Row],[Date]]-SUM(MOD(DATE(YEAR(Tableau1[[#This Row],[Date]]-MOD(Tableau1[[#This Row],[Date]]-2,7)+3),1,2),{1E+99;7})*{1;-1})+5)/7))</f>
        <v/>
      </c>
      <c r="C1087" s="12" t="str">
        <f>IF(ISBLANK(Tableau1[[#This Row],[Matricule]]),"",VLOOKUP(Tableau1[[#This Row],[Matricule]],#REF!,2,FALSE))</f>
        <v/>
      </c>
      <c r="D1087" s="12" t="str">
        <f>IF(ISBLANK(Tableau1[[#This Row],[Matricule]]),"",VLOOKUP(Tableau1[[#This Row],[Matricule]],#REF!,3,FALSE))</f>
        <v/>
      </c>
      <c r="E1087" s="12" t="str">
        <f>CONCATENATE(Tableau1[[#This Row],[Matricule]],Tableau1[[#This Row],[Date]])</f>
        <v/>
      </c>
      <c r="F1087" s="3"/>
      <c r="K1087" s="35">
        <f>IF(Tableau1[[#This Row],[Régimes récoltés]]&gt;0,1,0)</f>
        <v>0</v>
      </c>
      <c r="L1087" s="35">
        <f>IF(Tableau1[[#This Row],[Régimes récoltés]]&gt;=60,1,0)</f>
        <v>0</v>
      </c>
      <c r="M1087" s="15">
        <f>IF(Tableau1[[#This Row],[Régimes récoltés]]&gt;60,Tableau1[[#This Row],[Régimes récoltés]]-60,0)</f>
        <v>0</v>
      </c>
      <c r="N1087" s="15" t="str">
        <f>IF(ISBLANK(Tableau1[[#This Row],[Date]]),"",+IF(Tableau1[[#This Row],[Régimes récoltés]]&lt;60,0,1000))</f>
        <v/>
      </c>
      <c r="O1087" s="15" t="str">
        <f>IF(ISBLANK(Tableau1[[#This Row],[Date]]),"",IF(Tableau1[[#This Row],[Régimes récoltés]]&gt;60,(Tableau1[[#This Row],[Régimes récoltés]]-60)*40,0))</f>
        <v/>
      </c>
      <c r="P1087" s="15" t="str">
        <f t="shared" si="17"/>
        <v/>
      </c>
      <c r="Q1087" s="51" t="str">
        <f>IF(Tableau1[[#This Row],[Matricule]]&gt;1,IF(COUNTIF(Tableau1[DateMatricule],Tableau1[[#This Row],[DateMatricule]])&gt;1,"Doublon",""),"")</f>
        <v/>
      </c>
    </row>
    <row r="1088" spans="1:17" x14ac:dyDescent="0.25">
      <c r="A1088" s="12" t="str">
        <f>IF(Tableau1[[#This Row],[Date]]="","",VLOOKUP(Tableau1[[#This Row],[Semaine]],Listes!$A:$B,2,FALSE))</f>
        <v/>
      </c>
      <c r="B1088" s="12" t="str">
        <f>IF(ISBLANK(Tableau1[[#This Row],[Date]]),"",INT((Tableau1[[#This Row],[Date]]-SUM(MOD(DATE(YEAR(Tableau1[[#This Row],[Date]]-MOD(Tableau1[[#This Row],[Date]]-2,7)+3),1,2),{1E+99;7})*{1;-1})+5)/7))</f>
        <v/>
      </c>
      <c r="C1088" s="12" t="str">
        <f>IF(ISBLANK(Tableau1[[#This Row],[Matricule]]),"",VLOOKUP(Tableau1[[#This Row],[Matricule]],#REF!,2,FALSE))</f>
        <v/>
      </c>
      <c r="D1088" s="12" t="str">
        <f>IF(ISBLANK(Tableau1[[#This Row],[Matricule]]),"",VLOOKUP(Tableau1[[#This Row],[Matricule]],#REF!,3,FALSE))</f>
        <v/>
      </c>
      <c r="E1088" s="12" t="str">
        <f>CONCATENATE(Tableau1[[#This Row],[Matricule]],Tableau1[[#This Row],[Date]])</f>
        <v/>
      </c>
      <c r="F1088" s="3"/>
      <c r="K1088" s="35">
        <f>IF(Tableau1[[#This Row],[Régimes récoltés]]&gt;0,1,0)</f>
        <v>0</v>
      </c>
      <c r="L1088" s="35">
        <f>IF(Tableau1[[#This Row],[Régimes récoltés]]&gt;=60,1,0)</f>
        <v>0</v>
      </c>
      <c r="M1088" s="15">
        <f>IF(Tableau1[[#This Row],[Régimes récoltés]]&gt;60,Tableau1[[#This Row],[Régimes récoltés]]-60,0)</f>
        <v>0</v>
      </c>
      <c r="N1088" s="15" t="str">
        <f>IF(ISBLANK(Tableau1[[#This Row],[Date]]),"",+IF(Tableau1[[#This Row],[Régimes récoltés]]&lt;60,0,1000))</f>
        <v/>
      </c>
      <c r="O1088" s="15" t="str">
        <f>IF(ISBLANK(Tableau1[[#This Row],[Date]]),"",IF(Tableau1[[#This Row],[Régimes récoltés]]&gt;60,(Tableau1[[#This Row],[Régimes récoltés]]-60)*40,0))</f>
        <v/>
      </c>
      <c r="P1088" s="15" t="str">
        <f t="shared" si="17"/>
        <v/>
      </c>
      <c r="Q1088" s="51" t="str">
        <f>IF(Tableau1[[#This Row],[Matricule]]&gt;1,IF(COUNTIF(Tableau1[DateMatricule],Tableau1[[#This Row],[DateMatricule]])&gt;1,"Doublon",""),"")</f>
        <v/>
      </c>
    </row>
    <row r="1089" spans="1:17" x14ac:dyDescent="0.25">
      <c r="A1089" s="12" t="str">
        <f>IF(Tableau1[[#This Row],[Date]]="","",VLOOKUP(Tableau1[[#This Row],[Semaine]],Listes!$A:$B,2,FALSE))</f>
        <v/>
      </c>
      <c r="B1089" s="12" t="str">
        <f>IF(ISBLANK(Tableau1[[#This Row],[Date]]),"",INT((Tableau1[[#This Row],[Date]]-SUM(MOD(DATE(YEAR(Tableau1[[#This Row],[Date]]-MOD(Tableau1[[#This Row],[Date]]-2,7)+3),1,2),{1E+99;7})*{1;-1})+5)/7))</f>
        <v/>
      </c>
      <c r="C1089" s="12" t="str">
        <f>IF(ISBLANK(Tableau1[[#This Row],[Matricule]]),"",VLOOKUP(Tableau1[[#This Row],[Matricule]],#REF!,2,FALSE))</f>
        <v/>
      </c>
      <c r="D1089" s="12" t="str">
        <f>IF(ISBLANK(Tableau1[[#This Row],[Matricule]]),"",VLOOKUP(Tableau1[[#This Row],[Matricule]],#REF!,3,FALSE))</f>
        <v/>
      </c>
      <c r="E1089" s="12" t="str">
        <f>CONCATENATE(Tableau1[[#This Row],[Matricule]],Tableau1[[#This Row],[Date]])</f>
        <v/>
      </c>
      <c r="F1089" s="3"/>
      <c r="K1089" s="35">
        <f>IF(Tableau1[[#This Row],[Régimes récoltés]]&gt;0,1,0)</f>
        <v>0</v>
      </c>
      <c r="L1089" s="35">
        <f>IF(Tableau1[[#This Row],[Régimes récoltés]]&gt;=60,1,0)</f>
        <v>0</v>
      </c>
      <c r="M1089" s="15">
        <f>IF(Tableau1[[#This Row],[Régimes récoltés]]&gt;60,Tableau1[[#This Row],[Régimes récoltés]]-60,0)</f>
        <v>0</v>
      </c>
      <c r="N1089" s="15" t="str">
        <f>IF(ISBLANK(Tableau1[[#This Row],[Date]]),"",+IF(Tableau1[[#This Row],[Régimes récoltés]]&lt;60,0,1000))</f>
        <v/>
      </c>
      <c r="O1089" s="15" t="str">
        <f>IF(ISBLANK(Tableau1[[#This Row],[Date]]),"",IF(Tableau1[[#This Row],[Régimes récoltés]]&gt;60,(Tableau1[[#This Row],[Régimes récoltés]]-60)*40,0))</f>
        <v/>
      </c>
      <c r="P1089" s="15" t="str">
        <f t="shared" si="17"/>
        <v/>
      </c>
      <c r="Q1089" s="51" t="str">
        <f>IF(Tableau1[[#This Row],[Matricule]]&gt;1,IF(COUNTIF(Tableau1[DateMatricule],Tableau1[[#This Row],[DateMatricule]])&gt;1,"Doublon",""),"")</f>
        <v/>
      </c>
    </row>
    <row r="1090" spans="1:17" x14ac:dyDescent="0.25">
      <c r="A1090" s="12" t="str">
        <f>IF(Tableau1[[#This Row],[Date]]="","",VLOOKUP(Tableau1[[#This Row],[Semaine]],Listes!$A:$B,2,FALSE))</f>
        <v/>
      </c>
      <c r="B1090" s="12" t="str">
        <f>IF(ISBLANK(Tableau1[[#This Row],[Date]]),"",INT((Tableau1[[#This Row],[Date]]-SUM(MOD(DATE(YEAR(Tableau1[[#This Row],[Date]]-MOD(Tableau1[[#This Row],[Date]]-2,7)+3),1,2),{1E+99;7})*{1;-1})+5)/7))</f>
        <v/>
      </c>
      <c r="C1090" s="12" t="str">
        <f>IF(ISBLANK(Tableau1[[#This Row],[Matricule]]),"",VLOOKUP(Tableau1[[#This Row],[Matricule]],#REF!,2,FALSE))</f>
        <v/>
      </c>
      <c r="D1090" s="12" t="str">
        <f>IF(ISBLANK(Tableau1[[#This Row],[Matricule]]),"",VLOOKUP(Tableau1[[#This Row],[Matricule]],#REF!,3,FALSE))</f>
        <v/>
      </c>
      <c r="E1090" s="12" t="str">
        <f>CONCATENATE(Tableau1[[#This Row],[Matricule]],Tableau1[[#This Row],[Date]])</f>
        <v/>
      </c>
      <c r="F1090" s="3"/>
      <c r="K1090" s="35">
        <f>IF(Tableau1[[#This Row],[Régimes récoltés]]&gt;0,1,0)</f>
        <v>0</v>
      </c>
      <c r="L1090" s="35">
        <f>IF(Tableau1[[#This Row],[Régimes récoltés]]&gt;=60,1,0)</f>
        <v>0</v>
      </c>
      <c r="M1090" s="15">
        <f>IF(Tableau1[[#This Row],[Régimes récoltés]]&gt;60,Tableau1[[#This Row],[Régimes récoltés]]-60,0)</f>
        <v>0</v>
      </c>
      <c r="N1090" s="15" t="str">
        <f>IF(ISBLANK(Tableau1[[#This Row],[Date]]),"",+IF(Tableau1[[#This Row],[Régimes récoltés]]&lt;60,0,1000))</f>
        <v/>
      </c>
      <c r="O1090" s="15" t="str">
        <f>IF(ISBLANK(Tableau1[[#This Row],[Date]]),"",IF(Tableau1[[#This Row],[Régimes récoltés]]&gt;60,(Tableau1[[#This Row],[Régimes récoltés]]-60)*40,0))</f>
        <v/>
      </c>
      <c r="P1090" s="15" t="str">
        <f t="shared" si="17"/>
        <v/>
      </c>
      <c r="Q1090" s="51" t="str">
        <f>IF(Tableau1[[#This Row],[Matricule]]&gt;1,IF(COUNTIF(Tableau1[DateMatricule],Tableau1[[#This Row],[DateMatricule]])&gt;1,"Doublon",""),"")</f>
        <v/>
      </c>
    </row>
    <row r="1091" spans="1:17" x14ac:dyDescent="0.25">
      <c r="A1091" s="12" t="str">
        <f>IF(Tableau1[[#This Row],[Date]]="","",VLOOKUP(Tableau1[[#This Row],[Semaine]],Listes!$A:$B,2,FALSE))</f>
        <v/>
      </c>
      <c r="B1091" s="12" t="str">
        <f>IF(ISBLANK(Tableau1[[#This Row],[Date]]),"",INT((Tableau1[[#This Row],[Date]]-SUM(MOD(DATE(YEAR(Tableau1[[#This Row],[Date]]-MOD(Tableau1[[#This Row],[Date]]-2,7)+3),1,2),{1E+99;7})*{1;-1})+5)/7))</f>
        <v/>
      </c>
      <c r="C1091" s="12" t="str">
        <f>IF(ISBLANK(Tableau1[[#This Row],[Matricule]]),"",VLOOKUP(Tableau1[[#This Row],[Matricule]],#REF!,2,FALSE))</f>
        <v/>
      </c>
      <c r="D1091" s="12" t="str">
        <f>IF(ISBLANK(Tableau1[[#This Row],[Matricule]]),"",VLOOKUP(Tableau1[[#This Row],[Matricule]],#REF!,3,FALSE))</f>
        <v/>
      </c>
      <c r="E1091" s="12" t="str">
        <f>CONCATENATE(Tableau1[[#This Row],[Matricule]],Tableau1[[#This Row],[Date]])</f>
        <v/>
      </c>
      <c r="F1091" s="3"/>
      <c r="K1091" s="35">
        <f>IF(Tableau1[[#This Row],[Régimes récoltés]]&gt;0,1,0)</f>
        <v>0</v>
      </c>
      <c r="L1091" s="35">
        <f>IF(Tableau1[[#This Row],[Régimes récoltés]]&gt;=60,1,0)</f>
        <v>0</v>
      </c>
      <c r="M1091" s="15">
        <f>IF(Tableau1[[#This Row],[Régimes récoltés]]&gt;60,Tableau1[[#This Row],[Régimes récoltés]]-60,0)</f>
        <v>0</v>
      </c>
      <c r="N1091" s="15" t="str">
        <f>IF(ISBLANK(Tableau1[[#This Row],[Date]]),"",+IF(Tableau1[[#This Row],[Régimes récoltés]]&lt;60,0,1000))</f>
        <v/>
      </c>
      <c r="O1091" s="15" t="str">
        <f>IF(ISBLANK(Tableau1[[#This Row],[Date]]),"",IF(Tableau1[[#This Row],[Régimes récoltés]]&gt;60,(Tableau1[[#This Row],[Régimes récoltés]]-60)*40,0))</f>
        <v/>
      </c>
      <c r="P1091" s="15" t="str">
        <f t="shared" si="17"/>
        <v/>
      </c>
      <c r="Q1091" s="51" t="str">
        <f>IF(Tableau1[[#This Row],[Matricule]]&gt;1,IF(COUNTIF(Tableau1[DateMatricule],Tableau1[[#This Row],[DateMatricule]])&gt;1,"Doublon",""),"")</f>
        <v/>
      </c>
    </row>
    <row r="1092" spans="1:17" x14ac:dyDescent="0.25">
      <c r="A1092" s="12" t="str">
        <f>IF(Tableau1[[#This Row],[Date]]="","",VLOOKUP(Tableau1[[#This Row],[Semaine]],Listes!$A:$B,2,FALSE))</f>
        <v/>
      </c>
      <c r="B1092" s="12" t="str">
        <f>IF(ISBLANK(Tableau1[[#This Row],[Date]]),"",INT((Tableau1[[#This Row],[Date]]-SUM(MOD(DATE(YEAR(Tableau1[[#This Row],[Date]]-MOD(Tableau1[[#This Row],[Date]]-2,7)+3),1,2),{1E+99;7})*{1;-1})+5)/7))</f>
        <v/>
      </c>
      <c r="C1092" s="12" t="str">
        <f>IF(ISBLANK(Tableau1[[#This Row],[Matricule]]),"",VLOOKUP(Tableau1[[#This Row],[Matricule]],#REF!,2,FALSE))</f>
        <v/>
      </c>
      <c r="D1092" s="12" t="str">
        <f>IF(ISBLANK(Tableau1[[#This Row],[Matricule]]),"",VLOOKUP(Tableau1[[#This Row],[Matricule]],#REF!,3,FALSE))</f>
        <v/>
      </c>
      <c r="E1092" s="12" t="str">
        <f>CONCATENATE(Tableau1[[#This Row],[Matricule]],Tableau1[[#This Row],[Date]])</f>
        <v/>
      </c>
      <c r="F1092" s="3"/>
      <c r="K1092" s="35">
        <f>IF(Tableau1[[#This Row],[Régimes récoltés]]&gt;0,1,0)</f>
        <v>0</v>
      </c>
      <c r="L1092" s="35">
        <f>IF(Tableau1[[#This Row],[Régimes récoltés]]&gt;=60,1,0)</f>
        <v>0</v>
      </c>
      <c r="M1092" s="15">
        <f>IF(Tableau1[[#This Row],[Régimes récoltés]]&gt;60,Tableau1[[#This Row],[Régimes récoltés]]-60,0)</f>
        <v>0</v>
      </c>
      <c r="N1092" s="15" t="str">
        <f>IF(ISBLANK(Tableau1[[#This Row],[Date]]),"",+IF(Tableau1[[#This Row],[Régimes récoltés]]&lt;60,0,1000))</f>
        <v/>
      </c>
      <c r="O1092" s="15" t="str">
        <f>IF(ISBLANK(Tableau1[[#This Row],[Date]]),"",IF(Tableau1[[#This Row],[Régimes récoltés]]&gt;60,(Tableau1[[#This Row],[Régimes récoltés]]-60)*40,0))</f>
        <v/>
      </c>
      <c r="P1092" s="15" t="str">
        <f t="shared" si="17"/>
        <v/>
      </c>
      <c r="Q1092" s="51" t="str">
        <f>IF(Tableau1[[#This Row],[Matricule]]&gt;1,IF(COUNTIF(Tableau1[DateMatricule],Tableau1[[#This Row],[DateMatricule]])&gt;1,"Doublon",""),"")</f>
        <v/>
      </c>
    </row>
    <row r="1093" spans="1:17" x14ac:dyDescent="0.25">
      <c r="A1093" s="12" t="str">
        <f>IF(Tableau1[[#This Row],[Date]]="","",VLOOKUP(Tableau1[[#This Row],[Semaine]],Listes!$A:$B,2,FALSE))</f>
        <v/>
      </c>
      <c r="B1093" s="12" t="str">
        <f>IF(ISBLANK(Tableau1[[#This Row],[Date]]),"",INT((Tableau1[[#This Row],[Date]]-SUM(MOD(DATE(YEAR(Tableau1[[#This Row],[Date]]-MOD(Tableau1[[#This Row],[Date]]-2,7)+3),1,2),{1E+99;7})*{1;-1})+5)/7))</f>
        <v/>
      </c>
      <c r="C1093" s="12" t="str">
        <f>IF(ISBLANK(Tableau1[[#This Row],[Matricule]]),"",VLOOKUP(Tableau1[[#This Row],[Matricule]],#REF!,2,FALSE))</f>
        <v/>
      </c>
      <c r="D1093" s="12" t="str">
        <f>IF(ISBLANK(Tableau1[[#This Row],[Matricule]]),"",VLOOKUP(Tableau1[[#This Row],[Matricule]],#REF!,3,FALSE))</f>
        <v/>
      </c>
      <c r="E1093" s="12" t="str">
        <f>CONCATENATE(Tableau1[[#This Row],[Matricule]],Tableau1[[#This Row],[Date]])</f>
        <v/>
      </c>
      <c r="F1093" s="3"/>
      <c r="K1093" s="35">
        <f>IF(Tableau1[[#This Row],[Régimes récoltés]]&gt;0,1,0)</f>
        <v>0</v>
      </c>
      <c r="L1093" s="35">
        <f>IF(Tableau1[[#This Row],[Régimes récoltés]]&gt;=60,1,0)</f>
        <v>0</v>
      </c>
      <c r="M1093" s="15">
        <f>IF(Tableau1[[#This Row],[Régimes récoltés]]&gt;60,Tableau1[[#This Row],[Régimes récoltés]]-60,0)</f>
        <v>0</v>
      </c>
      <c r="N1093" s="15" t="str">
        <f>IF(ISBLANK(Tableau1[[#This Row],[Date]]),"",+IF(Tableau1[[#This Row],[Régimes récoltés]]&lt;60,0,1000))</f>
        <v/>
      </c>
      <c r="O1093" s="15" t="str">
        <f>IF(ISBLANK(Tableau1[[#This Row],[Date]]),"",IF(Tableau1[[#This Row],[Régimes récoltés]]&gt;60,(Tableau1[[#This Row],[Régimes récoltés]]-60)*40,0))</f>
        <v/>
      </c>
      <c r="P1093" s="15" t="str">
        <f t="shared" si="17"/>
        <v/>
      </c>
      <c r="Q1093" s="51" t="str">
        <f>IF(Tableau1[[#This Row],[Matricule]]&gt;1,IF(COUNTIF(Tableau1[DateMatricule],Tableau1[[#This Row],[DateMatricule]])&gt;1,"Doublon",""),"")</f>
        <v/>
      </c>
    </row>
    <row r="1094" spans="1:17" x14ac:dyDescent="0.25">
      <c r="A1094" s="12" t="str">
        <f>IF(Tableau1[[#This Row],[Date]]="","",VLOOKUP(Tableau1[[#This Row],[Semaine]],Listes!$A:$B,2,FALSE))</f>
        <v/>
      </c>
      <c r="B1094" s="12" t="str">
        <f>IF(ISBLANK(Tableau1[[#This Row],[Date]]),"",INT((Tableau1[[#This Row],[Date]]-SUM(MOD(DATE(YEAR(Tableau1[[#This Row],[Date]]-MOD(Tableau1[[#This Row],[Date]]-2,7)+3),1,2),{1E+99;7})*{1;-1})+5)/7))</f>
        <v/>
      </c>
      <c r="C1094" s="12" t="str">
        <f>IF(ISBLANK(Tableau1[[#This Row],[Matricule]]),"",VLOOKUP(Tableau1[[#This Row],[Matricule]],#REF!,2,FALSE))</f>
        <v/>
      </c>
      <c r="D1094" s="12" t="str">
        <f>IF(ISBLANK(Tableau1[[#This Row],[Matricule]]),"",VLOOKUP(Tableau1[[#This Row],[Matricule]],#REF!,3,FALSE))</f>
        <v/>
      </c>
      <c r="E1094" s="12" t="str">
        <f>CONCATENATE(Tableau1[[#This Row],[Matricule]],Tableau1[[#This Row],[Date]])</f>
        <v/>
      </c>
      <c r="F1094" s="3"/>
      <c r="K1094" s="35">
        <f>IF(Tableau1[[#This Row],[Régimes récoltés]]&gt;0,1,0)</f>
        <v>0</v>
      </c>
      <c r="L1094" s="35">
        <f>IF(Tableau1[[#This Row],[Régimes récoltés]]&gt;=60,1,0)</f>
        <v>0</v>
      </c>
      <c r="M1094" s="15">
        <f>IF(Tableau1[[#This Row],[Régimes récoltés]]&gt;60,Tableau1[[#This Row],[Régimes récoltés]]-60,0)</f>
        <v>0</v>
      </c>
      <c r="N1094" s="15" t="str">
        <f>IF(ISBLANK(Tableau1[[#This Row],[Date]]),"",+IF(Tableau1[[#This Row],[Régimes récoltés]]&lt;60,0,1000))</f>
        <v/>
      </c>
      <c r="O1094" s="15" t="str">
        <f>IF(ISBLANK(Tableau1[[#This Row],[Date]]),"",IF(Tableau1[[#This Row],[Régimes récoltés]]&gt;60,(Tableau1[[#This Row],[Régimes récoltés]]-60)*40,0))</f>
        <v/>
      </c>
      <c r="P1094" s="15" t="str">
        <f t="shared" si="17"/>
        <v/>
      </c>
      <c r="Q1094" s="51" t="str">
        <f>IF(Tableau1[[#This Row],[Matricule]]&gt;1,IF(COUNTIF(Tableau1[DateMatricule],Tableau1[[#This Row],[DateMatricule]])&gt;1,"Doublon",""),"")</f>
        <v/>
      </c>
    </row>
    <row r="1095" spans="1:17" x14ac:dyDescent="0.25">
      <c r="A1095" s="12" t="str">
        <f>IF(Tableau1[[#This Row],[Date]]="","",VLOOKUP(Tableau1[[#This Row],[Semaine]],Listes!$A:$B,2,FALSE))</f>
        <v/>
      </c>
      <c r="B1095" s="12" t="str">
        <f>IF(ISBLANK(Tableau1[[#This Row],[Date]]),"",INT((Tableau1[[#This Row],[Date]]-SUM(MOD(DATE(YEAR(Tableau1[[#This Row],[Date]]-MOD(Tableau1[[#This Row],[Date]]-2,7)+3),1,2),{1E+99;7})*{1;-1})+5)/7))</f>
        <v/>
      </c>
      <c r="C1095" s="12" t="str">
        <f>IF(ISBLANK(Tableau1[[#This Row],[Matricule]]),"",VLOOKUP(Tableau1[[#This Row],[Matricule]],#REF!,2,FALSE))</f>
        <v/>
      </c>
      <c r="D1095" s="12" t="str">
        <f>IF(ISBLANK(Tableau1[[#This Row],[Matricule]]),"",VLOOKUP(Tableau1[[#This Row],[Matricule]],#REF!,3,FALSE))</f>
        <v/>
      </c>
      <c r="E1095" s="12" t="str">
        <f>CONCATENATE(Tableau1[[#This Row],[Matricule]],Tableau1[[#This Row],[Date]])</f>
        <v/>
      </c>
      <c r="F1095" s="3"/>
      <c r="K1095" s="35">
        <f>IF(Tableau1[[#This Row],[Régimes récoltés]]&gt;0,1,0)</f>
        <v>0</v>
      </c>
      <c r="L1095" s="35">
        <f>IF(Tableau1[[#This Row],[Régimes récoltés]]&gt;=60,1,0)</f>
        <v>0</v>
      </c>
      <c r="M1095" s="15">
        <f>IF(Tableau1[[#This Row],[Régimes récoltés]]&gt;60,Tableau1[[#This Row],[Régimes récoltés]]-60,0)</f>
        <v>0</v>
      </c>
      <c r="N1095" s="15" t="str">
        <f>IF(ISBLANK(Tableau1[[#This Row],[Date]]),"",+IF(Tableau1[[#This Row],[Régimes récoltés]]&lt;60,0,1000))</f>
        <v/>
      </c>
      <c r="O1095" s="15" t="str">
        <f>IF(ISBLANK(Tableau1[[#This Row],[Date]]),"",IF(Tableau1[[#This Row],[Régimes récoltés]]&gt;60,(Tableau1[[#This Row],[Régimes récoltés]]-60)*40,0))</f>
        <v/>
      </c>
      <c r="P1095" s="15" t="str">
        <f t="shared" si="17"/>
        <v/>
      </c>
      <c r="Q1095" s="51" t="str">
        <f>IF(Tableau1[[#This Row],[Matricule]]&gt;1,IF(COUNTIF(Tableau1[DateMatricule],Tableau1[[#This Row],[DateMatricule]])&gt;1,"Doublon",""),"")</f>
        <v/>
      </c>
    </row>
    <row r="1096" spans="1:17" x14ac:dyDescent="0.25">
      <c r="A1096" s="12" t="str">
        <f>IF(Tableau1[[#This Row],[Date]]="","",VLOOKUP(Tableau1[[#This Row],[Semaine]],Listes!$A:$B,2,FALSE))</f>
        <v/>
      </c>
      <c r="B1096" s="12" t="str">
        <f>IF(ISBLANK(Tableau1[[#This Row],[Date]]),"",INT((Tableau1[[#This Row],[Date]]-SUM(MOD(DATE(YEAR(Tableau1[[#This Row],[Date]]-MOD(Tableau1[[#This Row],[Date]]-2,7)+3),1,2),{1E+99;7})*{1;-1})+5)/7))</f>
        <v/>
      </c>
      <c r="C1096" s="12" t="str">
        <f>IF(ISBLANK(Tableau1[[#This Row],[Matricule]]),"",VLOOKUP(Tableau1[[#This Row],[Matricule]],#REF!,2,FALSE))</f>
        <v/>
      </c>
      <c r="D1096" s="12" t="str">
        <f>IF(ISBLANK(Tableau1[[#This Row],[Matricule]]),"",VLOOKUP(Tableau1[[#This Row],[Matricule]],#REF!,3,FALSE))</f>
        <v/>
      </c>
      <c r="E1096" s="12" t="str">
        <f>CONCATENATE(Tableau1[[#This Row],[Matricule]],Tableau1[[#This Row],[Date]])</f>
        <v/>
      </c>
      <c r="F1096" s="3"/>
      <c r="K1096" s="35">
        <f>IF(Tableau1[[#This Row],[Régimes récoltés]]&gt;0,1,0)</f>
        <v>0</v>
      </c>
      <c r="L1096" s="35">
        <f>IF(Tableau1[[#This Row],[Régimes récoltés]]&gt;=60,1,0)</f>
        <v>0</v>
      </c>
      <c r="M1096" s="15">
        <f>IF(Tableau1[[#This Row],[Régimes récoltés]]&gt;60,Tableau1[[#This Row],[Régimes récoltés]]-60,0)</f>
        <v>0</v>
      </c>
      <c r="N1096" s="15" t="str">
        <f>IF(ISBLANK(Tableau1[[#This Row],[Date]]),"",+IF(Tableau1[[#This Row],[Régimes récoltés]]&lt;60,0,1000))</f>
        <v/>
      </c>
      <c r="O1096" s="15" t="str">
        <f>IF(ISBLANK(Tableau1[[#This Row],[Date]]),"",IF(Tableau1[[#This Row],[Régimes récoltés]]&gt;60,(Tableau1[[#This Row],[Régimes récoltés]]-60)*40,0))</f>
        <v/>
      </c>
      <c r="P1096" s="15" t="str">
        <f t="shared" si="17"/>
        <v/>
      </c>
      <c r="Q1096" s="51" t="str">
        <f>IF(Tableau1[[#This Row],[Matricule]]&gt;1,IF(COUNTIF(Tableau1[DateMatricule],Tableau1[[#This Row],[DateMatricule]])&gt;1,"Doublon",""),"")</f>
        <v/>
      </c>
    </row>
    <row r="1097" spans="1:17" x14ac:dyDescent="0.25">
      <c r="A1097" s="12" t="str">
        <f>IF(Tableau1[[#This Row],[Date]]="","",VLOOKUP(Tableau1[[#This Row],[Semaine]],Listes!$A:$B,2,FALSE))</f>
        <v/>
      </c>
      <c r="B1097" s="12" t="str">
        <f>IF(ISBLANK(Tableau1[[#This Row],[Date]]),"",INT((Tableau1[[#This Row],[Date]]-SUM(MOD(DATE(YEAR(Tableau1[[#This Row],[Date]]-MOD(Tableau1[[#This Row],[Date]]-2,7)+3),1,2),{1E+99;7})*{1;-1})+5)/7))</f>
        <v/>
      </c>
      <c r="C1097" s="12" t="str">
        <f>IF(ISBLANK(Tableau1[[#This Row],[Matricule]]),"",VLOOKUP(Tableau1[[#This Row],[Matricule]],#REF!,2,FALSE))</f>
        <v/>
      </c>
      <c r="D1097" s="12" t="str">
        <f>IF(ISBLANK(Tableau1[[#This Row],[Matricule]]),"",VLOOKUP(Tableau1[[#This Row],[Matricule]],#REF!,3,FALSE))</f>
        <v/>
      </c>
      <c r="E1097" s="12" t="str">
        <f>CONCATENATE(Tableau1[[#This Row],[Matricule]],Tableau1[[#This Row],[Date]])</f>
        <v/>
      </c>
      <c r="F1097" s="3"/>
      <c r="K1097" s="35">
        <f>IF(Tableau1[[#This Row],[Régimes récoltés]]&gt;0,1,0)</f>
        <v>0</v>
      </c>
      <c r="L1097" s="35">
        <f>IF(Tableau1[[#This Row],[Régimes récoltés]]&gt;=60,1,0)</f>
        <v>0</v>
      </c>
      <c r="M1097" s="15">
        <f>IF(Tableau1[[#This Row],[Régimes récoltés]]&gt;60,Tableau1[[#This Row],[Régimes récoltés]]-60,0)</f>
        <v>0</v>
      </c>
      <c r="N1097" s="15" t="str">
        <f>IF(ISBLANK(Tableau1[[#This Row],[Date]]),"",+IF(Tableau1[[#This Row],[Régimes récoltés]]&lt;60,0,1000))</f>
        <v/>
      </c>
      <c r="O1097" s="15" t="str">
        <f>IF(ISBLANK(Tableau1[[#This Row],[Date]]),"",IF(Tableau1[[#This Row],[Régimes récoltés]]&gt;60,(Tableau1[[#This Row],[Régimes récoltés]]-60)*40,0))</f>
        <v/>
      </c>
      <c r="P1097" s="15" t="str">
        <f t="shared" si="17"/>
        <v/>
      </c>
      <c r="Q1097" s="51" t="str">
        <f>IF(Tableau1[[#This Row],[Matricule]]&gt;1,IF(COUNTIF(Tableau1[DateMatricule],Tableau1[[#This Row],[DateMatricule]])&gt;1,"Doublon",""),"")</f>
        <v/>
      </c>
    </row>
    <row r="1098" spans="1:17" x14ac:dyDescent="0.25">
      <c r="A1098" s="12" t="str">
        <f>IF(Tableau1[[#This Row],[Date]]="","",VLOOKUP(Tableau1[[#This Row],[Semaine]],Listes!$A:$B,2,FALSE))</f>
        <v/>
      </c>
      <c r="B1098" s="12" t="str">
        <f>IF(ISBLANK(Tableau1[[#This Row],[Date]]),"",INT((Tableau1[[#This Row],[Date]]-SUM(MOD(DATE(YEAR(Tableau1[[#This Row],[Date]]-MOD(Tableau1[[#This Row],[Date]]-2,7)+3),1,2),{1E+99;7})*{1;-1})+5)/7))</f>
        <v/>
      </c>
      <c r="C1098" s="12" t="str">
        <f>IF(ISBLANK(Tableau1[[#This Row],[Matricule]]),"",VLOOKUP(Tableau1[[#This Row],[Matricule]],#REF!,2,FALSE))</f>
        <v/>
      </c>
      <c r="D1098" s="12" t="str">
        <f>IF(ISBLANK(Tableau1[[#This Row],[Matricule]]),"",VLOOKUP(Tableau1[[#This Row],[Matricule]],#REF!,3,FALSE))</f>
        <v/>
      </c>
      <c r="E1098" s="12" t="str">
        <f>CONCATENATE(Tableau1[[#This Row],[Matricule]],Tableau1[[#This Row],[Date]])</f>
        <v/>
      </c>
      <c r="F1098" s="3"/>
      <c r="K1098" s="35">
        <f>IF(Tableau1[[#This Row],[Régimes récoltés]]&gt;0,1,0)</f>
        <v>0</v>
      </c>
      <c r="L1098" s="35">
        <f>IF(Tableau1[[#This Row],[Régimes récoltés]]&gt;=60,1,0)</f>
        <v>0</v>
      </c>
      <c r="M1098" s="15">
        <f>IF(Tableau1[[#This Row],[Régimes récoltés]]&gt;60,Tableau1[[#This Row],[Régimes récoltés]]-60,0)</f>
        <v>0</v>
      </c>
      <c r="N1098" s="15" t="str">
        <f>IF(ISBLANK(Tableau1[[#This Row],[Date]]),"",+IF(Tableau1[[#This Row],[Régimes récoltés]]&lt;60,0,1000))</f>
        <v/>
      </c>
      <c r="O1098" s="15" t="str">
        <f>IF(ISBLANK(Tableau1[[#This Row],[Date]]),"",IF(Tableau1[[#This Row],[Régimes récoltés]]&gt;60,(Tableau1[[#This Row],[Régimes récoltés]]-60)*40,0))</f>
        <v/>
      </c>
      <c r="P1098" s="15" t="str">
        <f t="shared" si="17"/>
        <v/>
      </c>
      <c r="Q1098" s="51" t="str">
        <f>IF(Tableau1[[#This Row],[Matricule]]&gt;1,IF(COUNTIF(Tableau1[DateMatricule],Tableau1[[#This Row],[DateMatricule]])&gt;1,"Doublon",""),"")</f>
        <v/>
      </c>
    </row>
    <row r="1099" spans="1:17" x14ac:dyDescent="0.25">
      <c r="A1099" s="12" t="str">
        <f>IF(Tableau1[[#This Row],[Date]]="","",VLOOKUP(Tableau1[[#This Row],[Semaine]],Listes!$A:$B,2,FALSE))</f>
        <v/>
      </c>
      <c r="B1099" s="12" t="str">
        <f>IF(ISBLANK(Tableau1[[#This Row],[Date]]),"",INT((Tableau1[[#This Row],[Date]]-SUM(MOD(DATE(YEAR(Tableau1[[#This Row],[Date]]-MOD(Tableau1[[#This Row],[Date]]-2,7)+3),1,2),{1E+99;7})*{1;-1})+5)/7))</f>
        <v/>
      </c>
      <c r="C1099" s="12" t="str">
        <f>IF(ISBLANK(Tableau1[[#This Row],[Matricule]]),"",VLOOKUP(Tableau1[[#This Row],[Matricule]],#REF!,2,FALSE))</f>
        <v/>
      </c>
      <c r="D1099" s="12" t="str">
        <f>IF(ISBLANK(Tableau1[[#This Row],[Matricule]]),"",VLOOKUP(Tableau1[[#This Row],[Matricule]],#REF!,3,FALSE))</f>
        <v/>
      </c>
      <c r="E1099" s="12" t="str">
        <f>CONCATENATE(Tableau1[[#This Row],[Matricule]],Tableau1[[#This Row],[Date]])</f>
        <v/>
      </c>
      <c r="F1099" s="3"/>
      <c r="K1099" s="35">
        <f>IF(Tableau1[[#This Row],[Régimes récoltés]]&gt;0,1,0)</f>
        <v>0</v>
      </c>
      <c r="L1099" s="35">
        <f>IF(Tableau1[[#This Row],[Régimes récoltés]]&gt;=60,1,0)</f>
        <v>0</v>
      </c>
      <c r="M1099" s="15">
        <f>IF(Tableau1[[#This Row],[Régimes récoltés]]&gt;60,Tableau1[[#This Row],[Régimes récoltés]]-60,0)</f>
        <v>0</v>
      </c>
      <c r="N1099" s="15" t="str">
        <f>IF(ISBLANK(Tableau1[[#This Row],[Date]]),"",+IF(Tableau1[[#This Row],[Régimes récoltés]]&lt;60,0,1000))</f>
        <v/>
      </c>
      <c r="O1099" s="15" t="str">
        <f>IF(ISBLANK(Tableau1[[#This Row],[Date]]),"",IF(Tableau1[[#This Row],[Régimes récoltés]]&gt;60,(Tableau1[[#This Row],[Régimes récoltés]]-60)*40,0))</f>
        <v/>
      </c>
      <c r="P1099" s="15" t="str">
        <f t="shared" si="17"/>
        <v/>
      </c>
      <c r="Q1099" s="51" t="str">
        <f>IF(Tableau1[[#This Row],[Matricule]]&gt;1,IF(COUNTIF(Tableau1[DateMatricule],Tableau1[[#This Row],[DateMatricule]])&gt;1,"Doublon",""),"")</f>
        <v/>
      </c>
    </row>
    <row r="1100" spans="1:17" x14ac:dyDescent="0.25">
      <c r="A1100" s="12" t="str">
        <f>IF(Tableau1[[#This Row],[Date]]="","",VLOOKUP(Tableau1[[#This Row],[Semaine]],Listes!$A:$B,2,FALSE))</f>
        <v/>
      </c>
      <c r="B1100" s="12" t="str">
        <f>IF(ISBLANK(Tableau1[[#This Row],[Date]]),"",INT((Tableau1[[#This Row],[Date]]-SUM(MOD(DATE(YEAR(Tableau1[[#This Row],[Date]]-MOD(Tableau1[[#This Row],[Date]]-2,7)+3),1,2),{1E+99;7})*{1;-1})+5)/7))</f>
        <v/>
      </c>
      <c r="C1100" s="12" t="str">
        <f>IF(ISBLANK(Tableau1[[#This Row],[Matricule]]),"",VLOOKUP(Tableau1[[#This Row],[Matricule]],#REF!,2,FALSE))</f>
        <v/>
      </c>
      <c r="D1100" s="12" t="str">
        <f>IF(ISBLANK(Tableau1[[#This Row],[Matricule]]),"",VLOOKUP(Tableau1[[#This Row],[Matricule]],#REF!,3,FALSE))</f>
        <v/>
      </c>
      <c r="E1100" s="12" t="str">
        <f>CONCATENATE(Tableau1[[#This Row],[Matricule]],Tableau1[[#This Row],[Date]])</f>
        <v/>
      </c>
      <c r="F1100" s="3"/>
      <c r="K1100" s="35">
        <f>IF(Tableau1[[#This Row],[Régimes récoltés]]&gt;0,1,0)</f>
        <v>0</v>
      </c>
      <c r="L1100" s="35">
        <f>IF(Tableau1[[#This Row],[Régimes récoltés]]&gt;=60,1,0)</f>
        <v>0</v>
      </c>
      <c r="M1100" s="15">
        <f>IF(Tableau1[[#This Row],[Régimes récoltés]]&gt;60,Tableau1[[#This Row],[Régimes récoltés]]-60,0)</f>
        <v>0</v>
      </c>
      <c r="N1100" s="15" t="str">
        <f>IF(ISBLANK(Tableau1[[#This Row],[Date]]),"",+IF(Tableau1[[#This Row],[Régimes récoltés]]&lt;60,0,1000))</f>
        <v/>
      </c>
      <c r="O1100" s="15" t="str">
        <f>IF(ISBLANK(Tableau1[[#This Row],[Date]]),"",IF(Tableau1[[#This Row],[Régimes récoltés]]&gt;60,(Tableau1[[#This Row],[Régimes récoltés]]-60)*40,0))</f>
        <v/>
      </c>
      <c r="P1100" s="15" t="str">
        <f t="shared" si="17"/>
        <v/>
      </c>
      <c r="Q1100" s="51" t="str">
        <f>IF(Tableau1[[#This Row],[Matricule]]&gt;1,IF(COUNTIF(Tableau1[DateMatricule],Tableau1[[#This Row],[DateMatricule]])&gt;1,"Doublon",""),"")</f>
        <v/>
      </c>
    </row>
    <row r="1101" spans="1:17" x14ac:dyDescent="0.25">
      <c r="A1101" s="12" t="str">
        <f>IF(Tableau1[[#This Row],[Date]]="","",VLOOKUP(Tableau1[[#This Row],[Semaine]],Listes!$A:$B,2,FALSE))</f>
        <v/>
      </c>
      <c r="B1101" s="12" t="str">
        <f>IF(ISBLANK(Tableau1[[#This Row],[Date]]),"",INT((Tableau1[[#This Row],[Date]]-SUM(MOD(DATE(YEAR(Tableau1[[#This Row],[Date]]-MOD(Tableau1[[#This Row],[Date]]-2,7)+3),1,2),{1E+99;7})*{1;-1})+5)/7))</f>
        <v/>
      </c>
      <c r="C1101" s="12" t="str">
        <f>IF(ISBLANK(Tableau1[[#This Row],[Matricule]]),"",VLOOKUP(Tableau1[[#This Row],[Matricule]],#REF!,2,FALSE))</f>
        <v/>
      </c>
      <c r="D1101" s="12" t="str">
        <f>IF(ISBLANK(Tableau1[[#This Row],[Matricule]]),"",VLOOKUP(Tableau1[[#This Row],[Matricule]],#REF!,3,FALSE))</f>
        <v/>
      </c>
      <c r="E1101" s="12" t="str">
        <f>CONCATENATE(Tableau1[[#This Row],[Matricule]],Tableau1[[#This Row],[Date]])</f>
        <v/>
      </c>
      <c r="F1101" s="3"/>
      <c r="K1101" s="35">
        <f>IF(Tableau1[[#This Row],[Régimes récoltés]]&gt;0,1,0)</f>
        <v>0</v>
      </c>
      <c r="L1101" s="35">
        <f>IF(Tableau1[[#This Row],[Régimes récoltés]]&gt;=60,1,0)</f>
        <v>0</v>
      </c>
      <c r="M1101" s="15">
        <f>IF(Tableau1[[#This Row],[Régimes récoltés]]&gt;60,Tableau1[[#This Row],[Régimes récoltés]]-60,0)</f>
        <v>0</v>
      </c>
      <c r="N1101" s="15" t="str">
        <f>IF(ISBLANK(Tableau1[[#This Row],[Date]]),"",+IF(Tableau1[[#This Row],[Régimes récoltés]]&lt;60,0,1000))</f>
        <v/>
      </c>
      <c r="O1101" s="15" t="str">
        <f>IF(ISBLANK(Tableau1[[#This Row],[Date]]),"",IF(Tableau1[[#This Row],[Régimes récoltés]]&gt;60,(Tableau1[[#This Row],[Régimes récoltés]]-60)*40,0))</f>
        <v/>
      </c>
      <c r="P1101" s="15" t="str">
        <f t="shared" si="17"/>
        <v/>
      </c>
      <c r="Q1101" s="51" t="str">
        <f>IF(Tableau1[[#This Row],[Matricule]]&gt;1,IF(COUNTIF(Tableau1[DateMatricule],Tableau1[[#This Row],[DateMatricule]])&gt;1,"Doublon",""),"")</f>
        <v/>
      </c>
    </row>
    <row r="1102" spans="1:17" x14ac:dyDescent="0.25">
      <c r="A1102" s="12" t="str">
        <f>IF(Tableau1[[#This Row],[Date]]="","",VLOOKUP(Tableau1[[#This Row],[Semaine]],Listes!$A:$B,2,FALSE))</f>
        <v/>
      </c>
      <c r="B1102" s="12" t="str">
        <f>IF(ISBLANK(Tableau1[[#This Row],[Date]]),"",INT((Tableau1[[#This Row],[Date]]-SUM(MOD(DATE(YEAR(Tableau1[[#This Row],[Date]]-MOD(Tableau1[[#This Row],[Date]]-2,7)+3),1,2),{1E+99;7})*{1;-1})+5)/7))</f>
        <v/>
      </c>
      <c r="C1102" s="12" t="str">
        <f>IF(ISBLANK(Tableau1[[#This Row],[Matricule]]),"",VLOOKUP(Tableau1[[#This Row],[Matricule]],#REF!,2,FALSE))</f>
        <v/>
      </c>
      <c r="D1102" s="12" t="str">
        <f>IF(ISBLANK(Tableau1[[#This Row],[Matricule]]),"",VLOOKUP(Tableau1[[#This Row],[Matricule]],#REF!,3,FALSE))</f>
        <v/>
      </c>
      <c r="E1102" s="12" t="str">
        <f>CONCATENATE(Tableau1[[#This Row],[Matricule]],Tableau1[[#This Row],[Date]])</f>
        <v/>
      </c>
      <c r="F1102" s="3"/>
      <c r="K1102" s="35">
        <f>IF(Tableau1[[#This Row],[Régimes récoltés]]&gt;0,1,0)</f>
        <v>0</v>
      </c>
      <c r="L1102" s="35">
        <f>IF(Tableau1[[#This Row],[Régimes récoltés]]&gt;=60,1,0)</f>
        <v>0</v>
      </c>
      <c r="M1102" s="15">
        <f>IF(Tableau1[[#This Row],[Régimes récoltés]]&gt;60,Tableau1[[#This Row],[Régimes récoltés]]-60,0)</f>
        <v>0</v>
      </c>
      <c r="N1102" s="15" t="str">
        <f>IF(ISBLANK(Tableau1[[#This Row],[Date]]),"",+IF(Tableau1[[#This Row],[Régimes récoltés]]&lt;60,0,1000))</f>
        <v/>
      </c>
      <c r="O1102" s="15" t="str">
        <f>IF(ISBLANK(Tableau1[[#This Row],[Date]]),"",IF(Tableau1[[#This Row],[Régimes récoltés]]&gt;60,(Tableau1[[#This Row],[Régimes récoltés]]-60)*40,0))</f>
        <v/>
      </c>
      <c r="P1102" s="15" t="str">
        <f t="shared" si="17"/>
        <v/>
      </c>
      <c r="Q1102" s="51" t="str">
        <f>IF(Tableau1[[#This Row],[Matricule]]&gt;1,IF(COUNTIF(Tableau1[DateMatricule],Tableau1[[#This Row],[DateMatricule]])&gt;1,"Doublon",""),"")</f>
        <v/>
      </c>
    </row>
    <row r="1103" spans="1:17" x14ac:dyDescent="0.25">
      <c r="A1103" s="12" t="str">
        <f>IF(Tableau1[[#This Row],[Date]]="","",VLOOKUP(Tableau1[[#This Row],[Semaine]],Listes!$A:$B,2,FALSE))</f>
        <v/>
      </c>
      <c r="B1103" s="12" t="str">
        <f>IF(ISBLANK(Tableau1[[#This Row],[Date]]),"",INT((Tableau1[[#This Row],[Date]]-SUM(MOD(DATE(YEAR(Tableau1[[#This Row],[Date]]-MOD(Tableau1[[#This Row],[Date]]-2,7)+3),1,2),{1E+99;7})*{1;-1})+5)/7))</f>
        <v/>
      </c>
      <c r="C1103" s="12" t="str">
        <f>IF(ISBLANK(Tableau1[[#This Row],[Matricule]]),"",VLOOKUP(Tableau1[[#This Row],[Matricule]],#REF!,2,FALSE))</f>
        <v/>
      </c>
      <c r="D1103" s="12" t="str">
        <f>IF(ISBLANK(Tableau1[[#This Row],[Matricule]]),"",VLOOKUP(Tableau1[[#This Row],[Matricule]],#REF!,3,FALSE))</f>
        <v/>
      </c>
      <c r="E1103" s="12" t="str">
        <f>CONCATENATE(Tableau1[[#This Row],[Matricule]],Tableau1[[#This Row],[Date]])</f>
        <v/>
      </c>
      <c r="F1103" s="3"/>
      <c r="K1103" s="35">
        <f>IF(Tableau1[[#This Row],[Régimes récoltés]]&gt;0,1,0)</f>
        <v>0</v>
      </c>
      <c r="L1103" s="35">
        <f>IF(Tableau1[[#This Row],[Régimes récoltés]]&gt;=60,1,0)</f>
        <v>0</v>
      </c>
      <c r="M1103" s="15">
        <f>IF(Tableau1[[#This Row],[Régimes récoltés]]&gt;60,Tableau1[[#This Row],[Régimes récoltés]]-60,0)</f>
        <v>0</v>
      </c>
      <c r="N1103" s="15" t="str">
        <f>IF(ISBLANK(Tableau1[[#This Row],[Date]]),"",+IF(Tableau1[[#This Row],[Régimes récoltés]]&lt;60,0,1000))</f>
        <v/>
      </c>
      <c r="O1103" s="15" t="str">
        <f>IF(ISBLANK(Tableau1[[#This Row],[Date]]),"",IF(Tableau1[[#This Row],[Régimes récoltés]]&gt;60,(Tableau1[[#This Row],[Régimes récoltés]]-60)*40,0))</f>
        <v/>
      </c>
      <c r="P1103" s="15" t="str">
        <f t="shared" si="17"/>
        <v/>
      </c>
      <c r="Q1103" s="51" t="str">
        <f>IF(Tableau1[[#This Row],[Matricule]]&gt;1,IF(COUNTIF(Tableau1[DateMatricule],Tableau1[[#This Row],[DateMatricule]])&gt;1,"Doublon",""),"")</f>
        <v/>
      </c>
    </row>
    <row r="1104" spans="1:17" x14ac:dyDescent="0.25">
      <c r="A1104" s="12" t="str">
        <f>IF(Tableau1[[#This Row],[Date]]="","",VLOOKUP(Tableau1[[#This Row],[Semaine]],Listes!$A:$B,2,FALSE))</f>
        <v/>
      </c>
      <c r="B1104" s="12" t="str">
        <f>IF(ISBLANK(Tableau1[[#This Row],[Date]]),"",INT((Tableau1[[#This Row],[Date]]-SUM(MOD(DATE(YEAR(Tableau1[[#This Row],[Date]]-MOD(Tableau1[[#This Row],[Date]]-2,7)+3),1,2),{1E+99;7})*{1;-1})+5)/7))</f>
        <v/>
      </c>
      <c r="C1104" s="12" t="str">
        <f>IF(ISBLANK(Tableau1[[#This Row],[Matricule]]),"",VLOOKUP(Tableau1[[#This Row],[Matricule]],#REF!,2,FALSE))</f>
        <v/>
      </c>
      <c r="D1104" s="12" t="str">
        <f>IF(ISBLANK(Tableau1[[#This Row],[Matricule]]),"",VLOOKUP(Tableau1[[#This Row],[Matricule]],#REF!,3,FALSE))</f>
        <v/>
      </c>
      <c r="E1104" s="12" t="str">
        <f>CONCATENATE(Tableau1[[#This Row],[Matricule]],Tableau1[[#This Row],[Date]])</f>
        <v/>
      </c>
      <c r="F1104" s="3"/>
      <c r="K1104" s="35">
        <f>IF(Tableau1[[#This Row],[Régimes récoltés]]&gt;0,1,0)</f>
        <v>0</v>
      </c>
      <c r="L1104" s="35">
        <f>IF(Tableau1[[#This Row],[Régimes récoltés]]&gt;=60,1,0)</f>
        <v>0</v>
      </c>
      <c r="M1104" s="15">
        <f>IF(Tableau1[[#This Row],[Régimes récoltés]]&gt;60,Tableau1[[#This Row],[Régimes récoltés]]-60,0)</f>
        <v>0</v>
      </c>
      <c r="N1104" s="15" t="str">
        <f>IF(ISBLANK(Tableau1[[#This Row],[Date]]),"",+IF(Tableau1[[#This Row],[Régimes récoltés]]&lt;60,0,1000))</f>
        <v/>
      </c>
      <c r="O1104" s="15" t="str">
        <f>IF(ISBLANK(Tableau1[[#This Row],[Date]]),"",IF(Tableau1[[#This Row],[Régimes récoltés]]&gt;60,(Tableau1[[#This Row],[Régimes récoltés]]-60)*40,0))</f>
        <v/>
      </c>
      <c r="P1104" s="15" t="str">
        <f t="shared" si="17"/>
        <v/>
      </c>
      <c r="Q1104" s="51" t="str">
        <f>IF(Tableau1[[#This Row],[Matricule]]&gt;1,IF(COUNTIF(Tableau1[DateMatricule],Tableau1[[#This Row],[DateMatricule]])&gt;1,"Doublon",""),"")</f>
        <v/>
      </c>
    </row>
    <row r="1105" spans="1:17" x14ac:dyDescent="0.25">
      <c r="A1105" s="12" t="str">
        <f>IF(Tableau1[[#This Row],[Date]]="","",VLOOKUP(Tableau1[[#This Row],[Semaine]],Listes!$A:$B,2,FALSE))</f>
        <v/>
      </c>
      <c r="B1105" s="12" t="str">
        <f>IF(ISBLANK(Tableau1[[#This Row],[Date]]),"",INT((Tableau1[[#This Row],[Date]]-SUM(MOD(DATE(YEAR(Tableau1[[#This Row],[Date]]-MOD(Tableau1[[#This Row],[Date]]-2,7)+3),1,2),{1E+99;7})*{1;-1})+5)/7))</f>
        <v/>
      </c>
      <c r="C1105" s="12" t="str">
        <f>IF(ISBLANK(Tableau1[[#This Row],[Matricule]]),"",VLOOKUP(Tableau1[[#This Row],[Matricule]],#REF!,2,FALSE))</f>
        <v/>
      </c>
      <c r="D1105" s="12" t="str">
        <f>IF(ISBLANK(Tableau1[[#This Row],[Matricule]]),"",VLOOKUP(Tableau1[[#This Row],[Matricule]],#REF!,3,FALSE))</f>
        <v/>
      </c>
      <c r="E1105" s="12" t="str">
        <f>CONCATENATE(Tableau1[[#This Row],[Matricule]],Tableau1[[#This Row],[Date]])</f>
        <v/>
      </c>
      <c r="F1105" s="3"/>
      <c r="K1105" s="35">
        <f>IF(Tableau1[[#This Row],[Régimes récoltés]]&gt;0,1,0)</f>
        <v>0</v>
      </c>
      <c r="L1105" s="35">
        <f>IF(Tableau1[[#This Row],[Régimes récoltés]]&gt;=60,1,0)</f>
        <v>0</v>
      </c>
      <c r="M1105" s="15">
        <f>IF(Tableau1[[#This Row],[Régimes récoltés]]&gt;60,Tableau1[[#This Row],[Régimes récoltés]]-60,0)</f>
        <v>0</v>
      </c>
      <c r="N1105" s="15" t="str">
        <f>IF(ISBLANK(Tableau1[[#This Row],[Date]]),"",+IF(Tableau1[[#This Row],[Régimes récoltés]]&lt;60,0,1000))</f>
        <v/>
      </c>
      <c r="O1105" s="15" t="str">
        <f>IF(ISBLANK(Tableau1[[#This Row],[Date]]),"",IF(Tableau1[[#This Row],[Régimes récoltés]]&gt;60,(Tableau1[[#This Row],[Régimes récoltés]]-60)*40,0))</f>
        <v/>
      </c>
      <c r="P1105" s="15" t="str">
        <f t="shared" si="17"/>
        <v/>
      </c>
      <c r="Q1105" s="51" t="str">
        <f>IF(Tableau1[[#This Row],[Matricule]]&gt;1,IF(COUNTIF(Tableau1[DateMatricule],Tableau1[[#This Row],[DateMatricule]])&gt;1,"Doublon",""),"")</f>
        <v/>
      </c>
    </row>
    <row r="1106" spans="1:17" x14ac:dyDescent="0.25">
      <c r="A1106" s="12" t="str">
        <f>IF(Tableau1[[#This Row],[Date]]="","",VLOOKUP(Tableau1[[#This Row],[Semaine]],Listes!$A:$B,2,FALSE))</f>
        <v/>
      </c>
      <c r="B1106" s="12" t="str">
        <f>IF(ISBLANK(Tableau1[[#This Row],[Date]]),"",INT((Tableau1[[#This Row],[Date]]-SUM(MOD(DATE(YEAR(Tableau1[[#This Row],[Date]]-MOD(Tableau1[[#This Row],[Date]]-2,7)+3),1,2),{1E+99;7})*{1;-1})+5)/7))</f>
        <v/>
      </c>
      <c r="C1106" s="12" t="str">
        <f>IF(ISBLANK(Tableau1[[#This Row],[Matricule]]),"",VLOOKUP(Tableau1[[#This Row],[Matricule]],#REF!,2,FALSE))</f>
        <v/>
      </c>
      <c r="D1106" s="12" t="str">
        <f>IF(ISBLANK(Tableau1[[#This Row],[Matricule]]),"",VLOOKUP(Tableau1[[#This Row],[Matricule]],#REF!,3,FALSE))</f>
        <v/>
      </c>
      <c r="E1106" s="12" t="str">
        <f>CONCATENATE(Tableau1[[#This Row],[Matricule]],Tableau1[[#This Row],[Date]])</f>
        <v/>
      </c>
      <c r="F1106" s="3"/>
      <c r="K1106" s="35">
        <f>IF(Tableau1[[#This Row],[Régimes récoltés]]&gt;0,1,0)</f>
        <v>0</v>
      </c>
      <c r="L1106" s="35">
        <f>IF(Tableau1[[#This Row],[Régimes récoltés]]&gt;=60,1,0)</f>
        <v>0</v>
      </c>
      <c r="M1106" s="15">
        <f>IF(Tableau1[[#This Row],[Régimes récoltés]]&gt;60,Tableau1[[#This Row],[Régimes récoltés]]-60,0)</f>
        <v>0</v>
      </c>
      <c r="N1106" s="15" t="str">
        <f>IF(ISBLANK(Tableau1[[#This Row],[Date]]),"",+IF(Tableau1[[#This Row],[Régimes récoltés]]&lt;60,0,1000))</f>
        <v/>
      </c>
      <c r="O1106" s="15" t="str">
        <f>IF(ISBLANK(Tableau1[[#This Row],[Date]]),"",IF(Tableau1[[#This Row],[Régimes récoltés]]&gt;60,(Tableau1[[#This Row],[Régimes récoltés]]-60)*40,0))</f>
        <v/>
      </c>
      <c r="P1106" s="15" t="str">
        <f t="shared" si="17"/>
        <v/>
      </c>
      <c r="Q1106" s="51" t="str">
        <f>IF(Tableau1[[#This Row],[Matricule]]&gt;1,IF(COUNTIF(Tableau1[DateMatricule],Tableau1[[#This Row],[DateMatricule]])&gt;1,"Doublon",""),"")</f>
        <v/>
      </c>
    </row>
    <row r="1107" spans="1:17" x14ac:dyDescent="0.25">
      <c r="A1107" s="12" t="str">
        <f>IF(Tableau1[[#This Row],[Date]]="","",VLOOKUP(Tableau1[[#This Row],[Semaine]],Listes!$A:$B,2,FALSE))</f>
        <v/>
      </c>
      <c r="B1107" s="12" t="str">
        <f>IF(ISBLANK(Tableau1[[#This Row],[Date]]),"",INT((Tableau1[[#This Row],[Date]]-SUM(MOD(DATE(YEAR(Tableau1[[#This Row],[Date]]-MOD(Tableau1[[#This Row],[Date]]-2,7)+3),1,2),{1E+99;7})*{1;-1})+5)/7))</f>
        <v/>
      </c>
      <c r="C1107" s="12" t="str">
        <f>IF(ISBLANK(Tableau1[[#This Row],[Matricule]]),"",VLOOKUP(Tableau1[[#This Row],[Matricule]],#REF!,2,FALSE))</f>
        <v/>
      </c>
      <c r="D1107" s="12" t="str">
        <f>IF(ISBLANK(Tableau1[[#This Row],[Matricule]]),"",VLOOKUP(Tableau1[[#This Row],[Matricule]],#REF!,3,FALSE))</f>
        <v/>
      </c>
      <c r="E1107" s="12" t="str">
        <f>CONCATENATE(Tableau1[[#This Row],[Matricule]],Tableau1[[#This Row],[Date]])</f>
        <v/>
      </c>
      <c r="F1107" s="3"/>
      <c r="K1107" s="35">
        <f>IF(Tableau1[[#This Row],[Régimes récoltés]]&gt;0,1,0)</f>
        <v>0</v>
      </c>
      <c r="L1107" s="35">
        <f>IF(Tableau1[[#This Row],[Régimes récoltés]]&gt;=60,1,0)</f>
        <v>0</v>
      </c>
      <c r="M1107" s="15">
        <f>IF(Tableau1[[#This Row],[Régimes récoltés]]&gt;60,Tableau1[[#This Row],[Régimes récoltés]]-60,0)</f>
        <v>0</v>
      </c>
      <c r="N1107" s="15" t="str">
        <f>IF(ISBLANK(Tableau1[[#This Row],[Date]]),"",+IF(Tableau1[[#This Row],[Régimes récoltés]]&lt;60,0,1000))</f>
        <v/>
      </c>
      <c r="O1107" s="15" t="str">
        <f>IF(ISBLANK(Tableau1[[#This Row],[Date]]),"",IF(Tableau1[[#This Row],[Régimes récoltés]]&gt;60,(Tableau1[[#This Row],[Régimes récoltés]]-60)*40,0))</f>
        <v/>
      </c>
      <c r="P1107" s="15" t="str">
        <f t="shared" si="17"/>
        <v/>
      </c>
      <c r="Q1107" s="51" t="str">
        <f>IF(Tableau1[[#This Row],[Matricule]]&gt;1,IF(COUNTIF(Tableau1[DateMatricule],Tableau1[[#This Row],[DateMatricule]])&gt;1,"Doublon",""),"")</f>
        <v/>
      </c>
    </row>
    <row r="1108" spans="1:17" x14ac:dyDescent="0.25">
      <c r="A1108" s="12" t="str">
        <f>IF(Tableau1[[#This Row],[Date]]="","",VLOOKUP(Tableau1[[#This Row],[Semaine]],Listes!$A:$B,2,FALSE))</f>
        <v/>
      </c>
      <c r="B1108" s="12" t="str">
        <f>IF(ISBLANK(Tableau1[[#This Row],[Date]]),"",INT((Tableau1[[#This Row],[Date]]-SUM(MOD(DATE(YEAR(Tableau1[[#This Row],[Date]]-MOD(Tableau1[[#This Row],[Date]]-2,7)+3),1,2),{1E+99;7})*{1;-1})+5)/7))</f>
        <v/>
      </c>
      <c r="C1108" s="12" t="str">
        <f>IF(ISBLANK(Tableau1[[#This Row],[Matricule]]),"",VLOOKUP(Tableau1[[#This Row],[Matricule]],#REF!,2,FALSE))</f>
        <v/>
      </c>
      <c r="D1108" s="12" t="str">
        <f>IF(ISBLANK(Tableau1[[#This Row],[Matricule]]),"",VLOOKUP(Tableau1[[#This Row],[Matricule]],#REF!,3,FALSE))</f>
        <v/>
      </c>
      <c r="E1108" s="12" t="str">
        <f>CONCATENATE(Tableau1[[#This Row],[Matricule]],Tableau1[[#This Row],[Date]])</f>
        <v/>
      </c>
      <c r="F1108" s="3"/>
      <c r="K1108" s="35">
        <f>IF(Tableau1[[#This Row],[Régimes récoltés]]&gt;0,1,0)</f>
        <v>0</v>
      </c>
      <c r="L1108" s="35">
        <f>IF(Tableau1[[#This Row],[Régimes récoltés]]&gt;=60,1,0)</f>
        <v>0</v>
      </c>
      <c r="M1108" s="15">
        <f>IF(Tableau1[[#This Row],[Régimes récoltés]]&gt;60,Tableau1[[#This Row],[Régimes récoltés]]-60,0)</f>
        <v>0</v>
      </c>
      <c r="N1108" s="15" t="str">
        <f>IF(ISBLANK(Tableau1[[#This Row],[Date]]),"",+IF(Tableau1[[#This Row],[Régimes récoltés]]&lt;60,0,1000))</f>
        <v/>
      </c>
      <c r="O1108" s="15" t="str">
        <f>IF(ISBLANK(Tableau1[[#This Row],[Date]]),"",IF(Tableau1[[#This Row],[Régimes récoltés]]&gt;60,(Tableau1[[#This Row],[Régimes récoltés]]-60)*40,0))</f>
        <v/>
      </c>
      <c r="P1108" s="15" t="str">
        <f t="shared" si="17"/>
        <v/>
      </c>
      <c r="Q1108" s="51" t="str">
        <f>IF(Tableau1[[#This Row],[Matricule]]&gt;1,IF(COUNTIF(Tableau1[DateMatricule],Tableau1[[#This Row],[DateMatricule]])&gt;1,"Doublon",""),"")</f>
        <v/>
      </c>
    </row>
    <row r="1109" spans="1:17" x14ac:dyDescent="0.25">
      <c r="A1109" s="12" t="str">
        <f>IF(Tableau1[[#This Row],[Date]]="","",VLOOKUP(Tableau1[[#This Row],[Semaine]],Listes!$A:$B,2,FALSE))</f>
        <v/>
      </c>
      <c r="B1109" s="12" t="str">
        <f>IF(ISBLANK(Tableau1[[#This Row],[Date]]),"",INT((Tableau1[[#This Row],[Date]]-SUM(MOD(DATE(YEAR(Tableau1[[#This Row],[Date]]-MOD(Tableau1[[#This Row],[Date]]-2,7)+3),1,2),{1E+99;7})*{1;-1})+5)/7))</f>
        <v/>
      </c>
      <c r="C1109" s="12" t="str">
        <f>IF(ISBLANK(Tableau1[[#This Row],[Matricule]]),"",VLOOKUP(Tableau1[[#This Row],[Matricule]],#REF!,2,FALSE))</f>
        <v/>
      </c>
      <c r="D1109" s="12" t="str">
        <f>IF(ISBLANK(Tableau1[[#This Row],[Matricule]]),"",VLOOKUP(Tableau1[[#This Row],[Matricule]],#REF!,3,FALSE))</f>
        <v/>
      </c>
      <c r="E1109" s="12" t="str">
        <f>CONCATENATE(Tableau1[[#This Row],[Matricule]],Tableau1[[#This Row],[Date]])</f>
        <v/>
      </c>
      <c r="F1109" s="3"/>
      <c r="K1109" s="35">
        <f>IF(Tableau1[[#This Row],[Régimes récoltés]]&gt;0,1,0)</f>
        <v>0</v>
      </c>
      <c r="L1109" s="35">
        <f>IF(Tableau1[[#This Row],[Régimes récoltés]]&gt;=60,1,0)</f>
        <v>0</v>
      </c>
      <c r="M1109" s="15">
        <f>IF(Tableau1[[#This Row],[Régimes récoltés]]&gt;60,Tableau1[[#This Row],[Régimes récoltés]]-60,0)</f>
        <v>0</v>
      </c>
      <c r="N1109" s="15" t="str">
        <f>IF(ISBLANK(Tableau1[[#This Row],[Date]]),"",+IF(Tableau1[[#This Row],[Régimes récoltés]]&lt;60,0,1000))</f>
        <v/>
      </c>
      <c r="O1109" s="15" t="str">
        <f>IF(ISBLANK(Tableau1[[#This Row],[Date]]),"",IF(Tableau1[[#This Row],[Régimes récoltés]]&gt;60,(Tableau1[[#This Row],[Régimes récoltés]]-60)*40,0))</f>
        <v/>
      </c>
      <c r="P1109" s="15" t="str">
        <f t="shared" si="17"/>
        <v/>
      </c>
      <c r="Q1109" s="51" t="str">
        <f>IF(Tableau1[[#This Row],[Matricule]]&gt;1,IF(COUNTIF(Tableau1[DateMatricule],Tableau1[[#This Row],[DateMatricule]])&gt;1,"Doublon",""),"")</f>
        <v/>
      </c>
    </row>
    <row r="1110" spans="1:17" x14ac:dyDescent="0.25">
      <c r="A1110" s="12" t="str">
        <f>IF(Tableau1[[#This Row],[Date]]="","",VLOOKUP(Tableau1[[#This Row],[Semaine]],Listes!$A:$B,2,FALSE))</f>
        <v/>
      </c>
      <c r="B1110" s="12" t="str">
        <f>IF(ISBLANK(Tableau1[[#This Row],[Date]]),"",INT((Tableau1[[#This Row],[Date]]-SUM(MOD(DATE(YEAR(Tableau1[[#This Row],[Date]]-MOD(Tableau1[[#This Row],[Date]]-2,7)+3),1,2),{1E+99;7})*{1;-1})+5)/7))</f>
        <v/>
      </c>
      <c r="C1110" s="12" t="str">
        <f>IF(ISBLANK(Tableau1[[#This Row],[Matricule]]),"",VLOOKUP(Tableau1[[#This Row],[Matricule]],#REF!,2,FALSE))</f>
        <v/>
      </c>
      <c r="D1110" s="12" t="str">
        <f>IF(ISBLANK(Tableau1[[#This Row],[Matricule]]),"",VLOOKUP(Tableau1[[#This Row],[Matricule]],#REF!,3,FALSE))</f>
        <v/>
      </c>
      <c r="E1110" s="12" t="str">
        <f>CONCATENATE(Tableau1[[#This Row],[Matricule]],Tableau1[[#This Row],[Date]])</f>
        <v/>
      </c>
      <c r="F1110" s="3"/>
      <c r="K1110" s="35">
        <f>IF(Tableau1[[#This Row],[Régimes récoltés]]&gt;0,1,0)</f>
        <v>0</v>
      </c>
      <c r="L1110" s="35">
        <f>IF(Tableau1[[#This Row],[Régimes récoltés]]&gt;=60,1,0)</f>
        <v>0</v>
      </c>
      <c r="M1110" s="15">
        <f>IF(Tableau1[[#This Row],[Régimes récoltés]]&gt;60,Tableau1[[#This Row],[Régimes récoltés]]-60,0)</f>
        <v>0</v>
      </c>
      <c r="N1110" s="15" t="str">
        <f>IF(ISBLANK(Tableau1[[#This Row],[Date]]),"",+IF(Tableau1[[#This Row],[Régimes récoltés]]&lt;60,0,1000))</f>
        <v/>
      </c>
      <c r="O1110" s="15" t="str">
        <f>IF(ISBLANK(Tableau1[[#This Row],[Date]]),"",IF(Tableau1[[#This Row],[Régimes récoltés]]&gt;60,(Tableau1[[#This Row],[Régimes récoltés]]-60)*40,0))</f>
        <v/>
      </c>
      <c r="P1110" s="15" t="str">
        <f t="shared" si="17"/>
        <v/>
      </c>
      <c r="Q1110" s="51" t="str">
        <f>IF(Tableau1[[#This Row],[Matricule]]&gt;1,IF(COUNTIF(Tableau1[DateMatricule],Tableau1[[#This Row],[DateMatricule]])&gt;1,"Doublon",""),"")</f>
        <v/>
      </c>
    </row>
    <row r="1111" spans="1:17" x14ac:dyDescent="0.25">
      <c r="A1111" s="12" t="str">
        <f>IF(Tableau1[[#This Row],[Date]]="","",VLOOKUP(Tableau1[[#This Row],[Semaine]],Listes!$A:$B,2,FALSE))</f>
        <v/>
      </c>
      <c r="B1111" s="12" t="str">
        <f>IF(ISBLANK(Tableau1[[#This Row],[Date]]),"",INT((Tableau1[[#This Row],[Date]]-SUM(MOD(DATE(YEAR(Tableau1[[#This Row],[Date]]-MOD(Tableau1[[#This Row],[Date]]-2,7)+3),1,2),{1E+99;7})*{1;-1})+5)/7))</f>
        <v/>
      </c>
      <c r="C1111" s="12" t="str">
        <f>IF(ISBLANK(Tableau1[[#This Row],[Matricule]]),"",VLOOKUP(Tableau1[[#This Row],[Matricule]],#REF!,2,FALSE))</f>
        <v/>
      </c>
      <c r="D1111" s="12" t="str">
        <f>IF(ISBLANK(Tableau1[[#This Row],[Matricule]]),"",VLOOKUP(Tableau1[[#This Row],[Matricule]],#REF!,3,FALSE))</f>
        <v/>
      </c>
      <c r="E1111" s="12" t="str">
        <f>CONCATENATE(Tableau1[[#This Row],[Matricule]],Tableau1[[#This Row],[Date]])</f>
        <v/>
      </c>
      <c r="F1111" s="3"/>
      <c r="K1111" s="35">
        <f>IF(Tableau1[[#This Row],[Régimes récoltés]]&gt;0,1,0)</f>
        <v>0</v>
      </c>
      <c r="L1111" s="35">
        <f>IF(Tableau1[[#This Row],[Régimes récoltés]]&gt;=60,1,0)</f>
        <v>0</v>
      </c>
      <c r="M1111" s="15">
        <f>IF(Tableau1[[#This Row],[Régimes récoltés]]&gt;60,Tableau1[[#This Row],[Régimes récoltés]]-60,0)</f>
        <v>0</v>
      </c>
      <c r="N1111" s="15" t="str">
        <f>IF(ISBLANK(Tableau1[[#This Row],[Date]]),"",+IF(Tableau1[[#This Row],[Régimes récoltés]]&lt;60,0,1000))</f>
        <v/>
      </c>
      <c r="O1111" s="15" t="str">
        <f>IF(ISBLANK(Tableau1[[#This Row],[Date]]),"",IF(Tableau1[[#This Row],[Régimes récoltés]]&gt;60,(Tableau1[[#This Row],[Régimes récoltés]]-60)*40,0))</f>
        <v/>
      </c>
      <c r="P1111" s="15" t="str">
        <f t="shared" si="17"/>
        <v/>
      </c>
      <c r="Q1111" s="51" t="str">
        <f>IF(Tableau1[[#This Row],[Matricule]]&gt;1,IF(COUNTIF(Tableau1[DateMatricule],Tableau1[[#This Row],[DateMatricule]])&gt;1,"Doublon",""),"")</f>
        <v/>
      </c>
    </row>
    <row r="1112" spans="1:17" x14ac:dyDescent="0.25">
      <c r="A1112" s="12" t="str">
        <f>IF(Tableau1[[#This Row],[Date]]="","",VLOOKUP(Tableau1[[#This Row],[Semaine]],Listes!$A:$B,2,FALSE))</f>
        <v/>
      </c>
      <c r="B1112" s="12" t="str">
        <f>IF(ISBLANK(Tableau1[[#This Row],[Date]]),"",INT((Tableau1[[#This Row],[Date]]-SUM(MOD(DATE(YEAR(Tableau1[[#This Row],[Date]]-MOD(Tableau1[[#This Row],[Date]]-2,7)+3),1,2),{1E+99;7})*{1;-1})+5)/7))</f>
        <v/>
      </c>
      <c r="C1112" s="12" t="str">
        <f>IF(ISBLANK(Tableau1[[#This Row],[Matricule]]),"",VLOOKUP(Tableau1[[#This Row],[Matricule]],#REF!,2,FALSE))</f>
        <v/>
      </c>
      <c r="D1112" s="12" t="str">
        <f>IF(ISBLANK(Tableau1[[#This Row],[Matricule]]),"",VLOOKUP(Tableau1[[#This Row],[Matricule]],#REF!,3,FALSE))</f>
        <v/>
      </c>
      <c r="E1112" s="12" t="str">
        <f>CONCATENATE(Tableau1[[#This Row],[Matricule]],Tableau1[[#This Row],[Date]])</f>
        <v/>
      </c>
      <c r="F1112" s="3"/>
      <c r="K1112" s="35">
        <f>IF(Tableau1[[#This Row],[Régimes récoltés]]&gt;0,1,0)</f>
        <v>0</v>
      </c>
      <c r="L1112" s="35">
        <f>IF(Tableau1[[#This Row],[Régimes récoltés]]&gt;=60,1,0)</f>
        <v>0</v>
      </c>
      <c r="M1112" s="15">
        <f>IF(Tableau1[[#This Row],[Régimes récoltés]]&gt;60,Tableau1[[#This Row],[Régimes récoltés]]-60,0)</f>
        <v>0</v>
      </c>
      <c r="N1112" s="15" t="str">
        <f>IF(ISBLANK(Tableau1[[#This Row],[Date]]),"",+IF(Tableau1[[#This Row],[Régimes récoltés]]&lt;60,0,1000))</f>
        <v/>
      </c>
      <c r="O1112" s="15" t="str">
        <f>IF(ISBLANK(Tableau1[[#This Row],[Date]]),"",IF(Tableau1[[#This Row],[Régimes récoltés]]&gt;60,(Tableau1[[#This Row],[Régimes récoltés]]-60)*40,0))</f>
        <v/>
      </c>
      <c r="P1112" s="15" t="str">
        <f t="shared" si="17"/>
        <v/>
      </c>
      <c r="Q1112" s="51" t="str">
        <f>IF(Tableau1[[#This Row],[Matricule]]&gt;1,IF(COUNTIF(Tableau1[DateMatricule],Tableau1[[#This Row],[DateMatricule]])&gt;1,"Doublon",""),"")</f>
        <v/>
      </c>
    </row>
    <row r="1113" spans="1:17" x14ac:dyDescent="0.25">
      <c r="A1113" s="12" t="str">
        <f>IF(Tableau1[[#This Row],[Date]]="","",VLOOKUP(Tableau1[[#This Row],[Semaine]],Listes!$A:$B,2,FALSE))</f>
        <v/>
      </c>
      <c r="B1113" s="12" t="str">
        <f>IF(ISBLANK(Tableau1[[#This Row],[Date]]),"",INT((Tableau1[[#This Row],[Date]]-SUM(MOD(DATE(YEAR(Tableau1[[#This Row],[Date]]-MOD(Tableau1[[#This Row],[Date]]-2,7)+3),1,2),{1E+99;7})*{1;-1})+5)/7))</f>
        <v/>
      </c>
      <c r="C1113" s="12" t="str">
        <f>IF(ISBLANK(Tableau1[[#This Row],[Matricule]]),"",VLOOKUP(Tableau1[[#This Row],[Matricule]],#REF!,2,FALSE))</f>
        <v/>
      </c>
      <c r="D1113" s="12" t="str">
        <f>IF(ISBLANK(Tableau1[[#This Row],[Matricule]]),"",VLOOKUP(Tableau1[[#This Row],[Matricule]],#REF!,3,FALSE))</f>
        <v/>
      </c>
      <c r="E1113" s="12" t="str">
        <f>CONCATENATE(Tableau1[[#This Row],[Matricule]],Tableau1[[#This Row],[Date]])</f>
        <v/>
      </c>
      <c r="F1113" s="3"/>
      <c r="K1113" s="35">
        <f>IF(Tableau1[[#This Row],[Régimes récoltés]]&gt;0,1,0)</f>
        <v>0</v>
      </c>
      <c r="L1113" s="35">
        <f>IF(Tableau1[[#This Row],[Régimes récoltés]]&gt;=60,1,0)</f>
        <v>0</v>
      </c>
      <c r="M1113" s="15">
        <f>IF(Tableau1[[#This Row],[Régimes récoltés]]&gt;60,Tableau1[[#This Row],[Régimes récoltés]]-60,0)</f>
        <v>0</v>
      </c>
      <c r="N1113" s="15" t="str">
        <f>IF(ISBLANK(Tableau1[[#This Row],[Date]]),"",+IF(Tableau1[[#This Row],[Régimes récoltés]]&lt;60,0,1000))</f>
        <v/>
      </c>
      <c r="O1113" s="15" t="str">
        <f>IF(ISBLANK(Tableau1[[#This Row],[Date]]),"",IF(Tableau1[[#This Row],[Régimes récoltés]]&gt;60,(Tableau1[[#This Row],[Régimes récoltés]]-60)*40,0))</f>
        <v/>
      </c>
      <c r="P1113" s="15" t="str">
        <f t="shared" si="17"/>
        <v/>
      </c>
      <c r="Q1113" s="51" t="str">
        <f>IF(Tableau1[[#This Row],[Matricule]]&gt;1,IF(COUNTIF(Tableau1[DateMatricule],Tableau1[[#This Row],[DateMatricule]])&gt;1,"Doublon",""),"")</f>
        <v/>
      </c>
    </row>
    <row r="1114" spans="1:17" x14ac:dyDescent="0.25">
      <c r="A1114" s="12" t="str">
        <f>IF(Tableau1[[#This Row],[Date]]="","",VLOOKUP(Tableau1[[#This Row],[Semaine]],Listes!$A:$B,2,FALSE))</f>
        <v/>
      </c>
      <c r="B1114" s="12" t="str">
        <f>IF(ISBLANK(Tableau1[[#This Row],[Date]]),"",INT((Tableau1[[#This Row],[Date]]-SUM(MOD(DATE(YEAR(Tableau1[[#This Row],[Date]]-MOD(Tableau1[[#This Row],[Date]]-2,7)+3),1,2),{1E+99;7})*{1;-1})+5)/7))</f>
        <v/>
      </c>
      <c r="C1114" s="12" t="str">
        <f>IF(ISBLANK(Tableau1[[#This Row],[Matricule]]),"",VLOOKUP(Tableau1[[#This Row],[Matricule]],#REF!,2,FALSE))</f>
        <v/>
      </c>
      <c r="D1114" s="12" t="str">
        <f>IF(ISBLANK(Tableau1[[#This Row],[Matricule]]),"",VLOOKUP(Tableau1[[#This Row],[Matricule]],#REF!,3,FALSE))</f>
        <v/>
      </c>
      <c r="E1114" s="12" t="str">
        <f>CONCATENATE(Tableau1[[#This Row],[Matricule]],Tableau1[[#This Row],[Date]])</f>
        <v/>
      </c>
      <c r="F1114" s="3"/>
      <c r="K1114" s="35">
        <f>IF(Tableau1[[#This Row],[Régimes récoltés]]&gt;0,1,0)</f>
        <v>0</v>
      </c>
      <c r="L1114" s="35">
        <f>IF(Tableau1[[#This Row],[Régimes récoltés]]&gt;=60,1,0)</f>
        <v>0</v>
      </c>
      <c r="M1114" s="15">
        <f>IF(Tableau1[[#This Row],[Régimes récoltés]]&gt;60,Tableau1[[#This Row],[Régimes récoltés]]-60,0)</f>
        <v>0</v>
      </c>
      <c r="N1114" s="15" t="str">
        <f>IF(ISBLANK(Tableau1[[#This Row],[Date]]),"",+IF(Tableau1[[#This Row],[Régimes récoltés]]&lt;60,0,1000))</f>
        <v/>
      </c>
      <c r="O1114" s="15" t="str">
        <f>IF(ISBLANK(Tableau1[[#This Row],[Date]]),"",IF(Tableau1[[#This Row],[Régimes récoltés]]&gt;60,(Tableau1[[#This Row],[Régimes récoltés]]-60)*40,0))</f>
        <v/>
      </c>
      <c r="P1114" s="15" t="str">
        <f t="shared" si="17"/>
        <v/>
      </c>
      <c r="Q1114" s="51" t="str">
        <f>IF(Tableau1[[#This Row],[Matricule]]&gt;1,IF(COUNTIF(Tableau1[DateMatricule],Tableau1[[#This Row],[DateMatricule]])&gt;1,"Doublon",""),"")</f>
        <v/>
      </c>
    </row>
    <row r="1115" spans="1:17" x14ac:dyDescent="0.25">
      <c r="A1115" s="12" t="str">
        <f>IF(Tableau1[[#This Row],[Date]]="","",VLOOKUP(Tableau1[[#This Row],[Semaine]],Listes!$A:$B,2,FALSE))</f>
        <v/>
      </c>
      <c r="B1115" s="12" t="str">
        <f>IF(ISBLANK(Tableau1[[#This Row],[Date]]),"",INT((Tableau1[[#This Row],[Date]]-SUM(MOD(DATE(YEAR(Tableau1[[#This Row],[Date]]-MOD(Tableau1[[#This Row],[Date]]-2,7)+3),1,2),{1E+99;7})*{1;-1})+5)/7))</f>
        <v/>
      </c>
      <c r="C1115" s="12" t="str">
        <f>IF(ISBLANK(Tableau1[[#This Row],[Matricule]]),"",VLOOKUP(Tableau1[[#This Row],[Matricule]],#REF!,2,FALSE))</f>
        <v/>
      </c>
      <c r="D1115" s="12" t="str">
        <f>IF(ISBLANK(Tableau1[[#This Row],[Matricule]]),"",VLOOKUP(Tableau1[[#This Row],[Matricule]],#REF!,3,FALSE))</f>
        <v/>
      </c>
      <c r="E1115" s="12" t="str">
        <f>CONCATENATE(Tableau1[[#This Row],[Matricule]],Tableau1[[#This Row],[Date]])</f>
        <v/>
      </c>
      <c r="F1115" s="3"/>
      <c r="K1115" s="35">
        <f>IF(Tableau1[[#This Row],[Régimes récoltés]]&gt;0,1,0)</f>
        <v>0</v>
      </c>
      <c r="L1115" s="35">
        <f>IF(Tableau1[[#This Row],[Régimes récoltés]]&gt;=60,1,0)</f>
        <v>0</v>
      </c>
      <c r="M1115" s="15">
        <f>IF(Tableau1[[#This Row],[Régimes récoltés]]&gt;60,Tableau1[[#This Row],[Régimes récoltés]]-60,0)</f>
        <v>0</v>
      </c>
      <c r="N1115" s="15" t="str">
        <f>IF(ISBLANK(Tableau1[[#This Row],[Date]]),"",+IF(Tableau1[[#This Row],[Régimes récoltés]]&lt;60,0,1000))</f>
        <v/>
      </c>
      <c r="O1115" s="15" t="str">
        <f>IF(ISBLANK(Tableau1[[#This Row],[Date]]),"",IF(Tableau1[[#This Row],[Régimes récoltés]]&gt;60,(Tableau1[[#This Row],[Régimes récoltés]]-60)*40,0))</f>
        <v/>
      </c>
      <c r="P1115" s="15" t="str">
        <f t="shared" si="17"/>
        <v/>
      </c>
      <c r="Q1115" s="51" t="str">
        <f>IF(Tableau1[[#This Row],[Matricule]]&gt;1,IF(COUNTIF(Tableau1[DateMatricule],Tableau1[[#This Row],[DateMatricule]])&gt;1,"Doublon",""),"")</f>
        <v/>
      </c>
    </row>
    <row r="1116" spans="1:17" x14ac:dyDescent="0.25">
      <c r="A1116" s="12" t="str">
        <f>IF(Tableau1[[#This Row],[Date]]="","",VLOOKUP(Tableau1[[#This Row],[Semaine]],Listes!$A:$B,2,FALSE))</f>
        <v/>
      </c>
      <c r="B1116" s="12" t="str">
        <f>IF(ISBLANK(Tableau1[[#This Row],[Date]]),"",INT((Tableau1[[#This Row],[Date]]-SUM(MOD(DATE(YEAR(Tableau1[[#This Row],[Date]]-MOD(Tableau1[[#This Row],[Date]]-2,7)+3),1,2),{1E+99;7})*{1;-1})+5)/7))</f>
        <v/>
      </c>
      <c r="C1116" s="12" t="str">
        <f>IF(ISBLANK(Tableau1[[#This Row],[Matricule]]),"",VLOOKUP(Tableau1[[#This Row],[Matricule]],#REF!,2,FALSE))</f>
        <v/>
      </c>
      <c r="D1116" s="12" t="str">
        <f>IF(ISBLANK(Tableau1[[#This Row],[Matricule]]),"",VLOOKUP(Tableau1[[#This Row],[Matricule]],#REF!,3,FALSE))</f>
        <v/>
      </c>
      <c r="E1116" s="12" t="str">
        <f>CONCATENATE(Tableau1[[#This Row],[Matricule]],Tableau1[[#This Row],[Date]])</f>
        <v/>
      </c>
      <c r="F1116" s="3"/>
      <c r="K1116" s="35">
        <f>IF(Tableau1[[#This Row],[Régimes récoltés]]&gt;0,1,0)</f>
        <v>0</v>
      </c>
      <c r="L1116" s="35">
        <f>IF(Tableau1[[#This Row],[Régimes récoltés]]&gt;=60,1,0)</f>
        <v>0</v>
      </c>
      <c r="M1116" s="15">
        <f>IF(Tableau1[[#This Row],[Régimes récoltés]]&gt;60,Tableau1[[#This Row],[Régimes récoltés]]-60,0)</f>
        <v>0</v>
      </c>
      <c r="N1116" s="15" t="str">
        <f>IF(ISBLANK(Tableau1[[#This Row],[Date]]),"",+IF(Tableau1[[#This Row],[Régimes récoltés]]&lt;60,0,1000))</f>
        <v/>
      </c>
      <c r="O1116" s="15" t="str">
        <f>IF(ISBLANK(Tableau1[[#This Row],[Date]]),"",IF(Tableau1[[#This Row],[Régimes récoltés]]&gt;60,(Tableau1[[#This Row],[Régimes récoltés]]-60)*40,0))</f>
        <v/>
      </c>
      <c r="P1116" s="15" t="str">
        <f t="shared" si="17"/>
        <v/>
      </c>
      <c r="Q1116" s="51" t="str">
        <f>IF(Tableau1[[#This Row],[Matricule]]&gt;1,IF(COUNTIF(Tableau1[DateMatricule],Tableau1[[#This Row],[DateMatricule]])&gt;1,"Doublon",""),"")</f>
        <v/>
      </c>
    </row>
    <row r="1117" spans="1:17" x14ac:dyDescent="0.25">
      <c r="A1117" s="12" t="str">
        <f>IF(Tableau1[[#This Row],[Date]]="","",VLOOKUP(Tableau1[[#This Row],[Semaine]],Listes!$A:$B,2,FALSE))</f>
        <v/>
      </c>
      <c r="B1117" s="12" t="str">
        <f>IF(ISBLANK(Tableau1[[#This Row],[Date]]),"",INT((Tableau1[[#This Row],[Date]]-SUM(MOD(DATE(YEAR(Tableau1[[#This Row],[Date]]-MOD(Tableau1[[#This Row],[Date]]-2,7)+3),1,2),{1E+99;7})*{1;-1})+5)/7))</f>
        <v/>
      </c>
      <c r="C1117" s="12" t="str">
        <f>IF(ISBLANK(Tableau1[[#This Row],[Matricule]]),"",VLOOKUP(Tableau1[[#This Row],[Matricule]],#REF!,2,FALSE))</f>
        <v/>
      </c>
      <c r="D1117" s="12" t="str">
        <f>IF(ISBLANK(Tableau1[[#This Row],[Matricule]]),"",VLOOKUP(Tableau1[[#This Row],[Matricule]],#REF!,3,FALSE))</f>
        <v/>
      </c>
      <c r="E1117" s="12" t="str">
        <f>CONCATENATE(Tableau1[[#This Row],[Matricule]],Tableau1[[#This Row],[Date]])</f>
        <v/>
      </c>
      <c r="F1117" s="3"/>
      <c r="K1117" s="35">
        <f>IF(Tableau1[[#This Row],[Régimes récoltés]]&gt;0,1,0)</f>
        <v>0</v>
      </c>
      <c r="L1117" s="35">
        <f>IF(Tableau1[[#This Row],[Régimes récoltés]]&gt;=60,1,0)</f>
        <v>0</v>
      </c>
      <c r="M1117" s="15">
        <f>IF(Tableau1[[#This Row],[Régimes récoltés]]&gt;60,Tableau1[[#This Row],[Régimes récoltés]]-60,0)</f>
        <v>0</v>
      </c>
      <c r="N1117" s="15" t="str">
        <f>IF(ISBLANK(Tableau1[[#This Row],[Date]]),"",+IF(Tableau1[[#This Row],[Régimes récoltés]]&lt;60,0,1000))</f>
        <v/>
      </c>
      <c r="O1117" s="15" t="str">
        <f>IF(ISBLANK(Tableau1[[#This Row],[Date]]),"",IF(Tableau1[[#This Row],[Régimes récoltés]]&gt;60,(Tableau1[[#This Row],[Régimes récoltés]]-60)*40,0))</f>
        <v/>
      </c>
      <c r="P1117" s="15" t="str">
        <f t="shared" si="17"/>
        <v/>
      </c>
      <c r="Q1117" s="51" t="str">
        <f>IF(Tableau1[[#This Row],[Matricule]]&gt;1,IF(COUNTIF(Tableau1[DateMatricule],Tableau1[[#This Row],[DateMatricule]])&gt;1,"Doublon",""),"")</f>
        <v/>
      </c>
    </row>
    <row r="1118" spans="1:17" x14ac:dyDescent="0.25">
      <c r="A1118" s="12" t="str">
        <f>IF(Tableau1[[#This Row],[Date]]="","",VLOOKUP(Tableau1[[#This Row],[Semaine]],Listes!$A:$B,2,FALSE))</f>
        <v/>
      </c>
      <c r="B1118" s="12" t="str">
        <f>IF(ISBLANK(Tableau1[[#This Row],[Date]]),"",INT((Tableau1[[#This Row],[Date]]-SUM(MOD(DATE(YEAR(Tableau1[[#This Row],[Date]]-MOD(Tableau1[[#This Row],[Date]]-2,7)+3),1,2),{1E+99;7})*{1;-1})+5)/7))</f>
        <v/>
      </c>
      <c r="C1118" s="12" t="str">
        <f>IF(ISBLANK(Tableau1[[#This Row],[Matricule]]),"",VLOOKUP(Tableau1[[#This Row],[Matricule]],#REF!,2,FALSE))</f>
        <v/>
      </c>
      <c r="D1118" s="12" t="str">
        <f>IF(ISBLANK(Tableau1[[#This Row],[Matricule]]),"",VLOOKUP(Tableau1[[#This Row],[Matricule]],#REF!,3,FALSE))</f>
        <v/>
      </c>
      <c r="E1118" s="12" t="str">
        <f>CONCATENATE(Tableau1[[#This Row],[Matricule]],Tableau1[[#This Row],[Date]])</f>
        <v/>
      </c>
      <c r="F1118" s="3"/>
      <c r="K1118" s="35">
        <f>IF(Tableau1[[#This Row],[Régimes récoltés]]&gt;0,1,0)</f>
        <v>0</v>
      </c>
      <c r="L1118" s="35">
        <f>IF(Tableau1[[#This Row],[Régimes récoltés]]&gt;=60,1,0)</f>
        <v>0</v>
      </c>
      <c r="M1118" s="15">
        <f>IF(Tableau1[[#This Row],[Régimes récoltés]]&gt;60,Tableau1[[#This Row],[Régimes récoltés]]-60,0)</f>
        <v>0</v>
      </c>
      <c r="N1118" s="15" t="str">
        <f>IF(ISBLANK(Tableau1[[#This Row],[Date]]),"",+IF(Tableau1[[#This Row],[Régimes récoltés]]&lt;60,0,1000))</f>
        <v/>
      </c>
      <c r="O1118" s="15" t="str">
        <f>IF(ISBLANK(Tableau1[[#This Row],[Date]]),"",IF(Tableau1[[#This Row],[Régimes récoltés]]&gt;60,(Tableau1[[#This Row],[Régimes récoltés]]-60)*40,0))</f>
        <v/>
      </c>
      <c r="P1118" s="15" t="str">
        <f t="shared" si="17"/>
        <v/>
      </c>
      <c r="Q1118" s="51" t="str">
        <f>IF(Tableau1[[#This Row],[Matricule]]&gt;1,IF(COUNTIF(Tableau1[DateMatricule],Tableau1[[#This Row],[DateMatricule]])&gt;1,"Doublon",""),"")</f>
        <v/>
      </c>
    </row>
    <row r="1119" spans="1:17" x14ac:dyDescent="0.25">
      <c r="A1119" s="12" t="str">
        <f>IF(Tableau1[[#This Row],[Date]]="","",VLOOKUP(Tableau1[[#This Row],[Semaine]],Listes!$A:$B,2,FALSE))</f>
        <v/>
      </c>
      <c r="B1119" s="12" t="str">
        <f>IF(ISBLANK(Tableau1[[#This Row],[Date]]),"",INT((Tableau1[[#This Row],[Date]]-SUM(MOD(DATE(YEAR(Tableau1[[#This Row],[Date]]-MOD(Tableau1[[#This Row],[Date]]-2,7)+3),1,2),{1E+99;7})*{1;-1})+5)/7))</f>
        <v/>
      </c>
      <c r="C1119" s="12" t="str">
        <f>IF(ISBLANK(Tableau1[[#This Row],[Matricule]]),"",VLOOKUP(Tableau1[[#This Row],[Matricule]],#REF!,2,FALSE))</f>
        <v/>
      </c>
      <c r="D1119" s="12" t="str">
        <f>IF(ISBLANK(Tableau1[[#This Row],[Matricule]]),"",VLOOKUP(Tableau1[[#This Row],[Matricule]],#REF!,3,FALSE))</f>
        <v/>
      </c>
      <c r="E1119" s="12" t="str">
        <f>CONCATENATE(Tableau1[[#This Row],[Matricule]],Tableau1[[#This Row],[Date]])</f>
        <v/>
      </c>
      <c r="F1119" s="3"/>
      <c r="K1119" s="35">
        <f>IF(Tableau1[[#This Row],[Régimes récoltés]]&gt;0,1,0)</f>
        <v>0</v>
      </c>
      <c r="L1119" s="35">
        <f>IF(Tableau1[[#This Row],[Régimes récoltés]]&gt;=60,1,0)</f>
        <v>0</v>
      </c>
      <c r="M1119" s="15">
        <f>IF(Tableau1[[#This Row],[Régimes récoltés]]&gt;60,Tableau1[[#This Row],[Régimes récoltés]]-60,0)</f>
        <v>0</v>
      </c>
      <c r="N1119" s="15" t="str">
        <f>IF(ISBLANK(Tableau1[[#This Row],[Date]]),"",+IF(Tableau1[[#This Row],[Régimes récoltés]]&lt;60,0,1000))</f>
        <v/>
      </c>
      <c r="O1119" s="15" t="str">
        <f>IF(ISBLANK(Tableau1[[#This Row],[Date]]),"",IF(Tableau1[[#This Row],[Régimes récoltés]]&gt;60,(Tableau1[[#This Row],[Régimes récoltés]]-60)*40,0))</f>
        <v/>
      </c>
      <c r="P1119" s="15" t="str">
        <f t="shared" si="17"/>
        <v/>
      </c>
      <c r="Q1119" s="51" t="str">
        <f>IF(Tableau1[[#This Row],[Matricule]]&gt;1,IF(COUNTIF(Tableau1[DateMatricule],Tableau1[[#This Row],[DateMatricule]])&gt;1,"Doublon",""),"")</f>
        <v/>
      </c>
    </row>
    <row r="1120" spans="1:17" x14ac:dyDescent="0.25">
      <c r="A1120" s="12" t="str">
        <f>IF(Tableau1[[#This Row],[Date]]="","",VLOOKUP(Tableau1[[#This Row],[Semaine]],Listes!$A:$B,2,FALSE))</f>
        <v/>
      </c>
      <c r="B1120" s="12" t="str">
        <f>IF(ISBLANK(Tableau1[[#This Row],[Date]]),"",INT((Tableau1[[#This Row],[Date]]-SUM(MOD(DATE(YEAR(Tableau1[[#This Row],[Date]]-MOD(Tableau1[[#This Row],[Date]]-2,7)+3),1,2),{1E+99;7})*{1;-1})+5)/7))</f>
        <v/>
      </c>
      <c r="C1120" s="12" t="str">
        <f>IF(ISBLANK(Tableau1[[#This Row],[Matricule]]),"",VLOOKUP(Tableau1[[#This Row],[Matricule]],#REF!,2,FALSE))</f>
        <v/>
      </c>
      <c r="D1120" s="12" t="str">
        <f>IF(ISBLANK(Tableau1[[#This Row],[Matricule]]),"",VLOOKUP(Tableau1[[#This Row],[Matricule]],#REF!,3,FALSE))</f>
        <v/>
      </c>
      <c r="E1120" s="12" t="str">
        <f>CONCATENATE(Tableau1[[#This Row],[Matricule]],Tableau1[[#This Row],[Date]])</f>
        <v/>
      </c>
      <c r="F1120" s="3"/>
      <c r="K1120" s="35">
        <f>IF(Tableau1[[#This Row],[Régimes récoltés]]&gt;0,1,0)</f>
        <v>0</v>
      </c>
      <c r="L1120" s="35">
        <f>IF(Tableau1[[#This Row],[Régimes récoltés]]&gt;=60,1,0)</f>
        <v>0</v>
      </c>
      <c r="M1120" s="15">
        <f>IF(Tableau1[[#This Row],[Régimes récoltés]]&gt;60,Tableau1[[#This Row],[Régimes récoltés]]-60,0)</f>
        <v>0</v>
      </c>
      <c r="N1120" s="15" t="str">
        <f>IF(ISBLANK(Tableau1[[#This Row],[Date]]),"",+IF(Tableau1[[#This Row],[Régimes récoltés]]&lt;60,0,1000))</f>
        <v/>
      </c>
      <c r="O1120" s="15" t="str">
        <f>IF(ISBLANK(Tableau1[[#This Row],[Date]]),"",IF(Tableau1[[#This Row],[Régimes récoltés]]&gt;60,(Tableau1[[#This Row],[Régimes récoltés]]-60)*40,0))</f>
        <v/>
      </c>
      <c r="P1120" s="15" t="str">
        <f t="shared" si="17"/>
        <v/>
      </c>
      <c r="Q1120" s="51" t="str">
        <f>IF(Tableau1[[#This Row],[Matricule]]&gt;1,IF(COUNTIF(Tableau1[DateMatricule],Tableau1[[#This Row],[DateMatricule]])&gt;1,"Doublon",""),"")</f>
        <v/>
      </c>
    </row>
    <row r="1121" spans="1:17" x14ac:dyDescent="0.25">
      <c r="A1121" s="12" t="str">
        <f>IF(Tableau1[[#This Row],[Date]]="","",VLOOKUP(Tableau1[[#This Row],[Semaine]],Listes!$A:$B,2,FALSE))</f>
        <v/>
      </c>
      <c r="B1121" s="12" t="str">
        <f>IF(ISBLANK(Tableau1[[#This Row],[Date]]),"",INT((Tableau1[[#This Row],[Date]]-SUM(MOD(DATE(YEAR(Tableau1[[#This Row],[Date]]-MOD(Tableau1[[#This Row],[Date]]-2,7)+3),1,2),{1E+99;7})*{1;-1})+5)/7))</f>
        <v/>
      </c>
      <c r="C1121" s="12" t="str">
        <f>IF(ISBLANK(Tableau1[[#This Row],[Matricule]]),"",VLOOKUP(Tableau1[[#This Row],[Matricule]],#REF!,2,FALSE))</f>
        <v/>
      </c>
      <c r="D1121" s="12" t="str">
        <f>IF(ISBLANK(Tableau1[[#This Row],[Matricule]]),"",VLOOKUP(Tableau1[[#This Row],[Matricule]],#REF!,3,FALSE))</f>
        <v/>
      </c>
      <c r="E1121" s="12" t="str">
        <f>CONCATENATE(Tableau1[[#This Row],[Matricule]],Tableau1[[#This Row],[Date]])</f>
        <v/>
      </c>
      <c r="F1121" s="3"/>
      <c r="K1121" s="35">
        <f>IF(Tableau1[[#This Row],[Régimes récoltés]]&gt;0,1,0)</f>
        <v>0</v>
      </c>
      <c r="L1121" s="35">
        <f>IF(Tableau1[[#This Row],[Régimes récoltés]]&gt;=60,1,0)</f>
        <v>0</v>
      </c>
      <c r="M1121" s="15">
        <f>IF(Tableau1[[#This Row],[Régimes récoltés]]&gt;60,Tableau1[[#This Row],[Régimes récoltés]]-60,0)</f>
        <v>0</v>
      </c>
      <c r="N1121" s="15" t="str">
        <f>IF(ISBLANK(Tableau1[[#This Row],[Date]]),"",+IF(Tableau1[[#This Row],[Régimes récoltés]]&lt;60,0,1000))</f>
        <v/>
      </c>
      <c r="O1121" s="15" t="str">
        <f>IF(ISBLANK(Tableau1[[#This Row],[Date]]),"",IF(Tableau1[[#This Row],[Régimes récoltés]]&gt;60,(Tableau1[[#This Row],[Régimes récoltés]]-60)*40,0))</f>
        <v/>
      </c>
      <c r="P1121" s="15" t="str">
        <f t="shared" si="17"/>
        <v/>
      </c>
      <c r="Q1121" s="51" t="str">
        <f>IF(Tableau1[[#This Row],[Matricule]]&gt;1,IF(COUNTIF(Tableau1[DateMatricule],Tableau1[[#This Row],[DateMatricule]])&gt;1,"Doublon",""),"")</f>
        <v/>
      </c>
    </row>
    <row r="1122" spans="1:17" x14ac:dyDescent="0.25">
      <c r="A1122" s="12" t="str">
        <f>IF(Tableau1[[#This Row],[Date]]="","",VLOOKUP(Tableau1[[#This Row],[Semaine]],Listes!$A:$B,2,FALSE))</f>
        <v/>
      </c>
      <c r="B1122" s="12" t="str">
        <f>IF(ISBLANK(Tableau1[[#This Row],[Date]]),"",INT((Tableau1[[#This Row],[Date]]-SUM(MOD(DATE(YEAR(Tableau1[[#This Row],[Date]]-MOD(Tableau1[[#This Row],[Date]]-2,7)+3),1,2),{1E+99;7})*{1;-1})+5)/7))</f>
        <v/>
      </c>
      <c r="C1122" s="12" t="str">
        <f>IF(ISBLANK(Tableau1[[#This Row],[Matricule]]),"",VLOOKUP(Tableau1[[#This Row],[Matricule]],#REF!,2,FALSE))</f>
        <v/>
      </c>
      <c r="D1122" s="12" t="str">
        <f>IF(ISBLANK(Tableau1[[#This Row],[Matricule]]),"",VLOOKUP(Tableau1[[#This Row],[Matricule]],#REF!,3,FALSE))</f>
        <v/>
      </c>
      <c r="E1122" s="12" t="str">
        <f>CONCATENATE(Tableau1[[#This Row],[Matricule]],Tableau1[[#This Row],[Date]])</f>
        <v/>
      </c>
      <c r="F1122" s="3"/>
      <c r="K1122" s="35">
        <f>IF(Tableau1[[#This Row],[Régimes récoltés]]&gt;0,1,0)</f>
        <v>0</v>
      </c>
      <c r="L1122" s="35">
        <f>IF(Tableau1[[#This Row],[Régimes récoltés]]&gt;=60,1,0)</f>
        <v>0</v>
      </c>
      <c r="M1122" s="15">
        <f>IF(Tableau1[[#This Row],[Régimes récoltés]]&gt;60,Tableau1[[#This Row],[Régimes récoltés]]-60,0)</f>
        <v>0</v>
      </c>
      <c r="N1122" s="15" t="str">
        <f>IF(ISBLANK(Tableau1[[#This Row],[Date]]),"",+IF(Tableau1[[#This Row],[Régimes récoltés]]&lt;60,0,1000))</f>
        <v/>
      </c>
      <c r="O1122" s="15" t="str">
        <f>IF(ISBLANK(Tableau1[[#This Row],[Date]]),"",IF(Tableau1[[#This Row],[Régimes récoltés]]&gt;60,(Tableau1[[#This Row],[Régimes récoltés]]-60)*40,0))</f>
        <v/>
      </c>
      <c r="P1122" s="15" t="str">
        <f t="shared" si="17"/>
        <v/>
      </c>
      <c r="Q1122" s="51" t="str">
        <f>IF(Tableau1[[#This Row],[Matricule]]&gt;1,IF(COUNTIF(Tableau1[DateMatricule],Tableau1[[#This Row],[DateMatricule]])&gt;1,"Doublon",""),"")</f>
        <v/>
      </c>
    </row>
    <row r="1123" spans="1:17" x14ac:dyDescent="0.25">
      <c r="A1123" s="12" t="str">
        <f>IF(Tableau1[[#This Row],[Date]]="","",VLOOKUP(Tableau1[[#This Row],[Semaine]],Listes!$A:$B,2,FALSE))</f>
        <v/>
      </c>
      <c r="B1123" s="12" t="str">
        <f>IF(ISBLANK(Tableau1[[#This Row],[Date]]),"",INT((Tableau1[[#This Row],[Date]]-SUM(MOD(DATE(YEAR(Tableau1[[#This Row],[Date]]-MOD(Tableau1[[#This Row],[Date]]-2,7)+3),1,2),{1E+99;7})*{1;-1})+5)/7))</f>
        <v/>
      </c>
      <c r="C1123" s="12" t="str">
        <f>IF(ISBLANK(Tableau1[[#This Row],[Matricule]]),"",VLOOKUP(Tableau1[[#This Row],[Matricule]],#REF!,2,FALSE))</f>
        <v/>
      </c>
      <c r="D1123" s="12" t="str">
        <f>IF(ISBLANK(Tableau1[[#This Row],[Matricule]]),"",VLOOKUP(Tableau1[[#This Row],[Matricule]],#REF!,3,FALSE))</f>
        <v/>
      </c>
      <c r="E1123" s="12" t="str">
        <f>CONCATENATE(Tableau1[[#This Row],[Matricule]],Tableau1[[#This Row],[Date]])</f>
        <v/>
      </c>
      <c r="F1123" s="3"/>
      <c r="K1123" s="35">
        <f>IF(Tableau1[[#This Row],[Régimes récoltés]]&gt;0,1,0)</f>
        <v>0</v>
      </c>
      <c r="L1123" s="35">
        <f>IF(Tableau1[[#This Row],[Régimes récoltés]]&gt;=60,1,0)</f>
        <v>0</v>
      </c>
      <c r="M1123" s="15">
        <f>IF(Tableau1[[#This Row],[Régimes récoltés]]&gt;60,Tableau1[[#This Row],[Régimes récoltés]]-60,0)</f>
        <v>0</v>
      </c>
      <c r="N1123" s="15" t="str">
        <f>IF(ISBLANK(Tableau1[[#This Row],[Date]]),"",+IF(Tableau1[[#This Row],[Régimes récoltés]]&lt;60,0,1000))</f>
        <v/>
      </c>
      <c r="O1123" s="15" t="str">
        <f>IF(ISBLANK(Tableau1[[#This Row],[Date]]),"",IF(Tableau1[[#This Row],[Régimes récoltés]]&gt;60,(Tableau1[[#This Row],[Régimes récoltés]]-60)*40,0))</f>
        <v/>
      </c>
      <c r="P1123" s="15" t="str">
        <f t="shared" si="17"/>
        <v/>
      </c>
      <c r="Q1123" s="51" t="str">
        <f>IF(Tableau1[[#This Row],[Matricule]]&gt;1,IF(COUNTIF(Tableau1[DateMatricule],Tableau1[[#This Row],[DateMatricule]])&gt;1,"Doublon",""),"")</f>
        <v/>
      </c>
    </row>
    <row r="1124" spans="1:17" x14ac:dyDescent="0.25">
      <c r="A1124" s="12" t="str">
        <f>IF(Tableau1[[#This Row],[Date]]="","",VLOOKUP(Tableau1[[#This Row],[Semaine]],Listes!$A:$B,2,FALSE))</f>
        <v/>
      </c>
      <c r="B1124" s="12" t="str">
        <f>IF(ISBLANK(Tableau1[[#This Row],[Date]]),"",INT((Tableau1[[#This Row],[Date]]-SUM(MOD(DATE(YEAR(Tableau1[[#This Row],[Date]]-MOD(Tableau1[[#This Row],[Date]]-2,7)+3),1,2),{1E+99;7})*{1;-1})+5)/7))</f>
        <v/>
      </c>
      <c r="C1124" s="12" t="str">
        <f>IF(ISBLANK(Tableau1[[#This Row],[Matricule]]),"",VLOOKUP(Tableau1[[#This Row],[Matricule]],#REF!,2,FALSE))</f>
        <v/>
      </c>
      <c r="D1124" s="12" t="str">
        <f>IF(ISBLANK(Tableau1[[#This Row],[Matricule]]),"",VLOOKUP(Tableau1[[#This Row],[Matricule]],#REF!,3,FALSE))</f>
        <v/>
      </c>
      <c r="E1124" s="12" t="str">
        <f>CONCATENATE(Tableau1[[#This Row],[Matricule]],Tableau1[[#This Row],[Date]])</f>
        <v/>
      </c>
      <c r="F1124" s="3"/>
      <c r="K1124" s="35">
        <f>IF(Tableau1[[#This Row],[Régimes récoltés]]&gt;0,1,0)</f>
        <v>0</v>
      </c>
      <c r="L1124" s="35">
        <f>IF(Tableau1[[#This Row],[Régimes récoltés]]&gt;=60,1,0)</f>
        <v>0</v>
      </c>
      <c r="M1124" s="15">
        <f>IF(Tableau1[[#This Row],[Régimes récoltés]]&gt;60,Tableau1[[#This Row],[Régimes récoltés]]-60,0)</f>
        <v>0</v>
      </c>
      <c r="N1124" s="15" t="str">
        <f>IF(ISBLANK(Tableau1[[#This Row],[Date]]),"",+IF(Tableau1[[#This Row],[Régimes récoltés]]&lt;60,0,1000))</f>
        <v/>
      </c>
      <c r="O1124" s="15" t="str">
        <f>IF(ISBLANK(Tableau1[[#This Row],[Date]]),"",IF(Tableau1[[#This Row],[Régimes récoltés]]&gt;60,(Tableau1[[#This Row],[Régimes récoltés]]-60)*40,0))</f>
        <v/>
      </c>
      <c r="P1124" s="15" t="str">
        <f t="shared" si="17"/>
        <v/>
      </c>
      <c r="Q1124" s="51" t="str">
        <f>IF(Tableau1[[#This Row],[Matricule]]&gt;1,IF(COUNTIF(Tableau1[DateMatricule],Tableau1[[#This Row],[DateMatricule]])&gt;1,"Doublon",""),"")</f>
        <v/>
      </c>
    </row>
    <row r="1125" spans="1:17" x14ac:dyDescent="0.25">
      <c r="A1125" s="12" t="str">
        <f>IF(Tableau1[[#This Row],[Date]]="","",VLOOKUP(Tableau1[[#This Row],[Semaine]],Listes!$A:$B,2,FALSE))</f>
        <v/>
      </c>
      <c r="B1125" s="12" t="str">
        <f>IF(ISBLANK(Tableau1[[#This Row],[Date]]),"",INT((Tableau1[[#This Row],[Date]]-SUM(MOD(DATE(YEAR(Tableau1[[#This Row],[Date]]-MOD(Tableau1[[#This Row],[Date]]-2,7)+3),1,2),{1E+99;7})*{1;-1})+5)/7))</f>
        <v/>
      </c>
      <c r="C1125" s="12" t="str">
        <f>IF(ISBLANK(Tableau1[[#This Row],[Matricule]]),"",VLOOKUP(Tableau1[[#This Row],[Matricule]],#REF!,2,FALSE))</f>
        <v/>
      </c>
      <c r="D1125" s="12" t="str">
        <f>IF(ISBLANK(Tableau1[[#This Row],[Matricule]]),"",VLOOKUP(Tableau1[[#This Row],[Matricule]],#REF!,3,FALSE))</f>
        <v/>
      </c>
      <c r="E1125" s="12" t="str">
        <f>CONCATENATE(Tableau1[[#This Row],[Matricule]],Tableau1[[#This Row],[Date]])</f>
        <v/>
      </c>
      <c r="F1125" s="3"/>
      <c r="K1125" s="35">
        <f>IF(Tableau1[[#This Row],[Régimes récoltés]]&gt;0,1,0)</f>
        <v>0</v>
      </c>
      <c r="L1125" s="35">
        <f>IF(Tableau1[[#This Row],[Régimes récoltés]]&gt;=60,1,0)</f>
        <v>0</v>
      </c>
      <c r="M1125" s="15">
        <f>IF(Tableau1[[#This Row],[Régimes récoltés]]&gt;60,Tableau1[[#This Row],[Régimes récoltés]]-60,0)</f>
        <v>0</v>
      </c>
      <c r="N1125" s="15" t="str">
        <f>IF(ISBLANK(Tableau1[[#This Row],[Date]]),"",+IF(Tableau1[[#This Row],[Régimes récoltés]]&lt;60,0,1000))</f>
        <v/>
      </c>
      <c r="O1125" s="15" t="str">
        <f>IF(ISBLANK(Tableau1[[#This Row],[Date]]),"",IF(Tableau1[[#This Row],[Régimes récoltés]]&gt;60,(Tableau1[[#This Row],[Régimes récoltés]]-60)*40,0))</f>
        <v/>
      </c>
      <c r="P1125" s="15" t="str">
        <f t="shared" si="17"/>
        <v/>
      </c>
      <c r="Q1125" s="51" t="str">
        <f>IF(Tableau1[[#This Row],[Matricule]]&gt;1,IF(COUNTIF(Tableau1[DateMatricule],Tableau1[[#This Row],[DateMatricule]])&gt;1,"Doublon",""),"")</f>
        <v/>
      </c>
    </row>
    <row r="1126" spans="1:17" x14ac:dyDescent="0.25">
      <c r="A1126" s="12" t="str">
        <f>IF(Tableau1[[#This Row],[Date]]="","",VLOOKUP(Tableau1[[#This Row],[Semaine]],Listes!$A:$B,2,FALSE))</f>
        <v/>
      </c>
      <c r="B1126" s="12" t="str">
        <f>IF(ISBLANK(Tableau1[[#This Row],[Date]]),"",INT((Tableau1[[#This Row],[Date]]-SUM(MOD(DATE(YEAR(Tableau1[[#This Row],[Date]]-MOD(Tableau1[[#This Row],[Date]]-2,7)+3),1,2),{1E+99;7})*{1;-1})+5)/7))</f>
        <v/>
      </c>
      <c r="C1126" s="12" t="str">
        <f>IF(ISBLANK(Tableau1[[#This Row],[Matricule]]),"",VLOOKUP(Tableau1[[#This Row],[Matricule]],#REF!,2,FALSE))</f>
        <v/>
      </c>
      <c r="D1126" s="12" t="str">
        <f>IF(ISBLANK(Tableau1[[#This Row],[Matricule]]),"",VLOOKUP(Tableau1[[#This Row],[Matricule]],#REF!,3,FALSE))</f>
        <v/>
      </c>
      <c r="E1126" s="12" t="str">
        <f>CONCATENATE(Tableau1[[#This Row],[Matricule]],Tableau1[[#This Row],[Date]])</f>
        <v/>
      </c>
      <c r="F1126" s="3"/>
      <c r="K1126" s="35">
        <f>IF(Tableau1[[#This Row],[Régimes récoltés]]&gt;0,1,0)</f>
        <v>0</v>
      </c>
      <c r="L1126" s="35">
        <f>IF(Tableau1[[#This Row],[Régimes récoltés]]&gt;=60,1,0)</f>
        <v>0</v>
      </c>
      <c r="M1126" s="15">
        <f>IF(Tableau1[[#This Row],[Régimes récoltés]]&gt;60,Tableau1[[#This Row],[Régimes récoltés]]-60,0)</f>
        <v>0</v>
      </c>
      <c r="N1126" s="15" t="str">
        <f>IF(ISBLANK(Tableau1[[#This Row],[Date]]),"",+IF(Tableau1[[#This Row],[Régimes récoltés]]&lt;60,0,1000))</f>
        <v/>
      </c>
      <c r="O1126" s="15" t="str">
        <f>IF(ISBLANK(Tableau1[[#This Row],[Date]]),"",IF(Tableau1[[#This Row],[Régimes récoltés]]&gt;60,(Tableau1[[#This Row],[Régimes récoltés]]-60)*40,0))</f>
        <v/>
      </c>
      <c r="P1126" s="15" t="str">
        <f t="shared" si="17"/>
        <v/>
      </c>
      <c r="Q1126" s="51" t="str">
        <f>IF(Tableau1[[#This Row],[Matricule]]&gt;1,IF(COUNTIF(Tableau1[DateMatricule],Tableau1[[#This Row],[DateMatricule]])&gt;1,"Doublon",""),"")</f>
        <v/>
      </c>
    </row>
    <row r="1127" spans="1:17" x14ac:dyDescent="0.25">
      <c r="A1127" s="12" t="str">
        <f>IF(Tableau1[[#This Row],[Date]]="","",VLOOKUP(Tableau1[[#This Row],[Semaine]],Listes!$A:$B,2,FALSE))</f>
        <v/>
      </c>
      <c r="B1127" s="12" t="str">
        <f>IF(ISBLANK(Tableau1[[#This Row],[Date]]),"",INT((Tableau1[[#This Row],[Date]]-SUM(MOD(DATE(YEAR(Tableau1[[#This Row],[Date]]-MOD(Tableau1[[#This Row],[Date]]-2,7)+3),1,2),{1E+99;7})*{1;-1})+5)/7))</f>
        <v/>
      </c>
      <c r="C1127" s="12" t="str">
        <f>IF(ISBLANK(Tableau1[[#This Row],[Matricule]]),"",VLOOKUP(Tableau1[[#This Row],[Matricule]],#REF!,2,FALSE))</f>
        <v/>
      </c>
      <c r="D1127" s="12" t="str">
        <f>IF(ISBLANK(Tableau1[[#This Row],[Matricule]]),"",VLOOKUP(Tableau1[[#This Row],[Matricule]],#REF!,3,FALSE))</f>
        <v/>
      </c>
      <c r="E1127" s="12" t="str">
        <f>CONCATENATE(Tableau1[[#This Row],[Matricule]],Tableau1[[#This Row],[Date]])</f>
        <v/>
      </c>
      <c r="F1127" s="3"/>
      <c r="K1127" s="35">
        <f>IF(Tableau1[[#This Row],[Régimes récoltés]]&gt;0,1,0)</f>
        <v>0</v>
      </c>
      <c r="L1127" s="35">
        <f>IF(Tableau1[[#This Row],[Régimes récoltés]]&gt;=60,1,0)</f>
        <v>0</v>
      </c>
      <c r="M1127" s="15">
        <f>IF(Tableau1[[#This Row],[Régimes récoltés]]&gt;60,Tableau1[[#This Row],[Régimes récoltés]]-60,0)</f>
        <v>0</v>
      </c>
      <c r="N1127" s="15" t="str">
        <f>IF(ISBLANK(Tableau1[[#This Row],[Date]]),"",+IF(Tableau1[[#This Row],[Régimes récoltés]]&lt;60,0,1000))</f>
        <v/>
      </c>
      <c r="O1127" s="15" t="str">
        <f>IF(ISBLANK(Tableau1[[#This Row],[Date]]),"",IF(Tableau1[[#This Row],[Régimes récoltés]]&gt;60,(Tableau1[[#This Row],[Régimes récoltés]]-60)*40,0))</f>
        <v/>
      </c>
      <c r="P1127" s="15" t="str">
        <f t="shared" si="17"/>
        <v/>
      </c>
      <c r="Q1127" s="51" t="str">
        <f>IF(Tableau1[[#This Row],[Matricule]]&gt;1,IF(COUNTIF(Tableau1[DateMatricule],Tableau1[[#This Row],[DateMatricule]])&gt;1,"Doublon",""),"")</f>
        <v/>
      </c>
    </row>
    <row r="1128" spans="1:17" x14ac:dyDescent="0.25">
      <c r="A1128" s="12" t="str">
        <f>IF(Tableau1[[#This Row],[Date]]="","",VLOOKUP(Tableau1[[#This Row],[Semaine]],Listes!$A:$B,2,FALSE))</f>
        <v/>
      </c>
      <c r="B1128" s="12" t="str">
        <f>IF(ISBLANK(Tableau1[[#This Row],[Date]]),"",INT((Tableau1[[#This Row],[Date]]-SUM(MOD(DATE(YEAR(Tableau1[[#This Row],[Date]]-MOD(Tableau1[[#This Row],[Date]]-2,7)+3),1,2),{1E+99;7})*{1;-1})+5)/7))</f>
        <v/>
      </c>
      <c r="C1128" s="12" t="str">
        <f>IF(ISBLANK(Tableau1[[#This Row],[Matricule]]),"",VLOOKUP(Tableau1[[#This Row],[Matricule]],#REF!,2,FALSE))</f>
        <v/>
      </c>
      <c r="D1128" s="12" t="str">
        <f>IF(ISBLANK(Tableau1[[#This Row],[Matricule]]),"",VLOOKUP(Tableau1[[#This Row],[Matricule]],#REF!,3,FALSE))</f>
        <v/>
      </c>
      <c r="E1128" s="12" t="str">
        <f>CONCATENATE(Tableau1[[#This Row],[Matricule]],Tableau1[[#This Row],[Date]])</f>
        <v/>
      </c>
      <c r="F1128" s="3"/>
      <c r="K1128" s="35">
        <f>IF(Tableau1[[#This Row],[Régimes récoltés]]&gt;0,1,0)</f>
        <v>0</v>
      </c>
      <c r="L1128" s="35">
        <f>IF(Tableau1[[#This Row],[Régimes récoltés]]&gt;=60,1,0)</f>
        <v>0</v>
      </c>
      <c r="M1128" s="15">
        <f>IF(Tableau1[[#This Row],[Régimes récoltés]]&gt;60,Tableau1[[#This Row],[Régimes récoltés]]-60,0)</f>
        <v>0</v>
      </c>
      <c r="N1128" s="15" t="str">
        <f>IF(ISBLANK(Tableau1[[#This Row],[Date]]),"",+IF(Tableau1[[#This Row],[Régimes récoltés]]&lt;60,0,1000))</f>
        <v/>
      </c>
      <c r="O1128" s="15" t="str">
        <f>IF(ISBLANK(Tableau1[[#This Row],[Date]]),"",IF(Tableau1[[#This Row],[Régimes récoltés]]&gt;60,(Tableau1[[#This Row],[Régimes récoltés]]-60)*40,0))</f>
        <v/>
      </c>
      <c r="P1128" s="15" t="str">
        <f t="shared" si="17"/>
        <v/>
      </c>
      <c r="Q1128" s="51" t="str">
        <f>IF(Tableau1[[#This Row],[Matricule]]&gt;1,IF(COUNTIF(Tableau1[DateMatricule],Tableau1[[#This Row],[DateMatricule]])&gt;1,"Doublon",""),"")</f>
        <v/>
      </c>
    </row>
    <row r="1129" spans="1:17" x14ac:dyDescent="0.25">
      <c r="A1129" s="12" t="str">
        <f>IF(Tableau1[[#This Row],[Date]]="","",VLOOKUP(Tableau1[[#This Row],[Semaine]],Listes!$A:$B,2,FALSE))</f>
        <v/>
      </c>
      <c r="B1129" s="12" t="str">
        <f>IF(ISBLANK(Tableau1[[#This Row],[Date]]),"",INT((Tableau1[[#This Row],[Date]]-SUM(MOD(DATE(YEAR(Tableau1[[#This Row],[Date]]-MOD(Tableau1[[#This Row],[Date]]-2,7)+3),1,2),{1E+99;7})*{1;-1})+5)/7))</f>
        <v/>
      </c>
      <c r="C1129" s="12" t="str">
        <f>IF(ISBLANK(Tableau1[[#This Row],[Matricule]]),"",VLOOKUP(Tableau1[[#This Row],[Matricule]],#REF!,2,FALSE))</f>
        <v/>
      </c>
      <c r="D1129" s="12" t="str">
        <f>IF(ISBLANK(Tableau1[[#This Row],[Matricule]]),"",VLOOKUP(Tableau1[[#This Row],[Matricule]],#REF!,3,FALSE))</f>
        <v/>
      </c>
      <c r="E1129" s="12" t="str">
        <f>CONCATENATE(Tableau1[[#This Row],[Matricule]],Tableau1[[#This Row],[Date]])</f>
        <v/>
      </c>
      <c r="F1129" s="3"/>
      <c r="K1129" s="35">
        <f>IF(Tableau1[[#This Row],[Régimes récoltés]]&gt;0,1,0)</f>
        <v>0</v>
      </c>
      <c r="L1129" s="35">
        <f>IF(Tableau1[[#This Row],[Régimes récoltés]]&gt;=60,1,0)</f>
        <v>0</v>
      </c>
      <c r="M1129" s="15">
        <f>IF(Tableau1[[#This Row],[Régimes récoltés]]&gt;60,Tableau1[[#This Row],[Régimes récoltés]]-60,0)</f>
        <v>0</v>
      </c>
      <c r="N1129" s="15" t="str">
        <f>IF(ISBLANK(Tableau1[[#This Row],[Date]]),"",+IF(Tableau1[[#This Row],[Régimes récoltés]]&lt;60,0,1000))</f>
        <v/>
      </c>
      <c r="O1129" s="15" t="str">
        <f>IF(ISBLANK(Tableau1[[#This Row],[Date]]),"",IF(Tableau1[[#This Row],[Régimes récoltés]]&gt;60,(Tableau1[[#This Row],[Régimes récoltés]]-60)*40,0))</f>
        <v/>
      </c>
      <c r="P1129" s="15" t="str">
        <f t="shared" si="17"/>
        <v/>
      </c>
      <c r="Q1129" s="51" t="str">
        <f>IF(Tableau1[[#This Row],[Matricule]]&gt;1,IF(COUNTIF(Tableau1[DateMatricule],Tableau1[[#This Row],[DateMatricule]])&gt;1,"Doublon",""),"")</f>
        <v/>
      </c>
    </row>
    <row r="1130" spans="1:17" x14ac:dyDescent="0.25">
      <c r="A1130" s="12" t="str">
        <f>IF(Tableau1[[#This Row],[Date]]="","",VLOOKUP(Tableau1[[#This Row],[Semaine]],Listes!$A:$B,2,FALSE))</f>
        <v/>
      </c>
      <c r="B1130" s="12" t="str">
        <f>IF(ISBLANK(Tableau1[[#This Row],[Date]]),"",INT((Tableau1[[#This Row],[Date]]-SUM(MOD(DATE(YEAR(Tableau1[[#This Row],[Date]]-MOD(Tableau1[[#This Row],[Date]]-2,7)+3),1,2),{1E+99;7})*{1;-1})+5)/7))</f>
        <v/>
      </c>
      <c r="C1130" s="12" t="str">
        <f>IF(ISBLANK(Tableau1[[#This Row],[Matricule]]),"",VLOOKUP(Tableau1[[#This Row],[Matricule]],#REF!,2,FALSE))</f>
        <v/>
      </c>
      <c r="D1130" s="12" t="str">
        <f>IF(ISBLANK(Tableau1[[#This Row],[Matricule]]),"",VLOOKUP(Tableau1[[#This Row],[Matricule]],#REF!,3,FALSE))</f>
        <v/>
      </c>
      <c r="E1130" s="12" t="str">
        <f>CONCATENATE(Tableau1[[#This Row],[Matricule]],Tableau1[[#This Row],[Date]])</f>
        <v/>
      </c>
      <c r="F1130" s="3"/>
      <c r="K1130" s="35">
        <f>IF(Tableau1[[#This Row],[Régimes récoltés]]&gt;0,1,0)</f>
        <v>0</v>
      </c>
      <c r="L1130" s="35">
        <f>IF(Tableau1[[#This Row],[Régimes récoltés]]&gt;=60,1,0)</f>
        <v>0</v>
      </c>
      <c r="M1130" s="15">
        <f>IF(Tableau1[[#This Row],[Régimes récoltés]]&gt;60,Tableau1[[#This Row],[Régimes récoltés]]-60,0)</f>
        <v>0</v>
      </c>
      <c r="N1130" s="15" t="str">
        <f>IF(ISBLANK(Tableau1[[#This Row],[Date]]),"",+IF(Tableau1[[#This Row],[Régimes récoltés]]&lt;60,0,1000))</f>
        <v/>
      </c>
      <c r="O1130" s="15" t="str">
        <f>IF(ISBLANK(Tableau1[[#This Row],[Date]]),"",IF(Tableau1[[#This Row],[Régimes récoltés]]&gt;60,(Tableau1[[#This Row],[Régimes récoltés]]-60)*40,0))</f>
        <v/>
      </c>
      <c r="P1130" s="15" t="str">
        <f t="shared" ref="P1130:P1193" si="18">IF(ISERROR(N1130+O1130),"",N1130+O1130)</f>
        <v/>
      </c>
      <c r="Q1130" s="51" t="str">
        <f>IF(Tableau1[[#This Row],[Matricule]]&gt;1,IF(COUNTIF(Tableau1[DateMatricule],Tableau1[[#This Row],[DateMatricule]])&gt;1,"Doublon",""),"")</f>
        <v/>
      </c>
    </row>
    <row r="1131" spans="1:17" x14ac:dyDescent="0.25">
      <c r="A1131" s="12" t="str">
        <f>IF(Tableau1[[#This Row],[Date]]="","",VLOOKUP(Tableau1[[#This Row],[Semaine]],Listes!$A:$B,2,FALSE))</f>
        <v/>
      </c>
      <c r="B1131" s="12" t="str">
        <f>IF(ISBLANK(Tableau1[[#This Row],[Date]]),"",INT((Tableau1[[#This Row],[Date]]-SUM(MOD(DATE(YEAR(Tableau1[[#This Row],[Date]]-MOD(Tableau1[[#This Row],[Date]]-2,7)+3),1,2),{1E+99;7})*{1;-1})+5)/7))</f>
        <v/>
      </c>
      <c r="C1131" s="12" t="str">
        <f>IF(ISBLANK(Tableau1[[#This Row],[Matricule]]),"",VLOOKUP(Tableau1[[#This Row],[Matricule]],#REF!,2,FALSE))</f>
        <v/>
      </c>
      <c r="D1131" s="12" t="str">
        <f>IF(ISBLANK(Tableau1[[#This Row],[Matricule]]),"",VLOOKUP(Tableau1[[#This Row],[Matricule]],#REF!,3,FALSE))</f>
        <v/>
      </c>
      <c r="E1131" s="12" t="str">
        <f>CONCATENATE(Tableau1[[#This Row],[Matricule]],Tableau1[[#This Row],[Date]])</f>
        <v/>
      </c>
      <c r="F1131" s="3"/>
      <c r="K1131" s="35">
        <f>IF(Tableau1[[#This Row],[Régimes récoltés]]&gt;0,1,0)</f>
        <v>0</v>
      </c>
      <c r="L1131" s="35">
        <f>IF(Tableau1[[#This Row],[Régimes récoltés]]&gt;=60,1,0)</f>
        <v>0</v>
      </c>
      <c r="M1131" s="15">
        <f>IF(Tableau1[[#This Row],[Régimes récoltés]]&gt;60,Tableau1[[#This Row],[Régimes récoltés]]-60,0)</f>
        <v>0</v>
      </c>
      <c r="N1131" s="15" t="str">
        <f>IF(ISBLANK(Tableau1[[#This Row],[Date]]),"",+IF(Tableau1[[#This Row],[Régimes récoltés]]&lt;60,0,1000))</f>
        <v/>
      </c>
      <c r="O1131" s="15" t="str">
        <f>IF(ISBLANK(Tableau1[[#This Row],[Date]]),"",IF(Tableau1[[#This Row],[Régimes récoltés]]&gt;60,(Tableau1[[#This Row],[Régimes récoltés]]-60)*40,0))</f>
        <v/>
      </c>
      <c r="P1131" s="15" t="str">
        <f t="shared" si="18"/>
        <v/>
      </c>
      <c r="Q1131" s="51" t="str">
        <f>IF(Tableau1[[#This Row],[Matricule]]&gt;1,IF(COUNTIF(Tableau1[DateMatricule],Tableau1[[#This Row],[DateMatricule]])&gt;1,"Doublon",""),"")</f>
        <v/>
      </c>
    </row>
    <row r="1132" spans="1:17" x14ac:dyDescent="0.25">
      <c r="A1132" s="12" t="str">
        <f>IF(Tableau1[[#This Row],[Date]]="","",VLOOKUP(Tableau1[[#This Row],[Semaine]],Listes!$A:$B,2,FALSE))</f>
        <v/>
      </c>
      <c r="B1132" s="12" t="str">
        <f>IF(ISBLANK(Tableau1[[#This Row],[Date]]),"",INT((Tableau1[[#This Row],[Date]]-SUM(MOD(DATE(YEAR(Tableau1[[#This Row],[Date]]-MOD(Tableau1[[#This Row],[Date]]-2,7)+3),1,2),{1E+99;7})*{1;-1})+5)/7))</f>
        <v/>
      </c>
      <c r="C1132" s="12" t="str">
        <f>IF(ISBLANK(Tableau1[[#This Row],[Matricule]]),"",VLOOKUP(Tableau1[[#This Row],[Matricule]],#REF!,2,FALSE))</f>
        <v/>
      </c>
      <c r="D1132" s="12" t="str">
        <f>IF(ISBLANK(Tableau1[[#This Row],[Matricule]]),"",VLOOKUP(Tableau1[[#This Row],[Matricule]],#REF!,3,FALSE))</f>
        <v/>
      </c>
      <c r="E1132" s="12" t="str">
        <f>CONCATENATE(Tableau1[[#This Row],[Matricule]],Tableau1[[#This Row],[Date]])</f>
        <v/>
      </c>
      <c r="F1132" s="3"/>
      <c r="K1132" s="35">
        <f>IF(Tableau1[[#This Row],[Régimes récoltés]]&gt;0,1,0)</f>
        <v>0</v>
      </c>
      <c r="L1132" s="35">
        <f>IF(Tableau1[[#This Row],[Régimes récoltés]]&gt;=60,1,0)</f>
        <v>0</v>
      </c>
      <c r="M1132" s="15">
        <f>IF(Tableau1[[#This Row],[Régimes récoltés]]&gt;60,Tableau1[[#This Row],[Régimes récoltés]]-60,0)</f>
        <v>0</v>
      </c>
      <c r="N1132" s="15" t="str">
        <f>IF(ISBLANK(Tableau1[[#This Row],[Date]]),"",+IF(Tableau1[[#This Row],[Régimes récoltés]]&lt;60,0,1000))</f>
        <v/>
      </c>
      <c r="O1132" s="15" t="str">
        <f>IF(ISBLANK(Tableau1[[#This Row],[Date]]),"",IF(Tableau1[[#This Row],[Régimes récoltés]]&gt;60,(Tableau1[[#This Row],[Régimes récoltés]]-60)*40,0))</f>
        <v/>
      </c>
      <c r="P1132" s="15" t="str">
        <f t="shared" si="18"/>
        <v/>
      </c>
      <c r="Q1132" s="51" t="str">
        <f>IF(Tableau1[[#This Row],[Matricule]]&gt;1,IF(COUNTIF(Tableau1[DateMatricule],Tableau1[[#This Row],[DateMatricule]])&gt;1,"Doublon",""),"")</f>
        <v/>
      </c>
    </row>
    <row r="1133" spans="1:17" x14ac:dyDescent="0.25">
      <c r="A1133" s="12" t="str">
        <f>IF(Tableau1[[#This Row],[Date]]="","",VLOOKUP(Tableau1[[#This Row],[Semaine]],Listes!$A:$B,2,FALSE))</f>
        <v/>
      </c>
      <c r="B1133" s="12" t="str">
        <f>IF(ISBLANK(Tableau1[[#This Row],[Date]]),"",INT((Tableau1[[#This Row],[Date]]-SUM(MOD(DATE(YEAR(Tableau1[[#This Row],[Date]]-MOD(Tableau1[[#This Row],[Date]]-2,7)+3),1,2),{1E+99;7})*{1;-1})+5)/7))</f>
        <v/>
      </c>
      <c r="C1133" s="12" t="str">
        <f>IF(ISBLANK(Tableau1[[#This Row],[Matricule]]),"",VLOOKUP(Tableau1[[#This Row],[Matricule]],#REF!,2,FALSE))</f>
        <v/>
      </c>
      <c r="D1133" s="12" t="str">
        <f>IF(ISBLANK(Tableau1[[#This Row],[Matricule]]),"",VLOOKUP(Tableau1[[#This Row],[Matricule]],#REF!,3,FALSE))</f>
        <v/>
      </c>
      <c r="E1133" s="12" t="str">
        <f>CONCATENATE(Tableau1[[#This Row],[Matricule]],Tableau1[[#This Row],[Date]])</f>
        <v/>
      </c>
      <c r="F1133" s="3"/>
      <c r="K1133" s="35">
        <f>IF(Tableau1[[#This Row],[Régimes récoltés]]&gt;0,1,0)</f>
        <v>0</v>
      </c>
      <c r="L1133" s="35">
        <f>IF(Tableau1[[#This Row],[Régimes récoltés]]&gt;=60,1,0)</f>
        <v>0</v>
      </c>
      <c r="M1133" s="15">
        <f>IF(Tableau1[[#This Row],[Régimes récoltés]]&gt;60,Tableau1[[#This Row],[Régimes récoltés]]-60,0)</f>
        <v>0</v>
      </c>
      <c r="N1133" s="15" t="str">
        <f>IF(ISBLANK(Tableau1[[#This Row],[Date]]),"",+IF(Tableau1[[#This Row],[Régimes récoltés]]&lt;60,0,1000))</f>
        <v/>
      </c>
      <c r="O1133" s="15" t="str">
        <f>IF(ISBLANK(Tableau1[[#This Row],[Date]]),"",IF(Tableau1[[#This Row],[Régimes récoltés]]&gt;60,(Tableau1[[#This Row],[Régimes récoltés]]-60)*40,0))</f>
        <v/>
      </c>
      <c r="P1133" s="15" t="str">
        <f t="shared" si="18"/>
        <v/>
      </c>
      <c r="Q1133" s="51" t="str">
        <f>IF(Tableau1[[#This Row],[Matricule]]&gt;1,IF(COUNTIF(Tableau1[DateMatricule],Tableau1[[#This Row],[DateMatricule]])&gt;1,"Doublon",""),"")</f>
        <v/>
      </c>
    </row>
    <row r="1134" spans="1:17" x14ac:dyDescent="0.25">
      <c r="A1134" s="12" t="str">
        <f>IF(Tableau1[[#This Row],[Date]]="","",VLOOKUP(Tableau1[[#This Row],[Semaine]],Listes!$A:$B,2,FALSE))</f>
        <v/>
      </c>
      <c r="B1134" s="12" t="str">
        <f>IF(ISBLANK(Tableau1[[#This Row],[Date]]),"",INT((Tableau1[[#This Row],[Date]]-SUM(MOD(DATE(YEAR(Tableau1[[#This Row],[Date]]-MOD(Tableau1[[#This Row],[Date]]-2,7)+3),1,2),{1E+99;7})*{1;-1})+5)/7))</f>
        <v/>
      </c>
      <c r="C1134" s="12" t="str">
        <f>IF(ISBLANK(Tableau1[[#This Row],[Matricule]]),"",VLOOKUP(Tableau1[[#This Row],[Matricule]],#REF!,2,FALSE))</f>
        <v/>
      </c>
      <c r="D1134" s="12" t="str">
        <f>IF(ISBLANK(Tableau1[[#This Row],[Matricule]]),"",VLOOKUP(Tableau1[[#This Row],[Matricule]],#REF!,3,FALSE))</f>
        <v/>
      </c>
      <c r="E1134" s="12" t="str">
        <f>CONCATENATE(Tableau1[[#This Row],[Matricule]],Tableau1[[#This Row],[Date]])</f>
        <v/>
      </c>
      <c r="F1134" s="3"/>
      <c r="K1134" s="35">
        <f>IF(Tableau1[[#This Row],[Régimes récoltés]]&gt;0,1,0)</f>
        <v>0</v>
      </c>
      <c r="L1134" s="35">
        <f>IF(Tableau1[[#This Row],[Régimes récoltés]]&gt;=60,1,0)</f>
        <v>0</v>
      </c>
      <c r="M1134" s="15">
        <f>IF(Tableau1[[#This Row],[Régimes récoltés]]&gt;60,Tableau1[[#This Row],[Régimes récoltés]]-60,0)</f>
        <v>0</v>
      </c>
      <c r="N1134" s="15" t="str">
        <f>IF(ISBLANK(Tableau1[[#This Row],[Date]]),"",+IF(Tableau1[[#This Row],[Régimes récoltés]]&lt;60,0,1000))</f>
        <v/>
      </c>
      <c r="O1134" s="15" t="str">
        <f>IF(ISBLANK(Tableau1[[#This Row],[Date]]),"",IF(Tableau1[[#This Row],[Régimes récoltés]]&gt;60,(Tableau1[[#This Row],[Régimes récoltés]]-60)*40,0))</f>
        <v/>
      </c>
      <c r="P1134" s="15" t="str">
        <f t="shared" si="18"/>
        <v/>
      </c>
      <c r="Q1134" s="51" t="str">
        <f>IF(Tableau1[[#This Row],[Matricule]]&gt;1,IF(COUNTIF(Tableau1[DateMatricule],Tableau1[[#This Row],[DateMatricule]])&gt;1,"Doublon",""),"")</f>
        <v/>
      </c>
    </row>
    <row r="1135" spans="1:17" x14ac:dyDescent="0.25">
      <c r="A1135" s="12" t="str">
        <f>IF(Tableau1[[#This Row],[Date]]="","",VLOOKUP(Tableau1[[#This Row],[Semaine]],Listes!$A:$B,2,FALSE))</f>
        <v/>
      </c>
      <c r="B1135" s="12" t="str">
        <f>IF(ISBLANK(Tableau1[[#This Row],[Date]]),"",INT((Tableau1[[#This Row],[Date]]-SUM(MOD(DATE(YEAR(Tableau1[[#This Row],[Date]]-MOD(Tableau1[[#This Row],[Date]]-2,7)+3),1,2),{1E+99;7})*{1;-1})+5)/7))</f>
        <v/>
      </c>
      <c r="C1135" s="12" t="str">
        <f>IF(ISBLANK(Tableau1[[#This Row],[Matricule]]),"",VLOOKUP(Tableau1[[#This Row],[Matricule]],#REF!,2,FALSE))</f>
        <v/>
      </c>
      <c r="D1135" s="12" t="str">
        <f>IF(ISBLANK(Tableau1[[#This Row],[Matricule]]),"",VLOOKUP(Tableau1[[#This Row],[Matricule]],#REF!,3,FALSE))</f>
        <v/>
      </c>
      <c r="E1135" s="12" t="str">
        <f>CONCATENATE(Tableau1[[#This Row],[Matricule]],Tableau1[[#This Row],[Date]])</f>
        <v/>
      </c>
      <c r="F1135" s="3"/>
      <c r="K1135" s="35">
        <f>IF(Tableau1[[#This Row],[Régimes récoltés]]&gt;0,1,0)</f>
        <v>0</v>
      </c>
      <c r="L1135" s="35">
        <f>IF(Tableau1[[#This Row],[Régimes récoltés]]&gt;=60,1,0)</f>
        <v>0</v>
      </c>
      <c r="M1135" s="15">
        <f>IF(Tableau1[[#This Row],[Régimes récoltés]]&gt;60,Tableau1[[#This Row],[Régimes récoltés]]-60,0)</f>
        <v>0</v>
      </c>
      <c r="N1135" s="15" t="str">
        <f>IF(ISBLANK(Tableau1[[#This Row],[Date]]),"",+IF(Tableau1[[#This Row],[Régimes récoltés]]&lt;60,0,1000))</f>
        <v/>
      </c>
      <c r="O1135" s="15" t="str">
        <f>IF(ISBLANK(Tableau1[[#This Row],[Date]]),"",IF(Tableau1[[#This Row],[Régimes récoltés]]&gt;60,(Tableau1[[#This Row],[Régimes récoltés]]-60)*40,0))</f>
        <v/>
      </c>
      <c r="P1135" s="15" t="str">
        <f t="shared" si="18"/>
        <v/>
      </c>
      <c r="Q1135" s="51" t="str">
        <f>IF(Tableau1[[#This Row],[Matricule]]&gt;1,IF(COUNTIF(Tableau1[DateMatricule],Tableau1[[#This Row],[DateMatricule]])&gt;1,"Doublon",""),"")</f>
        <v/>
      </c>
    </row>
    <row r="1136" spans="1:17" x14ac:dyDescent="0.25">
      <c r="A1136" s="12" t="str">
        <f>IF(Tableau1[[#This Row],[Date]]="","",VLOOKUP(Tableau1[[#This Row],[Semaine]],Listes!$A:$B,2,FALSE))</f>
        <v/>
      </c>
      <c r="B1136" s="12" t="str">
        <f>IF(ISBLANK(Tableau1[[#This Row],[Date]]),"",INT((Tableau1[[#This Row],[Date]]-SUM(MOD(DATE(YEAR(Tableau1[[#This Row],[Date]]-MOD(Tableau1[[#This Row],[Date]]-2,7)+3),1,2),{1E+99;7})*{1;-1})+5)/7))</f>
        <v/>
      </c>
      <c r="C1136" s="12" t="str">
        <f>IF(ISBLANK(Tableau1[[#This Row],[Matricule]]),"",VLOOKUP(Tableau1[[#This Row],[Matricule]],#REF!,2,FALSE))</f>
        <v/>
      </c>
      <c r="D1136" s="12" t="str">
        <f>IF(ISBLANK(Tableau1[[#This Row],[Matricule]]),"",VLOOKUP(Tableau1[[#This Row],[Matricule]],#REF!,3,FALSE))</f>
        <v/>
      </c>
      <c r="E1136" s="12" t="str">
        <f>CONCATENATE(Tableau1[[#This Row],[Matricule]],Tableau1[[#This Row],[Date]])</f>
        <v/>
      </c>
      <c r="F1136" s="3"/>
      <c r="K1136" s="35">
        <f>IF(Tableau1[[#This Row],[Régimes récoltés]]&gt;0,1,0)</f>
        <v>0</v>
      </c>
      <c r="L1136" s="35">
        <f>IF(Tableau1[[#This Row],[Régimes récoltés]]&gt;=60,1,0)</f>
        <v>0</v>
      </c>
      <c r="M1136" s="15">
        <f>IF(Tableau1[[#This Row],[Régimes récoltés]]&gt;60,Tableau1[[#This Row],[Régimes récoltés]]-60,0)</f>
        <v>0</v>
      </c>
      <c r="N1136" s="15" t="str">
        <f>IF(ISBLANK(Tableau1[[#This Row],[Date]]),"",+IF(Tableau1[[#This Row],[Régimes récoltés]]&lt;60,0,1000))</f>
        <v/>
      </c>
      <c r="O1136" s="15" t="str">
        <f>IF(ISBLANK(Tableau1[[#This Row],[Date]]),"",IF(Tableau1[[#This Row],[Régimes récoltés]]&gt;60,(Tableau1[[#This Row],[Régimes récoltés]]-60)*40,0))</f>
        <v/>
      </c>
      <c r="P1136" s="15" t="str">
        <f t="shared" si="18"/>
        <v/>
      </c>
      <c r="Q1136" s="51" t="str">
        <f>IF(Tableau1[[#This Row],[Matricule]]&gt;1,IF(COUNTIF(Tableau1[DateMatricule],Tableau1[[#This Row],[DateMatricule]])&gt;1,"Doublon",""),"")</f>
        <v/>
      </c>
    </row>
    <row r="1137" spans="1:17" x14ac:dyDescent="0.25">
      <c r="A1137" s="12" t="str">
        <f>IF(Tableau1[[#This Row],[Date]]="","",VLOOKUP(Tableau1[[#This Row],[Semaine]],Listes!$A:$B,2,FALSE))</f>
        <v/>
      </c>
      <c r="B1137" s="12" t="str">
        <f>IF(ISBLANK(Tableau1[[#This Row],[Date]]),"",INT((Tableau1[[#This Row],[Date]]-SUM(MOD(DATE(YEAR(Tableau1[[#This Row],[Date]]-MOD(Tableau1[[#This Row],[Date]]-2,7)+3),1,2),{1E+99;7})*{1;-1})+5)/7))</f>
        <v/>
      </c>
      <c r="C1137" s="12" t="str">
        <f>IF(ISBLANK(Tableau1[[#This Row],[Matricule]]),"",VLOOKUP(Tableau1[[#This Row],[Matricule]],#REF!,2,FALSE))</f>
        <v/>
      </c>
      <c r="D1137" s="12" t="str">
        <f>IF(ISBLANK(Tableau1[[#This Row],[Matricule]]),"",VLOOKUP(Tableau1[[#This Row],[Matricule]],#REF!,3,FALSE))</f>
        <v/>
      </c>
      <c r="E1137" s="12" t="str">
        <f>CONCATENATE(Tableau1[[#This Row],[Matricule]],Tableau1[[#This Row],[Date]])</f>
        <v/>
      </c>
      <c r="F1137" s="3"/>
      <c r="K1137" s="35">
        <f>IF(Tableau1[[#This Row],[Régimes récoltés]]&gt;0,1,0)</f>
        <v>0</v>
      </c>
      <c r="L1137" s="35">
        <f>IF(Tableau1[[#This Row],[Régimes récoltés]]&gt;=60,1,0)</f>
        <v>0</v>
      </c>
      <c r="M1137" s="15">
        <f>IF(Tableau1[[#This Row],[Régimes récoltés]]&gt;60,Tableau1[[#This Row],[Régimes récoltés]]-60,0)</f>
        <v>0</v>
      </c>
      <c r="N1137" s="15" t="str">
        <f>IF(ISBLANK(Tableau1[[#This Row],[Date]]),"",+IF(Tableau1[[#This Row],[Régimes récoltés]]&lt;60,0,1000))</f>
        <v/>
      </c>
      <c r="O1137" s="15" t="str">
        <f>IF(ISBLANK(Tableau1[[#This Row],[Date]]),"",IF(Tableau1[[#This Row],[Régimes récoltés]]&gt;60,(Tableau1[[#This Row],[Régimes récoltés]]-60)*40,0))</f>
        <v/>
      </c>
      <c r="P1137" s="15" t="str">
        <f t="shared" si="18"/>
        <v/>
      </c>
      <c r="Q1137" s="51" t="str">
        <f>IF(Tableau1[[#This Row],[Matricule]]&gt;1,IF(COUNTIF(Tableau1[DateMatricule],Tableau1[[#This Row],[DateMatricule]])&gt;1,"Doublon",""),"")</f>
        <v/>
      </c>
    </row>
    <row r="1138" spans="1:17" x14ac:dyDescent="0.25">
      <c r="A1138" s="12" t="str">
        <f>IF(Tableau1[[#This Row],[Date]]="","",VLOOKUP(Tableau1[[#This Row],[Semaine]],Listes!$A:$B,2,FALSE))</f>
        <v/>
      </c>
      <c r="B1138" s="12" t="str">
        <f>IF(ISBLANK(Tableau1[[#This Row],[Date]]),"",INT((Tableau1[[#This Row],[Date]]-SUM(MOD(DATE(YEAR(Tableau1[[#This Row],[Date]]-MOD(Tableau1[[#This Row],[Date]]-2,7)+3),1,2),{1E+99;7})*{1;-1})+5)/7))</f>
        <v/>
      </c>
      <c r="C1138" s="12" t="str">
        <f>IF(ISBLANK(Tableau1[[#This Row],[Matricule]]),"",VLOOKUP(Tableau1[[#This Row],[Matricule]],#REF!,2,FALSE))</f>
        <v/>
      </c>
      <c r="D1138" s="12" t="str">
        <f>IF(ISBLANK(Tableau1[[#This Row],[Matricule]]),"",VLOOKUP(Tableau1[[#This Row],[Matricule]],#REF!,3,FALSE))</f>
        <v/>
      </c>
      <c r="E1138" s="12" t="str">
        <f>CONCATENATE(Tableau1[[#This Row],[Matricule]],Tableau1[[#This Row],[Date]])</f>
        <v/>
      </c>
      <c r="F1138" s="3"/>
      <c r="K1138" s="35">
        <f>IF(Tableau1[[#This Row],[Régimes récoltés]]&gt;0,1,0)</f>
        <v>0</v>
      </c>
      <c r="L1138" s="35">
        <f>IF(Tableau1[[#This Row],[Régimes récoltés]]&gt;=60,1,0)</f>
        <v>0</v>
      </c>
      <c r="M1138" s="15">
        <f>IF(Tableau1[[#This Row],[Régimes récoltés]]&gt;60,Tableau1[[#This Row],[Régimes récoltés]]-60,0)</f>
        <v>0</v>
      </c>
      <c r="N1138" s="15" t="str">
        <f>IF(ISBLANK(Tableau1[[#This Row],[Date]]),"",+IF(Tableau1[[#This Row],[Régimes récoltés]]&lt;60,0,1000))</f>
        <v/>
      </c>
      <c r="O1138" s="15" t="str">
        <f>IF(ISBLANK(Tableau1[[#This Row],[Date]]),"",IF(Tableau1[[#This Row],[Régimes récoltés]]&gt;60,(Tableau1[[#This Row],[Régimes récoltés]]-60)*40,0))</f>
        <v/>
      </c>
      <c r="P1138" s="15" t="str">
        <f t="shared" si="18"/>
        <v/>
      </c>
      <c r="Q1138" s="51" t="str">
        <f>IF(Tableau1[[#This Row],[Matricule]]&gt;1,IF(COUNTIF(Tableau1[DateMatricule],Tableau1[[#This Row],[DateMatricule]])&gt;1,"Doublon",""),"")</f>
        <v/>
      </c>
    </row>
    <row r="1139" spans="1:17" x14ac:dyDescent="0.25">
      <c r="A1139" s="12" t="str">
        <f>IF(Tableau1[[#This Row],[Date]]="","",VLOOKUP(Tableau1[[#This Row],[Semaine]],Listes!$A:$B,2,FALSE))</f>
        <v/>
      </c>
      <c r="B1139" s="12" t="str">
        <f>IF(ISBLANK(Tableau1[[#This Row],[Date]]),"",INT((Tableau1[[#This Row],[Date]]-SUM(MOD(DATE(YEAR(Tableau1[[#This Row],[Date]]-MOD(Tableau1[[#This Row],[Date]]-2,7)+3),1,2),{1E+99;7})*{1;-1})+5)/7))</f>
        <v/>
      </c>
      <c r="C1139" s="12" t="str">
        <f>IF(ISBLANK(Tableau1[[#This Row],[Matricule]]),"",VLOOKUP(Tableau1[[#This Row],[Matricule]],#REF!,2,FALSE))</f>
        <v/>
      </c>
      <c r="D1139" s="12" t="str">
        <f>IF(ISBLANK(Tableau1[[#This Row],[Matricule]]),"",VLOOKUP(Tableau1[[#This Row],[Matricule]],#REF!,3,FALSE))</f>
        <v/>
      </c>
      <c r="E1139" s="12" t="str">
        <f>CONCATENATE(Tableau1[[#This Row],[Matricule]],Tableau1[[#This Row],[Date]])</f>
        <v/>
      </c>
      <c r="F1139" s="3"/>
      <c r="K1139" s="35">
        <f>IF(Tableau1[[#This Row],[Régimes récoltés]]&gt;0,1,0)</f>
        <v>0</v>
      </c>
      <c r="L1139" s="35">
        <f>IF(Tableau1[[#This Row],[Régimes récoltés]]&gt;=60,1,0)</f>
        <v>0</v>
      </c>
      <c r="M1139" s="15">
        <f>IF(Tableau1[[#This Row],[Régimes récoltés]]&gt;60,Tableau1[[#This Row],[Régimes récoltés]]-60,0)</f>
        <v>0</v>
      </c>
      <c r="N1139" s="15" t="str">
        <f>IF(ISBLANK(Tableau1[[#This Row],[Date]]),"",+IF(Tableau1[[#This Row],[Régimes récoltés]]&lt;60,0,1000))</f>
        <v/>
      </c>
      <c r="O1139" s="15" t="str">
        <f>IF(ISBLANK(Tableau1[[#This Row],[Date]]),"",IF(Tableau1[[#This Row],[Régimes récoltés]]&gt;60,(Tableau1[[#This Row],[Régimes récoltés]]-60)*40,0))</f>
        <v/>
      </c>
      <c r="P1139" s="15" t="str">
        <f t="shared" si="18"/>
        <v/>
      </c>
      <c r="Q1139" s="51" t="str">
        <f>IF(Tableau1[[#This Row],[Matricule]]&gt;1,IF(COUNTIF(Tableau1[DateMatricule],Tableau1[[#This Row],[DateMatricule]])&gt;1,"Doublon",""),"")</f>
        <v/>
      </c>
    </row>
    <row r="1140" spans="1:17" x14ac:dyDescent="0.25">
      <c r="A1140" s="12" t="str">
        <f>IF(Tableau1[[#This Row],[Date]]="","",VLOOKUP(Tableau1[[#This Row],[Semaine]],Listes!$A:$B,2,FALSE))</f>
        <v/>
      </c>
      <c r="B1140" s="12" t="str">
        <f>IF(ISBLANK(Tableau1[[#This Row],[Date]]),"",INT((Tableau1[[#This Row],[Date]]-SUM(MOD(DATE(YEAR(Tableau1[[#This Row],[Date]]-MOD(Tableau1[[#This Row],[Date]]-2,7)+3),1,2),{1E+99;7})*{1;-1})+5)/7))</f>
        <v/>
      </c>
      <c r="C1140" s="12" t="str">
        <f>IF(ISBLANK(Tableau1[[#This Row],[Matricule]]),"",VLOOKUP(Tableau1[[#This Row],[Matricule]],#REF!,2,FALSE))</f>
        <v/>
      </c>
      <c r="D1140" s="12" t="str">
        <f>IF(ISBLANK(Tableau1[[#This Row],[Matricule]]),"",VLOOKUP(Tableau1[[#This Row],[Matricule]],#REF!,3,FALSE))</f>
        <v/>
      </c>
      <c r="E1140" s="12" t="str">
        <f>CONCATENATE(Tableau1[[#This Row],[Matricule]],Tableau1[[#This Row],[Date]])</f>
        <v/>
      </c>
      <c r="F1140" s="3"/>
      <c r="K1140" s="35">
        <f>IF(Tableau1[[#This Row],[Régimes récoltés]]&gt;0,1,0)</f>
        <v>0</v>
      </c>
      <c r="L1140" s="35">
        <f>IF(Tableau1[[#This Row],[Régimes récoltés]]&gt;=60,1,0)</f>
        <v>0</v>
      </c>
      <c r="M1140" s="15">
        <f>IF(Tableau1[[#This Row],[Régimes récoltés]]&gt;60,Tableau1[[#This Row],[Régimes récoltés]]-60,0)</f>
        <v>0</v>
      </c>
      <c r="N1140" s="15" t="str">
        <f>IF(ISBLANK(Tableau1[[#This Row],[Date]]),"",+IF(Tableau1[[#This Row],[Régimes récoltés]]&lt;60,0,1000))</f>
        <v/>
      </c>
      <c r="O1140" s="15" t="str">
        <f>IF(ISBLANK(Tableau1[[#This Row],[Date]]),"",IF(Tableau1[[#This Row],[Régimes récoltés]]&gt;60,(Tableau1[[#This Row],[Régimes récoltés]]-60)*40,0))</f>
        <v/>
      </c>
      <c r="P1140" s="15" t="str">
        <f t="shared" si="18"/>
        <v/>
      </c>
      <c r="Q1140" s="51" t="str">
        <f>IF(Tableau1[[#This Row],[Matricule]]&gt;1,IF(COUNTIF(Tableau1[DateMatricule],Tableau1[[#This Row],[DateMatricule]])&gt;1,"Doublon",""),"")</f>
        <v/>
      </c>
    </row>
    <row r="1141" spans="1:17" x14ac:dyDescent="0.25">
      <c r="A1141" s="12" t="str">
        <f>IF(Tableau1[[#This Row],[Date]]="","",VLOOKUP(Tableau1[[#This Row],[Semaine]],Listes!$A:$B,2,FALSE))</f>
        <v/>
      </c>
      <c r="B1141" s="12" t="str">
        <f>IF(ISBLANK(Tableau1[[#This Row],[Date]]),"",INT((Tableau1[[#This Row],[Date]]-SUM(MOD(DATE(YEAR(Tableau1[[#This Row],[Date]]-MOD(Tableau1[[#This Row],[Date]]-2,7)+3),1,2),{1E+99;7})*{1;-1})+5)/7))</f>
        <v/>
      </c>
      <c r="C1141" s="12" t="str">
        <f>IF(ISBLANK(Tableau1[[#This Row],[Matricule]]),"",VLOOKUP(Tableau1[[#This Row],[Matricule]],#REF!,2,FALSE))</f>
        <v/>
      </c>
      <c r="D1141" s="12" t="str">
        <f>IF(ISBLANK(Tableau1[[#This Row],[Matricule]]),"",VLOOKUP(Tableau1[[#This Row],[Matricule]],#REF!,3,FALSE))</f>
        <v/>
      </c>
      <c r="E1141" s="12" t="str">
        <f>CONCATENATE(Tableau1[[#This Row],[Matricule]],Tableau1[[#This Row],[Date]])</f>
        <v/>
      </c>
      <c r="F1141" s="3"/>
      <c r="K1141" s="35">
        <f>IF(Tableau1[[#This Row],[Régimes récoltés]]&gt;0,1,0)</f>
        <v>0</v>
      </c>
      <c r="L1141" s="35">
        <f>IF(Tableau1[[#This Row],[Régimes récoltés]]&gt;=60,1,0)</f>
        <v>0</v>
      </c>
      <c r="M1141" s="15">
        <f>IF(Tableau1[[#This Row],[Régimes récoltés]]&gt;60,Tableau1[[#This Row],[Régimes récoltés]]-60,0)</f>
        <v>0</v>
      </c>
      <c r="N1141" s="15" t="str">
        <f>IF(ISBLANK(Tableau1[[#This Row],[Date]]),"",+IF(Tableau1[[#This Row],[Régimes récoltés]]&lt;60,0,1000))</f>
        <v/>
      </c>
      <c r="O1141" s="15" t="str">
        <f>IF(ISBLANK(Tableau1[[#This Row],[Date]]),"",IF(Tableau1[[#This Row],[Régimes récoltés]]&gt;60,(Tableau1[[#This Row],[Régimes récoltés]]-60)*40,0))</f>
        <v/>
      </c>
      <c r="P1141" s="15" t="str">
        <f t="shared" si="18"/>
        <v/>
      </c>
      <c r="Q1141" s="51" t="str">
        <f>IF(Tableau1[[#This Row],[Matricule]]&gt;1,IF(COUNTIF(Tableau1[DateMatricule],Tableau1[[#This Row],[DateMatricule]])&gt;1,"Doublon",""),"")</f>
        <v/>
      </c>
    </row>
    <row r="1142" spans="1:17" x14ac:dyDescent="0.25">
      <c r="A1142" s="12" t="str">
        <f>IF(Tableau1[[#This Row],[Date]]="","",VLOOKUP(Tableau1[[#This Row],[Semaine]],Listes!$A:$B,2,FALSE))</f>
        <v/>
      </c>
      <c r="B1142" s="12" t="str">
        <f>IF(ISBLANK(Tableau1[[#This Row],[Date]]),"",INT((Tableau1[[#This Row],[Date]]-SUM(MOD(DATE(YEAR(Tableau1[[#This Row],[Date]]-MOD(Tableau1[[#This Row],[Date]]-2,7)+3),1,2),{1E+99;7})*{1;-1})+5)/7))</f>
        <v/>
      </c>
      <c r="C1142" s="12" t="str">
        <f>IF(ISBLANK(Tableau1[[#This Row],[Matricule]]),"",VLOOKUP(Tableau1[[#This Row],[Matricule]],#REF!,2,FALSE))</f>
        <v/>
      </c>
      <c r="D1142" s="12" t="str">
        <f>IF(ISBLANK(Tableau1[[#This Row],[Matricule]]),"",VLOOKUP(Tableau1[[#This Row],[Matricule]],#REF!,3,FALSE))</f>
        <v/>
      </c>
      <c r="E1142" s="12" t="str">
        <f>CONCATENATE(Tableau1[[#This Row],[Matricule]],Tableau1[[#This Row],[Date]])</f>
        <v/>
      </c>
      <c r="F1142" s="3"/>
      <c r="K1142" s="35">
        <f>IF(Tableau1[[#This Row],[Régimes récoltés]]&gt;0,1,0)</f>
        <v>0</v>
      </c>
      <c r="L1142" s="35">
        <f>IF(Tableau1[[#This Row],[Régimes récoltés]]&gt;=60,1,0)</f>
        <v>0</v>
      </c>
      <c r="M1142" s="15">
        <f>IF(Tableau1[[#This Row],[Régimes récoltés]]&gt;60,Tableau1[[#This Row],[Régimes récoltés]]-60,0)</f>
        <v>0</v>
      </c>
      <c r="N1142" s="15" t="str">
        <f>IF(ISBLANK(Tableau1[[#This Row],[Date]]),"",+IF(Tableau1[[#This Row],[Régimes récoltés]]&lt;60,0,1000))</f>
        <v/>
      </c>
      <c r="O1142" s="15" t="str">
        <f>IF(ISBLANK(Tableau1[[#This Row],[Date]]),"",IF(Tableau1[[#This Row],[Régimes récoltés]]&gt;60,(Tableau1[[#This Row],[Régimes récoltés]]-60)*40,0))</f>
        <v/>
      </c>
      <c r="P1142" s="15" t="str">
        <f t="shared" si="18"/>
        <v/>
      </c>
      <c r="Q1142" s="51" t="str">
        <f>IF(Tableau1[[#This Row],[Matricule]]&gt;1,IF(COUNTIF(Tableau1[DateMatricule],Tableau1[[#This Row],[DateMatricule]])&gt;1,"Doublon",""),"")</f>
        <v/>
      </c>
    </row>
    <row r="1143" spans="1:17" x14ac:dyDescent="0.25">
      <c r="A1143" s="12" t="str">
        <f>IF(Tableau1[[#This Row],[Date]]="","",VLOOKUP(Tableau1[[#This Row],[Semaine]],Listes!$A:$B,2,FALSE))</f>
        <v/>
      </c>
      <c r="B1143" s="12" t="str">
        <f>IF(ISBLANK(Tableau1[[#This Row],[Date]]),"",INT((Tableau1[[#This Row],[Date]]-SUM(MOD(DATE(YEAR(Tableau1[[#This Row],[Date]]-MOD(Tableau1[[#This Row],[Date]]-2,7)+3),1,2),{1E+99;7})*{1;-1})+5)/7))</f>
        <v/>
      </c>
      <c r="C1143" s="12" t="str">
        <f>IF(ISBLANK(Tableau1[[#This Row],[Matricule]]),"",VLOOKUP(Tableau1[[#This Row],[Matricule]],#REF!,2,FALSE))</f>
        <v/>
      </c>
      <c r="D1143" s="12" t="str">
        <f>IF(ISBLANK(Tableau1[[#This Row],[Matricule]]),"",VLOOKUP(Tableau1[[#This Row],[Matricule]],#REF!,3,FALSE))</f>
        <v/>
      </c>
      <c r="E1143" s="12" t="str">
        <f>CONCATENATE(Tableau1[[#This Row],[Matricule]],Tableau1[[#This Row],[Date]])</f>
        <v/>
      </c>
      <c r="F1143" s="3"/>
      <c r="K1143" s="35">
        <f>IF(Tableau1[[#This Row],[Régimes récoltés]]&gt;0,1,0)</f>
        <v>0</v>
      </c>
      <c r="L1143" s="35">
        <f>IF(Tableau1[[#This Row],[Régimes récoltés]]&gt;=60,1,0)</f>
        <v>0</v>
      </c>
      <c r="M1143" s="15">
        <f>IF(Tableau1[[#This Row],[Régimes récoltés]]&gt;60,Tableau1[[#This Row],[Régimes récoltés]]-60,0)</f>
        <v>0</v>
      </c>
      <c r="N1143" s="15" t="str">
        <f>IF(ISBLANK(Tableau1[[#This Row],[Date]]),"",+IF(Tableau1[[#This Row],[Régimes récoltés]]&lt;60,0,1000))</f>
        <v/>
      </c>
      <c r="O1143" s="15" t="str">
        <f>IF(ISBLANK(Tableau1[[#This Row],[Date]]),"",IF(Tableau1[[#This Row],[Régimes récoltés]]&gt;60,(Tableau1[[#This Row],[Régimes récoltés]]-60)*40,0))</f>
        <v/>
      </c>
      <c r="P1143" s="15" t="str">
        <f t="shared" si="18"/>
        <v/>
      </c>
      <c r="Q1143" s="51" t="str">
        <f>IF(Tableau1[[#This Row],[Matricule]]&gt;1,IF(COUNTIF(Tableau1[DateMatricule],Tableau1[[#This Row],[DateMatricule]])&gt;1,"Doublon",""),"")</f>
        <v/>
      </c>
    </row>
    <row r="1144" spans="1:17" x14ac:dyDescent="0.25">
      <c r="A1144" s="12" t="str">
        <f>IF(Tableau1[[#This Row],[Date]]="","",VLOOKUP(Tableau1[[#This Row],[Semaine]],Listes!$A:$B,2,FALSE))</f>
        <v/>
      </c>
      <c r="B1144" s="12" t="str">
        <f>IF(ISBLANK(Tableau1[[#This Row],[Date]]),"",INT((Tableau1[[#This Row],[Date]]-SUM(MOD(DATE(YEAR(Tableau1[[#This Row],[Date]]-MOD(Tableau1[[#This Row],[Date]]-2,7)+3),1,2),{1E+99;7})*{1;-1})+5)/7))</f>
        <v/>
      </c>
      <c r="C1144" s="12" t="str">
        <f>IF(ISBLANK(Tableau1[[#This Row],[Matricule]]),"",VLOOKUP(Tableau1[[#This Row],[Matricule]],#REF!,2,FALSE))</f>
        <v/>
      </c>
      <c r="D1144" s="12" t="str">
        <f>IF(ISBLANK(Tableau1[[#This Row],[Matricule]]),"",VLOOKUP(Tableau1[[#This Row],[Matricule]],#REF!,3,FALSE))</f>
        <v/>
      </c>
      <c r="E1144" s="12" t="str">
        <f>CONCATENATE(Tableau1[[#This Row],[Matricule]],Tableau1[[#This Row],[Date]])</f>
        <v/>
      </c>
      <c r="F1144" s="3"/>
      <c r="K1144" s="35">
        <f>IF(Tableau1[[#This Row],[Régimes récoltés]]&gt;0,1,0)</f>
        <v>0</v>
      </c>
      <c r="L1144" s="35">
        <f>IF(Tableau1[[#This Row],[Régimes récoltés]]&gt;=60,1,0)</f>
        <v>0</v>
      </c>
      <c r="M1144" s="15">
        <f>IF(Tableau1[[#This Row],[Régimes récoltés]]&gt;60,Tableau1[[#This Row],[Régimes récoltés]]-60,0)</f>
        <v>0</v>
      </c>
      <c r="N1144" s="15" t="str">
        <f>IF(ISBLANK(Tableau1[[#This Row],[Date]]),"",+IF(Tableau1[[#This Row],[Régimes récoltés]]&lt;60,0,1000))</f>
        <v/>
      </c>
      <c r="O1144" s="15" t="str">
        <f>IF(ISBLANK(Tableau1[[#This Row],[Date]]),"",IF(Tableau1[[#This Row],[Régimes récoltés]]&gt;60,(Tableau1[[#This Row],[Régimes récoltés]]-60)*40,0))</f>
        <v/>
      </c>
      <c r="P1144" s="15" t="str">
        <f t="shared" si="18"/>
        <v/>
      </c>
      <c r="Q1144" s="51" t="str">
        <f>IF(Tableau1[[#This Row],[Matricule]]&gt;1,IF(COUNTIF(Tableau1[DateMatricule],Tableau1[[#This Row],[DateMatricule]])&gt;1,"Doublon",""),"")</f>
        <v/>
      </c>
    </row>
    <row r="1145" spans="1:17" x14ac:dyDescent="0.25">
      <c r="A1145" s="12" t="str">
        <f>IF(Tableau1[[#This Row],[Date]]="","",VLOOKUP(Tableau1[[#This Row],[Semaine]],Listes!$A:$B,2,FALSE))</f>
        <v/>
      </c>
      <c r="B1145" s="12" t="str">
        <f>IF(ISBLANK(Tableau1[[#This Row],[Date]]),"",INT((Tableau1[[#This Row],[Date]]-SUM(MOD(DATE(YEAR(Tableau1[[#This Row],[Date]]-MOD(Tableau1[[#This Row],[Date]]-2,7)+3),1,2),{1E+99;7})*{1;-1})+5)/7))</f>
        <v/>
      </c>
      <c r="C1145" s="12" t="str">
        <f>IF(ISBLANK(Tableau1[[#This Row],[Matricule]]),"",VLOOKUP(Tableau1[[#This Row],[Matricule]],#REF!,2,FALSE))</f>
        <v/>
      </c>
      <c r="D1145" s="12" t="str">
        <f>IF(ISBLANK(Tableau1[[#This Row],[Matricule]]),"",VLOOKUP(Tableau1[[#This Row],[Matricule]],#REF!,3,FALSE))</f>
        <v/>
      </c>
      <c r="E1145" s="12" t="str">
        <f>CONCATENATE(Tableau1[[#This Row],[Matricule]],Tableau1[[#This Row],[Date]])</f>
        <v/>
      </c>
      <c r="F1145" s="3"/>
      <c r="K1145" s="35">
        <f>IF(Tableau1[[#This Row],[Régimes récoltés]]&gt;0,1,0)</f>
        <v>0</v>
      </c>
      <c r="L1145" s="35">
        <f>IF(Tableau1[[#This Row],[Régimes récoltés]]&gt;=60,1,0)</f>
        <v>0</v>
      </c>
      <c r="M1145" s="15">
        <f>IF(Tableau1[[#This Row],[Régimes récoltés]]&gt;60,Tableau1[[#This Row],[Régimes récoltés]]-60,0)</f>
        <v>0</v>
      </c>
      <c r="N1145" s="15" t="str">
        <f>IF(ISBLANK(Tableau1[[#This Row],[Date]]),"",+IF(Tableau1[[#This Row],[Régimes récoltés]]&lt;60,0,1000))</f>
        <v/>
      </c>
      <c r="O1145" s="15" t="str">
        <f>IF(ISBLANK(Tableau1[[#This Row],[Date]]),"",IF(Tableau1[[#This Row],[Régimes récoltés]]&gt;60,(Tableau1[[#This Row],[Régimes récoltés]]-60)*40,0))</f>
        <v/>
      </c>
      <c r="P1145" s="15" t="str">
        <f t="shared" si="18"/>
        <v/>
      </c>
      <c r="Q1145" s="51" t="str">
        <f>IF(Tableau1[[#This Row],[Matricule]]&gt;1,IF(COUNTIF(Tableau1[DateMatricule],Tableau1[[#This Row],[DateMatricule]])&gt;1,"Doublon",""),"")</f>
        <v/>
      </c>
    </row>
    <row r="1146" spans="1:17" x14ac:dyDescent="0.25">
      <c r="A1146" s="12" t="str">
        <f>IF(Tableau1[[#This Row],[Date]]="","",VLOOKUP(Tableau1[[#This Row],[Semaine]],Listes!$A:$B,2,FALSE))</f>
        <v/>
      </c>
      <c r="B1146" s="12" t="str">
        <f>IF(ISBLANK(Tableau1[[#This Row],[Date]]),"",INT((Tableau1[[#This Row],[Date]]-SUM(MOD(DATE(YEAR(Tableau1[[#This Row],[Date]]-MOD(Tableau1[[#This Row],[Date]]-2,7)+3),1,2),{1E+99;7})*{1;-1})+5)/7))</f>
        <v/>
      </c>
      <c r="C1146" s="12" t="str">
        <f>IF(ISBLANK(Tableau1[[#This Row],[Matricule]]),"",VLOOKUP(Tableau1[[#This Row],[Matricule]],#REF!,2,FALSE))</f>
        <v/>
      </c>
      <c r="D1146" s="12" t="str">
        <f>IF(ISBLANK(Tableau1[[#This Row],[Matricule]]),"",VLOOKUP(Tableau1[[#This Row],[Matricule]],#REF!,3,FALSE))</f>
        <v/>
      </c>
      <c r="E1146" s="12" t="str">
        <f>CONCATENATE(Tableau1[[#This Row],[Matricule]],Tableau1[[#This Row],[Date]])</f>
        <v/>
      </c>
      <c r="F1146" s="3"/>
      <c r="K1146" s="35">
        <f>IF(Tableau1[[#This Row],[Régimes récoltés]]&gt;0,1,0)</f>
        <v>0</v>
      </c>
      <c r="L1146" s="35">
        <f>IF(Tableau1[[#This Row],[Régimes récoltés]]&gt;=60,1,0)</f>
        <v>0</v>
      </c>
      <c r="M1146" s="15">
        <f>IF(Tableau1[[#This Row],[Régimes récoltés]]&gt;60,Tableau1[[#This Row],[Régimes récoltés]]-60,0)</f>
        <v>0</v>
      </c>
      <c r="N1146" s="15" t="str">
        <f>IF(ISBLANK(Tableau1[[#This Row],[Date]]),"",+IF(Tableau1[[#This Row],[Régimes récoltés]]&lt;60,0,1000))</f>
        <v/>
      </c>
      <c r="O1146" s="15" t="str">
        <f>IF(ISBLANK(Tableau1[[#This Row],[Date]]),"",IF(Tableau1[[#This Row],[Régimes récoltés]]&gt;60,(Tableau1[[#This Row],[Régimes récoltés]]-60)*40,0))</f>
        <v/>
      </c>
      <c r="P1146" s="15" t="str">
        <f t="shared" si="18"/>
        <v/>
      </c>
      <c r="Q1146" s="51" t="str">
        <f>IF(Tableau1[[#This Row],[Matricule]]&gt;1,IF(COUNTIF(Tableau1[DateMatricule],Tableau1[[#This Row],[DateMatricule]])&gt;1,"Doublon",""),"")</f>
        <v/>
      </c>
    </row>
    <row r="1147" spans="1:17" x14ac:dyDescent="0.25">
      <c r="A1147" s="12" t="str">
        <f>IF(Tableau1[[#This Row],[Date]]="","",VLOOKUP(Tableau1[[#This Row],[Semaine]],Listes!$A:$B,2,FALSE))</f>
        <v/>
      </c>
      <c r="B1147" s="12" t="str">
        <f>IF(ISBLANK(Tableau1[[#This Row],[Date]]),"",INT((Tableau1[[#This Row],[Date]]-SUM(MOD(DATE(YEAR(Tableau1[[#This Row],[Date]]-MOD(Tableau1[[#This Row],[Date]]-2,7)+3),1,2),{1E+99;7})*{1;-1})+5)/7))</f>
        <v/>
      </c>
      <c r="C1147" s="12" t="str">
        <f>IF(ISBLANK(Tableau1[[#This Row],[Matricule]]),"",VLOOKUP(Tableau1[[#This Row],[Matricule]],#REF!,2,FALSE))</f>
        <v/>
      </c>
      <c r="D1147" s="12" t="str">
        <f>IF(ISBLANK(Tableau1[[#This Row],[Matricule]]),"",VLOOKUP(Tableau1[[#This Row],[Matricule]],#REF!,3,FALSE))</f>
        <v/>
      </c>
      <c r="E1147" s="12" t="str">
        <f>CONCATENATE(Tableau1[[#This Row],[Matricule]],Tableau1[[#This Row],[Date]])</f>
        <v/>
      </c>
      <c r="F1147" s="3"/>
      <c r="K1147" s="35">
        <f>IF(Tableau1[[#This Row],[Régimes récoltés]]&gt;0,1,0)</f>
        <v>0</v>
      </c>
      <c r="L1147" s="35">
        <f>IF(Tableau1[[#This Row],[Régimes récoltés]]&gt;=60,1,0)</f>
        <v>0</v>
      </c>
      <c r="M1147" s="15">
        <f>IF(Tableau1[[#This Row],[Régimes récoltés]]&gt;60,Tableau1[[#This Row],[Régimes récoltés]]-60,0)</f>
        <v>0</v>
      </c>
      <c r="N1147" s="15" t="str">
        <f>IF(ISBLANK(Tableau1[[#This Row],[Date]]),"",+IF(Tableau1[[#This Row],[Régimes récoltés]]&lt;60,0,1000))</f>
        <v/>
      </c>
      <c r="O1147" s="15" t="str">
        <f>IF(ISBLANK(Tableau1[[#This Row],[Date]]),"",IF(Tableau1[[#This Row],[Régimes récoltés]]&gt;60,(Tableau1[[#This Row],[Régimes récoltés]]-60)*40,0))</f>
        <v/>
      </c>
      <c r="P1147" s="15" t="str">
        <f t="shared" si="18"/>
        <v/>
      </c>
      <c r="Q1147" s="51" t="str">
        <f>IF(Tableau1[[#This Row],[Matricule]]&gt;1,IF(COUNTIF(Tableau1[DateMatricule],Tableau1[[#This Row],[DateMatricule]])&gt;1,"Doublon",""),"")</f>
        <v/>
      </c>
    </row>
    <row r="1148" spans="1:17" x14ac:dyDescent="0.25">
      <c r="A1148" s="12" t="str">
        <f>IF(Tableau1[[#This Row],[Date]]="","",VLOOKUP(Tableau1[[#This Row],[Semaine]],Listes!$A:$B,2,FALSE))</f>
        <v/>
      </c>
      <c r="B1148" s="12" t="str">
        <f>IF(ISBLANK(Tableau1[[#This Row],[Date]]),"",INT((Tableau1[[#This Row],[Date]]-SUM(MOD(DATE(YEAR(Tableau1[[#This Row],[Date]]-MOD(Tableau1[[#This Row],[Date]]-2,7)+3),1,2),{1E+99;7})*{1;-1})+5)/7))</f>
        <v/>
      </c>
      <c r="C1148" s="12" t="str">
        <f>IF(ISBLANK(Tableau1[[#This Row],[Matricule]]),"",VLOOKUP(Tableau1[[#This Row],[Matricule]],#REF!,2,FALSE))</f>
        <v/>
      </c>
      <c r="D1148" s="12" t="str">
        <f>IF(ISBLANK(Tableau1[[#This Row],[Matricule]]),"",VLOOKUP(Tableau1[[#This Row],[Matricule]],#REF!,3,FALSE))</f>
        <v/>
      </c>
      <c r="E1148" s="12" t="str">
        <f>CONCATENATE(Tableau1[[#This Row],[Matricule]],Tableau1[[#This Row],[Date]])</f>
        <v/>
      </c>
      <c r="F1148" s="3"/>
      <c r="K1148" s="35">
        <f>IF(Tableau1[[#This Row],[Régimes récoltés]]&gt;0,1,0)</f>
        <v>0</v>
      </c>
      <c r="L1148" s="35">
        <f>IF(Tableau1[[#This Row],[Régimes récoltés]]&gt;=60,1,0)</f>
        <v>0</v>
      </c>
      <c r="M1148" s="15">
        <f>IF(Tableau1[[#This Row],[Régimes récoltés]]&gt;60,Tableau1[[#This Row],[Régimes récoltés]]-60,0)</f>
        <v>0</v>
      </c>
      <c r="N1148" s="15" t="str">
        <f>IF(ISBLANK(Tableau1[[#This Row],[Date]]),"",+IF(Tableau1[[#This Row],[Régimes récoltés]]&lt;60,0,1000))</f>
        <v/>
      </c>
      <c r="O1148" s="15" t="str">
        <f>IF(ISBLANK(Tableau1[[#This Row],[Date]]),"",IF(Tableau1[[#This Row],[Régimes récoltés]]&gt;60,(Tableau1[[#This Row],[Régimes récoltés]]-60)*40,0))</f>
        <v/>
      </c>
      <c r="P1148" s="15" t="str">
        <f t="shared" si="18"/>
        <v/>
      </c>
      <c r="Q1148" s="51" t="str">
        <f>IF(Tableau1[[#This Row],[Matricule]]&gt;1,IF(COUNTIF(Tableau1[DateMatricule],Tableau1[[#This Row],[DateMatricule]])&gt;1,"Doublon",""),"")</f>
        <v/>
      </c>
    </row>
    <row r="1149" spans="1:17" x14ac:dyDescent="0.25">
      <c r="A1149" s="12" t="str">
        <f>IF(Tableau1[[#This Row],[Date]]="","",VLOOKUP(Tableau1[[#This Row],[Semaine]],Listes!$A:$B,2,FALSE))</f>
        <v/>
      </c>
      <c r="B1149" s="12" t="str">
        <f>IF(ISBLANK(Tableau1[[#This Row],[Date]]),"",INT((Tableau1[[#This Row],[Date]]-SUM(MOD(DATE(YEAR(Tableau1[[#This Row],[Date]]-MOD(Tableau1[[#This Row],[Date]]-2,7)+3),1,2),{1E+99;7})*{1;-1})+5)/7))</f>
        <v/>
      </c>
      <c r="C1149" s="12" t="str">
        <f>IF(ISBLANK(Tableau1[[#This Row],[Matricule]]),"",VLOOKUP(Tableau1[[#This Row],[Matricule]],#REF!,2,FALSE))</f>
        <v/>
      </c>
      <c r="D1149" s="12" t="str">
        <f>IF(ISBLANK(Tableau1[[#This Row],[Matricule]]),"",VLOOKUP(Tableau1[[#This Row],[Matricule]],#REF!,3,FALSE))</f>
        <v/>
      </c>
      <c r="E1149" s="12" t="str">
        <f>CONCATENATE(Tableau1[[#This Row],[Matricule]],Tableau1[[#This Row],[Date]])</f>
        <v/>
      </c>
      <c r="F1149" s="3"/>
      <c r="K1149" s="35">
        <f>IF(Tableau1[[#This Row],[Régimes récoltés]]&gt;0,1,0)</f>
        <v>0</v>
      </c>
      <c r="L1149" s="35">
        <f>IF(Tableau1[[#This Row],[Régimes récoltés]]&gt;=60,1,0)</f>
        <v>0</v>
      </c>
      <c r="M1149" s="15">
        <f>IF(Tableau1[[#This Row],[Régimes récoltés]]&gt;60,Tableau1[[#This Row],[Régimes récoltés]]-60,0)</f>
        <v>0</v>
      </c>
      <c r="N1149" s="15" t="str">
        <f>IF(ISBLANK(Tableau1[[#This Row],[Date]]),"",+IF(Tableau1[[#This Row],[Régimes récoltés]]&lt;60,0,1000))</f>
        <v/>
      </c>
      <c r="O1149" s="15" t="str">
        <f>IF(ISBLANK(Tableau1[[#This Row],[Date]]),"",IF(Tableau1[[#This Row],[Régimes récoltés]]&gt;60,(Tableau1[[#This Row],[Régimes récoltés]]-60)*40,0))</f>
        <v/>
      </c>
      <c r="P1149" s="15" t="str">
        <f t="shared" si="18"/>
        <v/>
      </c>
      <c r="Q1149" s="51" t="str">
        <f>IF(Tableau1[[#This Row],[Matricule]]&gt;1,IF(COUNTIF(Tableau1[DateMatricule],Tableau1[[#This Row],[DateMatricule]])&gt;1,"Doublon",""),"")</f>
        <v/>
      </c>
    </row>
    <row r="1150" spans="1:17" x14ac:dyDescent="0.25">
      <c r="A1150" s="12" t="str">
        <f>IF(Tableau1[[#This Row],[Date]]="","",VLOOKUP(Tableau1[[#This Row],[Semaine]],Listes!$A:$B,2,FALSE))</f>
        <v/>
      </c>
      <c r="B1150" s="12" t="str">
        <f>IF(ISBLANK(Tableau1[[#This Row],[Date]]),"",INT((Tableau1[[#This Row],[Date]]-SUM(MOD(DATE(YEAR(Tableau1[[#This Row],[Date]]-MOD(Tableau1[[#This Row],[Date]]-2,7)+3),1,2),{1E+99;7})*{1;-1})+5)/7))</f>
        <v/>
      </c>
      <c r="C1150" s="12" t="str">
        <f>IF(ISBLANK(Tableau1[[#This Row],[Matricule]]),"",VLOOKUP(Tableau1[[#This Row],[Matricule]],#REF!,2,FALSE))</f>
        <v/>
      </c>
      <c r="D1150" s="12" t="str">
        <f>IF(ISBLANK(Tableau1[[#This Row],[Matricule]]),"",VLOOKUP(Tableau1[[#This Row],[Matricule]],#REF!,3,FALSE))</f>
        <v/>
      </c>
      <c r="E1150" s="12" t="str">
        <f>CONCATENATE(Tableau1[[#This Row],[Matricule]],Tableau1[[#This Row],[Date]])</f>
        <v/>
      </c>
      <c r="F1150" s="3"/>
      <c r="K1150" s="35">
        <f>IF(Tableau1[[#This Row],[Régimes récoltés]]&gt;0,1,0)</f>
        <v>0</v>
      </c>
      <c r="L1150" s="35">
        <f>IF(Tableau1[[#This Row],[Régimes récoltés]]&gt;=60,1,0)</f>
        <v>0</v>
      </c>
      <c r="M1150" s="15">
        <f>IF(Tableau1[[#This Row],[Régimes récoltés]]&gt;60,Tableau1[[#This Row],[Régimes récoltés]]-60,0)</f>
        <v>0</v>
      </c>
      <c r="N1150" s="15" t="str">
        <f>IF(ISBLANK(Tableau1[[#This Row],[Date]]),"",+IF(Tableau1[[#This Row],[Régimes récoltés]]&lt;60,0,1000))</f>
        <v/>
      </c>
      <c r="O1150" s="15" t="str">
        <f>IF(ISBLANK(Tableau1[[#This Row],[Date]]),"",IF(Tableau1[[#This Row],[Régimes récoltés]]&gt;60,(Tableau1[[#This Row],[Régimes récoltés]]-60)*40,0))</f>
        <v/>
      </c>
      <c r="P1150" s="15" t="str">
        <f t="shared" si="18"/>
        <v/>
      </c>
      <c r="Q1150" s="51" t="str">
        <f>IF(Tableau1[[#This Row],[Matricule]]&gt;1,IF(COUNTIF(Tableau1[DateMatricule],Tableau1[[#This Row],[DateMatricule]])&gt;1,"Doublon",""),"")</f>
        <v/>
      </c>
    </row>
    <row r="1151" spans="1:17" x14ac:dyDescent="0.25">
      <c r="A1151" s="12" t="str">
        <f>IF(Tableau1[[#This Row],[Date]]="","",VLOOKUP(Tableau1[[#This Row],[Semaine]],Listes!$A:$B,2,FALSE))</f>
        <v/>
      </c>
      <c r="B1151" s="12" t="str">
        <f>IF(ISBLANK(Tableau1[[#This Row],[Date]]),"",INT((Tableau1[[#This Row],[Date]]-SUM(MOD(DATE(YEAR(Tableau1[[#This Row],[Date]]-MOD(Tableau1[[#This Row],[Date]]-2,7)+3),1,2),{1E+99;7})*{1;-1})+5)/7))</f>
        <v/>
      </c>
      <c r="C1151" s="12" t="str">
        <f>IF(ISBLANK(Tableau1[[#This Row],[Matricule]]),"",VLOOKUP(Tableau1[[#This Row],[Matricule]],#REF!,2,FALSE))</f>
        <v/>
      </c>
      <c r="D1151" s="12" t="str">
        <f>IF(ISBLANK(Tableau1[[#This Row],[Matricule]]),"",VLOOKUP(Tableau1[[#This Row],[Matricule]],#REF!,3,FALSE))</f>
        <v/>
      </c>
      <c r="E1151" s="12" t="str">
        <f>CONCATENATE(Tableau1[[#This Row],[Matricule]],Tableau1[[#This Row],[Date]])</f>
        <v/>
      </c>
      <c r="F1151" s="3"/>
      <c r="K1151" s="35">
        <f>IF(Tableau1[[#This Row],[Régimes récoltés]]&gt;0,1,0)</f>
        <v>0</v>
      </c>
      <c r="L1151" s="35">
        <f>IF(Tableau1[[#This Row],[Régimes récoltés]]&gt;=60,1,0)</f>
        <v>0</v>
      </c>
      <c r="M1151" s="15">
        <f>IF(Tableau1[[#This Row],[Régimes récoltés]]&gt;60,Tableau1[[#This Row],[Régimes récoltés]]-60,0)</f>
        <v>0</v>
      </c>
      <c r="N1151" s="15" t="str">
        <f>IF(ISBLANK(Tableau1[[#This Row],[Date]]),"",+IF(Tableau1[[#This Row],[Régimes récoltés]]&lt;60,0,1000))</f>
        <v/>
      </c>
      <c r="O1151" s="15" t="str">
        <f>IF(ISBLANK(Tableau1[[#This Row],[Date]]),"",IF(Tableau1[[#This Row],[Régimes récoltés]]&gt;60,(Tableau1[[#This Row],[Régimes récoltés]]-60)*40,0))</f>
        <v/>
      </c>
      <c r="P1151" s="15" t="str">
        <f t="shared" si="18"/>
        <v/>
      </c>
      <c r="Q1151" s="51" t="str">
        <f>IF(Tableau1[[#This Row],[Matricule]]&gt;1,IF(COUNTIF(Tableau1[DateMatricule],Tableau1[[#This Row],[DateMatricule]])&gt;1,"Doublon",""),"")</f>
        <v/>
      </c>
    </row>
    <row r="1152" spans="1:17" x14ac:dyDescent="0.25">
      <c r="A1152" s="12" t="str">
        <f>IF(Tableau1[[#This Row],[Date]]="","",VLOOKUP(Tableau1[[#This Row],[Semaine]],Listes!$A:$B,2,FALSE))</f>
        <v/>
      </c>
      <c r="B1152" s="12" t="str">
        <f>IF(ISBLANK(Tableau1[[#This Row],[Date]]),"",INT((Tableau1[[#This Row],[Date]]-SUM(MOD(DATE(YEAR(Tableau1[[#This Row],[Date]]-MOD(Tableau1[[#This Row],[Date]]-2,7)+3),1,2),{1E+99;7})*{1;-1})+5)/7))</f>
        <v/>
      </c>
      <c r="C1152" s="12" t="str">
        <f>IF(ISBLANK(Tableau1[[#This Row],[Matricule]]),"",VLOOKUP(Tableau1[[#This Row],[Matricule]],#REF!,2,FALSE))</f>
        <v/>
      </c>
      <c r="D1152" s="12" t="str">
        <f>IF(ISBLANK(Tableau1[[#This Row],[Matricule]]),"",VLOOKUP(Tableau1[[#This Row],[Matricule]],#REF!,3,FALSE))</f>
        <v/>
      </c>
      <c r="E1152" s="12" t="str">
        <f>CONCATENATE(Tableau1[[#This Row],[Matricule]],Tableau1[[#This Row],[Date]])</f>
        <v/>
      </c>
      <c r="F1152" s="3"/>
      <c r="K1152" s="35">
        <f>IF(Tableau1[[#This Row],[Régimes récoltés]]&gt;0,1,0)</f>
        <v>0</v>
      </c>
      <c r="L1152" s="35">
        <f>IF(Tableau1[[#This Row],[Régimes récoltés]]&gt;=60,1,0)</f>
        <v>0</v>
      </c>
      <c r="M1152" s="15">
        <f>IF(Tableau1[[#This Row],[Régimes récoltés]]&gt;60,Tableau1[[#This Row],[Régimes récoltés]]-60,0)</f>
        <v>0</v>
      </c>
      <c r="N1152" s="15" t="str">
        <f>IF(ISBLANK(Tableau1[[#This Row],[Date]]),"",+IF(Tableau1[[#This Row],[Régimes récoltés]]&lt;60,0,1000))</f>
        <v/>
      </c>
      <c r="O1152" s="15" t="str">
        <f>IF(ISBLANK(Tableau1[[#This Row],[Date]]),"",IF(Tableau1[[#This Row],[Régimes récoltés]]&gt;60,(Tableau1[[#This Row],[Régimes récoltés]]-60)*40,0))</f>
        <v/>
      </c>
      <c r="P1152" s="15" t="str">
        <f t="shared" si="18"/>
        <v/>
      </c>
      <c r="Q1152" s="51" t="str">
        <f>IF(Tableau1[[#This Row],[Matricule]]&gt;1,IF(COUNTIF(Tableau1[DateMatricule],Tableau1[[#This Row],[DateMatricule]])&gt;1,"Doublon",""),"")</f>
        <v/>
      </c>
    </row>
    <row r="1153" spans="1:17" x14ac:dyDescent="0.25">
      <c r="A1153" s="12" t="str">
        <f>IF(Tableau1[[#This Row],[Date]]="","",VLOOKUP(Tableau1[[#This Row],[Semaine]],Listes!$A:$B,2,FALSE))</f>
        <v/>
      </c>
      <c r="B1153" s="12" t="str">
        <f>IF(ISBLANK(Tableau1[[#This Row],[Date]]),"",INT((Tableau1[[#This Row],[Date]]-SUM(MOD(DATE(YEAR(Tableau1[[#This Row],[Date]]-MOD(Tableau1[[#This Row],[Date]]-2,7)+3),1,2),{1E+99;7})*{1;-1})+5)/7))</f>
        <v/>
      </c>
      <c r="C1153" s="12" t="str">
        <f>IF(ISBLANK(Tableau1[[#This Row],[Matricule]]),"",VLOOKUP(Tableau1[[#This Row],[Matricule]],#REF!,2,FALSE))</f>
        <v/>
      </c>
      <c r="D1153" s="12" t="str">
        <f>IF(ISBLANK(Tableau1[[#This Row],[Matricule]]),"",VLOOKUP(Tableau1[[#This Row],[Matricule]],#REF!,3,FALSE))</f>
        <v/>
      </c>
      <c r="E1153" s="12" t="str">
        <f>CONCATENATE(Tableau1[[#This Row],[Matricule]],Tableau1[[#This Row],[Date]])</f>
        <v/>
      </c>
      <c r="F1153" s="3"/>
      <c r="K1153" s="35">
        <f>IF(Tableau1[[#This Row],[Régimes récoltés]]&gt;0,1,0)</f>
        <v>0</v>
      </c>
      <c r="L1153" s="35">
        <f>IF(Tableau1[[#This Row],[Régimes récoltés]]&gt;=60,1,0)</f>
        <v>0</v>
      </c>
      <c r="M1153" s="15">
        <f>IF(Tableau1[[#This Row],[Régimes récoltés]]&gt;60,Tableau1[[#This Row],[Régimes récoltés]]-60,0)</f>
        <v>0</v>
      </c>
      <c r="N1153" s="15" t="str">
        <f>IF(ISBLANK(Tableau1[[#This Row],[Date]]),"",+IF(Tableau1[[#This Row],[Régimes récoltés]]&lt;60,0,1000))</f>
        <v/>
      </c>
      <c r="O1153" s="15" t="str">
        <f>IF(ISBLANK(Tableau1[[#This Row],[Date]]),"",IF(Tableau1[[#This Row],[Régimes récoltés]]&gt;60,(Tableau1[[#This Row],[Régimes récoltés]]-60)*40,0))</f>
        <v/>
      </c>
      <c r="P1153" s="15" t="str">
        <f t="shared" si="18"/>
        <v/>
      </c>
      <c r="Q1153" s="51" t="str">
        <f>IF(Tableau1[[#This Row],[Matricule]]&gt;1,IF(COUNTIF(Tableau1[DateMatricule],Tableau1[[#This Row],[DateMatricule]])&gt;1,"Doublon",""),"")</f>
        <v/>
      </c>
    </row>
    <row r="1154" spans="1:17" x14ac:dyDescent="0.25">
      <c r="A1154" s="12" t="str">
        <f>IF(Tableau1[[#This Row],[Date]]="","",VLOOKUP(Tableau1[[#This Row],[Semaine]],Listes!$A:$B,2,FALSE))</f>
        <v/>
      </c>
      <c r="B1154" s="12" t="str">
        <f>IF(ISBLANK(Tableau1[[#This Row],[Date]]),"",INT((Tableau1[[#This Row],[Date]]-SUM(MOD(DATE(YEAR(Tableau1[[#This Row],[Date]]-MOD(Tableau1[[#This Row],[Date]]-2,7)+3),1,2),{1E+99;7})*{1;-1})+5)/7))</f>
        <v/>
      </c>
      <c r="C1154" s="12" t="str">
        <f>IF(ISBLANK(Tableau1[[#This Row],[Matricule]]),"",VLOOKUP(Tableau1[[#This Row],[Matricule]],#REF!,2,FALSE))</f>
        <v/>
      </c>
      <c r="D1154" s="12" t="str">
        <f>IF(ISBLANK(Tableau1[[#This Row],[Matricule]]),"",VLOOKUP(Tableau1[[#This Row],[Matricule]],#REF!,3,FALSE))</f>
        <v/>
      </c>
      <c r="E1154" s="12" t="str">
        <f>CONCATENATE(Tableau1[[#This Row],[Matricule]],Tableau1[[#This Row],[Date]])</f>
        <v/>
      </c>
      <c r="F1154" s="3"/>
      <c r="K1154" s="35">
        <f>IF(Tableau1[[#This Row],[Régimes récoltés]]&gt;0,1,0)</f>
        <v>0</v>
      </c>
      <c r="L1154" s="35">
        <f>IF(Tableau1[[#This Row],[Régimes récoltés]]&gt;=60,1,0)</f>
        <v>0</v>
      </c>
      <c r="M1154" s="15">
        <f>IF(Tableau1[[#This Row],[Régimes récoltés]]&gt;60,Tableau1[[#This Row],[Régimes récoltés]]-60,0)</f>
        <v>0</v>
      </c>
      <c r="N1154" s="15" t="str">
        <f>IF(ISBLANK(Tableau1[[#This Row],[Date]]),"",+IF(Tableau1[[#This Row],[Régimes récoltés]]&lt;60,0,1000))</f>
        <v/>
      </c>
      <c r="O1154" s="15" t="str">
        <f>IF(ISBLANK(Tableau1[[#This Row],[Date]]),"",IF(Tableau1[[#This Row],[Régimes récoltés]]&gt;60,(Tableau1[[#This Row],[Régimes récoltés]]-60)*40,0))</f>
        <v/>
      </c>
      <c r="P1154" s="15" t="str">
        <f t="shared" si="18"/>
        <v/>
      </c>
      <c r="Q1154" s="51" t="str">
        <f>IF(Tableau1[[#This Row],[Matricule]]&gt;1,IF(COUNTIF(Tableau1[DateMatricule],Tableau1[[#This Row],[DateMatricule]])&gt;1,"Doublon",""),"")</f>
        <v/>
      </c>
    </row>
    <row r="1155" spans="1:17" x14ac:dyDescent="0.25">
      <c r="A1155" s="12" t="str">
        <f>IF(Tableau1[[#This Row],[Date]]="","",VLOOKUP(Tableau1[[#This Row],[Semaine]],Listes!$A:$B,2,FALSE))</f>
        <v/>
      </c>
      <c r="B1155" s="12" t="str">
        <f>IF(ISBLANK(Tableau1[[#This Row],[Date]]),"",INT((Tableau1[[#This Row],[Date]]-SUM(MOD(DATE(YEAR(Tableau1[[#This Row],[Date]]-MOD(Tableau1[[#This Row],[Date]]-2,7)+3),1,2),{1E+99;7})*{1;-1})+5)/7))</f>
        <v/>
      </c>
      <c r="C1155" s="12" t="str">
        <f>IF(ISBLANK(Tableau1[[#This Row],[Matricule]]),"",VLOOKUP(Tableau1[[#This Row],[Matricule]],#REF!,2,FALSE))</f>
        <v/>
      </c>
      <c r="D1155" s="12" t="str">
        <f>IF(ISBLANK(Tableau1[[#This Row],[Matricule]]),"",VLOOKUP(Tableau1[[#This Row],[Matricule]],#REF!,3,FALSE))</f>
        <v/>
      </c>
      <c r="E1155" s="12" t="str">
        <f>CONCATENATE(Tableau1[[#This Row],[Matricule]],Tableau1[[#This Row],[Date]])</f>
        <v/>
      </c>
      <c r="F1155" s="3"/>
      <c r="K1155" s="35">
        <f>IF(Tableau1[[#This Row],[Régimes récoltés]]&gt;0,1,0)</f>
        <v>0</v>
      </c>
      <c r="L1155" s="35">
        <f>IF(Tableau1[[#This Row],[Régimes récoltés]]&gt;=60,1,0)</f>
        <v>0</v>
      </c>
      <c r="M1155" s="15">
        <f>IF(Tableau1[[#This Row],[Régimes récoltés]]&gt;60,Tableau1[[#This Row],[Régimes récoltés]]-60,0)</f>
        <v>0</v>
      </c>
      <c r="N1155" s="15" t="str">
        <f>IF(ISBLANK(Tableau1[[#This Row],[Date]]),"",+IF(Tableau1[[#This Row],[Régimes récoltés]]&lt;60,0,1000))</f>
        <v/>
      </c>
      <c r="O1155" s="15" t="str">
        <f>IF(ISBLANK(Tableau1[[#This Row],[Date]]),"",IF(Tableau1[[#This Row],[Régimes récoltés]]&gt;60,(Tableau1[[#This Row],[Régimes récoltés]]-60)*40,0))</f>
        <v/>
      </c>
      <c r="P1155" s="15" t="str">
        <f t="shared" si="18"/>
        <v/>
      </c>
      <c r="Q1155" s="51" t="str">
        <f>IF(Tableau1[[#This Row],[Matricule]]&gt;1,IF(COUNTIF(Tableau1[DateMatricule],Tableau1[[#This Row],[DateMatricule]])&gt;1,"Doublon",""),"")</f>
        <v/>
      </c>
    </row>
    <row r="1156" spans="1:17" x14ac:dyDescent="0.25">
      <c r="A1156" s="12" t="str">
        <f>IF(Tableau1[[#This Row],[Date]]="","",VLOOKUP(Tableau1[[#This Row],[Semaine]],Listes!$A:$B,2,FALSE))</f>
        <v/>
      </c>
      <c r="B1156" s="12" t="str">
        <f>IF(ISBLANK(Tableau1[[#This Row],[Date]]),"",INT((Tableau1[[#This Row],[Date]]-SUM(MOD(DATE(YEAR(Tableau1[[#This Row],[Date]]-MOD(Tableau1[[#This Row],[Date]]-2,7)+3),1,2),{1E+99;7})*{1;-1})+5)/7))</f>
        <v/>
      </c>
      <c r="C1156" s="12" t="str">
        <f>IF(ISBLANK(Tableau1[[#This Row],[Matricule]]),"",VLOOKUP(Tableau1[[#This Row],[Matricule]],#REF!,2,FALSE))</f>
        <v/>
      </c>
      <c r="D1156" s="12" t="str">
        <f>IF(ISBLANK(Tableau1[[#This Row],[Matricule]]),"",VLOOKUP(Tableau1[[#This Row],[Matricule]],#REF!,3,FALSE))</f>
        <v/>
      </c>
      <c r="E1156" s="12" t="str">
        <f>CONCATENATE(Tableau1[[#This Row],[Matricule]],Tableau1[[#This Row],[Date]])</f>
        <v/>
      </c>
      <c r="F1156" s="3"/>
      <c r="K1156" s="35">
        <f>IF(Tableau1[[#This Row],[Régimes récoltés]]&gt;0,1,0)</f>
        <v>0</v>
      </c>
      <c r="L1156" s="35">
        <f>IF(Tableau1[[#This Row],[Régimes récoltés]]&gt;=60,1,0)</f>
        <v>0</v>
      </c>
      <c r="M1156" s="15">
        <f>IF(Tableau1[[#This Row],[Régimes récoltés]]&gt;60,Tableau1[[#This Row],[Régimes récoltés]]-60,0)</f>
        <v>0</v>
      </c>
      <c r="N1156" s="15" t="str">
        <f>IF(ISBLANK(Tableau1[[#This Row],[Date]]),"",+IF(Tableau1[[#This Row],[Régimes récoltés]]&lt;60,0,1000))</f>
        <v/>
      </c>
      <c r="O1156" s="15" t="str">
        <f>IF(ISBLANK(Tableau1[[#This Row],[Date]]),"",IF(Tableau1[[#This Row],[Régimes récoltés]]&gt;60,(Tableau1[[#This Row],[Régimes récoltés]]-60)*40,0))</f>
        <v/>
      </c>
      <c r="P1156" s="15" t="str">
        <f t="shared" si="18"/>
        <v/>
      </c>
      <c r="Q1156" s="51" t="str">
        <f>IF(Tableau1[[#This Row],[Matricule]]&gt;1,IF(COUNTIF(Tableau1[DateMatricule],Tableau1[[#This Row],[DateMatricule]])&gt;1,"Doublon",""),"")</f>
        <v/>
      </c>
    </row>
    <row r="1157" spans="1:17" x14ac:dyDescent="0.25">
      <c r="A1157" s="12" t="str">
        <f>IF(Tableau1[[#This Row],[Date]]="","",VLOOKUP(Tableau1[[#This Row],[Semaine]],Listes!$A:$B,2,FALSE))</f>
        <v/>
      </c>
      <c r="B1157" s="12" t="str">
        <f>IF(ISBLANK(Tableau1[[#This Row],[Date]]),"",INT((Tableau1[[#This Row],[Date]]-SUM(MOD(DATE(YEAR(Tableau1[[#This Row],[Date]]-MOD(Tableau1[[#This Row],[Date]]-2,7)+3),1,2),{1E+99;7})*{1;-1})+5)/7))</f>
        <v/>
      </c>
      <c r="C1157" s="12" t="str">
        <f>IF(ISBLANK(Tableau1[[#This Row],[Matricule]]),"",VLOOKUP(Tableau1[[#This Row],[Matricule]],#REF!,2,FALSE))</f>
        <v/>
      </c>
      <c r="D1157" s="12" t="str">
        <f>IF(ISBLANK(Tableau1[[#This Row],[Matricule]]),"",VLOOKUP(Tableau1[[#This Row],[Matricule]],#REF!,3,FALSE))</f>
        <v/>
      </c>
      <c r="E1157" s="12" t="str">
        <f>CONCATENATE(Tableau1[[#This Row],[Matricule]],Tableau1[[#This Row],[Date]])</f>
        <v/>
      </c>
      <c r="F1157" s="3"/>
      <c r="K1157" s="35">
        <f>IF(Tableau1[[#This Row],[Régimes récoltés]]&gt;0,1,0)</f>
        <v>0</v>
      </c>
      <c r="L1157" s="35">
        <f>IF(Tableau1[[#This Row],[Régimes récoltés]]&gt;=60,1,0)</f>
        <v>0</v>
      </c>
      <c r="M1157" s="15">
        <f>IF(Tableau1[[#This Row],[Régimes récoltés]]&gt;60,Tableau1[[#This Row],[Régimes récoltés]]-60,0)</f>
        <v>0</v>
      </c>
      <c r="N1157" s="15" t="str">
        <f>IF(ISBLANK(Tableau1[[#This Row],[Date]]),"",+IF(Tableau1[[#This Row],[Régimes récoltés]]&lt;60,0,1000))</f>
        <v/>
      </c>
      <c r="O1157" s="15" t="str">
        <f>IF(ISBLANK(Tableau1[[#This Row],[Date]]),"",IF(Tableau1[[#This Row],[Régimes récoltés]]&gt;60,(Tableau1[[#This Row],[Régimes récoltés]]-60)*40,0))</f>
        <v/>
      </c>
      <c r="P1157" s="15" t="str">
        <f t="shared" si="18"/>
        <v/>
      </c>
      <c r="Q1157" s="51" t="str">
        <f>IF(Tableau1[[#This Row],[Matricule]]&gt;1,IF(COUNTIF(Tableau1[DateMatricule],Tableau1[[#This Row],[DateMatricule]])&gt;1,"Doublon",""),"")</f>
        <v/>
      </c>
    </row>
    <row r="1158" spans="1:17" x14ac:dyDescent="0.25">
      <c r="A1158" s="12" t="str">
        <f>IF(Tableau1[[#This Row],[Date]]="","",VLOOKUP(Tableau1[[#This Row],[Semaine]],Listes!$A:$B,2,FALSE))</f>
        <v/>
      </c>
      <c r="B1158" s="12" t="str">
        <f>IF(ISBLANK(Tableau1[[#This Row],[Date]]),"",INT((Tableau1[[#This Row],[Date]]-SUM(MOD(DATE(YEAR(Tableau1[[#This Row],[Date]]-MOD(Tableau1[[#This Row],[Date]]-2,7)+3),1,2),{1E+99;7})*{1;-1})+5)/7))</f>
        <v/>
      </c>
      <c r="C1158" s="12" t="str">
        <f>IF(ISBLANK(Tableau1[[#This Row],[Matricule]]),"",VLOOKUP(Tableau1[[#This Row],[Matricule]],#REF!,2,FALSE))</f>
        <v/>
      </c>
      <c r="D1158" s="12" t="str">
        <f>IF(ISBLANK(Tableau1[[#This Row],[Matricule]]),"",VLOOKUP(Tableau1[[#This Row],[Matricule]],#REF!,3,FALSE))</f>
        <v/>
      </c>
      <c r="E1158" s="12" t="str">
        <f>CONCATENATE(Tableau1[[#This Row],[Matricule]],Tableau1[[#This Row],[Date]])</f>
        <v/>
      </c>
      <c r="F1158" s="3"/>
      <c r="K1158" s="35">
        <f>IF(Tableau1[[#This Row],[Régimes récoltés]]&gt;0,1,0)</f>
        <v>0</v>
      </c>
      <c r="L1158" s="35">
        <f>IF(Tableau1[[#This Row],[Régimes récoltés]]&gt;=60,1,0)</f>
        <v>0</v>
      </c>
      <c r="M1158" s="15">
        <f>IF(Tableau1[[#This Row],[Régimes récoltés]]&gt;60,Tableau1[[#This Row],[Régimes récoltés]]-60,0)</f>
        <v>0</v>
      </c>
      <c r="N1158" s="15" t="str">
        <f>IF(ISBLANK(Tableau1[[#This Row],[Date]]),"",+IF(Tableau1[[#This Row],[Régimes récoltés]]&lt;60,0,1000))</f>
        <v/>
      </c>
      <c r="O1158" s="15" t="str">
        <f>IF(ISBLANK(Tableau1[[#This Row],[Date]]),"",IF(Tableau1[[#This Row],[Régimes récoltés]]&gt;60,(Tableau1[[#This Row],[Régimes récoltés]]-60)*40,0))</f>
        <v/>
      </c>
      <c r="P1158" s="15" t="str">
        <f t="shared" si="18"/>
        <v/>
      </c>
      <c r="Q1158" s="51" t="str">
        <f>IF(Tableau1[[#This Row],[Matricule]]&gt;1,IF(COUNTIF(Tableau1[DateMatricule],Tableau1[[#This Row],[DateMatricule]])&gt;1,"Doublon",""),"")</f>
        <v/>
      </c>
    </row>
    <row r="1159" spans="1:17" x14ac:dyDescent="0.25">
      <c r="A1159" s="12" t="str">
        <f>IF(Tableau1[[#This Row],[Date]]="","",VLOOKUP(Tableau1[[#This Row],[Semaine]],Listes!$A:$B,2,FALSE))</f>
        <v/>
      </c>
      <c r="B1159" s="12" t="str">
        <f>IF(ISBLANK(Tableau1[[#This Row],[Date]]),"",INT((Tableau1[[#This Row],[Date]]-SUM(MOD(DATE(YEAR(Tableau1[[#This Row],[Date]]-MOD(Tableau1[[#This Row],[Date]]-2,7)+3),1,2),{1E+99;7})*{1;-1})+5)/7))</f>
        <v/>
      </c>
      <c r="C1159" s="12" t="str">
        <f>IF(ISBLANK(Tableau1[[#This Row],[Matricule]]),"",VLOOKUP(Tableau1[[#This Row],[Matricule]],#REF!,2,FALSE))</f>
        <v/>
      </c>
      <c r="D1159" s="12" t="str">
        <f>IF(ISBLANK(Tableau1[[#This Row],[Matricule]]),"",VLOOKUP(Tableau1[[#This Row],[Matricule]],#REF!,3,FALSE))</f>
        <v/>
      </c>
      <c r="E1159" s="12" t="str">
        <f>CONCATENATE(Tableau1[[#This Row],[Matricule]],Tableau1[[#This Row],[Date]])</f>
        <v/>
      </c>
      <c r="F1159" s="3"/>
      <c r="K1159" s="35">
        <f>IF(Tableau1[[#This Row],[Régimes récoltés]]&gt;0,1,0)</f>
        <v>0</v>
      </c>
      <c r="L1159" s="35">
        <f>IF(Tableau1[[#This Row],[Régimes récoltés]]&gt;=60,1,0)</f>
        <v>0</v>
      </c>
      <c r="M1159" s="15">
        <f>IF(Tableau1[[#This Row],[Régimes récoltés]]&gt;60,Tableau1[[#This Row],[Régimes récoltés]]-60,0)</f>
        <v>0</v>
      </c>
      <c r="N1159" s="15" t="str">
        <f>IF(ISBLANK(Tableau1[[#This Row],[Date]]),"",+IF(Tableau1[[#This Row],[Régimes récoltés]]&lt;60,0,1000))</f>
        <v/>
      </c>
      <c r="O1159" s="15" t="str">
        <f>IF(ISBLANK(Tableau1[[#This Row],[Date]]),"",IF(Tableau1[[#This Row],[Régimes récoltés]]&gt;60,(Tableau1[[#This Row],[Régimes récoltés]]-60)*40,0))</f>
        <v/>
      </c>
      <c r="P1159" s="15" t="str">
        <f t="shared" si="18"/>
        <v/>
      </c>
      <c r="Q1159" s="51" t="str">
        <f>IF(Tableau1[[#This Row],[Matricule]]&gt;1,IF(COUNTIF(Tableau1[DateMatricule],Tableau1[[#This Row],[DateMatricule]])&gt;1,"Doublon",""),"")</f>
        <v/>
      </c>
    </row>
    <row r="1160" spans="1:17" x14ac:dyDescent="0.25">
      <c r="A1160" s="12" t="str">
        <f>IF(Tableau1[[#This Row],[Date]]="","",VLOOKUP(Tableau1[[#This Row],[Semaine]],Listes!$A:$B,2,FALSE))</f>
        <v/>
      </c>
      <c r="B1160" s="12" t="str">
        <f>IF(ISBLANK(Tableau1[[#This Row],[Date]]),"",INT((Tableau1[[#This Row],[Date]]-SUM(MOD(DATE(YEAR(Tableau1[[#This Row],[Date]]-MOD(Tableau1[[#This Row],[Date]]-2,7)+3),1,2),{1E+99;7})*{1;-1})+5)/7))</f>
        <v/>
      </c>
      <c r="C1160" s="12" t="str">
        <f>IF(ISBLANK(Tableau1[[#This Row],[Matricule]]),"",VLOOKUP(Tableau1[[#This Row],[Matricule]],#REF!,2,FALSE))</f>
        <v/>
      </c>
      <c r="D1160" s="12" t="str">
        <f>IF(ISBLANK(Tableau1[[#This Row],[Matricule]]),"",VLOOKUP(Tableau1[[#This Row],[Matricule]],#REF!,3,FALSE))</f>
        <v/>
      </c>
      <c r="E1160" s="12" t="str">
        <f>CONCATENATE(Tableau1[[#This Row],[Matricule]],Tableau1[[#This Row],[Date]])</f>
        <v/>
      </c>
      <c r="F1160" s="3"/>
      <c r="K1160" s="35">
        <f>IF(Tableau1[[#This Row],[Régimes récoltés]]&gt;0,1,0)</f>
        <v>0</v>
      </c>
      <c r="L1160" s="35">
        <f>IF(Tableau1[[#This Row],[Régimes récoltés]]&gt;=60,1,0)</f>
        <v>0</v>
      </c>
      <c r="M1160" s="15">
        <f>IF(Tableau1[[#This Row],[Régimes récoltés]]&gt;60,Tableau1[[#This Row],[Régimes récoltés]]-60,0)</f>
        <v>0</v>
      </c>
      <c r="N1160" s="15" t="str">
        <f>IF(ISBLANK(Tableau1[[#This Row],[Date]]),"",+IF(Tableau1[[#This Row],[Régimes récoltés]]&lt;60,0,1000))</f>
        <v/>
      </c>
      <c r="O1160" s="15" t="str">
        <f>IF(ISBLANK(Tableau1[[#This Row],[Date]]),"",IF(Tableau1[[#This Row],[Régimes récoltés]]&gt;60,(Tableau1[[#This Row],[Régimes récoltés]]-60)*40,0))</f>
        <v/>
      </c>
      <c r="P1160" s="15" t="str">
        <f t="shared" si="18"/>
        <v/>
      </c>
      <c r="Q1160" s="51" t="str">
        <f>IF(Tableau1[[#This Row],[Matricule]]&gt;1,IF(COUNTIF(Tableau1[DateMatricule],Tableau1[[#This Row],[DateMatricule]])&gt;1,"Doublon",""),"")</f>
        <v/>
      </c>
    </row>
    <row r="1161" spans="1:17" x14ac:dyDescent="0.25">
      <c r="A1161" s="12" t="str">
        <f>IF(Tableau1[[#This Row],[Date]]="","",VLOOKUP(Tableau1[[#This Row],[Semaine]],Listes!$A:$B,2,FALSE))</f>
        <v/>
      </c>
      <c r="B1161" s="12" t="str">
        <f>IF(ISBLANK(Tableau1[[#This Row],[Date]]),"",INT((Tableau1[[#This Row],[Date]]-SUM(MOD(DATE(YEAR(Tableau1[[#This Row],[Date]]-MOD(Tableau1[[#This Row],[Date]]-2,7)+3),1,2),{1E+99;7})*{1;-1})+5)/7))</f>
        <v/>
      </c>
      <c r="C1161" s="12" t="str">
        <f>IF(ISBLANK(Tableau1[[#This Row],[Matricule]]),"",VLOOKUP(Tableau1[[#This Row],[Matricule]],#REF!,2,FALSE))</f>
        <v/>
      </c>
      <c r="D1161" s="12" t="str">
        <f>IF(ISBLANK(Tableau1[[#This Row],[Matricule]]),"",VLOOKUP(Tableau1[[#This Row],[Matricule]],#REF!,3,FALSE))</f>
        <v/>
      </c>
      <c r="E1161" s="12" t="str">
        <f>CONCATENATE(Tableau1[[#This Row],[Matricule]],Tableau1[[#This Row],[Date]])</f>
        <v/>
      </c>
      <c r="F1161" s="3"/>
      <c r="K1161" s="35">
        <f>IF(Tableau1[[#This Row],[Régimes récoltés]]&gt;0,1,0)</f>
        <v>0</v>
      </c>
      <c r="L1161" s="35">
        <f>IF(Tableau1[[#This Row],[Régimes récoltés]]&gt;=60,1,0)</f>
        <v>0</v>
      </c>
      <c r="M1161" s="15">
        <f>IF(Tableau1[[#This Row],[Régimes récoltés]]&gt;60,Tableau1[[#This Row],[Régimes récoltés]]-60,0)</f>
        <v>0</v>
      </c>
      <c r="N1161" s="15" t="str">
        <f>IF(ISBLANK(Tableau1[[#This Row],[Date]]),"",+IF(Tableau1[[#This Row],[Régimes récoltés]]&lt;60,0,1000))</f>
        <v/>
      </c>
      <c r="O1161" s="15" t="str">
        <f>IF(ISBLANK(Tableau1[[#This Row],[Date]]),"",IF(Tableau1[[#This Row],[Régimes récoltés]]&gt;60,(Tableau1[[#This Row],[Régimes récoltés]]-60)*40,0))</f>
        <v/>
      </c>
      <c r="P1161" s="15" t="str">
        <f t="shared" si="18"/>
        <v/>
      </c>
      <c r="Q1161" s="51" t="str">
        <f>IF(Tableau1[[#This Row],[Matricule]]&gt;1,IF(COUNTIF(Tableau1[DateMatricule],Tableau1[[#This Row],[DateMatricule]])&gt;1,"Doublon",""),"")</f>
        <v/>
      </c>
    </row>
    <row r="1162" spans="1:17" x14ac:dyDescent="0.25">
      <c r="A1162" s="12" t="str">
        <f>IF(Tableau1[[#This Row],[Date]]="","",VLOOKUP(Tableau1[[#This Row],[Semaine]],Listes!$A:$B,2,FALSE))</f>
        <v/>
      </c>
      <c r="B1162" s="12" t="str">
        <f>IF(ISBLANK(Tableau1[[#This Row],[Date]]),"",INT((Tableau1[[#This Row],[Date]]-SUM(MOD(DATE(YEAR(Tableau1[[#This Row],[Date]]-MOD(Tableau1[[#This Row],[Date]]-2,7)+3),1,2),{1E+99;7})*{1;-1})+5)/7))</f>
        <v/>
      </c>
      <c r="C1162" s="12" t="str">
        <f>IF(ISBLANK(Tableau1[[#This Row],[Matricule]]),"",VLOOKUP(Tableau1[[#This Row],[Matricule]],#REF!,2,FALSE))</f>
        <v/>
      </c>
      <c r="D1162" s="12" t="str">
        <f>IF(ISBLANK(Tableau1[[#This Row],[Matricule]]),"",VLOOKUP(Tableau1[[#This Row],[Matricule]],#REF!,3,FALSE))</f>
        <v/>
      </c>
      <c r="E1162" s="12" t="str">
        <f>CONCATENATE(Tableau1[[#This Row],[Matricule]],Tableau1[[#This Row],[Date]])</f>
        <v/>
      </c>
      <c r="F1162" s="3"/>
      <c r="K1162" s="35">
        <f>IF(Tableau1[[#This Row],[Régimes récoltés]]&gt;0,1,0)</f>
        <v>0</v>
      </c>
      <c r="L1162" s="35">
        <f>IF(Tableau1[[#This Row],[Régimes récoltés]]&gt;=60,1,0)</f>
        <v>0</v>
      </c>
      <c r="M1162" s="15">
        <f>IF(Tableau1[[#This Row],[Régimes récoltés]]&gt;60,Tableau1[[#This Row],[Régimes récoltés]]-60,0)</f>
        <v>0</v>
      </c>
      <c r="N1162" s="15" t="str">
        <f>IF(ISBLANK(Tableau1[[#This Row],[Date]]),"",+IF(Tableau1[[#This Row],[Régimes récoltés]]&lt;60,0,1000))</f>
        <v/>
      </c>
      <c r="O1162" s="15" t="str">
        <f>IF(ISBLANK(Tableau1[[#This Row],[Date]]),"",IF(Tableau1[[#This Row],[Régimes récoltés]]&gt;60,(Tableau1[[#This Row],[Régimes récoltés]]-60)*40,0))</f>
        <v/>
      </c>
      <c r="P1162" s="15" t="str">
        <f t="shared" si="18"/>
        <v/>
      </c>
      <c r="Q1162" s="51" t="str">
        <f>IF(Tableau1[[#This Row],[Matricule]]&gt;1,IF(COUNTIF(Tableau1[DateMatricule],Tableau1[[#This Row],[DateMatricule]])&gt;1,"Doublon",""),"")</f>
        <v/>
      </c>
    </row>
    <row r="1163" spans="1:17" x14ac:dyDescent="0.25">
      <c r="A1163" s="12" t="str">
        <f>IF(Tableau1[[#This Row],[Date]]="","",VLOOKUP(Tableau1[[#This Row],[Semaine]],Listes!$A:$B,2,FALSE))</f>
        <v/>
      </c>
      <c r="B1163" s="12" t="str">
        <f>IF(ISBLANK(Tableau1[[#This Row],[Date]]),"",INT((Tableau1[[#This Row],[Date]]-SUM(MOD(DATE(YEAR(Tableau1[[#This Row],[Date]]-MOD(Tableau1[[#This Row],[Date]]-2,7)+3),1,2),{1E+99;7})*{1;-1})+5)/7))</f>
        <v/>
      </c>
      <c r="C1163" s="12" t="str">
        <f>IF(ISBLANK(Tableau1[[#This Row],[Matricule]]),"",VLOOKUP(Tableau1[[#This Row],[Matricule]],#REF!,2,FALSE))</f>
        <v/>
      </c>
      <c r="D1163" s="12" t="str">
        <f>IF(ISBLANK(Tableau1[[#This Row],[Matricule]]),"",VLOOKUP(Tableau1[[#This Row],[Matricule]],#REF!,3,FALSE))</f>
        <v/>
      </c>
      <c r="E1163" s="12" t="str">
        <f>CONCATENATE(Tableau1[[#This Row],[Matricule]],Tableau1[[#This Row],[Date]])</f>
        <v/>
      </c>
      <c r="F1163" s="3"/>
      <c r="K1163" s="35">
        <f>IF(Tableau1[[#This Row],[Régimes récoltés]]&gt;0,1,0)</f>
        <v>0</v>
      </c>
      <c r="L1163" s="35">
        <f>IF(Tableau1[[#This Row],[Régimes récoltés]]&gt;=60,1,0)</f>
        <v>0</v>
      </c>
      <c r="M1163" s="15">
        <f>IF(Tableau1[[#This Row],[Régimes récoltés]]&gt;60,Tableau1[[#This Row],[Régimes récoltés]]-60,0)</f>
        <v>0</v>
      </c>
      <c r="N1163" s="15" t="str">
        <f>IF(ISBLANK(Tableau1[[#This Row],[Date]]),"",+IF(Tableau1[[#This Row],[Régimes récoltés]]&lt;60,0,1000))</f>
        <v/>
      </c>
      <c r="O1163" s="15" t="str">
        <f>IF(ISBLANK(Tableau1[[#This Row],[Date]]),"",IF(Tableau1[[#This Row],[Régimes récoltés]]&gt;60,(Tableau1[[#This Row],[Régimes récoltés]]-60)*40,0))</f>
        <v/>
      </c>
      <c r="P1163" s="15" t="str">
        <f t="shared" si="18"/>
        <v/>
      </c>
      <c r="Q1163" s="51" t="str">
        <f>IF(Tableau1[[#This Row],[Matricule]]&gt;1,IF(COUNTIF(Tableau1[DateMatricule],Tableau1[[#This Row],[DateMatricule]])&gt;1,"Doublon",""),"")</f>
        <v/>
      </c>
    </row>
    <row r="1164" spans="1:17" x14ac:dyDescent="0.25">
      <c r="A1164" s="12" t="str">
        <f>IF(Tableau1[[#This Row],[Date]]="","",VLOOKUP(Tableau1[[#This Row],[Semaine]],Listes!$A:$B,2,FALSE))</f>
        <v/>
      </c>
      <c r="B1164" s="12" t="str">
        <f>IF(ISBLANK(Tableau1[[#This Row],[Date]]),"",INT((Tableau1[[#This Row],[Date]]-SUM(MOD(DATE(YEAR(Tableau1[[#This Row],[Date]]-MOD(Tableau1[[#This Row],[Date]]-2,7)+3),1,2),{1E+99;7})*{1;-1})+5)/7))</f>
        <v/>
      </c>
      <c r="C1164" s="12" t="str">
        <f>IF(ISBLANK(Tableau1[[#This Row],[Matricule]]),"",VLOOKUP(Tableau1[[#This Row],[Matricule]],#REF!,2,FALSE))</f>
        <v/>
      </c>
      <c r="D1164" s="12" t="str">
        <f>IF(ISBLANK(Tableau1[[#This Row],[Matricule]]),"",VLOOKUP(Tableau1[[#This Row],[Matricule]],#REF!,3,FALSE))</f>
        <v/>
      </c>
      <c r="E1164" s="12" t="str">
        <f>CONCATENATE(Tableau1[[#This Row],[Matricule]],Tableau1[[#This Row],[Date]])</f>
        <v/>
      </c>
      <c r="F1164" s="3"/>
      <c r="K1164" s="35">
        <f>IF(Tableau1[[#This Row],[Régimes récoltés]]&gt;0,1,0)</f>
        <v>0</v>
      </c>
      <c r="L1164" s="35">
        <f>IF(Tableau1[[#This Row],[Régimes récoltés]]&gt;=60,1,0)</f>
        <v>0</v>
      </c>
      <c r="M1164" s="15">
        <f>IF(Tableau1[[#This Row],[Régimes récoltés]]&gt;60,Tableau1[[#This Row],[Régimes récoltés]]-60,0)</f>
        <v>0</v>
      </c>
      <c r="N1164" s="15" t="str">
        <f>IF(ISBLANK(Tableau1[[#This Row],[Date]]),"",+IF(Tableau1[[#This Row],[Régimes récoltés]]&lt;60,0,1000))</f>
        <v/>
      </c>
      <c r="O1164" s="15" t="str">
        <f>IF(ISBLANK(Tableau1[[#This Row],[Date]]),"",IF(Tableau1[[#This Row],[Régimes récoltés]]&gt;60,(Tableau1[[#This Row],[Régimes récoltés]]-60)*40,0))</f>
        <v/>
      </c>
      <c r="P1164" s="15" t="str">
        <f t="shared" si="18"/>
        <v/>
      </c>
      <c r="Q1164" s="51" t="str">
        <f>IF(Tableau1[[#This Row],[Matricule]]&gt;1,IF(COUNTIF(Tableau1[DateMatricule],Tableau1[[#This Row],[DateMatricule]])&gt;1,"Doublon",""),"")</f>
        <v/>
      </c>
    </row>
    <row r="1165" spans="1:17" x14ac:dyDescent="0.25">
      <c r="A1165" s="12" t="str">
        <f>IF(Tableau1[[#This Row],[Date]]="","",VLOOKUP(Tableau1[[#This Row],[Semaine]],Listes!$A:$B,2,FALSE))</f>
        <v/>
      </c>
      <c r="B1165" s="12" t="str">
        <f>IF(ISBLANK(Tableau1[[#This Row],[Date]]),"",INT((Tableau1[[#This Row],[Date]]-SUM(MOD(DATE(YEAR(Tableau1[[#This Row],[Date]]-MOD(Tableau1[[#This Row],[Date]]-2,7)+3),1,2),{1E+99;7})*{1;-1})+5)/7))</f>
        <v/>
      </c>
      <c r="C1165" s="12" t="str">
        <f>IF(ISBLANK(Tableau1[[#This Row],[Matricule]]),"",VLOOKUP(Tableau1[[#This Row],[Matricule]],#REF!,2,FALSE))</f>
        <v/>
      </c>
      <c r="D1165" s="12" t="str">
        <f>IF(ISBLANK(Tableau1[[#This Row],[Matricule]]),"",VLOOKUP(Tableau1[[#This Row],[Matricule]],#REF!,3,FALSE))</f>
        <v/>
      </c>
      <c r="E1165" s="12" t="str">
        <f>CONCATENATE(Tableau1[[#This Row],[Matricule]],Tableau1[[#This Row],[Date]])</f>
        <v/>
      </c>
      <c r="F1165" s="3"/>
      <c r="K1165" s="35">
        <f>IF(Tableau1[[#This Row],[Régimes récoltés]]&gt;0,1,0)</f>
        <v>0</v>
      </c>
      <c r="L1165" s="35">
        <f>IF(Tableau1[[#This Row],[Régimes récoltés]]&gt;=60,1,0)</f>
        <v>0</v>
      </c>
      <c r="M1165" s="15">
        <f>IF(Tableau1[[#This Row],[Régimes récoltés]]&gt;60,Tableau1[[#This Row],[Régimes récoltés]]-60,0)</f>
        <v>0</v>
      </c>
      <c r="N1165" s="15" t="str">
        <f>IF(ISBLANK(Tableau1[[#This Row],[Date]]),"",+IF(Tableau1[[#This Row],[Régimes récoltés]]&lt;60,0,1000))</f>
        <v/>
      </c>
      <c r="O1165" s="15" t="str">
        <f>IF(ISBLANK(Tableau1[[#This Row],[Date]]),"",IF(Tableau1[[#This Row],[Régimes récoltés]]&gt;60,(Tableau1[[#This Row],[Régimes récoltés]]-60)*40,0))</f>
        <v/>
      </c>
      <c r="P1165" s="15" t="str">
        <f t="shared" si="18"/>
        <v/>
      </c>
      <c r="Q1165" s="51" t="str">
        <f>IF(Tableau1[[#This Row],[Matricule]]&gt;1,IF(COUNTIF(Tableau1[DateMatricule],Tableau1[[#This Row],[DateMatricule]])&gt;1,"Doublon",""),"")</f>
        <v/>
      </c>
    </row>
    <row r="1166" spans="1:17" x14ac:dyDescent="0.25">
      <c r="A1166" s="12" t="str">
        <f>IF(Tableau1[[#This Row],[Date]]="","",VLOOKUP(Tableau1[[#This Row],[Semaine]],Listes!$A:$B,2,FALSE))</f>
        <v/>
      </c>
      <c r="B1166" s="12" t="str">
        <f>IF(ISBLANK(Tableau1[[#This Row],[Date]]),"",INT((Tableau1[[#This Row],[Date]]-SUM(MOD(DATE(YEAR(Tableau1[[#This Row],[Date]]-MOD(Tableau1[[#This Row],[Date]]-2,7)+3),1,2),{1E+99;7})*{1;-1})+5)/7))</f>
        <v/>
      </c>
      <c r="C1166" s="12" t="str">
        <f>IF(ISBLANK(Tableau1[[#This Row],[Matricule]]),"",VLOOKUP(Tableau1[[#This Row],[Matricule]],#REF!,2,FALSE))</f>
        <v/>
      </c>
      <c r="D1166" s="12" t="str">
        <f>IF(ISBLANK(Tableau1[[#This Row],[Matricule]]),"",VLOOKUP(Tableau1[[#This Row],[Matricule]],#REF!,3,FALSE))</f>
        <v/>
      </c>
      <c r="E1166" s="12" t="str">
        <f>CONCATENATE(Tableau1[[#This Row],[Matricule]],Tableau1[[#This Row],[Date]])</f>
        <v/>
      </c>
      <c r="F1166" s="3"/>
      <c r="K1166" s="35">
        <f>IF(Tableau1[[#This Row],[Régimes récoltés]]&gt;0,1,0)</f>
        <v>0</v>
      </c>
      <c r="L1166" s="35">
        <f>IF(Tableau1[[#This Row],[Régimes récoltés]]&gt;=60,1,0)</f>
        <v>0</v>
      </c>
      <c r="M1166" s="15">
        <f>IF(Tableau1[[#This Row],[Régimes récoltés]]&gt;60,Tableau1[[#This Row],[Régimes récoltés]]-60,0)</f>
        <v>0</v>
      </c>
      <c r="N1166" s="15" t="str">
        <f>IF(ISBLANK(Tableau1[[#This Row],[Date]]),"",+IF(Tableau1[[#This Row],[Régimes récoltés]]&lt;60,0,1000))</f>
        <v/>
      </c>
      <c r="O1166" s="15" t="str">
        <f>IF(ISBLANK(Tableau1[[#This Row],[Date]]),"",IF(Tableau1[[#This Row],[Régimes récoltés]]&gt;60,(Tableau1[[#This Row],[Régimes récoltés]]-60)*40,0))</f>
        <v/>
      </c>
      <c r="P1166" s="15" t="str">
        <f t="shared" si="18"/>
        <v/>
      </c>
      <c r="Q1166" s="51" t="str">
        <f>IF(Tableau1[[#This Row],[Matricule]]&gt;1,IF(COUNTIF(Tableau1[DateMatricule],Tableau1[[#This Row],[DateMatricule]])&gt;1,"Doublon",""),"")</f>
        <v/>
      </c>
    </row>
    <row r="1167" spans="1:17" x14ac:dyDescent="0.25">
      <c r="A1167" s="12" t="str">
        <f>IF(Tableau1[[#This Row],[Date]]="","",VLOOKUP(Tableau1[[#This Row],[Semaine]],Listes!$A:$B,2,FALSE))</f>
        <v/>
      </c>
      <c r="B1167" s="12" t="str">
        <f>IF(ISBLANK(Tableau1[[#This Row],[Date]]),"",INT((Tableau1[[#This Row],[Date]]-SUM(MOD(DATE(YEAR(Tableau1[[#This Row],[Date]]-MOD(Tableau1[[#This Row],[Date]]-2,7)+3),1,2),{1E+99;7})*{1;-1})+5)/7))</f>
        <v/>
      </c>
      <c r="C1167" s="12" t="str">
        <f>IF(ISBLANK(Tableau1[[#This Row],[Matricule]]),"",VLOOKUP(Tableau1[[#This Row],[Matricule]],#REF!,2,FALSE))</f>
        <v/>
      </c>
      <c r="D1167" s="12" t="str">
        <f>IF(ISBLANK(Tableau1[[#This Row],[Matricule]]),"",VLOOKUP(Tableau1[[#This Row],[Matricule]],#REF!,3,FALSE))</f>
        <v/>
      </c>
      <c r="E1167" s="12" t="str">
        <f>CONCATENATE(Tableau1[[#This Row],[Matricule]],Tableau1[[#This Row],[Date]])</f>
        <v/>
      </c>
      <c r="F1167" s="3"/>
      <c r="K1167" s="35">
        <f>IF(Tableau1[[#This Row],[Régimes récoltés]]&gt;0,1,0)</f>
        <v>0</v>
      </c>
      <c r="L1167" s="35">
        <f>IF(Tableau1[[#This Row],[Régimes récoltés]]&gt;=60,1,0)</f>
        <v>0</v>
      </c>
      <c r="M1167" s="15">
        <f>IF(Tableau1[[#This Row],[Régimes récoltés]]&gt;60,Tableau1[[#This Row],[Régimes récoltés]]-60,0)</f>
        <v>0</v>
      </c>
      <c r="N1167" s="15" t="str">
        <f>IF(ISBLANK(Tableau1[[#This Row],[Date]]),"",+IF(Tableau1[[#This Row],[Régimes récoltés]]&lt;60,0,1000))</f>
        <v/>
      </c>
      <c r="O1167" s="15" t="str">
        <f>IF(ISBLANK(Tableau1[[#This Row],[Date]]),"",IF(Tableau1[[#This Row],[Régimes récoltés]]&gt;60,(Tableau1[[#This Row],[Régimes récoltés]]-60)*40,0))</f>
        <v/>
      </c>
      <c r="P1167" s="15" t="str">
        <f t="shared" si="18"/>
        <v/>
      </c>
      <c r="Q1167" s="51" t="str">
        <f>IF(Tableau1[[#This Row],[Matricule]]&gt;1,IF(COUNTIF(Tableau1[DateMatricule],Tableau1[[#This Row],[DateMatricule]])&gt;1,"Doublon",""),"")</f>
        <v/>
      </c>
    </row>
    <row r="1168" spans="1:17" x14ac:dyDescent="0.25">
      <c r="A1168" s="12" t="str">
        <f>IF(Tableau1[[#This Row],[Date]]="","",VLOOKUP(Tableau1[[#This Row],[Semaine]],Listes!$A:$B,2,FALSE))</f>
        <v/>
      </c>
      <c r="B1168" s="12" t="str">
        <f>IF(ISBLANK(Tableau1[[#This Row],[Date]]),"",INT((Tableau1[[#This Row],[Date]]-SUM(MOD(DATE(YEAR(Tableau1[[#This Row],[Date]]-MOD(Tableau1[[#This Row],[Date]]-2,7)+3),1,2),{1E+99;7})*{1;-1})+5)/7))</f>
        <v/>
      </c>
      <c r="C1168" s="12" t="str">
        <f>IF(ISBLANK(Tableau1[[#This Row],[Matricule]]),"",VLOOKUP(Tableau1[[#This Row],[Matricule]],#REF!,2,FALSE))</f>
        <v/>
      </c>
      <c r="D1168" s="12" t="str">
        <f>IF(ISBLANK(Tableau1[[#This Row],[Matricule]]),"",VLOOKUP(Tableau1[[#This Row],[Matricule]],#REF!,3,FALSE))</f>
        <v/>
      </c>
      <c r="E1168" s="12" t="str">
        <f>CONCATENATE(Tableau1[[#This Row],[Matricule]],Tableau1[[#This Row],[Date]])</f>
        <v/>
      </c>
      <c r="F1168" s="3"/>
      <c r="K1168" s="35">
        <f>IF(Tableau1[[#This Row],[Régimes récoltés]]&gt;0,1,0)</f>
        <v>0</v>
      </c>
      <c r="L1168" s="35">
        <f>IF(Tableau1[[#This Row],[Régimes récoltés]]&gt;=60,1,0)</f>
        <v>0</v>
      </c>
      <c r="M1168" s="15">
        <f>IF(Tableau1[[#This Row],[Régimes récoltés]]&gt;60,Tableau1[[#This Row],[Régimes récoltés]]-60,0)</f>
        <v>0</v>
      </c>
      <c r="N1168" s="15" t="str">
        <f>IF(ISBLANK(Tableau1[[#This Row],[Date]]),"",+IF(Tableau1[[#This Row],[Régimes récoltés]]&lt;60,0,1000))</f>
        <v/>
      </c>
      <c r="O1168" s="15" t="str">
        <f>IF(ISBLANK(Tableau1[[#This Row],[Date]]),"",IF(Tableau1[[#This Row],[Régimes récoltés]]&gt;60,(Tableau1[[#This Row],[Régimes récoltés]]-60)*40,0))</f>
        <v/>
      </c>
      <c r="P1168" s="15" t="str">
        <f t="shared" si="18"/>
        <v/>
      </c>
      <c r="Q1168" s="51" t="str">
        <f>IF(Tableau1[[#This Row],[Matricule]]&gt;1,IF(COUNTIF(Tableau1[DateMatricule],Tableau1[[#This Row],[DateMatricule]])&gt;1,"Doublon",""),"")</f>
        <v/>
      </c>
    </row>
    <row r="1169" spans="1:17" x14ac:dyDescent="0.25">
      <c r="A1169" s="12" t="str">
        <f>IF(Tableau1[[#This Row],[Date]]="","",VLOOKUP(Tableau1[[#This Row],[Semaine]],Listes!$A:$B,2,FALSE))</f>
        <v/>
      </c>
      <c r="B1169" s="12" t="str">
        <f>IF(ISBLANK(Tableau1[[#This Row],[Date]]),"",INT((Tableau1[[#This Row],[Date]]-SUM(MOD(DATE(YEAR(Tableau1[[#This Row],[Date]]-MOD(Tableau1[[#This Row],[Date]]-2,7)+3),1,2),{1E+99;7})*{1;-1})+5)/7))</f>
        <v/>
      </c>
      <c r="C1169" s="12" t="str">
        <f>IF(ISBLANK(Tableau1[[#This Row],[Matricule]]),"",VLOOKUP(Tableau1[[#This Row],[Matricule]],#REF!,2,FALSE))</f>
        <v/>
      </c>
      <c r="D1169" s="12" t="str">
        <f>IF(ISBLANK(Tableau1[[#This Row],[Matricule]]),"",VLOOKUP(Tableau1[[#This Row],[Matricule]],#REF!,3,FALSE))</f>
        <v/>
      </c>
      <c r="E1169" s="12" t="str">
        <f>CONCATENATE(Tableau1[[#This Row],[Matricule]],Tableau1[[#This Row],[Date]])</f>
        <v/>
      </c>
      <c r="F1169" s="3"/>
      <c r="K1169" s="35">
        <f>IF(Tableau1[[#This Row],[Régimes récoltés]]&gt;0,1,0)</f>
        <v>0</v>
      </c>
      <c r="L1169" s="35">
        <f>IF(Tableau1[[#This Row],[Régimes récoltés]]&gt;=60,1,0)</f>
        <v>0</v>
      </c>
      <c r="M1169" s="15">
        <f>IF(Tableau1[[#This Row],[Régimes récoltés]]&gt;60,Tableau1[[#This Row],[Régimes récoltés]]-60,0)</f>
        <v>0</v>
      </c>
      <c r="N1169" s="15" t="str">
        <f>IF(ISBLANK(Tableau1[[#This Row],[Date]]),"",+IF(Tableau1[[#This Row],[Régimes récoltés]]&lt;60,0,1000))</f>
        <v/>
      </c>
      <c r="O1169" s="15" t="str">
        <f>IF(ISBLANK(Tableau1[[#This Row],[Date]]),"",IF(Tableau1[[#This Row],[Régimes récoltés]]&gt;60,(Tableau1[[#This Row],[Régimes récoltés]]-60)*40,0))</f>
        <v/>
      </c>
      <c r="P1169" s="15" t="str">
        <f t="shared" si="18"/>
        <v/>
      </c>
      <c r="Q1169" s="51" t="str">
        <f>IF(Tableau1[[#This Row],[Matricule]]&gt;1,IF(COUNTIF(Tableau1[DateMatricule],Tableau1[[#This Row],[DateMatricule]])&gt;1,"Doublon",""),"")</f>
        <v/>
      </c>
    </row>
    <row r="1170" spans="1:17" x14ac:dyDescent="0.25">
      <c r="A1170" s="12" t="str">
        <f>IF(Tableau1[[#This Row],[Date]]="","",VLOOKUP(Tableau1[[#This Row],[Semaine]],Listes!$A:$B,2,FALSE))</f>
        <v/>
      </c>
      <c r="B1170" s="12" t="str">
        <f>IF(ISBLANK(Tableau1[[#This Row],[Date]]),"",INT((Tableau1[[#This Row],[Date]]-SUM(MOD(DATE(YEAR(Tableau1[[#This Row],[Date]]-MOD(Tableau1[[#This Row],[Date]]-2,7)+3),1,2),{1E+99;7})*{1;-1})+5)/7))</f>
        <v/>
      </c>
      <c r="C1170" s="12" t="str">
        <f>IF(ISBLANK(Tableau1[[#This Row],[Matricule]]),"",VLOOKUP(Tableau1[[#This Row],[Matricule]],#REF!,2,FALSE))</f>
        <v/>
      </c>
      <c r="D1170" s="12" t="str">
        <f>IF(ISBLANK(Tableau1[[#This Row],[Matricule]]),"",VLOOKUP(Tableau1[[#This Row],[Matricule]],#REF!,3,FALSE))</f>
        <v/>
      </c>
      <c r="E1170" s="12" t="str">
        <f>CONCATENATE(Tableau1[[#This Row],[Matricule]],Tableau1[[#This Row],[Date]])</f>
        <v/>
      </c>
      <c r="F1170" s="3"/>
      <c r="K1170" s="35">
        <f>IF(Tableau1[[#This Row],[Régimes récoltés]]&gt;0,1,0)</f>
        <v>0</v>
      </c>
      <c r="L1170" s="35">
        <f>IF(Tableau1[[#This Row],[Régimes récoltés]]&gt;=60,1,0)</f>
        <v>0</v>
      </c>
      <c r="M1170" s="15">
        <f>IF(Tableau1[[#This Row],[Régimes récoltés]]&gt;60,Tableau1[[#This Row],[Régimes récoltés]]-60,0)</f>
        <v>0</v>
      </c>
      <c r="N1170" s="15" t="str">
        <f>IF(ISBLANK(Tableau1[[#This Row],[Date]]),"",+IF(Tableau1[[#This Row],[Régimes récoltés]]&lt;60,0,1000))</f>
        <v/>
      </c>
      <c r="O1170" s="15" t="str">
        <f>IF(ISBLANK(Tableau1[[#This Row],[Date]]),"",IF(Tableau1[[#This Row],[Régimes récoltés]]&gt;60,(Tableau1[[#This Row],[Régimes récoltés]]-60)*40,0))</f>
        <v/>
      </c>
      <c r="P1170" s="15" t="str">
        <f t="shared" si="18"/>
        <v/>
      </c>
      <c r="Q1170" s="51" t="str">
        <f>IF(Tableau1[[#This Row],[Matricule]]&gt;1,IF(COUNTIF(Tableau1[DateMatricule],Tableau1[[#This Row],[DateMatricule]])&gt;1,"Doublon",""),"")</f>
        <v/>
      </c>
    </row>
    <row r="1171" spans="1:17" x14ac:dyDescent="0.25">
      <c r="A1171" s="12" t="str">
        <f>IF(Tableau1[[#This Row],[Date]]="","",VLOOKUP(Tableau1[[#This Row],[Semaine]],Listes!$A:$B,2,FALSE))</f>
        <v/>
      </c>
      <c r="B1171" s="12" t="str">
        <f>IF(ISBLANK(Tableau1[[#This Row],[Date]]),"",INT((Tableau1[[#This Row],[Date]]-SUM(MOD(DATE(YEAR(Tableau1[[#This Row],[Date]]-MOD(Tableau1[[#This Row],[Date]]-2,7)+3),1,2),{1E+99;7})*{1;-1})+5)/7))</f>
        <v/>
      </c>
      <c r="C1171" s="12" t="str">
        <f>IF(ISBLANK(Tableau1[[#This Row],[Matricule]]),"",VLOOKUP(Tableau1[[#This Row],[Matricule]],#REF!,2,FALSE))</f>
        <v/>
      </c>
      <c r="D1171" s="12" t="str">
        <f>IF(ISBLANK(Tableau1[[#This Row],[Matricule]]),"",VLOOKUP(Tableau1[[#This Row],[Matricule]],#REF!,3,FALSE))</f>
        <v/>
      </c>
      <c r="E1171" s="12" t="str">
        <f>CONCATENATE(Tableau1[[#This Row],[Matricule]],Tableau1[[#This Row],[Date]])</f>
        <v/>
      </c>
      <c r="F1171" s="3"/>
      <c r="K1171" s="35">
        <f>IF(Tableau1[[#This Row],[Régimes récoltés]]&gt;0,1,0)</f>
        <v>0</v>
      </c>
      <c r="L1171" s="35">
        <f>IF(Tableau1[[#This Row],[Régimes récoltés]]&gt;=60,1,0)</f>
        <v>0</v>
      </c>
      <c r="M1171" s="15">
        <f>IF(Tableau1[[#This Row],[Régimes récoltés]]&gt;60,Tableau1[[#This Row],[Régimes récoltés]]-60,0)</f>
        <v>0</v>
      </c>
      <c r="N1171" s="15" t="str">
        <f>IF(ISBLANK(Tableau1[[#This Row],[Date]]),"",+IF(Tableau1[[#This Row],[Régimes récoltés]]&lt;60,0,1000))</f>
        <v/>
      </c>
      <c r="O1171" s="15" t="str">
        <f>IF(ISBLANK(Tableau1[[#This Row],[Date]]),"",IF(Tableau1[[#This Row],[Régimes récoltés]]&gt;60,(Tableau1[[#This Row],[Régimes récoltés]]-60)*40,0))</f>
        <v/>
      </c>
      <c r="P1171" s="15" t="str">
        <f t="shared" si="18"/>
        <v/>
      </c>
      <c r="Q1171" s="51" t="str">
        <f>IF(Tableau1[[#This Row],[Matricule]]&gt;1,IF(COUNTIF(Tableau1[DateMatricule],Tableau1[[#This Row],[DateMatricule]])&gt;1,"Doublon",""),"")</f>
        <v/>
      </c>
    </row>
    <row r="1172" spans="1:17" x14ac:dyDescent="0.25">
      <c r="A1172" s="12" t="str">
        <f>IF(Tableau1[[#This Row],[Date]]="","",VLOOKUP(Tableau1[[#This Row],[Semaine]],Listes!$A:$B,2,FALSE))</f>
        <v/>
      </c>
      <c r="B1172" s="12" t="str">
        <f>IF(ISBLANK(Tableau1[[#This Row],[Date]]),"",INT((Tableau1[[#This Row],[Date]]-SUM(MOD(DATE(YEAR(Tableau1[[#This Row],[Date]]-MOD(Tableau1[[#This Row],[Date]]-2,7)+3),1,2),{1E+99;7})*{1;-1})+5)/7))</f>
        <v/>
      </c>
      <c r="C1172" s="12" t="str">
        <f>IF(ISBLANK(Tableau1[[#This Row],[Matricule]]),"",VLOOKUP(Tableau1[[#This Row],[Matricule]],#REF!,2,FALSE))</f>
        <v/>
      </c>
      <c r="D1172" s="12" t="str">
        <f>IF(ISBLANK(Tableau1[[#This Row],[Matricule]]),"",VLOOKUP(Tableau1[[#This Row],[Matricule]],#REF!,3,FALSE))</f>
        <v/>
      </c>
      <c r="E1172" s="12" t="str">
        <f>CONCATENATE(Tableau1[[#This Row],[Matricule]],Tableau1[[#This Row],[Date]])</f>
        <v/>
      </c>
      <c r="F1172" s="3"/>
      <c r="K1172" s="35">
        <f>IF(Tableau1[[#This Row],[Régimes récoltés]]&gt;0,1,0)</f>
        <v>0</v>
      </c>
      <c r="L1172" s="35">
        <f>IF(Tableau1[[#This Row],[Régimes récoltés]]&gt;=60,1,0)</f>
        <v>0</v>
      </c>
      <c r="M1172" s="15">
        <f>IF(Tableau1[[#This Row],[Régimes récoltés]]&gt;60,Tableau1[[#This Row],[Régimes récoltés]]-60,0)</f>
        <v>0</v>
      </c>
      <c r="N1172" s="15" t="str">
        <f>IF(ISBLANK(Tableau1[[#This Row],[Date]]),"",+IF(Tableau1[[#This Row],[Régimes récoltés]]&lt;60,0,1000))</f>
        <v/>
      </c>
      <c r="O1172" s="15" t="str">
        <f>IF(ISBLANK(Tableau1[[#This Row],[Date]]),"",IF(Tableau1[[#This Row],[Régimes récoltés]]&gt;60,(Tableau1[[#This Row],[Régimes récoltés]]-60)*40,0))</f>
        <v/>
      </c>
      <c r="P1172" s="15" t="str">
        <f t="shared" si="18"/>
        <v/>
      </c>
      <c r="Q1172" s="51" t="str">
        <f>IF(Tableau1[[#This Row],[Matricule]]&gt;1,IF(COUNTIF(Tableau1[DateMatricule],Tableau1[[#This Row],[DateMatricule]])&gt;1,"Doublon",""),"")</f>
        <v/>
      </c>
    </row>
    <row r="1173" spans="1:17" x14ac:dyDescent="0.25">
      <c r="A1173" s="12" t="str">
        <f>IF(Tableau1[[#This Row],[Date]]="","",VLOOKUP(Tableau1[[#This Row],[Semaine]],Listes!$A:$B,2,FALSE))</f>
        <v/>
      </c>
      <c r="B1173" s="12" t="str">
        <f>IF(ISBLANK(Tableau1[[#This Row],[Date]]),"",INT((Tableau1[[#This Row],[Date]]-SUM(MOD(DATE(YEAR(Tableau1[[#This Row],[Date]]-MOD(Tableau1[[#This Row],[Date]]-2,7)+3),1,2),{1E+99;7})*{1;-1})+5)/7))</f>
        <v/>
      </c>
      <c r="C1173" s="12" t="str">
        <f>IF(ISBLANK(Tableau1[[#This Row],[Matricule]]),"",VLOOKUP(Tableau1[[#This Row],[Matricule]],#REF!,2,FALSE))</f>
        <v/>
      </c>
      <c r="D1173" s="12" t="str">
        <f>IF(ISBLANK(Tableau1[[#This Row],[Matricule]]),"",VLOOKUP(Tableau1[[#This Row],[Matricule]],#REF!,3,FALSE))</f>
        <v/>
      </c>
      <c r="E1173" s="12" t="str">
        <f>CONCATENATE(Tableau1[[#This Row],[Matricule]],Tableau1[[#This Row],[Date]])</f>
        <v/>
      </c>
      <c r="F1173" s="3"/>
      <c r="K1173" s="35">
        <f>IF(Tableau1[[#This Row],[Régimes récoltés]]&gt;0,1,0)</f>
        <v>0</v>
      </c>
      <c r="L1173" s="35">
        <f>IF(Tableau1[[#This Row],[Régimes récoltés]]&gt;=60,1,0)</f>
        <v>0</v>
      </c>
      <c r="M1173" s="15">
        <f>IF(Tableau1[[#This Row],[Régimes récoltés]]&gt;60,Tableau1[[#This Row],[Régimes récoltés]]-60,0)</f>
        <v>0</v>
      </c>
      <c r="N1173" s="15" t="str">
        <f>IF(ISBLANK(Tableau1[[#This Row],[Date]]),"",+IF(Tableau1[[#This Row],[Régimes récoltés]]&lt;60,0,1000))</f>
        <v/>
      </c>
      <c r="O1173" s="15" t="str">
        <f>IF(ISBLANK(Tableau1[[#This Row],[Date]]),"",IF(Tableau1[[#This Row],[Régimes récoltés]]&gt;60,(Tableau1[[#This Row],[Régimes récoltés]]-60)*40,0))</f>
        <v/>
      </c>
      <c r="P1173" s="15" t="str">
        <f t="shared" si="18"/>
        <v/>
      </c>
      <c r="Q1173" s="51" t="str">
        <f>IF(Tableau1[[#This Row],[Matricule]]&gt;1,IF(COUNTIF(Tableau1[DateMatricule],Tableau1[[#This Row],[DateMatricule]])&gt;1,"Doublon",""),"")</f>
        <v/>
      </c>
    </row>
    <row r="1174" spans="1:17" x14ac:dyDescent="0.25">
      <c r="A1174" s="12" t="str">
        <f>IF(Tableau1[[#This Row],[Date]]="","",VLOOKUP(Tableau1[[#This Row],[Semaine]],Listes!$A:$B,2,FALSE))</f>
        <v/>
      </c>
      <c r="B1174" s="12" t="str">
        <f>IF(ISBLANK(Tableau1[[#This Row],[Date]]),"",INT((Tableau1[[#This Row],[Date]]-SUM(MOD(DATE(YEAR(Tableau1[[#This Row],[Date]]-MOD(Tableau1[[#This Row],[Date]]-2,7)+3),1,2),{1E+99;7})*{1;-1})+5)/7))</f>
        <v/>
      </c>
      <c r="C1174" s="12" t="str">
        <f>IF(ISBLANK(Tableau1[[#This Row],[Matricule]]),"",VLOOKUP(Tableau1[[#This Row],[Matricule]],#REF!,2,FALSE))</f>
        <v/>
      </c>
      <c r="D1174" s="12" t="str">
        <f>IF(ISBLANK(Tableau1[[#This Row],[Matricule]]),"",VLOOKUP(Tableau1[[#This Row],[Matricule]],#REF!,3,FALSE))</f>
        <v/>
      </c>
      <c r="E1174" s="12" t="str">
        <f>CONCATENATE(Tableau1[[#This Row],[Matricule]],Tableau1[[#This Row],[Date]])</f>
        <v/>
      </c>
      <c r="F1174" s="3"/>
      <c r="K1174" s="35">
        <f>IF(Tableau1[[#This Row],[Régimes récoltés]]&gt;0,1,0)</f>
        <v>0</v>
      </c>
      <c r="L1174" s="35">
        <f>IF(Tableau1[[#This Row],[Régimes récoltés]]&gt;=60,1,0)</f>
        <v>0</v>
      </c>
      <c r="M1174" s="15">
        <f>IF(Tableau1[[#This Row],[Régimes récoltés]]&gt;60,Tableau1[[#This Row],[Régimes récoltés]]-60,0)</f>
        <v>0</v>
      </c>
      <c r="N1174" s="15" t="str">
        <f>IF(ISBLANK(Tableau1[[#This Row],[Date]]),"",+IF(Tableau1[[#This Row],[Régimes récoltés]]&lt;60,0,1000))</f>
        <v/>
      </c>
      <c r="O1174" s="15" t="str">
        <f>IF(ISBLANK(Tableau1[[#This Row],[Date]]),"",IF(Tableau1[[#This Row],[Régimes récoltés]]&gt;60,(Tableau1[[#This Row],[Régimes récoltés]]-60)*40,0))</f>
        <v/>
      </c>
      <c r="P1174" s="15" t="str">
        <f t="shared" si="18"/>
        <v/>
      </c>
      <c r="Q1174" s="51" t="str">
        <f>IF(Tableau1[[#This Row],[Matricule]]&gt;1,IF(COUNTIF(Tableau1[DateMatricule],Tableau1[[#This Row],[DateMatricule]])&gt;1,"Doublon",""),"")</f>
        <v/>
      </c>
    </row>
    <row r="1175" spans="1:17" x14ac:dyDescent="0.25">
      <c r="A1175" s="12" t="str">
        <f>IF(Tableau1[[#This Row],[Date]]="","",VLOOKUP(Tableau1[[#This Row],[Semaine]],Listes!$A:$B,2,FALSE))</f>
        <v/>
      </c>
      <c r="B1175" s="12" t="str">
        <f>IF(ISBLANK(Tableau1[[#This Row],[Date]]),"",INT((Tableau1[[#This Row],[Date]]-SUM(MOD(DATE(YEAR(Tableau1[[#This Row],[Date]]-MOD(Tableau1[[#This Row],[Date]]-2,7)+3),1,2),{1E+99;7})*{1;-1})+5)/7))</f>
        <v/>
      </c>
      <c r="C1175" s="12" t="str">
        <f>IF(ISBLANK(Tableau1[[#This Row],[Matricule]]),"",VLOOKUP(Tableau1[[#This Row],[Matricule]],#REF!,2,FALSE))</f>
        <v/>
      </c>
      <c r="D1175" s="12" t="str">
        <f>IF(ISBLANK(Tableau1[[#This Row],[Matricule]]),"",VLOOKUP(Tableau1[[#This Row],[Matricule]],#REF!,3,FALSE))</f>
        <v/>
      </c>
      <c r="E1175" s="12" t="str">
        <f>CONCATENATE(Tableau1[[#This Row],[Matricule]],Tableau1[[#This Row],[Date]])</f>
        <v/>
      </c>
      <c r="F1175" s="3"/>
      <c r="K1175" s="35">
        <f>IF(Tableau1[[#This Row],[Régimes récoltés]]&gt;0,1,0)</f>
        <v>0</v>
      </c>
      <c r="L1175" s="35">
        <f>IF(Tableau1[[#This Row],[Régimes récoltés]]&gt;=60,1,0)</f>
        <v>0</v>
      </c>
      <c r="M1175" s="15">
        <f>IF(Tableau1[[#This Row],[Régimes récoltés]]&gt;60,Tableau1[[#This Row],[Régimes récoltés]]-60,0)</f>
        <v>0</v>
      </c>
      <c r="N1175" s="15" t="str">
        <f>IF(ISBLANK(Tableau1[[#This Row],[Date]]),"",+IF(Tableau1[[#This Row],[Régimes récoltés]]&lt;60,0,1000))</f>
        <v/>
      </c>
      <c r="O1175" s="15" t="str">
        <f>IF(ISBLANK(Tableau1[[#This Row],[Date]]),"",IF(Tableau1[[#This Row],[Régimes récoltés]]&gt;60,(Tableau1[[#This Row],[Régimes récoltés]]-60)*40,0))</f>
        <v/>
      </c>
      <c r="P1175" s="15" t="str">
        <f t="shared" si="18"/>
        <v/>
      </c>
      <c r="Q1175" s="51" t="str">
        <f>IF(Tableau1[[#This Row],[Matricule]]&gt;1,IF(COUNTIF(Tableau1[DateMatricule],Tableau1[[#This Row],[DateMatricule]])&gt;1,"Doublon",""),"")</f>
        <v/>
      </c>
    </row>
    <row r="1176" spans="1:17" x14ac:dyDescent="0.25">
      <c r="A1176" s="12" t="str">
        <f>IF(Tableau1[[#This Row],[Date]]="","",VLOOKUP(Tableau1[[#This Row],[Semaine]],Listes!$A:$B,2,FALSE))</f>
        <v/>
      </c>
      <c r="B1176" s="12" t="str">
        <f>IF(ISBLANK(Tableau1[[#This Row],[Date]]),"",INT((Tableau1[[#This Row],[Date]]-SUM(MOD(DATE(YEAR(Tableau1[[#This Row],[Date]]-MOD(Tableau1[[#This Row],[Date]]-2,7)+3),1,2),{1E+99;7})*{1;-1})+5)/7))</f>
        <v/>
      </c>
      <c r="C1176" s="12" t="str">
        <f>IF(ISBLANK(Tableau1[[#This Row],[Matricule]]),"",VLOOKUP(Tableau1[[#This Row],[Matricule]],#REF!,2,FALSE))</f>
        <v/>
      </c>
      <c r="D1176" s="12" t="str">
        <f>IF(ISBLANK(Tableau1[[#This Row],[Matricule]]),"",VLOOKUP(Tableau1[[#This Row],[Matricule]],#REF!,3,FALSE))</f>
        <v/>
      </c>
      <c r="E1176" s="12" t="str">
        <f>CONCATENATE(Tableau1[[#This Row],[Matricule]],Tableau1[[#This Row],[Date]])</f>
        <v/>
      </c>
      <c r="F1176" s="3"/>
      <c r="K1176" s="35">
        <f>IF(Tableau1[[#This Row],[Régimes récoltés]]&gt;0,1,0)</f>
        <v>0</v>
      </c>
      <c r="L1176" s="35">
        <f>IF(Tableau1[[#This Row],[Régimes récoltés]]&gt;=60,1,0)</f>
        <v>0</v>
      </c>
      <c r="M1176" s="15">
        <f>IF(Tableau1[[#This Row],[Régimes récoltés]]&gt;60,Tableau1[[#This Row],[Régimes récoltés]]-60,0)</f>
        <v>0</v>
      </c>
      <c r="N1176" s="15" t="str">
        <f>IF(ISBLANK(Tableau1[[#This Row],[Date]]),"",+IF(Tableau1[[#This Row],[Régimes récoltés]]&lt;60,0,1000))</f>
        <v/>
      </c>
      <c r="O1176" s="15" t="str">
        <f>IF(ISBLANK(Tableau1[[#This Row],[Date]]),"",IF(Tableau1[[#This Row],[Régimes récoltés]]&gt;60,(Tableau1[[#This Row],[Régimes récoltés]]-60)*40,0))</f>
        <v/>
      </c>
      <c r="P1176" s="15" t="str">
        <f t="shared" si="18"/>
        <v/>
      </c>
      <c r="Q1176" s="51" t="str">
        <f>IF(Tableau1[[#This Row],[Matricule]]&gt;1,IF(COUNTIF(Tableau1[DateMatricule],Tableau1[[#This Row],[DateMatricule]])&gt;1,"Doublon",""),"")</f>
        <v/>
      </c>
    </row>
    <row r="1177" spans="1:17" x14ac:dyDescent="0.25">
      <c r="A1177" s="12" t="str">
        <f>IF(Tableau1[[#This Row],[Date]]="","",VLOOKUP(Tableau1[[#This Row],[Semaine]],Listes!$A:$B,2,FALSE))</f>
        <v/>
      </c>
      <c r="B1177" s="12" t="str">
        <f>IF(ISBLANK(Tableau1[[#This Row],[Date]]),"",INT((Tableau1[[#This Row],[Date]]-SUM(MOD(DATE(YEAR(Tableau1[[#This Row],[Date]]-MOD(Tableau1[[#This Row],[Date]]-2,7)+3),1,2),{1E+99;7})*{1;-1})+5)/7))</f>
        <v/>
      </c>
      <c r="C1177" s="12" t="str">
        <f>IF(ISBLANK(Tableau1[[#This Row],[Matricule]]),"",VLOOKUP(Tableau1[[#This Row],[Matricule]],#REF!,2,FALSE))</f>
        <v/>
      </c>
      <c r="D1177" s="12" t="str">
        <f>IF(ISBLANK(Tableau1[[#This Row],[Matricule]]),"",VLOOKUP(Tableau1[[#This Row],[Matricule]],#REF!,3,FALSE))</f>
        <v/>
      </c>
      <c r="E1177" s="12" t="str">
        <f>CONCATENATE(Tableau1[[#This Row],[Matricule]],Tableau1[[#This Row],[Date]])</f>
        <v/>
      </c>
      <c r="F1177" s="3"/>
      <c r="K1177" s="35">
        <f>IF(Tableau1[[#This Row],[Régimes récoltés]]&gt;0,1,0)</f>
        <v>0</v>
      </c>
      <c r="L1177" s="35">
        <f>IF(Tableau1[[#This Row],[Régimes récoltés]]&gt;=60,1,0)</f>
        <v>0</v>
      </c>
      <c r="M1177" s="15">
        <f>IF(Tableau1[[#This Row],[Régimes récoltés]]&gt;60,Tableau1[[#This Row],[Régimes récoltés]]-60,0)</f>
        <v>0</v>
      </c>
      <c r="N1177" s="15" t="str">
        <f>IF(ISBLANK(Tableau1[[#This Row],[Date]]),"",+IF(Tableau1[[#This Row],[Régimes récoltés]]&lt;60,0,1000))</f>
        <v/>
      </c>
      <c r="O1177" s="15" t="str">
        <f>IF(ISBLANK(Tableau1[[#This Row],[Date]]),"",IF(Tableau1[[#This Row],[Régimes récoltés]]&gt;60,(Tableau1[[#This Row],[Régimes récoltés]]-60)*40,0))</f>
        <v/>
      </c>
      <c r="P1177" s="15" t="str">
        <f t="shared" si="18"/>
        <v/>
      </c>
      <c r="Q1177" s="51" t="str">
        <f>IF(Tableau1[[#This Row],[Matricule]]&gt;1,IF(COUNTIF(Tableau1[DateMatricule],Tableau1[[#This Row],[DateMatricule]])&gt;1,"Doublon",""),"")</f>
        <v/>
      </c>
    </row>
    <row r="1178" spans="1:17" x14ac:dyDescent="0.25">
      <c r="A1178" s="12" t="str">
        <f>IF(Tableau1[[#This Row],[Date]]="","",VLOOKUP(Tableau1[[#This Row],[Semaine]],Listes!$A:$B,2,FALSE))</f>
        <v/>
      </c>
      <c r="B1178" s="12" t="str">
        <f>IF(ISBLANK(Tableau1[[#This Row],[Date]]),"",INT((Tableau1[[#This Row],[Date]]-SUM(MOD(DATE(YEAR(Tableau1[[#This Row],[Date]]-MOD(Tableau1[[#This Row],[Date]]-2,7)+3),1,2),{1E+99;7})*{1;-1})+5)/7))</f>
        <v/>
      </c>
      <c r="C1178" s="12" t="str">
        <f>IF(ISBLANK(Tableau1[[#This Row],[Matricule]]),"",VLOOKUP(Tableau1[[#This Row],[Matricule]],#REF!,2,FALSE))</f>
        <v/>
      </c>
      <c r="D1178" s="12" t="str">
        <f>IF(ISBLANK(Tableau1[[#This Row],[Matricule]]),"",VLOOKUP(Tableau1[[#This Row],[Matricule]],#REF!,3,FALSE))</f>
        <v/>
      </c>
      <c r="E1178" s="12" t="str">
        <f>CONCATENATE(Tableau1[[#This Row],[Matricule]],Tableau1[[#This Row],[Date]])</f>
        <v/>
      </c>
      <c r="F1178" s="3"/>
      <c r="K1178" s="35">
        <f>IF(Tableau1[[#This Row],[Régimes récoltés]]&gt;0,1,0)</f>
        <v>0</v>
      </c>
      <c r="L1178" s="35">
        <f>IF(Tableau1[[#This Row],[Régimes récoltés]]&gt;=60,1,0)</f>
        <v>0</v>
      </c>
      <c r="M1178" s="15">
        <f>IF(Tableau1[[#This Row],[Régimes récoltés]]&gt;60,Tableau1[[#This Row],[Régimes récoltés]]-60,0)</f>
        <v>0</v>
      </c>
      <c r="N1178" s="15" t="str">
        <f>IF(ISBLANK(Tableau1[[#This Row],[Date]]),"",+IF(Tableau1[[#This Row],[Régimes récoltés]]&lt;60,0,1000))</f>
        <v/>
      </c>
      <c r="O1178" s="15" t="str">
        <f>IF(ISBLANK(Tableau1[[#This Row],[Date]]),"",IF(Tableau1[[#This Row],[Régimes récoltés]]&gt;60,(Tableau1[[#This Row],[Régimes récoltés]]-60)*40,0))</f>
        <v/>
      </c>
      <c r="P1178" s="15" t="str">
        <f t="shared" si="18"/>
        <v/>
      </c>
      <c r="Q1178" s="51" t="str">
        <f>IF(Tableau1[[#This Row],[Matricule]]&gt;1,IF(COUNTIF(Tableau1[DateMatricule],Tableau1[[#This Row],[DateMatricule]])&gt;1,"Doublon",""),"")</f>
        <v/>
      </c>
    </row>
    <row r="1179" spans="1:17" x14ac:dyDescent="0.25">
      <c r="A1179" s="12" t="str">
        <f>IF(Tableau1[[#This Row],[Date]]="","",VLOOKUP(Tableau1[[#This Row],[Semaine]],Listes!$A:$B,2,FALSE))</f>
        <v/>
      </c>
      <c r="B1179" s="12" t="str">
        <f>IF(ISBLANK(Tableau1[[#This Row],[Date]]),"",INT((Tableau1[[#This Row],[Date]]-SUM(MOD(DATE(YEAR(Tableau1[[#This Row],[Date]]-MOD(Tableau1[[#This Row],[Date]]-2,7)+3),1,2),{1E+99;7})*{1;-1})+5)/7))</f>
        <v/>
      </c>
      <c r="C1179" s="12" t="str">
        <f>IF(ISBLANK(Tableau1[[#This Row],[Matricule]]),"",VLOOKUP(Tableau1[[#This Row],[Matricule]],#REF!,2,FALSE))</f>
        <v/>
      </c>
      <c r="D1179" s="12" t="str">
        <f>IF(ISBLANK(Tableau1[[#This Row],[Matricule]]),"",VLOOKUP(Tableau1[[#This Row],[Matricule]],#REF!,3,FALSE))</f>
        <v/>
      </c>
      <c r="E1179" s="12" t="str">
        <f>CONCATENATE(Tableau1[[#This Row],[Matricule]],Tableau1[[#This Row],[Date]])</f>
        <v/>
      </c>
      <c r="F1179" s="3"/>
      <c r="K1179" s="35">
        <f>IF(Tableau1[[#This Row],[Régimes récoltés]]&gt;0,1,0)</f>
        <v>0</v>
      </c>
      <c r="L1179" s="35">
        <f>IF(Tableau1[[#This Row],[Régimes récoltés]]&gt;=60,1,0)</f>
        <v>0</v>
      </c>
      <c r="M1179" s="15">
        <f>IF(Tableau1[[#This Row],[Régimes récoltés]]&gt;60,Tableau1[[#This Row],[Régimes récoltés]]-60,0)</f>
        <v>0</v>
      </c>
      <c r="N1179" s="15" t="str">
        <f>IF(ISBLANK(Tableau1[[#This Row],[Date]]),"",+IF(Tableau1[[#This Row],[Régimes récoltés]]&lt;60,0,1000))</f>
        <v/>
      </c>
      <c r="O1179" s="15" t="str">
        <f>IF(ISBLANK(Tableau1[[#This Row],[Date]]),"",IF(Tableau1[[#This Row],[Régimes récoltés]]&gt;60,(Tableau1[[#This Row],[Régimes récoltés]]-60)*40,0))</f>
        <v/>
      </c>
      <c r="P1179" s="15" t="str">
        <f t="shared" si="18"/>
        <v/>
      </c>
      <c r="Q1179" s="51" t="str">
        <f>IF(Tableau1[[#This Row],[Matricule]]&gt;1,IF(COUNTIF(Tableau1[DateMatricule],Tableau1[[#This Row],[DateMatricule]])&gt;1,"Doublon",""),"")</f>
        <v/>
      </c>
    </row>
    <row r="1180" spans="1:17" x14ac:dyDescent="0.25">
      <c r="A1180" s="12" t="str">
        <f>IF(Tableau1[[#This Row],[Date]]="","",VLOOKUP(Tableau1[[#This Row],[Semaine]],Listes!$A:$B,2,FALSE))</f>
        <v/>
      </c>
      <c r="B1180" s="12" t="str">
        <f>IF(ISBLANK(Tableau1[[#This Row],[Date]]),"",INT((Tableau1[[#This Row],[Date]]-SUM(MOD(DATE(YEAR(Tableau1[[#This Row],[Date]]-MOD(Tableau1[[#This Row],[Date]]-2,7)+3),1,2),{1E+99;7})*{1;-1})+5)/7))</f>
        <v/>
      </c>
      <c r="C1180" s="12" t="str">
        <f>IF(ISBLANK(Tableau1[[#This Row],[Matricule]]),"",VLOOKUP(Tableau1[[#This Row],[Matricule]],#REF!,2,FALSE))</f>
        <v/>
      </c>
      <c r="D1180" s="12" t="str">
        <f>IF(ISBLANK(Tableau1[[#This Row],[Matricule]]),"",VLOOKUP(Tableau1[[#This Row],[Matricule]],#REF!,3,FALSE))</f>
        <v/>
      </c>
      <c r="E1180" s="12" t="str">
        <f>CONCATENATE(Tableau1[[#This Row],[Matricule]],Tableau1[[#This Row],[Date]])</f>
        <v/>
      </c>
      <c r="F1180" s="3"/>
      <c r="K1180" s="35">
        <f>IF(Tableau1[[#This Row],[Régimes récoltés]]&gt;0,1,0)</f>
        <v>0</v>
      </c>
      <c r="L1180" s="35">
        <f>IF(Tableau1[[#This Row],[Régimes récoltés]]&gt;=60,1,0)</f>
        <v>0</v>
      </c>
      <c r="M1180" s="15">
        <f>IF(Tableau1[[#This Row],[Régimes récoltés]]&gt;60,Tableau1[[#This Row],[Régimes récoltés]]-60,0)</f>
        <v>0</v>
      </c>
      <c r="N1180" s="15" t="str">
        <f>IF(ISBLANK(Tableau1[[#This Row],[Date]]),"",+IF(Tableau1[[#This Row],[Régimes récoltés]]&lt;60,0,1000))</f>
        <v/>
      </c>
      <c r="O1180" s="15" t="str">
        <f>IF(ISBLANK(Tableau1[[#This Row],[Date]]),"",IF(Tableau1[[#This Row],[Régimes récoltés]]&gt;60,(Tableau1[[#This Row],[Régimes récoltés]]-60)*40,0))</f>
        <v/>
      </c>
      <c r="P1180" s="15" t="str">
        <f t="shared" si="18"/>
        <v/>
      </c>
      <c r="Q1180" s="51" t="str">
        <f>IF(Tableau1[[#This Row],[Matricule]]&gt;1,IF(COUNTIF(Tableau1[DateMatricule],Tableau1[[#This Row],[DateMatricule]])&gt;1,"Doublon",""),"")</f>
        <v/>
      </c>
    </row>
    <row r="1181" spans="1:17" x14ac:dyDescent="0.25">
      <c r="A1181" s="12" t="str">
        <f>IF(Tableau1[[#This Row],[Date]]="","",VLOOKUP(Tableau1[[#This Row],[Semaine]],Listes!$A:$B,2,FALSE))</f>
        <v/>
      </c>
      <c r="B1181" s="12" t="str">
        <f>IF(ISBLANK(Tableau1[[#This Row],[Date]]),"",INT((Tableau1[[#This Row],[Date]]-SUM(MOD(DATE(YEAR(Tableau1[[#This Row],[Date]]-MOD(Tableau1[[#This Row],[Date]]-2,7)+3),1,2),{1E+99;7})*{1;-1})+5)/7))</f>
        <v/>
      </c>
      <c r="C1181" s="12" t="str">
        <f>IF(ISBLANK(Tableau1[[#This Row],[Matricule]]),"",VLOOKUP(Tableau1[[#This Row],[Matricule]],#REF!,2,FALSE))</f>
        <v/>
      </c>
      <c r="D1181" s="12" t="str">
        <f>IF(ISBLANK(Tableau1[[#This Row],[Matricule]]),"",VLOOKUP(Tableau1[[#This Row],[Matricule]],#REF!,3,FALSE))</f>
        <v/>
      </c>
      <c r="E1181" s="12" t="str">
        <f>CONCATENATE(Tableau1[[#This Row],[Matricule]],Tableau1[[#This Row],[Date]])</f>
        <v/>
      </c>
      <c r="F1181" s="3"/>
      <c r="K1181" s="35">
        <f>IF(Tableau1[[#This Row],[Régimes récoltés]]&gt;0,1,0)</f>
        <v>0</v>
      </c>
      <c r="L1181" s="35">
        <f>IF(Tableau1[[#This Row],[Régimes récoltés]]&gt;=60,1,0)</f>
        <v>0</v>
      </c>
      <c r="M1181" s="15">
        <f>IF(Tableau1[[#This Row],[Régimes récoltés]]&gt;60,Tableau1[[#This Row],[Régimes récoltés]]-60,0)</f>
        <v>0</v>
      </c>
      <c r="N1181" s="15" t="str">
        <f>IF(ISBLANK(Tableau1[[#This Row],[Date]]),"",+IF(Tableau1[[#This Row],[Régimes récoltés]]&lt;60,0,1000))</f>
        <v/>
      </c>
      <c r="O1181" s="15" t="str">
        <f>IF(ISBLANK(Tableau1[[#This Row],[Date]]),"",IF(Tableau1[[#This Row],[Régimes récoltés]]&gt;60,(Tableau1[[#This Row],[Régimes récoltés]]-60)*40,0))</f>
        <v/>
      </c>
      <c r="P1181" s="15" t="str">
        <f t="shared" si="18"/>
        <v/>
      </c>
      <c r="Q1181" s="51" t="str">
        <f>IF(Tableau1[[#This Row],[Matricule]]&gt;1,IF(COUNTIF(Tableau1[DateMatricule],Tableau1[[#This Row],[DateMatricule]])&gt;1,"Doublon",""),"")</f>
        <v/>
      </c>
    </row>
    <row r="1182" spans="1:17" x14ac:dyDescent="0.25">
      <c r="A1182" s="12" t="str">
        <f>IF(Tableau1[[#This Row],[Date]]="","",VLOOKUP(Tableau1[[#This Row],[Semaine]],Listes!$A:$B,2,FALSE))</f>
        <v/>
      </c>
      <c r="B1182" s="12" t="str">
        <f>IF(ISBLANK(Tableau1[[#This Row],[Date]]),"",INT((Tableau1[[#This Row],[Date]]-SUM(MOD(DATE(YEAR(Tableau1[[#This Row],[Date]]-MOD(Tableau1[[#This Row],[Date]]-2,7)+3),1,2),{1E+99;7})*{1;-1})+5)/7))</f>
        <v/>
      </c>
      <c r="C1182" s="12" t="str">
        <f>IF(ISBLANK(Tableau1[[#This Row],[Matricule]]),"",VLOOKUP(Tableau1[[#This Row],[Matricule]],#REF!,2,FALSE))</f>
        <v/>
      </c>
      <c r="D1182" s="12" t="str">
        <f>IF(ISBLANK(Tableau1[[#This Row],[Matricule]]),"",VLOOKUP(Tableau1[[#This Row],[Matricule]],#REF!,3,FALSE))</f>
        <v/>
      </c>
      <c r="E1182" s="12" t="str">
        <f>CONCATENATE(Tableau1[[#This Row],[Matricule]],Tableau1[[#This Row],[Date]])</f>
        <v/>
      </c>
      <c r="F1182" s="3"/>
      <c r="K1182" s="35">
        <f>IF(Tableau1[[#This Row],[Régimes récoltés]]&gt;0,1,0)</f>
        <v>0</v>
      </c>
      <c r="L1182" s="35">
        <f>IF(Tableau1[[#This Row],[Régimes récoltés]]&gt;=60,1,0)</f>
        <v>0</v>
      </c>
      <c r="M1182" s="15">
        <f>IF(Tableau1[[#This Row],[Régimes récoltés]]&gt;60,Tableau1[[#This Row],[Régimes récoltés]]-60,0)</f>
        <v>0</v>
      </c>
      <c r="N1182" s="15" t="str">
        <f>IF(ISBLANK(Tableau1[[#This Row],[Date]]),"",+IF(Tableau1[[#This Row],[Régimes récoltés]]&lt;60,0,1000))</f>
        <v/>
      </c>
      <c r="O1182" s="15" t="str">
        <f>IF(ISBLANK(Tableau1[[#This Row],[Date]]),"",IF(Tableau1[[#This Row],[Régimes récoltés]]&gt;60,(Tableau1[[#This Row],[Régimes récoltés]]-60)*40,0))</f>
        <v/>
      </c>
      <c r="P1182" s="15" t="str">
        <f t="shared" si="18"/>
        <v/>
      </c>
      <c r="Q1182" s="51" t="str">
        <f>IF(Tableau1[[#This Row],[Matricule]]&gt;1,IF(COUNTIF(Tableau1[DateMatricule],Tableau1[[#This Row],[DateMatricule]])&gt;1,"Doublon",""),"")</f>
        <v/>
      </c>
    </row>
    <row r="1183" spans="1:17" x14ac:dyDescent="0.25">
      <c r="A1183" s="12" t="str">
        <f>IF(Tableau1[[#This Row],[Date]]="","",VLOOKUP(Tableau1[[#This Row],[Semaine]],Listes!$A:$B,2,FALSE))</f>
        <v/>
      </c>
      <c r="B1183" s="12" t="str">
        <f>IF(ISBLANK(Tableau1[[#This Row],[Date]]),"",INT((Tableau1[[#This Row],[Date]]-SUM(MOD(DATE(YEAR(Tableau1[[#This Row],[Date]]-MOD(Tableau1[[#This Row],[Date]]-2,7)+3),1,2),{1E+99;7})*{1;-1})+5)/7))</f>
        <v/>
      </c>
      <c r="C1183" s="12" t="str">
        <f>IF(ISBLANK(Tableau1[[#This Row],[Matricule]]),"",VLOOKUP(Tableau1[[#This Row],[Matricule]],#REF!,2,FALSE))</f>
        <v/>
      </c>
      <c r="D1183" s="12" t="str">
        <f>IF(ISBLANK(Tableau1[[#This Row],[Matricule]]),"",VLOOKUP(Tableau1[[#This Row],[Matricule]],#REF!,3,FALSE))</f>
        <v/>
      </c>
      <c r="E1183" s="12" t="str">
        <f>CONCATENATE(Tableau1[[#This Row],[Matricule]],Tableau1[[#This Row],[Date]])</f>
        <v/>
      </c>
      <c r="F1183" s="3"/>
      <c r="K1183" s="35">
        <f>IF(Tableau1[[#This Row],[Régimes récoltés]]&gt;0,1,0)</f>
        <v>0</v>
      </c>
      <c r="L1183" s="35">
        <f>IF(Tableau1[[#This Row],[Régimes récoltés]]&gt;=60,1,0)</f>
        <v>0</v>
      </c>
      <c r="M1183" s="15">
        <f>IF(Tableau1[[#This Row],[Régimes récoltés]]&gt;60,Tableau1[[#This Row],[Régimes récoltés]]-60,0)</f>
        <v>0</v>
      </c>
      <c r="N1183" s="15" t="str">
        <f>IF(ISBLANK(Tableau1[[#This Row],[Date]]),"",+IF(Tableau1[[#This Row],[Régimes récoltés]]&lt;60,0,1000))</f>
        <v/>
      </c>
      <c r="O1183" s="15" t="str">
        <f>IF(ISBLANK(Tableau1[[#This Row],[Date]]),"",IF(Tableau1[[#This Row],[Régimes récoltés]]&gt;60,(Tableau1[[#This Row],[Régimes récoltés]]-60)*40,0))</f>
        <v/>
      </c>
      <c r="P1183" s="15" t="str">
        <f t="shared" si="18"/>
        <v/>
      </c>
      <c r="Q1183" s="51" t="str">
        <f>IF(Tableau1[[#This Row],[Matricule]]&gt;1,IF(COUNTIF(Tableau1[DateMatricule],Tableau1[[#This Row],[DateMatricule]])&gt;1,"Doublon",""),"")</f>
        <v/>
      </c>
    </row>
    <row r="1184" spans="1:17" x14ac:dyDescent="0.25">
      <c r="A1184" s="12" t="str">
        <f>IF(Tableau1[[#This Row],[Date]]="","",VLOOKUP(Tableau1[[#This Row],[Semaine]],Listes!$A:$B,2,FALSE))</f>
        <v/>
      </c>
      <c r="B1184" s="12" t="str">
        <f>IF(ISBLANK(Tableau1[[#This Row],[Date]]),"",INT((Tableau1[[#This Row],[Date]]-SUM(MOD(DATE(YEAR(Tableau1[[#This Row],[Date]]-MOD(Tableau1[[#This Row],[Date]]-2,7)+3),1,2),{1E+99;7})*{1;-1})+5)/7))</f>
        <v/>
      </c>
      <c r="C1184" s="12" t="str">
        <f>IF(ISBLANK(Tableau1[[#This Row],[Matricule]]),"",VLOOKUP(Tableau1[[#This Row],[Matricule]],#REF!,2,FALSE))</f>
        <v/>
      </c>
      <c r="D1184" s="12" t="str">
        <f>IF(ISBLANK(Tableau1[[#This Row],[Matricule]]),"",VLOOKUP(Tableau1[[#This Row],[Matricule]],#REF!,3,FALSE))</f>
        <v/>
      </c>
      <c r="E1184" s="12" t="str">
        <f>CONCATENATE(Tableau1[[#This Row],[Matricule]],Tableau1[[#This Row],[Date]])</f>
        <v/>
      </c>
      <c r="F1184" s="3"/>
      <c r="K1184" s="35">
        <f>IF(Tableau1[[#This Row],[Régimes récoltés]]&gt;0,1,0)</f>
        <v>0</v>
      </c>
      <c r="L1184" s="35">
        <f>IF(Tableau1[[#This Row],[Régimes récoltés]]&gt;=60,1,0)</f>
        <v>0</v>
      </c>
      <c r="M1184" s="15">
        <f>IF(Tableau1[[#This Row],[Régimes récoltés]]&gt;60,Tableau1[[#This Row],[Régimes récoltés]]-60,0)</f>
        <v>0</v>
      </c>
      <c r="N1184" s="15" t="str">
        <f>IF(ISBLANK(Tableau1[[#This Row],[Date]]),"",+IF(Tableau1[[#This Row],[Régimes récoltés]]&lt;60,0,1000))</f>
        <v/>
      </c>
      <c r="O1184" s="15" t="str">
        <f>IF(ISBLANK(Tableau1[[#This Row],[Date]]),"",IF(Tableau1[[#This Row],[Régimes récoltés]]&gt;60,(Tableau1[[#This Row],[Régimes récoltés]]-60)*40,0))</f>
        <v/>
      </c>
      <c r="P1184" s="15" t="str">
        <f t="shared" si="18"/>
        <v/>
      </c>
      <c r="Q1184" s="51" t="str">
        <f>IF(Tableau1[[#This Row],[Matricule]]&gt;1,IF(COUNTIF(Tableau1[DateMatricule],Tableau1[[#This Row],[DateMatricule]])&gt;1,"Doublon",""),"")</f>
        <v/>
      </c>
    </row>
    <row r="1185" spans="1:17" x14ac:dyDescent="0.25">
      <c r="A1185" s="12" t="str">
        <f>IF(Tableau1[[#This Row],[Date]]="","",VLOOKUP(Tableau1[[#This Row],[Semaine]],Listes!$A:$B,2,FALSE))</f>
        <v/>
      </c>
      <c r="B1185" s="12" t="str">
        <f>IF(ISBLANK(Tableau1[[#This Row],[Date]]),"",INT((Tableau1[[#This Row],[Date]]-SUM(MOD(DATE(YEAR(Tableau1[[#This Row],[Date]]-MOD(Tableau1[[#This Row],[Date]]-2,7)+3),1,2),{1E+99;7})*{1;-1})+5)/7))</f>
        <v/>
      </c>
      <c r="C1185" s="12" t="str">
        <f>IF(ISBLANK(Tableau1[[#This Row],[Matricule]]),"",VLOOKUP(Tableau1[[#This Row],[Matricule]],#REF!,2,FALSE))</f>
        <v/>
      </c>
      <c r="D1185" s="12" t="str">
        <f>IF(ISBLANK(Tableau1[[#This Row],[Matricule]]),"",VLOOKUP(Tableau1[[#This Row],[Matricule]],#REF!,3,FALSE))</f>
        <v/>
      </c>
      <c r="E1185" s="12" t="str">
        <f>CONCATENATE(Tableau1[[#This Row],[Matricule]],Tableau1[[#This Row],[Date]])</f>
        <v/>
      </c>
      <c r="F1185" s="3"/>
      <c r="K1185" s="35">
        <f>IF(Tableau1[[#This Row],[Régimes récoltés]]&gt;0,1,0)</f>
        <v>0</v>
      </c>
      <c r="L1185" s="35">
        <f>IF(Tableau1[[#This Row],[Régimes récoltés]]&gt;=60,1,0)</f>
        <v>0</v>
      </c>
      <c r="M1185" s="15">
        <f>IF(Tableau1[[#This Row],[Régimes récoltés]]&gt;60,Tableau1[[#This Row],[Régimes récoltés]]-60,0)</f>
        <v>0</v>
      </c>
      <c r="N1185" s="15" t="str">
        <f>IF(ISBLANK(Tableau1[[#This Row],[Date]]),"",+IF(Tableau1[[#This Row],[Régimes récoltés]]&lt;60,0,1000))</f>
        <v/>
      </c>
      <c r="O1185" s="15" t="str">
        <f>IF(ISBLANK(Tableau1[[#This Row],[Date]]),"",IF(Tableau1[[#This Row],[Régimes récoltés]]&gt;60,(Tableau1[[#This Row],[Régimes récoltés]]-60)*40,0))</f>
        <v/>
      </c>
      <c r="P1185" s="15" t="str">
        <f t="shared" si="18"/>
        <v/>
      </c>
      <c r="Q1185" s="51" t="str">
        <f>IF(Tableau1[[#This Row],[Matricule]]&gt;1,IF(COUNTIF(Tableau1[DateMatricule],Tableau1[[#This Row],[DateMatricule]])&gt;1,"Doublon",""),"")</f>
        <v/>
      </c>
    </row>
    <row r="1186" spans="1:17" x14ac:dyDescent="0.25">
      <c r="A1186" s="12" t="str">
        <f>IF(Tableau1[[#This Row],[Date]]="","",VLOOKUP(Tableau1[[#This Row],[Semaine]],Listes!$A:$B,2,FALSE))</f>
        <v/>
      </c>
      <c r="B1186" s="12" t="str">
        <f>IF(ISBLANK(Tableau1[[#This Row],[Date]]),"",INT((Tableau1[[#This Row],[Date]]-SUM(MOD(DATE(YEAR(Tableau1[[#This Row],[Date]]-MOD(Tableau1[[#This Row],[Date]]-2,7)+3),1,2),{1E+99;7})*{1;-1})+5)/7))</f>
        <v/>
      </c>
      <c r="C1186" s="12" t="str">
        <f>IF(ISBLANK(Tableau1[[#This Row],[Matricule]]),"",VLOOKUP(Tableau1[[#This Row],[Matricule]],#REF!,2,FALSE))</f>
        <v/>
      </c>
      <c r="D1186" s="12" t="str">
        <f>IF(ISBLANK(Tableau1[[#This Row],[Matricule]]),"",VLOOKUP(Tableau1[[#This Row],[Matricule]],#REF!,3,FALSE))</f>
        <v/>
      </c>
      <c r="E1186" s="12" t="str">
        <f>CONCATENATE(Tableau1[[#This Row],[Matricule]],Tableau1[[#This Row],[Date]])</f>
        <v/>
      </c>
      <c r="F1186" s="3"/>
      <c r="K1186" s="35">
        <f>IF(Tableau1[[#This Row],[Régimes récoltés]]&gt;0,1,0)</f>
        <v>0</v>
      </c>
      <c r="L1186" s="35">
        <f>IF(Tableau1[[#This Row],[Régimes récoltés]]&gt;=60,1,0)</f>
        <v>0</v>
      </c>
      <c r="M1186" s="15">
        <f>IF(Tableau1[[#This Row],[Régimes récoltés]]&gt;60,Tableau1[[#This Row],[Régimes récoltés]]-60,0)</f>
        <v>0</v>
      </c>
      <c r="N1186" s="15" t="str">
        <f>IF(ISBLANK(Tableau1[[#This Row],[Date]]),"",+IF(Tableau1[[#This Row],[Régimes récoltés]]&lt;60,0,1000))</f>
        <v/>
      </c>
      <c r="O1186" s="15" t="str">
        <f>IF(ISBLANK(Tableau1[[#This Row],[Date]]),"",IF(Tableau1[[#This Row],[Régimes récoltés]]&gt;60,(Tableau1[[#This Row],[Régimes récoltés]]-60)*40,0))</f>
        <v/>
      </c>
      <c r="P1186" s="15" t="str">
        <f t="shared" si="18"/>
        <v/>
      </c>
      <c r="Q1186" s="51" t="str">
        <f>IF(Tableau1[[#This Row],[Matricule]]&gt;1,IF(COUNTIF(Tableau1[DateMatricule],Tableau1[[#This Row],[DateMatricule]])&gt;1,"Doublon",""),"")</f>
        <v/>
      </c>
    </row>
    <row r="1187" spans="1:17" x14ac:dyDescent="0.25">
      <c r="A1187" s="12" t="str">
        <f>IF(Tableau1[[#This Row],[Date]]="","",VLOOKUP(Tableau1[[#This Row],[Semaine]],Listes!$A:$B,2,FALSE))</f>
        <v/>
      </c>
      <c r="B1187" s="12" t="str">
        <f>IF(ISBLANK(Tableau1[[#This Row],[Date]]),"",INT((Tableau1[[#This Row],[Date]]-SUM(MOD(DATE(YEAR(Tableau1[[#This Row],[Date]]-MOD(Tableau1[[#This Row],[Date]]-2,7)+3),1,2),{1E+99;7})*{1;-1})+5)/7))</f>
        <v/>
      </c>
      <c r="C1187" s="12" t="str">
        <f>IF(ISBLANK(Tableau1[[#This Row],[Matricule]]),"",VLOOKUP(Tableau1[[#This Row],[Matricule]],#REF!,2,FALSE))</f>
        <v/>
      </c>
      <c r="D1187" s="12" t="str">
        <f>IF(ISBLANK(Tableau1[[#This Row],[Matricule]]),"",VLOOKUP(Tableau1[[#This Row],[Matricule]],#REF!,3,FALSE))</f>
        <v/>
      </c>
      <c r="E1187" s="12" t="str">
        <f>CONCATENATE(Tableau1[[#This Row],[Matricule]],Tableau1[[#This Row],[Date]])</f>
        <v/>
      </c>
      <c r="F1187" s="3"/>
      <c r="K1187" s="35">
        <f>IF(Tableau1[[#This Row],[Régimes récoltés]]&gt;0,1,0)</f>
        <v>0</v>
      </c>
      <c r="L1187" s="35">
        <f>IF(Tableau1[[#This Row],[Régimes récoltés]]&gt;=60,1,0)</f>
        <v>0</v>
      </c>
      <c r="M1187" s="15">
        <f>IF(Tableau1[[#This Row],[Régimes récoltés]]&gt;60,Tableau1[[#This Row],[Régimes récoltés]]-60,0)</f>
        <v>0</v>
      </c>
      <c r="N1187" s="15" t="str">
        <f>IF(ISBLANK(Tableau1[[#This Row],[Date]]),"",+IF(Tableau1[[#This Row],[Régimes récoltés]]&lt;60,0,1000))</f>
        <v/>
      </c>
      <c r="O1187" s="15" t="str">
        <f>IF(ISBLANK(Tableau1[[#This Row],[Date]]),"",IF(Tableau1[[#This Row],[Régimes récoltés]]&gt;60,(Tableau1[[#This Row],[Régimes récoltés]]-60)*40,0))</f>
        <v/>
      </c>
      <c r="P1187" s="15" t="str">
        <f t="shared" si="18"/>
        <v/>
      </c>
      <c r="Q1187" s="51" t="str">
        <f>IF(Tableau1[[#This Row],[Matricule]]&gt;1,IF(COUNTIF(Tableau1[DateMatricule],Tableau1[[#This Row],[DateMatricule]])&gt;1,"Doublon",""),"")</f>
        <v/>
      </c>
    </row>
    <row r="1188" spans="1:17" x14ac:dyDescent="0.25">
      <c r="A1188" s="12" t="str">
        <f>IF(Tableau1[[#This Row],[Date]]="","",VLOOKUP(Tableau1[[#This Row],[Semaine]],Listes!$A:$B,2,FALSE))</f>
        <v/>
      </c>
      <c r="B1188" s="12" t="str">
        <f>IF(ISBLANK(Tableau1[[#This Row],[Date]]),"",INT((Tableau1[[#This Row],[Date]]-SUM(MOD(DATE(YEAR(Tableau1[[#This Row],[Date]]-MOD(Tableau1[[#This Row],[Date]]-2,7)+3),1,2),{1E+99;7})*{1;-1})+5)/7))</f>
        <v/>
      </c>
      <c r="C1188" s="12" t="str">
        <f>IF(ISBLANK(Tableau1[[#This Row],[Matricule]]),"",VLOOKUP(Tableau1[[#This Row],[Matricule]],#REF!,2,FALSE))</f>
        <v/>
      </c>
      <c r="D1188" s="12" t="str">
        <f>IF(ISBLANK(Tableau1[[#This Row],[Matricule]]),"",VLOOKUP(Tableau1[[#This Row],[Matricule]],#REF!,3,FALSE))</f>
        <v/>
      </c>
      <c r="E1188" s="12" t="str">
        <f>CONCATENATE(Tableau1[[#This Row],[Matricule]],Tableau1[[#This Row],[Date]])</f>
        <v/>
      </c>
      <c r="F1188" s="3"/>
      <c r="K1188" s="35">
        <f>IF(Tableau1[[#This Row],[Régimes récoltés]]&gt;0,1,0)</f>
        <v>0</v>
      </c>
      <c r="L1188" s="35">
        <f>IF(Tableau1[[#This Row],[Régimes récoltés]]&gt;=60,1,0)</f>
        <v>0</v>
      </c>
      <c r="M1188" s="15">
        <f>IF(Tableau1[[#This Row],[Régimes récoltés]]&gt;60,Tableau1[[#This Row],[Régimes récoltés]]-60,0)</f>
        <v>0</v>
      </c>
      <c r="N1188" s="15" t="str">
        <f>IF(ISBLANK(Tableau1[[#This Row],[Date]]),"",+IF(Tableau1[[#This Row],[Régimes récoltés]]&lt;60,0,1000))</f>
        <v/>
      </c>
      <c r="O1188" s="15" t="str">
        <f>IF(ISBLANK(Tableau1[[#This Row],[Date]]),"",IF(Tableau1[[#This Row],[Régimes récoltés]]&gt;60,(Tableau1[[#This Row],[Régimes récoltés]]-60)*40,0))</f>
        <v/>
      </c>
      <c r="P1188" s="15" t="str">
        <f t="shared" si="18"/>
        <v/>
      </c>
      <c r="Q1188" s="51" t="str">
        <f>IF(Tableau1[[#This Row],[Matricule]]&gt;1,IF(COUNTIF(Tableau1[DateMatricule],Tableau1[[#This Row],[DateMatricule]])&gt;1,"Doublon",""),"")</f>
        <v/>
      </c>
    </row>
    <row r="1189" spans="1:17" x14ac:dyDescent="0.25">
      <c r="A1189" s="12" t="str">
        <f>IF(Tableau1[[#This Row],[Date]]="","",VLOOKUP(Tableau1[[#This Row],[Semaine]],Listes!$A:$B,2,FALSE))</f>
        <v/>
      </c>
      <c r="B1189" s="12" t="str">
        <f>IF(ISBLANK(Tableau1[[#This Row],[Date]]),"",INT((Tableau1[[#This Row],[Date]]-SUM(MOD(DATE(YEAR(Tableau1[[#This Row],[Date]]-MOD(Tableau1[[#This Row],[Date]]-2,7)+3),1,2),{1E+99;7})*{1;-1})+5)/7))</f>
        <v/>
      </c>
      <c r="C1189" s="12" t="str">
        <f>IF(ISBLANK(Tableau1[[#This Row],[Matricule]]),"",VLOOKUP(Tableau1[[#This Row],[Matricule]],#REF!,2,FALSE))</f>
        <v/>
      </c>
      <c r="D1189" s="12" t="str">
        <f>IF(ISBLANK(Tableau1[[#This Row],[Matricule]]),"",VLOOKUP(Tableau1[[#This Row],[Matricule]],#REF!,3,FALSE))</f>
        <v/>
      </c>
      <c r="E1189" s="12" t="str">
        <f>CONCATENATE(Tableau1[[#This Row],[Matricule]],Tableau1[[#This Row],[Date]])</f>
        <v/>
      </c>
      <c r="F1189" s="3"/>
      <c r="K1189" s="35">
        <f>IF(Tableau1[[#This Row],[Régimes récoltés]]&gt;0,1,0)</f>
        <v>0</v>
      </c>
      <c r="L1189" s="35">
        <f>IF(Tableau1[[#This Row],[Régimes récoltés]]&gt;=60,1,0)</f>
        <v>0</v>
      </c>
      <c r="M1189" s="15">
        <f>IF(Tableau1[[#This Row],[Régimes récoltés]]&gt;60,Tableau1[[#This Row],[Régimes récoltés]]-60,0)</f>
        <v>0</v>
      </c>
      <c r="N1189" s="15" t="str">
        <f>IF(ISBLANK(Tableau1[[#This Row],[Date]]),"",+IF(Tableau1[[#This Row],[Régimes récoltés]]&lt;60,0,1000))</f>
        <v/>
      </c>
      <c r="O1189" s="15" t="str">
        <f>IF(ISBLANK(Tableau1[[#This Row],[Date]]),"",IF(Tableau1[[#This Row],[Régimes récoltés]]&gt;60,(Tableau1[[#This Row],[Régimes récoltés]]-60)*40,0))</f>
        <v/>
      </c>
      <c r="P1189" s="15" t="str">
        <f t="shared" si="18"/>
        <v/>
      </c>
      <c r="Q1189" s="51" t="str">
        <f>IF(Tableau1[[#This Row],[Matricule]]&gt;1,IF(COUNTIF(Tableau1[DateMatricule],Tableau1[[#This Row],[DateMatricule]])&gt;1,"Doublon",""),"")</f>
        <v/>
      </c>
    </row>
    <row r="1190" spans="1:17" x14ac:dyDescent="0.25">
      <c r="A1190" s="12" t="str">
        <f>IF(Tableau1[[#This Row],[Date]]="","",VLOOKUP(Tableau1[[#This Row],[Semaine]],Listes!$A:$B,2,FALSE))</f>
        <v/>
      </c>
      <c r="B1190" s="12" t="str">
        <f>IF(ISBLANK(Tableau1[[#This Row],[Date]]),"",INT((Tableau1[[#This Row],[Date]]-SUM(MOD(DATE(YEAR(Tableau1[[#This Row],[Date]]-MOD(Tableau1[[#This Row],[Date]]-2,7)+3),1,2),{1E+99;7})*{1;-1})+5)/7))</f>
        <v/>
      </c>
      <c r="C1190" s="12" t="str">
        <f>IF(ISBLANK(Tableau1[[#This Row],[Matricule]]),"",VLOOKUP(Tableau1[[#This Row],[Matricule]],#REF!,2,FALSE))</f>
        <v/>
      </c>
      <c r="D1190" s="12" t="str">
        <f>IF(ISBLANK(Tableau1[[#This Row],[Matricule]]),"",VLOOKUP(Tableau1[[#This Row],[Matricule]],#REF!,3,FALSE))</f>
        <v/>
      </c>
      <c r="E1190" s="12" t="str">
        <f>CONCATENATE(Tableau1[[#This Row],[Matricule]],Tableau1[[#This Row],[Date]])</f>
        <v/>
      </c>
      <c r="F1190" s="3"/>
      <c r="K1190" s="35">
        <f>IF(Tableau1[[#This Row],[Régimes récoltés]]&gt;0,1,0)</f>
        <v>0</v>
      </c>
      <c r="L1190" s="35">
        <f>IF(Tableau1[[#This Row],[Régimes récoltés]]&gt;=60,1,0)</f>
        <v>0</v>
      </c>
      <c r="M1190" s="15">
        <f>IF(Tableau1[[#This Row],[Régimes récoltés]]&gt;60,Tableau1[[#This Row],[Régimes récoltés]]-60,0)</f>
        <v>0</v>
      </c>
      <c r="N1190" s="15" t="str">
        <f>IF(ISBLANK(Tableau1[[#This Row],[Date]]),"",+IF(Tableau1[[#This Row],[Régimes récoltés]]&lt;60,0,1000))</f>
        <v/>
      </c>
      <c r="O1190" s="15" t="str">
        <f>IF(ISBLANK(Tableau1[[#This Row],[Date]]),"",IF(Tableau1[[#This Row],[Régimes récoltés]]&gt;60,(Tableau1[[#This Row],[Régimes récoltés]]-60)*40,0))</f>
        <v/>
      </c>
      <c r="P1190" s="15" t="str">
        <f t="shared" si="18"/>
        <v/>
      </c>
      <c r="Q1190" s="51" t="str">
        <f>IF(Tableau1[[#This Row],[Matricule]]&gt;1,IF(COUNTIF(Tableau1[DateMatricule],Tableau1[[#This Row],[DateMatricule]])&gt;1,"Doublon",""),"")</f>
        <v/>
      </c>
    </row>
    <row r="1191" spans="1:17" x14ac:dyDescent="0.25">
      <c r="A1191" s="12" t="str">
        <f>IF(Tableau1[[#This Row],[Date]]="","",VLOOKUP(Tableau1[[#This Row],[Semaine]],Listes!$A:$B,2,FALSE))</f>
        <v/>
      </c>
      <c r="B1191" s="12" t="str">
        <f>IF(ISBLANK(Tableau1[[#This Row],[Date]]),"",INT((Tableau1[[#This Row],[Date]]-SUM(MOD(DATE(YEAR(Tableau1[[#This Row],[Date]]-MOD(Tableau1[[#This Row],[Date]]-2,7)+3),1,2),{1E+99;7})*{1;-1})+5)/7))</f>
        <v/>
      </c>
      <c r="C1191" s="12" t="str">
        <f>IF(ISBLANK(Tableau1[[#This Row],[Matricule]]),"",VLOOKUP(Tableau1[[#This Row],[Matricule]],#REF!,2,FALSE))</f>
        <v/>
      </c>
      <c r="D1191" s="12" t="str">
        <f>IF(ISBLANK(Tableau1[[#This Row],[Matricule]]),"",VLOOKUP(Tableau1[[#This Row],[Matricule]],#REF!,3,FALSE))</f>
        <v/>
      </c>
      <c r="E1191" s="12" t="str">
        <f>CONCATENATE(Tableau1[[#This Row],[Matricule]],Tableau1[[#This Row],[Date]])</f>
        <v/>
      </c>
      <c r="F1191" s="3"/>
      <c r="K1191" s="35">
        <f>IF(Tableau1[[#This Row],[Régimes récoltés]]&gt;0,1,0)</f>
        <v>0</v>
      </c>
      <c r="L1191" s="35">
        <f>IF(Tableau1[[#This Row],[Régimes récoltés]]&gt;=60,1,0)</f>
        <v>0</v>
      </c>
      <c r="M1191" s="15">
        <f>IF(Tableau1[[#This Row],[Régimes récoltés]]&gt;60,Tableau1[[#This Row],[Régimes récoltés]]-60,0)</f>
        <v>0</v>
      </c>
      <c r="N1191" s="15" t="str">
        <f>IF(ISBLANK(Tableau1[[#This Row],[Date]]),"",+IF(Tableau1[[#This Row],[Régimes récoltés]]&lt;60,0,1000))</f>
        <v/>
      </c>
      <c r="O1191" s="15" t="str">
        <f>IF(ISBLANK(Tableau1[[#This Row],[Date]]),"",IF(Tableau1[[#This Row],[Régimes récoltés]]&gt;60,(Tableau1[[#This Row],[Régimes récoltés]]-60)*40,0))</f>
        <v/>
      </c>
      <c r="P1191" s="15" t="str">
        <f t="shared" si="18"/>
        <v/>
      </c>
      <c r="Q1191" s="51" t="str">
        <f>IF(Tableau1[[#This Row],[Matricule]]&gt;1,IF(COUNTIF(Tableau1[DateMatricule],Tableau1[[#This Row],[DateMatricule]])&gt;1,"Doublon",""),"")</f>
        <v/>
      </c>
    </row>
    <row r="1192" spans="1:17" x14ac:dyDescent="0.25">
      <c r="A1192" s="12" t="str">
        <f>IF(Tableau1[[#This Row],[Date]]="","",VLOOKUP(Tableau1[[#This Row],[Semaine]],Listes!$A:$B,2,FALSE))</f>
        <v/>
      </c>
      <c r="B1192" s="12" t="str">
        <f>IF(ISBLANK(Tableau1[[#This Row],[Date]]),"",INT((Tableau1[[#This Row],[Date]]-SUM(MOD(DATE(YEAR(Tableau1[[#This Row],[Date]]-MOD(Tableau1[[#This Row],[Date]]-2,7)+3),1,2),{1E+99;7})*{1;-1})+5)/7))</f>
        <v/>
      </c>
      <c r="C1192" s="12" t="str">
        <f>IF(ISBLANK(Tableau1[[#This Row],[Matricule]]),"",VLOOKUP(Tableau1[[#This Row],[Matricule]],#REF!,2,FALSE))</f>
        <v/>
      </c>
      <c r="D1192" s="12" t="str">
        <f>IF(ISBLANK(Tableau1[[#This Row],[Matricule]]),"",VLOOKUP(Tableau1[[#This Row],[Matricule]],#REF!,3,FALSE))</f>
        <v/>
      </c>
      <c r="E1192" s="12" t="str">
        <f>CONCATENATE(Tableau1[[#This Row],[Matricule]],Tableau1[[#This Row],[Date]])</f>
        <v/>
      </c>
      <c r="F1192" s="3"/>
      <c r="K1192" s="35">
        <f>IF(Tableau1[[#This Row],[Régimes récoltés]]&gt;0,1,0)</f>
        <v>0</v>
      </c>
      <c r="L1192" s="35">
        <f>IF(Tableau1[[#This Row],[Régimes récoltés]]&gt;=60,1,0)</f>
        <v>0</v>
      </c>
      <c r="M1192" s="15">
        <f>IF(Tableau1[[#This Row],[Régimes récoltés]]&gt;60,Tableau1[[#This Row],[Régimes récoltés]]-60,0)</f>
        <v>0</v>
      </c>
      <c r="N1192" s="15" t="str">
        <f>IF(ISBLANK(Tableau1[[#This Row],[Date]]),"",+IF(Tableau1[[#This Row],[Régimes récoltés]]&lt;60,0,1000))</f>
        <v/>
      </c>
      <c r="O1192" s="15" t="str">
        <f>IF(ISBLANK(Tableau1[[#This Row],[Date]]),"",IF(Tableau1[[#This Row],[Régimes récoltés]]&gt;60,(Tableau1[[#This Row],[Régimes récoltés]]-60)*40,0))</f>
        <v/>
      </c>
      <c r="P1192" s="15" t="str">
        <f t="shared" si="18"/>
        <v/>
      </c>
      <c r="Q1192" s="51" t="str">
        <f>IF(Tableau1[[#This Row],[Matricule]]&gt;1,IF(COUNTIF(Tableau1[DateMatricule],Tableau1[[#This Row],[DateMatricule]])&gt;1,"Doublon",""),"")</f>
        <v/>
      </c>
    </row>
    <row r="1193" spans="1:17" x14ac:dyDescent="0.25">
      <c r="A1193" s="12" t="str">
        <f>IF(Tableau1[[#This Row],[Date]]="","",VLOOKUP(Tableau1[[#This Row],[Semaine]],Listes!$A:$B,2,FALSE))</f>
        <v/>
      </c>
      <c r="B1193" s="12" t="str">
        <f>IF(ISBLANK(Tableau1[[#This Row],[Date]]),"",INT((Tableau1[[#This Row],[Date]]-SUM(MOD(DATE(YEAR(Tableau1[[#This Row],[Date]]-MOD(Tableau1[[#This Row],[Date]]-2,7)+3),1,2),{1E+99;7})*{1;-1})+5)/7))</f>
        <v/>
      </c>
      <c r="C1193" s="12" t="str">
        <f>IF(ISBLANK(Tableau1[[#This Row],[Matricule]]),"",VLOOKUP(Tableau1[[#This Row],[Matricule]],#REF!,2,FALSE))</f>
        <v/>
      </c>
      <c r="D1193" s="12" t="str">
        <f>IF(ISBLANK(Tableau1[[#This Row],[Matricule]]),"",VLOOKUP(Tableau1[[#This Row],[Matricule]],#REF!,3,FALSE))</f>
        <v/>
      </c>
      <c r="E1193" s="12" t="str">
        <f>CONCATENATE(Tableau1[[#This Row],[Matricule]],Tableau1[[#This Row],[Date]])</f>
        <v/>
      </c>
      <c r="F1193" s="3"/>
      <c r="K1193" s="35">
        <f>IF(Tableau1[[#This Row],[Régimes récoltés]]&gt;0,1,0)</f>
        <v>0</v>
      </c>
      <c r="L1193" s="35">
        <f>IF(Tableau1[[#This Row],[Régimes récoltés]]&gt;=60,1,0)</f>
        <v>0</v>
      </c>
      <c r="M1193" s="15">
        <f>IF(Tableau1[[#This Row],[Régimes récoltés]]&gt;60,Tableau1[[#This Row],[Régimes récoltés]]-60,0)</f>
        <v>0</v>
      </c>
      <c r="N1193" s="15" t="str">
        <f>IF(ISBLANK(Tableau1[[#This Row],[Date]]),"",+IF(Tableau1[[#This Row],[Régimes récoltés]]&lt;60,0,1000))</f>
        <v/>
      </c>
      <c r="O1193" s="15" t="str">
        <f>IF(ISBLANK(Tableau1[[#This Row],[Date]]),"",IF(Tableau1[[#This Row],[Régimes récoltés]]&gt;60,(Tableau1[[#This Row],[Régimes récoltés]]-60)*40,0))</f>
        <v/>
      </c>
      <c r="P1193" s="15" t="str">
        <f t="shared" si="18"/>
        <v/>
      </c>
      <c r="Q1193" s="51" t="str">
        <f>IF(Tableau1[[#This Row],[Matricule]]&gt;1,IF(COUNTIF(Tableau1[DateMatricule],Tableau1[[#This Row],[DateMatricule]])&gt;1,"Doublon",""),"")</f>
        <v/>
      </c>
    </row>
    <row r="1194" spans="1:17" x14ac:dyDescent="0.25">
      <c r="A1194" s="12" t="str">
        <f>IF(Tableau1[[#This Row],[Date]]="","",VLOOKUP(Tableau1[[#This Row],[Semaine]],Listes!$A:$B,2,FALSE))</f>
        <v/>
      </c>
      <c r="B1194" s="12" t="str">
        <f>IF(ISBLANK(Tableau1[[#This Row],[Date]]),"",INT((Tableau1[[#This Row],[Date]]-SUM(MOD(DATE(YEAR(Tableau1[[#This Row],[Date]]-MOD(Tableau1[[#This Row],[Date]]-2,7)+3),1,2),{1E+99;7})*{1;-1})+5)/7))</f>
        <v/>
      </c>
      <c r="C1194" s="12" t="str">
        <f>IF(ISBLANK(Tableau1[[#This Row],[Matricule]]),"",VLOOKUP(Tableau1[[#This Row],[Matricule]],#REF!,2,FALSE))</f>
        <v/>
      </c>
      <c r="D1194" s="12" t="str">
        <f>IF(ISBLANK(Tableau1[[#This Row],[Matricule]]),"",VLOOKUP(Tableau1[[#This Row],[Matricule]],#REF!,3,FALSE))</f>
        <v/>
      </c>
      <c r="E1194" s="12" t="str">
        <f>CONCATENATE(Tableau1[[#This Row],[Matricule]],Tableau1[[#This Row],[Date]])</f>
        <v/>
      </c>
      <c r="F1194" s="3"/>
      <c r="K1194" s="35">
        <f>IF(Tableau1[[#This Row],[Régimes récoltés]]&gt;0,1,0)</f>
        <v>0</v>
      </c>
      <c r="L1194" s="35">
        <f>IF(Tableau1[[#This Row],[Régimes récoltés]]&gt;=60,1,0)</f>
        <v>0</v>
      </c>
      <c r="M1194" s="15">
        <f>IF(Tableau1[[#This Row],[Régimes récoltés]]&gt;60,Tableau1[[#This Row],[Régimes récoltés]]-60,0)</f>
        <v>0</v>
      </c>
      <c r="N1194" s="15" t="str">
        <f>IF(ISBLANK(Tableau1[[#This Row],[Date]]),"",+IF(Tableau1[[#This Row],[Régimes récoltés]]&lt;60,0,1000))</f>
        <v/>
      </c>
      <c r="O1194" s="15" t="str">
        <f>IF(ISBLANK(Tableau1[[#This Row],[Date]]),"",IF(Tableau1[[#This Row],[Régimes récoltés]]&gt;60,(Tableau1[[#This Row],[Régimes récoltés]]-60)*40,0))</f>
        <v/>
      </c>
      <c r="P1194" s="15" t="str">
        <f t="shared" ref="P1194:P1257" si="19">IF(ISERROR(N1194+O1194),"",N1194+O1194)</f>
        <v/>
      </c>
      <c r="Q1194" s="51" t="str">
        <f>IF(Tableau1[[#This Row],[Matricule]]&gt;1,IF(COUNTIF(Tableau1[DateMatricule],Tableau1[[#This Row],[DateMatricule]])&gt;1,"Doublon",""),"")</f>
        <v/>
      </c>
    </row>
    <row r="1195" spans="1:17" x14ac:dyDescent="0.25">
      <c r="A1195" s="12" t="str">
        <f>IF(Tableau1[[#This Row],[Date]]="","",VLOOKUP(Tableau1[[#This Row],[Semaine]],Listes!$A:$B,2,FALSE))</f>
        <v/>
      </c>
      <c r="B1195" s="12" t="str">
        <f>IF(ISBLANK(Tableau1[[#This Row],[Date]]),"",INT((Tableau1[[#This Row],[Date]]-SUM(MOD(DATE(YEAR(Tableau1[[#This Row],[Date]]-MOD(Tableau1[[#This Row],[Date]]-2,7)+3),1,2),{1E+99;7})*{1;-1})+5)/7))</f>
        <v/>
      </c>
      <c r="C1195" s="12" t="str">
        <f>IF(ISBLANK(Tableau1[[#This Row],[Matricule]]),"",VLOOKUP(Tableau1[[#This Row],[Matricule]],#REF!,2,FALSE))</f>
        <v/>
      </c>
      <c r="D1195" s="12" t="str">
        <f>IF(ISBLANK(Tableau1[[#This Row],[Matricule]]),"",VLOOKUP(Tableau1[[#This Row],[Matricule]],#REF!,3,FALSE))</f>
        <v/>
      </c>
      <c r="E1195" s="12" t="str">
        <f>CONCATENATE(Tableau1[[#This Row],[Matricule]],Tableau1[[#This Row],[Date]])</f>
        <v/>
      </c>
      <c r="F1195" s="3"/>
      <c r="K1195" s="35">
        <f>IF(Tableau1[[#This Row],[Régimes récoltés]]&gt;0,1,0)</f>
        <v>0</v>
      </c>
      <c r="L1195" s="35">
        <f>IF(Tableau1[[#This Row],[Régimes récoltés]]&gt;=60,1,0)</f>
        <v>0</v>
      </c>
      <c r="M1195" s="15">
        <f>IF(Tableau1[[#This Row],[Régimes récoltés]]&gt;60,Tableau1[[#This Row],[Régimes récoltés]]-60,0)</f>
        <v>0</v>
      </c>
      <c r="N1195" s="15" t="str">
        <f>IF(ISBLANK(Tableau1[[#This Row],[Date]]),"",+IF(Tableau1[[#This Row],[Régimes récoltés]]&lt;60,0,1000))</f>
        <v/>
      </c>
      <c r="O1195" s="15" t="str">
        <f>IF(ISBLANK(Tableau1[[#This Row],[Date]]),"",IF(Tableau1[[#This Row],[Régimes récoltés]]&gt;60,(Tableau1[[#This Row],[Régimes récoltés]]-60)*40,0))</f>
        <v/>
      </c>
      <c r="P1195" s="15" t="str">
        <f t="shared" si="19"/>
        <v/>
      </c>
      <c r="Q1195" s="51" t="str">
        <f>IF(Tableau1[[#This Row],[Matricule]]&gt;1,IF(COUNTIF(Tableau1[DateMatricule],Tableau1[[#This Row],[DateMatricule]])&gt;1,"Doublon",""),"")</f>
        <v/>
      </c>
    </row>
    <row r="1196" spans="1:17" x14ac:dyDescent="0.25">
      <c r="A1196" s="12" t="str">
        <f>IF(Tableau1[[#This Row],[Date]]="","",VLOOKUP(Tableau1[[#This Row],[Semaine]],Listes!$A:$B,2,FALSE))</f>
        <v/>
      </c>
      <c r="B1196" s="12" t="str">
        <f>IF(ISBLANK(Tableau1[[#This Row],[Date]]),"",INT((Tableau1[[#This Row],[Date]]-SUM(MOD(DATE(YEAR(Tableau1[[#This Row],[Date]]-MOD(Tableau1[[#This Row],[Date]]-2,7)+3),1,2),{1E+99;7})*{1;-1})+5)/7))</f>
        <v/>
      </c>
      <c r="C1196" s="12" t="str">
        <f>IF(ISBLANK(Tableau1[[#This Row],[Matricule]]),"",VLOOKUP(Tableau1[[#This Row],[Matricule]],#REF!,2,FALSE))</f>
        <v/>
      </c>
      <c r="D1196" s="12" t="str">
        <f>IF(ISBLANK(Tableau1[[#This Row],[Matricule]]),"",VLOOKUP(Tableau1[[#This Row],[Matricule]],#REF!,3,FALSE))</f>
        <v/>
      </c>
      <c r="E1196" s="12" t="str">
        <f>CONCATENATE(Tableau1[[#This Row],[Matricule]],Tableau1[[#This Row],[Date]])</f>
        <v/>
      </c>
      <c r="F1196" s="3"/>
      <c r="K1196" s="35">
        <f>IF(Tableau1[[#This Row],[Régimes récoltés]]&gt;0,1,0)</f>
        <v>0</v>
      </c>
      <c r="L1196" s="35">
        <f>IF(Tableau1[[#This Row],[Régimes récoltés]]&gt;=60,1,0)</f>
        <v>0</v>
      </c>
      <c r="M1196" s="15">
        <f>IF(Tableau1[[#This Row],[Régimes récoltés]]&gt;60,Tableau1[[#This Row],[Régimes récoltés]]-60,0)</f>
        <v>0</v>
      </c>
      <c r="N1196" s="15" t="str">
        <f>IF(ISBLANK(Tableau1[[#This Row],[Date]]),"",+IF(Tableau1[[#This Row],[Régimes récoltés]]&lt;60,0,1000))</f>
        <v/>
      </c>
      <c r="O1196" s="15" t="str">
        <f>IF(ISBLANK(Tableau1[[#This Row],[Date]]),"",IF(Tableau1[[#This Row],[Régimes récoltés]]&gt;60,(Tableau1[[#This Row],[Régimes récoltés]]-60)*40,0))</f>
        <v/>
      </c>
      <c r="P1196" s="15" t="str">
        <f t="shared" si="19"/>
        <v/>
      </c>
      <c r="Q1196" s="51" t="str">
        <f>IF(Tableau1[[#This Row],[Matricule]]&gt;1,IF(COUNTIF(Tableau1[DateMatricule],Tableau1[[#This Row],[DateMatricule]])&gt;1,"Doublon",""),"")</f>
        <v/>
      </c>
    </row>
    <row r="1197" spans="1:17" x14ac:dyDescent="0.25">
      <c r="A1197" s="12" t="str">
        <f>IF(Tableau1[[#This Row],[Date]]="","",VLOOKUP(Tableau1[[#This Row],[Semaine]],Listes!$A:$B,2,FALSE))</f>
        <v/>
      </c>
      <c r="B1197" s="12" t="str">
        <f>IF(ISBLANK(Tableau1[[#This Row],[Date]]),"",INT((Tableau1[[#This Row],[Date]]-SUM(MOD(DATE(YEAR(Tableau1[[#This Row],[Date]]-MOD(Tableau1[[#This Row],[Date]]-2,7)+3),1,2),{1E+99;7})*{1;-1})+5)/7))</f>
        <v/>
      </c>
      <c r="C1197" s="12" t="str">
        <f>IF(ISBLANK(Tableau1[[#This Row],[Matricule]]),"",VLOOKUP(Tableau1[[#This Row],[Matricule]],#REF!,2,FALSE))</f>
        <v/>
      </c>
      <c r="D1197" s="12" t="str">
        <f>IF(ISBLANK(Tableau1[[#This Row],[Matricule]]),"",VLOOKUP(Tableau1[[#This Row],[Matricule]],#REF!,3,FALSE))</f>
        <v/>
      </c>
      <c r="E1197" s="12" t="str">
        <f>CONCATENATE(Tableau1[[#This Row],[Matricule]],Tableau1[[#This Row],[Date]])</f>
        <v/>
      </c>
      <c r="F1197" s="3"/>
      <c r="K1197" s="35">
        <f>IF(Tableau1[[#This Row],[Régimes récoltés]]&gt;0,1,0)</f>
        <v>0</v>
      </c>
      <c r="L1197" s="35">
        <f>IF(Tableau1[[#This Row],[Régimes récoltés]]&gt;=60,1,0)</f>
        <v>0</v>
      </c>
      <c r="M1197" s="15">
        <f>IF(Tableau1[[#This Row],[Régimes récoltés]]&gt;60,Tableau1[[#This Row],[Régimes récoltés]]-60,0)</f>
        <v>0</v>
      </c>
      <c r="N1197" s="15" t="str">
        <f>IF(ISBLANK(Tableau1[[#This Row],[Date]]),"",+IF(Tableau1[[#This Row],[Régimes récoltés]]&lt;60,0,1000))</f>
        <v/>
      </c>
      <c r="O1197" s="15" t="str">
        <f>IF(ISBLANK(Tableau1[[#This Row],[Date]]),"",IF(Tableau1[[#This Row],[Régimes récoltés]]&gt;60,(Tableau1[[#This Row],[Régimes récoltés]]-60)*40,0))</f>
        <v/>
      </c>
      <c r="P1197" s="15" t="str">
        <f t="shared" si="19"/>
        <v/>
      </c>
      <c r="Q1197" s="51" t="str">
        <f>IF(Tableau1[[#This Row],[Matricule]]&gt;1,IF(COUNTIF(Tableau1[DateMatricule],Tableau1[[#This Row],[DateMatricule]])&gt;1,"Doublon",""),"")</f>
        <v/>
      </c>
    </row>
    <row r="1198" spans="1:17" x14ac:dyDescent="0.25">
      <c r="A1198" s="12" t="str">
        <f>IF(Tableau1[[#This Row],[Date]]="","",VLOOKUP(Tableau1[[#This Row],[Semaine]],Listes!$A:$B,2,FALSE))</f>
        <v/>
      </c>
      <c r="B1198" s="12" t="str">
        <f>IF(ISBLANK(Tableau1[[#This Row],[Date]]),"",INT((Tableau1[[#This Row],[Date]]-SUM(MOD(DATE(YEAR(Tableau1[[#This Row],[Date]]-MOD(Tableau1[[#This Row],[Date]]-2,7)+3),1,2),{1E+99;7})*{1;-1})+5)/7))</f>
        <v/>
      </c>
      <c r="C1198" s="12" t="str">
        <f>IF(ISBLANK(Tableau1[[#This Row],[Matricule]]),"",VLOOKUP(Tableau1[[#This Row],[Matricule]],#REF!,2,FALSE))</f>
        <v/>
      </c>
      <c r="D1198" s="12" t="str">
        <f>IF(ISBLANK(Tableau1[[#This Row],[Matricule]]),"",VLOOKUP(Tableau1[[#This Row],[Matricule]],#REF!,3,FALSE))</f>
        <v/>
      </c>
      <c r="E1198" s="12" t="str">
        <f>CONCATENATE(Tableau1[[#This Row],[Matricule]],Tableau1[[#This Row],[Date]])</f>
        <v/>
      </c>
      <c r="F1198" s="3"/>
      <c r="K1198" s="35">
        <f>IF(Tableau1[[#This Row],[Régimes récoltés]]&gt;0,1,0)</f>
        <v>0</v>
      </c>
      <c r="L1198" s="35">
        <f>IF(Tableau1[[#This Row],[Régimes récoltés]]&gt;=60,1,0)</f>
        <v>0</v>
      </c>
      <c r="M1198" s="15">
        <f>IF(Tableau1[[#This Row],[Régimes récoltés]]&gt;60,Tableau1[[#This Row],[Régimes récoltés]]-60,0)</f>
        <v>0</v>
      </c>
      <c r="N1198" s="15" t="str">
        <f>IF(ISBLANK(Tableau1[[#This Row],[Date]]),"",+IF(Tableau1[[#This Row],[Régimes récoltés]]&lt;60,0,1000))</f>
        <v/>
      </c>
      <c r="O1198" s="15" t="str">
        <f>IF(ISBLANK(Tableau1[[#This Row],[Date]]),"",IF(Tableau1[[#This Row],[Régimes récoltés]]&gt;60,(Tableau1[[#This Row],[Régimes récoltés]]-60)*40,0))</f>
        <v/>
      </c>
      <c r="P1198" s="15" t="str">
        <f t="shared" si="19"/>
        <v/>
      </c>
      <c r="Q1198" s="51" t="str">
        <f>IF(Tableau1[[#This Row],[Matricule]]&gt;1,IF(COUNTIF(Tableau1[DateMatricule],Tableau1[[#This Row],[DateMatricule]])&gt;1,"Doublon",""),"")</f>
        <v/>
      </c>
    </row>
    <row r="1199" spans="1:17" x14ac:dyDescent="0.25">
      <c r="A1199" s="12" t="str">
        <f>IF(Tableau1[[#This Row],[Date]]="","",VLOOKUP(Tableau1[[#This Row],[Semaine]],Listes!$A:$B,2,FALSE))</f>
        <v/>
      </c>
      <c r="B1199" s="12" t="str">
        <f>IF(ISBLANK(Tableau1[[#This Row],[Date]]),"",INT((Tableau1[[#This Row],[Date]]-SUM(MOD(DATE(YEAR(Tableau1[[#This Row],[Date]]-MOD(Tableau1[[#This Row],[Date]]-2,7)+3),1,2),{1E+99;7})*{1;-1})+5)/7))</f>
        <v/>
      </c>
      <c r="C1199" s="12" t="str">
        <f>IF(ISBLANK(Tableau1[[#This Row],[Matricule]]),"",VLOOKUP(Tableau1[[#This Row],[Matricule]],#REF!,2,FALSE))</f>
        <v/>
      </c>
      <c r="D1199" s="12" t="str">
        <f>IF(ISBLANK(Tableau1[[#This Row],[Matricule]]),"",VLOOKUP(Tableau1[[#This Row],[Matricule]],#REF!,3,FALSE))</f>
        <v/>
      </c>
      <c r="E1199" s="12" t="str">
        <f>CONCATENATE(Tableau1[[#This Row],[Matricule]],Tableau1[[#This Row],[Date]])</f>
        <v/>
      </c>
      <c r="F1199" s="3"/>
      <c r="K1199" s="35">
        <f>IF(Tableau1[[#This Row],[Régimes récoltés]]&gt;0,1,0)</f>
        <v>0</v>
      </c>
      <c r="L1199" s="35">
        <f>IF(Tableau1[[#This Row],[Régimes récoltés]]&gt;=60,1,0)</f>
        <v>0</v>
      </c>
      <c r="M1199" s="15">
        <f>IF(Tableau1[[#This Row],[Régimes récoltés]]&gt;60,Tableau1[[#This Row],[Régimes récoltés]]-60,0)</f>
        <v>0</v>
      </c>
      <c r="N1199" s="15" t="str">
        <f>IF(ISBLANK(Tableau1[[#This Row],[Date]]),"",+IF(Tableau1[[#This Row],[Régimes récoltés]]&lt;60,0,1000))</f>
        <v/>
      </c>
      <c r="O1199" s="15" t="str">
        <f>IF(ISBLANK(Tableau1[[#This Row],[Date]]),"",IF(Tableau1[[#This Row],[Régimes récoltés]]&gt;60,(Tableau1[[#This Row],[Régimes récoltés]]-60)*40,0))</f>
        <v/>
      </c>
      <c r="P1199" s="15" t="str">
        <f t="shared" si="19"/>
        <v/>
      </c>
      <c r="Q1199" s="51" t="str">
        <f>IF(Tableau1[[#This Row],[Matricule]]&gt;1,IF(COUNTIF(Tableau1[DateMatricule],Tableau1[[#This Row],[DateMatricule]])&gt;1,"Doublon",""),"")</f>
        <v/>
      </c>
    </row>
    <row r="1200" spans="1:17" x14ac:dyDescent="0.25">
      <c r="A1200" s="12" t="str">
        <f>IF(Tableau1[[#This Row],[Date]]="","",VLOOKUP(Tableau1[[#This Row],[Semaine]],Listes!$A:$B,2,FALSE))</f>
        <v/>
      </c>
      <c r="B1200" s="12" t="str">
        <f>IF(ISBLANK(Tableau1[[#This Row],[Date]]),"",INT((Tableau1[[#This Row],[Date]]-SUM(MOD(DATE(YEAR(Tableau1[[#This Row],[Date]]-MOD(Tableau1[[#This Row],[Date]]-2,7)+3),1,2),{1E+99;7})*{1;-1})+5)/7))</f>
        <v/>
      </c>
      <c r="C1200" s="12" t="str">
        <f>IF(ISBLANK(Tableau1[[#This Row],[Matricule]]),"",VLOOKUP(Tableau1[[#This Row],[Matricule]],#REF!,2,FALSE))</f>
        <v/>
      </c>
      <c r="D1200" s="12" t="str">
        <f>IF(ISBLANK(Tableau1[[#This Row],[Matricule]]),"",VLOOKUP(Tableau1[[#This Row],[Matricule]],#REF!,3,FALSE))</f>
        <v/>
      </c>
      <c r="E1200" s="12" t="str">
        <f>CONCATENATE(Tableau1[[#This Row],[Matricule]],Tableau1[[#This Row],[Date]])</f>
        <v/>
      </c>
      <c r="F1200" s="3"/>
      <c r="K1200" s="35">
        <f>IF(Tableau1[[#This Row],[Régimes récoltés]]&gt;0,1,0)</f>
        <v>0</v>
      </c>
      <c r="L1200" s="35">
        <f>IF(Tableau1[[#This Row],[Régimes récoltés]]&gt;=60,1,0)</f>
        <v>0</v>
      </c>
      <c r="M1200" s="15">
        <f>IF(Tableau1[[#This Row],[Régimes récoltés]]&gt;60,Tableau1[[#This Row],[Régimes récoltés]]-60,0)</f>
        <v>0</v>
      </c>
      <c r="N1200" s="15" t="str">
        <f>IF(ISBLANK(Tableau1[[#This Row],[Date]]),"",+IF(Tableau1[[#This Row],[Régimes récoltés]]&lt;60,0,1000))</f>
        <v/>
      </c>
      <c r="O1200" s="15" t="str">
        <f>IF(ISBLANK(Tableau1[[#This Row],[Date]]),"",IF(Tableau1[[#This Row],[Régimes récoltés]]&gt;60,(Tableau1[[#This Row],[Régimes récoltés]]-60)*40,0))</f>
        <v/>
      </c>
      <c r="P1200" s="15" t="str">
        <f t="shared" si="19"/>
        <v/>
      </c>
      <c r="Q1200" s="51" t="str">
        <f>IF(Tableau1[[#This Row],[Matricule]]&gt;1,IF(COUNTIF(Tableau1[DateMatricule],Tableau1[[#This Row],[DateMatricule]])&gt;1,"Doublon",""),"")</f>
        <v/>
      </c>
    </row>
    <row r="1201" spans="1:17" x14ac:dyDescent="0.25">
      <c r="A1201" s="12" t="str">
        <f>IF(Tableau1[[#This Row],[Date]]="","",VLOOKUP(Tableau1[[#This Row],[Semaine]],Listes!$A:$B,2,FALSE))</f>
        <v/>
      </c>
      <c r="B1201" s="12" t="str">
        <f>IF(ISBLANK(Tableau1[[#This Row],[Date]]),"",INT((Tableau1[[#This Row],[Date]]-SUM(MOD(DATE(YEAR(Tableau1[[#This Row],[Date]]-MOD(Tableau1[[#This Row],[Date]]-2,7)+3),1,2),{1E+99;7})*{1;-1})+5)/7))</f>
        <v/>
      </c>
      <c r="C1201" s="12" t="str">
        <f>IF(ISBLANK(Tableau1[[#This Row],[Matricule]]),"",VLOOKUP(Tableau1[[#This Row],[Matricule]],#REF!,2,FALSE))</f>
        <v/>
      </c>
      <c r="D1201" s="12" t="str">
        <f>IF(ISBLANK(Tableau1[[#This Row],[Matricule]]),"",VLOOKUP(Tableau1[[#This Row],[Matricule]],#REF!,3,FALSE))</f>
        <v/>
      </c>
      <c r="E1201" s="12" t="str">
        <f>CONCATENATE(Tableau1[[#This Row],[Matricule]],Tableau1[[#This Row],[Date]])</f>
        <v/>
      </c>
      <c r="F1201" s="3"/>
      <c r="K1201" s="35">
        <f>IF(Tableau1[[#This Row],[Régimes récoltés]]&gt;0,1,0)</f>
        <v>0</v>
      </c>
      <c r="L1201" s="35">
        <f>IF(Tableau1[[#This Row],[Régimes récoltés]]&gt;=60,1,0)</f>
        <v>0</v>
      </c>
      <c r="M1201" s="15">
        <f>IF(Tableau1[[#This Row],[Régimes récoltés]]&gt;60,Tableau1[[#This Row],[Régimes récoltés]]-60,0)</f>
        <v>0</v>
      </c>
      <c r="N1201" s="15" t="str">
        <f>IF(ISBLANK(Tableau1[[#This Row],[Date]]),"",+IF(Tableau1[[#This Row],[Régimes récoltés]]&lt;60,0,1000))</f>
        <v/>
      </c>
      <c r="O1201" s="15" t="str">
        <f>IF(ISBLANK(Tableau1[[#This Row],[Date]]),"",IF(Tableau1[[#This Row],[Régimes récoltés]]&gt;60,(Tableau1[[#This Row],[Régimes récoltés]]-60)*40,0))</f>
        <v/>
      </c>
      <c r="P1201" s="15" t="str">
        <f t="shared" si="19"/>
        <v/>
      </c>
      <c r="Q1201" s="51" t="str">
        <f>IF(Tableau1[[#This Row],[Matricule]]&gt;1,IF(COUNTIF(Tableau1[DateMatricule],Tableau1[[#This Row],[DateMatricule]])&gt;1,"Doublon",""),"")</f>
        <v/>
      </c>
    </row>
    <row r="1202" spans="1:17" x14ac:dyDescent="0.25">
      <c r="A1202" s="12" t="str">
        <f>IF(Tableau1[[#This Row],[Date]]="","",VLOOKUP(Tableau1[[#This Row],[Semaine]],Listes!$A:$B,2,FALSE))</f>
        <v/>
      </c>
      <c r="B1202" s="12" t="str">
        <f>IF(ISBLANK(Tableau1[[#This Row],[Date]]),"",INT((Tableau1[[#This Row],[Date]]-SUM(MOD(DATE(YEAR(Tableau1[[#This Row],[Date]]-MOD(Tableau1[[#This Row],[Date]]-2,7)+3),1,2),{1E+99;7})*{1;-1})+5)/7))</f>
        <v/>
      </c>
      <c r="C1202" s="12" t="str">
        <f>IF(ISBLANK(Tableau1[[#This Row],[Matricule]]),"",VLOOKUP(Tableau1[[#This Row],[Matricule]],#REF!,2,FALSE))</f>
        <v/>
      </c>
      <c r="D1202" s="12" t="str">
        <f>IF(ISBLANK(Tableau1[[#This Row],[Matricule]]),"",VLOOKUP(Tableau1[[#This Row],[Matricule]],#REF!,3,FALSE))</f>
        <v/>
      </c>
      <c r="E1202" s="12" t="str">
        <f>CONCATENATE(Tableau1[[#This Row],[Matricule]],Tableau1[[#This Row],[Date]])</f>
        <v/>
      </c>
      <c r="F1202" s="3"/>
      <c r="K1202" s="35">
        <f>IF(Tableau1[[#This Row],[Régimes récoltés]]&gt;0,1,0)</f>
        <v>0</v>
      </c>
      <c r="L1202" s="35">
        <f>IF(Tableau1[[#This Row],[Régimes récoltés]]&gt;=60,1,0)</f>
        <v>0</v>
      </c>
      <c r="M1202" s="15">
        <f>IF(Tableau1[[#This Row],[Régimes récoltés]]&gt;60,Tableau1[[#This Row],[Régimes récoltés]]-60,0)</f>
        <v>0</v>
      </c>
      <c r="N1202" s="15" t="str">
        <f>IF(ISBLANK(Tableau1[[#This Row],[Date]]),"",+IF(Tableau1[[#This Row],[Régimes récoltés]]&lt;60,0,1000))</f>
        <v/>
      </c>
      <c r="O1202" s="15" t="str">
        <f>IF(ISBLANK(Tableau1[[#This Row],[Date]]),"",IF(Tableau1[[#This Row],[Régimes récoltés]]&gt;60,(Tableau1[[#This Row],[Régimes récoltés]]-60)*40,0))</f>
        <v/>
      </c>
      <c r="P1202" s="15" t="str">
        <f t="shared" si="19"/>
        <v/>
      </c>
      <c r="Q1202" s="51" t="str">
        <f>IF(Tableau1[[#This Row],[Matricule]]&gt;1,IF(COUNTIF(Tableau1[DateMatricule],Tableau1[[#This Row],[DateMatricule]])&gt;1,"Doublon",""),"")</f>
        <v/>
      </c>
    </row>
    <row r="1203" spans="1:17" x14ac:dyDescent="0.25">
      <c r="A1203" s="12" t="str">
        <f>IF(Tableau1[[#This Row],[Date]]="","",VLOOKUP(Tableau1[[#This Row],[Semaine]],Listes!$A:$B,2,FALSE))</f>
        <v/>
      </c>
      <c r="B1203" s="12" t="str">
        <f>IF(ISBLANK(Tableau1[[#This Row],[Date]]),"",INT((Tableau1[[#This Row],[Date]]-SUM(MOD(DATE(YEAR(Tableau1[[#This Row],[Date]]-MOD(Tableau1[[#This Row],[Date]]-2,7)+3),1,2),{1E+99;7})*{1;-1})+5)/7))</f>
        <v/>
      </c>
      <c r="C1203" s="12" t="str">
        <f>IF(ISBLANK(Tableau1[[#This Row],[Matricule]]),"",VLOOKUP(Tableau1[[#This Row],[Matricule]],#REF!,2,FALSE))</f>
        <v/>
      </c>
      <c r="D1203" s="12" t="str">
        <f>IF(ISBLANK(Tableau1[[#This Row],[Matricule]]),"",VLOOKUP(Tableau1[[#This Row],[Matricule]],#REF!,3,FALSE))</f>
        <v/>
      </c>
      <c r="E1203" s="12" t="str">
        <f>CONCATENATE(Tableau1[[#This Row],[Matricule]],Tableau1[[#This Row],[Date]])</f>
        <v/>
      </c>
      <c r="F1203" s="3"/>
      <c r="K1203" s="35">
        <f>IF(Tableau1[[#This Row],[Régimes récoltés]]&gt;0,1,0)</f>
        <v>0</v>
      </c>
      <c r="L1203" s="35">
        <f>IF(Tableau1[[#This Row],[Régimes récoltés]]&gt;=60,1,0)</f>
        <v>0</v>
      </c>
      <c r="M1203" s="15">
        <f>IF(Tableau1[[#This Row],[Régimes récoltés]]&gt;60,Tableau1[[#This Row],[Régimes récoltés]]-60,0)</f>
        <v>0</v>
      </c>
      <c r="N1203" s="15" t="str">
        <f>IF(ISBLANK(Tableau1[[#This Row],[Date]]),"",+IF(Tableau1[[#This Row],[Régimes récoltés]]&lt;60,0,1000))</f>
        <v/>
      </c>
      <c r="O1203" s="15" t="str">
        <f>IF(ISBLANK(Tableau1[[#This Row],[Date]]),"",IF(Tableau1[[#This Row],[Régimes récoltés]]&gt;60,(Tableau1[[#This Row],[Régimes récoltés]]-60)*40,0))</f>
        <v/>
      </c>
      <c r="P1203" s="15" t="str">
        <f t="shared" si="19"/>
        <v/>
      </c>
      <c r="Q1203" s="51" t="str">
        <f>IF(Tableau1[[#This Row],[Matricule]]&gt;1,IF(COUNTIF(Tableau1[DateMatricule],Tableau1[[#This Row],[DateMatricule]])&gt;1,"Doublon",""),"")</f>
        <v/>
      </c>
    </row>
    <row r="1204" spans="1:17" x14ac:dyDescent="0.25">
      <c r="A1204" s="12" t="str">
        <f>IF(Tableau1[[#This Row],[Date]]="","",VLOOKUP(Tableau1[[#This Row],[Semaine]],Listes!$A:$B,2,FALSE))</f>
        <v/>
      </c>
      <c r="B1204" s="12" t="str">
        <f>IF(ISBLANK(Tableau1[[#This Row],[Date]]),"",INT((Tableau1[[#This Row],[Date]]-SUM(MOD(DATE(YEAR(Tableau1[[#This Row],[Date]]-MOD(Tableau1[[#This Row],[Date]]-2,7)+3),1,2),{1E+99;7})*{1;-1})+5)/7))</f>
        <v/>
      </c>
      <c r="C1204" s="12" t="str">
        <f>IF(ISBLANK(Tableau1[[#This Row],[Matricule]]),"",VLOOKUP(Tableau1[[#This Row],[Matricule]],#REF!,2,FALSE))</f>
        <v/>
      </c>
      <c r="D1204" s="12" t="str">
        <f>IF(ISBLANK(Tableau1[[#This Row],[Matricule]]),"",VLOOKUP(Tableau1[[#This Row],[Matricule]],#REF!,3,FALSE))</f>
        <v/>
      </c>
      <c r="E1204" s="12" t="str">
        <f>CONCATENATE(Tableau1[[#This Row],[Matricule]],Tableau1[[#This Row],[Date]])</f>
        <v/>
      </c>
      <c r="F1204" s="3"/>
      <c r="K1204" s="35">
        <f>IF(Tableau1[[#This Row],[Régimes récoltés]]&gt;0,1,0)</f>
        <v>0</v>
      </c>
      <c r="L1204" s="35">
        <f>IF(Tableau1[[#This Row],[Régimes récoltés]]&gt;=60,1,0)</f>
        <v>0</v>
      </c>
      <c r="M1204" s="15">
        <f>IF(Tableau1[[#This Row],[Régimes récoltés]]&gt;60,Tableau1[[#This Row],[Régimes récoltés]]-60,0)</f>
        <v>0</v>
      </c>
      <c r="N1204" s="15" t="str">
        <f>IF(ISBLANK(Tableau1[[#This Row],[Date]]),"",+IF(Tableau1[[#This Row],[Régimes récoltés]]&lt;60,0,1000))</f>
        <v/>
      </c>
      <c r="O1204" s="15" t="str">
        <f>IF(ISBLANK(Tableau1[[#This Row],[Date]]),"",IF(Tableau1[[#This Row],[Régimes récoltés]]&gt;60,(Tableau1[[#This Row],[Régimes récoltés]]-60)*40,0))</f>
        <v/>
      </c>
      <c r="P1204" s="15" t="str">
        <f t="shared" si="19"/>
        <v/>
      </c>
      <c r="Q1204" s="51" t="str">
        <f>IF(Tableau1[[#This Row],[Matricule]]&gt;1,IF(COUNTIF(Tableau1[DateMatricule],Tableau1[[#This Row],[DateMatricule]])&gt;1,"Doublon",""),"")</f>
        <v/>
      </c>
    </row>
    <row r="1205" spans="1:17" x14ac:dyDescent="0.25">
      <c r="A1205" s="12" t="str">
        <f>IF(Tableau1[[#This Row],[Date]]="","",VLOOKUP(Tableau1[[#This Row],[Semaine]],Listes!$A:$B,2,FALSE))</f>
        <v/>
      </c>
      <c r="B1205" s="12" t="str">
        <f>IF(ISBLANK(Tableau1[[#This Row],[Date]]),"",INT((Tableau1[[#This Row],[Date]]-SUM(MOD(DATE(YEAR(Tableau1[[#This Row],[Date]]-MOD(Tableau1[[#This Row],[Date]]-2,7)+3),1,2),{1E+99;7})*{1;-1})+5)/7))</f>
        <v/>
      </c>
      <c r="C1205" s="12" t="str">
        <f>IF(ISBLANK(Tableau1[[#This Row],[Matricule]]),"",VLOOKUP(Tableau1[[#This Row],[Matricule]],#REF!,2,FALSE))</f>
        <v/>
      </c>
      <c r="D1205" s="12" t="str">
        <f>IF(ISBLANK(Tableau1[[#This Row],[Matricule]]),"",VLOOKUP(Tableau1[[#This Row],[Matricule]],#REF!,3,FALSE))</f>
        <v/>
      </c>
      <c r="E1205" s="12" t="str">
        <f>CONCATENATE(Tableau1[[#This Row],[Matricule]],Tableau1[[#This Row],[Date]])</f>
        <v/>
      </c>
      <c r="F1205" s="3"/>
      <c r="K1205" s="35">
        <f>IF(Tableau1[[#This Row],[Régimes récoltés]]&gt;0,1,0)</f>
        <v>0</v>
      </c>
      <c r="L1205" s="35">
        <f>IF(Tableau1[[#This Row],[Régimes récoltés]]&gt;=60,1,0)</f>
        <v>0</v>
      </c>
      <c r="M1205" s="15">
        <f>IF(Tableau1[[#This Row],[Régimes récoltés]]&gt;60,Tableau1[[#This Row],[Régimes récoltés]]-60,0)</f>
        <v>0</v>
      </c>
      <c r="N1205" s="15" t="str">
        <f>IF(ISBLANK(Tableau1[[#This Row],[Date]]),"",+IF(Tableau1[[#This Row],[Régimes récoltés]]&lt;60,0,1000))</f>
        <v/>
      </c>
      <c r="O1205" s="15" t="str">
        <f>IF(ISBLANK(Tableau1[[#This Row],[Date]]),"",IF(Tableau1[[#This Row],[Régimes récoltés]]&gt;60,(Tableau1[[#This Row],[Régimes récoltés]]-60)*40,0))</f>
        <v/>
      </c>
      <c r="P1205" s="15" t="str">
        <f t="shared" si="19"/>
        <v/>
      </c>
      <c r="Q1205" s="51" t="str">
        <f>IF(Tableau1[[#This Row],[Matricule]]&gt;1,IF(COUNTIF(Tableau1[DateMatricule],Tableau1[[#This Row],[DateMatricule]])&gt;1,"Doublon",""),"")</f>
        <v/>
      </c>
    </row>
    <row r="1206" spans="1:17" x14ac:dyDescent="0.25">
      <c r="A1206" s="12" t="str">
        <f>IF(Tableau1[[#This Row],[Date]]="","",VLOOKUP(Tableau1[[#This Row],[Semaine]],Listes!$A:$B,2,FALSE))</f>
        <v/>
      </c>
      <c r="B1206" s="12" t="str">
        <f>IF(ISBLANK(Tableau1[[#This Row],[Date]]),"",INT((Tableau1[[#This Row],[Date]]-SUM(MOD(DATE(YEAR(Tableau1[[#This Row],[Date]]-MOD(Tableau1[[#This Row],[Date]]-2,7)+3),1,2),{1E+99;7})*{1;-1})+5)/7))</f>
        <v/>
      </c>
      <c r="C1206" s="12" t="str">
        <f>IF(ISBLANK(Tableau1[[#This Row],[Matricule]]),"",VLOOKUP(Tableau1[[#This Row],[Matricule]],#REF!,2,FALSE))</f>
        <v/>
      </c>
      <c r="D1206" s="12" t="str">
        <f>IF(ISBLANK(Tableau1[[#This Row],[Matricule]]),"",VLOOKUP(Tableau1[[#This Row],[Matricule]],#REF!,3,FALSE))</f>
        <v/>
      </c>
      <c r="E1206" s="12" t="str">
        <f>CONCATENATE(Tableau1[[#This Row],[Matricule]],Tableau1[[#This Row],[Date]])</f>
        <v/>
      </c>
      <c r="F1206" s="3"/>
      <c r="K1206" s="35">
        <f>IF(Tableau1[[#This Row],[Régimes récoltés]]&gt;0,1,0)</f>
        <v>0</v>
      </c>
      <c r="L1206" s="35">
        <f>IF(Tableau1[[#This Row],[Régimes récoltés]]&gt;=60,1,0)</f>
        <v>0</v>
      </c>
      <c r="M1206" s="15">
        <f>IF(Tableau1[[#This Row],[Régimes récoltés]]&gt;60,Tableau1[[#This Row],[Régimes récoltés]]-60,0)</f>
        <v>0</v>
      </c>
      <c r="N1206" s="15" t="str">
        <f>IF(ISBLANK(Tableau1[[#This Row],[Date]]),"",+IF(Tableau1[[#This Row],[Régimes récoltés]]&lt;60,0,1000))</f>
        <v/>
      </c>
      <c r="O1206" s="15" t="str">
        <f>IF(ISBLANK(Tableau1[[#This Row],[Date]]),"",IF(Tableau1[[#This Row],[Régimes récoltés]]&gt;60,(Tableau1[[#This Row],[Régimes récoltés]]-60)*40,0))</f>
        <v/>
      </c>
      <c r="P1206" s="15" t="str">
        <f t="shared" si="19"/>
        <v/>
      </c>
      <c r="Q1206" s="51" t="str">
        <f>IF(Tableau1[[#This Row],[Matricule]]&gt;1,IF(COUNTIF(Tableau1[DateMatricule],Tableau1[[#This Row],[DateMatricule]])&gt;1,"Doublon",""),"")</f>
        <v/>
      </c>
    </row>
    <row r="1207" spans="1:17" x14ac:dyDescent="0.25">
      <c r="A1207" s="12" t="str">
        <f>IF(Tableau1[[#This Row],[Date]]="","",VLOOKUP(Tableau1[[#This Row],[Semaine]],Listes!$A:$B,2,FALSE))</f>
        <v/>
      </c>
      <c r="B1207" s="12" t="str">
        <f>IF(ISBLANK(Tableau1[[#This Row],[Date]]),"",INT((Tableau1[[#This Row],[Date]]-SUM(MOD(DATE(YEAR(Tableau1[[#This Row],[Date]]-MOD(Tableau1[[#This Row],[Date]]-2,7)+3),1,2),{1E+99;7})*{1;-1})+5)/7))</f>
        <v/>
      </c>
      <c r="C1207" s="12" t="str">
        <f>IF(ISBLANK(Tableau1[[#This Row],[Matricule]]),"",VLOOKUP(Tableau1[[#This Row],[Matricule]],#REF!,2,FALSE))</f>
        <v/>
      </c>
      <c r="D1207" s="12" t="str">
        <f>IF(ISBLANK(Tableau1[[#This Row],[Matricule]]),"",VLOOKUP(Tableau1[[#This Row],[Matricule]],#REF!,3,FALSE))</f>
        <v/>
      </c>
      <c r="E1207" s="12" t="str">
        <f>CONCATENATE(Tableau1[[#This Row],[Matricule]],Tableau1[[#This Row],[Date]])</f>
        <v/>
      </c>
      <c r="F1207" s="3"/>
      <c r="K1207" s="35">
        <f>IF(Tableau1[[#This Row],[Régimes récoltés]]&gt;0,1,0)</f>
        <v>0</v>
      </c>
      <c r="L1207" s="35">
        <f>IF(Tableau1[[#This Row],[Régimes récoltés]]&gt;=60,1,0)</f>
        <v>0</v>
      </c>
      <c r="M1207" s="15">
        <f>IF(Tableau1[[#This Row],[Régimes récoltés]]&gt;60,Tableau1[[#This Row],[Régimes récoltés]]-60,0)</f>
        <v>0</v>
      </c>
      <c r="N1207" s="15" t="str">
        <f>IF(ISBLANK(Tableau1[[#This Row],[Date]]),"",+IF(Tableau1[[#This Row],[Régimes récoltés]]&lt;60,0,1000))</f>
        <v/>
      </c>
      <c r="O1207" s="15" t="str">
        <f>IF(ISBLANK(Tableau1[[#This Row],[Date]]),"",IF(Tableau1[[#This Row],[Régimes récoltés]]&gt;60,(Tableau1[[#This Row],[Régimes récoltés]]-60)*40,0))</f>
        <v/>
      </c>
      <c r="P1207" s="15" t="str">
        <f t="shared" si="19"/>
        <v/>
      </c>
      <c r="Q1207" s="51" t="str">
        <f>IF(Tableau1[[#This Row],[Matricule]]&gt;1,IF(COUNTIF(Tableau1[DateMatricule],Tableau1[[#This Row],[DateMatricule]])&gt;1,"Doublon",""),"")</f>
        <v/>
      </c>
    </row>
    <row r="1208" spans="1:17" x14ac:dyDescent="0.25">
      <c r="A1208" s="12" t="str">
        <f>IF(Tableau1[[#This Row],[Date]]="","",VLOOKUP(Tableau1[[#This Row],[Semaine]],Listes!$A:$B,2,FALSE))</f>
        <v/>
      </c>
      <c r="B1208" s="12" t="str">
        <f>IF(ISBLANK(Tableau1[[#This Row],[Date]]),"",INT((Tableau1[[#This Row],[Date]]-SUM(MOD(DATE(YEAR(Tableau1[[#This Row],[Date]]-MOD(Tableau1[[#This Row],[Date]]-2,7)+3),1,2),{1E+99;7})*{1;-1})+5)/7))</f>
        <v/>
      </c>
      <c r="C1208" s="12" t="str">
        <f>IF(ISBLANK(Tableau1[[#This Row],[Matricule]]),"",VLOOKUP(Tableau1[[#This Row],[Matricule]],#REF!,2,FALSE))</f>
        <v/>
      </c>
      <c r="D1208" s="12" t="str">
        <f>IF(ISBLANK(Tableau1[[#This Row],[Matricule]]),"",VLOOKUP(Tableau1[[#This Row],[Matricule]],#REF!,3,FALSE))</f>
        <v/>
      </c>
      <c r="E1208" s="12" t="str">
        <f>CONCATENATE(Tableau1[[#This Row],[Matricule]],Tableau1[[#This Row],[Date]])</f>
        <v/>
      </c>
      <c r="F1208" s="3"/>
      <c r="K1208" s="35">
        <f>IF(Tableau1[[#This Row],[Régimes récoltés]]&gt;0,1,0)</f>
        <v>0</v>
      </c>
      <c r="L1208" s="35">
        <f>IF(Tableau1[[#This Row],[Régimes récoltés]]&gt;=60,1,0)</f>
        <v>0</v>
      </c>
      <c r="M1208" s="15">
        <f>IF(Tableau1[[#This Row],[Régimes récoltés]]&gt;60,Tableau1[[#This Row],[Régimes récoltés]]-60,0)</f>
        <v>0</v>
      </c>
      <c r="N1208" s="15" t="str">
        <f>IF(ISBLANK(Tableau1[[#This Row],[Date]]),"",+IF(Tableau1[[#This Row],[Régimes récoltés]]&lt;60,0,1000))</f>
        <v/>
      </c>
      <c r="O1208" s="15" t="str">
        <f>IF(ISBLANK(Tableau1[[#This Row],[Date]]),"",IF(Tableau1[[#This Row],[Régimes récoltés]]&gt;60,(Tableau1[[#This Row],[Régimes récoltés]]-60)*40,0))</f>
        <v/>
      </c>
      <c r="P1208" s="15" t="str">
        <f t="shared" si="19"/>
        <v/>
      </c>
      <c r="Q1208" s="51" t="str">
        <f>IF(Tableau1[[#This Row],[Matricule]]&gt;1,IF(COUNTIF(Tableau1[DateMatricule],Tableau1[[#This Row],[DateMatricule]])&gt;1,"Doublon",""),"")</f>
        <v/>
      </c>
    </row>
    <row r="1209" spans="1:17" x14ac:dyDescent="0.25">
      <c r="A1209" s="12" t="str">
        <f>IF(Tableau1[[#This Row],[Date]]="","",VLOOKUP(Tableau1[[#This Row],[Semaine]],Listes!$A:$B,2,FALSE))</f>
        <v/>
      </c>
      <c r="B1209" s="12" t="str">
        <f>IF(ISBLANK(Tableau1[[#This Row],[Date]]),"",INT((Tableau1[[#This Row],[Date]]-SUM(MOD(DATE(YEAR(Tableau1[[#This Row],[Date]]-MOD(Tableau1[[#This Row],[Date]]-2,7)+3),1,2),{1E+99;7})*{1;-1})+5)/7))</f>
        <v/>
      </c>
      <c r="C1209" s="12" t="str">
        <f>IF(ISBLANK(Tableau1[[#This Row],[Matricule]]),"",VLOOKUP(Tableau1[[#This Row],[Matricule]],#REF!,2,FALSE))</f>
        <v/>
      </c>
      <c r="D1209" s="12" t="str">
        <f>IF(ISBLANK(Tableau1[[#This Row],[Matricule]]),"",VLOOKUP(Tableau1[[#This Row],[Matricule]],#REF!,3,FALSE))</f>
        <v/>
      </c>
      <c r="E1209" s="12" t="str">
        <f>CONCATENATE(Tableau1[[#This Row],[Matricule]],Tableau1[[#This Row],[Date]])</f>
        <v/>
      </c>
      <c r="F1209" s="3"/>
      <c r="K1209" s="35">
        <f>IF(Tableau1[[#This Row],[Régimes récoltés]]&gt;0,1,0)</f>
        <v>0</v>
      </c>
      <c r="L1209" s="35">
        <f>IF(Tableau1[[#This Row],[Régimes récoltés]]&gt;=60,1,0)</f>
        <v>0</v>
      </c>
      <c r="M1209" s="15">
        <f>IF(Tableau1[[#This Row],[Régimes récoltés]]&gt;60,Tableau1[[#This Row],[Régimes récoltés]]-60,0)</f>
        <v>0</v>
      </c>
      <c r="N1209" s="15" t="str">
        <f>IF(ISBLANK(Tableau1[[#This Row],[Date]]),"",+IF(Tableau1[[#This Row],[Régimes récoltés]]&lt;60,0,1000))</f>
        <v/>
      </c>
      <c r="O1209" s="15" t="str">
        <f>IF(ISBLANK(Tableau1[[#This Row],[Date]]),"",IF(Tableau1[[#This Row],[Régimes récoltés]]&gt;60,(Tableau1[[#This Row],[Régimes récoltés]]-60)*40,0))</f>
        <v/>
      </c>
      <c r="P1209" s="15" t="str">
        <f t="shared" si="19"/>
        <v/>
      </c>
      <c r="Q1209" s="51" t="str">
        <f>IF(Tableau1[[#This Row],[Matricule]]&gt;1,IF(COUNTIF(Tableau1[DateMatricule],Tableau1[[#This Row],[DateMatricule]])&gt;1,"Doublon",""),"")</f>
        <v/>
      </c>
    </row>
    <row r="1210" spans="1:17" x14ac:dyDescent="0.25">
      <c r="A1210" s="12" t="str">
        <f>IF(Tableau1[[#This Row],[Date]]="","",VLOOKUP(Tableau1[[#This Row],[Semaine]],Listes!$A:$B,2,FALSE))</f>
        <v/>
      </c>
      <c r="B1210" s="12" t="str">
        <f>IF(ISBLANK(Tableau1[[#This Row],[Date]]),"",INT((Tableau1[[#This Row],[Date]]-SUM(MOD(DATE(YEAR(Tableau1[[#This Row],[Date]]-MOD(Tableau1[[#This Row],[Date]]-2,7)+3),1,2),{1E+99;7})*{1;-1})+5)/7))</f>
        <v/>
      </c>
      <c r="C1210" s="12" t="str">
        <f>IF(ISBLANK(Tableau1[[#This Row],[Matricule]]),"",VLOOKUP(Tableau1[[#This Row],[Matricule]],#REF!,2,FALSE))</f>
        <v/>
      </c>
      <c r="D1210" s="12" t="str">
        <f>IF(ISBLANK(Tableau1[[#This Row],[Matricule]]),"",VLOOKUP(Tableau1[[#This Row],[Matricule]],#REF!,3,FALSE))</f>
        <v/>
      </c>
      <c r="E1210" s="12" t="str">
        <f>CONCATENATE(Tableau1[[#This Row],[Matricule]],Tableau1[[#This Row],[Date]])</f>
        <v/>
      </c>
      <c r="F1210" s="3"/>
      <c r="K1210" s="35">
        <f>IF(Tableau1[[#This Row],[Régimes récoltés]]&gt;0,1,0)</f>
        <v>0</v>
      </c>
      <c r="L1210" s="35">
        <f>IF(Tableau1[[#This Row],[Régimes récoltés]]&gt;=60,1,0)</f>
        <v>0</v>
      </c>
      <c r="M1210" s="15">
        <f>IF(Tableau1[[#This Row],[Régimes récoltés]]&gt;60,Tableau1[[#This Row],[Régimes récoltés]]-60,0)</f>
        <v>0</v>
      </c>
      <c r="N1210" s="15" t="str">
        <f>IF(ISBLANK(Tableau1[[#This Row],[Date]]),"",+IF(Tableau1[[#This Row],[Régimes récoltés]]&lt;60,0,1000))</f>
        <v/>
      </c>
      <c r="O1210" s="15" t="str">
        <f>IF(ISBLANK(Tableau1[[#This Row],[Date]]),"",IF(Tableau1[[#This Row],[Régimes récoltés]]&gt;60,(Tableau1[[#This Row],[Régimes récoltés]]-60)*40,0))</f>
        <v/>
      </c>
      <c r="P1210" s="15" t="str">
        <f t="shared" si="19"/>
        <v/>
      </c>
      <c r="Q1210" s="51" t="str">
        <f>IF(Tableau1[[#This Row],[Matricule]]&gt;1,IF(COUNTIF(Tableau1[DateMatricule],Tableau1[[#This Row],[DateMatricule]])&gt;1,"Doublon",""),"")</f>
        <v/>
      </c>
    </row>
    <row r="1211" spans="1:17" x14ac:dyDescent="0.25">
      <c r="A1211" s="12" t="str">
        <f>IF(Tableau1[[#This Row],[Date]]="","",VLOOKUP(Tableau1[[#This Row],[Semaine]],Listes!$A:$B,2,FALSE))</f>
        <v/>
      </c>
      <c r="B1211" s="12" t="str">
        <f>IF(ISBLANK(Tableau1[[#This Row],[Date]]),"",INT((Tableau1[[#This Row],[Date]]-SUM(MOD(DATE(YEAR(Tableau1[[#This Row],[Date]]-MOD(Tableau1[[#This Row],[Date]]-2,7)+3),1,2),{1E+99;7})*{1;-1})+5)/7))</f>
        <v/>
      </c>
      <c r="C1211" s="12" t="str">
        <f>IF(ISBLANK(Tableau1[[#This Row],[Matricule]]),"",VLOOKUP(Tableau1[[#This Row],[Matricule]],#REF!,2,FALSE))</f>
        <v/>
      </c>
      <c r="D1211" s="12" t="str">
        <f>IF(ISBLANK(Tableau1[[#This Row],[Matricule]]),"",VLOOKUP(Tableau1[[#This Row],[Matricule]],#REF!,3,FALSE))</f>
        <v/>
      </c>
      <c r="E1211" s="12" t="str">
        <f>CONCATENATE(Tableau1[[#This Row],[Matricule]],Tableau1[[#This Row],[Date]])</f>
        <v/>
      </c>
      <c r="F1211" s="3"/>
      <c r="K1211" s="35">
        <f>IF(Tableau1[[#This Row],[Régimes récoltés]]&gt;0,1,0)</f>
        <v>0</v>
      </c>
      <c r="L1211" s="35">
        <f>IF(Tableau1[[#This Row],[Régimes récoltés]]&gt;=60,1,0)</f>
        <v>0</v>
      </c>
      <c r="M1211" s="15">
        <f>IF(Tableau1[[#This Row],[Régimes récoltés]]&gt;60,Tableau1[[#This Row],[Régimes récoltés]]-60,0)</f>
        <v>0</v>
      </c>
      <c r="N1211" s="15" t="str">
        <f>IF(ISBLANK(Tableau1[[#This Row],[Date]]),"",+IF(Tableau1[[#This Row],[Régimes récoltés]]&lt;60,0,1000))</f>
        <v/>
      </c>
      <c r="O1211" s="15" t="str">
        <f>IF(ISBLANK(Tableau1[[#This Row],[Date]]),"",IF(Tableau1[[#This Row],[Régimes récoltés]]&gt;60,(Tableau1[[#This Row],[Régimes récoltés]]-60)*40,0))</f>
        <v/>
      </c>
      <c r="P1211" s="15" t="str">
        <f t="shared" si="19"/>
        <v/>
      </c>
      <c r="Q1211" s="51" t="str">
        <f>IF(Tableau1[[#This Row],[Matricule]]&gt;1,IF(COUNTIF(Tableau1[DateMatricule],Tableau1[[#This Row],[DateMatricule]])&gt;1,"Doublon",""),"")</f>
        <v/>
      </c>
    </row>
    <row r="1212" spans="1:17" x14ac:dyDescent="0.25">
      <c r="A1212" s="12" t="str">
        <f>IF(Tableau1[[#This Row],[Date]]="","",VLOOKUP(Tableau1[[#This Row],[Semaine]],Listes!$A:$B,2,FALSE))</f>
        <v/>
      </c>
      <c r="B1212" s="12" t="str">
        <f>IF(ISBLANK(Tableau1[[#This Row],[Date]]),"",INT((Tableau1[[#This Row],[Date]]-SUM(MOD(DATE(YEAR(Tableau1[[#This Row],[Date]]-MOD(Tableau1[[#This Row],[Date]]-2,7)+3),1,2),{1E+99;7})*{1;-1})+5)/7))</f>
        <v/>
      </c>
      <c r="C1212" s="12" t="str">
        <f>IF(ISBLANK(Tableau1[[#This Row],[Matricule]]),"",VLOOKUP(Tableau1[[#This Row],[Matricule]],#REF!,2,FALSE))</f>
        <v/>
      </c>
      <c r="D1212" s="12" t="str">
        <f>IF(ISBLANK(Tableau1[[#This Row],[Matricule]]),"",VLOOKUP(Tableau1[[#This Row],[Matricule]],#REF!,3,FALSE))</f>
        <v/>
      </c>
      <c r="E1212" s="12" t="str">
        <f>CONCATENATE(Tableau1[[#This Row],[Matricule]],Tableau1[[#This Row],[Date]])</f>
        <v/>
      </c>
      <c r="F1212" s="3"/>
      <c r="K1212" s="35">
        <f>IF(Tableau1[[#This Row],[Régimes récoltés]]&gt;0,1,0)</f>
        <v>0</v>
      </c>
      <c r="L1212" s="35">
        <f>IF(Tableau1[[#This Row],[Régimes récoltés]]&gt;=60,1,0)</f>
        <v>0</v>
      </c>
      <c r="M1212" s="15">
        <f>IF(Tableau1[[#This Row],[Régimes récoltés]]&gt;60,Tableau1[[#This Row],[Régimes récoltés]]-60,0)</f>
        <v>0</v>
      </c>
      <c r="N1212" s="15" t="str">
        <f>IF(ISBLANK(Tableau1[[#This Row],[Date]]),"",+IF(Tableau1[[#This Row],[Régimes récoltés]]&lt;60,0,1000))</f>
        <v/>
      </c>
      <c r="O1212" s="15" t="str">
        <f>IF(ISBLANK(Tableau1[[#This Row],[Date]]),"",IF(Tableau1[[#This Row],[Régimes récoltés]]&gt;60,(Tableau1[[#This Row],[Régimes récoltés]]-60)*40,0))</f>
        <v/>
      </c>
      <c r="P1212" s="15" t="str">
        <f t="shared" si="19"/>
        <v/>
      </c>
      <c r="Q1212" s="51" t="str">
        <f>IF(Tableau1[[#This Row],[Matricule]]&gt;1,IF(COUNTIF(Tableau1[DateMatricule],Tableau1[[#This Row],[DateMatricule]])&gt;1,"Doublon",""),"")</f>
        <v/>
      </c>
    </row>
    <row r="1213" spans="1:17" x14ac:dyDescent="0.25">
      <c r="A1213" s="12" t="str">
        <f>IF(Tableau1[[#This Row],[Date]]="","",VLOOKUP(Tableau1[[#This Row],[Semaine]],Listes!$A:$B,2,FALSE))</f>
        <v/>
      </c>
      <c r="B1213" s="12" t="str">
        <f>IF(ISBLANK(Tableau1[[#This Row],[Date]]),"",INT((Tableau1[[#This Row],[Date]]-SUM(MOD(DATE(YEAR(Tableau1[[#This Row],[Date]]-MOD(Tableau1[[#This Row],[Date]]-2,7)+3),1,2),{1E+99;7})*{1;-1})+5)/7))</f>
        <v/>
      </c>
      <c r="C1213" s="12" t="str">
        <f>IF(ISBLANK(Tableau1[[#This Row],[Matricule]]),"",VLOOKUP(Tableau1[[#This Row],[Matricule]],#REF!,2,FALSE))</f>
        <v/>
      </c>
      <c r="D1213" s="12" t="str">
        <f>IF(ISBLANK(Tableau1[[#This Row],[Matricule]]),"",VLOOKUP(Tableau1[[#This Row],[Matricule]],#REF!,3,FALSE))</f>
        <v/>
      </c>
      <c r="E1213" s="12" t="str">
        <f>CONCATENATE(Tableau1[[#This Row],[Matricule]],Tableau1[[#This Row],[Date]])</f>
        <v/>
      </c>
      <c r="F1213" s="3"/>
      <c r="K1213" s="35">
        <f>IF(Tableau1[[#This Row],[Régimes récoltés]]&gt;0,1,0)</f>
        <v>0</v>
      </c>
      <c r="L1213" s="35">
        <f>IF(Tableau1[[#This Row],[Régimes récoltés]]&gt;=60,1,0)</f>
        <v>0</v>
      </c>
      <c r="M1213" s="15">
        <f>IF(Tableau1[[#This Row],[Régimes récoltés]]&gt;60,Tableau1[[#This Row],[Régimes récoltés]]-60,0)</f>
        <v>0</v>
      </c>
      <c r="N1213" s="15" t="str">
        <f>IF(ISBLANK(Tableau1[[#This Row],[Date]]),"",+IF(Tableau1[[#This Row],[Régimes récoltés]]&lt;60,0,1000))</f>
        <v/>
      </c>
      <c r="O1213" s="15" t="str">
        <f>IF(ISBLANK(Tableau1[[#This Row],[Date]]),"",IF(Tableau1[[#This Row],[Régimes récoltés]]&gt;60,(Tableau1[[#This Row],[Régimes récoltés]]-60)*40,0))</f>
        <v/>
      </c>
      <c r="P1213" s="15" t="str">
        <f t="shared" si="19"/>
        <v/>
      </c>
      <c r="Q1213" s="51" t="str">
        <f>IF(Tableau1[[#This Row],[Matricule]]&gt;1,IF(COUNTIF(Tableau1[DateMatricule],Tableau1[[#This Row],[DateMatricule]])&gt;1,"Doublon",""),"")</f>
        <v/>
      </c>
    </row>
    <row r="1214" spans="1:17" x14ac:dyDescent="0.25">
      <c r="A1214" s="12" t="str">
        <f>IF(Tableau1[[#This Row],[Date]]="","",VLOOKUP(Tableau1[[#This Row],[Semaine]],Listes!$A:$B,2,FALSE))</f>
        <v/>
      </c>
      <c r="B1214" s="12" t="str">
        <f>IF(ISBLANK(Tableau1[[#This Row],[Date]]),"",INT((Tableau1[[#This Row],[Date]]-SUM(MOD(DATE(YEAR(Tableau1[[#This Row],[Date]]-MOD(Tableau1[[#This Row],[Date]]-2,7)+3),1,2),{1E+99;7})*{1;-1})+5)/7))</f>
        <v/>
      </c>
      <c r="C1214" s="12" t="str">
        <f>IF(ISBLANK(Tableau1[[#This Row],[Matricule]]),"",VLOOKUP(Tableau1[[#This Row],[Matricule]],#REF!,2,FALSE))</f>
        <v/>
      </c>
      <c r="D1214" s="12" t="str">
        <f>IF(ISBLANK(Tableau1[[#This Row],[Matricule]]),"",VLOOKUP(Tableau1[[#This Row],[Matricule]],#REF!,3,FALSE))</f>
        <v/>
      </c>
      <c r="E1214" s="12" t="str">
        <f>CONCATENATE(Tableau1[[#This Row],[Matricule]],Tableau1[[#This Row],[Date]])</f>
        <v/>
      </c>
      <c r="F1214" s="3"/>
      <c r="K1214" s="35">
        <f>IF(Tableau1[[#This Row],[Régimes récoltés]]&gt;0,1,0)</f>
        <v>0</v>
      </c>
      <c r="L1214" s="35">
        <f>IF(Tableau1[[#This Row],[Régimes récoltés]]&gt;=60,1,0)</f>
        <v>0</v>
      </c>
      <c r="M1214" s="15">
        <f>IF(Tableau1[[#This Row],[Régimes récoltés]]&gt;60,Tableau1[[#This Row],[Régimes récoltés]]-60,0)</f>
        <v>0</v>
      </c>
      <c r="N1214" s="15" t="str">
        <f>IF(ISBLANK(Tableau1[[#This Row],[Date]]),"",+IF(Tableau1[[#This Row],[Régimes récoltés]]&lt;60,0,1000))</f>
        <v/>
      </c>
      <c r="O1214" s="15" t="str">
        <f>IF(ISBLANK(Tableau1[[#This Row],[Date]]),"",IF(Tableau1[[#This Row],[Régimes récoltés]]&gt;60,(Tableau1[[#This Row],[Régimes récoltés]]-60)*40,0))</f>
        <v/>
      </c>
      <c r="P1214" s="15" t="str">
        <f t="shared" si="19"/>
        <v/>
      </c>
      <c r="Q1214" s="51" t="str">
        <f>IF(Tableau1[[#This Row],[Matricule]]&gt;1,IF(COUNTIF(Tableau1[DateMatricule],Tableau1[[#This Row],[DateMatricule]])&gt;1,"Doublon",""),"")</f>
        <v/>
      </c>
    </row>
    <row r="1215" spans="1:17" x14ac:dyDescent="0.25">
      <c r="A1215" s="12" t="str">
        <f>IF(Tableau1[[#This Row],[Date]]="","",VLOOKUP(Tableau1[[#This Row],[Semaine]],Listes!$A:$B,2,FALSE))</f>
        <v/>
      </c>
      <c r="B1215" s="12" t="str">
        <f>IF(ISBLANK(Tableau1[[#This Row],[Date]]),"",INT((Tableau1[[#This Row],[Date]]-SUM(MOD(DATE(YEAR(Tableau1[[#This Row],[Date]]-MOD(Tableau1[[#This Row],[Date]]-2,7)+3),1,2),{1E+99;7})*{1;-1})+5)/7))</f>
        <v/>
      </c>
      <c r="C1215" s="12" t="str">
        <f>IF(ISBLANK(Tableau1[[#This Row],[Matricule]]),"",VLOOKUP(Tableau1[[#This Row],[Matricule]],#REF!,2,FALSE))</f>
        <v/>
      </c>
      <c r="D1215" s="12" t="str">
        <f>IF(ISBLANK(Tableau1[[#This Row],[Matricule]]),"",VLOOKUP(Tableau1[[#This Row],[Matricule]],#REF!,3,FALSE))</f>
        <v/>
      </c>
      <c r="E1215" s="12" t="str">
        <f>CONCATENATE(Tableau1[[#This Row],[Matricule]],Tableau1[[#This Row],[Date]])</f>
        <v/>
      </c>
      <c r="F1215" s="3"/>
      <c r="K1215" s="35">
        <f>IF(Tableau1[[#This Row],[Régimes récoltés]]&gt;0,1,0)</f>
        <v>0</v>
      </c>
      <c r="L1215" s="35">
        <f>IF(Tableau1[[#This Row],[Régimes récoltés]]&gt;=60,1,0)</f>
        <v>0</v>
      </c>
      <c r="M1215" s="15">
        <f>IF(Tableau1[[#This Row],[Régimes récoltés]]&gt;60,Tableau1[[#This Row],[Régimes récoltés]]-60,0)</f>
        <v>0</v>
      </c>
      <c r="N1215" s="15" t="str">
        <f>IF(ISBLANK(Tableau1[[#This Row],[Date]]),"",+IF(Tableau1[[#This Row],[Régimes récoltés]]&lt;60,0,1000))</f>
        <v/>
      </c>
      <c r="O1215" s="15" t="str">
        <f>IF(ISBLANK(Tableau1[[#This Row],[Date]]),"",IF(Tableau1[[#This Row],[Régimes récoltés]]&gt;60,(Tableau1[[#This Row],[Régimes récoltés]]-60)*40,0))</f>
        <v/>
      </c>
      <c r="P1215" s="15" t="str">
        <f t="shared" si="19"/>
        <v/>
      </c>
      <c r="Q1215" s="51" t="str">
        <f>IF(Tableau1[[#This Row],[Matricule]]&gt;1,IF(COUNTIF(Tableau1[DateMatricule],Tableau1[[#This Row],[DateMatricule]])&gt;1,"Doublon",""),"")</f>
        <v/>
      </c>
    </row>
    <row r="1216" spans="1:17" x14ac:dyDescent="0.25">
      <c r="A1216" s="12" t="str">
        <f>IF(Tableau1[[#This Row],[Date]]="","",VLOOKUP(Tableau1[[#This Row],[Semaine]],Listes!$A:$B,2,FALSE))</f>
        <v/>
      </c>
      <c r="B1216" s="12" t="str">
        <f>IF(ISBLANK(Tableau1[[#This Row],[Date]]),"",INT((Tableau1[[#This Row],[Date]]-SUM(MOD(DATE(YEAR(Tableau1[[#This Row],[Date]]-MOD(Tableau1[[#This Row],[Date]]-2,7)+3),1,2),{1E+99;7})*{1;-1})+5)/7))</f>
        <v/>
      </c>
      <c r="C1216" s="12" t="str">
        <f>IF(ISBLANK(Tableau1[[#This Row],[Matricule]]),"",VLOOKUP(Tableau1[[#This Row],[Matricule]],#REF!,2,FALSE))</f>
        <v/>
      </c>
      <c r="D1216" s="12" t="str">
        <f>IF(ISBLANK(Tableau1[[#This Row],[Matricule]]),"",VLOOKUP(Tableau1[[#This Row],[Matricule]],#REF!,3,FALSE))</f>
        <v/>
      </c>
      <c r="E1216" s="12" t="str">
        <f>CONCATENATE(Tableau1[[#This Row],[Matricule]],Tableau1[[#This Row],[Date]])</f>
        <v/>
      </c>
      <c r="F1216" s="3"/>
      <c r="K1216" s="35">
        <f>IF(Tableau1[[#This Row],[Régimes récoltés]]&gt;0,1,0)</f>
        <v>0</v>
      </c>
      <c r="L1216" s="35">
        <f>IF(Tableau1[[#This Row],[Régimes récoltés]]&gt;=60,1,0)</f>
        <v>0</v>
      </c>
      <c r="M1216" s="15">
        <f>IF(Tableau1[[#This Row],[Régimes récoltés]]&gt;60,Tableau1[[#This Row],[Régimes récoltés]]-60,0)</f>
        <v>0</v>
      </c>
      <c r="N1216" s="15" t="str">
        <f>IF(ISBLANK(Tableau1[[#This Row],[Date]]),"",+IF(Tableau1[[#This Row],[Régimes récoltés]]&lt;60,0,1000))</f>
        <v/>
      </c>
      <c r="O1216" s="15" t="str">
        <f>IF(ISBLANK(Tableau1[[#This Row],[Date]]),"",IF(Tableau1[[#This Row],[Régimes récoltés]]&gt;60,(Tableau1[[#This Row],[Régimes récoltés]]-60)*40,0))</f>
        <v/>
      </c>
      <c r="P1216" s="15" t="str">
        <f t="shared" si="19"/>
        <v/>
      </c>
      <c r="Q1216" s="51" t="str">
        <f>IF(Tableau1[[#This Row],[Matricule]]&gt;1,IF(COUNTIF(Tableau1[DateMatricule],Tableau1[[#This Row],[DateMatricule]])&gt;1,"Doublon",""),"")</f>
        <v/>
      </c>
    </row>
    <row r="1217" spans="1:17" x14ac:dyDescent="0.25">
      <c r="A1217" s="12" t="str">
        <f>IF(Tableau1[[#This Row],[Date]]="","",VLOOKUP(Tableau1[[#This Row],[Semaine]],Listes!$A:$B,2,FALSE))</f>
        <v/>
      </c>
      <c r="B1217" s="12" t="str">
        <f>IF(ISBLANK(Tableau1[[#This Row],[Date]]),"",INT((Tableau1[[#This Row],[Date]]-SUM(MOD(DATE(YEAR(Tableau1[[#This Row],[Date]]-MOD(Tableau1[[#This Row],[Date]]-2,7)+3),1,2),{1E+99;7})*{1;-1})+5)/7))</f>
        <v/>
      </c>
      <c r="C1217" s="12" t="str">
        <f>IF(ISBLANK(Tableau1[[#This Row],[Matricule]]),"",VLOOKUP(Tableau1[[#This Row],[Matricule]],#REF!,2,FALSE))</f>
        <v/>
      </c>
      <c r="D1217" s="12" t="str">
        <f>IF(ISBLANK(Tableau1[[#This Row],[Matricule]]),"",VLOOKUP(Tableau1[[#This Row],[Matricule]],#REF!,3,FALSE))</f>
        <v/>
      </c>
      <c r="E1217" s="12" t="str">
        <f>CONCATENATE(Tableau1[[#This Row],[Matricule]],Tableau1[[#This Row],[Date]])</f>
        <v/>
      </c>
      <c r="F1217" s="3"/>
      <c r="K1217" s="35">
        <f>IF(Tableau1[[#This Row],[Régimes récoltés]]&gt;0,1,0)</f>
        <v>0</v>
      </c>
      <c r="L1217" s="35">
        <f>IF(Tableau1[[#This Row],[Régimes récoltés]]&gt;=60,1,0)</f>
        <v>0</v>
      </c>
      <c r="M1217" s="15">
        <f>IF(Tableau1[[#This Row],[Régimes récoltés]]&gt;60,Tableau1[[#This Row],[Régimes récoltés]]-60,0)</f>
        <v>0</v>
      </c>
      <c r="N1217" s="15" t="str">
        <f>IF(ISBLANK(Tableau1[[#This Row],[Date]]),"",+IF(Tableau1[[#This Row],[Régimes récoltés]]&lt;60,0,1000))</f>
        <v/>
      </c>
      <c r="O1217" s="15" t="str">
        <f>IF(ISBLANK(Tableau1[[#This Row],[Date]]),"",IF(Tableau1[[#This Row],[Régimes récoltés]]&gt;60,(Tableau1[[#This Row],[Régimes récoltés]]-60)*40,0))</f>
        <v/>
      </c>
      <c r="P1217" s="15" t="str">
        <f t="shared" si="19"/>
        <v/>
      </c>
      <c r="Q1217" s="51" t="str">
        <f>IF(Tableau1[[#This Row],[Matricule]]&gt;1,IF(COUNTIF(Tableau1[DateMatricule],Tableau1[[#This Row],[DateMatricule]])&gt;1,"Doublon",""),"")</f>
        <v/>
      </c>
    </row>
    <row r="1218" spans="1:17" x14ac:dyDescent="0.25">
      <c r="A1218" s="12" t="str">
        <f>IF(Tableau1[[#This Row],[Date]]="","",VLOOKUP(Tableau1[[#This Row],[Semaine]],Listes!$A:$B,2,FALSE))</f>
        <v/>
      </c>
      <c r="B1218" s="12" t="str">
        <f>IF(ISBLANK(Tableau1[[#This Row],[Date]]),"",INT((Tableau1[[#This Row],[Date]]-SUM(MOD(DATE(YEAR(Tableau1[[#This Row],[Date]]-MOD(Tableau1[[#This Row],[Date]]-2,7)+3),1,2),{1E+99;7})*{1;-1})+5)/7))</f>
        <v/>
      </c>
      <c r="C1218" s="12" t="str">
        <f>IF(ISBLANK(Tableau1[[#This Row],[Matricule]]),"",VLOOKUP(Tableau1[[#This Row],[Matricule]],#REF!,2,FALSE))</f>
        <v/>
      </c>
      <c r="D1218" s="12" t="str">
        <f>IF(ISBLANK(Tableau1[[#This Row],[Matricule]]),"",VLOOKUP(Tableau1[[#This Row],[Matricule]],#REF!,3,FALSE))</f>
        <v/>
      </c>
      <c r="E1218" s="12" t="str">
        <f>CONCATENATE(Tableau1[[#This Row],[Matricule]],Tableau1[[#This Row],[Date]])</f>
        <v/>
      </c>
      <c r="F1218" s="3"/>
      <c r="K1218" s="35">
        <f>IF(Tableau1[[#This Row],[Régimes récoltés]]&gt;0,1,0)</f>
        <v>0</v>
      </c>
      <c r="L1218" s="35">
        <f>IF(Tableau1[[#This Row],[Régimes récoltés]]&gt;=60,1,0)</f>
        <v>0</v>
      </c>
      <c r="M1218" s="15">
        <f>IF(Tableau1[[#This Row],[Régimes récoltés]]&gt;60,Tableau1[[#This Row],[Régimes récoltés]]-60,0)</f>
        <v>0</v>
      </c>
      <c r="N1218" s="15" t="str">
        <f>IF(ISBLANK(Tableau1[[#This Row],[Date]]),"",+IF(Tableau1[[#This Row],[Régimes récoltés]]&lt;60,0,1000))</f>
        <v/>
      </c>
      <c r="O1218" s="15" t="str">
        <f>IF(ISBLANK(Tableau1[[#This Row],[Date]]),"",IF(Tableau1[[#This Row],[Régimes récoltés]]&gt;60,(Tableau1[[#This Row],[Régimes récoltés]]-60)*40,0))</f>
        <v/>
      </c>
      <c r="P1218" s="15" t="str">
        <f t="shared" si="19"/>
        <v/>
      </c>
      <c r="Q1218" s="51" t="str">
        <f>IF(Tableau1[[#This Row],[Matricule]]&gt;1,IF(COUNTIF(Tableau1[DateMatricule],Tableau1[[#This Row],[DateMatricule]])&gt;1,"Doublon",""),"")</f>
        <v/>
      </c>
    </row>
    <row r="1219" spans="1:17" x14ac:dyDescent="0.25">
      <c r="A1219" s="12" t="str">
        <f>IF(Tableau1[[#This Row],[Date]]="","",VLOOKUP(Tableau1[[#This Row],[Semaine]],Listes!$A:$B,2,FALSE))</f>
        <v/>
      </c>
      <c r="B1219" s="12" t="str">
        <f>IF(ISBLANK(Tableau1[[#This Row],[Date]]),"",INT((Tableau1[[#This Row],[Date]]-SUM(MOD(DATE(YEAR(Tableau1[[#This Row],[Date]]-MOD(Tableau1[[#This Row],[Date]]-2,7)+3),1,2),{1E+99;7})*{1;-1})+5)/7))</f>
        <v/>
      </c>
      <c r="C1219" s="12" t="str">
        <f>IF(ISBLANK(Tableau1[[#This Row],[Matricule]]),"",VLOOKUP(Tableau1[[#This Row],[Matricule]],#REF!,2,FALSE))</f>
        <v/>
      </c>
      <c r="D1219" s="12" t="str">
        <f>IF(ISBLANK(Tableau1[[#This Row],[Matricule]]),"",VLOOKUP(Tableau1[[#This Row],[Matricule]],#REF!,3,FALSE))</f>
        <v/>
      </c>
      <c r="E1219" s="12" t="str">
        <f>CONCATENATE(Tableau1[[#This Row],[Matricule]],Tableau1[[#This Row],[Date]])</f>
        <v/>
      </c>
      <c r="F1219" s="3"/>
      <c r="K1219" s="35">
        <f>IF(Tableau1[[#This Row],[Régimes récoltés]]&gt;0,1,0)</f>
        <v>0</v>
      </c>
      <c r="L1219" s="35">
        <f>IF(Tableau1[[#This Row],[Régimes récoltés]]&gt;=60,1,0)</f>
        <v>0</v>
      </c>
      <c r="M1219" s="15">
        <f>IF(Tableau1[[#This Row],[Régimes récoltés]]&gt;60,Tableau1[[#This Row],[Régimes récoltés]]-60,0)</f>
        <v>0</v>
      </c>
      <c r="N1219" s="15" t="str">
        <f>IF(ISBLANK(Tableau1[[#This Row],[Date]]),"",+IF(Tableau1[[#This Row],[Régimes récoltés]]&lt;60,0,1000))</f>
        <v/>
      </c>
      <c r="O1219" s="15" t="str">
        <f>IF(ISBLANK(Tableau1[[#This Row],[Date]]),"",IF(Tableau1[[#This Row],[Régimes récoltés]]&gt;60,(Tableau1[[#This Row],[Régimes récoltés]]-60)*40,0))</f>
        <v/>
      </c>
      <c r="P1219" s="15" t="str">
        <f t="shared" si="19"/>
        <v/>
      </c>
      <c r="Q1219" s="51" t="str">
        <f>IF(Tableau1[[#This Row],[Matricule]]&gt;1,IF(COUNTIF(Tableau1[DateMatricule],Tableau1[[#This Row],[DateMatricule]])&gt;1,"Doublon",""),"")</f>
        <v/>
      </c>
    </row>
    <row r="1220" spans="1:17" x14ac:dyDescent="0.25">
      <c r="A1220" s="12" t="str">
        <f>IF(Tableau1[[#This Row],[Date]]="","",VLOOKUP(Tableau1[[#This Row],[Semaine]],Listes!$A:$B,2,FALSE))</f>
        <v/>
      </c>
      <c r="B1220" s="12" t="str">
        <f>IF(ISBLANK(Tableau1[[#This Row],[Date]]),"",INT((Tableau1[[#This Row],[Date]]-SUM(MOD(DATE(YEAR(Tableau1[[#This Row],[Date]]-MOD(Tableau1[[#This Row],[Date]]-2,7)+3),1,2),{1E+99;7})*{1;-1})+5)/7))</f>
        <v/>
      </c>
      <c r="C1220" s="12" t="str">
        <f>IF(ISBLANK(Tableau1[[#This Row],[Matricule]]),"",VLOOKUP(Tableau1[[#This Row],[Matricule]],#REF!,2,FALSE))</f>
        <v/>
      </c>
      <c r="D1220" s="12" t="str">
        <f>IF(ISBLANK(Tableau1[[#This Row],[Matricule]]),"",VLOOKUP(Tableau1[[#This Row],[Matricule]],#REF!,3,FALSE))</f>
        <v/>
      </c>
      <c r="E1220" s="12" t="str">
        <f>CONCATENATE(Tableau1[[#This Row],[Matricule]],Tableau1[[#This Row],[Date]])</f>
        <v/>
      </c>
      <c r="F1220" s="3"/>
      <c r="K1220" s="35">
        <f>IF(Tableau1[[#This Row],[Régimes récoltés]]&gt;0,1,0)</f>
        <v>0</v>
      </c>
      <c r="L1220" s="35">
        <f>IF(Tableau1[[#This Row],[Régimes récoltés]]&gt;=60,1,0)</f>
        <v>0</v>
      </c>
      <c r="M1220" s="15">
        <f>IF(Tableau1[[#This Row],[Régimes récoltés]]&gt;60,Tableau1[[#This Row],[Régimes récoltés]]-60,0)</f>
        <v>0</v>
      </c>
      <c r="N1220" s="15" t="str">
        <f>IF(ISBLANK(Tableau1[[#This Row],[Date]]),"",+IF(Tableau1[[#This Row],[Régimes récoltés]]&lt;60,0,1000))</f>
        <v/>
      </c>
      <c r="O1220" s="15" t="str">
        <f>IF(ISBLANK(Tableau1[[#This Row],[Date]]),"",IF(Tableau1[[#This Row],[Régimes récoltés]]&gt;60,(Tableau1[[#This Row],[Régimes récoltés]]-60)*40,0))</f>
        <v/>
      </c>
      <c r="P1220" s="15" t="str">
        <f t="shared" si="19"/>
        <v/>
      </c>
      <c r="Q1220" s="51" t="str">
        <f>IF(Tableau1[[#This Row],[Matricule]]&gt;1,IF(COUNTIF(Tableau1[DateMatricule],Tableau1[[#This Row],[DateMatricule]])&gt;1,"Doublon",""),"")</f>
        <v/>
      </c>
    </row>
    <row r="1221" spans="1:17" x14ac:dyDescent="0.25">
      <c r="A1221" s="12" t="str">
        <f>IF(Tableau1[[#This Row],[Date]]="","",VLOOKUP(Tableau1[[#This Row],[Semaine]],Listes!$A:$B,2,FALSE))</f>
        <v/>
      </c>
      <c r="B1221" s="12" t="str">
        <f>IF(ISBLANK(Tableau1[[#This Row],[Date]]),"",INT((Tableau1[[#This Row],[Date]]-SUM(MOD(DATE(YEAR(Tableau1[[#This Row],[Date]]-MOD(Tableau1[[#This Row],[Date]]-2,7)+3),1,2),{1E+99;7})*{1;-1})+5)/7))</f>
        <v/>
      </c>
      <c r="C1221" s="12" t="str">
        <f>IF(ISBLANK(Tableau1[[#This Row],[Matricule]]),"",VLOOKUP(Tableau1[[#This Row],[Matricule]],#REF!,2,FALSE))</f>
        <v/>
      </c>
      <c r="D1221" s="12" t="str">
        <f>IF(ISBLANK(Tableau1[[#This Row],[Matricule]]),"",VLOOKUP(Tableau1[[#This Row],[Matricule]],#REF!,3,FALSE))</f>
        <v/>
      </c>
      <c r="E1221" s="12" t="str">
        <f>CONCATENATE(Tableau1[[#This Row],[Matricule]],Tableau1[[#This Row],[Date]])</f>
        <v/>
      </c>
      <c r="F1221" s="3"/>
      <c r="K1221" s="35">
        <f>IF(Tableau1[[#This Row],[Régimes récoltés]]&gt;0,1,0)</f>
        <v>0</v>
      </c>
      <c r="L1221" s="35">
        <f>IF(Tableau1[[#This Row],[Régimes récoltés]]&gt;=60,1,0)</f>
        <v>0</v>
      </c>
      <c r="M1221" s="15">
        <f>IF(Tableau1[[#This Row],[Régimes récoltés]]&gt;60,Tableau1[[#This Row],[Régimes récoltés]]-60,0)</f>
        <v>0</v>
      </c>
      <c r="N1221" s="15" t="str">
        <f>IF(ISBLANK(Tableau1[[#This Row],[Date]]),"",+IF(Tableau1[[#This Row],[Régimes récoltés]]&lt;60,0,1000))</f>
        <v/>
      </c>
      <c r="O1221" s="15" t="str">
        <f>IF(ISBLANK(Tableau1[[#This Row],[Date]]),"",IF(Tableau1[[#This Row],[Régimes récoltés]]&gt;60,(Tableau1[[#This Row],[Régimes récoltés]]-60)*40,0))</f>
        <v/>
      </c>
      <c r="P1221" s="15" t="str">
        <f t="shared" si="19"/>
        <v/>
      </c>
      <c r="Q1221" s="51" t="str">
        <f>IF(Tableau1[[#This Row],[Matricule]]&gt;1,IF(COUNTIF(Tableau1[DateMatricule],Tableau1[[#This Row],[DateMatricule]])&gt;1,"Doublon",""),"")</f>
        <v/>
      </c>
    </row>
    <row r="1222" spans="1:17" x14ac:dyDescent="0.25">
      <c r="A1222" s="12" t="str">
        <f>IF(Tableau1[[#This Row],[Date]]="","",VLOOKUP(Tableau1[[#This Row],[Semaine]],Listes!$A:$B,2,FALSE))</f>
        <v/>
      </c>
      <c r="B1222" s="12" t="str">
        <f>IF(ISBLANK(Tableau1[[#This Row],[Date]]),"",INT((Tableau1[[#This Row],[Date]]-SUM(MOD(DATE(YEAR(Tableau1[[#This Row],[Date]]-MOD(Tableau1[[#This Row],[Date]]-2,7)+3),1,2),{1E+99;7})*{1;-1})+5)/7))</f>
        <v/>
      </c>
      <c r="C1222" s="12" t="str">
        <f>IF(ISBLANK(Tableau1[[#This Row],[Matricule]]),"",VLOOKUP(Tableau1[[#This Row],[Matricule]],#REF!,2,FALSE))</f>
        <v/>
      </c>
      <c r="D1222" s="12" t="str">
        <f>IF(ISBLANK(Tableau1[[#This Row],[Matricule]]),"",VLOOKUP(Tableau1[[#This Row],[Matricule]],#REF!,3,FALSE))</f>
        <v/>
      </c>
      <c r="E1222" s="12" t="str">
        <f>CONCATENATE(Tableau1[[#This Row],[Matricule]],Tableau1[[#This Row],[Date]])</f>
        <v/>
      </c>
      <c r="F1222" s="3"/>
      <c r="K1222" s="35">
        <f>IF(Tableau1[[#This Row],[Régimes récoltés]]&gt;0,1,0)</f>
        <v>0</v>
      </c>
      <c r="L1222" s="35">
        <f>IF(Tableau1[[#This Row],[Régimes récoltés]]&gt;=60,1,0)</f>
        <v>0</v>
      </c>
      <c r="M1222" s="15">
        <f>IF(Tableau1[[#This Row],[Régimes récoltés]]&gt;60,Tableau1[[#This Row],[Régimes récoltés]]-60,0)</f>
        <v>0</v>
      </c>
      <c r="N1222" s="15" t="str">
        <f>IF(ISBLANK(Tableau1[[#This Row],[Date]]),"",+IF(Tableau1[[#This Row],[Régimes récoltés]]&lt;60,0,1000))</f>
        <v/>
      </c>
      <c r="O1222" s="15" t="str">
        <f>IF(ISBLANK(Tableau1[[#This Row],[Date]]),"",IF(Tableau1[[#This Row],[Régimes récoltés]]&gt;60,(Tableau1[[#This Row],[Régimes récoltés]]-60)*40,0))</f>
        <v/>
      </c>
      <c r="P1222" s="15" t="str">
        <f t="shared" si="19"/>
        <v/>
      </c>
      <c r="Q1222" s="51" t="str">
        <f>IF(Tableau1[[#This Row],[Matricule]]&gt;1,IF(COUNTIF(Tableau1[DateMatricule],Tableau1[[#This Row],[DateMatricule]])&gt;1,"Doublon",""),"")</f>
        <v/>
      </c>
    </row>
    <row r="1223" spans="1:17" x14ac:dyDescent="0.25">
      <c r="A1223" s="12" t="str">
        <f>IF(Tableau1[[#This Row],[Date]]="","",VLOOKUP(Tableau1[[#This Row],[Semaine]],Listes!$A:$B,2,FALSE))</f>
        <v/>
      </c>
      <c r="B1223" s="12" t="str">
        <f>IF(ISBLANK(Tableau1[[#This Row],[Date]]),"",INT((Tableau1[[#This Row],[Date]]-SUM(MOD(DATE(YEAR(Tableau1[[#This Row],[Date]]-MOD(Tableau1[[#This Row],[Date]]-2,7)+3),1,2),{1E+99;7})*{1;-1})+5)/7))</f>
        <v/>
      </c>
      <c r="C1223" s="12" t="str">
        <f>IF(ISBLANK(Tableau1[[#This Row],[Matricule]]),"",VLOOKUP(Tableau1[[#This Row],[Matricule]],#REF!,2,FALSE))</f>
        <v/>
      </c>
      <c r="D1223" s="12" t="str">
        <f>IF(ISBLANK(Tableau1[[#This Row],[Matricule]]),"",VLOOKUP(Tableau1[[#This Row],[Matricule]],#REF!,3,FALSE))</f>
        <v/>
      </c>
      <c r="E1223" s="12" t="str">
        <f>CONCATENATE(Tableau1[[#This Row],[Matricule]],Tableau1[[#This Row],[Date]])</f>
        <v/>
      </c>
      <c r="F1223" s="3"/>
      <c r="K1223" s="35">
        <f>IF(Tableau1[[#This Row],[Régimes récoltés]]&gt;0,1,0)</f>
        <v>0</v>
      </c>
      <c r="L1223" s="35">
        <f>IF(Tableau1[[#This Row],[Régimes récoltés]]&gt;=60,1,0)</f>
        <v>0</v>
      </c>
      <c r="M1223" s="15">
        <f>IF(Tableau1[[#This Row],[Régimes récoltés]]&gt;60,Tableau1[[#This Row],[Régimes récoltés]]-60,0)</f>
        <v>0</v>
      </c>
      <c r="N1223" s="15" t="str">
        <f>IF(ISBLANK(Tableau1[[#This Row],[Date]]),"",+IF(Tableau1[[#This Row],[Régimes récoltés]]&lt;60,0,1000))</f>
        <v/>
      </c>
      <c r="O1223" s="15" t="str">
        <f>IF(ISBLANK(Tableau1[[#This Row],[Date]]),"",IF(Tableau1[[#This Row],[Régimes récoltés]]&gt;60,(Tableau1[[#This Row],[Régimes récoltés]]-60)*40,0))</f>
        <v/>
      </c>
      <c r="P1223" s="15" t="str">
        <f t="shared" si="19"/>
        <v/>
      </c>
      <c r="Q1223" s="51" t="str">
        <f>IF(Tableau1[[#This Row],[Matricule]]&gt;1,IF(COUNTIF(Tableau1[DateMatricule],Tableau1[[#This Row],[DateMatricule]])&gt;1,"Doublon",""),"")</f>
        <v/>
      </c>
    </row>
    <row r="1224" spans="1:17" x14ac:dyDescent="0.25">
      <c r="A1224" s="12" t="str">
        <f>IF(Tableau1[[#This Row],[Date]]="","",VLOOKUP(Tableau1[[#This Row],[Semaine]],Listes!$A:$B,2,FALSE))</f>
        <v/>
      </c>
      <c r="B1224" s="12" t="str">
        <f>IF(ISBLANK(Tableau1[[#This Row],[Date]]),"",INT((Tableau1[[#This Row],[Date]]-SUM(MOD(DATE(YEAR(Tableau1[[#This Row],[Date]]-MOD(Tableau1[[#This Row],[Date]]-2,7)+3),1,2),{1E+99;7})*{1;-1})+5)/7))</f>
        <v/>
      </c>
      <c r="C1224" s="12" t="str">
        <f>IF(ISBLANK(Tableau1[[#This Row],[Matricule]]),"",VLOOKUP(Tableau1[[#This Row],[Matricule]],#REF!,2,FALSE))</f>
        <v/>
      </c>
      <c r="D1224" s="12" t="str">
        <f>IF(ISBLANK(Tableau1[[#This Row],[Matricule]]),"",VLOOKUP(Tableau1[[#This Row],[Matricule]],#REF!,3,FALSE))</f>
        <v/>
      </c>
      <c r="E1224" s="12" t="str">
        <f>CONCATENATE(Tableau1[[#This Row],[Matricule]],Tableau1[[#This Row],[Date]])</f>
        <v/>
      </c>
      <c r="F1224" s="3"/>
      <c r="K1224" s="35">
        <f>IF(Tableau1[[#This Row],[Régimes récoltés]]&gt;0,1,0)</f>
        <v>0</v>
      </c>
      <c r="L1224" s="35">
        <f>IF(Tableau1[[#This Row],[Régimes récoltés]]&gt;=60,1,0)</f>
        <v>0</v>
      </c>
      <c r="M1224" s="15">
        <f>IF(Tableau1[[#This Row],[Régimes récoltés]]&gt;60,Tableau1[[#This Row],[Régimes récoltés]]-60,0)</f>
        <v>0</v>
      </c>
      <c r="N1224" s="15" t="str">
        <f>IF(ISBLANK(Tableau1[[#This Row],[Date]]),"",+IF(Tableau1[[#This Row],[Régimes récoltés]]&lt;60,0,1000))</f>
        <v/>
      </c>
      <c r="O1224" s="15" t="str">
        <f>IF(ISBLANK(Tableau1[[#This Row],[Date]]),"",IF(Tableau1[[#This Row],[Régimes récoltés]]&gt;60,(Tableau1[[#This Row],[Régimes récoltés]]-60)*40,0))</f>
        <v/>
      </c>
      <c r="P1224" s="15" t="str">
        <f t="shared" si="19"/>
        <v/>
      </c>
      <c r="Q1224" s="51" t="str">
        <f>IF(Tableau1[[#This Row],[Matricule]]&gt;1,IF(COUNTIF(Tableau1[DateMatricule],Tableau1[[#This Row],[DateMatricule]])&gt;1,"Doublon",""),"")</f>
        <v/>
      </c>
    </row>
    <row r="1225" spans="1:17" x14ac:dyDescent="0.25">
      <c r="A1225" s="12" t="str">
        <f>IF(Tableau1[[#This Row],[Date]]="","",VLOOKUP(Tableau1[[#This Row],[Semaine]],Listes!$A:$B,2,FALSE))</f>
        <v/>
      </c>
      <c r="B1225" s="12" t="str">
        <f>IF(ISBLANK(Tableau1[[#This Row],[Date]]),"",INT((Tableau1[[#This Row],[Date]]-SUM(MOD(DATE(YEAR(Tableau1[[#This Row],[Date]]-MOD(Tableau1[[#This Row],[Date]]-2,7)+3),1,2),{1E+99;7})*{1;-1})+5)/7))</f>
        <v/>
      </c>
      <c r="C1225" s="12" t="str">
        <f>IF(ISBLANK(Tableau1[[#This Row],[Matricule]]),"",VLOOKUP(Tableau1[[#This Row],[Matricule]],#REF!,2,FALSE))</f>
        <v/>
      </c>
      <c r="D1225" s="12" t="str">
        <f>IF(ISBLANK(Tableau1[[#This Row],[Matricule]]),"",VLOOKUP(Tableau1[[#This Row],[Matricule]],#REF!,3,FALSE))</f>
        <v/>
      </c>
      <c r="E1225" s="12" t="str">
        <f>CONCATENATE(Tableau1[[#This Row],[Matricule]],Tableau1[[#This Row],[Date]])</f>
        <v/>
      </c>
      <c r="F1225" s="3"/>
      <c r="K1225" s="35">
        <f>IF(Tableau1[[#This Row],[Régimes récoltés]]&gt;0,1,0)</f>
        <v>0</v>
      </c>
      <c r="L1225" s="35">
        <f>IF(Tableau1[[#This Row],[Régimes récoltés]]&gt;=60,1,0)</f>
        <v>0</v>
      </c>
      <c r="M1225" s="15">
        <f>IF(Tableau1[[#This Row],[Régimes récoltés]]&gt;60,Tableau1[[#This Row],[Régimes récoltés]]-60,0)</f>
        <v>0</v>
      </c>
      <c r="N1225" s="15" t="str">
        <f>IF(ISBLANK(Tableau1[[#This Row],[Date]]),"",+IF(Tableau1[[#This Row],[Régimes récoltés]]&lt;60,0,1000))</f>
        <v/>
      </c>
      <c r="O1225" s="15" t="str">
        <f>IF(ISBLANK(Tableau1[[#This Row],[Date]]),"",IF(Tableau1[[#This Row],[Régimes récoltés]]&gt;60,(Tableau1[[#This Row],[Régimes récoltés]]-60)*40,0))</f>
        <v/>
      </c>
      <c r="P1225" s="15" t="str">
        <f t="shared" si="19"/>
        <v/>
      </c>
      <c r="Q1225" s="51" t="str">
        <f>IF(Tableau1[[#This Row],[Matricule]]&gt;1,IF(COUNTIF(Tableau1[DateMatricule],Tableau1[[#This Row],[DateMatricule]])&gt;1,"Doublon",""),"")</f>
        <v/>
      </c>
    </row>
    <row r="1226" spans="1:17" x14ac:dyDescent="0.25">
      <c r="A1226" s="12" t="str">
        <f>IF(Tableau1[[#This Row],[Date]]="","",VLOOKUP(Tableau1[[#This Row],[Semaine]],Listes!$A:$B,2,FALSE))</f>
        <v/>
      </c>
      <c r="B1226" s="12" t="str">
        <f>IF(ISBLANK(Tableau1[[#This Row],[Date]]),"",INT((Tableau1[[#This Row],[Date]]-SUM(MOD(DATE(YEAR(Tableau1[[#This Row],[Date]]-MOD(Tableau1[[#This Row],[Date]]-2,7)+3),1,2),{1E+99;7})*{1;-1})+5)/7))</f>
        <v/>
      </c>
      <c r="C1226" s="12" t="str">
        <f>IF(ISBLANK(Tableau1[[#This Row],[Matricule]]),"",VLOOKUP(Tableau1[[#This Row],[Matricule]],#REF!,2,FALSE))</f>
        <v/>
      </c>
      <c r="D1226" s="12" t="str">
        <f>IF(ISBLANK(Tableau1[[#This Row],[Matricule]]),"",VLOOKUP(Tableau1[[#This Row],[Matricule]],#REF!,3,FALSE))</f>
        <v/>
      </c>
      <c r="E1226" s="12" t="str">
        <f>CONCATENATE(Tableau1[[#This Row],[Matricule]],Tableau1[[#This Row],[Date]])</f>
        <v/>
      </c>
      <c r="F1226" s="3"/>
      <c r="K1226" s="35">
        <f>IF(Tableau1[[#This Row],[Régimes récoltés]]&gt;0,1,0)</f>
        <v>0</v>
      </c>
      <c r="L1226" s="35">
        <f>IF(Tableau1[[#This Row],[Régimes récoltés]]&gt;=60,1,0)</f>
        <v>0</v>
      </c>
      <c r="M1226" s="15">
        <f>IF(Tableau1[[#This Row],[Régimes récoltés]]&gt;60,Tableau1[[#This Row],[Régimes récoltés]]-60,0)</f>
        <v>0</v>
      </c>
      <c r="N1226" s="15" t="str">
        <f>IF(ISBLANK(Tableau1[[#This Row],[Date]]),"",+IF(Tableau1[[#This Row],[Régimes récoltés]]&lt;60,0,1000))</f>
        <v/>
      </c>
      <c r="O1226" s="15" t="str">
        <f>IF(ISBLANK(Tableau1[[#This Row],[Date]]),"",IF(Tableau1[[#This Row],[Régimes récoltés]]&gt;60,(Tableau1[[#This Row],[Régimes récoltés]]-60)*40,0))</f>
        <v/>
      </c>
      <c r="P1226" s="15" t="str">
        <f t="shared" si="19"/>
        <v/>
      </c>
      <c r="Q1226" s="51" t="str">
        <f>IF(Tableau1[[#This Row],[Matricule]]&gt;1,IF(COUNTIF(Tableau1[DateMatricule],Tableau1[[#This Row],[DateMatricule]])&gt;1,"Doublon",""),"")</f>
        <v/>
      </c>
    </row>
    <row r="1227" spans="1:17" x14ac:dyDescent="0.25">
      <c r="A1227" s="12" t="str">
        <f>IF(Tableau1[[#This Row],[Date]]="","",VLOOKUP(Tableau1[[#This Row],[Semaine]],Listes!$A:$B,2,FALSE))</f>
        <v/>
      </c>
      <c r="B1227" s="12" t="str">
        <f>IF(ISBLANK(Tableau1[[#This Row],[Date]]),"",INT((Tableau1[[#This Row],[Date]]-SUM(MOD(DATE(YEAR(Tableau1[[#This Row],[Date]]-MOD(Tableau1[[#This Row],[Date]]-2,7)+3),1,2),{1E+99;7})*{1;-1})+5)/7))</f>
        <v/>
      </c>
      <c r="C1227" s="12" t="str">
        <f>IF(ISBLANK(Tableau1[[#This Row],[Matricule]]),"",VLOOKUP(Tableau1[[#This Row],[Matricule]],#REF!,2,FALSE))</f>
        <v/>
      </c>
      <c r="D1227" s="12" t="str">
        <f>IF(ISBLANK(Tableau1[[#This Row],[Matricule]]),"",VLOOKUP(Tableau1[[#This Row],[Matricule]],#REF!,3,FALSE))</f>
        <v/>
      </c>
      <c r="E1227" s="12" t="str">
        <f>CONCATENATE(Tableau1[[#This Row],[Matricule]],Tableau1[[#This Row],[Date]])</f>
        <v/>
      </c>
      <c r="F1227" s="3"/>
      <c r="K1227" s="35">
        <f>IF(Tableau1[[#This Row],[Régimes récoltés]]&gt;0,1,0)</f>
        <v>0</v>
      </c>
      <c r="L1227" s="35">
        <f>IF(Tableau1[[#This Row],[Régimes récoltés]]&gt;=60,1,0)</f>
        <v>0</v>
      </c>
      <c r="M1227" s="15">
        <f>IF(Tableau1[[#This Row],[Régimes récoltés]]&gt;60,Tableau1[[#This Row],[Régimes récoltés]]-60,0)</f>
        <v>0</v>
      </c>
      <c r="N1227" s="15" t="str">
        <f>IF(ISBLANK(Tableau1[[#This Row],[Date]]),"",+IF(Tableau1[[#This Row],[Régimes récoltés]]&lt;60,0,1000))</f>
        <v/>
      </c>
      <c r="O1227" s="15" t="str">
        <f>IF(ISBLANK(Tableau1[[#This Row],[Date]]),"",IF(Tableau1[[#This Row],[Régimes récoltés]]&gt;60,(Tableau1[[#This Row],[Régimes récoltés]]-60)*40,0))</f>
        <v/>
      </c>
      <c r="P1227" s="15" t="str">
        <f t="shared" si="19"/>
        <v/>
      </c>
      <c r="Q1227" s="51" t="str">
        <f>IF(Tableau1[[#This Row],[Matricule]]&gt;1,IF(COUNTIF(Tableau1[DateMatricule],Tableau1[[#This Row],[DateMatricule]])&gt;1,"Doublon",""),"")</f>
        <v/>
      </c>
    </row>
    <row r="1228" spans="1:17" x14ac:dyDescent="0.25">
      <c r="A1228" s="12" t="str">
        <f>IF(Tableau1[[#This Row],[Date]]="","",VLOOKUP(Tableau1[[#This Row],[Semaine]],Listes!$A:$B,2,FALSE))</f>
        <v/>
      </c>
      <c r="B1228" s="12" t="str">
        <f>IF(ISBLANK(Tableau1[[#This Row],[Date]]),"",INT((Tableau1[[#This Row],[Date]]-SUM(MOD(DATE(YEAR(Tableau1[[#This Row],[Date]]-MOD(Tableau1[[#This Row],[Date]]-2,7)+3),1,2),{1E+99;7})*{1;-1})+5)/7))</f>
        <v/>
      </c>
      <c r="C1228" s="12" t="str">
        <f>IF(ISBLANK(Tableau1[[#This Row],[Matricule]]),"",VLOOKUP(Tableau1[[#This Row],[Matricule]],#REF!,2,FALSE))</f>
        <v/>
      </c>
      <c r="D1228" s="12" t="str">
        <f>IF(ISBLANK(Tableau1[[#This Row],[Matricule]]),"",VLOOKUP(Tableau1[[#This Row],[Matricule]],#REF!,3,FALSE))</f>
        <v/>
      </c>
      <c r="E1228" s="12" t="str">
        <f>CONCATENATE(Tableau1[[#This Row],[Matricule]],Tableau1[[#This Row],[Date]])</f>
        <v/>
      </c>
      <c r="F1228" s="3"/>
      <c r="K1228" s="35">
        <f>IF(Tableau1[[#This Row],[Régimes récoltés]]&gt;0,1,0)</f>
        <v>0</v>
      </c>
      <c r="L1228" s="35">
        <f>IF(Tableau1[[#This Row],[Régimes récoltés]]&gt;=60,1,0)</f>
        <v>0</v>
      </c>
      <c r="M1228" s="15">
        <f>IF(Tableau1[[#This Row],[Régimes récoltés]]&gt;60,Tableau1[[#This Row],[Régimes récoltés]]-60,0)</f>
        <v>0</v>
      </c>
      <c r="N1228" s="15" t="str">
        <f>IF(ISBLANK(Tableau1[[#This Row],[Date]]),"",+IF(Tableau1[[#This Row],[Régimes récoltés]]&lt;60,0,1000))</f>
        <v/>
      </c>
      <c r="O1228" s="15" t="str">
        <f>IF(ISBLANK(Tableau1[[#This Row],[Date]]),"",IF(Tableau1[[#This Row],[Régimes récoltés]]&gt;60,(Tableau1[[#This Row],[Régimes récoltés]]-60)*40,0))</f>
        <v/>
      </c>
      <c r="P1228" s="15" t="str">
        <f t="shared" si="19"/>
        <v/>
      </c>
      <c r="Q1228" s="51" t="str">
        <f>IF(Tableau1[[#This Row],[Matricule]]&gt;1,IF(COUNTIF(Tableau1[DateMatricule],Tableau1[[#This Row],[DateMatricule]])&gt;1,"Doublon",""),"")</f>
        <v/>
      </c>
    </row>
    <row r="1229" spans="1:17" x14ac:dyDescent="0.25">
      <c r="A1229" s="12" t="str">
        <f>IF(Tableau1[[#This Row],[Date]]="","",VLOOKUP(Tableau1[[#This Row],[Semaine]],Listes!$A:$B,2,FALSE))</f>
        <v/>
      </c>
      <c r="B1229" s="12" t="str">
        <f>IF(ISBLANK(Tableau1[[#This Row],[Date]]),"",INT((Tableau1[[#This Row],[Date]]-SUM(MOD(DATE(YEAR(Tableau1[[#This Row],[Date]]-MOD(Tableau1[[#This Row],[Date]]-2,7)+3),1,2),{1E+99;7})*{1;-1})+5)/7))</f>
        <v/>
      </c>
      <c r="C1229" s="12" t="str">
        <f>IF(ISBLANK(Tableau1[[#This Row],[Matricule]]),"",VLOOKUP(Tableau1[[#This Row],[Matricule]],#REF!,2,FALSE))</f>
        <v/>
      </c>
      <c r="D1229" s="12" t="str">
        <f>IF(ISBLANK(Tableau1[[#This Row],[Matricule]]),"",VLOOKUP(Tableau1[[#This Row],[Matricule]],#REF!,3,FALSE))</f>
        <v/>
      </c>
      <c r="E1229" s="12" t="str">
        <f>CONCATENATE(Tableau1[[#This Row],[Matricule]],Tableau1[[#This Row],[Date]])</f>
        <v/>
      </c>
      <c r="F1229" s="3"/>
      <c r="K1229" s="35">
        <f>IF(Tableau1[[#This Row],[Régimes récoltés]]&gt;0,1,0)</f>
        <v>0</v>
      </c>
      <c r="L1229" s="35">
        <f>IF(Tableau1[[#This Row],[Régimes récoltés]]&gt;=60,1,0)</f>
        <v>0</v>
      </c>
      <c r="M1229" s="15">
        <f>IF(Tableau1[[#This Row],[Régimes récoltés]]&gt;60,Tableau1[[#This Row],[Régimes récoltés]]-60,0)</f>
        <v>0</v>
      </c>
      <c r="N1229" s="15" t="str">
        <f>IF(ISBLANK(Tableau1[[#This Row],[Date]]),"",+IF(Tableau1[[#This Row],[Régimes récoltés]]&lt;60,0,1000))</f>
        <v/>
      </c>
      <c r="O1229" s="15" t="str">
        <f>IF(ISBLANK(Tableau1[[#This Row],[Date]]),"",IF(Tableau1[[#This Row],[Régimes récoltés]]&gt;60,(Tableau1[[#This Row],[Régimes récoltés]]-60)*40,0))</f>
        <v/>
      </c>
      <c r="P1229" s="15" t="str">
        <f t="shared" si="19"/>
        <v/>
      </c>
      <c r="Q1229" s="51" t="str">
        <f>IF(Tableau1[[#This Row],[Matricule]]&gt;1,IF(COUNTIF(Tableau1[DateMatricule],Tableau1[[#This Row],[DateMatricule]])&gt;1,"Doublon",""),"")</f>
        <v/>
      </c>
    </row>
    <row r="1230" spans="1:17" x14ac:dyDescent="0.25">
      <c r="A1230" s="12" t="str">
        <f>IF(Tableau1[[#This Row],[Date]]="","",VLOOKUP(Tableau1[[#This Row],[Semaine]],Listes!$A:$B,2,FALSE))</f>
        <v/>
      </c>
      <c r="B1230" s="12" t="str">
        <f>IF(ISBLANK(Tableau1[[#This Row],[Date]]),"",INT((Tableau1[[#This Row],[Date]]-SUM(MOD(DATE(YEAR(Tableau1[[#This Row],[Date]]-MOD(Tableau1[[#This Row],[Date]]-2,7)+3),1,2),{1E+99;7})*{1;-1})+5)/7))</f>
        <v/>
      </c>
      <c r="C1230" s="12" t="str">
        <f>IF(ISBLANK(Tableau1[[#This Row],[Matricule]]),"",VLOOKUP(Tableau1[[#This Row],[Matricule]],#REF!,2,FALSE))</f>
        <v/>
      </c>
      <c r="D1230" s="12" t="str">
        <f>IF(ISBLANK(Tableau1[[#This Row],[Matricule]]),"",VLOOKUP(Tableau1[[#This Row],[Matricule]],#REF!,3,FALSE))</f>
        <v/>
      </c>
      <c r="E1230" s="12" t="str">
        <f>CONCATENATE(Tableau1[[#This Row],[Matricule]],Tableau1[[#This Row],[Date]])</f>
        <v/>
      </c>
      <c r="F1230" s="3"/>
      <c r="K1230" s="35">
        <f>IF(Tableau1[[#This Row],[Régimes récoltés]]&gt;0,1,0)</f>
        <v>0</v>
      </c>
      <c r="L1230" s="35">
        <f>IF(Tableau1[[#This Row],[Régimes récoltés]]&gt;=60,1,0)</f>
        <v>0</v>
      </c>
      <c r="M1230" s="15">
        <f>IF(Tableau1[[#This Row],[Régimes récoltés]]&gt;60,Tableau1[[#This Row],[Régimes récoltés]]-60,0)</f>
        <v>0</v>
      </c>
      <c r="N1230" s="15" t="str">
        <f>IF(ISBLANK(Tableau1[[#This Row],[Date]]),"",+IF(Tableau1[[#This Row],[Régimes récoltés]]&lt;60,0,1000))</f>
        <v/>
      </c>
      <c r="O1230" s="15" t="str">
        <f>IF(ISBLANK(Tableau1[[#This Row],[Date]]),"",IF(Tableau1[[#This Row],[Régimes récoltés]]&gt;60,(Tableau1[[#This Row],[Régimes récoltés]]-60)*40,0))</f>
        <v/>
      </c>
      <c r="P1230" s="15" t="str">
        <f t="shared" si="19"/>
        <v/>
      </c>
      <c r="Q1230" s="51" t="str">
        <f>IF(Tableau1[[#This Row],[Matricule]]&gt;1,IF(COUNTIF(Tableau1[DateMatricule],Tableau1[[#This Row],[DateMatricule]])&gt;1,"Doublon",""),"")</f>
        <v/>
      </c>
    </row>
    <row r="1231" spans="1:17" x14ac:dyDescent="0.25">
      <c r="A1231" s="12" t="str">
        <f>IF(Tableau1[[#This Row],[Date]]="","",VLOOKUP(Tableau1[[#This Row],[Semaine]],Listes!$A:$B,2,FALSE))</f>
        <v/>
      </c>
      <c r="B1231" s="12" t="str">
        <f>IF(ISBLANK(Tableau1[[#This Row],[Date]]),"",INT((Tableau1[[#This Row],[Date]]-SUM(MOD(DATE(YEAR(Tableau1[[#This Row],[Date]]-MOD(Tableau1[[#This Row],[Date]]-2,7)+3),1,2),{1E+99;7})*{1;-1})+5)/7))</f>
        <v/>
      </c>
      <c r="C1231" s="12" t="str">
        <f>IF(ISBLANK(Tableau1[[#This Row],[Matricule]]),"",VLOOKUP(Tableau1[[#This Row],[Matricule]],#REF!,2,FALSE))</f>
        <v/>
      </c>
      <c r="D1231" s="12" t="str">
        <f>IF(ISBLANK(Tableau1[[#This Row],[Matricule]]),"",VLOOKUP(Tableau1[[#This Row],[Matricule]],#REF!,3,FALSE))</f>
        <v/>
      </c>
      <c r="E1231" s="12" t="str">
        <f>CONCATENATE(Tableau1[[#This Row],[Matricule]],Tableau1[[#This Row],[Date]])</f>
        <v/>
      </c>
      <c r="F1231" s="3"/>
      <c r="K1231" s="35">
        <f>IF(Tableau1[[#This Row],[Régimes récoltés]]&gt;0,1,0)</f>
        <v>0</v>
      </c>
      <c r="L1231" s="35">
        <f>IF(Tableau1[[#This Row],[Régimes récoltés]]&gt;=60,1,0)</f>
        <v>0</v>
      </c>
      <c r="M1231" s="15">
        <f>IF(Tableau1[[#This Row],[Régimes récoltés]]&gt;60,Tableau1[[#This Row],[Régimes récoltés]]-60,0)</f>
        <v>0</v>
      </c>
      <c r="N1231" s="15" t="str">
        <f>IF(ISBLANK(Tableau1[[#This Row],[Date]]),"",+IF(Tableau1[[#This Row],[Régimes récoltés]]&lt;60,0,1000))</f>
        <v/>
      </c>
      <c r="O1231" s="15" t="str">
        <f>IF(ISBLANK(Tableau1[[#This Row],[Date]]),"",IF(Tableau1[[#This Row],[Régimes récoltés]]&gt;60,(Tableau1[[#This Row],[Régimes récoltés]]-60)*40,0))</f>
        <v/>
      </c>
      <c r="P1231" s="15" t="str">
        <f t="shared" si="19"/>
        <v/>
      </c>
      <c r="Q1231" s="51" t="str">
        <f>IF(Tableau1[[#This Row],[Matricule]]&gt;1,IF(COUNTIF(Tableau1[DateMatricule],Tableau1[[#This Row],[DateMatricule]])&gt;1,"Doublon",""),"")</f>
        <v/>
      </c>
    </row>
    <row r="1232" spans="1:17" x14ac:dyDescent="0.25">
      <c r="A1232" s="12" t="str">
        <f>IF(Tableau1[[#This Row],[Date]]="","",VLOOKUP(Tableau1[[#This Row],[Semaine]],Listes!$A:$B,2,FALSE))</f>
        <v/>
      </c>
      <c r="B1232" s="12" t="str">
        <f>IF(ISBLANK(Tableau1[[#This Row],[Date]]),"",INT((Tableau1[[#This Row],[Date]]-SUM(MOD(DATE(YEAR(Tableau1[[#This Row],[Date]]-MOD(Tableau1[[#This Row],[Date]]-2,7)+3),1,2),{1E+99;7})*{1;-1})+5)/7))</f>
        <v/>
      </c>
      <c r="C1232" s="12" t="str">
        <f>IF(ISBLANK(Tableau1[[#This Row],[Matricule]]),"",VLOOKUP(Tableau1[[#This Row],[Matricule]],#REF!,2,FALSE))</f>
        <v/>
      </c>
      <c r="D1232" s="12" t="str">
        <f>IF(ISBLANK(Tableau1[[#This Row],[Matricule]]),"",VLOOKUP(Tableau1[[#This Row],[Matricule]],#REF!,3,FALSE))</f>
        <v/>
      </c>
      <c r="E1232" s="12" t="str">
        <f>CONCATENATE(Tableau1[[#This Row],[Matricule]],Tableau1[[#This Row],[Date]])</f>
        <v/>
      </c>
      <c r="F1232" s="3"/>
      <c r="K1232" s="35">
        <f>IF(Tableau1[[#This Row],[Régimes récoltés]]&gt;0,1,0)</f>
        <v>0</v>
      </c>
      <c r="L1232" s="35">
        <f>IF(Tableau1[[#This Row],[Régimes récoltés]]&gt;=60,1,0)</f>
        <v>0</v>
      </c>
      <c r="M1232" s="15">
        <f>IF(Tableau1[[#This Row],[Régimes récoltés]]&gt;60,Tableau1[[#This Row],[Régimes récoltés]]-60,0)</f>
        <v>0</v>
      </c>
      <c r="N1232" s="15" t="str">
        <f>IF(ISBLANK(Tableau1[[#This Row],[Date]]),"",+IF(Tableau1[[#This Row],[Régimes récoltés]]&lt;60,0,1000))</f>
        <v/>
      </c>
      <c r="O1232" s="15" t="str">
        <f>IF(ISBLANK(Tableau1[[#This Row],[Date]]),"",IF(Tableau1[[#This Row],[Régimes récoltés]]&gt;60,(Tableau1[[#This Row],[Régimes récoltés]]-60)*40,0))</f>
        <v/>
      </c>
      <c r="P1232" s="15" t="str">
        <f t="shared" si="19"/>
        <v/>
      </c>
      <c r="Q1232" s="51" t="str">
        <f>IF(Tableau1[[#This Row],[Matricule]]&gt;1,IF(COUNTIF(Tableau1[DateMatricule],Tableau1[[#This Row],[DateMatricule]])&gt;1,"Doublon",""),"")</f>
        <v/>
      </c>
    </row>
    <row r="1233" spans="1:17" x14ac:dyDescent="0.25">
      <c r="A1233" s="12" t="str">
        <f>IF(Tableau1[[#This Row],[Date]]="","",VLOOKUP(Tableau1[[#This Row],[Semaine]],Listes!$A:$B,2,FALSE))</f>
        <v/>
      </c>
      <c r="B1233" s="12" t="str">
        <f>IF(ISBLANK(Tableau1[[#This Row],[Date]]),"",INT((Tableau1[[#This Row],[Date]]-SUM(MOD(DATE(YEAR(Tableau1[[#This Row],[Date]]-MOD(Tableau1[[#This Row],[Date]]-2,7)+3),1,2),{1E+99;7})*{1;-1})+5)/7))</f>
        <v/>
      </c>
      <c r="C1233" s="12" t="str">
        <f>IF(ISBLANK(Tableau1[[#This Row],[Matricule]]),"",VLOOKUP(Tableau1[[#This Row],[Matricule]],#REF!,2,FALSE))</f>
        <v/>
      </c>
      <c r="D1233" s="12" t="str">
        <f>IF(ISBLANK(Tableau1[[#This Row],[Matricule]]),"",VLOOKUP(Tableau1[[#This Row],[Matricule]],#REF!,3,FALSE))</f>
        <v/>
      </c>
      <c r="E1233" s="12" t="str">
        <f>CONCATENATE(Tableau1[[#This Row],[Matricule]],Tableau1[[#This Row],[Date]])</f>
        <v/>
      </c>
      <c r="F1233" s="3"/>
      <c r="K1233" s="35">
        <f>IF(Tableau1[[#This Row],[Régimes récoltés]]&gt;0,1,0)</f>
        <v>0</v>
      </c>
      <c r="L1233" s="35">
        <f>IF(Tableau1[[#This Row],[Régimes récoltés]]&gt;=60,1,0)</f>
        <v>0</v>
      </c>
      <c r="M1233" s="15">
        <f>IF(Tableau1[[#This Row],[Régimes récoltés]]&gt;60,Tableau1[[#This Row],[Régimes récoltés]]-60,0)</f>
        <v>0</v>
      </c>
      <c r="N1233" s="15" t="str">
        <f>IF(ISBLANK(Tableau1[[#This Row],[Date]]),"",+IF(Tableau1[[#This Row],[Régimes récoltés]]&lt;60,0,1000))</f>
        <v/>
      </c>
      <c r="O1233" s="15" t="str">
        <f>IF(ISBLANK(Tableau1[[#This Row],[Date]]),"",IF(Tableau1[[#This Row],[Régimes récoltés]]&gt;60,(Tableau1[[#This Row],[Régimes récoltés]]-60)*40,0))</f>
        <v/>
      </c>
      <c r="P1233" s="15" t="str">
        <f t="shared" si="19"/>
        <v/>
      </c>
      <c r="Q1233" s="51" t="str">
        <f>IF(Tableau1[[#This Row],[Matricule]]&gt;1,IF(COUNTIF(Tableau1[DateMatricule],Tableau1[[#This Row],[DateMatricule]])&gt;1,"Doublon",""),"")</f>
        <v/>
      </c>
    </row>
    <row r="1234" spans="1:17" x14ac:dyDescent="0.25">
      <c r="A1234" s="12" t="str">
        <f>IF(Tableau1[[#This Row],[Date]]="","",VLOOKUP(Tableau1[[#This Row],[Semaine]],Listes!$A:$B,2,FALSE))</f>
        <v/>
      </c>
      <c r="B1234" s="12" t="str">
        <f>IF(ISBLANK(Tableau1[[#This Row],[Date]]),"",INT((Tableau1[[#This Row],[Date]]-SUM(MOD(DATE(YEAR(Tableau1[[#This Row],[Date]]-MOD(Tableau1[[#This Row],[Date]]-2,7)+3),1,2),{1E+99;7})*{1;-1})+5)/7))</f>
        <v/>
      </c>
      <c r="C1234" s="12" t="str">
        <f>IF(ISBLANK(Tableau1[[#This Row],[Matricule]]),"",VLOOKUP(Tableau1[[#This Row],[Matricule]],#REF!,2,FALSE))</f>
        <v/>
      </c>
      <c r="D1234" s="12" t="str">
        <f>IF(ISBLANK(Tableau1[[#This Row],[Matricule]]),"",VLOOKUP(Tableau1[[#This Row],[Matricule]],#REF!,3,FALSE))</f>
        <v/>
      </c>
      <c r="E1234" s="12" t="str">
        <f>CONCATENATE(Tableau1[[#This Row],[Matricule]],Tableau1[[#This Row],[Date]])</f>
        <v/>
      </c>
      <c r="F1234" s="3"/>
      <c r="K1234" s="35">
        <f>IF(Tableau1[[#This Row],[Régimes récoltés]]&gt;0,1,0)</f>
        <v>0</v>
      </c>
      <c r="L1234" s="35">
        <f>IF(Tableau1[[#This Row],[Régimes récoltés]]&gt;=60,1,0)</f>
        <v>0</v>
      </c>
      <c r="M1234" s="15">
        <f>IF(Tableau1[[#This Row],[Régimes récoltés]]&gt;60,Tableau1[[#This Row],[Régimes récoltés]]-60,0)</f>
        <v>0</v>
      </c>
      <c r="N1234" s="15" t="str">
        <f>IF(ISBLANK(Tableau1[[#This Row],[Date]]),"",+IF(Tableau1[[#This Row],[Régimes récoltés]]&lt;60,0,1000))</f>
        <v/>
      </c>
      <c r="O1234" s="15" t="str">
        <f>IF(ISBLANK(Tableau1[[#This Row],[Date]]),"",IF(Tableau1[[#This Row],[Régimes récoltés]]&gt;60,(Tableau1[[#This Row],[Régimes récoltés]]-60)*40,0))</f>
        <v/>
      </c>
      <c r="P1234" s="15" t="str">
        <f t="shared" si="19"/>
        <v/>
      </c>
      <c r="Q1234" s="51" t="str">
        <f>IF(Tableau1[[#This Row],[Matricule]]&gt;1,IF(COUNTIF(Tableau1[DateMatricule],Tableau1[[#This Row],[DateMatricule]])&gt;1,"Doublon",""),"")</f>
        <v/>
      </c>
    </row>
    <row r="1235" spans="1:17" x14ac:dyDescent="0.25">
      <c r="A1235" s="12" t="str">
        <f>IF(Tableau1[[#This Row],[Date]]="","",VLOOKUP(Tableau1[[#This Row],[Semaine]],Listes!$A:$B,2,FALSE))</f>
        <v/>
      </c>
      <c r="B1235" s="12" t="str">
        <f>IF(ISBLANK(Tableau1[[#This Row],[Date]]),"",INT((Tableau1[[#This Row],[Date]]-SUM(MOD(DATE(YEAR(Tableau1[[#This Row],[Date]]-MOD(Tableau1[[#This Row],[Date]]-2,7)+3),1,2),{1E+99;7})*{1;-1})+5)/7))</f>
        <v/>
      </c>
      <c r="C1235" s="12" t="str">
        <f>IF(ISBLANK(Tableau1[[#This Row],[Matricule]]),"",VLOOKUP(Tableau1[[#This Row],[Matricule]],#REF!,2,FALSE))</f>
        <v/>
      </c>
      <c r="D1235" s="12" t="str">
        <f>IF(ISBLANK(Tableau1[[#This Row],[Matricule]]),"",VLOOKUP(Tableau1[[#This Row],[Matricule]],#REF!,3,FALSE))</f>
        <v/>
      </c>
      <c r="E1235" s="12" t="str">
        <f>CONCATENATE(Tableau1[[#This Row],[Matricule]],Tableau1[[#This Row],[Date]])</f>
        <v/>
      </c>
      <c r="F1235" s="3"/>
      <c r="K1235" s="35">
        <f>IF(Tableau1[[#This Row],[Régimes récoltés]]&gt;0,1,0)</f>
        <v>0</v>
      </c>
      <c r="L1235" s="35">
        <f>IF(Tableau1[[#This Row],[Régimes récoltés]]&gt;=60,1,0)</f>
        <v>0</v>
      </c>
      <c r="M1235" s="15">
        <f>IF(Tableau1[[#This Row],[Régimes récoltés]]&gt;60,Tableau1[[#This Row],[Régimes récoltés]]-60,0)</f>
        <v>0</v>
      </c>
      <c r="N1235" s="15" t="str">
        <f>IF(ISBLANK(Tableau1[[#This Row],[Date]]),"",+IF(Tableau1[[#This Row],[Régimes récoltés]]&lt;60,0,1000))</f>
        <v/>
      </c>
      <c r="O1235" s="15" t="str">
        <f>IF(ISBLANK(Tableau1[[#This Row],[Date]]),"",IF(Tableau1[[#This Row],[Régimes récoltés]]&gt;60,(Tableau1[[#This Row],[Régimes récoltés]]-60)*40,0))</f>
        <v/>
      </c>
      <c r="P1235" s="15" t="str">
        <f t="shared" si="19"/>
        <v/>
      </c>
      <c r="Q1235" s="51" t="str">
        <f>IF(Tableau1[[#This Row],[Matricule]]&gt;1,IF(COUNTIF(Tableau1[DateMatricule],Tableau1[[#This Row],[DateMatricule]])&gt;1,"Doublon",""),"")</f>
        <v/>
      </c>
    </row>
    <row r="1236" spans="1:17" x14ac:dyDescent="0.25">
      <c r="A1236" s="12" t="str">
        <f>IF(Tableau1[[#This Row],[Date]]="","",VLOOKUP(Tableau1[[#This Row],[Semaine]],Listes!$A:$B,2,FALSE))</f>
        <v/>
      </c>
      <c r="B1236" s="12" t="str">
        <f>IF(ISBLANK(Tableau1[[#This Row],[Date]]),"",INT((Tableau1[[#This Row],[Date]]-SUM(MOD(DATE(YEAR(Tableau1[[#This Row],[Date]]-MOD(Tableau1[[#This Row],[Date]]-2,7)+3),1,2),{1E+99;7})*{1;-1})+5)/7))</f>
        <v/>
      </c>
      <c r="C1236" s="12" t="str">
        <f>IF(ISBLANK(Tableau1[[#This Row],[Matricule]]),"",VLOOKUP(Tableau1[[#This Row],[Matricule]],#REF!,2,FALSE))</f>
        <v/>
      </c>
      <c r="D1236" s="12" t="str">
        <f>IF(ISBLANK(Tableau1[[#This Row],[Matricule]]),"",VLOOKUP(Tableau1[[#This Row],[Matricule]],#REF!,3,FALSE))</f>
        <v/>
      </c>
      <c r="E1236" s="12" t="str">
        <f>CONCATENATE(Tableau1[[#This Row],[Matricule]],Tableau1[[#This Row],[Date]])</f>
        <v/>
      </c>
      <c r="F1236" s="3"/>
      <c r="K1236" s="35">
        <f>IF(Tableau1[[#This Row],[Régimes récoltés]]&gt;0,1,0)</f>
        <v>0</v>
      </c>
      <c r="L1236" s="35">
        <f>IF(Tableau1[[#This Row],[Régimes récoltés]]&gt;=60,1,0)</f>
        <v>0</v>
      </c>
      <c r="M1236" s="15">
        <f>IF(Tableau1[[#This Row],[Régimes récoltés]]&gt;60,Tableau1[[#This Row],[Régimes récoltés]]-60,0)</f>
        <v>0</v>
      </c>
      <c r="N1236" s="15" t="str">
        <f>IF(ISBLANK(Tableau1[[#This Row],[Date]]),"",+IF(Tableau1[[#This Row],[Régimes récoltés]]&lt;60,0,1000))</f>
        <v/>
      </c>
      <c r="O1236" s="15" t="str">
        <f>IF(ISBLANK(Tableau1[[#This Row],[Date]]),"",IF(Tableau1[[#This Row],[Régimes récoltés]]&gt;60,(Tableau1[[#This Row],[Régimes récoltés]]-60)*40,0))</f>
        <v/>
      </c>
      <c r="P1236" s="15" t="str">
        <f t="shared" si="19"/>
        <v/>
      </c>
      <c r="Q1236" s="51" t="str">
        <f>IF(Tableau1[[#This Row],[Matricule]]&gt;1,IF(COUNTIF(Tableau1[DateMatricule],Tableau1[[#This Row],[DateMatricule]])&gt;1,"Doublon",""),"")</f>
        <v/>
      </c>
    </row>
    <row r="1237" spans="1:17" x14ac:dyDescent="0.25">
      <c r="A1237" s="12" t="str">
        <f>IF(Tableau1[[#This Row],[Date]]="","",VLOOKUP(Tableau1[[#This Row],[Semaine]],Listes!$A:$B,2,FALSE))</f>
        <v/>
      </c>
      <c r="B1237" s="12" t="str">
        <f>IF(ISBLANK(Tableau1[[#This Row],[Date]]),"",INT((Tableau1[[#This Row],[Date]]-SUM(MOD(DATE(YEAR(Tableau1[[#This Row],[Date]]-MOD(Tableau1[[#This Row],[Date]]-2,7)+3),1,2),{1E+99;7})*{1;-1})+5)/7))</f>
        <v/>
      </c>
      <c r="C1237" s="12" t="str">
        <f>IF(ISBLANK(Tableau1[[#This Row],[Matricule]]),"",VLOOKUP(Tableau1[[#This Row],[Matricule]],#REF!,2,FALSE))</f>
        <v/>
      </c>
      <c r="D1237" s="12" t="str">
        <f>IF(ISBLANK(Tableau1[[#This Row],[Matricule]]),"",VLOOKUP(Tableau1[[#This Row],[Matricule]],#REF!,3,FALSE))</f>
        <v/>
      </c>
      <c r="E1237" s="12" t="str">
        <f>CONCATENATE(Tableau1[[#This Row],[Matricule]],Tableau1[[#This Row],[Date]])</f>
        <v/>
      </c>
      <c r="F1237" s="3"/>
      <c r="K1237" s="35">
        <f>IF(Tableau1[[#This Row],[Régimes récoltés]]&gt;0,1,0)</f>
        <v>0</v>
      </c>
      <c r="L1237" s="35">
        <f>IF(Tableau1[[#This Row],[Régimes récoltés]]&gt;=60,1,0)</f>
        <v>0</v>
      </c>
      <c r="M1237" s="15">
        <f>IF(Tableau1[[#This Row],[Régimes récoltés]]&gt;60,Tableau1[[#This Row],[Régimes récoltés]]-60,0)</f>
        <v>0</v>
      </c>
      <c r="N1237" s="15" t="str">
        <f>IF(ISBLANK(Tableau1[[#This Row],[Date]]),"",+IF(Tableau1[[#This Row],[Régimes récoltés]]&lt;60,0,1000))</f>
        <v/>
      </c>
      <c r="O1237" s="15" t="str">
        <f>IF(ISBLANK(Tableau1[[#This Row],[Date]]),"",IF(Tableau1[[#This Row],[Régimes récoltés]]&gt;60,(Tableau1[[#This Row],[Régimes récoltés]]-60)*40,0))</f>
        <v/>
      </c>
      <c r="P1237" s="15" t="str">
        <f t="shared" si="19"/>
        <v/>
      </c>
      <c r="Q1237" s="51" t="str">
        <f>IF(Tableau1[[#This Row],[Matricule]]&gt;1,IF(COUNTIF(Tableau1[DateMatricule],Tableau1[[#This Row],[DateMatricule]])&gt;1,"Doublon",""),"")</f>
        <v/>
      </c>
    </row>
    <row r="1238" spans="1:17" x14ac:dyDescent="0.25">
      <c r="A1238" s="12" t="str">
        <f>IF(Tableau1[[#This Row],[Date]]="","",VLOOKUP(Tableau1[[#This Row],[Semaine]],Listes!$A:$B,2,FALSE))</f>
        <v/>
      </c>
      <c r="B1238" s="12" t="str">
        <f>IF(ISBLANK(Tableau1[[#This Row],[Date]]),"",INT((Tableau1[[#This Row],[Date]]-SUM(MOD(DATE(YEAR(Tableau1[[#This Row],[Date]]-MOD(Tableau1[[#This Row],[Date]]-2,7)+3),1,2),{1E+99;7})*{1;-1})+5)/7))</f>
        <v/>
      </c>
      <c r="C1238" s="12" t="str">
        <f>IF(ISBLANK(Tableau1[[#This Row],[Matricule]]),"",VLOOKUP(Tableau1[[#This Row],[Matricule]],#REF!,2,FALSE))</f>
        <v/>
      </c>
      <c r="D1238" s="12" t="str">
        <f>IF(ISBLANK(Tableau1[[#This Row],[Matricule]]),"",VLOOKUP(Tableau1[[#This Row],[Matricule]],#REF!,3,FALSE))</f>
        <v/>
      </c>
      <c r="E1238" s="12" t="str">
        <f>CONCATENATE(Tableau1[[#This Row],[Matricule]],Tableau1[[#This Row],[Date]])</f>
        <v/>
      </c>
      <c r="F1238" s="3"/>
      <c r="K1238" s="35">
        <f>IF(Tableau1[[#This Row],[Régimes récoltés]]&gt;0,1,0)</f>
        <v>0</v>
      </c>
      <c r="L1238" s="35">
        <f>IF(Tableau1[[#This Row],[Régimes récoltés]]&gt;=60,1,0)</f>
        <v>0</v>
      </c>
      <c r="M1238" s="15">
        <f>IF(Tableau1[[#This Row],[Régimes récoltés]]&gt;60,Tableau1[[#This Row],[Régimes récoltés]]-60,0)</f>
        <v>0</v>
      </c>
      <c r="N1238" s="15" t="str">
        <f>IF(ISBLANK(Tableau1[[#This Row],[Date]]),"",+IF(Tableau1[[#This Row],[Régimes récoltés]]&lt;60,0,1000))</f>
        <v/>
      </c>
      <c r="O1238" s="15" t="str">
        <f>IF(ISBLANK(Tableau1[[#This Row],[Date]]),"",IF(Tableau1[[#This Row],[Régimes récoltés]]&gt;60,(Tableau1[[#This Row],[Régimes récoltés]]-60)*40,0))</f>
        <v/>
      </c>
      <c r="P1238" s="15" t="str">
        <f t="shared" si="19"/>
        <v/>
      </c>
      <c r="Q1238" s="51" t="str">
        <f>IF(Tableau1[[#This Row],[Matricule]]&gt;1,IF(COUNTIF(Tableau1[DateMatricule],Tableau1[[#This Row],[DateMatricule]])&gt;1,"Doublon",""),"")</f>
        <v/>
      </c>
    </row>
    <row r="1239" spans="1:17" x14ac:dyDescent="0.25">
      <c r="A1239" s="12" t="str">
        <f>IF(Tableau1[[#This Row],[Date]]="","",VLOOKUP(Tableau1[[#This Row],[Semaine]],Listes!$A:$B,2,FALSE))</f>
        <v/>
      </c>
      <c r="B1239" s="12" t="str">
        <f>IF(ISBLANK(Tableau1[[#This Row],[Date]]),"",INT((Tableau1[[#This Row],[Date]]-SUM(MOD(DATE(YEAR(Tableau1[[#This Row],[Date]]-MOD(Tableau1[[#This Row],[Date]]-2,7)+3),1,2),{1E+99;7})*{1;-1})+5)/7))</f>
        <v/>
      </c>
      <c r="C1239" s="12" t="str">
        <f>IF(ISBLANK(Tableau1[[#This Row],[Matricule]]),"",VLOOKUP(Tableau1[[#This Row],[Matricule]],#REF!,2,FALSE))</f>
        <v/>
      </c>
      <c r="D1239" s="12" t="str">
        <f>IF(ISBLANK(Tableau1[[#This Row],[Matricule]]),"",VLOOKUP(Tableau1[[#This Row],[Matricule]],#REF!,3,FALSE))</f>
        <v/>
      </c>
      <c r="E1239" s="12" t="str">
        <f>CONCATENATE(Tableau1[[#This Row],[Matricule]],Tableau1[[#This Row],[Date]])</f>
        <v/>
      </c>
      <c r="F1239" s="3"/>
      <c r="K1239" s="35">
        <f>IF(Tableau1[[#This Row],[Régimes récoltés]]&gt;0,1,0)</f>
        <v>0</v>
      </c>
      <c r="L1239" s="35">
        <f>IF(Tableau1[[#This Row],[Régimes récoltés]]&gt;=60,1,0)</f>
        <v>0</v>
      </c>
      <c r="M1239" s="15">
        <f>IF(Tableau1[[#This Row],[Régimes récoltés]]&gt;60,Tableau1[[#This Row],[Régimes récoltés]]-60,0)</f>
        <v>0</v>
      </c>
      <c r="N1239" s="15" t="str">
        <f>IF(ISBLANK(Tableau1[[#This Row],[Date]]),"",+IF(Tableau1[[#This Row],[Régimes récoltés]]&lt;60,0,1000))</f>
        <v/>
      </c>
      <c r="O1239" s="15" t="str">
        <f>IF(ISBLANK(Tableau1[[#This Row],[Date]]),"",IF(Tableau1[[#This Row],[Régimes récoltés]]&gt;60,(Tableau1[[#This Row],[Régimes récoltés]]-60)*40,0))</f>
        <v/>
      </c>
      <c r="P1239" s="15" t="str">
        <f t="shared" si="19"/>
        <v/>
      </c>
      <c r="Q1239" s="51" t="str">
        <f>IF(Tableau1[[#This Row],[Matricule]]&gt;1,IF(COUNTIF(Tableau1[DateMatricule],Tableau1[[#This Row],[DateMatricule]])&gt;1,"Doublon",""),"")</f>
        <v/>
      </c>
    </row>
    <row r="1240" spans="1:17" x14ac:dyDescent="0.25">
      <c r="A1240" s="12" t="str">
        <f>IF(Tableau1[[#This Row],[Date]]="","",VLOOKUP(Tableau1[[#This Row],[Semaine]],Listes!$A:$B,2,FALSE))</f>
        <v/>
      </c>
      <c r="B1240" s="12" t="str">
        <f>IF(ISBLANK(Tableau1[[#This Row],[Date]]),"",INT((Tableau1[[#This Row],[Date]]-SUM(MOD(DATE(YEAR(Tableau1[[#This Row],[Date]]-MOD(Tableau1[[#This Row],[Date]]-2,7)+3),1,2),{1E+99;7})*{1;-1})+5)/7))</f>
        <v/>
      </c>
      <c r="C1240" s="12" t="str">
        <f>IF(ISBLANK(Tableau1[[#This Row],[Matricule]]),"",VLOOKUP(Tableau1[[#This Row],[Matricule]],#REF!,2,FALSE))</f>
        <v/>
      </c>
      <c r="D1240" s="12" t="str">
        <f>IF(ISBLANK(Tableau1[[#This Row],[Matricule]]),"",VLOOKUP(Tableau1[[#This Row],[Matricule]],#REF!,3,FALSE))</f>
        <v/>
      </c>
      <c r="E1240" s="12" t="str">
        <f>CONCATENATE(Tableau1[[#This Row],[Matricule]],Tableau1[[#This Row],[Date]])</f>
        <v/>
      </c>
      <c r="F1240" s="3"/>
      <c r="K1240" s="35">
        <f>IF(Tableau1[[#This Row],[Régimes récoltés]]&gt;0,1,0)</f>
        <v>0</v>
      </c>
      <c r="L1240" s="35">
        <f>IF(Tableau1[[#This Row],[Régimes récoltés]]&gt;=60,1,0)</f>
        <v>0</v>
      </c>
      <c r="M1240" s="15">
        <f>IF(Tableau1[[#This Row],[Régimes récoltés]]&gt;60,Tableau1[[#This Row],[Régimes récoltés]]-60,0)</f>
        <v>0</v>
      </c>
      <c r="N1240" s="15" t="str">
        <f>IF(ISBLANK(Tableau1[[#This Row],[Date]]),"",+IF(Tableau1[[#This Row],[Régimes récoltés]]&lt;60,0,1000))</f>
        <v/>
      </c>
      <c r="O1240" s="15" t="str">
        <f>IF(ISBLANK(Tableau1[[#This Row],[Date]]),"",IF(Tableau1[[#This Row],[Régimes récoltés]]&gt;60,(Tableau1[[#This Row],[Régimes récoltés]]-60)*40,0))</f>
        <v/>
      </c>
      <c r="P1240" s="15" t="str">
        <f t="shared" si="19"/>
        <v/>
      </c>
      <c r="Q1240" s="51" t="str">
        <f>IF(Tableau1[[#This Row],[Matricule]]&gt;1,IF(COUNTIF(Tableau1[DateMatricule],Tableau1[[#This Row],[DateMatricule]])&gt;1,"Doublon",""),"")</f>
        <v/>
      </c>
    </row>
    <row r="1241" spans="1:17" x14ac:dyDescent="0.25">
      <c r="A1241" s="12" t="str">
        <f>IF(Tableau1[[#This Row],[Date]]="","",VLOOKUP(Tableau1[[#This Row],[Semaine]],Listes!$A:$B,2,FALSE))</f>
        <v/>
      </c>
      <c r="B1241" s="12" t="str">
        <f>IF(ISBLANK(Tableau1[[#This Row],[Date]]),"",INT((Tableau1[[#This Row],[Date]]-SUM(MOD(DATE(YEAR(Tableau1[[#This Row],[Date]]-MOD(Tableau1[[#This Row],[Date]]-2,7)+3),1,2),{1E+99;7})*{1;-1})+5)/7))</f>
        <v/>
      </c>
      <c r="C1241" s="12" t="str">
        <f>IF(ISBLANK(Tableau1[[#This Row],[Matricule]]),"",VLOOKUP(Tableau1[[#This Row],[Matricule]],#REF!,2,FALSE))</f>
        <v/>
      </c>
      <c r="D1241" s="12" t="str">
        <f>IF(ISBLANK(Tableau1[[#This Row],[Matricule]]),"",VLOOKUP(Tableau1[[#This Row],[Matricule]],#REF!,3,FALSE))</f>
        <v/>
      </c>
      <c r="E1241" s="12" t="str">
        <f>CONCATENATE(Tableau1[[#This Row],[Matricule]],Tableau1[[#This Row],[Date]])</f>
        <v/>
      </c>
      <c r="F1241" s="3"/>
      <c r="K1241" s="35">
        <f>IF(Tableau1[[#This Row],[Régimes récoltés]]&gt;0,1,0)</f>
        <v>0</v>
      </c>
      <c r="L1241" s="35">
        <f>IF(Tableau1[[#This Row],[Régimes récoltés]]&gt;=60,1,0)</f>
        <v>0</v>
      </c>
      <c r="M1241" s="15">
        <f>IF(Tableau1[[#This Row],[Régimes récoltés]]&gt;60,Tableau1[[#This Row],[Régimes récoltés]]-60,0)</f>
        <v>0</v>
      </c>
      <c r="N1241" s="15" t="str">
        <f>IF(ISBLANK(Tableau1[[#This Row],[Date]]),"",+IF(Tableau1[[#This Row],[Régimes récoltés]]&lt;60,0,1000))</f>
        <v/>
      </c>
      <c r="O1241" s="15" t="str">
        <f>IF(ISBLANK(Tableau1[[#This Row],[Date]]),"",IF(Tableau1[[#This Row],[Régimes récoltés]]&gt;60,(Tableau1[[#This Row],[Régimes récoltés]]-60)*40,0))</f>
        <v/>
      </c>
      <c r="P1241" s="15" t="str">
        <f t="shared" si="19"/>
        <v/>
      </c>
      <c r="Q1241" s="51" t="str">
        <f>IF(Tableau1[[#This Row],[Matricule]]&gt;1,IF(COUNTIF(Tableau1[DateMatricule],Tableau1[[#This Row],[DateMatricule]])&gt;1,"Doublon",""),"")</f>
        <v/>
      </c>
    </row>
    <row r="1242" spans="1:17" x14ac:dyDescent="0.25">
      <c r="A1242" s="12" t="str">
        <f>IF(Tableau1[[#This Row],[Date]]="","",VLOOKUP(Tableau1[[#This Row],[Semaine]],Listes!$A:$B,2,FALSE))</f>
        <v/>
      </c>
      <c r="B1242" s="12" t="str">
        <f>IF(ISBLANK(Tableau1[[#This Row],[Date]]),"",INT((Tableau1[[#This Row],[Date]]-SUM(MOD(DATE(YEAR(Tableau1[[#This Row],[Date]]-MOD(Tableau1[[#This Row],[Date]]-2,7)+3),1,2),{1E+99;7})*{1;-1})+5)/7))</f>
        <v/>
      </c>
      <c r="C1242" s="12" t="str">
        <f>IF(ISBLANK(Tableau1[[#This Row],[Matricule]]),"",VLOOKUP(Tableau1[[#This Row],[Matricule]],#REF!,2,FALSE))</f>
        <v/>
      </c>
      <c r="D1242" s="12" t="str">
        <f>IF(ISBLANK(Tableau1[[#This Row],[Matricule]]),"",VLOOKUP(Tableau1[[#This Row],[Matricule]],#REF!,3,FALSE))</f>
        <v/>
      </c>
      <c r="E1242" s="12" t="str">
        <f>CONCATENATE(Tableau1[[#This Row],[Matricule]],Tableau1[[#This Row],[Date]])</f>
        <v/>
      </c>
      <c r="F1242" s="3"/>
      <c r="K1242" s="35">
        <f>IF(Tableau1[[#This Row],[Régimes récoltés]]&gt;0,1,0)</f>
        <v>0</v>
      </c>
      <c r="L1242" s="35">
        <f>IF(Tableau1[[#This Row],[Régimes récoltés]]&gt;=60,1,0)</f>
        <v>0</v>
      </c>
      <c r="M1242" s="15">
        <f>IF(Tableau1[[#This Row],[Régimes récoltés]]&gt;60,Tableau1[[#This Row],[Régimes récoltés]]-60,0)</f>
        <v>0</v>
      </c>
      <c r="N1242" s="15" t="str">
        <f>IF(ISBLANK(Tableau1[[#This Row],[Date]]),"",+IF(Tableau1[[#This Row],[Régimes récoltés]]&lt;60,0,1000))</f>
        <v/>
      </c>
      <c r="O1242" s="15" t="str">
        <f>IF(ISBLANK(Tableau1[[#This Row],[Date]]),"",IF(Tableau1[[#This Row],[Régimes récoltés]]&gt;60,(Tableau1[[#This Row],[Régimes récoltés]]-60)*40,0))</f>
        <v/>
      </c>
      <c r="P1242" s="15" t="str">
        <f t="shared" si="19"/>
        <v/>
      </c>
      <c r="Q1242" s="51" t="str">
        <f>IF(Tableau1[[#This Row],[Matricule]]&gt;1,IF(COUNTIF(Tableau1[DateMatricule],Tableau1[[#This Row],[DateMatricule]])&gt;1,"Doublon",""),"")</f>
        <v/>
      </c>
    </row>
    <row r="1243" spans="1:17" x14ac:dyDescent="0.25">
      <c r="A1243" s="12" t="str">
        <f>IF(Tableau1[[#This Row],[Date]]="","",VLOOKUP(Tableau1[[#This Row],[Semaine]],Listes!$A:$B,2,FALSE))</f>
        <v/>
      </c>
      <c r="B1243" s="12" t="str">
        <f>IF(ISBLANK(Tableau1[[#This Row],[Date]]),"",INT((Tableau1[[#This Row],[Date]]-SUM(MOD(DATE(YEAR(Tableau1[[#This Row],[Date]]-MOD(Tableau1[[#This Row],[Date]]-2,7)+3),1,2),{1E+99;7})*{1;-1})+5)/7))</f>
        <v/>
      </c>
      <c r="C1243" s="12" t="str">
        <f>IF(ISBLANK(Tableau1[[#This Row],[Matricule]]),"",VLOOKUP(Tableau1[[#This Row],[Matricule]],#REF!,2,FALSE))</f>
        <v/>
      </c>
      <c r="D1243" s="12" t="str">
        <f>IF(ISBLANK(Tableau1[[#This Row],[Matricule]]),"",VLOOKUP(Tableau1[[#This Row],[Matricule]],#REF!,3,FALSE))</f>
        <v/>
      </c>
      <c r="E1243" s="12" t="str">
        <f>CONCATENATE(Tableau1[[#This Row],[Matricule]],Tableau1[[#This Row],[Date]])</f>
        <v/>
      </c>
      <c r="F1243" s="3"/>
      <c r="K1243" s="35">
        <f>IF(Tableau1[[#This Row],[Régimes récoltés]]&gt;0,1,0)</f>
        <v>0</v>
      </c>
      <c r="L1243" s="35">
        <f>IF(Tableau1[[#This Row],[Régimes récoltés]]&gt;=60,1,0)</f>
        <v>0</v>
      </c>
      <c r="M1243" s="15">
        <f>IF(Tableau1[[#This Row],[Régimes récoltés]]&gt;60,Tableau1[[#This Row],[Régimes récoltés]]-60,0)</f>
        <v>0</v>
      </c>
      <c r="N1243" s="15" t="str">
        <f>IF(ISBLANK(Tableau1[[#This Row],[Date]]),"",+IF(Tableau1[[#This Row],[Régimes récoltés]]&lt;60,0,1000))</f>
        <v/>
      </c>
      <c r="O1243" s="15" t="str">
        <f>IF(ISBLANK(Tableau1[[#This Row],[Date]]),"",IF(Tableau1[[#This Row],[Régimes récoltés]]&gt;60,(Tableau1[[#This Row],[Régimes récoltés]]-60)*40,0))</f>
        <v/>
      </c>
      <c r="P1243" s="15" t="str">
        <f t="shared" si="19"/>
        <v/>
      </c>
      <c r="Q1243" s="51" t="str">
        <f>IF(Tableau1[[#This Row],[Matricule]]&gt;1,IF(COUNTIF(Tableau1[DateMatricule],Tableau1[[#This Row],[DateMatricule]])&gt;1,"Doublon",""),"")</f>
        <v/>
      </c>
    </row>
    <row r="1244" spans="1:17" x14ac:dyDescent="0.25">
      <c r="A1244" s="12" t="str">
        <f>IF(Tableau1[[#This Row],[Date]]="","",VLOOKUP(Tableau1[[#This Row],[Semaine]],Listes!$A:$B,2,FALSE))</f>
        <v/>
      </c>
      <c r="B1244" s="12" t="str">
        <f>IF(ISBLANK(Tableau1[[#This Row],[Date]]),"",INT((Tableau1[[#This Row],[Date]]-SUM(MOD(DATE(YEAR(Tableau1[[#This Row],[Date]]-MOD(Tableau1[[#This Row],[Date]]-2,7)+3),1,2),{1E+99;7})*{1;-1})+5)/7))</f>
        <v/>
      </c>
      <c r="C1244" s="12" t="str">
        <f>IF(ISBLANK(Tableau1[[#This Row],[Matricule]]),"",VLOOKUP(Tableau1[[#This Row],[Matricule]],#REF!,2,FALSE))</f>
        <v/>
      </c>
      <c r="D1244" s="12" t="str">
        <f>IF(ISBLANK(Tableau1[[#This Row],[Matricule]]),"",VLOOKUP(Tableau1[[#This Row],[Matricule]],#REF!,3,FALSE))</f>
        <v/>
      </c>
      <c r="E1244" s="12" t="str">
        <f>CONCATENATE(Tableau1[[#This Row],[Matricule]],Tableau1[[#This Row],[Date]])</f>
        <v/>
      </c>
      <c r="F1244" s="3"/>
      <c r="K1244" s="35">
        <f>IF(Tableau1[[#This Row],[Régimes récoltés]]&gt;0,1,0)</f>
        <v>0</v>
      </c>
      <c r="L1244" s="35">
        <f>IF(Tableau1[[#This Row],[Régimes récoltés]]&gt;=60,1,0)</f>
        <v>0</v>
      </c>
      <c r="M1244" s="15">
        <f>IF(Tableau1[[#This Row],[Régimes récoltés]]&gt;60,Tableau1[[#This Row],[Régimes récoltés]]-60,0)</f>
        <v>0</v>
      </c>
      <c r="N1244" s="15" t="str">
        <f>IF(ISBLANK(Tableau1[[#This Row],[Date]]),"",+IF(Tableau1[[#This Row],[Régimes récoltés]]&lt;60,0,1000))</f>
        <v/>
      </c>
      <c r="O1244" s="15" t="str">
        <f>IF(ISBLANK(Tableau1[[#This Row],[Date]]),"",IF(Tableau1[[#This Row],[Régimes récoltés]]&gt;60,(Tableau1[[#This Row],[Régimes récoltés]]-60)*40,0))</f>
        <v/>
      </c>
      <c r="P1244" s="15" t="str">
        <f t="shared" si="19"/>
        <v/>
      </c>
      <c r="Q1244" s="51" t="str">
        <f>IF(Tableau1[[#This Row],[Matricule]]&gt;1,IF(COUNTIF(Tableau1[DateMatricule],Tableau1[[#This Row],[DateMatricule]])&gt;1,"Doublon",""),"")</f>
        <v/>
      </c>
    </row>
    <row r="1245" spans="1:17" x14ac:dyDescent="0.25">
      <c r="A1245" s="12" t="str">
        <f>IF(Tableau1[[#This Row],[Date]]="","",VLOOKUP(Tableau1[[#This Row],[Semaine]],Listes!$A:$B,2,FALSE))</f>
        <v/>
      </c>
      <c r="B1245" s="12" t="str">
        <f>IF(ISBLANK(Tableau1[[#This Row],[Date]]),"",INT((Tableau1[[#This Row],[Date]]-SUM(MOD(DATE(YEAR(Tableau1[[#This Row],[Date]]-MOD(Tableau1[[#This Row],[Date]]-2,7)+3),1,2),{1E+99;7})*{1;-1})+5)/7))</f>
        <v/>
      </c>
      <c r="C1245" s="12" t="str">
        <f>IF(ISBLANK(Tableau1[[#This Row],[Matricule]]),"",VLOOKUP(Tableau1[[#This Row],[Matricule]],#REF!,2,FALSE))</f>
        <v/>
      </c>
      <c r="D1245" s="12" t="str">
        <f>IF(ISBLANK(Tableau1[[#This Row],[Matricule]]),"",VLOOKUP(Tableau1[[#This Row],[Matricule]],#REF!,3,FALSE))</f>
        <v/>
      </c>
      <c r="E1245" s="12" t="str">
        <f>CONCATENATE(Tableau1[[#This Row],[Matricule]],Tableau1[[#This Row],[Date]])</f>
        <v/>
      </c>
      <c r="F1245" s="3"/>
      <c r="K1245" s="35">
        <f>IF(Tableau1[[#This Row],[Régimes récoltés]]&gt;0,1,0)</f>
        <v>0</v>
      </c>
      <c r="L1245" s="35">
        <f>IF(Tableau1[[#This Row],[Régimes récoltés]]&gt;=60,1,0)</f>
        <v>0</v>
      </c>
      <c r="M1245" s="15">
        <f>IF(Tableau1[[#This Row],[Régimes récoltés]]&gt;60,Tableau1[[#This Row],[Régimes récoltés]]-60,0)</f>
        <v>0</v>
      </c>
      <c r="N1245" s="15" t="str">
        <f>IF(ISBLANK(Tableau1[[#This Row],[Date]]),"",+IF(Tableau1[[#This Row],[Régimes récoltés]]&lt;60,0,1000))</f>
        <v/>
      </c>
      <c r="O1245" s="15" t="str">
        <f>IF(ISBLANK(Tableau1[[#This Row],[Date]]),"",IF(Tableau1[[#This Row],[Régimes récoltés]]&gt;60,(Tableau1[[#This Row],[Régimes récoltés]]-60)*40,0))</f>
        <v/>
      </c>
      <c r="P1245" s="15" t="str">
        <f t="shared" si="19"/>
        <v/>
      </c>
      <c r="Q1245" s="51" t="str">
        <f>IF(Tableau1[[#This Row],[Matricule]]&gt;1,IF(COUNTIF(Tableau1[DateMatricule],Tableau1[[#This Row],[DateMatricule]])&gt;1,"Doublon",""),"")</f>
        <v/>
      </c>
    </row>
    <row r="1246" spans="1:17" x14ac:dyDescent="0.25">
      <c r="A1246" s="12" t="str">
        <f>IF(Tableau1[[#This Row],[Date]]="","",VLOOKUP(Tableau1[[#This Row],[Semaine]],Listes!$A:$B,2,FALSE))</f>
        <v/>
      </c>
      <c r="B1246" s="12" t="str">
        <f>IF(ISBLANK(Tableau1[[#This Row],[Date]]),"",INT((Tableau1[[#This Row],[Date]]-SUM(MOD(DATE(YEAR(Tableau1[[#This Row],[Date]]-MOD(Tableau1[[#This Row],[Date]]-2,7)+3),1,2),{1E+99;7})*{1;-1})+5)/7))</f>
        <v/>
      </c>
      <c r="C1246" s="12" t="str">
        <f>IF(ISBLANK(Tableau1[[#This Row],[Matricule]]),"",VLOOKUP(Tableau1[[#This Row],[Matricule]],#REF!,2,FALSE))</f>
        <v/>
      </c>
      <c r="D1246" s="12" t="str">
        <f>IF(ISBLANK(Tableau1[[#This Row],[Matricule]]),"",VLOOKUP(Tableau1[[#This Row],[Matricule]],#REF!,3,FALSE))</f>
        <v/>
      </c>
      <c r="E1246" s="12" t="str">
        <f>CONCATENATE(Tableau1[[#This Row],[Matricule]],Tableau1[[#This Row],[Date]])</f>
        <v/>
      </c>
      <c r="F1246" s="3"/>
      <c r="K1246" s="35">
        <f>IF(Tableau1[[#This Row],[Régimes récoltés]]&gt;0,1,0)</f>
        <v>0</v>
      </c>
      <c r="L1246" s="35">
        <f>IF(Tableau1[[#This Row],[Régimes récoltés]]&gt;=60,1,0)</f>
        <v>0</v>
      </c>
      <c r="M1246" s="15">
        <f>IF(Tableau1[[#This Row],[Régimes récoltés]]&gt;60,Tableau1[[#This Row],[Régimes récoltés]]-60,0)</f>
        <v>0</v>
      </c>
      <c r="N1246" s="15" t="str">
        <f>IF(ISBLANK(Tableau1[[#This Row],[Date]]),"",+IF(Tableau1[[#This Row],[Régimes récoltés]]&lt;60,0,1000))</f>
        <v/>
      </c>
      <c r="O1246" s="15" t="str">
        <f>IF(ISBLANK(Tableau1[[#This Row],[Date]]),"",IF(Tableau1[[#This Row],[Régimes récoltés]]&gt;60,(Tableau1[[#This Row],[Régimes récoltés]]-60)*40,0))</f>
        <v/>
      </c>
      <c r="P1246" s="15" t="str">
        <f t="shared" si="19"/>
        <v/>
      </c>
      <c r="Q1246" s="51" t="str">
        <f>IF(Tableau1[[#This Row],[Matricule]]&gt;1,IF(COUNTIF(Tableau1[DateMatricule],Tableau1[[#This Row],[DateMatricule]])&gt;1,"Doublon",""),"")</f>
        <v/>
      </c>
    </row>
    <row r="1247" spans="1:17" x14ac:dyDescent="0.25">
      <c r="A1247" s="12" t="str">
        <f>IF(Tableau1[[#This Row],[Date]]="","",VLOOKUP(Tableau1[[#This Row],[Semaine]],Listes!$A:$B,2,FALSE))</f>
        <v/>
      </c>
      <c r="B1247" s="12" t="str">
        <f>IF(ISBLANK(Tableau1[[#This Row],[Date]]),"",INT((Tableau1[[#This Row],[Date]]-SUM(MOD(DATE(YEAR(Tableau1[[#This Row],[Date]]-MOD(Tableau1[[#This Row],[Date]]-2,7)+3),1,2),{1E+99;7})*{1;-1})+5)/7))</f>
        <v/>
      </c>
      <c r="C1247" s="12" t="str">
        <f>IF(ISBLANK(Tableau1[[#This Row],[Matricule]]),"",VLOOKUP(Tableau1[[#This Row],[Matricule]],#REF!,2,FALSE))</f>
        <v/>
      </c>
      <c r="D1247" s="12" t="str">
        <f>IF(ISBLANK(Tableau1[[#This Row],[Matricule]]),"",VLOOKUP(Tableau1[[#This Row],[Matricule]],#REF!,3,FALSE))</f>
        <v/>
      </c>
      <c r="E1247" s="12" t="str">
        <f>CONCATENATE(Tableau1[[#This Row],[Matricule]],Tableau1[[#This Row],[Date]])</f>
        <v/>
      </c>
      <c r="F1247" s="3"/>
      <c r="K1247" s="35">
        <f>IF(Tableau1[[#This Row],[Régimes récoltés]]&gt;0,1,0)</f>
        <v>0</v>
      </c>
      <c r="L1247" s="35">
        <f>IF(Tableau1[[#This Row],[Régimes récoltés]]&gt;=60,1,0)</f>
        <v>0</v>
      </c>
      <c r="M1247" s="15">
        <f>IF(Tableau1[[#This Row],[Régimes récoltés]]&gt;60,Tableau1[[#This Row],[Régimes récoltés]]-60,0)</f>
        <v>0</v>
      </c>
      <c r="N1247" s="15" t="str">
        <f>IF(ISBLANK(Tableau1[[#This Row],[Date]]),"",+IF(Tableau1[[#This Row],[Régimes récoltés]]&lt;60,0,1000))</f>
        <v/>
      </c>
      <c r="O1247" s="15" t="str">
        <f>IF(ISBLANK(Tableau1[[#This Row],[Date]]),"",IF(Tableau1[[#This Row],[Régimes récoltés]]&gt;60,(Tableau1[[#This Row],[Régimes récoltés]]-60)*40,0))</f>
        <v/>
      </c>
      <c r="P1247" s="15" t="str">
        <f t="shared" si="19"/>
        <v/>
      </c>
      <c r="Q1247" s="51" t="str">
        <f>IF(Tableau1[[#This Row],[Matricule]]&gt;1,IF(COUNTIF(Tableau1[DateMatricule],Tableau1[[#This Row],[DateMatricule]])&gt;1,"Doublon",""),"")</f>
        <v/>
      </c>
    </row>
    <row r="1248" spans="1:17" x14ac:dyDescent="0.25">
      <c r="A1248" s="12" t="str">
        <f>IF(Tableau1[[#This Row],[Date]]="","",VLOOKUP(Tableau1[[#This Row],[Semaine]],Listes!$A:$B,2,FALSE))</f>
        <v/>
      </c>
      <c r="B1248" s="12" t="str">
        <f>IF(ISBLANK(Tableau1[[#This Row],[Date]]),"",INT((Tableau1[[#This Row],[Date]]-SUM(MOD(DATE(YEAR(Tableau1[[#This Row],[Date]]-MOD(Tableau1[[#This Row],[Date]]-2,7)+3),1,2),{1E+99;7})*{1;-1})+5)/7))</f>
        <v/>
      </c>
      <c r="C1248" s="12" t="str">
        <f>IF(ISBLANK(Tableau1[[#This Row],[Matricule]]),"",VLOOKUP(Tableau1[[#This Row],[Matricule]],#REF!,2,FALSE))</f>
        <v/>
      </c>
      <c r="D1248" s="12" t="str">
        <f>IF(ISBLANK(Tableau1[[#This Row],[Matricule]]),"",VLOOKUP(Tableau1[[#This Row],[Matricule]],#REF!,3,FALSE))</f>
        <v/>
      </c>
      <c r="E1248" s="12" t="str">
        <f>CONCATENATE(Tableau1[[#This Row],[Matricule]],Tableau1[[#This Row],[Date]])</f>
        <v/>
      </c>
      <c r="F1248" s="3"/>
      <c r="K1248" s="35">
        <f>IF(Tableau1[[#This Row],[Régimes récoltés]]&gt;0,1,0)</f>
        <v>0</v>
      </c>
      <c r="L1248" s="35">
        <f>IF(Tableau1[[#This Row],[Régimes récoltés]]&gt;=60,1,0)</f>
        <v>0</v>
      </c>
      <c r="M1248" s="15">
        <f>IF(Tableau1[[#This Row],[Régimes récoltés]]&gt;60,Tableau1[[#This Row],[Régimes récoltés]]-60,0)</f>
        <v>0</v>
      </c>
      <c r="N1248" s="15" t="str">
        <f>IF(ISBLANK(Tableau1[[#This Row],[Date]]),"",+IF(Tableau1[[#This Row],[Régimes récoltés]]&lt;60,0,1000))</f>
        <v/>
      </c>
      <c r="O1248" s="15" t="str">
        <f>IF(ISBLANK(Tableau1[[#This Row],[Date]]),"",IF(Tableau1[[#This Row],[Régimes récoltés]]&gt;60,(Tableau1[[#This Row],[Régimes récoltés]]-60)*40,0))</f>
        <v/>
      </c>
      <c r="P1248" s="15" t="str">
        <f t="shared" si="19"/>
        <v/>
      </c>
      <c r="Q1248" s="51" t="str">
        <f>IF(Tableau1[[#This Row],[Matricule]]&gt;1,IF(COUNTIF(Tableau1[DateMatricule],Tableau1[[#This Row],[DateMatricule]])&gt;1,"Doublon",""),"")</f>
        <v/>
      </c>
    </row>
    <row r="1249" spans="1:17" x14ac:dyDescent="0.25">
      <c r="A1249" s="12" t="str">
        <f>IF(Tableau1[[#This Row],[Date]]="","",VLOOKUP(Tableau1[[#This Row],[Semaine]],Listes!$A:$B,2,FALSE))</f>
        <v/>
      </c>
      <c r="B1249" s="12" t="str">
        <f>IF(ISBLANK(Tableau1[[#This Row],[Date]]),"",INT((Tableau1[[#This Row],[Date]]-SUM(MOD(DATE(YEAR(Tableau1[[#This Row],[Date]]-MOD(Tableau1[[#This Row],[Date]]-2,7)+3),1,2),{1E+99;7})*{1;-1})+5)/7))</f>
        <v/>
      </c>
      <c r="C1249" s="12" t="str">
        <f>IF(ISBLANK(Tableau1[[#This Row],[Matricule]]),"",VLOOKUP(Tableau1[[#This Row],[Matricule]],#REF!,2,FALSE))</f>
        <v/>
      </c>
      <c r="D1249" s="12" t="str">
        <f>IF(ISBLANK(Tableau1[[#This Row],[Matricule]]),"",VLOOKUP(Tableau1[[#This Row],[Matricule]],#REF!,3,FALSE))</f>
        <v/>
      </c>
      <c r="E1249" s="12" t="str">
        <f>CONCATENATE(Tableau1[[#This Row],[Matricule]],Tableau1[[#This Row],[Date]])</f>
        <v/>
      </c>
      <c r="F1249" s="3"/>
      <c r="K1249" s="35">
        <f>IF(Tableau1[[#This Row],[Régimes récoltés]]&gt;0,1,0)</f>
        <v>0</v>
      </c>
      <c r="L1249" s="35">
        <f>IF(Tableau1[[#This Row],[Régimes récoltés]]&gt;=60,1,0)</f>
        <v>0</v>
      </c>
      <c r="M1249" s="15">
        <f>IF(Tableau1[[#This Row],[Régimes récoltés]]&gt;60,Tableau1[[#This Row],[Régimes récoltés]]-60,0)</f>
        <v>0</v>
      </c>
      <c r="N1249" s="15" t="str">
        <f>IF(ISBLANK(Tableau1[[#This Row],[Date]]),"",+IF(Tableau1[[#This Row],[Régimes récoltés]]&lt;60,0,1000))</f>
        <v/>
      </c>
      <c r="O1249" s="15" t="str">
        <f>IF(ISBLANK(Tableau1[[#This Row],[Date]]),"",IF(Tableau1[[#This Row],[Régimes récoltés]]&gt;60,(Tableau1[[#This Row],[Régimes récoltés]]-60)*40,0))</f>
        <v/>
      </c>
      <c r="P1249" s="15" t="str">
        <f t="shared" si="19"/>
        <v/>
      </c>
      <c r="Q1249" s="51" t="str">
        <f>IF(Tableau1[[#This Row],[Matricule]]&gt;1,IF(COUNTIF(Tableau1[DateMatricule],Tableau1[[#This Row],[DateMatricule]])&gt;1,"Doublon",""),"")</f>
        <v/>
      </c>
    </row>
    <row r="1250" spans="1:17" x14ac:dyDescent="0.25">
      <c r="A1250" s="12" t="str">
        <f>IF(Tableau1[[#This Row],[Date]]="","",VLOOKUP(Tableau1[[#This Row],[Semaine]],Listes!$A:$B,2,FALSE))</f>
        <v/>
      </c>
      <c r="B1250" s="12" t="str">
        <f>IF(ISBLANK(Tableau1[[#This Row],[Date]]),"",INT((Tableau1[[#This Row],[Date]]-SUM(MOD(DATE(YEAR(Tableau1[[#This Row],[Date]]-MOD(Tableau1[[#This Row],[Date]]-2,7)+3),1,2),{1E+99;7})*{1;-1})+5)/7))</f>
        <v/>
      </c>
      <c r="C1250" s="12" t="str">
        <f>IF(ISBLANK(Tableau1[[#This Row],[Matricule]]),"",VLOOKUP(Tableau1[[#This Row],[Matricule]],#REF!,2,FALSE))</f>
        <v/>
      </c>
      <c r="D1250" s="12" t="str">
        <f>IF(ISBLANK(Tableau1[[#This Row],[Matricule]]),"",VLOOKUP(Tableau1[[#This Row],[Matricule]],#REF!,3,FALSE))</f>
        <v/>
      </c>
      <c r="E1250" s="12" t="str">
        <f>CONCATENATE(Tableau1[[#This Row],[Matricule]],Tableau1[[#This Row],[Date]])</f>
        <v/>
      </c>
      <c r="F1250" s="3"/>
      <c r="K1250" s="35">
        <f>IF(Tableau1[[#This Row],[Régimes récoltés]]&gt;0,1,0)</f>
        <v>0</v>
      </c>
      <c r="L1250" s="35">
        <f>IF(Tableau1[[#This Row],[Régimes récoltés]]&gt;=60,1,0)</f>
        <v>0</v>
      </c>
      <c r="M1250" s="15">
        <f>IF(Tableau1[[#This Row],[Régimes récoltés]]&gt;60,Tableau1[[#This Row],[Régimes récoltés]]-60,0)</f>
        <v>0</v>
      </c>
      <c r="N1250" s="15" t="str">
        <f>IF(ISBLANK(Tableau1[[#This Row],[Date]]),"",+IF(Tableau1[[#This Row],[Régimes récoltés]]&lt;60,0,1000))</f>
        <v/>
      </c>
      <c r="O1250" s="15" t="str">
        <f>IF(ISBLANK(Tableau1[[#This Row],[Date]]),"",IF(Tableau1[[#This Row],[Régimes récoltés]]&gt;60,(Tableau1[[#This Row],[Régimes récoltés]]-60)*40,0))</f>
        <v/>
      </c>
      <c r="P1250" s="15" t="str">
        <f t="shared" si="19"/>
        <v/>
      </c>
      <c r="Q1250" s="51" t="str">
        <f>IF(Tableau1[[#This Row],[Matricule]]&gt;1,IF(COUNTIF(Tableau1[DateMatricule],Tableau1[[#This Row],[DateMatricule]])&gt;1,"Doublon",""),"")</f>
        <v/>
      </c>
    </row>
    <row r="1251" spans="1:17" x14ac:dyDescent="0.25">
      <c r="A1251" s="12" t="str">
        <f>IF(Tableau1[[#This Row],[Date]]="","",VLOOKUP(Tableau1[[#This Row],[Semaine]],Listes!$A:$B,2,FALSE))</f>
        <v/>
      </c>
      <c r="B1251" s="12" t="str">
        <f>IF(ISBLANK(Tableau1[[#This Row],[Date]]),"",INT((Tableau1[[#This Row],[Date]]-SUM(MOD(DATE(YEAR(Tableau1[[#This Row],[Date]]-MOD(Tableau1[[#This Row],[Date]]-2,7)+3),1,2),{1E+99;7})*{1;-1})+5)/7))</f>
        <v/>
      </c>
      <c r="C1251" s="12" t="str">
        <f>IF(ISBLANK(Tableau1[[#This Row],[Matricule]]),"",VLOOKUP(Tableau1[[#This Row],[Matricule]],#REF!,2,FALSE))</f>
        <v/>
      </c>
      <c r="D1251" s="12" t="str">
        <f>IF(ISBLANK(Tableau1[[#This Row],[Matricule]]),"",VLOOKUP(Tableau1[[#This Row],[Matricule]],#REF!,3,FALSE))</f>
        <v/>
      </c>
      <c r="E1251" s="12" t="str">
        <f>CONCATENATE(Tableau1[[#This Row],[Matricule]],Tableau1[[#This Row],[Date]])</f>
        <v/>
      </c>
      <c r="F1251" s="3"/>
      <c r="K1251" s="35">
        <f>IF(Tableau1[[#This Row],[Régimes récoltés]]&gt;0,1,0)</f>
        <v>0</v>
      </c>
      <c r="L1251" s="35">
        <f>IF(Tableau1[[#This Row],[Régimes récoltés]]&gt;=60,1,0)</f>
        <v>0</v>
      </c>
      <c r="M1251" s="15">
        <f>IF(Tableau1[[#This Row],[Régimes récoltés]]&gt;60,Tableau1[[#This Row],[Régimes récoltés]]-60,0)</f>
        <v>0</v>
      </c>
      <c r="N1251" s="15" t="str">
        <f>IF(ISBLANK(Tableau1[[#This Row],[Date]]),"",+IF(Tableau1[[#This Row],[Régimes récoltés]]&lt;60,0,1000))</f>
        <v/>
      </c>
      <c r="O1251" s="15" t="str">
        <f>IF(ISBLANK(Tableau1[[#This Row],[Date]]),"",IF(Tableau1[[#This Row],[Régimes récoltés]]&gt;60,(Tableau1[[#This Row],[Régimes récoltés]]-60)*40,0))</f>
        <v/>
      </c>
      <c r="P1251" s="15" t="str">
        <f t="shared" si="19"/>
        <v/>
      </c>
      <c r="Q1251" s="51" t="str">
        <f>IF(Tableau1[[#This Row],[Matricule]]&gt;1,IF(COUNTIF(Tableau1[DateMatricule],Tableau1[[#This Row],[DateMatricule]])&gt;1,"Doublon",""),"")</f>
        <v/>
      </c>
    </row>
    <row r="1252" spans="1:17" x14ac:dyDescent="0.25">
      <c r="A1252" s="12" t="str">
        <f>IF(Tableau1[[#This Row],[Date]]="","",VLOOKUP(Tableau1[[#This Row],[Semaine]],Listes!$A:$B,2,FALSE))</f>
        <v/>
      </c>
      <c r="B1252" s="12" t="str">
        <f>IF(ISBLANK(Tableau1[[#This Row],[Date]]),"",INT((Tableau1[[#This Row],[Date]]-SUM(MOD(DATE(YEAR(Tableau1[[#This Row],[Date]]-MOD(Tableau1[[#This Row],[Date]]-2,7)+3),1,2),{1E+99;7})*{1;-1})+5)/7))</f>
        <v/>
      </c>
      <c r="C1252" s="12" t="str">
        <f>IF(ISBLANK(Tableau1[[#This Row],[Matricule]]),"",VLOOKUP(Tableau1[[#This Row],[Matricule]],#REF!,2,FALSE))</f>
        <v/>
      </c>
      <c r="D1252" s="12" t="str">
        <f>IF(ISBLANK(Tableau1[[#This Row],[Matricule]]),"",VLOOKUP(Tableau1[[#This Row],[Matricule]],#REF!,3,FALSE))</f>
        <v/>
      </c>
      <c r="E1252" s="12" t="str">
        <f>CONCATENATE(Tableau1[[#This Row],[Matricule]],Tableau1[[#This Row],[Date]])</f>
        <v/>
      </c>
      <c r="F1252" s="3"/>
      <c r="K1252" s="35">
        <f>IF(Tableau1[[#This Row],[Régimes récoltés]]&gt;0,1,0)</f>
        <v>0</v>
      </c>
      <c r="L1252" s="35">
        <f>IF(Tableau1[[#This Row],[Régimes récoltés]]&gt;=60,1,0)</f>
        <v>0</v>
      </c>
      <c r="M1252" s="15">
        <f>IF(Tableau1[[#This Row],[Régimes récoltés]]&gt;60,Tableau1[[#This Row],[Régimes récoltés]]-60,0)</f>
        <v>0</v>
      </c>
      <c r="N1252" s="15" t="str">
        <f>IF(ISBLANK(Tableau1[[#This Row],[Date]]),"",+IF(Tableau1[[#This Row],[Régimes récoltés]]&lt;60,0,1000))</f>
        <v/>
      </c>
      <c r="O1252" s="15" t="str">
        <f>IF(ISBLANK(Tableau1[[#This Row],[Date]]),"",IF(Tableau1[[#This Row],[Régimes récoltés]]&gt;60,(Tableau1[[#This Row],[Régimes récoltés]]-60)*40,0))</f>
        <v/>
      </c>
      <c r="P1252" s="15" t="str">
        <f t="shared" si="19"/>
        <v/>
      </c>
      <c r="Q1252" s="51" t="str">
        <f>IF(Tableau1[[#This Row],[Matricule]]&gt;1,IF(COUNTIF(Tableau1[DateMatricule],Tableau1[[#This Row],[DateMatricule]])&gt;1,"Doublon",""),"")</f>
        <v/>
      </c>
    </row>
    <row r="1253" spans="1:17" x14ac:dyDescent="0.25">
      <c r="A1253" s="12" t="str">
        <f>IF(Tableau1[[#This Row],[Date]]="","",VLOOKUP(Tableau1[[#This Row],[Semaine]],Listes!$A:$B,2,FALSE))</f>
        <v/>
      </c>
      <c r="B1253" s="12" t="str">
        <f>IF(ISBLANK(Tableau1[[#This Row],[Date]]),"",INT((Tableau1[[#This Row],[Date]]-SUM(MOD(DATE(YEAR(Tableau1[[#This Row],[Date]]-MOD(Tableau1[[#This Row],[Date]]-2,7)+3),1,2),{1E+99;7})*{1;-1})+5)/7))</f>
        <v/>
      </c>
      <c r="C1253" s="12" t="str">
        <f>IF(ISBLANK(Tableau1[[#This Row],[Matricule]]),"",VLOOKUP(Tableau1[[#This Row],[Matricule]],#REF!,2,FALSE))</f>
        <v/>
      </c>
      <c r="D1253" s="12" t="str">
        <f>IF(ISBLANK(Tableau1[[#This Row],[Matricule]]),"",VLOOKUP(Tableau1[[#This Row],[Matricule]],#REF!,3,FALSE))</f>
        <v/>
      </c>
      <c r="E1253" s="12" t="str">
        <f>CONCATENATE(Tableau1[[#This Row],[Matricule]],Tableau1[[#This Row],[Date]])</f>
        <v/>
      </c>
      <c r="F1253" s="3"/>
      <c r="K1253" s="35">
        <f>IF(Tableau1[[#This Row],[Régimes récoltés]]&gt;0,1,0)</f>
        <v>0</v>
      </c>
      <c r="L1253" s="35">
        <f>IF(Tableau1[[#This Row],[Régimes récoltés]]&gt;=60,1,0)</f>
        <v>0</v>
      </c>
      <c r="M1253" s="15">
        <f>IF(Tableau1[[#This Row],[Régimes récoltés]]&gt;60,Tableau1[[#This Row],[Régimes récoltés]]-60,0)</f>
        <v>0</v>
      </c>
      <c r="N1253" s="15" t="str">
        <f>IF(ISBLANK(Tableau1[[#This Row],[Date]]),"",+IF(Tableau1[[#This Row],[Régimes récoltés]]&lt;60,0,1000))</f>
        <v/>
      </c>
      <c r="O1253" s="15" t="str">
        <f>IF(ISBLANK(Tableau1[[#This Row],[Date]]),"",IF(Tableau1[[#This Row],[Régimes récoltés]]&gt;60,(Tableau1[[#This Row],[Régimes récoltés]]-60)*40,0))</f>
        <v/>
      </c>
      <c r="P1253" s="15" t="str">
        <f t="shared" si="19"/>
        <v/>
      </c>
      <c r="Q1253" s="51" t="str">
        <f>IF(Tableau1[[#This Row],[Matricule]]&gt;1,IF(COUNTIF(Tableau1[DateMatricule],Tableau1[[#This Row],[DateMatricule]])&gt;1,"Doublon",""),"")</f>
        <v/>
      </c>
    </row>
    <row r="1254" spans="1:17" x14ac:dyDescent="0.25">
      <c r="A1254" s="12" t="str">
        <f>IF(Tableau1[[#This Row],[Date]]="","",VLOOKUP(Tableau1[[#This Row],[Semaine]],Listes!$A:$B,2,FALSE))</f>
        <v/>
      </c>
      <c r="B1254" s="12" t="str">
        <f>IF(ISBLANK(Tableau1[[#This Row],[Date]]),"",INT((Tableau1[[#This Row],[Date]]-SUM(MOD(DATE(YEAR(Tableau1[[#This Row],[Date]]-MOD(Tableau1[[#This Row],[Date]]-2,7)+3),1,2),{1E+99;7})*{1;-1})+5)/7))</f>
        <v/>
      </c>
      <c r="C1254" s="12" t="str">
        <f>IF(ISBLANK(Tableau1[[#This Row],[Matricule]]),"",VLOOKUP(Tableau1[[#This Row],[Matricule]],#REF!,2,FALSE))</f>
        <v/>
      </c>
      <c r="D1254" s="12" t="str">
        <f>IF(ISBLANK(Tableau1[[#This Row],[Matricule]]),"",VLOOKUP(Tableau1[[#This Row],[Matricule]],#REF!,3,FALSE))</f>
        <v/>
      </c>
      <c r="E1254" s="12" t="str">
        <f>CONCATENATE(Tableau1[[#This Row],[Matricule]],Tableau1[[#This Row],[Date]])</f>
        <v/>
      </c>
      <c r="F1254" s="3"/>
      <c r="K1254" s="35">
        <f>IF(Tableau1[[#This Row],[Régimes récoltés]]&gt;0,1,0)</f>
        <v>0</v>
      </c>
      <c r="L1254" s="35">
        <f>IF(Tableau1[[#This Row],[Régimes récoltés]]&gt;=60,1,0)</f>
        <v>0</v>
      </c>
      <c r="M1254" s="15">
        <f>IF(Tableau1[[#This Row],[Régimes récoltés]]&gt;60,Tableau1[[#This Row],[Régimes récoltés]]-60,0)</f>
        <v>0</v>
      </c>
      <c r="N1254" s="15" t="str">
        <f>IF(ISBLANK(Tableau1[[#This Row],[Date]]),"",+IF(Tableau1[[#This Row],[Régimes récoltés]]&lt;60,0,1000))</f>
        <v/>
      </c>
      <c r="O1254" s="15" t="str">
        <f>IF(ISBLANK(Tableau1[[#This Row],[Date]]),"",IF(Tableau1[[#This Row],[Régimes récoltés]]&gt;60,(Tableau1[[#This Row],[Régimes récoltés]]-60)*40,0))</f>
        <v/>
      </c>
      <c r="P1254" s="15" t="str">
        <f t="shared" si="19"/>
        <v/>
      </c>
      <c r="Q1254" s="51" t="str">
        <f>IF(Tableau1[[#This Row],[Matricule]]&gt;1,IF(COUNTIF(Tableau1[DateMatricule],Tableau1[[#This Row],[DateMatricule]])&gt;1,"Doublon",""),"")</f>
        <v/>
      </c>
    </row>
    <row r="1255" spans="1:17" x14ac:dyDescent="0.25">
      <c r="A1255" s="12" t="str">
        <f>IF(Tableau1[[#This Row],[Date]]="","",VLOOKUP(Tableau1[[#This Row],[Semaine]],Listes!$A:$B,2,FALSE))</f>
        <v/>
      </c>
      <c r="B1255" s="12" t="str">
        <f>IF(ISBLANK(Tableau1[[#This Row],[Date]]),"",INT((Tableau1[[#This Row],[Date]]-SUM(MOD(DATE(YEAR(Tableau1[[#This Row],[Date]]-MOD(Tableau1[[#This Row],[Date]]-2,7)+3),1,2),{1E+99;7})*{1;-1})+5)/7))</f>
        <v/>
      </c>
      <c r="C1255" s="12" t="str">
        <f>IF(ISBLANK(Tableau1[[#This Row],[Matricule]]),"",VLOOKUP(Tableau1[[#This Row],[Matricule]],#REF!,2,FALSE))</f>
        <v/>
      </c>
      <c r="D1255" s="12" t="str">
        <f>IF(ISBLANK(Tableau1[[#This Row],[Matricule]]),"",VLOOKUP(Tableau1[[#This Row],[Matricule]],#REF!,3,FALSE))</f>
        <v/>
      </c>
      <c r="E1255" s="12" t="str">
        <f>CONCATENATE(Tableau1[[#This Row],[Matricule]],Tableau1[[#This Row],[Date]])</f>
        <v/>
      </c>
      <c r="F1255" s="3"/>
      <c r="K1255" s="35">
        <f>IF(Tableau1[[#This Row],[Régimes récoltés]]&gt;0,1,0)</f>
        <v>0</v>
      </c>
      <c r="L1255" s="35">
        <f>IF(Tableau1[[#This Row],[Régimes récoltés]]&gt;=60,1,0)</f>
        <v>0</v>
      </c>
      <c r="M1255" s="15">
        <f>IF(Tableau1[[#This Row],[Régimes récoltés]]&gt;60,Tableau1[[#This Row],[Régimes récoltés]]-60,0)</f>
        <v>0</v>
      </c>
      <c r="N1255" s="15" t="str">
        <f>IF(ISBLANK(Tableau1[[#This Row],[Date]]),"",+IF(Tableau1[[#This Row],[Régimes récoltés]]&lt;60,0,1000))</f>
        <v/>
      </c>
      <c r="O1255" s="15" t="str">
        <f>IF(ISBLANK(Tableau1[[#This Row],[Date]]),"",IF(Tableau1[[#This Row],[Régimes récoltés]]&gt;60,(Tableau1[[#This Row],[Régimes récoltés]]-60)*40,0))</f>
        <v/>
      </c>
      <c r="P1255" s="15" t="str">
        <f t="shared" si="19"/>
        <v/>
      </c>
      <c r="Q1255" s="51" t="str">
        <f>IF(Tableau1[[#This Row],[Matricule]]&gt;1,IF(COUNTIF(Tableau1[DateMatricule],Tableau1[[#This Row],[DateMatricule]])&gt;1,"Doublon",""),"")</f>
        <v/>
      </c>
    </row>
    <row r="1256" spans="1:17" x14ac:dyDescent="0.25">
      <c r="A1256" s="12" t="str">
        <f>IF(Tableau1[[#This Row],[Date]]="","",VLOOKUP(Tableau1[[#This Row],[Semaine]],Listes!$A:$B,2,FALSE))</f>
        <v/>
      </c>
      <c r="B1256" s="12" t="str">
        <f>IF(ISBLANK(Tableau1[[#This Row],[Date]]),"",INT((Tableau1[[#This Row],[Date]]-SUM(MOD(DATE(YEAR(Tableau1[[#This Row],[Date]]-MOD(Tableau1[[#This Row],[Date]]-2,7)+3),1,2),{1E+99;7})*{1;-1})+5)/7))</f>
        <v/>
      </c>
      <c r="C1256" s="12" t="str">
        <f>IF(ISBLANK(Tableau1[[#This Row],[Matricule]]),"",VLOOKUP(Tableau1[[#This Row],[Matricule]],#REF!,2,FALSE))</f>
        <v/>
      </c>
      <c r="D1256" s="12" t="str">
        <f>IF(ISBLANK(Tableau1[[#This Row],[Matricule]]),"",VLOOKUP(Tableau1[[#This Row],[Matricule]],#REF!,3,FALSE))</f>
        <v/>
      </c>
      <c r="E1256" s="12" t="str">
        <f>CONCATENATE(Tableau1[[#This Row],[Matricule]],Tableau1[[#This Row],[Date]])</f>
        <v/>
      </c>
      <c r="F1256" s="3"/>
      <c r="K1256" s="35">
        <f>IF(Tableau1[[#This Row],[Régimes récoltés]]&gt;0,1,0)</f>
        <v>0</v>
      </c>
      <c r="L1256" s="35">
        <f>IF(Tableau1[[#This Row],[Régimes récoltés]]&gt;=60,1,0)</f>
        <v>0</v>
      </c>
      <c r="M1256" s="15">
        <f>IF(Tableau1[[#This Row],[Régimes récoltés]]&gt;60,Tableau1[[#This Row],[Régimes récoltés]]-60,0)</f>
        <v>0</v>
      </c>
      <c r="N1256" s="15" t="str">
        <f>IF(ISBLANK(Tableau1[[#This Row],[Date]]),"",+IF(Tableau1[[#This Row],[Régimes récoltés]]&lt;60,0,1000))</f>
        <v/>
      </c>
      <c r="O1256" s="15" t="str">
        <f>IF(ISBLANK(Tableau1[[#This Row],[Date]]),"",IF(Tableau1[[#This Row],[Régimes récoltés]]&gt;60,(Tableau1[[#This Row],[Régimes récoltés]]-60)*40,0))</f>
        <v/>
      </c>
      <c r="P1256" s="15" t="str">
        <f t="shared" si="19"/>
        <v/>
      </c>
      <c r="Q1256" s="51" t="str">
        <f>IF(Tableau1[[#This Row],[Matricule]]&gt;1,IF(COUNTIF(Tableau1[DateMatricule],Tableau1[[#This Row],[DateMatricule]])&gt;1,"Doublon",""),"")</f>
        <v/>
      </c>
    </row>
    <row r="1257" spans="1:17" x14ac:dyDescent="0.25">
      <c r="A1257" s="12" t="str">
        <f>IF(Tableau1[[#This Row],[Date]]="","",VLOOKUP(Tableau1[[#This Row],[Semaine]],Listes!$A:$B,2,FALSE))</f>
        <v/>
      </c>
      <c r="B1257" s="12" t="str">
        <f>IF(ISBLANK(Tableau1[[#This Row],[Date]]),"",INT((Tableau1[[#This Row],[Date]]-SUM(MOD(DATE(YEAR(Tableau1[[#This Row],[Date]]-MOD(Tableau1[[#This Row],[Date]]-2,7)+3),1,2),{1E+99;7})*{1;-1})+5)/7))</f>
        <v/>
      </c>
      <c r="C1257" s="12" t="str">
        <f>IF(ISBLANK(Tableau1[[#This Row],[Matricule]]),"",VLOOKUP(Tableau1[[#This Row],[Matricule]],#REF!,2,FALSE))</f>
        <v/>
      </c>
      <c r="D1257" s="12" t="str">
        <f>IF(ISBLANK(Tableau1[[#This Row],[Matricule]]),"",VLOOKUP(Tableau1[[#This Row],[Matricule]],#REF!,3,FALSE))</f>
        <v/>
      </c>
      <c r="E1257" s="12" t="str">
        <f>CONCATENATE(Tableau1[[#This Row],[Matricule]],Tableau1[[#This Row],[Date]])</f>
        <v/>
      </c>
      <c r="F1257" s="3"/>
      <c r="K1257" s="35">
        <f>IF(Tableau1[[#This Row],[Régimes récoltés]]&gt;0,1,0)</f>
        <v>0</v>
      </c>
      <c r="L1257" s="35">
        <f>IF(Tableau1[[#This Row],[Régimes récoltés]]&gt;=60,1,0)</f>
        <v>0</v>
      </c>
      <c r="M1257" s="15">
        <f>IF(Tableau1[[#This Row],[Régimes récoltés]]&gt;60,Tableau1[[#This Row],[Régimes récoltés]]-60,0)</f>
        <v>0</v>
      </c>
      <c r="N1257" s="15" t="str">
        <f>IF(ISBLANK(Tableau1[[#This Row],[Date]]),"",+IF(Tableau1[[#This Row],[Régimes récoltés]]&lt;60,0,1000))</f>
        <v/>
      </c>
      <c r="O1257" s="15" t="str">
        <f>IF(ISBLANK(Tableau1[[#This Row],[Date]]),"",IF(Tableau1[[#This Row],[Régimes récoltés]]&gt;60,(Tableau1[[#This Row],[Régimes récoltés]]-60)*40,0))</f>
        <v/>
      </c>
      <c r="P1257" s="15" t="str">
        <f t="shared" si="19"/>
        <v/>
      </c>
      <c r="Q1257" s="51" t="str">
        <f>IF(Tableau1[[#This Row],[Matricule]]&gt;1,IF(COUNTIF(Tableau1[DateMatricule],Tableau1[[#This Row],[DateMatricule]])&gt;1,"Doublon",""),"")</f>
        <v/>
      </c>
    </row>
    <row r="1258" spans="1:17" x14ac:dyDescent="0.25">
      <c r="A1258" s="12" t="str">
        <f>IF(Tableau1[[#This Row],[Date]]="","",VLOOKUP(Tableau1[[#This Row],[Semaine]],Listes!$A:$B,2,FALSE))</f>
        <v/>
      </c>
      <c r="B1258" s="12" t="str">
        <f>IF(ISBLANK(Tableau1[[#This Row],[Date]]),"",INT((Tableau1[[#This Row],[Date]]-SUM(MOD(DATE(YEAR(Tableau1[[#This Row],[Date]]-MOD(Tableau1[[#This Row],[Date]]-2,7)+3),1,2),{1E+99;7})*{1;-1})+5)/7))</f>
        <v/>
      </c>
      <c r="C1258" s="12" t="str">
        <f>IF(ISBLANK(Tableau1[[#This Row],[Matricule]]),"",VLOOKUP(Tableau1[[#This Row],[Matricule]],#REF!,2,FALSE))</f>
        <v/>
      </c>
      <c r="D1258" s="12" t="str">
        <f>IF(ISBLANK(Tableau1[[#This Row],[Matricule]]),"",VLOOKUP(Tableau1[[#This Row],[Matricule]],#REF!,3,FALSE))</f>
        <v/>
      </c>
      <c r="E1258" s="12" t="str">
        <f>CONCATENATE(Tableau1[[#This Row],[Matricule]],Tableau1[[#This Row],[Date]])</f>
        <v/>
      </c>
      <c r="F1258" s="3"/>
      <c r="K1258" s="35">
        <f>IF(Tableau1[[#This Row],[Régimes récoltés]]&gt;0,1,0)</f>
        <v>0</v>
      </c>
      <c r="L1258" s="35">
        <f>IF(Tableau1[[#This Row],[Régimes récoltés]]&gt;=60,1,0)</f>
        <v>0</v>
      </c>
      <c r="M1258" s="15">
        <f>IF(Tableau1[[#This Row],[Régimes récoltés]]&gt;60,Tableau1[[#This Row],[Régimes récoltés]]-60,0)</f>
        <v>0</v>
      </c>
      <c r="N1258" s="15" t="str">
        <f>IF(ISBLANK(Tableau1[[#This Row],[Date]]),"",+IF(Tableau1[[#This Row],[Régimes récoltés]]&lt;60,0,1000))</f>
        <v/>
      </c>
      <c r="O1258" s="15" t="str">
        <f>IF(ISBLANK(Tableau1[[#This Row],[Date]]),"",IF(Tableau1[[#This Row],[Régimes récoltés]]&gt;60,(Tableau1[[#This Row],[Régimes récoltés]]-60)*40,0))</f>
        <v/>
      </c>
      <c r="P1258" s="15" t="str">
        <f t="shared" ref="P1258:P1321" si="20">IF(ISERROR(N1258+O1258),"",N1258+O1258)</f>
        <v/>
      </c>
      <c r="Q1258" s="51" t="str">
        <f>IF(Tableau1[[#This Row],[Matricule]]&gt;1,IF(COUNTIF(Tableau1[DateMatricule],Tableau1[[#This Row],[DateMatricule]])&gt;1,"Doublon",""),"")</f>
        <v/>
      </c>
    </row>
    <row r="1259" spans="1:17" x14ac:dyDescent="0.25">
      <c r="A1259" s="12" t="str">
        <f>IF(Tableau1[[#This Row],[Date]]="","",VLOOKUP(Tableau1[[#This Row],[Semaine]],Listes!$A:$B,2,FALSE))</f>
        <v/>
      </c>
      <c r="B1259" s="12" t="str">
        <f>IF(ISBLANK(Tableau1[[#This Row],[Date]]),"",INT((Tableau1[[#This Row],[Date]]-SUM(MOD(DATE(YEAR(Tableau1[[#This Row],[Date]]-MOD(Tableau1[[#This Row],[Date]]-2,7)+3),1,2),{1E+99;7})*{1;-1})+5)/7))</f>
        <v/>
      </c>
      <c r="C1259" s="12" t="str">
        <f>IF(ISBLANK(Tableau1[[#This Row],[Matricule]]),"",VLOOKUP(Tableau1[[#This Row],[Matricule]],#REF!,2,FALSE))</f>
        <v/>
      </c>
      <c r="D1259" s="12" t="str">
        <f>IF(ISBLANK(Tableau1[[#This Row],[Matricule]]),"",VLOOKUP(Tableau1[[#This Row],[Matricule]],#REF!,3,FALSE))</f>
        <v/>
      </c>
      <c r="E1259" s="12" t="str">
        <f>CONCATENATE(Tableau1[[#This Row],[Matricule]],Tableau1[[#This Row],[Date]])</f>
        <v/>
      </c>
      <c r="F1259" s="3"/>
      <c r="K1259" s="35">
        <f>IF(Tableau1[[#This Row],[Régimes récoltés]]&gt;0,1,0)</f>
        <v>0</v>
      </c>
      <c r="L1259" s="35">
        <f>IF(Tableau1[[#This Row],[Régimes récoltés]]&gt;=60,1,0)</f>
        <v>0</v>
      </c>
      <c r="M1259" s="15">
        <f>IF(Tableau1[[#This Row],[Régimes récoltés]]&gt;60,Tableau1[[#This Row],[Régimes récoltés]]-60,0)</f>
        <v>0</v>
      </c>
      <c r="N1259" s="15" t="str">
        <f>IF(ISBLANK(Tableau1[[#This Row],[Date]]),"",+IF(Tableau1[[#This Row],[Régimes récoltés]]&lt;60,0,1000))</f>
        <v/>
      </c>
      <c r="O1259" s="15" t="str">
        <f>IF(ISBLANK(Tableau1[[#This Row],[Date]]),"",IF(Tableau1[[#This Row],[Régimes récoltés]]&gt;60,(Tableau1[[#This Row],[Régimes récoltés]]-60)*40,0))</f>
        <v/>
      </c>
      <c r="P1259" s="15" t="str">
        <f t="shared" si="20"/>
        <v/>
      </c>
      <c r="Q1259" s="51" t="str">
        <f>IF(Tableau1[[#This Row],[Matricule]]&gt;1,IF(COUNTIF(Tableau1[DateMatricule],Tableau1[[#This Row],[DateMatricule]])&gt;1,"Doublon",""),"")</f>
        <v/>
      </c>
    </row>
    <row r="1260" spans="1:17" x14ac:dyDescent="0.25">
      <c r="A1260" s="12" t="str">
        <f>IF(Tableau1[[#This Row],[Date]]="","",VLOOKUP(Tableau1[[#This Row],[Semaine]],Listes!$A:$B,2,FALSE))</f>
        <v/>
      </c>
      <c r="B1260" s="12" t="str">
        <f>IF(ISBLANK(Tableau1[[#This Row],[Date]]),"",INT((Tableau1[[#This Row],[Date]]-SUM(MOD(DATE(YEAR(Tableau1[[#This Row],[Date]]-MOD(Tableau1[[#This Row],[Date]]-2,7)+3),1,2),{1E+99;7})*{1;-1})+5)/7))</f>
        <v/>
      </c>
      <c r="C1260" s="12" t="str">
        <f>IF(ISBLANK(Tableau1[[#This Row],[Matricule]]),"",VLOOKUP(Tableau1[[#This Row],[Matricule]],#REF!,2,FALSE))</f>
        <v/>
      </c>
      <c r="D1260" s="12" t="str">
        <f>IF(ISBLANK(Tableau1[[#This Row],[Matricule]]),"",VLOOKUP(Tableau1[[#This Row],[Matricule]],#REF!,3,FALSE))</f>
        <v/>
      </c>
      <c r="E1260" s="12" t="str">
        <f>CONCATENATE(Tableau1[[#This Row],[Matricule]],Tableau1[[#This Row],[Date]])</f>
        <v/>
      </c>
      <c r="F1260" s="3"/>
      <c r="K1260" s="35">
        <f>IF(Tableau1[[#This Row],[Régimes récoltés]]&gt;0,1,0)</f>
        <v>0</v>
      </c>
      <c r="L1260" s="35">
        <f>IF(Tableau1[[#This Row],[Régimes récoltés]]&gt;=60,1,0)</f>
        <v>0</v>
      </c>
      <c r="M1260" s="15">
        <f>IF(Tableau1[[#This Row],[Régimes récoltés]]&gt;60,Tableau1[[#This Row],[Régimes récoltés]]-60,0)</f>
        <v>0</v>
      </c>
      <c r="N1260" s="15" t="str">
        <f>IF(ISBLANK(Tableau1[[#This Row],[Date]]),"",+IF(Tableau1[[#This Row],[Régimes récoltés]]&lt;60,0,1000))</f>
        <v/>
      </c>
      <c r="O1260" s="15" t="str">
        <f>IF(ISBLANK(Tableau1[[#This Row],[Date]]),"",IF(Tableau1[[#This Row],[Régimes récoltés]]&gt;60,(Tableau1[[#This Row],[Régimes récoltés]]-60)*40,0))</f>
        <v/>
      </c>
      <c r="P1260" s="15" t="str">
        <f t="shared" si="20"/>
        <v/>
      </c>
      <c r="Q1260" s="51" t="str">
        <f>IF(Tableau1[[#This Row],[Matricule]]&gt;1,IF(COUNTIF(Tableau1[DateMatricule],Tableau1[[#This Row],[DateMatricule]])&gt;1,"Doublon",""),"")</f>
        <v/>
      </c>
    </row>
    <row r="1261" spans="1:17" x14ac:dyDescent="0.25">
      <c r="A1261" s="12" t="str">
        <f>IF(Tableau1[[#This Row],[Date]]="","",VLOOKUP(Tableau1[[#This Row],[Semaine]],Listes!$A:$B,2,FALSE))</f>
        <v/>
      </c>
      <c r="B1261" s="12" t="str">
        <f>IF(ISBLANK(Tableau1[[#This Row],[Date]]),"",INT((Tableau1[[#This Row],[Date]]-SUM(MOD(DATE(YEAR(Tableau1[[#This Row],[Date]]-MOD(Tableau1[[#This Row],[Date]]-2,7)+3),1,2),{1E+99;7})*{1;-1})+5)/7))</f>
        <v/>
      </c>
      <c r="C1261" s="12" t="str">
        <f>IF(ISBLANK(Tableau1[[#This Row],[Matricule]]),"",VLOOKUP(Tableau1[[#This Row],[Matricule]],#REF!,2,FALSE))</f>
        <v/>
      </c>
      <c r="D1261" s="12" t="str">
        <f>IF(ISBLANK(Tableau1[[#This Row],[Matricule]]),"",VLOOKUP(Tableau1[[#This Row],[Matricule]],#REF!,3,FALSE))</f>
        <v/>
      </c>
      <c r="E1261" s="12" t="str">
        <f>CONCATENATE(Tableau1[[#This Row],[Matricule]],Tableau1[[#This Row],[Date]])</f>
        <v/>
      </c>
      <c r="F1261" s="3"/>
      <c r="K1261" s="35">
        <f>IF(Tableau1[[#This Row],[Régimes récoltés]]&gt;0,1,0)</f>
        <v>0</v>
      </c>
      <c r="L1261" s="35">
        <f>IF(Tableau1[[#This Row],[Régimes récoltés]]&gt;=60,1,0)</f>
        <v>0</v>
      </c>
      <c r="M1261" s="15">
        <f>IF(Tableau1[[#This Row],[Régimes récoltés]]&gt;60,Tableau1[[#This Row],[Régimes récoltés]]-60,0)</f>
        <v>0</v>
      </c>
      <c r="N1261" s="15" t="str">
        <f>IF(ISBLANK(Tableau1[[#This Row],[Date]]),"",+IF(Tableau1[[#This Row],[Régimes récoltés]]&lt;60,0,1000))</f>
        <v/>
      </c>
      <c r="O1261" s="15" t="str">
        <f>IF(ISBLANK(Tableau1[[#This Row],[Date]]),"",IF(Tableau1[[#This Row],[Régimes récoltés]]&gt;60,(Tableau1[[#This Row],[Régimes récoltés]]-60)*40,0))</f>
        <v/>
      </c>
      <c r="P1261" s="15" t="str">
        <f t="shared" si="20"/>
        <v/>
      </c>
      <c r="Q1261" s="51" t="str">
        <f>IF(Tableau1[[#This Row],[Matricule]]&gt;1,IF(COUNTIF(Tableau1[DateMatricule],Tableau1[[#This Row],[DateMatricule]])&gt;1,"Doublon",""),"")</f>
        <v/>
      </c>
    </row>
    <row r="1262" spans="1:17" x14ac:dyDescent="0.25">
      <c r="A1262" s="12" t="str">
        <f>IF(Tableau1[[#This Row],[Date]]="","",VLOOKUP(Tableau1[[#This Row],[Semaine]],Listes!$A:$B,2,FALSE))</f>
        <v/>
      </c>
      <c r="B1262" s="12" t="str">
        <f>IF(ISBLANK(Tableau1[[#This Row],[Date]]),"",INT((Tableau1[[#This Row],[Date]]-SUM(MOD(DATE(YEAR(Tableau1[[#This Row],[Date]]-MOD(Tableau1[[#This Row],[Date]]-2,7)+3),1,2),{1E+99;7})*{1;-1})+5)/7))</f>
        <v/>
      </c>
      <c r="C1262" s="12" t="str">
        <f>IF(ISBLANK(Tableau1[[#This Row],[Matricule]]),"",VLOOKUP(Tableau1[[#This Row],[Matricule]],#REF!,2,FALSE))</f>
        <v/>
      </c>
      <c r="D1262" s="12" t="str">
        <f>IF(ISBLANK(Tableau1[[#This Row],[Matricule]]),"",VLOOKUP(Tableau1[[#This Row],[Matricule]],#REF!,3,FALSE))</f>
        <v/>
      </c>
      <c r="E1262" s="12" t="str">
        <f>CONCATENATE(Tableau1[[#This Row],[Matricule]],Tableau1[[#This Row],[Date]])</f>
        <v/>
      </c>
      <c r="F1262" s="3"/>
      <c r="K1262" s="35">
        <f>IF(Tableau1[[#This Row],[Régimes récoltés]]&gt;0,1,0)</f>
        <v>0</v>
      </c>
      <c r="L1262" s="35">
        <f>IF(Tableau1[[#This Row],[Régimes récoltés]]&gt;=60,1,0)</f>
        <v>0</v>
      </c>
      <c r="M1262" s="15">
        <f>IF(Tableau1[[#This Row],[Régimes récoltés]]&gt;60,Tableau1[[#This Row],[Régimes récoltés]]-60,0)</f>
        <v>0</v>
      </c>
      <c r="N1262" s="15" t="str">
        <f>IF(ISBLANK(Tableau1[[#This Row],[Date]]),"",+IF(Tableau1[[#This Row],[Régimes récoltés]]&lt;60,0,1000))</f>
        <v/>
      </c>
      <c r="O1262" s="15" t="str">
        <f>IF(ISBLANK(Tableau1[[#This Row],[Date]]),"",IF(Tableau1[[#This Row],[Régimes récoltés]]&gt;60,(Tableau1[[#This Row],[Régimes récoltés]]-60)*40,0))</f>
        <v/>
      </c>
      <c r="P1262" s="15" t="str">
        <f t="shared" si="20"/>
        <v/>
      </c>
      <c r="Q1262" s="51" t="str">
        <f>IF(Tableau1[[#This Row],[Matricule]]&gt;1,IF(COUNTIF(Tableau1[DateMatricule],Tableau1[[#This Row],[DateMatricule]])&gt;1,"Doublon",""),"")</f>
        <v/>
      </c>
    </row>
    <row r="1263" spans="1:17" x14ac:dyDescent="0.25">
      <c r="A1263" s="12" t="str">
        <f>IF(Tableau1[[#This Row],[Date]]="","",VLOOKUP(Tableau1[[#This Row],[Semaine]],Listes!$A:$B,2,FALSE))</f>
        <v/>
      </c>
      <c r="B1263" s="12" t="str">
        <f>IF(ISBLANK(Tableau1[[#This Row],[Date]]),"",INT((Tableau1[[#This Row],[Date]]-SUM(MOD(DATE(YEAR(Tableau1[[#This Row],[Date]]-MOD(Tableau1[[#This Row],[Date]]-2,7)+3),1,2),{1E+99;7})*{1;-1})+5)/7))</f>
        <v/>
      </c>
      <c r="C1263" s="12" t="str">
        <f>IF(ISBLANK(Tableau1[[#This Row],[Matricule]]),"",VLOOKUP(Tableau1[[#This Row],[Matricule]],#REF!,2,FALSE))</f>
        <v/>
      </c>
      <c r="D1263" s="12" t="str">
        <f>IF(ISBLANK(Tableau1[[#This Row],[Matricule]]),"",VLOOKUP(Tableau1[[#This Row],[Matricule]],#REF!,3,FALSE))</f>
        <v/>
      </c>
      <c r="E1263" s="12" t="str">
        <f>CONCATENATE(Tableau1[[#This Row],[Matricule]],Tableau1[[#This Row],[Date]])</f>
        <v/>
      </c>
      <c r="F1263" s="3"/>
      <c r="K1263" s="35">
        <f>IF(Tableau1[[#This Row],[Régimes récoltés]]&gt;0,1,0)</f>
        <v>0</v>
      </c>
      <c r="L1263" s="35">
        <f>IF(Tableau1[[#This Row],[Régimes récoltés]]&gt;=60,1,0)</f>
        <v>0</v>
      </c>
      <c r="M1263" s="15">
        <f>IF(Tableau1[[#This Row],[Régimes récoltés]]&gt;60,Tableau1[[#This Row],[Régimes récoltés]]-60,0)</f>
        <v>0</v>
      </c>
      <c r="N1263" s="15" t="str">
        <f>IF(ISBLANK(Tableau1[[#This Row],[Date]]),"",+IF(Tableau1[[#This Row],[Régimes récoltés]]&lt;60,0,1000))</f>
        <v/>
      </c>
      <c r="O1263" s="15" t="str">
        <f>IF(ISBLANK(Tableau1[[#This Row],[Date]]),"",IF(Tableau1[[#This Row],[Régimes récoltés]]&gt;60,(Tableau1[[#This Row],[Régimes récoltés]]-60)*40,0))</f>
        <v/>
      </c>
      <c r="P1263" s="15" t="str">
        <f t="shared" si="20"/>
        <v/>
      </c>
      <c r="Q1263" s="51" t="str">
        <f>IF(Tableau1[[#This Row],[Matricule]]&gt;1,IF(COUNTIF(Tableau1[DateMatricule],Tableau1[[#This Row],[DateMatricule]])&gt;1,"Doublon",""),"")</f>
        <v/>
      </c>
    </row>
    <row r="1264" spans="1:17" x14ac:dyDescent="0.25">
      <c r="A1264" s="12" t="str">
        <f>IF(Tableau1[[#This Row],[Date]]="","",VLOOKUP(Tableau1[[#This Row],[Semaine]],Listes!$A:$B,2,FALSE))</f>
        <v/>
      </c>
      <c r="B1264" s="12" t="str">
        <f>IF(ISBLANK(Tableau1[[#This Row],[Date]]),"",INT((Tableau1[[#This Row],[Date]]-SUM(MOD(DATE(YEAR(Tableau1[[#This Row],[Date]]-MOD(Tableau1[[#This Row],[Date]]-2,7)+3),1,2),{1E+99;7})*{1;-1})+5)/7))</f>
        <v/>
      </c>
      <c r="C1264" s="12" t="str">
        <f>IF(ISBLANK(Tableau1[[#This Row],[Matricule]]),"",VLOOKUP(Tableau1[[#This Row],[Matricule]],#REF!,2,FALSE))</f>
        <v/>
      </c>
      <c r="D1264" s="12" t="str">
        <f>IF(ISBLANK(Tableau1[[#This Row],[Matricule]]),"",VLOOKUP(Tableau1[[#This Row],[Matricule]],#REF!,3,FALSE))</f>
        <v/>
      </c>
      <c r="E1264" s="12" t="str">
        <f>CONCATENATE(Tableau1[[#This Row],[Matricule]],Tableau1[[#This Row],[Date]])</f>
        <v/>
      </c>
      <c r="F1264" s="3"/>
      <c r="K1264" s="35">
        <f>IF(Tableau1[[#This Row],[Régimes récoltés]]&gt;0,1,0)</f>
        <v>0</v>
      </c>
      <c r="L1264" s="35">
        <f>IF(Tableau1[[#This Row],[Régimes récoltés]]&gt;=60,1,0)</f>
        <v>0</v>
      </c>
      <c r="M1264" s="15">
        <f>IF(Tableau1[[#This Row],[Régimes récoltés]]&gt;60,Tableau1[[#This Row],[Régimes récoltés]]-60,0)</f>
        <v>0</v>
      </c>
      <c r="N1264" s="15" t="str">
        <f>IF(ISBLANK(Tableau1[[#This Row],[Date]]),"",+IF(Tableau1[[#This Row],[Régimes récoltés]]&lt;60,0,1000))</f>
        <v/>
      </c>
      <c r="O1264" s="15" t="str">
        <f>IF(ISBLANK(Tableau1[[#This Row],[Date]]),"",IF(Tableau1[[#This Row],[Régimes récoltés]]&gt;60,(Tableau1[[#This Row],[Régimes récoltés]]-60)*40,0))</f>
        <v/>
      </c>
      <c r="P1264" s="15" t="str">
        <f t="shared" si="20"/>
        <v/>
      </c>
      <c r="Q1264" s="51" t="str">
        <f>IF(Tableau1[[#This Row],[Matricule]]&gt;1,IF(COUNTIF(Tableau1[DateMatricule],Tableau1[[#This Row],[DateMatricule]])&gt;1,"Doublon",""),"")</f>
        <v/>
      </c>
    </row>
    <row r="1265" spans="1:17" x14ac:dyDescent="0.25">
      <c r="A1265" s="12" t="str">
        <f>IF(Tableau1[[#This Row],[Date]]="","",VLOOKUP(Tableau1[[#This Row],[Semaine]],Listes!$A:$B,2,FALSE))</f>
        <v/>
      </c>
      <c r="B1265" s="12" t="str">
        <f>IF(ISBLANK(Tableau1[[#This Row],[Date]]),"",INT((Tableau1[[#This Row],[Date]]-SUM(MOD(DATE(YEAR(Tableau1[[#This Row],[Date]]-MOD(Tableau1[[#This Row],[Date]]-2,7)+3),1,2),{1E+99;7})*{1;-1})+5)/7))</f>
        <v/>
      </c>
      <c r="C1265" s="12" t="str">
        <f>IF(ISBLANK(Tableau1[[#This Row],[Matricule]]),"",VLOOKUP(Tableau1[[#This Row],[Matricule]],#REF!,2,FALSE))</f>
        <v/>
      </c>
      <c r="D1265" s="12" t="str">
        <f>IF(ISBLANK(Tableau1[[#This Row],[Matricule]]),"",VLOOKUP(Tableau1[[#This Row],[Matricule]],#REF!,3,FALSE))</f>
        <v/>
      </c>
      <c r="E1265" s="12" t="str">
        <f>CONCATENATE(Tableau1[[#This Row],[Matricule]],Tableau1[[#This Row],[Date]])</f>
        <v/>
      </c>
      <c r="F1265" s="3"/>
      <c r="K1265" s="35">
        <f>IF(Tableau1[[#This Row],[Régimes récoltés]]&gt;0,1,0)</f>
        <v>0</v>
      </c>
      <c r="L1265" s="35">
        <f>IF(Tableau1[[#This Row],[Régimes récoltés]]&gt;=60,1,0)</f>
        <v>0</v>
      </c>
      <c r="M1265" s="15">
        <f>IF(Tableau1[[#This Row],[Régimes récoltés]]&gt;60,Tableau1[[#This Row],[Régimes récoltés]]-60,0)</f>
        <v>0</v>
      </c>
      <c r="N1265" s="15" t="str">
        <f>IF(ISBLANK(Tableau1[[#This Row],[Date]]),"",+IF(Tableau1[[#This Row],[Régimes récoltés]]&lt;60,0,1000))</f>
        <v/>
      </c>
      <c r="O1265" s="15" t="str">
        <f>IF(ISBLANK(Tableau1[[#This Row],[Date]]),"",IF(Tableau1[[#This Row],[Régimes récoltés]]&gt;60,(Tableau1[[#This Row],[Régimes récoltés]]-60)*40,0))</f>
        <v/>
      </c>
      <c r="P1265" s="15" t="str">
        <f t="shared" si="20"/>
        <v/>
      </c>
      <c r="Q1265" s="51" t="str">
        <f>IF(Tableau1[[#This Row],[Matricule]]&gt;1,IF(COUNTIF(Tableau1[DateMatricule],Tableau1[[#This Row],[DateMatricule]])&gt;1,"Doublon",""),"")</f>
        <v/>
      </c>
    </row>
    <row r="1266" spans="1:17" x14ac:dyDescent="0.25">
      <c r="A1266" s="12" t="str">
        <f>IF(Tableau1[[#This Row],[Date]]="","",VLOOKUP(Tableau1[[#This Row],[Semaine]],Listes!$A:$B,2,FALSE))</f>
        <v/>
      </c>
      <c r="B1266" s="12" t="str">
        <f>IF(ISBLANK(Tableau1[[#This Row],[Date]]),"",INT((Tableau1[[#This Row],[Date]]-SUM(MOD(DATE(YEAR(Tableau1[[#This Row],[Date]]-MOD(Tableau1[[#This Row],[Date]]-2,7)+3),1,2),{1E+99;7})*{1;-1})+5)/7))</f>
        <v/>
      </c>
      <c r="C1266" s="12" t="str">
        <f>IF(ISBLANK(Tableau1[[#This Row],[Matricule]]),"",VLOOKUP(Tableau1[[#This Row],[Matricule]],#REF!,2,FALSE))</f>
        <v/>
      </c>
      <c r="D1266" s="12" t="str">
        <f>IF(ISBLANK(Tableau1[[#This Row],[Matricule]]),"",VLOOKUP(Tableau1[[#This Row],[Matricule]],#REF!,3,FALSE))</f>
        <v/>
      </c>
      <c r="E1266" s="12" t="str">
        <f>CONCATENATE(Tableau1[[#This Row],[Matricule]],Tableau1[[#This Row],[Date]])</f>
        <v/>
      </c>
      <c r="F1266" s="3"/>
      <c r="K1266" s="35">
        <f>IF(Tableau1[[#This Row],[Régimes récoltés]]&gt;0,1,0)</f>
        <v>0</v>
      </c>
      <c r="L1266" s="35">
        <f>IF(Tableau1[[#This Row],[Régimes récoltés]]&gt;=60,1,0)</f>
        <v>0</v>
      </c>
      <c r="M1266" s="15">
        <f>IF(Tableau1[[#This Row],[Régimes récoltés]]&gt;60,Tableau1[[#This Row],[Régimes récoltés]]-60,0)</f>
        <v>0</v>
      </c>
      <c r="N1266" s="15" t="str">
        <f>IF(ISBLANK(Tableau1[[#This Row],[Date]]),"",+IF(Tableau1[[#This Row],[Régimes récoltés]]&lt;60,0,1000))</f>
        <v/>
      </c>
      <c r="O1266" s="15" t="str">
        <f>IF(ISBLANK(Tableau1[[#This Row],[Date]]),"",IF(Tableau1[[#This Row],[Régimes récoltés]]&gt;60,(Tableau1[[#This Row],[Régimes récoltés]]-60)*40,0))</f>
        <v/>
      </c>
      <c r="P1266" s="15" t="str">
        <f t="shared" si="20"/>
        <v/>
      </c>
      <c r="Q1266" s="51" t="str">
        <f>IF(Tableau1[[#This Row],[Matricule]]&gt;1,IF(COUNTIF(Tableau1[DateMatricule],Tableau1[[#This Row],[DateMatricule]])&gt;1,"Doublon",""),"")</f>
        <v/>
      </c>
    </row>
    <row r="1267" spans="1:17" x14ac:dyDescent="0.25">
      <c r="A1267" s="12" t="str">
        <f>IF(Tableau1[[#This Row],[Date]]="","",VLOOKUP(Tableau1[[#This Row],[Semaine]],Listes!$A:$B,2,FALSE))</f>
        <v/>
      </c>
      <c r="B1267" s="12" t="str">
        <f>IF(ISBLANK(Tableau1[[#This Row],[Date]]),"",INT((Tableau1[[#This Row],[Date]]-SUM(MOD(DATE(YEAR(Tableau1[[#This Row],[Date]]-MOD(Tableau1[[#This Row],[Date]]-2,7)+3),1,2),{1E+99;7})*{1;-1})+5)/7))</f>
        <v/>
      </c>
      <c r="C1267" s="12" t="str">
        <f>IF(ISBLANK(Tableau1[[#This Row],[Matricule]]),"",VLOOKUP(Tableau1[[#This Row],[Matricule]],#REF!,2,FALSE))</f>
        <v/>
      </c>
      <c r="D1267" s="12" t="str">
        <f>IF(ISBLANK(Tableau1[[#This Row],[Matricule]]),"",VLOOKUP(Tableau1[[#This Row],[Matricule]],#REF!,3,FALSE))</f>
        <v/>
      </c>
      <c r="E1267" s="12" t="str">
        <f>CONCATENATE(Tableau1[[#This Row],[Matricule]],Tableau1[[#This Row],[Date]])</f>
        <v/>
      </c>
      <c r="F1267" s="3"/>
      <c r="K1267" s="35">
        <f>IF(Tableau1[[#This Row],[Régimes récoltés]]&gt;0,1,0)</f>
        <v>0</v>
      </c>
      <c r="L1267" s="35">
        <f>IF(Tableau1[[#This Row],[Régimes récoltés]]&gt;=60,1,0)</f>
        <v>0</v>
      </c>
      <c r="M1267" s="15">
        <f>IF(Tableau1[[#This Row],[Régimes récoltés]]&gt;60,Tableau1[[#This Row],[Régimes récoltés]]-60,0)</f>
        <v>0</v>
      </c>
      <c r="N1267" s="15" t="str">
        <f>IF(ISBLANK(Tableau1[[#This Row],[Date]]),"",+IF(Tableau1[[#This Row],[Régimes récoltés]]&lt;60,0,1000))</f>
        <v/>
      </c>
      <c r="O1267" s="15" t="str">
        <f>IF(ISBLANK(Tableau1[[#This Row],[Date]]),"",IF(Tableau1[[#This Row],[Régimes récoltés]]&gt;60,(Tableau1[[#This Row],[Régimes récoltés]]-60)*40,0))</f>
        <v/>
      </c>
      <c r="P1267" s="15" t="str">
        <f t="shared" si="20"/>
        <v/>
      </c>
      <c r="Q1267" s="51" t="str">
        <f>IF(Tableau1[[#This Row],[Matricule]]&gt;1,IF(COUNTIF(Tableau1[DateMatricule],Tableau1[[#This Row],[DateMatricule]])&gt;1,"Doublon",""),"")</f>
        <v/>
      </c>
    </row>
    <row r="1268" spans="1:17" x14ac:dyDescent="0.25">
      <c r="A1268" s="12" t="str">
        <f>IF(Tableau1[[#This Row],[Date]]="","",VLOOKUP(Tableau1[[#This Row],[Semaine]],Listes!$A:$B,2,FALSE))</f>
        <v/>
      </c>
      <c r="B1268" s="12" t="str">
        <f>IF(ISBLANK(Tableau1[[#This Row],[Date]]),"",INT((Tableau1[[#This Row],[Date]]-SUM(MOD(DATE(YEAR(Tableau1[[#This Row],[Date]]-MOD(Tableau1[[#This Row],[Date]]-2,7)+3),1,2),{1E+99;7})*{1;-1})+5)/7))</f>
        <v/>
      </c>
      <c r="C1268" s="12" t="str">
        <f>IF(ISBLANK(Tableau1[[#This Row],[Matricule]]),"",VLOOKUP(Tableau1[[#This Row],[Matricule]],#REF!,2,FALSE))</f>
        <v/>
      </c>
      <c r="D1268" s="12" t="str">
        <f>IF(ISBLANK(Tableau1[[#This Row],[Matricule]]),"",VLOOKUP(Tableau1[[#This Row],[Matricule]],#REF!,3,FALSE))</f>
        <v/>
      </c>
      <c r="E1268" s="12" t="str">
        <f>CONCATENATE(Tableau1[[#This Row],[Matricule]],Tableau1[[#This Row],[Date]])</f>
        <v/>
      </c>
      <c r="F1268" s="3"/>
      <c r="K1268" s="35">
        <f>IF(Tableau1[[#This Row],[Régimes récoltés]]&gt;0,1,0)</f>
        <v>0</v>
      </c>
      <c r="L1268" s="35">
        <f>IF(Tableau1[[#This Row],[Régimes récoltés]]&gt;=60,1,0)</f>
        <v>0</v>
      </c>
      <c r="M1268" s="15">
        <f>IF(Tableau1[[#This Row],[Régimes récoltés]]&gt;60,Tableau1[[#This Row],[Régimes récoltés]]-60,0)</f>
        <v>0</v>
      </c>
      <c r="N1268" s="15" t="str">
        <f>IF(ISBLANK(Tableau1[[#This Row],[Date]]),"",+IF(Tableau1[[#This Row],[Régimes récoltés]]&lt;60,0,1000))</f>
        <v/>
      </c>
      <c r="O1268" s="15" t="str">
        <f>IF(ISBLANK(Tableau1[[#This Row],[Date]]),"",IF(Tableau1[[#This Row],[Régimes récoltés]]&gt;60,(Tableau1[[#This Row],[Régimes récoltés]]-60)*40,0))</f>
        <v/>
      </c>
      <c r="P1268" s="15" t="str">
        <f t="shared" si="20"/>
        <v/>
      </c>
      <c r="Q1268" s="51" t="str">
        <f>IF(Tableau1[[#This Row],[Matricule]]&gt;1,IF(COUNTIF(Tableau1[DateMatricule],Tableau1[[#This Row],[DateMatricule]])&gt;1,"Doublon",""),"")</f>
        <v/>
      </c>
    </row>
    <row r="1269" spans="1:17" x14ac:dyDescent="0.25">
      <c r="A1269" s="12" t="str">
        <f>IF(Tableau1[[#This Row],[Date]]="","",VLOOKUP(Tableau1[[#This Row],[Semaine]],Listes!$A:$B,2,FALSE))</f>
        <v/>
      </c>
      <c r="B1269" s="12" t="str">
        <f>IF(ISBLANK(Tableau1[[#This Row],[Date]]),"",INT((Tableau1[[#This Row],[Date]]-SUM(MOD(DATE(YEAR(Tableau1[[#This Row],[Date]]-MOD(Tableau1[[#This Row],[Date]]-2,7)+3),1,2),{1E+99;7})*{1;-1})+5)/7))</f>
        <v/>
      </c>
      <c r="C1269" s="12" t="str">
        <f>IF(ISBLANK(Tableau1[[#This Row],[Matricule]]),"",VLOOKUP(Tableau1[[#This Row],[Matricule]],#REF!,2,FALSE))</f>
        <v/>
      </c>
      <c r="D1269" s="12" t="str">
        <f>IF(ISBLANK(Tableau1[[#This Row],[Matricule]]),"",VLOOKUP(Tableau1[[#This Row],[Matricule]],#REF!,3,FALSE))</f>
        <v/>
      </c>
      <c r="E1269" s="12" t="str">
        <f>CONCATENATE(Tableau1[[#This Row],[Matricule]],Tableau1[[#This Row],[Date]])</f>
        <v/>
      </c>
      <c r="F1269" s="3"/>
      <c r="K1269" s="35">
        <f>IF(Tableau1[[#This Row],[Régimes récoltés]]&gt;0,1,0)</f>
        <v>0</v>
      </c>
      <c r="L1269" s="35">
        <f>IF(Tableau1[[#This Row],[Régimes récoltés]]&gt;=60,1,0)</f>
        <v>0</v>
      </c>
      <c r="M1269" s="15">
        <f>IF(Tableau1[[#This Row],[Régimes récoltés]]&gt;60,Tableau1[[#This Row],[Régimes récoltés]]-60,0)</f>
        <v>0</v>
      </c>
      <c r="N1269" s="15" t="str">
        <f>IF(ISBLANK(Tableau1[[#This Row],[Date]]),"",+IF(Tableau1[[#This Row],[Régimes récoltés]]&lt;60,0,1000))</f>
        <v/>
      </c>
      <c r="O1269" s="15" t="str">
        <f>IF(ISBLANK(Tableau1[[#This Row],[Date]]),"",IF(Tableau1[[#This Row],[Régimes récoltés]]&gt;60,(Tableau1[[#This Row],[Régimes récoltés]]-60)*40,0))</f>
        <v/>
      </c>
      <c r="P1269" s="15" t="str">
        <f t="shared" si="20"/>
        <v/>
      </c>
      <c r="Q1269" s="51" t="str">
        <f>IF(Tableau1[[#This Row],[Matricule]]&gt;1,IF(COUNTIF(Tableau1[DateMatricule],Tableau1[[#This Row],[DateMatricule]])&gt;1,"Doublon",""),"")</f>
        <v/>
      </c>
    </row>
    <row r="1270" spans="1:17" x14ac:dyDescent="0.25">
      <c r="A1270" s="12" t="str">
        <f>IF(Tableau1[[#This Row],[Date]]="","",VLOOKUP(Tableau1[[#This Row],[Semaine]],Listes!$A:$B,2,FALSE))</f>
        <v/>
      </c>
      <c r="B1270" s="12" t="str">
        <f>IF(ISBLANK(Tableau1[[#This Row],[Date]]),"",INT((Tableau1[[#This Row],[Date]]-SUM(MOD(DATE(YEAR(Tableau1[[#This Row],[Date]]-MOD(Tableau1[[#This Row],[Date]]-2,7)+3),1,2),{1E+99;7})*{1;-1})+5)/7))</f>
        <v/>
      </c>
      <c r="C1270" s="12" t="str">
        <f>IF(ISBLANK(Tableau1[[#This Row],[Matricule]]),"",VLOOKUP(Tableau1[[#This Row],[Matricule]],#REF!,2,FALSE))</f>
        <v/>
      </c>
      <c r="D1270" s="12" t="str">
        <f>IF(ISBLANK(Tableau1[[#This Row],[Matricule]]),"",VLOOKUP(Tableau1[[#This Row],[Matricule]],#REF!,3,FALSE))</f>
        <v/>
      </c>
      <c r="E1270" s="12" t="str">
        <f>CONCATENATE(Tableau1[[#This Row],[Matricule]],Tableau1[[#This Row],[Date]])</f>
        <v/>
      </c>
      <c r="F1270" s="3"/>
      <c r="K1270" s="35">
        <f>IF(Tableau1[[#This Row],[Régimes récoltés]]&gt;0,1,0)</f>
        <v>0</v>
      </c>
      <c r="L1270" s="35">
        <f>IF(Tableau1[[#This Row],[Régimes récoltés]]&gt;=60,1,0)</f>
        <v>0</v>
      </c>
      <c r="M1270" s="15">
        <f>IF(Tableau1[[#This Row],[Régimes récoltés]]&gt;60,Tableau1[[#This Row],[Régimes récoltés]]-60,0)</f>
        <v>0</v>
      </c>
      <c r="N1270" s="15" t="str">
        <f>IF(ISBLANK(Tableau1[[#This Row],[Date]]),"",+IF(Tableau1[[#This Row],[Régimes récoltés]]&lt;60,0,1000))</f>
        <v/>
      </c>
      <c r="O1270" s="15" t="str">
        <f>IF(ISBLANK(Tableau1[[#This Row],[Date]]),"",IF(Tableau1[[#This Row],[Régimes récoltés]]&gt;60,(Tableau1[[#This Row],[Régimes récoltés]]-60)*40,0))</f>
        <v/>
      </c>
      <c r="P1270" s="15" t="str">
        <f t="shared" si="20"/>
        <v/>
      </c>
      <c r="Q1270" s="51" t="str">
        <f>IF(Tableau1[[#This Row],[Matricule]]&gt;1,IF(COUNTIF(Tableau1[DateMatricule],Tableau1[[#This Row],[DateMatricule]])&gt;1,"Doublon",""),"")</f>
        <v/>
      </c>
    </row>
    <row r="1271" spans="1:17" x14ac:dyDescent="0.25">
      <c r="A1271" s="12" t="str">
        <f>IF(Tableau1[[#This Row],[Date]]="","",VLOOKUP(Tableau1[[#This Row],[Semaine]],Listes!$A:$B,2,FALSE))</f>
        <v/>
      </c>
      <c r="B1271" s="12" t="str">
        <f>IF(ISBLANK(Tableau1[[#This Row],[Date]]),"",INT((Tableau1[[#This Row],[Date]]-SUM(MOD(DATE(YEAR(Tableau1[[#This Row],[Date]]-MOD(Tableau1[[#This Row],[Date]]-2,7)+3),1,2),{1E+99;7})*{1;-1})+5)/7))</f>
        <v/>
      </c>
      <c r="C1271" s="12" t="str">
        <f>IF(ISBLANK(Tableau1[[#This Row],[Matricule]]),"",VLOOKUP(Tableau1[[#This Row],[Matricule]],#REF!,2,FALSE))</f>
        <v/>
      </c>
      <c r="D1271" s="12" t="str">
        <f>IF(ISBLANK(Tableau1[[#This Row],[Matricule]]),"",VLOOKUP(Tableau1[[#This Row],[Matricule]],#REF!,3,FALSE))</f>
        <v/>
      </c>
      <c r="E1271" s="12" t="str">
        <f>CONCATENATE(Tableau1[[#This Row],[Matricule]],Tableau1[[#This Row],[Date]])</f>
        <v/>
      </c>
      <c r="F1271" s="3"/>
      <c r="K1271" s="35">
        <f>IF(Tableau1[[#This Row],[Régimes récoltés]]&gt;0,1,0)</f>
        <v>0</v>
      </c>
      <c r="L1271" s="35">
        <f>IF(Tableau1[[#This Row],[Régimes récoltés]]&gt;=60,1,0)</f>
        <v>0</v>
      </c>
      <c r="M1271" s="15">
        <f>IF(Tableau1[[#This Row],[Régimes récoltés]]&gt;60,Tableau1[[#This Row],[Régimes récoltés]]-60,0)</f>
        <v>0</v>
      </c>
      <c r="N1271" s="15" t="str">
        <f>IF(ISBLANK(Tableau1[[#This Row],[Date]]),"",+IF(Tableau1[[#This Row],[Régimes récoltés]]&lt;60,0,1000))</f>
        <v/>
      </c>
      <c r="O1271" s="15" t="str">
        <f>IF(ISBLANK(Tableau1[[#This Row],[Date]]),"",IF(Tableau1[[#This Row],[Régimes récoltés]]&gt;60,(Tableau1[[#This Row],[Régimes récoltés]]-60)*40,0))</f>
        <v/>
      </c>
      <c r="P1271" s="15" t="str">
        <f t="shared" si="20"/>
        <v/>
      </c>
      <c r="Q1271" s="51" t="str">
        <f>IF(Tableau1[[#This Row],[Matricule]]&gt;1,IF(COUNTIF(Tableau1[DateMatricule],Tableau1[[#This Row],[DateMatricule]])&gt;1,"Doublon",""),"")</f>
        <v/>
      </c>
    </row>
    <row r="1272" spans="1:17" x14ac:dyDescent="0.25">
      <c r="A1272" s="12" t="str">
        <f>IF(Tableau1[[#This Row],[Date]]="","",VLOOKUP(Tableau1[[#This Row],[Semaine]],Listes!$A:$B,2,FALSE))</f>
        <v/>
      </c>
      <c r="B1272" s="12" t="str">
        <f>IF(ISBLANK(Tableau1[[#This Row],[Date]]),"",INT((Tableau1[[#This Row],[Date]]-SUM(MOD(DATE(YEAR(Tableau1[[#This Row],[Date]]-MOD(Tableau1[[#This Row],[Date]]-2,7)+3),1,2),{1E+99;7})*{1;-1})+5)/7))</f>
        <v/>
      </c>
      <c r="C1272" s="12" t="str">
        <f>IF(ISBLANK(Tableau1[[#This Row],[Matricule]]),"",VLOOKUP(Tableau1[[#This Row],[Matricule]],#REF!,2,FALSE))</f>
        <v/>
      </c>
      <c r="D1272" s="12" t="str">
        <f>IF(ISBLANK(Tableau1[[#This Row],[Matricule]]),"",VLOOKUP(Tableau1[[#This Row],[Matricule]],#REF!,3,FALSE))</f>
        <v/>
      </c>
      <c r="E1272" s="12" t="str">
        <f>CONCATENATE(Tableau1[[#This Row],[Matricule]],Tableau1[[#This Row],[Date]])</f>
        <v/>
      </c>
      <c r="F1272" s="3"/>
      <c r="K1272" s="35">
        <f>IF(Tableau1[[#This Row],[Régimes récoltés]]&gt;0,1,0)</f>
        <v>0</v>
      </c>
      <c r="L1272" s="35">
        <f>IF(Tableau1[[#This Row],[Régimes récoltés]]&gt;=60,1,0)</f>
        <v>0</v>
      </c>
      <c r="M1272" s="15">
        <f>IF(Tableau1[[#This Row],[Régimes récoltés]]&gt;60,Tableau1[[#This Row],[Régimes récoltés]]-60,0)</f>
        <v>0</v>
      </c>
      <c r="N1272" s="15" t="str">
        <f>IF(ISBLANK(Tableau1[[#This Row],[Date]]),"",+IF(Tableau1[[#This Row],[Régimes récoltés]]&lt;60,0,1000))</f>
        <v/>
      </c>
      <c r="O1272" s="15" t="str">
        <f>IF(ISBLANK(Tableau1[[#This Row],[Date]]),"",IF(Tableau1[[#This Row],[Régimes récoltés]]&gt;60,(Tableau1[[#This Row],[Régimes récoltés]]-60)*40,0))</f>
        <v/>
      </c>
      <c r="P1272" s="15" t="str">
        <f t="shared" si="20"/>
        <v/>
      </c>
      <c r="Q1272" s="51" t="str">
        <f>IF(Tableau1[[#This Row],[Matricule]]&gt;1,IF(COUNTIF(Tableau1[DateMatricule],Tableau1[[#This Row],[DateMatricule]])&gt;1,"Doublon",""),"")</f>
        <v/>
      </c>
    </row>
    <row r="1273" spans="1:17" x14ac:dyDescent="0.25">
      <c r="A1273" s="12" t="str">
        <f>IF(Tableau1[[#This Row],[Date]]="","",VLOOKUP(Tableau1[[#This Row],[Semaine]],Listes!$A:$B,2,FALSE))</f>
        <v/>
      </c>
      <c r="B1273" s="12" t="str">
        <f>IF(ISBLANK(Tableau1[[#This Row],[Date]]),"",INT((Tableau1[[#This Row],[Date]]-SUM(MOD(DATE(YEAR(Tableau1[[#This Row],[Date]]-MOD(Tableau1[[#This Row],[Date]]-2,7)+3),1,2),{1E+99;7})*{1;-1})+5)/7))</f>
        <v/>
      </c>
      <c r="C1273" s="12" t="str">
        <f>IF(ISBLANK(Tableau1[[#This Row],[Matricule]]),"",VLOOKUP(Tableau1[[#This Row],[Matricule]],#REF!,2,FALSE))</f>
        <v/>
      </c>
      <c r="D1273" s="12" t="str">
        <f>IF(ISBLANK(Tableau1[[#This Row],[Matricule]]),"",VLOOKUP(Tableau1[[#This Row],[Matricule]],#REF!,3,FALSE))</f>
        <v/>
      </c>
      <c r="E1273" s="12" t="str">
        <f>CONCATENATE(Tableau1[[#This Row],[Matricule]],Tableau1[[#This Row],[Date]])</f>
        <v/>
      </c>
      <c r="F1273" s="3"/>
      <c r="K1273" s="35">
        <f>IF(Tableau1[[#This Row],[Régimes récoltés]]&gt;0,1,0)</f>
        <v>0</v>
      </c>
      <c r="L1273" s="35">
        <f>IF(Tableau1[[#This Row],[Régimes récoltés]]&gt;=60,1,0)</f>
        <v>0</v>
      </c>
      <c r="M1273" s="15">
        <f>IF(Tableau1[[#This Row],[Régimes récoltés]]&gt;60,Tableau1[[#This Row],[Régimes récoltés]]-60,0)</f>
        <v>0</v>
      </c>
      <c r="N1273" s="15" t="str">
        <f>IF(ISBLANK(Tableau1[[#This Row],[Date]]),"",+IF(Tableau1[[#This Row],[Régimes récoltés]]&lt;60,0,1000))</f>
        <v/>
      </c>
      <c r="O1273" s="15" t="str">
        <f>IF(ISBLANK(Tableau1[[#This Row],[Date]]),"",IF(Tableau1[[#This Row],[Régimes récoltés]]&gt;60,(Tableau1[[#This Row],[Régimes récoltés]]-60)*40,0))</f>
        <v/>
      </c>
      <c r="P1273" s="15" t="str">
        <f t="shared" si="20"/>
        <v/>
      </c>
      <c r="Q1273" s="51" t="str">
        <f>IF(Tableau1[[#This Row],[Matricule]]&gt;1,IF(COUNTIF(Tableau1[DateMatricule],Tableau1[[#This Row],[DateMatricule]])&gt;1,"Doublon",""),"")</f>
        <v/>
      </c>
    </row>
    <row r="1274" spans="1:17" x14ac:dyDescent="0.25">
      <c r="A1274" s="12" t="str">
        <f>IF(Tableau1[[#This Row],[Date]]="","",VLOOKUP(Tableau1[[#This Row],[Semaine]],Listes!$A:$B,2,FALSE))</f>
        <v/>
      </c>
      <c r="B1274" s="12" t="str">
        <f>IF(ISBLANK(Tableau1[[#This Row],[Date]]),"",INT((Tableau1[[#This Row],[Date]]-SUM(MOD(DATE(YEAR(Tableau1[[#This Row],[Date]]-MOD(Tableau1[[#This Row],[Date]]-2,7)+3),1,2),{1E+99;7})*{1;-1})+5)/7))</f>
        <v/>
      </c>
      <c r="C1274" s="12" t="str">
        <f>IF(ISBLANK(Tableau1[[#This Row],[Matricule]]),"",VLOOKUP(Tableau1[[#This Row],[Matricule]],#REF!,2,FALSE))</f>
        <v/>
      </c>
      <c r="D1274" s="12" t="str">
        <f>IF(ISBLANK(Tableau1[[#This Row],[Matricule]]),"",VLOOKUP(Tableau1[[#This Row],[Matricule]],#REF!,3,FALSE))</f>
        <v/>
      </c>
      <c r="E1274" s="12" t="str">
        <f>CONCATENATE(Tableau1[[#This Row],[Matricule]],Tableau1[[#This Row],[Date]])</f>
        <v/>
      </c>
      <c r="F1274" s="3"/>
      <c r="K1274" s="35">
        <f>IF(Tableau1[[#This Row],[Régimes récoltés]]&gt;0,1,0)</f>
        <v>0</v>
      </c>
      <c r="L1274" s="35">
        <f>IF(Tableau1[[#This Row],[Régimes récoltés]]&gt;=60,1,0)</f>
        <v>0</v>
      </c>
      <c r="M1274" s="15">
        <f>IF(Tableau1[[#This Row],[Régimes récoltés]]&gt;60,Tableau1[[#This Row],[Régimes récoltés]]-60,0)</f>
        <v>0</v>
      </c>
      <c r="N1274" s="15" t="str">
        <f>IF(ISBLANK(Tableau1[[#This Row],[Date]]),"",+IF(Tableau1[[#This Row],[Régimes récoltés]]&lt;60,0,1000))</f>
        <v/>
      </c>
      <c r="O1274" s="15" t="str">
        <f>IF(ISBLANK(Tableau1[[#This Row],[Date]]),"",IF(Tableau1[[#This Row],[Régimes récoltés]]&gt;60,(Tableau1[[#This Row],[Régimes récoltés]]-60)*40,0))</f>
        <v/>
      </c>
      <c r="P1274" s="15" t="str">
        <f t="shared" si="20"/>
        <v/>
      </c>
      <c r="Q1274" s="51" t="str">
        <f>IF(Tableau1[[#This Row],[Matricule]]&gt;1,IF(COUNTIF(Tableau1[DateMatricule],Tableau1[[#This Row],[DateMatricule]])&gt;1,"Doublon",""),"")</f>
        <v/>
      </c>
    </row>
    <row r="1275" spans="1:17" x14ac:dyDescent="0.25">
      <c r="A1275" s="12" t="str">
        <f>IF(Tableau1[[#This Row],[Date]]="","",VLOOKUP(Tableau1[[#This Row],[Semaine]],Listes!$A:$B,2,FALSE))</f>
        <v/>
      </c>
      <c r="B1275" s="12" t="str">
        <f>IF(ISBLANK(Tableau1[[#This Row],[Date]]),"",INT((Tableau1[[#This Row],[Date]]-SUM(MOD(DATE(YEAR(Tableau1[[#This Row],[Date]]-MOD(Tableau1[[#This Row],[Date]]-2,7)+3),1,2),{1E+99;7})*{1;-1})+5)/7))</f>
        <v/>
      </c>
      <c r="C1275" s="12" t="str">
        <f>IF(ISBLANK(Tableau1[[#This Row],[Matricule]]),"",VLOOKUP(Tableau1[[#This Row],[Matricule]],#REF!,2,FALSE))</f>
        <v/>
      </c>
      <c r="D1275" s="12" t="str">
        <f>IF(ISBLANK(Tableau1[[#This Row],[Matricule]]),"",VLOOKUP(Tableau1[[#This Row],[Matricule]],#REF!,3,FALSE))</f>
        <v/>
      </c>
      <c r="E1275" s="12" t="str">
        <f>CONCATENATE(Tableau1[[#This Row],[Matricule]],Tableau1[[#This Row],[Date]])</f>
        <v/>
      </c>
      <c r="F1275" s="3"/>
      <c r="K1275" s="35">
        <f>IF(Tableau1[[#This Row],[Régimes récoltés]]&gt;0,1,0)</f>
        <v>0</v>
      </c>
      <c r="L1275" s="35">
        <f>IF(Tableau1[[#This Row],[Régimes récoltés]]&gt;=60,1,0)</f>
        <v>0</v>
      </c>
      <c r="M1275" s="15">
        <f>IF(Tableau1[[#This Row],[Régimes récoltés]]&gt;60,Tableau1[[#This Row],[Régimes récoltés]]-60,0)</f>
        <v>0</v>
      </c>
      <c r="N1275" s="15" t="str">
        <f>IF(ISBLANK(Tableau1[[#This Row],[Date]]),"",+IF(Tableau1[[#This Row],[Régimes récoltés]]&lt;60,0,1000))</f>
        <v/>
      </c>
      <c r="O1275" s="15" t="str">
        <f>IF(ISBLANK(Tableau1[[#This Row],[Date]]),"",IF(Tableau1[[#This Row],[Régimes récoltés]]&gt;60,(Tableau1[[#This Row],[Régimes récoltés]]-60)*40,0))</f>
        <v/>
      </c>
      <c r="P1275" s="15" t="str">
        <f t="shared" si="20"/>
        <v/>
      </c>
      <c r="Q1275" s="51" t="str">
        <f>IF(Tableau1[[#This Row],[Matricule]]&gt;1,IF(COUNTIF(Tableau1[DateMatricule],Tableau1[[#This Row],[DateMatricule]])&gt;1,"Doublon",""),"")</f>
        <v/>
      </c>
    </row>
    <row r="1276" spans="1:17" x14ac:dyDescent="0.25">
      <c r="A1276" s="12" t="str">
        <f>IF(Tableau1[[#This Row],[Date]]="","",VLOOKUP(Tableau1[[#This Row],[Semaine]],Listes!$A:$B,2,FALSE))</f>
        <v/>
      </c>
      <c r="B1276" s="12" t="str">
        <f>IF(ISBLANK(Tableau1[[#This Row],[Date]]),"",INT((Tableau1[[#This Row],[Date]]-SUM(MOD(DATE(YEAR(Tableau1[[#This Row],[Date]]-MOD(Tableau1[[#This Row],[Date]]-2,7)+3),1,2),{1E+99;7})*{1;-1})+5)/7))</f>
        <v/>
      </c>
      <c r="C1276" s="12" t="str">
        <f>IF(ISBLANK(Tableau1[[#This Row],[Matricule]]),"",VLOOKUP(Tableau1[[#This Row],[Matricule]],#REF!,2,FALSE))</f>
        <v/>
      </c>
      <c r="D1276" s="12" t="str">
        <f>IF(ISBLANK(Tableau1[[#This Row],[Matricule]]),"",VLOOKUP(Tableau1[[#This Row],[Matricule]],#REF!,3,FALSE))</f>
        <v/>
      </c>
      <c r="E1276" s="12" t="str">
        <f>CONCATENATE(Tableau1[[#This Row],[Matricule]],Tableau1[[#This Row],[Date]])</f>
        <v/>
      </c>
      <c r="F1276" s="3"/>
      <c r="K1276" s="35">
        <f>IF(Tableau1[[#This Row],[Régimes récoltés]]&gt;0,1,0)</f>
        <v>0</v>
      </c>
      <c r="L1276" s="35">
        <f>IF(Tableau1[[#This Row],[Régimes récoltés]]&gt;=60,1,0)</f>
        <v>0</v>
      </c>
      <c r="M1276" s="15">
        <f>IF(Tableau1[[#This Row],[Régimes récoltés]]&gt;60,Tableau1[[#This Row],[Régimes récoltés]]-60,0)</f>
        <v>0</v>
      </c>
      <c r="N1276" s="15" t="str">
        <f>IF(ISBLANK(Tableau1[[#This Row],[Date]]),"",+IF(Tableau1[[#This Row],[Régimes récoltés]]&lt;60,0,1000))</f>
        <v/>
      </c>
      <c r="O1276" s="15" t="str">
        <f>IF(ISBLANK(Tableau1[[#This Row],[Date]]),"",IF(Tableau1[[#This Row],[Régimes récoltés]]&gt;60,(Tableau1[[#This Row],[Régimes récoltés]]-60)*40,0))</f>
        <v/>
      </c>
      <c r="P1276" s="15" t="str">
        <f t="shared" si="20"/>
        <v/>
      </c>
      <c r="Q1276" s="51" t="str">
        <f>IF(Tableau1[[#This Row],[Matricule]]&gt;1,IF(COUNTIF(Tableau1[DateMatricule],Tableau1[[#This Row],[DateMatricule]])&gt;1,"Doublon",""),"")</f>
        <v/>
      </c>
    </row>
    <row r="1277" spans="1:17" x14ac:dyDescent="0.25">
      <c r="A1277" s="12" t="str">
        <f>IF(Tableau1[[#This Row],[Date]]="","",VLOOKUP(Tableau1[[#This Row],[Semaine]],Listes!$A:$B,2,FALSE))</f>
        <v/>
      </c>
      <c r="B1277" s="12" t="str">
        <f>IF(ISBLANK(Tableau1[[#This Row],[Date]]),"",INT((Tableau1[[#This Row],[Date]]-SUM(MOD(DATE(YEAR(Tableau1[[#This Row],[Date]]-MOD(Tableau1[[#This Row],[Date]]-2,7)+3),1,2),{1E+99;7})*{1;-1})+5)/7))</f>
        <v/>
      </c>
      <c r="C1277" s="12" t="str">
        <f>IF(ISBLANK(Tableau1[[#This Row],[Matricule]]),"",VLOOKUP(Tableau1[[#This Row],[Matricule]],#REF!,2,FALSE))</f>
        <v/>
      </c>
      <c r="D1277" s="12" t="str">
        <f>IF(ISBLANK(Tableau1[[#This Row],[Matricule]]),"",VLOOKUP(Tableau1[[#This Row],[Matricule]],#REF!,3,FALSE))</f>
        <v/>
      </c>
      <c r="E1277" s="12" t="str">
        <f>CONCATENATE(Tableau1[[#This Row],[Matricule]],Tableau1[[#This Row],[Date]])</f>
        <v/>
      </c>
      <c r="F1277" s="3"/>
      <c r="K1277" s="35">
        <f>IF(Tableau1[[#This Row],[Régimes récoltés]]&gt;0,1,0)</f>
        <v>0</v>
      </c>
      <c r="L1277" s="35">
        <f>IF(Tableau1[[#This Row],[Régimes récoltés]]&gt;=60,1,0)</f>
        <v>0</v>
      </c>
      <c r="M1277" s="15">
        <f>IF(Tableau1[[#This Row],[Régimes récoltés]]&gt;60,Tableau1[[#This Row],[Régimes récoltés]]-60,0)</f>
        <v>0</v>
      </c>
      <c r="N1277" s="15" t="str">
        <f>IF(ISBLANK(Tableau1[[#This Row],[Date]]),"",+IF(Tableau1[[#This Row],[Régimes récoltés]]&lt;60,0,1000))</f>
        <v/>
      </c>
      <c r="O1277" s="15" t="str">
        <f>IF(ISBLANK(Tableau1[[#This Row],[Date]]),"",IF(Tableau1[[#This Row],[Régimes récoltés]]&gt;60,(Tableau1[[#This Row],[Régimes récoltés]]-60)*40,0))</f>
        <v/>
      </c>
      <c r="P1277" s="15" t="str">
        <f t="shared" si="20"/>
        <v/>
      </c>
      <c r="Q1277" s="51" t="str">
        <f>IF(Tableau1[[#This Row],[Matricule]]&gt;1,IF(COUNTIF(Tableau1[DateMatricule],Tableau1[[#This Row],[DateMatricule]])&gt;1,"Doublon",""),"")</f>
        <v/>
      </c>
    </row>
    <row r="1278" spans="1:17" x14ac:dyDescent="0.25">
      <c r="A1278" s="12" t="str">
        <f>IF(Tableau1[[#This Row],[Date]]="","",VLOOKUP(Tableau1[[#This Row],[Semaine]],Listes!$A:$B,2,FALSE))</f>
        <v/>
      </c>
      <c r="B1278" s="12" t="str">
        <f>IF(ISBLANK(Tableau1[[#This Row],[Date]]),"",INT((Tableau1[[#This Row],[Date]]-SUM(MOD(DATE(YEAR(Tableau1[[#This Row],[Date]]-MOD(Tableau1[[#This Row],[Date]]-2,7)+3),1,2),{1E+99;7})*{1;-1})+5)/7))</f>
        <v/>
      </c>
      <c r="C1278" s="12" t="str">
        <f>IF(ISBLANK(Tableau1[[#This Row],[Matricule]]),"",VLOOKUP(Tableau1[[#This Row],[Matricule]],#REF!,2,FALSE))</f>
        <v/>
      </c>
      <c r="D1278" s="12" t="str">
        <f>IF(ISBLANK(Tableau1[[#This Row],[Matricule]]),"",VLOOKUP(Tableau1[[#This Row],[Matricule]],#REF!,3,FALSE))</f>
        <v/>
      </c>
      <c r="E1278" s="12" t="str">
        <f>CONCATENATE(Tableau1[[#This Row],[Matricule]],Tableau1[[#This Row],[Date]])</f>
        <v/>
      </c>
      <c r="F1278" s="3"/>
      <c r="K1278" s="35">
        <f>IF(Tableau1[[#This Row],[Régimes récoltés]]&gt;0,1,0)</f>
        <v>0</v>
      </c>
      <c r="L1278" s="35">
        <f>IF(Tableau1[[#This Row],[Régimes récoltés]]&gt;=60,1,0)</f>
        <v>0</v>
      </c>
      <c r="M1278" s="15">
        <f>IF(Tableau1[[#This Row],[Régimes récoltés]]&gt;60,Tableau1[[#This Row],[Régimes récoltés]]-60,0)</f>
        <v>0</v>
      </c>
      <c r="N1278" s="15" t="str">
        <f>IF(ISBLANK(Tableau1[[#This Row],[Date]]),"",+IF(Tableau1[[#This Row],[Régimes récoltés]]&lt;60,0,1000))</f>
        <v/>
      </c>
      <c r="O1278" s="15" t="str">
        <f>IF(ISBLANK(Tableau1[[#This Row],[Date]]),"",IF(Tableau1[[#This Row],[Régimes récoltés]]&gt;60,(Tableau1[[#This Row],[Régimes récoltés]]-60)*40,0))</f>
        <v/>
      </c>
      <c r="P1278" s="15" t="str">
        <f t="shared" si="20"/>
        <v/>
      </c>
      <c r="Q1278" s="51" t="str">
        <f>IF(Tableau1[[#This Row],[Matricule]]&gt;1,IF(COUNTIF(Tableau1[DateMatricule],Tableau1[[#This Row],[DateMatricule]])&gt;1,"Doublon",""),"")</f>
        <v/>
      </c>
    </row>
    <row r="1279" spans="1:17" x14ac:dyDescent="0.25">
      <c r="A1279" s="12" t="str">
        <f>IF(Tableau1[[#This Row],[Date]]="","",VLOOKUP(Tableau1[[#This Row],[Semaine]],Listes!$A:$B,2,FALSE))</f>
        <v/>
      </c>
      <c r="B1279" s="12" t="str">
        <f>IF(ISBLANK(Tableau1[[#This Row],[Date]]),"",INT((Tableau1[[#This Row],[Date]]-SUM(MOD(DATE(YEAR(Tableau1[[#This Row],[Date]]-MOD(Tableau1[[#This Row],[Date]]-2,7)+3),1,2),{1E+99;7})*{1;-1})+5)/7))</f>
        <v/>
      </c>
      <c r="C1279" s="12" t="str">
        <f>IF(ISBLANK(Tableau1[[#This Row],[Matricule]]),"",VLOOKUP(Tableau1[[#This Row],[Matricule]],#REF!,2,FALSE))</f>
        <v/>
      </c>
      <c r="D1279" s="12" t="str">
        <f>IF(ISBLANK(Tableau1[[#This Row],[Matricule]]),"",VLOOKUP(Tableau1[[#This Row],[Matricule]],#REF!,3,FALSE))</f>
        <v/>
      </c>
      <c r="E1279" s="12" t="str">
        <f>CONCATENATE(Tableau1[[#This Row],[Matricule]],Tableau1[[#This Row],[Date]])</f>
        <v/>
      </c>
      <c r="F1279" s="3"/>
      <c r="K1279" s="35">
        <f>IF(Tableau1[[#This Row],[Régimes récoltés]]&gt;0,1,0)</f>
        <v>0</v>
      </c>
      <c r="L1279" s="35">
        <f>IF(Tableau1[[#This Row],[Régimes récoltés]]&gt;=60,1,0)</f>
        <v>0</v>
      </c>
      <c r="M1279" s="15">
        <f>IF(Tableau1[[#This Row],[Régimes récoltés]]&gt;60,Tableau1[[#This Row],[Régimes récoltés]]-60,0)</f>
        <v>0</v>
      </c>
      <c r="N1279" s="15" t="str">
        <f>IF(ISBLANK(Tableau1[[#This Row],[Date]]),"",+IF(Tableau1[[#This Row],[Régimes récoltés]]&lt;60,0,1000))</f>
        <v/>
      </c>
      <c r="O1279" s="15" t="str">
        <f>IF(ISBLANK(Tableau1[[#This Row],[Date]]),"",IF(Tableau1[[#This Row],[Régimes récoltés]]&gt;60,(Tableau1[[#This Row],[Régimes récoltés]]-60)*40,0))</f>
        <v/>
      </c>
      <c r="P1279" s="15" t="str">
        <f t="shared" si="20"/>
        <v/>
      </c>
      <c r="Q1279" s="51" t="str">
        <f>IF(Tableau1[[#This Row],[Matricule]]&gt;1,IF(COUNTIF(Tableau1[DateMatricule],Tableau1[[#This Row],[DateMatricule]])&gt;1,"Doublon",""),"")</f>
        <v/>
      </c>
    </row>
    <row r="1280" spans="1:17" x14ac:dyDescent="0.25">
      <c r="A1280" s="12" t="str">
        <f>IF(Tableau1[[#This Row],[Date]]="","",VLOOKUP(Tableau1[[#This Row],[Semaine]],Listes!$A:$B,2,FALSE))</f>
        <v/>
      </c>
      <c r="B1280" s="12" t="str">
        <f>IF(ISBLANK(Tableau1[[#This Row],[Date]]),"",INT((Tableau1[[#This Row],[Date]]-SUM(MOD(DATE(YEAR(Tableau1[[#This Row],[Date]]-MOD(Tableau1[[#This Row],[Date]]-2,7)+3),1,2),{1E+99;7})*{1;-1})+5)/7))</f>
        <v/>
      </c>
      <c r="C1280" s="12" t="str">
        <f>IF(ISBLANK(Tableau1[[#This Row],[Matricule]]),"",VLOOKUP(Tableau1[[#This Row],[Matricule]],#REF!,2,FALSE))</f>
        <v/>
      </c>
      <c r="D1280" s="12" t="str">
        <f>IF(ISBLANK(Tableau1[[#This Row],[Matricule]]),"",VLOOKUP(Tableau1[[#This Row],[Matricule]],#REF!,3,FALSE))</f>
        <v/>
      </c>
      <c r="E1280" s="12" t="str">
        <f>CONCATENATE(Tableau1[[#This Row],[Matricule]],Tableau1[[#This Row],[Date]])</f>
        <v/>
      </c>
      <c r="F1280" s="3"/>
      <c r="K1280" s="35">
        <f>IF(Tableau1[[#This Row],[Régimes récoltés]]&gt;0,1,0)</f>
        <v>0</v>
      </c>
      <c r="L1280" s="35">
        <f>IF(Tableau1[[#This Row],[Régimes récoltés]]&gt;=60,1,0)</f>
        <v>0</v>
      </c>
      <c r="M1280" s="15">
        <f>IF(Tableau1[[#This Row],[Régimes récoltés]]&gt;60,Tableau1[[#This Row],[Régimes récoltés]]-60,0)</f>
        <v>0</v>
      </c>
      <c r="N1280" s="15" t="str">
        <f>IF(ISBLANK(Tableau1[[#This Row],[Date]]),"",+IF(Tableau1[[#This Row],[Régimes récoltés]]&lt;60,0,1000))</f>
        <v/>
      </c>
      <c r="O1280" s="15" t="str">
        <f>IF(ISBLANK(Tableau1[[#This Row],[Date]]),"",IF(Tableau1[[#This Row],[Régimes récoltés]]&gt;60,(Tableau1[[#This Row],[Régimes récoltés]]-60)*40,0))</f>
        <v/>
      </c>
      <c r="P1280" s="15" t="str">
        <f t="shared" si="20"/>
        <v/>
      </c>
      <c r="Q1280" s="51" t="str">
        <f>IF(Tableau1[[#This Row],[Matricule]]&gt;1,IF(COUNTIF(Tableau1[DateMatricule],Tableau1[[#This Row],[DateMatricule]])&gt;1,"Doublon",""),"")</f>
        <v/>
      </c>
    </row>
    <row r="1281" spans="1:17" x14ac:dyDescent="0.25">
      <c r="A1281" s="12" t="str">
        <f>IF(Tableau1[[#This Row],[Date]]="","",VLOOKUP(Tableau1[[#This Row],[Semaine]],Listes!$A:$B,2,FALSE))</f>
        <v/>
      </c>
      <c r="B1281" s="12" t="str">
        <f>IF(ISBLANK(Tableau1[[#This Row],[Date]]),"",INT((Tableau1[[#This Row],[Date]]-SUM(MOD(DATE(YEAR(Tableau1[[#This Row],[Date]]-MOD(Tableau1[[#This Row],[Date]]-2,7)+3),1,2),{1E+99;7})*{1;-1})+5)/7))</f>
        <v/>
      </c>
      <c r="C1281" s="12" t="str">
        <f>IF(ISBLANK(Tableau1[[#This Row],[Matricule]]),"",VLOOKUP(Tableau1[[#This Row],[Matricule]],#REF!,2,FALSE))</f>
        <v/>
      </c>
      <c r="D1281" s="12" t="str">
        <f>IF(ISBLANK(Tableau1[[#This Row],[Matricule]]),"",VLOOKUP(Tableau1[[#This Row],[Matricule]],#REF!,3,FALSE))</f>
        <v/>
      </c>
      <c r="E1281" s="12" t="str">
        <f>CONCATENATE(Tableau1[[#This Row],[Matricule]],Tableau1[[#This Row],[Date]])</f>
        <v/>
      </c>
      <c r="F1281" s="3"/>
      <c r="K1281" s="35">
        <f>IF(Tableau1[[#This Row],[Régimes récoltés]]&gt;0,1,0)</f>
        <v>0</v>
      </c>
      <c r="L1281" s="35">
        <f>IF(Tableau1[[#This Row],[Régimes récoltés]]&gt;=60,1,0)</f>
        <v>0</v>
      </c>
      <c r="M1281" s="15">
        <f>IF(Tableau1[[#This Row],[Régimes récoltés]]&gt;60,Tableau1[[#This Row],[Régimes récoltés]]-60,0)</f>
        <v>0</v>
      </c>
      <c r="N1281" s="15" t="str">
        <f>IF(ISBLANK(Tableau1[[#This Row],[Date]]),"",+IF(Tableau1[[#This Row],[Régimes récoltés]]&lt;60,0,1000))</f>
        <v/>
      </c>
      <c r="O1281" s="15" t="str">
        <f>IF(ISBLANK(Tableau1[[#This Row],[Date]]),"",IF(Tableau1[[#This Row],[Régimes récoltés]]&gt;60,(Tableau1[[#This Row],[Régimes récoltés]]-60)*40,0))</f>
        <v/>
      </c>
      <c r="P1281" s="15" t="str">
        <f t="shared" si="20"/>
        <v/>
      </c>
      <c r="Q1281" s="51" t="str">
        <f>IF(Tableau1[[#This Row],[Matricule]]&gt;1,IF(COUNTIF(Tableau1[DateMatricule],Tableau1[[#This Row],[DateMatricule]])&gt;1,"Doublon",""),"")</f>
        <v/>
      </c>
    </row>
    <row r="1282" spans="1:17" x14ac:dyDescent="0.25">
      <c r="A1282" s="12" t="str">
        <f>IF(Tableau1[[#This Row],[Date]]="","",VLOOKUP(Tableau1[[#This Row],[Semaine]],Listes!$A:$B,2,FALSE))</f>
        <v/>
      </c>
      <c r="B1282" s="12" t="str">
        <f>IF(ISBLANK(Tableau1[[#This Row],[Date]]),"",INT((Tableau1[[#This Row],[Date]]-SUM(MOD(DATE(YEAR(Tableau1[[#This Row],[Date]]-MOD(Tableau1[[#This Row],[Date]]-2,7)+3),1,2),{1E+99;7})*{1;-1})+5)/7))</f>
        <v/>
      </c>
      <c r="C1282" s="12" t="str">
        <f>IF(ISBLANK(Tableau1[[#This Row],[Matricule]]),"",VLOOKUP(Tableau1[[#This Row],[Matricule]],#REF!,2,FALSE))</f>
        <v/>
      </c>
      <c r="D1282" s="12" t="str">
        <f>IF(ISBLANK(Tableau1[[#This Row],[Matricule]]),"",VLOOKUP(Tableau1[[#This Row],[Matricule]],#REF!,3,FALSE))</f>
        <v/>
      </c>
      <c r="E1282" s="12" t="str">
        <f>CONCATENATE(Tableau1[[#This Row],[Matricule]],Tableau1[[#This Row],[Date]])</f>
        <v/>
      </c>
      <c r="F1282" s="3"/>
      <c r="K1282" s="35">
        <f>IF(Tableau1[[#This Row],[Régimes récoltés]]&gt;0,1,0)</f>
        <v>0</v>
      </c>
      <c r="L1282" s="35">
        <f>IF(Tableau1[[#This Row],[Régimes récoltés]]&gt;=60,1,0)</f>
        <v>0</v>
      </c>
      <c r="M1282" s="15">
        <f>IF(Tableau1[[#This Row],[Régimes récoltés]]&gt;60,Tableau1[[#This Row],[Régimes récoltés]]-60,0)</f>
        <v>0</v>
      </c>
      <c r="N1282" s="15" t="str">
        <f>IF(ISBLANK(Tableau1[[#This Row],[Date]]),"",+IF(Tableau1[[#This Row],[Régimes récoltés]]&lt;60,0,1000))</f>
        <v/>
      </c>
      <c r="O1282" s="15" t="str">
        <f>IF(ISBLANK(Tableau1[[#This Row],[Date]]),"",IF(Tableau1[[#This Row],[Régimes récoltés]]&gt;60,(Tableau1[[#This Row],[Régimes récoltés]]-60)*40,0))</f>
        <v/>
      </c>
      <c r="P1282" s="15" t="str">
        <f t="shared" si="20"/>
        <v/>
      </c>
      <c r="Q1282" s="51" t="str">
        <f>IF(Tableau1[[#This Row],[Matricule]]&gt;1,IF(COUNTIF(Tableau1[DateMatricule],Tableau1[[#This Row],[DateMatricule]])&gt;1,"Doublon",""),"")</f>
        <v/>
      </c>
    </row>
    <row r="1283" spans="1:17" x14ac:dyDescent="0.25">
      <c r="A1283" s="12" t="str">
        <f>IF(Tableau1[[#This Row],[Date]]="","",VLOOKUP(Tableau1[[#This Row],[Semaine]],Listes!$A:$B,2,FALSE))</f>
        <v/>
      </c>
      <c r="B1283" s="12" t="str">
        <f>IF(ISBLANK(Tableau1[[#This Row],[Date]]),"",INT((Tableau1[[#This Row],[Date]]-SUM(MOD(DATE(YEAR(Tableau1[[#This Row],[Date]]-MOD(Tableau1[[#This Row],[Date]]-2,7)+3),1,2),{1E+99;7})*{1;-1})+5)/7))</f>
        <v/>
      </c>
      <c r="C1283" s="12" t="str">
        <f>IF(ISBLANK(Tableau1[[#This Row],[Matricule]]),"",VLOOKUP(Tableau1[[#This Row],[Matricule]],#REF!,2,FALSE))</f>
        <v/>
      </c>
      <c r="D1283" s="12" t="str">
        <f>IF(ISBLANK(Tableau1[[#This Row],[Matricule]]),"",VLOOKUP(Tableau1[[#This Row],[Matricule]],#REF!,3,FALSE))</f>
        <v/>
      </c>
      <c r="E1283" s="12" t="str">
        <f>CONCATENATE(Tableau1[[#This Row],[Matricule]],Tableau1[[#This Row],[Date]])</f>
        <v/>
      </c>
      <c r="F1283" s="3"/>
      <c r="K1283" s="35">
        <f>IF(Tableau1[[#This Row],[Régimes récoltés]]&gt;0,1,0)</f>
        <v>0</v>
      </c>
      <c r="L1283" s="35">
        <f>IF(Tableau1[[#This Row],[Régimes récoltés]]&gt;=60,1,0)</f>
        <v>0</v>
      </c>
      <c r="M1283" s="15">
        <f>IF(Tableau1[[#This Row],[Régimes récoltés]]&gt;60,Tableau1[[#This Row],[Régimes récoltés]]-60,0)</f>
        <v>0</v>
      </c>
      <c r="N1283" s="15" t="str">
        <f>IF(ISBLANK(Tableau1[[#This Row],[Date]]),"",+IF(Tableau1[[#This Row],[Régimes récoltés]]&lt;60,0,1000))</f>
        <v/>
      </c>
      <c r="O1283" s="15" t="str">
        <f>IF(ISBLANK(Tableau1[[#This Row],[Date]]),"",IF(Tableau1[[#This Row],[Régimes récoltés]]&gt;60,(Tableau1[[#This Row],[Régimes récoltés]]-60)*40,0))</f>
        <v/>
      </c>
      <c r="P1283" s="15" t="str">
        <f t="shared" si="20"/>
        <v/>
      </c>
      <c r="Q1283" s="51" t="str">
        <f>IF(Tableau1[[#This Row],[Matricule]]&gt;1,IF(COUNTIF(Tableau1[DateMatricule],Tableau1[[#This Row],[DateMatricule]])&gt;1,"Doublon",""),"")</f>
        <v/>
      </c>
    </row>
    <row r="1284" spans="1:17" x14ac:dyDescent="0.25">
      <c r="A1284" s="12" t="str">
        <f>IF(Tableau1[[#This Row],[Date]]="","",VLOOKUP(Tableau1[[#This Row],[Semaine]],Listes!$A:$B,2,FALSE))</f>
        <v/>
      </c>
      <c r="B1284" s="12" t="str">
        <f>IF(ISBLANK(Tableau1[[#This Row],[Date]]),"",INT((Tableau1[[#This Row],[Date]]-SUM(MOD(DATE(YEAR(Tableau1[[#This Row],[Date]]-MOD(Tableau1[[#This Row],[Date]]-2,7)+3),1,2),{1E+99;7})*{1;-1})+5)/7))</f>
        <v/>
      </c>
      <c r="C1284" s="12" t="str">
        <f>IF(ISBLANK(Tableau1[[#This Row],[Matricule]]),"",VLOOKUP(Tableau1[[#This Row],[Matricule]],#REF!,2,FALSE))</f>
        <v/>
      </c>
      <c r="D1284" s="12" t="str">
        <f>IF(ISBLANK(Tableau1[[#This Row],[Matricule]]),"",VLOOKUP(Tableau1[[#This Row],[Matricule]],#REF!,3,FALSE))</f>
        <v/>
      </c>
      <c r="E1284" s="12" t="str">
        <f>CONCATENATE(Tableau1[[#This Row],[Matricule]],Tableau1[[#This Row],[Date]])</f>
        <v/>
      </c>
      <c r="F1284" s="3"/>
      <c r="K1284" s="35">
        <f>IF(Tableau1[[#This Row],[Régimes récoltés]]&gt;0,1,0)</f>
        <v>0</v>
      </c>
      <c r="L1284" s="35">
        <f>IF(Tableau1[[#This Row],[Régimes récoltés]]&gt;=60,1,0)</f>
        <v>0</v>
      </c>
      <c r="M1284" s="15">
        <f>IF(Tableau1[[#This Row],[Régimes récoltés]]&gt;60,Tableau1[[#This Row],[Régimes récoltés]]-60,0)</f>
        <v>0</v>
      </c>
      <c r="N1284" s="15" t="str">
        <f>IF(ISBLANK(Tableau1[[#This Row],[Date]]),"",+IF(Tableau1[[#This Row],[Régimes récoltés]]&lt;60,0,1000))</f>
        <v/>
      </c>
      <c r="O1284" s="15" t="str">
        <f>IF(ISBLANK(Tableau1[[#This Row],[Date]]),"",IF(Tableau1[[#This Row],[Régimes récoltés]]&gt;60,(Tableau1[[#This Row],[Régimes récoltés]]-60)*40,0))</f>
        <v/>
      </c>
      <c r="P1284" s="15" t="str">
        <f t="shared" si="20"/>
        <v/>
      </c>
      <c r="Q1284" s="51" t="str">
        <f>IF(Tableau1[[#This Row],[Matricule]]&gt;1,IF(COUNTIF(Tableau1[DateMatricule],Tableau1[[#This Row],[DateMatricule]])&gt;1,"Doublon",""),"")</f>
        <v/>
      </c>
    </row>
    <row r="1285" spans="1:17" x14ac:dyDescent="0.25">
      <c r="A1285" s="12" t="str">
        <f>IF(Tableau1[[#This Row],[Date]]="","",VLOOKUP(Tableau1[[#This Row],[Semaine]],Listes!$A:$B,2,FALSE))</f>
        <v/>
      </c>
      <c r="B1285" s="12" t="str">
        <f>IF(ISBLANK(Tableau1[[#This Row],[Date]]),"",INT((Tableau1[[#This Row],[Date]]-SUM(MOD(DATE(YEAR(Tableau1[[#This Row],[Date]]-MOD(Tableau1[[#This Row],[Date]]-2,7)+3),1,2),{1E+99;7})*{1;-1})+5)/7))</f>
        <v/>
      </c>
      <c r="C1285" s="12" t="str">
        <f>IF(ISBLANK(Tableau1[[#This Row],[Matricule]]),"",VLOOKUP(Tableau1[[#This Row],[Matricule]],#REF!,2,FALSE))</f>
        <v/>
      </c>
      <c r="D1285" s="12" t="str">
        <f>IF(ISBLANK(Tableau1[[#This Row],[Matricule]]),"",VLOOKUP(Tableau1[[#This Row],[Matricule]],#REF!,3,FALSE))</f>
        <v/>
      </c>
      <c r="E1285" s="12" t="str">
        <f>CONCATENATE(Tableau1[[#This Row],[Matricule]],Tableau1[[#This Row],[Date]])</f>
        <v/>
      </c>
      <c r="F1285" s="3"/>
      <c r="K1285" s="35">
        <f>IF(Tableau1[[#This Row],[Régimes récoltés]]&gt;0,1,0)</f>
        <v>0</v>
      </c>
      <c r="L1285" s="35">
        <f>IF(Tableau1[[#This Row],[Régimes récoltés]]&gt;=60,1,0)</f>
        <v>0</v>
      </c>
      <c r="M1285" s="15">
        <f>IF(Tableau1[[#This Row],[Régimes récoltés]]&gt;60,Tableau1[[#This Row],[Régimes récoltés]]-60,0)</f>
        <v>0</v>
      </c>
      <c r="N1285" s="15" t="str">
        <f>IF(ISBLANK(Tableau1[[#This Row],[Date]]),"",+IF(Tableau1[[#This Row],[Régimes récoltés]]&lt;60,0,1000))</f>
        <v/>
      </c>
      <c r="O1285" s="15" t="str">
        <f>IF(ISBLANK(Tableau1[[#This Row],[Date]]),"",IF(Tableau1[[#This Row],[Régimes récoltés]]&gt;60,(Tableau1[[#This Row],[Régimes récoltés]]-60)*40,0))</f>
        <v/>
      </c>
      <c r="P1285" s="15" t="str">
        <f t="shared" si="20"/>
        <v/>
      </c>
      <c r="Q1285" s="51" t="str">
        <f>IF(Tableau1[[#This Row],[Matricule]]&gt;1,IF(COUNTIF(Tableau1[DateMatricule],Tableau1[[#This Row],[DateMatricule]])&gt;1,"Doublon",""),"")</f>
        <v/>
      </c>
    </row>
    <row r="1286" spans="1:17" x14ac:dyDescent="0.25">
      <c r="A1286" s="12" t="str">
        <f>IF(Tableau1[[#This Row],[Date]]="","",VLOOKUP(Tableau1[[#This Row],[Semaine]],Listes!$A:$B,2,FALSE))</f>
        <v/>
      </c>
      <c r="B1286" s="12" t="str">
        <f>IF(ISBLANK(Tableau1[[#This Row],[Date]]),"",INT((Tableau1[[#This Row],[Date]]-SUM(MOD(DATE(YEAR(Tableau1[[#This Row],[Date]]-MOD(Tableau1[[#This Row],[Date]]-2,7)+3),1,2),{1E+99;7})*{1;-1})+5)/7))</f>
        <v/>
      </c>
      <c r="C1286" s="12" t="str">
        <f>IF(ISBLANK(Tableau1[[#This Row],[Matricule]]),"",VLOOKUP(Tableau1[[#This Row],[Matricule]],#REF!,2,FALSE))</f>
        <v/>
      </c>
      <c r="D1286" s="12" t="str">
        <f>IF(ISBLANK(Tableau1[[#This Row],[Matricule]]),"",VLOOKUP(Tableau1[[#This Row],[Matricule]],#REF!,3,FALSE))</f>
        <v/>
      </c>
      <c r="E1286" s="12" t="str">
        <f>CONCATENATE(Tableau1[[#This Row],[Matricule]],Tableau1[[#This Row],[Date]])</f>
        <v/>
      </c>
      <c r="F1286" s="3"/>
      <c r="K1286" s="35">
        <f>IF(Tableau1[[#This Row],[Régimes récoltés]]&gt;0,1,0)</f>
        <v>0</v>
      </c>
      <c r="L1286" s="35">
        <f>IF(Tableau1[[#This Row],[Régimes récoltés]]&gt;=60,1,0)</f>
        <v>0</v>
      </c>
      <c r="M1286" s="15">
        <f>IF(Tableau1[[#This Row],[Régimes récoltés]]&gt;60,Tableau1[[#This Row],[Régimes récoltés]]-60,0)</f>
        <v>0</v>
      </c>
      <c r="N1286" s="15" t="str">
        <f>IF(ISBLANK(Tableau1[[#This Row],[Date]]),"",+IF(Tableau1[[#This Row],[Régimes récoltés]]&lt;60,0,1000))</f>
        <v/>
      </c>
      <c r="O1286" s="15" t="str">
        <f>IF(ISBLANK(Tableau1[[#This Row],[Date]]),"",IF(Tableau1[[#This Row],[Régimes récoltés]]&gt;60,(Tableau1[[#This Row],[Régimes récoltés]]-60)*40,0))</f>
        <v/>
      </c>
      <c r="P1286" s="15" t="str">
        <f t="shared" si="20"/>
        <v/>
      </c>
      <c r="Q1286" s="51" t="str">
        <f>IF(Tableau1[[#This Row],[Matricule]]&gt;1,IF(COUNTIF(Tableau1[DateMatricule],Tableau1[[#This Row],[DateMatricule]])&gt;1,"Doublon",""),"")</f>
        <v/>
      </c>
    </row>
    <row r="1287" spans="1:17" x14ac:dyDescent="0.25">
      <c r="A1287" s="12" t="str">
        <f>IF(Tableau1[[#This Row],[Date]]="","",VLOOKUP(Tableau1[[#This Row],[Semaine]],Listes!$A:$B,2,FALSE))</f>
        <v/>
      </c>
      <c r="B1287" s="12" t="str">
        <f>IF(ISBLANK(Tableau1[[#This Row],[Date]]),"",INT((Tableau1[[#This Row],[Date]]-SUM(MOD(DATE(YEAR(Tableau1[[#This Row],[Date]]-MOD(Tableau1[[#This Row],[Date]]-2,7)+3),1,2),{1E+99;7})*{1;-1})+5)/7))</f>
        <v/>
      </c>
      <c r="C1287" s="12" t="str">
        <f>IF(ISBLANK(Tableau1[[#This Row],[Matricule]]),"",VLOOKUP(Tableau1[[#This Row],[Matricule]],#REF!,2,FALSE))</f>
        <v/>
      </c>
      <c r="D1287" s="12" t="str">
        <f>IF(ISBLANK(Tableau1[[#This Row],[Matricule]]),"",VLOOKUP(Tableau1[[#This Row],[Matricule]],#REF!,3,FALSE))</f>
        <v/>
      </c>
      <c r="E1287" s="12" t="str">
        <f>CONCATENATE(Tableau1[[#This Row],[Matricule]],Tableau1[[#This Row],[Date]])</f>
        <v/>
      </c>
      <c r="F1287" s="3"/>
      <c r="K1287" s="35">
        <f>IF(Tableau1[[#This Row],[Régimes récoltés]]&gt;0,1,0)</f>
        <v>0</v>
      </c>
      <c r="L1287" s="35">
        <f>IF(Tableau1[[#This Row],[Régimes récoltés]]&gt;=60,1,0)</f>
        <v>0</v>
      </c>
      <c r="M1287" s="15">
        <f>IF(Tableau1[[#This Row],[Régimes récoltés]]&gt;60,Tableau1[[#This Row],[Régimes récoltés]]-60,0)</f>
        <v>0</v>
      </c>
      <c r="N1287" s="15" t="str">
        <f>IF(ISBLANK(Tableau1[[#This Row],[Date]]),"",+IF(Tableau1[[#This Row],[Régimes récoltés]]&lt;60,0,1000))</f>
        <v/>
      </c>
      <c r="O1287" s="15" t="str">
        <f>IF(ISBLANK(Tableau1[[#This Row],[Date]]),"",IF(Tableau1[[#This Row],[Régimes récoltés]]&gt;60,(Tableau1[[#This Row],[Régimes récoltés]]-60)*40,0))</f>
        <v/>
      </c>
      <c r="P1287" s="15" t="str">
        <f t="shared" si="20"/>
        <v/>
      </c>
      <c r="Q1287" s="51" t="str">
        <f>IF(Tableau1[[#This Row],[Matricule]]&gt;1,IF(COUNTIF(Tableau1[DateMatricule],Tableau1[[#This Row],[DateMatricule]])&gt;1,"Doublon",""),"")</f>
        <v/>
      </c>
    </row>
    <row r="1288" spans="1:17" x14ac:dyDescent="0.25">
      <c r="A1288" s="12" t="str">
        <f>IF(Tableau1[[#This Row],[Date]]="","",VLOOKUP(Tableau1[[#This Row],[Semaine]],Listes!$A:$B,2,FALSE))</f>
        <v/>
      </c>
      <c r="B1288" s="12" t="str">
        <f>IF(ISBLANK(Tableau1[[#This Row],[Date]]),"",INT((Tableau1[[#This Row],[Date]]-SUM(MOD(DATE(YEAR(Tableau1[[#This Row],[Date]]-MOD(Tableau1[[#This Row],[Date]]-2,7)+3),1,2),{1E+99;7})*{1;-1})+5)/7))</f>
        <v/>
      </c>
      <c r="C1288" s="12" t="str">
        <f>IF(ISBLANK(Tableau1[[#This Row],[Matricule]]),"",VLOOKUP(Tableau1[[#This Row],[Matricule]],#REF!,2,FALSE))</f>
        <v/>
      </c>
      <c r="D1288" s="12" t="str">
        <f>IF(ISBLANK(Tableau1[[#This Row],[Matricule]]),"",VLOOKUP(Tableau1[[#This Row],[Matricule]],#REF!,3,FALSE))</f>
        <v/>
      </c>
      <c r="E1288" s="12" t="str">
        <f>CONCATENATE(Tableau1[[#This Row],[Matricule]],Tableau1[[#This Row],[Date]])</f>
        <v/>
      </c>
      <c r="F1288" s="3"/>
      <c r="K1288" s="35">
        <f>IF(Tableau1[[#This Row],[Régimes récoltés]]&gt;0,1,0)</f>
        <v>0</v>
      </c>
      <c r="L1288" s="35">
        <f>IF(Tableau1[[#This Row],[Régimes récoltés]]&gt;=60,1,0)</f>
        <v>0</v>
      </c>
      <c r="M1288" s="15">
        <f>IF(Tableau1[[#This Row],[Régimes récoltés]]&gt;60,Tableau1[[#This Row],[Régimes récoltés]]-60,0)</f>
        <v>0</v>
      </c>
      <c r="N1288" s="15" t="str">
        <f>IF(ISBLANK(Tableau1[[#This Row],[Date]]),"",+IF(Tableau1[[#This Row],[Régimes récoltés]]&lt;60,0,1000))</f>
        <v/>
      </c>
      <c r="O1288" s="15" t="str">
        <f>IF(ISBLANK(Tableau1[[#This Row],[Date]]),"",IF(Tableau1[[#This Row],[Régimes récoltés]]&gt;60,(Tableau1[[#This Row],[Régimes récoltés]]-60)*40,0))</f>
        <v/>
      </c>
      <c r="P1288" s="15" t="str">
        <f t="shared" si="20"/>
        <v/>
      </c>
      <c r="Q1288" s="51" t="str">
        <f>IF(Tableau1[[#This Row],[Matricule]]&gt;1,IF(COUNTIF(Tableau1[DateMatricule],Tableau1[[#This Row],[DateMatricule]])&gt;1,"Doublon",""),"")</f>
        <v/>
      </c>
    </row>
    <row r="1289" spans="1:17" x14ac:dyDescent="0.25">
      <c r="A1289" s="12" t="str">
        <f>IF(Tableau1[[#This Row],[Date]]="","",VLOOKUP(Tableau1[[#This Row],[Semaine]],Listes!$A:$B,2,FALSE))</f>
        <v/>
      </c>
      <c r="B1289" s="12" t="str">
        <f>IF(ISBLANK(Tableau1[[#This Row],[Date]]),"",INT((Tableau1[[#This Row],[Date]]-SUM(MOD(DATE(YEAR(Tableau1[[#This Row],[Date]]-MOD(Tableau1[[#This Row],[Date]]-2,7)+3),1,2),{1E+99;7})*{1;-1})+5)/7))</f>
        <v/>
      </c>
      <c r="C1289" s="12" t="str">
        <f>IF(ISBLANK(Tableau1[[#This Row],[Matricule]]),"",VLOOKUP(Tableau1[[#This Row],[Matricule]],#REF!,2,FALSE))</f>
        <v/>
      </c>
      <c r="D1289" s="12" t="str">
        <f>IF(ISBLANK(Tableau1[[#This Row],[Matricule]]),"",VLOOKUP(Tableau1[[#This Row],[Matricule]],#REF!,3,FALSE))</f>
        <v/>
      </c>
      <c r="E1289" s="12" t="str">
        <f>CONCATENATE(Tableau1[[#This Row],[Matricule]],Tableau1[[#This Row],[Date]])</f>
        <v/>
      </c>
      <c r="F1289" s="3"/>
      <c r="K1289" s="35">
        <f>IF(Tableau1[[#This Row],[Régimes récoltés]]&gt;0,1,0)</f>
        <v>0</v>
      </c>
      <c r="L1289" s="35">
        <f>IF(Tableau1[[#This Row],[Régimes récoltés]]&gt;=60,1,0)</f>
        <v>0</v>
      </c>
      <c r="M1289" s="15">
        <f>IF(Tableau1[[#This Row],[Régimes récoltés]]&gt;60,Tableau1[[#This Row],[Régimes récoltés]]-60,0)</f>
        <v>0</v>
      </c>
      <c r="N1289" s="15" t="str">
        <f>IF(ISBLANK(Tableau1[[#This Row],[Date]]),"",+IF(Tableau1[[#This Row],[Régimes récoltés]]&lt;60,0,1000))</f>
        <v/>
      </c>
      <c r="O1289" s="15" t="str">
        <f>IF(ISBLANK(Tableau1[[#This Row],[Date]]),"",IF(Tableau1[[#This Row],[Régimes récoltés]]&gt;60,(Tableau1[[#This Row],[Régimes récoltés]]-60)*40,0))</f>
        <v/>
      </c>
      <c r="P1289" s="15" t="str">
        <f t="shared" si="20"/>
        <v/>
      </c>
      <c r="Q1289" s="51" t="str">
        <f>IF(Tableau1[[#This Row],[Matricule]]&gt;1,IF(COUNTIF(Tableau1[DateMatricule],Tableau1[[#This Row],[DateMatricule]])&gt;1,"Doublon",""),"")</f>
        <v/>
      </c>
    </row>
    <row r="1290" spans="1:17" x14ac:dyDescent="0.25">
      <c r="A1290" s="12" t="str">
        <f>IF(Tableau1[[#This Row],[Date]]="","",VLOOKUP(Tableau1[[#This Row],[Semaine]],Listes!$A:$B,2,FALSE))</f>
        <v/>
      </c>
      <c r="B1290" s="12" t="str">
        <f>IF(ISBLANK(Tableau1[[#This Row],[Date]]),"",INT((Tableau1[[#This Row],[Date]]-SUM(MOD(DATE(YEAR(Tableau1[[#This Row],[Date]]-MOD(Tableau1[[#This Row],[Date]]-2,7)+3),1,2),{1E+99;7})*{1;-1})+5)/7))</f>
        <v/>
      </c>
      <c r="C1290" s="12" t="str">
        <f>IF(ISBLANK(Tableau1[[#This Row],[Matricule]]),"",VLOOKUP(Tableau1[[#This Row],[Matricule]],#REF!,2,FALSE))</f>
        <v/>
      </c>
      <c r="D1290" s="12" t="str">
        <f>IF(ISBLANK(Tableau1[[#This Row],[Matricule]]),"",VLOOKUP(Tableau1[[#This Row],[Matricule]],#REF!,3,FALSE))</f>
        <v/>
      </c>
      <c r="E1290" s="12" t="str">
        <f>CONCATENATE(Tableau1[[#This Row],[Matricule]],Tableau1[[#This Row],[Date]])</f>
        <v/>
      </c>
      <c r="F1290" s="3"/>
      <c r="K1290" s="35">
        <f>IF(Tableau1[[#This Row],[Régimes récoltés]]&gt;0,1,0)</f>
        <v>0</v>
      </c>
      <c r="L1290" s="35">
        <f>IF(Tableau1[[#This Row],[Régimes récoltés]]&gt;=60,1,0)</f>
        <v>0</v>
      </c>
      <c r="M1290" s="15">
        <f>IF(Tableau1[[#This Row],[Régimes récoltés]]&gt;60,Tableau1[[#This Row],[Régimes récoltés]]-60,0)</f>
        <v>0</v>
      </c>
      <c r="N1290" s="15" t="str">
        <f>IF(ISBLANK(Tableau1[[#This Row],[Date]]),"",+IF(Tableau1[[#This Row],[Régimes récoltés]]&lt;60,0,1000))</f>
        <v/>
      </c>
      <c r="O1290" s="15" t="str">
        <f>IF(ISBLANK(Tableau1[[#This Row],[Date]]),"",IF(Tableau1[[#This Row],[Régimes récoltés]]&gt;60,(Tableau1[[#This Row],[Régimes récoltés]]-60)*40,0))</f>
        <v/>
      </c>
      <c r="P1290" s="15" t="str">
        <f t="shared" si="20"/>
        <v/>
      </c>
      <c r="Q1290" s="51" t="str">
        <f>IF(Tableau1[[#This Row],[Matricule]]&gt;1,IF(COUNTIF(Tableau1[DateMatricule],Tableau1[[#This Row],[DateMatricule]])&gt;1,"Doublon",""),"")</f>
        <v/>
      </c>
    </row>
    <row r="1291" spans="1:17" x14ac:dyDescent="0.25">
      <c r="A1291" s="12" t="str">
        <f>IF(Tableau1[[#This Row],[Date]]="","",VLOOKUP(Tableau1[[#This Row],[Semaine]],Listes!$A:$B,2,FALSE))</f>
        <v/>
      </c>
      <c r="B1291" s="12" t="str">
        <f>IF(ISBLANK(Tableau1[[#This Row],[Date]]),"",INT((Tableau1[[#This Row],[Date]]-SUM(MOD(DATE(YEAR(Tableau1[[#This Row],[Date]]-MOD(Tableau1[[#This Row],[Date]]-2,7)+3),1,2),{1E+99;7})*{1;-1})+5)/7))</f>
        <v/>
      </c>
      <c r="C1291" s="12" t="str">
        <f>IF(ISBLANK(Tableau1[[#This Row],[Matricule]]),"",VLOOKUP(Tableau1[[#This Row],[Matricule]],#REF!,2,FALSE))</f>
        <v/>
      </c>
      <c r="D1291" s="12" t="str">
        <f>IF(ISBLANK(Tableau1[[#This Row],[Matricule]]),"",VLOOKUP(Tableau1[[#This Row],[Matricule]],#REF!,3,FALSE))</f>
        <v/>
      </c>
      <c r="E1291" s="12" t="str">
        <f>CONCATENATE(Tableau1[[#This Row],[Matricule]],Tableau1[[#This Row],[Date]])</f>
        <v/>
      </c>
      <c r="F1291" s="3"/>
      <c r="K1291" s="35">
        <f>IF(Tableau1[[#This Row],[Régimes récoltés]]&gt;0,1,0)</f>
        <v>0</v>
      </c>
      <c r="L1291" s="35">
        <f>IF(Tableau1[[#This Row],[Régimes récoltés]]&gt;=60,1,0)</f>
        <v>0</v>
      </c>
      <c r="M1291" s="15">
        <f>IF(Tableau1[[#This Row],[Régimes récoltés]]&gt;60,Tableau1[[#This Row],[Régimes récoltés]]-60,0)</f>
        <v>0</v>
      </c>
      <c r="N1291" s="15" t="str">
        <f>IF(ISBLANK(Tableau1[[#This Row],[Date]]),"",+IF(Tableau1[[#This Row],[Régimes récoltés]]&lt;60,0,1000))</f>
        <v/>
      </c>
      <c r="O1291" s="15" t="str">
        <f>IF(ISBLANK(Tableau1[[#This Row],[Date]]),"",IF(Tableau1[[#This Row],[Régimes récoltés]]&gt;60,(Tableau1[[#This Row],[Régimes récoltés]]-60)*40,0))</f>
        <v/>
      </c>
      <c r="P1291" s="15" t="str">
        <f t="shared" si="20"/>
        <v/>
      </c>
      <c r="Q1291" s="51" t="str">
        <f>IF(Tableau1[[#This Row],[Matricule]]&gt;1,IF(COUNTIF(Tableau1[DateMatricule],Tableau1[[#This Row],[DateMatricule]])&gt;1,"Doublon",""),"")</f>
        <v/>
      </c>
    </row>
    <row r="1292" spans="1:17" x14ac:dyDescent="0.25">
      <c r="A1292" s="12" t="str">
        <f>IF(Tableau1[[#This Row],[Date]]="","",VLOOKUP(Tableau1[[#This Row],[Semaine]],Listes!$A:$B,2,FALSE))</f>
        <v/>
      </c>
      <c r="B1292" s="12" t="str">
        <f>IF(ISBLANK(Tableau1[[#This Row],[Date]]),"",INT((Tableau1[[#This Row],[Date]]-SUM(MOD(DATE(YEAR(Tableau1[[#This Row],[Date]]-MOD(Tableau1[[#This Row],[Date]]-2,7)+3),1,2),{1E+99;7})*{1;-1})+5)/7))</f>
        <v/>
      </c>
      <c r="C1292" s="12" t="str">
        <f>IF(ISBLANK(Tableau1[[#This Row],[Matricule]]),"",VLOOKUP(Tableau1[[#This Row],[Matricule]],#REF!,2,FALSE))</f>
        <v/>
      </c>
      <c r="D1292" s="12" t="str">
        <f>IF(ISBLANK(Tableau1[[#This Row],[Matricule]]),"",VLOOKUP(Tableau1[[#This Row],[Matricule]],#REF!,3,FALSE))</f>
        <v/>
      </c>
      <c r="E1292" s="12" t="str">
        <f>CONCATENATE(Tableau1[[#This Row],[Matricule]],Tableau1[[#This Row],[Date]])</f>
        <v/>
      </c>
      <c r="F1292" s="3"/>
      <c r="K1292" s="35">
        <f>IF(Tableau1[[#This Row],[Régimes récoltés]]&gt;0,1,0)</f>
        <v>0</v>
      </c>
      <c r="L1292" s="35">
        <f>IF(Tableau1[[#This Row],[Régimes récoltés]]&gt;=60,1,0)</f>
        <v>0</v>
      </c>
      <c r="M1292" s="15">
        <f>IF(Tableau1[[#This Row],[Régimes récoltés]]&gt;60,Tableau1[[#This Row],[Régimes récoltés]]-60,0)</f>
        <v>0</v>
      </c>
      <c r="N1292" s="15" t="str">
        <f>IF(ISBLANK(Tableau1[[#This Row],[Date]]),"",+IF(Tableau1[[#This Row],[Régimes récoltés]]&lt;60,0,1000))</f>
        <v/>
      </c>
      <c r="O1292" s="15" t="str">
        <f>IF(ISBLANK(Tableau1[[#This Row],[Date]]),"",IF(Tableau1[[#This Row],[Régimes récoltés]]&gt;60,(Tableau1[[#This Row],[Régimes récoltés]]-60)*40,0))</f>
        <v/>
      </c>
      <c r="P1292" s="15" t="str">
        <f t="shared" si="20"/>
        <v/>
      </c>
      <c r="Q1292" s="51" t="str">
        <f>IF(Tableau1[[#This Row],[Matricule]]&gt;1,IF(COUNTIF(Tableau1[DateMatricule],Tableau1[[#This Row],[DateMatricule]])&gt;1,"Doublon",""),"")</f>
        <v/>
      </c>
    </row>
    <row r="1293" spans="1:17" x14ac:dyDescent="0.25">
      <c r="A1293" s="12" t="str">
        <f>IF(Tableau1[[#This Row],[Date]]="","",VLOOKUP(Tableau1[[#This Row],[Semaine]],Listes!$A:$B,2,FALSE))</f>
        <v/>
      </c>
      <c r="B1293" s="12" t="str">
        <f>IF(ISBLANK(Tableau1[[#This Row],[Date]]),"",INT((Tableau1[[#This Row],[Date]]-SUM(MOD(DATE(YEAR(Tableau1[[#This Row],[Date]]-MOD(Tableau1[[#This Row],[Date]]-2,7)+3),1,2),{1E+99;7})*{1;-1})+5)/7))</f>
        <v/>
      </c>
      <c r="C1293" s="12" t="str">
        <f>IF(ISBLANK(Tableau1[[#This Row],[Matricule]]),"",VLOOKUP(Tableau1[[#This Row],[Matricule]],#REF!,2,FALSE))</f>
        <v/>
      </c>
      <c r="D1293" s="12" t="str">
        <f>IF(ISBLANK(Tableau1[[#This Row],[Matricule]]),"",VLOOKUP(Tableau1[[#This Row],[Matricule]],#REF!,3,FALSE))</f>
        <v/>
      </c>
      <c r="E1293" s="12" t="str">
        <f>CONCATENATE(Tableau1[[#This Row],[Matricule]],Tableau1[[#This Row],[Date]])</f>
        <v/>
      </c>
      <c r="F1293" s="3"/>
      <c r="K1293" s="35">
        <f>IF(Tableau1[[#This Row],[Régimes récoltés]]&gt;0,1,0)</f>
        <v>0</v>
      </c>
      <c r="L1293" s="35">
        <f>IF(Tableau1[[#This Row],[Régimes récoltés]]&gt;=60,1,0)</f>
        <v>0</v>
      </c>
      <c r="M1293" s="15">
        <f>IF(Tableau1[[#This Row],[Régimes récoltés]]&gt;60,Tableau1[[#This Row],[Régimes récoltés]]-60,0)</f>
        <v>0</v>
      </c>
      <c r="N1293" s="15" t="str">
        <f>IF(ISBLANK(Tableau1[[#This Row],[Date]]),"",+IF(Tableau1[[#This Row],[Régimes récoltés]]&lt;60,0,1000))</f>
        <v/>
      </c>
      <c r="O1293" s="15" t="str">
        <f>IF(ISBLANK(Tableau1[[#This Row],[Date]]),"",IF(Tableau1[[#This Row],[Régimes récoltés]]&gt;60,(Tableau1[[#This Row],[Régimes récoltés]]-60)*40,0))</f>
        <v/>
      </c>
      <c r="P1293" s="15" t="str">
        <f t="shared" si="20"/>
        <v/>
      </c>
      <c r="Q1293" s="51" t="str">
        <f>IF(Tableau1[[#This Row],[Matricule]]&gt;1,IF(COUNTIF(Tableau1[DateMatricule],Tableau1[[#This Row],[DateMatricule]])&gt;1,"Doublon",""),"")</f>
        <v/>
      </c>
    </row>
    <row r="1294" spans="1:17" x14ac:dyDescent="0.25">
      <c r="A1294" s="12" t="str">
        <f>IF(Tableau1[[#This Row],[Date]]="","",VLOOKUP(Tableau1[[#This Row],[Semaine]],Listes!$A:$B,2,FALSE))</f>
        <v/>
      </c>
      <c r="B1294" s="12" t="str">
        <f>IF(ISBLANK(Tableau1[[#This Row],[Date]]),"",INT((Tableau1[[#This Row],[Date]]-SUM(MOD(DATE(YEAR(Tableau1[[#This Row],[Date]]-MOD(Tableau1[[#This Row],[Date]]-2,7)+3),1,2),{1E+99;7})*{1;-1})+5)/7))</f>
        <v/>
      </c>
      <c r="C1294" s="12" t="str">
        <f>IF(ISBLANK(Tableau1[[#This Row],[Matricule]]),"",VLOOKUP(Tableau1[[#This Row],[Matricule]],#REF!,2,FALSE))</f>
        <v/>
      </c>
      <c r="D1294" s="12" t="str">
        <f>IF(ISBLANK(Tableau1[[#This Row],[Matricule]]),"",VLOOKUP(Tableau1[[#This Row],[Matricule]],#REF!,3,FALSE))</f>
        <v/>
      </c>
      <c r="E1294" s="12" t="str">
        <f>CONCATENATE(Tableau1[[#This Row],[Matricule]],Tableau1[[#This Row],[Date]])</f>
        <v/>
      </c>
      <c r="F1294" s="3"/>
      <c r="K1294" s="35">
        <f>IF(Tableau1[[#This Row],[Régimes récoltés]]&gt;0,1,0)</f>
        <v>0</v>
      </c>
      <c r="L1294" s="35">
        <f>IF(Tableau1[[#This Row],[Régimes récoltés]]&gt;=60,1,0)</f>
        <v>0</v>
      </c>
      <c r="M1294" s="15">
        <f>IF(Tableau1[[#This Row],[Régimes récoltés]]&gt;60,Tableau1[[#This Row],[Régimes récoltés]]-60,0)</f>
        <v>0</v>
      </c>
      <c r="N1294" s="15" t="str">
        <f>IF(ISBLANK(Tableau1[[#This Row],[Date]]),"",+IF(Tableau1[[#This Row],[Régimes récoltés]]&lt;60,0,1000))</f>
        <v/>
      </c>
      <c r="O1294" s="15" t="str">
        <f>IF(ISBLANK(Tableau1[[#This Row],[Date]]),"",IF(Tableau1[[#This Row],[Régimes récoltés]]&gt;60,(Tableau1[[#This Row],[Régimes récoltés]]-60)*40,0))</f>
        <v/>
      </c>
      <c r="P1294" s="15" t="str">
        <f t="shared" si="20"/>
        <v/>
      </c>
      <c r="Q1294" s="51" t="str">
        <f>IF(Tableau1[[#This Row],[Matricule]]&gt;1,IF(COUNTIF(Tableau1[DateMatricule],Tableau1[[#This Row],[DateMatricule]])&gt;1,"Doublon",""),"")</f>
        <v/>
      </c>
    </row>
    <row r="1295" spans="1:17" x14ac:dyDescent="0.25">
      <c r="A1295" s="12" t="str">
        <f>IF(Tableau1[[#This Row],[Date]]="","",VLOOKUP(Tableau1[[#This Row],[Semaine]],Listes!$A:$B,2,FALSE))</f>
        <v/>
      </c>
      <c r="B1295" s="12" t="str">
        <f>IF(ISBLANK(Tableau1[[#This Row],[Date]]),"",INT((Tableau1[[#This Row],[Date]]-SUM(MOD(DATE(YEAR(Tableau1[[#This Row],[Date]]-MOD(Tableau1[[#This Row],[Date]]-2,7)+3),1,2),{1E+99;7})*{1;-1})+5)/7))</f>
        <v/>
      </c>
      <c r="C1295" s="12" t="str">
        <f>IF(ISBLANK(Tableau1[[#This Row],[Matricule]]),"",VLOOKUP(Tableau1[[#This Row],[Matricule]],#REF!,2,FALSE))</f>
        <v/>
      </c>
      <c r="D1295" s="12" t="str">
        <f>IF(ISBLANK(Tableau1[[#This Row],[Matricule]]),"",VLOOKUP(Tableau1[[#This Row],[Matricule]],#REF!,3,FALSE))</f>
        <v/>
      </c>
      <c r="E1295" s="12" t="str">
        <f>CONCATENATE(Tableau1[[#This Row],[Matricule]],Tableau1[[#This Row],[Date]])</f>
        <v/>
      </c>
      <c r="F1295" s="3"/>
      <c r="K1295" s="35">
        <f>IF(Tableau1[[#This Row],[Régimes récoltés]]&gt;0,1,0)</f>
        <v>0</v>
      </c>
      <c r="L1295" s="35">
        <f>IF(Tableau1[[#This Row],[Régimes récoltés]]&gt;=60,1,0)</f>
        <v>0</v>
      </c>
      <c r="M1295" s="15">
        <f>IF(Tableau1[[#This Row],[Régimes récoltés]]&gt;60,Tableau1[[#This Row],[Régimes récoltés]]-60,0)</f>
        <v>0</v>
      </c>
      <c r="N1295" s="15" t="str">
        <f>IF(ISBLANK(Tableau1[[#This Row],[Date]]),"",+IF(Tableau1[[#This Row],[Régimes récoltés]]&lt;60,0,1000))</f>
        <v/>
      </c>
      <c r="O1295" s="15" t="str">
        <f>IF(ISBLANK(Tableau1[[#This Row],[Date]]),"",IF(Tableau1[[#This Row],[Régimes récoltés]]&gt;60,(Tableau1[[#This Row],[Régimes récoltés]]-60)*40,0))</f>
        <v/>
      </c>
      <c r="P1295" s="15" t="str">
        <f t="shared" si="20"/>
        <v/>
      </c>
      <c r="Q1295" s="51" t="str">
        <f>IF(Tableau1[[#This Row],[Matricule]]&gt;1,IF(COUNTIF(Tableau1[DateMatricule],Tableau1[[#This Row],[DateMatricule]])&gt;1,"Doublon",""),"")</f>
        <v/>
      </c>
    </row>
    <row r="1296" spans="1:17" x14ac:dyDescent="0.25">
      <c r="A1296" s="12" t="str">
        <f>IF(Tableau1[[#This Row],[Date]]="","",VLOOKUP(Tableau1[[#This Row],[Semaine]],Listes!$A:$B,2,FALSE))</f>
        <v/>
      </c>
      <c r="B1296" s="12" t="str">
        <f>IF(ISBLANK(Tableau1[[#This Row],[Date]]),"",INT((Tableau1[[#This Row],[Date]]-SUM(MOD(DATE(YEAR(Tableau1[[#This Row],[Date]]-MOD(Tableau1[[#This Row],[Date]]-2,7)+3),1,2),{1E+99;7})*{1;-1})+5)/7))</f>
        <v/>
      </c>
      <c r="C1296" s="12" t="str">
        <f>IF(ISBLANK(Tableau1[[#This Row],[Matricule]]),"",VLOOKUP(Tableau1[[#This Row],[Matricule]],#REF!,2,FALSE))</f>
        <v/>
      </c>
      <c r="D1296" s="12" t="str">
        <f>IF(ISBLANK(Tableau1[[#This Row],[Matricule]]),"",VLOOKUP(Tableau1[[#This Row],[Matricule]],#REF!,3,FALSE))</f>
        <v/>
      </c>
      <c r="E1296" s="12" t="str">
        <f>CONCATENATE(Tableau1[[#This Row],[Matricule]],Tableau1[[#This Row],[Date]])</f>
        <v/>
      </c>
      <c r="F1296" s="3"/>
      <c r="K1296" s="35">
        <f>IF(Tableau1[[#This Row],[Régimes récoltés]]&gt;0,1,0)</f>
        <v>0</v>
      </c>
      <c r="L1296" s="35">
        <f>IF(Tableau1[[#This Row],[Régimes récoltés]]&gt;=60,1,0)</f>
        <v>0</v>
      </c>
      <c r="M1296" s="15">
        <f>IF(Tableau1[[#This Row],[Régimes récoltés]]&gt;60,Tableau1[[#This Row],[Régimes récoltés]]-60,0)</f>
        <v>0</v>
      </c>
      <c r="N1296" s="15" t="str">
        <f>IF(ISBLANK(Tableau1[[#This Row],[Date]]),"",+IF(Tableau1[[#This Row],[Régimes récoltés]]&lt;60,0,1000))</f>
        <v/>
      </c>
      <c r="O1296" s="15" t="str">
        <f>IF(ISBLANK(Tableau1[[#This Row],[Date]]),"",IF(Tableau1[[#This Row],[Régimes récoltés]]&gt;60,(Tableau1[[#This Row],[Régimes récoltés]]-60)*40,0))</f>
        <v/>
      </c>
      <c r="P1296" s="15" t="str">
        <f t="shared" si="20"/>
        <v/>
      </c>
      <c r="Q1296" s="51" t="str">
        <f>IF(Tableau1[[#This Row],[Matricule]]&gt;1,IF(COUNTIF(Tableau1[DateMatricule],Tableau1[[#This Row],[DateMatricule]])&gt;1,"Doublon",""),"")</f>
        <v/>
      </c>
    </row>
    <row r="1297" spans="1:17" x14ac:dyDescent="0.25">
      <c r="A1297" s="12" t="str">
        <f>IF(Tableau1[[#This Row],[Date]]="","",VLOOKUP(Tableau1[[#This Row],[Semaine]],Listes!$A:$B,2,FALSE))</f>
        <v/>
      </c>
      <c r="B1297" s="12" t="str">
        <f>IF(ISBLANK(Tableau1[[#This Row],[Date]]),"",INT((Tableau1[[#This Row],[Date]]-SUM(MOD(DATE(YEAR(Tableau1[[#This Row],[Date]]-MOD(Tableau1[[#This Row],[Date]]-2,7)+3),1,2),{1E+99;7})*{1;-1})+5)/7))</f>
        <v/>
      </c>
      <c r="C1297" s="12" t="str">
        <f>IF(ISBLANK(Tableau1[[#This Row],[Matricule]]),"",VLOOKUP(Tableau1[[#This Row],[Matricule]],#REF!,2,FALSE))</f>
        <v/>
      </c>
      <c r="D1297" s="12" t="str">
        <f>IF(ISBLANK(Tableau1[[#This Row],[Matricule]]),"",VLOOKUP(Tableau1[[#This Row],[Matricule]],#REF!,3,FALSE))</f>
        <v/>
      </c>
      <c r="E1297" s="12" t="str">
        <f>CONCATENATE(Tableau1[[#This Row],[Matricule]],Tableau1[[#This Row],[Date]])</f>
        <v/>
      </c>
      <c r="F1297" s="3"/>
      <c r="K1297" s="35">
        <f>IF(Tableau1[[#This Row],[Régimes récoltés]]&gt;0,1,0)</f>
        <v>0</v>
      </c>
      <c r="L1297" s="35">
        <f>IF(Tableau1[[#This Row],[Régimes récoltés]]&gt;=60,1,0)</f>
        <v>0</v>
      </c>
      <c r="M1297" s="15">
        <f>IF(Tableau1[[#This Row],[Régimes récoltés]]&gt;60,Tableau1[[#This Row],[Régimes récoltés]]-60,0)</f>
        <v>0</v>
      </c>
      <c r="N1297" s="15" t="str">
        <f>IF(ISBLANK(Tableau1[[#This Row],[Date]]),"",+IF(Tableau1[[#This Row],[Régimes récoltés]]&lt;60,0,1000))</f>
        <v/>
      </c>
      <c r="O1297" s="15" t="str">
        <f>IF(ISBLANK(Tableau1[[#This Row],[Date]]),"",IF(Tableau1[[#This Row],[Régimes récoltés]]&gt;60,(Tableau1[[#This Row],[Régimes récoltés]]-60)*40,0))</f>
        <v/>
      </c>
      <c r="P1297" s="15" t="str">
        <f t="shared" si="20"/>
        <v/>
      </c>
      <c r="Q1297" s="51" t="str">
        <f>IF(Tableau1[[#This Row],[Matricule]]&gt;1,IF(COUNTIF(Tableau1[DateMatricule],Tableau1[[#This Row],[DateMatricule]])&gt;1,"Doublon",""),"")</f>
        <v/>
      </c>
    </row>
    <row r="1298" spans="1:17" x14ac:dyDescent="0.25">
      <c r="A1298" s="12" t="str">
        <f>IF(Tableau1[[#This Row],[Date]]="","",VLOOKUP(Tableau1[[#This Row],[Semaine]],Listes!$A:$B,2,FALSE))</f>
        <v/>
      </c>
      <c r="B1298" s="12" t="str">
        <f>IF(ISBLANK(Tableau1[[#This Row],[Date]]),"",INT((Tableau1[[#This Row],[Date]]-SUM(MOD(DATE(YEAR(Tableau1[[#This Row],[Date]]-MOD(Tableau1[[#This Row],[Date]]-2,7)+3),1,2),{1E+99;7})*{1;-1})+5)/7))</f>
        <v/>
      </c>
      <c r="C1298" s="12" t="str">
        <f>IF(ISBLANK(Tableau1[[#This Row],[Matricule]]),"",VLOOKUP(Tableau1[[#This Row],[Matricule]],#REF!,2,FALSE))</f>
        <v/>
      </c>
      <c r="D1298" s="12" t="str">
        <f>IF(ISBLANK(Tableau1[[#This Row],[Matricule]]),"",VLOOKUP(Tableau1[[#This Row],[Matricule]],#REF!,3,FALSE))</f>
        <v/>
      </c>
      <c r="E1298" s="12" t="str">
        <f>CONCATENATE(Tableau1[[#This Row],[Matricule]],Tableau1[[#This Row],[Date]])</f>
        <v/>
      </c>
      <c r="F1298" s="3"/>
      <c r="K1298" s="35">
        <f>IF(Tableau1[[#This Row],[Régimes récoltés]]&gt;0,1,0)</f>
        <v>0</v>
      </c>
      <c r="L1298" s="35">
        <f>IF(Tableau1[[#This Row],[Régimes récoltés]]&gt;=60,1,0)</f>
        <v>0</v>
      </c>
      <c r="M1298" s="15">
        <f>IF(Tableau1[[#This Row],[Régimes récoltés]]&gt;60,Tableau1[[#This Row],[Régimes récoltés]]-60,0)</f>
        <v>0</v>
      </c>
      <c r="N1298" s="15" t="str">
        <f>IF(ISBLANK(Tableau1[[#This Row],[Date]]),"",+IF(Tableau1[[#This Row],[Régimes récoltés]]&lt;60,0,1000))</f>
        <v/>
      </c>
      <c r="O1298" s="15" t="str">
        <f>IF(ISBLANK(Tableau1[[#This Row],[Date]]),"",IF(Tableau1[[#This Row],[Régimes récoltés]]&gt;60,(Tableau1[[#This Row],[Régimes récoltés]]-60)*40,0))</f>
        <v/>
      </c>
      <c r="P1298" s="15" t="str">
        <f t="shared" si="20"/>
        <v/>
      </c>
      <c r="Q1298" s="51" t="str">
        <f>IF(Tableau1[[#This Row],[Matricule]]&gt;1,IF(COUNTIF(Tableau1[DateMatricule],Tableau1[[#This Row],[DateMatricule]])&gt;1,"Doublon",""),"")</f>
        <v/>
      </c>
    </row>
    <row r="1299" spans="1:17" x14ac:dyDescent="0.25">
      <c r="A1299" s="12" t="str">
        <f>IF(Tableau1[[#This Row],[Date]]="","",VLOOKUP(Tableau1[[#This Row],[Semaine]],Listes!$A:$B,2,FALSE))</f>
        <v/>
      </c>
      <c r="B1299" s="12" t="str">
        <f>IF(ISBLANK(Tableau1[[#This Row],[Date]]),"",INT((Tableau1[[#This Row],[Date]]-SUM(MOD(DATE(YEAR(Tableau1[[#This Row],[Date]]-MOD(Tableau1[[#This Row],[Date]]-2,7)+3),1,2),{1E+99;7})*{1;-1})+5)/7))</f>
        <v/>
      </c>
      <c r="C1299" s="12" t="str">
        <f>IF(ISBLANK(Tableau1[[#This Row],[Matricule]]),"",VLOOKUP(Tableau1[[#This Row],[Matricule]],#REF!,2,FALSE))</f>
        <v/>
      </c>
      <c r="D1299" s="12" t="str">
        <f>IF(ISBLANK(Tableau1[[#This Row],[Matricule]]),"",VLOOKUP(Tableau1[[#This Row],[Matricule]],#REF!,3,FALSE))</f>
        <v/>
      </c>
      <c r="E1299" s="12" t="str">
        <f>CONCATENATE(Tableau1[[#This Row],[Matricule]],Tableau1[[#This Row],[Date]])</f>
        <v/>
      </c>
      <c r="F1299" s="3"/>
      <c r="K1299" s="35">
        <f>IF(Tableau1[[#This Row],[Régimes récoltés]]&gt;0,1,0)</f>
        <v>0</v>
      </c>
      <c r="L1299" s="35">
        <f>IF(Tableau1[[#This Row],[Régimes récoltés]]&gt;=60,1,0)</f>
        <v>0</v>
      </c>
      <c r="M1299" s="15">
        <f>IF(Tableau1[[#This Row],[Régimes récoltés]]&gt;60,Tableau1[[#This Row],[Régimes récoltés]]-60,0)</f>
        <v>0</v>
      </c>
      <c r="N1299" s="15" t="str">
        <f>IF(ISBLANK(Tableau1[[#This Row],[Date]]),"",+IF(Tableau1[[#This Row],[Régimes récoltés]]&lt;60,0,1000))</f>
        <v/>
      </c>
      <c r="O1299" s="15" t="str">
        <f>IF(ISBLANK(Tableau1[[#This Row],[Date]]),"",IF(Tableau1[[#This Row],[Régimes récoltés]]&gt;60,(Tableau1[[#This Row],[Régimes récoltés]]-60)*40,0))</f>
        <v/>
      </c>
      <c r="P1299" s="15" t="str">
        <f t="shared" si="20"/>
        <v/>
      </c>
      <c r="Q1299" s="51" t="str">
        <f>IF(Tableau1[[#This Row],[Matricule]]&gt;1,IF(COUNTIF(Tableau1[DateMatricule],Tableau1[[#This Row],[DateMatricule]])&gt;1,"Doublon",""),"")</f>
        <v/>
      </c>
    </row>
    <row r="1300" spans="1:17" x14ac:dyDescent="0.25">
      <c r="A1300" s="12" t="str">
        <f>IF(Tableau1[[#This Row],[Date]]="","",VLOOKUP(Tableau1[[#This Row],[Semaine]],Listes!$A:$B,2,FALSE))</f>
        <v/>
      </c>
      <c r="B1300" s="12" t="str">
        <f>IF(ISBLANK(Tableau1[[#This Row],[Date]]),"",INT((Tableau1[[#This Row],[Date]]-SUM(MOD(DATE(YEAR(Tableau1[[#This Row],[Date]]-MOD(Tableau1[[#This Row],[Date]]-2,7)+3),1,2),{1E+99;7})*{1;-1})+5)/7))</f>
        <v/>
      </c>
      <c r="C1300" s="12" t="str">
        <f>IF(ISBLANK(Tableau1[[#This Row],[Matricule]]),"",VLOOKUP(Tableau1[[#This Row],[Matricule]],#REF!,2,FALSE))</f>
        <v/>
      </c>
      <c r="D1300" s="12" t="str">
        <f>IF(ISBLANK(Tableau1[[#This Row],[Matricule]]),"",VLOOKUP(Tableau1[[#This Row],[Matricule]],#REF!,3,FALSE))</f>
        <v/>
      </c>
      <c r="E1300" s="12" t="str">
        <f>CONCATENATE(Tableau1[[#This Row],[Matricule]],Tableau1[[#This Row],[Date]])</f>
        <v/>
      </c>
      <c r="F1300" s="3"/>
      <c r="K1300" s="35">
        <f>IF(Tableau1[[#This Row],[Régimes récoltés]]&gt;0,1,0)</f>
        <v>0</v>
      </c>
      <c r="L1300" s="35">
        <f>IF(Tableau1[[#This Row],[Régimes récoltés]]&gt;=60,1,0)</f>
        <v>0</v>
      </c>
      <c r="M1300" s="15">
        <f>IF(Tableau1[[#This Row],[Régimes récoltés]]&gt;60,Tableau1[[#This Row],[Régimes récoltés]]-60,0)</f>
        <v>0</v>
      </c>
      <c r="N1300" s="15" t="str">
        <f>IF(ISBLANK(Tableau1[[#This Row],[Date]]),"",+IF(Tableau1[[#This Row],[Régimes récoltés]]&lt;60,0,1000))</f>
        <v/>
      </c>
      <c r="O1300" s="15" t="str">
        <f>IF(ISBLANK(Tableau1[[#This Row],[Date]]),"",IF(Tableau1[[#This Row],[Régimes récoltés]]&gt;60,(Tableau1[[#This Row],[Régimes récoltés]]-60)*40,0))</f>
        <v/>
      </c>
      <c r="P1300" s="15" t="str">
        <f t="shared" si="20"/>
        <v/>
      </c>
      <c r="Q1300" s="51" t="str">
        <f>IF(Tableau1[[#This Row],[Matricule]]&gt;1,IF(COUNTIF(Tableau1[DateMatricule],Tableau1[[#This Row],[DateMatricule]])&gt;1,"Doublon",""),"")</f>
        <v/>
      </c>
    </row>
    <row r="1301" spans="1:17" x14ac:dyDescent="0.25">
      <c r="A1301" s="12" t="str">
        <f>IF(Tableau1[[#This Row],[Date]]="","",VLOOKUP(Tableau1[[#This Row],[Semaine]],Listes!$A:$B,2,FALSE))</f>
        <v/>
      </c>
      <c r="B1301" s="12" t="str">
        <f>IF(ISBLANK(Tableau1[[#This Row],[Date]]),"",INT((Tableau1[[#This Row],[Date]]-SUM(MOD(DATE(YEAR(Tableau1[[#This Row],[Date]]-MOD(Tableau1[[#This Row],[Date]]-2,7)+3),1,2),{1E+99;7})*{1;-1})+5)/7))</f>
        <v/>
      </c>
      <c r="C1301" s="12" t="str">
        <f>IF(ISBLANK(Tableau1[[#This Row],[Matricule]]),"",VLOOKUP(Tableau1[[#This Row],[Matricule]],#REF!,2,FALSE))</f>
        <v/>
      </c>
      <c r="D1301" s="12" t="str">
        <f>IF(ISBLANK(Tableau1[[#This Row],[Matricule]]),"",VLOOKUP(Tableau1[[#This Row],[Matricule]],#REF!,3,FALSE))</f>
        <v/>
      </c>
      <c r="E1301" s="12" t="str">
        <f>CONCATENATE(Tableau1[[#This Row],[Matricule]],Tableau1[[#This Row],[Date]])</f>
        <v/>
      </c>
      <c r="F1301" s="3"/>
      <c r="K1301" s="35">
        <f>IF(Tableau1[[#This Row],[Régimes récoltés]]&gt;0,1,0)</f>
        <v>0</v>
      </c>
      <c r="L1301" s="35">
        <f>IF(Tableau1[[#This Row],[Régimes récoltés]]&gt;=60,1,0)</f>
        <v>0</v>
      </c>
      <c r="M1301" s="15">
        <f>IF(Tableau1[[#This Row],[Régimes récoltés]]&gt;60,Tableau1[[#This Row],[Régimes récoltés]]-60,0)</f>
        <v>0</v>
      </c>
      <c r="N1301" s="15" t="str">
        <f>IF(ISBLANK(Tableau1[[#This Row],[Date]]),"",+IF(Tableau1[[#This Row],[Régimes récoltés]]&lt;60,0,1000))</f>
        <v/>
      </c>
      <c r="O1301" s="15" t="str">
        <f>IF(ISBLANK(Tableau1[[#This Row],[Date]]),"",IF(Tableau1[[#This Row],[Régimes récoltés]]&gt;60,(Tableau1[[#This Row],[Régimes récoltés]]-60)*40,0))</f>
        <v/>
      </c>
      <c r="P1301" s="15" t="str">
        <f t="shared" si="20"/>
        <v/>
      </c>
      <c r="Q1301" s="51" t="str">
        <f>IF(Tableau1[[#This Row],[Matricule]]&gt;1,IF(COUNTIF(Tableau1[DateMatricule],Tableau1[[#This Row],[DateMatricule]])&gt;1,"Doublon",""),"")</f>
        <v/>
      </c>
    </row>
    <row r="1302" spans="1:17" x14ac:dyDescent="0.25">
      <c r="A1302" s="12" t="str">
        <f>IF(Tableau1[[#This Row],[Date]]="","",VLOOKUP(Tableau1[[#This Row],[Semaine]],Listes!$A:$B,2,FALSE))</f>
        <v/>
      </c>
      <c r="B1302" s="12" t="str">
        <f>IF(ISBLANK(Tableau1[[#This Row],[Date]]),"",INT((Tableau1[[#This Row],[Date]]-SUM(MOD(DATE(YEAR(Tableau1[[#This Row],[Date]]-MOD(Tableau1[[#This Row],[Date]]-2,7)+3),1,2),{1E+99;7})*{1;-1})+5)/7))</f>
        <v/>
      </c>
      <c r="C1302" s="12" t="str">
        <f>IF(ISBLANK(Tableau1[[#This Row],[Matricule]]),"",VLOOKUP(Tableau1[[#This Row],[Matricule]],#REF!,2,FALSE))</f>
        <v/>
      </c>
      <c r="D1302" s="12" t="str">
        <f>IF(ISBLANK(Tableau1[[#This Row],[Matricule]]),"",VLOOKUP(Tableau1[[#This Row],[Matricule]],#REF!,3,FALSE))</f>
        <v/>
      </c>
      <c r="E1302" s="12" t="str">
        <f>CONCATENATE(Tableau1[[#This Row],[Matricule]],Tableau1[[#This Row],[Date]])</f>
        <v/>
      </c>
      <c r="F1302" s="3"/>
      <c r="K1302" s="35">
        <f>IF(Tableau1[[#This Row],[Régimes récoltés]]&gt;0,1,0)</f>
        <v>0</v>
      </c>
      <c r="L1302" s="35">
        <f>IF(Tableau1[[#This Row],[Régimes récoltés]]&gt;=60,1,0)</f>
        <v>0</v>
      </c>
      <c r="M1302" s="15">
        <f>IF(Tableau1[[#This Row],[Régimes récoltés]]&gt;60,Tableau1[[#This Row],[Régimes récoltés]]-60,0)</f>
        <v>0</v>
      </c>
      <c r="N1302" s="15" t="str">
        <f>IF(ISBLANK(Tableau1[[#This Row],[Date]]),"",+IF(Tableau1[[#This Row],[Régimes récoltés]]&lt;60,0,1000))</f>
        <v/>
      </c>
      <c r="O1302" s="15" t="str">
        <f>IF(ISBLANK(Tableau1[[#This Row],[Date]]),"",IF(Tableau1[[#This Row],[Régimes récoltés]]&gt;60,(Tableau1[[#This Row],[Régimes récoltés]]-60)*40,0))</f>
        <v/>
      </c>
      <c r="P1302" s="15" t="str">
        <f t="shared" si="20"/>
        <v/>
      </c>
      <c r="Q1302" s="51" t="str">
        <f>IF(Tableau1[[#This Row],[Matricule]]&gt;1,IF(COUNTIF(Tableau1[DateMatricule],Tableau1[[#This Row],[DateMatricule]])&gt;1,"Doublon",""),"")</f>
        <v/>
      </c>
    </row>
    <row r="1303" spans="1:17" x14ac:dyDescent="0.25">
      <c r="A1303" s="12" t="str">
        <f>IF(Tableau1[[#This Row],[Date]]="","",VLOOKUP(Tableau1[[#This Row],[Semaine]],Listes!$A:$B,2,FALSE))</f>
        <v/>
      </c>
      <c r="B1303" s="12" t="str">
        <f>IF(ISBLANK(Tableau1[[#This Row],[Date]]),"",INT((Tableau1[[#This Row],[Date]]-SUM(MOD(DATE(YEAR(Tableau1[[#This Row],[Date]]-MOD(Tableau1[[#This Row],[Date]]-2,7)+3),1,2),{1E+99;7})*{1;-1})+5)/7))</f>
        <v/>
      </c>
      <c r="C1303" s="12" t="str">
        <f>IF(ISBLANK(Tableau1[[#This Row],[Matricule]]),"",VLOOKUP(Tableau1[[#This Row],[Matricule]],#REF!,2,FALSE))</f>
        <v/>
      </c>
      <c r="D1303" s="12" t="str">
        <f>IF(ISBLANK(Tableau1[[#This Row],[Matricule]]),"",VLOOKUP(Tableau1[[#This Row],[Matricule]],#REF!,3,FALSE))</f>
        <v/>
      </c>
      <c r="E1303" s="12" t="str">
        <f>CONCATENATE(Tableau1[[#This Row],[Matricule]],Tableau1[[#This Row],[Date]])</f>
        <v/>
      </c>
      <c r="F1303" s="3"/>
      <c r="K1303" s="35">
        <f>IF(Tableau1[[#This Row],[Régimes récoltés]]&gt;0,1,0)</f>
        <v>0</v>
      </c>
      <c r="L1303" s="35">
        <f>IF(Tableau1[[#This Row],[Régimes récoltés]]&gt;=60,1,0)</f>
        <v>0</v>
      </c>
      <c r="M1303" s="15">
        <f>IF(Tableau1[[#This Row],[Régimes récoltés]]&gt;60,Tableau1[[#This Row],[Régimes récoltés]]-60,0)</f>
        <v>0</v>
      </c>
      <c r="N1303" s="15" t="str">
        <f>IF(ISBLANK(Tableau1[[#This Row],[Date]]),"",+IF(Tableau1[[#This Row],[Régimes récoltés]]&lt;60,0,1000))</f>
        <v/>
      </c>
      <c r="O1303" s="15" t="str">
        <f>IF(ISBLANK(Tableau1[[#This Row],[Date]]),"",IF(Tableau1[[#This Row],[Régimes récoltés]]&gt;60,(Tableau1[[#This Row],[Régimes récoltés]]-60)*40,0))</f>
        <v/>
      </c>
      <c r="P1303" s="15" t="str">
        <f t="shared" si="20"/>
        <v/>
      </c>
      <c r="Q1303" s="51" t="str">
        <f>IF(Tableau1[[#This Row],[Matricule]]&gt;1,IF(COUNTIF(Tableau1[DateMatricule],Tableau1[[#This Row],[DateMatricule]])&gt;1,"Doublon",""),"")</f>
        <v/>
      </c>
    </row>
    <row r="1304" spans="1:17" x14ac:dyDescent="0.25">
      <c r="A1304" s="12" t="str">
        <f>IF(Tableau1[[#This Row],[Date]]="","",VLOOKUP(Tableau1[[#This Row],[Semaine]],Listes!$A:$B,2,FALSE))</f>
        <v/>
      </c>
      <c r="B1304" s="12" t="str">
        <f>IF(ISBLANK(Tableau1[[#This Row],[Date]]),"",INT((Tableau1[[#This Row],[Date]]-SUM(MOD(DATE(YEAR(Tableau1[[#This Row],[Date]]-MOD(Tableau1[[#This Row],[Date]]-2,7)+3),1,2),{1E+99;7})*{1;-1})+5)/7))</f>
        <v/>
      </c>
      <c r="C1304" s="12" t="str">
        <f>IF(ISBLANK(Tableau1[[#This Row],[Matricule]]),"",VLOOKUP(Tableau1[[#This Row],[Matricule]],#REF!,2,FALSE))</f>
        <v/>
      </c>
      <c r="D1304" s="12" t="str">
        <f>IF(ISBLANK(Tableau1[[#This Row],[Matricule]]),"",VLOOKUP(Tableau1[[#This Row],[Matricule]],#REF!,3,FALSE))</f>
        <v/>
      </c>
      <c r="E1304" s="12" t="str">
        <f>CONCATENATE(Tableau1[[#This Row],[Matricule]],Tableau1[[#This Row],[Date]])</f>
        <v/>
      </c>
      <c r="F1304" s="3"/>
      <c r="K1304" s="35">
        <f>IF(Tableau1[[#This Row],[Régimes récoltés]]&gt;0,1,0)</f>
        <v>0</v>
      </c>
      <c r="L1304" s="35">
        <f>IF(Tableau1[[#This Row],[Régimes récoltés]]&gt;=60,1,0)</f>
        <v>0</v>
      </c>
      <c r="M1304" s="15">
        <f>IF(Tableau1[[#This Row],[Régimes récoltés]]&gt;60,Tableau1[[#This Row],[Régimes récoltés]]-60,0)</f>
        <v>0</v>
      </c>
      <c r="N1304" s="15" t="str">
        <f>IF(ISBLANK(Tableau1[[#This Row],[Date]]),"",+IF(Tableau1[[#This Row],[Régimes récoltés]]&lt;60,0,1000))</f>
        <v/>
      </c>
      <c r="O1304" s="15" t="str">
        <f>IF(ISBLANK(Tableau1[[#This Row],[Date]]),"",IF(Tableau1[[#This Row],[Régimes récoltés]]&gt;60,(Tableau1[[#This Row],[Régimes récoltés]]-60)*40,0))</f>
        <v/>
      </c>
      <c r="P1304" s="15" t="str">
        <f t="shared" si="20"/>
        <v/>
      </c>
      <c r="Q1304" s="51" t="str">
        <f>IF(Tableau1[[#This Row],[Matricule]]&gt;1,IF(COUNTIF(Tableau1[DateMatricule],Tableau1[[#This Row],[DateMatricule]])&gt;1,"Doublon",""),"")</f>
        <v/>
      </c>
    </row>
    <row r="1305" spans="1:17" x14ac:dyDescent="0.25">
      <c r="A1305" s="12" t="str">
        <f>IF(Tableau1[[#This Row],[Date]]="","",VLOOKUP(Tableau1[[#This Row],[Semaine]],Listes!$A:$B,2,FALSE))</f>
        <v/>
      </c>
      <c r="B1305" s="12" t="str">
        <f>IF(ISBLANK(Tableau1[[#This Row],[Date]]),"",INT((Tableau1[[#This Row],[Date]]-SUM(MOD(DATE(YEAR(Tableau1[[#This Row],[Date]]-MOD(Tableau1[[#This Row],[Date]]-2,7)+3),1,2),{1E+99;7})*{1;-1})+5)/7))</f>
        <v/>
      </c>
      <c r="C1305" s="12" t="str">
        <f>IF(ISBLANK(Tableau1[[#This Row],[Matricule]]),"",VLOOKUP(Tableau1[[#This Row],[Matricule]],#REF!,2,FALSE))</f>
        <v/>
      </c>
      <c r="D1305" s="12" t="str">
        <f>IF(ISBLANK(Tableau1[[#This Row],[Matricule]]),"",VLOOKUP(Tableau1[[#This Row],[Matricule]],#REF!,3,FALSE))</f>
        <v/>
      </c>
      <c r="E1305" s="12" t="str">
        <f>CONCATENATE(Tableau1[[#This Row],[Matricule]],Tableau1[[#This Row],[Date]])</f>
        <v/>
      </c>
      <c r="F1305" s="3"/>
      <c r="K1305" s="35">
        <f>IF(Tableau1[[#This Row],[Régimes récoltés]]&gt;0,1,0)</f>
        <v>0</v>
      </c>
      <c r="L1305" s="35">
        <f>IF(Tableau1[[#This Row],[Régimes récoltés]]&gt;=60,1,0)</f>
        <v>0</v>
      </c>
      <c r="M1305" s="15">
        <f>IF(Tableau1[[#This Row],[Régimes récoltés]]&gt;60,Tableau1[[#This Row],[Régimes récoltés]]-60,0)</f>
        <v>0</v>
      </c>
      <c r="N1305" s="15" t="str">
        <f>IF(ISBLANK(Tableau1[[#This Row],[Date]]),"",+IF(Tableau1[[#This Row],[Régimes récoltés]]&lt;60,0,1000))</f>
        <v/>
      </c>
      <c r="O1305" s="15" t="str">
        <f>IF(ISBLANK(Tableau1[[#This Row],[Date]]),"",IF(Tableau1[[#This Row],[Régimes récoltés]]&gt;60,(Tableau1[[#This Row],[Régimes récoltés]]-60)*40,0))</f>
        <v/>
      </c>
      <c r="P1305" s="15" t="str">
        <f t="shared" si="20"/>
        <v/>
      </c>
      <c r="Q1305" s="51" t="str">
        <f>IF(Tableau1[[#This Row],[Matricule]]&gt;1,IF(COUNTIF(Tableau1[DateMatricule],Tableau1[[#This Row],[DateMatricule]])&gt;1,"Doublon",""),"")</f>
        <v/>
      </c>
    </row>
    <row r="1306" spans="1:17" x14ac:dyDescent="0.25">
      <c r="A1306" s="12" t="str">
        <f>IF(Tableau1[[#This Row],[Date]]="","",VLOOKUP(Tableau1[[#This Row],[Semaine]],Listes!$A:$B,2,FALSE))</f>
        <v/>
      </c>
      <c r="B1306" s="12" t="str">
        <f>IF(ISBLANK(Tableau1[[#This Row],[Date]]),"",INT((Tableau1[[#This Row],[Date]]-SUM(MOD(DATE(YEAR(Tableau1[[#This Row],[Date]]-MOD(Tableau1[[#This Row],[Date]]-2,7)+3),1,2),{1E+99;7})*{1;-1})+5)/7))</f>
        <v/>
      </c>
      <c r="C1306" s="12" t="str">
        <f>IF(ISBLANK(Tableau1[[#This Row],[Matricule]]),"",VLOOKUP(Tableau1[[#This Row],[Matricule]],#REF!,2,FALSE))</f>
        <v/>
      </c>
      <c r="D1306" s="12" t="str">
        <f>IF(ISBLANK(Tableau1[[#This Row],[Matricule]]),"",VLOOKUP(Tableau1[[#This Row],[Matricule]],#REF!,3,FALSE))</f>
        <v/>
      </c>
      <c r="E1306" s="12" t="str">
        <f>CONCATENATE(Tableau1[[#This Row],[Matricule]],Tableau1[[#This Row],[Date]])</f>
        <v/>
      </c>
      <c r="F1306" s="3"/>
      <c r="K1306" s="35">
        <f>IF(Tableau1[[#This Row],[Régimes récoltés]]&gt;0,1,0)</f>
        <v>0</v>
      </c>
      <c r="L1306" s="35">
        <f>IF(Tableau1[[#This Row],[Régimes récoltés]]&gt;=60,1,0)</f>
        <v>0</v>
      </c>
      <c r="M1306" s="15">
        <f>IF(Tableau1[[#This Row],[Régimes récoltés]]&gt;60,Tableau1[[#This Row],[Régimes récoltés]]-60,0)</f>
        <v>0</v>
      </c>
      <c r="N1306" s="15" t="str">
        <f>IF(ISBLANK(Tableau1[[#This Row],[Date]]),"",+IF(Tableau1[[#This Row],[Régimes récoltés]]&lt;60,0,1000))</f>
        <v/>
      </c>
      <c r="O1306" s="15" t="str">
        <f>IF(ISBLANK(Tableau1[[#This Row],[Date]]),"",IF(Tableau1[[#This Row],[Régimes récoltés]]&gt;60,(Tableau1[[#This Row],[Régimes récoltés]]-60)*40,0))</f>
        <v/>
      </c>
      <c r="P1306" s="15" t="str">
        <f t="shared" si="20"/>
        <v/>
      </c>
      <c r="Q1306" s="51" t="str">
        <f>IF(Tableau1[[#This Row],[Matricule]]&gt;1,IF(COUNTIF(Tableau1[DateMatricule],Tableau1[[#This Row],[DateMatricule]])&gt;1,"Doublon",""),"")</f>
        <v/>
      </c>
    </row>
    <row r="1307" spans="1:17" x14ac:dyDescent="0.25">
      <c r="A1307" s="12" t="str">
        <f>IF(Tableau1[[#This Row],[Date]]="","",VLOOKUP(Tableau1[[#This Row],[Semaine]],Listes!$A:$B,2,FALSE))</f>
        <v/>
      </c>
      <c r="B1307" s="12" t="str">
        <f>IF(ISBLANK(Tableau1[[#This Row],[Date]]),"",INT((Tableau1[[#This Row],[Date]]-SUM(MOD(DATE(YEAR(Tableau1[[#This Row],[Date]]-MOD(Tableau1[[#This Row],[Date]]-2,7)+3),1,2),{1E+99;7})*{1;-1})+5)/7))</f>
        <v/>
      </c>
      <c r="C1307" s="12" t="str">
        <f>IF(ISBLANK(Tableau1[[#This Row],[Matricule]]),"",VLOOKUP(Tableau1[[#This Row],[Matricule]],#REF!,2,FALSE))</f>
        <v/>
      </c>
      <c r="D1307" s="12" t="str">
        <f>IF(ISBLANK(Tableau1[[#This Row],[Matricule]]),"",VLOOKUP(Tableau1[[#This Row],[Matricule]],#REF!,3,FALSE))</f>
        <v/>
      </c>
      <c r="E1307" s="12" t="str">
        <f>CONCATENATE(Tableau1[[#This Row],[Matricule]],Tableau1[[#This Row],[Date]])</f>
        <v/>
      </c>
      <c r="F1307" s="3"/>
      <c r="K1307" s="35">
        <f>IF(Tableau1[[#This Row],[Régimes récoltés]]&gt;0,1,0)</f>
        <v>0</v>
      </c>
      <c r="L1307" s="35">
        <f>IF(Tableau1[[#This Row],[Régimes récoltés]]&gt;=60,1,0)</f>
        <v>0</v>
      </c>
      <c r="M1307" s="15">
        <f>IF(Tableau1[[#This Row],[Régimes récoltés]]&gt;60,Tableau1[[#This Row],[Régimes récoltés]]-60,0)</f>
        <v>0</v>
      </c>
      <c r="N1307" s="15" t="str">
        <f>IF(ISBLANK(Tableau1[[#This Row],[Date]]),"",+IF(Tableau1[[#This Row],[Régimes récoltés]]&lt;60,0,1000))</f>
        <v/>
      </c>
      <c r="O1307" s="15" t="str">
        <f>IF(ISBLANK(Tableau1[[#This Row],[Date]]),"",IF(Tableau1[[#This Row],[Régimes récoltés]]&gt;60,(Tableau1[[#This Row],[Régimes récoltés]]-60)*40,0))</f>
        <v/>
      </c>
      <c r="P1307" s="15" t="str">
        <f t="shared" si="20"/>
        <v/>
      </c>
      <c r="Q1307" s="51" t="str">
        <f>IF(Tableau1[[#This Row],[Matricule]]&gt;1,IF(COUNTIF(Tableau1[DateMatricule],Tableau1[[#This Row],[DateMatricule]])&gt;1,"Doublon",""),"")</f>
        <v/>
      </c>
    </row>
    <row r="1308" spans="1:17" x14ac:dyDescent="0.25">
      <c r="A1308" s="12" t="str">
        <f>IF(Tableau1[[#This Row],[Date]]="","",VLOOKUP(Tableau1[[#This Row],[Semaine]],Listes!$A:$B,2,FALSE))</f>
        <v/>
      </c>
      <c r="B1308" s="12" t="str">
        <f>IF(ISBLANK(Tableau1[[#This Row],[Date]]),"",INT((Tableau1[[#This Row],[Date]]-SUM(MOD(DATE(YEAR(Tableau1[[#This Row],[Date]]-MOD(Tableau1[[#This Row],[Date]]-2,7)+3),1,2),{1E+99;7})*{1;-1})+5)/7))</f>
        <v/>
      </c>
      <c r="C1308" s="12" t="str">
        <f>IF(ISBLANK(Tableau1[[#This Row],[Matricule]]),"",VLOOKUP(Tableau1[[#This Row],[Matricule]],#REF!,2,FALSE))</f>
        <v/>
      </c>
      <c r="D1308" s="12" t="str">
        <f>IF(ISBLANK(Tableau1[[#This Row],[Matricule]]),"",VLOOKUP(Tableau1[[#This Row],[Matricule]],#REF!,3,FALSE))</f>
        <v/>
      </c>
      <c r="E1308" s="12" t="str">
        <f>CONCATENATE(Tableau1[[#This Row],[Matricule]],Tableau1[[#This Row],[Date]])</f>
        <v/>
      </c>
      <c r="F1308" s="3"/>
      <c r="K1308" s="35">
        <f>IF(Tableau1[[#This Row],[Régimes récoltés]]&gt;0,1,0)</f>
        <v>0</v>
      </c>
      <c r="L1308" s="35">
        <f>IF(Tableau1[[#This Row],[Régimes récoltés]]&gt;=60,1,0)</f>
        <v>0</v>
      </c>
      <c r="M1308" s="15">
        <f>IF(Tableau1[[#This Row],[Régimes récoltés]]&gt;60,Tableau1[[#This Row],[Régimes récoltés]]-60,0)</f>
        <v>0</v>
      </c>
      <c r="N1308" s="15" t="str">
        <f>IF(ISBLANK(Tableau1[[#This Row],[Date]]),"",+IF(Tableau1[[#This Row],[Régimes récoltés]]&lt;60,0,1000))</f>
        <v/>
      </c>
      <c r="O1308" s="15" t="str">
        <f>IF(ISBLANK(Tableau1[[#This Row],[Date]]),"",IF(Tableau1[[#This Row],[Régimes récoltés]]&gt;60,(Tableau1[[#This Row],[Régimes récoltés]]-60)*40,0))</f>
        <v/>
      </c>
      <c r="P1308" s="15" t="str">
        <f t="shared" si="20"/>
        <v/>
      </c>
      <c r="Q1308" s="51" t="str">
        <f>IF(Tableau1[[#This Row],[Matricule]]&gt;1,IF(COUNTIF(Tableau1[DateMatricule],Tableau1[[#This Row],[DateMatricule]])&gt;1,"Doublon",""),"")</f>
        <v/>
      </c>
    </row>
    <row r="1309" spans="1:17" x14ac:dyDescent="0.25">
      <c r="A1309" s="12" t="str">
        <f>IF(Tableau1[[#This Row],[Date]]="","",VLOOKUP(Tableau1[[#This Row],[Semaine]],Listes!$A:$B,2,FALSE))</f>
        <v/>
      </c>
      <c r="B1309" s="12" t="str">
        <f>IF(ISBLANK(Tableau1[[#This Row],[Date]]),"",INT((Tableau1[[#This Row],[Date]]-SUM(MOD(DATE(YEAR(Tableau1[[#This Row],[Date]]-MOD(Tableau1[[#This Row],[Date]]-2,7)+3),1,2),{1E+99;7})*{1;-1})+5)/7))</f>
        <v/>
      </c>
      <c r="C1309" s="12" t="str">
        <f>IF(ISBLANK(Tableau1[[#This Row],[Matricule]]),"",VLOOKUP(Tableau1[[#This Row],[Matricule]],#REF!,2,FALSE))</f>
        <v/>
      </c>
      <c r="D1309" s="12" t="str">
        <f>IF(ISBLANK(Tableau1[[#This Row],[Matricule]]),"",VLOOKUP(Tableau1[[#This Row],[Matricule]],#REF!,3,FALSE))</f>
        <v/>
      </c>
      <c r="E1309" s="12" t="str">
        <f>CONCATENATE(Tableau1[[#This Row],[Matricule]],Tableau1[[#This Row],[Date]])</f>
        <v/>
      </c>
      <c r="F1309" s="3"/>
      <c r="K1309" s="35">
        <f>IF(Tableau1[[#This Row],[Régimes récoltés]]&gt;0,1,0)</f>
        <v>0</v>
      </c>
      <c r="L1309" s="35">
        <f>IF(Tableau1[[#This Row],[Régimes récoltés]]&gt;=60,1,0)</f>
        <v>0</v>
      </c>
      <c r="M1309" s="15">
        <f>IF(Tableau1[[#This Row],[Régimes récoltés]]&gt;60,Tableau1[[#This Row],[Régimes récoltés]]-60,0)</f>
        <v>0</v>
      </c>
      <c r="N1309" s="15" t="str">
        <f>IF(ISBLANK(Tableau1[[#This Row],[Date]]),"",+IF(Tableau1[[#This Row],[Régimes récoltés]]&lt;60,0,1000))</f>
        <v/>
      </c>
      <c r="O1309" s="15" t="str">
        <f>IF(ISBLANK(Tableau1[[#This Row],[Date]]),"",IF(Tableau1[[#This Row],[Régimes récoltés]]&gt;60,(Tableau1[[#This Row],[Régimes récoltés]]-60)*40,0))</f>
        <v/>
      </c>
      <c r="P1309" s="15" t="str">
        <f t="shared" si="20"/>
        <v/>
      </c>
      <c r="Q1309" s="51" t="str">
        <f>IF(Tableau1[[#This Row],[Matricule]]&gt;1,IF(COUNTIF(Tableau1[DateMatricule],Tableau1[[#This Row],[DateMatricule]])&gt;1,"Doublon",""),"")</f>
        <v/>
      </c>
    </row>
    <row r="1310" spans="1:17" x14ac:dyDescent="0.25">
      <c r="A1310" s="12" t="str">
        <f>IF(Tableau1[[#This Row],[Date]]="","",VLOOKUP(Tableau1[[#This Row],[Semaine]],Listes!$A:$B,2,FALSE))</f>
        <v/>
      </c>
      <c r="B1310" s="12" t="str">
        <f>IF(ISBLANK(Tableau1[[#This Row],[Date]]),"",INT((Tableau1[[#This Row],[Date]]-SUM(MOD(DATE(YEAR(Tableau1[[#This Row],[Date]]-MOD(Tableau1[[#This Row],[Date]]-2,7)+3),1,2),{1E+99;7})*{1;-1})+5)/7))</f>
        <v/>
      </c>
      <c r="C1310" s="12" t="str">
        <f>IF(ISBLANK(Tableau1[[#This Row],[Matricule]]),"",VLOOKUP(Tableau1[[#This Row],[Matricule]],#REF!,2,FALSE))</f>
        <v/>
      </c>
      <c r="D1310" s="12" t="str">
        <f>IF(ISBLANK(Tableau1[[#This Row],[Matricule]]),"",VLOOKUP(Tableau1[[#This Row],[Matricule]],#REF!,3,FALSE))</f>
        <v/>
      </c>
      <c r="E1310" s="12" t="str">
        <f>CONCATENATE(Tableau1[[#This Row],[Matricule]],Tableau1[[#This Row],[Date]])</f>
        <v/>
      </c>
      <c r="F1310" s="3"/>
      <c r="K1310" s="35">
        <f>IF(Tableau1[[#This Row],[Régimes récoltés]]&gt;0,1,0)</f>
        <v>0</v>
      </c>
      <c r="L1310" s="35">
        <f>IF(Tableau1[[#This Row],[Régimes récoltés]]&gt;=60,1,0)</f>
        <v>0</v>
      </c>
      <c r="M1310" s="15">
        <f>IF(Tableau1[[#This Row],[Régimes récoltés]]&gt;60,Tableau1[[#This Row],[Régimes récoltés]]-60,0)</f>
        <v>0</v>
      </c>
      <c r="N1310" s="15" t="str">
        <f>IF(ISBLANK(Tableau1[[#This Row],[Date]]),"",+IF(Tableau1[[#This Row],[Régimes récoltés]]&lt;60,0,1000))</f>
        <v/>
      </c>
      <c r="O1310" s="15" t="str">
        <f>IF(ISBLANK(Tableau1[[#This Row],[Date]]),"",IF(Tableau1[[#This Row],[Régimes récoltés]]&gt;60,(Tableau1[[#This Row],[Régimes récoltés]]-60)*40,0))</f>
        <v/>
      </c>
      <c r="P1310" s="15" t="str">
        <f t="shared" si="20"/>
        <v/>
      </c>
      <c r="Q1310" s="51" t="str">
        <f>IF(Tableau1[[#This Row],[Matricule]]&gt;1,IF(COUNTIF(Tableau1[DateMatricule],Tableau1[[#This Row],[DateMatricule]])&gt;1,"Doublon",""),"")</f>
        <v/>
      </c>
    </row>
    <row r="1311" spans="1:17" x14ac:dyDescent="0.25">
      <c r="A1311" s="12" t="str">
        <f>IF(Tableau1[[#This Row],[Date]]="","",VLOOKUP(Tableau1[[#This Row],[Semaine]],Listes!$A:$B,2,FALSE))</f>
        <v/>
      </c>
      <c r="B1311" s="12" t="str">
        <f>IF(ISBLANK(Tableau1[[#This Row],[Date]]),"",INT((Tableau1[[#This Row],[Date]]-SUM(MOD(DATE(YEAR(Tableau1[[#This Row],[Date]]-MOD(Tableau1[[#This Row],[Date]]-2,7)+3),1,2),{1E+99;7})*{1;-1})+5)/7))</f>
        <v/>
      </c>
      <c r="C1311" s="12" t="str">
        <f>IF(ISBLANK(Tableau1[[#This Row],[Matricule]]),"",VLOOKUP(Tableau1[[#This Row],[Matricule]],#REF!,2,FALSE))</f>
        <v/>
      </c>
      <c r="D1311" s="12" t="str">
        <f>IF(ISBLANK(Tableau1[[#This Row],[Matricule]]),"",VLOOKUP(Tableau1[[#This Row],[Matricule]],#REF!,3,FALSE))</f>
        <v/>
      </c>
      <c r="E1311" s="12" t="str">
        <f>CONCATENATE(Tableau1[[#This Row],[Matricule]],Tableau1[[#This Row],[Date]])</f>
        <v/>
      </c>
      <c r="F1311" s="3"/>
      <c r="K1311" s="35">
        <f>IF(Tableau1[[#This Row],[Régimes récoltés]]&gt;0,1,0)</f>
        <v>0</v>
      </c>
      <c r="L1311" s="35">
        <f>IF(Tableau1[[#This Row],[Régimes récoltés]]&gt;=60,1,0)</f>
        <v>0</v>
      </c>
      <c r="M1311" s="15">
        <f>IF(Tableau1[[#This Row],[Régimes récoltés]]&gt;60,Tableau1[[#This Row],[Régimes récoltés]]-60,0)</f>
        <v>0</v>
      </c>
      <c r="N1311" s="15" t="str">
        <f>IF(ISBLANK(Tableau1[[#This Row],[Date]]),"",+IF(Tableau1[[#This Row],[Régimes récoltés]]&lt;60,0,1000))</f>
        <v/>
      </c>
      <c r="O1311" s="15" t="str">
        <f>IF(ISBLANK(Tableau1[[#This Row],[Date]]),"",IF(Tableau1[[#This Row],[Régimes récoltés]]&gt;60,(Tableau1[[#This Row],[Régimes récoltés]]-60)*40,0))</f>
        <v/>
      </c>
      <c r="P1311" s="15" t="str">
        <f t="shared" si="20"/>
        <v/>
      </c>
      <c r="Q1311" s="51" t="str">
        <f>IF(Tableau1[[#This Row],[Matricule]]&gt;1,IF(COUNTIF(Tableau1[DateMatricule],Tableau1[[#This Row],[DateMatricule]])&gt;1,"Doublon",""),"")</f>
        <v/>
      </c>
    </row>
    <row r="1312" spans="1:17" x14ac:dyDescent="0.25">
      <c r="A1312" s="12" t="str">
        <f>IF(Tableau1[[#This Row],[Date]]="","",VLOOKUP(Tableau1[[#This Row],[Semaine]],Listes!$A:$B,2,FALSE))</f>
        <v/>
      </c>
      <c r="B1312" s="12" t="str">
        <f>IF(ISBLANK(Tableau1[[#This Row],[Date]]),"",INT((Tableau1[[#This Row],[Date]]-SUM(MOD(DATE(YEAR(Tableau1[[#This Row],[Date]]-MOD(Tableau1[[#This Row],[Date]]-2,7)+3),1,2),{1E+99;7})*{1;-1})+5)/7))</f>
        <v/>
      </c>
      <c r="C1312" s="12" t="str">
        <f>IF(ISBLANK(Tableau1[[#This Row],[Matricule]]),"",VLOOKUP(Tableau1[[#This Row],[Matricule]],#REF!,2,FALSE))</f>
        <v/>
      </c>
      <c r="D1312" s="12" t="str">
        <f>IF(ISBLANK(Tableau1[[#This Row],[Matricule]]),"",VLOOKUP(Tableau1[[#This Row],[Matricule]],#REF!,3,FALSE))</f>
        <v/>
      </c>
      <c r="E1312" s="12" t="str">
        <f>CONCATENATE(Tableau1[[#This Row],[Matricule]],Tableau1[[#This Row],[Date]])</f>
        <v/>
      </c>
      <c r="F1312" s="3"/>
      <c r="K1312" s="35">
        <f>IF(Tableau1[[#This Row],[Régimes récoltés]]&gt;0,1,0)</f>
        <v>0</v>
      </c>
      <c r="L1312" s="35">
        <f>IF(Tableau1[[#This Row],[Régimes récoltés]]&gt;=60,1,0)</f>
        <v>0</v>
      </c>
      <c r="M1312" s="15">
        <f>IF(Tableau1[[#This Row],[Régimes récoltés]]&gt;60,Tableau1[[#This Row],[Régimes récoltés]]-60,0)</f>
        <v>0</v>
      </c>
      <c r="N1312" s="15" t="str">
        <f>IF(ISBLANK(Tableau1[[#This Row],[Date]]),"",+IF(Tableau1[[#This Row],[Régimes récoltés]]&lt;60,0,1000))</f>
        <v/>
      </c>
      <c r="O1312" s="15" t="str">
        <f>IF(ISBLANK(Tableau1[[#This Row],[Date]]),"",IF(Tableau1[[#This Row],[Régimes récoltés]]&gt;60,(Tableau1[[#This Row],[Régimes récoltés]]-60)*40,0))</f>
        <v/>
      </c>
      <c r="P1312" s="15" t="str">
        <f t="shared" si="20"/>
        <v/>
      </c>
      <c r="Q1312" s="51" t="str">
        <f>IF(Tableau1[[#This Row],[Matricule]]&gt;1,IF(COUNTIF(Tableau1[DateMatricule],Tableau1[[#This Row],[DateMatricule]])&gt;1,"Doublon",""),"")</f>
        <v/>
      </c>
    </row>
    <row r="1313" spans="1:17" x14ac:dyDescent="0.25">
      <c r="A1313" s="12" t="str">
        <f>IF(Tableau1[[#This Row],[Date]]="","",VLOOKUP(Tableau1[[#This Row],[Semaine]],Listes!$A:$B,2,FALSE))</f>
        <v/>
      </c>
      <c r="B1313" s="12" t="str">
        <f>IF(ISBLANK(Tableau1[[#This Row],[Date]]),"",INT((Tableau1[[#This Row],[Date]]-SUM(MOD(DATE(YEAR(Tableau1[[#This Row],[Date]]-MOD(Tableau1[[#This Row],[Date]]-2,7)+3),1,2),{1E+99;7})*{1;-1})+5)/7))</f>
        <v/>
      </c>
      <c r="C1313" s="12" t="str">
        <f>IF(ISBLANK(Tableau1[[#This Row],[Matricule]]),"",VLOOKUP(Tableau1[[#This Row],[Matricule]],#REF!,2,FALSE))</f>
        <v/>
      </c>
      <c r="D1313" s="12" t="str">
        <f>IF(ISBLANK(Tableau1[[#This Row],[Matricule]]),"",VLOOKUP(Tableau1[[#This Row],[Matricule]],#REF!,3,FALSE))</f>
        <v/>
      </c>
      <c r="E1313" s="12" t="str">
        <f>CONCATENATE(Tableau1[[#This Row],[Matricule]],Tableau1[[#This Row],[Date]])</f>
        <v/>
      </c>
      <c r="F1313" s="3"/>
      <c r="K1313" s="35">
        <f>IF(Tableau1[[#This Row],[Régimes récoltés]]&gt;0,1,0)</f>
        <v>0</v>
      </c>
      <c r="L1313" s="35">
        <f>IF(Tableau1[[#This Row],[Régimes récoltés]]&gt;=60,1,0)</f>
        <v>0</v>
      </c>
      <c r="M1313" s="15">
        <f>IF(Tableau1[[#This Row],[Régimes récoltés]]&gt;60,Tableau1[[#This Row],[Régimes récoltés]]-60,0)</f>
        <v>0</v>
      </c>
      <c r="N1313" s="15" t="str">
        <f>IF(ISBLANK(Tableau1[[#This Row],[Date]]),"",+IF(Tableau1[[#This Row],[Régimes récoltés]]&lt;60,0,1000))</f>
        <v/>
      </c>
      <c r="O1313" s="15" t="str">
        <f>IF(ISBLANK(Tableau1[[#This Row],[Date]]),"",IF(Tableau1[[#This Row],[Régimes récoltés]]&gt;60,(Tableau1[[#This Row],[Régimes récoltés]]-60)*40,0))</f>
        <v/>
      </c>
      <c r="P1313" s="15" t="str">
        <f t="shared" si="20"/>
        <v/>
      </c>
      <c r="Q1313" s="51" t="str">
        <f>IF(Tableau1[[#This Row],[Matricule]]&gt;1,IF(COUNTIF(Tableau1[DateMatricule],Tableau1[[#This Row],[DateMatricule]])&gt;1,"Doublon",""),"")</f>
        <v/>
      </c>
    </row>
    <row r="1314" spans="1:17" x14ac:dyDescent="0.25">
      <c r="A1314" s="12" t="str">
        <f>IF(Tableau1[[#This Row],[Date]]="","",VLOOKUP(Tableau1[[#This Row],[Semaine]],Listes!$A:$B,2,FALSE))</f>
        <v/>
      </c>
      <c r="B1314" s="12" t="str">
        <f>IF(ISBLANK(Tableau1[[#This Row],[Date]]),"",INT((Tableau1[[#This Row],[Date]]-SUM(MOD(DATE(YEAR(Tableau1[[#This Row],[Date]]-MOD(Tableau1[[#This Row],[Date]]-2,7)+3),1,2),{1E+99;7})*{1;-1})+5)/7))</f>
        <v/>
      </c>
      <c r="C1314" s="12" t="str">
        <f>IF(ISBLANK(Tableau1[[#This Row],[Matricule]]),"",VLOOKUP(Tableau1[[#This Row],[Matricule]],#REF!,2,FALSE))</f>
        <v/>
      </c>
      <c r="D1314" s="12" t="str">
        <f>IF(ISBLANK(Tableau1[[#This Row],[Matricule]]),"",VLOOKUP(Tableau1[[#This Row],[Matricule]],#REF!,3,FALSE))</f>
        <v/>
      </c>
      <c r="E1314" s="12" t="str">
        <f>CONCATENATE(Tableau1[[#This Row],[Matricule]],Tableau1[[#This Row],[Date]])</f>
        <v/>
      </c>
      <c r="F1314" s="3"/>
      <c r="K1314" s="35">
        <f>IF(Tableau1[[#This Row],[Régimes récoltés]]&gt;0,1,0)</f>
        <v>0</v>
      </c>
      <c r="L1314" s="35">
        <f>IF(Tableau1[[#This Row],[Régimes récoltés]]&gt;=60,1,0)</f>
        <v>0</v>
      </c>
      <c r="M1314" s="15">
        <f>IF(Tableau1[[#This Row],[Régimes récoltés]]&gt;60,Tableau1[[#This Row],[Régimes récoltés]]-60,0)</f>
        <v>0</v>
      </c>
      <c r="N1314" s="15" t="str">
        <f>IF(ISBLANK(Tableau1[[#This Row],[Date]]),"",+IF(Tableau1[[#This Row],[Régimes récoltés]]&lt;60,0,1000))</f>
        <v/>
      </c>
      <c r="O1314" s="15" t="str">
        <f>IF(ISBLANK(Tableau1[[#This Row],[Date]]),"",IF(Tableau1[[#This Row],[Régimes récoltés]]&gt;60,(Tableau1[[#This Row],[Régimes récoltés]]-60)*40,0))</f>
        <v/>
      </c>
      <c r="P1314" s="15" t="str">
        <f t="shared" si="20"/>
        <v/>
      </c>
      <c r="Q1314" s="51" t="str">
        <f>IF(Tableau1[[#This Row],[Matricule]]&gt;1,IF(COUNTIF(Tableau1[DateMatricule],Tableau1[[#This Row],[DateMatricule]])&gt;1,"Doublon",""),"")</f>
        <v/>
      </c>
    </row>
    <row r="1315" spans="1:17" x14ac:dyDescent="0.25">
      <c r="A1315" s="12" t="str">
        <f>IF(Tableau1[[#This Row],[Date]]="","",VLOOKUP(Tableau1[[#This Row],[Semaine]],Listes!$A:$B,2,FALSE))</f>
        <v/>
      </c>
      <c r="B1315" s="12" t="str">
        <f>IF(ISBLANK(Tableau1[[#This Row],[Date]]),"",INT((Tableau1[[#This Row],[Date]]-SUM(MOD(DATE(YEAR(Tableau1[[#This Row],[Date]]-MOD(Tableau1[[#This Row],[Date]]-2,7)+3),1,2),{1E+99;7})*{1;-1})+5)/7))</f>
        <v/>
      </c>
      <c r="C1315" s="12" t="str">
        <f>IF(ISBLANK(Tableau1[[#This Row],[Matricule]]),"",VLOOKUP(Tableau1[[#This Row],[Matricule]],#REF!,2,FALSE))</f>
        <v/>
      </c>
      <c r="D1315" s="12" t="str">
        <f>IF(ISBLANK(Tableau1[[#This Row],[Matricule]]),"",VLOOKUP(Tableau1[[#This Row],[Matricule]],#REF!,3,FALSE))</f>
        <v/>
      </c>
      <c r="E1315" s="12" t="str">
        <f>CONCATENATE(Tableau1[[#This Row],[Matricule]],Tableau1[[#This Row],[Date]])</f>
        <v/>
      </c>
      <c r="F1315" s="3"/>
      <c r="K1315" s="35">
        <f>IF(Tableau1[[#This Row],[Régimes récoltés]]&gt;0,1,0)</f>
        <v>0</v>
      </c>
      <c r="L1315" s="35">
        <f>IF(Tableau1[[#This Row],[Régimes récoltés]]&gt;=60,1,0)</f>
        <v>0</v>
      </c>
      <c r="M1315" s="15">
        <f>IF(Tableau1[[#This Row],[Régimes récoltés]]&gt;60,Tableau1[[#This Row],[Régimes récoltés]]-60,0)</f>
        <v>0</v>
      </c>
      <c r="N1315" s="15" t="str">
        <f>IF(ISBLANK(Tableau1[[#This Row],[Date]]),"",+IF(Tableau1[[#This Row],[Régimes récoltés]]&lt;60,0,1000))</f>
        <v/>
      </c>
      <c r="O1315" s="15" t="str">
        <f>IF(ISBLANK(Tableau1[[#This Row],[Date]]),"",IF(Tableau1[[#This Row],[Régimes récoltés]]&gt;60,(Tableau1[[#This Row],[Régimes récoltés]]-60)*40,0))</f>
        <v/>
      </c>
      <c r="P1315" s="15" t="str">
        <f t="shared" si="20"/>
        <v/>
      </c>
      <c r="Q1315" s="51" t="str">
        <f>IF(Tableau1[[#This Row],[Matricule]]&gt;1,IF(COUNTIF(Tableau1[DateMatricule],Tableau1[[#This Row],[DateMatricule]])&gt;1,"Doublon",""),"")</f>
        <v/>
      </c>
    </row>
    <row r="1316" spans="1:17" x14ac:dyDescent="0.25">
      <c r="A1316" s="12" t="str">
        <f>IF(Tableau1[[#This Row],[Date]]="","",VLOOKUP(Tableau1[[#This Row],[Semaine]],Listes!$A:$B,2,FALSE))</f>
        <v/>
      </c>
      <c r="B1316" s="12" t="str">
        <f>IF(ISBLANK(Tableau1[[#This Row],[Date]]),"",INT((Tableau1[[#This Row],[Date]]-SUM(MOD(DATE(YEAR(Tableau1[[#This Row],[Date]]-MOD(Tableau1[[#This Row],[Date]]-2,7)+3),1,2),{1E+99;7})*{1;-1})+5)/7))</f>
        <v/>
      </c>
      <c r="C1316" s="12" t="str">
        <f>IF(ISBLANK(Tableau1[[#This Row],[Matricule]]),"",VLOOKUP(Tableau1[[#This Row],[Matricule]],#REF!,2,FALSE))</f>
        <v/>
      </c>
      <c r="D1316" s="12" t="str">
        <f>IF(ISBLANK(Tableau1[[#This Row],[Matricule]]),"",VLOOKUP(Tableau1[[#This Row],[Matricule]],#REF!,3,FALSE))</f>
        <v/>
      </c>
      <c r="E1316" s="12" t="str">
        <f>CONCATENATE(Tableau1[[#This Row],[Matricule]],Tableau1[[#This Row],[Date]])</f>
        <v/>
      </c>
      <c r="F1316" s="3"/>
      <c r="K1316" s="35">
        <f>IF(Tableau1[[#This Row],[Régimes récoltés]]&gt;0,1,0)</f>
        <v>0</v>
      </c>
      <c r="L1316" s="35">
        <f>IF(Tableau1[[#This Row],[Régimes récoltés]]&gt;=60,1,0)</f>
        <v>0</v>
      </c>
      <c r="M1316" s="15">
        <f>IF(Tableau1[[#This Row],[Régimes récoltés]]&gt;60,Tableau1[[#This Row],[Régimes récoltés]]-60,0)</f>
        <v>0</v>
      </c>
      <c r="N1316" s="15" t="str">
        <f>IF(ISBLANK(Tableau1[[#This Row],[Date]]),"",+IF(Tableau1[[#This Row],[Régimes récoltés]]&lt;60,0,1000))</f>
        <v/>
      </c>
      <c r="O1316" s="15" t="str">
        <f>IF(ISBLANK(Tableau1[[#This Row],[Date]]),"",IF(Tableau1[[#This Row],[Régimes récoltés]]&gt;60,(Tableau1[[#This Row],[Régimes récoltés]]-60)*40,0))</f>
        <v/>
      </c>
      <c r="P1316" s="15" t="str">
        <f t="shared" si="20"/>
        <v/>
      </c>
      <c r="Q1316" s="51" t="str">
        <f>IF(Tableau1[[#This Row],[Matricule]]&gt;1,IF(COUNTIF(Tableau1[DateMatricule],Tableau1[[#This Row],[DateMatricule]])&gt;1,"Doublon",""),"")</f>
        <v/>
      </c>
    </row>
    <row r="1317" spans="1:17" x14ac:dyDescent="0.25">
      <c r="A1317" s="12" t="str">
        <f>IF(Tableau1[[#This Row],[Date]]="","",VLOOKUP(Tableau1[[#This Row],[Semaine]],Listes!$A:$B,2,FALSE))</f>
        <v/>
      </c>
      <c r="B1317" s="12" t="str">
        <f>IF(ISBLANK(Tableau1[[#This Row],[Date]]),"",INT((Tableau1[[#This Row],[Date]]-SUM(MOD(DATE(YEAR(Tableau1[[#This Row],[Date]]-MOD(Tableau1[[#This Row],[Date]]-2,7)+3),1,2),{1E+99;7})*{1;-1})+5)/7))</f>
        <v/>
      </c>
      <c r="C1317" s="12" t="str">
        <f>IF(ISBLANK(Tableau1[[#This Row],[Matricule]]),"",VLOOKUP(Tableau1[[#This Row],[Matricule]],#REF!,2,FALSE))</f>
        <v/>
      </c>
      <c r="D1317" s="12" t="str">
        <f>IF(ISBLANK(Tableau1[[#This Row],[Matricule]]),"",VLOOKUP(Tableau1[[#This Row],[Matricule]],#REF!,3,FALSE))</f>
        <v/>
      </c>
      <c r="E1317" s="12" t="str">
        <f>CONCATENATE(Tableau1[[#This Row],[Matricule]],Tableau1[[#This Row],[Date]])</f>
        <v/>
      </c>
      <c r="F1317" s="3"/>
      <c r="K1317" s="35">
        <f>IF(Tableau1[[#This Row],[Régimes récoltés]]&gt;0,1,0)</f>
        <v>0</v>
      </c>
      <c r="L1317" s="35">
        <f>IF(Tableau1[[#This Row],[Régimes récoltés]]&gt;=60,1,0)</f>
        <v>0</v>
      </c>
      <c r="M1317" s="15">
        <f>IF(Tableau1[[#This Row],[Régimes récoltés]]&gt;60,Tableau1[[#This Row],[Régimes récoltés]]-60,0)</f>
        <v>0</v>
      </c>
      <c r="N1317" s="15" t="str">
        <f>IF(ISBLANK(Tableau1[[#This Row],[Date]]),"",+IF(Tableau1[[#This Row],[Régimes récoltés]]&lt;60,0,1000))</f>
        <v/>
      </c>
      <c r="O1317" s="15" t="str">
        <f>IF(ISBLANK(Tableau1[[#This Row],[Date]]),"",IF(Tableau1[[#This Row],[Régimes récoltés]]&gt;60,(Tableau1[[#This Row],[Régimes récoltés]]-60)*40,0))</f>
        <v/>
      </c>
      <c r="P1317" s="15" t="str">
        <f t="shared" si="20"/>
        <v/>
      </c>
      <c r="Q1317" s="51" t="str">
        <f>IF(Tableau1[[#This Row],[Matricule]]&gt;1,IF(COUNTIF(Tableau1[DateMatricule],Tableau1[[#This Row],[DateMatricule]])&gt;1,"Doublon",""),"")</f>
        <v/>
      </c>
    </row>
    <row r="1318" spans="1:17" x14ac:dyDescent="0.25">
      <c r="A1318" s="12" t="str">
        <f>IF(Tableau1[[#This Row],[Date]]="","",VLOOKUP(Tableau1[[#This Row],[Semaine]],Listes!$A:$B,2,FALSE))</f>
        <v/>
      </c>
      <c r="B1318" s="12" t="str">
        <f>IF(ISBLANK(Tableau1[[#This Row],[Date]]),"",INT((Tableau1[[#This Row],[Date]]-SUM(MOD(DATE(YEAR(Tableau1[[#This Row],[Date]]-MOD(Tableau1[[#This Row],[Date]]-2,7)+3),1,2),{1E+99;7})*{1;-1})+5)/7))</f>
        <v/>
      </c>
      <c r="C1318" s="12" t="str">
        <f>IF(ISBLANK(Tableau1[[#This Row],[Matricule]]),"",VLOOKUP(Tableau1[[#This Row],[Matricule]],#REF!,2,FALSE))</f>
        <v/>
      </c>
      <c r="D1318" s="12" t="str">
        <f>IF(ISBLANK(Tableau1[[#This Row],[Matricule]]),"",VLOOKUP(Tableau1[[#This Row],[Matricule]],#REF!,3,FALSE))</f>
        <v/>
      </c>
      <c r="E1318" s="12" t="str">
        <f>CONCATENATE(Tableau1[[#This Row],[Matricule]],Tableau1[[#This Row],[Date]])</f>
        <v/>
      </c>
      <c r="F1318" s="3"/>
      <c r="K1318" s="35">
        <f>IF(Tableau1[[#This Row],[Régimes récoltés]]&gt;0,1,0)</f>
        <v>0</v>
      </c>
      <c r="L1318" s="35">
        <f>IF(Tableau1[[#This Row],[Régimes récoltés]]&gt;=60,1,0)</f>
        <v>0</v>
      </c>
      <c r="M1318" s="15">
        <f>IF(Tableau1[[#This Row],[Régimes récoltés]]&gt;60,Tableau1[[#This Row],[Régimes récoltés]]-60,0)</f>
        <v>0</v>
      </c>
      <c r="N1318" s="15" t="str">
        <f>IF(ISBLANK(Tableau1[[#This Row],[Date]]),"",+IF(Tableau1[[#This Row],[Régimes récoltés]]&lt;60,0,1000))</f>
        <v/>
      </c>
      <c r="O1318" s="15" t="str">
        <f>IF(ISBLANK(Tableau1[[#This Row],[Date]]),"",IF(Tableau1[[#This Row],[Régimes récoltés]]&gt;60,(Tableau1[[#This Row],[Régimes récoltés]]-60)*40,0))</f>
        <v/>
      </c>
      <c r="P1318" s="15" t="str">
        <f t="shared" si="20"/>
        <v/>
      </c>
      <c r="Q1318" s="51" t="str">
        <f>IF(Tableau1[[#This Row],[Matricule]]&gt;1,IF(COUNTIF(Tableau1[DateMatricule],Tableau1[[#This Row],[DateMatricule]])&gt;1,"Doublon",""),"")</f>
        <v/>
      </c>
    </row>
    <row r="1319" spans="1:17" x14ac:dyDescent="0.25">
      <c r="A1319" s="12" t="str">
        <f>IF(Tableau1[[#This Row],[Date]]="","",VLOOKUP(Tableau1[[#This Row],[Semaine]],Listes!$A:$B,2,FALSE))</f>
        <v/>
      </c>
      <c r="B1319" s="12" t="str">
        <f>IF(ISBLANK(Tableau1[[#This Row],[Date]]),"",INT((Tableau1[[#This Row],[Date]]-SUM(MOD(DATE(YEAR(Tableau1[[#This Row],[Date]]-MOD(Tableau1[[#This Row],[Date]]-2,7)+3),1,2),{1E+99;7})*{1;-1})+5)/7))</f>
        <v/>
      </c>
      <c r="C1319" s="12" t="str">
        <f>IF(ISBLANK(Tableau1[[#This Row],[Matricule]]),"",VLOOKUP(Tableau1[[#This Row],[Matricule]],#REF!,2,FALSE))</f>
        <v/>
      </c>
      <c r="D1319" s="12" t="str">
        <f>IF(ISBLANK(Tableau1[[#This Row],[Matricule]]),"",VLOOKUP(Tableau1[[#This Row],[Matricule]],#REF!,3,FALSE))</f>
        <v/>
      </c>
      <c r="E1319" s="12" t="str">
        <f>CONCATENATE(Tableau1[[#This Row],[Matricule]],Tableau1[[#This Row],[Date]])</f>
        <v/>
      </c>
      <c r="F1319" s="3"/>
      <c r="K1319" s="35">
        <f>IF(Tableau1[[#This Row],[Régimes récoltés]]&gt;0,1,0)</f>
        <v>0</v>
      </c>
      <c r="L1319" s="35">
        <f>IF(Tableau1[[#This Row],[Régimes récoltés]]&gt;=60,1,0)</f>
        <v>0</v>
      </c>
      <c r="M1319" s="15">
        <f>IF(Tableau1[[#This Row],[Régimes récoltés]]&gt;60,Tableau1[[#This Row],[Régimes récoltés]]-60,0)</f>
        <v>0</v>
      </c>
      <c r="N1319" s="15" t="str">
        <f>IF(ISBLANK(Tableau1[[#This Row],[Date]]),"",+IF(Tableau1[[#This Row],[Régimes récoltés]]&lt;60,0,1000))</f>
        <v/>
      </c>
      <c r="O1319" s="15" t="str">
        <f>IF(ISBLANK(Tableau1[[#This Row],[Date]]),"",IF(Tableau1[[#This Row],[Régimes récoltés]]&gt;60,(Tableau1[[#This Row],[Régimes récoltés]]-60)*40,0))</f>
        <v/>
      </c>
      <c r="P1319" s="15" t="str">
        <f t="shared" si="20"/>
        <v/>
      </c>
      <c r="Q1319" s="51" t="str">
        <f>IF(Tableau1[[#This Row],[Matricule]]&gt;1,IF(COUNTIF(Tableau1[DateMatricule],Tableau1[[#This Row],[DateMatricule]])&gt;1,"Doublon",""),"")</f>
        <v/>
      </c>
    </row>
    <row r="1320" spans="1:17" x14ac:dyDescent="0.25">
      <c r="A1320" s="12" t="str">
        <f>IF(Tableau1[[#This Row],[Date]]="","",VLOOKUP(Tableau1[[#This Row],[Semaine]],Listes!$A:$B,2,FALSE))</f>
        <v/>
      </c>
      <c r="B1320" s="12" t="str">
        <f>IF(ISBLANK(Tableau1[[#This Row],[Date]]),"",INT((Tableau1[[#This Row],[Date]]-SUM(MOD(DATE(YEAR(Tableau1[[#This Row],[Date]]-MOD(Tableau1[[#This Row],[Date]]-2,7)+3),1,2),{1E+99;7})*{1;-1})+5)/7))</f>
        <v/>
      </c>
      <c r="C1320" s="12" t="str">
        <f>IF(ISBLANK(Tableau1[[#This Row],[Matricule]]),"",VLOOKUP(Tableau1[[#This Row],[Matricule]],#REF!,2,FALSE))</f>
        <v/>
      </c>
      <c r="D1320" s="12" t="str">
        <f>IF(ISBLANK(Tableau1[[#This Row],[Matricule]]),"",VLOOKUP(Tableau1[[#This Row],[Matricule]],#REF!,3,FALSE))</f>
        <v/>
      </c>
      <c r="E1320" s="12" t="str">
        <f>CONCATENATE(Tableau1[[#This Row],[Matricule]],Tableau1[[#This Row],[Date]])</f>
        <v/>
      </c>
      <c r="F1320" s="3"/>
      <c r="K1320" s="35">
        <f>IF(Tableau1[[#This Row],[Régimes récoltés]]&gt;0,1,0)</f>
        <v>0</v>
      </c>
      <c r="L1320" s="35">
        <f>IF(Tableau1[[#This Row],[Régimes récoltés]]&gt;=60,1,0)</f>
        <v>0</v>
      </c>
      <c r="M1320" s="15">
        <f>IF(Tableau1[[#This Row],[Régimes récoltés]]&gt;60,Tableau1[[#This Row],[Régimes récoltés]]-60,0)</f>
        <v>0</v>
      </c>
      <c r="N1320" s="15" t="str">
        <f>IF(ISBLANK(Tableau1[[#This Row],[Date]]),"",+IF(Tableau1[[#This Row],[Régimes récoltés]]&lt;60,0,1000))</f>
        <v/>
      </c>
      <c r="O1320" s="15" t="str">
        <f>IF(ISBLANK(Tableau1[[#This Row],[Date]]),"",IF(Tableau1[[#This Row],[Régimes récoltés]]&gt;60,(Tableau1[[#This Row],[Régimes récoltés]]-60)*40,0))</f>
        <v/>
      </c>
      <c r="P1320" s="15" t="str">
        <f t="shared" si="20"/>
        <v/>
      </c>
      <c r="Q1320" s="51" t="str">
        <f>IF(Tableau1[[#This Row],[Matricule]]&gt;1,IF(COUNTIF(Tableau1[DateMatricule],Tableau1[[#This Row],[DateMatricule]])&gt;1,"Doublon",""),"")</f>
        <v/>
      </c>
    </row>
    <row r="1321" spans="1:17" x14ac:dyDescent="0.25">
      <c r="A1321" s="12" t="str">
        <f>IF(Tableau1[[#This Row],[Date]]="","",VLOOKUP(Tableau1[[#This Row],[Semaine]],Listes!$A:$B,2,FALSE))</f>
        <v/>
      </c>
      <c r="B1321" s="12" t="str">
        <f>IF(ISBLANK(Tableau1[[#This Row],[Date]]),"",INT((Tableau1[[#This Row],[Date]]-SUM(MOD(DATE(YEAR(Tableau1[[#This Row],[Date]]-MOD(Tableau1[[#This Row],[Date]]-2,7)+3),1,2),{1E+99;7})*{1;-1})+5)/7))</f>
        <v/>
      </c>
      <c r="C1321" s="12" t="str">
        <f>IF(ISBLANK(Tableau1[[#This Row],[Matricule]]),"",VLOOKUP(Tableau1[[#This Row],[Matricule]],#REF!,2,FALSE))</f>
        <v/>
      </c>
      <c r="D1321" s="12" t="str">
        <f>IF(ISBLANK(Tableau1[[#This Row],[Matricule]]),"",VLOOKUP(Tableau1[[#This Row],[Matricule]],#REF!,3,FALSE))</f>
        <v/>
      </c>
      <c r="E1321" s="12" t="str">
        <f>CONCATENATE(Tableau1[[#This Row],[Matricule]],Tableau1[[#This Row],[Date]])</f>
        <v/>
      </c>
      <c r="F1321" s="3"/>
      <c r="K1321" s="35">
        <f>IF(Tableau1[[#This Row],[Régimes récoltés]]&gt;0,1,0)</f>
        <v>0</v>
      </c>
      <c r="L1321" s="35">
        <f>IF(Tableau1[[#This Row],[Régimes récoltés]]&gt;=60,1,0)</f>
        <v>0</v>
      </c>
      <c r="M1321" s="15">
        <f>IF(Tableau1[[#This Row],[Régimes récoltés]]&gt;60,Tableau1[[#This Row],[Régimes récoltés]]-60,0)</f>
        <v>0</v>
      </c>
      <c r="N1321" s="15" t="str">
        <f>IF(ISBLANK(Tableau1[[#This Row],[Date]]),"",+IF(Tableau1[[#This Row],[Régimes récoltés]]&lt;60,0,1000))</f>
        <v/>
      </c>
      <c r="O1321" s="15" t="str">
        <f>IF(ISBLANK(Tableau1[[#This Row],[Date]]),"",IF(Tableau1[[#This Row],[Régimes récoltés]]&gt;60,(Tableau1[[#This Row],[Régimes récoltés]]-60)*40,0))</f>
        <v/>
      </c>
      <c r="P1321" s="15" t="str">
        <f t="shared" si="20"/>
        <v/>
      </c>
      <c r="Q1321" s="51" t="str">
        <f>IF(Tableau1[[#This Row],[Matricule]]&gt;1,IF(COUNTIF(Tableau1[DateMatricule],Tableau1[[#This Row],[DateMatricule]])&gt;1,"Doublon",""),"")</f>
        <v/>
      </c>
    </row>
    <row r="1322" spans="1:17" x14ac:dyDescent="0.25">
      <c r="A1322" s="12" t="str">
        <f>IF(Tableau1[[#This Row],[Date]]="","",VLOOKUP(Tableau1[[#This Row],[Semaine]],Listes!$A:$B,2,FALSE))</f>
        <v/>
      </c>
      <c r="B1322" s="12" t="str">
        <f>IF(ISBLANK(Tableau1[[#This Row],[Date]]),"",INT((Tableau1[[#This Row],[Date]]-SUM(MOD(DATE(YEAR(Tableau1[[#This Row],[Date]]-MOD(Tableau1[[#This Row],[Date]]-2,7)+3),1,2),{1E+99;7})*{1;-1})+5)/7))</f>
        <v/>
      </c>
      <c r="C1322" s="12" t="str">
        <f>IF(ISBLANK(Tableau1[[#This Row],[Matricule]]),"",VLOOKUP(Tableau1[[#This Row],[Matricule]],#REF!,2,FALSE))</f>
        <v/>
      </c>
      <c r="D1322" s="12" t="str">
        <f>IF(ISBLANK(Tableau1[[#This Row],[Matricule]]),"",VLOOKUP(Tableau1[[#This Row],[Matricule]],#REF!,3,FALSE))</f>
        <v/>
      </c>
      <c r="E1322" s="12" t="str">
        <f>CONCATENATE(Tableau1[[#This Row],[Matricule]],Tableau1[[#This Row],[Date]])</f>
        <v/>
      </c>
      <c r="F1322" s="3"/>
      <c r="K1322" s="35">
        <f>IF(Tableau1[[#This Row],[Régimes récoltés]]&gt;0,1,0)</f>
        <v>0</v>
      </c>
      <c r="L1322" s="35">
        <f>IF(Tableau1[[#This Row],[Régimes récoltés]]&gt;=60,1,0)</f>
        <v>0</v>
      </c>
      <c r="M1322" s="15">
        <f>IF(Tableau1[[#This Row],[Régimes récoltés]]&gt;60,Tableau1[[#This Row],[Régimes récoltés]]-60,0)</f>
        <v>0</v>
      </c>
      <c r="N1322" s="15" t="str">
        <f>IF(ISBLANK(Tableau1[[#This Row],[Date]]),"",+IF(Tableau1[[#This Row],[Régimes récoltés]]&lt;60,0,1000))</f>
        <v/>
      </c>
      <c r="O1322" s="15" t="str">
        <f>IF(ISBLANK(Tableau1[[#This Row],[Date]]),"",IF(Tableau1[[#This Row],[Régimes récoltés]]&gt;60,(Tableau1[[#This Row],[Régimes récoltés]]-60)*40,0))</f>
        <v/>
      </c>
      <c r="P1322" s="15" t="str">
        <f t="shared" ref="P1322:P1385" si="21">IF(ISERROR(N1322+O1322),"",N1322+O1322)</f>
        <v/>
      </c>
      <c r="Q1322" s="51" t="str">
        <f>IF(Tableau1[[#This Row],[Matricule]]&gt;1,IF(COUNTIF(Tableau1[DateMatricule],Tableau1[[#This Row],[DateMatricule]])&gt;1,"Doublon",""),"")</f>
        <v/>
      </c>
    </row>
    <row r="1323" spans="1:17" x14ac:dyDescent="0.25">
      <c r="A1323" s="12" t="str">
        <f>IF(Tableau1[[#This Row],[Date]]="","",VLOOKUP(Tableau1[[#This Row],[Semaine]],Listes!$A:$B,2,FALSE))</f>
        <v/>
      </c>
      <c r="B1323" s="12" t="str">
        <f>IF(ISBLANK(Tableau1[[#This Row],[Date]]),"",INT((Tableau1[[#This Row],[Date]]-SUM(MOD(DATE(YEAR(Tableau1[[#This Row],[Date]]-MOD(Tableau1[[#This Row],[Date]]-2,7)+3),1,2),{1E+99;7})*{1;-1})+5)/7))</f>
        <v/>
      </c>
      <c r="C1323" s="12" t="str">
        <f>IF(ISBLANK(Tableau1[[#This Row],[Matricule]]),"",VLOOKUP(Tableau1[[#This Row],[Matricule]],#REF!,2,FALSE))</f>
        <v/>
      </c>
      <c r="D1323" s="12" t="str">
        <f>IF(ISBLANK(Tableau1[[#This Row],[Matricule]]),"",VLOOKUP(Tableau1[[#This Row],[Matricule]],#REF!,3,FALSE))</f>
        <v/>
      </c>
      <c r="E1323" s="12" t="str">
        <f>CONCATENATE(Tableau1[[#This Row],[Matricule]],Tableau1[[#This Row],[Date]])</f>
        <v/>
      </c>
      <c r="F1323" s="3"/>
      <c r="K1323" s="35">
        <f>IF(Tableau1[[#This Row],[Régimes récoltés]]&gt;0,1,0)</f>
        <v>0</v>
      </c>
      <c r="L1323" s="35">
        <f>IF(Tableau1[[#This Row],[Régimes récoltés]]&gt;=60,1,0)</f>
        <v>0</v>
      </c>
      <c r="M1323" s="15">
        <f>IF(Tableau1[[#This Row],[Régimes récoltés]]&gt;60,Tableau1[[#This Row],[Régimes récoltés]]-60,0)</f>
        <v>0</v>
      </c>
      <c r="N1323" s="15" t="str">
        <f>IF(ISBLANK(Tableau1[[#This Row],[Date]]),"",+IF(Tableau1[[#This Row],[Régimes récoltés]]&lt;60,0,1000))</f>
        <v/>
      </c>
      <c r="O1323" s="15" t="str">
        <f>IF(ISBLANK(Tableau1[[#This Row],[Date]]),"",IF(Tableau1[[#This Row],[Régimes récoltés]]&gt;60,(Tableau1[[#This Row],[Régimes récoltés]]-60)*40,0))</f>
        <v/>
      </c>
      <c r="P1323" s="15" t="str">
        <f t="shared" si="21"/>
        <v/>
      </c>
      <c r="Q1323" s="51" t="str">
        <f>IF(Tableau1[[#This Row],[Matricule]]&gt;1,IF(COUNTIF(Tableau1[DateMatricule],Tableau1[[#This Row],[DateMatricule]])&gt;1,"Doublon",""),"")</f>
        <v/>
      </c>
    </row>
    <row r="1324" spans="1:17" x14ac:dyDescent="0.25">
      <c r="A1324" s="12" t="str">
        <f>IF(Tableau1[[#This Row],[Date]]="","",VLOOKUP(Tableau1[[#This Row],[Semaine]],Listes!$A:$B,2,FALSE))</f>
        <v/>
      </c>
      <c r="B1324" s="12" t="str">
        <f>IF(ISBLANK(Tableau1[[#This Row],[Date]]),"",INT((Tableau1[[#This Row],[Date]]-SUM(MOD(DATE(YEAR(Tableau1[[#This Row],[Date]]-MOD(Tableau1[[#This Row],[Date]]-2,7)+3),1,2),{1E+99;7})*{1;-1})+5)/7))</f>
        <v/>
      </c>
      <c r="C1324" s="12" t="str">
        <f>IF(ISBLANK(Tableau1[[#This Row],[Matricule]]),"",VLOOKUP(Tableau1[[#This Row],[Matricule]],#REF!,2,FALSE))</f>
        <v/>
      </c>
      <c r="D1324" s="12" t="str">
        <f>IF(ISBLANK(Tableau1[[#This Row],[Matricule]]),"",VLOOKUP(Tableau1[[#This Row],[Matricule]],#REF!,3,FALSE))</f>
        <v/>
      </c>
      <c r="E1324" s="12" t="str">
        <f>CONCATENATE(Tableau1[[#This Row],[Matricule]],Tableau1[[#This Row],[Date]])</f>
        <v/>
      </c>
      <c r="F1324" s="3"/>
      <c r="K1324" s="35">
        <f>IF(Tableau1[[#This Row],[Régimes récoltés]]&gt;0,1,0)</f>
        <v>0</v>
      </c>
      <c r="L1324" s="35">
        <f>IF(Tableau1[[#This Row],[Régimes récoltés]]&gt;=60,1,0)</f>
        <v>0</v>
      </c>
      <c r="M1324" s="15">
        <f>IF(Tableau1[[#This Row],[Régimes récoltés]]&gt;60,Tableau1[[#This Row],[Régimes récoltés]]-60,0)</f>
        <v>0</v>
      </c>
      <c r="N1324" s="15" t="str">
        <f>IF(ISBLANK(Tableau1[[#This Row],[Date]]),"",+IF(Tableau1[[#This Row],[Régimes récoltés]]&lt;60,0,1000))</f>
        <v/>
      </c>
      <c r="O1324" s="15" t="str">
        <f>IF(ISBLANK(Tableau1[[#This Row],[Date]]),"",IF(Tableau1[[#This Row],[Régimes récoltés]]&gt;60,(Tableau1[[#This Row],[Régimes récoltés]]-60)*40,0))</f>
        <v/>
      </c>
      <c r="P1324" s="15" t="str">
        <f t="shared" si="21"/>
        <v/>
      </c>
      <c r="Q1324" s="51" t="str">
        <f>IF(Tableau1[[#This Row],[Matricule]]&gt;1,IF(COUNTIF(Tableau1[DateMatricule],Tableau1[[#This Row],[DateMatricule]])&gt;1,"Doublon",""),"")</f>
        <v/>
      </c>
    </row>
    <row r="1325" spans="1:17" x14ac:dyDescent="0.25">
      <c r="A1325" s="12" t="str">
        <f>IF(Tableau1[[#This Row],[Date]]="","",VLOOKUP(Tableau1[[#This Row],[Semaine]],Listes!$A:$B,2,FALSE))</f>
        <v/>
      </c>
      <c r="B1325" s="12" t="str">
        <f>IF(ISBLANK(Tableau1[[#This Row],[Date]]),"",INT((Tableau1[[#This Row],[Date]]-SUM(MOD(DATE(YEAR(Tableau1[[#This Row],[Date]]-MOD(Tableau1[[#This Row],[Date]]-2,7)+3),1,2),{1E+99;7})*{1;-1})+5)/7))</f>
        <v/>
      </c>
      <c r="C1325" s="12" t="str">
        <f>IF(ISBLANK(Tableau1[[#This Row],[Matricule]]),"",VLOOKUP(Tableau1[[#This Row],[Matricule]],#REF!,2,FALSE))</f>
        <v/>
      </c>
      <c r="D1325" s="12" t="str">
        <f>IF(ISBLANK(Tableau1[[#This Row],[Matricule]]),"",VLOOKUP(Tableau1[[#This Row],[Matricule]],#REF!,3,FALSE))</f>
        <v/>
      </c>
      <c r="E1325" s="12" t="str">
        <f>CONCATENATE(Tableau1[[#This Row],[Matricule]],Tableau1[[#This Row],[Date]])</f>
        <v/>
      </c>
      <c r="F1325" s="3"/>
      <c r="K1325" s="35">
        <f>IF(Tableau1[[#This Row],[Régimes récoltés]]&gt;0,1,0)</f>
        <v>0</v>
      </c>
      <c r="L1325" s="35">
        <f>IF(Tableau1[[#This Row],[Régimes récoltés]]&gt;=60,1,0)</f>
        <v>0</v>
      </c>
      <c r="M1325" s="15">
        <f>IF(Tableau1[[#This Row],[Régimes récoltés]]&gt;60,Tableau1[[#This Row],[Régimes récoltés]]-60,0)</f>
        <v>0</v>
      </c>
      <c r="N1325" s="15" t="str">
        <f>IF(ISBLANK(Tableau1[[#This Row],[Date]]),"",+IF(Tableau1[[#This Row],[Régimes récoltés]]&lt;60,0,1000))</f>
        <v/>
      </c>
      <c r="O1325" s="15" t="str">
        <f>IF(ISBLANK(Tableau1[[#This Row],[Date]]),"",IF(Tableau1[[#This Row],[Régimes récoltés]]&gt;60,(Tableau1[[#This Row],[Régimes récoltés]]-60)*40,0))</f>
        <v/>
      </c>
      <c r="P1325" s="15" t="str">
        <f t="shared" si="21"/>
        <v/>
      </c>
      <c r="Q1325" s="51" t="str">
        <f>IF(Tableau1[[#This Row],[Matricule]]&gt;1,IF(COUNTIF(Tableau1[DateMatricule],Tableau1[[#This Row],[DateMatricule]])&gt;1,"Doublon",""),"")</f>
        <v/>
      </c>
    </row>
    <row r="1326" spans="1:17" x14ac:dyDescent="0.25">
      <c r="A1326" s="12" t="str">
        <f>IF(Tableau1[[#This Row],[Date]]="","",VLOOKUP(Tableau1[[#This Row],[Semaine]],Listes!$A:$B,2,FALSE))</f>
        <v/>
      </c>
      <c r="B1326" s="12" t="str">
        <f>IF(ISBLANK(Tableau1[[#This Row],[Date]]),"",INT((Tableau1[[#This Row],[Date]]-SUM(MOD(DATE(YEAR(Tableau1[[#This Row],[Date]]-MOD(Tableau1[[#This Row],[Date]]-2,7)+3),1,2),{1E+99;7})*{1;-1})+5)/7))</f>
        <v/>
      </c>
      <c r="C1326" s="12" t="str">
        <f>IF(ISBLANK(Tableau1[[#This Row],[Matricule]]),"",VLOOKUP(Tableau1[[#This Row],[Matricule]],#REF!,2,FALSE))</f>
        <v/>
      </c>
      <c r="D1326" s="12" t="str">
        <f>IF(ISBLANK(Tableau1[[#This Row],[Matricule]]),"",VLOOKUP(Tableau1[[#This Row],[Matricule]],#REF!,3,FALSE))</f>
        <v/>
      </c>
      <c r="E1326" s="12" t="str">
        <f>CONCATENATE(Tableau1[[#This Row],[Matricule]],Tableau1[[#This Row],[Date]])</f>
        <v/>
      </c>
      <c r="F1326" s="3"/>
      <c r="K1326" s="35">
        <f>IF(Tableau1[[#This Row],[Régimes récoltés]]&gt;0,1,0)</f>
        <v>0</v>
      </c>
      <c r="L1326" s="35">
        <f>IF(Tableau1[[#This Row],[Régimes récoltés]]&gt;=60,1,0)</f>
        <v>0</v>
      </c>
      <c r="M1326" s="15">
        <f>IF(Tableau1[[#This Row],[Régimes récoltés]]&gt;60,Tableau1[[#This Row],[Régimes récoltés]]-60,0)</f>
        <v>0</v>
      </c>
      <c r="N1326" s="15" t="str">
        <f>IF(ISBLANK(Tableau1[[#This Row],[Date]]),"",+IF(Tableau1[[#This Row],[Régimes récoltés]]&lt;60,0,1000))</f>
        <v/>
      </c>
      <c r="O1326" s="15" t="str">
        <f>IF(ISBLANK(Tableau1[[#This Row],[Date]]),"",IF(Tableau1[[#This Row],[Régimes récoltés]]&gt;60,(Tableau1[[#This Row],[Régimes récoltés]]-60)*40,0))</f>
        <v/>
      </c>
      <c r="P1326" s="15" t="str">
        <f t="shared" si="21"/>
        <v/>
      </c>
      <c r="Q1326" s="51" t="str">
        <f>IF(Tableau1[[#This Row],[Matricule]]&gt;1,IF(COUNTIF(Tableau1[DateMatricule],Tableau1[[#This Row],[DateMatricule]])&gt;1,"Doublon",""),"")</f>
        <v/>
      </c>
    </row>
    <row r="1327" spans="1:17" x14ac:dyDescent="0.25">
      <c r="A1327" s="12" t="str">
        <f>IF(Tableau1[[#This Row],[Date]]="","",VLOOKUP(Tableau1[[#This Row],[Semaine]],Listes!$A:$B,2,FALSE))</f>
        <v/>
      </c>
      <c r="B1327" s="12" t="str">
        <f>IF(ISBLANK(Tableau1[[#This Row],[Date]]),"",INT((Tableau1[[#This Row],[Date]]-SUM(MOD(DATE(YEAR(Tableau1[[#This Row],[Date]]-MOD(Tableau1[[#This Row],[Date]]-2,7)+3),1,2),{1E+99;7})*{1;-1})+5)/7))</f>
        <v/>
      </c>
      <c r="C1327" s="12" t="str">
        <f>IF(ISBLANK(Tableau1[[#This Row],[Matricule]]),"",VLOOKUP(Tableau1[[#This Row],[Matricule]],#REF!,2,FALSE))</f>
        <v/>
      </c>
      <c r="D1327" s="12" t="str">
        <f>IF(ISBLANK(Tableau1[[#This Row],[Matricule]]),"",VLOOKUP(Tableau1[[#This Row],[Matricule]],#REF!,3,FALSE))</f>
        <v/>
      </c>
      <c r="E1327" s="12" t="str">
        <f>CONCATENATE(Tableau1[[#This Row],[Matricule]],Tableau1[[#This Row],[Date]])</f>
        <v/>
      </c>
      <c r="F1327" s="3"/>
      <c r="K1327" s="35">
        <f>IF(Tableau1[[#This Row],[Régimes récoltés]]&gt;0,1,0)</f>
        <v>0</v>
      </c>
      <c r="L1327" s="35">
        <f>IF(Tableau1[[#This Row],[Régimes récoltés]]&gt;=60,1,0)</f>
        <v>0</v>
      </c>
      <c r="M1327" s="15">
        <f>IF(Tableau1[[#This Row],[Régimes récoltés]]&gt;60,Tableau1[[#This Row],[Régimes récoltés]]-60,0)</f>
        <v>0</v>
      </c>
      <c r="N1327" s="15" t="str">
        <f>IF(ISBLANK(Tableau1[[#This Row],[Date]]),"",+IF(Tableau1[[#This Row],[Régimes récoltés]]&lt;60,0,1000))</f>
        <v/>
      </c>
      <c r="O1327" s="15" t="str">
        <f>IF(ISBLANK(Tableau1[[#This Row],[Date]]),"",IF(Tableau1[[#This Row],[Régimes récoltés]]&gt;60,(Tableau1[[#This Row],[Régimes récoltés]]-60)*40,0))</f>
        <v/>
      </c>
      <c r="P1327" s="15" t="str">
        <f t="shared" si="21"/>
        <v/>
      </c>
      <c r="Q1327" s="51" t="str">
        <f>IF(Tableau1[[#This Row],[Matricule]]&gt;1,IF(COUNTIF(Tableau1[DateMatricule],Tableau1[[#This Row],[DateMatricule]])&gt;1,"Doublon",""),"")</f>
        <v/>
      </c>
    </row>
    <row r="1328" spans="1:17" x14ac:dyDescent="0.25">
      <c r="A1328" s="12" t="str">
        <f>IF(Tableau1[[#This Row],[Date]]="","",VLOOKUP(Tableau1[[#This Row],[Semaine]],Listes!$A:$B,2,FALSE))</f>
        <v/>
      </c>
      <c r="B1328" s="12" t="str">
        <f>IF(ISBLANK(Tableau1[[#This Row],[Date]]),"",INT((Tableau1[[#This Row],[Date]]-SUM(MOD(DATE(YEAR(Tableau1[[#This Row],[Date]]-MOD(Tableau1[[#This Row],[Date]]-2,7)+3),1,2),{1E+99;7})*{1;-1})+5)/7))</f>
        <v/>
      </c>
      <c r="C1328" s="12" t="str">
        <f>IF(ISBLANK(Tableau1[[#This Row],[Matricule]]),"",VLOOKUP(Tableau1[[#This Row],[Matricule]],#REF!,2,FALSE))</f>
        <v/>
      </c>
      <c r="D1328" s="12" t="str">
        <f>IF(ISBLANK(Tableau1[[#This Row],[Matricule]]),"",VLOOKUP(Tableau1[[#This Row],[Matricule]],#REF!,3,FALSE))</f>
        <v/>
      </c>
      <c r="E1328" s="12" t="str">
        <f>CONCATENATE(Tableau1[[#This Row],[Matricule]],Tableau1[[#This Row],[Date]])</f>
        <v/>
      </c>
      <c r="F1328" s="3"/>
      <c r="K1328" s="35">
        <f>IF(Tableau1[[#This Row],[Régimes récoltés]]&gt;0,1,0)</f>
        <v>0</v>
      </c>
      <c r="L1328" s="35">
        <f>IF(Tableau1[[#This Row],[Régimes récoltés]]&gt;=60,1,0)</f>
        <v>0</v>
      </c>
      <c r="M1328" s="15">
        <f>IF(Tableau1[[#This Row],[Régimes récoltés]]&gt;60,Tableau1[[#This Row],[Régimes récoltés]]-60,0)</f>
        <v>0</v>
      </c>
      <c r="N1328" s="15" t="str">
        <f>IF(ISBLANK(Tableau1[[#This Row],[Date]]),"",+IF(Tableau1[[#This Row],[Régimes récoltés]]&lt;60,0,1000))</f>
        <v/>
      </c>
      <c r="O1328" s="15" t="str">
        <f>IF(ISBLANK(Tableau1[[#This Row],[Date]]),"",IF(Tableau1[[#This Row],[Régimes récoltés]]&gt;60,(Tableau1[[#This Row],[Régimes récoltés]]-60)*40,0))</f>
        <v/>
      </c>
      <c r="P1328" s="15" t="str">
        <f t="shared" si="21"/>
        <v/>
      </c>
      <c r="Q1328" s="51" t="str">
        <f>IF(Tableau1[[#This Row],[Matricule]]&gt;1,IF(COUNTIF(Tableau1[DateMatricule],Tableau1[[#This Row],[DateMatricule]])&gt;1,"Doublon",""),"")</f>
        <v/>
      </c>
    </row>
    <row r="1329" spans="1:17" x14ac:dyDescent="0.25">
      <c r="A1329" s="12" t="str">
        <f>IF(Tableau1[[#This Row],[Date]]="","",VLOOKUP(Tableau1[[#This Row],[Semaine]],Listes!$A:$B,2,FALSE))</f>
        <v/>
      </c>
      <c r="B1329" s="12" t="str">
        <f>IF(ISBLANK(Tableau1[[#This Row],[Date]]),"",INT((Tableau1[[#This Row],[Date]]-SUM(MOD(DATE(YEAR(Tableau1[[#This Row],[Date]]-MOD(Tableau1[[#This Row],[Date]]-2,7)+3),1,2),{1E+99;7})*{1;-1})+5)/7))</f>
        <v/>
      </c>
      <c r="C1329" s="12" t="str">
        <f>IF(ISBLANK(Tableau1[[#This Row],[Matricule]]),"",VLOOKUP(Tableau1[[#This Row],[Matricule]],#REF!,2,FALSE))</f>
        <v/>
      </c>
      <c r="D1329" s="12" t="str">
        <f>IF(ISBLANK(Tableau1[[#This Row],[Matricule]]),"",VLOOKUP(Tableau1[[#This Row],[Matricule]],#REF!,3,FALSE))</f>
        <v/>
      </c>
      <c r="E1329" s="12" t="str">
        <f>CONCATENATE(Tableau1[[#This Row],[Matricule]],Tableau1[[#This Row],[Date]])</f>
        <v/>
      </c>
      <c r="F1329" s="3"/>
      <c r="K1329" s="35">
        <f>IF(Tableau1[[#This Row],[Régimes récoltés]]&gt;0,1,0)</f>
        <v>0</v>
      </c>
      <c r="L1329" s="35">
        <f>IF(Tableau1[[#This Row],[Régimes récoltés]]&gt;=60,1,0)</f>
        <v>0</v>
      </c>
      <c r="M1329" s="15">
        <f>IF(Tableau1[[#This Row],[Régimes récoltés]]&gt;60,Tableau1[[#This Row],[Régimes récoltés]]-60,0)</f>
        <v>0</v>
      </c>
      <c r="N1329" s="15" t="str">
        <f>IF(ISBLANK(Tableau1[[#This Row],[Date]]),"",+IF(Tableau1[[#This Row],[Régimes récoltés]]&lt;60,0,1000))</f>
        <v/>
      </c>
      <c r="O1329" s="15" t="str">
        <f>IF(ISBLANK(Tableau1[[#This Row],[Date]]),"",IF(Tableau1[[#This Row],[Régimes récoltés]]&gt;60,(Tableau1[[#This Row],[Régimes récoltés]]-60)*40,0))</f>
        <v/>
      </c>
      <c r="P1329" s="15" t="str">
        <f t="shared" si="21"/>
        <v/>
      </c>
      <c r="Q1329" s="51" t="str">
        <f>IF(Tableau1[[#This Row],[Matricule]]&gt;1,IF(COUNTIF(Tableau1[DateMatricule],Tableau1[[#This Row],[DateMatricule]])&gt;1,"Doublon",""),"")</f>
        <v/>
      </c>
    </row>
    <row r="1330" spans="1:17" x14ac:dyDescent="0.25">
      <c r="A1330" s="12" t="str">
        <f>IF(Tableau1[[#This Row],[Date]]="","",VLOOKUP(Tableau1[[#This Row],[Semaine]],Listes!$A:$B,2,FALSE))</f>
        <v/>
      </c>
      <c r="B1330" s="12" t="str">
        <f>IF(ISBLANK(Tableau1[[#This Row],[Date]]),"",INT((Tableau1[[#This Row],[Date]]-SUM(MOD(DATE(YEAR(Tableau1[[#This Row],[Date]]-MOD(Tableau1[[#This Row],[Date]]-2,7)+3),1,2),{1E+99;7})*{1;-1})+5)/7))</f>
        <v/>
      </c>
      <c r="C1330" s="12" t="str">
        <f>IF(ISBLANK(Tableau1[[#This Row],[Matricule]]),"",VLOOKUP(Tableau1[[#This Row],[Matricule]],#REF!,2,FALSE))</f>
        <v/>
      </c>
      <c r="D1330" s="12" t="str">
        <f>IF(ISBLANK(Tableau1[[#This Row],[Matricule]]),"",VLOOKUP(Tableau1[[#This Row],[Matricule]],#REF!,3,FALSE))</f>
        <v/>
      </c>
      <c r="E1330" s="12" t="str">
        <f>CONCATENATE(Tableau1[[#This Row],[Matricule]],Tableau1[[#This Row],[Date]])</f>
        <v/>
      </c>
      <c r="F1330" s="3"/>
      <c r="K1330" s="35">
        <f>IF(Tableau1[[#This Row],[Régimes récoltés]]&gt;0,1,0)</f>
        <v>0</v>
      </c>
      <c r="L1330" s="35">
        <f>IF(Tableau1[[#This Row],[Régimes récoltés]]&gt;=60,1,0)</f>
        <v>0</v>
      </c>
      <c r="M1330" s="15">
        <f>IF(Tableau1[[#This Row],[Régimes récoltés]]&gt;60,Tableau1[[#This Row],[Régimes récoltés]]-60,0)</f>
        <v>0</v>
      </c>
      <c r="N1330" s="15" t="str">
        <f>IF(ISBLANK(Tableau1[[#This Row],[Date]]),"",+IF(Tableau1[[#This Row],[Régimes récoltés]]&lt;60,0,1000))</f>
        <v/>
      </c>
      <c r="O1330" s="15" t="str">
        <f>IF(ISBLANK(Tableau1[[#This Row],[Date]]),"",IF(Tableau1[[#This Row],[Régimes récoltés]]&gt;60,(Tableau1[[#This Row],[Régimes récoltés]]-60)*40,0))</f>
        <v/>
      </c>
      <c r="P1330" s="15" t="str">
        <f t="shared" si="21"/>
        <v/>
      </c>
      <c r="Q1330" s="51" t="str">
        <f>IF(Tableau1[[#This Row],[Matricule]]&gt;1,IF(COUNTIF(Tableau1[DateMatricule],Tableau1[[#This Row],[DateMatricule]])&gt;1,"Doublon",""),"")</f>
        <v/>
      </c>
    </row>
    <row r="1331" spans="1:17" x14ac:dyDescent="0.25">
      <c r="A1331" s="12" t="str">
        <f>IF(Tableau1[[#This Row],[Date]]="","",VLOOKUP(Tableau1[[#This Row],[Semaine]],Listes!$A:$B,2,FALSE))</f>
        <v/>
      </c>
      <c r="B1331" s="12" t="str">
        <f>IF(ISBLANK(Tableau1[[#This Row],[Date]]),"",INT((Tableau1[[#This Row],[Date]]-SUM(MOD(DATE(YEAR(Tableau1[[#This Row],[Date]]-MOD(Tableau1[[#This Row],[Date]]-2,7)+3),1,2),{1E+99;7})*{1;-1})+5)/7))</f>
        <v/>
      </c>
      <c r="C1331" s="12" t="str">
        <f>IF(ISBLANK(Tableau1[[#This Row],[Matricule]]),"",VLOOKUP(Tableau1[[#This Row],[Matricule]],#REF!,2,FALSE))</f>
        <v/>
      </c>
      <c r="D1331" s="12" t="str">
        <f>IF(ISBLANK(Tableau1[[#This Row],[Matricule]]),"",VLOOKUP(Tableau1[[#This Row],[Matricule]],#REF!,3,FALSE))</f>
        <v/>
      </c>
      <c r="E1331" s="12" t="str">
        <f>CONCATENATE(Tableau1[[#This Row],[Matricule]],Tableau1[[#This Row],[Date]])</f>
        <v/>
      </c>
      <c r="F1331" s="3"/>
      <c r="K1331" s="35">
        <f>IF(Tableau1[[#This Row],[Régimes récoltés]]&gt;0,1,0)</f>
        <v>0</v>
      </c>
      <c r="L1331" s="35">
        <f>IF(Tableau1[[#This Row],[Régimes récoltés]]&gt;=60,1,0)</f>
        <v>0</v>
      </c>
      <c r="M1331" s="15">
        <f>IF(Tableau1[[#This Row],[Régimes récoltés]]&gt;60,Tableau1[[#This Row],[Régimes récoltés]]-60,0)</f>
        <v>0</v>
      </c>
      <c r="N1331" s="15" t="str">
        <f>IF(ISBLANK(Tableau1[[#This Row],[Date]]),"",+IF(Tableau1[[#This Row],[Régimes récoltés]]&lt;60,0,1000))</f>
        <v/>
      </c>
      <c r="O1331" s="15" t="str">
        <f>IF(ISBLANK(Tableau1[[#This Row],[Date]]),"",IF(Tableau1[[#This Row],[Régimes récoltés]]&gt;60,(Tableau1[[#This Row],[Régimes récoltés]]-60)*40,0))</f>
        <v/>
      </c>
      <c r="P1331" s="15" t="str">
        <f t="shared" si="21"/>
        <v/>
      </c>
      <c r="Q1331" s="51" t="str">
        <f>IF(Tableau1[[#This Row],[Matricule]]&gt;1,IF(COUNTIF(Tableau1[DateMatricule],Tableau1[[#This Row],[DateMatricule]])&gt;1,"Doublon",""),"")</f>
        <v/>
      </c>
    </row>
    <row r="1332" spans="1:17" x14ac:dyDescent="0.25">
      <c r="A1332" s="12" t="str">
        <f>IF(Tableau1[[#This Row],[Date]]="","",VLOOKUP(Tableau1[[#This Row],[Semaine]],Listes!$A:$B,2,FALSE))</f>
        <v/>
      </c>
      <c r="B1332" s="12" t="str">
        <f>IF(ISBLANK(Tableau1[[#This Row],[Date]]),"",INT((Tableau1[[#This Row],[Date]]-SUM(MOD(DATE(YEAR(Tableau1[[#This Row],[Date]]-MOD(Tableau1[[#This Row],[Date]]-2,7)+3),1,2),{1E+99;7})*{1;-1})+5)/7))</f>
        <v/>
      </c>
      <c r="C1332" s="12" t="str">
        <f>IF(ISBLANK(Tableau1[[#This Row],[Matricule]]),"",VLOOKUP(Tableau1[[#This Row],[Matricule]],#REF!,2,FALSE))</f>
        <v/>
      </c>
      <c r="D1332" s="12" t="str">
        <f>IF(ISBLANK(Tableau1[[#This Row],[Matricule]]),"",VLOOKUP(Tableau1[[#This Row],[Matricule]],#REF!,3,FALSE))</f>
        <v/>
      </c>
      <c r="E1332" s="12" t="str">
        <f>CONCATENATE(Tableau1[[#This Row],[Matricule]],Tableau1[[#This Row],[Date]])</f>
        <v/>
      </c>
      <c r="F1332" s="3"/>
      <c r="K1332" s="35">
        <f>IF(Tableau1[[#This Row],[Régimes récoltés]]&gt;0,1,0)</f>
        <v>0</v>
      </c>
      <c r="L1332" s="35">
        <f>IF(Tableau1[[#This Row],[Régimes récoltés]]&gt;=60,1,0)</f>
        <v>0</v>
      </c>
      <c r="M1332" s="15">
        <f>IF(Tableau1[[#This Row],[Régimes récoltés]]&gt;60,Tableau1[[#This Row],[Régimes récoltés]]-60,0)</f>
        <v>0</v>
      </c>
      <c r="N1332" s="15" t="str">
        <f>IF(ISBLANK(Tableau1[[#This Row],[Date]]),"",+IF(Tableau1[[#This Row],[Régimes récoltés]]&lt;60,0,1000))</f>
        <v/>
      </c>
      <c r="O1332" s="15" t="str">
        <f>IF(ISBLANK(Tableau1[[#This Row],[Date]]),"",IF(Tableau1[[#This Row],[Régimes récoltés]]&gt;60,(Tableau1[[#This Row],[Régimes récoltés]]-60)*40,0))</f>
        <v/>
      </c>
      <c r="P1332" s="15" t="str">
        <f t="shared" si="21"/>
        <v/>
      </c>
      <c r="Q1332" s="51" t="str">
        <f>IF(Tableau1[[#This Row],[Matricule]]&gt;1,IF(COUNTIF(Tableau1[DateMatricule],Tableau1[[#This Row],[DateMatricule]])&gt;1,"Doublon",""),"")</f>
        <v/>
      </c>
    </row>
    <row r="1333" spans="1:17" x14ac:dyDescent="0.25">
      <c r="A1333" s="12" t="str">
        <f>IF(Tableau1[[#This Row],[Date]]="","",VLOOKUP(Tableau1[[#This Row],[Semaine]],Listes!$A:$B,2,FALSE))</f>
        <v/>
      </c>
      <c r="B1333" s="12" t="str">
        <f>IF(ISBLANK(Tableau1[[#This Row],[Date]]),"",INT((Tableau1[[#This Row],[Date]]-SUM(MOD(DATE(YEAR(Tableau1[[#This Row],[Date]]-MOD(Tableau1[[#This Row],[Date]]-2,7)+3),1,2),{1E+99;7})*{1;-1})+5)/7))</f>
        <v/>
      </c>
      <c r="C1333" s="12" t="str">
        <f>IF(ISBLANK(Tableau1[[#This Row],[Matricule]]),"",VLOOKUP(Tableau1[[#This Row],[Matricule]],#REF!,2,FALSE))</f>
        <v/>
      </c>
      <c r="D1333" s="12" t="str">
        <f>IF(ISBLANK(Tableau1[[#This Row],[Matricule]]),"",VLOOKUP(Tableau1[[#This Row],[Matricule]],#REF!,3,FALSE))</f>
        <v/>
      </c>
      <c r="E1333" s="12" t="str">
        <f>CONCATENATE(Tableau1[[#This Row],[Matricule]],Tableau1[[#This Row],[Date]])</f>
        <v/>
      </c>
      <c r="F1333" s="3"/>
      <c r="K1333" s="35">
        <f>IF(Tableau1[[#This Row],[Régimes récoltés]]&gt;0,1,0)</f>
        <v>0</v>
      </c>
      <c r="L1333" s="35">
        <f>IF(Tableau1[[#This Row],[Régimes récoltés]]&gt;=60,1,0)</f>
        <v>0</v>
      </c>
      <c r="M1333" s="15">
        <f>IF(Tableau1[[#This Row],[Régimes récoltés]]&gt;60,Tableau1[[#This Row],[Régimes récoltés]]-60,0)</f>
        <v>0</v>
      </c>
      <c r="N1333" s="15" t="str">
        <f>IF(ISBLANK(Tableau1[[#This Row],[Date]]),"",+IF(Tableau1[[#This Row],[Régimes récoltés]]&lt;60,0,1000))</f>
        <v/>
      </c>
      <c r="O1333" s="15" t="str">
        <f>IF(ISBLANK(Tableau1[[#This Row],[Date]]),"",IF(Tableau1[[#This Row],[Régimes récoltés]]&gt;60,(Tableau1[[#This Row],[Régimes récoltés]]-60)*40,0))</f>
        <v/>
      </c>
      <c r="P1333" s="15" t="str">
        <f t="shared" si="21"/>
        <v/>
      </c>
      <c r="Q1333" s="51" t="str">
        <f>IF(Tableau1[[#This Row],[Matricule]]&gt;1,IF(COUNTIF(Tableau1[DateMatricule],Tableau1[[#This Row],[DateMatricule]])&gt;1,"Doublon",""),"")</f>
        <v/>
      </c>
    </row>
    <row r="1334" spans="1:17" x14ac:dyDescent="0.25">
      <c r="A1334" s="12" t="str">
        <f>IF(Tableau1[[#This Row],[Date]]="","",VLOOKUP(Tableau1[[#This Row],[Semaine]],Listes!$A:$B,2,FALSE))</f>
        <v/>
      </c>
      <c r="B1334" s="12" t="str">
        <f>IF(ISBLANK(Tableau1[[#This Row],[Date]]),"",INT((Tableau1[[#This Row],[Date]]-SUM(MOD(DATE(YEAR(Tableau1[[#This Row],[Date]]-MOD(Tableau1[[#This Row],[Date]]-2,7)+3),1,2),{1E+99;7})*{1;-1})+5)/7))</f>
        <v/>
      </c>
      <c r="C1334" s="12" t="str">
        <f>IF(ISBLANK(Tableau1[[#This Row],[Matricule]]),"",VLOOKUP(Tableau1[[#This Row],[Matricule]],#REF!,2,FALSE))</f>
        <v/>
      </c>
      <c r="D1334" s="12" t="str">
        <f>IF(ISBLANK(Tableau1[[#This Row],[Matricule]]),"",VLOOKUP(Tableau1[[#This Row],[Matricule]],#REF!,3,FALSE))</f>
        <v/>
      </c>
      <c r="E1334" s="12" t="str">
        <f>CONCATENATE(Tableau1[[#This Row],[Matricule]],Tableau1[[#This Row],[Date]])</f>
        <v/>
      </c>
      <c r="F1334" s="3"/>
      <c r="K1334" s="35">
        <f>IF(Tableau1[[#This Row],[Régimes récoltés]]&gt;0,1,0)</f>
        <v>0</v>
      </c>
      <c r="L1334" s="35">
        <f>IF(Tableau1[[#This Row],[Régimes récoltés]]&gt;=60,1,0)</f>
        <v>0</v>
      </c>
      <c r="M1334" s="15">
        <f>IF(Tableau1[[#This Row],[Régimes récoltés]]&gt;60,Tableau1[[#This Row],[Régimes récoltés]]-60,0)</f>
        <v>0</v>
      </c>
      <c r="N1334" s="15" t="str">
        <f>IF(ISBLANK(Tableau1[[#This Row],[Date]]),"",+IF(Tableau1[[#This Row],[Régimes récoltés]]&lt;60,0,1000))</f>
        <v/>
      </c>
      <c r="O1334" s="15" t="str">
        <f>IF(ISBLANK(Tableau1[[#This Row],[Date]]),"",IF(Tableau1[[#This Row],[Régimes récoltés]]&gt;60,(Tableau1[[#This Row],[Régimes récoltés]]-60)*40,0))</f>
        <v/>
      </c>
      <c r="P1334" s="15" t="str">
        <f t="shared" si="21"/>
        <v/>
      </c>
      <c r="Q1334" s="51" t="str">
        <f>IF(Tableau1[[#This Row],[Matricule]]&gt;1,IF(COUNTIF(Tableau1[DateMatricule],Tableau1[[#This Row],[DateMatricule]])&gt;1,"Doublon",""),"")</f>
        <v/>
      </c>
    </row>
    <row r="1335" spans="1:17" x14ac:dyDescent="0.25">
      <c r="A1335" s="12" t="str">
        <f>IF(Tableau1[[#This Row],[Date]]="","",VLOOKUP(Tableau1[[#This Row],[Semaine]],Listes!$A:$B,2,FALSE))</f>
        <v/>
      </c>
      <c r="B1335" s="12" t="str">
        <f>IF(ISBLANK(Tableau1[[#This Row],[Date]]),"",INT((Tableau1[[#This Row],[Date]]-SUM(MOD(DATE(YEAR(Tableau1[[#This Row],[Date]]-MOD(Tableau1[[#This Row],[Date]]-2,7)+3),1,2),{1E+99;7})*{1;-1})+5)/7))</f>
        <v/>
      </c>
      <c r="C1335" s="12" t="str">
        <f>IF(ISBLANK(Tableau1[[#This Row],[Matricule]]),"",VLOOKUP(Tableau1[[#This Row],[Matricule]],#REF!,2,FALSE))</f>
        <v/>
      </c>
      <c r="D1335" s="12" t="str">
        <f>IF(ISBLANK(Tableau1[[#This Row],[Matricule]]),"",VLOOKUP(Tableau1[[#This Row],[Matricule]],#REF!,3,FALSE))</f>
        <v/>
      </c>
      <c r="E1335" s="12" t="str">
        <f>CONCATENATE(Tableau1[[#This Row],[Matricule]],Tableau1[[#This Row],[Date]])</f>
        <v/>
      </c>
      <c r="F1335" s="3"/>
      <c r="K1335" s="35">
        <f>IF(Tableau1[[#This Row],[Régimes récoltés]]&gt;0,1,0)</f>
        <v>0</v>
      </c>
      <c r="L1335" s="35">
        <f>IF(Tableau1[[#This Row],[Régimes récoltés]]&gt;=60,1,0)</f>
        <v>0</v>
      </c>
      <c r="M1335" s="15">
        <f>IF(Tableau1[[#This Row],[Régimes récoltés]]&gt;60,Tableau1[[#This Row],[Régimes récoltés]]-60,0)</f>
        <v>0</v>
      </c>
      <c r="N1335" s="15" t="str">
        <f>IF(ISBLANK(Tableau1[[#This Row],[Date]]),"",+IF(Tableau1[[#This Row],[Régimes récoltés]]&lt;60,0,1000))</f>
        <v/>
      </c>
      <c r="O1335" s="15" t="str">
        <f>IF(ISBLANK(Tableau1[[#This Row],[Date]]),"",IF(Tableau1[[#This Row],[Régimes récoltés]]&gt;60,(Tableau1[[#This Row],[Régimes récoltés]]-60)*40,0))</f>
        <v/>
      </c>
      <c r="P1335" s="15" t="str">
        <f t="shared" si="21"/>
        <v/>
      </c>
      <c r="Q1335" s="51" t="str">
        <f>IF(Tableau1[[#This Row],[Matricule]]&gt;1,IF(COUNTIF(Tableau1[DateMatricule],Tableau1[[#This Row],[DateMatricule]])&gt;1,"Doublon",""),"")</f>
        <v/>
      </c>
    </row>
    <row r="1336" spans="1:17" x14ac:dyDescent="0.25">
      <c r="A1336" s="12" t="str">
        <f>IF(Tableau1[[#This Row],[Date]]="","",VLOOKUP(Tableau1[[#This Row],[Semaine]],Listes!$A:$B,2,FALSE))</f>
        <v/>
      </c>
      <c r="B1336" s="12" t="str">
        <f>IF(ISBLANK(Tableau1[[#This Row],[Date]]),"",INT((Tableau1[[#This Row],[Date]]-SUM(MOD(DATE(YEAR(Tableau1[[#This Row],[Date]]-MOD(Tableau1[[#This Row],[Date]]-2,7)+3),1,2),{1E+99;7})*{1;-1})+5)/7))</f>
        <v/>
      </c>
      <c r="C1336" s="12" t="str">
        <f>IF(ISBLANK(Tableau1[[#This Row],[Matricule]]),"",VLOOKUP(Tableau1[[#This Row],[Matricule]],#REF!,2,FALSE))</f>
        <v/>
      </c>
      <c r="D1336" s="12" t="str">
        <f>IF(ISBLANK(Tableau1[[#This Row],[Matricule]]),"",VLOOKUP(Tableau1[[#This Row],[Matricule]],#REF!,3,FALSE))</f>
        <v/>
      </c>
      <c r="E1336" s="12" t="str">
        <f>CONCATENATE(Tableau1[[#This Row],[Matricule]],Tableau1[[#This Row],[Date]])</f>
        <v/>
      </c>
      <c r="F1336" s="3"/>
      <c r="K1336" s="35">
        <f>IF(Tableau1[[#This Row],[Régimes récoltés]]&gt;0,1,0)</f>
        <v>0</v>
      </c>
      <c r="L1336" s="35">
        <f>IF(Tableau1[[#This Row],[Régimes récoltés]]&gt;=60,1,0)</f>
        <v>0</v>
      </c>
      <c r="M1336" s="15">
        <f>IF(Tableau1[[#This Row],[Régimes récoltés]]&gt;60,Tableau1[[#This Row],[Régimes récoltés]]-60,0)</f>
        <v>0</v>
      </c>
      <c r="N1336" s="15" t="str">
        <f>IF(ISBLANK(Tableau1[[#This Row],[Date]]),"",+IF(Tableau1[[#This Row],[Régimes récoltés]]&lt;60,0,1000))</f>
        <v/>
      </c>
      <c r="O1336" s="15" t="str">
        <f>IF(ISBLANK(Tableau1[[#This Row],[Date]]),"",IF(Tableau1[[#This Row],[Régimes récoltés]]&gt;60,(Tableau1[[#This Row],[Régimes récoltés]]-60)*40,0))</f>
        <v/>
      </c>
      <c r="P1336" s="15" t="str">
        <f t="shared" si="21"/>
        <v/>
      </c>
      <c r="Q1336" s="51" t="str">
        <f>IF(Tableau1[[#This Row],[Matricule]]&gt;1,IF(COUNTIF(Tableau1[DateMatricule],Tableau1[[#This Row],[DateMatricule]])&gt;1,"Doublon",""),"")</f>
        <v/>
      </c>
    </row>
    <row r="1337" spans="1:17" x14ac:dyDescent="0.25">
      <c r="A1337" s="12" t="str">
        <f>IF(Tableau1[[#This Row],[Date]]="","",VLOOKUP(Tableau1[[#This Row],[Semaine]],Listes!$A:$B,2,FALSE))</f>
        <v/>
      </c>
      <c r="B1337" s="12" t="str">
        <f>IF(ISBLANK(Tableau1[[#This Row],[Date]]),"",INT((Tableau1[[#This Row],[Date]]-SUM(MOD(DATE(YEAR(Tableau1[[#This Row],[Date]]-MOD(Tableau1[[#This Row],[Date]]-2,7)+3),1,2),{1E+99;7})*{1;-1})+5)/7))</f>
        <v/>
      </c>
      <c r="C1337" s="12" t="str">
        <f>IF(ISBLANK(Tableau1[[#This Row],[Matricule]]),"",VLOOKUP(Tableau1[[#This Row],[Matricule]],#REF!,2,FALSE))</f>
        <v/>
      </c>
      <c r="D1337" s="12" t="str">
        <f>IF(ISBLANK(Tableau1[[#This Row],[Matricule]]),"",VLOOKUP(Tableau1[[#This Row],[Matricule]],#REF!,3,FALSE))</f>
        <v/>
      </c>
      <c r="E1337" s="12" t="str">
        <f>CONCATENATE(Tableau1[[#This Row],[Matricule]],Tableau1[[#This Row],[Date]])</f>
        <v/>
      </c>
      <c r="F1337" s="3"/>
      <c r="K1337" s="35">
        <f>IF(Tableau1[[#This Row],[Régimes récoltés]]&gt;0,1,0)</f>
        <v>0</v>
      </c>
      <c r="L1337" s="35">
        <f>IF(Tableau1[[#This Row],[Régimes récoltés]]&gt;=60,1,0)</f>
        <v>0</v>
      </c>
      <c r="M1337" s="15">
        <f>IF(Tableau1[[#This Row],[Régimes récoltés]]&gt;60,Tableau1[[#This Row],[Régimes récoltés]]-60,0)</f>
        <v>0</v>
      </c>
      <c r="N1337" s="15" t="str">
        <f>IF(ISBLANK(Tableau1[[#This Row],[Date]]),"",+IF(Tableau1[[#This Row],[Régimes récoltés]]&lt;60,0,1000))</f>
        <v/>
      </c>
      <c r="O1337" s="15" t="str">
        <f>IF(ISBLANK(Tableau1[[#This Row],[Date]]),"",IF(Tableau1[[#This Row],[Régimes récoltés]]&gt;60,(Tableau1[[#This Row],[Régimes récoltés]]-60)*40,0))</f>
        <v/>
      </c>
      <c r="P1337" s="15" t="str">
        <f t="shared" si="21"/>
        <v/>
      </c>
      <c r="Q1337" s="51" t="str">
        <f>IF(Tableau1[[#This Row],[Matricule]]&gt;1,IF(COUNTIF(Tableau1[DateMatricule],Tableau1[[#This Row],[DateMatricule]])&gt;1,"Doublon",""),"")</f>
        <v/>
      </c>
    </row>
    <row r="1338" spans="1:17" x14ac:dyDescent="0.25">
      <c r="A1338" s="12" t="str">
        <f>IF(Tableau1[[#This Row],[Date]]="","",VLOOKUP(Tableau1[[#This Row],[Semaine]],Listes!$A:$B,2,FALSE))</f>
        <v/>
      </c>
      <c r="B1338" s="12" t="str">
        <f>IF(ISBLANK(Tableau1[[#This Row],[Date]]),"",INT((Tableau1[[#This Row],[Date]]-SUM(MOD(DATE(YEAR(Tableau1[[#This Row],[Date]]-MOD(Tableau1[[#This Row],[Date]]-2,7)+3),1,2),{1E+99;7})*{1;-1})+5)/7))</f>
        <v/>
      </c>
      <c r="C1338" s="12" t="str">
        <f>IF(ISBLANK(Tableau1[[#This Row],[Matricule]]),"",VLOOKUP(Tableau1[[#This Row],[Matricule]],#REF!,2,FALSE))</f>
        <v/>
      </c>
      <c r="D1338" s="12" t="str">
        <f>IF(ISBLANK(Tableau1[[#This Row],[Matricule]]),"",VLOOKUP(Tableau1[[#This Row],[Matricule]],#REF!,3,FALSE))</f>
        <v/>
      </c>
      <c r="E1338" s="12" t="str">
        <f>CONCATENATE(Tableau1[[#This Row],[Matricule]],Tableau1[[#This Row],[Date]])</f>
        <v/>
      </c>
      <c r="F1338" s="3"/>
      <c r="K1338" s="35">
        <f>IF(Tableau1[[#This Row],[Régimes récoltés]]&gt;0,1,0)</f>
        <v>0</v>
      </c>
      <c r="L1338" s="35">
        <f>IF(Tableau1[[#This Row],[Régimes récoltés]]&gt;=60,1,0)</f>
        <v>0</v>
      </c>
      <c r="M1338" s="15">
        <f>IF(Tableau1[[#This Row],[Régimes récoltés]]&gt;60,Tableau1[[#This Row],[Régimes récoltés]]-60,0)</f>
        <v>0</v>
      </c>
      <c r="N1338" s="15" t="str">
        <f>IF(ISBLANK(Tableau1[[#This Row],[Date]]),"",+IF(Tableau1[[#This Row],[Régimes récoltés]]&lt;60,0,1000))</f>
        <v/>
      </c>
      <c r="O1338" s="15" t="str">
        <f>IF(ISBLANK(Tableau1[[#This Row],[Date]]),"",IF(Tableau1[[#This Row],[Régimes récoltés]]&gt;60,(Tableau1[[#This Row],[Régimes récoltés]]-60)*40,0))</f>
        <v/>
      </c>
      <c r="P1338" s="15" t="str">
        <f t="shared" si="21"/>
        <v/>
      </c>
      <c r="Q1338" s="51" t="str">
        <f>IF(Tableau1[[#This Row],[Matricule]]&gt;1,IF(COUNTIF(Tableau1[DateMatricule],Tableau1[[#This Row],[DateMatricule]])&gt;1,"Doublon",""),"")</f>
        <v/>
      </c>
    </row>
    <row r="1339" spans="1:17" x14ac:dyDescent="0.25">
      <c r="A1339" s="12" t="str">
        <f>IF(Tableau1[[#This Row],[Date]]="","",VLOOKUP(Tableau1[[#This Row],[Semaine]],Listes!$A:$B,2,FALSE))</f>
        <v/>
      </c>
      <c r="B1339" s="12" t="str">
        <f>IF(ISBLANK(Tableau1[[#This Row],[Date]]),"",INT((Tableau1[[#This Row],[Date]]-SUM(MOD(DATE(YEAR(Tableau1[[#This Row],[Date]]-MOD(Tableau1[[#This Row],[Date]]-2,7)+3),1,2),{1E+99;7})*{1;-1})+5)/7))</f>
        <v/>
      </c>
      <c r="C1339" s="12" t="str">
        <f>IF(ISBLANK(Tableau1[[#This Row],[Matricule]]),"",VLOOKUP(Tableau1[[#This Row],[Matricule]],#REF!,2,FALSE))</f>
        <v/>
      </c>
      <c r="D1339" s="12" t="str">
        <f>IF(ISBLANK(Tableau1[[#This Row],[Matricule]]),"",VLOOKUP(Tableau1[[#This Row],[Matricule]],#REF!,3,FALSE))</f>
        <v/>
      </c>
      <c r="E1339" s="12" t="str">
        <f>CONCATENATE(Tableau1[[#This Row],[Matricule]],Tableau1[[#This Row],[Date]])</f>
        <v/>
      </c>
      <c r="F1339" s="3"/>
      <c r="K1339" s="35">
        <f>IF(Tableau1[[#This Row],[Régimes récoltés]]&gt;0,1,0)</f>
        <v>0</v>
      </c>
      <c r="L1339" s="35">
        <f>IF(Tableau1[[#This Row],[Régimes récoltés]]&gt;=60,1,0)</f>
        <v>0</v>
      </c>
      <c r="M1339" s="15">
        <f>IF(Tableau1[[#This Row],[Régimes récoltés]]&gt;60,Tableau1[[#This Row],[Régimes récoltés]]-60,0)</f>
        <v>0</v>
      </c>
      <c r="N1339" s="15" t="str">
        <f>IF(ISBLANK(Tableau1[[#This Row],[Date]]),"",+IF(Tableau1[[#This Row],[Régimes récoltés]]&lt;60,0,1000))</f>
        <v/>
      </c>
      <c r="O1339" s="15" t="str">
        <f>IF(ISBLANK(Tableau1[[#This Row],[Date]]),"",IF(Tableau1[[#This Row],[Régimes récoltés]]&gt;60,(Tableau1[[#This Row],[Régimes récoltés]]-60)*40,0))</f>
        <v/>
      </c>
      <c r="P1339" s="15" t="str">
        <f t="shared" si="21"/>
        <v/>
      </c>
      <c r="Q1339" s="51" t="str">
        <f>IF(Tableau1[[#This Row],[Matricule]]&gt;1,IF(COUNTIF(Tableau1[DateMatricule],Tableau1[[#This Row],[DateMatricule]])&gt;1,"Doublon",""),"")</f>
        <v/>
      </c>
    </row>
    <row r="1340" spans="1:17" x14ac:dyDescent="0.25">
      <c r="A1340" s="12" t="str">
        <f>IF(Tableau1[[#This Row],[Date]]="","",VLOOKUP(Tableau1[[#This Row],[Semaine]],Listes!$A:$B,2,FALSE))</f>
        <v/>
      </c>
      <c r="B1340" s="12" t="str">
        <f>IF(ISBLANK(Tableau1[[#This Row],[Date]]),"",INT((Tableau1[[#This Row],[Date]]-SUM(MOD(DATE(YEAR(Tableau1[[#This Row],[Date]]-MOD(Tableau1[[#This Row],[Date]]-2,7)+3),1,2),{1E+99;7})*{1;-1})+5)/7))</f>
        <v/>
      </c>
      <c r="C1340" s="12" t="str">
        <f>IF(ISBLANK(Tableau1[[#This Row],[Matricule]]),"",VLOOKUP(Tableau1[[#This Row],[Matricule]],#REF!,2,FALSE))</f>
        <v/>
      </c>
      <c r="D1340" s="12" t="str">
        <f>IF(ISBLANK(Tableau1[[#This Row],[Matricule]]),"",VLOOKUP(Tableau1[[#This Row],[Matricule]],#REF!,3,FALSE))</f>
        <v/>
      </c>
      <c r="E1340" s="12" t="str">
        <f>CONCATENATE(Tableau1[[#This Row],[Matricule]],Tableau1[[#This Row],[Date]])</f>
        <v/>
      </c>
      <c r="F1340" s="3"/>
      <c r="K1340" s="35">
        <f>IF(Tableau1[[#This Row],[Régimes récoltés]]&gt;0,1,0)</f>
        <v>0</v>
      </c>
      <c r="L1340" s="35">
        <f>IF(Tableau1[[#This Row],[Régimes récoltés]]&gt;=60,1,0)</f>
        <v>0</v>
      </c>
      <c r="M1340" s="15">
        <f>IF(Tableau1[[#This Row],[Régimes récoltés]]&gt;60,Tableau1[[#This Row],[Régimes récoltés]]-60,0)</f>
        <v>0</v>
      </c>
      <c r="N1340" s="15" t="str">
        <f>IF(ISBLANK(Tableau1[[#This Row],[Date]]),"",+IF(Tableau1[[#This Row],[Régimes récoltés]]&lt;60,0,1000))</f>
        <v/>
      </c>
      <c r="O1340" s="15" t="str">
        <f>IF(ISBLANK(Tableau1[[#This Row],[Date]]),"",IF(Tableau1[[#This Row],[Régimes récoltés]]&gt;60,(Tableau1[[#This Row],[Régimes récoltés]]-60)*40,0))</f>
        <v/>
      </c>
      <c r="P1340" s="15" t="str">
        <f t="shared" si="21"/>
        <v/>
      </c>
      <c r="Q1340" s="51" t="str">
        <f>IF(Tableau1[[#This Row],[Matricule]]&gt;1,IF(COUNTIF(Tableau1[DateMatricule],Tableau1[[#This Row],[DateMatricule]])&gt;1,"Doublon",""),"")</f>
        <v/>
      </c>
    </row>
    <row r="1341" spans="1:17" x14ac:dyDescent="0.25">
      <c r="A1341" s="12" t="str">
        <f>IF(Tableau1[[#This Row],[Date]]="","",VLOOKUP(Tableau1[[#This Row],[Semaine]],Listes!$A:$B,2,FALSE))</f>
        <v/>
      </c>
      <c r="B1341" s="12" t="str">
        <f>IF(ISBLANK(Tableau1[[#This Row],[Date]]),"",INT((Tableau1[[#This Row],[Date]]-SUM(MOD(DATE(YEAR(Tableau1[[#This Row],[Date]]-MOD(Tableau1[[#This Row],[Date]]-2,7)+3),1,2),{1E+99;7})*{1;-1})+5)/7))</f>
        <v/>
      </c>
      <c r="C1341" s="12" t="str">
        <f>IF(ISBLANK(Tableau1[[#This Row],[Matricule]]),"",VLOOKUP(Tableau1[[#This Row],[Matricule]],#REF!,2,FALSE))</f>
        <v/>
      </c>
      <c r="D1341" s="12" t="str">
        <f>IF(ISBLANK(Tableau1[[#This Row],[Matricule]]),"",VLOOKUP(Tableau1[[#This Row],[Matricule]],#REF!,3,FALSE))</f>
        <v/>
      </c>
      <c r="E1341" s="12" t="str">
        <f>CONCATENATE(Tableau1[[#This Row],[Matricule]],Tableau1[[#This Row],[Date]])</f>
        <v/>
      </c>
      <c r="F1341" s="3"/>
      <c r="K1341" s="35">
        <f>IF(Tableau1[[#This Row],[Régimes récoltés]]&gt;0,1,0)</f>
        <v>0</v>
      </c>
      <c r="L1341" s="35">
        <f>IF(Tableau1[[#This Row],[Régimes récoltés]]&gt;=60,1,0)</f>
        <v>0</v>
      </c>
      <c r="M1341" s="15">
        <f>IF(Tableau1[[#This Row],[Régimes récoltés]]&gt;60,Tableau1[[#This Row],[Régimes récoltés]]-60,0)</f>
        <v>0</v>
      </c>
      <c r="N1341" s="15" t="str">
        <f>IF(ISBLANK(Tableau1[[#This Row],[Date]]),"",+IF(Tableau1[[#This Row],[Régimes récoltés]]&lt;60,0,1000))</f>
        <v/>
      </c>
      <c r="O1341" s="15" t="str">
        <f>IF(ISBLANK(Tableau1[[#This Row],[Date]]),"",IF(Tableau1[[#This Row],[Régimes récoltés]]&gt;60,(Tableau1[[#This Row],[Régimes récoltés]]-60)*40,0))</f>
        <v/>
      </c>
      <c r="P1341" s="15" t="str">
        <f t="shared" si="21"/>
        <v/>
      </c>
      <c r="Q1341" s="51" t="str">
        <f>IF(Tableau1[[#This Row],[Matricule]]&gt;1,IF(COUNTIF(Tableau1[DateMatricule],Tableau1[[#This Row],[DateMatricule]])&gt;1,"Doublon",""),"")</f>
        <v/>
      </c>
    </row>
    <row r="1342" spans="1:17" x14ac:dyDescent="0.25">
      <c r="A1342" s="12" t="str">
        <f>IF(Tableau1[[#This Row],[Date]]="","",VLOOKUP(Tableau1[[#This Row],[Semaine]],Listes!$A:$B,2,FALSE))</f>
        <v/>
      </c>
      <c r="B1342" s="12" t="str">
        <f>IF(ISBLANK(Tableau1[[#This Row],[Date]]),"",INT((Tableau1[[#This Row],[Date]]-SUM(MOD(DATE(YEAR(Tableau1[[#This Row],[Date]]-MOD(Tableau1[[#This Row],[Date]]-2,7)+3),1,2),{1E+99;7})*{1;-1})+5)/7))</f>
        <v/>
      </c>
      <c r="C1342" s="12" t="str">
        <f>IF(ISBLANK(Tableau1[[#This Row],[Matricule]]),"",VLOOKUP(Tableau1[[#This Row],[Matricule]],#REF!,2,FALSE))</f>
        <v/>
      </c>
      <c r="D1342" s="12" t="str">
        <f>IF(ISBLANK(Tableau1[[#This Row],[Matricule]]),"",VLOOKUP(Tableau1[[#This Row],[Matricule]],#REF!,3,FALSE))</f>
        <v/>
      </c>
      <c r="E1342" s="12" t="str">
        <f>CONCATENATE(Tableau1[[#This Row],[Matricule]],Tableau1[[#This Row],[Date]])</f>
        <v/>
      </c>
      <c r="F1342" s="3"/>
      <c r="K1342" s="35">
        <f>IF(Tableau1[[#This Row],[Régimes récoltés]]&gt;0,1,0)</f>
        <v>0</v>
      </c>
      <c r="L1342" s="35">
        <f>IF(Tableau1[[#This Row],[Régimes récoltés]]&gt;=60,1,0)</f>
        <v>0</v>
      </c>
      <c r="M1342" s="15">
        <f>IF(Tableau1[[#This Row],[Régimes récoltés]]&gt;60,Tableau1[[#This Row],[Régimes récoltés]]-60,0)</f>
        <v>0</v>
      </c>
      <c r="N1342" s="15" t="str">
        <f>IF(ISBLANK(Tableau1[[#This Row],[Date]]),"",+IF(Tableau1[[#This Row],[Régimes récoltés]]&lt;60,0,1000))</f>
        <v/>
      </c>
      <c r="O1342" s="15" t="str">
        <f>IF(ISBLANK(Tableau1[[#This Row],[Date]]),"",IF(Tableau1[[#This Row],[Régimes récoltés]]&gt;60,(Tableau1[[#This Row],[Régimes récoltés]]-60)*40,0))</f>
        <v/>
      </c>
      <c r="P1342" s="15" t="str">
        <f t="shared" si="21"/>
        <v/>
      </c>
      <c r="Q1342" s="51" t="str">
        <f>IF(Tableau1[[#This Row],[Matricule]]&gt;1,IF(COUNTIF(Tableau1[DateMatricule],Tableau1[[#This Row],[DateMatricule]])&gt;1,"Doublon",""),"")</f>
        <v/>
      </c>
    </row>
    <row r="1343" spans="1:17" x14ac:dyDescent="0.25">
      <c r="A1343" s="12" t="str">
        <f>IF(Tableau1[[#This Row],[Date]]="","",VLOOKUP(Tableau1[[#This Row],[Semaine]],Listes!$A:$B,2,FALSE))</f>
        <v/>
      </c>
      <c r="B1343" s="12" t="str">
        <f>IF(ISBLANK(Tableau1[[#This Row],[Date]]),"",INT((Tableau1[[#This Row],[Date]]-SUM(MOD(DATE(YEAR(Tableau1[[#This Row],[Date]]-MOD(Tableau1[[#This Row],[Date]]-2,7)+3),1,2),{1E+99;7})*{1;-1})+5)/7))</f>
        <v/>
      </c>
      <c r="C1343" s="12" t="str">
        <f>IF(ISBLANK(Tableau1[[#This Row],[Matricule]]),"",VLOOKUP(Tableau1[[#This Row],[Matricule]],#REF!,2,FALSE))</f>
        <v/>
      </c>
      <c r="D1343" s="12" t="str">
        <f>IF(ISBLANK(Tableau1[[#This Row],[Matricule]]),"",VLOOKUP(Tableau1[[#This Row],[Matricule]],#REF!,3,FALSE))</f>
        <v/>
      </c>
      <c r="E1343" s="12" t="str">
        <f>CONCATENATE(Tableau1[[#This Row],[Matricule]],Tableau1[[#This Row],[Date]])</f>
        <v/>
      </c>
      <c r="F1343" s="3"/>
      <c r="K1343" s="35">
        <f>IF(Tableau1[[#This Row],[Régimes récoltés]]&gt;0,1,0)</f>
        <v>0</v>
      </c>
      <c r="L1343" s="35">
        <f>IF(Tableau1[[#This Row],[Régimes récoltés]]&gt;=60,1,0)</f>
        <v>0</v>
      </c>
      <c r="M1343" s="15">
        <f>IF(Tableau1[[#This Row],[Régimes récoltés]]&gt;60,Tableau1[[#This Row],[Régimes récoltés]]-60,0)</f>
        <v>0</v>
      </c>
      <c r="N1343" s="15" t="str">
        <f>IF(ISBLANK(Tableau1[[#This Row],[Date]]),"",+IF(Tableau1[[#This Row],[Régimes récoltés]]&lt;60,0,1000))</f>
        <v/>
      </c>
      <c r="O1343" s="15" t="str">
        <f>IF(ISBLANK(Tableau1[[#This Row],[Date]]),"",IF(Tableau1[[#This Row],[Régimes récoltés]]&gt;60,(Tableau1[[#This Row],[Régimes récoltés]]-60)*40,0))</f>
        <v/>
      </c>
      <c r="P1343" s="15" t="str">
        <f t="shared" si="21"/>
        <v/>
      </c>
      <c r="Q1343" s="51" t="str">
        <f>IF(Tableau1[[#This Row],[Matricule]]&gt;1,IF(COUNTIF(Tableau1[DateMatricule],Tableau1[[#This Row],[DateMatricule]])&gt;1,"Doublon",""),"")</f>
        <v/>
      </c>
    </row>
    <row r="1344" spans="1:17" x14ac:dyDescent="0.25">
      <c r="A1344" s="12" t="str">
        <f>IF(Tableau1[[#This Row],[Date]]="","",VLOOKUP(Tableau1[[#This Row],[Semaine]],Listes!$A:$B,2,FALSE))</f>
        <v/>
      </c>
      <c r="B1344" s="12" t="str">
        <f>IF(ISBLANK(Tableau1[[#This Row],[Date]]),"",INT((Tableau1[[#This Row],[Date]]-SUM(MOD(DATE(YEAR(Tableau1[[#This Row],[Date]]-MOD(Tableau1[[#This Row],[Date]]-2,7)+3),1,2),{1E+99;7})*{1;-1})+5)/7))</f>
        <v/>
      </c>
      <c r="C1344" s="12" t="str">
        <f>IF(ISBLANK(Tableau1[[#This Row],[Matricule]]),"",VLOOKUP(Tableau1[[#This Row],[Matricule]],#REF!,2,FALSE))</f>
        <v/>
      </c>
      <c r="D1344" s="12" t="str">
        <f>IF(ISBLANK(Tableau1[[#This Row],[Matricule]]),"",VLOOKUP(Tableau1[[#This Row],[Matricule]],#REF!,3,FALSE))</f>
        <v/>
      </c>
      <c r="E1344" s="12" t="str">
        <f>CONCATENATE(Tableau1[[#This Row],[Matricule]],Tableau1[[#This Row],[Date]])</f>
        <v/>
      </c>
      <c r="F1344" s="3"/>
      <c r="K1344" s="35">
        <f>IF(Tableau1[[#This Row],[Régimes récoltés]]&gt;0,1,0)</f>
        <v>0</v>
      </c>
      <c r="L1344" s="35">
        <f>IF(Tableau1[[#This Row],[Régimes récoltés]]&gt;=60,1,0)</f>
        <v>0</v>
      </c>
      <c r="M1344" s="15">
        <f>IF(Tableau1[[#This Row],[Régimes récoltés]]&gt;60,Tableau1[[#This Row],[Régimes récoltés]]-60,0)</f>
        <v>0</v>
      </c>
      <c r="N1344" s="15" t="str">
        <f>IF(ISBLANK(Tableau1[[#This Row],[Date]]),"",+IF(Tableau1[[#This Row],[Régimes récoltés]]&lt;60,0,1000))</f>
        <v/>
      </c>
      <c r="O1344" s="15" t="str">
        <f>IF(ISBLANK(Tableau1[[#This Row],[Date]]),"",IF(Tableau1[[#This Row],[Régimes récoltés]]&gt;60,(Tableau1[[#This Row],[Régimes récoltés]]-60)*40,0))</f>
        <v/>
      </c>
      <c r="P1344" s="15" t="str">
        <f t="shared" si="21"/>
        <v/>
      </c>
      <c r="Q1344" s="51" t="str">
        <f>IF(Tableau1[[#This Row],[Matricule]]&gt;1,IF(COUNTIF(Tableau1[DateMatricule],Tableau1[[#This Row],[DateMatricule]])&gt;1,"Doublon",""),"")</f>
        <v/>
      </c>
    </row>
    <row r="1345" spans="1:17" x14ac:dyDescent="0.25">
      <c r="A1345" s="12" t="str">
        <f>IF(Tableau1[[#This Row],[Date]]="","",VLOOKUP(Tableau1[[#This Row],[Semaine]],Listes!$A:$B,2,FALSE))</f>
        <v/>
      </c>
      <c r="B1345" s="12" t="str">
        <f>IF(ISBLANK(Tableau1[[#This Row],[Date]]),"",INT((Tableau1[[#This Row],[Date]]-SUM(MOD(DATE(YEAR(Tableau1[[#This Row],[Date]]-MOD(Tableau1[[#This Row],[Date]]-2,7)+3),1,2),{1E+99;7})*{1;-1})+5)/7))</f>
        <v/>
      </c>
      <c r="C1345" s="12" t="str">
        <f>IF(ISBLANK(Tableau1[[#This Row],[Matricule]]),"",VLOOKUP(Tableau1[[#This Row],[Matricule]],#REF!,2,FALSE))</f>
        <v/>
      </c>
      <c r="D1345" s="12" t="str">
        <f>IF(ISBLANK(Tableau1[[#This Row],[Matricule]]),"",VLOOKUP(Tableau1[[#This Row],[Matricule]],#REF!,3,FALSE))</f>
        <v/>
      </c>
      <c r="E1345" s="12" t="str">
        <f>CONCATENATE(Tableau1[[#This Row],[Matricule]],Tableau1[[#This Row],[Date]])</f>
        <v/>
      </c>
      <c r="F1345" s="3"/>
      <c r="K1345" s="35">
        <f>IF(Tableau1[[#This Row],[Régimes récoltés]]&gt;0,1,0)</f>
        <v>0</v>
      </c>
      <c r="L1345" s="35">
        <f>IF(Tableau1[[#This Row],[Régimes récoltés]]&gt;=60,1,0)</f>
        <v>0</v>
      </c>
      <c r="M1345" s="15">
        <f>IF(Tableau1[[#This Row],[Régimes récoltés]]&gt;60,Tableau1[[#This Row],[Régimes récoltés]]-60,0)</f>
        <v>0</v>
      </c>
      <c r="N1345" s="15" t="str">
        <f>IF(ISBLANK(Tableau1[[#This Row],[Date]]),"",+IF(Tableau1[[#This Row],[Régimes récoltés]]&lt;60,0,1000))</f>
        <v/>
      </c>
      <c r="O1345" s="15" t="str">
        <f>IF(ISBLANK(Tableau1[[#This Row],[Date]]),"",IF(Tableau1[[#This Row],[Régimes récoltés]]&gt;60,(Tableau1[[#This Row],[Régimes récoltés]]-60)*40,0))</f>
        <v/>
      </c>
      <c r="P1345" s="15" t="str">
        <f t="shared" si="21"/>
        <v/>
      </c>
      <c r="Q1345" s="51" t="str">
        <f>IF(Tableau1[[#This Row],[Matricule]]&gt;1,IF(COUNTIF(Tableau1[DateMatricule],Tableau1[[#This Row],[DateMatricule]])&gt;1,"Doublon",""),"")</f>
        <v/>
      </c>
    </row>
    <row r="1346" spans="1:17" x14ac:dyDescent="0.25">
      <c r="A1346" s="12" t="str">
        <f>IF(Tableau1[[#This Row],[Date]]="","",VLOOKUP(Tableau1[[#This Row],[Semaine]],Listes!$A:$B,2,FALSE))</f>
        <v/>
      </c>
      <c r="B1346" s="12" t="str">
        <f>IF(ISBLANK(Tableau1[[#This Row],[Date]]),"",INT((Tableau1[[#This Row],[Date]]-SUM(MOD(DATE(YEAR(Tableau1[[#This Row],[Date]]-MOD(Tableau1[[#This Row],[Date]]-2,7)+3),1,2),{1E+99;7})*{1;-1})+5)/7))</f>
        <v/>
      </c>
      <c r="C1346" s="12" t="str">
        <f>IF(ISBLANK(Tableau1[[#This Row],[Matricule]]),"",VLOOKUP(Tableau1[[#This Row],[Matricule]],#REF!,2,FALSE))</f>
        <v/>
      </c>
      <c r="D1346" s="12" t="str">
        <f>IF(ISBLANK(Tableau1[[#This Row],[Matricule]]),"",VLOOKUP(Tableau1[[#This Row],[Matricule]],#REF!,3,FALSE))</f>
        <v/>
      </c>
      <c r="E1346" s="12" t="str">
        <f>CONCATENATE(Tableau1[[#This Row],[Matricule]],Tableau1[[#This Row],[Date]])</f>
        <v/>
      </c>
      <c r="F1346" s="3"/>
      <c r="K1346" s="35">
        <f>IF(Tableau1[[#This Row],[Régimes récoltés]]&gt;0,1,0)</f>
        <v>0</v>
      </c>
      <c r="L1346" s="35">
        <f>IF(Tableau1[[#This Row],[Régimes récoltés]]&gt;=60,1,0)</f>
        <v>0</v>
      </c>
      <c r="M1346" s="15">
        <f>IF(Tableau1[[#This Row],[Régimes récoltés]]&gt;60,Tableau1[[#This Row],[Régimes récoltés]]-60,0)</f>
        <v>0</v>
      </c>
      <c r="N1346" s="15" t="str">
        <f>IF(ISBLANK(Tableau1[[#This Row],[Date]]),"",+IF(Tableau1[[#This Row],[Régimes récoltés]]&lt;60,0,1000))</f>
        <v/>
      </c>
      <c r="O1346" s="15" t="str">
        <f>IF(ISBLANK(Tableau1[[#This Row],[Date]]),"",IF(Tableau1[[#This Row],[Régimes récoltés]]&gt;60,(Tableau1[[#This Row],[Régimes récoltés]]-60)*40,0))</f>
        <v/>
      </c>
      <c r="P1346" s="15" t="str">
        <f t="shared" si="21"/>
        <v/>
      </c>
      <c r="Q1346" s="51" t="str">
        <f>IF(Tableau1[[#This Row],[Matricule]]&gt;1,IF(COUNTIF(Tableau1[DateMatricule],Tableau1[[#This Row],[DateMatricule]])&gt;1,"Doublon",""),"")</f>
        <v/>
      </c>
    </row>
    <row r="1347" spans="1:17" x14ac:dyDescent="0.25">
      <c r="A1347" s="12" t="str">
        <f>IF(Tableau1[[#This Row],[Date]]="","",VLOOKUP(Tableau1[[#This Row],[Semaine]],Listes!$A:$B,2,FALSE))</f>
        <v/>
      </c>
      <c r="B1347" s="12" t="str">
        <f>IF(ISBLANK(Tableau1[[#This Row],[Date]]),"",INT((Tableau1[[#This Row],[Date]]-SUM(MOD(DATE(YEAR(Tableau1[[#This Row],[Date]]-MOD(Tableau1[[#This Row],[Date]]-2,7)+3),1,2),{1E+99;7})*{1;-1})+5)/7))</f>
        <v/>
      </c>
      <c r="C1347" s="12" t="str">
        <f>IF(ISBLANK(Tableau1[[#This Row],[Matricule]]),"",VLOOKUP(Tableau1[[#This Row],[Matricule]],#REF!,2,FALSE))</f>
        <v/>
      </c>
      <c r="D1347" s="12" t="str">
        <f>IF(ISBLANK(Tableau1[[#This Row],[Matricule]]),"",VLOOKUP(Tableau1[[#This Row],[Matricule]],#REF!,3,FALSE))</f>
        <v/>
      </c>
      <c r="E1347" s="12" t="str">
        <f>CONCATENATE(Tableau1[[#This Row],[Matricule]],Tableau1[[#This Row],[Date]])</f>
        <v/>
      </c>
      <c r="F1347" s="3"/>
      <c r="K1347" s="35">
        <f>IF(Tableau1[[#This Row],[Régimes récoltés]]&gt;0,1,0)</f>
        <v>0</v>
      </c>
      <c r="L1347" s="35">
        <f>IF(Tableau1[[#This Row],[Régimes récoltés]]&gt;=60,1,0)</f>
        <v>0</v>
      </c>
      <c r="M1347" s="15">
        <f>IF(Tableau1[[#This Row],[Régimes récoltés]]&gt;60,Tableau1[[#This Row],[Régimes récoltés]]-60,0)</f>
        <v>0</v>
      </c>
      <c r="N1347" s="15" t="str">
        <f>IF(ISBLANK(Tableau1[[#This Row],[Date]]),"",+IF(Tableau1[[#This Row],[Régimes récoltés]]&lt;60,0,1000))</f>
        <v/>
      </c>
      <c r="O1347" s="15" t="str">
        <f>IF(ISBLANK(Tableau1[[#This Row],[Date]]),"",IF(Tableau1[[#This Row],[Régimes récoltés]]&gt;60,(Tableau1[[#This Row],[Régimes récoltés]]-60)*40,0))</f>
        <v/>
      </c>
      <c r="P1347" s="15" t="str">
        <f t="shared" si="21"/>
        <v/>
      </c>
      <c r="Q1347" s="51" t="str">
        <f>IF(Tableau1[[#This Row],[Matricule]]&gt;1,IF(COUNTIF(Tableau1[DateMatricule],Tableau1[[#This Row],[DateMatricule]])&gt;1,"Doublon",""),"")</f>
        <v/>
      </c>
    </row>
    <row r="1348" spans="1:17" x14ac:dyDescent="0.25">
      <c r="A1348" s="12" t="str">
        <f>IF(Tableau1[[#This Row],[Date]]="","",VLOOKUP(Tableau1[[#This Row],[Semaine]],Listes!$A:$B,2,FALSE))</f>
        <v/>
      </c>
      <c r="B1348" s="12" t="str">
        <f>IF(ISBLANK(Tableau1[[#This Row],[Date]]),"",INT((Tableau1[[#This Row],[Date]]-SUM(MOD(DATE(YEAR(Tableau1[[#This Row],[Date]]-MOD(Tableau1[[#This Row],[Date]]-2,7)+3),1,2),{1E+99;7})*{1;-1})+5)/7))</f>
        <v/>
      </c>
      <c r="C1348" s="12" t="str">
        <f>IF(ISBLANK(Tableau1[[#This Row],[Matricule]]),"",VLOOKUP(Tableau1[[#This Row],[Matricule]],#REF!,2,FALSE))</f>
        <v/>
      </c>
      <c r="D1348" s="12" t="str">
        <f>IF(ISBLANK(Tableau1[[#This Row],[Matricule]]),"",VLOOKUP(Tableau1[[#This Row],[Matricule]],#REF!,3,FALSE))</f>
        <v/>
      </c>
      <c r="E1348" s="12" t="str">
        <f>CONCATENATE(Tableau1[[#This Row],[Matricule]],Tableau1[[#This Row],[Date]])</f>
        <v/>
      </c>
      <c r="F1348" s="3"/>
      <c r="K1348" s="35">
        <f>IF(Tableau1[[#This Row],[Régimes récoltés]]&gt;0,1,0)</f>
        <v>0</v>
      </c>
      <c r="L1348" s="35">
        <f>IF(Tableau1[[#This Row],[Régimes récoltés]]&gt;=60,1,0)</f>
        <v>0</v>
      </c>
      <c r="M1348" s="15">
        <f>IF(Tableau1[[#This Row],[Régimes récoltés]]&gt;60,Tableau1[[#This Row],[Régimes récoltés]]-60,0)</f>
        <v>0</v>
      </c>
      <c r="N1348" s="15" t="str">
        <f>IF(ISBLANK(Tableau1[[#This Row],[Date]]),"",+IF(Tableau1[[#This Row],[Régimes récoltés]]&lt;60,0,1000))</f>
        <v/>
      </c>
      <c r="O1348" s="15" t="str">
        <f>IF(ISBLANK(Tableau1[[#This Row],[Date]]),"",IF(Tableau1[[#This Row],[Régimes récoltés]]&gt;60,(Tableau1[[#This Row],[Régimes récoltés]]-60)*40,0))</f>
        <v/>
      </c>
      <c r="P1348" s="15" t="str">
        <f t="shared" si="21"/>
        <v/>
      </c>
      <c r="Q1348" s="51" t="str">
        <f>IF(Tableau1[[#This Row],[Matricule]]&gt;1,IF(COUNTIF(Tableau1[DateMatricule],Tableau1[[#This Row],[DateMatricule]])&gt;1,"Doublon",""),"")</f>
        <v/>
      </c>
    </row>
    <row r="1349" spans="1:17" x14ac:dyDescent="0.25">
      <c r="A1349" s="12" t="str">
        <f>IF(Tableau1[[#This Row],[Date]]="","",VLOOKUP(Tableau1[[#This Row],[Semaine]],Listes!$A:$B,2,FALSE))</f>
        <v/>
      </c>
      <c r="B1349" s="12" t="str">
        <f>IF(ISBLANK(Tableau1[[#This Row],[Date]]),"",INT((Tableau1[[#This Row],[Date]]-SUM(MOD(DATE(YEAR(Tableau1[[#This Row],[Date]]-MOD(Tableau1[[#This Row],[Date]]-2,7)+3),1,2),{1E+99;7})*{1;-1})+5)/7))</f>
        <v/>
      </c>
      <c r="C1349" s="12" t="str">
        <f>IF(ISBLANK(Tableau1[[#This Row],[Matricule]]),"",VLOOKUP(Tableau1[[#This Row],[Matricule]],#REF!,2,FALSE))</f>
        <v/>
      </c>
      <c r="D1349" s="12" t="str">
        <f>IF(ISBLANK(Tableau1[[#This Row],[Matricule]]),"",VLOOKUP(Tableau1[[#This Row],[Matricule]],#REF!,3,FALSE))</f>
        <v/>
      </c>
      <c r="E1349" s="12" t="str">
        <f>CONCATENATE(Tableau1[[#This Row],[Matricule]],Tableau1[[#This Row],[Date]])</f>
        <v/>
      </c>
      <c r="F1349" s="3"/>
      <c r="K1349" s="35">
        <f>IF(Tableau1[[#This Row],[Régimes récoltés]]&gt;0,1,0)</f>
        <v>0</v>
      </c>
      <c r="L1349" s="35">
        <f>IF(Tableau1[[#This Row],[Régimes récoltés]]&gt;=60,1,0)</f>
        <v>0</v>
      </c>
      <c r="M1349" s="15">
        <f>IF(Tableau1[[#This Row],[Régimes récoltés]]&gt;60,Tableau1[[#This Row],[Régimes récoltés]]-60,0)</f>
        <v>0</v>
      </c>
      <c r="N1349" s="15" t="str">
        <f>IF(ISBLANK(Tableau1[[#This Row],[Date]]),"",+IF(Tableau1[[#This Row],[Régimes récoltés]]&lt;60,0,1000))</f>
        <v/>
      </c>
      <c r="O1349" s="15" t="str">
        <f>IF(ISBLANK(Tableau1[[#This Row],[Date]]),"",IF(Tableau1[[#This Row],[Régimes récoltés]]&gt;60,(Tableau1[[#This Row],[Régimes récoltés]]-60)*40,0))</f>
        <v/>
      </c>
      <c r="P1349" s="15" t="str">
        <f t="shared" si="21"/>
        <v/>
      </c>
      <c r="Q1349" s="51" t="str">
        <f>IF(Tableau1[[#This Row],[Matricule]]&gt;1,IF(COUNTIF(Tableau1[DateMatricule],Tableau1[[#This Row],[DateMatricule]])&gt;1,"Doublon",""),"")</f>
        <v/>
      </c>
    </row>
    <row r="1350" spans="1:17" x14ac:dyDescent="0.25">
      <c r="A1350" s="12" t="str">
        <f>IF(Tableau1[[#This Row],[Date]]="","",VLOOKUP(Tableau1[[#This Row],[Semaine]],Listes!$A:$B,2,FALSE))</f>
        <v/>
      </c>
      <c r="B1350" s="12" t="str">
        <f>IF(ISBLANK(Tableau1[[#This Row],[Date]]),"",INT((Tableau1[[#This Row],[Date]]-SUM(MOD(DATE(YEAR(Tableau1[[#This Row],[Date]]-MOD(Tableau1[[#This Row],[Date]]-2,7)+3),1,2),{1E+99;7})*{1;-1})+5)/7))</f>
        <v/>
      </c>
      <c r="C1350" s="12" t="str">
        <f>IF(ISBLANK(Tableau1[[#This Row],[Matricule]]),"",VLOOKUP(Tableau1[[#This Row],[Matricule]],#REF!,2,FALSE))</f>
        <v/>
      </c>
      <c r="D1350" s="12" t="str">
        <f>IF(ISBLANK(Tableau1[[#This Row],[Matricule]]),"",VLOOKUP(Tableau1[[#This Row],[Matricule]],#REF!,3,FALSE))</f>
        <v/>
      </c>
      <c r="E1350" s="12" t="str">
        <f>CONCATENATE(Tableau1[[#This Row],[Matricule]],Tableau1[[#This Row],[Date]])</f>
        <v/>
      </c>
      <c r="F1350" s="3"/>
      <c r="K1350" s="35">
        <f>IF(Tableau1[[#This Row],[Régimes récoltés]]&gt;0,1,0)</f>
        <v>0</v>
      </c>
      <c r="L1350" s="35">
        <f>IF(Tableau1[[#This Row],[Régimes récoltés]]&gt;=60,1,0)</f>
        <v>0</v>
      </c>
      <c r="M1350" s="15">
        <f>IF(Tableau1[[#This Row],[Régimes récoltés]]&gt;60,Tableau1[[#This Row],[Régimes récoltés]]-60,0)</f>
        <v>0</v>
      </c>
      <c r="N1350" s="15" t="str">
        <f>IF(ISBLANK(Tableau1[[#This Row],[Date]]),"",+IF(Tableau1[[#This Row],[Régimes récoltés]]&lt;60,0,1000))</f>
        <v/>
      </c>
      <c r="O1350" s="15" t="str">
        <f>IF(ISBLANK(Tableau1[[#This Row],[Date]]),"",IF(Tableau1[[#This Row],[Régimes récoltés]]&gt;60,(Tableau1[[#This Row],[Régimes récoltés]]-60)*40,0))</f>
        <v/>
      </c>
      <c r="P1350" s="15" t="str">
        <f t="shared" si="21"/>
        <v/>
      </c>
      <c r="Q1350" s="51" t="str">
        <f>IF(Tableau1[[#This Row],[Matricule]]&gt;1,IF(COUNTIF(Tableau1[DateMatricule],Tableau1[[#This Row],[DateMatricule]])&gt;1,"Doublon",""),"")</f>
        <v/>
      </c>
    </row>
    <row r="1351" spans="1:17" x14ac:dyDescent="0.25">
      <c r="A1351" s="12" t="str">
        <f>IF(Tableau1[[#This Row],[Date]]="","",VLOOKUP(Tableau1[[#This Row],[Semaine]],Listes!$A:$B,2,FALSE))</f>
        <v/>
      </c>
      <c r="B1351" s="12" t="str">
        <f>IF(ISBLANK(Tableau1[[#This Row],[Date]]),"",INT((Tableau1[[#This Row],[Date]]-SUM(MOD(DATE(YEAR(Tableau1[[#This Row],[Date]]-MOD(Tableau1[[#This Row],[Date]]-2,7)+3),1,2),{1E+99;7})*{1;-1})+5)/7))</f>
        <v/>
      </c>
      <c r="C1351" s="12" t="str">
        <f>IF(ISBLANK(Tableau1[[#This Row],[Matricule]]),"",VLOOKUP(Tableau1[[#This Row],[Matricule]],#REF!,2,FALSE))</f>
        <v/>
      </c>
      <c r="D1351" s="12" t="str">
        <f>IF(ISBLANK(Tableau1[[#This Row],[Matricule]]),"",VLOOKUP(Tableau1[[#This Row],[Matricule]],#REF!,3,FALSE))</f>
        <v/>
      </c>
      <c r="E1351" s="12" t="str">
        <f>CONCATENATE(Tableau1[[#This Row],[Matricule]],Tableau1[[#This Row],[Date]])</f>
        <v/>
      </c>
      <c r="F1351" s="3"/>
      <c r="K1351" s="35">
        <f>IF(Tableau1[[#This Row],[Régimes récoltés]]&gt;0,1,0)</f>
        <v>0</v>
      </c>
      <c r="L1351" s="35">
        <f>IF(Tableau1[[#This Row],[Régimes récoltés]]&gt;=60,1,0)</f>
        <v>0</v>
      </c>
      <c r="M1351" s="15">
        <f>IF(Tableau1[[#This Row],[Régimes récoltés]]&gt;60,Tableau1[[#This Row],[Régimes récoltés]]-60,0)</f>
        <v>0</v>
      </c>
      <c r="N1351" s="15" t="str">
        <f>IF(ISBLANK(Tableau1[[#This Row],[Date]]),"",+IF(Tableau1[[#This Row],[Régimes récoltés]]&lt;60,0,1000))</f>
        <v/>
      </c>
      <c r="O1351" s="15" t="str">
        <f>IF(ISBLANK(Tableau1[[#This Row],[Date]]),"",IF(Tableau1[[#This Row],[Régimes récoltés]]&gt;60,(Tableau1[[#This Row],[Régimes récoltés]]-60)*40,0))</f>
        <v/>
      </c>
      <c r="P1351" s="15" t="str">
        <f t="shared" si="21"/>
        <v/>
      </c>
      <c r="Q1351" s="51" t="str">
        <f>IF(Tableau1[[#This Row],[Matricule]]&gt;1,IF(COUNTIF(Tableau1[DateMatricule],Tableau1[[#This Row],[DateMatricule]])&gt;1,"Doublon",""),"")</f>
        <v/>
      </c>
    </row>
    <row r="1352" spans="1:17" x14ac:dyDescent="0.25">
      <c r="A1352" s="12" t="str">
        <f>IF(Tableau1[[#This Row],[Date]]="","",VLOOKUP(Tableau1[[#This Row],[Semaine]],Listes!$A:$B,2,FALSE))</f>
        <v/>
      </c>
      <c r="B1352" s="12" t="str">
        <f>IF(ISBLANK(Tableau1[[#This Row],[Date]]),"",INT((Tableau1[[#This Row],[Date]]-SUM(MOD(DATE(YEAR(Tableau1[[#This Row],[Date]]-MOD(Tableau1[[#This Row],[Date]]-2,7)+3),1,2),{1E+99;7})*{1;-1})+5)/7))</f>
        <v/>
      </c>
      <c r="C1352" s="12" t="str">
        <f>IF(ISBLANK(Tableau1[[#This Row],[Matricule]]),"",VLOOKUP(Tableau1[[#This Row],[Matricule]],#REF!,2,FALSE))</f>
        <v/>
      </c>
      <c r="D1352" s="12" t="str">
        <f>IF(ISBLANK(Tableau1[[#This Row],[Matricule]]),"",VLOOKUP(Tableau1[[#This Row],[Matricule]],#REF!,3,FALSE))</f>
        <v/>
      </c>
      <c r="E1352" s="12" t="str">
        <f>CONCATENATE(Tableau1[[#This Row],[Matricule]],Tableau1[[#This Row],[Date]])</f>
        <v/>
      </c>
      <c r="F1352" s="3"/>
      <c r="K1352" s="35">
        <f>IF(Tableau1[[#This Row],[Régimes récoltés]]&gt;0,1,0)</f>
        <v>0</v>
      </c>
      <c r="L1352" s="35">
        <f>IF(Tableau1[[#This Row],[Régimes récoltés]]&gt;=60,1,0)</f>
        <v>0</v>
      </c>
      <c r="M1352" s="15">
        <f>IF(Tableau1[[#This Row],[Régimes récoltés]]&gt;60,Tableau1[[#This Row],[Régimes récoltés]]-60,0)</f>
        <v>0</v>
      </c>
      <c r="N1352" s="15" t="str">
        <f>IF(ISBLANK(Tableau1[[#This Row],[Date]]),"",+IF(Tableau1[[#This Row],[Régimes récoltés]]&lt;60,0,1000))</f>
        <v/>
      </c>
      <c r="O1352" s="15" t="str">
        <f>IF(ISBLANK(Tableau1[[#This Row],[Date]]),"",IF(Tableau1[[#This Row],[Régimes récoltés]]&gt;60,(Tableau1[[#This Row],[Régimes récoltés]]-60)*40,0))</f>
        <v/>
      </c>
      <c r="P1352" s="15" t="str">
        <f t="shared" si="21"/>
        <v/>
      </c>
      <c r="Q1352" s="51" t="str">
        <f>IF(Tableau1[[#This Row],[Matricule]]&gt;1,IF(COUNTIF(Tableau1[DateMatricule],Tableau1[[#This Row],[DateMatricule]])&gt;1,"Doublon",""),"")</f>
        <v/>
      </c>
    </row>
    <row r="1353" spans="1:17" x14ac:dyDescent="0.25">
      <c r="A1353" s="12" t="str">
        <f>IF(Tableau1[[#This Row],[Date]]="","",VLOOKUP(Tableau1[[#This Row],[Semaine]],Listes!$A:$B,2,FALSE))</f>
        <v/>
      </c>
      <c r="B1353" s="12" t="str">
        <f>IF(ISBLANK(Tableau1[[#This Row],[Date]]),"",INT((Tableau1[[#This Row],[Date]]-SUM(MOD(DATE(YEAR(Tableau1[[#This Row],[Date]]-MOD(Tableau1[[#This Row],[Date]]-2,7)+3),1,2),{1E+99;7})*{1;-1})+5)/7))</f>
        <v/>
      </c>
      <c r="C1353" s="12" t="str">
        <f>IF(ISBLANK(Tableau1[[#This Row],[Matricule]]),"",VLOOKUP(Tableau1[[#This Row],[Matricule]],#REF!,2,FALSE))</f>
        <v/>
      </c>
      <c r="D1353" s="12" t="str">
        <f>IF(ISBLANK(Tableau1[[#This Row],[Matricule]]),"",VLOOKUP(Tableau1[[#This Row],[Matricule]],#REF!,3,FALSE))</f>
        <v/>
      </c>
      <c r="E1353" s="12" t="str">
        <f>CONCATENATE(Tableau1[[#This Row],[Matricule]],Tableau1[[#This Row],[Date]])</f>
        <v/>
      </c>
      <c r="F1353" s="3"/>
      <c r="K1353" s="35">
        <f>IF(Tableau1[[#This Row],[Régimes récoltés]]&gt;0,1,0)</f>
        <v>0</v>
      </c>
      <c r="L1353" s="35">
        <f>IF(Tableau1[[#This Row],[Régimes récoltés]]&gt;=60,1,0)</f>
        <v>0</v>
      </c>
      <c r="M1353" s="15">
        <f>IF(Tableau1[[#This Row],[Régimes récoltés]]&gt;60,Tableau1[[#This Row],[Régimes récoltés]]-60,0)</f>
        <v>0</v>
      </c>
      <c r="N1353" s="15" t="str">
        <f>IF(ISBLANK(Tableau1[[#This Row],[Date]]),"",+IF(Tableau1[[#This Row],[Régimes récoltés]]&lt;60,0,1000))</f>
        <v/>
      </c>
      <c r="O1353" s="15" t="str">
        <f>IF(ISBLANK(Tableau1[[#This Row],[Date]]),"",IF(Tableau1[[#This Row],[Régimes récoltés]]&gt;60,(Tableau1[[#This Row],[Régimes récoltés]]-60)*40,0))</f>
        <v/>
      </c>
      <c r="P1353" s="15" t="str">
        <f t="shared" si="21"/>
        <v/>
      </c>
      <c r="Q1353" s="51" t="str">
        <f>IF(Tableau1[[#This Row],[Matricule]]&gt;1,IF(COUNTIF(Tableau1[DateMatricule],Tableau1[[#This Row],[DateMatricule]])&gt;1,"Doublon",""),"")</f>
        <v/>
      </c>
    </row>
    <row r="1354" spans="1:17" x14ac:dyDescent="0.25">
      <c r="A1354" s="12" t="str">
        <f>IF(Tableau1[[#This Row],[Date]]="","",VLOOKUP(Tableau1[[#This Row],[Semaine]],Listes!$A:$B,2,FALSE))</f>
        <v/>
      </c>
      <c r="B1354" s="12" t="str">
        <f>IF(ISBLANK(Tableau1[[#This Row],[Date]]),"",INT((Tableau1[[#This Row],[Date]]-SUM(MOD(DATE(YEAR(Tableau1[[#This Row],[Date]]-MOD(Tableau1[[#This Row],[Date]]-2,7)+3),1,2),{1E+99;7})*{1;-1})+5)/7))</f>
        <v/>
      </c>
      <c r="C1354" s="12" t="str">
        <f>IF(ISBLANK(Tableau1[[#This Row],[Matricule]]),"",VLOOKUP(Tableau1[[#This Row],[Matricule]],#REF!,2,FALSE))</f>
        <v/>
      </c>
      <c r="D1354" s="12" t="str">
        <f>IF(ISBLANK(Tableau1[[#This Row],[Matricule]]),"",VLOOKUP(Tableau1[[#This Row],[Matricule]],#REF!,3,FALSE))</f>
        <v/>
      </c>
      <c r="E1354" s="12" t="str">
        <f>CONCATENATE(Tableau1[[#This Row],[Matricule]],Tableau1[[#This Row],[Date]])</f>
        <v/>
      </c>
      <c r="F1354" s="3"/>
      <c r="K1354" s="35">
        <f>IF(Tableau1[[#This Row],[Régimes récoltés]]&gt;0,1,0)</f>
        <v>0</v>
      </c>
      <c r="L1354" s="35">
        <f>IF(Tableau1[[#This Row],[Régimes récoltés]]&gt;=60,1,0)</f>
        <v>0</v>
      </c>
      <c r="M1354" s="15">
        <f>IF(Tableau1[[#This Row],[Régimes récoltés]]&gt;60,Tableau1[[#This Row],[Régimes récoltés]]-60,0)</f>
        <v>0</v>
      </c>
      <c r="N1354" s="15" t="str">
        <f>IF(ISBLANK(Tableau1[[#This Row],[Date]]),"",+IF(Tableau1[[#This Row],[Régimes récoltés]]&lt;60,0,1000))</f>
        <v/>
      </c>
      <c r="O1354" s="15" t="str">
        <f>IF(ISBLANK(Tableau1[[#This Row],[Date]]),"",IF(Tableau1[[#This Row],[Régimes récoltés]]&gt;60,(Tableau1[[#This Row],[Régimes récoltés]]-60)*40,0))</f>
        <v/>
      </c>
      <c r="P1354" s="15" t="str">
        <f t="shared" si="21"/>
        <v/>
      </c>
      <c r="Q1354" s="51" t="str">
        <f>IF(Tableau1[[#This Row],[Matricule]]&gt;1,IF(COUNTIF(Tableau1[DateMatricule],Tableau1[[#This Row],[DateMatricule]])&gt;1,"Doublon",""),"")</f>
        <v/>
      </c>
    </row>
    <row r="1355" spans="1:17" x14ac:dyDescent="0.25">
      <c r="A1355" s="12" t="str">
        <f>IF(Tableau1[[#This Row],[Date]]="","",VLOOKUP(Tableau1[[#This Row],[Semaine]],Listes!$A:$B,2,FALSE))</f>
        <v/>
      </c>
      <c r="B1355" s="12" t="str">
        <f>IF(ISBLANK(Tableau1[[#This Row],[Date]]),"",INT((Tableau1[[#This Row],[Date]]-SUM(MOD(DATE(YEAR(Tableau1[[#This Row],[Date]]-MOD(Tableau1[[#This Row],[Date]]-2,7)+3),1,2),{1E+99;7})*{1;-1})+5)/7))</f>
        <v/>
      </c>
      <c r="C1355" s="12" t="str">
        <f>IF(ISBLANK(Tableau1[[#This Row],[Matricule]]),"",VLOOKUP(Tableau1[[#This Row],[Matricule]],#REF!,2,FALSE))</f>
        <v/>
      </c>
      <c r="D1355" s="12" t="str">
        <f>IF(ISBLANK(Tableau1[[#This Row],[Matricule]]),"",VLOOKUP(Tableau1[[#This Row],[Matricule]],#REF!,3,FALSE))</f>
        <v/>
      </c>
      <c r="E1355" s="12" t="str">
        <f>CONCATENATE(Tableau1[[#This Row],[Matricule]],Tableau1[[#This Row],[Date]])</f>
        <v/>
      </c>
      <c r="F1355" s="3"/>
      <c r="K1355" s="35">
        <f>IF(Tableau1[[#This Row],[Régimes récoltés]]&gt;0,1,0)</f>
        <v>0</v>
      </c>
      <c r="L1355" s="35">
        <f>IF(Tableau1[[#This Row],[Régimes récoltés]]&gt;=60,1,0)</f>
        <v>0</v>
      </c>
      <c r="M1355" s="15">
        <f>IF(Tableau1[[#This Row],[Régimes récoltés]]&gt;60,Tableau1[[#This Row],[Régimes récoltés]]-60,0)</f>
        <v>0</v>
      </c>
      <c r="N1355" s="15" t="str">
        <f>IF(ISBLANK(Tableau1[[#This Row],[Date]]),"",+IF(Tableau1[[#This Row],[Régimes récoltés]]&lt;60,0,1000))</f>
        <v/>
      </c>
      <c r="O1355" s="15" t="str">
        <f>IF(ISBLANK(Tableau1[[#This Row],[Date]]),"",IF(Tableau1[[#This Row],[Régimes récoltés]]&gt;60,(Tableau1[[#This Row],[Régimes récoltés]]-60)*40,0))</f>
        <v/>
      </c>
      <c r="P1355" s="15" t="str">
        <f t="shared" si="21"/>
        <v/>
      </c>
      <c r="Q1355" s="51" t="str">
        <f>IF(Tableau1[[#This Row],[Matricule]]&gt;1,IF(COUNTIF(Tableau1[DateMatricule],Tableau1[[#This Row],[DateMatricule]])&gt;1,"Doublon",""),"")</f>
        <v/>
      </c>
    </row>
    <row r="1356" spans="1:17" x14ac:dyDescent="0.25">
      <c r="A1356" s="12" t="str">
        <f>IF(Tableau1[[#This Row],[Date]]="","",VLOOKUP(Tableau1[[#This Row],[Semaine]],Listes!$A:$B,2,FALSE))</f>
        <v/>
      </c>
      <c r="B1356" s="12" t="str">
        <f>IF(ISBLANK(Tableau1[[#This Row],[Date]]),"",INT((Tableau1[[#This Row],[Date]]-SUM(MOD(DATE(YEAR(Tableau1[[#This Row],[Date]]-MOD(Tableau1[[#This Row],[Date]]-2,7)+3),1,2),{1E+99;7})*{1;-1})+5)/7))</f>
        <v/>
      </c>
      <c r="C1356" s="12" t="str">
        <f>IF(ISBLANK(Tableau1[[#This Row],[Matricule]]),"",VLOOKUP(Tableau1[[#This Row],[Matricule]],#REF!,2,FALSE))</f>
        <v/>
      </c>
      <c r="D1356" s="12" t="str">
        <f>IF(ISBLANK(Tableau1[[#This Row],[Matricule]]),"",VLOOKUP(Tableau1[[#This Row],[Matricule]],#REF!,3,FALSE))</f>
        <v/>
      </c>
      <c r="E1356" s="12" t="str">
        <f>CONCATENATE(Tableau1[[#This Row],[Matricule]],Tableau1[[#This Row],[Date]])</f>
        <v/>
      </c>
      <c r="F1356" s="3"/>
      <c r="K1356" s="35">
        <f>IF(Tableau1[[#This Row],[Régimes récoltés]]&gt;0,1,0)</f>
        <v>0</v>
      </c>
      <c r="L1356" s="35">
        <f>IF(Tableau1[[#This Row],[Régimes récoltés]]&gt;=60,1,0)</f>
        <v>0</v>
      </c>
      <c r="M1356" s="15">
        <f>IF(Tableau1[[#This Row],[Régimes récoltés]]&gt;60,Tableau1[[#This Row],[Régimes récoltés]]-60,0)</f>
        <v>0</v>
      </c>
      <c r="N1356" s="15" t="str">
        <f>IF(ISBLANK(Tableau1[[#This Row],[Date]]),"",+IF(Tableau1[[#This Row],[Régimes récoltés]]&lt;60,0,1000))</f>
        <v/>
      </c>
      <c r="O1356" s="15" t="str">
        <f>IF(ISBLANK(Tableau1[[#This Row],[Date]]),"",IF(Tableau1[[#This Row],[Régimes récoltés]]&gt;60,(Tableau1[[#This Row],[Régimes récoltés]]-60)*40,0))</f>
        <v/>
      </c>
      <c r="P1356" s="15" t="str">
        <f t="shared" si="21"/>
        <v/>
      </c>
      <c r="Q1356" s="51" t="str">
        <f>IF(Tableau1[[#This Row],[Matricule]]&gt;1,IF(COUNTIF(Tableau1[DateMatricule],Tableau1[[#This Row],[DateMatricule]])&gt;1,"Doublon",""),"")</f>
        <v/>
      </c>
    </row>
    <row r="1357" spans="1:17" x14ac:dyDescent="0.25">
      <c r="A1357" s="12" t="str">
        <f>IF(Tableau1[[#This Row],[Date]]="","",VLOOKUP(Tableau1[[#This Row],[Semaine]],Listes!$A:$B,2,FALSE))</f>
        <v/>
      </c>
      <c r="B1357" s="12" t="str">
        <f>IF(ISBLANK(Tableau1[[#This Row],[Date]]),"",INT((Tableau1[[#This Row],[Date]]-SUM(MOD(DATE(YEAR(Tableau1[[#This Row],[Date]]-MOD(Tableau1[[#This Row],[Date]]-2,7)+3),1,2),{1E+99;7})*{1;-1})+5)/7))</f>
        <v/>
      </c>
      <c r="C1357" s="12" t="str">
        <f>IF(ISBLANK(Tableau1[[#This Row],[Matricule]]),"",VLOOKUP(Tableau1[[#This Row],[Matricule]],#REF!,2,FALSE))</f>
        <v/>
      </c>
      <c r="D1357" s="12" t="str">
        <f>IF(ISBLANK(Tableau1[[#This Row],[Matricule]]),"",VLOOKUP(Tableau1[[#This Row],[Matricule]],#REF!,3,FALSE))</f>
        <v/>
      </c>
      <c r="E1357" s="12" t="str">
        <f>CONCATENATE(Tableau1[[#This Row],[Matricule]],Tableau1[[#This Row],[Date]])</f>
        <v/>
      </c>
      <c r="F1357" s="3"/>
      <c r="K1357" s="35">
        <f>IF(Tableau1[[#This Row],[Régimes récoltés]]&gt;0,1,0)</f>
        <v>0</v>
      </c>
      <c r="L1357" s="35">
        <f>IF(Tableau1[[#This Row],[Régimes récoltés]]&gt;=60,1,0)</f>
        <v>0</v>
      </c>
      <c r="M1357" s="15">
        <f>IF(Tableau1[[#This Row],[Régimes récoltés]]&gt;60,Tableau1[[#This Row],[Régimes récoltés]]-60,0)</f>
        <v>0</v>
      </c>
      <c r="N1357" s="15" t="str">
        <f>IF(ISBLANK(Tableau1[[#This Row],[Date]]),"",+IF(Tableau1[[#This Row],[Régimes récoltés]]&lt;60,0,1000))</f>
        <v/>
      </c>
      <c r="O1357" s="15" t="str">
        <f>IF(ISBLANK(Tableau1[[#This Row],[Date]]),"",IF(Tableau1[[#This Row],[Régimes récoltés]]&gt;60,(Tableau1[[#This Row],[Régimes récoltés]]-60)*40,0))</f>
        <v/>
      </c>
      <c r="P1357" s="15" t="str">
        <f t="shared" si="21"/>
        <v/>
      </c>
      <c r="Q1357" s="51" t="str">
        <f>IF(Tableau1[[#This Row],[Matricule]]&gt;1,IF(COUNTIF(Tableau1[DateMatricule],Tableau1[[#This Row],[DateMatricule]])&gt;1,"Doublon",""),"")</f>
        <v/>
      </c>
    </row>
    <row r="1358" spans="1:17" x14ac:dyDescent="0.25">
      <c r="A1358" s="12" t="str">
        <f>IF(Tableau1[[#This Row],[Date]]="","",VLOOKUP(Tableau1[[#This Row],[Semaine]],Listes!$A:$B,2,FALSE))</f>
        <v/>
      </c>
      <c r="B1358" s="12" t="str">
        <f>IF(ISBLANK(Tableau1[[#This Row],[Date]]),"",INT((Tableau1[[#This Row],[Date]]-SUM(MOD(DATE(YEAR(Tableau1[[#This Row],[Date]]-MOD(Tableau1[[#This Row],[Date]]-2,7)+3),1,2),{1E+99;7})*{1;-1})+5)/7))</f>
        <v/>
      </c>
      <c r="C1358" s="12" t="str">
        <f>IF(ISBLANK(Tableau1[[#This Row],[Matricule]]),"",VLOOKUP(Tableau1[[#This Row],[Matricule]],#REF!,2,FALSE))</f>
        <v/>
      </c>
      <c r="D1358" s="12" t="str">
        <f>IF(ISBLANK(Tableau1[[#This Row],[Matricule]]),"",VLOOKUP(Tableau1[[#This Row],[Matricule]],#REF!,3,FALSE))</f>
        <v/>
      </c>
      <c r="E1358" s="12" t="str">
        <f>CONCATENATE(Tableau1[[#This Row],[Matricule]],Tableau1[[#This Row],[Date]])</f>
        <v/>
      </c>
      <c r="F1358" s="3"/>
      <c r="K1358" s="35">
        <f>IF(Tableau1[[#This Row],[Régimes récoltés]]&gt;0,1,0)</f>
        <v>0</v>
      </c>
      <c r="L1358" s="35">
        <f>IF(Tableau1[[#This Row],[Régimes récoltés]]&gt;=60,1,0)</f>
        <v>0</v>
      </c>
      <c r="M1358" s="15">
        <f>IF(Tableau1[[#This Row],[Régimes récoltés]]&gt;60,Tableau1[[#This Row],[Régimes récoltés]]-60,0)</f>
        <v>0</v>
      </c>
      <c r="N1358" s="15" t="str">
        <f>IF(ISBLANK(Tableau1[[#This Row],[Date]]),"",+IF(Tableau1[[#This Row],[Régimes récoltés]]&lt;60,0,1000))</f>
        <v/>
      </c>
      <c r="O1358" s="15" t="str">
        <f>IF(ISBLANK(Tableau1[[#This Row],[Date]]),"",IF(Tableau1[[#This Row],[Régimes récoltés]]&gt;60,(Tableau1[[#This Row],[Régimes récoltés]]-60)*40,0))</f>
        <v/>
      </c>
      <c r="P1358" s="15" t="str">
        <f t="shared" si="21"/>
        <v/>
      </c>
      <c r="Q1358" s="51" t="str">
        <f>IF(Tableau1[[#This Row],[Matricule]]&gt;1,IF(COUNTIF(Tableau1[DateMatricule],Tableau1[[#This Row],[DateMatricule]])&gt;1,"Doublon",""),"")</f>
        <v/>
      </c>
    </row>
    <row r="1359" spans="1:17" x14ac:dyDescent="0.25">
      <c r="A1359" s="12" t="str">
        <f>IF(Tableau1[[#This Row],[Date]]="","",VLOOKUP(Tableau1[[#This Row],[Semaine]],Listes!$A:$B,2,FALSE))</f>
        <v/>
      </c>
      <c r="B1359" s="12" t="str">
        <f>IF(ISBLANK(Tableau1[[#This Row],[Date]]),"",INT((Tableau1[[#This Row],[Date]]-SUM(MOD(DATE(YEAR(Tableau1[[#This Row],[Date]]-MOD(Tableau1[[#This Row],[Date]]-2,7)+3),1,2),{1E+99;7})*{1;-1})+5)/7))</f>
        <v/>
      </c>
      <c r="C1359" s="12" t="str">
        <f>IF(ISBLANK(Tableau1[[#This Row],[Matricule]]),"",VLOOKUP(Tableau1[[#This Row],[Matricule]],#REF!,2,FALSE))</f>
        <v/>
      </c>
      <c r="D1359" s="12" t="str">
        <f>IF(ISBLANK(Tableau1[[#This Row],[Matricule]]),"",VLOOKUP(Tableau1[[#This Row],[Matricule]],#REF!,3,FALSE))</f>
        <v/>
      </c>
      <c r="E1359" s="12" t="str">
        <f>CONCATENATE(Tableau1[[#This Row],[Matricule]],Tableau1[[#This Row],[Date]])</f>
        <v/>
      </c>
      <c r="F1359" s="3"/>
      <c r="K1359" s="35">
        <f>IF(Tableau1[[#This Row],[Régimes récoltés]]&gt;0,1,0)</f>
        <v>0</v>
      </c>
      <c r="L1359" s="35">
        <f>IF(Tableau1[[#This Row],[Régimes récoltés]]&gt;=60,1,0)</f>
        <v>0</v>
      </c>
      <c r="M1359" s="15">
        <f>IF(Tableau1[[#This Row],[Régimes récoltés]]&gt;60,Tableau1[[#This Row],[Régimes récoltés]]-60,0)</f>
        <v>0</v>
      </c>
      <c r="N1359" s="15" t="str">
        <f>IF(ISBLANK(Tableau1[[#This Row],[Date]]),"",+IF(Tableau1[[#This Row],[Régimes récoltés]]&lt;60,0,1000))</f>
        <v/>
      </c>
      <c r="O1359" s="15" t="str">
        <f>IF(ISBLANK(Tableau1[[#This Row],[Date]]),"",IF(Tableau1[[#This Row],[Régimes récoltés]]&gt;60,(Tableau1[[#This Row],[Régimes récoltés]]-60)*40,0))</f>
        <v/>
      </c>
      <c r="P1359" s="15" t="str">
        <f t="shared" si="21"/>
        <v/>
      </c>
      <c r="Q1359" s="51" t="str">
        <f>IF(Tableau1[[#This Row],[Matricule]]&gt;1,IF(COUNTIF(Tableau1[DateMatricule],Tableau1[[#This Row],[DateMatricule]])&gt;1,"Doublon",""),"")</f>
        <v/>
      </c>
    </row>
    <row r="1360" spans="1:17" x14ac:dyDescent="0.25">
      <c r="A1360" s="12" t="str">
        <f>IF(Tableau1[[#This Row],[Date]]="","",VLOOKUP(Tableau1[[#This Row],[Semaine]],Listes!$A:$B,2,FALSE))</f>
        <v/>
      </c>
      <c r="B1360" s="12" t="str">
        <f>IF(ISBLANK(Tableau1[[#This Row],[Date]]),"",INT((Tableau1[[#This Row],[Date]]-SUM(MOD(DATE(YEAR(Tableau1[[#This Row],[Date]]-MOD(Tableau1[[#This Row],[Date]]-2,7)+3),1,2),{1E+99;7})*{1;-1})+5)/7))</f>
        <v/>
      </c>
      <c r="C1360" s="12" t="str">
        <f>IF(ISBLANK(Tableau1[[#This Row],[Matricule]]),"",VLOOKUP(Tableau1[[#This Row],[Matricule]],#REF!,2,FALSE))</f>
        <v/>
      </c>
      <c r="D1360" s="12" t="str">
        <f>IF(ISBLANK(Tableau1[[#This Row],[Matricule]]),"",VLOOKUP(Tableau1[[#This Row],[Matricule]],#REF!,3,FALSE))</f>
        <v/>
      </c>
      <c r="E1360" s="12" t="str">
        <f>CONCATENATE(Tableau1[[#This Row],[Matricule]],Tableau1[[#This Row],[Date]])</f>
        <v/>
      </c>
      <c r="F1360" s="3"/>
      <c r="K1360" s="35">
        <f>IF(Tableau1[[#This Row],[Régimes récoltés]]&gt;0,1,0)</f>
        <v>0</v>
      </c>
      <c r="L1360" s="35">
        <f>IF(Tableau1[[#This Row],[Régimes récoltés]]&gt;=60,1,0)</f>
        <v>0</v>
      </c>
      <c r="M1360" s="15">
        <f>IF(Tableau1[[#This Row],[Régimes récoltés]]&gt;60,Tableau1[[#This Row],[Régimes récoltés]]-60,0)</f>
        <v>0</v>
      </c>
      <c r="N1360" s="15" t="str">
        <f>IF(ISBLANK(Tableau1[[#This Row],[Date]]),"",+IF(Tableau1[[#This Row],[Régimes récoltés]]&lt;60,0,1000))</f>
        <v/>
      </c>
      <c r="O1360" s="15" t="str">
        <f>IF(ISBLANK(Tableau1[[#This Row],[Date]]),"",IF(Tableau1[[#This Row],[Régimes récoltés]]&gt;60,(Tableau1[[#This Row],[Régimes récoltés]]-60)*40,0))</f>
        <v/>
      </c>
      <c r="P1360" s="15" t="str">
        <f t="shared" si="21"/>
        <v/>
      </c>
      <c r="Q1360" s="51" t="str">
        <f>IF(Tableau1[[#This Row],[Matricule]]&gt;1,IF(COUNTIF(Tableau1[DateMatricule],Tableau1[[#This Row],[DateMatricule]])&gt;1,"Doublon",""),"")</f>
        <v/>
      </c>
    </row>
    <row r="1361" spans="1:17" x14ac:dyDescent="0.25">
      <c r="A1361" s="12" t="str">
        <f>IF(Tableau1[[#This Row],[Date]]="","",VLOOKUP(Tableau1[[#This Row],[Semaine]],Listes!$A:$B,2,FALSE))</f>
        <v/>
      </c>
      <c r="B1361" s="12" t="str">
        <f>IF(ISBLANK(Tableau1[[#This Row],[Date]]),"",INT((Tableau1[[#This Row],[Date]]-SUM(MOD(DATE(YEAR(Tableau1[[#This Row],[Date]]-MOD(Tableau1[[#This Row],[Date]]-2,7)+3),1,2),{1E+99;7})*{1;-1})+5)/7))</f>
        <v/>
      </c>
      <c r="C1361" s="12" t="str">
        <f>IF(ISBLANK(Tableau1[[#This Row],[Matricule]]),"",VLOOKUP(Tableau1[[#This Row],[Matricule]],#REF!,2,FALSE))</f>
        <v/>
      </c>
      <c r="D1361" s="12" t="str">
        <f>IF(ISBLANK(Tableau1[[#This Row],[Matricule]]),"",VLOOKUP(Tableau1[[#This Row],[Matricule]],#REF!,3,FALSE))</f>
        <v/>
      </c>
      <c r="E1361" s="12" t="str">
        <f>CONCATENATE(Tableau1[[#This Row],[Matricule]],Tableau1[[#This Row],[Date]])</f>
        <v/>
      </c>
      <c r="F1361" s="3"/>
      <c r="K1361" s="35">
        <f>IF(Tableau1[[#This Row],[Régimes récoltés]]&gt;0,1,0)</f>
        <v>0</v>
      </c>
      <c r="L1361" s="35">
        <f>IF(Tableau1[[#This Row],[Régimes récoltés]]&gt;=60,1,0)</f>
        <v>0</v>
      </c>
      <c r="M1361" s="15">
        <f>IF(Tableau1[[#This Row],[Régimes récoltés]]&gt;60,Tableau1[[#This Row],[Régimes récoltés]]-60,0)</f>
        <v>0</v>
      </c>
      <c r="N1361" s="15" t="str">
        <f>IF(ISBLANK(Tableau1[[#This Row],[Date]]),"",+IF(Tableau1[[#This Row],[Régimes récoltés]]&lt;60,0,1000))</f>
        <v/>
      </c>
      <c r="O1361" s="15" t="str">
        <f>IF(ISBLANK(Tableau1[[#This Row],[Date]]),"",IF(Tableau1[[#This Row],[Régimes récoltés]]&gt;60,(Tableau1[[#This Row],[Régimes récoltés]]-60)*40,0))</f>
        <v/>
      </c>
      <c r="P1361" s="15" t="str">
        <f t="shared" si="21"/>
        <v/>
      </c>
      <c r="Q1361" s="51" t="str">
        <f>IF(Tableau1[[#This Row],[Matricule]]&gt;1,IF(COUNTIF(Tableau1[DateMatricule],Tableau1[[#This Row],[DateMatricule]])&gt;1,"Doublon",""),"")</f>
        <v/>
      </c>
    </row>
    <row r="1362" spans="1:17" x14ac:dyDescent="0.25">
      <c r="A1362" s="12" t="str">
        <f>IF(Tableau1[[#This Row],[Date]]="","",VLOOKUP(Tableau1[[#This Row],[Semaine]],Listes!$A:$B,2,FALSE))</f>
        <v/>
      </c>
      <c r="B1362" s="12" t="str">
        <f>IF(ISBLANK(Tableau1[[#This Row],[Date]]),"",INT((Tableau1[[#This Row],[Date]]-SUM(MOD(DATE(YEAR(Tableau1[[#This Row],[Date]]-MOD(Tableau1[[#This Row],[Date]]-2,7)+3),1,2),{1E+99;7})*{1;-1})+5)/7))</f>
        <v/>
      </c>
      <c r="C1362" s="12" t="str">
        <f>IF(ISBLANK(Tableau1[[#This Row],[Matricule]]),"",VLOOKUP(Tableau1[[#This Row],[Matricule]],#REF!,2,FALSE))</f>
        <v/>
      </c>
      <c r="D1362" s="12" t="str">
        <f>IF(ISBLANK(Tableau1[[#This Row],[Matricule]]),"",VLOOKUP(Tableau1[[#This Row],[Matricule]],#REF!,3,FALSE))</f>
        <v/>
      </c>
      <c r="E1362" s="12" t="str">
        <f>CONCATENATE(Tableau1[[#This Row],[Matricule]],Tableau1[[#This Row],[Date]])</f>
        <v/>
      </c>
      <c r="F1362" s="3"/>
      <c r="K1362" s="35">
        <f>IF(Tableau1[[#This Row],[Régimes récoltés]]&gt;0,1,0)</f>
        <v>0</v>
      </c>
      <c r="L1362" s="35">
        <f>IF(Tableau1[[#This Row],[Régimes récoltés]]&gt;=60,1,0)</f>
        <v>0</v>
      </c>
      <c r="M1362" s="15">
        <f>IF(Tableau1[[#This Row],[Régimes récoltés]]&gt;60,Tableau1[[#This Row],[Régimes récoltés]]-60,0)</f>
        <v>0</v>
      </c>
      <c r="N1362" s="15" t="str">
        <f>IF(ISBLANK(Tableau1[[#This Row],[Date]]),"",+IF(Tableau1[[#This Row],[Régimes récoltés]]&lt;60,0,1000))</f>
        <v/>
      </c>
      <c r="O1362" s="15" t="str">
        <f>IF(ISBLANK(Tableau1[[#This Row],[Date]]),"",IF(Tableau1[[#This Row],[Régimes récoltés]]&gt;60,(Tableau1[[#This Row],[Régimes récoltés]]-60)*40,0))</f>
        <v/>
      </c>
      <c r="P1362" s="15" t="str">
        <f t="shared" si="21"/>
        <v/>
      </c>
      <c r="Q1362" s="51" t="str">
        <f>IF(Tableau1[[#This Row],[Matricule]]&gt;1,IF(COUNTIF(Tableau1[DateMatricule],Tableau1[[#This Row],[DateMatricule]])&gt;1,"Doublon",""),"")</f>
        <v/>
      </c>
    </row>
    <row r="1363" spans="1:17" x14ac:dyDescent="0.25">
      <c r="A1363" s="12" t="str">
        <f>IF(Tableau1[[#This Row],[Date]]="","",VLOOKUP(Tableau1[[#This Row],[Semaine]],Listes!$A:$B,2,FALSE))</f>
        <v/>
      </c>
      <c r="B1363" s="12" t="str">
        <f>IF(ISBLANK(Tableau1[[#This Row],[Date]]),"",INT((Tableau1[[#This Row],[Date]]-SUM(MOD(DATE(YEAR(Tableau1[[#This Row],[Date]]-MOD(Tableau1[[#This Row],[Date]]-2,7)+3),1,2),{1E+99;7})*{1;-1})+5)/7))</f>
        <v/>
      </c>
      <c r="C1363" s="12" t="str">
        <f>IF(ISBLANK(Tableau1[[#This Row],[Matricule]]),"",VLOOKUP(Tableau1[[#This Row],[Matricule]],#REF!,2,FALSE))</f>
        <v/>
      </c>
      <c r="D1363" s="12" t="str">
        <f>IF(ISBLANK(Tableau1[[#This Row],[Matricule]]),"",VLOOKUP(Tableau1[[#This Row],[Matricule]],#REF!,3,FALSE))</f>
        <v/>
      </c>
      <c r="E1363" s="12" t="str">
        <f>CONCATENATE(Tableau1[[#This Row],[Matricule]],Tableau1[[#This Row],[Date]])</f>
        <v/>
      </c>
      <c r="F1363" s="3"/>
      <c r="K1363" s="35">
        <f>IF(Tableau1[[#This Row],[Régimes récoltés]]&gt;0,1,0)</f>
        <v>0</v>
      </c>
      <c r="L1363" s="35">
        <f>IF(Tableau1[[#This Row],[Régimes récoltés]]&gt;=60,1,0)</f>
        <v>0</v>
      </c>
      <c r="M1363" s="15">
        <f>IF(Tableau1[[#This Row],[Régimes récoltés]]&gt;60,Tableau1[[#This Row],[Régimes récoltés]]-60,0)</f>
        <v>0</v>
      </c>
      <c r="N1363" s="15" t="str">
        <f>IF(ISBLANK(Tableau1[[#This Row],[Date]]),"",+IF(Tableau1[[#This Row],[Régimes récoltés]]&lt;60,0,1000))</f>
        <v/>
      </c>
      <c r="O1363" s="15" t="str">
        <f>IF(ISBLANK(Tableau1[[#This Row],[Date]]),"",IF(Tableau1[[#This Row],[Régimes récoltés]]&gt;60,(Tableau1[[#This Row],[Régimes récoltés]]-60)*40,0))</f>
        <v/>
      </c>
      <c r="P1363" s="15" t="str">
        <f t="shared" si="21"/>
        <v/>
      </c>
      <c r="Q1363" s="51" t="str">
        <f>IF(Tableau1[[#This Row],[Matricule]]&gt;1,IF(COUNTIF(Tableau1[DateMatricule],Tableau1[[#This Row],[DateMatricule]])&gt;1,"Doublon",""),"")</f>
        <v/>
      </c>
    </row>
    <row r="1364" spans="1:17" x14ac:dyDescent="0.25">
      <c r="A1364" s="12" t="str">
        <f>IF(Tableau1[[#This Row],[Date]]="","",VLOOKUP(Tableau1[[#This Row],[Semaine]],Listes!$A:$B,2,FALSE))</f>
        <v/>
      </c>
      <c r="B1364" s="12" t="str">
        <f>IF(ISBLANK(Tableau1[[#This Row],[Date]]),"",INT((Tableau1[[#This Row],[Date]]-SUM(MOD(DATE(YEAR(Tableau1[[#This Row],[Date]]-MOD(Tableau1[[#This Row],[Date]]-2,7)+3),1,2),{1E+99;7})*{1;-1})+5)/7))</f>
        <v/>
      </c>
      <c r="C1364" s="12" t="str">
        <f>IF(ISBLANK(Tableau1[[#This Row],[Matricule]]),"",VLOOKUP(Tableau1[[#This Row],[Matricule]],#REF!,2,FALSE))</f>
        <v/>
      </c>
      <c r="D1364" s="12" t="str">
        <f>IF(ISBLANK(Tableau1[[#This Row],[Matricule]]),"",VLOOKUP(Tableau1[[#This Row],[Matricule]],#REF!,3,FALSE))</f>
        <v/>
      </c>
      <c r="E1364" s="12" t="str">
        <f>CONCATENATE(Tableau1[[#This Row],[Matricule]],Tableau1[[#This Row],[Date]])</f>
        <v/>
      </c>
      <c r="F1364" s="3"/>
      <c r="K1364" s="35">
        <f>IF(Tableau1[[#This Row],[Régimes récoltés]]&gt;0,1,0)</f>
        <v>0</v>
      </c>
      <c r="L1364" s="35">
        <f>IF(Tableau1[[#This Row],[Régimes récoltés]]&gt;=60,1,0)</f>
        <v>0</v>
      </c>
      <c r="M1364" s="15">
        <f>IF(Tableau1[[#This Row],[Régimes récoltés]]&gt;60,Tableau1[[#This Row],[Régimes récoltés]]-60,0)</f>
        <v>0</v>
      </c>
      <c r="N1364" s="15" t="str">
        <f>IF(ISBLANK(Tableau1[[#This Row],[Date]]),"",+IF(Tableau1[[#This Row],[Régimes récoltés]]&lt;60,0,1000))</f>
        <v/>
      </c>
      <c r="O1364" s="15" t="str">
        <f>IF(ISBLANK(Tableau1[[#This Row],[Date]]),"",IF(Tableau1[[#This Row],[Régimes récoltés]]&gt;60,(Tableau1[[#This Row],[Régimes récoltés]]-60)*40,0))</f>
        <v/>
      </c>
      <c r="P1364" s="15" t="str">
        <f t="shared" si="21"/>
        <v/>
      </c>
      <c r="Q1364" s="51" t="str">
        <f>IF(Tableau1[[#This Row],[Matricule]]&gt;1,IF(COUNTIF(Tableau1[DateMatricule],Tableau1[[#This Row],[DateMatricule]])&gt;1,"Doublon",""),"")</f>
        <v/>
      </c>
    </row>
    <row r="1365" spans="1:17" x14ac:dyDescent="0.25">
      <c r="A1365" s="12" t="str">
        <f>IF(Tableau1[[#This Row],[Date]]="","",VLOOKUP(Tableau1[[#This Row],[Semaine]],Listes!$A:$B,2,FALSE))</f>
        <v/>
      </c>
      <c r="B1365" s="12" t="str">
        <f>IF(ISBLANK(Tableau1[[#This Row],[Date]]),"",INT((Tableau1[[#This Row],[Date]]-SUM(MOD(DATE(YEAR(Tableau1[[#This Row],[Date]]-MOD(Tableau1[[#This Row],[Date]]-2,7)+3),1,2),{1E+99;7})*{1;-1})+5)/7))</f>
        <v/>
      </c>
      <c r="C1365" s="12" t="str">
        <f>IF(ISBLANK(Tableau1[[#This Row],[Matricule]]),"",VLOOKUP(Tableau1[[#This Row],[Matricule]],#REF!,2,FALSE))</f>
        <v/>
      </c>
      <c r="D1365" s="12" t="str">
        <f>IF(ISBLANK(Tableau1[[#This Row],[Matricule]]),"",VLOOKUP(Tableau1[[#This Row],[Matricule]],#REF!,3,FALSE))</f>
        <v/>
      </c>
      <c r="E1365" s="12" t="str">
        <f>CONCATENATE(Tableau1[[#This Row],[Matricule]],Tableau1[[#This Row],[Date]])</f>
        <v/>
      </c>
      <c r="F1365" s="3"/>
      <c r="K1365" s="35">
        <f>IF(Tableau1[[#This Row],[Régimes récoltés]]&gt;0,1,0)</f>
        <v>0</v>
      </c>
      <c r="L1365" s="35">
        <f>IF(Tableau1[[#This Row],[Régimes récoltés]]&gt;=60,1,0)</f>
        <v>0</v>
      </c>
      <c r="M1365" s="15">
        <f>IF(Tableau1[[#This Row],[Régimes récoltés]]&gt;60,Tableau1[[#This Row],[Régimes récoltés]]-60,0)</f>
        <v>0</v>
      </c>
      <c r="N1365" s="15" t="str">
        <f>IF(ISBLANK(Tableau1[[#This Row],[Date]]),"",+IF(Tableau1[[#This Row],[Régimes récoltés]]&lt;60,0,1000))</f>
        <v/>
      </c>
      <c r="O1365" s="15" t="str">
        <f>IF(ISBLANK(Tableau1[[#This Row],[Date]]),"",IF(Tableau1[[#This Row],[Régimes récoltés]]&gt;60,(Tableau1[[#This Row],[Régimes récoltés]]-60)*40,0))</f>
        <v/>
      </c>
      <c r="P1365" s="15" t="str">
        <f t="shared" si="21"/>
        <v/>
      </c>
      <c r="Q1365" s="51" t="str">
        <f>IF(Tableau1[[#This Row],[Matricule]]&gt;1,IF(COUNTIF(Tableau1[DateMatricule],Tableau1[[#This Row],[DateMatricule]])&gt;1,"Doublon",""),"")</f>
        <v/>
      </c>
    </row>
    <row r="1366" spans="1:17" x14ac:dyDescent="0.25">
      <c r="A1366" s="12" t="str">
        <f>IF(Tableau1[[#This Row],[Date]]="","",VLOOKUP(Tableau1[[#This Row],[Semaine]],Listes!$A:$B,2,FALSE))</f>
        <v/>
      </c>
      <c r="B1366" s="12" t="str">
        <f>IF(ISBLANK(Tableau1[[#This Row],[Date]]),"",INT((Tableau1[[#This Row],[Date]]-SUM(MOD(DATE(YEAR(Tableau1[[#This Row],[Date]]-MOD(Tableau1[[#This Row],[Date]]-2,7)+3),1,2),{1E+99;7})*{1;-1})+5)/7))</f>
        <v/>
      </c>
      <c r="C1366" s="12" t="str">
        <f>IF(ISBLANK(Tableau1[[#This Row],[Matricule]]),"",VLOOKUP(Tableau1[[#This Row],[Matricule]],#REF!,2,FALSE))</f>
        <v/>
      </c>
      <c r="D1366" s="12" t="str">
        <f>IF(ISBLANK(Tableau1[[#This Row],[Matricule]]),"",VLOOKUP(Tableau1[[#This Row],[Matricule]],#REF!,3,FALSE))</f>
        <v/>
      </c>
      <c r="E1366" s="12" t="str">
        <f>CONCATENATE(Tableau1[[#This Row],[Matricule]],Tableau1[[#This Row],[Date]])</f>
        <v/>
      </c>
      <c r="F1366" s="3"/>
      <c r="K1366" s="35">
        <f>IF(Tableau1[[#This Row],[Régimes récoltés]]&gt;0,1,0)</f>
        <v>0</v>
      </c>
      <c r="L1366" s="35">
        <f>IF(Tableau1[[#This Row],[Régimes récoltés]]&gt;=60,1,0)</f>
        <v>0</v>
      </c>
      <c r="M1366" s="15">
        <f>IF(Tableau1[[#This Row],[Régimes récoltés]]&gt;60,Tableau1[[#This Row],[Régimes récoltés]]-60,0)</f>
        <v>0</v>
      </c>
      <c r="N1366" s="15" t="str">
        <f>IF(ISBLANK(Tableau1[[#This Row],[Date]]),"",+IF(Tableau1[[#This Row],[Régimes récoltés]]&lt;60,0,1000))</f>
        <v/>
      </c>
      <c r="O1366" s="15" t="str">
        <f>IF(ISBLANK(Tableau1[[#This Row],[Date]]),"",IF(Tableau1[[#This Row],[Régimes récoltés]]&gt;60,(Tableau1[[#This Row],[Régimes récoltés]]-60)*40,0))</f>
        <v/>
      </c>
      <c r="P1366" s="15" t="str">
        <f t="shared" si="21"/>
        <v/>
      </c>
      <c r="Q1366" s="51" t="str">
        <f>IF(Tableau1[[#This Row],[Matricule]]&gt;1,IF(COUNTIF(Tableau1[DateMatricule],Tableau1[[#This Row],[DateMatricule]])&gt;1,"Doublon",""),"")</f>
        <v/>
      </c>
    </row>
    <row r="1367" spans="1:17" x14ac:dyDescent="0.25">
      <c r="A1367" s="12" t="str">
        <f>IF(Tableau1[[#This Row],[Date]]="","",VLOOKUP(Tableau1[[#This Row],[Semaine]],Listes!$A:$B,2,FALSE))</f>
        <v/>
      </c>
      <c r="B1367" s="12" t="str">
        <f>IF(ISBLANK(Tableau1[[#This Row],[Date]]),"",INT((Tableau1[[#This Row],[Date]]-SUM(MOD(DATE(YEAR(Tableau1[[#This Row],[Date]]-MOD(Tableau1[[#This Row],[Date]]-2,7)+3),1,2),{1E+99;7})*{1;-1})+5)/7))</f>
        <v/>
      </c>
      <c r="C1367" s="12" t="str">
        <f>IF(ISBLANK(Tableau1[[#This Row],[Matricule]]),"",VLOOKUP(Tableau1[[#This Row],[Matricule]],#REF!,2,FALSE))</f>
        <v/>
      </c>
      <c r="D1367" s="12" t="str">
        <f>IF(ISBLANK(Tableau1[[#This Row],[Matricule]]),"",VLOOKUP(Tableau1[[#This Row],[Matricule]],#REF!,3,FALSE))</f>
        <v/>
      </c>
      <c r="E1367" s="12" t="str">
        <f>CONCATENATE(Tableau1[[#This Row],[Matricule]],Tableau1[[#This Row],[Date]])</f>
        <v/>
      </c>
      <c r="F1367" s="3"/>
      <c r="K1367" s="35">
        <f>IF(Tableau1[[#This Row],[Régimes récoltés]]&gt;0,1,0)</f>
        <v>0</v>
      </c>
      <c r="L1367" s="35">
        <f>IF(Tableau1[[#This Row],[Régimes récoltés]]&gt;=60,1,0)</f>
        <v>0</v>
      </c>
      <c r="M1367" s="15">
        <f>IF(Tableau1[[#This Row],[Régimes récoltés]]&gt;60,Tableau1[[#This Row],[Régimes récoltés]]-60,0)</f>
        <v>0</v>
      </c>
      <c r="N1367" s="15" t="str">
        <f>IF(ISBLANK(Tableau1[[#This Row],[Date]]),"",+IF(Tableau1[[#This Row],[Régimes récoltés]]&lt;60,0,1000))</f>
        <v/>
      </c>
      <c r="O1367" s="15" t="str">
        <f>IF(ISBLANK(Tableau1[[#This Row],[Date]]),"",IF(Tableau1[[#This Row],[Régimes récoltés]]&gt;60,(Tableau1[[#This Row],[Régimes récoltés]]-60)*40,0))</f>
        <v/>
      </c>
      <c r="P1367" s="15" t="str">
        <f t="shared" si="21"/>
        <v/>
      </c>
      <c r="Q1367" s="51" t="str">
        <f>IF(Tableau1[[#This Row],[Matricule]]&gt;1,IF(COUNTIF(Tableau1[DateMatricule],Tableau1[[#This Row],[DateMatricule]])&gt;1,"Doublon",""),"")</f>
        <v/>
      </c>
    </row>
    <row r="1368" spans="1:17" x14ac:dyDescent="0.25">
      <c r="A1368" s="12" t="str">
        <f>IF(Tableau1[[#This Row],[Date]]="","",VLOOKUP(Tableau1[[#This Row],[Semaine]],Listes!$A:$B,2,FALSE))</f>
        <v/>
      </c>
      <c r="B1368" s="12" t="str">
        <f>IF(ISBLANK(Tableau1[[#This Row],[Date]]),"",INT((Tableau1[[#This Row],[Date]]-SUM(MOD(DATE(YEAR(Tableau1[[#This Row],[Date]]-MOD(Tableau1[[#This Row],[Date]]-2,7)+3),1,2),{1E+99;7})*{1;-1})+5)/7))</f>
        <v/>
      </c>
      <c r="C1368" s="12" t="str">
        <f>IF(ISBLANK(Tableau1[[#This Row],[Matricule]]),"",VLOOKUP(Tableau1[[#This Row],[Matricule]],#REF!,2,FALSE))</f>
        <v/>
      </c>
      <c r="D1368" s="12" t="str">
        <f>IF(ISBLANK(Tableau1[[#This Row],[Matricule]]),"",VLOOKUP(Tableau1[[#This Row],[Matricule]],#REF!,3,FALSE))</f>
        <v/>
      </c>
      <c r="E1368" s="12" t="str">
        <f>CONCATENATE(Tableau1[[#This Row],[Matricule]],Tableau1[[#This Row],[Date]])</f>
        <v/>
      </c>
      <c r="F1368" s="3"/>
      <c r="K1368" s="35">
        <f>IF(Tableau1[[#This Row],[Régimes récoltés]]&gt;0,1,0)</f>
        <v>0</v>
      </c>
      <c r="L1368" s="35">
        <f>IF(Tableau1[[#This Row],[Régimes récoltés]]&gt;=60,1,0)</f>
        <v>0</v>
      </c>
      <c r="M1368" s="15">
        <f>IF(Tableau1[[#This Row],[Régimes récoltés]]&gt;60,Tableau1[[#This Row],[Régimes récoltés]]-60,0)</f>
        <v>0</v>
      </c>
      <c r="N1368" s="15" t="str">
        <f>IF(ISBLANK(Tableau1[[#This Row],[Date]]),"",+IF(Tableau1[[#This Row],[Régimes récoltés]]&lt;60,0,1000))</f>
        <v/>
      </c>
      <c r="O1368" s="15" t="str">
        <f>IF(ISBLANK(Tableau1[[#This Row],[Date]]),"",IF(Tableau1[[#This Row],[Régimes récoltés]]&gt;60,(Tableau1[[#This Row],[Régimes récoltés]]-60)*40,0))</f>
        <v/>
      </c>
      <c r="P1368" s="15" t="str">
        <f t="shared" si="21"/>
        <v/>
      </c>
      <c r="Q1368" s="51" t="str">
        <f>IF(Tableau1[[#This Row],[Matricule]]&gt;1,IF(COUNTIF(Tableau1[DateMatricule],Tableau1[[#This Row],[DateMatricule]])&gt;1,"Doublon",""),"")</f>
        <v/>
      </c>
    </row>
    <row r="1369" spans="1:17" x14ac:dyDescent="0.25">
      <c r="A1369" s="12" t="str">
        <f>IF(Tableau1[[#This Row],[Date]]="","",VLOOKUP(Tableau1[[#This Row],[Semaine]],Listes!$A:$B,2,FALSE))</f>
        <v/>
      </c>
      <c r="B1369" s="12" t="str">
        <f>IF(ISBLANK(Tableau1[[#This Row],[Date]]),"",INT((Tableau1[[#This Row],[Date]]-SUM(MOD(DATE(YEAR(Tableau1[[#This Row],[Date]]-MOD(Tableau1[[#This Row],[Date]]-2,7)+3),1,2),{1E+99;7})*{1;-1})+5)/7))</f>
        <v/>
      </c>
      <c r="C1369" s="12" t="str">
        <f>IF(ISBLANK(Tableau1[[#This Row],[Matricule]]),"",VLOOKUP(Tableau1[[#This Row],[Matricule]],#REF!,2,FALSE))</f>
        <v/>
      </c>
      <c r="D1369" s="12" t="str">
        <f>IF(ISBLANK(Tableau1[[#This Row],[Matricule]]),"",VLOOKUP(Tableau1[[#This Row],[Matricule]],#REF!,3,FALSE))</f>
        <v/>
      </c>
      <c r="E1369" s="12" t="str">
        <f>CONCATENATE(Tableau1[[#This Row],[Matricule]],Tableau1[[#This Row],[Date]])</f>
        <v/>
      </c>
      <c r="F1369" s="3"/>
      <c r="K1369" s="35">
        <f>IF(Tableau1[[#This Row],[Régimes récoltés]]&gt;0,1,0)</f>
        <v>0</v>
      </c>
      <c r="L1369" s="35">
        <f>IF(Tableau1[[#This Row],[Régimes récoltés]]&gt;=60,1,0)</f>
        <v>0</v>
      </c>
      <c r="M1369" s="15">
        <f>IF(Tableau1[[#This Row],[Régimes récoltés]]&gt;60,Tableau1[[#This Row],[Régimes récoltés]]-60,0)</f>
        <v>0</v>
      </c>
      <c r="N1369" s="15" t="str">
        <f>IF(ISBLANK(Tableau1[[#This Row],[Date]]),"",+IF(Tableau1[[#This Row],[Régimes récoltés]]&lt;60,0,1000))</f>
        <v/>
      </c>
      <c r="O1369" s="15" t="str">
        <f>IF(ISBLANK(Tableau1[[#This Row],[Date]]),"",IF(Tableau1[[#This Row],[Régimes récoltés]]&gt;60,(Tableau1[[#This Row],[Régimes récoltés]]-60)*40,0))</f>
        <v/>
      </c>
      <c r="P1369" s="15" t="str">
        <f t="shared" si="21"/>
        <v/>
      </c>
      <c r="Q1369" s="51" t="str">
        <f>IF(Tableau1[[#This Row],[Matricule]]&gt;1,IF(COUNTIF(Tableau1[DateMatricule],Tableau1[[#This Row],[DateMatricule]])&gt;1,"Doublon",""),"")</f>
        <v/>
      </c>
    </row>
    <row r="1370" spans="1:17" x14ac:dyDescent="0.25">
      <c r="A1370" s="12" t="str">
        <f>IF(Tableau1[[#This Row],[Date]]="","",VLOOKUP(Tableau1[[#This Row],[Semaine]],Listes!$A:$B,2,FALSE))</f>
        <v/>
      </c>
      <c r="B1370" s="12" t="str">
        <f>IF(ISBLANK(Tableau1[[#This Row],[Date]]),"",INT((Tableau1[[#This Row],[Date]]-SUM(MOD(DATE(YEAR(Tableau1[[#This Row],[Date]]-MOD(Tableau1[[#This Row],[Date]]-2,7)+3),1,2),{1E+99;7})*{1;-1})+5)/7))</f>
        <v/>
      </c>
      <c r="C1370" s="12" t="str">
        <f>IF(ISBLANK(Tableau1[[#This Row],[Matricule]]),"",VLOOKUP(Tableau1[[#This Row],[Matricule]],#REF!,2,FALSE))</f>
        <v/>
      </c>
      <c r="D1370" s="12" t="str">
        <f>IF(ISBLANK(Tableau1[[#This Row],[Matricule]]),"",VLOOKUP(Tableau1[[#This Row],[Matricule]],#REF!,3,FALSE))</f>
        <v/>
      </c>
      <c r="E1370" s="12" t="str">
        <f>CONCATENATE(Tableau1[[#This Row],[Matricule]],Tableau1[[#This Row],[Date]])</f>
        <v/>
      </c>
      <c r="F1370" s="3"/>
      <c r="K1370" s="35">
        <f>IF(Tableau1[[#This Row],[Régimes récoltés]]&gt;0,1,0)</f>
        <v>0</v>
      </c>
      <c r="L1370" s="35">
        <f>IF(Tableau1[[#This Row],[Régimes récoltés]]&gt;=60,1,0)</f>
        <v>0</v>
      </c>
      <c r="M1370" s="15">
        <f>IF(Tableau1[[#This Row],[Régimes récoltés]]&gt;60,Tableau1[[#This Row],[Régimes récoltés]]-60,0)</f>
        <v>0</v>
      </c>
      <c r="N1370" s="15" t="str">
        <f>IF(ISBLANK(Tableau1[[#This Row],[Date]]),"",+IF(Tableau1[[#This Row],[Régimes récoltés]]&lt;60,0,1000))</f>
        <v/>
      </c>
      <c r="O1370" s="15" t="str">
        <f>IF(ISBLANK(Tableau1[[#This Row],[Date]]),"",IF(Tableau1[[#This Row],[Régimes récoltés]]&gt;60,(Tableau1[[#This Row],[Régimes récoltés]]-60)*40,0))</f>
        <v/>
      </c>
      <c r="P1370" s="15" t="str">
        <f t="shared" si="21"/>
        <v/>
      </c>
      <c r="Q1370" s="51" t="str">
        <f>IF(Tableau1[[#This Row],[Matricule]]&gt;1,IF(COUNTIF(Tableau1[DateMatricule],Tableau1[[#This Row],[DateMatricule]])&gt;1,"Doublon",""),"")</f>
        <v/>
      </c>
    </row>
    <row r="1371" spans="1:17" x14ac:dyDescent="0.25">
      <c r="A1371" s="12" t="str">
        <f>IF(Tableau1[[#This Row],[Date]]="","",VLOOKUP(Tableau1[[#This Row],[Semaine]],Listes!$A:$B,2,FALSE))</f>
        <v/>
      </c>
      <c r="B1371" s="12" t="str">
        <f>IF(ISBLANK(Tableau1[[#This Row],[Date]]),"",INT((Tableau1[[#This Row],[Date]]-SUM(MOD(DATE(YEAR(Tableau1[[#This Row],[Date]]-MOD(Tableau1[[#This Row],[Date]]-2,7)+3),1,2),{1E+99;7})*{1;-1})+5)/7))</f>
        <v/>
      </c>
      <c r="C1371" s="12" t="str">
        <f>IF(ISBLANK(Tableau1[[#This Row],[Matricule]]),"",VLOOKUP(Tableau1[[#This Row],[Matricule]],#REF!,2,FALSE))</f>
        <v/>
      </c>
      <c r="D1371" s="12" t="str">
        <f>IF(ISBLANK(Tableau1[[#This Row],[Matricule]]),"",VLOOKUP(Tableau1[[#This Row],[Matricule]],#REF!,3,FALSE))</f>
        <v/>
      </c>
      <c r="E1371" s="12" t="str">
        <f>CONCATENATE(Tableau1[[#This Row],[Matricule]],Tableau1[[#This Row],[Date]])</f>
        <v/>
      </c>
      <c r="F1371" s="3"/>
      <c r="K1371" s="35">
        <f>IF(Tableau1[[#This Row],[Régimes récoltés]]&gt;0,1,0)</f>
        <v>0</v>
      </c>
      <c r="L1371" s="35">
        <f>IF(Tableau1[[#This Row],[Régimes récoltés]]&gt;=60,1,0)</f>
        <v>0</v>
      </c>
      <c r="M1371" s="15">
        <f>IF(Tableau1[[#This Row],[Régimes récoltés]]&gt;60,Tableau1[[#This Row],[Régimes récoltés]]-60,0)</f>
        <v>0</v>
      </c>
      <c r="N1371" s="15" t="str">
        <f>IF(ISBLANK(Tableau1[[#This Row],[Date]]),"",+IF(Tableau1[[#This Row],[Régimes récoltés]]&lt;60,0,1000))</f>
        <v/>
      </c>
      <c r="O1371" s="15" t="str">
        <f>IF(ISBLANK(Tableau1[[#This Row],[Date]]),"",IF(Tableau1[[#This Row],[Régimes récoltés]]&gt;60,(Tableau1[[#This Row],[Régimes récoltés]]-60)*40,0))</f>
        <v/>
      </c>
      <c r="P1371" s="15" t="str">
        <f t="shared" si="21"/>
        <v/>
      </c>
      <c r="Q1371" s="51" t="str">
        <f>IF(Tableau1[[#This Row],[Matricule]]&gt;1,IF(COUNTIF(Tableau1[DateMatricule],Tableau1[[#This Row],[DateMatricule]])&gt;1,"Doublon",""),"")</f>
        <v/>
      </c>
    </row>
    <row r="1372" spans="1:17" x14ac:dyDescent="0.25">
      <c r="A1372" s="12" t="str">
        <f>IF(Tableau1[[#This Row],[Date]]="","",VLOOKUP(Tableau1[[#This Row],[Semaine]],Listes!$A:$B,2,FALSE))</f>
        <v/>
      </c>
      <c r="B1372" s="12" t="str">
        <f>IF(ISBLANK(Tableau1[[#This Row],[Date]]),"",INT((Tableau1[[#This Row],[Date]]-SUM(MOD(DATE(YEAR(Tableau1[[#This Row],[Date]]-MOD(Tableau1[[#This Row],[Date]]-2,7)+3),1,2),{1E+99;7})*{1;-1})+5)/7))</f>
        <v/>
      </c>
      <c r="C1372" s="12" t="str">
        <f>IF(ISBLANK(Tableau1[[#This Row],[Matricule]]),"",VLOOKUP(Tableau1[[#This Row],[Matricule]],#REF!,2,FALSE))</f>
        <v/>
      </c>
      <c r="D1372" s="12" t="str">
        <f>IF(ISBLANK(Tableau1[[#This Row],[Matricule]]),"",VLOOKUP(Tableau1[[#This Row],[Matricule]],#REF!,3,FALSE))</f>
        <v/>
      </c>
      <c r="E1372" s="12" t="str">
        <f>CONCATENATE(Tableau1[[#This Row],[Matricule]],Tableau1[[#This Row],[Date]])</f>
        <v/>
      </c>
      <c r="F1372" s="3"/>
      <c r="K1372" s="35">
        <f>IF(Tableau1[[#This Row],[Régimes récoltés]]&gt;0,1,0)</f>
        <v>0</v>
      </c>
      <c r="L1372" s="35">
        <f>IF(Tableau1[[#This Row],[Régimes récoltés]]&gt;=60,1,0)</f>
        <v>0</v>
      </c>
      <c r="M1372" s="15">
        <f>IF(Tableau1[[#This Row],[Régimes récoltés]]&gt;60,Tableau1[[#This Row],[Régimes récoltés]]-60,0)</f>
        <v>0</v>
      </c>
      <c r="N1372" s="15" t="str">
        <f>IF(ISBLANK(Tableau1[[#This Row],[Date]]),"",+IF(Tableau1[[#This Row],[Régimes récoltés]]&lt;60,0,1000))</f>
        <v/>
      </c>
      <c r="O1372" s="15" t="str">
        <f>IF(ISBLANK(Tableau1[[#This Row],[Date]]),"",IF(Tableau1[[#This Row],[Régimes récoltés]]&gt;60,(Tableau1[[#This Row],[Régimes récoltés]]-60)*40,0))</f>
        <v/>
      </c>
      <c r="P1372" s="15" t="str">
        <f t="shared" si="21"/>
        <v/>
      </c>
      <c r="Q1372" s="51" t="str">
        <f>IF(Tableau1[[#This Row],[Matricule]]&gt;1,IF(COUNTIF(Tableau1[DateMatricule],Tableau1[[#This Row],[DateMatricule]])&gt;1,"Doublon",""),"")</f>
        <v/>
      </c>
    </row>
    <row r="1373" spans="1:17" x14ac:dyDescent="0.25">
      <c r="A1373" s="12" t="str">
        <f>IF(Tableau1[[#This Row],[Date]]="","",VLOOKUP(Tableau1[[#This Row],[Semaine]],Listes!$A:$B,2,FALSE))</f>
        <v/>
      </c>
      <c r="B1373" s="12" t="str">
        <f>IF(ISBLANK(Tableau1[[#This Row],[Date]]),"",INT((Tableau1[[#This Row],[Date]]-SUM(MOD(DATE(YEAR(Tableau1[[#This Row],[Date]]-MOD(Tableau1[[#This Row],[Date]]-2,7)+3),1,2),{1E+99;7})*{1;-1})+5)/7))</f>
        <v/>
      </c>
      <c r="C1373" s="12" t="str">
        <f>IF(ISBLANK(Tableau1[[#This Row],[Matricule]]),"",VLOOKUP(Tableau1[[#This Row],[Matricule]],#REF!,2,FALSE))</f>
        <v/>
      </c>
      <c r="D1373" s="12" t="str">
        <f>IF(ISBLANK(Tableau1[[#This Row],[Matricule]]),"",VLOOKUP(Tableau1[[#This Row],[Matricule]],#REF!,3,FALSE))</f>
        <v/>
      </c>
      <c r="E1373" s="12" t="str">
        <f>CONCATENATE(Tableau1[[#This Row],[Matricule]],Tableau1[[#This Row],[Date]])</f>
        <v/>
      </c>
      <c r="F1373" s="3"/>
      <c r="K1373" s="35">
        <f>IF(Tableau1[[#This Row],[Régimes récoltés]]&gt;0,1,0)</f>
        <v>0</v>
      </c>
      <c r="L1373" s="35">
        <f>IF(Tableau1[[#This Row],[Régimes récoltés]]&gt;=60,1,0)</f>
        <v>0</v>
      </c>
      <c r="M1373" s="15">
        <f>IF(Tableau1[[#This Row],[Régimes récoltés]]&gt;60,Tableau1[[#This Row],[Régimes récoltés]]-60,0)</f>
        <v>0</v>
      </c>
      <c r="N1373" s="15" t="str">
        <f>IF(ISBLANK(Tableau1[[#This Row],[Date]]),"",+IF(Tableau1[[#This Row],[Régimes récoltés]]&lt;60,0,1000))</f>
        <v/>
      </c>
      <c r="O1373" s="15" t="str">
        <f>IF(ISBLANK(Tableau1[[#This Row],[Date]]),"",IF(Tableau1[[#This Row],[Régimes récoltés]]&gt;60,(Tableau1[[#This Row],[Régimes récoltés]]-60)*40,0))</f>
        <v/>
      </c>
      <c r="P1373" s="15" t="str">
        <f t="shared" si="21"/>
        <v/>
      </c>
      <c r="Q1373" s="51" t="str">
        <f>IF(Tableau1[[#This Row],[Matricule]]&gt;1,IF(COUNTIF(Tableau1[DateMatricule],Tableau1[[#This Row],[DateMatricule]])&gt;1,"Doublon",""),"")</f>
        <v/>
      </c>
    </row>
    <row r="1374" spans="1:17" x14ac:dyDescent="0.25">
      <c r="A1374" s="12" t="str">
        <f>IF(Tableau1[[#This Row],[Date]]="","",VLOOKUP(Tableau1[[#This Row],[Semaine]],Listes!$A:$B,2,FALSE))</f>
        <v/>
      </c>
      <c r="B1374" s="12" t="str">
        <f>IF(ISBLANK(Tableau1[[#This Row],[Date]]),"",INT((Tableau1[[#This Row],[Date]]-SUM(MOD(DATE(YEAR(Tableau1[[#This Row],[Date]]-MOD(Tableau1[[#This Row],[Date]]-2,7)+3),1,2),{1E+99;7})*{1;-1})+5)/7))</f>
        <v/>
      </c>
      <c r="C1374" s="12" t="str">
        <f>IF(ISBLANK(Tableau1[[#This Row],[Matricule]]),"",VLOOKUP(Tableau1[[#This Row],[Matricule]],#REF!,2,FALSE))</f>
        <v/>
      </c>
      <c r="D1374" s="12" t="str">
        <f>IF(ISBLANK(Tableau1[[#This Row],[Matricule]]),"",VLOOKUP(Tableau1[[#This Row],[Matricule]],#REF!,3,FALSE))</f>
        <v/>
      </c>
      <c r="E1374" s="12" t="str">
        <f>CONCATENATE(Tableau1[[#This Row],[Matricule]],Tableau1[[#This Row],[Date]])</f>
        <v/>
      </c>
      <c r="F1374" s="3"/>
      <c r="K1374" s="35">
        <f>IF(Tableau1[[#This Row],[Régimes récoltés]]&gt;0,1,0)</f>
        <v>0</v>
      </c>
      <c r="L1374" s="35">
        <f>IF(Tableau1[[#This Row],[Régimes récoltés]]&gt;=60,1,0)</f>
        <v>0</v>
      </c>
      <c r="M1374" s="15">
        <f>IF(Tableau1[[#This Row],[Régimes récoltés]]&gt;60,Tableau1[[#This Row],[Régimes récoltés]]-60,0)</f>
        <v>0</v>
      </c>
      <c r="N1374" s="15" t="str">
        <f>IF(ISBLANK(Tableau1[[#This Row],[Date]]),"",+IF(Tableau1[[#This Row],[Régimes récoltés]]&lt;60,0,1000))</f>
        <v/>
      </c>
      <c r="O1374" s="15" t="str">
        <f>IF(ISBLANK(Tableau1[[#This Row],[Date]]),"",IF(Tableau1[[#This Row],[Régimes récoltés]]&gt;60,(Tableau1[[#This Row],[Régimes récoltés]]-60)*40,0))</f>
        <v/>
      </c>
      <c r="P1374" s="15" t="str">
        <f t="shared" si="21"/>
        <v/>
      </c>
      <c r="Q1374" s="51" t="str">
        <f>IF(Tableau1[[#This Row],[Matricule]]&gt;1,IF(COUNTIF(Tableau1[DateMatricule],Tableau1[[#This Row],[DateMatricule]])&gt;1,"Doublon",""),"")</f>
        <v/>
      </c>
    </row>
    <row r="1375" spans="1:17" x14ac:dyDescent="0.25">
      <c r="A1375" s="12" t="str">
        <f>IF(Tableau1[[#This Row],[Date]]="","",VLOOKUP(Tableau1[[#This Row],[Semaine]],Listes!$A:$B,2,FALSE))</f>
        <v/>
      </c>
      <c r="B1375" s="12" t="str">
        <f>IF(ISBLANK(Tableau1[[#This Row],[Date]]),"",INT((Tableau1[[#This Row],[Date]]-SUM(MOD(DATE(YEAR(Tableau1[[#This Row],[Date]]-MOD(Tableau1[[#This Row],[Date]]-2,7)+3),1,2),{1E+99;7})*{1;-1})+5)/7))</f>
        <v/>
      </c>
      <c r="C1375" s="12" t="str">
        <f>IF(ISBLANK(Tableau1[[#This Row],[Matricule]]),"",VLOOKUP(Tableau1[[#This Row],[Matricule]],#REF!,2,FALSE))</f>
        <v/>
      </c>
      <c r="D1375" s="12" t="str">
        <f>IF(ISBLANK(Tableau1[[#This Row],[Matricule]]),"",VLOOKUP(Tableau1[[#This Row],[Matricule]],#REF!,3,FALSE))</f>
        <v/>
      </c>
      <c r="E1375" s="12" t="str">
        <f>CONCATENATE(Tableau1[[#This Row],[Matricule]],Tableau1[[#This Row],[Date]])</f>
        <v/>
      </c>
      <c r="F1375" s="3"/>
      <c r="K1375" s="35">
        <f>IF(Tableau1[[#This Row],[Régimes récoltés]]&gt;0,1,0)</f>
        <v>0</v>
      </c>
      <c r="L1375" s="35">
        <f>IF(Tableau1[[#This Row],[Régimes récoltés]]&gt;=60,1,0)</f>
        <v>0</v>
      </c>
      <c r="M1375" s="15">
        <f>IF(Tableau1[[#This Row],[Régimes récoltés]]&gt;60,Tableau1[[#This Row],[Régimes récoltés]]-60,0)</f>
        <v>0</v>
      </c>
      <c r="N1375" s="15" t="str">
        <f>IF(ISBLANK(Tableau1[[#This Row],[Date]]),"",+IF(Tableau1[[#This Row],[Régimes récoltés]]&lt;60,0,1000))</f>
        <v/>
      </c>
      <c r="O1375" s="15" t="str">
        <f>IF(ISBLANK(Tableau1[[#This Row],[Date]]),"",IF(Tableau1[[#This Row],[Régimes récoltés]]&gt;60,(Tableau1[[#This Row],[Régimes récoltés]]-60)*40,0))</f>
        <v/>
      </c>
      <c r="P1375" s="15" t="str">
        <f t="shared" si="21"/>
        <v/>
      </c>
      <c r="Q1375" s="51" t="str">
        <f>IF(Tableau1[[#This Row],[Matricule]]&gt;1,IF(COUNTIF(Tableau1[DateMatricule],Tableau1[[#This Row],[DateMatricule]])&gt;1,"Doublon",""),"")</f>
        <v/>
      </c>
    </row>
    <row r="1376" spans="1:17" x14ac:dyDescent="0.25">
      <c r="A1376" s="12" t="str">
        <f>IF(Tableau1[[#This Row],[Date]]="","",VLOOKUP(Tableau1[[#This Row],[Semaine]],Listes!$A:$B,2,FALSE))</f>
        <v/>
      </c>
      <c r="B1376" s="12" t="str">
        <f>IF(ISBLANK(Tableau1[[#This Row],[Date]]),"",INT((Tableau1[[#This Row],[Date]]-SUM(MOD(DATE(YEAR(Tableau1[[#This Row],[Date]]-MOD(Tableau1[[#This Row],[Date]]-2,7)+3),1,2),{1E+99;7})*{1;-1})+5)/7))</f>
        <v/>
      </c>
      <c r="C1376" s="12" t="str">
        <f>IF(ISBLANK(Tableau1[[#This Row],[Matricule]]),"",VLOOKUP(Tableau1[[#This Row],[Matricule]],#REF!,2,FALSE))</f>
        <v/>
      </c>
      <c r="D1376" s="12" t="str">
        <f>IF(ISBLANK(Tableau1[[#This Row],[Matricule]]),"",VLOOKUP(Tableau1[[#This Row],[Matricule]],#REF!,3,FALSE))</f>
        <v/>
      </c>
      <c r="E1376" s="12" t="str">
        <f>CONCATENATE(Tableau1[[#This Row],[Matricule]],Tableau1[[#This Row],[Date]])</f>
        <v/>
      </c>
      <c r="F1376" s="3"/>
      <c r="K1376" s="35">
        <f>IF(Tableau1[[#This Row],[Régimes récoltés]]&gt;0,1,0)</f>
        <v>0</v>
      </c>
      <c r="L1376" s="35">
        <f>IF(Tableau1[[#This Row],[Régimes récoltés]]&gt;=60,1,0)</f>
        <v>0</v>
      </c>
      <c r="M1376" s="15">
        <f>IF(Tableau1[[#This Row],[Régimes récoltés]]&gt;60,Tableau1[[#This Row],[Régimes récoltés]]-60,0)</f>
        <v>0</v>
      </c>
      <c r="N1376" s="15" t="str">
        <f>IF(ISBLANK(Tableau1[[#This Row],[Date]]),"",+IF(Tableau1[[#This Row],[Régimes récoltés]]&lt;60,0,1000))</f>
        <v/>
      </c>
      <c r="O1376" s="15" t="str">
        <f>IF(ISBLANK(Tableau1[[#This Row],[Date]]),"",IF(Tableau1[[#This Row],[Régimes récoltés]]&gt;60,(Tableau1[[#This Row],[Régimes récoltés]]-60)*40,0))</f>
        <v/>
      </c>
      <c r="P1376" s="15" t="str">
        <f t="shared" si="21"/>
        <v/>
      </c>
      <c r="Q1376" s="51" t="str">
        <f>IF(Tableau1[[#This Row],[Matricule]]&gt;1,IF(COUNTIF(Tableau1[DateMatricule],Tableau1[[#This Row],[DateMatricule]])&gt;1,"Doublon",""),"")</f>
        <v/>
      </c>
    </row>
    <row r="1377" spans="1:17" x14ac:dyDescent="0.25">
      <c r="A1377" s="12" t="str">
        <f>IF(Tableau1[[#This Row],[Date]]="","",VLOOKUP(Tableau1[[#This Row],[Semaine]],Listes!$A:$B,2,FALSE))</f>
        <v/>
      </c>
      <c r="B1377" s="12" t="str">
        <f>IF(ISBLANK(Tableau1[[#This Row],[Date]]),"",INT((Tableau1[[#This Row],[Date]]-SUM(MOD(DATE(YEAR(Tableau1[[#This Row],[Date]]-MOD(Tableau1[[#This Row],[Date]]-2,7)+3),1,2),{1E+99;7})*{1;-1})+5)/7))</f>
        <v/>
      </c>
      <c r="C1377" s="12" t="str">
        <f>IF(ISBLANK(Tableau1[[#This Row],[Matricule]]),"",VLOOKUP(Tableau1[[#This Row],[Matricule]],#REF!,2,FALSE))</f>
        <v/>
      </c>
      <c r="D1377" s="12" t="str">
        <f>IF(ISBLANK(Tableau1[[#This Row],[Matricule]]),"",VLOOKUP(Tableau1[[#This Row],[Matricule]],#REF!,3,FALSE))</f>
        <v/>
      </c>
      <c r="E1377" s="12" t="str">
        <f>CONCATENATE(Tableau1[[#This Row],[Matricule]],Tableau1[[#This Row],[Date]])</f>
        <v/>
      </c>
      <c r="F1377" s="3"/>
      <c r="K1377" s="35">
        <f>IF(Tableau1[[#This Row],[Régimes récoltés]]&gt;0,1,0)</f>
        <v>0</v>
      </c>
      <c r="L1377" s="35">
        <f>IF(Tableau1[[#This Row],[Régimes récoltés]]&gt;=60,1,0)</f>
        <v>0</v>
      </c>
      <c r="M1377" s="15">
        <f>IF(Tableau1[[#This Row],[Régimes récoltés]]&gt;60,Tableau1[[#This Row],[Régimes récoltés]]-60,0)</f>
        <v>0</v>
      </c>
      <c r="N1377" s="15" t="str">
        <f>IF(ISBLANK(Tableau1[[#This Row],[Date]]),"",+IF(Tableau1[[#This Row],[Régimes récoltés]]&lt;60,0,1000))</f>
        <v/>
      </c>
      <c r="O1377" s="15" t="str">
        <f>IF(ISBLANK(Tableau1[[#This Row],[Date]]),"",IF(Tableau1[[#This Row],[Régimes récoltés]]&gt;60,(Tableau1[[#This Row],[Régimes récoltés]]-60)*40,0))</f>
        <v/>
      </c>
      <c r="P1377" s="15" t="str">
        <f t="shared" si="21"/>
        <v/>
      </c>
      <c r="Q1377" s="51" t="str">
        <f>IF(Tableau1[[#This Row],[Matricule]]&gt;1,IF(COUNTIF(Tableau1[DateMatricule],Tableau1[[#This Row],[DateMatricule]])&gt;1,"Doublon",""),"")</f>
        <v/>
      </c>
    </row>
    <row r="1378" spans="1:17" x14ac:dyDescent="0.25">
      <c r="A1378" s="12" t="str">
        <f>IF(Tableau1[[#This Row],[Date]]="","",VLOOKUP(Tableau1[[#This Row],[Semaine]],Listes!$A:$B,2,FALSE))</f>
        <v/>
      </c>
      <c r="B1378" s="12" t="str">
        <f>IF(ISBLANK(Tableau1[[#This Row],[Date]]),"",INT((Tableau1[[#This Row],[Date]]-SUM(MOD(DATE(YEAR(Tableau1[[#This Row],[Date]]-MOD(Tableau1[[#This Row],[Date]]-2,7)+3),1,2),{1E+99;7})*{1;-1})+5)/7))</f>
        <v/>
      </c>
      <c r="C1378" s="12" t="str">
        <f>IF(ISBLANK(Tableau1[[#This Row],[Matricule]]),"",VLOOKUP(Tableau1[[#This Row],[Matricule]],#REF!,2,FALSE))</f>
        <v/>
      </c>
      <c r="D1378" s="12" t="str">
        <f>IF(ISBLANK(Tableau1[[#This Row],[Matricule]]),"",VLOOKUP(Tableau1[[#This Row],[Matricule]],#REF!,3,FALSE))</f>
        <v/>
      </c>
      <c r="E1378" s="12" t="str">
        <f>CONCATENATE(Tableau1[[#This Row],[Matricule]],Tableau1[[#This Row],[Date]])</f>
        <v/>
      </c>
      <c r="F1378" s="3"/>
      <c r="K1378" s="35">
        <f>IF(Tableau1[[#This Row],[Régimes récoltés]]&gt;0,1,0)</f>
        <v>0</v>
      </c>
      <c r="L1378" s="35">
        <f>IF(Tableau1[[#This Row],[Régimes récoltés]]&gt;=60,1,0)</f>
        <v>0</v>
      </c>
      <c r="M1378" s="15">
        <f>IF(Tableau1[[#This Row],[Régimes récoltés]]&gt;60,Tableau1[[#This Row],[Régimes récoltés]]-60,0)</f>
        <v>0</v>
      </c>
      <c r="N1378" s="15" t="str">
        <f>IF(ISBLANK(Tableau1[[#This Row],[Date]]),"",+IF(Tableau1[[#This Row],[Régimes récoltés]]&lt;60,0,1000))</f>
        <v/>
      </c>
      <c r="O1378" s="15" t="str">
        <f>IF(ISBLANK(Tableau1[[#This Row],[Date]]),"",IF(Tableau1[[#This Row],[Régimes récoltés]]&gt;60,(Tableau1[[#This Row],[Régimes récoltés]]-60)*40,0))</f>
        <v/>
      </c>
      <c r="P1378" s="15" t="str">
        <f t="shared" si="21"/>
        <v/>
      </c>
      <c r="Q1378" s="51" t="str">
        <f>IF(Tableau1[[#This Row],[Matricule]]&gt;1,IF(COUNTIF(Tableau1[DateMatricule],Tableau1[[#This Row],[DateMatricule]])&gt;1,"Doublon",""),"")</f>
        <v/>
      </c>
    </row>
    <row r="1379" spans="1:17" x14ac:dyDescent="0.25">
      <c r="A1379" s="12" t="str">
        <f>IF(Tableau1[[#This Row],[Date]]="","",VLOOKUP(Tableau1[[#This Row],[Semaine]],Listes!$A:$B,2,FALSE))</f>
        <v/>
      </c>
      <c r="B1379" s="12" t="str">
        <f>IF(ISBLANK(Tableau1[[#This Row],[Date]]),"",INT((Tableau1[[#This Row],[Date]]-SUM(MOD(DATE(YEAR(Tableau1[[#This Row],[Date]]-MOD(Tableau1[[#This Row],[Date]]-2,7)+3),1,2),{1E+99;7})*{1;-1})+5)/7))</f>
        <v/>
      </c>
      <c r="C1379" s="12" t="str">
        <f>IF(ISBLANK(Tableau1[[#This Row],[Matricule]]),"",VLOOKUP(Tableau1[[#This Row],[Matricule]],#REF!,2,FALSE))</f>
        <v/>
      </c>
      <c r="D1379" s="12" t="str">
        <f>IF(ISBLANK(Tableau1[[#This Row],[Matricule]]),"",VLOOKUP(Tableau1[[#This Row],[Matricule]],#REF!,3,FALSE))</f>
        <v/>
      </c>
      <c r="E1379" s="12" t="str">
        <f>CONCATENATE(Tableau1[[#This Row],[Matricule]],Tableau1[[#This Row],[Date]])</f>
        <v/>
      </c>
      <c r="F1379" s="3"/>
      <c r="K1379" s="35">
        <f>IF(Tableau1[[#This Row],[Régimes récoltés]]&gt;0,1,0)</f>
        <v>0</v>
      </c>
      <c r="L1379" s="35">
        <f>IF(Tableau1[[#This Row],[Régimes récoltés]]&gt;=60,1,0)</f>
        <v>0</v>
      </c>
      <c r="M1379" s="15">
        <f>IF(Tableau1[[#This Row],[Régimes récoltés]]&gt;60,Tableau1[[#This Row],[Régimes récoltés]]-60,0)</f>
        <v>0</v>
      </c>
      <c r="N1379" s="15" t="str">
        <f>IF(ISBLANK(Tableau1[[#This Row],[Date]]),"",+IF(Tableau1[[#This Row],[Régimes récoltés]]&lt;60,0,1000))</f>
        <v/>
      </c>
      <c r="O1379" s="15" t="str">
        <f>IF(ISBLANK(Tableau1[[#This Row],[Date]]),"",IF(Tableau1[[#This Row],[Régimes récoltés]]&gt;60,(Tableau1[[#This Row],[Régimes récoltés]]-60)*40,0))</f>
        <v/>
      </c>
      <c r="P1379" s="15" t="str">
        <f t="shared" si="21"/>
        <v/>
      </c>
      <c r="Q1379" s="51" t="str">
        <f>IF(Tableau1[[#This Row],[Matricule]]&gt;1,IF(COUNTIF(Tableau1[DateMatricule],Tableau1[[#This Row],[DateMatricule]])&gt;1,"Doublon",""),"")</f>
        <v/>
      </c>
    </row>
    <row r="1380" spans="1:17" x14ac:dyDescent="0.25">
      <c r="A1380" s="12" t="str">
        <f>IF(Tableau1[[#This Row],[Date]]="","",VLOOKUP(Tableau1[[#This Row],[Semaine]],Listes!$A:$B,2,FALSE))</f>
        <v/>
      </c>
      <c r="B1380" s="12" t="str">
        <f>IF(ISBLANK(Tableau1[[#This Row],[Date]]),"",INT((Tableau1[[#This Row],[Date]]-SUM(MOD(DATE(YEAR(Tableau1[[#This Row],[Date]]-MOD(Tableau1[[#This Row],[Date]]-2,7)+3),1,2),{1E+99;7})*{1;-1})+5)/7))</f>
        <v/>
      </c>
      <c r="C1380" s="12" t="str">
        <f>IF(ISBLANK(Tableau1[[#This Row],[Matricule]]),"",VLOOKUP(Tableau1[[#This Row],[Matricule]],#REF!,2,FALSE))</f>
        <v/>
      </c>
      <c r="D1380" s="12" t="str">
        <f>IF(ISBLANK(Tableau1[[#This Row],[Matricule]]),"",VLOOKUP(Tableau1[[#This Row],[Matricule]],#REF!,3,FALSE))</f>
        <v/>
      </c>
      <c r="E1380" s="12" t="str">
        <f>CONCATENATE(Tableau1[[#This Row],[Matricule]],Tableau1[[#This Row],[Date]])</f>
        <v/>
      </c>
      <c r="F1380" s="3"/>
      <c r="K1380" s="35">
        <f>IF(Tableau1[[#This Row],[Régimes récoltés]]&gt;0,1,0)</f>
        <v>0</v>
      </c>
      <c r="L1380" s="35">
        <f>IF(Tableau1[[#This Row],[Régimes récoltés]]&gt;=60,1,0)</f>
        <v>0</v>
      </c>
      <c r="M1380" s="15">
        <f>IF(Tableau1[[#This Row],[Régimes récoltés]]&gt;60,Tableau1[[#This Row],[Régimes récoltés]]-60,0)</f>
        <v>0</v>
      </c>
      <c r="N1380" s="15" t="str">
        <f>IF(ISBLANK(Tableau1[[#This Row],[Date]]),"",+IF(Tableau1[[#This Row],[Régimes récoltés]]&lt;60,0,1000))</f>
        <v/>
      </c>
      <c r="O1380" s="15" t="str">
        <f>IF(ISBLANK(Tableau1[[#This Row],[Date]]),"",IF(Tableau1[[#This Row],[Régimes récoltés]]&gt;60,(Tableau1[[#This Row],[Régimes récoltés]]-60)*40,0))</f>
        <v/>
      </c>
      <c r="P1380" s="15" t="str">
        <f t="shared" si="21"/>
        <v/>
      </c>
      <c r="Q1380" s="51" t="str">
        <f>IF(Tableau1[[#This Row],[Matricule]]&gt;1,IF(COUNTIF(Tableau1[DateMatricule],Tableau1[[#This Row],[DateMatricule]])&gt;1,"Doublon",""),"")</f>
        <v/>
      </c>
    </row>
    <row r="1381" spans="1:17" x14ac:dyDescent="0.25">
      <c r="A1381" s="12" t="str">
        <f>IF(Tableau1[[#This Row],[Date]]="","",VLOOKUP(Tableau1[[#This Row],[Semaine]],Listes!$A:$B,2,FALSE))</f>
        <v/>
      </c>
      <c r="B1381" s="12" t="str">
        <f>IF(ISBLANK(Tableau1[[#This Row],[Date]]),"",INT((Tableau1[[#This Row],[Date]]-SUM(MOD(DATE(YEAR(Tableau1[[#This Row],[Date]]-MOD(Tableau1[[#This Row],[Date]]-2,7)+3),1,2),{1E+99;7})*{1;-1})+5)/7))</f>
        <v/>
      </c>
      <c r="C1381" s="12" t="str">
        <f>IF(ISBLANK(Tableau1[[#This Row],[Matricule]]),"",VLOOKUP(Tableau1[[#This Row],[Matricule]],#REF!,2,FALSE))</f>
        <v/>
      </c>
      <c r="D1381" s="12" t="str">
        <f>IF(ISBLANK(Tableau1[[#This Row],[Matricule]]),"",VLOOKUP(Tableau1[[#This Row],[Matricule]],#REF!,3,FALSE))</f>
        <v/>
      </c>
      <c r="E1381" s="12" t="str">
        <f>CONCATENATE(Tableau1[[#This Row],[Matricule]],Tableau1[[#This Row],[Date]])</f>
        <v/>
      </c>
      <c r="F1381" s="3"/>
      <c r="K1381" s="35">
        <f>IF(Tableau1[[#This Row],[Régimes récoltés]]&gt;0,1,0)</f>
        <v>0</v>
      </c>
      <c r="L1381" s="35">
        <f>IF(Tableau1[[#This Row],[Régimes récoltés]]&gt;=60,1,0)</f>
        <v>0</v>
      </c>
      <c r="M1381" s="15">
        <f>IF(Tableau1[[#This Row],[Régimes récoltés]]&gt;60,Tableau1[[#This Row],[Régimes récoltés]]-60,0)</f>
        <v>0</v>
      </c>
      <c r="N1381" s="15" t="str">
        <f>IF(ISBLANK(Tableau1[[#This Row],[Date]]),"",+IF(Tableau1[[#This Row],[Régimes récoltés]]&lt;60,0,1000))</f>
        <v/>
      </c>
      <c r="O1381" s="15" t="str">
        <f>IF(ISBLANK(Tableau1[[#This Row],[Date]]),"",IF(Tableau1[[#This Row],[Régimes récoltés]]&gt;60,(Tableau1[[#This Row],[Régimes récoltés]]-60)*40,0))</f>
        <v/>
      </c>
      <c r="P1381" s="15" t="str">
        <f t="shared" si="21"/>
        <v/>
      </c>
      <c r="Q1381" s="51" t="str">
        <f>IF(Tableau1[[#This Row],[Matricule]]&gt;1,IF(COUNTIF(Tableau1[DateMatricule],Tableau1[[#This Row],[DateMatricule]])&gt;1,"Doublon",""),"")</f>
        <v/>
      </c>
    </row>
    <row r="1382" spans="1:17" x14ac:dyDescent="0.25">
      <c r="A1382" s="12" t="str">
        <f>IF(Tableau1[[#This Row],[Date]]="","",VLOOKUP(Tableau1[[#This Row],[Semaine]],Listes!$A:$B,2,FALSE))</f>
        <v/>
      </c>
      <c r="B1382" s="12" t="str">
        <f>IF(ISBLANK(Tableau1[[#This Row],[Date]]),"",INT((Tableau1[[#This Row],[Date]]-SUM(MOD(DATE(YEAR(Tableau1[[#This Row],[Date]]-MOD(Tableau1[[#This Row],[Date]]-2,7)+3),1,2),{1E+99;7})*{1;-1})+5)/7))</f>
        <v/>
      </c>
      <c r="C1382" s="12" t="str">
        <f>IF(ISBLANK(Tableau1[[#This Row],[Matricule]]),"",VLOOKUP(Tableau1[[#This Row],[Matricule]],#REF!,2,FALSE))</f>
        <v/>
      </c>
      <c r="D1382" s="12" t="str">
        <f>IF(ISBLANK(Tableau1[[#This Row],[Matricule]]),"",VLOOKUP(Tableau1[[#This Row],[Matricule]],#REF!,3,FALSE))</f>
        <v/>
      </c>
      <c r="E1382" s="12" t="str">
        <f>CONCATENATE(Tableau1[[#This Row],[Matricule]],Tableau1[[#This Row],[Date]])</f>
        <v/>
      </c>
      <c r="F1382" s="3"/>
      <c r="K1382" s="35">
        <f>IF(Tableau1[[#This Row],[Régimes récoltés]]&gt;0,1,0)</f>
        <v>0</v>
      </c>
      <c r="L1382" s="35">
        <f>IF(Tableau1[[#This Row],[Régimes récoltés]]&gt;=60,1,0)</f>
        <v>0</v>
      </c>
      <c r="M1382" s="15">
        <f>IF(Tableau1[[#This Row],[Régimes récoltés]]&gt;60,Tableau1[[#This Row],[Régimes récoltés]]-60,0)</f>
        <v>0</v>
      </c>
      <c r="N1382" s="15" t="str">
        <f>IF(ISBLANK(Tableau1[[#This Row],[Date]]),"",+IF(Tableau1[[#This Row],[Régimes récoltés]]&lt;60,0,1000))</f>
        <v/>
      </c>
      <c r="O1382" s="15" t="str">
        <f>IF(ISBLANK(Tableau1[[#This Row],[Date]]),"",IF(Tableau1[[#This Row],[Régimes récoltés]]&gt;60,(Tableau1[[#This Row],[Régimes récoltés]]-60)*40,0))</f>
        <v/>
      </c>
      <c r="P1382" s="15" t="str">
        <f t="shared" si="21"/>
        <v/>
      </c>
      <c r="Q1382" s="51" t="str">
        <f>IF(Tableau1[[#This Row],[Matricule]]&gt;1,IF(COUNTIF(Tableau1[DateMatricule],Tableau1[[#This Row],[DateMatricule]])&gt;1,"Doublon",""),"")</f>
        <v/>
      </c>
    </row>
    <row r="1383" spans="1:17" x14ac:dyDescent="0.25">
      <c r="A1383" s="12" t="str">
        <f>IF(Tableau1[[#This Row],[Date]]="","",VLOOKUP(Tableau1[[#This Row],[Semaine]],Listes!$A:$B,2,FALSE))</f>
        <v/>
      </c>
      <c r="B1383" s="12" t="str">
        <f>IF(ISBLANK(Tableau1[[#This Row],[Date]]),"",INT((Tableau1[[#This Row],[Date]]-SUM(MOD(DATE(YEAR(Tableau1[[#This Row],[Date]]-MOD(Tableau1[[#This Row],[Date]]-2,7)+3),1,2),{1E+99;7})*{1;-1})+5)/7))</f>
        <v/>
      </c>
      <c r="C1383" s="12" t="str">
        <f>IF(ISBLANK(Tableau1[[#This Row],[Matricule]]),"",VLOOKUP(Tableau1[[#This Row],[Matricule]],#REF!,2,FALSE))</f>
        <v/>
      </c>
      <c r="D1383" s="12" t="str">
        <f>IF(ISBLANK(Tableau1[[#This Row],[Matricule]]),"",VLOOKUP(Tableau1[[#This Row],[Matricule]],#REF!,3,FALSE))</f>
        <v/>
      </c>
      <c r="E1383" s="12" t="str">
        <f>CONCATENATE(Tableau1[[#This Row],[Matricule]],Tableau1[[#This Row],[Date]])</f>
        <v/>
      </c>
      <c r="F1383" s="3"/>
      <c r="K1383" s="35">
        <f>IF(Tableau1[[#This Row],[Régimes récoltés]]&gt;0,1,0)</f>
        <v>0</v>
      </c>
      <c r="L1383" s="35">
        <f>IF(Tableau1[[#This Row],[Régimes récoltés]]&gt;=60,1,0)</f>
        <v>0</v>
      </c>
      <c r="M1383" s="15">
        <f>IF(Tableau1[[#This Row],[Régimes récoltés]]&gt;60,Tableau1[[#This Row],[Régimes récoltés]]-60,0)</f>
        <v>0</v>
      </c>
      <c r="N1383" s="15" t="str">
        <f>IF(ISBLANK(Tableau1[[#This Row],[Date]]),"",+IF(Tableau1[[#This Row],[Régimes récoltés]]&lt;60,0,1000))</f>
        <v/>
      </c>
      <c r="O1383" s="15" t="str">
        <f>IF(ISBLANK(Tableau1[[#This Row],[Date]]),"",IF(Tableau1[[#This Row],[Régimes récoltés]]&gt;60,(Tableau1[[#This Row],[Régimes récoltés]]-60)*40,0))</f>
        <v/>
      </c>
      <c r="P1383" s="15" t="str">
        <f t="shared" si="21"/>
        <v/>
      </c>
      <c r="Q1383" s="51" t="str">
        <f>IF(Tableau1[[#This Row],[Matricule]]&gt;1,IF(COUNTIF(Tableau1[DateMatricule],Tableau1[[#This Row],[DateMatricule]])&gt;1,"Doublon",""),"")</f>
        <v/>
      </c>
    </row>
    <row r="1384" spans="1:17" x14ac:dyDescent="0.25">
      <c r="A1384" s="12" t="str">
        <f>IF(Tableau1[[#This Row],[Date]]="","",VLOOKUP(Tableau1[[#This Row],[Semaine]],Listes!$A:$B,2,FALSE))</f>
        <v/>
      </c>
      <c r="B1384" s="12" t="str">
        <f>IF(ISBLANK(Tableau1[[#This Row],[Date]]),"",INT((Tableau1[[#This Row],[Date]]-SUM(MOD(DATE(YEAR(Tableau1[[#This Row],[Date]]-MOD(Tableau1[[#This Row],[Date]]-2,7)+3),1,2),{1E+99;7})*{1;-1})+5)/7))</f>
        <v/>
      </c>
      <c r="C1384" s="12" t="str">
        <f>IF(ISBLANK(Tableau1[[#This Row],[Matricule]]),"",VLOOKUP(Tableau1[[#This Row],[Matricule]],#REF!,2,FALSE))</f>
        <v/>
      </c>
      <c r="D1384" s="12" t="str">
        <f>IF(ISBLANK(Tableau1[[#This Row],[Matricule]]),"",VLOOKUP(Tableau1[[#This Row],[Matricule]],#REF!,3,FALSE))</f>
        <v/>
      </c>
      <c r="E1384" s="12" t="str">
        <f>CONCATENATE(Tableau1[[#This Row],[Matricule]],Tableau1[[#This Row],[Date]])</f>
        <v/>
      </c>
      <c r="F1384" s="3"/>
      <c r="K1384" s="35">
        <f>IF(Tableau1[[#This Row],[Régimes récoltés]]&gt;0,1,0)</f>
        <v>0</v>
      </c>
      <c r="L1384" s="35">
        <f>IF(Tableau1[[#This Row],[Régimes récoltés]]&gt;=60,1,0)</f>
        <v>0</v>
      </c>
      <c r="M1384" s="15">
        <f>IF(Tableau1[[#This Row],[Régimes récoltés]]&gt;60,Tableau1[[#This Row],[Régimes récoltés]]-60,0)</f>
        <v>0</v>
      </c>
      <c r="N1384" s="15" t="str">
        <f>IF(ISBLANK(Tableau1[[#This Row],[Date]]),"",+IF(Tableau1[[#This Row],[Régimes récoltés]]&lt;60,0,1000))</f>
        <v/>
      </c>
      <c r="O1384" s="15" t="str">
        <f>IF(ISBLANK(Tableau1[[#This Row],[Date]]),"",IF(Tableau1[[#This Row],[Régimes récoltés]]&gt;60,(Tableau1[[#This Row],[Régimes récoltés]]-60)*40,0))</f>
        <v/>
      </c>
      <c r="P1384" s="15" t="str">
        <f t="shared" si="21"/>
        <v/>
      </c>
      <c r="Q1384" s="51" t="str">
        <f>IF(Tableau1[[#This Row],[Matricule]]&gt;1,IF(COUNTIF(Tableau1[DateMatricule],Tableau1[[#This Row],[DateMatricule]])&gt;1,"Doublon",""),"")</f>
        <v/>
      </c>
    </row>
    <row r="1385" spans="1:17" x14ac:dyDescent="0.25">
      <c r="A1385" s="12" t="str">
        <f>IF(Tableau1[[#This Row],[Date]]="","",VLOOKUP(Tableau1[[#This Row],[Semaine]],Listes!$A:$B,2,FALSE))</f>
        <v/>
      </c>
      <c r="B1385" s="12" t="str">
        <f>IF(ISBLANK(Tableau1[[#This Row],[Date]]),"",INT((Tableau1[[#This Row],[Date]]-SUM(MOD(DATE(YEAR(Tableau1[[#This Row],[Date]]-MOD(Tableau1[[#This Row],[Date]]-2,7)+3),1,2),{1E+99;7})*{1;-1})+5)/7))</f>
        <v/>
      </c>
      <c r="C1385" s="12" t="str">
        <f>IF(ISBLANK(Tableau1[[#This Row],[Matricule]]),"",VLOOKUP(Tableau1[[#This Row],[Matricule]],#REF!,2,FALSE))</f>
        <v/>
      </c>
      <c r="D1385" s="12" t="str">
        <f>IF(ISBLANK(Tableau1[[#This Row],[Matricule]]),"",VLOOKUP(Tableau1[[#This Row],[Matricule]],#REF!,3,FALSE))</f>
        <v/>
      </c>
      <c r="E1385" s="12" t="str">
        <f>CONCATENATE(Tableau1[[#This Row],[Matricule]],Tableau1[[#This Row],[Date]])</f>
        <v/>
      </c>
      <c r="F1385" s="3"/>
      <c r="K1385" s="35">
        <f>IF(Tableau1[[#This Row],[Régimes récoltés]]&gt;0,1,0)</f>
        <v>0</v>
      </c>
      <c r="L1385" s="35">
        <f>IF(Tableau1[[#This Row],[Régimes récoltés]]&gt;=60,1,0)</f>
        <v>0</v>
      </c>
      <c r="M1385" s="15">
        <f>IF(Tableau1[[#This Row],[Régimes récoltés]]&gt;60,Tableau1[[#This Row],[Régimes récoltés]]-60,0)</f>
        <v>0</v>
      </c>
      <c r="N1385" s="15" t="str">
        <f>IF(ISBLANK(Tableau1[[#This Row],[Date]]),"",+IF(Tableau1[[#This Row],[Régimes récoltés]]&lt;60,0,1000))</f>
        <v/>
      </c>
      <c r="O1385" s="15" t="str">
        <f>IF(ISBLANK(Tableau1[[#This Row],[Date]]),"",IF(Tableau1[[#This Row],[Régimes récoltés]]&gt;60,(Tableau1[[#This Row],[Régimes récoltés]]-60)*40,0))</f>
        <v/>
      </c>
      <c r="P1385" s="15" t="str">
        <f t="shared" si="21"/>
        <v/>
      </c>
      <c r="Q1385" s="51" t="str">
        <f>IF(Tableau1[[#This Row],[Matricule]]&gt;1,IF(COUNTIF(Tableau1[DateMatricule],Tableau1[[#This Row],[DateMatricule]])&gt;1,"Doublon",""),"")</f>
        <v/>
      </c>
    </row>
    <row r="1386" spans="1:17" x14ac:dyDescent="0.25">
      <c r="A1386" s="12" t="str">
        <f>IF(Tableau1[[#This Row],[Date]]="","",VLOOKUP(Tableau1[[#This Row],[Semaine]],Listes!$A:$B,2,FALSE))</f>
        <v/>
      </c>
      <c r="B1386" s="12" t="str">
        <f>IF(ISBLANK(Tableau1[[#This Row],[Date]]),"",INT((Tableau1[[#This Row],[Date]]-SUM(MOD(DATE(YEAR(Tableau1[[#This Row],[Date]]-MOD(Tableau1[[#This Row],[Date]]-2,7)+3),1,2),{1E+99;7})*{1;-1})+5)/7))</f>
        <v/>
      </c>
      <c r="C1386" s="12" t="str">
        <f>IF(ISBLANK(Tableau1[[#This Row],[Matricule]]),"",VLOOKUP(Tableau1[[#This Row],[Matricule]],#REF!,2,FALSE))</f>
        <v/>
      </c>
      <c r="D1386" s="12" t="str">
        <f>IF(ISBLANK(Tableau1[[#This Row],[Matricule]]),"",VLOOKUP(Tableau1[[#This Row],[Matricule]],#REF!,3,FALSE))</f>
        <v/>
      </c>
      <c r="E1386" s="12" t="str">
        <f>CONCATENATE(Tableau1[[#This Row],[Matricule]],Tableau1[[#This Row],[Date]])</f>
        <v/>
      </c>
      <c r="F1386" s="3"/>
      <c r="K1386" s="35">
        <f>IF(Tableau1[[#This Row],[Régimes récoltés]]&gt;0,1,0)</f>
        <v>0</v>
      </c>
      <c r="L1386" s="35">
        <f>IF(Tableau1[[#This Row],[Régimes récoltés]]&gt;=60,1,0)</f>
        <v>0</v>
      </c>
      <c r="M1386" s="15">
        <f>IF(Tableau1[[#This Row],[Régimes récoltés]]&gt;60,Tableau1[[#This Row],[Régimes récoltés]]-60,0)</f>
        <v>0</v>
      </c>
      <c r="N1386" s="15" t="str">
        <f>IF(ISBLANK(Tableau1[[#This Row],[Date]]),"",+IF(Tableau1[[#This Row],[Régimes récoltés]]&lt;60,0,1000))</f>
        <v/>
      </c>
      <c r="O1386" s="15" t="str">
        <f>IF(ISBLANK(Tableau1[[#This Row],[Date]]),"",IF(Tableau1[[#This Row],[Régimes récoltés]]&gt;60,(Tableau1[[#This Row],[Régimes récoltés]]-60)*40,0))</f>
        <v/>
      </c>
      <c r="P1386" s="15" t="str">
        <f t="shared" ref="P1386:P1449" si="22">IF(ISERROR(N1386+O1386),"",N1386+O1386)</f>
        <v/>
      </c>
      <c r="Q1386" s="51" t="str">
        <f>IF(Tableau1[[#This Row],[Matricule]]&gt;1,IF(COUNTIF(Tableau1[DateMatricule],Tableau1[[#This Row],[DateMatricule]])&gt;1,"Doublon",""),"")</f>
        <v/>
      </c>
    </row>
    <row r="1387" spans="1:17" x14ac:dyDescent="0.25">
      <c r="A1387" s="12" t="str">
        <f>IF(Tableau1[[#This Row],[Date]]="","",VLOOKUP(Tableau1[[#This Row],[Semaine]],Listes!$A:$B,2,FALSE))</f>
        <v/>
      </c>
      <c r="B1387" s="12" t="str">
        <f>IF(ISBLANK(Tableau1[[#This Row],[Date]]),"",INT((Tableau1[[#This Row],[Date]]-SUM(MOD(DATE(YEAR(Tableau1[[#This Row],[Date]]-MOD(Tableau1[[#This Row],[Date]]-2,7)+3),1,2),{1E+99;7})*{1;-1})+5)/7))</f>
        <v/>
      </c>
      <c r="C1387" s="12" t="str">
        <f>IF(ISBLANK(Tableau1[[#This Row],[Matricule]]),"",VLOOKUP(Tableau1[[#This Row],[Matricule]],#REF!,2,FALSE))</f>
        <v/>
      </c>
      <c r="D1387" s="12" t="str">
        <f>IF(ISBLANK(Tableau1[[#This Row],[Matricule]]),"",VLOOKUP(Tableau1[[#This Row],[Matricule]],#REF!,3,FALSE))</f>
        <v/>
      </c>
      <c r="E1387" s="12" t="str">
        <f>CONCATENATE(Tableau1[[#This Row],[Matricule]],Tableau1[[#This Row],[Date]])</f>
        <v/>
      </c>
      <c r="F1387" s="3"/>
      <c r="K1387" s="35">
        <f>IF(Tableau1[[#This Row],[Régimes récoltés]]&gt;0,1,0)</f>
        <v>0</v>
      </c>
      <c r="L1387" s="35">
        <f>IF(Tableau1[[#This Row],[Régimes récoltés]]&gt;=60,1,0)</f>
        <v>0</v>
      </c>
      <c r="M1387" s="15">
        <f>IF(Tableau1[[#This Row],[Régimes récoltés]]&gt;60,Tableau1[[#This Row],[Régimes récoltés]]-60,0)</f>
        <v>0</v>
      </c>
      <c r="N1387" s="15" t="str">
        <f>IF(ISBLANK(Tableau1[[#This Row],[Date]]),"",+IF(Tableau1[[#This Row],[Régimes récoltés]]&lt;60,0,1000))</f>
        <v/>
      </c>
      <c r="O1387" s="15" t="str">
        <f>IF(ISBLANK(Tableau1[[#This Row],[Date]]),"",IF(Tableau1[[#This Row],[Régimes récoltés]]&gt;60,(Tableau1[[#This Row],[Régimes récoltés]]-60)*40,0))</f>
        <v/>
      </c>
      <c r="P1387" s="15" t="str">
        <f t="shared" si="22"/>
        <v/>
      </c>
      <c r="Q1387" s="51" t="str">
        <f>IF(Tableau1[[#This Row],[Matricule]]&gt;1,IF(COUNTIF(Tableau1[DateMatricule],Tableau1[[#This Row],[DateMatricule]])&gt;1,"Doublon",""),"")</f>
        <v/>
      </c>
    </row>
    <row r="1388" spans="1:17" x14ac:dyDescent="0.25">
      <c r="A1388" s="12" t="str">
        <f>IF(Tableau1[[#This Row],[Date]]="","",VLOOKUP(Tableau1[[#This Row],[Semaine]],Listes!$A:$B,2,FALSE))</f>
        <v/>
      </c>
      <c r="B1388" s="12" t="str">
        <f>IF(ISBLANK(Tableau1[[#This Row],[Date]]),"",INT((Tableau1[[#This Row],[Date]]-SUM(MOD(DATE(YEAR(Tableau1[[#This Row],[Date]]-MOD(Tableau1[[#This Row],[Date]]-2,7)+3),1,2),{1E+99;7})*{1;-1})+5)/7))</f>
        <v/>
      </c>
      <c r="C1388" s="12" t="str">
        <f>IF(ISBLANK(Tableau1[[#This Row],[Matricule]]),"",VLOOKUP(Tableau1[[#This Row],[Matricule]],#REF!,2,FALSE))</f>
        <v/>
      </c>
      <c r="D1388" s="12" t="str">
        <f>IF(ISBLANK(Tableau1[[#This Row],[Matricule]]),"",VLOOKUP(Tableau1[[#This Row],[Matricule]],#REF!,3,FALSE))</f>
        <v/>
      </c>
      <c r="E1388" s="12" t="str">
        <f>CONCATENATE(Tableau1[[#This Row],[Matricule]],Tableau1[[#This Row],[Date]])</f>
        <v/>
      </c>
      <c r="F1388" s="3"/>
      <c r="K1388" s="35">
        <f>IF(Tableau1[[#This Row],[Régimes récoltés]]&gt;0,1,0)</f>
        <v>0</v>
      </c>
      <c r="L1388" s="35">
        <f>IF(Tableau1[[#This Row],[Régimes récoltés]]&gt;=60,1,0)</f>
        <v>0</v>
      </c>
      <c r="M1388" s="15">
        <f>IF(Tableau1[[#This Row],[Régimes récoltés]]&gt;60,Tableau1[[#This Row],[Régimes récoltés]]-60,0)</f>
        <v>0</v>
      </c>
      <c r="N1388" s="15" t="str">
        <f>IF(ISBLANK(Tableau1[[#This Row],[Date]]),"",+IF(Tableau1[[#This Row],[Régimes récoltés]]&lt;60,0,1000))</f>
        <v/>
      </c>
      <c r="O1388" s="15" t="str">
        <f>IF(ISBLANK(Tableau1[[#This Row],[Date]]),"",IF(Tableau1[[#This Row],[Régimes récoltés]]&gt;60,(Tableau1[[#This Row],[Régimes récoltés]]-60)*40,0))</f>
        <v/>
      </c>
      <c r="P1388" s="15" t="str">
        <f t="shared" si="22"/>
        <v/>
      </c>
      <c r="Q1388" s="51" t="str">
        <f>IF(Tableau1[[#This Row],[Matricule]]&gt;1,IF(COUNTIF(Tableau1[DateMatricule],Tableau1[[#This Row],[DateMatricule]])&gt;1,"Doublon",""),"")</f>
        <v/>
      </c>
    </row>
    <row r="1389" spans="1:17" x14ac:dyDescent="0.25">
      <c r="A1389" s="12" t="str">
        <f>IF(Tableau1[[#This Row],[Date]]="","",VLOOKUP(Tableau1[[#This Row],[Semaine]],Listes!$A:$B,2,FALSE))</f>
        <v/>
      </c>
      <c r="B1389" s="12" t="str">
        <f>IF(ISBLANK(Tableau1[[#This Row],[Date]]),"",INT((Tableau1[[#This Row],[Date]]-SUM(MOD(DATE(YEAR(Tableau1[[#This Row],[Date]]-MOD(Tableau1[[#This Row],[Date]]-2,7)+3),1,2),{1E+99;7})*{1;-1})+5)/7))</f>
        <v/>
      </c>
      <c r="C1389" s="12" t="str">
        <f>IF(ISBLANK(Tableau1[[#This Row],[Matricule]]),"",VLOOKUP(Tableau1[[#This Row],[Matricule]],#REF!,2,FALSE))</f>
        <v/>
      </c>
      <c r="D1389" s="12" t="str">
        <f>IF(ISBLANK(Tableau1[[#This Row],[Matricule]]),"",VLOOKUP(Tableau1[[#This Row],[Matricule]],#REF!,3,FALSE))</f>
        <v/>
      </c>
      <c r="E1389" s="12" t="str">
        <f>CONCATENATE(Tableau1[[#This Row],[Matricule]],Tableau1[[#This Row],[Date]])</f>
        <v/>
      </c>
      <c r="F1389" s="3"/>
      <c r="K1389" s="35">
        <f>IF(Tableau1[[#This Row],[Régimes récoltés]]&gt;0,1,0)</f>
        <v>0</v>
      </c>
      <c r="L1389" s="35">
        <f>IF(Tableau1[[#This Row],[Régimes récoltés]]&gt;=60,1,0)</f>
        <v>0</v>
      </c>
      <c r="M1389" s="15">
        <f>IF(Tableau1[[#This Row],[Régimes récoltés]]&gt;60,Tableau1[[#This Row],[Régimes récoltés]]-60,0)</f>
        <v>0</v>
      </c>
      <c r="N1389" s="15" t="str">
        <f>IF(ISBLANK(Tableau1[[#This Row],[Date]]),"",+IF(Tableau1[[#This Row],[Régimes récoltés]]&lt;60,0,1000))</f>
        <v/>
      </c>
      <c r="O1389" s="15" t="str">
        <f>IF(ISBLANK(Tableau1[[#This Row],[Date]]),"",IF(Tableau1[[#This Row],[Régimes récoltés]]&gt;60,(Tableau1[[#This Row],[Régimes récoltés]]-60)*40,0))</f>
        <v/>
      </c>
      <c r="P1389" s="15" t="str">
        <f t="shared" si="22"/>
        <v/>
      </c>
      <c r="Q1389" s="51" t="str">
        <f>IF(Tableau1[[#This Row],[Matricule]]&gt;1,IF(COUNTIF(Tableau1[DateMatricule],Tableau1[[#This Row],[DateMatricule]])&gt;1,"Doublon",""),"")</f>
        <v/>
      </c>
    </row>
    <row r="1390" spans="1:17" x14ac:dyDescent="0.25">
      <c r="A1390" s="12" t="str">
        <f>IF(Tableau1[[#This Row],[Date]]="","",VLOOKUP(Tableau1[[#This Row],[Semaine]],Listes!$A:$B,2,FALSE))</f>
        <v/>
      </c>
      <c r="B1390" s="12" t="str">
        <f>IF(ISBLANK(Tableau1[[#This Row],[Date]]),"",INT((Tableau1[[#This Row],[Date]]-SUM(MOD(DATE(YEAR(Tableau1[[#This Row],[Date]]-MOD(Tableau1[[#This Row],[Date]]-2,7)+3),1,2),{1E+99;7})*{1;-1})+5)/7))</f>
        <v/>
      </c>
      <c r="C1390" s="12" t="str">
        <f>IF(ISBLANK(Tableau1[[#This Row],[Matricule]]),"",VLOOKUP(Tableau1[[#This Row],[Matricule]],#REF!,2,FALSE))</f>
        <v/>
      </c>
      <c r="D1390" s="12" t="str">
        <f>IF(ISBLANK(Tableau1[[#This Row],[Matricule]]),"",VLOOKUP(Tableau1[[#This Row],[Matricule]],#REF!,3,FALSE))</f>
        <v/>
      </c>
      <c r="E1390" s="12" t="str">
        <f>CONCATENATE(Tableau1[[#This Row],[Matricule]],Tableau1[[#This Row],[Date]])</f>
        <v/>
      </c>
      <c r="F1390" s="3"/>
      <c r="K1390" s="35">
        <f>IF(Tableau1[[#This Row],[Régimes récoltés]]&gt;0,1,0)</f>
        <v>0</v>
      </c>
      <c r="L1390" s="35">
        <f>IF(Tableau1[[#This Row],[Régimes récoltés]]&gt;=60,1,0)</f>
        <v>0</v>
      </c>
      <c r="M1390" s="15">
        <f>IF(Tableau1[[#This Row],[Régimes récoltés]]&gt;60,Tableau1[[#This Row],[Régimes récoltés]]-60,0)</f>
        <v>0</v>
      </c>
      <c r="N1390" s="15" t="str">
        <f>IF(ISBLANK(Tableau1[[#This Row],[Date]]),"",+IF(Tableau1[[#This Row],[Régimes récoltés]]&lt;60,0,1000))</f>
        <v/>
      </c>
      <c r="O1390" s="15" t="str">
        <f>IF(ISBLANK(Tableau1[[#This Row],[Date]]),"",IF(Tableau1[[#This Row],[Régimes récoltés]]&gt;60,(Tableau1[[#This Row],[Régimes récoltés]]-60)*40,0))</f>
        <v/>
      </c>
      <c r="P1390" s="15" t="str">
        <f t="shared" si="22"/>
        <v/>
      </c>
      <c r="Q1390" s="51" t="str">
        <f>IF(Tableau1[[#This Row],[Matricule]]&gt;1,IF(COUNTIF(Tableau1[DateMatricule],Tableau1[[#This Row],[DateMatricule]])&gt;1,"Doublon",""),"")</f>
        <v/>
      </c>
    </row>
    <row r="1391" spans="1:17" x14ac:dyDescent="0.25">
      <c r="A1391" s="12" t="str">
        <f>IF(Tableau1[[#This Row],[Date]]="","",VLOOKUP(Tableau1[[#This Row],[Semaine]],Listes!$A:$B,2,FALSE))</f>
        <v/>
      </c>
      <c r="B1391" s="12" t="str">
        <f>IF(ISBLANK(Tableau1[[#This Row],[Date]]),"",INT((Tableau1[[#This Row],[Date]]-SUM(MOD(DATE(YEAR(Tableau1[[#This Row],[Date]]-MOD(Tableau1[[#This Row],[Date]]-2,7)+3),1,2),{1E+99;7})*{1;-1})+5)/7))</f>
        <v/>
      </c>
      <c r="C1391" s="12" t="str">
        <f>IF(ISBLANK(Tableau1[[#This Row],[Matricule]]),"",VLOOKUP(Tableau1[[#This Row],[Matricule]],#REF!,2,FALSE))</f>
        <v/>
      </c>
      <c r="D1391" s="12" t="str">
        <f>IF(ISBLANK(Tableau1[[#This Row],[Matricule]]),"",VLOOKUP(Tableau1[[#This Row],[Matricule]],#REF!,3,FALSE))</f>
        <v/>
      </c>
      <c r="E1391" s="12" t="str">
        <f>CONCATENATE(Tableau1[[#This Row],[Matricule]],Tableau1[[#This Row],[Date]])</f>
        <v/>
      </c>
      <c r="F1391" s="3"/>
      <c r="K1391" s="35">
        <f>IF(Tableau1[[#This Row],[Régimes récoltés]]&gt;0,1,0)</f>
        <v>0</v>
      </c>
      <c r="L1391" s="35">
        <f>IF(Tableau1[[#This Row],[Régimes récoltés]]&gt;=60,1,0)</f>
        <v>0</v>
      </c>
      <c r="M1391" s="15">
        <f>IF(Tableau1[[#This Row],[Régimes récoltés]]&gt;60,Tableau1[[#This Row],[Régimes récoltés]]-60,0)</f>
        <v>0</v>
      </c>
      <c r="N1391" s="15" t="str">
        <f>IF(ISBLANK(Tableau1[[#This Row],[Date]]),"",+IF(Tableau1[[#This Row],[Régimes récoltés]]&lt;60,0,1000))</f>
        <v/>
      </c>
      <c r="O1391" s="15" t="str">
        <f>IF(ISBLANK(Tableau1[[#This Row],[Date]]),"",IF(Tableau1[[#This Row],[Régimes récoltés]]&gt;60,(Tableau1[[#This Row],[Régimes récoltés]]-60)*40,0))</f>
        <v/>
      </c>
      <c r="P1391" s="15" t="str">
        <f t="shared" si="22"/>
        <v/>
      </c>
      <c r="Q1391" s="51" t="str">
        <f>IF(Tableau1[[#This Row],[Matricule]]&gt;1,IF(COUNTIF(Tableau1[DateMatricule],Tableau1[[#This Row],[DateMatricule]])&gt;1,"Doublon",""),"")</f>
        <v/>
      </c>
    </row>
    <row r="1392" spans="1:17" x14ac:dyDescent="0.25">
      <c r="A1392" s="12" t="str">
        <f>IF(Tableau1[[#This Row],[Date]]="","",VLOOKUP(Tableau1[[#This Row],[Semaine]],Listes!$A:$B,2,FALSE))</f>
        <v/>
      </c>
      <c r="B1392" s="12" t="str">
        <f>IF(ISBLANK(Tableau1[[#This Row],[Date]]),"",INT((Tableau1[[#This Row],[Date]]-SUM(MOD(DATE(YEAR(Tableau1[[#This Row],[Date]]-MOD(Tableau1[[#This Row],[Date]]-2,7)+3),1,2),{1E+99;7})*{1;-1})+5)/7))</f>
        <v/>
      </c>
      <c r="C1392" s="12" t="str">
        <f>IF(ISBLANK(Tableau1[[#This Row],[Matricule]]),"",VLOOKUP(Tableau1[[#This Row],[Matricule]],#REF!,2,FALSE))</f>
        <v/>
      </c>
      <c r="D1392" s="12" t="str">
        <f>IF(ISBLANK(Tableau1[[#This Row],[Matricule]]),"",VLOOKUP(Tableau1[[#This Row],[Matricule]],#REF!,3,FALSE))</f>
        <v/>
      </c>
      <c r="E1392" s="12" t="str">
        <f>CONCATENATE(Tableau1[[#This Row],[Matricule]],Tableau1[[#This Row],[Date]])</f>
        <v/>
      </c>
      <c r="F1392" s="3"/>
      <c r="K1392" s="35">
        <f>IF(Tableau1[[#This Row],[Régimes récoltés]]&gt;0,1,0)</f>
        <v>0</v>
      </c>
      <c r="L1392" s="35">
        <f>IF(Tableau1[[#This Row],[Régimes récoltés]]&gt;=60,1,0)</f>
        <v>0</v>
      </c>
      <c r="M1392" s="15">
        <f>IF(Tableau1[[#This Row],[Régimes récoltés]]&gt;60,Tableau1[[#This Row],[Régimes récoltés]]-60,0)</f>
        <v>0</v>
      </c>
      <c r="N1392" s="15" t="str">
        <f>IF(ISBLANK(Tableau1[[#This Row],[Date]]),"",+IF(Tableau1[[#This Row],[Régimes récoltés]]&lt;60,0,1000))</f>
        <v/>
      </c>
      <c r="O1392" s="15" t="str">
        <f>IF(ISBLANK(Tableau1[[#This Row],[Date]]),"",IF(Tableau1[[#This Row],[Régimes récoltés]]&gt;60,(Tableau1[[#This Row],[Régimes récoltés]]-60)*40,0))</f>
        <v/>
      </c>
      <c r="P1392" s="15" t="str">
        <f t="shared" si="22"/>
        <v/>
      </c>
      <c r="Q1392" s="51" t="str">
        <f>IF(Tableau1[[#This Row],[Matricule]]&gt;1,IF(COUNTIF(Tableau1[DateMatricule],Tableau1[[#This Row],[DateMatricule]])&gt;1,"Doublon",""),"")</f>
        <v/>
      </c>
    </row>
    <row r="1393" spans="1:17" x14ac:dyDescent="0.25">
      <c r="A1393" s="12" t="str">
        <f>IF(Tableau1[[#This Row],[Date]]="","",VLOOKUP(Tableau1[[#This Row],[Semaine]],Listes!$A:$B,2,FALSE))</f>
        <v/>
      </c>
      <c r="B1393" s="12" t="str">
        <f>IF(ISBLANK(Tableau1[[#This Row],[Date]]),"",INT((Tableau1[[#This Row],[Date]]-SUM(MOD(DATE(YEAR(Tableau1[[#This Row],[Date]]-MOD(Tableau1[[#This Row],[Date]]-2,7)+3),1,2),{1E+99;7})*{1;-1})+5)/7))</f>
        <v/>
      </c>
      <c r="C1393" s="12" t="str">
        <f>IF(ISBLANK(Tableau1[[#This Row],[Matricule]]),"",VLOOKUP(Tableau1[[#This Row],[Matricule]],#REF!,2,FALSE))</f>
        <v/>
      </c>
      <c r="D1393" s="12" t="str">
        <f>IF(ISBLANK(Tableau1[[#This Row],[Matricule]]),"",VLOOKUP(Tableau1[[#This Row],[Matricule]],#REF!,3,FALSE))</f>
        <v/>
      </c>
      <c r="E1393" s="12" t="str">
        <f>CONCATENATE(Tableau1[[#This Row],[Matricule]],Tableau1[[#This Row],[Date]])</f>
        <v/>
      </c>
      <c r="F1393" s="3"/>
      <c r="K1393" s="35">
        <f>IF(Tableau1[[#This Row],[Régimes récoltés]]&gt;0,1,0)</f>
        <v>0</v>
      </c>
      <c r="L1393" s="35">
        <f>IF(Tableau1[[#This Row],[Régimes récoltés]]&gt;=60,1,0)</f>
        <v>0</v>
      </c>
      <c r="M1393" s="15">
        <f>IF(Tableau1[[#This Row],[Régimes récoltés]]&gt;60,Tableau1[[#This Row],[Régimes récoltés]]-60,0)</f>
        <v>0</v>
      </c>
      <c r="N1393" s="15" t="str">
        <f>IF(ISBLANK(Tableau1[[#This Row],[Date]]),"",+IF(Tableau1[[#This Row],[Régimes récoltés]]&lt;60,0,1000))</f>
        <v/>
      </c>
      <c r="O1393" s="15" t="str">
        <f>IF(ISBLANK(Tableau1[[#This Row],[Date]]),"",IF(Tableau1[[#This Row],[Régimes récoltés]]&gt;60,(Tableau1[[#This Row],[Régimes récoltés]]-60)*40,0))</f>
        <v/>
      </c>
      <c r="P1393" s="15" t="str">
        <f t="shared" si="22"/>
        <v/>
      </c>
      <c r="Q1393" s="51" t="str">
        <f>IF(Tableau1[[#This Row],[Matricule]]&gt;1,IF(COUNTIF(Tableau1[DateMatricule],Tableau1[[#This Row],[DateMatricule]])&gt;1,"Doublon",""),"")</f>
        <v/>
      </c>
    </row>
    <row r="1394" spans="1:17" x14ac:dyDescent="0.25">
      <c r="A1394" s="12" t="str">
        <f>IF(Tableau1[[#This Row],[Date]]="","",VLOOKUP(Tableau1[[#This Row],[Semaine]],Listes!$A:$B,2,FALSE))</f>
        <v/>
      </c>
      <c r="B1394" s="12" t="str">
        <f>IF(ISBLANK(Tableau1[[#This Row],[Date]]),"",INT((Tableau1[[#This Row],[Date]]-SUM(MOD(DATE(YEAR(Tableau1[[#This Row],[Date]]-MOD(Tableau1[[#This Row],[Date]]-2,7)+3),1,2),{1E+99;7})*{1;-1})+5)/7))</f>
        <v/>
      </c>
      <c r="C1394" s="12" t="str">
        <f>IF(ISBLANK(Tableau1[[#This Row],[Matricule]]),"",VLOOKUP(Tableau1[[#This Row],[Matricule]],#REF!,2,FALSE))</f>
        <v/>
      </c>
      <c r="D1394" s="12" t="str">
        <f>IF(ISBLANK(Tableau1[[#This Row],[Matricule]]),"",VLOOKUP(Tableau1[[#This Row],[Matricule]],#REF!,3,FALSE))</f>
        <v/>
      </c>
      <c r="E1394" s="12" t="str">
        <f>CONCATENATE(Tableau1[[#This Row],[Matricule]],Tableau1[[#This Row],[Date]])</f>
        <v/>
      </c>
      <c r="F1394" s="3"/>
      <c r="K1394" s="35">
        <f>IF(Tableau1[[#This Row],[Régimes récoltés]]&gt;0,1,0)</f>
        <v>0</v>
      </c>
      <c r="L1394" s="35">
        <f>IF(Tableau1[[#This Row],[Régimes récoltés]]&gt;=60,1,0)</f>
        <v>0</v>
      </c>
      <c r="M1394" s="15">
        <f>IF(Tableau1[[#This Row],[Régimes récoltés]]&gt;60,Tableau1[[#This Row],[Régimes récoltés]]-60,0)</f>
        <v>0</v>
      </c>
      <c r="N1394" s="15" t="str">
        <f>IF(ISBLANK(Tableau1[[#This Row],[Date]]),"",+IF(Tableau1[[#This Row],[Régimes récoltés]]&lt;60,0,1000))</f>
        <v/>
      </c>
      <c r="O1394" s="15" t="str">
        <f>IF(ISBLANK(Tableau1[[#This Row],[Date]]),"",IF(Tableau1[[#This Row],[Régimes récoltés]]&gt;60,(Tableau1[[#This Row],[Régimes récoltés]]-60)*40,0))</f>
        <v/>
      </c>
      <c r="P1394" s="15" t="str">
        <f t="shared" si="22"/>
        <v/>
      </c>
      <c r="Q1394" s="51" t="str">
        <f>IF(Tableau1[[#This Row],[Matricule]]&gt;1,IF(COUNTIF(Tableau1[DateMatricule],Tableau1[[#This Row],[DateMatricule]])&gt;1,"Doublon",""),"")</f>
        <v/>
      </c>
    </row>
    <row r="1395" spans="1:17" x14ac:dyDescent="0.25">
      <c r="A1395" s="12" t="str">
        <f>IF(Tableau1[[#This Row],[Date]]="","",VLOOKUP(Tableau1[[#This Row],[Semaine]],Listes!$A:$B,2,FALSE))</f>
        <v/>
      </c>
      <c r="B1395" s="12" t="str">
        <f>IF(ISBLANK(Tableau1[[#This Row],[Date]]),"",INT((Tableau1[[#This Row],[Date]]-SUM(MOD(DATE(YEAR(Tableau1[[#This Row],[Date]]-MOD(Tableau1[[#This Row],[Date]]-2,7)+3),1,2),{1E+99;7})*{1;-1})+5)/7))</f>
        <v/>
      </c>
      <c r="C1395" s="12" t="str">
        <f>IF(ISBLANK(Tableau1[[#This Row],[Matricule]]),"",VLOOKUP(Tableau1[[#This Row],[Matricule]],#REF!,2,FALSE))</f>
        <v/>
      </c>
      <c r="D1395" s="12" t="str">
        <f>IF(ISBLANK(Tableau1[[#This Row],[Matricule]]),"",VLOOKUP(Tableau1[[#This Row],[Matricule]],#REF!,3,FALSE))</f>
        <v/>
      </c>
      <c r="E1395" s="12" t="str">
        <f>CONCATENATE(Tableau1[[#This Row],[Matricule]],Tableau1[[#This Row],[Date]])</f>
        <v/>
      </c>
      <c r="F1395" s="3"/>
      <c r="K1395" s="35">
        <f>IF(Tableau1[[#This Row],[Régimes récoltés]]&gt;0,1,0)</f>
        <v>0</v>
      </c>
      <c r="L1395" s="35">
        <f>IF(Tableau1[[#This Row],[Régimes récoltés]]&gt;=60,1,0)</f>
        <v>0</v>
      </c>
      <c r="M1395" s="15">
        <f>IF(Tableau1[[#This Row],[Régimes récoltés]]&gt;60,Tableau1[[#This Row],[Régimes récoltés]]-60,0)</f>
        <v>0</v>
      </c>
      <c r="N1395" s="15" t="str">
        <f>IF(ISBLANK(Tableau1[[#This Row],[Date]]),"",+IF(Tableau1[[#This Row],[Régimes récoltés]]&lt;60,0,1000))</f>
        <v/>
      </c>
      <c r="O1395" s="15" t="str">
        <f>IF(ISBLANK(Tableau1[[#This Row],[Date]]),"",IF(Tableau1[[#This Row],[Régimes récoltés]]&gt;60,(Tableau1[[#This Row],[Régimes récoltés]]-60)*40,0))</f>
        <v/>
      </c>
      <c r="P1395" s="15" t="str">
        <f t="shared" si="22"/>
        <v/>
      </c>
      <c r="Q1395" s="51" t="str">
        <f>IF(Tableau1[[#This Row],[Matricule]]&gt;1,IF(COUNTIF(Tableau1[DateMatricule],Tableau1[[#This Row],[DateMatricule]])&gt;1,"Doublon",""),"")</f>
        <v/>
      </c>
    </row>
    <row r="1396" spans="1:17" x14ac:dyDescent="0.25">
      <c r="A1396" s="12" t="str">
        <f>IF(Tableau1[[#This Row],[Date]]="","",VLOOKUP(Tableau1[[#This Row],[Semaine]],Listes!$A:$B,2,FALSE))</f>
        <v/>
      </c>
      <c r="B1396" s="12" t="str">
        <f>IF(ISBLANK(Tableau1[[#This Row],[Date]]),"",INT((Tableau1[[#This Row],[Date]]-SUM(MOD(DATE(YEAR(Tableau1[[#This Row],[Date]]-MOD(Tableau1[[#This Row],[Date]]-2,7)+3),1,2),{1E+99;7})*{1;-1})+5)/7))</f>
        <v/>
      </c>
      <c r="C1396" s="12" t="str">
        <f>IF(ISBLANK(Tableau1[[#This Row],[Matricule]]),"",VLOOKUP(Tableau1[[#This Row],[Matricule]],#REF!,2,FALSE))</f>
        <v/>
      </c>
      <c r="D1396" s="12" t="str">
        <f>IF(ISBLANK(Tableau1[[#This Row],[Matricule]]),"",VLOOKUP(Tableau1[[#This Row],[Matricule]],#REF!,3,FALSE))</f>
        <v/>
      </c>
      <c r="E1396" s="12" t="str">
        <f>CONCATENATE(Tableau1[[#This Row],[Matricule]],Tableau1[[#This Row],[Date]])</f>
        <v/>
      </c>
      <c r="F1396" s="3"/>
      <c r="K1396" s="35">
        <f>IF(Tableau1[[#This Row],[Régimes récoltés]]&gt;0,1,0)</f>
        <v>0</v>
      </c>
      <c r="L1396" s="35">
        <f>IF(Tableau1[[#This Row],[Régimes récoltés]]&gt;=60,1,0)</f>
        <v>0</v>
      </c>
      <c r="M1396" s="15">
        <f>IF(Tableau1[[#This Row],[Régimes récoltés]]&gt;60,Tableau1[[#This Row],[Régimes récoltés]]-60,0)</f>
        <v>0</v>
      </c>
      <c r="N1396" s="15" t="str">
        <f>IF(ISBLANK(Tableau1[[#This Row],[Date]]),"",+IF(Tableau1[[#This Row],[Régimes récoltés]]&lt;60,0,1000))</f>
        <v/>
      </c>
      <c r="O1396" s="15" t="str">
        <f>IF(ISBLANK(Tableau1[[#This Row],[Date]]),"",IF(Tableau1[[#This Row],[Régimes récoltés]]&gt;60,(Tableau1[[#This Row],[Régimes récoltés]]-60)*40,0))</f>
        <v/>
      </c>
      <c r="P1396" s="15" t="str">
        <f t="shared" si="22"/>
        <v/>
      </c>
      <c r="Q1396" s="51" t="str">
        <f>IF(Tableau1[[#This Row],[Matricule]]&gt;1,IF(COUNTIF(Tableau1[DateMatricule],Tableau1[[#This Row],[DateMatricule]])&gt;1,"Doublon",""),"")</f>
        <v/>
      </c>
    </row>
    <row r="1397" spans="1:17" x14ac:dyDescent="0.25">
      <c r="A1397" s="12" t="str">
        <f>IF(Tableau1[[#This Row],[Date]]="","",VLOOKUP(Tableau1[[#This Row],[Semaine]],Listes!$A:$B,2,FALSE))</f>
        <v/>
      </c>
      <c r="B1397" s="12" t="str">
        <f>IF(ISBLANK(Tableau1[[#This Row],[Date]]),"",INT((Tableau1[[#This Row],[Date]]-SUM(MOD(DATE(YEAR(Tableau1[[#This Row],[Date]]-MOD(Tableau1[[#This Row],[Date]]-2,7)+3),1,2),{1E+99;7})*{1;-1})+5)/7))</f>
        <v/>
      </c>
      <c r="C1397" s="12" t="str">
        <f>IF(ISBLANK(Tableau1[[#This Row],[Matricule]]),"",VLOOKUP(Tableau1[[#This Row],[Matricule]],#REF!,2,FALSE))</f>
        <v/>
      </c>
      <c r="D1397" s="12" t="str">
        <f>IF(ISBLANK(Tableau1[[#This Row],[Matricule]]),"",VLOOKUP(Tableau1[[#This Row],[Matricule]],#REF!,3,FALSE))</f>
        <v/>
      </c>
      <c r="E1397" s="12" t="str">
        <f>CONCATENATE(Tableau1[[#This Row],[Matricule]],Tableau1[[#This Row],[Date]])</f>
        <v/>
      </c>
      <c r="F1397" s="3"/>
      <c r="K1397" s="35">
        <f>IF(Tableau1[[#This Row],[Régimes récoltés]]&gt;0,1,0)</f>
        <v>0</v>
      </c>
      <c r="L1397" s="35">
        <f>IF(Tableau1[[#This Row],[Régimes récoltés]]&gt;=60,1,0)</f>
        <v>0</v>
      </c>
      <c r="M1397" s="15">
        <f>IF(Tableau1[[#This Row],[Régimes récoltés]]&gt;60,Tableau1[[#This Row],[Régimes récoltés]]-60,0)</f>
        <v>0</v>
      </c>
      <c r="N1397" s="15" t="str">
        <f>IF(ISBLANK(Tableau1[[#This Row],[Date]]),"",+IF(Tableau1[[#This Row],[Régimes récoltés]]&lt;60,0,1000))</f>
        <v/>
      </c>
      <c r="O1397" s="15" t="str">
        <f>IF(ISBLANK(Tableau1[[#This Row],[Date]]),"",IF(Tableau1[[#This Row],[Régimes récoltés]]&gt;60,(Tableau1[[#This Row],[Régimes récoltés]]-60)*40,0))</f>
        <v/>
      </c>
      <c r="P1397" s="15" t="str">
        <f t="shared" si="22"/>
        <v/>
      </c>
      <c r="Q1397" s="51" t="str">
        <f>IF(Tableau1[[#This Row],[Matricule]]&gt;1,IF(COUNTIF(Tableau1[DateMatricule],Tableau1[[#This Row],[DateMatricule]])&gt;1,"Doublon",""),"")</f>
        <v/>
      </c>
    </row>
    <row r="1398" spans="1:17" x14ac:dyDescent="0.25">
      <c r="A1398" s="12" t="str">
        <f>IF(Tableau1[[#This Row],[Date]]="","",VLOOKUP(Tableau1[[#This Row],[Semaine]],Listes!$A:$B,2,FALSE))</f>
        <v/>
      </c>
      <c r="B1398" s="12" t="str">
        <f>IF(ISBLANK(Tableau1[[#This Row],[Date]]),"",INT((Tableau1[[#This Row],[Date]]-SUM(MOD(DATE(YEAR(Tableau1[[#This Row],[Date]]-MOD(Tableau1[[#This Row],[Date]]-2,7)+3),1,2),{1E+99;7})*{1;-1})+5)/7))</f>
        <v/>
      </c>
      <c r="C1398" s="12" t="str">
        <f>IF(ISBLANK(Tableau1[[#This Row],[Matricule]]),"",VLOOKUP(Tableau1[[#This Row],[Matricule]],#REF!,2,FALSE))</f>
        <v/>
      </c>
      <c r="D1398" s="12" t="str">
        <f>IF(ISBLANK(Tableau1[[#This Row],[Matricule]]),"",VLOOKUP(Tableau1[[#This Row],[Matricule]],#REF!,3,FALSE))</f>
        <v/>
      </c>
      <c r="E1398" s="12" t="str">
        <f>CONCATENATE(Tableau1[[#This Row],[Matricule]],Tableau1[[#This Row],[Date]])</f>
        <v/>
      </c>
      <c r="F1398" s="3"/>
      <c r="K1398" s="35">
        <f>IF(Tableau1[[#This Row],[Régimes récoltés]]&gt;0,1,0)</f>
        <v>0</v>
      </c>
      <c r="L1398" s="35">
        <f>IF(Tableau1[[#This Row],[Régimes récoltés]]&gt;=60,1,0)</f>
        <v>0</v>
      </c>
      <c r="M1398" s="15">
        <f>IF(Tableau1[[#This Row],[Régimes récoltés]]&gt;60,Tableau1[[#This Row],[Régimes récoltés]]-60,0)</f>
        <v>0</v>
      </c>
      <c r="N1398" s="15" t="str">
        <f>IF(ISBLANK(Tableau1[[#This Row],[Date]]),"",+IF(Tableau1[[#This Row],[Régimes récoltés]]&lt;60,0,1000))</f>
        <v/>
      </c>
      <c r="O1398" s="15" t="str">
        <f>IF(ISBLANK(Tableau1[[#This Row],[Date]]),"",IF(Tableau1[[#This Row],[Régimes récoltés]]&gt;60,(Tableau1[[#This Row],[Régimes récoltés]]-60)*40,0))</f>
        <v/>
      </c>
      <c r="P1398" s="15" t="str">
        <f t="shared" si="22"/>
        <v/>
      </c>
      <c r="Q1398" s="51" t="str">
        <f>IF(Tableau1[[#This Row],[Matricule]]&gt;1,IF(COUNTIF(Tableau1[DateMatricule],Tableau1[[#This Row],[DateMatricule]])&gt;1,"Doublon",""),"")</f>
        <v/>
      </c>
    </row>
    <row r="1399" spans="1:17" x14ac:dyDescent="0.25">
      <c r="A1399" s="12" t="str">
        <f>IF(Tableau1[[#This Row],[Date]]="","",VLOOKUP(Tableau1[[#This Row],[Semaine]],Listes!$A:$B,2,FALSE))</f>
        <v/>
      </c>
      <c r="B1399" s="12" t="str">
        <f>IF(ISBLANK(Tableau1[[#This Row],[Date]]),"",INT((Tableau1[[#This Row],[Date]]-SUM(MOD(DATE(YEAR(Tableau1[[#This Row],[Date]]-MOD(Tableau1[[#This Row],[Date]]-2,7)+3),1,2),{1E+99;7})*{1;-1})+5)/7))</f>
        <v/>
      </c>
      <c r="C1399" s="12" t="str">
        <f>IF(ISBLANK(Tableau1[[#This Row],[Matricule]]),"",VLOOKUP(Tableau1[[#This Row],[Matricule]],#REF!,2,FALSE))</f>
        <v/>
      </c>
      <c r="D1399" s="12" t="str">
        <f>IF(ISBLANK(Tableau1[[#This Row],[Matricule]]),"",VLOOKUP(Tableau1[[#This Row],[Matricule]],#REF!,3,FALSE))</f>
        <v/>
      </c>
      <c r="E1399" s="12" t="str">
        <f>CONCATENATE(Tableau1[[#This Row],[Matricule]],Tableau1[[#This Row],[Date]])</f>
        <v/>
      </c>
      <c r="F1399" s="3"/>
      <c r="K1399" s="35">
        <f>IF(Tableau1[[#This Row],[Régimes récoltés]]&gt;0,1,0)</f>
        <v>0</v>
      </c>
      <c r="L1399" s="35">
        <f>IF(Tableau1[[#This Row],[Régimes récoltés]]&gt;=60,1,0)</f>
        <v>0</v>
      </c>
      <c r="M1399" s="15">
        <f>IF(Tableau1[[#This Row],[Régimes récoltés]]&gt;60,Tableau1[[#This Row],[Régimes récoltés]]-60,0)</f>
        <v>0</v>
      </c>
      <c r="N1399" s="15" t="str">
        <f>IF(ISBLANK(Tableau1[[#This Row],[Date]]),"",+IF(Tableau1[[#This Row],[Régimes récoltés]]&lt;60,0,1000))</f>
        <v/>
      </c>
      <c r="O1399" s="15" t="str">
        <f>IF(ISBLANK(Tableau1[[#This Row],[Date]]),"",IF(Tableau1[[#This Row],[Régimes récoltés]]&gt;60,(Tableau1[[#This Row],[Régimes récoltés]]-60)*40,0))</f>
        <v/>
      </c>
      <c r="P1399" s="15" t="str">
        <f t="shared" si="22"/>
        <v/>
      </c>
      <c r="Q1399" s="51" t="str">
        <f>IF(Tableau1[[#This Row],[Matricule]]&gt;1,IF(COUNTIF(Tableau1[DateMatricule],Tableau1[[#This Row],[DateMatricule]])&gt;1,"Doublon",""),"")</f>
        <v/>
      </c>
    </row>
    <row r="1400" spans="1:17" x14ac:dyDescent="0.25">
      <c r="A1400" s="12" t="str">
        <f>IF(Tableau1[[#This Row],[Date]]="","",VLOOKUP(Tableau1[[#This Row],[Semaine]],Listes!$A:$B,2,FALSE))</f>
        <v/>
      </c>
      <c r="B1400" s="12" t="str">
        <f>IF(ISBLANK(Tableau1[[#This Row],[Date]]),"",INT((Tableau1[[#This Row],[Date]]-SUM(MOD(DATE(YEAR(Tableau1[[#This Row],[Date]]-MOD(Tableau1[[#This Row],[Date]]-2,7)+3),1,2),{1E+99;7})*{1;-1})+5)/7))</f>
        <v/>
      </c>
      <c r="C1400" s="12" t="str">
        <f>IF(ISBLANK(Tableau1[[#This Row],[Matricule]]),"",VLOOKUP(Tableau1[[#This Row],[Matricule]],#REF!,2,FALSE))</f>
        <v/>
      </c>
      <c r="D1400" s="12" t="str">
        <f>IF(ISBLANK(Tableau1[[#This Row],[Matricule]]),"",VLOOKUP(Tableau1[[#This Row],[Matricule]],#REF!,3,FALSE))</f>
        <v/>
      </c>
      <c r="E1400" s="12" t="str">
        <f>CONCATENATE(Tableau1[[#This Row],[Matricule]],Tableau1[[#This Row],[Date]])</f>
        <v/>
      </c>
      <c r="F1400" s="3"/>
      <c r="K1400" s="35">
        <f>IF(Tableau1[[#This Row],[Régimes récoltés]]&gt;0,1,0)</f>
        <v>0</v>
      </c>
      <c r="L1400" s="35">
        <f>IF(Tableau1[[#This Row],[Régimes récoltés]]&gt;=60,1,0)</f>
        <v>0</v>
      </c>
      <c r="M1400" s="15">
        <f>IF(Tableau1[[#This Row],[Régimes récoltés]]&gt;60,Tableau1[[#This Row],[Régimes récoltés]]-60,0)</f>
        <v>0</v>
      </c>
      <c r="N1400" s="15" t="str">
        <f>IF(ISBLANK(Tableau1[[#This Row],[Date]]),"",+IF(Tableau1[[#This Row],[Régimes récoltés]]&lt;60,0,1000))</f>
        <v/>
      </c>
      <c r="O1400" s="15" t="str">
        <f>IF(ISBLANK(Tableau1[[#This Row],[Date]]),"",IF(Tableau1[[#This Row],[Régimes récoltés]]&gt;60,(Tableau1[[#This Row],[Régimes récoltés]]-60)*40,0))</f>
        <v/>
      </c>
      <c r="P1400" s="15" t="str">
        <f t="shared" si="22"/>
        <v/>
      </c>
      <c r="Q1400" s="51" t="str">
        <f>IF(Tableau1[[#This Row],[Matricule]]&gt;1,IF(COUNTIF(Tableau1[DateMatricule],Tableau1[[#This Row],[DateMatricule]])&gt;1,"Doublon",""),"")</f>
        <v/>
      </c>
    </row>
    <row r="1401" spans="1:17" x14ac:dyDescent="0.25">
      <c r="A1401" s="12" t="str">
        <f>IF(Tableau1[[#This Row],[Date]]="","",VLOOKUP(Tableau1[[#This Row],[Semaine]],Listes!$A:$B,2,FALSE))</f>
        <v/>
      </c>
      <c r="B1401" s="12" t="str">
        <f>IF(ISBLANK(Tableau1[[#This Row],[Date]]),"",INT((Tableau1[[#This Row],[Date]]-SUM(MOD(DATE(YEAR(Tableau1[[#This Row],[Date]]-MOD(Tableau1[[#This Row],[Date]]-2,7)+3),1,2),{1E+99;7})*{1;-1})+5)/7))</f>
        <v/>
      </c>
      <c r="C1401" s="12" t="str">
        <f>IF(ISBLANK(Tableau1[[#This Row],[Matricule]]),"",VLOOKUP(Tableau1[[#This Row],[Matricule]],#REF!,2,FALSE))</f>
        <v/>
      </c>
      <c r="D1401" s="12" t="str">
        <f>IF(ISBLANK(Tableau1[[#This Row],[Matricule]]),"",VLOOKUP(Tableau1[[#This Row],[Matricule]],#REF!,3,FALSE))</f>
        <v/>
      </c>
      <c r="E1401" s="12" t="str">
        <f>CONCATENATE(Tableau1[[#This Row],[Matricule]],Tableau1[[#This Row],[Date]])</f>
        <v/>
      </c>
      <c r="F1401" s="3"/>
      <c r="K1401" s="35">
        <f>IF(Tableau1[[#This Row],[Régimes récoltés]]&gt;0,1,0)</f>
        <v>0</v>
      </c>
      <c r="L1401" s="35">
        <f>IF(Tableau1[[#This Row],[Régimes récoltés]]&gt;=60,1,0)</f>
        <v>0</v>
      </c>
      <c r="M1401" s="15">
        <f>IF(Tableau1[[#This Row],[Régimes récoltés]]&gt;60,Tableau1[[#This Row],[Régimes récoltés]]-60,0)</f>
        <v>0</v>
      </c>
      <c r="N1401" s="15" t="str">
        <f>IF(ISBLANK(Tableau1[[#This Row],[Date]]),"",+IF(Tableau1[[#This Row],[Régimes récoltés]]&lt;60,0,1000))</f>
        <v/>
      </c>
      <c r="O1401" s="15" t="str">
        <f>IF(ISBLANK(Tableau1[[#This Row],[Date]]),"",IF(Tableau1[[#This Row],[Régimes récoltés]]&gt;60,(Tableau1[[#This Row],[Régimes récoltés]]-60)*40,0))</f>
        <v/>
      </c>
      <c r="P1401" s="15" t="str">
        <f t="shared" si="22"/>
        <v/>
      </c>
      <c r="Q1401" s="51" t="str">
        <f>IF(Tableau1[[#This Row],[Matricule]]&gt;1,IF(COUNTIF(Tableau1[DateMatricule],Tableau1[[#This Row],[DateMatricule]])&gt;1,"Doublon",""),"")</f>
        <v/>
      </c>
    </row>
    <row r="1402" spans="1:17" x14ac:dyDescent="0.25">
      <c r="A1402" s="12" t="str">
        <f>IF(Tableau1[[#This Row],[Date]]="","",VLOOKUP(Tableau1[[#This Row],[Semaine]],Listes!$A:$B,2,FALSE))</f>
        <v/>
      </c>
      <c r="B1402" s="12" t="str">
        <f>IF(ISBLANK(Tableau1[[#This Row],[Date]]),"",INT((Tableau1[[#This Row],[Date]]-SUM(MOD(DATE(YEAR(Tableau1[[#This Row],[Date]]-MOD(Tableau1[[#This Row],[Date]]-2,7)+3),1,2),{1E+99;7})*{1;-1})+5)/7))</f>
        <v/>
      </c>
      <c r="C1402" s="12" t="str">
        <f>IF(ISBLANK(Tableau1[[#This Row],[Matricule]]),"",VLOOKUP(Tableau1[[#This Row],[Matricule]],#REF!,2,FALSE))</f>
        <v/>
      </c>
      <c r="D1402" s="12" t="str">
        <f>IF(ISBLANK(Tableau1[[#This Row],[Matricule]]),"",VLOOKUP(Tableau1[[#This Row],[Matricule]],#REF!,3,FALSE))</f>
        <v/>
      </c>
      <c r="E1402" s="12" t="str">
        <f>CONCATENATE(Tableau1[[#This Row],[Matricule]],Tableau1[[#This Row],[Date]])</f>
        <v/>
      </c>
      <c r="F1402" s="3"/>
      <c r="K1402" s="35">
        <f>IF(Tableau1[[#This Row],[Régimes récoltés]]&gt;0,1,0)</f>
        <v>0</v>
      </c>
      <c r="L1402" s="35">
        <f>IF(Tableau1[[#This Row],[Régimes récoltés]]&gt;=60,1,0)</f>
        <v>0</v>
      </c>
      <c r="M1402" s="15">
        <f>IF(Tableau1[[#This Row],[Régimes récoltés]]&gt;60,Tableau1[[#This Row],[Régimes récoltés]]-60,0)</f>
        <v>0</v>
      </c>
      <c r="N1402" s="15" t="str">
        <f>IF(ISBLANK(Tableau1[[#This Row],[Date]]),"",+IF(Tableau1[[#This Row],[Régimes récoltés]]&lt;60,0,1000))</f>
        <v/>
      </c>
      <c r="O1402" s="15" t="str">
        <f>IF(ISBLANK(Tableau1[[#This Row],[Date]]),"",IF(Tableau1[[#This Row],[Régimes récoltés]]&gt;60,(Tableau1[[#This Row],[Régimes récoltés]]-60)*40,0))</f>
        <v/>
      </c>
      <c r="P1402" s="15" t="str">
        <f t="shared" si="22"/>
        <v/>
      </c>
      <c r="Q1402" s="51" t="str">
        <f>IF(Tableau1[[#This Row],[Matricule]]&gt;1,IF(COUNTIF(Tableau1[DateMatricule],Tableau1[[#This Row],[DateMatricule]])&gt;1,"Doublon",""),"")</f>
        <v/>
      </c>
    </row>
    <row r="1403" spans="1:17" x14ac:dyDescent="0.25">
      <c r="A1403" s="12" t="str">
        <f>IF(Tableau1[[#This Row],[Date]]="","",VLOOKUP(Tableau1[[#This Row],[Semaine]],Listes!$A:$B,2,FALSE))</f>
        <v/>
      </c>
      <c r="B1403" s="12" t="str">
        <f>IF(ISBLANK(Tableau1[[#This Row],[Date]]),"",INT((Tableau1[[#This Row],[Date]]-SUM(MOD(DATE(YEAR(Tableau1[[#This Row],[Date]]-MOD(Tableau1[[#This Row],[Date]]-2,7)+3),1,2),{1E+99;7})*{1;-1})+5)/7))</f>
        <v/>
      </c>
      <c r="C1403" s="12" t="str">
        <f>IF(ISBLANK(Tableau1[[#This Row],[Matricule]]),"",VLOOKUP(Tableau1[[#This Row],[Matricule]],#REF!,2,FALSE))</f>
        <v/>
      </c>
      <c r="D1403" s="12" t="str">
        <f>IF(ISBLANK(Tableau1[[#This Row],[Matricule]]),"",VLOOKUP(Tableau1[[#This Row],[Matricule]],#REF!,3,FALSE))</f>
        <v/>
      </c>
      <c r="E1403" s="12" t="str">
        <f>CONCATENATE(Tableau1[[#This Row],[Matricule]],Tableau1[[#This Row],[Date]])</f>
        <v/>
      </c>
      <c r="F1403" s="3"/>
      <c r="K1403" s="35">
        <f>IF(Tableau1[[#This Row],[Régimes récoltés]]&gt;0,1,0)</f>
        <v>0</v>
      </c>
      <c r="L1403" s="35">
        <f>IF(Tableau1[[#This Row],[Régimes récoltés]]&gt;=60,1,0)</f>
        <v>0</v>
      </c>
      <c r="M1403" s="15">
        <f>IF(Tableau1[[#This Row],[Régimes récoltés]]&gt;60,Tableau1[[#This Row],[Régimes récoltés]]-60,0)</f>
        <v>0</v>
      </c>
      <c r="N1403" s="15" t="str">
        <f>IF(ISBLANK(Tableau1[[#This Row],[Date]]),"",+IF(Tableau1[[#This Row],[Régimes récoltés]]&lt;60,0,1000))</f>
        <v/>
      </c>
      <c r="O1403" s="15" t="str">
        <f>IF(ISBLANK(Tableau1[[#This Row],[Date]]),"",IF(Tableau1[[#This Row],[Régimes récoltés]]&gt;60,(Tableau1[[#This Row],[Régimes récoltés]]-60)*40,0))</f>
        <v/>
      </c>
      <c r="P1403" s="15" t="str">
        <f t="shared" si="22"/>
        <v/>
      </c>
      <c r="Q1403" s="51" t="str">
        <f>IF(Tableau1[[#This Row],[Matricule]]&gt;1,IF(COUNTIF(Tableau1[DateMatricule],Tableau1[[#This Row],[DateMatricule]])&gt;1,"Doublon",""),"")</f>
        <v/>
      </c>
    </row>
    <row r="1404" spans="1:17" x14ac:dyDescent="0.25">
      <c r="A1404" s="12" t="str">
        <f>IF(Tableau1[[#This Row],[Date]]="","",VLOOKUP(Tableau1[[#This Row],[Semaine]],Listes!$A:$B,2,FALSE))</f>
        <v/>
      </c>
      <c r="B1404" s="12" t="str">
        <f>IF(ISBLANK(Tableau1[[#This Row],[Date]]),"",INT((Tableau1[[#This Row],[Date]]-SUM(MOD(DATE(YEAR(Tableau1[[#This Row],[Date]]-MOD(Tableau1[[#This Row],[Date]]-2,7)+3),1,2),{1E+99;7})*{1;-1})+5)/7))</f>
        <v/>
      </c>
      <c r="C1404" s="12" t="str">
        <f>IF(ISBLANK(Tableau1[[#This Row],[Matricule]]),"",VLOOKUP(Tableau1[[#This Row],[Matricule]],#REF!,2,FALSE))</f>
        <v/>
      </c>
      <c r="D1404" s="12" t="str">
        <f>IF(ISBLANK(Tableau1[[#This Row],[Matricule]]),"",VLOOKUP(Tableau1[[#This Row],[Matricule]],#REF!,3,FALSE))</f>
        <v/>
      </c>
      <c r="E1404" s="12" t="str">
        <f>CONCATENATE(Tableau1[[#This Row],[Matricule]],Tableau1[[#This Row],[Date]])</f>
        <v/>
      </c>
      <c r="F1404" s="3"/>
      <c r="K1404" s="35">
        <f>IF(Tableau1[[#This Row],[Régimes récoltés]]&gt;0,1,0)</f>
        <v>0</v>
      </c>
      <c r="L1404" s="35">
        <f>IF(Tableau1[[#This Row],[Régimes récoltés]]&gt;=60,1,0)</f>
        <v>0</v>
      </c>
      <c r="M1404" s="15">
        <f>IF(Tableau1[[#This Row],[Régimes récoltés]]&gt;60,Tableau1[[#This Row],[Régimes récoltés]]-60,0)</f>
        <v>0</v>
      </c>
      <c r="N1404" s="15" t="str">
        <f>IF(ISBLANK(Tableau1[[#This Row],[Date]]),"",+IF(Tableau1[[#This Row],[Régimes récoltés]]&lt;60,0,1000))</f>
        <v/>
      </c>
      <c r="O1404" s="15" t="str">
        <f>IF(ISBLANK(Tableau1[[#This Row],[Date]]),"",IF(Tableau1[[#This Row],[Régimes récoltés]]&gt;60,(Tableau1[[#This Row],[Régimes récoltés]]-60)*40,0))</f>
        <v/>
      </c>
      <c r="P1404" s="15" t="str">
        <f t="shared" si="22"/>
        <v/>
      </c>
      <c r="Q1404" s="51" t="str">
        <f>IF(Tableau1[[#This Row],[Matricule]]&gt;1,IF(COUNTIF(Tableau1[DateMatricule],Tableau1[[#This Row],[DateMatricule]])&gt;1,"Doublon",""),"")</f>
        <v/>
      </c>
    </row>
    <row r="1405" spans="1:17" x14ac:dyDescent="0.25">
      <c r="A1405" s="12" t="str">
        <f>IF(Tableau1[[#This Row],[Date]]="","",VLOOKUP(Tableau1[[#This Row],[Semaine]],Listes!$A:$B,2,FALSE))</f>
        <v/>
      </c>
      <c r="B1405" s="12" t="str">
        <f>IF(ISBLANK(Tableau1[[#This Row],[Date]]),"",INT((Tableau1[[#This Row],[Date]]-SUM(MOD(DATE(YEAR(Tableau1[[#This Row],[Date]]-MOD(Tableau1[[#This Row],[Date]]-2,7)+3),1,2),{1E+99;7})*{1;-1})+5)/7))</f>
        <v/>
      </c>
      <c r="C1405" s="12" t="str">
        <f>IF(ISBLANK(Tableau1[[#This Row],[Matricule]]),"",VLOOKUP(Tableau1[[#This Row],[Matricule]],#REF!,2,FALSE))</f>
        <v/>
      </c>
      <c r="D1405" s="12" t="str">
        <f>IF(ISBLANK(Tableau1[[#This Row],[Matricule]]),"",VLOOKUP(Tableau1[[#This Row],[Matricule]],#REF!,3,FALSE))</f>
        <v/>
      </c>
      <c r="E1405" s="12" t="str">
        <f>CONCATENATE(Tableau1[[#This Row],[Matricule]],Tableau1[[#This Row],[Date]])</f>
        <v/>
      </c>
      <c r="F1405" s="3"/>
      <c r="K1405" s="35">
        <f>IF(Tableau1[[#This Row],[Régimes récoltés]]&gt;0,1,0)</f>
        <v>0</v>
      </c>
      <c r="L1405" s="35">
        <f>IF(Tableau1[[#This Row],[Régimes récoltés]]&gt;=60,1,0)</f>
        <v>0</v>
      </c>
      <c r="M1405" s="15">
        <f>IF(Tableau1[[#This Row],[Régimes récoltés]]&gt;60,Tableau1[[#This Row],[Régimes récoltés]]-60,0)</f>
        <v>0</v>
      </c>
      <c r="N1405" s="15" t="str">
        <f>IF(ISBLANK(Tableau1[[#This Row],[Date]]),"",+IF(Tableau1[[#This Row],[Régimes récoltés]]&lt;60,0,1000))</f>
        <v/>
      </c>
      <c r="O1405" s="15" t="str">
        <f>IF(ISBLANK(Tableau1[[#This Row],[Date]]),"",IF(Tableau1[[#This Row],[Régimes récoltés]]&gt;60,(Tableau1[[#This Row],[Régimes récoltés]]-60)*40,0))</f>
        <v/>
      </c>
      <c r="P1405" s="15" t="str">
        <f t="shared" si="22"/>
        <v/>
      </c>
      <c r="Q1405" s="51" t="str">
        <f>IF(Tableau1[[#This Row],[Matricule]]&gt;1,IF(COUNTIF(Tableau1[DateMatricule],Tableau1[[#This Row],[DateMatricule]])&gt;1,"Doublon",""),"")</f>
        <v/>
      </c>
    </row>
    <row r="1406" spans="1:17" x14ac:dyDescent="0.25">
      <c r="A1406" s="12" t="str">
        <f>IF(Tableau1[[#This Row],[Date]]="","",VLOOKUP(Tableau1[[#This Row],[Semaine]],Listes!$A:$B,2,FALSE))</f>
        <v/>
      </c>
      <c r="B1406" s="12" t="str">
        <f>IF(ISBLANK(Tableau1[[#This Row],[Date]]),"",INT((Tableau1[[#This Row],[Date]]-SUM(MOD(DATE(YEAR(Tableau1[[#This Row],[Date]]-MOD(Tableau1[[#This Row],[Date]]-2,7)+3),1,2),{1E+99;7})*{1;-1})+5)/7))</f>
        <v/>
      </c>
      <c r="C1406" s="12" t="str">
        <f>IF(ISBLANK(Tableau1[[#This Row],[Matricule]]),"",VLOOKUP(Tableau1[[#This Row],[Matricule]],#REF!,2,FALSE))</f>
        <v/>
      </c>
      <c r="D1406" s="12" t="str">
        <f>IF(ISBLANK(Tableau1[[#This Row],[Matricule]]),"",VLOOKUP(Tableau1[[#This Row],[Matricule]],#REF!,3,FALSE))</f>
        <v/>
      </c>
      <c r="E1406" s="12" t="str">
        <f>CONCATENATE(Tableau1[[#This Row],[Matricule]],Tableau1[[#This Row],[Date]])</f>
        <v/>
      </c>
      <c r="F1406" s="3"/>
      <c r="K1406" s="35">
        <f>IF(Tableau1[[#This Row],[Régimes récoltés]]&gt;0,1,0)</f>
        <v>0</v>
      </c>
      <c r="L1406" s="35">
        <f>IF(Tableau1[[#This Row],[Régimes récoltés]]&gt;=60,1,0)</f>
        <v>0</v>
      </c>
      <c r="M1406" s="15">
        <f>IF(Tableau1[[#This Row],[Régimes récoltés]]&gt;60,Tableau1[[#This Row],[Régimes récoltés]]-60,0)</f>
        <v>0</v>
      </c>
      <c r="N1406" s="15" t="str">
        <f>IF(ISBLANK(Tableau1[[#This Row],[Date]]),"",+IF(Tableau1[[#This Row],[Régimes récoltés]]&lt;60,0,1000))</f>
        <v/>
      </c>
      <c r="O1406" s="15" t="str">
        <f>IF(ISBLANK(Tableau1[[#This Row],[Date]]),"",IF(Tableau1[[#This Row],[Régimes récoltés]]&gt;60,(Tableau1[[#This Row],[Régimes récoltés]]-60)*40,0))</f>
        <v/>
      </c>
      <c r="P1406" s="15" t="str">
        <f t="shared" si="22"/>
        <v/>
      </c>
      <c r="Q1406" s="51" t="str">
        <f>IF(Tableau1[[#This Row],[Matricule]]&gt;1,IF(COUNTIF(Tableau1[DateMatricule],Tableau1[[#This Row],[DateMatricule]])&gt;1,"Doublon",""),"")</f>
        <v/>
      </c>
    </row>
    <row r="1407" spans="1:17" x14ac:dyDescent="0.25">
      <c r="A1407" s="12" t="str">
        <f>IF(Tableau1[[#This Row],[Date]]="","",VLOOKUP(Tableau1[[#This Row],[Semaine]],Listes!$A:$B,2,FALSE))</f>
        <v/>
      </c>
      <c r="B1407" s="12" t="str">
        <f>IF(ISBLANK(Tableau1[[#This Row],[Date]]),"",INT((Tableau1[[#This Row],[Date]]-SUM(MOD(DATE(YEAR(Tableau1[[#This Row],[Date]]-MOD(Tableau1[[#This Row],[Date]]-2,7)+3),1,2),{1E+99;7})*{1;-1})+5)/7))</f>
        <v/>
      </c>
      <c r="C1407" s="12" t="str">
        <f>IF(ISBLANK(Tableau1[[#This Row],[Matricule]]),"",VLOOKUP(Tableau1[[#This Row],[Matricule]],#REF!,2,FALSE))</f>
        <v/>
      </c>
      <c r="D1407" s="12" t="str">
        <f>IF(ISBLANK(Tableau1[[#This Row],[Matricule]]),"",VLOOKUP(Tableau1[[#This Row],[Matricule]],#REF!,3,FALSE))</f>
        <v/>
      </c>
      <c r="E1407" s="12" t="str">
        <f>CONCATENATE(Tableau1[[#This Row],[Matricule]],Tableau1[[#This Row],[Date]])</f>
        <v/>
      </c>
      <c r="F1407" s="3"/>
      <c r="K1407" s="35">
        <f>IF(Tableau1[[#This Row],[Régimes récoltés]]&gt;0,1,0)</f>
        <v>0</v>
      </c>
      <c r="L1407" s="35">
        <f>IF(Tableau1[[#This Row],[Régimes récoltés]]&gt;=60,1,0)</f>
        <v>0</v>
      </c>
      <c r="M1407" s="15">
        <f>IF(Tableau1[[#This Row],[Régimes récoltés]]&gt;60,Tableau1[[#This Row],[Régimes récoltés]]-60,0)</f>
        <v>0</v>
      </c>
      <c r="N1407" s="15" t="str">
        <f>IF(ISBLANK(Tableau1[[#This Row],[Date]]),"",+IF(Tableau1[[#This Row],[Régimes récoltés]]&lt;60,0,1000))</f>
        <v/>
      </c>
      <c r="O1407" s="15" t="str">
        <f>IF(ISBLANK(Tableau1[[#This Row],[Date]]),"",IF(Tableau1[[#This Row],[Régimes récoltés]]&gt;60,(Tableau1[[#This Row],[Régimes récoltés]]-60)*40,0))</f>
        <v/>
      </c>
      <c r="P1407" s="15" t="str">
        <f t="shared" si="22"/>
        <v/>
      </c>
      <c r="Q1407" s="51" t="str">
        <f>IF(Tableau1[[#This Row],[Matricule]]&gt;1,IF(COUNTIF(Tableau1[DateMatricule],Tableau1[[#This Row],[DateMatricule]])&gt;1,"Doublon",""),"")</f>
        <v/>
      </c>
    </row>
    <row r="1408" spans="1:17" x14ac:dyDescent="0.25">
      <c r="A1408" s="12" t="str">
        <f>IF(Tableau1[[#This Row],[Date]]="","",VLOOKUP(Tableau1[[#This Row],[Semaine]],Listes!$A:$B,2,FALSE))</f>
        <v/>
      </c>
      <c r="B1408" s="12" t="str">
        <f>IF(ISBLANK(Tableau1[[#This Row],[Date]]),"",INT((Tableau1[[#This Row],[Date]]-SUM(MOD(DATE(YEAR(Tableau1[[#This Row],[Date]]-MOD(Tableau1[[#This Row],[Date]]-2,7)+3),1,2),{1E+99;7})*{1;-1})+5)/7))</f>
        <v/>
      </c>
      <c r="C1408" s="12" t="str">
        <f>IF(ISBLANK(Tableau1[[#This Row],[Matricule]]),"",VLOOKUP(Tableau1[[#This Row],[Matricule]],#REF!,2,FALSE))</f>
        <v/>
      </c>
      <c r="D1408" s="12" t="str">
        <f>IF(ISBLANK(Tableau1[[#This Row],[Matricule]]),"",VLOOKUP(Tableau1[[#This Row],[Matricule]],#REF!,3,FALSE))</f>
        <v/>
      </c>
      <c r="E1408" s="12" t="str">
        <f>CONCATENATE(Tableau1[[#This Row],[Matricule]],Tableau1[[#This Row],[Date]])</f>
        <v/>
      </c>
      <c r="F1408" s="3"/>
      <c r="K1408" s="35">
        <f>IF(Tableau1[[#This Row],[Régimes récoltés]]&gt;0,1,0)</f>
        <v>0</v>
      </c>
      <c r="L1408" s="35">
        <f>IF(Tableau1[[#This Row],[Régimes récoltés]]&gt;=60,1,0)</f>
        <v>0</v>
      </c>
      <c r="M1408" s="15">
        <f>IF(Tableau1[[#This Row],[Régimes récoltés]]&gt;60,Tableau1[[#This Row],[Régimes récoltés]]-60,0)</f>
        <v>0</v>
      </c>
      <c r="N1408" s="15" t="str">
        <f>IF(ISBLANK(Tableau1[[#This Row],[Date]]),"",+IF(Tableau1[[#This Row],[Régimes récoltés]]&lt;60,0,1000))</f>
        <v/>
      </c>
      <c r="O1408" s="15" t="str">
        <f>IF(ISBLANK(Tableau1[[#This Row],[Date]]),"",IF(Tableau1[[#This Row],[Régimes récoltés]]&gt;60,(Tableau1[[#This Row],[Régimes récoltés]]-60)*40,0))</f>
        <v/>
      </c>
      <c r="P1408" s="15" t="str">
        <f t="shared" si="22"/>
        <v/>
      </c>
      <c r="Q1408" s="51" t="str">
        <f>IF(Tableau1[[#This Row],[Matricule]]&gt;1,IF(COUNTIF(Tableau1[DateMatricule],Tableau1[[#This Row],[DateMatricule]])&gt;1,"Doublon",""),"")</f>
        <v/>
      </c>
    </row>
    <row r="1409" spans="1:17" x14ac:dyDescent="0.25">
      <c r="A1409" s="12" t="str">
        <f>IF(Tableau1[[#This Row],[Date]]="","",VLOOKUP(Tableau1[[#This Row],[Semaine]],Listes!$A:$B,2,FALSE))</f>
        <v/>
      </c>
      <c r="B1409" s="12" t="str">
        <f>IF(ISBLANK(Tableau1[[#This Row],[Date]]),"",INT((Tableau1[[#This Row],[Date]]-SUM(MOD(DATE(YEAR(Tableau1[[#This Row],[Date]]-MOD(Tableau1[[#This Row],[Date]]-2,7)+3),1,2),{1E+99;7})*{1;-1})+5)/7))</f>
        <v/>
      </c>
      <c r="C1409" s="12" t="str">
        <f>IF(ISBLANK(Tableau1[[#This Row],[Matricule]]),"",VLOOKUP(Tableau1[[#This Row],[Matricule]],#REF!,2,FALSE))</f>
        <v/>
      </c>
      <c r="D1409" s="12" t="str">
        <f>IF(ISBLANK(Tableau1[[#This Row],[Matricule]]),"",VLOOKUP(Tableau1[[#This Row],[Matricule]],#REF!,3,FALSE))</f>
        <v/>
      </c>
      <c r="E1409" s="12" t="str">
        <f>CONCATENATE(Tableau1[[#This Row],[Matricule]],Tableau1[[#This Row],[Date]])</f>
        <v/>
      </c>
      <c r="F1409" s="3"/>
      <c r="K1409" s="35">
        <f>IF(Tableau1[[#This Row],[Régimes récoltés]]&gt;0,1,0)</f>
        <v>0</v>
      </c>
      <c r="L1409" s="35">
        <f>IF(Tableau1[[#This Row],[Régimes récoltés]]&gt;=60,1,0)</f>
        <v>0</v>
      </c>
      <c r="M1409" s="15">
        <f>IF(Tableau1[[#This Row],[Régimes récoltés]]&gt;60,Tableau1[[#This Row],[Régimes récoltés]]-60,0)</f>
        <v>0</v>
      </c>
      <c r="N1409" s="15" t="str">
        <f>IF(ISBLANK(Tableau1[[#This Row],[Date]]),"",+IF(Tableau1[[#This Row],[Régimes récoltés]]&lt;60,0,1000))</f>
        <v/>
      </c>
      <c r="O1409" s="15" t="str">
        <f>IF(ISBLANK(Tableau1[[#This Row],[Date]]),"",IF(Tableau1[[#This Row],[Régimes récoltés]]&gt;60,(Tableau1[[#This Row],[Régimes récoltés]]-60)*40,0))</f>
        <v/>
      </c>
      <c r="P1409" s="15" t="str">
        <f t="shared" si="22"/>
        <v/>
      </c>
      <c r="Q1409" s="51" t="str">
        <f>IF(Tableau1[[#This Row],[Matricule]]&gt;1,IF(COUNTIF(Tableau1[DateMatricule],Tableau1[[#This Row],[DateMatricule]])&gt;1,"Doublon",""),"")</f>
        <v/>
      </c>
    </row>
    <row r="1410" spans="1:17" x14ac:dyDescent="0.25">
      <c r="A1410" s="12" t="str">
        <f>IF(Tableau1[[#This Row],[Date]]="","",VLOOKUP(Tableau1[[#This Row],[Semaine]],Listes!$A:$B,2,FALSE))</f>
        <v/>
      </c>
      <c r="B1410" s="12" t="str">
        <f>IF(ISBLANK(Tableau1[[#This Row],[Date]]),"",INT((Tableau1[[#This Row],[Date]]-SUM(MOD(DATE(YEAR(Tableau1[[#This Row],[Date]]-MOD(Tableau1[[#This Row],[Date]]-2,7)+3),1,2),{1E+99;7})*{1;-1})+5)/7))</f>
        <v/>
      </c>
      <c r="C1410" s="12" t="str">
        <f>IF(ISBLANK(Tableau1[[#This Row],[Matricule]]),"",VLOOKUP(Tableau1[[#This Row],[Matricule]],#REF!,2,FALSE))</f>
        <v/>
      </c>
      <c r="D1410" s="12" t="str">
        <f>IF(ISBLANK(Tableau1[[#This Row],[Matricule]]),"",VLOOKUP(Tableau1[[#This Row],[Matricule]],#REF!,3,FALSE))</f>
        <v/>
      </c>
      <c r="E1410" s="12" t="str">
        <f>CONCATENATE(Tableau1[[#This Row],[Matricule]],Tableau1[[#This Row],[Date]])</f>
        <v/>
      </c>
      <c r="F1410" s="3"/>
      <c r="K1410" s="35">
        <f>IF(Tableau1[[#This Row],[Régimes récoltés]]&gt;0,1,0)</f>
        <v>0</v>
      </c>
      <c r="L1410" s="35">
        <f>IF(Tableau1[[#This Row],[Régimes récoltés]]&gt;=60,1,0)</f>
        <v>0</v>
      </c>
      <c r="M1410" s="15">
        <f>IF(Tableau1[[#This Row],[Régimes récoltés]]&gt;60,Tableau1[[#This Row],[Régimes récoltés]]-60,0)</f>
        <v>0</v>
      </c>
      <c r="N1410" s="15" t="str">
        <f>IF(ISBLANK(Tableau1[[#This Row],[Date]]),"",+IF(Tableau1[[#This Row],[Régimes récoltés]]&lt;60,0,1000))</f>
        <v/>
      </c>
      <c r="O1410" s="15" t="str">
        <f>IF(ISBLANK(Tableau1[[#This Row],[Date]]),"",IF(Tableau1[[#This Row],[Régimes récoltés]]&gt;60,(Tableau1[[#This Row],[Régimes récoltés]]-60)*40,0))</f>
        <v/>
      </c>
      <c r="P1410" s="15" t="str">
        <f t="shared" si="22"/>
        <v/>
      </c>
      <c r="Q1410" s="51" t="str">
        <f>IF(Tableau1[[#This Row],[Matricule]]&gt;1,IF(COUNTIF(Tableau1[DateMatricule],Tableau1[[#This Row],[DateMatricule]])&gt;1,"Doublon",""),"")</f>
        <v/>
      </c>
    </row>
    <row r="1411" spans="1:17" x14ac:dyDescent="0.25">
      <c r="A1411" s="12" t="str">
        <f>IF(Tableau1[[#This Row],[Date]]="","",VLOOKUP(Tableau1[[#This Row],[Semaine]],Listes!$A:$B,2,FALSE))</f>
        <v/>
      </c>
      <c r="B1411" s="12" t="str">
        <f>IF(ISBLANK(Tableau1[[#This Row],[Date]]),"",INT((Tableau1[[#This Row],[Date]]-SUM(MOD(DATE(YEAR(Tableau1[[#This Row],[Date]]-MOD(Tableau1[[#This Row],[Date]]-2,7)+3),1,2),{1E+99;7})*{1;-1})+5)/7))</f>
        <v/>
      </c>
      <c r="C1411" s="12" t="str">
        <f>IF(ISBLANK(Tableau1[[#This Row],[Matricule]]),"",VLOOKUP(Tableau1[[#This Row],[Matricule]],#REF!,2,FALSE))</f>
        <v/>
      </c>
      <c r="D1411" s="12" t="str">
        <f>IF(ISBLANK(Tableau1[[#This Row],[Matricule]]),"",VLOOKUP(Tableau1[[#This Row],[Matricule]],#REF!,3,FALSE))</f>
        <v/>
      </c>
      <c r="E1411" s="12" t="str">
        <f>CONCATENATE(Tableau1[[#This Row],[Matricule]],Tableau1[[#This Row],[Date]])</f>
        <v/>
      </c>
      <c r="F1411" s="3"/>
      <c r="K1411" s="35">
        <f>IF(Tableau1[[#This Row],[Régimes récoltés]]&gt;0,1,0)</f>
        <v>0</v>
      </c>
      <c r="L1411" s="35">
        <f>IF(Tableau1[[#This Row],[Régimes récoltés]]&gt;=60,1,0)</f>
        <v>0</v>
      </c>
      <c r="M1411" s="15">
        <f>IF(Tableau1[[#This Row],[Régimes récoltés]]&gt;60,Tableau1[[#This Row],[Régimes récoltés]]-60,0)</f>
        <v>0</v>
      </c>
      <c r="N1411" s="15" t="str">
        <f>IF(ISBLANK(Tableau1[[#This Row],[Date]]),"",+IF(Tableau1[[#This Row],[Régimes récoltés]]&lt;60,0,1000))</f>
        <v/>
      </c>
      <c r="O1411" s="15" t="str">
        <f>IF(ISBLANK(Tableau1[[#This Row],[Date]]),"",IF(Tableau1[[#This Row],[Régimes récoltés]]&gt;60,(Tableau1[[#This Row],[Régimes récoltés]]-60)*40,0))</f>
        <v/>
      </c>
      <c r="P1411" s="15" t="str">
        <f t="shared" si="22"/>
        <v/>
      </c>
      <c r="Q1411" s="51" t="str">
        <f>IF(Tableau1[[#This Row],[Matricule]]&gt;1,IF(COUNTIF(Tableau1[DateMatricule],Tableau1[[#This Row],[DateMatricule]])&gt;1,"Doublon",""),"")</f>
        <v/>
      </c>
    </row>
    <row r="1412" spans="1:17" x14ac:dyDescent="0.25">
      <c r="A1412" s="12" t="str">
        <f>IF(Tableau1[[#This Row],[Date]]="","",VLOOKUP(Tableau1[[#This Row],[Semaine]],Listes!$A:$B,2,FALSE))</f>
        <v/>
      </c>
      <c r="B1412" s="12" t="str">
        <f>IF(ISBLANK(Tableau1[[#This Row],[Date]]),"",INT((Tableau1[[#This Row],[Date]]-SUM(MOD(DATE(YEAR(Tableau1[[#This Row],[Date]]-MOD(Tableau1[[#This Row],[Date]]-2,7)+3),1,2),{1E+99;7})*{1;-1})+5)/7))</f>
        <v/>
      </c>
      <c r="C1412" s="12" t="str">
        <f>IF(ISBLANK(Tableau1[[#This Row],[Matricule]]),"",VLOOKUP(Tableau1[[#This Row],[Matricule]],#REF!,2,FALSE))</f>
        <v/>
      </c>
      <c r="D1412" s="12" t="str">
        <f>IF(ISBLANK(Tableau1[[#This Row],[Matricule]]),"",VLOOKUP(Tableau1[[#This Row],[Matricule]],#REF!,3,FALSE))</f>
        <v/>
      </c>
      <c r="E1412" s="12" t="str">
        <f>CONCATENATE(Tableau1[[#This Row],[Matricule]],Tableau1[[#This Row],[Date]])</f>
        <v/>
      </c>
      <c r="F1412" s="3"/>
      <c r="K1412" s="35">
        <f>IF(Tableau1[[#This Row],[Régimes récoltés]]&gt;0,1,0)</f>
        <v>0</v>
      </c>
      <c r="L1412" s="35">
        <f>IF(Tableau1[[#This Row],[Régimes récoltés]]&gt;=60,1,0)</f>
        <v>0</v>
      </c>
      <c r="M1412" s="15">
        <f>IF(Tableau1[[#This Row],[Régimes récoltés]]&gt;60,Tableau1[[#This Row],[Régimes récoltés]]-60,0)</f>
        <v>0</v>
      </c>
      <c r="N1412" s="15" t="str">
        <f>IF(ISBLANK(Tableau1[[#This Row],[Date]]),"",+IF(Tableau1[[#This Row],[Régimes récoltés]]&lt;60,0,1000))</f>
        <v/>
      </c>
      <c r="O1412" s="15" t="str">
        <f>IF(ISBLANK(Tableau1[[#This Row],[Date]]),"",IF(Tableau1[[#This Row],[Régimes récoltés]]&gt;60,(Tableau1[[#This Row],[Régimes récoltés]]-60)*40,0))</f>
        <v/>
      </c>
      <c r="P1412" s="15" t="str">
        <f t="shared" si="22"/>
        <v/>
      </c>
      <c r="Q1412" s="51" t="str">
        <f>IF(Tableau1[[#This Row],[Matricule]]&gt;1,IF(COUNTIF(Tableau1[DateMatricule],Tableau1[[#This Row],[DateMatricule]])&gt;1,"Doublon",""),"")</f>
        <v/>
      </c>
    </row>
    <row r="1413" spans="1:17" x14ac:dyDescent="0.25">
      <c r="A1413" s="12" t="str">
        <f>IF(Tableau1[[#This Row],[Date]]="","",VLOOKUP(Tableau1[[#This Row],[Semaine]],Listes!$A:$B,2,FALSE))</f>
        <v/>
      </c>
      <c r="B1413" s="12" t="str">
        <f>IF(ISBLANK(Tableau1[[#This Row],[Date]]),"",INT((Tableau1[[#This Row],[Date]]-SUM(MOD(DATE(YEAR(Tableau1[[#This Row],[Date]]-MOD(Tableau1[[#This Row],[Date]]-2,7)+3),1,2),{1E+99;7})*{1;-1})+5)/7))</f>
        <v/>
      </c>
      <c r="C1413" s="12" t="str">
        <f>IF(ISBLANK(Tableau1[[#This Row],[Matricule]]),"",VLOOKUP(Tableau1[[#This Row],[Matricule]],#REF!,2,FALSE))</f>
        <v/>
      </c>
      <c r="D1413" s="12" t="str">
        <f>IF(ISBLANK(Tableau1[[#This Row],[Matricule]]),"",VLOOKUP(Tableau1[[#This Row],[Matricule]],#REF!,3,FALSE))</f>
        <v/>
      </c>
      <c r="E1413" s="12" t="str">
        <f>CONCATENATE(Tableau1[[#This Row],[Matricule]],Tableau1[[#This Row],[Date]])</f>
        <v/>
      </c>
      <c r="F1413" s="3"/>
      <c r="K1413" s="35">
        <f>IF(Tableau1[[#This Row],[Régimes récoltés]]&gt;0,1,0)</f>
        <v>0</v>
      </c>
      <c r="L1413" s="35">
        <f>IF(Tableau1[[#This Row],[Régimes récoltés]]&gt;=60,1,0)</f>
        <v>0</v>
      </c>
      <c r="M1413" s="15">
        <f>IF(Tableau1[[#This Row],[Régimes récoltés]]&gt;60,Tableau1[[#This Row],[Régimes récoltés]]-60,0)</f>
        <v>0</v>
      </c>
      <c r="N1413" s="15" t="str">
        <f>IF(ISBLANK(Tableau1[[#This Row],[Date]]),"",+IF(Tableau1[[#This Row],[Régimes récoltés]]&lt;60,0,1000))</f>
        <v/>
      </c>
      <c r="O1413" s="15" t="str">
        <f>IF(ISBLANK(Tableau1[[#This Row],[Date]]),"",IF(Tableau1[[#This Row],[Régimes récoltés]]&gt;60,(Tableau1[[#This Row],[Régimes récoltés]]-60)*40,0))</f>
        <v/>
      </c>
      <c r="P1413" s="15" t="str">
        <f t="shared" si="22"/>
        <v/>
      </c>
      <c r="Q1413" s="51" t="str">
        <f>IF(Tableau1[[#This Row],[Matricule]]&gt;1,IF(COUNTIF(Tableau1[DateMatricule],Tableau1[[#This Row],[DateMatricule]])&gt;1,"Doublon",""),"")</f>
        <v/>
      </c>
    </row>
    <row r="1414" spans="1:17" x14ac:dyDescent="0.25">
      <c r="A1414" s="12" t="str">
        <f>IF(Tableau1[[#This Row],[Date]]="","",VLOOKUP(Tableau1[[#This Row],[Semaine]],Listes!$A:$B,2,FALSE))</f>
        <v/>
      </c>
      <c r="B1414" s="12" t="str">
        <f>IF(ISBLANK(Tableau1[[#This Row],[Date]]),"",INT((Tableau1[[#This Row],[Date]]-SUM(MOD(DATE(YEAR(Tableau1[[#This Row],[Date]]-MOD(Tableau1[[#This Row],[Date]]-2,7)+3),1,2),{1E+99;7})*{1;-1})+5)/7))</f>
        <v/>
      </c>
      <c r="C1414" s="12" t="str">
        <f>IF(ISBLANK(Tableau1[[#This Row],[Matricule]]),"",VLOOKUP(Tableau1[[#This Row],[Matricule]],#REF!,2,FALSE))</f>
        <v/>
      </c>
      <c r="D1414" s="12" t="str">
        <f>IF(ISBLANK(Tableau1[[#This Row],[Matricule]]),"",VLOOKUP(Tableau1[[#This Row],[Matricule]],#REF!,3,FALSE))</f>
        <v/>
      </c>
      <c r="E1414" s="12" t="str">
        <f>CONCATENATE(Tableau1[[#This Row],[Matricule]],Tableau1[[#This Row],[Date]])</f>
        <v/>
      </c>
      <c r="F1414" s="3"/>
      <c r="K1414" s="35">
        <f>IF(Tableau1[[#This Row],[Régimes récoltés]]&gt;0,1,0)</f>
        <v>0</v>
      </c>
      <c r="L1414" s="35">
        <f>IF(Tableau1[[#This Row],[Régimes récoltés]]&gt;=60,1,0)</f>
        <v>0</v>
      </c>
      <c r="M1414" s="15">
        <f>IF(Tableau1[[#This Row],[Régimes récoltés]]&gt;60,Tableau1[[#This Row],[Régimes récoltés]]-60,0)</f>
        <v>0</v>
      </c>
      <c r="N1414" s="15" t="str">
        <f>IF(ISBLANK(Tableau1[[#This Row],[Date]]),"",+IF(Tableau1[[#This Row],[Régimes récoltés]]&lt;60,0,1000))</f>
        <v/>
      </c>
      <c r="O1414" s="15" t="str">
        <f>IF(ISBLANK(Tableau1[[#This Row],[Date]]),"",IF(Tableau1[[#This Row],[Régimes récoltés]]&gt;60,(Tableau1[[#This Row],[Régimes récoltés]]-60)*40,0))</f>
        <v/>
      </c>
      <c r="P1414" s="15" t="str">
        <f t="shared" si="22"/>
        <v/>
      </c>
      <c r="Q1414" s="51" t="str">
        <f>IF(Tableau1[[#This Row],[Matricule]]&gt;1,IF(COUNTIF(Tableau1[DateMatricule],Tableau1[[#This Row],[DateMatricule]])&gt;1,"Doublon",""),"")</f>
        <v/>
      </c>
    </row>
    <row r="1415" spans="1:17" x14ac:dyDescent="0.25">
      <c r="A1415" s="12" t="str">
        <f>IF(Tableau1[[#This Row],[Date]]="","",VLOOKUP(Tableau1[[#This Row],[Semaine]],Listes!$A:$B,2,FALSE))</f>
        <v/>
      </c>
      <c r="B1415" s="12" t="str">
        <f>IF(ISBLANK(Tableau1[[#This Row],[Date]]),"",INT((Tableau1[[#This Row],[Date]]-SUM(MOD(DATE(YEAR(Tableau1[[#This Row],[Date]]-MOD(Tableau1[[#This Row],[Date]]-2,7)+3),1,2),{1E+99;7})*{1;-1})+5)/7))</f>
        <v/>
      </c>
      <c r="C1415" s="12" t="str">
        <f>IF(ISBLANK(Tableau1[[#This Row],[Matricule]]),"",VLOOKUP(Tableau1[[#This Row],[Matricule]],#REF!,2,FALSE))</f>
        <v/>
      </c>
      <c r="D1415" s="12" t="str">
        <f>IF(ISBLANK(Tableau1[[#This Row],[Matricule]]),"",VLOOKUP(Tableau1[[#This Row],[Matricule]],#REF!,3,FALSE))</f>
        <v/>
      </c>
      <c r="E1415" s="12" t="str">
        <f>CONCATENATE(Tableau1[[#This Row],[Matricule]],Tableau1[[#This Row],[Date]])</f>
        <v/>
      </c>
      <c r="F1415" s="3"/>
      <c r="K1415" s="35">
        <f>IF(Tableau1[[#This Row],[Régimes récoltés]]&gt;0,1,0)</f>
        <v>0</v>
      </c>
      <c r="L1415" s="35">
        <f>IF(Tableau1[[#This Row],[Régimes récoltés]]&gt;=60,1,0)</f>
        <v>0</v>
      </c>
      <c r="M1415" s="15">
        <f>IF(Tableau1[[#This Row],[Régimes récoltés]]&gt;60,Tableau1[[#This Row],[Régimes récoltés]]-60,0)</f>
        <v>0</v>
      </c>
      <c r="N1415" s="15" t="str">
        <f>IF(ISBLANK(Tableau1[[#This Row],[Date]]),"",+IF(Tableau1[[#This Row],[Régimes récoltés]]&lt;60,0,1000))</f>
        <v/>
      </c>
      <c r="O1415" s="15" t="str">
        <f>IF(ISBLANK(Tableau1[[#This Row],[Date]]),"",IF(Tableau1[[#This Row],[Régimes récoltés]]&gt;60,(Tableau1[[#This Row],[Régimes récoltés]]-60)*40,0))</f>
        <v/>
      </c>
      <c r="P1415" s="15" t="str">
        <f t="shared" si="22"/>
        <v/>
      </c>
      <c r="Q1415" s="51" t="str">
        <f>IF(Tableau1[[#This Row],[Matricule]]&gt;1,IF(COUNTIF(Tableau1[DateMatricule],Tableau1[[#This Row],[DateMatricule]])&gt;1,"Doublon",""),"")</f>
        <v/>
      </c>
    </row>
    <row r="1416" spans="1:17" x14ac:dyDescent="0.25">
      <c r="A1416" s="12" t="str">
        <f>IF(Tableau1[[#This Row],[Date]]="","",VLOOKUP(Tableau1[[#This Row],[Semaine]],Listes!$A:$B,2,FALSE))</f>
        <v/>
      </c>
      <c r="B1416" s="12" t="str">
        <f>IF(ISBLANK(Tableau1[[#This Row],[Date]]),"",INT((Tableau1[[#This Row],[Date]]-SUM(MOD(DATE(YEAR(Tableau1[[#This Row],[Date]]-MOD(Tableau1[[#This Row],[Date]]-2,7)+3),1,2),{1E+99;7})*{1;-1})+5)/7))</f>
        <v/>
      </c>
      <c r="C1416" s="12" t="str">
        <f>IF(ISBLANK(Tableau1[[#This Row],[Matricule]]),"",VLOOKUP(Tableau1[[#This Row],[Matricule]],#REF!,2,FALSE))</f>
        <v/>
      </c>
      <c r="D1416" s="12" t="str">
        <f>IF(ISBLANK(Tableau1[[#This Row],[Matricule]]),"",VLOOKUP(Tableau1[[#This Row],[Matricule]],#REF!,3,FALSE))</f>
        <v/>
      </c>
      <c r="E1416" s="12" t="str">
        <f>CONCATENATE(Tableau1[[#This Row],[Matricule]],Tableau1[[#This Row],[Date]])</f>
        <v/>
      </c>
      <c r="F1416" s="3"/>
      <c r="K1416" s="35">
        <f>IF(Tableau1[[#This Row],[Régimes récoltés]]&gt;0,1,0)</f>
        <v>0</v>
      </c>
      <c r="L1416" s="35">
        <f>IF(Tableau1[[#This Row],[Régimes récoltés]]&gt;=60,1,0)</f>
        <v>0</v>
      </c>
      <c r="M1416" s="15">
        <f>IF(Tableau1[[#This Row],[Régimes récoltés]]&gt;60,Tableau1[[#This Row],[Régimes récoltés]]-60,0)</f>
        <v>0</v>
      </c>
      <c r="N1416" s="15" t="str">
        <f>IF(ISBLANK(Tableau1[[#This Row],[Date]]),"",+IF(Tableau1[[#This Row],[Régimes récoltés]]&lt;60,0,1000))</f>
        <v/>
      </c>
      <c r="O1416" s="15" t="str">
        <f>IF(ISBLANK(Tableau1[[#This Row],[Date]]),"",IF(Tableau1[[#This Row],[Régimes récoltés]]&gt;60,(Tableau1[[#This Row],[Régimes récoltés]]-60)*40,0))</f>
        <v/>
      </c>
      <c r="P1416" s="15" t="str">
        <f t="shared" si="22"/>
        <v/>
      </c>
      <c r="Q1416" s="51" t="str">
        <f>IF(Tableau1[[#This Row],[Matricule]]&gt;1,IF(COUNTIF(Tableau1[DateMatricule],Tableau1[[#This Row],[DateMatricule]])&gt;1,"Doublon",""),"")</f>
        <v/>
      </c>
    </row>
    <row r="1417" spans="1:17" x14ac:dyDescent="0.25">
      <c r="A1417" s="12" t="str">
        <f>IF(Tableau1[[#This Row],[Date]]="","",VLOOKUP(Tableau1[[#This Row],[Semaine]],Listes!$A:$B,2,FALSE))</f>
        <v/>
      </c>
      <c r="B1417" s="12" t="str">
        <f>IF(ISBLANK(Tableau1[[#This Row],[Date]]),"",INT((Tableau1[[#This Row],[Date]]-SUM(MOD(DATE(YEAR(Tableau1[[#This Row],[Date]]-MOD(Tableau1[[#This Row],[Date]]-2,7)+3),1,2),{1E+99;7})*{1;-1})+5)/7))</f>
        <v/>
      </c>
      <c r="C1417" s="12" t="str">
        <f>IF(ISBLANK(Tableau1[[#This Row],[Matricule]]),"",VLOOKUP(Tableau1[[#This Row],[Matricule]],#REF!,2,FALSE))</f>
        <v/>
      </c>
      <c r="D1417" s="12" t="str">
        <f>IF(ISBLANK(Tableau1[[#This Row],[Matricule]]),"",VLOOKUP(Tableau1[[#This Row],[Matricule]],#REF!,3,FALSE))</f>
        <v/>
      </c>
      <c r="E1417" s="12" t="str">
        <f>CONCATENATE(Tableau1[[#This Row],[Matricule]],Tableau1[[#This Row],[Date]])</f>
        <v/>
      </c>
      <c r="F1417" s="3"/>
      <c r="K1417" s="35">
        <f>IF(Tableau1[[#This Row],[Régimes récoltés]]&gt;0,1,0)</f>
        <v>0</v>
      </c>
      <c r="L1417" s="35">
        <f>IF(Tableau1[[#This Row],[Régimes récoltés]]&gt;=60,1,0)</f>
        <v>0</v>
      </c>
      <c r="M1417" s="15">
        <f>IF(Tableau1[[#This Row],[Régimes récoltés]]&gt;60,Tableau1[[#This Row],[Régimes récoltés]]-60,0)</f>
        <v>0</v>
      </c>
      <c r="N1417" s="15" t="str">
        <f>IF(ISBLANK(Tableau1[[#This Row],[Date]]),"",+IF(Tableau1[[#This Row],[Régimes récoltés]]&lt;60,0,1000))</f>
        <v/>
      </c>
      <c r="O1417" s="15" t="str">
        <f>IF(ISBLANK(Tableau1[[#This Row],[Date]]),"",IF(Tableau1[[#This Row],[Régimes récoltés]]&gt;60,(Tableau1[[#This Row],[Régimes récoltés]]-60)*40,0))</f>
        <v/>
      </c>
      <c r="P1417" s="15" t="str">
        <f t="shared" si="22"/>
        <v/>
      </c>
      <c r="Q1417" s="51" t="str">
        <f>IF(Tableau1[[#This Row],[Matricule]]&gt;1,IF(COUNTIF(Tableau1[DateMatricule],Tableau1[[#This Row],[DateMatricule]])&gt;1,"Doublon",""),"")</f>
        <v/>
      </c>
    </row>
    <row r="1418" spans="1:17" x14ac:dyDescent="0.25">
      <c r="A1418" s="12" t="str">
        <f>IF(Tableau1[[#This Row],[Date]]="","",VLOOKUP(Tableau1[[#This Row],[Semaine]],Listes!$A:$B,2,FALSE))</f>
        <v/>
      </c>
      <c r="B1418" s="12" t="str">
        <f>IF(ISBLANK(Tableau1[[#This Row],[Date]]),"",INT((Tableau1[[#This Row],[Date]]-SUM(MOD(DATE(YEAR(Tableau1[[#This Row],[Date]]-MOD(Tableau1[[#This Row],[Date]]-2,7)+3),1,2),{1E+99;7})*{1;-1})+5)/7))</f>
        <v/>
      </c>
      <c r="C1418" s="12" t="str">
        <f>IF(ISBLANK(Tableau1[[#This Row],[Matricule]]),"",VLOOKUP(Tableau1[[#This Row],[Matricule]],#REF!,2,FALSE))</f>
        <v/>
      </c>
      <c r="D1418" s="12" t="str">
        <f>IF(ISBLANK(Tableau1[[#This Row],[Matricule]]),"",VLOOKUP(Tableau1[[#This Row],[Matricule]],#REF!,3,FALSE))</f>
        <v/>
      </c>
      <c r="E1418" s="12" t="str">
        <f>CONCATENATE(Tableau1[[#This Row],[Matricule]],Tableau1[[#This Row],[Date]])</f>
        <v/>
      </c>
      <c r="F1418" s="3"/>
      <c r="K1418" s="35">
        <f>IF(Tableau1[[#This Row],[Régimes récoltés]]&gt;0,1,0)</f>
        <v>0</v>
      </c>
      <c r="L1418" s="35">
        <f>IF(Tableau1[[#This Row],[Régimes récoltés]]&gt;=60,1,0)</f>
        <v>0</v>
      </c>
      <c r="M1418" s="15">
        <f>IF(Tableau1[[#This Row],[Régimes récoltés]]&gt;60,Tableau1[[#This Row],[Régimes récoltés]]-60,0)</f>
        <v>0</v>
      </c>
      <c r="N1418" s="15" t="str">
        <f>IF(ISBLANK(Tableau1[[#This Row],[Date]]),"",+IF(Tableau1[[#This Row],[Régimes récoltés]]&lt;60,0,1000))</f>
        <v/>
      </c>
      <c r="O1418" s="15" t="str">
        <f>IF(ISBLANK(Tableau1[[#This Row],[Date]]),"",IF(Tableau1[[#This Row],[Régimes récoltés]]&gt;60,(Tableau1[[#This Row],[Régimes récoltés]]-60)*40,0))</f>
        <v/>
      </c>
      <c r="P1418" s="15" t="str">
        <f t="shared" si="22"/>
        <v/>
      </c>
      <c r="Q1418" s="51" t="str">
        <f>IF(Tableau1[[#This Row],[Matricule]]&gt;1,IF(COUNTIF(Tableau1[DateMatricule],Tableau1[[#This Row],[DateMatricule]])&gt;1,"Doublon",""),"")</f>
        <v/>
      </c>
    </row>
    <row r="1419" spans="1:17" x14ac:dyDescent="0.25">
      <c r="A1419" s="12" t="str">
        <f>IF(Tableau1[[#This Row],[Date]]="","",VLOOKUP(Tableau1[[#This Row],[Semaine]],Listes!$A:$B,2,FALSE))</f>
        <v/>
      </c>
      <c r="B1419" s="12" t="str">
        <f>IF(ISBLANK(Tableau1[[#This Row],[Date]]),"",INT((Tableau1[[#This Row],[Date]]-SUM(MOD(DATE(YEAR(Tableau1[[#This Row],[Date]]-MOD(Tableau1[[#This Row],[Date]]-2,7)+3),1,2),{1E+99;7})*{1;-1})+5)/7))</f>
        <v/>
      </c>
      <c r="C1419" s="12" t="str">
        <f>IF(ISBLANK(Tableau1[[#This Row],[Matricule]]),"",VLOOKUP(Tableau1[[#This Row],[Matricule]],#REF!,2,FALSE))</f>
        <v/>
      </c>
      <c r="D1419" s="12" t="str">
        <f>IF(ISBLANK(Tableau1[[#This Row],[Matricule]]),"",VLOOKUP(Tableau1[[#This Row],[Matricule]],#REF!,3,FALSE))</f>
        <v/>
      </c>
      <c r="E1419" s="12" t="str">
        <f>CONCATENATE(Tableau1[[#This Row],[Matricule]],Tableau1[[#This Row],[Date]])</f>
        <v/>
      </c>
      <c r="F1419" s="3"/>
      <c r="K1419" s="35">
        <f>IF(Tableau1[[#This Row],[Régimes récoltés]]&gt;0,1,0)</f>
        <v>0</v>
      </c>
      <c r="L1419" s="35">
        <f>IF(Tableau1[[#This Row],[Régimes récoltés]]&gt;=60,1,0)</f>
        <v>0</v>
      </c>
      <c r="M1419" s="15">
        <f>IF(Tableau1[[#This Row],[Régimes récoltés]]&gt;60,Tableau1[[#This Row],[Régimes récoltés]]-60,0)</f>
        <v>0</v>
      </c>
      <c r="N1419" s="15" t="str">
        <f>IF(ISBLANK(Tableau1[[#This Row],[Date]]),"",+IF(Tableau1[[#This Row],[Régimes récoltés]]&lt;60,0,1000))</f>
        <v/>
      </c>
      <c r="O1419" s="15" t="str">
        <f>IF(ISBLANK(Tableau1[[#This Row],[Date]]),"",IF(Tableau1[[#This Row],[Régimes récoltés]]&gt;60,(Tableau1[[#This Row],[Régimes récoltés]]-60)*40,0))</f>
        <v/>
      </c>
      <c r="P1419" s="15" t="str">
        <f t="shared" si="22"/>
        <v/>
      </c>
      <c r="Q1419" s="51" t="str">
        <f>IF(Tableau1[[#This Row],[Matricule]]&gt;1,IF(COUNTIF(Tableau1[DateMatricule],Tableau1[[#This Row],[DateMatricule]])&gt;1,"Doublon",""),"")</f>
        <v/>
      </c>
    </row>
    <row r="1420" spans="1:17" x14ac:dyDescent="0.25">
      <c r="A1420" s="12" t="str">
        <f>IF(Tableau1[[#This Row],[Date]]="","",VLOOKUP(Tableau1[[#This Row],[Semaine]],Listes!$A:$B,2,FALSE))</f>
        <v/>
      </c>
      <c r="B1420" s="12" t="str">
        <f>IF(ISBLANK(Tableau1[[#This Row],[Date]]),"",INT((Tableau1[[#This Row],[Date]]-SUM(MOD(DATE(YEAR(Tableau1[[#This Row],[Date]]-MOD(Tableau1[[#This Row],[Date]]-2,7)+3),1,2),{1E+99;7})*{1;-1})+5)/7))</f>
        <v/>
      </c>
      <c r="C1420" s="12" t="str">
        <f>IF(ISBLANK(Tableau1[[#This Row],[Matricule]]),"",VLOOKUP(Tableau1[[#This Row],[Matricule]],#REF!,2,FALSE))</f>
        <v/>
      </c>
      <c r="D1420" s="12" t="str">
        <f>IF(ISBLANK(Tableau1[[#This Row],[Matricule]]),"",VLOOKUP(Tableau1[[#This Row],[Matricule]],#REF!,3,FALSE))</f>
        <v/>
      </c>
      <c r="E1420" s="12" t="str">
        <f>CONCATENATE(Tableau1[[#This Row],[Matricule]],Tableau1[[#This Row],[Date]])</f>
        <v/>
      </c>
      <c r="F1420" s="3"/>
      <c r="K1420" s="35">
        <f>IF(Tableau1[[#This Row],[Régimes récoltés]]&gt;0,1,0)</f>
        <v>0</v>
      </c>
      <c r="L1420" s="35">
        <f>IF(Tableau1[[#This Row],[Régimes récoltés]]&gt;=60,1,0)</f>
        <v>0</v>
      </c>
      <c r="M1420" s="15">
        <f>IF(Tableau1[[#This Row],[Régimes récoltés]]&gt;60,Tableau1[[#This Row],[Régimes récoltés]]-60,0)</f>
        <v>0</v>
      </c>
      <c r="N1420" s="15" t="str">
        <f>IF(ISBLANK(Tableau1[[#This Row],[Date]]),"",+IF(Tableau1[[#This Row],[Régimes récoltés]]&lt;60,0,1000))</f>
        <v/>
      </c>
      <c r="O1420" s="15" t="str">
        <f>IF(ISBLANK(Tableau1[[#This Row],[Date]]),"",IF(Tableau1[[#This Row],[Régimes récoltés]]&gt;60,(Tableau1[[#This Row],[Régimes récoltés]]-60)*40,0))</f>
        <v/>
      </c>
      <c r="P1420" s="15" t="str">
        <f t="shared" si="22"/>
        <v/>
      </c>
      <c r="Q1420" s="51" t="str">
        <f>IF(Tableau1[[#This Row],[Matricule]]&gt;1,IF(COUNTIF(Tableau1[DateMatricule],Tableau1[[#This Row],[DateMatricule]])&gt;1,"Doublon",""),"")</f>
        <v/>
      </c>
    </row>
    <row r="1421" spans="1:17" x14ac:dyDescent="0.25">
      <c r="A1421" s="12" t="str">
        <f>IF(Tableau1[[#This Row],[Date]]="","",VLOOKUP(Tableau1[[#This Row],[Semaine]],Listes!$A:$B,2,FALSE))</f>
        <v/>
      </c>
      <c r="B1421" s="12" t="str">
        <f>IF(ISBLANK(Tableau1[[#This Row],[Date]]),"",INT((Tableau1[[#This Row],[Date]]-SUM(MOD(DATE(YEAR(Tableau1[[#This Row],[Date]]-MOD(Tableau1[[#This Row],[Date]]-2,7)+3),1,2),{1E+99;7})*{1;-1})+5)/7))</f>
        <v/>
      </c>
      <c r="C1421" s="12" t="str">
        <f>IF(ISBLANK(Tableau1[[#This Row],[Matricule]]),"",VLOOKUP(Tableau1[[#This Row],[Matricule]],#REF!,2,FALSE))</f>
        <v/>
      </c>
      <c r="D1421" s="12" t="str">
        <f>IF(ISBLANK(Tableau1[[#This Row],[Matricule]]),"",VLOOKUP(Tableau1[[#This Row],[Matricule]],#REF!,3,FALSE))</f>
        <v/>
      </c>
      <c r="E1421" s="12" t="str">
        <f>CONCATENATE(Tableau1[[#This Row],[Matricule]],Tableau1[[#This Row],[Date]])</f>
        <v/>
      </c>
      <c r="F1421" s="3"/>
      <c r="K1421" s="35">
        <f>IF(Tableau1[[#This Row],[Régimes récoltés]]&gt;0,1,0)</f>
        <v>0</v>
      </c>
      <c r="L1421" s="35">
        <f>IF(Tableau1[[#This Row],[Régimes récoltés]]&gt;=60,1,0)</f>
        <v>0</v>
      </c>
      <c r="M1421" s="15">
        <f>IF(Tableau1[[#This Row],[Régimes récoltés]]&gt;60,Tableau1[[#This Row],[Régimes récoltés]]-60,0)</f>
        <v>0</v>
      </c>
      <c r="N1421" s="15" t="str">
        <f>IF(ISBLANK(Tableau1[[#This Row],[Date]]),"",+IF(Tableau1[[#This Row],[Régimes récoltés]]&lt;60,0,1000))</f>
        <v/>
      </c>
      <c r="O1421" s="15" t="str">
        <f>IF(ISBLANK(Tableau1[[#This Row],[Date]]),"",IF(Tableau1[[#This Row],[Régimes récoltés]]&gt;60,(Tableau1[[#This Row],[Régimes récoltés]]-60)*40,0))</f>
        <v/>
      </c>
      <c r="P1421" s="15" t="str">
        <f t="shared" si="22"/>
        <v/>
      </c>
      <c r="Q1421" s="51" t="str">
        <f>IF(Tableau1[[#This Row],[Matricule]]&gt;1,IF(COUNTIF(Tableau1[DateMatricule],Tableau1[[#This Row],[DateMatricule]])&gt;1,"Doublon",""),"")</f>
        <v/>
      </c>
    </row>
    <row r="1422" spans="1:17" x14ac:dyDescent="0.25">
      <c r="A1422" s="12" t="str">
        <f>IF(Tableau1[[#This Row],[Date]]="","",VLOOKUP(Tableau1[[#This Row],[Semaine]],Listes!$A:$B,2,FALSE))</f>
        <v/>
      </c>
      <c r="B1422" s="12" t="str">
        <f>IF(ISBLANK(Tableau1[[#This Row],[Date]]),"",INT((Tableau1[[#This Row],[Date]]-SUM(MOD(DATE(YEAR(Tableau1[[#This Row],[Date]]-MOD(Tableau1[[#This Row],[Date]]-2,7)+3),1,2),{1E+99;7})*{1;-1})+5)/7))</f>
        <v/>
      </c>
      <c r="C1422" s="12" t="str">
        <f>IF(ISBLANK(Tableau1[[#This Row],[Matricule]]),"",VLOOKUP(Tableau1[[#This Row],[Matricule]],#REF!,2,FALSE))</f>
        <v/>
      </c>
      <c r="D1422" s="12" t="str">
        <f>IF(ISBLANK(Tableau1[[#This Row],[Matricule]]),"",VLOOKUP(Tableau1[[#This Row],[Matricule]],#REF!,3,FALSE))</f>
        <v/>
      </c>
      <c r="E1422" s="12" t="str">
        <f>CONCATENATE(Tableau1[[#This Row],[Matricule]],Tableau1[[#This Row],[Date]])</f>
        <v/>
      </c>
      <c r="F1422" s="3"/>
      <c r="K1422" s="35">
        <f>IF(Tableau1[[#This Row],[Régimes récoltés]]&gt;0,1,0)</f>
        <v>0</v>
      </c>
      <c r="L1422" s="35">
        <f>IF(Tableau1[[#This Row],[Régimes récoltés]]&gt;=60,1,0)</f>
        <v>0</v>
      </c>
      <c r="M1422" s="15">
        <f>IF(Tableau1[[#This Row],[Régimes récoltés]]&gt;60,Tableau1[[#This Row],[Régimes récoltés]]-60,0)</f>
        <v>0</v>
      </c>
      <c r="N1422" s="15" t="str">
        <f>IF(ISBLANK(Tableau1[[#This Row],[Date]]),"",+IF(Tableau1[[#This Row],[Régimes récoltés]]&lt;60,0,1000))</f>
        <v/>
      </c>
      <c r="O1422" s="15" t="str">
        <f>IF(ISBLANK(Tableau1[[#This Row],[Date]]),"",IF(Tableau1[[#This Row],[Régimes récoltés]]&gt;60,(Tableau1[[#This Row],[Régimes récoltés]]-60)*40,0))</f>
        <v/>
      </c>
      <c r="P1422" s="15" t="str">
        <f t="shared" si="22"/>
        <v/>
      </c>
      <c r="Q1422" s="51" t="str">
        <f>IF(Tableau1[[#This Row],[Matricule]]&gt;1,IF(COUNTIF(Tableau1[DateMatricule],Tableau1[[#This Row],[DateMatricule]])&gt;1,"Doublon",""),"")</f>
        <v/>
      </c>
    </row>
    <row r="1423" spans="1:17" x14ac:dyDescent="0.25">
      <c r="A1423" s="12" t="str">
        <f>IF(Tableau1[[#This Row],[Date]]="","",VLOOKUP(Tableau1[[#This Row],[Semaine]],Listes!$A:$B,2,FALSE))</f>
        <v/>
      </c>
      <c r="B1423" s="12" t="str">
        <f>IF(ISBLANK(Tableau1[[#This Row],[Date]]),"",INT((Tableau1[[#This Row],[Date]]-SUM(MOD(DATE(YEAR(Tableau1[[#This Row],[Date]]-MOD(Tableau1[[#This Row],[Date]]-2,7)+3),1,2),{1E+99;7})*{1;-1})+5)/7))</f>
        <v/>
      </c>
      <c r="C1423" s="12" t="str">
        <f>IF(ISBLANK(Tableau1[[#This Row],[Matricule]]),"",VLOOKUP(Tableau1[[#This Row],[Matricule]],#REF!,2,FALSE))</f>
        <v/>
      </c>
      <c r="D1423" s="12" t="str">
        <f>IF(ISBLANK(Tableau1[[#This Row],[Matricule]]),"",VLOOKUP(Tableau1[[#This Row],[Matricule]],#REF!,3,FALSE))</f>
        <v/>
      </c>
      <c r="E1423" s="12" t="str">
        <f>CONCATENATE(Tableau1[[#This Row],[Matricule]],Tableau1[[#This Row],[Date]])</f>
        <v/>
      </c>
      <c r="F1423" s="3"/>
      <c r="K1423" s="35">
        <f>IF(Tableau1[[#This Row],[Régimes récoltés]]&gt;0,1,0)</f>
        <v>0</v>
      </c>
      <c r="L1423" s="35">
        <f>IF(Tableau1[[#This Row],[Régimes récoltés]]&gt;=60,1,0)</f>
        <v>0</v>
      </c>
      <c r="M1423" s="15">
        <f>IF(Tableau1[[#This Row],[Régimes récoltés]]&gt;60,Tableau1[[#This Row],[Régimes récoltés]]-60,0)</f>
        <v>0</v>
      </c>
      <c r="N1423" s="15" t="str">
        <f>IF(ISBLANK(Tableau1[[#This Row],[Date]]),"",+IF(Tableau1[[#This Row],[Régimes récoltés]]&lt;60,0,1000))</f>
        <v/>
      </c>
      <c r="O1423" s="15" t="str">
        <f>IF(ISBLANK(Tableau1[[#This Row],[Date]]),"",IF(Tableau1[[#This Row],[Régimes récoltés]]&gt;60,(Tableau1[[#This Row],[Régimes récoltés]]-60)*40,0))</f>
        <v/>
      </c>
      <c r="P1423" s="15" t="str">
        <f t="shared" si="22"/>
        <v/>
      </c>
      <c r="Q1423" s="51" t="str">
        <f>IF(Tableau1[[#This Row],[Matricule]]&gt;1,IF(COUNTIF(Tableau1[DateMatricule],Tableau1[[#This Row],[DateMatricule]])&gt;1,"Doublon",""),"")</f>
        <v/>
      </c>
    </row>
    <row r="1424" spans="1:17" x14ac:dyDescent="0.25">
      <c r="A1424" s="12" t="str">
        <f>IF(Tableau1[[#This Row],[Date]]="","",VLOOKUP(Tableau1[[#This Row],[Semaine]],Listes!$A:$B,2,FALSE))</f>
        <v/>
      </c>
      <c r="B1424" s="12" t="str">
        <f>IF(ISBLANK(Tableau1[[#This Row],[Date]]),"",INT((Tableau1[[#This Row],[Date]]-SUM(MOD(DATE(YEAR(Tableau1[[#This Row],[Date]]-MOD(Tableau1[[#This Row],[Date]]-2,7)+3),1,2),{1E+99;7})*{1;-1})+5)/7))</f>
        <v/>
      </c>
      <c r="C1424" s="12" t="str">
        <f>IF(ISBLANK(Tableau1[[#This Row],[Matricule]]),"",VLOOKUP(Tableau1[[#This Row],[Matricule]],#REF!,2,FALSE))</f>
        <v/>
      </c>
      <c r="D1424" s="12" t="str">
        <f>IF(ISBLANK(Tableau1[[#This Row],[Matricule]]),"",VLOOKUP(Tableau1[[#This Row],[Matricule]],#REF!,3,FALSE))</f>
        <v/>
      </c>
      <c r="E1424" s="12" t="str">
        <f>CONCATENATE(Tableau1[[#This Row],[Matricule]],Tableau1[[#This Row],[Date]])</f>
        <v/>
      </c>
      <c r="F1424" s="3"/>
      <c r="K1424" s="35">
        <f>IF(Tableau1[[#This Row],[Régimes récoltés]]&gt;0,1,0)</f>
        <v>0</v>
      </c>
      <c r="L1424" s="35">
        <f>IF(Tableau1[[#This Row],[Régimes récoltés]]&gt;=60,1,0)</f>
        <v>0</v>
      </c>
      <c r="M1424" s="15">
        <f>IF(Tableau1[[#This Row],[Régimes récoltés]]&gt;60,Tableau1[[#This Row],[Régimes récoltés]]-60,0)</f>
        <v>0</v>
      </c>
      <c r="N1424" s="15" t="str">
        <f>IF(ISBLANK(Tableau1[[#This Row],[Date]]),"",+IF(Tableau1[[#This Row],[Régimes récoltés]]&lt;60,0,1000))</f>
        <v/>
      </c>
      <c r="O1424" s="15" t="str">
        <f>IF(ISBLANK(Tableau1[[#This Row],[Date]]),"",IF(Tableau1[[#This Row],[Régimes récoltés]]&gt;60,(Tableau1[[#This Row],[Régimes récoltés]]-60)*40,0))</f>
        <v/>
      </c>
      <c r="P1424" s="15" t="str">
        <f t="shared" si="22"/>
        <v/>
      </c>
      <c r="Q1424" s="51" t="str">
        <f>IF(Tableau1[[#This Row],[Matricule]]&gt;1,IF(COUNTIF(Tableau1[DateMatricule],Tableau1[[#This Row],[DateMatricule]])&gt;1,"Doublon",""),"")</f>
        <v/>
      </c>
    </row>
    <row r="1425" spans="1:17" x14ac:dyDescent="0.25">
      <c r="A1425" s="12" t="str">
        <f>IF(Tableau1[[#This Row],[Date]]="","",VLOOKUP(Tableau1[[#This Row],[Semaine]],Listes!$A:$B,2,FALSE))</f>
        <v/>
      </c>
      <c r="B1425" s="12" t="str">
        <f>IF(ISBLANK(Tableau1[[#This Row],[Date]]),"",INT((Tableau1[[#This Row],[Date]]-SUM(MOD(DATE(YEAR(Tableau1[[#This Row],[Date]]-MOD(Tableau1[[#This Row],[Date]]-2,7)+3),1,2),{1E+99;7})*{1;-1})+5)/7))</f>
        <v/>
      </c>
      <c r="C1425" s="12" t="str">
        <f>IF(ISBLANK(Tableau1[[#This Row],[Matricule]]),"",VLOOKUP(Tableau1[[#This Row],[Matricule]],#REF!,2,FALSE))</f>
        <v/>
      </c>
      <c r="D1425" s="12" t="str">
        <f>IF(ISBLANK(Tableau1[[#This Row],[Matricule]]),"",VLOOKUP(Tableau1[[#This Row],[Matricule]],#REF!,3,FALSE))</f>
        <v/>
      </c>
      <c r="E1425" s="12" t="str">
        <f>CONCATENATE(Tableau1[[#This Row],[Matricule]],Tableau1[[#This Row],[Date]])</f>
        <v/>
      </c>
      <c r="F1425" s="3"/>
      <c r="K1425" s="35">
        <f>IF(Tableau1[[#This Row],[Régimes récoltés]]&gt;0,1,0)</f>
        <v>0</v>
      </c>
      <c r="L1425" s="35">
        <f>IF(Tableau1[[#This Row],[Régimes récoltés]]&gt;=60,1,0)</f>
        <v>0</v>
      </c>
      <c r="M1425" s="15">
        <f>IF(Tableau1[[#This Row],[Régimes récoltés]]&gt;60,Tableau1[[#This Row],[Régimes récoltés]]-60,0)</f>
        <v>0</v>
      </c>
      <c r="N1425" s="15" t="str">
        <f>IF(ISBLANK(Tableau1[[#This Row],[Date]]),"",+IF(Tableau1[[#This Row],[Régimes récoltés]]&lt;60,0,1000))</f>
        <v/>
      </c>
      <c r="O1425" s="15" t="str">
        <f>IF(ISBLANK(Tableau1[[#This Row],[Date]]),"",IF(Tableau1[[#This Row],[Régimes récoltés]]&gt;60,(Tableau1[[#This Row],[Régimes récoltés]]-60)*40,0))</f>
        <v/>
      </c>
      <c r="P1425" s="15" t="str">
        <f t="shared" si="22"/>
        <v/>
      </c>
      <c r="Q1425" s="51" t="str">
        <f>IF(Tableau1[[#This Row],[Matricule]]&gt;1,IF(COUNTIF(Tableau1[DateMatricule],Tableau1[[#This Row],[DateMatricule]])&gt;1,"Doublon",""),"")</f>
        <v/>
      </c>
    </row>
    <row r="1426" spans="1:17" x14ac:dyDescent="0.25">
      <c r="A1426" s="12" t="str">
        <f>IF(Tableau1[[#This Row],[Date]]="","",VLOOKUP(Tableau1[[#This Row],[Semaine]],Listes!$A:$B,2,FALSE))</f>
        <v/>
      </c>
      <c r="B1426" s="12" t="str">
        <f>IF(ISBLANK(Tableau1[[#This Row],[Date]]),"",INT((Tableau1[[#This Row],[Date]]-SUM(MOD(DATE(YEAR(Tableau1[[#This Row],[Date]]-MOD(Tableau1[[#This Row],[Date]]-2,7)+3),1,2),{1E+99;7})*{1;-1})+5)/7))</f>
        <v/>
      </c>
      <c r="C1426" s="12" t="str">
        <f>IF(ISBLANK(Tableau1[[#This Row],[Matricule]]),"",VLOOKUP(Tableau1[[#This Row],[Matricule]],#REF!,2,FALSE))</f>
        <v/>
      </c>
      <c r="D1426" s="12" t="str">
        <f>IF(ISBLANK(Tableau1[[#This Row],[Matricule]]),"",VLOOKUP(Tableau1[[#This Row],[Matricule]],#REF!,3,FALSE))</f>
        <v/>
      </c>
      <c r="E1426" s="12" t="str">
        <f>CONCATENATE(Tableau1[[#This Row],[Matricule]],Tableau1[[#This Row],[Date]])</f>
        <v/>
      </c>
      <c r="F1426" s="3"/>
      <c r="K1426" s="35">
        <f>IF(Tableau1[[#This Row],[Régimes récoltés]]&gt;0,1,0)</f>
        <v>0</v>
      </c>
      <c r="L1426" s="35">
        <f>IF(Tableau1[[#This Row],[Régimes récoltés]]&gt;=60,1,0)</f>
        <v>0</v>
      </c>
      <c r="M1426" s="15">
        <f>IF(Tableau1[[#This Row],[Régimes récoltés]]&gt;60,Tableau1[[#This Row],[Régimes récoltés]]-60,0)</f>
        <v>0</v>
      </c>
      <c r="N1426" s="15" t="str">
        <f>IF(ISBLANK(Tableau1[[#This Row],[Date]]),"",+IF(Tableau1[[#This Row],[Régimes récoltés]]&lt;60,0,1000))</f>
        <v/>
      </c>
      <c r="O1426" s="15" t="str">
        <f>IF(ISBLANK(Tableau1[[#This Row],[Date]]),"",IF(Tableau1[[#This Row],[Régimes récoltés]]&gt;60,(Tableau1[[#This Row],[Régimes récoltés]]-60)*40,0))</f>
        <v/>
      </c>
      <c r="P1426" s="15" t="str">
        <f t="shared" si="22"/>
        <v/>
      </c>
      <c r="Q1426" s="51" t="str">
        <f>IF(Tableau1[[#This Row],[Matricule]]&gt;1,IF(COUNTIF(Tableau1[DateMatricule],Tableau1[[#This Row],[DateMatricule]])&gt;1,"Doublon",""),"")</f>
        <v/>
      </c>
    </row>
    <row r="1427" spans="1:17" x14ac:dyDescent="0.25">
      <c r="A1427" s="12" t="str">
        <f>IF(Tableau1[[#This Row],[Date]]="","",VLOOKUP(Tableau1[[#This Row],[Semaine]],Listes!$A:$B,2,FALSE))</f>
        <v/>
      </c>
      <c r="B1427" s="12" t="str">
        <f>IF(ISBLANK(Tableau1[[#This Row],[Date]]),"",INT((Tableau1[[#This Row],[Date]]-SUM(MOD(DATE(YEAR(Tableau1[[#This Row],[Date]]-MOD(Tableau1[[#This Row],[Date]]-2,7)+3),1,2),{1E+99;7})*{1;-1})+5)/7))</f>
        <v/>
      </c>
      <c r="C1427" s="12" t="str">
        <f>IF(ISBLANK(Tableau1[[#This Row],[Matricule]]),"",VLOOKUP(Tableau1[[#This Row],[Matricule]],#REF!,2,FALSE))</f>
        <v/>
      </c>
      <c r="D1427" s="12" t="str">
        <f>IF(ISBLANK(Tableau1[[#This Row],[Matricule]]),"",VLOOKUP(Tableau1[[#This Row],[Matricule]],#REF!,3,FALSE))</f>
        <v/>
      </c>
      <c r="E1427" s="12" t="str">
        <f>CONCATENATE(Tableau1[[#This Row],[Matricule]],Tableau1[[#This Row],[Date]])</f>
        <v/>
      </c>
      <c r="F1427" s="3"/>
      <c r="K1427" s="35">
        <f>IF(Tableau1[[#This Row],[Régimes récoltés]]&gt;0,1,0)</f>
        <v>0</v>
      </c>
      <c r="L1427" s="35">
        <f>IF(Tableau1[[#This Row],[Régimes récoltés]]&gt;=60,1,0)</f>
        <v>0</v>
      </c>
      <c r="M1427" s="15">
        <f>IF(Tableau1[[#This Row],[Régimes récoltés]]&gt;60,Tableau1[[#This Row],[Régimes récoltés]]-60,0)</f>
        <v>0</v>
      </c>
      <c r="N1427" s="15" t="str">
        <f>IF(ISBLANK(Tableau1[[#This Row],[Date]]),"",+IF(Tableau1[[#This Row],[Régimes récoltés]]&lt;60,0,1000))</f>
        <v/>
      </c>
      <c r="O1427" s="15" t="str">
        <f>IF(ISBLANK(Tableau1[[#This Row],[Date]]),"",IF(Tableau1[[#This Row],[Régimes récoltés]]&gt;60,(Tableau1[[#This Row],[Régimes récoltés]]-60)*40,0))</f>
        <v/>
      </c>
      <c r="P1427" s="15" t="str">
        <f t="shared" si="22"/>
        <v/>
      </c>
      <c r="Q1427" s="51" t="str">
        <f>IF(Tableau1[[#This Row],[Matricule]]&gt;1,IF(COUNTIF(Tableau1[DateMatricule],Tableau1[[#This Row],[DateMatricule]])&gt;1,"Doublon",""),"")</f>
        <v/>
      </c>
    </row>
    <row r="1428" spans="1:17" x14ac:dyDescent="0.25">
      <c r="A1428" s="12" t="str">
        <f>IF(Tableau1[[#This Row],[Date]]="","",VLOOKUP(Tableau1[[#This Row],[Semaine]],Listes!$A:$B,2,FALSE))</f>
        <v/>
      </c>
      <c r="B1428" s="12" t="str">
        <f>IF(ISBLANK(Tableau1[[#This Row],[Date]]),"",INT((Tableau1[[#This Row],[Date]]-SUM(MOD(DATE(YEAR(Tableau1[[#This Row],[Date]]-MOD(Tableau1[[#This Row],[Date]]-2,7)+3),1,2),{1E+99;7})*{1;-1})+5)/7))</f>
        <v/>
      </c>
      <c r="C1428" s="12" t="str">
        <f>IF(ISBLANK(Tableau1[[#This Row],[Matricule]]),"",VLOOKUP(Tableau1[[#This Row],[Matricule]],#REF!,2,FALSE))</f>
        <v/>
      </c>
      <c r="D1428" s="12" t="str">
        <f>IF(ISBLANK(Tableau1[[#This Row],[Matricule]]),"",VLOOKUP(Tableau1[[#This Row],[Matricule]],#REF!,3,FALSE))</f>
        <v/>
      </c>
      <c r="E1428" s="12" t="str">
        <f>CONCATENATE(Tableau1[[#This Row],[Matricule]],Tableau1[[#This Row],[Date]])</f>
        <v/>
      </c>
      <c r="F1428" s="3"/>
      <c r="K1428" s="35">
        <f>IF(Tableau1[[#This Row],[Régimes récoltés]]&gt;0,1,0)</f>
        <v>0</v>
      </c>
      <c r="L1428" s="35">
        <f>IF(Tableau1[[#This Row],[Régimes récoltés]]&gt;=60,1,0)</f>
        <v>0</v>
      </c>
      <c r="M1428" s="15">
        <f>IF(Tableau1[[#This Row],[Régimes récoltés]]&gt;60,Tableau1[[#This Row],[Régimes récoltés]]-60,0)</f>
        <v>0</v>
      </c>
      <c r="N1428" s="15" t="str">
        <f>IF(ISBLANK(Tableau1[[#This Row],[Date]]),"",+IF(Tableau1[[#This Row],[Régimes récoltés]]&lt;60,0,1000))</f>
        <v/>
      </c>
      <c r="O1428" s="15" t="str">
        <f>IF(ISBLANK(Tableau1[[#This Row],[Date]]),"",IF(Tableau1[[#This Row],[Régimes récoltés]]&gt;60,(Tableau1[[#This Row],[Régimes récoltés]]-60)*40,0))</f>
        <v/>
      </c>
      <c r="P1428" s="15" t="str">
        <f t="shared" si="22"/>
        <v/>
      </c>
      <c r="Q1428" s="51" t="str">
        <f>IF(Tableau1[[#This Row],[Matricule]]&gt;1,IF(COUNTIF(Tableau1[DateMatricule],Tableau1[[#This Row],[DateMatricule]])&gt;1,"Doublon",""),"")</f>
        <v/>
      </c>
    </row>
    <row r="1429" spans="1:17" x14ac:dyDescent="0.25">
      <c r="A1429" s="12" t="str">
        <f>IF(Tableau1[[#This Row],[Date]]="","",VLOOKUP(Tableau1[[#This Row],[Semaine]],Listes!$A:$B,2,FALSE))</f>
        <v/>
      </c>
      <c r="B1429" s="12" t="str">
        <f>IF(ISBLANK(Tableau1[[#This Row],[Date]]),"",INT((Tableau1[[#This Row],[Date]]-SUM(MOD(DATE(YEAR(Tableau1[[#This Row],[Date]]-MOD(Tableau1[[#This Row],[Date]]-2,7)+3),1,2),{1E+99;7})*{1;-1})+5)/7))</f>
        <v/>
      </c>
      <c r="C1429" s="12" t="str">
        <f>IF(ISBLANK(Tableau1[[#This Row],[Matricule]]),"",VLOOKUP(Tableau1[[#This Row],[Matricule]],#REF!,2,FALSE))</f>
        <v/>
      </c>
      <c r="D1429" s="12" t="str">
        <f>IF(ISBLANK(Tableau1[[#This Row],[Matricule]]),"",VLOOKUP(Tableau1[[#This Row],[Matricule]],#REF!,3,FALSE))</f>
        <v/>
      </c>
      <c r="E1429" s="12" t="str">
        <f>CONCATENATE(Tableau1[[#This Row],[Matricule]],Tableau1[[#This Row],[Date]])</f>
        <v/>
      </c>
      <c r="F1429" s="3"/>
      <c r="K1429" s="35">
        <f>IF(Tableau1[[#This Row],[Régimes récoltés]]&gt;0,1,0)</f>
        <v>0</v>
      </c>
      <c r="L1429" s="35">
        <f>IF(Tableau1[[#This Row],[Régimes récoltés]]&gt;=60,1,0)</f>
        <v>0</v>
      </c>
      <c r="M1429" s="15">
        <f>IF(Tableau1[[#This Row],[Régimes récoltés]]&gt;60,Tableau1[[#This Row],[Régimes récoltés]]-60,0)</f>
        <v>0</v>
      </c>
      <c r="N1429" s="15" t="str">
        <f>IF(ISBLANK(Tableau1[[#This Row],[Date]]),"",+IF(Tableau1[[#This Row],[Régimes récoltés]]&lt;60,0,1000))</f>
        <v/>
      </c>
      <c r="O1429" s="15" t="str">
        <f>IF(ISBLANK(Tableau1[[#This Row],[Date]]),"",IF(Tableau1[[#This Row],[Régimes récoltés]]&gt;60,(Tableau1[[#This Row],[Régimes récoltés]]-60)*40,0))</f>
        <v/>
      </c>
      <c r="P1429" s="15" t="str">
        <f t="shared" si="22"/>
        <v/>
      </c>
      <c r="Q1429" s="51" t="str">
        <f>IF(Tableau1[[#This Row],[Matricule]]&gt;1,IF(COUNTIF(Tableau1[DateMatricule],Tableau1[[#This Row],[DateMatricule]])&gt;1,"Doublon",""),"")</f>
        <v/>
      </c>
    </row>
    <row r="1430" spans="1:17" x14ac:dyDescent="0.25">
      <c r="A1430" s="12" t="str">
        <f>IF(Tableau1[[#This Row],[Date]]="","",VLOOKUP(Tableau1[[#This Row],[Semaine]],Listes!$A:$B,2,FALSE))</f>
        <v/>
      </c>
      <c r="B1430" s="12" t="str">
        <f>IF(ISBLANK(Tableau1[[#This Row],[Date]]),"",INT((Tableau1[[#This Row],[Date]]-SUM(MOD(DATE(YEAR(Tableau1[[#This Row],[Date]]-MOD(Tableau1[[#This Row],[Date]]-2,7)+3),1,2),{1E+99;7})*{1;-1})+5)/7))</f>
        <v/>
      </c>
      <c r="C1430" s="12" t="str">
        <f>IF(ISBLANK(Tableau1[[#This Row],[Matricule]]),"",VLOOKUP(Tableau1[[#This Row],[Matricule]],#REF!,2,FALSE))</f>
        <v/>
      </c>
      <c r="D1430" s="12" t="str">
        <f>IF(ISBLANK(Tableau1[[#This Row],[Matricule]]),"",VLOOKUP(Tableau1[[#This Row],[Matricule]],#REF!,3,FALSE))</f>
        <v/>
      </c>
      <c r="E1430" s="12" t="str">
        <f>CONCATENATE(Tableau1[[#This Row],[Matricule]],Tableau1[[#This Row],[Date]])</f>
        <v/>
      </c>
      <c r="F1430" s="3"/>
      <c r="K1430" s="35">
        <f>IF(Tableau1[[#This Row],[Régimes récoltés]]&gt;0,1,0)</f>
        <v>0</v>
      </c>
      <c r="L1430" s="35">
        <f>IF(Tableau1[[#This Row],[Régimes récoltés]]&gt;=60,1,0)</f>
        <v>0</v>
      </c>
      <c r="M1430" s="15">
        <f>IF(Tableau1[[#This Row],[Régimes récoltés]]&gt;60,Tableau1[[#This Row],[Régimes récoltés]]-60,0)</f>
        <v>0</v>
      </c>
      <c r="N1430" s="15" t="str">
        <f>IF(ISBLANK(Tableau1[[#This Row],[Date]]),"",+IF(Tableau1[[#This Row],[Régimes récoltés]]&lt;60,0,1000))</f>
        <v/>
      </c>
      <c r="O1430" s="15" t="str">
        <f>IF(ISBLANK(Tableau1[[#This Row],[Date]]),"",IF(Tableau1[[#This Row],[Régimes récoltés]]&gt;60,(Tableau1[[#This Row],[Régimes récoltés]]-60)*40,0))</f>
        <v/>
      </c>
      <c r="P1430" s="15" t="str">
        <f t="shared" si="22"/>
        <v/>
      </c>
      <c r="Q1430" s="51" t="str">
        <f>IF(Tableau1[[#This Row],[Matricule]]&gt;1,IF(COUNTIF(Tableau1[DateMatricule],Tableau1[[#This Row],[DateMatricule]])&gt;1,"Doublon",""),"")</f>
        <v/>
      </c>
    </row>
    <row r="1431" spans="1:17" x14ac:dyDescent="0.25">
      <c r="A1431" s="12" t="str">
        <f>IF(Tableau1[[#This Row],[Date]]="","",VLOOKUP(Tableau1[[#This Row],[Semaine]],Listes!$A:$B,2,FALSE))</f>
        <v/>
      </c>
      <c r="B1431" s="12" t="str">
        <f>IF(ISBLANK(Tableau1[[#This Row],[Date]]),"",INT((Tableau1[[#This Row],[Date]]-SUM(MOD(DATE(YEAR(Tableau1[[#This Row],[Date]]-MOD(Tableau1[[#This Row],[Date]]-2,7)+3),1,2),{1E+99;7})*{1;-1})+5)/7))</f>
        <v/>
      </c>
      <c r="C1431" s="12" t="str">
        <f>IF(ISBLANK(Tableau1[[#This Row],[Matricule]]),"",VLOOKUP(Tableau1[[#This Row],[Matricule]],#REF!,2,FALSE))</f>
        <v/>
      </c>
      <c r="D1431" s="12" t="str">
        <f>IF(ISBLANK(Tableau1[[#This Row],[Matricule]]),"",VLOOKUP(Tableau1[[#This Row],[Matricule]],#REF!,3,FALSE))</f>
        <v/>
      </c>
      <c r="E1431" s="12" t="str">
        <f>CONCATENATE(Tableau1[[#This Row],[Matricule]],Tableau1[[#This Row],[Date]])</f>
        <v/>
      </c>
      <c r="F1431" s="3"/>
      <c r="K1431" s="35">
        <f>IF(Tableau1[[#This Row],[Régimes récoltés]]&gt;0,1,0)</f>
        <v>0</v>
      </c>
      <c r="L1431" s="35">
        <f>IF(Tableau1[[#This Row],[Régimes récoltés]]&gt;=60,1,0)</f>
        <v>0</v>
      </c>
      <c r="M1431" s="15">
        <f>IF(Tableau1[[#This Row],[Régimes récoltés]]&gt;60,Tableau1[[#This Row],[Régimes récoltés]]-60,0)</f>
        <v>0</v>
      </c>
      <c r="N1431" s="15" t="str">
        <f>IF(ISBLANK(Tableau1[[#This Row],[Date]]),"",+IF(Tableau1[[#This Row],[Régimes récoltés]]&lt;60,0,1000))</f>
        <v/>
      </c>
      <c r="O1431" s="15" t="str">
        <f>IF(ISBLANK(Tableau1[[#This Row],[Date]]),"",IF(Tableau1[[#This Row],[Régimes récoltés]]&gt;60,(Tableau1[[#This Row],[Régimes récoltés]]-60)*40,0))</f>
        <v/>
      </c>
      <c r="P1431" s="15" t="str">
        <f t="shared" si="22"/>
        <v/>
      </c>
      <c r="Q1431" s="51" t="str">
        <f>IF(Tableau1[[#This Row],[Matricule]]&gt;1,IF(COUNTIF(Tableau1[DateMatricule],Tableau1[[#This Row],[DateMatricule]])&gt;1,"Doublon",""),"")</f>
        <v/>
      </c>
    </row>
    <row r="1432" spans="1:17" x14ac:dyDescent="0.25">
      <c r="A1432" s="12" t="str">
        <f>IF(Tableau1[[#This Row],[Date]]="","",VLOOKUP(Tableau1[[#This Row],[Semaine]],Listes!$A:$B,2,FALSE))</f>
        <v/>
      </c>
      <c r="B1432" s="12" t="str">
        <f>IF(ISBLANK(Tableau1[[#This Row],[Date]]),"",INT((Tableau1[[#This Row],[Date]]-SUM(MOD(DATE(YEAR(Tableau1[[#This Row],[Date]]-MOD(Tableau1[[#This Row],[Date]]-2,7)+3),1,2),{1E+99;7})*{1;-1})+5)/7))</f>
        <v/>
      </c>
      <c r="C1432" s="12" t="str">
        <f>IF(ISBLANK(Tableau1[[#This Row],[Matricule]]),"",VLOOKUP(Tableau1[[#This Row],[Matricule]],#REF!,2,FALSE))</f>
        <v/>
      </c>
      <c r="D1432" s="12" t="str">
        <f>IF(ISBLANK(Tableau1[[#This Row],[Matricule]]),"",VLOOKUP(Tableau1[[#This Row],[Matricule]],#REF!,3,FALSE))</f>
        <v/>
      </c>
      <c r="E1432" s="12" t="str">
        <f>CONCATENATE(Tableau1[[#This Row],[Matricule]],Tableau1[[#This Row],[Date]])</f>
        <v/>
      </c>
      <c r="F1432" s="3"/>
      <c r="K1432" s="35">
        <f>IF(Tableau1[[#This Row],[Régimes récoltés]]&gt;0,1,0)</f>
        <v>0</v>
      </c>
      <c r="L1432" s="35">
        <f>IF(Tableau1[[#This Row],[Régimes récoltés]]&gt;=60,1,0)</f>
        <v>0</v>
      </c>
      <c r="M1432" s="15">
        <f>IF(Tableau1[[#This Row],[Régimes récoltés]]&gt;60,Tableau1[[#This Row],[Régimes récoltés]]-60,0)</f>
        <v>0</v>
      </c>
      <c r="N1432" s="15" t="str">
        <f>IF(ISBLANK(Tableau1[[#This Row],[Date]]),"",+IF(Tableau1[[#This Row],[Régimes récoltés]]&lt;60,0,1000))</f>
        <v/>
      </c>
      <c r="O1432" s="15" t="str">
        <f>IF(ISBLANK(Tableau1[[#This Row],[Date]]),"",IF(Tableau1[[#This Row],[Régimes récoltés]]&gt;60,(Tableau1[[#This Row],[Régimes récoltés]]-60)*40,0))</f>
        <v/>
      </c>
      <c r="P1432" s="15" t="str">
        <f t="shared" si="22"/>
        <v/>
      </c>
      <c r="Q1432" s="51" t="str">
        <f>IF(Tableau1[[#This Row],[Matricule]]&gt;1,IF(COUNTIF(Tableau1[DateMatricule],Tableau1[[#This Row],[DateMatricule]])&gt;1,"Doublon",""),"")</f>
        <v/>
      </c>
    </row>
    <row r="1433" spans="1:17" x14ac:dyDescent="0.25">
      <c r="A1433" s="12" t="str">
        <f>IF(Tableau1[[#This Row],[Date]]="","",VLOOKUP(Tableau1[[#This Row],[Semaine]],Listes!$A:$B,2,FALSE))</f>
        <v/>
      </c>
      <c r="B1433" s="12" t="str">
        <f>IF(ISBLANK(Tableau1[[#This Row],[Date]]),"",INT((Tableau1[[#This Row],[Date]]-SUM(MOD(DATE(YEAR(Tableau1[[#This Row],[Date]]-MOD(Tableau1[[#This Row],[Date]]-2,7)+3),1,2),{1E+99;7})*{1;-1})+5)/7))</f>
        <v/>
      </c>
      <c r="C1433" s="12" t="str">
        <f>IF(ISBLANK(Tableau1[[#This Row],[Matricule]]),"",VLOOKUP(Tableau1[[#This Row],[Matricule]],#REF!,2,FALSE))</f>
        <v/>
      </c>
      <c r="D1433" s="12" t="str">
        <f>IF(ISBLANK(Tableau1[[#This Row],[Matricule]]),"",VLOOKUP(Tableau1[[#This Row],[Matricule]],#REF!,3,FALSE))</f>
        <v/>
      </c>
      <c r="E1433" s="12" t="str">
        <f>CONCATENATE(Tableau1[[#This Row],[Matricule]],Tableau1[[#This Row],[Date]])</f>
        <v/>
      </c>
      <c r="F1433" s="3"/>
      <c r="K1433" s="35">
        <f>IF(Tableau1[[#This Row],[Régimes récoltés]]&gt;0,1,0)</f>
        <v>0</v>
      </c>
      <c r="L1433" s="35">
        <f>IF(Tableau1[[#This Row],[Régimes récoltés]]&gt;=60,1,0)</f>
        <v>0</v>
      </c>
      <c r="M1433" s="15">
        <f>IF(Tableau1[[#This Row],[Régimes récoltés]]&gt;60,Tableau1[[#This Row],[Régimes récoltés]]-60,0)</f>
        <v>0</v>
      </c>
      <c r="N1433" s="15" t="str">
        <f>IF(ISBLANK(Tableau1[[#This Row],[Date]]),"",+IF(Tableau1[[#This Row],[Régimes récoltés]]&lt;60,0,1000))</f>
        <v/>
      </c>
      <c r="O1433" s="15" t="str">
        <f>IF(ISBLANK(Tableau1[[#This Row],[Date]]),"",IF(Tableau1[[#This Row],[Régimes récoltés]]&gt;60,(Tableau1[[#This Row],[Régimes récoltés]]-60)*40,0))</f>
        <v/>
      </c>
      <c r="P1433" s="15" t="str">
        <f t="shared" si="22"/>
        <v/>
      </c>
      <c r="Q1433" s="51" t="str">
        <f>IF(Tableau1[[#This Row],[Matricule]]&gt;1,IF(COUNTIF(Tableau1[DateMatricule],Tableau1[[#This Row],[DateMatricule]])&gt;1,"Doublon",""),"")</f>
        <v/>
      </c>
    </row>
    <row r="1434" spans="1:17" x14ac:dyDescent="0.25">
      <c r="A1434" s="12" t="str">
        <f>IF(Tableau1[[#This Row],[Date]]="","",VLOOKUP(Tableau1[[#This Row],[Semaine]],Listes!$A:$B,2,FALSE))</f>
        <v/>
      </c>
      <c r="B1434" s="12" t="str">
        <f>IF(ISBLANK(Tableau1[[#This Row],[Date]]),"",INT((Tableau1[[#This Row],[Date]]-SUM(MOD(DATE(YEAR(Tableau1[[#This Row],[Date]]-MOD(Tableau1[[#This Row],[Date]]-2,7)+3),1,2),{1E+99;7})*{1;-1})+5)/7))</f>
        <v/>
      </c>
      <c r="C1434" s="12" t="str">
        <f>IF(ISBLANK(Tableau1[[#This Row],[Matricule]]),"",VLOOKUP(Tableau1[[#This Row],[Matricule]],#REF!,2,FALSE))</f>
        <v/>
      </c>
      <c r="D1434" s="12" t="str">
        <f>IF(ISBLANK(Tableau1[[#This Row],[Matricule]]),"",VLOOKUP(Tableau1[[#This Row],[Matricule]],#REF!,3,FALSE))</f>
        <v/>
      </c>
      <c r="E1434" s="12" t="str">
        <f>CONCATENATE(Tableau1[[#This Row],[Matricule]],Tableau1[[#This Row],[Date]])</f>
        <v/>
      </c>
      <c r="F1434" s="3"/>
      <c r="K1434" s="35">
        <f>IF(Tableau1[[#This Row],[Régimes récoltés]]&gt;0,1,0)</f>
        <v>0</v>
      </c>
      <c r="L1434" s="35">
        <f>IF(Tableau1[[#This Row],[Régimes récoltés]]&gt;=60,1,0)</f>
        <v>0</v>
      </c>
      <c r="M1434" s="15">
        <f>IF(Tableau1[[#This Row],[Régimes récoltés]]&gt;60,Tableau1[[#This Row],[Régimes récoltés]]-60,0)</f>
        <v>0</v>
      </c>
      <c r="N1434" s="15" t="str">
        <f>IF(ISBLANK(Tableau1[[#This Row],[Date]]),"",+IF(Tableau1[[#This Row],[Régimes récoltés]]&lt;60,0,1000))</f>
        <v/>
      </c>
      <c r="O1434" s="15" t="str">
        <f>IF(ISBLANK(Tableau1[[#This Row],[Date]]),"",IF(Tableau1[[#This Row],[Régimes récoltés]]&gt;60,(Tableau1[[#This Row],[Régimes récoltés]]-60)*40,0))</f>
        <v/>
      </c>
      <c r="P1434" s="15" t="str">
        <f t="shared" si="22"/>
        <v/>
      </c>
      <c r="Q1434" s="51" t="str">
        <f>IF(Tableau1[[#This Row],[Matricule]]&gt;1,IF(COUNTIF(Tableau1[DateMatricule],Tableau1[[#This Row],[DateMatricule]])&gt;1,"Doublon",""),"")</f>
        <v/>
      </c>
    </row>
    <row r="1435" spans="1:17" x14ac:dyDescent="0.25">
      <c r="A1435" s="12" t="str">
        <f>IF(Tableau1[[#This Row],[Date]]="","",VLOOKUP(Tableau1[[#This Row],[Semaine]],Listes!$A:$B,2,FALSE))</f>
        <v/>
      </c>
      <c r="B1435" s="12" t="str">
        <f>IF(ISBLANK(Tableau1[[#This Row],[Date]]),"",INT((Tableau1[[#This Row],[Date]]-SUM(MOD(DATE(YEAR(Tableau1[[#This Row],[Date]]-MOD(Tableau1[[#This Row],[Date]]-2,7)+3),1,2),{1E+99;7})*{1;-1})+5)/7))</f>
        <v/>
      </c>
      <c r="C1435" s="12" t="str">
        <f>IF(ISBLANK(Tableau1[[#This Row],[Matricule]]),"",VLOOKUP(Tableau1[[#This Row],[Matricule]],#REF!,2,FALSE))</f>
        <v/>
      </c>
      <c r="D1435" s="12" t="str">
        <f>IF(ISBLANK(Tableau1[[#This Row],[Matricule]]),"",VLOOKUP(Tableau1[[#This Row],[Matricule]],#REF!,3,FALSE))</f>
        <v/>
      </c>
      <c r="E1435" s="12" t="str">
        <f>CONCATENATE(Tableau1[[#This Row],[Matricule]],Tableau1[[#This Row],[Date]])</f>
        <v/>
      </c>
      <c r="F1435" s="3"/>
      <c r="K1435" s="35">
        <f>IF(Tableau1[[#This Row],[Régimes récoltés]]&gt;0,1,0)</f>
        <v>0</v>
      </c>
      <c r="L1435" s="35">
        <f>IF(Tableau1[[#This Row],[Régimes récoltés]]&gt;=60,1,0)</f>
        <v>0</v>
      </c>
      <c r="M1435" s="15">
        <f>IF(Tableau1[[#This Row],[Régimes récoltés]]&gt;60,Tableau1[[#This Row],[Régimes récoltés]]-60,0)</f>
        <v>0</v>
      </c>
      <c r="N1435" s="15" t="str">
        <f>IF(ISBLANK(Tableau1[[#This Row],[Date]]),"",+IF(Tableau1[[#This Row],[Régimes récoltés]]&lt;60,0,1000))</f>
        <v/>
      </c>
      <c r="O1435" s="15" t="str">
        <f>IF(ISBLANK(Tableau1[[#This Row],[Date]]),"",IF(Tableau1[[#This Row],[Régimes récoltés]]&gt;60,(Tableau1[[#This Row],[Régimes récoltés]]-60)*40,0))</f>
        <v/>
      </c>
      <c r="P1435" s="15" t="str">
        <f t="shared" si="22"/>
        <v/>
      </c>
      <c r="Q1435" s="51" t="str">
        <f>IF(Tableau1[[#This Row],[Matricule]]&gt;1,IF(COUNTIF(Tableau1[DateMatricule],Tableau1[[#This Row],[DateMatricule]])&gt;1,"Doublon",""),"")</f>
        <v/>
      </c>
    </row>
    <row r="1436" spans="1:17" x14ac:dyDescent="0.25">
      <c r="A1436" s="12" t="str">
        <f>IF(Tableau1[[#This Row],[Date]]="","",VLOOKUP(Tableau1[[#This Row],[Semaine]],Listes!$A:$B,2,FALSE))</f>
        <v/>
      </c>
      <c r="B1436" s="12" t="str">
        <f>IF(ISBLANK(Tableau1[[#This Row],[Date]]),"",INT((Tableau1[[#This Row],[Date]]-SUM(MOD(DATE(YEAR(Tableau1[[#This Row],[Date]]-MOD(Tableau1[[#This Row],[Date]]-2,7)+3),1,2),{1E+99;7})*{1;-1})+5)/7))</f>
        <v/>
      </c>
      <c r="C1436" s="12" t="str">
        <f>IF(ISBLANK(Tableau1[[#This Row],[Matricule]]),"",VLOOKUP(Tableau1[[#This Row],[Matricule]],#REF!,2,FALSE))</f>
        <v/>
      </c>
      <c r="D1436" s="12" t="str">
        <f>IF(ISBLANK(Tableau1[[#This Row],[Matricule]]),"",VLOOKUP(Tableau1[[#This Row],[Matricule]],#REF!,3,FALSE))</f>
        <v/>
      </c>
      <c r="E1436" s="12" t="str">
        <f>CONCATENATE(Tableau1[[#This Row],[Matricule]],Tableau1[[#This Row],[Date]])</f>
        <v/>
      </c>
      <c r="F1436" s="3"/>
      <c r="K1436" s="35">
        <f>IF(Tableau1[[#This Row],[Régimes récoltés]]&gt;0,1,0)</f>
        <v>0</v>
      </c>
      <c r="L1436" s="35">
        <f>IF(Tableau1[[#This Row],[Régimes récoltés]]&gt;=60,1,0)</f>
        <v>0</v>
      </c>
      <c r="M1436" s="15">
        <f>IF(Tableau1[[#This Row],[Régimes récoltés]]&gt;60,Tableau1[[#This Row],[Régimes récoltés]]-60,0)</f>
        <v>0</v>
      </c>
      <c r="N1436" s="15" t="str">
        <f>IF(ISBLANK(Tableau1[[#This Row],[Date]]),"",+IF(Tableau1[[#This Row],[Régimes récoltés]]&lt;60,0,1000))</f>
        <v/>
      </c>
      <c r="O1436" s="15" t="str">
        <f>IF(ISBLANK(Tableau1[[#This Row],[Date]]),"",IF(Tableau1[[#This Row],[Régimes récoltés]]&gt;60,(Tableau1[[#This Row],[Régimes récoltés]]-60)*40,0))</f>
        <v/>
      </c>
      <c r="P1436" s="15" t="str">
        <f t="shared" si="22"/>
        <v/>
      </c>
      <c r="Q1436" s="51" t="str">
        <f>IF(Tableau1[[#This Row],[Matricule]]&gt;1,IF(COUNTIF(Tableau1[DateMatricule],Tableau1[[#This Row],[DateMatricule]])&gt;1,"Doublon",""),"")</f>
        <v/>
      </c>
    </row>
    <row r="1437" spans="1:17" x14ac:dyDescent="0.25">
      <c r="A1437" s="12" t="str">
        <f>IF(Tableau1[[#This Row],[Date]]="","",VLOOKUP(Tableau1[[#This Row],[Semaine]],Listes!$A:$B,2,FALSE))</f>
        <v/>
      </c>
      <c r="B1437" s="12" t="str">
        <f>IF(ISBLANK(Tableau1[[#This Row],[Date]]),"",INT((Tableau1[[#This Row],[Date]]-SUM(MOD(DATE(YEAR(Tableau1[[#This Row],[Date]]-MOD(Tableau1[[#This Row],[Date]]-2,7)+3),1,2),{1E+99;7})*{1;-1})+5)/7))</f>
        <v/>
      </c>
      <c r="C1437" s="12" t="str">
        <f>IF(ISBLANK(Tableau1[[#This Row],[Matricule]]),"",VLOOKUP(Tableau1[[#This Row],[Matricule]],#REF!,2,FALSE))</f>
        <v/>
      </c>
      <c r="D1437" s="12" t="str">
        <f>IF(ISBLANK(Tableau1[[#This Row],[Matricule]]),"",VLOOKUP(Tableau1[[#This Row],[Matricule]],#REF!,3,FALSE))</f>
        <v/>
      </c>
      <c r="E1437" s="12" t="str">
        <f>CONCATENATE(Tableau1[[#This Row],[Matricule]],Tableau1[[#This Row],[Date]])</f>
        <v/>
      </c>
      <c r="F1437" s="3"/>
      <c r="K1437" s="35">
        <f>IF(Tableau1[[#This Row],[Régimes récoltés]]&gt;0,1,0)</f>
        <v>0</v>
      </c>
      <c r="L1437" s="35">
        <f>IF(Tableau1[[#This Row],[Régimes récoltés]]&gt;=60,1,0)</f>
        <v>0</v>
      </c>
      <c r="M1437" s="15">
        <f>IF(Tableau1[[#This Row],[Régimes récoltés]]&gt;60,Tableau1[[#This Row],[Régimes récoltés]]-60,0)</f>
        <v>0</v>
      </c>
      <c r="N1437" s="15" t="str">
        <f>IF(ISBLANK(Tableau1[[#This Row],[Date]]),"",+IF(Tableau1[[#This Row],[Régimes récoltés]]&lt;60,0,1000))</f>
        <v/>
      </c>
      <c r="O1437" s="15" t="str">
        <f>IF(ISBLANK(Tableau1[[#This Row],[Date]]),"",IF(Tableau1[[#This Row],[Régimes récoltés]]&gt;60,(Tableau1[[#This Row],[Régimes récoltés]]-60)*40,0))</f>
        <v/>
      </c>
      <c r="P1437" s="15" t="str">
        <f t="shared" si="22"/>
        <v/>
      </c>
      <c r="Q1437" s="51" t="str">
        <f>IF(Tableau1[[#This Row],[Matricule]]&gt;1,IF(COUNTIF(Tableau1[DateMatricule],Tableau1[[#This Row],[DateMatricule]])&gt;1,"Doublon",""),"")</f>
        <v/>
      </c>
    </row>
    <row r="1438" spans="1:17" x14ac:dyDescent="0.25">
      <c r="A1438" s="12" t="str">
        <f>IF(Tableau1[[#This Row],[Date]]="","",VLOOKUP(Tableau1[[#This Row],[Semaine]],Listes!$A:$B,2,FALSE))</f>
        <v/>
      </c>
      <c r="B1438" s="12" t="str">
        <f>IF(ISBLANK(Tableau1[[#This Row],[Date]]),"",INT((Tableau1[[#This Row],[Date]]-SUM(MOD(DATE(YEAR(Tableau1[[#This Row],[Date]]-MOD(Tableau1[[#This Row],[Date]]-2,7)+3),1,2),{1E+99;7})*{1;-1})+5)/7))</f>
        <v/>
      </c>
      <c r="C1438" s="12" t="str">
        <f>IF(ISBLANK(Tableau1[[#This Row],[Matricule]]),"",VLOOKUP(Tableau1[[#This Row],[Matricule]],#REF!,2,FALSE))</f>
        <v/>
      </c>
      <c r="D1438" s="12" t="str">
        <f>IF(ISBLANK(Tableau1[[#This Row],[Matricule]]),"",VLOOKUP(Tableau1[[#This Row],[Matricule]],#REF!,3,FALSE))</f>
        <v/>
      </c>
      <c r="E1438" s="12" t="str">
        <f>CONCATENATE(Tableau1[[#This Row],[Matricule]],Tableau1[[#This Row],[Date]])</f>
        <v/>
      </c>
      <c r="F1438" s="3"/>
      <c r="K1438" s="35">
        <f>IF(Tableau1[[#This Row],[Régimes récoltés]]&gt;0,1,0)</f>
        <v>0</v>
      </c>
      <c r="L1438" s="35">
        <f>IF(Tableau1[[#This Row],[Régimes récoltés]]&gt;=60,1,0)</f>
        <v>0</v>
      </c>
      <c r="M1438" s="15">
        <f>IF(Tableau1[[#This Row],[Régimes récoltés]]&gt;60,Tableau1[[#This Row],[Régimes récoltés]]-60,0)</f>
        <v>0</v>
      </c>
      <c r="N1438" s="15" t="str">
        <f>IF(ISBLANK(Tableau1[[#This Row],[Date]]),"",+IF(Tableau1[[#This Row],[Régimes récoltés]]&lt;60,0,1000))</f>
        <v/>
      </c>
      <c r="O1438" s="15" t="str">
        <f>IF(ISBLANK(Tableau1[[#This Row],[Date]]),"",IF(Tableau1[[#This Row],[Régimes récoltés]]&gt;60,(Tableau1[[#This Row],[Régimes récoltés]]-60)*40,0))</f>
        <v/>
      </c>
      <c r="P1438" s="15" t="str">
        <f t="shared" si="22"/>
        <v/>
      </c>
      <c r="Q1438" s="51" t="str">
        <f>IF(Tableau1[[#This Row],[Matricule]]&gt;1,IF(COUNTIF(Tableau1[DateMatricule],Tableau1[[#This Row],[DateMatricule]])&gt;1,"Doublon",""),"")</f>
        <v/>
      </c>
    </row>
    <row r="1439" spans="1:17" x14ac:dyDescent="0.25">
      <c r="A1439" s="12" t="str">
        <f>IF(Tableau1[[#This Row],[Date]]="","",VLOOKUP(Tableau1[[#This Row],[Semaine]],Listes!$A:$B,2,FALSE))</f>
        <v/>
      </c>
      <c r="B1439" s="12" t="str">
        <f>IF(ISBLANK(Tableau1[[#This Row],[Date]]),"",INT((Tableau1[[#This Row],[Date]]-SUM(MOD(DATE(YEAR(Tableau1[[#This Row],[Date]]-MOD(Tableau1[[#This Row],[Date]]-2,7)+3),1,2),{1E+99;7})*{1;-1})+5)/7))</f>
        <v/>
      </c>
      <c r="C1439" s="12" t="str">
        <f>IF(ISBLANK(Tableau1[[#This Row],[Matricule]]),"",VLOOKUP(Tableau1[[#This Row],[Matricule]],#REF!,2,FALSE))</f>
        <v/>
      </c>
      <c r="D1439" s="12" t="str">
        <f>IF(ISBLANK(Tableau1[[#This Row],[Matricule]]),"",VLOOKUP(Tableau1[[#This Row],[Matricule]],#REF!,3,FALSE))</f>
        <v/>
      </c>
      <c r="E1439" s="12" t="str">
        <f>CONCATENATE(Tableau1[[#This Row],[Matricule]],Tableau1[[#This Row],[Date]])</f>
        <v/>
      </c>
      <c r="F1439" s="3"/>
      <c r="K1439" s="35">
        <f>IF(Tableau1[[#This Row],[Régimes récoltés]]&gt;0,1,0)</f>
        <v>0</v>
      </c>
      <c r="L1439" s="35">
        <f>IF(Tableau1[[#This Row],[Régimes récoltés]]&gt;=60,1,0)</f>
        <v>0</v>
      </c>
      <c r="M1439" s="15">
        <f>IF(Tableau1[[#This Row],[Régimes récoltés]]&gt;60,Tableau1[[#This Row],[Régimes récoltés]]-60,0)</f>
        <v>0</v>
      </c>
      <c r="N1439" s="15" t="str">
        <f>IF(ISBLANK(Tableau1[[#This Row],[Date]]),"",+IF(Tableau1[[#This Row],[Régimes récoltés]]&lt;60,0,1000))</f>
        <v/>
      </c>
      <c r="O1439" s="15" t="str">
        <f>IF(ISBLANK(Tableau1[[#This Row],[Date]]),"",IF(Tableau1[[#This Row],[Régimes récoltés]]&gt;60,(Tableau1[[#This Row],[Régimes récoltés]]-60)*40,0))</f>
        <v/>
      </c>
      <c r="P1439" s="15" t="str">
        <f t="shared" si="22"/>
        <v/>
      </c>
      <c r="Q1439" s="51" t="str">
        <f>IF(Tableau1[[#This Row],[Matricule]]&gt;1,IF(COUNTIF(Tableau1[DateMatricule],Tableau1[[#This Row],[DateMatricule]])&gt;1,"Doublon",""),"")</f>
        <v/>
      </c>
    </row>
    <row r="1440" spans="1:17" x14ac:dyDescent="0.25">
      <c r="A1440" s="12" t="str">
        <f>IF(Tableau1[[#This Row],[Date]]="","",VLOOKUP(Tableau1[[#This Row],[Semaine]],Listes!$A:$B,2,FALSE))</f>
        <v/>
      </c>
      <c r="B1440" s="12" t="str">
        <f>IF(ISBLANK(Tableau1[[#This Row],[Date]]),"",INT((Tableau1[[#This Row],[Date]]-SUM(MOD(DATE(YEAR(Tableau1[[#This Row],[Date]]-MOD(Tableau1[[#This Row],[Date]]-2,7)+3),1,2),{1E+99;7})*{1;-1})+5)/7))</f>
        <v/>
      </c>
      <c r="C1440" s="12" t="str">
        <f>IF(ISBLANK(Tableau1[[#This Row],[Matricule]]),"",VLOOKUP(Tableau1[[#This Row],[Matricule]],#REF!,2,FALSE))</f>
        <v/>
      </c>
      <c r="D1440" s="12" t="str">
        <f>IF(ISBLANK(Tableau1[[#This Row],[Matricule]]),"",VLOOKUP(Tableau1[[#This Row],[Matricule]],#REF!,3,FALSE))</f>
        <v/>
      </c>
      <c r="E1440" s="12" t="str">
        <f>CONCATENATE(Tableau1[[#This Row],[Matricule]],Tableau1[[#This Row],[Date]])</f>
        <v/>
      </c>
      <c r="F1440" s="3"/>
      <c r="K1440" s="35">
        <f>IF(Tableau1[[#This Row],[Régimes récoltés]]&gt;0,1,0)</f>
        <v>0</v>
      </c>
      <c r="L1440" s="35">
        <f>IF(Tableau1[[#This Row],[Régimes récoltés]]&gt;=60,1,0)</f>
        <v>0</v>
      </c>
      <c r="M1440" s="15">
        <f>IF(Tableau1[[#This Row],[Régimes récoltés]]&gt;60,Tableau1[[#This Row],[Régimes récoltés]]-60,0)</f>
        <v>0</v>
      </c>
      <c r="N1440" s="15" t="str">
        <f>IF(ISBLANK(Tableau1[[#This Row],[Date]]),"",+IF(Tableau1[[#This Row],[Régimes récoltés]]&lt;60,0,1000))</f>
        <v/>
      </c>
      <c r="O1440" s="15" t="str">
        <f>IF(ISBLANK(Tableau1[[#This Row],[Date]]),"",IF(Tableau1[[#This Row],[Régimes récoltés]]&gt;60,(Tableau1[[#This Row],[Régimes récoltés]]-60)*40,0))</f>
        <v/>
      </c>
      <c r="P1440" s="15" t="str">
        <f t="shared" si="22"/>
        <v/>
      </c>
      <c r="Q1440" s="51" t="str">
        <f>IF(Tableau1[[#This Row],[Matricule]]&gt;1,IF(COUNTIF(Tableau1[DateMatricule],Tableau1[[#This Row],[DateMatricule]])&gt;1,"Doublon",""),"")</f>
        <v/>
      </c>
    </row>
    <row r="1441" spans="1:17" x14ac:dyDescent="0.25">
      <c r="A1441" s="12" t="str">
        <f>IF(Tableau1[[#This Row],[Date]]="","",VLOOKUP(Tableau1[[#This Row],[Semaine]],Listes!$A:$B,2,FALSE))</f>
        <v/>
      </c>
      <c r="B1441" s="12" t="str">
        <f>IF(ISBLANK(Tableau1[[#This Row],[Date]]),"",INT((Tableau1[[#This Row],[Date]]-SUM(MOD(DATE(YEAR(Tableau1[[#This Row],[Date]]-MOD(Tableau1[[#This Row],[Date]]-2,7)+3),1,2),{1E+99;7})*{1;-1})+5)/7))</f>
        <v/>
      </c>
      <c r="C1441" s="12" t="str">
        <f>IF(ISBLANK(Tableau1[[#This Row],[Matricule]]),"",VLOOKUP(Tableau1[[#This Row],[Matricule]],#REF!,2,FALSE))</f>
        <v/>
      </c>
      <c r="D1441" s="12" t="str">
        <f>IF(ISBLANK(Tableau1[[#This Row],[Matricule]]),"",VLOOKUP(Tableau1[[#This Row],[Matricule]],#REF!,3,FALSE))</f>
        <v/>
      </c>
      <c r="E1441" s="12" t="str">
        <f>CONCATENATE(Tableau1[[#This Row],[Matricule]],Tableau1[[#This Row],[Date]])</f>
        <v/>
      </c>
      <c r="F1441" s="3"/>
      <c r="K1441" s="35">
        <f>IF(Tableau1[[#This Row],[Régimes récoltés]]&gt;0,1,0)</f>
        <v>0</v>
      </c>
      <c r="L1441" s="35">
        <f>IF(Tableau1[[#This Row],[Régimes récoltés]]&gt;=60,1,0)</f>
        <v>0</v>
      </c>
      <c r="M1441" s="15">
        <f>IF(Tableau1[[#This Row],[Régimes récoltés]]&gt;60,Tableau1[[#This Row],[Régimes récoltés]]-60,0)</f>
        <v>0</v>
      </c>
      <c r="N1441" s="15" t="str">
        <f>IF(ISBLANK(Tableau1[[#This Row],[Date]]),"",+IF(Tableau1[[#This Row],[Régimes récoltés]]&lt;60,0,1000))</f>
        <v/>
      </c>
      <c r="O1441" s="15" t="str">
        <f>IF(ISBLANK(Tableau1[[#This Row],[Date]]),"",IF(Tableau1[[#This Row],[Régimes récoltés]]&gt;60,(Tableau1[[#This Row],[Régimes récoltés]]-60)*40,0))</f>
        <v/>
      </c>
      <c r="P1441" s="15" t="str">
        <f t="shared" si="22"/>
        <v/>
      </c>
      <c r="Q1441" s="51" t="str">
        <f>IF(Tableau1[[#This Row],[Matricule]]&gt;1,IF(COUNTIF(Tableau1[DateMatricule],Tableau1[[#This Row],[DateMatricule]])&gt;1,"Doublon",""),"")</f>
        <v/>
      </c>
    </row>
    <row r="1442" spans="1:17" x14ac:dyDescent="0.25">
      <c r="A1442" s="12" t="str">
        <f>IF(Tableau1[[#This Row],[Date]]="","",VLOOKUP(Tableau1[[#This Row],[Semaine]],Listes!$A:$B,2,FALSE))</f>
        <v/>
      </c>
      <c r="B1442" s="12" t="str">
        <f>IF(ISBLANK(Tableau1[[#This Row],[Date]]),"",INT((Tableau1[[#This Row],[Date]]-SUM(MOD(DATE(YEAR(Tableau1[[#This Row],[Date]]-MOD(Tableau1[[#This Row],[Date]]-2,7)+3),1,2),{1E+99;7})*{1;-1})+5)/7))</f>
        <v/>
      </c>
      <c r="C1442" s="12" t="str">
        <f>IF(ISBLANK(Tableau1[[#This Row],[Matricule]]),"",VLOOKUP(Tableau1[[#This Row],[Matricule]],#REF!,2,FALSE))</f>
        <v/>
      </c>
      <c r="D1442" s="12" t="str">
        <f>IF(ISBLANK(Tableau1[[#This Row],[Matricule]]),"",VLOOKUP(Tableau1[[#This Row],[Matricule]],#REF!,3,FALSE))</f>
        <v/>
      </c>
      <c r="E1442" s="12" t="str">
        <f>CONCATENATE(Tableau1[[#This Row],[Matricule]],Tableau1[[#This Row],[Date]])</f>
        <v/>
      </c>
      <c r="F1442" s="3"/>
      <c r="K1442" s="35">
        <f>IF(Tableau1[[#This Row],[Régimes récoltés]]&gt;0,1,0)</f>
        <v>0</v>
      </c>
      <c r="L1442" s="35">
        <f>IF(Tableau1[[#This Row],[Régimes récoltés]]&gt;=60,1,0)</f>
        <v>0</v>
      </c>
      <c r="M1442" s="15">
        <f>IF(Tableau1[[#This Row],[Régimes récoltés]]&gt;60,Tableau1[[#This Row],[Régimes récoltés]]-60,0)</f>
        <v>0</v>
      </c>
      <c r="N1442" s="15" t="str">
        <f>IF(ISBLANK(Tableau1[[#This Row],[Date]]),"",+IF(Tableau1[[#This Row],[Régimes récoltés]]&lt;60,0,1000))</f>
        <v/>
      </c>
      <c r="O1442" s="15" t="str">
        <f>IF(ISBLANK(Tableau1[[#This Row],[Date]]),"",IF(Tableau1[[#This Row],[Régimes récoltés]]&gt;60,(Tableau1[[#This Row],[Régimes récoltés]]-60)*40,0))</f>
        <v/>
      </c>
      <c r="P1442" s="15" t="str">
        <f t="shared" si="22"/>
        <v/>
      </c>
      <c r="Q1442" s="51" t="str">
        <f>IF(Tableau1[[#This Row],[Matricule]]&gt;1,IF(COUNTIF(Tableau1[DateMatricule],Tableau1[[#This Row],[DateMatricule]])&gt;1,"Doublon",""),"")</f>
        <v/>
      </c>
    </row>
    <row r="1443" spans="1:17" x14ac:dyDescent="0.25">
      <c r="A1443" s="12" t="str">
        <f>IF(Tableau1[[#This Row],[Date]]="","",VLOOKUP(Tableau1[[#This Row],[Semaine]],Listes!$A:$B,2,FALSE))</f>
        <v/>
      </c>
      <c r="B1443" s="12" t="str">
        <f>IF(ISBLANK(Tableau1[[#This Row],[Date]]),"",INT((Tableau1[[#This Row],[Date]]-SUM(MOD(DATE(YEAR(Tableau1[[#This Row],[Date]]-MOD(Tableau1[[#This Row],[Date]]-2,7)+3),1,2),{1E+99;7})*{1;-1})+5)/7))</f>
        <v/>
      </c>
      <c r="C1443" s="12" t="str">
        <f>IF(ISBLANK(Tableau1[[#This Row],[Matricule]]),"",VLOOKUP(Tableau1[[#This Row],[Matricule]],#REF!,2,FALSE))</f>
        <v/>
      </c>
      <c r="D1443" s="12" t="str">
        <f>IF(ISBLANK(Tableau1[[#This Row],[Matricule]]),"",VLOOKUP(Tableau1[[#This Row],[Matricule]],#REF!,3,FALSE))</f>
        <v/>
      </c>
      <c r="E1443" s="12" t="str">
        <f>CONCATENATE(Tableau1[[#This Row],[Matricule]],Tableau1[[#This Row],[Date]])</f>
        <v/>
      </c>
      <c r="F1443" s="3"/>
      <c r="K1443" s="35">
        <f>IF(Tableau1[[#This Row],[Régimes récoltés]]&gt;0,1,0)</f>
        <v>0</v>
      </c>
      <c r="L1443" s="35">
        <f>IF(Tableau1[[#This Row],[Régimes récoltés]]&gt;=60,1,0)</f>
        <v>0</v>
      </c>
      <c r="M1443" s="15">
        <f>IF(Tableau1[[#This Row],[Régimes récoltés]]&gt;60,Tableau1[[#This Row],[Régimes récoltés]]-60,0)</f>
        <v>0</v>
      </c>
      <c r="N1443" s="15" t="str">
        <f>IF(ISBLANK(Tableau1[[#This Row],[Date]]),"",+IF(Tableau1[[#This Row],[Régimes récoltés]]&lt;60,0,1000))</f>
        <v/>
      </c>
      <c r="O1443" s="15" t="str">
        <f>IF(ISBLANK(Tableau1[[#This Row],[Date]]),"",IF(Tableau1[[#This Row],[Régimes récoltés]]&gt;60,(Tableau1[[#This Row],[Régimes récoltés]]-60)*40,0))</f>
        <v/>
      </c>
      <c r="P1443" s="15" t="str">
        <f t="shared" si="22"/>
        <v/>
      </c>
      <c r="Q1443" s="51" t="str">
        <f>IF(Tableau1[[#This Row],[Matricule]]&gt;1,IF(COUNTIF(Tableau1[DateMatricule],Tableau1[[#This Row],[DateMatricule]])&gt;1,"Doublon",""),"")</f>
        <v/>
      </c>
    </row>
    <row r="1444" spans="1:17" x14ac:dyDescent="0.25">
      <c r="A1444" s="12" t="str">
        <f>IF(Tableau1[[#This Row],[Date]]="","",VLOOKUP(Tableau1[[#This Row],[Semaine]],Listes!$A:$B,2,FALSE))</f>
        <v/>
      </c>
      <c r="B1444" s="12" t="str">
        <f>IF(ISBLANK(Tableau1[[#This Row],[Date]]),"",INT((Tableau1[[#This Row],[Date]]-SUM(MOD(DATE(YEAR(Tableau1[[#This Row],[Date]]-MOD(Tableau1[[#This Row],[Date]]-2,7)+3),1,2),{1E+99;7})*{1;-1})+5)/7))</f>
        <v/>
      </c>
      <c r="C1444" s="12" t="str">
        <f>IF(ISBLANK(Tableau1[[#This Row],[Matricule]]),"",VLOOKUP(Tableau1[[#This Row],[Matricule]],#REF!,2,FALSE))</f>
        <v/>
      </c>
      <c r="D1444" s="12" t="str">
        <f>IF(ISBLANK(Tableau1[[#This Row],[Matricule]]),"",VLOOKUP(Tableau1[[#This Row],[Matricule]],#REF!,3,FALSE))</f>
        <v/>
      </c>
      <c r="E1444" s="12" t="str">
        <f>CONCATENATE(Tableau1[[#This Row],[Matricule]],Tableau1[[#This Row],[Date]])</f>
        <v/>
      </c>
      <c r="F1444" s="3"/>
      <c r="K1444" s="35">
        <f>IF(Tableau1[[#This Row],[Régimes récoltés]]&gt;0,1,0)</f>
        <v>0</v>
      </c>
      <c r="L1444" s="35">
        <f>IF(Tableau1[[#This Row],[Régimes récoltés]]&gt;=60,1,0)</f>
        <v>0</v>
      </c>
      <c r="M1444" s="15">
        <f>IF(Tableau1[[#This Row],[Régimes récoltés]]&gt;60,Tableau1[[#This Row],[Régimes récoltés]]-60,0)</f>
        <v>0</v>
      </c>
      <c r="N1444" s="15" t="str">
        <f>IF(ISBLANK(Tableau1[[#This Row],[Date]]),"",+IF(Tableau1[[#This Row],[Régimes récoltés]]&lt;60,0,1000))</f>
        <v/>
      </c>
      <c r="O1444" s="15" t="str">
        <f>IF(ISBLANK(Tableau1[[#This Row],[Date]]),"",IF(Tableau1[[#This Row],[Régimes récoltés]]&gt;60,(Tableau1[[#This Row],[Régimes récoltés]]-60)*40,0))</f>
        <v/>
      </c>
      <c r="P1444" s="15" t="str">
        <f t="shared" si="22"/>
        <v/>
      </c>
      <c r="Q1444" s="51" t="str">
        <f>IF(Tableau1[[#This Row],[Matricule]]&gt;1,IF(COUNTIF(Tableau1[DateMatricule],Tableau1[[#This Row],[DateMatricule]])&gt;1,"Doublon",""),"")</f>
        <v/>
      </c>
    </row>
    <row r="1445" spans="1:17" x14ac:dyDescent="0.25">
      <c r="A1445" s="12" t="str">
        <f>IF(Tableau1[[#This Row],[Date]]="","",VLOOKUP(Tableau1[[#This Row],[Semaine]],Listes!$A:$B,2,FALSE))</f>
        <v/>
      </c>
      <c r="B1445" s="12" t="str">
        <f>IF(ISBLANK(Tableau1[[#This Row],[Date]]),"",INT((Tableau1[[#This Row],[Date]]-SUM(MOD(DATE(YEAR(Tableau1[[#This Row],[Date]]-MOD(Tableau1[[#This Row],[Date]]-2,7)+3),1,2),{1E+99;7})*{1;-1})+5)/7))</f>
        <v/>
      </c>
      <c r="C1445" s="12" t="str">
        <f>IF(ISBLANK(Tableau1[[#This Row],[Matricule]]),"",VLOOKUP(Tableau1[[#This Row],[Matricule]],#REF!,2,FALSE))</f>
        <v/>
      </c>
      <c r="D1445" s="12" t="str">
        <f>IF(ISBLANK(Tableau1[[#This Row],[Matricule]]),"",VLOOKUP(Tableau1[[#This Row],[Matricule]],#REF!,3,FALSE))</f>
        <v/>
      </c>
      <c r="E1445" s="12" t="str">
        <f>CONCATENATE(Tableau1[[#This Row],[Matricule]],Tableau1[[#This Row],[Date]])</f>
        <v/>
      </c>
      <c r="F1445" s="3"/>
      <c r="K1445" s="35">
        <f>IF(Tableau1[[#This Row],[Régimes récoltés]]&gt;0,1,0)</f>
        <v>0</v>
      </c>
      <c r="L1445" s="35">
        <f>IF(Tableau1[[#This Row],[Régimes récoltés]]&gt;=60,1,0)</f>
        <v>0</v>
      </c>
      <c r="M1445" s="15">
        <f>IF(Tableau1[[#This Row],[Régimes récoltés]]&gt;60,Tableau1[[#This Row],[Régimes récoltés]]-60,0)</f>
        <v>0</v>
      </c>
      <c r="N1445" s="15" t="str">
        <f>IF(ISBLANK(Tableau1[[#This Row],[Date]]),"",+IF(Tableau1[[#This Row],[Régimes récoltés]]&lt;60,0,1000))</f>
        <v/>
      </c>
      <c r="O1445" s="15" t="str">
        <f>IF(ISBLANK(Tableau1[[#This Row],[Date]]),"",IF(Tableau1[[#This Row],[Régimes récoltés]]&gt;60,(Tableau1[[#This Row],[Régimes récoltés]]-60)*40,0))</f>
        <v/>
      </c>
      <c r="P1445" s="15" t="str">
        <f t="shared" si="22"/>
        <v/>
      </c>
      <c r="Q1445" s="51" t="str">
        <f>IF(Tableau1[[#This Row],[Matricule]]&gt;1,IF(COUNTIF(Tableau1[DateMatricule],Tableau1[[#This Row],[DateMatricule]])&gt;1,"Doublon",""),"")</f>
        <v/>
      </c>
    </row>
    <row r="1446" spans="1:17" x14ac:dyDescent="0.25">
      <c r="A1446" s="12" t="str">
        <f>IF(Tableau1[[#This Row],[Date]]="","",VLOOKUP(Tableau1[[#This Row],[Semaine]],Listes!$A:$B,2,FALSE))</f>
        <v/>
      </c>
      <c r="B1446" s="12" t="str">
        <f>IF(ISBLANK(Tableau1[[#This Row],[Date]]),"",INT((Tableau1[[#This Row],[Date]]-SUM(MOD(DATE(YEAR(Tableau1[[#This Row],[Date]]-MOD(Tableau1[[#This Row],[Date]]-2,7)+3),1,2),{1E+99;7})*{1;-1})+5)/7))</f>
        <v/>
      </c>
      <c r="C1446" s="12" t="str">
        <f>IF(ISBLANK(Tableau1[[#This Row],[Matricule]]),"",VLOOKUP(Tableau1[[#This Row],[Matricule]],#REF!,2,FALSE))</f>
        <v/>
      </c>
      <c r="D1446" s="12" t="str">
        <f>IF(ISBLANK(Tableau1[[#This Row],[Matricule]]),"",VLOOKUP(Tableau1[[#This Row],[Matricule]],#REF!,3,FALSE))</f>
        <v/>
      </c>
      <c r="E1446" s="12" t="str">
        <f>CONCATENATE(Tableau1[[#This Row],[Matricule]],Tableau1[[#This Row],[Date]])</f>
        <v/>
      </c>
      <c r="F1446" s="3"/>
      <c r="K1446" s="35">
        <f>IF(Tableau1[[#This Row],[Régimes récoltés]]&gt;0,1,0)</f>
        <v>0</v>
      </c>
      <c r="L1446" s="35">
        <f>IF(Tableau1[[#This Row],[Régimes récoltés]]&gt;=60,1,0)</f>
        <v>0</v>
      </c>
      <c r="M1446" s="15">
        <f>IF(Tableau1[[#This Row],[Régimes récoltés]]&gt;60,Tableau1[[#This Row],[Régimes récoltés]]-60,0)</f>
        <v>0</v>
      </c>
      <c r="N1446" s="15" t="str">
        <f>IF(ISBLANK(Tableau1[[#This Row],[Date]]),"",+IF(Tableau1[[#This Row],[Régimes récoltés]]&lt;60,0,1000))</f>
        <v/>
      </c>
      <c r="O1446" s="15" t="str">
        <f>IF(ISBLANK(Tableau1[[#This Row],[Date]]),"",IF(Tableau1[[#This Row],[Régimes récoltés]]&gt;60,(Tableau1[[#This Row],[Régimes récoltés]]-60)*40,0))</f>
        <v/>
      </c>
      <c r="P1446" s="15" t="str">
        <f t="shared" si="22"/>
        <v/>
      </c>
      <c r="Q1446" s="51" t="str">
        <f>IF(Tableau1[[#This Row],[Matricule]]&gt;1,IF(COUNTIF(Tableau1[DateMatricule],Tableau1[[#This Row],[DateMatricule]])&gt;1,"Doublon",""),"")</f>
        <v/>
      </c>
    </row>
    <row r="1447" spans="1:17" x14ac:dyDescent="0.25">
      <c r="A1447" s="12" t="str">
        <f>IF(Tableau1[[#This Row],[Date]]="","",VLOOKUP(Tableau1[[#This Row],[Semaine]],Listes!$A:$B,2,FALSE))</f>
        <v/>
      </c>
      <c r="B1447" s="12" t="str">
        <f>IF(ISBLANK(Tableau1[[#This Row],[Date]]),"",INT((Tableau1[[#This Row],[Date]]-SUM(MOD(DATE(YEAR(Tableau1[[#This Row],[Date]]-MOD(Tableau1[[#This Row],[Date]]-2,7)+3),1,2),{1E+99;7})*{1;-1})+5)/7))</f>
        <v/>
      </c>
      <c r="C1447" s="12" t="str">
        <f>IF(ISBLANK(Tableau1[[#This Row],[Matricule]]),"",VLOOKUP(Tableau1[[#This Row],[Matricule]],#REF!,2,FALSE))</f>
        <v/>
      </c>
      <c r="D1447" s="12" t="str">
        <f>IF(ISBLANK(Tableau1[[#This Row],[Matricule]]),"",VLOOKUP(Tableau1[[#This Row],[Matricule]],#REF!,3,FALSE))</f>
        <v/>
      </c>
      <c r="E1447" s="12" t="str">
        <f>CONCATENATE(Tableau1[[#This Row],[Matricule]],Tableau1[[#This Row],[Date]])</f>
        <v/>
      </c>
      <c r="F1447" s="3"/>
      <c r="K1447" s="35">
        <f>IF(Tableau1[[#This Row],[Régimes récoltés]]&gt;0,1,0)</f>
        <v>0</v>
      </c>
      <c r="L1447" s="35">
        <f>IF(Tableau1[[#This Row],[Régimes récoltés]]&gt;=60,1,0)</f>
        <v>0</v>
      </c>
      <c r="M1447" s="15">
        <f>IF(Tableau1[[#This Row],[Régimes récoltés]]&gt;60,Tableau1[[#This Row],[Régimes récoltés]]-60,0)</f>
        <v>0</v>
      </c>
      <c r="N1447" s="15" t="str">
        <f>IF(ISBLANK(Tableau1[[#This Row],[Date]]),"",+IF(Tableau1[[#This Row],[Régimes récoltés]]&lt;60,0,1000))</f>
        <v/>
      </c>
      <c r="O1447" s="15" t="str">
        <f>IF(ISBLANK(Tableau1[[#This Row],[Date]]),"",IF(Tableau1[[#This Row],[Régimes récoltés]]&gt;60,(Tableau1[[#This Row],[Régimes récoltés]]-60)*40,0))</f>
        <v/>
      </c>
      <c r="P1447" s="15" t="str">
        <f t="shared" si="22"/>
        <v/>
      </c>
      <c r="Q1447" s="51" t="str">
        <f>IF(Tableau1[[#This Row],[Matricule]]&gt;1,IF(COUNTIF(Tableau1[DateMatricule],Tableau1[[#This Row],[DateMatricule]])&gt;1,"Doublon",""),"")</f>
        <v/>
      </c>
    </row>
    <row r="1448" spans="1:17" x14ac:dyDescent="0.25">
      <c r="A1448" s="12" t="str">
        <f>IF(Tableau1[[#This Row],[Date]]="","",VLOOKUP(Tableau1[[#This Row],[Semaine]],Listes!$A:$B,2,FALSE))</f>
        <v/>
      </c>
      <c r="B1448" s="12" t="str">
        <f>IF(ISBLANK(Tableau1[[#This Row],[Date]]),"",INT((Tableau1[[#This Row],[Date]]-SUM(MOD(DATE(YEAR(Tableau1[[#This Row],[Date]]-MOD(Tableau1[[#This Row],[Date]]-2,7)+3),1,2),{1E+99;7})*{1;-1})+5)/7))</f>
        <v/>
      </c>
      <c r="C1448" s="12" t="str">
        <f>IF(ISBLANK(Tableau1[[#This Row],[Matricule]]),"",VLOOKUP(Tableau1[[#This Row],[Matricule]],#REF!,2,FALSE))</f>
        <v/>
      </c>
      <c r="D1448" s="12" t="str">
        <f>IF(ISBLANK(Tableau1[[#This Row],[Matricule]]),"",VLOOKUP(Tableau1[[#This Row],[Matricule]],#REF!,3,FALSE))</f>
        <v/>
      </c>
      <c r="E1448" s="12" t="str">
        <f>CONCATENATE(Tableau1[[#This Row],[Matricule]],Tableau1[[#This Row],[Date]])</f>
        <v/>
      </c>
      <c r="F1448" s="3"/>
      <c r="K1448" s="35">
        <f>IF(Tableau1[[#This Row],[Régimes récoltés]]&gt;0,1,0)</f>
        <v>0</v>
      </c>
      <c r="L1448" s="35">
        <f>IF(Tableau1[[#This Row],[Régimes récoltés]]&gt;=60,1,0)</f>
        <v>0</v>
      </c>
      <c r="M1448" s="15">
        <f>IF(Tableau1[[#This Row],[Régimes récoltés]]&gt;60,Tableau1[[#This Row],[Régimes récoltés]]-60,0)</f>
        <v>0</v>
      </c>
      <c r="N1448" s="15" t="str">
        <f>IF(ISBLANK(Tableau1[[#This Row],[Date]]),"",+IF(Tableau1[[#This Row],[Régimes récoltés]]&lt;60,0,1000))</f>
        <v/>
      </c>
      <c r="O1448" s="15" t="str">
        <f>IF(ISBLANK(Tableau1[[#This Row],[Date]]),"",IF(Tableau1[[#This Row],[Régimes récoltés]]&gt;60,(Tableau1[[#This Row],[Régimes récoltés]]-60)*40,0))</f>
        <v/>
      </c>
      <c r="P1448" s="15" t="str">
        <f t="shared" si="22"/>
        <v/>
      </c>
      <c r="Q1448" s="51" t="str">
        <f>IF(Tableau1[[#This Row],[Matricule]]&gt;1,IF(COUNTIF(Tableau1[DateMatricule],Tableau1[[#This Row],[DateMatricule]])&gt;1,"Doublon",""),"")</f>
        <v/>
      </c>
    </row>
    <row r="1449" spans="1:17" x14ac:dyDescent="0.25">
      <c r="A1449" s="12" t="str">
        <f>IF(Tableau1[[#This Row],[Date]]="","",VLOOKUP(Tableau1[[#This Row],[Semaine]],Listes!$A:$B,2,FALSE))</f>
        <v/>
      </c>
      <c r="B1449" s="12" t="str">
        <f>IF(ISBLANK(Tableau1[[#This Row],[Date]]),"",INT((Tableau1[[#This Row],[Date]]-SUM(MOD(DATE(YEAR(Tableau1[[#This Row],[Date]]-MOD(Tableau1[[#This Row],[Date]]-2,7)+3),1,2),{1E+99;7})*{1;-1})+5)/7))</f>
        <v/>
      </c>
      <c r="C1449" s="12" t="str">
        <f>IF(ISBLANK(Tableau1[[#This Row],[Matricule]]),"",VLOOKUP(Tableau1[[#This Row],[Matricule]],#REF!,2,FALSE))</f>
        <v/>
      </c>
      <c r="D1449" s="12" t="str">
        <f>IF(ISBLANK(Tableau1[[#This Row],[Matricule]]),"",VLOOKUP(Tableau1[[#This Row],[Matricule]],#REF!,3,FALSE))</f>
        <v/>
      </c>
      <c r="E1449" s="12" t="str">
        <f>CONCATENATE(Tableau1[[#This Row],[Matricule]],Tableau1[[#This Row],[Date]])</f>
        <v/>
      </c>
      <c r="F1449" s="3"/>
      <c r="K1449" s="35">
        <f>IF(Tableau1[[#This Row],[Régimes récoltés]]&gt;0,1,0)</f>
        <v>0</v>
      </c>
      <c r="L1449" s="35">
        <f>IF(Tableau1[[#This Row],[Régimes récoltés]]&gt;=60,1,0)</f>
        <v>0</v>
      </c>
      <c r="M1449" s="15">
        <f>IF(Tableau1[[#This Row],[Régimes récoltés]]&gt;60,Tableau1[[#This Row],[Régimes récoltés]]-60,0)</f>
        <v>0</v>
      </c>
      <c r="N1449" s="15" t="str">
        <f>IF(ISBLANK(Tableau1[[#This Row],[Date]]),"",+IF(Tableau1[[#This Row],[Régimes récoltés]]&lt;60,0,1000))</f>
        <v/>
      </c>
      <c r="O1449" s="15" t="str">
        <f>IF(ISBLANK(Tableau1[[#This Row],[Date]]),"",IF(Tableau1[[#This Row],[Régimes récoltés]]&gt;60,(Tableau1[[#This Row],[Régimes récoltés]]-60)*40,0))</f>
        <v/>
      </c>
      <c r="P1449" s="15" t="str">
        <f t="shared" si="22"/>
        <v/>
      </c>
      <c r="Q1449" s="51" t="str">
        <f>IF(Tableau1[[#This Row],[Matricule]]&gt;1,IF(COUNTIF(Tableau1[DateMatricule],Tableau1[[#This Row],[DateMatricule]])&gt;1,"Doublon",""),"")</f>
        <v/>
      </c>
    </row>
    <row r="1450" spans="1:17" x14ac:dyDescent="0.25">
      <c r="A1450" s="12" t="str">
        <f>IF(Tableau1[[#This Row],[Date]]="","",VLOOKUP(Tableau1[[#This Row],[Semaine]],Listes!$A:$B,2,FALSE))</f>
        <v/>
      </c>
      <c r="B1450" s="12" t="str">
        <f>IF(ISBLANK(Tableau1[[#This Row],[Date]]),"",INT((Tableau1[[#This Row],[Date]]-SUM(MOD(DATE(YEAR(Tableau1[[#This Row],[Date]]-MOD(Tableau1[[#This Row],[Date]]-2,7)+3),1,2),{1E+99;7})*{1;-1})+5)/7))</f>
        <v/>
      </c>
      <c r="C1450" s="12" t="str">
        <f>IF(ISBLANK(Tableau1[[#This Row],[Matricule]]),"",VLOOKUP(Tableau1[[#This Row],[Matricule]],#REF!,2,FALSE))</f>
        <v/>
      </c>
      <c r="D1450" s="12" t="str">
        <f>IF(ISBLANK(Tableau1[[#This Row],[Matricule]]),"",VLOOKUP(Tableau1[[#This Row],[Matricule]],#REF!,3,FALSE))</f>
        <v/>
      </c>
      <c r="E1450" s="12" t="str">
        <f>CONCATENATE(Tableau1[[#This Row],[Matricule]],Tableau1[[#This Row],[Date]])</f>
        <v/>
      </c>
      <c r="F1450" s="3"/>
      <c r="K1450" s="35">
        <f>IF(Tableau1[[#This Row],[Régimes récoltés]]&gt;0,1,0)</f>
        <v>0</v>
      </c>
      <c r="L1450" s="35">
        <f>IF(Tableau1[[#This Row],[Régimes récoltés]]&gt;=60,1,0)</f>
        <v>0</v>
      </c>
      <c r="M1450" s="15">
        <f>IF(Tableau1[[#This Row],[Régimes récoltés]]&gt;60,Tableau1[[#This Row],[Régimes récoltés]]-60,0)</f>
        <v>0</v>
      </c>
      <c r="N1450" s="15" t="str">
        <f>IF(ISBLANK(Tableau1[[#This Row],[Date]]),"",+IF(Tableau1[[#This Row],[Régimes récoltés]]&lt;60,0,1000))</f>
        <v/>
      </c>
      <c r="O1450" s="15" t="str">
        <f>IF(ISBLANK(Tableau1[[#This Row],[Date]]),"",IF(Tableau1[[#This Row],[Régimes récoltés]]&gt;60,(Tableau1[[#This Row],[Régimes récoltés]]-60)*40,0))</f>
        <v/>
      </c>
      <c r="P1450" s="15" t="str">
        <f t="shared" ref="P1450:P1501" si="23">IF(ISERROR(N1450+O1450),"",N1450+O1450)</f>
        <v/>
      </c>
      <c r="Q1450" s="51" t="str">
        <f>IF(Tableau1[[#This Row],[Matricule]]&gt;1,IF(COUNTIF(Tableau1[DateMatricule],Tableau1[[#This Row],[DateMatricule]])&gt;1,"Doublon",""),"")</f>
        <v/>
      </c>
    </row>
    <row r="1451" spans="1:17" x14ac:dyDescent="0.25">
      <c r="A1451" s="12" t="str">
        <f>IF(Tableau1[[#This Row],[Date]]="","",VLOOKUP(Tableau1[[#This Row],[Semaine]],Listes!$A:$B,2,FALSE))</f>
        <v/>
      </c>
      <c r="B1451" s="12" t="str">
        <f>IF(ISBLANK(Tableau1[[#This Row],[Date]]),"",INT((Tableau1[[#This Row],[Date]]-SUM(MOD(DATE(YEAR(Tableau1[[#This Row],[Date]]-MOD(Tableau1[[#This Row],[Date]]-2,7)+3),1,2),{1E+99;7})*{1;-1})+5)/7))</f>
        <v/>
      </c>
      <c r="C1451" s="12" t="str">
        <f>IF(ISBLANK(Tableau1[[#This Row],[Matricule]]),"",VLOOKUP(Tableau1[[#This Row],[Matricule]],#REF!,2,FALSE))</f>
        <v/>
      </c>
      <c r="D1451" s="12" t="str">
        <f>IF(ISBLANK(Tableau1[[#This Row],[Matricule]]),"",VLOOKUP(Tableau1[[#This Row],[Matricule]],#REF!,3,FALSE))</f>
        <v/>
      </c>
      <c r="E1451" s="12" t="str">
        <f>CONCATENATE(Tableau1[[#This Row],[Matricule]],Tableau1[[#This Row],[Date]])</f>
        <v/>
      </c>
      <c r="F1451" s="3"/>
      <c r="K1451" s="35">
        <f>IF(Tableau1[[#This Row],[Régimes récoltés]]&gt;0,1,0)</f>
        <v>0</v>
      </c>
      <c r="L1451" s="35">
        <f>IF(Tableau1[[#This Row],[Régimes récoltés]]&gt;=60,1,0)</f>
        <v>0</v>
      </c>
      <c r="M1451" s="15">
        <f>IF(Tableau1[[#This Row],[Régimes récoltés]]&gt;60,Tableau1[[#This Row],[Régimes récoltés]]-60,0)</f>
        <v>0</v>
      </c>
      <c r="N1451" s="15" t="str">
        <f>IF(ISBLANK(Tableau1[[#This Row],[Date]]),"",+IF(Tableau1[[#This Row],[Régimes récoltés]]&lt;60,0,1000))</f>
        <v/>
      </c>
      <c r="O1451" s="15" t="str">
        <f>IF(ISBLANK(Tableau1[[#This Row],[Date]]),"",IF(Tableau1[[#This Row],[Régimes récoltés]]&gt;60,(Tableau1[[#This Row],[Régimes récoltés]]-60)*40,0))</f>
        <v/>
      </c>
      <c r="P1451" s="15" t="str">
        <f t="shared" si="23"/>
        <v/>
      </c>
      <c r="Q1451" s="51" t="str">
        <f>IF(Tableau1[[#This Row],[Matricule]]&gt;1,IF(COUNTIF(Tableau1[DateMatricule],Tableau1[[#This Row],[DateMatricule]])&gt;1,"Doublon",""),"")</f>
        <v/>
      </c>
    </row>
    <row r="1452" spans="1:17" x14ac:dyDescent="0.25">
      <c r="A1452" s="12" t="str">
        <f>IF(Tableau1[[#This Row],[Date]]="","",VLOOKUP(Tableau1[[#This Row],[Semaine]],Listes!$A:$B,2,FALSE))</f>
        <v/>
      </c>
      <c r="B1452" s="12" t="str">
        <f>IF(ISBLANK(Tableau1[[#This Row],[Date]]),"",INT((Tableau1[[#This Row],[Date]]-SUM(MOD(DATE(YEAR(Tableau1[[#This Row],[Date]]-MOD(Tableau1[[#This Row],[Date]]-2,7)+3),1,2),{1E+99;7})*{1;-1})+5)/7))</f>
        <v/>
      </c>
      <c r="C1452" s="12" t="str">
        <f>IF(ISBLANK(Tableau1[[#This Row],[Matricule]]),"",VLOOKUP(Tableau1[[#This Row],[Matricule]],#REF!,2,FALSE))</f>
        <v/>
      </c>
      <c r="D1452" s="12" t="str">
        <f>IF(ISBLANK(Tableau1[[#This Row],[Matricule]]),"",VLOOKUP(Tableau1[[#This Row],[Matricule]],#REF!,3,FALSE))</f>
        <v/>
      </c>
      <c r="E1452" s="12" t="str">
        <f>CONCATENATE(Tableau1[[#This Row],[Matricule]],Tableau1[[#This Row],[Date]])</f>
        <v/>
      </c>
      <c r="F1452" s="3"/>
      <c r="K1452" s="35">
        <f>IF(Tableau1[[#This Row],[Régimes récoltés]]&gt;0,1,0)</f>
        <v>0</v>
      </c>
      <c r="L1452" s="35">
        <f>IF(Tableau1[[#This Row],[Régimes récoltés]]&gt;=60,1,0)</f>
        <v>0</v>
      </c>
      <c r="M1452" s="15">
        <f>IF(Tableau1[[#This Row],[Régimes récoltés]]&gt;60,Tableau1[[#This Row],[Régimes récoltés]]-60,0)</f>
        <v>0</v>
      </c>
      <c r="N1452" s="15" t="str">
        <f>IF(ISBLANK(Tableau1[[#This Row],[Date]]),"",+IF(Tableau1[[#This Row],[Régimes récoltés]]&lt;60,0,1000))</f>
        <v/>
      </c>
      <c r="O1452" s="15" t="str">
        <f>IF(ISBLANK(Tableau1[[#This Row],[Date]]),"",IF(Tableau1[[#This Row],[Régimes récoltés]]&gt;60,(Tableau1[[#This Row],[Régimes récoltés]]-60)*40,0))</f>
        <v/>
      </c>
      <c r="P1452" s="15" t="str">
        <f t="shared" si="23"/>
        <v/>
      </c>
      <c r="Q1452" s="51" t="str">
        <f>IF(Tableau1[[#This Row],[Matricule]]&gt;1,IF(COUNTIF(Tableau1[DateMatricule],Tableau1[[#This Row],[DateMatricule]])&gt;1,"Doublon",""),"")</f>
        <v/>
      </c>
    </row>
    <row r="1453" spans="1:17" x14ac:dyDescent="0.25">
      <c r="A1453" s="12" t="str">
        <f>IF(Tableau1[[#This Row],[Date]]="","",VLOOKUP(Tableau1[[#This Row],[Semaine]],Listes!$A:$B,2,FALSE))</f>
        <v/>
      </c>
      <c r="B1453" s="12" t="str">
        <f>IF(ISBLANK(Tableau1[[#This Row],[Date]]),"",INT((Tableau1[[#This Row],[Date]]-SUM(MOD(DATE(YEAR(Tableau1[[#This Row],[Date]]-MOD(Tableau1[[#This Row],[Date]]-2,7)+3),1,2),{1E+99;7})*{1;-1})+5)/7))</f>
        <v/>
      </c>
      <c r="C1453" s="12" t="str">
        <f>IF(ISBLANK(Tableau1[[#This Row],[Matricule]]),"",VLOOKUP(Tableau1[[#This Row],[Matricule]],#REF!,2,FALSE))</f>
        <v/>
      </c>
      <c r="D1453" s="12" t="str">
        <f>IF(ISBLANK(Tableau1[[#This Row],[Matricule]]),"",VLOOKUP(Tableau1[[#This Row],[Matricule]],#REF!,3,FALSE))</f>
        <v/>
      </c>
      <c r="E1453" s="12" t="str">
        <f>CONCATENATE(Tableau1[[#This Row],[Matricule]],Tableau1[[#This Row],[Date]])</f>
        <v/>
      </c>
      <c r="F1453" s="3"/>
      <c r="K1453" s="35">
        <f>IF(Tableau1[[#This Row],[Régimes récoltés]]&gt;0,1,0)</f>
        <v>0</v>
      </c>
      <c r="L1453" s="35">
        <f>IF(Tableau1[[#This Row],[Régimes récoltés]]&gt;=60,1,0)</f>
        <v>0</v>
      </c>
      <c r="M1453" s="15">
        <f>IF(Tableau1[[#This Row],[Régimes récoltés]]&gt;60,Tableau1[[#This Row],[Régimes récoltés]]-60,0)</f>
        <v>0</v>
      </c>
      <c r="N1453" s="15" t="str">
        <f>IF(ISBLANK(Tableau1[[#This Row],[Date]]),"",+IF(Tableau1[[#This Row],[Régimes récoltés]]&lt;60,0,1000))</f>
        <v/>
      </c>
      <c r="O1453" s="15" t="str">
        <f>IF(ISBLANK(Tableau1[[#This Row],[Date]]),"",IF(Tableau1[[#This Row],[Régimes récoltés]]&gt;60,(Tableau1[[#This Row],[Régimes récoltés]]-60)*40,0))</f>
        <v/>
      </c>
      <c r="P1453" s="15" t="str">
        <f t="shared" si="23"/>
        <v/>
      </c>
      <c r="Q1453" s="51" t="str">
        <f>IF(Tableau1[[#This Row],[Matricule]]&gt;1,IF(COUNTIF(Tableau1[DateMatricule],Tableau1[[#This Row],[DateMatricule]])&gt;1,"Doublon",""),"")</f>
        <v/>
      </c>
    </row>
    <row r="1454" spans="1:17" x14ac:dyDescent="0.25">
      <c r="A1454" s="12" t="str">
        <f>IF(Tableau1[[#This Row],[Date]]="","",VLOOKUP(Tableau1[[#This Row],[Semaine]],Listes!$A:$B,2,FALSE))</f>
        <v/>
      </c>
      <c r="B1454" s="12" t="str">
        <f>IF(ISBLANK(Tableau1[[#This Row],[Date]]),"",INT((Tableau1[[#This Row],[Date]]-SUM(MOD(DATE(YEAR(Tableau1[[#This Row],[Date]]-MOD(Tableau1[[#This Row],[Date]]-2,7)+3),1,2),{1E+99;7})*{1;-1})+5)/7))</f>
        <v/>
      </c>
      <c r="C1454" s="12" t="str">
        <f>IF(ISBLANK(Tableau1[[#This Row],[Matricule]]),"",VLOOKUP(Tableau1[[#This Row],[Matricule]],#REF!,2,FALSE))</f>
        <v/>
      </c>
      <c r="D1454" s="12" t="str">
        <f>IF(ISBLANK(Tableau1[[#This Row],[Matricule]]),"",VLOOKUP(Tableau1[[#This Row],[Matricule]],#REF!,3,FALSE))</f>
        <v/>
      </c>
      <c r="E1454" s="12" t="str">
        <f>CONCATENATE(Tableau1[[#This Row],[Matricule]],Tableau1[[#This Row],[Date]])</f>
        <v/>
      </c>
      <c r="F1454" s="3"/>
      <c r="K1454" s="35">
        <f>IF(Tableau1[[#This Row],[Régimes récoltés]]&gt;0,1,0)</f>
        <v>0</v>
      </c>
      <c r="L1454" s="35">
        <f>IF(Tableau1[[#This Row],[Régimes récoltés]]&gt;=60,1,0)</f>
        <v>0</v>
      </c>
      <c r="M1454" s="15">
        <f>IF(Tableau1[[#This Row],[Régimes récoltés]]&gt;60,Tableau1[[#This Row],[Régimes récoltés]]-60,0)</f>
        <v>0</v>
      </c>
      <c r="N1454" s="15" t="str">
        <f>IF(ISBLANK(Tableau1[[#This Row],[Date]]),"",+IF(Tableau1[[#This Row],[Régimes récoltés]]&lt;60,0,1000))</f>
        <v/>
      </c>
      <c r="O1454" s="15" t="str">
        <f>IF(ISBLANK(Tableau1[[#This Row],[Date]]),"",IF(Tableau1[[#This Row],[Régimes récoltés]]&gt;60,(Tableau1[[#This Row],[Régimes récoltés]]-60)*40,0))</f>
        <v/>
      </c>
      <c r="P1454" s="15" t="str">
        <f t="shared" si="23"/>
        <v/>
      </c>
      <c r="Q1454" s="51" t="str">
        <f>IF(Tableau1[[#This Row],[Matricule]]&gt;1,IF(COUNTIF(Tableau1[DateMatricule],Tableau1[[#This Row],[DateMatricule]])&gt;1,"Doublon",""),"")</f>
        <v/>
      </c>
    </row>
    <row r="1455" spans="1:17" x14ac:dyDescent="0.25">
      <c r="A1455" s="12" t="str">
        <f>IF(Tableau1[[#This Row],[Date]]="","",VLOOKUP(Tableau1[[#This Row],[Semaine]],Listes!$A:$B,2,FALSE))</f>
        <v/>
      </c>
      <c r="B1455" s="12" t="str">
        <f>IF(ISBLANK(Tableau1[[#This Row],[Date]]),"",INT((Tableau1[[#This Row],[Date]]-SUM(MOD(DATE(YEAR(Tableau1[[#This Row],[Date]]-MOD(Tableau1[[#This Row],[Date]]-2,7)+3),1,2),{1E+99;7})*{1;-1})+5)/7))</f>
        <v/>
      </c>
      <c r="C1455" s="12" t="str">
        <f>IF(ISBLANK(Tableau1[[#This Row],[Matricule]]),"",VLOOKUP(Tableau1[[#This Row],[Matricule]],#REF!,2,FALSE))</f>
        <v/>
      </c>
      <c r="D1455" s="12" t="str">
        <f>IF(ISBLANK(Tableau1[[#This Row],[Matricule]]),"",VLOOKUP(Tableau1[[#This Row],[Matricule]],#REF!,3,FALSE))</f>
        <v/>
      </c>
      <c r="E1455" s="12" t="str">
        <f>CONCATENATE(Tableau1[[#This Row],[Matricule]],Tableau1[[#This Row],[Date]])</f>
        <v/>
      </c>
      <c r="F1455" s="3"/>
      <c r="K1455" s="35">
        <f>IF(Tableau1[[#This Row],[Régimes récoltés]]&gt;0,1,0)</f>
        <v>0</v>
      </c>
      <c r="L1455" s="35">
        <f>IF(Tableau1[[#This Row],[Régimes récoltés]]&gt;=60,1,0)</f>
        <v>0</v>
      </c>
      <c r="M1455" s="15">
        <f>IF(Tableau1[[#This Row],[Régimes récoltés]]&gt;60,Tableau1[[#This Row],[Régimes récoltés]]-60,0)</f>
        <v>0</v>
      </c>
      <c r="N1455" s="15" t="str">
        <f>IF(ISBLANK(Tableau1[[#This Row],[Date]]),"",+IF(Tableau1[[#This Row],[Régimes récoltés]]&lt;60,0,1000))</f>
        <v/>
      </c>
      <c r="O1455" s="15" t="str">
        <f>IF(ISBLANK(Tableau1[[#This Row],[Date]]),"",IF(Tableau1[[#This Row],[Régimes récoltés]]&gt;60,(Tableau1[[#This Row],[Régimes récoltés]]-60)*40,0))</f>
        <v/>
      </c>
      <c r="P1455" s="15" t="str">
        <f t="shared" si="23"/>
        <v/>
      </c>
      <c r="Q1455" s="51" t="str">
        <f>IF(Tableau1[[#This Row],[Matricule]]&gt;1,IF(COUNTIF(Tableau1[DateMatricule],Tableau1[[#This Row],[DateMatricule]])&gt;1,"Doublon",""),"")</f>
        <v/>
      </c>
    </row>
    <row r="1456" spans="1:17" x14ac:dyDescent="0.25">
      <c r="A1456" s="12" t="str">
        <f>IF(Tableau1[[#This Row],[Date]]="","",VLOOKUP(Tableau1[[#This Row],[Semaine]],Listes!$A:$B,2,FALSE))</f>
        <v/>
      </c>
      <c r="B1456" s="12" t="str">
        <f>IF(ISBLANK(Tableau1[[#This Row],[Date]]),"",INT((Tableau1[[#This Row],[Date]]-SUM(MOD(DATE(YEAR(Tableau1[[#This Row],[Date]]-MOD(Tableau1[[#This Row],[Date]]-2,7)+3),1,2),{1E+99;7})*{1;-1})+5)/7))</f>
        <v/>
      </c>
      <c r="C1456" s="12" t="str">
        <f>IF(ISBLANK(Tableau1[[#This Row],[Matricule]]),"",VLOOKUP(Tableau1[[#This Row],[Matricule]],#REF!,2,FALSE))</f>
        <v/>
      </c>
      <c r="D1456" s="12" t="str">
        <f>IF(ISBLANK(Tableau1[[#This Row],[Matricule]]),"",VLOOKUP(Tableau1[[#This Row],[Matricule]],#REF!,3,FALSE))</f>
        <v/>
      </c>
      <c r="E1456" s="12" t="str">
        <f>CONCATENATE(Tableau1[[#This Row],[Matricule]],Tableau1[[#This Row],[Date]])</f>
        <v/>
      </c>
      <c r="F1456" s="3"/>
      <c r="K1456" s="35">
        <f>IF(Tableau1[[#This Row],[Régimes récoltés]]&gt;0,1,0)</f>
        <v>0</v>
      </c>
      <c r="L1456" s="35">
        <f>IF(Tableau1[[#This Row],[Régimes récoltés]]&gt;=60,1,0)</f>
        <v>0</v>
      </c>
      <c r="M1456" s="15">
        <f>IF(Tableau1[[#This Row],[Régimes récoltés]]&gt;60,Tableau1[[#This Row],[Régimes récoltés]]-60,0)</f>
        <v>0</v>
      </c>
      <c r="N1456" s="15" t="str">
        <f>IF(ISBLANK(Tableau1[[#This Row],[Date]]),"",+IF(Tableau1[[#This Row],[Régimes récoltés]]&lt;60,0,1000))</f>
        <v/>
      </c>
      <c r="O1456" s="15" t="str">
        <f>IF(ISBLANK(Tableau1[[#This Row],[Date]]),"",IF(Tableau1[[#This Row],[Régimes récoltés]]&gt;60,(Tableau1[[#This Row],[Régimes récoltés]]-60)*40,0))</f>
        <v/>
      </c>
      <c r="P1456" s="15" t="str">
        <f t="shared" si="23"/>
        <v/>
      </c>
      <c r="Q1456" s="51" t="str">
        <f>IF(Tableau1[[#This Row],[Matricule]]&gt;1,IF(COUNTIF(Tableau1[DateMatricule],Tableau1[[#This Row],[DateMatricule]])&gt;1,"Doublon",""),"")</f>
        <v/>
      </c>
    </row>
    <row r="1457" spans="1:17" x14ac:dyDescent="0.25">
      <c r="A1457" s="12" t="str">
        <f>IF(Tableau1[[#This Row],[Date]]="","",VLOOKUP(Tableau1[[#This Row],[Semaine]],Listes!$A:$B,2,FALSE))</f>
        <v/>
      </c>
      <c r="B1457" s="12" t="str">
        <f>IF(ISBLANK(Tableau1[[#This Row],[Date]]),"",INT((Tableau1[[#This Row],[Date]]-SUM(MOD(DATE(YEAR(Tableau1[[#This Row],[Date]]-MOD(Tableau1[[#This Row],[Date]]-2,7)+3),1,2),{1E+99;7})*{1;-1})+5)/7))</f>
        <v/>
      </c>
      <c r="C1457" s="12" t="str">
        <f>IF(ISBLANK(Tableau1[[#This Row],[Matricule]]),"",VLOOKUP(Tableau1[[#This Row],[Matricule]],#REF!,2,FALSE))</f>
        <v/>
      </c>
      <c r="D1457" s="12" t="str">
        <f>IF(ISBLANK(Tableau1[[#This Row],[Matricule]]),"",VLOOKUP(Tableau1[[#This Row],[Matricule]],#REF!,3,FALSE))</f>
        <v/>
      </c>
      <c r="E1457" s="12" t="str">
        <f>CONCATENATE(Tableau1[[#This Row],[Matricule]],Tableau1[[#This Row],[Date]])</f>
        <v/>
      </c>
      <c r="F1457" s="3"/>
      <c r="K1457" s="35">
        <f>IF(Tableau1[[#This Row],[Régimes récoltés]]&gt;0,1,0)</f>
        <v>0</v>
      </c>
      <c r="L1457" s="35">
        <f>IF(Tableau1[[#This Row],[Régimes récoltés]]&gt;=60,1,0)</f>
        <v>0</v>
      </c>
      <c r="M1457" s="15">
        <f>IF(Tableau1[[#This Row],[Régimes récoltés]]&gt;60,Tableau1[[#This Row],[Régimes récoltés]]-60,0)</f>
        <v>0</v>
      </c>
      <c r="N1457" s="15" t="str">
        <f>IF(ISBLANK(Tableau1[[#This Row],[Date]]),"",+IF(Tableau1[[#This Row],[Régimes récoltés]]&lt;60,0,1000))</f>
        <v/>
      </c>
      <c r="O1457" s="15" t="str">
        <f>IF(ISBLANK(Tableau1[[#This Row],[Date]]),"",IF(Tableau1[[#This Row],[Régimes récoltés]]&gt;60,(Tableau1[[#This Row],[Régimes récoltés]]-60)*40,0))</f>
        <v/>
      </c>
      <c r="P1457" s="15" t="str">
        <f t="shared" si="23"/>
        <v/>
      </c>
      <c r="Q1457" s="51" t="str">
        <f>IF(Tableau1[[#This Row],[Matricule]]&gt;1,IF(COUNTIF(Tableau1[DateMatricule],Tableau1[[#This Row],[DateMatricule]])&gt;1,"Doublon",""),"")</f>
        <v/>
      </c>
    </row>
    <row r="1458" spans="1:17" x14ac:dyDescent="0.25">
      <c r="A1458" s="12" t="str">
        <f>IF(Tableau1[[#This Row],[Date]]="","",VLOOKUP(Tableau1[[#This Row],[Semaine]],Listes!$A:$B,2,FALSE))</f>
        <v/>
      </c>
      <c r="B1458" s="12" t="str">
        <f>IF(ISBLANK(Tableau1[[#This Row],[Date]]),"",INT((Tableau1[[#This Row],[Date]]-SUM(MOD(DATE(YEAR(Tableau1[[#This Row],[Date]]-MOD(Tableau1[[#This Row],[Date]]-2,7)+3),1,2),{1E+99;7})*{1;-1})+5)/7))</f>
        <v/>
      </c>
      <c r="C1458" s="12" t="str">
        <f>IF(ISBLANK(Tableau1[[#This Row],[Matricule]]),"",VLOOKUP(Tableau1[[#This Row],[Matricule]],#REF!,2,FALSE))</f>
        <v/>
      </c>
      <c r="D1458" s="12" t="str">
        <f>IF(ISBLANK(Tableau1[[#This Row],[Matricule]]),"",VLOOKUP(Tableau1[[#This Row],[Matricule]],#REF!,3,FALSE))</f>
        <v/>
      </c>
      <c r="E1458" s="12" t="str">
        <f>CONCATENATE(Tableau1[[#This Row],[Matricule]],Tableau1[[#This Row],[Date]])</f>
        <v/>
      </c>
      <c r="F1458" s="3"/>
      <c r="K1458" s="35">
        <f>IF(Tableau1[[#This Row],[Régimes récoltés]]&gt;0,1,0)</f>
        <v>0</v>
      </c>
      <c r="L1458" s="35">
        <f>IF(Tableau1[[#This Row],[Régimes récoltés]]&gt;=60,1,0)</f>
        <v>0</v>
      </c>
      <c r="M1458" s="15">
        <f>IF(Tableau1[[#This Row],[Régimes récoltés]]&gt;60,Tableau1[[#This Row],[Régimes récoltés]]-60,0)</f>
        <v>0</v>
      </c>
      <c r="N1458" s="15" t="str">
        <f>IF(ISBLANK(Tableau1[[#This Row],[Date]]),"",+IF(Tableau1[[#This Row],[Régimes récoltés]]&lt;60,0,1000))</f>
        <v/>
      </c>
      <c r="O1458" s="15" t="str">
        <f>IF(ISBLANK(Tableau1[[#This Row],[Date]]),"",IF(Tableau1[[#This Row],[Régimes récoltés]]&gt;60,(Tableau1[[#This Row],[Régimes récoltés]]-60)*40,0))</f>
        <v/>
      </c>
      <c r="P1458" s="15" t="str">
        <f t="shared" si="23"/>
        <v/>
      </c>
      <c r="Q1458" s="51" t="str">
        <f>IF(Tableau1[[#This Row],[Matricule]]&gt;1,IF(COUNTIF(Tableau1[DateMatricule],Tableau1[[#This Row],[DateMatricule]])&gt;1,"Doublon",""),"")</f>
        <v/>
      </c>
    </row>
    <row r="1459" spans="1:17" x14ac:dyDescent="0.25">
      <c r="A1459" s="12" t="str">
        <f>IF(Tableau1[[#This Row],[Date]]="","",VLOOKUP(Tableau1[[#This Row],[Semaine]],Listes!$A:$B,2,FALSE))</f>
        <v/>
      </c>
      <c r="B1459" s="12" t="str">
        <f>IF(ISBLANK(Tableau1[[#This Row],[Date]]),"",INT((Tableau1[[#This Row],[Date]]-SUM(MOD(DATE(YEAR(Tableau1[[#This Row],[Date]]-MOD(Tableau1[[#This Row],[Date]]-2,7)+3),1,2),{1E+99;7})*{1;-1})+5)/7))</f>
        <v/>
      </c>
      <c r="C1459" s="12" t="str">
        <f>IF(ISBLANK(Tableau1[[#This Row],[Matricule]]),"",VLOOKUP(Tableau1[[#This Row],[Matricule]],#REF!,2,FALSE))</f>
        <v/>
      </c>
      <c r="D1459" s="12" t="str">
        <f>IF(ISBLANK(Tableau1[[#This Row],[Matricule]]),"",VLOOKUP(Tableau1[[#This Row],[Matricule]],#REF!,3,FALSE))</f>
        <v/>
      </c>
      <c r="E1459" s="12" t="str">
        <f>CONCATENATE(Tableau1[[#This Row],[Matricule]],Tableau1[[#This Row],[Date]])</f>
        <v/>
      </c>
      <c r="F1459" s="3"/>
      <c r="K1459" s="35">
        <f>IF(Tableau1[[#This Row],[Régimes récoltés]]&gt;0,1,0)</f>
        <v>0</v>
      </c>
      <c r="L1459" s="35">
        <f>IF(Tableau1[[#This Row],[Régimes récoltés]]&gt;=60,1,0)</f>
        <v>0</v>
      </c>
      <c r="M1459" s="15">
        <f>IF(Tableau1[[#This Row],[Régimes récoltés]]&gt;60,Tableau1[[#This Row],[Régimes récoltés]]-60,0)</f>
        <v>0</v>
      </c>
      <c r="N1459" s="15" t="str">
        <f>IF(ISBLANK(Tableau1[[#This Row],[Date]]),"",+IF(Tableau1[[#This Row],[Régimes récoltés]]&lt;60,0,1000))</f>
        <v/>
      </c>
      <c r="O1459" s="15" t="str">
        <f>IF(ISBLANK(Tableau1[[#This Row],[Date]]),"",IF(Tableau1[[#This Row],[Régimes récoltés]]&gt;60,(Tableau1[[#This Row],[Régimes récoltés]]-60)*40,0))</f>
        <v/>
      </c>
      <c r="P1459" s="15" t="str">
        <f t="shared" si="23"/>
        <v/>
      </c>
      <c r="Q1459" s="51" t="str">
        <f>IF(Tableau1[[#This Row],[Matricule]]&gt;1,IF(COUNTIF(Tableau1[DateMatricule],Tableau1[[#This Row],[DateMatricule]])&gt;1,"Doublon",""),"")</f>
        <v/>
      </c>
    </row>
    <row r="1460" spans="1:17" x14ac:dyDescent="0.25">
      <c r="A1460" s="12" t="str">
        <f>IF(Tableau1[[#This Row],[Date]]="","",VLOOKUP(Tableau1[[#This Row],[Semaine]],Listes!$A:$B,2,FALSE))</f>
        <v/>
      </c>
      <c r="B1460" s="12" t="str">
        <f>IF(ISBLANK(Tableau1[[#This Row],[Date]]),"",INT((Tableau1[[#This Row],[Date]]-SUM(MOD(DATE(YEAR(Tableau1[[#This Row],[Date]]-MOD(Tableau1[[#This Row],[Date]]-2,7)+3),1,2),{1E+99;7})*{1;-1})+5)/7))</f>
        <v/>
      </c>
      <c r="C1460" s="12" t="str">
        <f>IF(ISBLANK(Tableau1[[#This Row],[Matricule]]),"",VLOOKUP(Tableau1[[#This Row],[Matricule]],#REF!,2,FALSE))</f>
        <v/>
      </c>
      <c r="D1460" s="12" t="str">
        <f>IF(ISBLANK(Tableau1[[#This Row],[Matricule]]),"",VLOOKUP(Tableau1[[#This Row],[Matricule]],#REF!,3,FALSE))</f>
        <v/>
      </c>
      <c r="E1460" s="12" t="str">
        <f>CONCATENATE(Tableau1[[#This Row],[Matricule]],Tableau1[[#This Row],[Date]])</f>
        <v/>
      </c>
      <c r="F1460" s="3"/>
      <c r="K1460" s="35">
        <f>IF(Tableau1[[#This Row],[Régimes récoltés]]&gt;0,1,0)</f>
        <v>0</v>
      </c>
      <c r="L1460" s="35">
        <f>IF(Tableau1[[#This Row],[Régimes récoltés]]&gt;=60,1,0)</f>
        <v>0</v>
      </c>
      <c r="M1460" s="15">
        <f>IF(Tableau1[[#This Row],[Régimes récoltés]]&gt;60,Tableau1[[#This Row],[Régimes récoltés]]-60,0)</f>
        <v>0</v>
      </c>
      <c r="N1460" s="15" t="str">
        <f>IF(ISBLANK(Tableau1[[#This Row],[Date]]),"",+IF(Tableau1[[#This Row],[Régimes récoltés]]&lt;60,0,1000))</f>
        <v/>
      </c>
      <c r="O1460" s="15" t="str">
        <f>IF(ISBLANK(Tableau1[[#This Row],[Date]]),"",IF(Tableau1[[#This Row],[Régimes récoltés]]&gt;60,(Tableau1[[#This Row],[Régimes récoltés]]-60)*40,0))</f>
        <v/>
      </c>
      <c r="P1460" s="15" t="str">
        <f t="shared" si="23"/>
        <v/>
      </c>
      <c r="Q1460" s="51" t="str">
        <f>IF(Tableau1[[#This Row],[Matricule]]&gt;1,IF(COUNTIF(Tableau1[DateMatricule],Tableau1[[#This Row],[DateMatricule]])&gt;1,"Doublon",""),"")</f>
        <v/>
      </c>
    </row>
    <row r="1461" spans="1:17" x14ac:dyDescent="0.25">
      <c r="A1461" s="12" t="str">
        <f>IF(Tableau1[[#This Row],[Date]]="","",VLOOKUP(Tableau1[[#This Row],[Semaine]],Listes!$A:$B,2,FALSE))</f>
        <v/>
      </c>
      <c r="B1461" s="12" t="str">
        <f>IF(ISBLANK(Tableau1[[#This Row],[Date]]),"",INT((Tableau1[[#This Row],[Date]]-SUM(MOD(DATE(YEAR(Tableau1[[#This Row],[Date]]-MOD(Tableau1[[#This Row],[Date]]-2,7)+3),1,2),{1E+99;7})*{1;-1})+5)/7))</f>
        <v/>
      </c>
      <c r="C1461" s="12" t="str">
        <f>IF(ISBLANK(Tableau1[[#This Row],[Matricule]]),"",VLOOKUP(Tableau1[[#This Row],[Matricule]],#REF!,2,FALSE))</f>
        <v/>
      </c>
      <c r="D1461" s="12" t="str">
        <f>IF(ISBLANK(Tableau1[[#This Row],[Matricule]]),"",VLOOKUP(Tableau1[[#This Row],[Matricule]],#REF!,3,FALSE))</f>
        <v/>
      </c>
      <c r="E1461" s="12" t="str">
        <f>CONCATENATE(Tableau1[[#This Row],[Matricule]],Tableau1[[#This Row],[Date]])</f>
        <v/>
      </c>
      <c r="F1461" s="3"/>
      <c r="K1461" s="35">
        <f>IF(Tableau1[[#This Row],[Régimes récoltés]]&gt;0,1,0)</f>
        <v>0</v>
      </c>
      <c r="L1461" s="35">
        <f>IF(Tableau1[[#This Row],[Régimes récoltés]]&gt;=60,1,0)</f>
        <v>0</v>
      </c>
      <c r="M1461" s="15">
        <f>IF(Tableau1[[#This Row],[Régimes récoltés]]&gt;60,Tableau1[[#This Row],[Régimes récoltés]]-60,0)</f>
        <v>0</v>
      </c>
      <c r="N1461" s="15" t="str">
        <f>IF(ISBLANK(Tableau1[[#This Row],[Date]]),"",+IF(Tableau1[[#This Row],[Régimes récoltés]]&lt;60,0,1000))</f>
        <v/>
      </c>
      <c r="O1461" s="15" t="str">
        <f>IF(ISBLANK(Tableau1[[#This Row],[Date]]),"",IF(Tableau1[[#This Row],[Régimes récoltés]]&gt;60,(Tableau1[[#This Row],[Régimes récoltés]]-60)*40,0))</f>
        <v/>
      </c>
      <c r="P1461" s="15" t="str">
        <f t="shared" si="23"/>
        <v/>
      </c>
      <c r="Q1461" s="51" t="str">
        <f>IF(Tableau1[[#This Row],[Matricule]]&gt;1,IF(COUNTIF(Tableau1[DateMatricule],Tableau1[[#This Row],[DateMatricule]])&gt;1,"Doublon",""),"")</f>
        <v/>
      </c>
    </row>
    <row r="1462" spans="1:17" x14ac:dyDescent="0.25">
      <c r="A1462" s="12" t="str">
        <f>IF(Tableau1[[#This Row],[Date]]="","",VLOOKUP(Tableau1[[#This Row],[Semaine]],Listes!$A:$B,2,FALSE))</f>
        <v/>
      </c>
      <c r="B1462" s="12" t="str">
        <f>IF(ISBLANK(Tableau1[[#This Row],[Date]]),"",INT((Tableau1[[#This Row],[Date]]-SUM(MOD(DATE(YEAR(Tableau1[[#This Row],[Date]]-MOD(Tableau1[[#This Row],[Date]]-2,7)+3),1,2),{1E+99;7})*{1;-1})+5)/7))</f>
        <v/>
      </c>
      <c r="C1462" s="12" t="str">
        <f>IF(ISBLANK(Tableau1[[#This Row],[Matricule]]),"",VLOOKUP(Tableau1[[#This Row],[Matricule]],#REF!,2,FALSE))</f>
        <v/>
      </c>
      <c r="D1462" s="12" t="str">
        <f>IF(ISBLANK(Tableau1[[#This Row],[Matricule]]),"",VLOOKUP(Tableau1[[#This Row],[Matricule]],#REF!,3,FALSE))</f>
        <v/>
      </c>
      <c r="E1462" s="12" t="str">
        <f>CONCATENATE(Tableau1[[#This Row],[Matricule]],Tableau1[[#This Row],[Date]])</f>
        <v/>
      </c>
      <c r="F1462" s="3"/>
      <c r="K1462" s="35">
        <f>IF(Tableau1[[#This Row],[Régimes récoltés]]&gt;0,1,0)</f>
        <v>0</v>
      </c>
      <c r="L1462" s="35">
        <f>IF(Tableau1[[#This Row],[Régimes récoltés]]&gt;=60,1,0)</f>
        <v>0</v>
      </c>
      <c r="M1462" s="15">
        <f>IF(Tableau1[[#This Row],[Régimes récoltés]]&gt;60,Tableau1[[#This Row],[Régimes récoltés]]-60,0)</f>
        <v>0</v>
      </c>
      <c r="N1462" s="15" t="str">
        <f>IF(ISBLANK(Tableau1[[#This Row],[Date]]),"",+IF(Tableau1[[#This Row],[Régimes récoltés]]&lt;60,0,1000))</f>
        <v/>
      </c>
      <c r="O1462" s="15" t="str">
        <f>IF(ISBLANK(Tableau1[[#This Row],[Date]]),"",IF(Tableau1[[#This Row],[Régimes récoltés]]&gt;60,(Tableau1[[#This Row],[Régimes récoltés]]-60)*40,0))</f>
        <v/>
      </c>
      <c r="P1462" s="15" t="str">
        <f t="shared" si="23"/>
        <v/>
      </c>
      <c r="Q1462" s="51" t="str">
        <f>IF(Tableau1[[#This Row],[Matricule]]&gt;1,IF(COUNTIF(Tableau1[DateMatricule],Tableau1[[#This Row],[DateMatricule]])&gt;1,"Doublon",""),"")</f>
        <v/>
      </c>
    </row>
    <row r="1463" spans="1:17" x14ac:dyDescent="0.25">
      <c r="A1463" s="12" t="str">
        <f>IF(Tableau1[[#This Row],[Date]]="","",VLOOKUP(Tableau1[[#This Row],[Semaine]],Listes!$A:$B,2,FALSE))</f>
        <v/>
      </c>
      <c r="B1463" s="12" t="str">
        <f>IF(ISBLANK(Tableau1[[#This Row],[Date]]),"",INT((Tableau1[[#This Row],[Date]]-SUM(MOD(DATE(YEAR(Tableau1[[#This Row],[Date]]-MOD(Tableau1[[#This Row],[Date]]-2,7)+3),1,2),{1E+99;7})*{1;-1})+5)/7))</f>
        <v/>
      </c>
      <c r="C1463" s="12" t="str">
        <f>IF(ISBLANK(Tableau1[[#This Row],[Matricule]]),"",VLOOKUP(Tableau1[[#This Row],[Matricule]],#REF!,2,FALSE))</f>
        <v/>
      </c>
      <c r="D1463" s="12" t="str">
        <f>IF(ISBLANK(Tableau1[[#This Row],[Matricule]]),"",VLOOKUP(Tableau1[[#This Row],[Matricule]],#REF!,3,FALSE))</f>
        <v/>
      </c>
      <c r="E1463" s="12" t="str">
        <f>CONCATENATE(Tableau1[[#This Row],[Matricule]],Tableau1[[#This Row],[Date]])</f>
        <v/>
      </c>
      <c r="F1463" s="3"/>
      <c r="K1463" s="35">
        <f>IF(Tableau1[[#This Row],[Régimes récoltés]]&gt;0,1,0)</f>
        <v>0</v>
      </c>
      <c r="L1463" s="35">
        <f>IF(Tableau1[[#This Row],[Régimes récoltés]]&gt;=60,1,0)</f>
        <v>0</v>
      </c>
      <c r="M1463" s="15">
        <f>IF(Tableau1[[#This Row],[Régimes récoltés]]&gt;60,Tableau1[[#This Row],[Régimes récoltés]]-60,0)</f>
        <v>0</v>
      </c>
      <c r="N1463" s="15" t="str">
        <f>IF(ISBLANK(Tableau1[[#This Row],[Date]]),"",+IF(Tableau1[[#This Row],[Régimes récoltés]]&lt;60,0,1000))</f>
        <v/>
      </c>
      <c r="O1463" s="15" t="str">
        <f>IF(ISBLANK(Tableau1[[#This Row],[Date]]),"",IF(Tableau1[[#This Row],[Régimes récoltés]]&gt;60,(Tableau1[[#This Row],[Régimes récoltés]]-60)*40,0))</f>
        <v/>
      </c>
      <c r="P1463" s="15" t="str">
        <f t="shared" si="23"/>
        <v/>
      </c>
      <c r="Q1463" s="51" t="str">
        <f>IF(Tableau1[[#This Row],[Matricule]]&gt;1,IF(COUNTIF(Tableau1[DateMatricule],Tableau1[[#This Row],[DateMatricule]])&gt;1,"Doublon",""),"")</f>
        <v/>
      </c>
    </row>
    <row r="1464" spans="1:17" x14ac:dyDescent="0.25">
      <c r="A1464" s="12" t="str">
        <f>IF(Tableau1[[#This Row],[Date]]="","",VLOOKUP(Tableau1[[#This Row],[Semaine]],Listes!$A:$B,2,FALSE))</f>
        <v/>
      </c>
      <c r="B1464" s="12" t="str">
        <f>IF(ISBLANK(Tableau1[[#This Row],[Date]]),"",INT((Tableau1[[#This Row],[Date]]-SUM(MOD(DATE(YEAR(Tableau1[[#This Row],[Date]]-MOD(Tableau1[[#This Row],[Date]]-2,7)+3),1,2),{1E+99;7})*{1;-1})+5)/7))</f>
        <v/>
      </c>
      <c r="C1464" s="12" t="str">
        <f>IF(ISBLANK(Tableau1[[#This Row],[Matricule]]),"",VLOOKUP(Tableau1[[#This Row],[Matricule]],#REF!,2,FALSE))</f>
        <v/>
      </c>
      <c r="D1464" s="12" t="str">
        <f>IF(ISBLANK(Tableau1[[#This Row],[Matricule]]),"",VLOOKUP(Tableau1[[#This Row],[Matricule]],#REF!,3,FALSE))</f>
        <v/>
      </c>
      <c r="E1464" s="12" t="str">
        <f>CONCATENATE(Tableau1[[#This Row],[Matricule]],Tableau1[[#This Row],[Date]])</f>
        <v/>
      </c>
      <c r="F1464" s="3"/>
      <c r="K1464" s="35">
        <f>IF(Tableau1[[#This Row],[Régimes récoltés]]&gt;0,1,0)</f>
        <v>0</v>
      </c>
      <c r="L1464" s="35">
        <f>IF(Tableau1[[#This Row],[Régimes récoltés]]&gt;=60,1,0)</f>
        <v>0</v>
      </c>
      <c r="M1464" s="15">
        <f>IF(Tableau1[[#This Row],[Régimes récoltés]]&gt;60,Tableau1[[#This Row],[Régimes récoltés]]-60,0)</f>
        <v>0</v>
      </c>
      <c r="N1464" s="15" t="str">
        <f>IF(ISBLANK(Tableau1[[#This Row],[Date]]),"",+IF(Tableau1[[#This Row],[Régimes récoltés]]&lt;60,0,1000))</f>
        <v/>
      </c>
      <c r="O1464" s="15" t="str">
        <f>IF(ISBLANK(Tableau1[[#This Row],[Date]]),"",IF(Tableau1[[#This Row],[Régimes récoltés]]&gt;60,(Tableau1[[#This Row],[Régimes récoltés]]-60)*40,0))</f>
        <v/>
      </c>
      <c r="P1464" s="15" t="str">
        <f t="shared" si="23"/>
        <v/>
      </c>
      <c r="Q1464" s="51" t="str">
        <f>IF(Tableau1[[#This Row],[Matricule]]&gt;1,IF(COUNTIF(Tableau1[DateMatricule],Tableau1[[#This Row],[DateMatricule]])&gt;1,"Doublon",""),"")</f>
        <v/>
      </c>
    </row>
    <row r="1465" spans="1:17" x14ac:dyDescent="0.25">
      <c r="A1465" s="12" t="str">
        <f>IF(Tableau1[[#This Row],[Date]]="","",VLOOKUP(Tableau1[[#This Row],[Semaine]],Listes!$A:$B,2,FALSE))</f>
        <v/>
      </c>
      <c r="B1465" s="12" t="str">
        <f>IF(ISBLANK(Tableau1[[#This Row],[Date]]),"",INT((Tableau1[[#This Row],[Date]]-SUM(MOD(DATE(YEAR(Tableau1[[#This Row],[Date]]-MOD(Tableau1[[#This Row],[Date]]-2,7)+3),1,2),{1E+99;7})*{1;-1})+5)/7))</f>
        <v/>
      </c>
      <c r="C1465" s="12" t="str">
        <f>IF(ISBLANK(Tableau1[[#This Row],[Matricule]]),"",VLOOKUP(Tableau1[[#This Row],[Matricule]],#REF!,2,FALSE))</f>
        <v/>
      </c>
      <c r="D1465" s="12" t="str">
        <f>IF(ISBLANK(Tableau1[[#This Row],[Matricule]]),"",VLOOKUP(Tableau1[[#This Row],[Matricule]],#REF!,3,FALSE))</f>
        <v/>
      </c>
      <c r="E1465" s="12" t="str">
        <f>CONCATENATE(Tableau1[[#This Row],[Matricule]],Tableau1[[#This Row],[Date]])</f>
        <v/>
      </c>
      <c r="F1465" s="3"/>
      <c r="K1465" s="35">
        <f>IF(Tableau1[[#This Row],[Régimes récoltés]]&gt;0,1,0)</f>
        <v>0</v>
      </c>
      <c r="L1465" s="35">
        <f>IF(Tableau1[[#This Row],[Régimes récoltés]]&gt;=60,1,0)</f>
        <v>0</v>
      </c>
      <c r="M1465" s="15">
        <f>IF(Tableau1[[#This Row],[Régimes récoltés]]&gt;60,Tableau1[[#This Row],[Régimes récoltés]]-60,0)</f>
        <v>0</v>
      </c>
      <c r="N1465" s="15" t="str">
        <f>IF(ISBLANK(Tableau1[[#This Row],[Date]]),"",+IF(Tableau1[[#This Row],[Régimes récoltés]]&lt;60,0,1000))</f>
        <v/>
      </c>
      <c r="O1465" s="15" t="str">
        <f>IF(ISBLANK(Tableau1[[#This Row],[Date]]),"",IF(Tableau1[[#This Row],[Régimes récoltés]]&gt;60,(Tableau1[[#This Row],[Régimes récoltés]]-60)*40,0))</f>
        <v/>
      </c>
      <c r="P1465" s="15" t="str">
        <f t="shared" si="23"/>
        <v/>
      </c>
      <c r="Q1465" s="51" t="str">
        <f>IF(Tableau1[[#This Row],[Matricule]]&gt;1,IF(COUNTIF(Tableau1[DateMatricule],Tableau1[[#This Row],[DateMatricule]])&gt;1,"Doublon",""),"")</f>
        <v/>
      </c>
    </row>
    <row r="1466" spans="1:17" x14ac:dyDescent="0.25">
      <c r="A1466" s="12" t="str">
        <f>IF(Tableau1[[#This Row],[Date]]="","",VLOOKUP(Tableau1[[#This Row],[Semaine]],Listes!$A:$B,2,FALSE))</f>
        <v/>
      </c>
      <c r="B1466" s="12" t="str">
        <f>IF(ISBLANK(Tableau1[[#This Row],[Date]]),"",INT((Tableau1[[#This Row],[Date]]-SUM(MOD(DATE(YEAR(Tableau1[[#This Row],[Date]]-MOD(Tableau1[[#This Row],[Date]]-2,7)+3),1,2),{1E+99;7})*{1;-1})+5)/7))</f>
        <v/>
      </c>
      <c r="C1466" s="12" t="str">
        <f>IF(ISBLANK(Tableau1[[#This Row],[Matricule]]),"",VLOOKUP(Tableau1[[#This Row],[Matricule]],#REF!,2,FALSE))</f>
        <v/>
      </c>
      <c r="D1466" s="12" t="str">
        <f>IF(ISBLANK(Tableau1[[#This Row],[Matricule]]),"",VLOOKUP(Tableau1[[#This Row],[Matricule]],#REF!,3,FALSE))</f>
        <v/>
      </c>
      <c r="E1466" s="12" t="str">
        <f>CONCATENATE(Tableau1[[#This Row],[Matricule]],Tableau1[[#This Row],[Date]])</f>
        <v/>
      </c>
      <c r="F1466" s="3"/>
      <c r="K1466" s="35">
        <f>IF(Tableau1[[#This Row],[Régimes récoltés]]&gt;0,1,0)</f>
        <v>0</v>
      </c>
      <c r="L1466" s="35">
        <f>IF(Tableau1[[#This Row],[Régimes récoltés]]&gt;=60,1,0)</f>
        <v>0</v>
      </c>
      <c r="M1466" s="15">
        <f>IF(Tableau1[[#This Row],[Régimes récoltés]]&gt;60,Tableau1[[#This Row],[Régimes récoltés]]-60,0)</f>
        <v>0</v>
      </c>
      <c r="N1466" s="15" t="str">
        <f>IF(ISBLANK(Tableau1[[#This Row],[Date]]),"",+IF(Tableau1[[#This Row],[Régimes récoltés]]&lt;60,0,1000))</f>
        <v/>
      </c>
      <c r="O1466" s="15" t="str">
        <f>IF(ISBLANK(Tableau1[[#This Row],[Date]]),"",IF(Tableau1[[#This Row],[Régimes récoltés]]&gt;60,(Tableau1[[#This Row],[Régimes récoltés]]-60)*40,0))</f>
        <v/>
      </c>
      <c r="P1466" s="15" t="str">
        <f t="shared" si="23"/>
        <v/>
      </c>
      <c r="Q1466" s="51" t="str">
        <f>IF(Tableau1[[#This Row],[Matricule]]&gt;1,IF(COUNTIF(Tableau1[DateMatricule],Tableau1[[#This Row],[DateMatricule]])&gt;1,"Doublon",""),"")</f>
        <v/>
      </c>
    </row>
    <row r="1467" spans="1:17" x14ac:dyDescent="0.25">
      <c r="A1467" s="12" t="str">
        <f>IF(Tableau1[[#This Row],[Date]]="","",VLOOKUP(Tableau1[[#This Row],[Semaine]],Listes!$A:$B,2,FALSE))</f>
        <v/>
      </c>
      <c r="B1467" s="12" t="str">
        <f>IF(ISBLANK(Tableau1[[#This Row],[Date]]),"",INT((Tableau1[[#This Row],[Date]]-SUM(MOD(DATE(YEAR(Tableau1[[#This Row],[Date]]-MOD(Tableau1[[#This Row],[Date]]-2,7)+3),1,2),{1E+99;7})*{1;-1})+5)/7))</f>
        <v/>
      </c>
      <c r="C1467" s="12" t="str">
        <f>IF(ISBLANK(Tableau1[[#This Row],[Matricule]]),"",VLOOKUP(Tableau1[[#This Row],[Matricule]],#REF!,2,FALSE))</f>
        <v/>
      </c>
      <c r="D1467" s="12" t="str">
        <f>IF(ISBLANK(Tableau1[[#This Row],[Matricule]]),"",VLOOKUP(Tableau1[[#This Row],[Matricule]],#REF!,3,FALSE))</f>
        <v/>
      </c>
      <c r="E1467" s="12" t="str">
        <f>CONCATENATE(Tableau1[[#This Row],[Matricule]],Tableau1[[#This Row],[Date]])</f>
        <v/>
      </c>
      <c r="F1467" s="3"/>
      <c r="K1467" s="35">
        <f>IF(Tableau1[[#This Row],[Régimes récoltés]]&gt;0,1,0)</f>
        <v>0</v>
      </c>
      <c r="L1467" s="35">
        <f>IF(Tableau1[[#This Row],[Régimes récoltés]]&gt;=60,1,0)</f>
        <v>0</v>
      </c>
      <c r="M1467" s="15">
        <f>IF(Tableau1[[#This Row],[Régimes récoltés]]&gt;60,Tableau1[[#This Row],[Régimes récoltés]]-60,0)</f>
        <v>0</v>
      </c>
      <c r="N1467" s="15" t="str">
        <f>IF(ISBLANK(Tableau1[[#This Row],[Date]]),"",+IF(Tableau1[[#This Row],[Régimes récoltés]]&lt;60,0,1000))</f>
        <v/>
      </c>
      <c r="O1467" s="15" t="str">
        <f>IF(ISBLANK(Tableau1[[#This Row],[Date]]),"",IF(Tableau1[[#This Row],[Régimes récoltés]]&gt;60,(Tableau1[[#This Row],[Régimes récoltés]]-60)*40,0))</f>
        <v/>
      </c>
      <c r="P1467" s="15" t="str">
        <f t="shared" si="23"/>
        <v/>
      </c>
      <c r="Q1467" s="51" t="str">
        <f>IF(Tableau1[[#This Row],[Matricule]]&gt;1,IF(COUNTIF(Tableau1[DateMatricule],Tableau1[[#This Row],[DateMatricule]])&gt;1,"Doublon",""),"")</f>
        <v/>
      </c>
    </row>
    <row r="1468" spans="1:17" x14ac:dyDescent="0.25">
      <c r="A1468" s="12" t="str">
        <f>IF(Tableau1[[#This Row],[Date]]="","",VLOOKUP(Tableau1[[#This Row],[Semaine]],Listes!$A:$B,2,FALSE))</f>
        <v/>
      </c>
      <c r="B1468" s="12" t="str">
        <f>IF(ISBLANK(Tableau1[[#This Row],[Date]]),"",INT((Tableau1[[#This Row],[Date]]-SUM(MOD(DATE(YEAR(Tableau1[[#This Row],[Date]]-MOD(Tableau1[[#This Row],[Date]]-2,7)+3),1,2),{1E+99;7})*{1;-1})+5)/7))</f>
        <v/>
      </c>
      <c r="C1468" s="12" t="str">
        <f>IF(ISBLANK(Tableau1[[#This Row],[Matricule]]),"",VLOOKUP(Tableau1[[#This Row],[Matricule]],#REF!,2,FALSE))</f>
        <v/>
      </c>
      <c r="D1468" s="12" t="str">
        <f>IF(ISBLANK(Tableau1[[#This Row],[Matricule]]),"",VLOOKUP(Tableau1[[#This Row],[Matricule]],#REF!,3,FALSE))</f>
        <v/>
      </c>
      <c r="E1468" s="12" t="str">
        <f>CONCATENATE(Tableau1[[#This Row],[Matricule]],Tableau1[[#This Row],[Date]])</f>
        <v/>
      </c>
      <c r="F1468" s="3"/>
      <c r="K1468" s="35">
        <f>IF(Tableau1[[#This Row],[Régimes récoltés]]&gt;0,1,0)</f>
        <v>0</v>
      </c>
      <c r="L1468" s="35">
        <f>IF(Tableau1[[#This Row],[Régimes récoltés]]&gt;=60,1,0)</f>
        <v>0</v>
      </c>
      <c r="M1468" s="15">
        <f>IF(Tableau1[[#This Row],[Régimes récoltés]]&gt;60,Tableau1[[#This Row],[Régimes récoltés]]-60,0)</f>
        <v>0</v>
      </c>
      <c r="N1468" s="15" t="str">
        <f>IF(ISBLANK(Tableau1[[#This Row],[Date]]),"",+IF(Tableau1[[#This Row],[Régimes récoltés]]&lt;60,0,1000))</f>
        <v/>
      </c>
      <c r="O1468" s="15" t="str">
        <f>IF(ISBLANK(Tableau1[[#This Row],[Date]]),"",IF(Tableau1[[#This Row],[Régimes récoltés]]&gt;60,(Tableau1[[#This Row],[Régimes récoltés]]-60)*40,0))</f>
        <v/>
      </c>
      <c r="P1468" s="15" t="str">
        <f t="shared" si="23"/>
        <v/>
      </c>
      <c r="Q1468" s="51" t="str">
        <f>IF(Tableau1[[#This Row],[Matricule]]&gt;1,IF(COUNTIF(Tableau1[DateMatricule],Tableau1[[#This Row],[DateMatricule]])&gt;1,"Doublon",""),"")</f>
        <v/>
      </c>
    </row>
    <row r="1469" spans="1:17" x14ac:dyDescent="0.25">
      <c r="A1469" s="12" t="str">
        <f>IF(Tableau1[[#This Row],[Date]]="","",VLOOKUP(Tableau1[[#This Row],[Semaine]],Listes!$A:$B,2,FALSE))</f>
        <v/>
      </c>
      <c r="B1469" s="12" t="str">
        <f>IF(ISBLANK(Tableau1[[#This Row],[Date]]),"",INT((Tableau1[[#This Row],[Date]]-SUM(MOD(DATE(YEAR(Tableau1[[#This Row],[Date]]-MOD(Tableau1[[#This Row],[Date]]-2,7)+3),1,2),{1E+99;7})*{1;-1})+5)/7))</f>
        <v/>
      </c>
      <c r="C1469" s="12" t="str">
        <f>IF(ISBLANK(Tableau1[[#This Row],[Matricule]]),"",VLOOKUP(Tableau1[[#This Row],[Matricule]],#REF!,2,FALSE))</f>
        <v/>
      </c>
      <c r="D1469" s="12" t="str">
        <f>IF(ISBLANK(Tableau1[[#This Row],[Matricule]]),"",VLOOKUP(Tableau1[[#This Row],[Matricule]],#REF!,3,FALSE))</f>
        <v/>
      </c>
      <c r="E1469" s="12" t="str">
        <f>CONCATENATE(Tableau1[[#This Row],[Matricule]],Tableau1[[#This Row],[Date]])</f>
        <v/>
      </c>
      <c r="F1469" s="3"/>
      <c r="K1469" s="35">
        <f>IF(Tableau1[[#This Row],[Régimes récoltés]]&gt;0,1,0)</f>
        <v>0</v>
      </c>
      <c r="L1469" s="35">
        <f>IF(Tableau1[[#This Row],[Régimes récoltés]]&gt;=60,1,0)</f>
        <v>0</v>
      </c>
      <c r="M1469" s="15">
        <f>IF(Tableau1[[#This Row],[Régimes récoltés]]&gt;60,Tableau1[[#This Row],[Régimes récoltés]]-60,0)</f>
        <v>0</v>
      </c>
      <c r="N1469" s="15" t="str">
        <f>IF(ISBLANK(Tableau1[[#This Row],[Date]]),"",+IF(Tableau1[[#This Row],[Régimes récoltés]]&lt;60,0,1000))</f>
        <v/>
      </c>
      <c r="O1469" s="15" t="str">
        <f>IF(ISBLANK(Tableau1[[#This Row],[Date]]),"",IF(Tableau1[[#This Row],[Régimes récoltés]]&gt;60,(Tableau1[[#This Row],[Régimes récoltés]]-60)*40,0))</f>
        <v/>
      </c>
      <c r="P1469" s="15" t="str">
        <f t="shared" si="23"/>
        <v/>
      </c>
      <c r="Q1469" s="51" t="str">
        <f>IF(Tableau1[[#This Row],[Matricule]]&gt;1,IF(COUNTIF(Tableau1[DateMatricule],Tableau1[[#This Row],[DateMatricule]])&gt;1,"Doublon",""),"")</f>
        <v/>
      </c>
    </row>
    <row r="1470" spans="1:17" x14ac:dyDescent="0.25">
      <c r="A1470" s="12" t="str">
        <f>IF(Tableau1[[#This Row],[Date]]="","",VLOOKUP(Tableau1[[#This Row],[Semaine]],Listes!$A:$B,2,FALSE))</f>
        <v/>
      </c>
      <c r="B1470" s="12" t="str">
        <f>IF(ISBLANK(Tableau1[[#This Row],[Date]]),"",INT((Tableau1[[#This Row],[Date]]-SUM(MOD(DATE(YEAR(Tableau1[[#This Row],[Date]]-MOD(Tableau1[[#This Row],[Date]]-2,7)+3),1,2),{1E+99;7})*{1;-1})+5)/7))</f>
        <v/>
      </c>
      <c r="C1470" s="12" t="str">
        <f>IF(ISBLANK(Tableau1[[#This Row],[Matricule]]),"",VLOOKUP(Tableau1[[#This Row],[Matricule]],#REF!,2,FALSE))</f>
        <v/>
      </c>
      <c r="D1470" s="12" t="str">
        <f>IF(ISBLANK(Tableau1[[#This Row],[Matricule]]),"",VLOOKUP(Tableau1[[#This Row],[Matricule]],#REF!,3,FALSE))</f>
        <v/>
      </c>
      <c r="E1470" s="12" t="str">
        <f>CONCATENATE(Tableau1[[#This Row],[Matricule]],Tableau1[[#This Row],[Date]])</f>
        <v/>
      </c>
      <c r="F1470" s="3"/>
      <c r="K1470" s="35">
        <f>IF(Tableau1[[#This Row],[Régimes récoltés]]&gt;0,1,0)</f>
        <v>0</v>
      </c>
      <c r="L1470" s="35">
        <f>IF(Tableau1[[#This Row],[Régimes récoltés]]&gt;=60,1,0)</f>
        <v>0</v>
      </c>
      <c r="M1470" s="15">
        <f>IF(Tableau1[[#This Row],[Régimes récoltés]]&gt;60,Tableau1[[#This Row],[Régimes récoltés]]-60,0)</f>
        <v>0</v>
      </c>
      <c r="N1470" s="15" t="str">
        <f>IF(ISBLANK(Tableau1[[#This Row],[Date]]),"",+IF(Tableau1[[#This Row],[Régimes récoltés]]&lt;60,0,1000))</f>
        <v/>
      </c>
      <c r="O1470" s="15" t="str">
        <f>IF(ISBLANK(Tableau1[[#This Row],[Date]]),"",IF(Tableau1[[#This Row],[Régimes récoltés]]&gt;60,(Tableau1[[#This Row],[Régimes récoltés]]-60)*40,0))</f>
        <v/>
      </c>
      <c r="P1470" s="15" t="str">
        <f t="shared" si="23"/>
        <v/>
      </c>
      <c r="Q1470" s="51" t="str">
        <f>IF(Tableau1[[#This Row],[Matricule]]&gt;1,IF(COUNTIF(Tableau1[DateMatricule],Tableau1[[#This Row],[DateMatricule]])&gt;1,"Doublon",""),"")</f>
        <v/>
      </c>
    </row>
    <row r="1471" spans="1:17" x14ac:dyDescent="0.25">
      <c r="A1471" s="12" t="str">
        <f>IF(Tableau1[[#This Row],[Date]]="","",VLOOKUP(Tableau1[[#This Row],[Semaine]],Listes!$A:$B,2,FALSE))</f>
        <v/>
      </c>
      <c r="B1471" s="12" t="str">
        <f>IF(ISBLANK(Tableau1[[#This Row],[Date]]),"",INT((Tableau1[[#This Row],[Date]]-SUM(MOD(DATE(YEAR(Tableau1[[#This Row],[Date]]-MOD(Tableau1[[#This Row],[Date]]-2,7)+3),1,2),{1E+99;7})*{1;-1})+5)/7))</f>
        <v/>
      </c>
      <c r="C1471" s="12" t="str">
        <f>IF(ISBLANK(Tableau1[[#This Row],[Matricule]]),"",VLOOKUP(Tableau1[[#This Row],[Matricule]],#REF!,2,FALSE))</f>
        <v/>
      </c>
      <c r="D1471" s="12" t="str">
        <f>IF(ISBLANK(Tableau1[[#This Row],[Matricule]]),"",VLOOKUP(Tableau1[[#This Row],[Matricule]],#REF!,3,FALSE))</f>
        <v/>
      </c>
      <c r="E1471" s="12" t="str">
        <f>CONCATENATE(Tableau1[[#This Row],[Matricule]],Tableau1[[#This Row],[Date]])</f>
        <v/>
      </c>
      <c r="F1471" s="3"/>
      <c r="K1471" s="35">
        <f>IF(Tableau1[[#This Row],[Régimes récoltés]]&gt;0,1,0)</f>
        <v>0</v>
      </c>
      <c r="L1471" s="35">
        <f>IF(Tableau1[[#This Row],[Régimes récoltés]]&gt;=60,1,0)</f>
        <v>0</v>
      </c>
      <c r="M1471" s="15">
        <f>IF(Tableau1[[#This Row],[Régimes récoltés]]&gt;60,Tableau1[[#This Row],[Régimes récoltés]]-60,0)</f>
        <v>0</v>
      </c>
      <c r="N1471" s="15" t="str">
        <f>IF(ISBLANK(Tableau1[[#This Row],[Date]]),"",+IF(Tableau1[[#This Row],[Régimes récoltés]]&lt;60,0,1000))</f>
        <v/>
      </c>
      <c r="O1471" s="15" t="str">
        <f>IF(ISBLANK(Tableau1[[#This Row],[Date]]),"",IF(Tableau1[[#This Row],[Régimes récoltés]]&gt;60,(Tableau1[[#This Row],[Régimes récoltés]]-60)*40,0))</f>
        <v/>
      </c>
      <c r="P1471" s="15" t="str">
        <f t="shared" si="23"/>
        <v/>
      </c>
      <c r="Q1471" s="51" t="str">
        <f>IF(Tableau1[[#This Row],[Matricule]]&gt;1,IF(COUNTIF(Tableau1[DateMatricule],Tableau1[[#This Row],[DateMatricule]])&gt;1,"Doublon",""),"")</f>
        <v/>
      </c>
    </row>
    <row r="1472" spans="1:17" x14ac:dyDescent="0.25">
      <c r="A1472" s="12" t="str">
        <f>IF(Tableau1[[#This Row],[Date]]="","",VLOOKUP(Tableau1[[#This Row],[Semaine]],Listes!$A:$B,2,FALSE))</f>
        <v/>
      </c>
      <c r="B1472" s="12" t="str">
        <f>IF(ISBLANK(Tableau1[[#This Row],[Date]]),"",INT((Tableau1[[#This Row],[Date]]-SUM(MOD(DATE(YEAR(Tableau1[[#This Row],[Date]]-MOD(Tableau1[[#This Row],[Date]]-2,7)+3),1,2),{1E+99;7})*{1;-1})+5)/7))</f>
        <v/>
      </c>
      <c r="C1472" s="12" t="str">
        <f>IF(ISBLANK(Tableau1[[#This Row],[Matricule]]),"",VLOOKUP(Tableau1[[#This Row],[Matricule]],#REF!,2,FALSE))</f>
        <v/>
      </c>
      <c r="D1472" s="12" t="str">
        <f>IF(ISBLANK(Tableau1[[#This Row],[Matricule]]),"",VLOOKUP(Tableau1[[#This Row],[Matricule]],#REF!,3,FALSE))</f>
        <v/>
      </c>
      <c r="E1472" s="12" t="str">
        <f>CONCATENATE(Tableau1[[#This Row],[Matricule]],Tableau1[[#This Row],[Date]])</f>
        <v/>
      </c>
      <c r="F1472" s="3"/>
      <c r="K1472" s="35">
        <f>IF(Tableau1[[#This Row],[Régimes récoltés]]&gt;0,1,0)</f>
        <v>0</v>
      </c>
      <c r="L1472" s="35">
        <f>IF(Tableau1[[#This Row],[Régimes récoltés]]&gt;=60,1,0)</f>
        <v>0</v>
      </c>
      <c r="M1472" s="15">
        <f>IF(Tableau1[[#This Row],[Régimes récoltés]]&gt;60,Tableau1[[#This Row],[Régimes récoltés]]-60,0)</f>
        <v>0</v>
      </c>
      <c r="N1472" s="15" t="str">
        <f>IF(ISBLANK(Tableau1[[#This Row],[Date]]),"",+IF(Tableau1[[#This Row],[Régimes récoltés]]&lt;60,0,1000))</f>
        <v/>
      </c>
      <c r="O1472" s="15" t="str">
        <f>IF(ISBLANK(Tableau1[[#This Row],[Date]]),"",IF(Tableau1[[#This Row],[Régimes récoltés]]&gt;60,(Tableau1[[#This Row],[Régimes récoltés]]-60)*40,0))</f>
        <v/>
      </c>
      <c r="P1472" s="15" t="str">
        <f t="shared" si="23"/>
        <v/>
      </c>
      <c r="Q1472" s="51" t="str">
        <f>IF(Tableau1[[#This Row],[Matricule]]&gt;1,IF(COUNTIF(Tableau1[DateMatricule],Tableau1[[#This Row],[DateMatricule]])&gt;1,"Doublon",""),"")</f>
        <v/>
      </c>
    </row>
    <row r="1473" spans="1:17" x14ac:dyDescent="0.25">
      <c r="A1473" s="12" t="str">
        <f>IF(Tableau1[[#This Row],[Date]]="","",VLOOKUP(Tableau1[[#This Row],[Semaine]],Listes!$A:$B,2,FALSE))</f>
        <v/>
      </c>
      <c r="B1473" s="12" t="str">
        <f>IF(ISBLANK(Tableau1[[#This Row],[Date]]),"",INT((Tableau1[[#This Row],[Date]]-SUM(MOD(DATE(YEAR(Tableau1[[#This Row],[Date]]-MOD(Tableau1[[#This Row],[Date]]-2,7)+3),1,2),{1E+99;7})*{1;-1})+5)/7))</f>
        <v/>
      </c>
      <c r="C1473" s="12" t="str">
        <f>IF(ISBLANK(Tableau1[[#This Row],[Matricule]]),"",VLOOKUP(Tableau1[[#This Row],[Matricule]],#REF!,2,FALSE))</f>
        <v/>
      </c>
      <c r="D1473" s="12" t="str">
        <f>IF(ISBLANK(Tableau1[[#This Row],[Matricule]]),"",VLOOKUP(Tableau1[[#This Row],[Matricule]],#REF!,3,FALSE))</f>
        <v/>
      </c>
      <c r="E1473" s="12" t="str">
        <f>CONCATENATE(Tableau1[[#This Row],[Matricule]],Tableau1[[#This Row],[Date]])</f>
        <v/>
      </c>
      <c r="F1473" s="3"/>
      <c r="K1473" s="35">
        <f>IF(Tableau1[[#This Row],[Régimes récoltés]]&gt;0,1,0)</f>
        <v>0</v>
      </c>
      <c r="L1473" s="35">
        <f>IF(Tableau1[[#This Row],[Régimes récoltés]]&gt;=60,1,0)</f>
        <v>0</v>
      </c>
      <c r="M1473" s="15">
        <f>IF(Tableau1[[#This Row],[Régimes récoltés]]&gt;60,Tableau1[[#This Row],[Régimes récoltés]]-60,0)</f>
        <v>0</v>
      </c>
      <c r="N1473" s="15" t="str">
        <f>IF(ISBLANK(Tableau1[[#This Row],[Date]]),"",+IF(Tableau1[[#This Row],[Régimes récoltés]]&lt;60,0,1000))</f>
        <v/>
      </c>
      <c r="O1473" s="15" t="str">
        <f>IF(ISBLANK(Tableau1[[#This Row],[Date]]),"",IF(Tableau1[[#This Row],[Régimes récoltés]]&gt;60,(Tableau1[[#This Row],[Régimes récoltés]]-60)*40,0))</f>
        <v/>
      </c>
      <c r="P1473" s="15" t="str">
        <f t="shared" si="23"/>
        <v/>
      </c>
      <c r="Q1473" s="51" t="str">
        <f>IF(Tableau1[[#This Row],[Matricule]]&gt;1,IF(COUNTIF(Tableau1[DateMatricule],Tableau1[[#This Row],[DateMatricule]])&gt;1,"Doublon",""),"")</f>
        <v/>
      </c>
    </row>
    <row r="1474" spans="1:17" x14ac:dyDescent="0.25">
      <c r="A1474" s="12" t="str">
        <f>IF(Tableau1[[#This Row],[Date]]="","",VLOOKUP(Tableau1[[#This Row],[Semaine]],Listes!$A:$B,2,FALSE))</f>
        <v/>
      </c>
      <c r="B1474" s="12" t="str">
        <f>IF(ISBLANK(Tableau1[[#This Row],[Date]]),"",INT((Tableau1[[#This Row],[Date]]-SUM(MOD(DATE(YEAR(Tableau1[[#This Row],[Date]]-MOD(Tableau1[[#This Row],[Date]]-2,7)+3),1,2),{1E+99;7})*{1;-1})+5)/7))</f>
        <v/>
      </c>
      <c r="C1474" s="12" t="str">
        <f>IF(ISBLANK(Tableau1[[#This Row],[Matricule]]),"",VLOOKUP(Tableau1[[#This Row],[Matricule]],#REF!,2,FALSE))</f>
        <v/>
      </c>
      <c r="D1474" s="12" t="str">
        <f>IF(ISBLANK(Tableau1[[#This Row],[Matricule]]),"",VLOOKUP(Tableau1[[#This Row],[Matricule]],#REF!,3,FALSE))</f>
        <v/>
      </c>
      <c r="E1474" s="12" t="str">
        <f>CONCATENATE(Tableau1[[#This Row],[Matricule]],Tableau1[[#This Row],[Date]])</f>
        <v/>
      </c>
      <c r="F1474" s="3"/>
      <c r="K1474" s="35">
        <f>IF(Tableau1[[#This Row],[Régimes récoltés]]&gt;0,1,0)</f>
        <v>0</v>
      </c>
      <c r="L1474" s="35">
        <f>IF(Tableau1[[#This Row],[Régimes récoltés]]&gt;=60,1,0)</f>
        <v>0</v>
      </c>
      <c r="M1474" s="15">
        <f>IF(Tableau1[[#This Row],[Régimes récoltés]]&gt;60,Tableau1[[#This Row],[Régimes récoltés]]-60,0)</f>
        <v>0</v>
      </c>
      <c r="N1474" s="15" t="str">
        <f>IF(ISBLANK(Tableau1[[#This Row],[Date]]),"",+IF(Tableau1[[#This Row],[Régimes récoltés]]&lt;60,0,1000))</f>
        <v/>
      </c>
      <c r="O1474" s="15" t="str">
        <f>IF(ISBLANK(Tableau1[[#This Row],[Date]]),"",IF(Tableau1[[#This Row],[Régimes récoltés]]&gt;60,(Tableau1[[#This Row],[Régimes récoltés]]-60)*40,0))</f>
        <v/>
      </c>
      <c r="P1474" s="15" t="str">
        <f t="shared" si="23"/>
        <v/>
      </c>
      <c r="Q1474" s="51" t="str">
        <f>IF(Tableau1[[#This Row],[Matricule]]&gt;1,IF(COUNTIF(Tableau1[DateMatricule],Tableau1[[#This Row],[DateMatricule]])&gt;1,"Doublon",""),"")</f>
        <v/>
      </c>
    </row>
    <row r="1475" spans="1:17" x14ac:dyDescent="0.25">
      <c r="A1475" s="12" t="str">
        <f>IF(Tableau1[[#This Row],[Date]]="","",VLOOKUP(Tableau1[[#This Row],[Semaine]],Listes!$A:$B,2,FALSE))</f>
        <v/>
      </c>
      <c r="B1475" s="12" t="str">
        <f>IF(ISBLANK(Tableau1[[#This Row],[Date]]),"",INT((Tableau1[[#This Row],[Date]]-SUM(MOD(DATE(YEAR(Tableau1[[#This Row],[Date]]-MOD(Tableau1[[#This Row],[Date]]-2,7)+3),1,2),{1E+99;7})*{1;-1})+5)/7))</f>
        <v/>
      </c>
      <c r="C1475" s="12" t="str">
        <f>IF(ISBLANK(Tableau1[[#This Row],[Matricule]]),"",VLOOKUP(Tableau1[[#This Row],[Matricule]],#REF!,2,FALSE))</f>
        <v/>
      </c>
      <c r="D1475" s="12" t="str">
        <f>IF(ISBLANK(Tableau1[[#This Row],[Matricule]]),"",VLOOKUP(Tableau1[[#This Row],[Matricule]],#REF!,3,FALSE))</f>
        <v/>
      </c>
      <c r="E1475" s="12" t="str">
        <f>CONCATENATE(Tableau1[[#This Row],[Matricule]],Tableau1[[#This Row],[Date]])</f>
        <v/>
      </c>
      <c r="F1475" s="3"/>
      <c r="K1475" s="35">
        <f>IF(Tableau1[[#This Row],[Régimes récoltés]]&gt;0,1,0)</f>
        <v>0</v>
      </c>
      <c r="L1475" s="35">
        <f>IF(Tableau1[[#This Row],[Régimes récoltés]]&gt;=60,1,0)</f>
        <v>0</v>
      </c>
      <c r="M1475" s="15">
        <f>IF(Tableau1[[#This Row],[Régimes récoltés]]&gt;60,Tableau1[[#This Row],[Régimes récoltés]]-60,0)</f>
        <v>0</v>
      </c>
      <c r="N1475" s="15" t="str">
        <f>IF(ISBLANK(Tableau1[[#This Row],[Date]]),"",+IF(Tableau1[[#This Row],[Régimes récoltés]]&lt;60,0,1000))</f>
        <v/>
      </c>
      <c r="O1475" s="15" t="str">
        <f>IF(ISBLANK(Tableau1[[#This Row],[Date]]),"",IF(Tableau1[[#This Row],[Régimes récoltés]]&gt;60,(Tableau1[[#This Row],[Régimes récoltés]]-60)*40,0))</f>
        <v/>
      </c>
      <c r="P1475" s="15" t="str">
        <f t="shared" si="23"/>
        <v/>
      </c>
      <c r="Q1475" s="51" t="str">
        <f>IF(Tableau1[[#This Row],[Matricule]]&gt;1,IF(COUNTIF(Tableau1[DateMatricule],Tableau1[[#This Row],[DateMatricule]])&gt;1,"Doublon",""),"")</f>
        <v/>
      </c>
    </row>
    <row r="1476" spans="1:17" x14ac:dyDescent="0.25">
      <c r="A1476" s="12" t="str">
        <f>IF(Tableau1[[#This Row],[Date]]="","",VLOOKUP(Tableau1[[#This Row],[Semaine]],Listes!$A:$B,2,FALSE))</f>
        <v/>
      </c>
      <c r="B1476" s="12" t="str">
        <f>IF(ISBLANK(Tableau1[[#This Row],[Date]]),"",INT((Tableau1[[#This Row],[Date]]-SUM(MOD(DATE(YEAR(Tableau1[[#This Row],[Date]]-MOD(Tableau1[[#This Row],[Date]]-2,7)+3),1,2),{1E+99;7})*{1;-1})+5)/7))</f>
        <v/>
      </c>
      <c r="C1476" s="12" t="str">
        <f>IF(ISBLANK(Tableau1[[#This Row],[Matricule]]),"",VLOOKUP(Tableau1[[#This Row],[Matricule]],#REF!,2,FALSE))</f>
        <v/>
      </c>
      <c r="D1476" s="12" t="str">
        <f>IF(ISBLANK(Tableau1[[#This Row],[Matricule]]),"",VLOOKUP(Tableau1[[#This Row],[Matricule]],#REF!,3,FALSE))</f>
        <v/>
      </c>
      <c r="E1476" s="12" t="str">
        <f>CONCATENATE(Tableau1[[#This Row],[Matricule]],Tableau1[[#This Row],[Date]])</f>
        <v/>
      </c>
      <c r="F1476" s="3"/>
      <c r="K1476" s="35">
        <f>IF(Tableau1[[#This Row],[Régimes récoltés]]&gt;0,1,0)</f>
        <v>0</v>
      </c>
      <c r="L1476" s="35">
        <f>IF(Tableau1[[#This Row],[Régimes récoltés]]&gt;=60,1,0)</f>
        <v>0</v>
      </c>
      <c r="M1476" s="15">
        <f>IF(Tableau1[[#This Row],[Régimes récoltés]]&gt;60,Tableau1[[#This Row],[Régimes récoltés]]-60,0)</f>
        <v>0</v>
      </c>
      <c r="N1476" s="15" t="str">
        <f>IF(ISBLANK(Tableau1[[#This Row],[Date]]),"",+IF(Tableau1[[#This Row],[Régimes récoltés]]&lt;60,0,1000))</f>
        <v/>
      </c>
      <c r="O1476" s="15" t="str">
        <f>IF(ISBLANK(Tableau1[[#This Row],[Date]]),"",IF(Tableau1[[#This Row],[Régimes récoltés]]&gt;60,(Tableau1[[#This Row],[Régimes récoltés]]-60)*40,0))</f>
        <v/>
      </c>
      <c r="P1476" s="15" t="str">
        <f t="shared" si="23"/>
        <v/>
      </c>
      <c r="Q1476" s="51" t="str">
        <f>IF(Tableau1[[#This Row],[Matricule]]&gt;1,IF(COUNTIF(Tableau1[DateMatricule],Tableau1[[#This Row],[DateMatricule]])&gt;1,"Doublon",""),"")</f>
        <v/>
      </c>
    </row>
    <row r="1477" spans="1:17" x14ac:dyDescent="0.25">
      <c r="A1477" s="12" t="str">
        <f>IF(Tableau1[[#This Row],[Date]]="","",VLOOKUP(Tableau1[[#This Row],[Semaine]],Listes!$A:$B,2,FALSE))</f>
        <v/>
      </c>
      <c r="B1477" s="12" t="str">
        <f>IF(ISBLANK(Tableau1[[#This Row],[Date]]),"",INT((Tableau1[[#This Row],[Date]]-SUM(MOD(DATE(YEAR(Tableau1[[#This Row],[Date]]-MOD(Tableau1[[#This Row],[Date]]-2,7)+3),1,2),{1E+99;7})*{1;-1})+5)/7))</f>
        <v/>
      </c>
      <c r="C1477" s="12" t="str">
        <f>IF(ISBLANK(Tableau1[[#This Row],[Matricule]]),"",VLOOKUP(Tableau1[[#This Row],[Matricule]],#REF!,2,FALSE))</f>
        <v/>
      </c>
      <c r="D1477" s="12" t="str">
        <f>IF(ISBLANK(Tableau1[[#This Row],[Matricule]]),"",VLOOKUP(Tableau1[[#This Row],[Matricule]],#REF!,3,FALSE))</f>
        <v/>
      </c>
      <c r="E1477" s="12" t="str">
        <f>CONCATENATE(Tableau1[[#This Row],[Matricule]],Tableau1[[#This Row],[Date]])</f>
        <v/>
      </c>
      <c r="F1477" s="3"/>
      <c r="K1477" s="35">
        <f>IF(Tableau1[[#This Row],[Régimes récoltés]]&gt;0,1,0)</f>
        <v>0</v>
      </c>
      <c r="L1477" s="35">
        <f>IF(Tableau1[[#This Row],[Régimes récoltés]]&gt;=60,1,0)</f>
        <v>0</v>
      </c>
      <c r="M1477" s="15">
        <f>IF(Tableau1[[#This Row],[Régimes récoltés]]&gt;60,Tableau1[[#This Row],[Régimes récoltés]]-60,0)</f>
        <v>0</v>
      </c>
      <c r="N1477" s="15" t="str">
        <f>IF(ISBLANK(Tableau1[[#This Row],[Date]]),"",+IF(Tableau1[[#This Row],[Régimes récoltés]]&lt;60,0,1000))</f>
        <v/>
      </c>
      <c r="O1477" s="15" t="str">
        <f>IF(ISBLANK(Tableau1[[#This Row],[Date]]),"",IF(Tableau1[[#This Row],[Régimes récoltés]]&gt;60,(Tableau1[[#This Row],[Régimes récoltés]]-60)*40,0))</f>
        <v/>
      </c>
      <c r="P1477" s="15" t="str">
        <f t="shared" si="23"/>
        <v/>
      </c>
      <c r="Q1477" s="51" t="str">
        <f>IF(Tableau1[[#This Row],[Matricule]]&gt;1,IF(COUNTIF(Tableau1[DateMatricule],Tableau1[[#This Row],[DateMatricule]])&gt;1,"Doublon",""),"")</f>
        <v/>
      </c>
    </row>
    <row r="1478" spans="1:17" x14ac:dyDescent="0.25">
      <c r="A1478" s="12" t="str">
        <f>IF(Tableau1[[#This Row],[Date]]="","",VLOOKUP(Tableau1[[#This Row],[Semaine]],Listes!$A:$B,2,FALSE))</f>
        <v/>
      </c>
      <c r="B1478" s="12" t="str">
        <f>IF(ISBLANK(Tableau1[[#This Row],[Date]]),"",INT((Tableau1[[#This Row],[Date]]-SUM(MOD(DATE(YEAR(Tableau1[[#This Row],[Date]]-MOD(Tableau1[[#This Row],[Date]]-2,7)+3),1,2),{1E+99;7})*{1;-1})+5)/7))</f>
        <v/>
      </c>
      <c r="C1478" s="12" t="str">
        <f>IF(ISBLANK(Tableau1[[#This Row],[Matricule]]),"",VLOOKUP(Tableau1[[#This Row],[Matricule]],#REF!,2,FALSE))</f>
        <v/>
      </c>
      <c r="D1478" s="12" t="str">
        <f>IF(ISBLANK(Tableau1[[#This Row],[Matricule]]),"",VLOOKUP(Tableau1[[#This Row],[Matricule]],#REF!,3,FALSE))</f>
        <v/>
      </c>
      <c r="E1478" s="12" t="str">
        <f>CONCATENATE(Tableau1[[#This Row],[Matricule]],Tableau1[[#This Row],[Date]])</f>
        <v/>
      </c>
      <c r="F1478" s="3"/>
      <c r="K1478" s="35">
        <f>IF(Tableau1[[#This Row],[Régimes récoltés]]&gt;0,1,0)</f>
        <v>0</v>
      </c>
      <c r="L1478" s="35">
        <f>IF(Tableau1[[#This Row],[Régimes récoltés]]&gt;=60,1,0)</f>
        <v>0</v>
      </c>
      <c r="M1478" s="15">
        <f>IF(Tableau1[[#This Row],[Régimes récoltés]]&gt;60,Tableau1[[#This Row],[Régimes récoltés]]-60,0)</f>
        <v>0</v>
      </c>
      <c r="N1478" s="15" t="str">
        <f>IF(ISBLANK(Tableau1[[#This Row],[Date]]),"",+IF(Tableau1[[#This Row],[Régimes récoltés]]&lt;60,0,1000))</f>
        <v/>
      </c>
      <c r="O1478" s="15" t="str">
        <f>IF(ISBLANK(Tableau1[[#This Row],[Date]]),"",IF(Tableau1[[#This Row],[Régimes récoltés]]&gt;60,(Tableau1[[#This Row],[Régimes récoltés]]-60)*40,0))</f>
        <v/>
      </c>
      <c r="P1478" s="15" t="str">
        <f t="shared" si="23"/>
        <v/>
      </c>
      <c r="Q1478" s="51" t="str">
        <f>IF(Tableau1[[#This Row],[Matricule]]&gt;1,IF(COUNTIF(Tableau1[DateMatricule],Tableau1[[#This Row],[DateMatricule]])&gt;1,"Doublon",""),"")</f>
        <v/>
      </c>
    </row>
    <row r="1479" spans="1:17" x14ac:dyDescent="0.25">
      <c r="A1479" s="12" t="str">
        <f>IF(Tableau1[[#This Row],[Date]]="","",VLOOKUP(Tableau1[[#This Row],[Semaine]],Listes!$A:$B,2,FALSE))</f>
        <v/>
      </c>
      <c r="B1479" s="12" t="str">
        <f>IF(ISBLANK(Tableau1[[#This Row],[Date]]),"",INT((Tableau1[[#This Row],[Date]]-SUM(MOD(DATE(YEAR(Tableau1[[#This Row],[Date]]-MOD(Tableau1[[#This Row],[Date]]-2,7)+3),1,2),{1E+99;7})*{1;-1})+5)/7))</f>
        <v/>
      </c>
      <c r="C1479" s="12" t="str">
        <f>IF(ISBLANK(Tableau1[[#This Row],[Matricule]]),"",VLOOKUP(Tableau1[[#This Row],[Matricule]],#REF!,2,FALSE))</f>
        <v/>
      </c>
      <c r="D1479" s="12" t="str">
        <f>IF(ISBLANK(Tableau1[[#This Row],[Matricule]]),"",VLOOKUP(Tableau1[[#This Row],[Matricule]],#REF!,3,FALSE))</f>
        <v/>
      </c>
      <c r="E1479" s="12" t="str">
        <f>CONCATENATE(Tableau1[[#This Row],[Matricule]],Tableau1[[#This Row],[Date]])</f>
        <v/>
      </c>
      <c r="F1479" s="3"/>
      <c r="K1479" s="35">
        <f>IF(Tableau1[[#This Row],[Régimes récoltés]]&gt;0,1,0)</f>
        <v>0</v>
      </c>
      <c r="L1479" s="35">
        <f>IF(Tableau1[[#This Row],[Régimes récoltés]]&gt;=60,1,0)</f>
        <v>0</v>
      </c>
      <c r="M1479" s="15">
        <f>IF(Tableau1[[#This Row],[Régimes récoltés]]&gt;60,Tableau1[[#This Row],[Régimes récoltés]]-60,0)</f>
        <v>0</v>
      </c>
      <c r="N1479" s="15" t="str">
        <f>IF(ISBLANK(Tableau1[[#This Row],[Date]]),"",+IF(Tableau1[[#This Row],[Régimes récoltés]]&lt;60,0,1000))</f>
        <v/>
      </c>
      <c r="O1479" s="15" t="str">
        <f>IF(ISBLANK(Tableau1[[#This Row],[Date]]),"",IF(Tableau1[[#This Row],[Régimes récoltés]]&gt;60,(Tableau1[[#This Row],[Régimes récoltés]]-60)*40,0))</f>
        <v/>
      </c>
      <c r="P1479" s="15" t="str">
        <f t="shared" si="23"/>
        <v/>
      </c>
      <c r="Q1479" s="51" t="str">
        <f>IF(Tableau1[[#This Row],[Matricule]]&gt;1,IF(COUNTIF(Tableau1[DateMatricule],Tableau1[[#This Row],[DateMatricule]])&gt;1,"Doublon",""),"")</f>
        <v/>
      </c>
    </row>
    <row r="1480" spans="1:17" x14ac:dyDescent="0.25">
      <c r="A1480" s="12" t="str">
        <f>IF(Tableau1[[#This Row],[Date]]="","",VLOOKUP(Tableau1[[#This Row],[Semaine]],Listes!$A:$B,2,FALSE))</f>
        <v/>
      </c>
      <c r="B1480" s="12" t="str">
        <f>IF(ISBLANK(Tableau1[[#This Row],[Date]]),"",INT((Tableau1[[#This Row],[Date]]-SUM(MOD(DATE(YEAR(Tableau1[[#This Row],[Date]]-MOD(Tableau1[[#This Row],[Date]]-2,7)+3),1,2),{1E+99;7})*{1;-1})+5)/7))</f>
        <v/>
      </c>
      <c r="C1480" s="12" t="str">
        <f>IF(ISBLANK(Tableau1[[#This Row],[Matricule]]),"",VLOOKUP(Tableau1[[#This Row],[Matricule]],#REF!,2,FALSE))</f>
        <v/>
      </c>
      <c r="D1480" s="12" t="str">
        <f>IF(ISBLANK(Tableau1[[#This Row],[Matricule]]),"",VLOOKUP(Tableau1[[#This Row],[Matricule]],#REF!,3,FALSE))</f>
        <v/>
      </c>
      <c r="E1480" s="12" t="str">
        <f>CONCATENATE(Tableau1[[#This Row],[Matricule]],Tableau1[[#This Row],[Date]])</f>
        <v/>
      </c>
      <c r="F1480" s="3"/>
      <c r="K1480" s="35">
        <f>IF(Tableau1[[#This Row],[Régimes récoltés]]&gt;0,1,0)</f>
        <v>0</v>
      </c>
      <c r="L1480" s="35">
        <f>IF(Tableau1[[#This Row],[Régimes récoltés]]&gt;=60,1,0)</f>
        <v>0</v>
      </c>
      <c r="M1480" s="15">
        <f>IF(Tableau1[[#This Row],[Régimes récoltés]]&gt;60,Tableau1[[#This Row],[Régimes récoltés]]-60,0)</f>
        <v>0</v>
      </c>
      <c r="N1480" s="15" t="str">
        <f>IF(ISBLANK(Tableau1[[#This Row],[Date]]),"",+IF(Tableau1[[#This Row],[Régimes récoltés]]&lt;60,0,1000))</f>
        <v/>
      </c>
      <c r="O1480" s="15" t="str">
        <f>IF(ISBLANK(Tableau1[[#This Row],[Date]]),"",IF(Tableau1[[#This Row],[Régimes récoltés]]&gt;60,(Tableau1[[#This Row],[Régimes récoltés]]-60)*40,0))</f>
        <v/>
      </c>
      <c r="P1480" s="15" t="str">
        <f t="shared" si="23"/>
        <v/>
      </c>
      <c r="Q1480" s="51" t="str">
        <f>IF(Tableau1[[#This Row],[Matricule]]&gt;1,IF(COUNTIF(Tableau1[DateMatricule],Tableau1[[#This Row],[DateMatricule]])&gt;1,"Doublon",""),"")</f>
        <v/>
      </c>
    </row>
    <row r="1481" spans="1:17" x14ac:dyDescent="0.25">
      <c r="A1481" s="12" t="str">
        <f>IF(Tableau1[[#This Row],[Date]]="","",VLOOKUP(Tableau1[[#This Row],[Semaine]],Listes!$A:$B,2,FALSE))</f>
        <v/>
      </c>
      <c r="B1481" s="12" t="str">
        <f>IF(ISBLANK(Tableau1[[#This Row],[Date]]),"",INT((Tableau1[[#This Row],[Date]]-SUM(MOD(DATE(YEAR(Tableau1[[#This Row],[Date]]-MOD(Tableau1[[#This Row],[Date]]-2,7)+3),1,2),{1E+99;7})*{1;-1})+5)/7))</f>
        <v/>
      </c>
      <c r="C1481" s="12" t="str">
        <f>IF(ISBLANK(Tableau1[[#This Row],[Matricule]]),"",VLOOKUP(Tableau1[[#This Row],[Matricule]],#REF!,2,FALSE))</f>
        <v/>
      </c>
      <c r="D1481" s="12" t="str">
        <f>IF(ISBLANK(Tableau1[[#This Row],[Matricule]]),"",VLOOKUP(Tableau1[[#This Row],[Matricule]],#REF!,3,FALSE))</f>
        <v/>
      </c>
      <c r="E1481" s="12" t="str">
        <f>CONCATENATE(Tableau1[[#This Row],[Matricule]],Tableau1[[#This Row],[Date]])</f>
        <v/>
      </c>
      <c r="F1481" s="3"/>
      <c r="K1481" s="35">
        <f>IF(Tableau1[[#This Row],[Régimes récoltés]]&gt;0,1,0)</f>
        <v>0</v>
      </c>
      <c r="L1481" s="35">
        <f>IF(Tableau1[[#This Row],[Régimes récoltés]]&gt;=60,1,0)</f>
        <v>0</v>
      </c>
      <c r="M1481" s="15">
        <f>IF(Tableau1[[#This Row],[Régimes récoltés]]&gt;60,Tableau1[[#This Row],[Régimes récoltés]]-60,0)</f>
        <v>0</v>
      </c>
      <c r="N1481" s="15" t="str">
        <f>IF(ISBLANK(Tableau1[[#This Row],[Date]]),"",+IF(Tableau1[[#This Row],[Régimes récoltés]]&lt;60,0,1000))</f>
        <v/>
      </c>
      <c r="O1481" s="15" t="str">
        <f>IF(ISBLANK(Tableau1[[#This Row],[Date]]),"",IF(Tableau1[[#This Row],[Régimes récoltés]]&gt;60,(Tableau1[[#This Row],[Régimes récoltés]]-60)*40,0))</f>
        <v/>
      </c>
      <c r="P1481" s="15" t="str">
        <f t="shared" si="23"/>
        <v/>
      </c>
      <c r="Q1481" s="51" t="str">
        <f>IF(Tableau1[[#This Row],[Matricule]]&gt;1,IF(COUNTIF(Tableau1[DateMatricule],Tableau1[[#This Row],[DateMatricule]])&gt;1,"Doublon",""),"")</f>
        <v/>
      </c>
    </row>
    <row r="1482" spans="1:17" x14ac:dyDescent="0.25">
      <c r="A1482" s="12" t="str">
        <f>IF(Tableau1[[#This Row],[Date]]="","",VLOOKUP(Tableau1[[#This Row],[Semaine]],Listes!$A:$B,2,FALSE))</f>
        <v/>
      </c>
      <c r="B1482" s="12" t="str">
        <f>IF(ISBLANK(Tableau1[[#This Row],[Date]]),"",INT((Tableau1[[#This Row],[Date]]-SUM(MOD(DATE(YEAR(Tableau1[[#This Row],[Date]]-MOD(Tableau1[[#This Row],[Date]]-2,7)+3),1,2),{1E+99;7})*{1;-1})+5)/7))</f>
        <v/>
      </c>
      <c r="C1482" s="12" t="str">
        <f>IF(ISBLANK(Tableau1[[#This Row],[Matricule]]),"",VLOOKUP(Tableau1[[#This Row],[Matricule]],#REF!,2,FALSE))</f>
        <v/>
      </c>
      <c r="D1482" s="12" t="str">
        <f>IF(ISBLANK(Tableau1[[#This Row],[Matricule]]),"",VLOOKUP(Tableau1[[#This Row],[Matricule]],#REF!,3,FALSE))</f>
        <v/>
      </c>
      <c r="E1482" s="12" t="str">
        <f>CONCATENATE(Tableau1[[#This Row],[Matricule]],Tableau1[[#This Row],[Date]])</f>
        <v/>
      </c>
      <c r="F1482" s="3"/>
      <c r="K1482" s="35">
        <f>IF(Tableau1[[#This Row],[Régimes récoltés]]&gt;0,1,0)</f>
        <v>0</v>
      </c>
      <c r="L1482" s="35">
        <f>IF(Tableau1[[#This Row],[Régimes récoltés]]&gt;=60,1,0)</f>
        <v>0</v>
      </c>
      <c r="M1482" s="15">
        <f>IF(Tableau1[[#This Row],[Régimes récoltés]]&gt;60,Tableau1[[#This Row],[Régimes récoltés]]-60,0)</f>
        <v>0</v>
      </c>
      <c r="N1482" s="15" t="str">
        <f>IF(ISBLANK(Tableau1[[#This Row],[Date]]),"",+IF(Tableau1[[#This Row],[Régimes récoltés]]&lt;60,0,1000))</f>
        <v/>
      </c>
      <c r="O1482" s="15" t="str">
        <f>IF(ISBLANK(Tableau1[[#This Row],[Date]]),"",IF(Tableau1[[#This Row],[Régimes récoltés]]&gt;60,(Tableau1[[#This Row],[Régimes récoltés]]-60)*40,0))</f>
        <v/>
      </c>
      <c r="P1482" s="15" t="str">
        <f t="shared" si="23"/>
        <v/>
      </c>
      <c r="Q1482" s="51" t="str">
        <f>IF(Tableau1[[#This Row],[Matricule]]&gt;1,IF(COUNTIF(Tableau1[DateMatricule],Tableau1[[#This Row],[DateMatricule]])&gt;1,"Doublon",""),"")</f>
        <v/>
      </c>
    </row>
    <row r="1483" spans="1:17" x14ac:dyDescent="0.25">
      <c r="A1483" s="12" t="str">
        <f>IF(Tableau1[[#This Row],[Date]]="","",VLOOKUP(Tableau1[[#This Row],[Semaine]],Listes!$A:$B,2,FALSE))</f>
        <v/>
      </c>
      <c r="B1483" s="12" t="str">
        <f>IF(ISBLANK(Tableau1[[#This Row],[Date]]),"",INT((Tableau1[[#This Row],[Date]]-SUM(MOD(DATE(YEAR(Tableau1[[#This Row],[Date]]-MOD(Tableau1[[#This Row],[Date]]-2,7)+3),1,2),{1E+99;7})*{1;-1})+5)/7))</f>
        <v/>
      </c>
      <c r="C1483" s="12" t="str">
        <f>IF(ISBLANK(Tableau1[[#This Row],[Matricule]]),"",VLOOKUP(Tableau1[[#This Row],[Matricule]],#REF!,2,FALSE))</f>
        <v/>
      </c>
      <c r="D1483" s="12" t="str">
        <f>IF(ISBLANK(Tableau1[[#This Row],[Matricule]]),"",VLOOKUP(Tableau1[[#This Row],[Matricule]],#REF!,3,FALSE))</f>
        <v/>
      </c>
      <c r="E1483" s="12" t="str">
        <f>CONCATENATE(Tableau1[[#This Row],[Matricule]],Tableau1[[#This Row],[Date]])</f>
        <v/>
      </c>
      <c r="F1483" s="3"/>
      <c r="K1483" s="35">
        <f>IF(Tableau1[[#This Row],[Régimes récoltés]]&gt;0,1,0)</f>
        <v>0</v>
      </c>
      <c r="L1483" s="35">
        <f>IF(Tableau1[[#This Row],[Régimes récoltés]]&gt;=60,1,0)</f>
        <v>0</v>
      </c>
      <c r="M1483" s="15">
        <f>IF(Tableau1[[#This Row],[Régimes récoltés]]&gt;60,Tableau1[[#This Row],[Régimes récoltés]]-60,0)</f>
        <v>0</v>
      </c>
      <c r="N1483" s="15" t="str">
        <f>IF(ISBLANK(Tableau1[[#This Row],[Date]]),"",+IF(Tableau1[[#This Row],[Régimes récoltés]]&lt;60,0,1000))</f>
        <v/>
      </c>
      <c r="O1483" s="15" t="str">
        <f>IF(ISBLANK(Tableau1[[#This Row],[Date]]),"",IF(Tableau1[[#This Row],[Régimes récoltés]]&gt;60,(Tableau1[[#This Row],[Régimes récoltés]]-60)*40,0))</f>
        <v/>
      </c>
      <c r="P1483" s="15" t="str">
        <f t="shared" si="23"/>
        <v/>
      </c>
      <c r="Q1483" s="51" t="str">
        <f>IF(Tableau1[[#This Row],[Matricule]]&gt;1,IF(COUNTIF(Tableau1[DateMatricule],Tableau1[[#This Row],[DateMatricule]])&gt;1,"Doublon",""),"")</f>
        <v/>
      </c>
    </row>
    <row r="1484" spans="1:17" x14ac:dyDescent="0.25">
      <c r="A1484" s="12" t="str">
        <f>IF(Tableau1[[#This Row],[Date]]="","",VLOOKUP(Tableau1[[#This Row],[Semaine]],Listes!$A:$B,2,FALSE))</f>
        <v/>
      </c>
      <c r="B1484" s="12" t="str">
        <f>IF(ISBLANK(Tableau1[[#This Row],[Date]]),"",INT((Tableau1[[#This Row],[Date]]-SUM(MOD(DATE(YEAR(Tableau1[[#This Row],[Date]]-MOD(Tableau1[[#This Row],[Date]]-2,7)+3),1,2),{1E+99;7})*{1;-1})+5)/7))</f>
        <v/>
      </c>
      <c r="C1484" s="12" t="str">
        <f>IF(ISBLANK(Tableau1[[#This Row],[Matricule]]),"",VLOOKUP(Tableau1[[#This Row],[Matricule]],#REF!,2,FALSE))</f>
        <v/>
      </c>
      <c r="D1484" s="12" t="str">
        <f>IF(ISBLANK(Tableau1[[#This Row],[Matricule]]),"",VLOOKUP(Tableau1[[#This Row],[Matricule]],#REF!,3,FALSE))</f>
        <v/>
      </c>
      <c r="E1484" s="12" t="str">
        <f>CONCATENATE(Tableau1[[#This Row],[Matricule]],Tableau1[[#This Row],[Date]])</f>
        <v/>
      </c>
      <c r="F1484" s="3"/>
      <c r="K1484" s="35">
        <f>IF(Tableau1[[#This Row],[Régimes récoltés]]&gt;0,1,0)</f>
        <v>0</v>
      </c>
      <c r="L1484" s="35">
        <f>IF(Tableau1[[#This Row],[Régimes récoltés]]&gt;=60,1,0)</f>
        <v>0</v>
      </c>
      <c r="M1484" s="15">
        <f>IF(Tableau1[[#This Row],[Régimes récoltés]]&gt;60,Tableau1[[#This Row],[Régimes récoltés]]-60,0)</f>
        <v>0</v>
      </c>
      <c r="N1484" s="15" t="str">
        <f>IF(ISBLANK(Tableau1[[#This Row],[Date]]),"",+IF(Tableau1[[#This Row],[Régimes récoltés]]&lt;60,0,1000))</f>
        <v/>
      </c>
      <c r="O1484" s="15" t="str">
        <f>IF(ISBLANK(Tableau1[[#This Row],[Date]]),"",IF(Tableau1[[#This Row],[Régimes récoltés]]&gt;60,(Tableau1[[#This Row],[Régimes récoltés]]-60)*40,0))</f>
        <v/>
      </c>
      <c r="P1484" s="15" t="str">
        <f t="shared" si="23"/>
        <v/>
      </c>
      <c r="Q1484" s="51" t="str">
        <f>IF(Tableau1[[#This Row],[Matricule]]&gt;1,IF(COUNTIF(Tableau1[DateMatricule],Tableau1[[#This Row],[DateMatricule]])&gt;1,"Doublon",""),"")</f>
        <v/>
      </c>
    </row>
    <row r="1485" spans="1:17" x14ac:dyDescent="0.25">
      <c r="A1485" s="12" t="str">
        <f>IF(Tableau1[[#This Row],[Date]]="","",VLOOKUP(Tableau1[[#This Row],[Semaine]],Listes!$A:$B,2,FALSE))</f>
        <v/>
      </c>
      <c r="B1485" s="12" t="str">
        <f>IF(ISBLANK(Tableau1[[#This Row],[Date]]),"",INT((Tableau1[[#This Row],[Date]]-SUM(MOD(DATE(YEAR(Tableau1[[#This Row],[Date]]-MOD(Tableau1[[#This Row],[Date]]-2,7)+3),1,2),{1E+99;7})*{1;-1})+5)/7))</f>
        <v/>
      </c>
      <c r="C1485" s="12" t="str">
        <f>IF(ISBLANK(Tableau1[[#This Row],[Matricule]]),"",VLOOKUP(Tableau1[[#This Row],[Matricule]],#REF!,2,FALSE))</f>
        <v/>
      </c>
      <c r="D1485" s="12" t="str">
        <f>IF(ISBLANK(Tableau1[[#This Row],[Matricule]]),"",VLOOKUP(Tableau1[[#This Row],[Matricule]],#REF!,3,FALSE))</f>
        <v/>
      </c>
      <c r="E1485" s="12" t="str">
        <f>CONCATENATE(Tableau1[[#This Row],[Matricule]],Tableau1[[#This Row],[Date]])</f>
        <v/>
      </c>
      <c r="F1485" s="3"/>
      <c r="K1485" s="35">
        <f>IF(Tableau1[[#This Row],[Régimes récoltés]]&gt;0,1,0)</f>
        <v>0</v>
      </c>
      <c r="L1485" s="35">
        <f>IF(Tableau1[[#This Row],[Régimes récoltés]]&gt;=60,1,0)</f>
        <v>0</v>
      </c>
      <c r="M1485" s="15">
        <f>IF(Tableau1[[#This Row],[Régimes récoltés]]&gt;60,Tableau1[[#This Row],[Régimes récoltés]]-60,0)</f>
        <v>0</v>
      </c>
      <c r="N1485" s="15" t="str">
        <f>IF(ISBLANK(Tableau1[[#This Row],[Date]]),"",+IF(Tableau1[[#This Row],[Régimes récoltés]]&lt;60,0,1000))</f>
        <v/>
      </c>
      <c r="O1485" s="15" t="str">
        <f>IF(ISBLANK(Tableau1[[#This Row],[Date]]),"",IF(Tableau1[[#This Row],[Régimes récoltés]]&gt;60,(Tableau1[[#This Row],[Régimes récoltés]]-60)*40,0))</f>
        <v/>
      </c>
      <c r="P1485" s="15" t="str">
        <f t="shared" si="23"/>
        <v/>
      </c>
      <c r="Q1485" s="51" t="str">
        <f>IF(Tableau1[[#This Row],[Matricule]]&gt;1,IF(COUNTIF(Tableau1[DateMatricule],Tableau1[[#This Row],[DateMatricule]])&gt;1,"Doublon",""),"")</f>
        <v/>
      </c>
    </row>
    <row r="1486" spans="1:17" x14ac:dyDescent="0.25">
      <c r="A1486" s="12" t="str">
        <f>IF(Tableau1[[#This Row],[Date]]="","",VLOOKUP(Tableau1[[#This Row],[Semaine]],Listes!$A:$B,2,FALSE))</f>
        <v/>
      </c>
      <c r="B1486" s="12" t="str">
        <f>IF(ISBLANK(Tableau1[[#This Row],[Date]]),"",INT((Tableau1[[#This Row],[Date]]-SUM(MOD(DATE(YEAR(Tableau1[[#This Row],[Date]]-MOD(Tableau1[[#This Row],[Date]]-2,7)+3),1,2),{1E+99;7})*{1;-1})+5)/7))</f>
        <v/>
      </c>
      <c r="C1486" s="12" t="str">
        <f>IF(ISBLANK(Tableau1[[#This Row],[Matricule]]),"",VLOOKUP(Tableau1[[#This Row],[Matricule]],#REF!,2,FALSE))</f>
        <v/>
      </c>
      <c r="D1486" s="12" t="str">
        <f>IF(ISBLANK(Tableau1[[#This Row],[Matricule]]),"",VLOOKUP(Tableau1[[#This Row],[Matricule]],#REF!,3,FALSE))</f>
        <v/>
      </c>
      <c r="E1486" s="12" t="str">
        <f>CONCATENATE(Tableau1[[#This Row],[Matricule]],Tableau1[[#This Row],[Date]])</f>
        <v/>
      </c>
      <c r="F1486" s="3"/>
      <c r="K1486" s="35">
        <f>IF(Tableau1[[#This Row],[Régimes récoltés]]&gt;0,1,0)</f>
        <v>0</v>
      </c>
      <c r="L1486" s="35">
        <f>IF(Tableau1[[#This Row],[Régimes récoltés]]&gt;=60,1,0)</f>
        <v>0</v>
      </c>
      <c r="M1486" s="15">
        <f>IF(Tableau1[[#This Row],[Régimes récoltés]]&gt;60,Tableau1[[#This Row],[Régimes récoltés]]-60,0)</f>
        <v>0</v>
      </c>
      <c r="N1486" s="15" t="str">
        <f>IF(ISBLANK(Tableau1[[#This Row],[Date]]),"",+IF(Tableau1[[#This Row],[Régimes récoltés]]&lt;60,0,1000))</f>
        <v/>
      </c>
      <c r="O1486" s="15" t="str">
        <f>IF(ISBLANK(Tableau1[[#This Row],[Date]]),"",IF(Tableau1[[#This Row],[Régimes récoltés]]&gt;60,(Tableau1[[#This Row],[Régimes récoltés]]-60)*40,0))</f>
        <v/>
      </c>
      <c r="P1486" s="15" t="str">
        <f t="shared" si="23"/>
        <v/>
      </c>
      <c r="Q1486" s="51" t="str">
        <f>IF(Tableau1[[#This Row],[Matricule]]&gt;1,IF(COUNTIF(Tableau1[DateMatricule],Tableau1[[#This Row],[DateMatricule]])&gt;1,"Doublon",""),"")</f>
        <v/>
      </c>
    </row>
    <row r="1487" spans="1:17" x14ac:dyDescent="0.25">
      <c r="A1487" s="12" t="str">
        <f>IF(Tableau1[[#This Row],[Date]]="","",VLOOKUP(Tableau1[[#This Row],[Semaine]],Listes!$A:$B,2,FALSE))</f>
        <v/>
      </c>
      <c r="B1487" s="12" t="str">
        <f>IF(ISBLANK(Tableau1[[#This Row],[Date]]),"",INT((Tableau1[[#This Row],[Date]]-SUM(MOD(DATE(YEAR(Tableau1[[#This Row],[Date]]-MOD(Tableau1[[#This Row],[Date]]-2,7)+3),1,2),{1E+99;7})*{1;-1})+5)/7))</f>
        <v/>
      </c>
      <c r="C1487" s="12" t="str">
        <f>IF(ISBLANK(Tableau1[[#This Row],[Matricule]]),"",VLOOKUP(Tableau1[[#This Row],[Matricule]],#REF!,2,FALSE))</f>
        <v/>
      </c>
      <c r="D1487" s="12" t="str">
        <f>IF(ISBLANK(Tableau1[[#This Row],[Matricule]]),"",VLOOKUP(Tableau1[[#This Row],[Matricule]],#REF!,3,FALSE))</f>
        <v/>
      </c>
      <c r="E1487" s="12" t="str">
        <f>CONCATENATE(Tableau1[[#This Row],[Matricule]],Tableau1[[#This Row],[Date]])</f>
        <v/>
      </c>
      <c r="F1487" s="3"/>
      <c r="K1487" s="35">
        <f>IF(Tableau1[[#This Row],[Régimes récoltés]]&gt;0,1,0)</f>
        <v>0</v>
      </c>
      <c r="L1487" s="35">
        <f>IF(Tableau1[[#This Row],[Régimes récoltés]]&gt;=60,1,0)</f>
        <v>0</v>
      </c>
      <c r="M1487" s="15">
        <f>IF(Tableau1[[#This Row],[Régimes récoltés]]&gt;60,Tableau1[[#This Row],[Régimes récoltés]]-60,0)</f>
        <v>0</v>
      </c>
      <c r="N1487" s="15" t="str">
        <f>IF(ISBLANK(Tableau1[[#This Row],[Date]]),"",+IF(Tableau1[[#This Row],[Régimes récoltés]]&lt;60,0,1000))</f>
        <v/>
      </c>
      <c r="O1487" s="15" t="str">
        <f>IF(ISBLANK(Tableau1[[#This Row],[Date]]),"",IF(Tableau1[[#This Row],[Régimes récoltés]]&gt;60,(Tableau1[[#This Row],[Régimes récoltés]]-60)*40,0))</f>
        <v/>
      </c>
      <c r="P1487" s="15" t="str">
        <f t="shared" si="23"/>
        <v/>
      </c>
      <c r="Q1487" s="51" t="str">
        <f>IF(Tableau1[[#This Row],[Matricule]]&gt;1,IF(COUNTIF(Tableau1[DateMatricule],Tableau1[[#This Row],[DateMatricule]])&gt;1,"Doublon",""),"")</f>
        <v/>
      </c>
    </row>
    <row r="1488" spans="1:17" x14ac:dyDescent="0.25">
      <c r="A1488" s="12" t="str">
        <f>IF(Tableau1[[#This Row],[Date]]="","",VLOOKUP(Tableau1[[#This Row],[Semaine]],Listes!$A:$B,2,FALSE))</f>
        <v/>
      </c>
      <c r="B1488" s="12" t="str">
        <f>IF(ISBLANK(Tableau1[[#This Row],[Date]]),"",INT((Tableau1[[#This Row],[Date]]-SUM(MOD(DATE(YEAR(Tableau1[[#This Row],[Date]]-MOD(Tableau1[[#This Row],[Date]]-2,7)+3),1,2),{1E+99;7})*{1;-1})+5)/7))</f>
        <v/>
      </c>
      <c r="C1488" s="12" t="str">
        <f>IF(ISBLANK(Tableau1[[#This Row],[Matricule]]),"",VLOOKUP(Tableau1[[#This Row],[Matricule]],#REF!,2,FALSE))</f>
        <v/>
      </c>
      <c r="D1488" s="12" t="str">
        <f>IF(ISBLANK(Tableau1[[#This Row],[Matricule]]),"",VLOOKUP(Tableau1[[#This Row],[Matricule]],#REF!,3,FALSE))</f>
        <v/>
      </c>
      <c r="E1488" s="12" t="str">
        <f>CONCATENATE(Tableau1[[#This Row],[Matricule]],Tableau1[[#This Row],[Date]])</f>
        <v/>
      </c>
      <c r="F1488" s="3"/>
      <c r="K1488" s="35">
        <f>IF(Tableau1[[#This Row],[Régimes récoltés]]&gt;0,1,0)</f>
        <v>0</v>
      </c>
      <c r="L1488" s="35">
        <f>IF(Tableau1[[#This Row],[Régimes récoltés]]&gt;=60,1,0)</f>
        <v>0</v>
      </c>
      <c r="M1488" s="15">
        <f>IF(Tableau1[[#This Row],[Régimes récoltés]]&gt;60,Tableau1[[#This Row],[Régimes récoltés]]-60,0)</f>
        <v>0</v>
      </c>
      <c r="N1488" s="15" t="str">
        <f>IF(ISBLANK(Tableau1[[#This Row],[Date]]),"",+IF(Tableau1[[#This Row],[Régimes récoltés]]&lt;60,0,1000))</f>
        <v/>
      </c>
      <c r="O1488" s="15" t="str">
        <f>IF(ISBLANK(Tableau1[[#This Row],[Date]]),"",IF(Tableau1[[#This Row],[Régimes récoltés]]&gt;60,(Tableau1[[#This Row],[Régimes récoltés]]-60)*40,0))</f>
        <v/>
      </c>
      <c r="P1488" s="15" t="str">
        <f t="shared" si="23"/>
        <v/>
      </c>
      <c r="Q1488" s="51" t="str">
        <f>IF(Tableau1[[#This Row],[Matricule]]&gt;1,IF(COUNTIF(Tableau1[DateMatricule],Tableau1[[#This Row],[DateMatricule]])&gt;1,"Doublon",""),"")</f>
        <v/>
      </c>
    </row>
    <row r="1489" spans="1:17" x14ac:dyDescent="0.25">
      <c r="A1489" s="12" t="str">
        <f>IF(Tableau1[[#This Row],[Date]]="","",VLOOKUP(Tableau1[[#This Row],[Semaine]],Listes!$A:$B,2,FALSE))</f>
        <v/>
      </c>
      <c r="B1489" s="12" t="str">
        <f>IF(ISBLANK(Tableau1[[#This Row],[Date]]),"",INT((Tableau1[[#This Row],[Date]]-SUM(MOD(DATE(YEAR(Tableau1[[#This Row],[Date]]-MOD(Tableau1[[#This Row],[Date]]-2,7)+3),1,2),{1E+99;7})*{1;-1})+5)/7))</f>
        <v/>
      </c>
      <c r="C1489" s="12" t="str">
        <f>IF(ISBLANK(Tableau1[[#This Row],[Matricule]]),"",VLOOKUP(Tableau1[[#This Row],[Matricule]],#REF!,2,FALSE))</f>
        <v/>
      </c>
      <c r="D1489" s="12" t="str">
        <f>IF(ISBLANK(Tableau1[[#This Row],[Matricule]]),"",VLOOKUP(Tableau1[[#This Row],[Matricule]],#REF!,3,FALSE))</f>
        <v/>
      </c>
      <c r="E1489" s="12" t="str">
        <f>CONCATENATE(Tableau1[[#This Row],[Matricule]],Tableau1[[#This Row],[Date]])</f>
        <v/>
      </c>
      <c r="F1489" s="3"/>
      <c r="K1489" s="35">
        <f>IF(Tableau1[[#This Row],[Régimes récoltés]]&gt;0,1,0)</f>
        <v>0</v>
      </c>
      <c r="L1489" s="35">
        <f>IF(Tableau1[[#This Row],[Régimes récoltés]]&gt;=60,1,0)</f>
        <v>0</v>
      </c>
      <c r="M1489" s="15">
        <f>IF(Tableau1[[#This Row],[Régimes récoltés]]&gt;60,Tableau1[[#This Row],[Régimes récoltés]]-60,0)</f>
        <v>0</v>
      </c>
      <c r="N1489" s="15" t="str">
        <f>IF(ISBLANK(Tableau1[[#This Row],[Date]]),"",+IF(Tableau1[[#This Row],[Régimes récoltés]]&lt;60,0,1000))</f>
        <v/>
      </c>
      <c r="O1489" s="15" t="str">
        <f>IF(ISBLANK(Tableau1[[#This Row],[Date]]),"",IF(Tableau1[[#This Row],[Régimes récoltés]]&gt;60,(Tableau1[[#This Row],[Régimes récoltés]]-60)*40,0))</f>
        <v/>
      </c>
      <c r="P1489" s="15" t="str">
        <f t="shared" si="23"/>
        <v/>
      </c>
      <c r="Q1489" s="51" t="str">
        <f>IF(Tableau1[[#This Row],[Matricule]]&gt;1,IF(COUNTIF(Tableau1[DateMatricule],Tableau1[[#This Row],[DateMatricule]])&gt;1,"Doublon",""),"")</f>
        <v/>
      </c>
    </row>
    <row r="1490" spans="1:17" x14ac:dyDescent="0.25">
      <c r="A1490" s="12" t="str">
        <f>IF(Tableau1[[#This Row],[Date]]="","",VLOOKUP(Tableau1[[#This Row],[Semaine]],Listes!$A:$B,2,FALSE))</f>
        <v/>
      </c>
      <c r="B1490" s="12" t="str">
        <f>IF(ISBLANK(Tableau1[[#This Row],[Date]]),"",INT((Tableau1[[#This Row],[Date]]-SUM(MOD(DATE(YEAR(Tableau1[[#This Row],[Date]]-MOD(Tableau1[[#This Row],[Date]]-2,7)+3),1,2),{1E+99;7})*{1;-1})+5)/7))</f>
        <v/>
      </c>
      <c r="C1490" s="12" t="str">
        <f>IF(ISBLANK(Tableau1[[#This Row],[Matricule]]),"",VLOOKUP(Tableau1[[#This Row],[Matricule]],#REF!,2,FALSE))</f>
        <v/>
      </c>
      <c r="D1490" s="12" t="str">
        <f>IF(ISBLANK(Tableau1[[#This Row],[Matricule]]),"",VLOOKUP(Tableau1[[#This Row],[Matricule]],#REF!,3,FALSE))</f>
        <v/>
      </c>
      <c r="E1490" s="12" t="str">
        <f>CONCATENATE(Tableau1[[#This Row],[Matricule]],Tableau1[[#This Row],[Date]])</f>
        <v/>
      </c>
      <c r="F1490" s="3"/>
      <c r="K1490" s="35">
        <f>IF(Tableau1[[#This Row],[Régimes récoltés]]&gt;0,1,0)</f>
        <v>0</v>
      </c>
      <c r="L1490" s="35">
        <f>IF(Tableau1[[#This Row],[Régimes récoltés]]&gt;=60,1,0)</f>
        <v>0</v>
      </c>
      <c r="M1490" s="15">
        <f>IF(Tableau1[[#This Row],[Régimes récoltés]]&gt;60,Tableau1[[#This Row],[Régimes récoltés]]-60,0)</f>
        <v>0</v>
      </c>
      <c r="N1490" s="15" t="str">
        <f>IF(ISBLANK(Tableau1[[#This Row],[Date]]),"",+IF(Tableau1[[#This Row],[Régimes récoltés]]&lt;60,0,1000))</f>
        <v/>
      </c>
      <c r="O1490" s="15" t="str">
        <f>IF(ISBLANK(Tableau1[[#This Row],[Date]]),"",IF(Tableau1[[#This Row],[Régimes récoltés]]&gt;60,(Tableau1[[#This Row],[Régimes récoltés]]-60)*40,0))</f>
        <v/>
      </c>
      <c r="P1490" s="15" t="str">
        <f t="shared" si="23"/>
        <v/>
      </c>
      <c r="Q1490" s="51" t="str">
        <f>IF(Tableau1[[#This Row],[Matricule]]&gt;1,IF(COUNTIF(Tableau1[DateMatricule],Tableau1[[#This Row],[DateMatricule]])&gt;1,"Doublon",""),"")</f>
        <v/>
      </c>
    </row>
    <row r="1491" spans="1:17" x14ac:dyDescent="0.25">
      <c r="A1491" s="12" t="str">
        <f>IF(Tableau1[[#This Row],[Date]]="","",VLOOKUP(Tableau1[[#This Row],[Semaine]],Listes!$A:$B,2,FALSE))</f>
        <v/>
      </c>
      <c r="B1491" s="12" t="str">
        <f>IF(ISBLANK(Tableau1[[#This Row],[Date]]),"",INT((Tableau1[[#This Row],[Date]]-SUM(MOD(DATE(YEAR(Tableau1[[#This Row],[Date]]-MOD(Tableau1[[#This Row],[Date]]-2,7)+3),1,2),{1E+99;7})*{1;-1})+5)/7))</f>
        <v/>
      </c>
      <c r="C1491" s="12" t="str">
        <f>IF(ISBLANK(Tableau1[[#This Row],[Matricule]]),"",VLOOKUP(Tableau1[[#This Row],[Matricule]],#REF!,2,FALSE))</f>
        <v/>
      </c>
      <c r="D1491" s="12" t="str">
        <f>IF(ISBLANK(Tableau1[[#This Row],[Matricule]]),"",VLOOKUP(Tableau1[[#This Row],[Matricule]],#REF!,3,FALSE))</f>
        <v/>
      </c>
      <c r="E1491" s="12" t="str">
        <f>CONCATENATE(Tableau1[[#This Row],[Matricule]],Tableau1[[#This Row],[Date]])</f>
        <v/>
      </c>
      <c r="F1491" s="3"/>
      <c r="K1491" s="35">
        <f>IF(Tableau1[[#This Row],[Régimes récoltés]]&gt;0,1,0)</f>
        <v>0</v>
      </c>
      <c r="L1491" s="35">
        <f>IF(Tableau1[[#This Row],[Régimes récoltés]]&gt;=60,1,0)</f>
        <v>0</v>
      </c>
      <c r="M1491" s="15">
        <f>IF(Tableau1[[#This Row],[Régimes récoltés]]&gt;60,Tableau1[[#This Row],[Régimes récoltés]]-60,0)</f>
        <v>0</v>
      </c>
      <c r="N1491" s="15" t="str">
        <f>IF(ISBLANK(Tableau1[[#This Row],[Date]]),"",+IF(Tableau1[[#This Row],[Régimes récoltés]]&lt;60,0,1000))</f>
        <v/>
      </c>
      <c r="O1491" s="15" t="str">
        <f>IF(ISBLANK(Tableau1[[#This Row],[Date]]),"",IF(Tableau1[[#This Row],[Régimes récoltés]]&gt;60,(Tableau1[[#This Row],[Régimes récoltés]]-60)*40,0))</f>
        <v/>
      </c>
      <c r="P1491" s="15" t="str">
        <f t="shared" si="23"/>
        <v/>
      </c>
      <c r="Q1491" s="51" t="str">
        <f>IF(Tableau1[[#This Row],[Matricule]]&gt;1,IF(COUNTIF(Tableau1[DateMatricule],Tableau1[[#This Row],[DateMatricule]])&gt;1,"Doublon",""),"")</f>
        <v/>
      </c>
    </row>
    <row r="1492" spans="1:17" x14ac:dyDescent="0.25">
      <c r="A1492" s="12" t="str">
        <f>IF(Tableau1[[#This Row],[Date]]="","",VLOOKUP(Tableau1[[#This Row],[Semaine]],Listes!$A:$B,2,FALSE))</f>
        <v/>
      </c>
      <c r="B1492" s="12" t="str">
        <f>IF(ISBLANK(Tableau1[[#This Row],[Date]]),"",INT((Tableau1[[#This Row],[Date]]-SUM(MOD(DATE(YEAR(Tableau1[[#This Row],[Date]]-MOD(Tableau1[[#This Row],[Date]]-2,7)+3),1,2),{1E+99;7})*{1;-1})+5)/7))</f>
        <v/>
      </c>
      <c r="C1492" s="12" t="str">
        <f>IF(ISBLANK(Tableau1[[#This Row],[Matricule]]),"",VLOOKUP(Tableau1[[#This Row],[Matricule]],#REF!,2,FALSE))</f>
        <v/>
      </c>
      <c r="D1492" s="12" t="str">
        <f>IF(ISBLANK(Tableau1[[#This Row],[Matricule]]),"",VLOOKUP(Tableau1[[#This Row],[Matricule]],#REF!,3,FALSE))</f>
        <v/>
      </c>
      <c r="E1492" s="12" t="str">
        <f>CONCATENATE(Tableau1[[#This Row],[Matricule]],Tableau1[[#This Row],[Date]])</f>
        <v/>
      </c>
      <c r="F1492" s="3"/>
      <c r="K1492" s="35">
        <f>IF(Tableau1[[#This Row],[Régimes récoltés]]&gt;0,1,0)</f>
        <v>0</v>
      </c>
      <c r="L1492" s="35">
        <f>IF(Tableau1[[#This Row],[Régimes récoltés]]&gt;=60,1,0)</f>
        <v>0</v>
      </c>
      <c r="M1492" s="15">
        <f>IF(Tableau1[[#This Row],[Régimes récoltés]]&gt;60,Tableau1[[#This Row],[Régimes récoltés]]-60,0)</f>
        <v>0</v>
      </c>
      <c r="N1492" s="15" t="str">
        <f>IF(ISBLANK(Tableau1[[#This Row],[Date]]),"",+IF(Tableau1[[#This Row],[Régimes récoltés]]&lt;60,0,1000))</f>
        <v/>
      </c>
      <c r="O1492" s="15" t="str">
        <f>IF(ISBLANK(Tableau1[[#This Row],[Date]]),"",IF(Tableau1[[#This Row],[Régimes récoltés]]&gt;60,(Tableau1[[#This Row],[Régimes récoltés]]-60)*40,0))</f>
        <v/>
      </c>
      <c r="P1492" s="15" t="str">
        <f t="shared" si="23"/>
        <v/>
      </c>
      <c r="Q1492" s="51" t="str">
        <f>IF(Tableau1[[#This Row],[Matricule]]&gt;1,IF(COUNTIF(Tableau1[DateMatricule],Tableau1[[#This Row],[DateMatricule]])&gt;1,"Doublon",""),"")</f>
        <v/>
      </c>
    </row>
    <row r="1493" spans="1:17" x14ac:dyDescent="0.25">
      <c r="A1493" s="12" t="str">
        <f>IF(Tableau1[[#This Row],[Date]]="","",VLOOKUP(Tableau1[[#This Row],[Semaine]],Listes!$A:$B,2,FALSE))</f>
        <v/>
      </c>
      <c r="B1493" s="12" t="str">
        <f>IF(ISBLANK(Tableau1[[#This Row],[Date]]),"",INT((Tableau1[[#This Row],[Date]]-SUM(MOD(DATE(YEAR(Tableau1[[#This Row],[Date]]-MOD(Tableau1[[#This Row],[Date]]-2,7)+3),1,2),{1E+99;7})*{1;-1})+5)/7))</f>
        <v/>
      </c>
      <c r="C1493" s="12" t="str">
        <f>IF(ISBLANK(Tableau1[[#This Row],[Matricule]]),"",VLOOKUP(Tableau1[[#This Row],[Matricule]],#REF!,2,FALSE))</f>
        <v/>
      </c>
      <c r="D1493" s="12" t="str">
        <f>IF(ISBLANK(Tableau1[[#This Row],[Matricule]]),"",VLOOKUP(Tableau1[[#This Row],[Matricule]],#REF!,3,FALSE))</f>
        <v/>
      </c>
      <c r="E1493" s="12" t="str">
        <f>CONCATENATE(Tableau1[[#This Row],[Matricule]],Tableau1[[#This Row],[Date]])</f>
        <v/>
      </c>
      <c r="F1493" s="3"/>
      <c r="K1493" s="35">
        <f>IF(Tableau1[[#This Row],[Régimes récoltés]]&gt;0,1,0)</f>
        <v>0</v>
      </c>
      <c r="L1493" s="35">
        <f>IF(Tableau1[[#This Row],[Régimes récoltés]]&gt;=60,1,0)</f>
        <v>0</v>
      </c>
      <c r="M1493" s="15">
        <f>IF(Tableau1[[#This Row],[Régimes récoltés]]&gt;60,Tableau1[[#This Row],[Régimes récoltés]]-60,0)</f>
        <v>0</v>
      </c>
      <c r="N1493" s="15" t="str">
        <f>IF(ISBLANK(Tableau1[[#This Row],[Date]]),"",+IF(Tableau1[[#This Row],[Régimes récoltés]]&lt;60,0,1000))</f>
        <v/>
      </c>
      <c r="O1493" s="15" t="str">
        <f>IF(ISBLANK(Tableau1[[#This Row],[Date]]),"",IF(Tableau1[[#This Row],[Régimes récoltés]]&gt;60,(Tableau1[[#This Row],[Régimes récoltés]]-60)*40,0))</f>
        <v/>
      </c>
      <c r="P1493" s="15" t="str">
        <f t="shared" si="23"/>
        <v/>
      </c>
      <c r="Q1493" s="51" t="str">
        <f>IF(Tableau1[[#This Row],[Matricule]]&gt;1,IF(COUNTIF(Tableau1[DateMatricule],Tableau1[[#This Row],[DateMatricule]])&gt;1,"Doublon",""),"")</f>
        <v/>
      </c>
    </row>
    <row r="1494" spans="1:17" x14ac:dyDescent="0.25">
      <c r="A1494" s="12" t="str">
        <f>IF(Tableau1[[#This Row],[Date]]="","",VLOOKUP(Tableau1[[#This Row],[Semaine]],Listes!$A:$B,2,FALSE))</f>
        <v/>
      </c>
      <c r="B1494" s="12" t="str">
        <f>IF(ISBLANK(Tableau1[[#This Row],[Date]]),"",INT((Tableau1[[#This Row],[Date]]-SUM(MOD(DATE(YEAR(Tableau1[[#This Row],[Date]]-MOD(Tableau1[[#This Row],[Date]]-2,7)+3),1,2),{1E+99;7})*{1;-1})+5)/7))</f>
        <v/>
      </c>
      <c r="C1494" s="12" t="str">
        <f>IF(ISBLANK(Tableau1[[#This Row],[Matricule]]),"",VLOOKUP(Tableau1[[#This Row],[Matricule]],#REF!,2,FALSE))</f>
        <v/>
      </c>
      <c r="D1494" s="12" t="str">
        <f>IF(ISBLANK(Tableau1[[#This Row],[Matricule]]),"",VLOOKUP(Tableau1[[#This Row],[Matricule]],#REF!,3,FALSE))</f>
        <v/>
      </c>
      <c r="E1494" s="12" t="str">
        <f>CONCATENATE(Tableau1[[#This Row],[Matricule]],Tableau1[[#This Row],[Date]])</f>
        <v/>
      </c>
      <c r="F1494" s="3"/>
      <c r="K1494" s="35">
        <f>IF(Tableau1[[#This Row],[Régimes récoltés]]&gt;0,1,0)</f>
        <v>0</v>
      </c>
      <c r="L1494" s="35">
        <f>IF(Tableau1[[#This Row],[Régimes récoltés]]&gt;=60,1,0)</f>
        <v>0</v>
      </c>
      <c r="M1494" s="15">
        <f>IF(Tableau1[[#This Row],[Régimes récoltés]]&gt;60,Tableau1[[#This Row],[Régimes récoltés]]-60,0)</f>
        <v>0</v>
      </c>
      <c r="N1494" s="15" t="str">
        <f>IF(ISBLANK(Tableau1[[#This Row],[Date]]),"",+IF(Tableau1[[#This Row],[Régimes récoltés]]&lt;60,0,1000))</f>
        <v/>
      </c>
      <c r="O1494" s="15" t="str">
        <f>IF(ISBLANK(Tableau1[[#This Row],[Date]]),"",IF(Tableau1[[#This Row],[Régimes récoltés]]&gt;60,(Tableau1[[#This Row],[Régimes récoltés]]-60)*40,0))</f>
        <v/>
      </c>
      <c r="P1494" s="15" t="str">
        <f t="shared" si="23"/>
        <v/>
      </c>
      <c r="Q1494" s="51" t="str">
        <f>IF(Tableau1[[#This Row],[Matricule]]&gt;1,IF(COUNTIF(Tableau1[DateMatricule],Tableau1[[#This Row],[DateMatricule]])&gt;1,"Doublon",""),"")</f>
        <v/>
      </c>
    </row>
    <row r="1495" spans="1:17" x14ac:dyDescent="0.25">
      <c r="A1495" s="12" t="str">
        <f>IF(Tableau1[[#This Row],[Date]]="","",VLOOKUP(Tableau1[[#This Row],[Semaine]],Listes!$A:$B,2,FALSE))</f>
        <v/>
      </c>
      <c r="B1495" s="12" t="str">
        <f>IF(ISBLANK(Tableau1[[#This Row],[Date]]),"",INT((Tableau1[[#This Row],[Date]]-SUM(MOD(DATE(YEAR(Tableau1[[#This Row],[Date]]-MOD(Tableau1[[#This Row],[Date]]-2,7)+3),1,2),{1E+99;7})*{1;-1})+5)/7))</f>
        <v/>
      </c>
      <c r="C1495" s="12" t="str">
        <f>IF(ISBLANK(Tableau1[[#This Row],[Matricule]]),"",VLOOKUP(Tableau1[[#This Row],[Matricule]],#REF!,2,FALSE))</f>
        <v/>
      </c>
      <c r="D1495" s="12" t="str">
        <f>IF(ISBLANK(Tableau1[[#This Row],[Matricule]]),"",VLOOKUP(Tableau1[[#This Row],[Matricule]],#REF!,3,FALSE))</f>
        <v/>
      </c>
      <c r="E1495" s="12" t="str">
        <f>CONCATENATE(Tableau1[[#This Row],[Matricule]],Tableau1[[#This Row],[Date]])</f>
        <v/>
      </c>
      <c r="F1495" s="3"/>
      <c r="K1495" s="35">
        <f>IF(Tableau1[[#This Row],[Régimes récoltés]]&gt;0,1,0)</f>
        <v>0</v>
      </c>
      <c r="L1495" s="35">
        <f>IF(Tableau1[[#This Row],[Régimes récoltés]]&gt;=60,1,0)</f>
        <v>0</v>
      </c>
      <c r="M1495" s="15">
        <f>IF(Tableau1[[#This Row],[Régimes récoltés]]&gt;60,Tableau1[[#This Row],[Régimes récoltés]]-60,0)</f>
        <v>0</v>
      </c>
      <c r="N1495" s="15" t="str">
        <f>IF(ISBLANK(Tableau1[[#This Row],[Date]]),"",+IF(Tableau1[[#This Row],[Régimes récoltés]]&lt;60,0,1000))</f>
        <v/>
      </c>
      <c r="O1495" s="15" t="str">
        <f>IF(ISBLANK(Tableau1[[#This Row],[Date]]),"",IF(Tableau1[[#This Row],[Régimes récoltés]]&gt;60,(Tableau1[[#This Row],[Régimes récoltés]]-60)*40,0))</f>
        <v/>
      </c>
      <c r="P1495" s="15" t="str">
        <f t="shared" si="23"/>
        <v/>
      </c>
      <c r="Q1495" s="51" t="str">
        <f>IF(Tableau1[[#This Row],[Matricule]]&gt;1,IF(COUNTIF(Tableau1[DateMatricule],Tableau1[[#This Row],[DateMatricule]])&gt;1,"Doublon",""),"")</f>
        <v/>
      </c>
    </row>
    <row r="1496" spans="1:17" x14ac:dyDescent="0.25">
      <c r="A1496" s="12" t="str">
        <f>IF(Tableau1[[#This Row],[Date]]="","",VLOOKUP(Tableau1[[#This Row],[Semaine]],Listes!$A:$B,2,FALSE))</f>
        <v/>
      </c>
      <c r="B1496" s="12" t="str">
        <f>IF(ISBLANK(Tableau1[[#This Row],[Date]]),"",INT((Tableau1[[#This Row],[Date]]-SUM(MOD(DATE(YEAR(Tableau1[[#This Row],[Date]]-MOD(Tableau1[[#This Row],[Date]]-2,7)+3),1,2),{1E+99;7})*{1;-1})+5)/7))</f>
        <v/>
      </c>
      <c r="C1496" s="12" t="str">
        <f>IF(ISBLANK(Tableau1[[#This Row],[Matricule]]),"",VLOOKUP(Tableau1[[#This Row],[Matricule]],#REF!,2,FALSE))</f>
        <v/>
      </c>
      <c r="D1496" s="12" t="str">
        <f>IF(ISBLANK(Tableau1[[#This Row],[Matricule]]),"",VLOOKUP(Tableau1[[#This Row],[Matricule]],#REF!,3,FALSE))</f>
        <v/>
      </c>
      <c r="E1496" s="12" t="str">
        <f>CONCATENATE(Tableau1[[#This Row],[Matricule]],Tableau1[[#This Row],[Date]])</f>
        <v/>
      </c>
      <c r="F1496" s="3"/>
      <c r="K1496" s="35">
        <f>IF(Tableau1[[#This Row],[Régimes récoltés]]&gt;0,1,0)</f>
        <v>0</v>
      </c>
      <c r="L1496" s="35">
        <f>IF(Tableau1[[#This Row],[Régimes récoltés]]&gt;=60,1,0)</f>
        <v>0</v>
      </c>
      <c r="M1496" s="15">
        <f>IF(Tableau1[[#This Row],[Régimes récoltés]]&gt;60,Tableau1[[#This Row],[Régimes récoltés]]-60,0)</f>
        <v>0</v>
      </c>
      <c r="N1496" s="15" t="str">
        <f>IF(ISBLANK(Tableau1[[#This Row],[Date]]),"",+IF(Tableau1[[#This Row],[Régimes récoltés]]&lt;60,0,1000))</f>
        <v/>
      </c>
      <c r="O1496" s="15" t="str">
        <f>IF(ISBLANK(Tableau1[[#This Row],[Date]]),"",IF(Tableau1[[#This Row],[Régimes récoltés]]&gt;60,(Tableau1[[#This Row],[Régimes récoltés]]-60)*40,0))</f>
        <v/>
      </c>
      <c r="P1496" s="15" t="str">
        <f t="shared" si="23"/>
        <v/>
      </c>
      <c r="Q1496" s="51" t="str">
        <f>IF(Tableau1[[#This Row],[Matricule]]&gt;1,IF(COUNTIF(Tableau1[DateMatricule],Tableau1[[#This Row],[DateMatricule]])&gt;1,"Doublon",""),"")</f>
        <v/>
      </c>
    </row>
    <row r="1497" spans="1:17" x14ac:dyDescent="0.25">
      <c r="A1497" s="12" t="str">
        <f>IF(Tableau1[[#This Row],[Date]]="","",VLOOKUP(Tableau1[[#This Row],[Semaine]],Listes!$A:$B,2,FALSE))</f>
        <v/>
      </c>
      <c r="B1497" s="12" t="str">
        <f>IF(ISBLANK(Tableau1[[#This Row],[Date]]),"",INT((Tableau1[[#This Row],[Date]]-SUM(MOD(DATE(YEAR(Tableau1[[#This Row],[Date]]-MOD(Tableau1[[#This Row],[Date]]-2,7)+3),1,2),{1E+99;7})*{1;-1})+5)/7))</f>
        <v/>
      </c>
      <c r="C1497" s="12" t="str">
        <f>IF(ISBLANK(Tableau1[[#This Row],[Matricule]]),"",VLOOKUP(Tableau1[[#This Row],[Matricule]],#REF!,2,FALSE))</f>
        <v/>
      </c>
      <c r="D1497" s="12" t="str">
        <f>IF(ISBLANK(Tableau1[[#This Row],[Matricule]]),"",VLOOKUP(Tableau1[[#This Row],[Matricule]],#REF!,3,FALSE))</f>
        <v/>
      </c>
      <c r="E1497" s="12" t="str">
        <f>CONCATENATE(Tableau1[[#This Row],[Matricule]],Tableau1[[#This Row],[Date]])</f>
        <v/>
      </c>
      <c r="F1497" s="3"/>
      <c r="K1497" s="35">
        <f>IF(Tableau1[[#This Row],[Régimes récoltés]]&gt;0,1,0)</f>
        <v>0</v>
      </c>
      <c r="L1497" s="35">
        <f>IF(Tableau1[[#This Row],[Régimes récoltés]]&gt;=60,1,0)</f>
        <v>0</v>
      </c>
      <c r="M1497" s="15">
        <f>IF(Tableau1[[#This Row],[Régimes récoltés]]&gt;60,Tableau1[[#This Row],[Régimes récoltés]]-60,0)</f>
        <v>0</v>
      </c>
      <c r="N1497" s="15" t="str">
        <f>IF(ISBLANK(Tableau1[[#This Row],[Date]]),"",+IF(Tableau1[[#This Row],[Régimes récoltés]]&lt;60,0,1000))</f>
        <v/>
      </c>
      <c r="O1497" s="15" t="str">
        <f>IF(ISBLANK(Tableau1[[#This Row],[Date]]),"",IF(Tableau1[[#This Row],[Régimes récoltés]]&gt;60,(Tableau1[[#This Row],[Régimes récoltés]]-60)*40,0))</f>
        <v/>
      </c>
      <c r="P1497" s="15" t="str">
        <f t="shared" si="23"/>
        <v/>
      </c>
      <c r="Q1497" s="51" t="str">
        <f>IF(Tableau1[[#This Row],[Matricule]]&gt;1,IF(COUNTIF(Tableau1[DateMatricule],Tableau1[[#This Row],[DateMatricule]])&gt;1,"Doublon",""),"")</f>
        <v/>
      </c>
    </row>
    <row r="1498" spans="1:17" x14ac:dyDescent="0.25">
      <c r="A1498" s="12" t="str">
        <f>IF(Tableau1[[#This Row],[Date]]="","",VLOOKUP(Tableau1[[#This Row],[Semaine]],Listes!$A:$B,2,FALSE))</f>
        <v/>
      </c>
      <c r="B1498" s="12" t="str">
        <f>IF(ISBLANK(Tableau1[[#This Row],[Date]]),"",INT((Tableau1[[#This Row],[Date]]-SUM(MOD(DATE(YEAR(Tableau1[[#This Row],[Date]]-MOD(Tableau1[[#This Row],[Date]]-2,7)+3),1,2),{1E+99;7})*{1;-1})+5)/7))</f>
        <v/>
      </c>
      <c r="C1498" s="12" t="str">
        <f>IF(ISBLANK(Tableau1[[#This Row],[Matricule]]),"",VLOOKUP(Tableau1[[#This Row],[Matricule]],#REF!,2,FALSE))</f>
        <v/>
      </c>
      <c r="D1498" s="12" t="str">
        <f>IF(ISBLANK(Tableau1[[#This Row],[Matricule]]),"",VLOOKUP(Tableau1[[#This Row],[Matricule]],#REF!,3,FALSE))</f>
        <v/>
      </c>
      <c r="E1498" s="12" t="str">
        <f>CONCATENATE(Tableau1[[#This Row],[Matricule]],Tableau1[[#This Row],[Date]])</f>
        <v/>
      </c>
      <c r="F1498" s="3"/>
      <c r="K1498" s="35">
        <f>IF(Tableau1[[#This Row],[Régimes récoltés]]&gt;0,1,0)</f>
        <v>0</v>
      </c>
      <c r="L1498" s="35">
        <f>IF(Tableau1[[#This Row],[Régimes récoltés]]&gt;=60,1,0)</f>
        <v>0</v>
      </c>
      <c r="M1498" s="15">
        <f>IF(Tableau1[[#This Row],[Régimes récoltés]]&gt;60,Tableau1[[#This Row],[Régimes récoltés]]-60,0)</f>
        <v>0</v>
      </c>
      <c r="N1498" s="15" t="str">
        <f>IF(ISBLANK(Tableau1[[#This Row],[Date]]),"",+IF(Tableau1[[#This Row],[Régimes récoltés]]&lt;60,0,1000))</f>
        <v/>
      </c>
      <c r="O1498" s="15" t="str">
        <f>IF(ISBLANK(Tableau1[[#This Row],[Date]]),"",IF(Tableau1[[#This Row],[Régimes récoltés]]&gt;60,(Tableau1[[#This Row],[Régimes récoltés]]-60)*40,0))</f>
        <v/>
      </c>
      <c r="P1498" s="15" t="str">
        <f t="shared" si="23"/>
        <v/>
      </c>
      <c r="Q1498" s="51" t="str">
        <f>IF(Tableau1[[#This Row],[Matricule]]&gt;1,IF(COUNTIF(Tableau1[DateMatricule],Tableau1[[#This Row],[DateMatricule]])&gt;1,"Doublon",""),"")</f>
        <v/>
      </c>
    </row>
    <row r="1499" spans="1:17" x14ac:dyDescent="0.25">
      <c r="A1499" s="12" t="str">
        <f>IF(Tableau1[[#This Row],[Date]]="","",VLOOKUP(Tableau1[[#This Row],[Semaine]],Listes!$A:$B,2,FALSE))</f>
        <v/>
      </c>
      <c r="B1499" s="12" t="str">
        <f>IF(ISBLANK(Tableau1[[#This Row],[Date]]),"",INT((Tableau1[[#This Row],[Date]]-SUM(MOD(DATE(YEAR(Tableau1[[#This Row],[Date]]-MOD(Tableau1[[#This Row],[Date]]-2,7)+3),1,2),{1E+99;7})*{1;-1})+5)/7))</f>
        <v/>
      </c>
      <c r="C1499" s="12" t="str">
        <f>IF(ISBLANK(Tableau1[[#This Row],[Matricule]]),"",VLOOKUP(Tableau1[[#This Row],[Matricule]],#REF!,2,FALSE))</f>
        <v/>
      </c>
      <c r="D1499" s="12" t="str">
        <f>IF(ISBLANK(Tableau1[[#This Row],[Matricule]]),"",VLOOKUP(Tableau1[[#This Row],[Matricule]],#REF!,3,FALSE))</f>
        <v/>
      </c>
      <c r="E1499" s="12" t="str">
        <f>CONCATENATE(Tableau1[[#This Row],[Matricule]],Tableau1[[#This Row],[Date]])</f>
        <v/>
      </c>
      <c r="F1499" s="3"/>
      <c r="K1499" s="35">
        <f>IF(Tableau1[[#This Row],[Régimes récoltés]]&gt;0,1,0)</f>
        <v>0</v>
      </c>
      <c r="L1499" s="35">
        <f>IF(Tableau1[[#This Row],[Régimes récoltés]]&gt;=60,1,0)</f>
        <v>0</v>
      </c>
      <c r="M1499" s="15">
        <f>IF(Tableau1[[#This Row],[Régimes récoltés]]&gt;60,Tableau1[[#This Row],[Régimes récoltés]]-60,0)</f>
        <v>0</v>
      </c>
      <c r="N1499" s="15" t="str">
        <f>IF(ISBLANK(Tableau1[[#This Row],[Date]]),"",+IF(Tableau1[[#This Row],[Régimes récoltés]]&lt;60,0,1000))</f>
        <v/>
      </c>
      <c r="O1499" s="15" t="str">
        <f>IF(ISBLANK(Tableau1[[#This Row],[Date]]),"",IF(Tableau1[[#This Row],[Régimes récoltés]]&gt;60,(Tableau1[[#This Row],[Régimes récoltés]]-60)*40,0))</f>
        <v/>
      </c>
      <c r="P1499" s="15" t="str">
        <f t="shared" si="23"/>
        <v/>
      </c>
      <c r="Q1499" s="51" t="str">
        <f>IF(Tableau1[[#This Row],[Matricule]]&gt;1,IF(COUNTIF(Tableau1[DateMatricule],Tableau1[[#This Row],[DateMatricule]])&gt;1,"Doublon",""),"")</f>
        <v/>
      </c>
    </row>
    <row r="1500" spans="1:17" x14ac:dyDescent="0.25">
      <c r="A1500" s="12" t="str">
        <f>IF(Tableau1[[#This Row],[Date]]="","",VLOOKUP(Tableau1[[#This Row],[Semaine]],Listes!$A:$B,2,FALSE))</f>
        <v/>
      </c>
      <c r="B1500" s="12" t="str">
        <f>IF(ISBLANK(Tableau1[[#This Row],[Date]]),"",INT((Tableau1[[#This Row],[Date]]-SUM(MOD(DATE(YEAR(Tableau1[[#This Row],[Date]]-MOD(Tableau1[[#This Row],[Date]]-2,7)+3),1,2),{1E+99;7})*{1;-1})+5)/7))</f>
        <v/>
      </c>
      <c r="C1500" s="12" t="str">
        <f>IF(ISBLANK(Tableau1[[#This Row],[Matricule]]),"",VLOOKUP(Tableau1[[#This Row],[Matricule]],#REF!,2,FALSE))</f>
        <v/>
      </c>
      <c r="D1500" s="12" t="str">
        <f>IF(ISBLANK(Tableau1[[#This Row],[Matricule]]),"",VLOOKUP(Tableau1[[#This Row],[Matricule]],#REF!,3,FALSE))</f>
        <v/>
      </c>
      <c r="E1500" s="12" t="str">
        <f>CONCATENATE(Tableau1[[#This Row],[Matricule]],Tableau1[[#This Row],[Date]])</f>
        <v/>
      </c>
      <c r="F1500" s="3"/>
      <c r="K1500" s="35">
        <f>IF(Tableau1[[#This Row],[Régimes récoltés]]&gt;0,1,0)</f>
        <v>0</v>
      </c>
      <c r="L1500" s="35">
        <f>IF(Tableau1[[#This Row],[Régimes récoltés]]&gt;=60,1,0)</f>
        <v>0</v>
      </c>
      <c r="M1500" s="15">
        <f>IF(Tableau1[[#This Row],[Régimes récoltés]]&gt;60,Tableau1[[#This Row],[Régimes récoltés]]-60,0)</f>
        <v>0</v>
      </c>
      <c r="N1500" s="15" t="str">
        <f>IF(ISBLANK(Tableau1[[#This Row],[Date]]),"",+IF(Tableau1[[#This Row],[Régimes récoltés]]&lt;60,0,1000))</f>
        <v/>
      </c>
      <c r="O1500" s="15" t="str">
        <f>IF(ISBLANK(Tableau1[[#This Row],[Date]]),"",IF(Tableau1[[#This Row],[Régimes récoltés]]&gt;60,(Tableau1[[#This Row],[Régimes récoltés]]-60)*40,0))</f>
        <v/>
      </c>
      <c r="P1500" s="15" t="str">
        <f t="shared" si="23"/>
        <v/>
      </c>
      <c r="Q1500" s="51" t="str">
        <f>IF(Tableau1[[#This Row],[Matricule]]&gt;1,IF(COUNTIF(Tableau1[DateMatricule],Tableau1[[#This Row],[DateMatricule]])&gt;1,"Doublon",""),"")</f>
        <v/>
      </c>
    </row>
    <row r="1501" spans="1:17" x14ac:dyDescent="0.25">
      <c r="A1501" s="12" t="str">
        <f>IF(Tableau1[[#This Row],[Date]]="","",VLOOKUP(Tableau1[[#This Row],[Semaine]],Listes!$A:$B,2,FALSE))</f>
        <v/>
      </c>
      <c r="B1501" s="12" t="str">
        <f>IF(ISBLANK(Tableau1[[#This Row],[Date]]),"",INT((Tableau1[[#This Row],[Date]]-SUM(MOD(DATE(YEAR(Tableau1[[#This Row],[Date]]-MOD(Tableau1[[#This Row],[Date]]-2,7)+3),1,2),{1E+99;7})*{1;-1})+5)/7))</f>
        <v/>
      </c>
      <c r="C1501" s="12" t="str">
        <f>IF(ISBLANK(Tableau1[[#This Row],[Matricule]]),"",VLOOKUP(Tableau1[[#This Row],[Matricule]],#REF!,2,FALSE))</f>
        <v/>
      </c>
      <c r="D1501" s="12" t="str">
        <f>IF(ISBLANK(Tableau1[[#This Row],[Matricule]]),"",VLOOKUP(Tableau1[[#This Row],[Matricule]],#REF!,3,FALSE))</f>
        <v/>
      </c>
      <c r="E1501" s="12" t="str">
        <f>CONCATENATE(Tableau1[[#This Row],[Matricule]],Tableau1[[#This Row],[Date]])</f>
        <v/>
      </c>
      <c r="F1501" s="3"/>
      <c r="K1501" s="35">
        <f>IF(Tableau1[[#This Row],[Régimes récoltés]]&gt;0,1,0)</f>
        <v>0</v>
      </c>
      <c r="L1501" s="35">
        <f>IF(Tableau1[[#This Row],[Régimes récoltés]]&gt;=60,1,0)</f>
        <v>0</v>
      </c>
      <c r="M1501" s="15">
        <f>IF(Tableau1[[#This Row],[Régimes récoltés]]&gt;60,Tableau1[[#This Row],[Régimes récoltés]]-60,0)</f>
        <v>0</v>
      </c>
      <c r="N1501" s="15" t="str">
        <f>IF(ISBLANK(Tableau1[[#This Row],[Date]]),"",+IF(Tableau1[[#This Row],[Régimes récoltés]]&lt;60,0,1000))</f>
        <v/>
      </c>
      <c r="O1501" s="15" t="str">
        <f>IF(ISBLANK(Tableau1[[#This Row],[Date]]),"",IF(Tableau1[[#This Row],[Régimes récoltés]]&gt;60,(Tableau1[[#This Row],[Régimes récoltés]]-60)*40,0))</f>
        <v/>
      </c>
      <c r="P1501" s="15" t="str">
        <f t="shared" si="23"/>
        <v/>
      </c>
      <c r="Q1501" s="51" t="str">
        <f>IF(Tableau1[[#This Row],[Matricule]]&gt;1,IF(COUNTIF(Tableau1[DateMatricule],Tableau1[[#This Row],[DateMatricule]])&gt;1,"Doublon",""),"")</f>
        <v/>
      </c>
    </row>
  </sheetData>
  <sheetProtection formatCells="0" formatColumns="0" formatRows="0" insertColumns="0" insertRows="0" deleteRows="0" sort="0" autoFilter="0" pivotTables="0"/>
  <protectedRanges>
    <protectedRange sqref="F3:J1501" name="Plage1"/>
  </protectedRanges>
  <dataConsolidate/>
  <conditionalFormatting sqref="J3:J1501">
    <cfRule type="expression" dxfId="186" priority="20">
      <formula>AND($J3&lt;60,$J3&lt;&gt;"")</formula>
    </cfRule>
    <cfRule type="expression" dxfId="185" priority="21">
      <formula>$J3&gt;100</formula>
    </cfRule>
  </conditionalFormatting>
  <conditionalFormatting sqref="A1:P1048576">
    <cfRule type="expression" dxfId="184" priority="97">
      <formula>$B2&lt;&gt;$B1</formula>
    </cfRule>
    <cfRule type="expression" dxfId="183" priority="98">
      <formula>$F2&lt;&gt;$F1</formula>
    </cfRule>
  </conditionalFormatting>
  <conditionalFormatting sqref="A1:Q1048576">
    <cfRule type="expression" dxfId="182" priority="1">
      <formula>$Q1 = "Doublon"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  <pageSetUpPr fitToPage="1"/>
  </sheetPr>
  <dimension ref="A2:L37"/>
  <sheetViews>
    <sheetView topLeftCell="A7" workbookViewId="0">
      <selection activeCell="C10" sqref="C10"/>
    </sheetView>
  </sheetViews>
  <sheetFormatPr baseColWidth="10" defaultRowHeight="15" x14ac:dyDescent="0.25"/>
  <cols>
    <col min="1" max="1" width="17.5703125" style="8" customWidth="1"/>
    <col min="2" max="2" width="10" style="8" bestFit="1" customWidth="1"/>
    <col min="3" max="3" width="14.5703125" style="8" customWidth="1"/>
    <col min="4" max="4" width="20.28515625" style="8" customWidth="1"/>
    <col min="5" max="5" width="16.7109375" style="8" customWidth="1"/>
    <col min="6" max="6" width="15.42578125" style="8" customWidth="1"/>
    <col min="7" max="7" width="18.28515625" style="16" customWidth="1"/>
    <col min="8" max="8" width="17" style="16" customWidth="1"/>
    <col min="9" max="9" width="17.28515625" style="16" customWidth="1"/>
    <col min="10" max="10" width="12.7109375" style="16" customWidth="1"/>
    <col min="11" max="11" width="22.28515625" style="16" bestFit="1" customWidth="1"/>
    <col min="12" max="12" width="17.7109375" style="16" bestFit="1" customWidth="1"/>
    <col min="13" max="16384" width="11.42578125" style="16"/>
  </cols>
  <sheetData>
    <row r="2" spans="1:12" x14ac:dyDescent="0.25">
      <c r="A2" s="58" t="s">
        <v>126</v>
      </c>
      <c r="B2" s="58"/>
      <c r="C2" s="58"/>
      <c r="D2" s="58"/>
      <c r="E2" s="58"/>
      <c r="F2" s="58"/>
      <c r="G2" s="58"/>
      <c r="H2" s="58"/>
      <c r="I2" s="58"/>
      <c r="J2" s="58"/>
    </row>
    <row r="3" spans="1:12" x14ac:dyDescent="0.25">
      <c r="A3" s="28"/>
      <c r="B3" s="28"/>
      <c r="C3" s="28"/>
      <c r="D3" s="28"/>
      <c r="E3" s="28"/>
      <c r="F3" s="28"/>
    </row>
    <row r="4" spans="1:12" x14ac:dyDescent="0.25">
      <c r="A4" s="30" t="s">
        <v>124</v>
      </c>
      <c r="B4" s="30" t="s">
        <v>232</v>
      </c>
      <c r="C4" s="27" t="s">
        <v>125</v>
      </c>
      <c r="D4" s="8" t="s">
        <v>194</v>
      </c>
    </row>
    <row r="5" spans="1:12" x14ac:dyDescent="0.25">
      <c r="A5" s="17" t="s">
        <v>5</v>
      </c>
      <c r="B5" s="55">
        <v>49</v>
      </c>
    </row>
    <row r="6" spans="1:12" x14ac:dyDescent="0.25">
      <c r="A6" s="17" t="s">
        <v>3</v>
      </c>
      <c r="B6" s="8" t="s">
        <v>122</v>
      </c>
    </row>
    <row r="8" spans="1:12" x14ac:dyDescent="0.25">
      <c r="D8" s="17" t="s">
        <v>27</v>
      </c>
      <c r="G8" s="8"/>
      <c r="H8" s="8"/>
      <c r="I8" s="8"/>
      <c r="J8" s="8"/>
      <c r="K8"/>
      <c r="L8"/>
    </row>
    <row r="9" spans="1:12" x14ac:dyDescent="0.25">
      <c r="A9" s="17" t="s">
        <v>0</v>
      </c>
      <c r="B9" s="17" t="s">
        <v>1</v>
      </c>
      <c r="C9" s="17" t="s">
        <v>2</v>
      </c>
      <c r="D9" s="8" t="s">
        <v>158</v>
      </c>
      <c r="E9" s="8" t="s">
        <v>136</v>
      </c>
      <c r="F9" s="8" t="s">
        <v>137</v>
      </c>
      <c r="G9" s="8" t="s">
        <v>138</v>
      </c>
      <c r="H9" s="8" t="s">
        <v>28</v>
      </c>
      <c r="I9" s="8" t="s">
        <v>29</v>
      </c>
      <c r="J9" s="8" t="s">
        <v>30</v>
      </c>
      <c r="K9"/>
      <c r="L9"/>
    </row>
    <row r="10" spans="1:12" x14ac:dyDescent="0.25">
      <c r="A10" s="8">
        <v>700238</v>
      </c>
      <c r="B10" s="8" t="s">
        <v>69</v>
      </c>
      <c r="C10" s="8" t="s">
        <v>70</v>
      </c>
      <c r="D10" s="18">
        <v>5</v>
      </c>
      <c r="E10" s="18">
        <v>397</v>
      </c>
      <c r="F10" s="18">
        <v>5</v>
      </c>
      <c r="G10" s="18">
        <v>97</v>
      </c>
      <c r="H10" s="32">
        <v>5000</v>
      </c>
      <c r="I10" s="32">
        <v>3880</v>
      </c>
      <c r="J10" s="32">
        <v>8880</v>
      </c>
      <c r="K10"/>
      <c r="L10"/>
    </row>
    <row r="11" spans="1:12" x14ac:dyDescent="0.25">
      <c r="A11" s="8">
        <v>760441</v>
      </c>
      <c r="B11" s="8" t="s">
        <v>197</v>
      </c>
      <c r="C11" s="8" t="s">
        <v>49</v>
      </c>
      <c r="D11" s="18">
        <v>5</v>
      </c>
      <c r="E11" s="18">
        <v>407</v>
      </c>
      <c r="F11" s="18">
        <v>5</v>
      </c>
      <c r="G11" s="18">
        <v>107</v>
      </c>
      <c r="H11" s="32">
        <v>5000</v>
      </c>
      <c r="I11" s="32">
        <v>4280</v>
      </c>
      <c r="J11" s="32">
        <v>9280</v>
      </c>
      <c r="K11"/>
      <c r="L11"/>
    </row>
    <row r="12" spans="1:12" x14ac:dyDescent="0.25">
      <c r="A12" s="8">
        <v>760620</v>
      </c>
      <c r="B12" s="8" t="s">
        <v>195</v>
      </c>
      <c r="C12" s="8" t="s">
        <v>76</v>
      </c>
      <c r="D12" s="18">
        <v>1</v>
      </c>
      <c r="E12" s="18">
        <v>80</v>
      </c>
      <c r="F12" s="18">
        <v>1</v>
      </c>
      <c r="G12" s="18">
        <v>20</v>
      </c>
      <c r="H12" s="32">
        <v>1000</v>
      </c>
      <c r="I12" s="32">
        <v>800</v>
      </c>
      <c r="J12" s="32">
        <v>1800</v>
      </c>
      <c r="K12"/>
      <c r="L12"/>
    </row>
    <row r="13" spans="1:12" x14ac:dyDescent="0.25">
      <c r="A13" s="8">
        <v>760623</v>
      </c>
      <c r="B13" s="8" t="s">
        <v>196</v>
      </c>
      <c r="C13" s="8" t="s">
        <v>91</v>
      </c>
      <c r="D13" s="18">
        <v>5</v>
      </c>
      <c r="E13" s="18">
        <v>416</v>
      </c>
      <c r="F13" s="18">
        <v>5</v>
      </c>
      <c r="G13" s="18">
        <v>116</v>
      </c>
      <c r="H13" s="32">
        <v>5000</v>
      </c>
      <c r="I13" s="32">
        <v>4640</v>
      </c>
      <c r="J13" s="32">
        <v>9640</v>
      </c>
      <c r="K13"/>
      <c r="L13"/>
    </row>
    <row r="14" spans="1:12" x14ac:dyDescent="0.25">
      <c r="A14" s="8">
        <v>760770</v>
      </c>
      <c r="B14" s="8" t="s">
        <v>88</v>
      </c>
      <c r="C14" s="8" t="s">
        <v>89</v>
      </c>
      <c r="D14" s="18">
        <v>6</v>
      </c>
      <c r="E14" s="18">
        <v>522</v>
      </c>
      <c r="F14" s="18">
        <v>6</v>
      </c>
      <c r="G14" s="18">
        <v>162</v>
      </c>
      <c r="H14" s="32">
        <v>6000</v>
      </c>
      <c r="I14" s="32">
        <v>6480</v>
      </c>
      <c r="J14" s="32">
        <v>12480</v>
      </c>
      <c r="K14"/>
      <c r="L14"/>
    </row>
    <row r="15" spans="1:12" x14ac:dyDescent="0.25">
      <c r="A15" s="8">
        <v>760773</v>
      </c>
      <c r="B15" s="8" t="s">
        <v>90</v>
      </c>
      <c r="C15" s="8" t="s">
        <v>48</v>
      </c>
      <c r="D15" s="18">
        <v>6</v>
      </c>
      <c r="E15" s="18">
        <v>493</v>
      </c>
      <c r="F15" s="18">
        <v>6</v>
      </c>
      <c r="G15" s="18">
        <v>133</v>
      </c>
      <c r="H15" s="32">
        <v>6000</v>
      </c>
      <c r="I15" s="32">
        <v>5320</v>
      </c>
      <c r="J15" s="32">
        <v>11320</v>
      </c>
      <c r="K15"/>
      <c r="L15"/>
    </row>
    <row r="16" spans="1:12" x14ac:dyDescent="0.25">
      <c r="A16" s="8">
        <v>760777</v>
      </c>
      <c r="B16" s="8" t="s">
        <v>86</v>
      </c>
      <c r="C16" s="8" t="s">
        <v>87</v>
      </c>
      <c r="D16" s="18">
        <v>2</v>
      </c>
      <c r="E16" s="18">
        <v>175</v>
      </c>
      <c r="F16" s="18">
        <v>2</v>
      </c>
      <c r="G16" s="18">
        <v>55</v>
      </c>
      <c r="H16" s="32">
        <v>2000</v>
      </c>
      <c r="I16" s="32">
        <v>2200</v>
      </c>
      <c r="J16" s="32">
        <v>4200</v>
      </c>
      <c r="K16"/>
      <c r="L16"/>
    </row>
    <row r="17" spans="1:10" x14ac:dyDescent="0.25">
      <c r="A17" s="8">
        <v>761000</v>
      </c>
      <c r="B17" s="8" t="s">
        <v>93</v>
      </c>
      <c r="C17" s="8" t="s">
        <v>94</v>
      </c>
      <c r="D17" s="18">
        <v>6</v>
      </c>
      <c r="E17" s="18">
        <v>483</v>
      </c>
      <c r="F17" s="18">
        <v>6</v>
      </c>
      <c r="G17" s="18">
        <v>123</v>
      </c>
      <c r="H17" s="32">
        <v>6000</v>
      </c>
      <c r="I17" s="32">
        <v>4920</v>
      </c>
      <c r="J17" s="32">
        <v>10920</v>
      </c>
    </row>
    <row r="18" spans="1:10" x14ac:dyDescent="0.25">
      <c r="A18" s="8">
        <v>761007</v>
      </c>
      <c r="B18" s="8" t="s">
        <v>84</v>
      </c>
      <c r="C18" s="8" t="s">
        <v>37</v>
      </c>
      <c r="D18" s="18">
        <v>4</v>
      </c>
      <c r="E18" s="18">
        <v>351</v>
      </c>
      <c r="F18" s="18">
        <v>4</v>
      </c>
      <c r="G18" s="18">
        <v>111</v>
      </c>
      <c r="H18" s="32">
        <v>4000</v>
      </c>
      <c r="I18" s="32">
        <v>4440</v>
      </c>
      <c r="J18" s="32">
        <v>8440</v>
      </c>
    </row>
    <row r="19" spans="1:10" x14ac:dyDescent="0.25">
      <c r="A19" s="8">
        <v>775208</v>
      </c>
      <c r="B19" s="8" t="s">
        <v>81</v>
      </c>
      <c r="C19" s="8" t="s">
        <v>41</v>
      </c>
      <c r="D19" s="18">
        <v>3</v>
      </c>
      <c r="E19" s="18">
        <v>242</v>
      </c>
      <c r="F19" s="18">
        <v>3</v>
      </c>
      <c r="G19" s="18">
        <v>62</v>
      </c>
      <c r="H19" s="32">
        <v>3000</v>
      </c>
      <c r="I19" s="32">
        <v>2480</v>
      </c>
      <c r="J19" s="32">
        <v>5480</v>
      </c>
    </row>
    <row r="20" spans="1:10" x14ac:dyDescent="0.25">
      <c r="A20" s="8">
        <v>775411</v>
      </c>
      <c r="B20" s="8" t="s">
        <v>178</v>
      </c>
      <c r="C20" s="8" t="s">
        <v>179</v>
      </c>
      <c r="D20" s="18">
        <v>5</v>
      </c>
      <c r="E20" s="18">
        <v>418</v>
      </c>
      <c r="F20" s="18">
        <v>5</v>
      </c>
      <c r="G20" s="18">
        <v>118</v>
      </c>
      <c r="H20" s="32">
        <v>5000</v>
      </c>
      <c r="I20" s="32">
        <v>4720</v>
      </c>
      <c r="J20" s="32">
        <v>9720</v>
      </c>
    </row>
    <row r="21" spans="1:10" x14ac:dyDescent="0.25">
      <c r="A21" s="8">
        <v>775416</v>
      </c>
      <c r="B21" s="8" t="s">
        <v>183</v>
      </c>
      <c r="C21" s="8" t="s">
        <v>208</v>
      </c>
      <c r="D21" s="18">
        <v>6</v>
      </c>
      <c r="E21" s="18">
        <v>499</v>
      </c>
      <c r="F21" s="18">
        <v>6</v>
      </c>
      <c r="G21" s="18">
        <v>139</v>
      </c>
      <c r="H21" s="32">
        <v>6000</v>
      </c>
      <c r="I21" s="32">
        <v>5560</v>
      </c>
      <c r="J21" s="32">
        <v>11560</v>
      </c>
    </row>
    <row r="22" spans="1:10" x14ac:dyDescent="0.25">
      <c r="A22" s="8">
        <v>775417</v>
      </c>
      <c r="B22" s="8" t="s">
        <v>92</v>
      </c>
      <c r="C22" s="8" t="s">
        <v>209</v>
      </c>
      <c r="D22" s="18">
        <v>6</v>
      </c>
      <c r="E22" s="18">
        <v>521</v>
      </c>
      <c r="F22" s="18">
        <v>6</v>
      </c>
      <c r="G22" s="18">
        <v>161</v>
      </c>
      <c r="H22" s="32">
        <v>6000</v>
      </c>
      <c r="I22" s="32">
        <v>6440</v>
      </c>
      <c r="J22" s="32">
        <v>12440</v>
      </c>
    </row>
    <row r="23" spans="1:10" x14ac:dyDescent="0.25">
      <c r="A23" s="8">
        <v>820931</v>
      </c>
      <c r="B23" s="8" t="s">
        <v>129</v>
      </c>
      <c r="C23" s="8" t="s">
        <v>212</v>
      </c>
      <c r="D23" s="18">
        <v>6</v>
      </c>
      <c r="E23" s="18">
        <v>517</v>
      </c>
      <c r="F23" s="18">
        <v>6</v>
      </c>
      <c r="G23" s="18">
        <v>157</v>
      </c>
      <c r="H23" s="32">
        <v>6000</v>
      </c>
      <c r="I23" s="32">
        <v>6280</v>
      </c>
      <c r="J23" s="32">
        <v>12280</v>
      </c>
    </row>
    <row r="24" spans="1:10" x14ac:dyDescent="0.25">
      <c r="A24" s="8">
        <v>925209</v>
      </c>
      <c r="B24" s="8" t="s">
        <v>104</v>
      </c>
      <c r="C24" s="8" t="s">
        <v>66</v>
      </c>
      <c r="D24" s="18">
        <v>4</v>
      </c>
      <c r="E24" s="18">
        <v>347</v>
      </c>
      <c r="F24" s="18">
        <v>4</v>
      </c>
      <c r="G24" s="18">
        <v>107</v>
      </c>
      <c r="H24" s="32">
        <v>4000</v>
      </c>
      <c r="I24" s="32">
        <v>4280</v>
      </c>
      <c r="J24" s="32">
        <v>8280</v>
      </c>
    </row>
    <row r="25" spans="1:10" x14ac:dyDescent="0.25">
      <c r="A25" s="8">
        <v>925408</v>
      </c>
      <c r="B25" s="8" t="s">
        <v>230</v>
      </c>
      <c r="C25" s="8" t="s">
        <v>231</v>
      </c>
      <c r="D25" s="18">
        <v>2</v>
      </c>
      <c r="E25" s="18">
        <v>150</v>
      </c>
      <c r="F25" s="18">
        <v>2</v>
      </c>
      <c r="G25" s="18">
        <v>30</v>
      </c>
      <c r="H25" s="32">
        <v>2000</v>
      </c>
      <c r="I25" s="32">
        <v>1200</v>
      </c>
      <c r="J25" s="32">
        <v>3200</v>
      </c>
    </row>
    <row r="26" spans="1:10" x14ac:dyDescent="0.25">
      <c r="A26" s="8">
        <v>925703</v>
      </c>
      <c r="B26" s="8" t="s">
        <v>132</v>
      </c>
      <c r="C26" s="8" t="s">
        <v>133</v>
      </c>
      <c r="D26" s="18">
        <v>6</v>
      </c>
      <c r="E26" s="18">
        <v>502</v>
      </c>
      <c r="F26" s="18">
        <v>6</v>
      </c>
      <c r="G26" s="18">
        <v>142</v>
      </c>
      <c r="H26" s="32">
        <v>6000</v>
      </c>
      <c r="I26" s="32">
        <v>5680</v>
      </c>
      <c r="J26" s="32">
        <v>11680</v>
      </c>
    </row>
    <row r="27" spans="1:10" x14ac:dyDescent="0.25">
      <c r="A27" s="8" t="s">
        <v>6</v>
      </c>
      <c r="D27" s="18">
        <v>78</v>
      </c>
      <c r="E27" s="18">
        <v>6520</v>
      </c>
      <c r="F27" s="18">
        <v>78</v>
      </c>
      <c r="G27" s="18">
        <v>1840</v>
      </c>
      <c r="H27" s="32">
        <v>78000</v>
      </c>
      <c r="I27" s="32">
        <v>73600</v>
      </c>
      <c r="J27" s="32">
        <v>151600</v>
      </c>
    </row>
    <row r="28" spans="1:10" x14ac:dyDescent="0.25">
      <c r="A28"/>
      <c r="B28"/>
      <c r="C28"/>
      <c r="D28"/>
      <c r="E28"/>
      <c r="F28"/>
      <c r="G28"/>
      <c r="H28"/>
      <c r="I28"/>
      <c r="J28"/>
    </row>
    <row r="29" spans="1:10" x14ac:dyDescent="0.25">
      <c r="A29"/>
      <c r="B29"/>
      <c r="C29"/>
      <c r="D29"/>
      <c r="E29"/>
      <c r="F29"/>
      <c r="G29"/>
      <c r="H29"/>
      <c r="I29"/>
      <c r="J29"/>
    </row>
    <row r="30" spans="1:10" x14ac:dyDescent="0.25">
      <c r="A30"/>
      <c r="B30"/>
      <c r="C30"/>
      <c r="D30"/>
      <c r="E30"/>
      <c r="F30"/>
      <c r="G30"/>
      <c r="H30"/>
      <c r="I30"/>
      <c r="J30"/>
    </row>
    <row r="31" spans="1:10" x14ac:dyDescent="0.25">
      <c r="A31"/>
      <c r="B31"/>
      <c r="C31"/>
      <c r="D31"/>
      <c r="E31"/>
      <c r="F31"/>
      <c r="G31"/>
      <c r="H31"/>
      <c r="I31"/>
      <c r="J31"/>
    </row>
    <row r="32" spans="1:10" x14ac:dyDescent="0.25">
      <c r="A32"/>
      <c r="B32"/>
      <c r="C32"/>
      <c r="D32"/>
      <c r="E32"/>
      <c r="F32"/>
      <c r="G32"/>
      <c r="H32"/>
      <c r="I32"/>
      <c r="J32"/>
    </row>
    <row r="33" spans="1:10" x14ac:dyDescent="0.25">
      <c r="A33"/>
      <c r="B33"/>
      <c r="C33"/>
      <c r="D33"/>
      <c r="E33"/>
      <c r="F33"/>
      <c r="G33"/>
      <c r="H33"/>
      <c r="I33"/>
      <c r="J33"/>
    </row>
    <row r="34" spans="1:10" x14ac:dyDescent="0.25">
      <c r="A34"/>
      <c r="B34"/>
      <c r="C34"/>
      <c r="D34"/>
      <c r="E34"/>
      <c r="F34"/>
      <c r="G34"/>
      <c r="H34"/>
      <c r="I34"/>
      <c r="J34"/>
    </row>
    <row r="35" spans="1:10" x14ac:dyDescent="0.25">
      <c r="A35"/>
      <c r="B35"/>
      <c r="C35"/>
      <c r="D35"/>
      <c r="E35"/>
      <c r="F35"/>
      <c r="G35"/>
      <c r="H35"/>
      <c r="I35"/>
      <c r="J35"/>
    </row>
    <row r="36" spans="1:10" x14ac:dyDescent="0.25">
      <c r="A36"/>
      <c r="B36"/>
      <c r="C36"/>
      <c r="D36"/>
      <c r="E36"/>
      <c r="F36"/>
      <c r="G36"/>
      <c r="H36"/>
      <c r="I36"/>
      <c r="J36"/>
    </row>
    <row r="37" spans="1:10" x14ac:dyDescent="0.25">
      <c r="A37"/>
      <c r="B37"/>
      <c r="C37"/>
      <c r="D37"/>
      <c r="E37"/>
      <c r="F37"/>
      <c r="G37"/>
      <c r="H37"/>
      <c r="I37"/>
      <c r="J37"/>
    </row>
  </sheetData>
  <sheetProtection formatCells="0" formatColumns="0" formatRows="0" sort="0" autoFilter="0" pivotTables="0"/>
  <mergeCells count="1">
    <mergeCell ref="A2:J2"/>
  </mergeCells>
  <conditionalFormatting pivot="1" sqref="J10:J26">
    <cfRule type="expression" dxfId="167" priority="1">
      <formula>1=1</formula>
    </cfRule>
  </conditionalFormatting>
  <pageMargins left="0.25" right="0.25" top="0.75" bottom="0.75" header="0.3" footer="0.3"/>
  <pageSetup paperSize="9" scale="89" fitToHeight="0" orientation="landscape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P1001"/>
  <sheetViews>
    <sheetView workbookViewId="0">
      <pane ySplit="2" topLeftCell="A3" activePane="bottomLeft" state="frozen"/>
      <selection pane="bottomLeft" activeCell="D1" sqref="D1"/>
    </sheetView>
  </sheetViews>
  <sheetFormatPr baseColWidth="10" defaultRowHeight="15" x14ac:dyDescent="0.25"/>
  <cols>
    <col min="1" max="1" width="10.85546875" style="9" bestFit="1" customWidth="1"/>
    <col min="2" max="4" width="11" style="9" bestFit="1" customWidth="1"/>
    <col min="5" max="5" width="11" style="48" hidden="1" customWidth="1"/>
    <col min="6" max="6" width="10.42578125" customWidth="1"/>
    <col min="7" max="7" width="9.42578125" customWidth="1"/>
    <col min="8" max="9" width="14.140625" bestFit="1" customWidth="1"/>
    <col min="10" max="10" width="14.7109375" customWidth="1"/>
    <col min="11" max="11" width="8.42578125" customWidth="1"/>
    <col min="12" max="12" width="5.28515625" customWidth="1"/>
    <col min="13" max="13" width="11.28515625" customWidth="1"/>
    <col min="14" max="14" width="4.7109375" customWidth="1"/>
    <col min="15" max="15" width="9" customWidth="1"/>
    <col min="16" max="16" width="14" bestFit="1" customWidth="1"/>
    <col min="17" max="17" width="14.5703125" customWidth="1"/>
  </cols>
  <sheetData>
    <row r="1" spans="1:16" x14ac:dyDescent="0.25">
      <c r="C1" s="52"/>
      <c r="D1" s="52" t="s">
        <v>173</v>
      </c>
      <c r="E1" s="52"/>
      <c r="F1" s="52"/>
      <c r="G1" s="52"/>
      <c r="H1" s="52"/>
      <c r="I1" s="52"/>
    </row>
    <row r="2" spans="1:16" ht="30" x14ac:dyDescent="0.25">
      <c r="A2" s="38" t="s">
        <v>7</v>
      </c>
      <c r="B2" s="38" t="s">
        <v>5</v>
      </c>
      <c r="C2" s="38" t="s">
        <v>1</v>
      </c>
      <c r="D2" s="38" t="s">
        <v>2</v>
      </c>
      <c r="E2" s="38" t="s">
        <v>185</v>
      </c>
      <c r="F2" s="39" t="s">
        <v>3</v>
      </c>
      <c r="G2" s="39" t="s">
        <v>26</v>
      </c>
      <c r="H2" s="39" t="s">
        <v>0</v>
      </c>
      <c r="I2" s="40" t="s">
        <v>159</v>
      </c>
      <c r="J2" s="20" t="s">
        <v>118</v>
      </c>
      <c r="K2" s="20" t="s">
        <v>134</v>
      </c>
      <c r="L2" s="20" t="s">
        <v>135</v>
      </c>
      <c r="M2" s="20" t="s">
        <v>21</v>
      </c>
      <c r="N2" s="20" t="s">
        <v>22</v>
      </c>
      <c r="O2" s="20" t="s">
        <v>23</v>
      </c>
      <c r="P2" s="38" t="s">
        <v>184</v>
      </c>
    </row>
    <row r="3" spans="1:16" x14ac:dyDescent="0.25">
      <c r="A3" s="12" t="str">
        <f>IF(Tableau3[[#This Row],[Date]]="","",VLOOKUP(Tableau3[[#This Row],[Semaine]],Listes!$A:$B,2,FALSE))</f>
        <v>Décembre</v>
      </c>
      <c r="B3" s="11">
        <f>IF(ISBLANK(Tableau3[[#This Row],[Date]]),"",INT((Tableau3[[#This Row],[Date]]-SUM(MOD(DATE(YEAR(Tableau3[[#This Row],[Date]]-MOD(Tableau3[[#This Row],[Date]]-2,7)+3),1,2),{1E+99;7})*{1;-1})+5)/7))</f>
        <v>47</v>
      </c>
      <c r="C3" s="11" t="e">
        <f>IF(ISBLANK(Tableau3[[#This Row],[Matricule]]),"",VLOOKUP(Tableau3[[#This Row],[Matricule]],#REF!,2,FALSE))</f>
        <v>#REF!</v>
      </c>
      <c r="D3" s="11" t="e">
        <f>IF(ISBLANK(Tableau3[[#This Row],[Matricule]]),"",VLOOKUP(Tableau3[[#This Row],[Matricule]],#REF!,3,FALSE))</f>
        <v>#REF!</v>
      </c>
      <c r="E3" s="11" t="str">
        <f>CONCATENATE(Tableau3[[#This Row],[Date]],Tableau3[[#This Row],[Matricule]])</f>
        <v>43059735381</v>
      </c>
      <c r="F3" s="25">
        <v>43059</v>
      </c>
      <c r="G3" s="8">
        <v>1</v>
      </c>
      <c r="H3" s="8">
        <v>735381</v>
      </c>
      <c r="I3" s="47">
        <f>IFERROR(SUMIFS(Tableau1[Régimes récoltés],Tableau1[Front],Tableau3[[#This Row],[Front]],Tableau1[Date],Tableau3[[#This Row],[Date]])/(COUNTIFS(Tableau1[Front],Tableau3[[#This Row],[Front]],Tableau1[Date],Tableau3[[#This Row],[Date]])),0)</f>
        <v>99.25</v>
      </c>
      <c r="J3" s="7">
        <f>IF(Tableau3[[#This Row],[Moyenne Régimes]]&gt;0,1,0)</f>
        <v>1</v>
      </c>
      <c r="K3" s="14">
        <f>IF(Tableau3[[#This Row],[Moyenne Régimes]]&gt;=60,1,0)</f>
        <v>1</v>
      </c>
      <c r="L3" s="14">
        <f>IF(Tableau3[[#This Row],[Moyenne Régimes]]&gt;60,Tableau3[[#This Row],[Moyenne Régimes]]-60,0)</f>
        <v>39.25</v>
      </c>
      <c r="M3" s="14">
        <f t="shared" ref="M3:M6" si="0">+IF(I3&lt;60,0,1000)</f>
        <v>1000</v>
      </c>
      <c r="N3" s="14">
        <f t="shared" ref="N3:N66" si="1">+IF(ROUND(I3,0)&gt;60,(ROUND(I3,0)-60)*40,0)</f>
        <v>1560</v>
      </c>
      <c r="O3" s="14">
        <f t="shared" ref="O3:O6" si="2">+M3+N3</f>
        <v>2560</v>
      </c>
      <c r="P3" s="15" t="str">
        <f>IF(Tableau3[[#This Row],[Matricule]]&gt;1,IF(COUNTIF(Tableau3[DateMatricule],Tableau3[[#This Row],[DateMatricule]])&gt;1,"Doublon",""),"")</f>
        <v/>
      </c>
    </row>
    <row r="4" spans="1:16" x14ac:dyDescent="0.25">
      <c r="A4" s="12" t="str">
        <f>IF(Tableau3[[#This Row],[Date]]="","",VLOOKUP(Tableau3[[#This Row],[Semaine]],Listes!$A:$B,2,FALSE))</f>
        <v>Décembre</v>
      </c>
      <c r="B4" s="11">
        <f>IF(ISBLANK(Tableau3[[#This Row],[Date]]),"",INT((Tableau3[[#This Row],[Date]]-SUM(MOD(DATE(YEAR(Tableau3[[#This Row],[Date]]-MOD(Tableau3[[#This Row],[Date]]-2,7)+3),1,2),{1E+99;7})*{1;-1})+5)/7))</f>
        <v>47</v>
      </c>
      <c r="C4" s="11" t="e">
        <f>IF(ISBLANK(Tableau3[[#This Row],[Matricule]]),"",VLOOKUP(Tableau3[[#This Row],[Matricule]],#REF!,2,FALSE))</f>
        <v>#REF!</v>
      </c>
      <c r="D4" s="11" t="e">
        <f>IF(ISBLANK(Tableau3[[#This Row],[Matricule]]),"",VLOOKUP(Tableau3[[#This Row],[Matricule]],#REF!,3,FALSE))</f>
        <v>#REF!</v>
      </c>
      <c r="E4" s="11" t="str">
        <f>CONCATENATE(Tableau3[[#This Row],[Date]],Tableau3[[#This Row],[Matricule]])</f>
        <v>43059920707</v>
      </c>
      <c r="F4" s="25">
        <v>43059</v>
      </c>
      <c r="G4">
        <v>2</v>
      </c>
      <c r="H4">
        <v>920707</v>
      </c>
      <c r="I4" s="47">
        <f>IFERROR(SUMIFS(Tableau1[Régimes récoltés],Tableau1[Front],Tableau3[[#This Row],[Front]],Tableau1[Date],Tableau3[[#This Row],[Date]])/(COUNTIFS(Tableau1[Front],Tableau3[[#This Row],[Front]],Tableau1[Date],Tableau3[[#This Row],[Date]])),0)</f>
        <v>108</v>
      </c>
      <c r="J4" s="7">
        <f>IF(Tableau3[[#This Row],[Moyenne Régimes]]&gt;0,1,0)</f>
        <v>1</v>
      </c>
      <c r="K4" s="7">
        <f>IF(Tableau3[[#This Row],[Moyenne Régimes]]&gt;=60,1,0)</f>
        <v>1</v>
      </c>
      <c r="L4" s="7">
        <f>IF(Tableau3[[#This Row],[Moyenne Régimes]]&gt;60,Tableau3[[#This Row],[Moyenne Régimes]]-60,0)</f>
        <v>48</v>
      </c>
      <c r="M4" s="14">
        <f t="shared" si="0"/>
        <v>1000</v>
      </c>
      <c r="N4" s="14">
        <f t="shared" si="1"/>
        <v>1920</v>
      </c>
      <c r="O4" s="14">
        <f t="shared" si="2"/>
        <v>2920</v>
      </c>
      <c r="P4" s="15" t="str">
        <f>IF(Tableau3[[#This Row],[Matricule]]&gt;1,IF(COUNTIF(Tableau3[DateMatricule],Tableau3[[#This Row],[DateMatricule]])&gt;1,"Doublon",""),"")</f>
        <v/>
      </c>
    </row>
    <row r="5" spans="1:16" x14ac:dyDescent="0.25">
      <c r="A5" s="12" t="str">
        <f>IF(Tableau3[[#This Row],[Date]]="","",VLOOKUP(Tableau3[[#This Row],[Semaine]],Listes!$A:$B,2,FALSE))</f>
        <v>Décembre</v>
      </c>
      <c r="B5" s="11">
        <f>IF(ISBLANK(Tableau3[[#This Row],[Date]]),"",INT((Tableau3[[#This Row],[Date]]-SUM(MOD(DATE(YEAR(Tableau3[[#This Row],[Date]]-MOD(Tableau3[[#This Row],[Date]]-2,7)+3),1,2),{1E+99;7})*{1;-1})+5)/7))</f>
        <v>47</v>
      </c>
      <c r="C5" s="11" t="e">
        <f>IF(ISBLANK(Tableau3[[#This Row],[Matricule]]),"",VLOOKUP(Tableau3[[#This Row],[Matricule]],#REF!,2,FALSE))</f>
        <v>#REF!</v>
      </c>
      <c r="D5" s="11" t="e">
        <f>IF(ISBLANK(Tableau3[[#This Row],[Matricule]]),"",VLOOKUP(Tableau3[[#This Row],[Matricule]],#REF!,3,FALSE))</f>
        <v>#REF!</v>
      </c>
      <c r="E5" s="11" t="str">
        <f>CONCATENATE(Tableau3[[#This Row],[Date]],Tableau3[[#This Row],[Matricule]])</f>
        <v>43060700238</v>
      </c>
      <c r="F5" s="25">
        <v>43060</v>
      </c>
      <c r="G5">
        <v>1</v>
      </c>
      <c r="H5">
        <v>700238</v>
      </c>
      <c r="I5" s="47">
        <f>IFERROR(SUMIFS(Tableau1[Régimes récoltés],Tableau1[Front],Tableau3[[#This Row],[Front]],Tableau1[Date],Tableau3[[#This Row],[Date]])/(COUNTIFS(Tableau1[Front],Tableau3[[#This Row],[Front]],Tableau1[Date],Tableau3[[#This Row],[Date]])),0)</f>
        <v>96.333333333333329</v>
      </c>
      <c r="J5" s="7">
        <f>IF(Tableau3[[#This Row],[Moyenne Régimes]]&gt;0,1,0)</f>
        <v>1</v>
      </c>
      <c r="K5" s="7">
        <f>IF(Tableau3[[#This Row],[Moyenne Régimes]]&gt;=60,1,0)</f>
        <v>1</v>
      </c>
      <c r="L5" s="7">
        <f>IF(Tableau3[[#This Row],[Moyenne Régimes]]&gt;60,Tableau3[[#This Row],[Moyenne Régimes]]-60,0)</f>
        <v>36.333333333333329</v>
      </c>
      <c r="M5" s="14">
        <f t="shared" si="0"/>
        <v>1000</v>
      </c>
      <c r="N5" s="14">
        <f t="shared" si="1"/>
        <v>1440</v>
      </c>
      <c r="O5" s="14">
        <f t="shared" si="2"/>
        <v>2440</v>
      </c>
      <c r="P5" s="15" t="str">
        <f>IF(Tableau3[[#This Row],[Matricule]]&gt;1,IF(COUNTIF(Tableau3[DateMatricule],Tableau3[[#This Row],[DateMatricule]])&gt;1,"Doublon",""),"")</f>
        <v/>
      </c>
    </row>
    <row r="6" spans="1:16" x14ac:dyDescent="0.25">
      <c r="A6" s="12" t="str">
        <f>IF(Tableau3[[#This Row],[Date]]="","",VLOOKUP(Tableau3[[#This Row],[Semaine]],Listes!$A:$B,2,FALSE))</f>
        <v>Décembre</v>
      </c>
      <c r="B6" s="11">
        <f>IF(ISBLANK(Tableau3[[#This Row],[Date]]),"",INT((Tableau3[[#This Row],[Date]]-SUM(MOD(DATE(YEAR(Tableau3[[#This Row],[Date]]-MOD(Tableau3[[#This Row],[Date]]-2,7)+3),1,2),{1E+99;7})*{1;-1})+5)/7))</f>
        <v>47</v>
      </c>
      <c r="C6" s="11" t="e">
        <f>IF(ISBLANK(Tableau3[[#This Row],[Matricule]]),"",VLOOKUP(Tableau3[[#This Row],[Matricule]],#REF!,2,FALSE))</f>
        <v>#REF!</v>
      </c>
      <c r="D6" s="11" t="e">
        <f>IF(ISBLANK(Tableau3[[#This Row],[Matricule]]),"",VLOOKUP(Tableau3[[#This Row],[Matricule]],#REF!,3,FALSE))</f>
        <v>#REF!</v>
      </c>
      <c r="E6" s="11" t="str">
        <f>CONCATENATE(Tableau3[[#This Row],[Date]],Tableau3[[#This Row],[Matricule]])</f>
        <v>43060760781</v>
      </c>
      <c r="F6" s="25">
        <v>43060</v>
      </c>
      <c r="G6">
        <v>2</v>
      </c>
      <c r="H6" s="8">
        <v>760781</v>
      </c>
      <c r="I6" s="47">
        <f>IFERROR(SUMIFS(Tableau1[Régimes récoltés],Tableau1[Front],Tableau3[[#This Row],[Front]],Tableau1[Date],Tableau3[[#This Row],[Date]])/(COUNTIFS(Tableau1[Front],Tableau3[[#This Row],[Front]],Tableau1[Date],Tableau3[[#This Row],[Date]])),0)</f>
        <v>99</v>
      </c>
      <c r="J6" s="7">
        <f>IF(Tableau3[[#This Row],[Moyenne Régimes]]&gt;0,1,0)</f>
        <v>1</v>
      </c>
      <c r="K6" s="7">
        <f>IF(Tableau3[[#This Row],[Moyenne Régimes]]&gt;=60,1,0)</f>
        <v>1</v>
      </c>
      <c r="L6" s="7">
        <f>IF(Tableau3[[#This Row],[Moyenne Régimes]]&gt;60,Tableau3[[#This Row],[Moyenne Régimes]]-60,0)</f>
        <v>39</v>
      </c>
      <c r="M6" s="14">
        <f t="shared" si="0"/>
        <v>1000</v>
      </c>
      <c r="N6" s="14">
        <f t="shared" si="1"/>
        <v>1560</v>
      </c>
      <c r="O6" s="14">
        <f t="shared" si="2"/>
        <v>2560</v>
      </c>
      <c r="P6" s="15" t="str">
        <f>IF(Tableau3[[#This Row],[Matricule]]&gt;1,IF(COUNTIF(Tableau3[DateMatricule],Tableau3[[#This Row],[DateMatricule]])&gt;1,"Doublon",""),"")</f>
        <v/>
      </c>
    </row>
    <row r="7" spans="1:16" x14ac:dyDescent="0.25">
      <c r="A7" s="12" t="str">
        <f>IF(Tableau3[[#This Row],[Date]]="","",VLOOKUP(Tableau3[[#This Row],[Semaine]],Listes!$A:$B,2,FALSE))</f>
        <v>Décembre</v>
      </c>
      <c r="B7" s="11">
        <f>IF(ISBLANK(Tableau3[[#This Row],[Date]]),"",INT((Tableau3[[#This Row],[Date]]-SUM(MOD(DATE(YEAR(Tableau3[[#This Row],[Date]]-MOD(Tableau3[[#This Row],[Date]]-2,7)+3),1,2),{1E+99;7})*{1;-1})+5)/7))</f>
        <v>47</v>
      </c>
      <c r="C7" s="11" t="e">
        <f>IF(ISBLANK(Tableau3[[#This Row],[Matricule]]),"",VLOOKUP(Tableau3[[#This Row],[Matricule]],#REF!,2,FALSE))</f>
        <v>#REF!</v>
      </c>
      <c r="D7" s="11" t="e">
        <f>IF(ISBLANK(Tableau3[[#This Row],[Matricule]]),"",VLOOKUP(Tableau3[[#This Row],[Matricule]],#REF!,3,FALSE))</f>
        <v>#REF!</v>
      </c>
      <c r="E7" s="11" t="str">
        <f>CONCATENATE(Tableau3[[#This Row],[Date]],Tableau3[[#This Row],[Matricule]])</f>
        <v>43061700238</v>
      </c>
      <c r="F7" s="25">
        <v>43061</v>
      </c>
      <c r="G7">
        <v>1</v>
      </c>
      <c r="H7">
        <v>700238</v>
      </c>
      <c r="I7" s="47">
        <f>IFERROR(SUMIFS(Tableau1[Régimes récoltés],Tableau1[Front],Tableau3[[#This Row],[Front]],Tableau1[Date],Tableau3[[#This Row],[Date]])/(COUNTIFS(Tableau1[Front],Tableau3[[#This Row],[Front]],Tableau1[Date],Tableau3[[#This Row],[Date]])),0)</f>
        <v>108</v>
      </c>
      <c r="J7" s="7">
        <f>IF(Tableau3[[#This Row],[Moyenne Régimes]]&gt;0,1,0)</f>
        <v>1</v>
      </c>
      <c r="K7" s="7">
        <f>IF(Tableau3[[#This Row],[Moyenne Régimes]]&gt;=60,1,0)</f>
        <v>1</v>
      </c>
      <c r="L7" s="7">
        <f>IF(Tableau3[[#This Row],[Moyenne Régimes]]&gt;60,Tableau3[[#This Row],[Moyenne Régimes]]-60,0)</f>
        <v>48</v>
      </c>
      <c r="M7" s="14">
        <f t="shared" ref="M7:M70" si="3">+IF(I7&lt;60,0,1000)</f>
        <v>1000</v>
      </c>
      <c r="N7" s="14">
        <f t="shared" si="1"/>
        <v>1920</v>
      </c>
      <c r="O7" s="14">
        <f t="shared" ref="O7:O70" si="4">+M7+N7</f>
        <v>2920</v>
      </c>
      <c r="P7" s="15" t="str">
        <f>IF(Tableau3[[#This Row],[Matricule]]&gt;1,IF(COUNTIF(Tableau3[DateMatricule],Tableau3[[#This Row],[DateMatricule]])&gt;1,"Doublon",""),"")</f>
        <v/>
      </c>
    </row>
    <row r="8" spans="1:16" x14ac:dyDescent="0.25">
      <c r="A8" s="12" t="str">
        <f>IF(Tableau3[[#This Row],[Date]]="","",VLOOKUP(Tableau3[[#This Row],[Semaine]],Listes!$A:$B,2,FALSE))</f>
        <v>Décembre</v>
      </c>
      <c r="B8" s="11">
        <f>IF(ISBLANK(Tableau3[[#This Row],[Date]]),"",INT((Tableau3[[#This Row],[Date]]-SUM(MOD(DATE(YEAR(Tableau3[[#This Row],[Date]]-MOD(Tableau3[[#This Row],[Date]]-2,7)+3),1,2),{1E+99;7})*{1;-1})+5)/7))</f>
        <v>47</v>
      </c>
      <c r="C8" s="11" t="e">
        <f>IF(ISBLANK(Tableau3[[#This Row],[Matricule]]),"",VLOOKUP(Tableau3[[#This Row],[Matricule]],#REF!,2,FALSE))</f>
        <v>#REF!</v>
      </c>
      <c r="D8" s="11" t="e">
        <f>IF(ISBLANK(Tableau3[[#This Row],[Matricule]]),"",VLOOKUP(Tableau3[[#This Row],[Matricule]],#REF!,3,FALSE))</f>
        <v>#REF!</v>
      </c>
      <c r="E8" s="11" t="str">
        <f>CONCATENATE(Tableau3[[#This Row],[Date]],Tableau3[[#This Row],[Matricule]])</f>
        <v>43061775417</v>
      </c>
      <c r="F8" s="25">
        <v>43061</v>
      </c>
      <c r="G8">
        <v>2</v>
      </c>
      <c r="H8">
        <v>775417</v>
      </c>
      <c r="I8" s="47">
        <f>IFERROR(SUMIFS(Tableau1[Régimes récoltés],Tableau1[Front],Tableau3[[#This Row],[Front]],Tableau1[Date],Tableau3[[#This Row],[Date]])/(COUNTIFS(Tableau1[Front],Tableau3[[#This Row],[Front]],Tableau1[Date],Tableau3[[#This Row],[Date]])),0)</f>
        <v>108</v>
      </c>
      <c r="J8" s="7">
        <f>IF(Tableau3[[#This Row],[Moyenne Régimes]]&gt;0,1,0)</f>
        <v>1</v>
      </c>
      <c r="K8" s="7">
        <f>IF(Tableau3[[#This Row],[Moyenne Régimes]]&gt;=60,1,0)</f>
        <v>1</v>
      </c>
      <c r="L8" s="7">
        <f>IF(Tableau3[[#This Row],[Moyenne Régimes]]&gt;60,Tableau3[[#This Row],[Moyenne Régimes]]-60,0)</f>
        <v>48</v>
      </c>
      <c r="M8" s="14">
        <f t="shared" si="3"/>
        <v>1000</v>
      </c>
      <c r="N8" s="14">
        <f t="shared" si="1"/>
        <v>1920</v>
      </c>
      <c r="O8" s="14">
        <f t="shared" si="4"/>
        <v>2920</v>
      </c>
      <c r="P8" s="15" t="str">
        <f>IF(Tableau3[[#This Row],[Matricule]]&gt;1,IF(COUNTIF(Tableau3[DateMatricule],Tableau3[[#This Row],[DateMatricule]])&gt;1,"Doublon",""),"")</f>
        <v/>
      </c>
    </row>
    <row r="9" spans="1:16" x14ac:dyDescent="0.25">
      <c r="A9" s="12" t="str">
        <f>IF(Tableau3[[#This Row],[Date]]="","",VLOOKUP(Tableau3[[#This Row],[Semaine]],Listes!$A:$B,2,FALSE))</f>
        <v>Décembre</v>
      </c>
      <c r="B9" s="11">
        <f>IF(ISBLANK(Tableau3[[#This Row],[Date]]),"",INT((Tableau3[[#This Row],[Date]]-SUM(MOD(DATE(YEAR(Tableau3[[#This Row],[Date]]-MOD(Tableau3[[#This Row],[Date]]-2,7)+3),1,2),{1E+99;7})*{1;-1})+5)/7))</f>
        <v>47</v>
      </c>
      <c r="C9" s="11" t="e">
        <f>IF(ISBLANK(Tableau3[[#This Row],[Matricule]]),"",VLOOKUP(Tableau3[[#This Row],[Matricule]],#REF!,2,FALSE))</f>
        <v>#REF!</v>
      </c>
      <c r="D9" s="11" t="e">
        <f>IF(ISBLANK(Tableau3[[#This Row],[Matricule]]),"",VLOOKUP(Tableau3[[#This Row],[Matricule]],#REF!,3,FALSE))</f>
        <v>#REF!</v>
      </c>
      <c r="E9" s="11" t="str">
        <f>CONCATENATE(Tableau3[[#This Row],[Date]],Tableau3[[#This Row],[Matricule]])</f>
        <v>43062775417</v>
      </c>
      <c r="F9" s="25">
        <v>43062</v>
      </c>
      <c r="G9">
        <v>1</v>
      </c>
      <c r="H9">
        <v>775417</v>
      </c>
      <c r="I9" s="47">
        <f>IFERROR(SUMIFS(Tableau1[Régimes récoltés],Tableau1[Front],Tableau3[[#This Row],[Front]],Tableau1[Date],Tableau3[[#This Row],[Date]])/(COUNTIFS(Tableau1[Front],Tableau3[[#This Row],[Front]],Tableau1[Date],Tableau3[[#This Row],[Date]])),0)</f>
        <v>99</v>
      </c>
      <c r="J9" s="7">
        <f>IF(Tableau3[[#This Row],[Moyenne Régimes]]&gt;0,1,0)</f>
        <v>1</v>
      </c>
      <c r="K9" s="7">
        <f>IF(Tableau3[[#This Row],[Moyenne Régimes]]&gt;=60,1,0)</f>
        <v>1</v>
      </c>
      <c r="L9" s="7">
        <f>IF(Tableau3[[#This Row],[Moyenne Régimes]]&gt;60,Tableau3[[#This Row],[Moyenne Régimes]]-60,0)</f>
        <v>39</v>
      </c>
      <c r="M9" s="14">
        <f t="shared" si="3"/>
        <v>1000</v>
      </c>
      <c r="N9" s="14">
        <f t="shared" si="1"/>
        <v>1560</v>
      </c>
      <c r="O9" s="14">
        <f t="shared" si="4"/>
        <v>2560</v>
      </c>
      <c r="P9" s="15" t="str">
        <f>IF(Tableau3[[#This Row],[Matricule]]&gt;1,IF(COUNTIF(Tableau3[DateMatricule],Tableau3[[#This Row],[DateMatricule]])&gt;1,"Doublon",""),"")</f>
        <v/>
      </c>
    </row>
    <row r="10" spans="1:16" x14ac:dyDescent="0.25">
      <c r="A10" s="12" t="str">
        <f>IF(Tableau3[[#This Row],[Date]]="","",VLOOKUP(Tableau3[[#This Row],[Semaine]],Listes!$A:$B,2,FALSE))</f>
        <v>Décembre</v>
      </c>
      <c r="B10" s="11">
        <f>IF(ISBLANK(Tableau3[[#This Row],[Date]]),"",INT((Tableau3[[#This Row],[Date]]-SUM(MOD(DATE(YEAR(Tableau3[[#This Row],[Date]]-MOD(Tableau3[[#This Row],[Date]]-2,7)+3),1,2),{1E+99;7})*{1;-1})+5)/7))</f>
        <v>47</v>
      </c>
      <c r="C10" s="11" t="e">
        <f>IF(ISBLANK(Tableau3[[#This Row],[Matricule]]),"",VLOOKUP(Tableau3[[#This Row],[Matricule]],#REF!,2,FALSE))</f>
        <v>#REF!</v>
      </c>
      <c r="D10" s="11" t="e">
        <f>IF(ISBLANK(Tableau3[[#This Row],[Matricule]]),"",VLOOKUP(Tableau3[[#This Row],[Matricule]],#REF!,3,FALSE))</f>
        <v>#REF!</v>
      </c>
      <c r="E10" s="11" t="str">
        <f>CONCATENATE(Tableau3[[#This Row],[Date]],Tableau3[[#This Row],[Matricule]])</f>
        <v>43062700238</v>
      </c>
      <c r="F10" s="3">
        <v>43062</v>
      </c>
      <c r="G10">
        <v>2</v>
      </c>
      <c r="H10">
        <v>700238</v>
      </c>
      <c r="I10" s="47">
        <f>IFERROR(SUMIFS(Tableau1[Régimes récoltés],Tableau1[Front],Tableau3[[#This Row],[Front]],Tableau1[Date],Tableau3[[#This Row],[Date]])/(COUNTIFS(Tableau1[Front],Tableau3[[#This Row],[Front]],Tableau1[Date],Tableau3[[#This Row],[Date]])),0)</f>
        <v>99</v>
      </c>
      <c r="J10" s="7">
        <f>IF(Tableau3[[#This Row],[Moyenne Régimes]]&gt;0,1,0)</f>
        <v>1</v>
      </c>
      <c r="K10" s="7">
        <f>IF(Tableau3[[#This Row],[Moyenne Régimes]]&gt;=60,1,0)</f>
        <v>1</v>
      </c>
      <c r="L10" s="7">
        <f>IF(Tableau3[[#This Row],[Moyenne Régimes]]&gt;60,Tableau3[[#This Row],[Moyenne Régimes]]-60,0)</f>
        <v>39</v>
      </c>
      <c r="M10" s="14">
        <f t="shared" si="3"/>
        <v>1000</v>
      </c>
      <c r="N10" s="14">
        <f t="shared" si="1"/>
        <v>1560</v>
      </c>
      <c r="O10" s="14">
        <f t="shared" si="4"/>
        <v>2560</v>
      </c>
      <c r="P10" s="15" t="str">
        <f>IF(Tableau3[[#This Row],[Matricule]]&gt;1,IF(COUNTIF(Tableau3[DateMatricule],Tableau3[[#This Row],[DateMatricule]])&gt;1,"Doublon",""),"")</f>
        <v/>
      </c>
    </row>
    <row r="11" spans="1:16" x14ac:dyDescent="0.25">
      <c r="A11" s="12" t="str">
        <f>IF(Tableau3[[#This Row],[Date]]="","",VLOOKUP(Tableau3[[#This Row],[Semaine]],Listes!$A:$B,2,FALSE))</f>
        <v>Décembre</v>
      </c>
      <c r="B11" s="11">
        <f>IF(ISBLANK(Tableau3[[#This Row],[Date]]),"",INT((Tableau3[[#This Row],[Date]]-SUM(MOD(DATE(YEAR(Tableau3[[#This Row],[Date]]-MOD(Tableau3[[#This Row],[Date]]-2,7)+3),1,2),{1E+99;7})*{1;-1})+5)/7))</f>
        <v>47</v>
      </c>
      <c r="C11" s="11" t="e">
        <f>IF(ISBLANK(Tableau3[[#This Row],[Matricule]]),"",VLOOKUP(Tableau3[[#This Row],[Matricule]],#REF!,2,FALSE))</f>
        <v>#REF!</v>
      </c>
      <c r="D11" s="11" t="e">
        <f>IF(ISBLANK(Tableau3[[#This Row],[Matricule]]),"",VLOOKUP(Tableau3[[#This Row],[Matricule]],#REF!,3,FALSE))</f>
        <v>#REF!</v>
      </c>
      <c r="E11" s="11" t="str">
        <f>CONCATENATE(Tableau3[[#This Row],[Date]],Tableau3[[#This Row],[Matricule]])</f>
        <v>43063700238</v>
      </c>
      <c r="F11" s="3">
        <v>43063</v>
      </c>
      <c r="G11">
        <v>1</v>
      </c>
      <c r="H11">
        <v>700238</v>
      </c>
      <c r="I11" s="47">
        <f>IFERROR(SUMIFS(Tableau1[Régimes récoltés],Tableau1[Front],Tableau3[[#This Row],[Front]],Tableau1[Date],Tableau3[[#This Row],[Date]])/(COUNTIFS(Tableau1[Front],Tableau3[[#This Row],[Front]],Tableau1[Date],Tableau3[[#This Row],[Date]])),0)</f>
        <v>91.375</v>
      </c>
      <c r="J11" s="7">
        <f>IF(Tableau3[[#This Row],[Moyenne Régimes]]&gt;0,1,0)</f>
        <v>1</v>
      </c>
      <c r="K11" s="7">
        <f>IF(Tableau3[[#This Row],[Moyenne Régimes]]&gt;=60,1,0)</f>
        <v>1</v>
      </c>
      <c r="L11" s="7">
        <f>IF(Tableau3[[#This Row],[Moyenne Régimes]]&gt;60,Tableau3[[#This Row],[Moyenne Régimes]]-60,0)</f>
        <v>31.375</v>
      </c>
      <c r="M11" s="14">
        <f t="shared" si="3"/>
        <v>1000</v>
      </c>
      <c r="N11" s="14">
        <f t="shared" si="1"/>
        <v>1240</v>
      </c>
      <c r="O11" s="14">
        <f t="shared" si="4"/>
        <v>2240</v>
      </c>
      <c r="P11" s="15" t="str">
        <f>IF(Tableau3[[#This Row],[Matricule]]&gt;1,IF(COUNTIF(Tableau3[DateMatricule],Tableau3[[#This Row],[DateMatricule]])&gt;1,"Doublon",""),"")</f>
        <v/>
      </c>
    </row>
    <row r="12" spans="1:16" x14ac:dyDescent="0.25">
      <c r="A12" s="12" t="str">
        <f>IF(Tableau3[[#This Row],[Date]]="","",VLOOKUP(Tableau3[[#This Row],[Semaine]],Listes!$A:$B,2,FALSE))</f>
        <v>Décembre</v>
      </c>
      <c r="B12" s="11">
        <f>IF(ISBLANK(Tableau3[[#This Row],[Date]]),"",INT((Tableau3[[#This Row],[Date]]-SUM(MOD(DATE(YEAR(Tableau3[[#This Row],[Date]]-MOD(Tableau3[[#This Row],[Date]]-2,7)+3),1,2),{1E+99;7})*{1;-1})+5)/7))</f>
        <v>47</v>
      </c>
      <c r="C12" s="11" t="e">
        <f>IF(ISBLANK(Tableau3[[#This Row],[Matricule]]),"",VLOOKUP(Tableau3[[#This Row],[Matricule]],#REF!,2,FALSE))</f>
        <v>#REF!</v>
      </c>
      <c r="D12" s="11" t="e">
        <f>IF(ISBLANK(Tableau3[[#This Row],[Matricule]]),"",VLOOKUP(Tableau3[[#This Row],[Matricule]],#REF!,3,FALSE))</f>
        <v>#REF!</v>
      </c>
      <c r="E12" s="11" t="str">
        <f>CONCATENATE(Tableau3[[#This Row],[Date]],Tableau3[[#This Row],[Matricule]])</f>
        <v>43063775417</v>
      </c>
      <c r="F12" s="3">
        <v>43063</v>
      </c>
      <c r="G12">
        <v>2</v>
      </c>
      <c r="H12">
        <v>775417</v>
      </c>
      <c r="I12" s="47">
        <f>IFERROR(SUMIFS(Tableau1[Régimes récoltés],Tableau1[Front],Tableau3[[#This Row],[Front]],Tableau1[Date],Tableau3[[#This Row],[Date]])/(COUNTIFS(Tableau1[Front],Tableau3[[#This Row],[Front]],Tableau1[Date],Tableau3[[#This Row],[Date]])),0)</f>
        <v>106.75</v>
      </c>
      <c r="J12" s="7">
        <f>IF(Tableau3[[#This Row],[Moyenne Régimes]]&gt;0,1,0)</f>
        <v>1</v>
      </c>
      <c r="K12" s="7">
        <f>IF(Tableau3[[#This Row],[Moyenne Régimes]]&gt;=60,1,0)</f>
        <v>1</v>
      </c>
      <c r="L12" s="7">
        <f>IF(Tableau3[[#This Row],[Moyenne Régimes]]&gt;60,Tableau3[[#This Row],[Moyenne Régimes]]-60,0)</f>
        <v>46.75</v>
      </c>
      <c r="M12" s="14">
        <f t="shared" si="3"/>
        <v>1000</v>
      </c>
      <c r="N12" s="14">
        <f t="shared" si="1"/>
        <v>1880</v>
      </c>
      <c r="O12" s="14">
        <f t="shared" si="4"/>
        <v>2880</v>
      </c>
      <c r="P12" s="15" t="str">
        <f>IF(Tableau3[[#This Row],[Matricule]]&gt;1,IF(COUNTIF(Tableau3[DateMatricule],Tableau3[[#This Row],[DateMatricule]])&gt;1,"Doublon",""),"")</f>
        <v/>
      </c>
    </row>
    <row r="13" spans="1:16" x14ac:dyDescent="0.25">
      <c r="A13" s="12" t="str">
        <f>IF(Tableau3[[#This Row],[Date]]="","",VLOOKUP(Tableau3[[#This Row],[Semaine]],Listes!$A:$B,2,FALSE))</f>
        <v>Décembre</v>
      </c>
      <c r="B13" s="11">
        <f>IF(ISBLANK(Tableau3[[#This Row],[Date]]),"",INT((Tableau3[[#This Row],[Date]]-SUM(MOD(DATE(YEAR(Tableau3[[#This Row],[Date]]-MOD(Tableau3[[#This Row],[Date]]-2,7)+3),1,2),{1E+99;7})*{1;-1})+5)/7))</f>
        <v>47</v>
      </c>
      <c r="C13" s="11" t="e">
        <f>IF(ISBLANK(Tableau3[[#This Row],[Matricule]]),"",VLOOKUP(Tableau3[[#This Row],[Matricule]],#REF!,2,FALSE))</f>
        <v>#REF!</v>
      </c>
      <c r="D13" s="11" t="e">
        <f>IF(ISBLANK(Tableau3[[#This Row],[Matricule]]),"",VLOOKUP(Tableau3[[#This Row],[Matricule]],#REF!,3,FALSE))</f>
        <v>#REF!</v>
      </c>
      <c r="E13" s="11" t="str">
        <f>CONCATENATE(Tableau3[[#This Row],[Date]],Tableau3[[#This Row],[Matricule]])</f>
        <v>43064700238</v>
      </c>
      <c r="F13" s="3">
        <v>43064</v>
      </c>
      <c r="G13">
        <v>1</v>
      </c>
      <c r="H13" s="8">
        <v>700238</v>
      </c>
      <c r="I13" s="47">
        <f>IFERROR(SUMIFS(Tableau1[Régimes récoltés],Tableau1[Front],Tableau3[[#This Row],[Front]],Tableau1[Date],Tableau3[[#This Row],[Date]])/(COUNTIFS(Tableau1[Front],Tableau3[[#This Row],[Front]],Tableau1[Date],Tableau3[[#This Row],[Date]])),0)</f>
        <v>96</v>
      </c>
      <c r="J13" s="7">
        <f>IF(Tableau3[[#This Row],[Moyenne Régimes]]&gt;0,1,0)</f>
        <v>1</v>
      </c>
      <c r="K13" s="7">
        <f>IF(Tableau3[[#This Row],[Moyenne Régimes]]&gt;=60,1,0)</f>
        <v>1</v>
      </c>
      <c r="L13" s="7">
        <f>IF(Tableau3[[#This Row],[Moyenne Régimes]]&gt;60,Tableau3[[#This Row],[Moyenne Régimes]]-60,0)</f>
        <v>36</v>
      </c>
      <c r="M13" s="14">
        <f t="shared" si="3"/>
        <v>1000</v>
      </c>
      <c r="N13" s="14">
        <f t="shared" si="1"/>
        <v>1440</v>
      </c>
      <c r="O13" s="14">
        <f t="shared" si="4"/>
        <v>2440</v>
      </c>
      <c r="P13" s="15" t="str">
        <f>IF(Tableau3[[#This Row],[Matricule]]&gt;1,IF(COUNTIF(Tableau3[DateMatricule],Tableau3[[#This Row],[DateMatricule]])&gt;1,"Doublon",""),"")</f>
        <v/>
      </c>
    </row>
    <row r="14" spans="1:16" x14ac:dyDescent="0.25">
      <c r="A14" s="12" t="str">
        <f>IF(Tableau3[[#This Row],[Date]]="","",VLOOKUP(Tableau3[[#This Row],[Semaine]],Listes!$A:$B,2,FALSE))</f>
        <v>Décembre</v>
      </c>
      <c r="B14" s="11">
        <f>IF(ISBLANK(Tableau3[[#This Row],[Date]]),"",INT((Tableau3[[#This Row],[Date]]-SUM(MOD(DATE(YEAR(Tableau3[[#This Row],[Date]]-MOD(Tableau3[[#This Row],[Date]]-2,7)+3),1,2),{1E+99;7})*{1;-1})+5)/7))</f>
        <v>48</v>
      </c>
      <c r="C14" s="11" t="e">
        <f>IF(ISBLANK(Tableau3[[#This Row],[Matricule]]),"",VLOOKUP(Tableau3[[#This Row],[Matricule]],#REF!,2,FALSE))</f>
        <v>#REF!</v>
      </c>
      <c r="D14" s="11" t="e">
        <f>IF(ISBLANK(Tableau3[[#This Row],[Matricule]]),"",VLOOKUP(Tableau3[[#This Row],[Matricule]],#REF!,3,FALSE))</f>
        <v>#REF!</v>
      </c>
      <c r="E14" s="11" t="str">
        <f>CONCATENATE(Tableau3[[#This Row],[Date]],Tableau3[[#This Row],[Matricule]])</f>
        <v>43066700238</v>
      </c>
      <c r="F14" s="3">
        <v>43066</v>
      </c>
      <c r="G14">
        <v>1</v>
      </c>
      <c r="H14">
        <v>700238</v>
      </c>
      <c r="I14" s="47">
        <f>IFERROR(SUMIFS(Tableau1[Régimes récoltés],Tableau1[Front],Tableau3[[#This Row],[Front]],Tableau1[Date],Tableau3[[#This Row],[Date]])/(COUNTIFS(Tableau1[Front],Tableau3[[#This Row],[Front]],Tableau1[Date],Tableau3[[#This Row],[Date]])),0)</f>
        <v>84</v>
      </c>
      <c r="J14" s="7">
        <f>IF(Tableau3[[#This Row],[Moyenne Régimes]]&gt;0,1,0)</f>
        <v>1</v>
      </c>
      <c r="K14" s="7">
        <f>IF(Tableau3[[#This Row],[Moyenne Régimes]]&gt;=60,1,0)</f>
        <v>1</v>
      </c>
      <c r="L14" s="7">
        <f>IF(Tableau3[[#This Row],[Moyenne Régimes]]&gt;60,Tableau3[[#This Row],[Moyenne Régimes]]-60,0)</f>
        <v>24</v>
      </c>
      <c r="M14" s="14">
        <f t="shared" si="3"/>
        <v>1000</v>
      </c>
      <c r="N14" s="14">
        <f t="shared" si="1"/>
        <v>960</v>
      </c>
      <c r="O14" s="14">
        <f t="shared" si="4"/>
        <v>1960</v>
      </c>
      <c r="P14" s="15" t="str">
        <f>IF(Tableau3[[#This Row],[Matricule]]&gt;1,IF(COUNTIF(Tableau3[DateMatricule],Tableau3[[#This Row],[DateMatricule]])&gt;1,"Doublon",""),"")</f>
        <v/>
      </c>
    </row>
    <row r="15" spans="1:16" x14ac:dyDescent="0.25">
      <c r="A15" s="12" t="str">
        <f>IF(Tableau3[[#This Row],[Date]]="","",VLOOKUP(Tableau3[[#This Row],[Semaine]],Listes!$A:$B,2,FALSE))</f>
        <v>Décembre</v>
      </c>
      <c r="B15" s="11">
        <f>IF(ISBLANK(Tableau3[[#This Row],[Date]]),"",INT((Tableau3[[#This Row],[Date]]-SUM(MOD(DATE(YEAR(Tableau3[[#This Row],[Date]]-MOD(Tableau3[[#This Row],[Date]]-2,7)+3),1,2),{1E+99;7})*{1;-1})+5)/7))</f>
        <v>48</v>
      </c>
      <c r="C15" s="11" t="e">
        <f>IF(ISBLANK(Tableau3[[#This Row],[Matricule]]),"",VLOOKUP(Tableau3[[#This Row],[Matricule]],#REF!,2,FALSE))</f>
        <v>#REF!</v>
      </c>
      <c r="D15" s="11" t="e">
        <f>IF(ISBLANK(Tableau3[[#This Row],[Matricule]]),"",VLOOKUP(Tableau3[[#This Row],[Matricule]],#REF!,3,FALSE))</f>
        <v>#REF!</v>
      </c>
      <c r="E15" s="11" t="str">
        <f>CONCATENATE(Tableau3[[#This Row],[Date]],Tableau3[[#This Row],[Matricule]])</f>
        <v>43066760781</v>
      </c>
      <c r="F15" s="3">
        <v>43066</v>
      </c>
      <c r="G15">
        <v>2</v>
      </c>
      <c r="H15">
        <v>760781</v>
      </c>
      <c r="I15" s="47">
        <f>IFERROR(SUMIFS(Tableau1[Régimes récoltés],Tableau1[Front],Tableau3[[#This Row],[Front]],Tableau1[Date],Tableau3[[#This Row],[Date]])/(COUNTIFS(Tableau1[Front],Tableau3[[#This Row],[Front]],Tableau1[Date],Tableau3[[#This Row],[Date]])),0)</f>
        <v>84</v>
      </c>
      <c r="J15" s="7">
        <f>IF(Tableau3[[#This Row],[Moyenne Régimes]]&gt;0,1,0)</f>
        <v>1</v>
      </c>
      <c r="K15" s="7">
        <f>IF(Tableau3[[#This Row],[Moyenne Régimes]]&gt;=60,1,0)</f>
        <v>1</v>
      </c>
      <c r="L15" s="7">
        <f>IF(Tableau3[[#This Row],[Moyenne Régimes]]&gt;60,Tableau3[[#This Row],[Moyenne Régimes]]-60,0)</f>
        <v>24</v>
      </c>
      <c r="M15" s="14">
        <f t="shared" si="3"/>
        <v>1000</v>
      </c>
      <c r="N15" s="14">
        <f t="shared" si="1"/>
        <v>960</v>
      </c>
      <c r="O15" s="14">
        <f t="shared" si="4"/>
        <v>1960</v>
      </c>
      <c r="P15" s="15" t="str">
        <f>IF(Tableau3[[#This Row],[Matricule]]&gt;1,IF(COUNTIF(Tableau3[DateMatricule],Tableau3[[#This Row],[DateMatricule]])&gt;1,"Doublon",""),"")</f>
        <v/>
      </c>
    </row>
    <row r="16" spans="1:16" x14ac:dyDescent="0.25">
      <c r="A16" s="12" t="str">
        <f>IF(Tableau3[[#This Row],[Date]]="","",VLOOKUP(Tableau3[[#This Row],[Semaine]],Listes!$A:$B,2,FALSE))</f>
        <v>Décembre</v>
      </c>
      <c r="B16" s="11">
        <f>IF(ISBLANK(Tableau3[[#This Row],[Date]]),"",INT((Tableau3[[#This Row],[Date]]-SUM(MOD(DATE(YEAR(Tableau3[[#This Row],[Date]]-MOD(Tableau3[[#This Row],[Date]]-2,7)+3),1,2),{1E+99;7})*{1;-1})+5)/7))</f>
        <v>48</v>
      </c>
      <c r="C16" s="11" t="e">
        <f>IF(ISBLANK(Tableau3[[#This Row],[Matricule]]),"",VLOOKUP(Tableau3[[#This Row],[Matricule]],#REF!,2,FALSE))</f>
        <v>#REF!</v>
      </c>
      <c r="D16" s="11" t="e">
        <f>IF(ISBLANK(Tableau3[[#This Row],[Matricule]]),"",VLOOKUP(Tableau3[[#This Row],[Matricule]],#REF!,3,FALSE))</f>
        <v>#REF!</v>
      </c>
      <c r="E16" s="11" t="str">
        <f>CONCATENATE(Tableau3[[#This Row],[Date]],Tableau3[[#This Row],[Matricule]])</f>
        <v>43067700238</v>
      </c>
      <c r="F16" s="3">
        <v>43067</v>
      </c>
      <c r="G16">
        <v>1</v>
      </c>
      <c r="H16">
        <v>700238</v>
      </c>
      <c r="I16" s="47">
        <f>IFERROR(SUMIFS(Tableau1[Régimes récoltés],Tableau1[Front],Tableau3[[#This Row],[Front]],Tableau1[Date],Tableau3[[#This Row],[Date]])/(COUNTIFS(Tableau1[Front],Tableau3[[#This Row],[Front]],Tableau1[Date],Tableau3[[#This Row],[Date]])),0)</f>
        <v>90</v>
      </c>
      <c r="J16" s="7">
        <f>IF(Tableau3[[#This Row],[Moyenne Régimes]]&gt;0,1,0)</f>
        <v>1</v>
      </c>
      <c r="K16" s="7">
        <f>IF(Tableau3[[#This Row],[Moyenne Régimes]]&gt;=60,1,0)</f>
        <v>1</v>
      </c>
      <c r="L16" s="7">
        <f>IF(Tableau3[[#This Row],[Moyenne Régimes]]&gt;60,Tableau3[[#This Row],[Moyenne Régimes]]-60,0)</f>
        <v>30</v>
      </c>
      <c r="M16" s="14">
        <f t="shared" si="3"/>
        <v>1000</v>
      </c>
      <c r="N16" s="14">
        <f t="shared" si="1"/>
        <v>1200</v>
      </c>
      <c r="O16" s="14">
        <f t="shared" si="4"/>
        <v>2200</v>
      </c>
      <c r="P16" s="15" t="str">
        <f>IF(Tableau3[[#This Row],[Matricule]]&gt;1,IF(COUNTIF(Tableau3[DateMatricule],Tableau3[[#This Row],[DateMatricule]])&gt;1,"Doublon",""),"")</f>
        <v/>
      </c>
    </row>
    <row r="17" spans="1:16" x14ac:dyDescent="0.25">
      <c r="A17" s="12" t="str">
        <f>IF(Tableau3[[#This Row],[Date]]="","",VLOOKUP(Tableau3[[#This Row],[Semaine]],Listes!$A:$B,2,FALSE))</f>
        <v>Décembre</v>
      </c>
      <c r="B17" s="11">
        <f>IF(ISBLANK(Tableau3[[#This Row],[Date]]),"",INT((Tableau3[[#This Row],[Date]]-SUM(MOD(DATE(YEAR(Tableau3[[#This Row],[Date]]-MOD(Tableau3[[#This Row],[Date]]-2,7)+3),1,2),{1E+99;7})*{1;-1})+5)/7))</f>
        <v>48</v>
      </c>
      <c r="C17" s="11" t="e">
        <f>IF(ISBLANK(Tableau3[[#This Row],[Matricule]]),"",VLOOKUP(Tableau3[[#This Row],[Matricule]],#REF!,2,FALSE))</f>
        <v>#REF!</v>
      </c>
      <c r="D17" s="11" t="e">
        <f>IF(ISBLANK(Tableau3[[#This Row],[Matricule]]),"",VLOOKUP(Tableau3[[#This Row],[Matricule]],#REF!,3,FALSE))</f>
        <v>#REF!</v>
      </c>
      <c r="E17" s="11" t="str">
        <f>CONCATENATE(Tableau3[[#This Row],[Date]],Tableau3[[#This Row],[Matricule]])</f>
        <v>43067775417</v>
      </c>
      <c r="F17" s="3">
        <v>43067</v>
      </c>
      <c r="G17">
        <v>2</v>
      </c>
      <c r="H17">
        <v>775417</v>
      </c>
      <c r="I17" s="47">
        <f>IFERROR(SUMIFS(Tableau1[Régimes récoltés],Tableau1[Front],Tableau3[[#This Row],[Front]],Tableau1[Date],Tableau3[[#This Row],[Date]])/(COUNTIFS(Tableau1[Front],Tableau3[[#This Row],[Front]],Tableau1[Date],Tableau3[[#This Row],[Date]])),0)</f>
        <v>90</v>
      </c>
      <c r="J17" s="7">
        <f>IF(Tableau3[[#This Row],[Moyenne Régimes]]&gt;0,1,0)</f>
        <v>1</v>
      </c>
      <c r="K17" s="7">
        <f>IF(Tableau3[[#This Row],[Moyenne Régimes]]&gt;=60,1,0)</f>
        <v>1</v>
      </c>
      <c r="L17" s="7">
        <f>IF(Tableau3[[#This Row],[Moyenne Régimes]]&gt;60,Tableau3[[#This Row],[Moyenne Régimes]]-60,0)</f>
        <v>30</v>
      </c>
      <c r="M17" s="14">
        <f t="shared" si="3"/>
        <v>1000</v>
      </c>
      <c r="N17" s="14">
        <f t="shared" si="1"/>
        <v>1200</v>
      </c>
      <c r="O17" s="14">
        <f t="shared" si="4"/>
        <v>2200</v>
      </c>
      <c r="P17" s="15" t="str">
        <f>IF(Tableau3[[#This Row],[Matricule]]&gt;1,IF(COUNTIF(Tableau3[DateMatricule],Tableau3[[#This Row],[DateMatricule]])&gt;1,"Doublon",""),"")</f>
        <v/>
      </c>
    </row>
    <row r="18" spans="1:16" x14ac:dyDescent="0.25">
      <c r="A18" s="12" t="str">
        <f>IF(Tableau3[[#This Row],[Date]]="","",VLOOKUP(Tableau3[[#This Row],[Semaine]],Listes!$A:$B,2,FALSE))</f>
        <v>Décembre</v>
      </c>
      <c r="B18" s="11">
        <f>IF(ISBLANK(Tableau3[[#This Row],[Date]]),"",INT((Tableau3[[#This Row],[Date]]-SUM(MOD(DATE(YEAR(Tableau3[[#This Row],[Date]]-MOD(Tableau3[[#This Row],[Date]]-2,7)+3),1,2),{1E+99;7})*{1;-1})+5)/7))</f>
        <v>48</v>
      </c>
      <c r="C18" s="11" t="e">
        <f>IF(ISBLANK(Tableau3[[#This Row],[Matricule]]),"",VLOOKUP(Tableau3[[#This Row],[Matricule]],#REF!,2,FALSE))</f>
        <v>#REF!</v>
      </c>
      <c r="D18" s="11" t="e">
        <f>IF(ISBLANK(Tableau3[[#This Row],[Matricule]]),"",VLOOKUP(Tableau3[[#This Row],[Matricule]],#REF!,3,FALSE))</f>
        <v>#REF!</v>
      </c>
      <c r="E18" s="11" t="str">
        <f>CONCATENATE(Tableau3[[#This Row],[Date]],Tableau3[[#This Row],[Matricule]])</f>
        <v>43068700238</v>
      </c>
      <c r="F18" s="3">
        <v>43068</v>
      </c>
      <c r="G18">
        <v>1</v>
      </c>
      <c r="H18">
        <v>700238</v>
      </c>
      <c r="I18" s="47">
        <f>IFERROR(SUMIFS(Tableau1[Régimes récoltés],Tableau1[Front],Tableau3[[#This Row],[Front]],Tableau1[Date],Tableau3[[#This Row],[Date]])/(COUNTIFS(Tableau1[Front],Tableau3[[#This Row],[Front]],Tableau1[Date],Tableau3[[#This Row],[Date]])),0)</f>
        <v>108.5</v>
      </c>
      <c r="J18" s="7">
        <f>IF(Tableau3[[#This Row],[Moyenne Régimes]]&gt;0,1,0)</f>
        <v>1</v>
      </c>
      <c r="K18" s="7">
        <f>IF(Tableau3[[#This Row],[Moyenne Régimes]]&gt;=60,1,0)</f>
        <v>1</v>
      </c>
      <c r="L18" s="7">
        <f>IF(Tableau3[[#This Row],[Moyenne Régimes]]&gt;60,Tableau3[[#This Row],[Moyenne Régimes]]-60,0)</f>
        <v>48.5</v>
      </c>
      <c r="M18" s="14">
        <f t="shared" si="3"/>
        <v>1000</v>
      </c>
      <c r="N18" s="14">
        <f t="shared" si="1"/>
        <v>1960</v>
      </c>
      <c r="O18" s="14">
        <f t="shared" si="4"/>
        <v>2960</v>
      </c>
      <c r="P18" s="15" t="str">
        <f>IF(Tableau3[[#This Row],[Matricule]]&gt;1,IF(COUNTIF(Tableau3[DateMatricule],Tableau3[[#This Row],[DateMatricule]])&gt;1,"Doublon",""),"")</f>
        <v/>
      </c>
    </row>
    <row r="19" spans="1:16" x14ac:dyDescent="0.25">
      <c r="A19" s="12" t="str">
        <f>IF(Tableau3[[#This Row],[Date]]="","",VLOOKUP(Tableau3[[#This Row],[Semaine]],Listes!$A:$B,2,FALSE))</f>
        <v>Décembre</v>
      </c>
      <c r="B19" s="11">
        <f>IF(ISBLANK(Tableau3[[#This Row],[Date]]),"",INT((Tableau3[[#This Row],[Date]]-SUM(MOD(DATE(YEAR(Tableau3[[#This Row],[Date]]-MOD(Tableau3[[#This Row],[Date]]-2,7)+3),1,2),{1E+99;7})*{1;-1})+5)/7))</f>
        <v>48</v>
      </c>
      <c r="C19" s="11" t="e">
        <f>IF(ISBLANK(Tableau3[[#This Row],[Matricule]]),"",VLOOKUP(Tableau3[[#This Row],[Matricule]],#REF!,2,FALSE))</f>
        <v>#REF!</v>
      </c>
      <c r="D19" s="11" t="e">
        <f>IF(ISBLANK(Tableau3[[#This Row],[Matricule]]),"",VLOOKUP(Tableau3[[#This Row],[Matricule]],#REF!,3,FALSE))</f>
        <v>#REF!</v>
      </c>
      <c r="E19" s="11" t="str">
        <f>CONCATENATE(Tableau3[[#This Row],[Date]],Tableau3[[#This Row],[Matricule]])</f>
        <v>43068775417</v>
      </c>
      <c r="F19" s="3">
        <v>43068</v>
      </c>
      <c r="G19">
        <v>2</v>
      </c>
      <c r="H19">
        <v>775417</v>
      </c>
      <c r="I19" s="47">
        <f>IFERROR(SUMIFS(Tableau1[Régimes récoltés],Tableau1[Front],Tableau3[[#This Row],[Front]],Tableau1[Date],Tableau3[[#This Row],[Date]])/(COUNTIFS(Tableau1[Front],Tableau3[[#This Row],[Front]],Tableau1[Date],Tableau3[[#This Row],[Date]])),0)</f>
        <v>90</v>
      </c>
      <c r="J19" s="7">
        <f>IF(Tableau3[[#This Row],[Moyenne Régimes]]&gt;0,1,0)</f>
        <v>1</v>
      </c>
      <c r="K19" s="7">
        <f>IF(Tableau3[[#This Row],[Moyenne Régimes]]&gt;=60,1,0)</f>
        <v>1</v>
      </c>
      <c r="L19" s="7">
        <f>IF(Tableau3[[#This Row],[Moyenne Régimes]]&gt;60,Tableau3[[#This Row],[Moyenne Régimes]]-60,0)</f>
        <v>30</v>
      </c>
      <c r="M19" s="14">
        <f t="shared" si="3"/>
        <v>1000</v>
      </c>
      <c r="N19" s="14">
        <f t="shared" si="1"/>
        <v>1200</v>
      </c>
      <c r="O19" s="14">
        <f t="shared" si="4"/>
        <v>2200</v>
      </c>
      <c r="P19" s="15" t="str">
        <f>IF(Tableau3[[#This Row],[Matricule]]&gt;1,IF(COUNTIF(Tableau3[DateMatricule],Tableau3[[#This Row],[DateMatricule]])&gt;1,"Doublon",""),"")</f>
        <v/>
      </c>
    </row>
    <row r="20" spans="1:16" x14ac:dyDescent="0.25">
      <c r="A20" s="12" t="str">
        <f>IF(Tableau3[[#This Row],[Date]]="","",VLOOKUP(Tableau3[[#This Row],[Semaine]],Listes!$A:$B,2,FALSE))</f>
        <v>Décembre</v>
      </c>
      <c r="B20" s="11">
        <f>IF(ISBLANK(Tableau3[[#This Row],[Date]]),"",INT((Tableau3[[#This Row],[Date]]-SUM(MOD(DATE(YEAR(Tableau3[[#This Row],[Date]]-MOD(Tableau3[[#This Row],[Date]]-2,7)+3),1,2),{1E+99;7})*{1;-1})+5)/7))</f>
        <v>48</v>
      </c>
      <c r="C20" s="11" t="e">
        <f>IF(ISBLANK(Tableau3[[#This Row],[Matricule]]),"",VLOOKUP(Tableau3[[#This Row],[Matricule]],#REF!,2,FALSE))</f>
        <v>#REF!</v>
      </c>
      <c r="D20" s="11" t="e">
        <f>IF(ISBLANK(Tableau3[[#This Row],[Matricule]]),"",VLOOKUP(Tableau3[[#This Row],[Matricule]],#REF!,3,FALSE))</f>
        <v>#REF!</v>
      </c>
      <c r="E20" s="11" t="str">
        <f>CONCATENATE(Tableau3[[#This Row],[Date]],Tableau3[[#This Row],[Matricule]])</f>
        <v>43069760778</v>
      </c>
      <c r="F20" s="3">
        <v>43069</v>
      </c>
      <c r="G20">
        <v>1</v>
      </c>
      <c r="H20">
        <v>760778</v>
      </c>
      <c r="I20" s="47">
        <f>IFERROR(SUMIFS(Tableau1[Régimes récoltés],Tableau1[Front],Tableau3[[#This Row],[Front]],Tableau1[Date],Tableau3[[#This Row],[Date]])/(COUNTIFS(Tableau1[Front],Tableau3[[#This Row],[Front]],Tableau1[Date],Tableau3[[#This Row],[Date]])),0)</f>
        <v>81</v>
      </c>
      <c r="J20" s="7">
        <f>IF(Tableau3[[#This Row],[Moyenne Régimes]]&gt;0,1,0)</f>
        <v>1</v>
      </c>
      <c r="K20" s="7">
        <f>IF(Tableau3[[#This Row],[Moyenne Régimes]]&gt;=60,1,0)</f>
        <v>1</v>
      </c>
      <c r="L20" s="7">
        <f>IF(Tableau3[[#This Row],[Moyenne Régimes]]&gt;60,Tableau3[[#This Row],[Moyenne Régimes]]-60,0)</f>
        <v>21</v>
      </c>
      <c r="M20" s="14">
        <f t="shared" si="3"/>
        <v>1000</v>
      </c>
      <c r="N20" s="14">
        <f t="shared" si="1"/>
        <v>840</v>
      </c>
      <c r="O20" s="14">
        <f t="shared" si="4"/>
        <v>1840</v>
      </c>
      <c r="P20" s="15" t="str">
        <f>IF(Tableau3[[#This Row],[Matricule]]&gt;1,IF(COUNTIF(Tableau3[DateMatricule],Tableau3[[#This Row],[DateMatricule]])&gt;1,"Doublon",""),"")</f>
        <v/>
      </c>
    </row>
    <row r="21" spans="1:16" x14ac:dyDescent="0.25">
      <c r="A21" s="12" t="str">
        <f>IF(Tableau3[[#This Row],[Date]]="","",VLOOKUP(Tableau3[[#This Row],[Semaine]],Listes!$A:$B,2,FALSE))</f>
        <v>Décembre</v>
      </c>
      <c r="B21" s="11">
        <f>IF(ISBLANK(Tableau3[[#This Row],[Date]]),"",INT((Tableau3[[#This Row],[Date]]-SUM(MOD(DATE(YEAR(Tableau3[[#This Row],[Date]]-MOD(Tableau3[[#This Row],[Date]]-2,7)+3),1,2),{1E+99;7})*{1;-1})+5)/7))</f>
        <v>48</v>
      </c>
      <c r="C21" s="11" t="e">
        <f>IF(ISBLANK(Tableau3[[#This Row],[Matricule]]),"",VLOOKUP(Tableau3[[#This Row],[Matricule]],#REF!,2,FALSE))</f>
        <v>#REF!</v>
      </c>
      <c r="D21" s="11" t="e">
        <f>IF(ISBLANK(Tableau3[[#This Row],[Matricule]]),"",VLOOKUP(Tableau3[[#This Row],[Matricule]],#REF!,3,FALSE))</f>
        <v>#REF!</v>
      </c>
      <c r="E21" s="11" t="str">
        <f>CONCATENATE(Tableau3[[#This Row],[Date]],Tableau3[[#This Row],[Matricule]])</f>
        <v>43069820931</v>
      </c>
      <c r="F21" s="3">
        <v>43069</v>
      </c>
      <c r="G21">
        <v>2</v>
      </c>
      <c r="H21">
        <v>820931</v>
      </c>
      <c r="I21" s="47">
        <f>IFERROR(SUMIFS(Tableau1[Régimes récoltés],Tableau1[Front],Tableau3[[#This Row],[Front]],Tableau1[Date],Tableau3[[#This Row],[Date]])/(COUNTIFS(Tableau1[Front],Tableau3[[#This Row],[Front]],Tableau1[Date],Tableau3[[#This Row],[Date]])),0)</f>
        <v>99</v>
      </c>
      <c r="J21" s="7">
        <f>IF(Tableau3[[#This Row],[Moyenne Régimes]]&gt;0,1,0)</f>
        <v>1</v>
      </c>
      <c r="K21" s="7">
        <f>IF(Tableau3[[#This Row],[Moyenne Régimes]]&gt;=60,1,0)</f>
        <v>1</v>
      </c>
      <c r="L21" s="7">
        <f>IF(Tableau3[[#This Row],[Moyenne Régimes]]&gt;60,Tableau3[[#This Row],[Moyenne Régimes]]-60,0)</f>
        <v>39</v>
      </c>
      <c r="M21" s="14">
        <f t="shared" si="3"/>
        <v>1000</v>
      </c>
      <c r="N21" s="14">
        <f t="shared" si="1"/>
        <v>1560</v>
      </c>
      <c r="O21" s="14">
        <f t="shared" si="4"/>
        <v>2560</v>
      </c>
      <c r="P21" s="15" t="str">
        <f>IF(Tableau3[[#This Row],[Matricule]]&gt;1,IF(COUNTIF(Tableau3[DateMatricule],Tableau3[[#This Row],[DateMatricule]])&gt;1,"Doublon",""),"")</f>
        <v/>
      </c>
    </row>
    <row r="22" spans="1:16" x14ac:dyDescent="0.25">
      <c r="A22" s="12" t="str">
        <f>IF(Tableau3[[#This Row],[Date]]="","",VLOOKUP(Tableau3[[#This Row],[Semaine]],Listes!$A:$B,2,FALSE))</f>
        <v>Décembre</v>
      </c>
      <c r="B22" s="11">
        <f>IF(ISBLANK(Tableau3[[#This Row],[Date]]),"",INT((Tableau3[[#This Row],[Date]]-SUM(MOD(DATE(YEAR(Tableau3[[#This Row],[Date]]-MOD(Tableau3[[#This Row],[Date]]-2,7)+3),1,2),{1E+99;7})*{1;-1})+5)/7))</f>
        <v>48</v>
      </c>
      <c r="C22" s="11" t="e">
        <f>IF(ISBLANK(Tableau3[[#This Row],[Matricule]]),"",VLOOKUP(Tableau3[[#This Row],[Matricule]],#REF!,2,FALSE))</f>
        <v>#REF!</v>
      </c>
      <c r="D22" s="11" t="e">
        <f>IF(ISBLANK(Tableau3[[#This Row],[Matricule]]),"",VLOOKUP(Tableau3[[#This Row],[Matricule]],#REF!,3,FALSE))</f>
        <v>#REF!</v>
      </c>
      <c r="E22" s="11" t="str">
        <f>CONCATENATE(Tableau3[[#This Row],[Date]],Tableau3[[#This Row],[Matricule]])</f>
        <v>43070760778</v>
      </c>
      <c r="F22" s="3">
        <v>43070</v>
      </c>
      <c r="G22">
        <v>1</v>
      </c>
      <c r="H22">
        <v>760778</v>
      </c>
      <c r="I22" s="47">
        <f>IFERROR(SUMIFS(Tableau1[Régimes récoltés],Tableau1[Front],Tableau3[[#This Row],[Front]],Tableau1[Date],Tableau3[[#This Row],[Date]])/(COUNTIFS(Tableau1[Front],Tableau3[[#This Row],[Front]],Tableau1[Date],Tableau3[[#This Row],[Date]])),0)</f>
        <v>72</v>
      </c>
      <c r="J22" s="7">
        <f>IF(Tableau3[[#This Row],[Moyenne Régimes]]&gt;0,1,0)</f>
        <v>1</v>
      </c>
      <c r="K22" s="7">
        <f>IF(Tableau3[[#This Row],[Moyenne Régimes]]&gt;=60,1,0)</f>
        <v>1</v>
      </c>
      <c r="L22" s="7">
        <f>IF(Tableau3[[#This Row],[Moyenne Régimes]]&gt;60,Tableau3[[#This Row],[Moyenne Régimes]]-60,0)</f>
        <v>12</v>
      </c>
      <c r="M22" s="14">
        <f t="shared" si="3"/>
        <v>1000</v>
      </c>
      <c r="N22" s="14">
        <f t="shared" si="1"/>
        <v>480</v>
      </c>
      <c r="O22" s="14">
        <f t="shared" si="4"/>
        <v>1480</v>
      </c>
      <c r="P22" s="15" t="str">
        <f>IF(Tableau3[[#This Row],[Matricule]]&gt;1,IF(COUNTIF(Tableau3[DateMatricule],Tableau3[[#This Row],[DateMatricule]])&gt;1,"Doublon",""),"")</f>
        <v/>
      </c>
    </row>
    <row r="23" spans="1:16" x14ac:dyDescent="0.25">
      <c r="A23" s="12" t="str">
        <f>IF(Tableau3[[#This Row],[Date]]="","",VLOOKUP(Tableau3[[#This Row],[Semaine]],Listes!$A:$B,2,FALSE))</f>
        <v>Décembre</v>
      </c>
      <c r="B23" s="11">
        <f>IF(ISBLANK(Tableau3[[#This Row],[Date]]),"",INT((Tableau3[[#This Row],[Date]]-SUM(MOD(DATE(YEAR(Tableau3[[#This Row],[Date]]-MOD(Tableau3[[#This Row],[Date]]-2,7)+3),1,2),{1E+99;7})*{1;-1})+5)/7))</f>
        <v>48</v>
      </c>
      <c r="C23" s="11" t="e">
        <f>IF(ISBLANK(Tableau3[[#This Row],[Matricule]]),"",VLOOKUP(Tableau3[[#This Row],[Matricule]],#REF!,2,FALSE))</f>
        <v>#REF!</v>
      </c>
      <c r="D23" s="11" t="e">
        <f>IF(ISBLANK(Tableau3[[#This Row],[Matricule]]),"",VLOOKUP(Tableau3[[#This Row],[Matricule]],#REF!,3,FALSE))</f>
        <v>#REF!</v>
      </c>
      <c r="E23" s="11" t="str">
        <f>CONCATENATE(Tableau3[[#This Row],[Date]],Tableau3[[#This Row],[Matricule]])</f>
        <v>43070760777</v>
      </c>
      <c r="F23" s="3">
        <v>43070</v>
      </c>
      <c r="G23">
        <v>2</v>
      </c>
      <c r="H23">
        <v>760777</v>
      </c>
      <c r="I23" s="47">
        <f>IFERROR(SUMIFS(Tableau1[Régimes récoltés],Tableau1[Front],Tableau3[[#This Row],[Front]],Tableau1[Date],Tableau3[[#This Row],[Date]])/(COUNTIFS(Tableau1[Front],Tableau3[[#This Row],[Front]],Tableau1[Date],Tableau3[[#This Row],[Date]])),0)</f>
        <v>102</v>
      </c>
      <c r="J23" s="7">
        <f>IF(Tableau3[[#This Row],[Moyenne Régimes]]&gt;0,1,0)</f>
        <v>1</v>
      </c>
      <c r="K23" s="7">
        <f>IF(Tableau3[[#This Row],[Moyenne Régimes]]&gt;=60,1,0)</f>
        <v>1</v>
      </c>
      <c r="L23" s="7">
        <f>IF(Tableau3[[#This Row],[Moyenne Régimes]]&gt;60,Tableau3[[#This Row],[Moyenne Régimes]]-60,0)</f>
        <v>42</v>
      </c>
      <c r="M23" s="14">
        <f t="shared" si="3"/>
        <v>1000</v>
      </c>
      <c r="N23" s="14">
        <f t="shared" si="1"/>
        <v>1680</v>
      </c>
      <c r="O23" s="14">
        <f t="shared" si="4"/>
        <v>2680</v>
      </c>
      <c r="P23" s="15" t="str">
        <f>IF(Tableau3[[#This Row],[Matricule]]&gt;1,IF(COUNTIF(Tableau3[DateMatricule],Tableau3[[#This Row],[DateMatricule]])&gt;1,"Doublon",""),"")</f>
        <v/>
      </c>
    </row>
    <row r="24" spans="1:16" x14ac:dyDescent="0.25">
      <c r="A24" s="12" t="str">
        <f>IF(Tableau3[[#This Row],[Date]]="","",VLOOKUP(Tableau3[[#This Row],[Semaine]],Listes!$A:$B,2,FALSE))</f>
        <v>Décembre</v>
      </c>
      <c r="B24" s="11">
        <f>IF(ISBLANK(Tableau3[[#This Row],[Date]]),"",INT((Tableau3[[#This Row],[Date]]-SUM(MOD(DATE(YEAR(Tableau3[[#This Row],[Date]]-MOD(Tableau3[[#This Row],[Date]]-2,7)+3),1,2),{1E+99;7})*{1;-1})+5)/7))</f>
        <v>48</v>
      </c>
      <c r="C24" s="11" t="e">
        <f>IF(ISBLANK(Tableau3[[#This Row],[Matricule]]),"",VLOOKUP(Tableau3[[#This Row],[Matricule]],#REF!,2,FALSE))</f>
        <v>#REF!</v>
      </c>
      <c r="D24" s="11" t="e">
        <f>IF(ISBLANK(Tableau3[[#This Row],[Matricule]]),"",VLOOKUP(Tableau3[[#This Row],[Matricule]],#REF!,3,FALSE))</f>
        <v>#REF!</v>
      </c>
      <c r="E24" s="11" t="str">
        <f>CONCATENATE(Tableau3[[#This Row],[Date]],Tableau3[[#This Row],[Matricule]])</f>
        <v>43071700238</v>
      </c>
      <c r="F24" s="3">
        <v>43071</v>
      </c>
      <c r="G24">
        <v>1</v>
      </c>
      <c r="H24">
        <v>700238</v>
      </c>
      <c r="I24" s="47">
        <f>IFERROR(SUMIFS(Tableau1[Régimes récoltés],Tableau1[Front],Tableau3[[#This Row],[Front]],Tableau1[Date],Tableau3[[#This Row],[Date]])/(COUNTIFS(Tableau1[Front],Tableau3[[#This Row],[Front]],Tableau1[Date],Tableau3[[#This Row],[Date]])),0)</f>
        <v>105.5</v>
      </c>
      <c r="J24" s="7">
        <f>IF(Tableau3[[#This Row],[Moyenne Régimes]]&gt;0,1,0)</f>
        <v>1</v>
      </c>
      <c r="K24" s="7">
        <f>IF(Tableau3[[#This Row],[Moyenne Régimes]]&gt;=60,1,0)</f>
        <v>1</v>
      </c>
      <c r="L24" s="7">
        <f>IF(Tableau3[[#This Row],[Moyenne Régimes]]&gt;60,Tableau3[[#This Row],[Moyenne Régimes]]-60,0)</f>
        <v>45.5</v>
      </c>
      <c r="M24" s="14">
        <f t="shared" si="3"/>
        <v>1000</v>
      </c>
      <c r="N24" s="14">
        <f t="shared" si="1"/>
        <v>1840</v>
      </c>
      <c r="O24" s="14">
        <f t="shared" si="4"/>
        <v>2840</v>
      </c>
      <c r="P24" s="15" t="str">
        <f>IF(Tableau3[[#This Row],[Matricule]]&gt;1,IF(COUNTIF(Tableau3[DateMatricule],Tableau3[[#This Row],[DateMatricule]])&gt;1,"Doublon",""),"")</f>
        <v/>
      </c>
    </row>
    <row r="25" spans="1:16" x14ac:dyDescent="0.25">
      <c r="A25" s="12" t="str">
        <f>IF(Tableau3[[#This Row],[Date]]="","",VLOOKUP(Tableau3[[#This Row],[Semaine]],Listes!$A:$B,2,FALSE))</f>
        <v>Décembre</v>
      </c>
      <c r="B25" s="11">
        <f>IF(ISBLANK(Tableau3[[#This Row],[Date]]),"",INT((Tableau3[[#This Row],[Date]]-SUM(MOD(DATE(YEAR(Tableau3[[#This Row],[Date]]-MOD(Tableau3[[#This Row],[Date]]-2,7)+3),1,2),{1E+99;7})*{1;-1})+5)/7))</f>
        <v>48</v>
      </c>
      <c r="C25" s="11" t="e">
        <f>IF(ISBLANK(Tableau3[[#This Row],[Matricule]]),"",VLOOKUP(Tableau3[[#This Row],[Matricule]],#REF!,2,FALSE))</f>
        <v>#REF!</v>
      </c>
      <c r="D25" s="11" t="e">
        <f>IF(ISBLANK(Tableau3[[#This Row],[Matricule]]),"",VLOOKUP(Tableau3[[#This Row],[Matricule]],#REF!,3,FALSE))</f>
        <v>#REF!</v>
      </c>
      <c r="E25" s="11" t="str">
        <f>CONCATENATE(Tableau3[[#This Row],[Date]],Tableau3[[#This Row],[Matricule]])</f>
        <v>43071820931</v>
      </c>
      <c r="F25" s="3">
        <v>43071</v>
      </c>
      <c r="G25">
        <v>2</v>
      </c>
      <c r="H25">
        <v>820931</v>
      </c>
      <c r="I25" s="47">
        <f>IFERROR(SUMIFS(Tableau1[Régimes récoltés],Tableau1[Front],Tableau3[[#This Row],[Front]],Tableau1[Date],Tableau3[[#This Row],[Date]])/(COUNTIFS(Tableau1[Front],Tableau3[[#This Row],[Front]],Tableau1[Date],Tableau3[[#This Row],[Date]])),0)</f>
        <v>99</v>
      </c>
      <c r="J25" s="7">
        <f>IF(Tableau3[[#This Row],[Moyenne Régimes]]&gt;0,1,0)</f>
        <v>1</v>
      </c>
      <c r="K25" s="7">
        <f>IF(Tableau3[[#This Row],[Moyenne Régimes]]&gt;=60,1,0)</f>
        <v>1</v>
      </c>
      <c r="L25" s="7">
        <f>IF(Tableau3[[#This Row],[Moyenne Régimes]]&gt;60,Tableau3[[#This Row],[Moyenne Régimes]]-60,0)</f>
        <v>39</v>
      </c>
      <c r="M25" s="14">
        <f t="shared" si="3"/>
        <v>1000</v>
      </c>
      <c r="N25" s="14">
        <f t="shared" si="1"/>
        <v>1560</v>
      </c>
      <c r="O25" s="14">
        <f t="shared" si="4"/>
        <v>2560</v>
      </c>
      <c r="P25" s="15" t="str">
        <f>IF(Tableau3[[#This Row],[Matricule]]&gt;1,IF(COUNTIF(Tableau3[DateMatricule],Tableau3[[#This Row],[DateMatricule]])&gt;1,"Doublon",""),"")</f>
        <v/>
      </c>
    </row>
    <row r="26" spans="1:16" x14ac:dyDescent="0.25">
      <c r="A26" s="12" t="str">
        <f>IF(Tableau3[[#This Row],[Date]]="","",VLOOKUP(Tableau3[[#This Row],[Semaine]],Listes!$A:$B,2,FALSE))</f>
        <v>Décembre</v>
      </c>
      <c r="B26" s="11">
        <f>IF(ISBLANK(Tableau3[[#This Row],[Date]]),"",INT((Tableau3[[#This Row],[Date]]-SUM(MOD(DATE(YEAR(Tableau3[[#This Row],[Date]]-MOD(Tableau3[[#This Row],[Date]]-2,7)+3),1,2),{1E+99;7})*{1;-1})+5)/7))</f>
        <v>49</v>
      </c>
      <c r="C26" s="11" t="e">
        <f>IF(ISBLANK(Tableau3[[#This Row],[Matricule]]),"",VLOOKUP(Tableau3[[#This Row],[Matricule]],#REF!,2,FALSE))</f>
        <v>#REF!</v>
      </c>
      <c r="D26" s="11" t="e">
        <f>IF(ISBLANK(Tableau3[[#This Row],[Matricule]]),"",VLOOKUP(Tableau3[[#This Row],[Matricule]],#REF!,3,FALSE))</f>
        <v>#REF!</v>
      </c>
      <c r="E26" s="11" t="str">
        <f>CONCATENATE(Tableau3[[#This Row],[Date]],Tableau3[[#This Row],[Matricule]])</f>
        <v>43073760778</v>
      </c>
      <c r="F26" s="3">
        <v>43073</v>
      </c>
      <c r="G26">
        <v>1</v>
      </c>
      <c r="H26">
        <v>760778</v>
      </c>
      <c r="I26" s="47">
        <f>IFERROR(SUMIFS(Tableau1[Régimes récoltés],Tableau1[Front],Tableau3[[#This Row],[Front]],Tableau1[Date],Tableau3[[#This Row],[Date]])/(COUNTIFS(Tableau1[Front],Tableau3[[#This Row],[Front]],Tableau1[Date],Tableau3[[#This Row],[Date]])),0)</f>
        <v>84</v>
      </c>
      <c r="J26" s="7">
        <f>IF(Tableau3[[#This Row],[Moyenne Régimes]]&gt;0,1,0)</f>
        <v>1</v>
      </c>
      <c r="K26" s="7">
        <f>IF(Tableau3[[#This Row],[Moyenne Régimes]]&gt;=60,1,0)</f>
        <v>1</v>
      </c>
      <c r="L26" s="7">
        <f>IF(Tableau3[[#This Row],[Moyenne Régimes]]&gt;60,Tableau3[[#This Row],[Moyenne Régimes]]-60,0)</f>
        <v>24</v>
      </c>
      <c r="M26" s="14">
        <f t="shared" si="3"/>
        <v>1000</v>
      </c>
      <c r="N26" s="14">
        <f t="shared" si="1"/>
        <v>960</v>
      </c>
      <c r="O26" s="14">
        <f t="shared" si="4"/>
        <v>1960</v>
      </c>
      <c r="P26" s="15" t="str">
        <f>IF(Tableau3[[#This Row],[Matricule]]&gt;1,IF(COUNTIF(Tableau3[DateMatricule],Tableau3[[#This Row],[DateMatricule]])&gt;1,"Doublon",""),"")</f>
        <v/>
      </c>
    </row>
    <row r="27" spans="1:16" x14ac:dyDescent="0.25">
      <c r="A27" s="12" t="str">
        <f>IF(Tableau3[[#This Row],[Date]]="","",VLOOKUP(Tableau3[[#This Row],[Semaine]],Listes!$A:$B,2,FALSE))</f>
        <v>Décembre</v>
      </c>
      <c r="B27" s="11">
        <f>IF(ISBLANK(Tableau3[[#This Row],[Date]]),"",INT((Tableau3[[#This Row],[Date]]-SUM(MOD(DATE(YEAR(Tableau3[[#This Row],[Date]]-MOD(Tableau3[[#This Row],[Date]]-2,7)+3),1,2),{1E+99;7})*{1;-1})+5)/7))</f>
        <v>49</v>
      </c>
      <c r="C27" s="11" t="e">
        <f>IF(ISBLANK(Tableau3[[#This Row],[Matricule]]),"",VLOOKUP(Tableau3[[#This Row],[Matricule]],#REF!,2,FALSE))</f>
        <v>#REF!</v>
      </c>
      <c r="D27" s="11" t="e">
        <f>IF(ISBLANK(Tableau3[[#This Row],[Matricule]]),"",VLOOKUP(Tableau3[[#This Row],[Matricule]],#REF!,3,FALSE))</f>
        <v>#REF!</v>
      </c>
      <c r="E27" s="11" t="str">
        <f>CONCATENATE(Tableau3[[#This Row],[Date]],Tableau3[[#This Row],[Matricule]])</f>
        <v>43073760777</v>
      </c>
      <c r="F27" s="3">
        <v>43073</v>
      </c>
      <c r="G27">
        <v>2</v>
      </c>
      <c r="H27">
        <v>760777</v>
      </c>
      <c r="I27" s="47">
        <f>IFERROR(SUMIFS(Tableau1[Régimes récoltés],Tableau1[Front],Tableau3[[#This Row],[Front]],Tableau1[Date],Tableau3[[#This Row],[Date]])/(COUNTIFS(Tableau1[Front],Tableau3[[#This Row],[Front]],Tableau1[Date],Tableau3[[#This Row],[Date]])),0)</f>
        <v>84</v>
      </c>
      <c r="J27" s="7">
        <f>IF(Tableau3[[#This Row],[Moyenne Régimes]]&gt;0,1,0)</f>
        <v>1</v>
      </c>
      <c r="K27" s="7">
        <f>IF(Tableau3[[#This Row],[Moyenne Régimes]]&gt;=60,1,0)</f>
        <v>1</v>
      </c>
      <c r="L27" s="7">
        <f>IF(Tableau3[[#This Row],[Moyenne Régimes]]&gt;60,Tableau3[[#This Row],[Moyenne Régimes]]-60,0)</f>
        <v>24</v>
      </c>
      <c r="M27" s="14">
        <f t="shared" si="3"/>
        <v>1000</v>
      </c>
      <c r="N27" s="14">
        <f t="shared" si="1"/>
        <v>960</v>
      </c>
      <c r="O27" s="14">
        <f t="shared" si="4"/>
        <v>1960</v>
      </c>
      <c r="P27" s="15" t="str">
        <f>IF(Tableau3[[#This Row],[Matricule]]&gt;1,IF(COUNTIF(Tableau3[DateMatricule],Tableau3[[#This Row],[DateMatricule]])&gt;1,"Doublon",""),"")</f>
        <v/>
      </c>
    </row>
    <row r="28" spans="1:16" x14ac:dyDescent="0.25">
      <c r="A28" s="12" t="str">
        <f>IF(Tableau3[[#This Row],[Date]]="","",VLOOKUP(Tableau3[[#This Row],[Semaine]],Listes!$A:$B,2,FALSE))</f>
        <v>Décembre</v>
      </c>
      <c r="B28" s="11">
        <f>IF(ISBLANK(Tableau3[[#This Row],[Date]]),"",INT((Tableau3[[#This Row],[Date]]-SUM(MOD(DATE(YEAR(Tableau3[[#This Row],[Date]]-MOD(Tableau3[[#This Row],[Date]]-2,7)+3),1,2),{1E+99;7})*{1;-1})+5)/7))</f>
        <v>49</v>
      </c>
      <c r="C28" s="11" t="e">
        <f>IF(ISBLANK(Tableau3[[#This Row],[Matricule]]),"",VLOOKUP(Tableau3[[#This Row],[Matricule]],#REF!,2,FALSE))</f>
        <v>#REF!</v>
      </c>
      <c r="D28" s="11" t="e">
        <f>IF(ISBLANK(Tableau3[[#This Row],[Matricule]]),"",VLOOKUP(Tableau3[[#This Row],[Matricule]],#REF!,3,FALSE))</f>
        <v>#REF!</v>
      </c>
      <c r="E28" s="11" t="str">
        <f>CONCATENATE(Tableau3[[#This Row],[Date]],Tableau3[[#This Row],[Matricule]])</f>
        <v>43074760778</v>
      </c>
      <c r="F28" s="3">
        <v>43074</v>
      </c>
      <c r="G28">
        <v>1</v>
      </c>
      <c r="H28">
        <v>760778</v>
      </c>
      <c r="I28" s="47">
        <f>IFERROR(SUMIFS(Tableau1[Régimes récoltés],Tableau1[Front],Tableau3[[#This Row],[Front]],Tableau1[Date],Tableau3[[#This Row],[Date]])/(COUNTIFS(Tableau1[Front],Tableau3[[#This Row],[Front]],Tableau1[Date],Tableau3[[#This Row],[Date]])),0)</f>
        <v>84</v>
      </c>
      <c r="J28" s="7">
        <f>IF(Tableau3[[#This Row],[Moyenne Régimes]]&gt;0,1,0)</f>
        <v>1</v>
      </c>
      <c r="K28" s="7">
        <f>IF(Tableau3[[#This Row],[Moyenne Régimes]]&gt;=60,1,0)</f>
        <v>1</v>
      </c>
      <c r="L28" s="7">
        <f>IF(Tableau3[[#This Row],[Moyenne Régimes]]&gt;60,Tableau3[[#This Row],[Moyenne Régimes]]-60,0)</f>
        <v>24</v>
      </c>
      <c r="M28" s="14">
        <f t="shared" si="3"/>
        <v>1000</v>
      </c>
      <c r="N28" s="14">
        <f t="shared" si="1"/>
        <v>960</v>
      </c>
      <c r="O28" s="14">
        <f t="shared" si="4"/>
        <v>1960</v>
      </c>
      <c r="P28" s="15" t="str">
        <f>IF(Tableau3[[#This Row],[Matricule]]&gt;1,IF(COUNTIF(Tableau3[DateMatricule],Tableau3[[#This Row],[DateMatricule]])&gt;1,"Doublon",""),"")</f>
        <v/>
      </c>
    </row>
    <row r="29" spans="1:16" x14ac:dyDescent="0.25">
      <c r="A29" s="12" t="str">
        <f>IF(Tableau3[[#This Row],[Date]]="","",VLOOKUP(Tableau3[[#This Row],[Semaine]],Listes!$A:$B,2,FALSE))</f>
        <v>Décembre</v>
      </c>
      <c r="B29" s="11">
        <f>IF(ISBLANK(Tableau3[[#This Row],[Date]]),"",INT((Tableau3[[#This Row],[Date]]-SUM(MOD(DATE(YEAR(Tableau3[[#This Row],[Date]]-MOD(Tableau3[[#This Row],[Date]]-2,7)+3),1,2),{1E+99;7})*{1;-1})+5)/7))</f>
        <v>49</v>
      </c>
      <c r="C29" s="11" t="e">
        <f>IF(ISBLANK(Tableau3[[#This Row],[Matricule]]),"",VLOOKUP(Tableau3[[#This Row],[Matricule]],#REF!,2,FALSE))</f>
        <v>#REF!</v>
      </c>
      <c r="D29" s="11" t="e">
        <f>IF(ISBLANK(Tableau3[[#This Row],[Matricule]]),"",VLOOKUP(Tableau3[[#This Row],[Matricule]],#REF!,3,FALSE))</f>
        <v>#REF!</v>
      </c>
      <c r="E29" s="11" t="str">
        <f>CONCATENATE(Tableau3[[#This Row],[Date]],Tableau3[[#This Row],[Matricule]])</f>
        <v>43074760620</v>
      </c>
      <c r="F29" s="3">
        <v>43074</v>
      </c>
      <c r="G29">
        <v>2</v>
      </c>
      <c r="H29">
        <v>760620</v>
      </c>
      <c r="I29" s="47">
        <f>IFERROR(SUMIFS(Tableau1[Régimes récoltés],Tableau1[Front],Tableau3[[#This Row],[Front]],Tableau1[Date],Tableau3[[#This Row],[Date]])/(COUNTIFS(Tableau1[Front],Tableau3[[#This Row],[Front]],Tableau1[Date],Tableau3[[#This Row],[Date]])),0)</f>
        <v>84</v>
      </c>
      <c r="J29" s="7">
        <f>IF(Tableau3[[#This Row],[Moyenne Régimes]]&gt;0,1,0)</f>
        <v>1</v>
      </c>
      <c r="K29" s="7">
        <f>IF(Tableau3[[#This Row],[Moyenne Régimes]]&gt;=60,1,0)</f>
        <v>1</v>
      </c>
      <c r="L29" s="7">
        <f>IF(Tableau3[[#This Row],[Moyenne Régimes]]&gt;60,Tableau3[[#This Row],[Moyenne Régimes]]-60,0)</f>
        <v>24</v>
      </c>
      <c r="M29" s="14">
        <f t="shared" si="3"/>
        <v>1000</v>
      </c>
      <c r="N29" s="14">
        <f t="shared" si="1"/>
        <v>960</v>
      </c>
      <c r="O29" s="14">
        <f t="shared" si="4"/>
        <v>1960</v>
      </c>
      <c r="P29" s="15" t="str">
        <f>IF(Tableau3[[#This Row],[Matricule]]&gt;1,IF(COUNTIF(Tableau3[DateMatricule],Tableau3[[#This Row],[DateMatricule]])&gt;1,"Doublon",""),"")</f>
        <v/>
      </c>
    </row>
    <row r="30" spans="1:16" x14ac:dyDescent="0.25">
      <c r="A30" s="12" t="str">
        <f>IF(Tableau3[[#This Row],[Date]]="","",VLOOKUP(Tableau3[[#This Row],[Semaine]],Listes!$A:$B,2,FALSE))</f>
        <v>Décembre</v>
      </c>
      <c r="B30" s="11">
        <f>IF(ISBLANK(Tableau3[[#This Row],[Date]]),"",INT((Tableau3[[#This Row],[Date]]-SUM(MOD(DATE(YEAR(Tableau3[[#This Row],[Date]]-MOD(Tableau3[[#This Row],[Date]]-2,7)+3),1,2),{1E+99;7})*{1;-1})+5)/7))</f>
        <v>49</v>
      </c>
      <c r="C30" s="11" t="e">
        <f>IF(ISBLANK(Tableau3[[#This Row],[Matricule]]),"",VLOOKUP(Tableau3[[#This Row],[Matricule]],#REF!,2,FALSE))</f>
        <v>#REF!</v>
      </c>
      <c r="D30" s="11" t="e">
        <f>IF(ISBLANK(Tableau3[[#This Row],[Matricule]]),"",VLOOKUP(Tableau3[[#This Row],[Matricule]],#REF!,3,FALSE))</f>
        <v>#REF!</v>
      </c>
      <c r="E30" s="11" t="str">
        <f>CONCATENATE(Tableau3[[#This Row],[Date]],Tableau3[[#This Row],[Matricule]])</f>
        <v>43075760778</v>
      </c>
      <c r="F30" s="3">
        <v>43075</v>
      </c>
      <c r="G30">
        <v>1</v>
      </c>
      <c r="H30">
        <v>760778</v>
      </c>
      <c r="I30" s="47">
        <f>IFERROR(SUMIFS(Tableau1[Régimes récoltés],Tableau1[Front],Tableau3[[#This Row],[Front]],Tableau1[Date],Tableau3[[#This Row],[Date]])/(COUNTIFS(Tableau1[Front],Tableau3[[#This Row],[Front]],Tableau1[Date],Tableau3[[#This Row],[Date]])),0)</f>
        <v>81</v>
      </c>
      <c r="J30" s="7">
        <f>IF(Tableau3[[#This Row],[Moyenne Régimes]]&gt;0,1,0)</f>
        <v>1</v>
      </c>
      <c r="K30" s="7">
        <f>IF(Tableau3[[#This Row],[Moyenne Régimes]]&gt;=60,1,0)</f>
        <v>1</v>
      </c>
      <c r="L30" s="7">
        <f>IF(Tableau3[[#This Row],[Moyenne Régimes]]&gt;60,Tableau3[[#This Row],[Moyenne Régimes]]-60,0)</f>
        <v>21</v>
      </c>
      <c r="M30" s="14">
        <f t="shared" si="3"/>
        <v>1000</v>
      </c>
      <c r="N30" s="14">
        <f t="shared" si="1"/>
        <v>840</v>
      </c>
      <c r="O30" s="14">
        <f t="shared" si="4"/>
        <v>1840</v>
      </c>
      <c r="P30" s="15" t="str">
        <f>IF(Tableau3[[#This Row],[Matricule]]&gt;1,IF(COUNTIF(Tableau3[DateMatricule],Tableau3[[#This Row],[DateMatricule]])&gt;1,"Doublon",""),"")</f>
        <v/>
      </c>
    </row>
    <row r="31" spans="1:16" x14ac:dyDescent="0.25">
      <c r="A31" s="12" t="str">
        <f>IF(Tableau3[[#This Row],[Date]]="","",VLOOKUP(Tableau3[[#This Row],[Semaine]],Listes!$A:$B,2,FALSE))</f>
        <v>Décembre</v>
      </c>
      <c r="B31" s="11">
        <f>IF(ISBLANK(Tableau3[[#This Row],[Date]]),"",INT((Tableau3[[#This Row],[Date]]-SUM(MOD(DATE(YEAR(Tableau3[[#This Row],[Date]]-MOD(Tableau3[[#This Row],[Date]]-2,7)+3),1,2),{1E+99;7})*{1;-1})+5)/7))</f>
        <v>49</v>
      </c>
      <c r="C31" s="11" t="e">
        <f>IF(ISBLANK(Tableau3[[#This Row],[Matricule]]),"",VLOOKUP(Tableau3[[#This Row],[Matricule]],#REF!,2,FALSE))</f>
        <v>#REF!</v>
      </c>
      <c r="D31" s="11" t="e">
        <f>IF(ISBLANK(Tableau3[[#This Row],[Matricule]]),"",VLOOKUP(Tableau3[[#This Row],[Matricule]],#REF!,3,FALSE))</f>
        <v>#REF!</v>
      </c>
      <c r="E31" s="11" t="str">
        <f>CONCATENATE(Tableau3[[#This Row],[Date]],Tableau3[[#This Row],[Matricule]])</f>
        <v>43075760620</v>
      </c>
      <c r="F31" s="3">
        <v>43075</v>
      </c>
      <c r="G31">
        <v>2</v>
      </c>
      <c r="H31">
        <v>760620</v>
      </c>
      <c r="I31" s="47">
        <f>IFERROR(SUMIFS(Tableau1[Régimes récoltés],Tableau1[Front],Tableau3[[#This Row],[Front]],Tableau1[Date],Tableau3[[#This Row],[Date]])/(COUNTIFS(Tableau1[Front],Tableau3[[#This Row],[Front]],Tableau1[Date],Tableau3[[#This Row],[Date]])),0)</f>
        <v>84</v>
      </c>
      <c r="J31" s="7">
        <f>IF(Tableau3[[#This Row],[Moyenne Régimes]]&gt;0,1,0)</f>
        <v>1</v>
      </c>
      <c r="K31" s="7">
        <f>IF(Tableau3[[#This Row],[Moyenne Régimes]]&gt;=60,1,0)</f>
        <v>1</v>
      </c>
      <c r="L31" s="7">
        <f>IF(Tableau3[[#This Row],[Moyenne Régimes]]&gt;60,Tableau3[[#This Row],[Moyenne Régimes]]-60,0)</f>
        <v>24</v>
      </c>
      <c r="M31" s="14">
        <f t="shared" si="3"/>
        <v>1000</v>
      </c>
      <c r="N31" s="14">
        <f t="shared" si="1"/>
        <v>960</v>
      </c>
      <c r="O31" s="14">
        <f t="shared" si="4"/>
        <v>1960</v>
      </c>
      <c r="P31" s="15" t="str">
        <f>IF(Tableau3[[#This Row],[Matricule]]&gt;1,IF(COUNTIF(Tableau3[DateMatricule],Tableau3[[#This Row],[DateMatricule]])&gt;1,"Doublon",""),"")</f>
        <v/>
      </c>
    </row>
    <row r="32" spans="1:16" x14ac:dyDescent="0.25">
      <c r="A32" s="12" t="str">
        <f>IF(Tableau3[[#This Row],[Date]]="","",VLOOKUP(Tableau3[[#This Row],[Semaine]],Listes!$A:$B,2,FALSE))</f>
        <v>Décembre</v>
      </c>
      <c r="B32" s="11">
        <f>IF(ISBLANK(Tableau3[[#This Row],[Date]]),"",INT((Tableau3[[#This Row],[Date]]-SUM(MOD(DATE(YEAR(Tableau3[[#This Row],[Date]]-MOD(Tableau3[[#This Row],[Date]]-2,7)+3),1,2),{1E+99;7})*{1;-1})+5)/7))</f>
        <v>49</v>
      </c>
      <c r="C32" s="11" t="e">
        <f>IF(ISBLANK(Tableau3[[#This Row],[Matricule]]),"",VLOOKUP(Tableau3[[#This Row],[Matricule]],#REF!,2,FALSE))</f>
        <v>#REF!</v>
      </c>
      <c r="D32" s="11" t="e">
        <f>IF(ISBLANK(Tableau3[[#This Row],[Matricule]]),"",VLOOKUP(Tableau3[[#This Row],[Matricule]],#REF!,3,FALSE))</f>
        <v>#REF!</v>
      </c>
      <c r="E32" s="11" t="str">
        <f>CONCATENATE(Tableau3[[#This Row],[Date]],Tableau3[[#This Row],[Matricule]])</f>
        <v>43076760797</v>
      </c>
      <c r="F32" s="3">
        <v>43076</v>
      </c>
      <c r="G32">
        <v>1</v>
      </c>
      <c r="H32">
        <v>760797</v>
      </c>
      <c r="I32" s="47">
        <f>IFERROR(SUMIFS(Tableau1[Régimes récoltés],Tableau1[Front],Tableau3[[#This Row],[Front]],Tableau1[Date],Tableau3[[#This Row],[Date]])/(COUNTIFS(Tableau1[Front],Tableau3[[#This Row],[Front]],Tableau1[Date],Tableau3[[#This Row],[Date]])),0)</f>
        <v>72</v>
      </c>
      <c r="J32" s="7">
        <f>IF(Tableau3[[#This Row],[Moyenne Régimes]]&gt;0,1,0)</f>
        <v>1</v>
      </c>
      <c r="K32" s="7">
        <f>IF(Tableau3[[#This Row],[Moyenne Régimes]]&gt;=60,1,0)</f>
        <v>1</v>
      </c>
      <c r="L32" s="7">
        <f>IF(Tableau3[[#This Row],[Moyenne Régimes]]&gt;60,Tableau3[[#This Row],[Moyenne Régimes]]-60,0)</f>
        <v>12</v>
      </c>
      <c r="M32" s="14">
        <f t="shared" si="3"/>
        <v>1000</v>
      </c>
      <c r="N32" s="14">
        <f t="shared" si="1"/>
        <v>480</v>
      </c>
      <c r="O32" s="14">
        <f t="shared" si="4"/>
        <v>1480</v>
      </c>
      <c r="P32" s="15" t="str">
        <f>IF(Tableau3[[#This Row],[Matricule]]&gt;1,IF(COUNTIF(Tableau3[DateMatricule],Tableau3[[#This Row],[DateMatricule]])&gt;1,"Doublon",""),"")</f>
        <v/>
      </c>
    </row>
    <row r="33" spans="1:16" x14ac:dyDescent="0.25">
      <c r="A33" s="12" t="str">
        <f>IF(Tableau3[[#This Row],[Date]]="","",VLOOKUP(Tableau3[[#This Row],[Semaine]],Listes!$A:$B,2,FALSE))</f>
        <v>Décembre</v>
      </c>
      <c r="B33" s="11">
        <f>IF(ISBLANK(Tableau3[[#This Row],[Date]]),"",INT((Tableau3[[#This Row],[Date]]-SUM(MOD(DATE(YEAR(Tableau3[[#This Row],[Date]]-MOD(Tableau3[[#This Row],[Date]]-2,7)+3),1,2),{1E+99;7})*{1;-1})+5)/7))</f>
        <v>49</v>
      </c>
      <c r="C33" s="11" t="e">
        <f>IF(ISBLANK(Tableau3[[#This Row],[Matricule]]),"",VLOOKUP(Tableau3[[#This Row],[Matricule]],#REF!,2,FALSE))</f>
        <v>#REF!</v>
      </c>
      <c r="D33" s="11" t="e">
        <f>IF(ISBLANK(Tableau3[[#This Row],[Matricule]]),"",VLOOKUP(Tableau3[[#This Row],[Matricule]],#REF!,3,FALSE))</f>
        <v>#REF!</v>
      </c>
      <c r="E33" s="11" t="str">
        <f>CONCATENATE(Tableau3[[#This Row],[Date]],Tableau3[[#This Row],[Matricule]])</f>
        <v>43076760620</v>
      </c>
      <c r="F33" s="3">
        <v>43076</v>
      </c>
      <c r="G33">
        <v>2</v>
      </c>
      <c r="H33">
        <v>760620</v>
      </c>
      <c r="I33" s="47">
        <f>IFERROR(SUMIFS(Tableau1[Régimes récoltés],Tableau1[Front],Tableau3[[#This Row],[Front]],Tableau1[Date],Tableau3[[#This Row],[Date]])/(COUNTIFS(Tableau1[Front],Tableau3[[#This Row],[Front]],Tableau1[Date],Tableau3[[#This Row],[Date]])),0)</f>
        <v>81</v>
      </c>
      <c r="J33" s="7">
        <f>IF(Tableau3[[#This Row],[Moyenne Régimes]]&gt;0,1,0)</f>
        <v>1</v>
      </c>
      <c r="K33" s="7">
        <f>IF(Tableau3[[#This Row],[Moyenne Régimes]]&gt;=60,1,0)</f>
        <v>1</v>
      </c>
      <c r="L33" s="7">
        <f>IF(Tableau3[[#This Row],[Moyenne Régimes]]&gt;60,Tableau3[[#This Row],[Moyenne Régimes]]-60,0)</f>
        <v>21</v>
      </c>
      <c r="M33" s="14">
        <f t="shared" si="3"/>
        <v>1000</v>
      </c>
      <c r="N33" s="14">
        <f t="shared" si="1"/>
        <v>840</v>
      </c>
      <c r="O33" s="14">
        <f t="shared" si="4"/>
        <v>1840</v>
      </c>
      <c r="P33" s="15" t="str">
        <f>IF(Tableau3[[#This Row],[Matricule]]&gt;1,IF(COUNTIF(Tableau3[DateMatricule],Tableau3[[#This Row],[DateMatricule]])&gt;1,"Doublon",""),"")</f>
        <v/>
      </c>
    </row>
    <row r="34" spans="1:16" x14ac:dyDescent="0.25">
      <c r="A34" s="12" t="str">
        <f>IF(Tableau3[[#This Row],[Date]]="","",VLOOKUP(Tableau3[[#This Row],[Semaine]],Listes!$A:$B,2,FALSE))</f>
        <v>Décembre</v>
      </c>
      <c r="B34" s="11">
        <f>IF(ISBLANK(Tableau3[[#This Row],[Date]]),"",INT((Tableau3[[#This Row],[Date]]-SUM(MOD(DATE(YEAR(Tableau3[[#This Row],[Date]]-MOD(Tableau3[[#This Row],[Date]]-2,7)+3),1,2),{1E+99;7})*{1;-1})+5)/7))</f>
        <v>49</v>
      </c>
      <c r="C34" s="11" t="e">
        <f>IF(ISBLANK(Tableau3[[#This Row],[Matricule]]),"",VLOOKUP(Tableau3[[#This Row],[Matricule]],#REF!,2,FALSE))</f>
        <v>#REF!</v>
      </c>
      <c r="D34" s="11" t="e">
        <f>IF(ISBLANK(Tableau3[[#This Row],[Matricule]]),"",VLOOKUP(Tableau3[[#This Row],[Matricule]],#REF!,3,FALSE))</f>
        <v>#REF!</v>
      </c>
      <c r="E34" s="11" t="str">
        <f>CONCATENATE(Tableau3[[#This Row],[Date]],Tableau3[[#This Row],[Matricule]])</f>
        <v>43077925408</v>
      </c>
      <c r="F34" s="3">
        <v>43077</v>
      </c>
      <c r="G34">
        <v>1</v>
      </c>
      <c r="H34">
        <v>925408</v>
      </c>
      <c r="I34" s="47">
        <f>IFERROR(SUMIFS(Tableau1[Régimes récoltés],Tableau1[Front],Tableau3[[#This Row],[Front]],Tableau1[Date],Tableau3[[#This Row],[Date]])/(COUNTIFS(Tableau1[Front],Tableau3[[#This Row],[Front]],Tableau1[Date],Tableau3[[#This Row],[Date]])),0)</f>
        <v>84</v>
      </c>
      <c r="J34" s="7">
        <f>IF(Tableau3[[#This Row],[Moyenne Régimes]]&gt;0,1,0)</f>
        <v>1</v>
      </c>
      <c r="K34" s="7">
        <f>IF(Tableau3[[#This Row],[Moyenne Régimes]]&gt;=60,1,0)</f>
        <v>1</v>
      </c>
      <c r="L34" s="7">
        <f>IF(Tableau3[[#This Row],[Moyenne Régimes]]&gt;60,Tableau3[[#This Row],[Moyenne Régimes]]-60,0)</f>
        <v>24</v>
      </c>
      <c r="M34" s="14">
        <f t="shared" si="3"/>
        <v>1000</v>
      </c>
      <c r="N34" s="14">
        <f t="shared" si="1"/>
        <v>960</v>
      </c>
      <c r="O34" s="14">
        <f t="shared" si="4"/>
        <v>1960</v>
      </c>
      <c r="P34" s="15" t="str">
        <f>IF(Tableau3[[#This Row],[Matricule]]&gt;1,IF(COUNTIF(Tableau3[DateMatricule],Tableau3[[#This Row],[DateMatricule]])&gt;1,"Doublon",""),"")</f>
        <v/>
      </c>
    </row>
    <row r="35" spans="1:16" x14ac:dyDescent="0.25">
      <c r="A35" s="12" t="str">
        <f>IF(Tableau3[[#This Row],[Date]]="","",VLOOKUP(Tableau3[[#This Row],[Semaine]],Listes!$A:$B,2,FALSE))</f>
        <v>Décembre</v>
      </c>
      <c r="B35" s="11">
        <f>IF(ISBLANK(Tableau3[[#This Row],[Date]]),"",INT((Tableau3[[#This Row],[Date]]-SUM(MOD(DATE(YEAR(Tableau3[[#This Row],[Date]]-MOD(Tableau3[[#This Row],[Date]]-2,7)+3),1,2),{1E+99;7})*{1;-1})+5)/7))</f>
        <v>49</v>
      </c>
      <c r="C35" s="11" t="e">
        <f>IF(ISBLANK(Tableau3[[#This Row],[Matricule]]),"",VLOOKUP(Tableau3[[#This Row],[Matricule]],#REF!,2,FALSE))</f>
        <v>#REF!</v>
      </c>
      <c r="D35" s="11" t="e">
        <f>IF(ISBLANK(Tableau3[[#This Row],[Matricule]]),"",VLOOKUP(Tableau3[[#This Row],[Matricule]],#REF!,3,FALSE))</f>
        <v>#REF!</v>
      </c>
      <c r="E35" s="11" t="str">
        <f>CONCATENATE(Tableau3[[#This Row],[Date]],Tableau3[[#This Row],[Matricule]])</f>
        <v>43077760620</v>
      </c>
      <c r="F35" s="3">
        <v>43077</v>
      </c>
      <c r="G35">
        <v>2</v>
      </c>
      <c r="H35">
        <v>760620</v>
      </c>
      <c r="I35" s="47">
        <f>IFERROR(SUMIFS(Tableau1[Régimes récoltés],Tableau1[Front],Tableau3[[#This Row],[Front]],Tableau1[Date],Tableau3[[#This Row],[Date]])/(COUNTIFS(Tableau1[Front],Tableau3[[#This Row],[Front]],Tableau1[Date],Tableau3[[#This Row],[Date]])),0)</f>
        <v>99</v>
      </c>
      <c r="J35" s="7">
        <f>IF(Tableau3[[#This Row],[Moyenne Régimes]]&gt;0,1,0)</f>
        <v>1</v>
      </c>
      <c r="K35" s="7">
        <f>IF(Tableau3[[#This Row],[Moyenne Régimes]]&gt;=60,1,0)</f>
        <v>1</v>
      </c>
      <c r="L35" s="7">
        <f>IF(Tableau3[[#This Row],[Moyenne Régimes]]&gt;60,Tableau3[[#This Row],[Moyenne Régimes]]-60,0)</f>
        <v>39</v>
      </c>
      <c r="M35" s="14">
        <f t="shared" si="3"/>
        <v>1000</v>
      </c>
      <c r="N35" s="14">
        <f t="shared" si="1"/>
        <v>1560</v>
      </c>
      <c r="O35" s="14">
        <f t="shared" si="4"/>
        <v>2560</v>
      </c>
      <c r="P35" s="15" t="str">
        <f>IF(Tableau3[[#This Row],[Matricule]]&gt;1,IF(COUNTIF(Tableau3[DateMatricule],Tableau3[[#This Row],[DateMatricule]])&gt;1,"Doublon",""),"")</f>
        <v/>
      </c>
    </row>
    <row r="36" spans="1:16" x14ac:dyDescent="0.25">
      <c r="A36" s="12" t="str">
        <f>IF(Tableau3[[#This Row],[Date]]="","",VLOOKUP(Tableau3[[#This Row],[Semaine]],Listes!$A:$B,2,FALSE))</f>
        <v>Décembre</v>
      </c>
      <c r="B36" s="11">
        <f>IF(ISBLANK(Tableau3[[#This Row],[Date]]),"",INT((Tableau3[[#This Row],[Date]]-SUM(MOD(DATE(YEAR(Tableau3[[#This Row],[Date]]-MOD(Tableau3[[#This Row],[Date]]-2,7)+3),1,2),{1E+99;7})*{1;-1})+5)/7))</f>
        <v>49</v>
      </c>
      <c r="C36" s="11" t="e">
        <f>IF(ISBLANK(Tableau3[[#This Row],[Matricule]]),"",VLOOKUP(Tableau3[[#This Row],[Matricule]],#REF!,2,FALSE))</f>
        <v>#REF!</v>
      </c>
      <c r="D36" s="11" t="e">
        <f>IF(ISBLANK(Tableau3[[#This Row],[Matricule]]),"",VLOOKUP(Tableau3[[#This Row],[Matricule]],#REF!,3,FALSE))</f>
        <v>#REF!</v>
      </c>
      <c r="E36" s="11" t="str">
        <f>CONCATENATE(Tableau3[[#This Row],[Date]],Tableau3[[#This Row],[Matricule]])</f>
        <v>43078700238</v>
      </c>
      <c r="F36" s="3">
        <v>43078</v>
      </c>
      <c r="G36">
        <v>1</v>
      </c>
      <c r="H36">
        <v>700238</v>
      </c>
      <c r="I36" s="47">
        <f>IFERROR(SUMIFS(Tableau1[Régimes récoltés],Tableau1[Front],Tableau3[[#This Row],[Front]],Tableau1[Date],Tableau3[[#This Row],[Date]])/(COUNTIFS(Tableau1[Front],Tableau3[[#This Row],[Front]],Tableau1[Date],Tableau3[[#This Row],[Date]])),0)</f>
        <v>90</v>
      </c>
      <c r="J36" s="7">
        <f>IF(Tableau3[[#This Row],[Moyenne Régimes]]&gt;0,1,0)</f>
        <v>1</v>
      </c>
      <c r="K36" s="7">
        <f>IF(Tableau3[[#This Row],[Moyenne Régimes]]&gt;=60,1,0)</f>
        <v>1</v>
      </c>
      <c r="L36" s="7">
        <f>IF(Tableau3[[#This Row],[Moyenne Régimes]]&gt;60,Tableau3[[#This Row],[Moyenne Régimes]]-60,0)</f>
        <v>30</v>
      </c>
      <c r="M36" s="14">
        <f t="shared" si="3"/>
        <v>1000</v>
      </c>
      <c r="N36" s="14">
        <f t="shared" si="1"/>
        <v>1200</v>
      </c>
      <c r="O36" s="14">
        <f t="shared" si="4"/>
        <v>2200</v>
      </c>
      <c r="P36" s="15" t="str">
        <f>IF(Tableau3[[#This Row],[Matricule]]&gt;1,IF(COUNTIF(Tableau3[DateMatricule],Tableau3[[#This Row],[DateMatricule]])&gt;1,"Doublon",""),"")</f>
        <v/>
      </c>
    </row>
    <row r="37" spans="1:16" x14ac:dyDescent="0.25">
      <c r="A37" s="12" t="str">
        <f>IF(Tableau3[[#This Row],[Date]]="","",VLOOKUP(Tableau3[[#This Row],[Semaine]],Listes!$A:$B,2,FALSE))</f>
        <v>Décembre</v>
      </c>
      <c r="B37" s="11">
        <f>IF(ISBLANK(Tableau3[[#This Row],[Date]]),"",INT((Tableau3[[#This Row],[Date]]-SUM(MOD(DATE(YEAR(Tableau3[[#This Row],[Date]]-MOD(Tableau3[[#This Row],[Date]]-2,7)+3),1,2),{1E+99;7})*{1;-1})+5)/7))</f>
        <v>49</v>
      </c>
      <c r="C37" s="11" t="e">
        <f>IF(ISBLANK(Tableau3[[#This Row],[Matricule]]),"",VLOOKUP(Tableau3[[#This Row],[Matricule]],#REF!,2,FALSE))</f>
        <v>#REF!</v>
      </c>
      <c r="D37" s="11" t="e">
        <f>IF(ISBLANK(Tableau3[[#This Row],[Matricule]]),"",VLOOKUP(Tableau3[[#This Row],[Matricule]],#REF!,3,FALSE))</f>
        <v>#REF!</v>
      </c>
      <c r="E37" s="11" t="str">
        <f>CONCATENATE(Tableau3[[#This Row],[Date]],Tableau3[[#This Row],[Matricule]])</f>
        <v>43078760777</v>
      </c>
      <c r="F37" s="3">
        <v>43078</v>
      </c>
      <c r="G37">
        <v>2</v>
      </c>
      <c r="H37">
        <v>760777</v>
      </c>
      <c r="I37" s="47">
        <f>IFERROR(SUMIFS(Tableau1[Régimes récoltés],Tableau1[Front],Tableau3[[#This Row],[Front]],Tableau1[Date],Tableau3[[#This Row],[Date]])/(COUNTIFS(Tableau1[Front],Tableau3[[#This Row],[Front]],Tableau1[Date],Tableau3[[#This Row],[Date]])),0)</f>
        <v>78.666666666666671</v>
      </c>
      <c r="J37" s="7">
        <f>IF(Tableau3[[#This Row],[Moyenne Régimes]]&gt;0,1,0)</f>
        <v>1</v>
      </c>
      <c r="K37" s="7">
        <f>IF(Tableau3[[#This Row],[Moyenne Régimes]]&gt;=60,1,0)</f>
        <v>1</v>
      </c>
      <c r="L37" s="7">
        <f>IF(Tableau3[[#This Row],[Moyenne Régimes]]&gt;60,Tableau3[[#This Row],[Moyenne Régimes]]-60,0)</f>
        <v>18.666666666666671</v>
      </c>
      <c r="M37" s="14">
        <f t="shared" si="3"/>
        <v>1000</v>
      </c>
      <c r="N37" s="14">
        <f t="shared" si="1"/>
        <v>760</v>
      </c>
      <c r="O37" s="14">
        <f t="shared" si="4"/>
        <v>1760</v>
      </c>
      <c r="P37" s="15" t="str">
        <f>IF(Tableau3[[#This Row],[Matricule]]&gt;1,IF(COUNTIF(Tableau3[DateMatricule],Tableau3[[#This Row],[DateMatricule]])&gt;1,"Doublon",""),"")</f>
        <v/>
      </c>
    </row>
    <row r="38" spans="1:16" x14ac:dyDescent="0.25">
      <c r="A38" s="12" t="str">
        <f>IF(Tableau3[[#This Row],[Date]]="","",VLOOKUP(Tableau3[[#This Row],[Semaine]],Listes!$A:$B,2,FALSE))</f>
        <v/>
      </c>
      <c r="B38" s="11" t="str">
        <f>IF(ISBLANK(Tableau3[[#This Row],[Date]]),"",INT((Tableau3[[#This Row],[Date]]-SUM(MOD(DATE(YEAR(Tableau3[[#This Row],[Date]]-MOD(Tableau3[[#This Row],[Date]]-2,7)+3),1,2),{1E+99;7})*{1;-1})+5)/7))</f>
        <v/>
      </c>
      <c r="C38" s="11" t="str">
        <f>IF(ISBLANK(Tableau3[[#This Row],[Matricule]]),"",VLOOKUP(Tableau3[[#This Row],[Matricule]],#REF!,2,FALSE))</f>
        <v/>
      </c>
      <c r="D38" s="11" t="str">
        <f>IF(ISBLANK(Tableau3[[#This Row],[Matricule]]),"",VLOOKUP(Tableau3[[#This Row],[Matricule]],#REF!,3,FALSE))</f>
        <v/>
      </c>
      <c r="E38" s="11" t="str">
        <f>CONCATENATE(Tableau3[[#This Row],[Date]],Tableau3[[#This Row],[Matricule]])</f>
        <v/>
      </c>
      <c r="F38" s="3"/>
      <c r="I3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8" s="7">
        <f>IF(Tableau3[[#This Row],[Moyenne Régimes]]&gt;0,1,0)</f>
        <v>0</v>
      </c>
      <c r="K38" s="7">
        <f>IF(Tableau3[[#This Row],[Moyenne Régimes]]&gt;=60,1,0)</f>
        <v>0</v>
      </c>
      <c r="L38" s="7">
        <f>IF(Tableau3[[#This Row],[Moyenne Régimes]]&gt;60,Tableau3[[#This Row],[Moyenne Régimes]]-60,0)</f>
        <v>0</v>
      </c>
      <c r="M38" s="14">
        <f t="shared" si="3"/>
        <v>0</v>
      </c>
      <c r="N38" s="14">
        <f t="shared" si="1"/>
        <v>0</v>
      </c>
      <c r="O38" s="14">
        <f t="shared" si="4"/>
        <v>0</v>
      </c>
      <c r="P38" s="15" t="str">
        <f>IF(Tableau3[[#This Row],[Matricule]]&gt;1,IF(COUNTIF(Tableau3[DateMatricule],Tableau3[[#This Row],[DateMatricule]])&gt;1,"Doublon",""),"")</f>
        <v/>
      </c>
    </row>
    <row r="39" spans="1:16" x14ac:dyDescent="0.25">
      <c r="A39" s="12" t="str">
        <f>IF(Tableau3[[#This Row],[Date]]="","",VLOOKUP(Tableau3[[#This Row],[Semaine]],Listes!$A:$B,2,FALSE))</f>
        <v/>
      </c>
      <c r="B39" s="11" t="str">
        <f>IF(ISBLANK(Tableau3[[#This Row],[Date]]),"",INT((Tableau3[[#This Row],[Date]]-SUM(MOD(DATE(YEAR(Tableau3[[#This Row],[Date]]-MOD(Tableau3[[#This Row],[Date]]-2,7)+3),1,2),{1E+99;7})*{1;-1})+5)/7))</f>
        <v/>
      </c>
      <c r="C39" s="11" t="str">
        <f>IF(ISBLANK(Tableau3[[#This Row],[Matricule]]),"",VLOOKUP(Tableau3[[#This Row],[Matricule]],#REF!,2,FALSE))</f>
        <v/>
      </c>
      <c r="D39" s="11" t="str">
        <f>IF(ISBLANK(Tableau3[[#This Row],[Matricule]]),"",VLOOKUP(Tableau3[[#This Row],[Matricule]],#REF!,3,FALSE))</f>
        <v/>
      </c>
      <c r="E39" s="11" t="str">
        <f>CONCATENATE(Tableau3[[#This Row],[Date]],Tableau3[[#This Row],[Matricule]])</f>
        <v/>
      </c>
      <c r="F39" s="3"/>
      <c r="I3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9" s="7">
        <f>IF(Tableau3[[#This Row],[Moyenne Régimes]]&gt;0,1,0)</f>
        <v>0</v>
      </c>
      <c r="K39" s="7">
        <f>IF(Tableau3[[#This Row],[Moyenne Régimes]]&gt;=60,1,0)</f>
        <v>0</v>
      </c>
      <c r="L39" s="7">
        <f>IF(Tableau3[[#This Row],[Moyenne Régimes]]&gt;60,Tableau3[[#This Row],[Moyenne Régimes]]-60,0)</f>
        <v>0</v>
      </c>
      <c r="M39" s="14">
        <f t="shared" si="3"/>
        <v>0</v>
      </c>
      <c r="N39" s="14">
        <f t="shared" si="1"/>
        <v>0</v>
      </c>
      <c r="O39" s="14">
        <f t="shared" si="4"/>
        <v>0</v>
      </c>
      <c r="P39" s="15" t="str">
        <f>IF(Tableau3[[#This Row],[Matricule]]&gt;1,IF(COUNTIF(Tableau3[DateMatricule],Tableau3[[#This Row],[DateMatricule]])&gt;1,"Doublon",""),"")</f>
        <v/>
      </c>
    </row>
    <row r="40" spans="1:16" x14ac:dyDescent="0.25">
      <c r="A40" s="12" t="str">
        <f>IF(Tableau3[[#This Row],[Date]]="","",VLOOKUP(Tableau3[[#This Row],[Semaine]],Listes!$A:$B,2,FALSE))</f>
        <v/>
      </c>
      <c r="B40" s="11" t="str">
        <f>IF(ISBLANK(Tableau3[[#This Row],[Date]]),"",INT((Tableau3[[#This Row],[Date]]-SUM(MOD(DATE(YEAR(Tableau3[[#This Row],[Date]]-MOD(Tableau3[[#This Row],[Date]]-2,7)+3),1,2),{1E+99;7})*{1;-1})+5)/7))</f>
        <v/>
      </c>
      <c r="C40" s="11" t="str">
        <f>IF(ISBLANK(Tableau3[[#This Row],[Matricule]]),"",VLOOKUP(Tableau3[[#This Row],[Matricule]],#REF!,2,FALSE))</f>
        <v/>
      </c>
      <c r="D40" s="11" t="str">
        <f>IF(ISBLANK(Tableau3[[#This Row],[Matricule]]),"",VLOOKUP(Tableau3[[#This Row],[Matricule]],#REF!,3,FALSE))</f>
        <v/>
      </c>
      <c r="E40" s="11" t="str">
        <f>CONCATENATE(Tableau3[[#This Row],[Date]],Tableau3[[#This Row],[Matricule]])</f>
        <v/>
      </c>
      <c r="F40" s="3"/>
      <c r="I4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0" s="7">
        <f>IF(Tableau3[[#This Row],[Moyenne Régimes]]&gt;0,1,0)</f>
        <v>0</v>
      </c>
      <c r="K40" s="7">
        <f>IF(Tableau3[[#This Row],[Moyenne Régimes]]&gt;=60,1,0)</f>
        <v>0</v>
      </c>
      <c r="L40" s="7">
        <f>IF(Tableau3[[#This Row],[Moyenne Régimes]]&gt;60,Tableau3[[#This Row],[Moyenne Régimes]]-60,0)</f>
        <v>0</v>
      </c>
      <c r="M40" s="14">
        <f t="shared" si="3"/>
        <v>0</v>
      </c>
      <c r="N40" s="14">
        <f t="shared" si="1"/>
        <v>0</v>
      </c>
      <c r="O40" s="14">
        <f t="shared" si="4"/>
        <v>0</v>
      </c>
      <c r="P40" s="15" t="str">
        <f>IF(Tableau3[[#This Row],[Matricule]]&gt;1,IF(COUNTIF(Tableau3[DateMatricule],Tableau3[[#This Row],[DateMatricule]])&gt;1,"Doublon",""),"")</f>
        <v/>
      </c>
    </row>
    <row r="41" spans="1:16" x14ac:dyDescent="0.25">
      <c r="A41" s="12" t="str">
        <f>IF(Tableau3[[#This Row],[Date]]="","",VLOOKUP(Tableau3[[#This Row],[Semaine]],Listes!$A:$B,2,FALSE))</f>
        <v/>
      </c>
      <c r="B41" s="11" t="str">
        <f>IF(ISBLANK(Tableau3[[#This Row],[Date]]),"",INT((Tableau3[[#This Row],[Date]]-SUM(MOD(DATE(YEAR(Tableau3[[#This Row],[Date]]-MOD(Tableau3[[#This Row],[Date]]-2,7)+3),1,2),{1E+99;7})*{1;-1})+5)/7))</f>
        <v/>
      </c>
      <c r="C41" s="11" t="str">
        <f>IF(ISBLANK(Tableau3[[#This Row],[Matricule]]),"",VLOOKUP(Tableau3[[#This Row],[Matricule]],#REF!,2,FALSE))</f>
        <v/>
      </c>
      <c r="D41" s="11" t="str">
        <f>IF(ISBLANK(Tableau3[[#This Row],[Matricule]]),"",VLOOKUP(Tableau3[[#This Row],[Matricule]],#REF!,3,FALSE))</f>
        <v/>
      </c>
      <c r="E41" s="11" t="str">
        <f>CONCATENATE(Tableau3[[#This Row],[Date]],Tableau3[[#This Row],[Matricule]])</f>
        <v/>
      </c>
      <c r="F41" s="3"/>
      <c r="I4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1" s="7">
        <f>IF(Tableau3[[#This Row],[Moyenne Régimes]]&gt;0,1,0)</f>
        <v>0</v>
      </c>
      <c r="K41" s="7">
        <f>IF(Tableau3[[#This Row],[Moyenne Régimes]]&gt;=60,1,0)</f>
        <v>0</v>
      </c>
      <c r="L41" s="7">
        <f>IF(Tableau3[[#This Row],[Moyenne Régimes]]&gt;60,Tableau3[[#This Row],[Moyenne Régimes]]-60,0)</f>
        <v>0</v>
      </c>
      <c r="M41" s="14">
        <f t="shared" si="3"/>
        <v>0</v>
      </c>
      <c r="N41" s="14">
        <f t="shared" si="1"/>
        <v>0</v>
      </c>
      <c r="O41" s="14">
        <f t="shared" si="4"/>
        <v>0</v>
      </c>
      <c r="P41" s="15" t="str">
        <f>IF(Tableau3[[#This Row],[Matricule]]&gt;1,IF(COUNTIF(Tableau3[DateMatricule],Tableau3[[#This Row],[DateMatricule]])&gt;1,"Doublon",""),"")</f>
        <v/>
      </c>
    </row>
    <row r="42" spans="1:16" x14ac:dyDescent="0.25">
      <c r="A42" s="12" t="str">
        <f>IF(Tableau3[[#This Row],[Date]]="","",VLOOKUP(Tableau3[[#This Row],[Semaine]],Listes!$A:$B,2,FALSE))</f>
        <v/>
      </c>
      <c r="B42" s="11" t="str">
        <f>IF(ISBLANK(Tableau3[[#This Row],[Date]]),"",INT((Tableau3[[#This Row],[Date]]-SUM(MOD(DATE(YEAR(Tableau3[[#This Row],[Date]]-MOD(Tableau3[[#This Row],[Date]]-2,7)+3),1,2),{1E+99;7})*{1;-1})+5)/7))</f>
        <v/>
      </c>
      <c r="C42" s="11" t="str">
        <f>IF(ISBLANK(Tableau3[[#This Row],[Matricule]]),"",VLOOKUP(Tableau3[[#This Row],[Matricule]],#REF!,2,FALSE))</f>
        <v/>
      </c>
      <c r="D42" s="11" t="str">
        <f>IF(ISBLANK(Tableau3[[#This Row],[Matricule]]),"",VLOOKUP(Tableau3[[#This Row],[Matricule]],#REF!,3,FALSE))</f>
        <v/>
      </c>
      <c r="E42" s="11" t="str">
        <f>CONCATENATE(Tableau3[[#This Row],[Date]],Tableau3[[#This Row],[Matricule]])</f>
        <v/>
      </c>
      <c r="F42" s="3"/>
      <c r="I4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2" s="7">
        <f>IF(Tableau3[[#This Row],[Moyenne Régimes]]&gt;0,1,0)</f>
        <v>0</v>
      </c>
      <c r="K42" s="7">
        <f>IF(Tableau3[[#This Row],[Moyenne Régimes]]&gt;=60,1,0)</f>
        <v>0</v>
      </c>
      <c r="L42" s="7">
        <f>IF(Tableau3[[#This Row],[Moyenne Régimes]]&gt;60,Tableau3[[#This Row],[Moyenne Régimes]]-60,0)</f>
        <v>0</v>
      </c>
      <c r="M42" s="14">
        <f t="shared" si="3"/>
        <v>0</v>
      </c>
      <c r="N42" s="14">
        <f t="shared" si="1"/>
        <v>0</v>
      </c>
      <c r="O42" s="14">
        <f t="shared" si="4"/>
        <v>0</v>
      </c>
      <c r="P42" s="15" t="str">
        <f>IF(Tableau3[[#This Row],[Matricule]]&gt;1,IF(COUNTIF(Tableau3[DateMatricule],Tableau3[[#This Row],[DateMatricule]])&gt;1,"Doublon",""),"")</f>
        <v/>
      </c>
    </row>
    <row r="43" spans="1:16" x14ac:dyDescent="0.25">
      <c r="A43" s="12" t="str">
        <f>IF(Tableau3[[#This Row],[Date]]="","",VLOOKUP(Tableau3[[#This Row],[Semaine]],Listes!$A:$B,2,FALSE))</f>
        <v/>
      </c>
      <c r="B43" s="11" t="str">
        <f>IF(ISBLANK(Tableau3[[#This Row],[Date]]),"",INT((Tableau3[[#This Row],[Date]]-SUM(MOD(DATE(YEAR(Tableau3[[#This Row],[Date]]-MOD(Tableau3[[#This Row],[Date]]-2,7)+3),1,2),{1E+99;7})*{1;-1})+5)/7))</f>
        <v/>
      </c>
      <c r="C43" s="11" t="str">
        <f>IF(ISBLANK(Tableau3[[#This Row],[Matricule]]),"",VLOOKUP(Tableau3[[#This Row],[Matricule]],#REF!,2,FALSE))</f>
        <v/>
      </c>
      <c r="D43" s="11" t="str">
        <f>IF(ISBLANK(Tableau3[[#This Row],[Matricule]]),"",VLOOKUP(Tableau3[[#This Row],[Matricule]],#REF!,3,FALSE))</f>
        <v/>
      </c>
      <c r="E43" s="11" t="str">
        <f>CONCATENATE(Tableau3[[#This Row],[Date]],Tableau3[[#This Row],[Matricule]])</f>
        <v/>
      </c>
      <c r="F43" s="3"/>
      <c r="I4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3" s="7">
        <f>IF(Tableau3[[#This Row],[Moyenne Régimes]]&gt;0,1,0)</f>
        <v>0</v>
      </c>
      <c r="K43" s="7">
        <f>IF(Tableau3[[#This Row],[Moyenne Régimes]]&gt;=60,1,0)</f>
        <v>0</v>
      </c>
      <c r="L43" s="7">
        <f>IF(Tableau3[[#This Row],[Moyenne Régimes]]&gt;60,Tableau3[[#This Row],[Moyenne Régimes]]-60,0)</f>
        <v>0</v>
      </c>
      <c r="M43" s="14">
        <f t="shared" si="3"/>
        <v>0</v>
      </c>
      <c r="N43" s="14">
        <f t="shared" si="1"/>
        <v>0</v>
      </c>
      <c r="O43" s="14">
        <f t="shared" si="4"/>
        <v>0</v>
      </c>
      <c r="P43" s="15" t="str">
        <f>IF(Tableau3[[#This Row],[Matricule]]&gt;1,IF(COUNTIF(Tableau3[DateMatricule],Tableau3[[#This Row],[DateMatricule]])&gt;1,"Doublon",""),"")</f>
        <v/>
      </c>
    </row>
    <row r="44" spans="1:16" x14ac:dyDescent="0.25">
      <c r="A44" s="12" t="str">
        <f>IF(Tableau3[[#This Row],[Date]]="","",VLOOKUP(Tableau3[[#This Row],[Semaine]],Listes!$A:$B,2,FALSE))</f>
        <v/>
      </c>
      <c r="B44" s="11" t="str">
        <f>IF(ISBLANK(Tableau3[[#This Row],[Date]]),"",INT((Tableau3[[#This Row],[Date]]-SUM(MOD(DATE(YEAR(Tableau3[[#This Row],[Date]]-MOD(Tableau3[[#This Row],[Date]]-2,7)+3),1,2),{1E+99;7})*{1;-1})+5)/7))</f>
        <v/>
      </c>
      <c r="C44" s="11" t="str">
        <f>IF(ISBLANK(Tableau3[[#This Row],[Matricule]]),"",VLOOKUP(Tableau3[[#This Row],[Matricule]],#REF!,2,FALSE))</f>
        <v/>
      </c>
      <c r="D44" s="11" t="str">
        <f>IF(ISBLANK(Tableau3[[#This Row],[Matricule]]),"",VLOOKUP(Tableau3[[#This Row],[Matricule]],#REF!,3,FALSE))</f>
        <v/>
      </c>
      <c r="E44" s="11" t="str">
        <f>CONCATENATE(Tableau3[[#This Row],[Date]],Tableau3[[#This Row],[Matricule]])</f>
        <v/>
      </c>
      <c r="F44" s="3"/>
      <c r="I4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4" s="7">
        <f>IF(Tableau3[[#This Row],[Moyenne Régimes]]&gt;0,1,0)</f>
        <v>0</v>
      </c>
      <c r="K44" s="7">
        <f>IF(Tableau3[[#This Row],[Moyenne Régimes]]&gt;=60,1,0)</f>
        <v>0</v>
      </c>
      <c r="L44" s="7">
        <f>IF(Tableau3[[#This Row],[Moyenne Régimes]]&gt;60,Tableau3[[#This Row],[Moyenne Régimes]]-60,0)</f>
        <v>0</v>
      </c>
      <c r="M44" s="14">
        <f t="shared" si="3"/>
        <v>0</v>
      </c>
      <c r="N44" s="14">
        <f t="shared" si="1"/>
        <v>0</v>
      </c>
      <c r="O44" s="14">
        <f t="shared" si="4"/>
        <v>0</v>
      </c>
      <c r="P44" s="15" t="str">
        <f>IF(Tableau3[[#This Row],[Matricule]]&gt;1,IF(COUNTIF(Tableau3[DateMatricule],Tableau3[[#This Row],[DateMatricule]])&gt;1,"Doublon",""),"")</f>
        <v/>
      </c>
    </row>
    <row r="45" spans="1:16" x14ac:dyDescent="0.25">
      <c r="A45" s="12" t="str">
        <f>IF(Tableau3[[#This Row],[Date]]="","",VLOOKUP(Tableau3[[#This Row],[Semaine]],Listes!$A:$B,2,FALSE))</f>
        <v/>
      </c>
      <c r="B45" s="11" t="str">
        <f>IF(ISBLANK(Tableau3[[#This Row],[Date]]),"",INT((Tableau3[[#This Row],[Date]]-SUM(MOD(DATE(YEAR(Tableau3[[#This Row],[Date]]-MOD(Tableau3[[#This Row],[Date]]-2,7)+3),1,2),{1E+99;7})*{1;-1})+5)/7))</f>
        <v/>
      </c>
      <c r="C45" s="11" t="str">
        <f>IF(ISBLANK(Tableau3[[#This Row],[Matricule]]),"",VLOOKUP(Tableau3[[#This Row],[Matricule]],#REF!,2,FALSE))</f>
        <v/>
      </c>
      <c r="D45" s="11" t="str">
        <f>IF(ISBLANK(Tableau3[[#This Row],[Matricule]]),"",VLOOKUP(Tableau3[[#This Row],[Matricule]],#REF!,3,FALSE))</f>
        <v/>
      </c>
      <c r="E45" s="11" t="str">
        <f>CONCATENATE(Tableau3[[#This Row],[Date]],Tableau3[[#This Row],[Matricule]])</f>
        <v/>
      </c>
      <c r="F45" s="3"/>
      <c r="I4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5" s="7">
        <f>IF(Tableau3[[#This Row],[Moyenne Régimes]]&gt;0,1,0)</f>
        <v>0</v>
      </c>
      <c r="K45" s="7">
        <f>IF(Tableau3[[#This Row],[Moyenne Régimes]]&gt;=60,1,0)</f>
        <v>0</v>
      </c>
      <c r="L45" s="7">
        <f>IF(Tableau3[[#This Row],[Moyenne Régimes]]&gt;60,Tableau3[[#This Row],[Moyenne Régimes]]-60,0)</f>
        <v>0</v>
      </c>
      <c r="M45" s="14">
        <f t="shared" si="3"/>
        <v>0</v>
      </c>
      <c r="N45" s="14">
        <f t="shared" si="1"/>
        <v>0</v>
      </c>
      <c r="O45" s="14">
        <f t="shared" si="4"/>
        <v>0</v>
      </c>
      <c r="P45" s="15" t="str">
        <f>IF(Tableau3[[#This Row],[Matricule]]&gt;1,IF(COUNTIF(Tableau3[DateMatricule],Tableau3[[#This Row],[DateMatricule]])&gt;1,"Doublon",""),"")</f>
        <v/>
      </c>
    </row>
    <row r="46" spans="1:16" x14ac:dyDescent="0.25">
      <c r="A46" s="12" t="str">
        <f>IF(Tableau3[[#This Row],[Date]]="","",VLOOKUP(Tableau3[[#This Row],[Semaine]],Listes!$A:$B,2,FALSE))</f>
        <v/>
      </c>
      <c r="B46" s="11" t="str">
        <f>IF(ISBLANK(Tableau3[[#This Row],[Date]]),"",INT((Tableau3[[#This Row],[Date]]-SUM(MOD(DATE(YEAR(Tableau3[[#This Row],[Date]]-MOD(Tableau3[[#This Row],[Date]]-2,7)+3),1,2),{1E+99;7})*{1;-1})+5)/7))</f>
        <v/>
      </c>
      <c r="C46" s="11" t="str">
        <f>IF(ISBLANK(Tableau3[[#This Row],[Matricule]]),"",VLOOKUP(Tableau3[[#This Row],[Matricule]],#REF!,2,FALSE))</f>
        <v/>
      </c>
      <c r="D46" s="11" t="str">
        <f>IF(ISBLANK(Tableau3[[#This Row],[Matricule]]),"",VLOOKUP(Tableau3[[#This Row],[Matricule]],#REF!,3,FALSE))</f>
        <v/>
      </c>
      <c r="E46" s="11" t="str">
        <f>CONCATENATE(Tableau3[[#This Row],[Date]],Tableau3[[#This Row],[Matricule]])</f>
        <v/>
      </c>
      <c r="F46" s="3"/>
      <c r="I4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6" s="7">
        <f>IF(Tableau3[[#This Row],[Moyenne Régimes]]&gt;0,1,0)</f>
        <v>0</v>
      </c>
      <c r="K46" s="7">
        <f>IF(Tableau3[[#This Row],[Moyenne Régimes]]&gt;=60,1,0)</f>
        <v>0</v>
      </c>
      <c r="L46" s="7">
        <f>IF(Tableau3[[#This Row],[Moyenne Régimes]]&gt;60,Tableau3[[#This Row],[Moyenne Régimes]]-60,0)</f>
        <v>0</v>
      </c>
      <c r="M46" s="14">
        <f t="shared" si="3"/>
        <v>0</v>
      </c>
      <c r="N46" s="14">
        <f t="shared" si="1"/>
        <v>0</v>
      </c>
      <c r="O46" s="14">
        <f t="shared" si="4"/>
        <v>0</v>
      </c>
      <c r="P46" s="15" t="str">
        <f>IF(Tableau3[[#This Row],[Matricule]]&gt;1,IF(COUNTIF(Tableau3[DateMatricule],Tableau3[[#This Row],[DateMatricule]])&gt;1,"Doublon",""),"")</f>
        <v/>
      </c>
    </row>
    <row r="47" spans="1:16" x14ac:dyDescent="0.25">
      <c r="A47" s="12" t="str">
        <f>IF(Tableau3[[#This Row],[Date]]="","",VLOOKUP(Tableau3[[#This Row],[Semaine]],Listes!$A:$B,2,FALSE))</f>
        <v/>
      </c>
      <c r="B47" s="11" t="str">
        <f>IF(ISBLANK(Tableau3[[#This Row],[Date]]),"",INT((Tableau3[[#This Row],[Date]]-SUM(MOD(DATE(YEAR(Tableau3[[#This Row],[Date]]-MOD(Tableau3[[#This Row],[Date]]-2,7)+3),1,2),{1E+99;7})*{1;-1})+5)/7))</f>
        <v/>
      </c>
      <c r="C47" s="11" t="str">
        <f>IF(ISBLANK(Tableau3[[#This Row],[Matricule]]),"",VLOOKUP(Tableau3[[#This Row],[Matricule]],#REF!,2,FALSE))</f>
        <v/>
      </c>
      <c r="D47" s="11" t="str">
        <f>IF(ISBLANK(Tableau3[[#This Row],[Matricule]]),"",VLOOKUP(Tableau3[[#This Row],[Matricule]],#REF!,3,FALSE))</f>
        <v/>
      </c>
      <c r="E47" s="11" t="str">
        <f>CONCATENATE(Tableau3[[#This Row],[Date]],Tableau3[[#This Row],[Matricule]])</f>
        <v/>
      </c>
      <c r="F47" s="3"/>
      <c r="I4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7" s="7">
        <f>IF(Tableau3[[#This Row],[Moyenne Régimes]]&gt;0,1,0)</f>
        <v>0</v>
      </c>
      <c r="K47" s="7">
        <f>IF(Tableau3[[#This Row],[Moyenne Régimes]]&gt;=60,1,0)</f>
        <v>0</v>
      </c>
      <c r="L47" s="7">
        <f>IF(Tableau3[[#This Row],[Moyenne Régimes]]&gt;60,Tableau3[[#This Row],[Moyenne Régimes]]-60,0)</f>
        <v>0</v>
      </c>
      <c r="M47" s="14">
        <f t="shared" si="3"/>
        <v>0</v>
      </c>
      <c r="N47" s="14">
        <f t="shared" si="1"/>
        <v>0</v>
      </c>
      <c r="O47" s="14">
        <f t="shared" si="4"/>
        <v>0</v>
      </c>
      <c r="P47" s="15" t="str">
        <f>IF(Tableau3[[#This Row],[Matricule]]&gt;1,IF(COUNTIF(Tableau3[DateMatricule],Tableau3[[#This Row],[DateMatricule]])&gt;1,"Doublon",""),"")</f>
        <v/>
      </c>
    </row>
    <row r="48" spans="1:16" x14ac:dyDescent="0.25">
      <c r="A48" s="12" t="str">
        <f>IF(Tableau3[[#This Row],[Date]]="","",VLOOKUP(Tableau3[[#This Row],[Semaine]],Listes!$A:$B,2,FALSE))</f>
        <v/>
      </c>
      <c r="B48" s="11" t="str">
        <f>IF(ISBLANK(Tableau3[[#This Row],[Date]]),"",INT((Tableau3[[#This Row],[Date]]-SUM(MOD(DATE(YEAR(Tableau3[[#This Row],[Date]]-MOD(Tableau3[[#This Row],[Date]]-2,7)+3),1,2),{1E+99;7})*{1;-1})+5)/7))</f>
        <v/>
      </c>
      <c r="C48" s="11" t="str">
        <f>IF(ISBLANK(Tableau3[[#This Row],[Matricule]]),"",VLOOKUP(Tableau3[[#This Row],[Matricule]],#REF!,2,FALSE))</f>
        <v/>
      </c>
      <c r="D48" s="11" t="str">
        <f>IF(ISBLANK(Tableau3[[#This Row],[Matricule]]),"",VLOOKUP(Tableau3[[#This Row],[Matricule]],#REF!,3,FALSE))</f>
        <v/>
      </c>
      <c r="E48" s="11" t="str">
        <f>CONCATENATE(Tableau3[[#This Row],[Date]],Tableau3[[#This Row],[Matricule]])</f>
        <v/>
      </c>
      <c r="F48" s="3"/>
      <c r="I4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8" s="7">
        <f>IF(Tableau3[[#This Row],[Moyenne Régimes]]&gt;0,1,0)</f>
        <v>0</v>
      </c>
      <c r="K48" s="7">
        <f>IF(Tableau3[[#This Row],[Moyenne Régimes]]&gt;=60,1,0)</f>
        <v>0</v>
      </c>
      <c r="L48" s="7">
        <f>IF(Tableau3[[#This Row],[Moyenne Régimes]]&gt;60,Tableau3[[#This Row],[Moyenne Régimes]]-60,0)</f>
        <v>0</v>
      </c>
      <c r="M48" s="14">
        <f t="shared" si="3"/>
        <v>0</v>
      </c>
      <c r="N48" s="14">
        <f t="shared" si="1"/>
        <v>0</v>
      </c>
      <c r="O48" s="14">
        <f t="shared" si="4"/>
        <v>0</v>
      </c>
      <c r="P48" s="15" t="str">
        <f>IF(Tableau3[[#This Row],[Matricule]]&gt;1,IF(COUNTIF(Tableau3[DateMatricule],Tableau3[[#This Row],[DateMatricule]])&gt;1,"Doublon",""),"")</f>
        <v/>
      </c>
    </row>
    <row r="49" spans="1:16" x14ac:dyDescent="0.25">
      <c r="A49" s="12" t="str">
        <f>IF(Tableau3[[#This Row],[Date]]="","",VLOOKUP(Tableau3[[#This Row],[Semaine]],Listes!$A:$B,2,FALSE))</f>
        <v/>
      </c>
      <c r="B49" s="11" t="str">
        <f>IF(ISBLANK(Tableau3[[#This Row],[Date]]),"",INT((Tableau3[[#This Row],[Date]]-SUM(MOD(DATE(YEAR(Tableau3[[#This Row],[Date]]-MOD(Tableau3[[#This Row],[Date]]-2,7)+3),1,2),{1E+99;7})*{1;-1})+5)/7))</f>
        <v/>
      </c>
      <c r="C49" s="11" t="str">
        <f>IF(ISBLANK(Tableau3[[#This Row],[Matricule]]),"",VLOOKUP(Tableau3[[#This Row],[Matricule]],#REF!,2,FALSE))</f>
        <v/>
      </c>
      <c r="D49" s="11" t="str">
        <f>IF(ISBLANK(Tableau3[[#This Row],[Matricule]]),"",VLOOKUP(Tableau3[[#This Row],[Matricule]],#REF!,3,FALSE))</f>
        <v/>
      </c>
      <c r="E49" s="11" t="str">
        <f>CONCATENATE(Tableau3[[#This Row],[Date]],Tableau3[[#This Row],[Matricule]])</f>
        <v/>
      </c>
      <c r="F49" s="3"/>
      <c r="I4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9" s="7">
        <f>IF(Tableau3[[#This Row],[Moyenne Régimes]]&gt;0,1,0)</f>
        <v>0</v>
      </c>
      <c r="K49" s="7">
        <f>IF(Tableau3[[#This Row],[Moyenne Régimes]]&gt;=60,1,0)</f>
        <v>0</v>
      </c>
      <c r="L49" s="7">
        <f>IF(Tableau3[[#This Row],[Moyenne Régimes]]&gt;60,Tableau3[[#This Row],[Moyenne Régimes]]-60,0)</f>
        <v>0</v>
      </c>
      <c r="M49" s="14">
        <f t="shared" si="3"/>
        <v>0</v>
      </c>
      <c r="N49" s="14">
        <f t="shared" si="1"/>
        <v>0</v>
      </c>
      <c r="O49" s="14">
        <f t="shared" si="4"/>
        <v>0</v>
      </c>
      <c r="P49" s="15" t="str">
        <f>IF(Tableau3[[#This Row],[Matricule]]&gt;1,IF(COUNTIF(Tableau3[DateMatricule],Tableau3[[#This Row],[DateMatricule]])&gt;1,"Doublon",""),"")</f>
        <v/>
      </c>
    </row>
    <row r="50" spans="1:16" x14ac:dyDescent="0.25">
      <c r="A50" s="12" t="str">
        <f>IF(Tableau3[[#This Row],[Date]]="","",VLOOKUP(Tableau3[[#This Row],[Semaine]],Listes!$A:$B,2,FALSE))</f>
        <v/>
      </c>
      <c r="B50" s="11" t="str">
        <f>IF(ISBLANK(Tableau3[[#This Row],[Date]]),"",INT((Tableau3[[#This Row],[Date]]-SUM(MOD(DATE(YEAR(Tableau3[[#This Row],[Date]]-MOD(Tableau3[[#This Row],[Date]]-2,7)+3),1,2),{1E+99;7})*{1;-1})+5)/7))</f>
        <v/>
      </c>
      <c r="C50" s="11" t="str">
        <f>IF(ISBLANK(Tableau3[[#This Row],[Matricule]]),"",VLOOKUP(Tableau3[[#This Row],[Matricule]],#REF!,2,FALSE))</f>
        <v/>
      </c>
      <c r="D50" s="11" t="str">
        <f>IF(ISBLANK(Tableau3[[#This Row],[Matricule]]),"",VLOOKUP(Tableau3[[#This Row],[Matricule]],#REF!,3,FALSE))</f>
        <v/>
      </c>
      <c r="E50" s="11" t="str">
        <f>CONCATENATE(Tableau3[[#This Row],[Date]],Tableau3[[#This Row],[Matricule]])</f>
        <v/>
      </c>
      <c r="F50" s="3"/>
      <c r="I5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0" s="7">
        <f>IF(Tableau3[[#This Row],[Moyenne Régimes]]&gt;0,1,0)</f>
        <v>0</v>
      </c>
      <c r="K50" s="7">
        <f>IF(Tableau3[[#This Row],[Moyenne Régimes]]&gt;=60,1,0)</f>
        <v>0</v>
      </c>
      <c r="L50" s="7">
        <f>IF(Tableau3[[#This Row],[Moyenne Régimes]]&gt;60,Tableau3[[#This Row],[Moyenne Régimes]]-60,0)</f>
        <v>0</v>
      </c>
      <c r="M50" s="14">
        <f t="shared" si="3"/>
        <v>0</v>
      </c>
      <c r="N50" s="14">
        <f t="shared" si="1"/>
        <v>0</v>
      </c>
      <c r="O50" s="14">
        <f t="shared" si="4"/>
        <v>0</v>
      </c>
      <c r="P50" s="15" t="str">
        <f>IF(Tableau3[[#This Row],[Matricule]]&gt;1,IF(COUNTIF(Tableau3[DateMatricule],Tableau3[[#This Row],[DateMatricule]])&gt;1,"Doublon",""),"")</f>
        <v/>
      </c>
    </row>
    <row r="51" spans="1:16" x14ac:dyDescent="0.25">
      <c r="A51" s="12" t="str">
        <f>IF(Tableau3[[#This Row],[Date]]="","",VLOOKUP(Tableau3[[#This Row],[Semaine]],Listes!$A:$B,2,FALSE))</f>
        <v/>
      </c>
      <c r="B51" s="11" t="str">
        <f>IF(ISBLANK(Tableau3[[#This Row],[Date]]),"",INT((Tableau3[[#This Row],[Date]]-SUM(MOD(DATE(YEAR(Tableau3[[#This Row],[Date]]-MOD(Tableau3[[#This Row],[Date]]-2,7)+3),1,2),{1E+99;7})*{1;-1})+5)/7))</f>
        <v/>
      </c>
      <c r="C51" s="11" t="str">
        <f>IF(ISBLANK(Tableau3[[#This Row],[Matricule]]),"",VLOOKUP(Tableau3[[#This Row],[Matricule]],#REF!,2,FALSE))</f>
        <v/>
      </c>
      <c r="D51" s="11" t="str">
        <f>IF(ISBLANK(Tableau3[[#This Row],[Matricule]]),"",VLOOKUP(Tableau3[[#This Row],[Matricule]],#REF!,3,FALSE))</f>
        <v/>
      </c>
      <c r="E51" s="11" t="str">
        <f>CONCATENATE(Tableau3[[#This Row],[Date]],Tableau3[[#This Row],[Matricule]])</f>
        <v/>
      </c>
      <c r="F51" s="3"/>
      <c r="I5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1" s="7">
        <f>IF(Tableau3[[#This Row],[Moyenne Régimes]]&gt;0,1,0)</f>
        <v>0</v>
      </c>
      <c r="K51" s="7">
        <f>IF(Tableau3[[#This Row],[Moyenne Régimes]]&gt;=60,1,0)</f>
        <v>0</v>
      </c>
      <c r="L51" s="7">
        <f>IF(Tableau3[[#This Row],[Moyenne Régimes]]&gt;60,Tableau3[[#This Row],[Moyenne Régimes]]-60,0)</f>
        <v>0</v>
      </c>
      <c r="M51" s="14">
        <f t="shared" si="3"/>
        <v>0</v>
      </c>
      <c r="N51" s="14">
        <f t="shared" si="1"/>
        <v>0</v>
      </c>
      <c r="O51" s="14">
        <f t="shared" si="4"/>
        <v>0</v>
      </c>
      <c r="P51" s="15" t="str">
        <f>IF(Tableau3[[#This Row],[Matricule]]&gt;1,IF(COUNTIF(Tableau3[DateMatricule],Tableau3[[#This Row],[DateMatricule]])&gt;1,"Doublon",""),"")</f>
        <v/>
      </c>
    </row>
    <row r="52" spans="1:16" x14ac:dyDescent="0.25">
      <c r="A52" s="12" t="str">
        <f>IF(Tableau3[[#This Row],[Date]]="","",VLOOKUP(Tableau3[[#This Row],[Semaine]],Listes!$A:$B,2,FALSE))</f>
        <v/>
      </c>
      <c r="B52" s="11" t="str">
        <f>IF(ISBLANK(Tableau3[[#This Row],[Date]]),"",INT((Tableau3[[#This Row],[Date]]-SUM(MOD(DATE(YEAR(Tableau3[[#This Row],[Date]]-MOD(Tableau3[[#This Row],[Date]]-2,7)+3),1,2),{1E+99;7})*{1;-1})+5)/7))</f>
        <v/>
      </c>
      <c r="C52" s="11" t="str">
        <f>IF(ISBLANK(Tableau3[[#This Row],[Matricule]]),"",VLOOKUP(Tableau3[[#This Row],[Matricule]],#REF!,2,FALSE))</f>
        <v/>
      </c>
      <c r="D52" s="11" t="str">
        <f>IF(ISBLANK(Tableau3[[#This Row],[Matricule]]),"",VLOOKUP(Tableau3[[#This Row],[Matricule]],#REF!,3,FALSE))</f>
        <v/>
      </c>
      <c r="E52" s="11" t="str">
        <f>CONCATENATE(Tableau3[[#This Row],[Date]],Tableau3[[#This Row],[Matricule]])</f>
        <v/>
      </c>
      <c r="F52" s="3"/>
      <c r="I5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2" s="7">
        <f>IF(Tableau3[[#This Row],[Moyenne Régimes]]&gt;0,1,0)</f>
        <v>0</v>
      </c>
      <c r="K52" s="7">
        <f>IF(Tableau3[[#This Row],[Moyenne Régimes]]&gt;=60,1,0)</f>
        <v>0</v>
      </c>
      <c r="L52" s="7">
        <f>IF(Tableau3[[#This Row],[Moyenne Régimes]]&gt;60,Tableau3[[#This Row],[Moyenne Régimes]]-60,0)</f>
        <v>0</v>
      </c>
      <c r="M52" s="14">
        <f t="shared" si="3"/>
        <v>0</v>
      </c>
      <c r="N52" s="14">
        <f t="shared" si="1"/>
        <v>0</v>
      </c>
      <c r="O52" s="14">
        <f t="shared" si="4"/>
        <v>0</v>
      </c>
      <c r="P52" s="15" t="str">
        <f>IF(Tableau3[[#This Row],[Matricule]]&gt;1,IF(COUNTIF(Tableau3[DateMatricule],Tableau3[[#This Row],[DateMatricule]])&gt;1,"Doublon",""),"")</f>
        <v/>
      </c>
    </row>
    <row r="53" spans="1:16" x14ac:dyDescent="0.25">
      <c r="A53" s="12" t="str">
        <f>IF(Tableau3[[#This Row],[Date]]="","",VLOOKUP(Tableau3[[#This Row],[Semaine]],Listes!$A:$B,2,FALSE))</f>
        <v/>
      </c>
      <c r="B53" s="11" t="str">
        <f>IF(ISBLANK(Tableau3[[#This Row],[Date]]),"",INT((Tableau3[[#This Row],[Date]]-SUM(MOD(DATE(YEAR(Tableau3[[#This Row],[Date]]-MOD(Tableau3[[#This Row],[Date]]-2,7)+3),1,2),{1E+99;7})*{1;-1})+5)/7))</f>
        <v/>
      </c>
      <c r="C53" s="11" t="str">
        <f>IF(ISBLANK(Tableau3[[#This Row],[Matricule]]),"",VLOOKUP(Tableau3[[#This Row],[Matricule]],#REF!,2,FALSE))</f>
        <v/>
      </c>
      <c r="D53" s="11" t="str">
        <f>IF(ISBLANK(Tableau3[[#This Row],[Matricule]]),"",VLOOKUP(Tableau3[[#This Row],[Matricule]],#REF!,3,FALSE))</f>
        <v/>
      </c>
      <c r="E53" s="11" t="str">
        <f>CONCATENATE(Tableau3[[#This Row],[Date]],Tableau3[[#This Row],[Matricule]])</f>
        <v/>
      </c>
      <c r="F53" s="3"/>
      <c r="I5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3" s="7">
        <f>IF(Tableau3[[#This Row],[Moyenne Régimes]]&gt;0,1,0)</f>
        <v>0</v>
      </c>
      <c r="K53" s="7">
        <f>IF(Tableau3[[#This Row],[Moyenne Régimes]]&gt;=60,1,0)</f>
        <v>0</v>
      </c>
      <c r="L53" s="7">
        <f>IF(Tableau3[[#This Row],[Moyenne Régimes]]&gt;60,Tableau3[[#This Row],[Moyenne Régimes]]-60,0)</f>
        <v>0</v>
      </c>
      <c r="M53" s="14">
        <f t="shared" si="3"/>
        <v>0</v>
      </c>
      <c r="N53" s="14">
        <f t="shared" si="1"/>
        <v>0</v>
      </c>
      <c r="O53" s="14">
        <f t="shared" si="4"/>
        <v>0</v>
      </c>
      <c r="P53" s="15" t="str">
        <f>IF(Tableau3[[#This Row],[Matricule]]&gt;1,IF(COUNTIF(Tableau3[DateMatricule],Tableau3[[#This Row],[DateMatricule]])&gt;1,"Doublon",""),"")</f>
        <v/>
      </c>
    </row>
    <row r="54" spans="1:16" x14ac:dyDescent="0.25">
      <c r="A54" s="12" t="str">
        <f>IF(Tableau3[[#This Row],[Date]]="","",VLOOKUP(Tableau3[[#This Row],[Semaine]],Listes!$A:$B,2,FALSE))</f>
        <v/>
      </c>
      <c r="B54" s="11" t="str">
        <f>IF(ISBLANK(Tableau3[[#This Row],[Date]]),"",INT((Tableau3[[#This Row],[Date]]-SUM(MOD(DATE(YEAR(Tableau3[[#This Row],[Date]]-MOD(Tableau3[[#This Row],[Date]]-2,7)+3),1,2),{1E+99;7})*{1;-1})+5)/7))</f>
        <v/>
      </c>
      <c r="C54" s="11" t="str">
        <f>IF(ISBLANK(Tableau3[[#This Row],[Matricule]]),"",VLOOKUP(Tableau3[[#This Row],[Matricule]],#REF!,2,FALSE))</f>
        <v/>
      </c>
      <c r="D54" s="11" t="str">
        <f>IF(ISBLANK(Tableau3[[#This Row],[Matricule]]),"",VLOOKUP(Tableau3[[#This Row],[Matricule]],#REF!,3,FALSE))</f>
        <v/>
      </c>
      <c r="E54" s="11" t="str">
        <f>CONCATENATE(Tableau3[[#This Row],[Date]],Tableau3[[#This Row],[Matricule]])</f>
        <v/>
      </c>
      <c r="F54" s="3"/>
      <c r="I5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4" s="7">
        <f>IF(Tableau3[[#This Row],[Moyenne Régimes]]&gt;0,1,0)</f>
        <v>0</v>
      </c>
      <c r="K54" s="7">
        <f>IF(Tableau3[[#This Row],[Moyenne Régimes]]&gt;=60,1,0)</f>
        <v>0</v>
      </c>
      <c r="L54" s="7">
        <f>IF(Tableau3[[#This Row],[Moyenne Régimes]]&gt;60,Tableau3[[#This Row],[Moyenne Régimes]]-60,0)</f>
        <v>0</v>
      </c>
      <c r="M54" s="14">
        <f t="shared" si="3"/>
        <v>0</v>
      </c>
      <c r="N54" s="14">
        <f t="shared" si="1"/>
        <v>0</v>
      </c>
      <c r="O54" s="14">
        <f t="shared" si="4"/>
        <v>0</v>
      </c>
      <c r="P54" s="15" t="str">
        <f>IF(Tableau3[[#This Row],[Matricule]]&gt;1,IF(COUNTIF(Tableau3[DateMatricule],Tableau3[[#This Row],[DateMatricule]])&gt;1,"Doublon",""),"")</f>
        <v/>
      </c>
    </row>
    <row r="55" spans="1:16" x14ac:dyDescent="0.25">
      <c r="A55" s="12" t="str">
        <f>IF(Tableau3[[#This Row],[Date]]="","",VLOOKUP(Tableau3[[#This Row],[Semaine]],Listes!$A:$B,2,FALSE))</f>
        <v/>
      </c>
      <c r="B55" s="11" t="str">
        <f>IF(ISBLANK(Tableau3[[#This Row],[Date]]),"",INT((Tableau3[[#This Row],[Date]]-SUM(MOD(DATE(YEAR(Tableau3[[#This Row],[Date]]-MOD(Tableau3[[#This Row],[Date]]-2,7)+3),1,2),{1E+99;7})*{1;-1})+5)/7))</f>
        <v/>
      </c>
      <c r="C55" s="11" t="str">
        <f>IF(ISBLANK(Tableau3[[#This Row],[Matricule]]),"",VLOOKUP(Tableau3[[#This Row],[Matricule]],#REF!,2,FALSE))</f>
        <v/>
      </c>
      <c r="D55" s="11" t="str">
        <f>IF(ISBLANK(Tableau3[[#This Row],[Matricule]]),"",VLOOKUP(Tableau3[[#This Row],[Matricule]],#REF!,3,FALSE))</f>
        <v/>
      </c>
      <c r="E55" s="11" t="str">
        <f>CONCATENATE(Tableau3[[#This Row],[Date]],Tableau3[[#This Row],[Matricule]])</f>
        <v/>
      </c>
      <c r="F55" s="3"/>
      <c r="I5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5" s="7">
        <f>IF(Tableau3[[#This Row],[Moyenne Régimes]]&gt;0,1,0)</f>
        <v>0</v>
      </c>
      <c r="K55" s="7">
        <f>IF(Tableau3[[#This Row],[Moyenne Régimes]]&gt;=60,1,0)</f>
        <v>0</v>
      </c>
      <c r="L55" s="7">
        <f>IF(Tableau3[[#This Row],[Moyenne Régimes]]&gt;60,Tableau3[[#This Row],[Moyenne Régimes]]-60,0)</f>
        <v>0</v>
      </c>
      <c r="M55" s="14">
        <f t="shared" si="3"/>
        <v>0</v>
      </c>
      <c r="N55" s="14">
        <f t="shared" si="1"/>
        <v>0</v>
      </c>
      <c r="O55" s="14">
        <f t="shared" si="4"/>
        <v>0</v>
      </c>
      <c r="P55" s="15" t="str">
        <f>IF(Tableau3[[#This Row],[Matricule]]&gt;1,IF(COUNTIF(Tableau3[DateMatricule],Tableau3[[#This Row],[DateMatricule]])&gt;1,"Doublon",""),"")</f>
        <v/>
      </c>
    </row>
    <row r="56" spans="1:16" x14ac:dyDescent="0.25">
      <c r="A56" s="12" t="str">
        <f>IF(Tableau3[[#This Row],[Date]]="","",VLOOKUP(Tableau3[[#This Row],[Semaine]],Listes!$A:$B,2,FALSE))</f>
        <v/>
      </c>
      <c r="B56" s="11" t="str">
        <f>IF(ISBLANK(Tableau3[[#This Row],[Date]]),"",INT((Tableau3[[#This Row],[Date]]-SUM(MOD(DATE(YEAR(Tableau3[[#This Row],[Date]]-MOD(Tableau3[[#This Row],[Date]]-2,7)+3),1,2),{1E+99;7})*{1;-1})+5)/7))</f>
        <v/>
      </c>
      <c r="C56" s="11" t="str">
        <f>IF(ISBLANK(Tableau3[[#This Row],[Matricule]]),"",VLOOKUP(Tableau3[[#This Row],[Matricule]],#REF!,2,FALSE))</f>
        <v/>
      </c>
      <c r="D56" s="11" t="str">
        <f>IF(ISBLANK(Tableau3[[#This Row],[Matricule]]),"",VLOOKUP(Tableau3[[#This Row],[Matricule]],#REF!,3,FALSE))</f>
        <v/>
      </c>
      <c r="E56" s="11" t="str">
        <f>CONCATENATE(Tableau3[[#This Row],[Date]],Tableau3[[#This Row],[Matricule]])</f>
        <v/>
      </c>
      <c r="F56" s="3"/>
      <c r="I5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6" s="7">
        <f>IF(Tableau3[[#This Row],[Moyenne Régimes]]&gt;0,1,0)</f>
        <v>0</v>
      </c>
      <c r="K56" s="7">
        <f>IF(Tableau3[[#This Row],[Moyenne Régimes]]&gt;=60,1,0)</f>
        <v>0</v>
      </c>
      <c r="L56" s="7">
        <f>IF(Tableau3[[#This Row],[Moyenne Régimes]]&gt;60,Tableau3[[#This Row],[Moyenne Régimes]]-60,0)</f>
        <v>0</v>
      </c>
      <c r="M56" s="14">
        <f t="shared" si="3"/>
        <v>0</v>
      </c>
      <c r="N56" s="14">
        <f t="shared" si="1"/>
        <v>0</v>
      </c>
      <c r="O56" s="14">
        <f t="shared" si="4"/>
        <v>0</v>
      </c>
      <c r="P56" s="15" t="str">
        <f>IF(Tableau3[[#This Row],[Matricule]]&gt;1,IF(COUNTIF(Tableau3[DateMatricule],Tableau3[[#This Row],[DateMatricule]])&gt;1,"Doublon",""),"")</f>
        <v/>
      </c>
    </row>
    <row r="57" spans="1:16" x14ac:dyDescent="0.25">
      <c r="A57" s="12" t="str">
        <f>IF(Tableau3[[#This Row],[Date]]="","",VLOOKUP(Tableau3[[#This Row],[Semaine]],Listes!$A:$B,2,FALSE))</f>
        <v/>
      </c>
      <c r="B57" s="11" t="str">
        <f>IF(ISBLANK(Tableau3[[#This Row],[Date]]),"",INT((Tableau3[[#This Row],[Date]]-SUM(MOD(DATE(YEAR(Tableau3[[#This Row],[Date]]-MOD(Tableau3[[#This Row],[Date]]-2,7)+3),1,2),{1E+99;7})*{1;-1})+5)/7))</f>
        <v/>
      </c>
      <c r="C57" s="11" t="str">
        <f>IF(ISBLANK(Tableau3[[#This Row],[Matricule]]),"",VLOOKUP(Tableau3[[#This Row],[Matricule]],#REF!,2,FALSE))</f>
        <v/>
      </c>
      <c r="D57" s="11" t="str">
        <f>IF(ISBLANK(Tableau3[[#This Row],[Matricule]]),"",VLOOKUP(Tableau3[[#This Row],[Matricule]],#REF!,3,FALSE))</f>
        <v/>
      </c>
      <c r="E57" s="11" t="str">
        <f>CONCATENATE(Tableau3[[#This Row],[Date]],Tableau3[[#This Row],[Matricule]])</f>
        <v/>
      </c>
      <c r="F57" s="3"/>
      <c r="I5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7" s="7">
        <f>IF(Tableau3[[#This Row],[Moyenne Régimes]]&gt;0,1,0)</f>
        <v>0</v>
      </c>
      <c r="K57" s="7">
        <f>IF(Tableau3[[#This Row],[Moyenne Régimes]]&gt;=60,1,0)</f>
        <v>0</v>
      </c>
      <c r="L57" s="7">
        <f>IF(Tableau3[[#This Row],[Moyenne Régimes]]&gt;60,Tableau3[[#This Row],[Moyenne Régimes]]-60,0)</f>
        <v>0</v>
      </c>
      <c r="M57" s="14">
        <f t="shared" si="3"/>
        <v>0</v>
      </c>
      <c r="N57" s="14">
        <f t="shared" si="1"/>
        <v>0</v>
      </c>
      <c r="O57" s="14">
        <f t="shared" si="4"/>
        <v>0</v>
      </c>
      <c r="P57" s="15" t="str">
        <f>IF(Tableau3[[#This Row],[Matricule]]&gt;1,IF(COUNTIF(Tableau3[DateMatricule],Tableau3[[#This Row],[DateMatricule]])&gt;1,"Doublon",""),"")</f>
        <v/>
      </c>
    </row>
    <row r="58" spans="1:16" x14ac:dyDescent="0.25">
      <c r="A58" s="12" t="str">
        <f>IF(Tableau3[[#This Row],[Date]]="","",VLOOKUP(Tableau3[[#This Row],[Semaine]],Listes!$A:$B,2,FALSE))</f>
        <v/>
      </c>
      <c r="B58" s="11" t="str">
        <f>IF(ISBLANK(Tableau3[[#This Row],[Date]]),"",INT((Tableau3[[#This Row],[Date]]-SUM(MOD(DATE(YEAR(Tableau3[[#This Row],[Date]]-MOD(Tableau3[[#This Row],[Date]]-2,7)+3),1,2),{1E+99;7})*{1;-1})+5)/7))</f>
        <v/>
      </c>
      <c r="C58" s="11" t="str">
        <f>IF(ISBLANK(Tableau3[[#This Row],[Matricule]]),"",VLOOKUP(Tableau3[[#This Row],[Matricule]],#REF!,2,FALSE))</f>
        <v/>
      </c>
      <c r="D58" s="11" t="str">
        <f>IF(ISBLANK(Tableau3[[#This Row],[Matricule]]),"",VLOOKUP(Tableau3[[#This Row],[Matricule]],#REF!,3,FALSE))</f>
        <v/>
      </c>
      <c r="E58" s="11" t="str">
        <f>CONCATENATE(Tableau3[[#This Row],[Date]],Tableau3[[#This Row],[Matricule]])</f>
        <v/>
      </c>
      <c r="F58" s="3"/>
      <c r="I5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8" s="7">
        <f>IF(Tableau3[[#This Row],[Moyenne Régimes]]&gt;0,1,0)</f>
        <v>0</v>
      </c>
      <c r="K58" s="7">
        <f>IF(Tableau3[[#This Row],[Moyenne Régimes]]&gt;=60,1,0)</f>
        <v>0</v>
      </c>
      <c r="L58" s="7">
        <f>IF(Tableau3[[#This Row],[Moyenne Régimes]]&gt;60,Tableau3[[#This Row],[Moyenne Régimes]]-60,0)</f>
        <v>0</v>
      </c>
      <c r="M58" s="14">
        <f t="shared" si="3"/>
        <v>0</v>
      </c>
      <c r="N58" s="14">
        <f t="shared" si="1"/>
        <v>0</v>
      </c>
      <c r="O58" s="14">
        <f t="shared" si="4"/>
        <v>0</v>
      </c>
      <c r="P58" s="15" t="str">
        <f>IF(Tableau3[[#This Row],[Matricule]]&gt;1,IF(COUNTIF(Tableau3[DateMatricule],Tableau3[[#This Row],[DateMatricule]])&gt;1,"Doublon",""),"")</f>
        <v/>
      </c>
    </row>
    <row r="59" spans="1:16" x14ac:dyDescent="0.25">
      <c r="A59" s="12" t="str">
        <f>IF(Tableau3[[#This Row],[Date]]="","",VLOOKUP(Tableau3[[#This Row],[Semaine]],Listes!$A:$B,2,FALSE))</f>
        <v/>
      </c>
      <c r="B59" s="11" t="str">
        <f>IF(ISBLANK(Tableau3[[#This Row],[Date]]),"",INT((Tableau3[[#This Row],[Date]]-SUM(MOD(DATE(YEAR(Tableau3[[#This Row],[Date]]-MOD(Tableau3[[#This Row],[Date]]-2,7)+3),1,2),{1E+99;7})*{1;-1})+5)/7))</f>
        <v/>
      </c>
      <c r="C59" s="11" t="str">
        <f>IF(ISBLANK(Tableau3[[#This Row],[Matricule]]),"",VLOOKUP(Tableau3[[#This Row],[Matricule]],#REF!,2,FALSE))</f>
        <v/>
      </c>
      <c r="D59" s="11" t="str">
        <f>IF(ISBLANK(Tableau3[[#This Row],[Matricule]]),"",VLOOKUP(Tableau3[[#This Row],[Matricule]],#REF!,3,FALSE))</f>
        <v/>
      </c>
      <c r="E59" s="11" t="str">
        <f>CONCATENATE(Tableau3[[#This Row],[Date]],Tableau3[[#This Row],[Matricule]])</f>
        <v/>
      </c>
      <c r="F59" s="3"/>
      <c r="I5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9" s="7">
        <f>IF(Tableau3[[#This Row],[Moyenne Régimes]]&gt;0,1,0)</f>
        <v>0</v>
      </c>
      <c r="K59" s="7">
        <f>IF(Tableau3[[#This Row],[Moyenne Régimes]]&gt;=60,1,0)</f>
        <v>0</v>
      </c>
      <c r="L59" s="7">
        <f>IF(Tableau3[[#This Row],[Moyenne Régimes]]&gt;60,Tableau3[[#This Row],[Moyenne Régimes]]-60,0)</f>
        <v>0</v>
      </c>
      <c r="M59" s="14">
        <f t="shared" si="3"/>
        <v>0</v>
      </c>
      <c r="N59" s="14">
        <f t="shared" si="1"/>
        <v>0</v>
      </c>
      <c r="O59" s="14">
        <f t="shared" si="4"/>
        <v>0</v>
      </c>
      <c r="P59" s="15" t="str">
        <f>IF(Tableau3[[#This Row],[Matricule]]&gt;1,IF(COUNTIF(Tableau3[DateMatricule],Tableau3[[#This Row],[DateMatricule]])&gt;1,"Doublon",""),"")</f>
        <v/>
      </c>
    </row>
    <row r="60" spans="1:16" x14ac:dyDescent="0.25">
      <c r="A60" s="12" t="str">
        <f>IF(Tableau3[[#This Row],[Date]]="","",VLOOKUP(Tableau3[[#This Row],[Semaine]],Listes!$A:$B,2,FALSE))</f>
        <v/>
      </c>
      <c r="B60" s="11" t="str">
        <f>IF(ISBLANK(Tableau3[[#This Row],[Date]]),"",INT((Tableau3[[#This Row],[Date]]-SUM(MOD(DATE(YEAR(Tableau3[[#This Row],[Date]]-MOD(Tableau3[[#This Row],[Date]]-2,7)+3),1,2),{1E+99;7})*{1;-1})+5)/7))</f>
        <v/>
      </c>
      <c r="C60" s="11" t="str">
        <f>IF(ISBLANK(Tableau3[[#This Row],[Matricule]]),"",VLOOKUP(Tableau3[[#This Row],[Matricule]],#REF!,2,FALSE))</f>
        <v/>
      </c>
      <c r="D60" s="11" t="str">
        <f>IF(ISBLANK(Tableau3[[#This Row],[Matricule]]),"",VLOOKUP(Tableau3[[#This Row],[Matricule]],#REF!,3,FALSE))</f>
        <v/>
      </c>
      <c r="E60" s="11" t="str">
        <f>CONCATENATE(Tableau3[[#This Row],[Date]],Tableau3[[#This Row],[Matricule]])</f>
        <v/>
      </c>
      <c r="F60" s="3"/>
      <c r="I6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0" s="7">
        <f>IF(Tableau3[[#This Row],[Moyenne Régimes]]&gt;0,1,0)</f>
        <v>0</v>
      </c>
      <c r="K60" s="7">
        <f>IF(Tableau3[[#This Row],[Moyenne Régimes]]&gt;=60,1,0)</f>
        <v>0</v>
      </c>
      <c r="L60" s="7">
        <f>IF(Tableau3[[#This Row],[Moyenne Régimes]]&gt;60,Tableau3[[#This Row],[Moyenne Régimes]]-60,0)</f>
        <v>0</v>
      </c>
      <c r="M60" s="14">
        <f t="shared" si="3"/>
        <v>0</v>
      </c>
      <c r="N60" s="14">
        <f t="shared" si="1"/>
        <v>0</v>
      </c>
      <c r="O60" s="14">
        <f t="shared" si="4"/>
        <v>0</v>
      </c>
      <c r="P60" s="15" t="str">
        <f>IF(Tableau3[[#This Row],[Matricule]]&gt;1,IF(COUNTIF(Tableau3[DateMatricule],Tableau3[[#This Row],[DateMatricule]])&gt;1,"Doublon",""),"")</f>
        <v/>
      </c>
    </row>
    <row r="61" spans="1:16" x14ac:dyDescent="0.25">
      <c r="A61" s="12" t="str">
        <f>IF(Tableau3[[#This Row],[Date]]="","",VLOOKUP(Tableau3[[#This Row],[Semaine]],Listes!$A:$B,2,FALSE))</f>
        <v/>
      </c>
      <c r="B61" s="11" t="str">
        <f>IF(ISBLANK(Tableau3[[#This Row],[Date]]),"",INT((Tableau3[[#This Row],[Date]]-SUM(MOD(DATE(YEAR(Tableau3[[#This Row],[Date]]-MOD(Tableau3[[#This Row],[Date]]-2,7)+3),1,2),{1E+99;7})*{1;-1})+5)/7))</f>
        <v/>
      </c>
      <c r="C61" s="11" t="str">
        <f>IF(ISBLANK(Tableau3[[#This Row],[Matricule]]),"",VLOOKUP(Tableau3[[#This Row],[Matricule]],#REF!,2,FALSE))</f>
        <v/>
      </c>
      <c r="D61" s="11" t="str">
        <f>IF(ISBLANK(Tableau3[[#This Row],[Matricule]]),"",VLOOKUP(Tableau3[[#This Row],[Matricule]],#REF!,3,FALSE))</f>
        <v/>
      </c>
      <c r="E61" s="11" t="str">
        <f>CONCATENATE(Tableau3[[#This Row],[Date]],Tableau3[[#This Row],[Matricule]])</f>
        <v/>
      </c>
      <c r="F61" s="3"/>
      <c r="I6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1" s="7">
        <f>IF(Tableau3[[#This Row],[Moyenne Régimes]]&gt;0,1,0)</f>
        <v>0</v>
      </c>
      <c r="K61" s="7">
        <f>IF(Tableau3[[#This Row],[Moyenne Régimes]]&gt;=60,1,0)</f>
        <v>0</v>
      </c>
      <c r="L61" s="7">
        <f>IF(Tableau3[[#This Row],[Moyenne Régimes]]&gt;60,Tableau3[[#This Row],[Moyenne Régimes]]-60,0)</f>
        <v>0</v>
      </c>
      <c r="M61" s="14">
        <f t="shared" si="3"/>
        <v>0</v>
      </c>
      <c r="N61" s="14">
        <f t="shared" si="1"/>
        <v>0</v>
      </c>
      <c r="O61" s="14">
        <f t="shared" si="4"/>
        <v>0</v>
      </c>
      <c r="P61" s="15" t="str">
        <f>IF(Tableau3[[#This Row],[Matricule]]&gt;1,IF(COUNTIF(Tableau3[DateMatricule],Tableau3[[#This Row],[DateMatricule]])&gt;1,"Doublon",""),"")</f>
        <v/>
      </c>
    </row>
    <row r="62" spans="1:16" x14ac:dyDescent="0.25">
      <c r="A62" s="12" t="str">
        <f>IF(Tableau3[[#This Row],[Date]]="","",VLOOKUP(Tableau3[[#This Row],[Semaine]],Listes!$A:$B,2,FALSE))</f>
        <v/>
      </c>
      <c r="B62" s="11" t="str">
        <f>IF(ISBLANK(Tableau3[[#This Row],[Date]]),"",INT((Tableau3[[#This Row],[Date]]-SUM(MOD(DATE(YEAR(Tableau3[[#This Row],[Date]]-MOD(Tableau3[[#This Row],[Date]]-2,7)+3),1,2),{1E+99;7})*{1;-1})+5)/7))</f>
        <v/>
      </c>
      <c r="C62" s="11" t="str">
        <f>IF(ISBLANK(Tableau3[[#This Row],[Matricule]]),"",VLOOKUP(Tableau3[[#This Row],[Matricule]],#REF!,2,FALSE))</f>
        <v/>
      </c>
      <c r="D62" s="11" t="str">
        <f>IF(ISBLANK(Tableau3[[#This Row],[Matricule]]),"",VLOOKUP(Tableau3[[#This Row],[Matricule]],#REF!,3,FALSE))</f>
        <v/>
      </c>
      <c r="E62" s="11" t="str">
        <f>CONCATENATE(Tableau3[[#This Row],[Date]],Tableau3[[#This Row],[Matricule]])</f>
        <v/>
      </c>
      <c r="F62" s="3"/>
      <c r="I6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2" s="7">
        <f>IF(Tableau3[[#This Row],[Moyenne Régimes]]&gt;0,1,0)</f>
        <v>0</v>
      </c>
      <c r="K62" s="7">
        <f>IF(Tableau3[[#This Row],[Moyenne Régimes]]&gt;=60,1,0)</f>
        <v>0</v>
      </c>
      <c r="L62" s="7">
        <f>IF(Tableau3[[#This Row],[Moyenne Régimes]]&gt;60,Tableau3[[#This Row],[Moyenne Régimes]]-60,0)</f>
        <v>0</v>
      </c>
      <c r="M62" s="14">
        <f t="shared" si="3"/>
        <v>0</v>
      </c>
      <c r="N62" s="14">
        <f t="shared" si="1"/>
        <v>0</v>
      </c>
      <c r="O62" s="14">
        <f t="shared" si="4"/>
        <v>0</v>
      </c>
      <c r="P62" s="15" t="str">
        <f>IF(Tableau3[[#This Row],[Matricule]]&gt;1,IF(COUNTIF(Tableau3[DateMatricule],Tableau3[[#This Row],[DateMatricule]])&gt;1,"Doublon",""),"")</f>
        <v/>
      </c>
    </row>
    <row r="63" spans="1:16" x14ac:dyDescent="0.25">
      <c r="A63" s="12" t="str">
        <f>IF(Tableau3[[#This Row],[Date]]="","",VLOOKUP(Tableau3[[#This Row],[Semaine]],Listes!$A:$B,2,FALSE))</f>
        <v/>
      </c>
      <c r="B63" s="11" t="str">
        <f>IF(ISBLANK(Tableau3[[#This Row],[Date]]),"",INT((Tableau3[[#This Row],[Date]]-SUM(MOD(DATE(YEAR(Tableau3[[#This Row],[Date]]-MOD(Tableau3[[#This Row],[Date]]-2,7)+3),1,2),{1E+99;7})*{1;-1})+5)/7))</f>
        <v/>
      </c>
      <c r="C63" s="11" t="str">
        <f>IF(ISBLANK(Tableau3[[#This Row],[Matricule]]),"",VLOOKUP(Tableau3[[#This Row],[Matricule]],#REF!,2,FALSE))</f>
        <v/>
      </c>
      <c r="D63" s="11" t="str">
        <f>IF(ISBLANK(Tableau3[[#This Row],[Matricule]]),"",VLOOKUP(Tableau3[[#This Row],[Matricule]],#REF!,3,FALSE))</f>
        <v/>
      </c>
      <c r="E63" s="11" t="str">
        <f>CONCATENATE(Tableau3[[#This Row],[Date]],Tableau3[[#This Row],[Matricule]])</f>
        <v/>
      </c>
      <c r="F63" s="3"/>
      <c r="I6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3" s="7">
        <f>IF(Tableau3[[#This Row],[Moyenne Régimes]]&gt;0,1,0)</f>
        <v>0</v>
      </c>
      <c r="K63" s="7">
        <f>IF(Tableau3[[#This Row],[Moyenne Régimes]]&gt;=60,1,0)</f>
        <v>0</v>
      </c>
      <c r="L63" s="7">
        <f>IF(Tableau3[[#This Row],[Moyenne Régimes]]&gt;60,Tableau3[[#This Row],[Moyenne Régimes]]-60,0)</f>
        <v>0</v>
      </c>
      <c r="M63" s="14">
        <f t="shared" si="3"/>
        <v>0</v>
      </c>
      <c r="N63" s="14">
        <f t="shared" si="1"/>
        <v>0</v>
      </c>
      <c r="O63" s="14">
        <f t="shared" si="4"/>
        <v>0</v>
      </c>
      <c r="P63" s="15" t="str">
        <f>IF(Tableau3[[#This Row],[Matricule]]&gt;1,IF(COUNTIF(Tableau3[DateMatricule],Tableau3[[#This Row],[DateMatricule]])&gt;1,"Doublon",""),"")</f>
        <v/>
      </c>
    </row>
    <row r="64" spans="1:16" x14ac:dyDescent="0.25">
      <c r="A64" s="12" t="str">
        <f>IF(Tableau3[[#This Row],[Date]]="","",VLOOKUP(Tableau3[[#This Row],[Semaine]],Listes!$A:$B,2,FALSE))</f>
        <v/>
      </c>
      <c r="B64" s="11" t="str">
        <f>IF(ISBLANK(Tableau3[[#This Row],[Date]]),"",INT((Tableau3[[#This Row],[Date]]-SUM(MOD(DATE(YEAR(Tableau3[[#This Row],[Date]]-MOD(Tableau3[[#This Row],[Date]]-2,7)+3),1,2),{1E+99;7})*{1;-1})+5)/7))</f>
        <v/>
      </c>
      <c r="C64" s="11" t="str">
        <f>IF(ISBLANK(Tableau3[[#This Row],[Matricule]]),"",VLOOKUP(Tableau3[[#This Row],[Matricule]],#REF!,2,FALSE))</f>
        <v/>
      </c>
      <c r="D64" s="11" t="str">
        <f>IF(ISBLANK(Tableau3[[#This Row],[Matricule]]),"",VLOOKUP(Tableau3[[#This Row],[Matricule]],#REF!,3,FALSE))</f>
        <v/>
      </c>
      <c r="E64" s="11" t="str">
        <f>CONCATENATE(Tableau3[[#This Row],[Date]],Tableau3[[#This Row],[Matricule]])</f>
        <v/>
      </c>
      <c r="F64" s="3"/>
      <c r="I6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4" s="7">
        <f>IF(Tableau3[[#This Row],[Moyenne Régimes]]&gt;0,1,0)</f>
        <v>0</v>
      </c>
      <c r="K64" s="7">
        <f>IF(Tableau3[[#This Row],[Moyenne Régimes]]&gt;=60,1,0)</f>
        <v>0</v>
      </c>
      <c r="L64" s="7">
        <f>IF(Tableau3[[#This Row],[Moyenne Régimes]]&gt;60,Tableau3[[#This Row],[Moyenne Régimes]]-60,0)</f>
        <v>0</v>
      </c>
      <c r="M64" s="14">
        <f t="shared" si="3"/>
        <v>0</v>
      </c>
      <c r="N64" s="14">
        <f t="shared" si="1"/>
        <v>0</v>
      </c>
      <c r="O64" s="14">
        <f t="shared" si="4"/>
        <v>0</v>
      </c>
      <c r="P64" s="15" t="str">
        <f>IF(Tableau3[[#This Row],[Matricule]]&gt;1,IF(COUNTIF(Tableau3[DateMatricule],Tableau3[[#This Row],[DateMatricule]])&gt;1,"Doublon",""),"")</f>
        <v/>
      </c>
    </row>
    <row r="65" spans="1:16" x14ac:dyDescent="0.25">
      <c r="A65" s="12" t="str">
        <f>IF(Tableau3[[#This Row],[Date]]="","",VLOOKUP(Tableau3[[#This Row],[Semaine]],Listes!$A:$B,2,FALSE))</f>
        <v/>
      </c>
      <c r="B65" s="11" t="str">
        <f>IF(ISBLANK(Tableau3[[#This Row],[Date]]),"",INT((Tableau3[[#This Row],[Date]]-SUM(MOD(DATE(YEAR(Tableau3[[#This Row],[Date]]-MOD(Tableau3[[#This Row],[Date]]-2,7)+3),1,2),{1E+99;7})*{1;-1})+5)/7))</f>
        <v/>
      </c>
      <c r="C65" s="11" t="str">
        <f>IF(ISBLANK(Tableau3[[#This Row],[Matricule]]),"",VLOOKUP(Tableau3[[#This Row],[Matricule]],#REF!,2,FALSE))</f>
        <v/>
      </c>
      <c r="D65" s="11" t="str">
        <f>IF(ISBLANK(Tableau3[[#This Row],[Matricule]]),"",VLOOKUP(Tableau3[[#This Row],[Matricule]],#REF!,3,FALSE))</f>
        <v/>
      </c>
      <c r="E65" s="11" t="str">
        <f>CONCATENATE(Tableau3[[#This Row],[Date]],Tableau3[[#This Row],[Matricule]])</f>
        <v/>
      </c>
      <c r="F65" s="3"/>
      <c r="I6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5" s="7">
        <f>IF(Tableau3[[#This Row],[Moyenne Régimes]]&gt;0,1,0)</f>
        <v>0</v>
      </c>
      <c r="K65" s="7">
        <f>IF(Tableau3[[#This Row],[Moyenne Régimes]]&gt;=60,1,0)</f>
        <v>0</v>
      </c>
      <c r="L65" s="7">
        <f>IF(Tableau3[[#This Row],[Moyenne Régimes]]&gt;60,Tableau3[[#This Row],[Moyenne Régimes]]-60,0)</f>
        <v>0</v>
      </c>
      <c r="M65" s="14">
        <f t="shared" si="3"/>
        <v>0</v>
      </c>
      <c r="N65" s="14">
        <f t="shared" si="1"/>
        <v>0</v>
      </c>
      <c r="O65" s="14">
        <f t="shared" si="4"/>
        <v>0</v>
      </c>
      <c r="P65" s="15" t="str">
        <f>IF(Tableau3[[#This Row],[Matricule]]&gt;1,IF(COUNTIF(Tableau3[DateMatricule],Tableau3[[#This Row],[DateMatricule]])&gt;1,"Doublon",""),"")</f>
        <v/>
      </c>
    </row>
    <row r="66" spans="1:16" x14ac:dyDescent="0.25">
      <c r="A66" s="12" t="str">
        <f>IF(Tableau3[[#This Row],[Date]]="","",VLOOKUP(Tableau3[[#This Row],[Semaine]],Listes!$A:$B,2,FALSE))</f>
        <v/>
      </c>
      <c r="B66" s="11" t="str">
        <f>IF(ISBLANK(Tableau3[[#This Row],[Date]]),"",INT((Tableau3[[#This Row],[Date]]-SUM(MOD(DATE(YEAR(Tableau3[[#This Row],[Date]]-MOD(Tableau3[[#This Row],[Date]]-2,7)+3),1,2),{1E+99;7})*{1;-1})+5)/7))</f>
        <v/>
      </c>
      <c r="C66" s="11" t="str">
        <f>IF(ISBLANK(Tableau3[[#This Row],[Matricule]]),"",VLOOKUP(Tableau3[[#This Row],[Matricule]],#REF!,2,FALSE))</f>
        <v/>
      </c>
      <c r="D66" s="11" t="str">
        <f>IF(ISBLANK(Tableau3[[#This Row],[Matricule]]),"",VLOOKUP(Tableau3[[#This Row],[Matricule]],#REF!,3,FALSE))</f>
        <v/>
      </c>
      <c r="E66" s="11" t="str">
        <f>CONCATENATE(Tableau3[[#This Row],[Date]],Tableau3[[#This Row],[Matricule]])</f>
        <v/>
      </c>
      <c r="F66" s="3"/>
      <c r="I6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6" s="7">
        <f>IF(Tableau3[[#This Row],[Moyenne Régimes]]&gt;0,1,0)</f>
        <v>0</v>
      </c>
      <c r="K66" s="7">
        <f>IF(Tableau3[[#This Row],[Moyenne Régimes]]&gt;=60,1,0)</f>
        <v>0</v>
      </c>
      <c r="L66" s="7">
        <f>IF(Tableau3[[#This Row],[Moyenne Régimes]]&gt;60,Tableau3[[#This Row],[Moyenne Régimes]]-60,0)</f>
        <v>0</v>
      </c>
      <c r="M66" s="14">
        <f t="shared" si="3"/>
        <v>0</v>
      </c>
      <c r="N66" s="14">
        <f t="shared" si="1"/>
        <v>0</v>
      </c>
      <c r="O66" s="14">
        <f t="shared" si="4"/>
        <v>0</v>
      </c>
      <c r="P66" s="15" t="str">
        <f>IF(Tableau3[[#This Row],[Matricule]]&gt;1,IF(COUNTIF(Tableau3[DateMatricule],Tableau3[[#This Row],[DateMatricule]])&gt;1,"Doublon",""),"")</f>
        <v/>
      </c>
    </row>
    <row r="67" spans="1:16" x14ac:dyDescent="0.25">
      <c r="A67" s="12" t="str">
        <f>IF(Tableau3[[#This Row],[Date]]="","",VLOOKUP(Tableau3[[#This Row],[Semaine]],Listes!$A:$B,2,FALSE))</f>
        <v/>
      </c>
      <c r="B67" s="11" t="str">
        <f>IF(ISBLANK(Tableau3[[#This Row],[Date]]),"",INT((Tableau3[[#This Row],[Date]]-SUM(MOD(DATE(YEAR(Tableau3[[#This Row],[Date]]-MOD(Tableau3[[#This Row],[Date]]-2,7)+3),1,2),{1E+99;7})*{1;-1})+5)/7))</f>
        <v/>
      </c>
      <c r="C67" s="11" t="str">
        <f>IF(ISBLANK(Tableau3[[#This Row],[Matricule]]),"",VLOOKUP(Tableau3[[#This Row],[Matricule]],#REF!,2,FALSE))</f>
        <v/>
      </c>
      <c r="D67" s="11" t="str">
        <f>IF(ISBLANK(Tableau3[[#This Row],[Matricule]]),"",VLOOKUP(Tableau3[[#This Row],[Matricule]],#REF!,3,FALSE))</f>
        <v/>
      </c>
      <c r="E67" s="11" t="str">
        <f>CONCATENATE(Tableau3[[#This Row],[Date]],Tableau3[[#This Row],[Matricule]])</f>
        <v/>
      </c>
      <c r="F67" s="3"/>
      <c r="I6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7" s="7">
        <f>IF(Tableau3[[#This Row],[Moyenne Régimes]]&gt;0,1,0)</f>
        <v>0</v>
      </c>
      <c r="K67" s="7">
        <f>IF(Tableau3[[#This Row],[Moyenne Régimes]]&gt;=60,1,0)</f>
        <v>0</v>
      </c>
      <c r="L67" s="7">
        <f>IF(Tableau3[[#This Row],[Moyenne Régimes]]&gt;60,Tableau3[[#This Row],[Moyenne Régimes]]-60,0)</f>
        <v>0</v>
      </c>
      <c r="M67" s="14">
        <f t="shared" si="3"/>
        <v>0</v>
      </c>
      <c r="N67" s="14">
        <f t="shared" ref="N67:N130" si="5">+IF(ROUND(I67,0)&gt;60,(ROUND(I67,0)-60)*40,0)</f>
        <v>0</v>
      </c>
      <c r="O67" s="14">
        <f t="shared" si="4"/>
        <v>0</v>
      </c>
      <c r="P67" s="15" t="str">
        <f>IF(Tableau3[[#This Row],[Matricule]]&gt;1,IF(COUNTIF(Tableau3[DateMatricule],Tableau3[[#This Row],[DateMatricule]])&gt;1,"Doublon",""),"")</f>
        <v/>
      </c>
    </row>
    <row r="68" spans="1:16" x14ac:dyDescent="0.25">
      <c r="A68" s="12" t="str">
        <f>IF(Tableau3[[#This Row],[Date]]="","",VLOOKUP(Tableau3[[#This Row],[Semaine]],Listes!$A:$B,2,FALSE))</f>
        <v/>
      </c>
      <c r="B68" s="11" t="str">
        <f>IF(ISBLANK(Tableau3[[#This Row],[Date]]),"",INT((Tableau3[[#This Row],[Date]]-SUM(MOD(DATE(YEAR(Tableau3[[#This Row],[Date]]-MOD(Tableau3[[#This Row],[Date]]-2,7)+3),1,2),{1E+99;7})*{1;-1})+5)/7))</f>
        <v/>
      </c>
      <c r="C68" s="11" t="str">
        <f>IF(ISBLANK(Tableau3[[#This Row],[Matricule]]),"",VLOOKUP(Tableau3[[#This Row],[Matricule]],#REF!,2,FALSE))</f>
        <v/>
      </c>
      <c r="D68" s="11" t="str">
        <f>IF(ISBLANK(Tableau3[[#This Row],[Matricule]]),"",VLOOKUP(Tableau3[[#This Row],[Matricule]],#REF!,3,FALSE))</f>
        <v/>
      </c>
      <c r="E68" s="11" t="str">
        <f>CONCATENATE(Tableau3[[#This Row],[Date]],Tableau3[[#This Row],[Matricule]])</f>
        <v/>
      </c>
      <c r="F68" s="3"/>
      <c r="I6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8" s="7">
        <f>IF(Tableau3[[#This Row],[Moyenne Régimes]]&gt;0,1,0)</f>
        <v>0</v>
      </c>
      <c r="K68" s="7">
        <f>IF(Tableau3[[#This Row],[Moyenne Régimes]]&gt;=60,1,0)</f>
        <v>0</v>
      </c>
      <c r="L68" s="7">
        <f>IF(Tableau3[[#This Row],[Moyenne Régimes]]&gt;60,Tableau3[[#This Row],[Moyenne Régimes]]-60,0)</f>
        <v>0</v>
      </c>
      <c r="M68" s="14">
        <f t="shared" si="3"/>
        <v>0</v>
      </c>
      <c r="N68" s="14">
        <f t="shared" si="5"/>
        <v>0</v>
      </c>
      <c r="O68" s="14">
        <f t="shared" si="4"/>
        <v>0</v>
      </c>
      <c r="P68" s="15" t="str">
        <f>IF(Tableau3[[#This Row],[Matricule]]&gt;1,IF(COUNTIF(Tableau3[DateMatricule],Tableau3[[#This Row],[DateMatricule]])&gt;1,"Doublon",""),"")</f>
        <v/>
      </c>
    </row>
    <row r="69" spans="1:16" x14ac:dyDescent="0.25">
      <c r="A69" s="12" t="str">
        <f>IF(Tableau3[[#This Row],[Date]]="","",VLOOKUP(Tableau3[[#This Row],[Semaine]],Listes!$A:$B,2,FALSE))</f>
        <v/>
      </c>
      <c r="B69" s="11" t="str">
        <f>IF(ISBLANK(Tableau3[[#This Row],[Date]]),"",INT((Tableau3[[#This Row],[Date]]-SUM(MOD(DATE(YEAR(Tableau3[[#This Row],[Date]]-MOD(Tableau3[[#This Row],[Date]]-2,7)+3),1,2),{1E+99;7})*{1;-1})+5)/7))</f>
        <v/>
      </c>
      <c r="C69" s="11" t="str">
        <f>IF(ISBLANK(Tableau3[[#This Row],[Matricule]]),"",VLOOKUP(Tableau3[[#This Row],[Matricule]],#REF!,2,FALSE))</f>
        <v/>
      </c>
      <c r="D69" s="11" t="str">
        <f>IF(ISBLANK(Tableau3[[#This Row],[Matricule]]),"",VLOOKUP(Tableau3[[#This Row],[Matricule]],#REF!,3,FALSE))</f>
        <v/>
      </c>
      <c r="E69" s="11" t="str">
        <f>CONCATENATE(Tableau3[[#This Row],[Date]],Tableau3[[#This Row],[Matricule]])</f>
        <v/>
      </c>
      <c r="F69" s="3"/>
      <c r="I6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9" s="7">
        <f>IF(Tableau3[[#This Row],[Moyenne Régimes]]&gt;0,1,0)</f>
        <v>0</v>
      </c>
      <c r="K69" s="7">
        <f>IF(Tableau3[[#This Row],[Moyenne Régimes]]&gt;=60,1,0)</f>
        <v>0</v>
      </c>
      <c r="L69" s="7">
        <f>IF(Tableau3[[#This Row],[Moyenne Régimes]]&gt;60,Tableau3[[#This Row],[Moyenne Régimes]]-60,0)</f>
        <v>0</v>
      </c>
      <c r="M69" s="14">
        <f t="shared" si="3"/>
        <v>0</v>
      </c>
      <c r="N69" s="14">
        <f t="shared" si="5"/>
        <v>0</v>
      </c>
      <c r="O69" s="14">
        <f t="shared" si="4"/>
        <v>0</v>
      </c>
      <c r="P69" s="15" t="str">
        <f>IF(Tableau3[[#This Row],[Matricule]]&gt;1,IF(COUNTIF(Tableau3[DateMatricule],Tableau3[[#This Row],[DateMatricule]])&gt;1,"Doublon",""),"")</f>
        <v/>
      </c>
    </row>
    <row r="70" spans="1:16" x14ac:dyDescent="0.25">
      <c r="A70" s="12" t="str">
        <f>IF(Tableau3[[#This Row],[Date]]="","",VLOOKUP(Tableau3[[#This Row],[Semaine]],Listes!$A:$B,2,FALSE))</f>
        <v/>
      </c>
      <c r="B70" s="11" t="str">
        <f>IF(ISBLANK(Tableau3[[#This Row],[Date]]),"",INT((Tableau3[[#This Row],[Date]]-SUM(MOD(DATE(YEAR(Tableau3[[#This Row],[Date]]-MOD(Tableau3[[#This Row],[Date]]-2,7)+3),1,2),{1E+99;7})*{1;-1})+5)/7))</f>
        <v/>
      </c>
      <c r="C70" s="11" t="str">
        <f>IF(ISBLANK(Tableau3[[#This Row],[Matricule]]),"",VLOOKUP(Tableau3[[#This Row],[Matricule]],#REF!,2,FALSE))</f>
        <v/>
      </c>
      <c r="D70" s="11" t="str">
        <f>IF(ISBLANK(Tableau3[[#This Row],[Matricule]]),"",VLOOKUP(Tableau3[[#This Row],[Matricule]],#REF!,3,FALSE))</f>
        <v/>
      </c>
      <c r="E70" s="11" t="str">
        <f>CONCATENATE(Tableau3[[#This Row],[Date]],Tableau3[[#This Row],[Matricule]])</f>
        <v/>
      </c>
      <c r="F70" s="3"/>
      <c r="I7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0" s="7">
        <f>IF(Tableau3[[#This Row],[Moyenne Régimes]]&gt;0,1,0)</f>
        <v>0</v>
      </c>
      <c r="K70" s="7">
        <f>IF(Tableau3[[#This Row],[Moyenne Régimes]]&gt;=60,1,0)</f>
        <v>0</v>
      </c>
      <c r="L70" s="7">
        <f>IF(Tableau3[[#This Row],[Moyenne Régimes]]&gt;60,Tableau3[[#This Row],[Moyenne Régimes]]-60,0)</f>
        <v>0</v>
      </c>
      <c r="M70" s="14">
        <f t="shared" si="3"/>
        <v>0</v>
      </c>
      <c r="N70" s="14">
        <f t="shared" si="5"/>
        <v>0</v>
      </c>
      <c r="O70" s="14">
        <f t="shared" si="4"/>
        <v>0</v>
      </c>
      <c r="P70" s="15" t="str">
        <f>IF(Tableau3[[#This Row],[Matricule]]&gt;1,IF(COUNTIF(Tableau3[DateMatricule],Tableau3[[#This Row],[DateMatricule]])&gt;1,"Doublon",""),"")</f>
        <v/>
      </c>
    </row>
    <row r="71" spans="1:16" x14ac:dyDescent="0.25">
      <c r="A71" s="12" t="str">
        <f>IF(Tableau3[[#This Row],[Date]]="","",VLOOKUP(Tableau3[[#This Row],[Semaine]],Listes!$A:$B,2,FALSE))</f>
        <v/>
      </c>
      <c r="B71" s="11" t="str">
        <f>IF(ISBLANK(Tableau3[[#This Row],[Date]]),"",INT((Tableau3[[#This Row],[Date]]-SUM(MOD(DATE(YEAR(Tableau3[[#This Row],[Date]]-MOD(Tableau3[[#This Row],[Date]]-2,7)+3),1,2),{1E+99;7})*{1;-1})+5)/7))</f>
        <v/>
      </c>
      <c r="C71" s="11" t="str">
        <f>IF(ISBLANK(Tableau3[[#This Row],[Matricule]]),"",VLOOKUP(Tableau3[[#This Row],[Matricule]],#REF!,2,FALSE))</f>
        <v/>
      </c>
      <c r="D71" s="11" t="str">
        <f>IF(ISBLANK(Tableau3[[#This Row],[Matricule]]),"",VLOOKUP(Tableau3[[#This Row],[Matricule]],#REF!,3,FALSE))</f>
        <v/>
      </c>
      <c r="E71" s="11" t="str">
        <f>CONCATENATE(Tableau3[[#This Row],[Date]],Tableau3[[#This Row],[Matricule]])</f>
        <v/>
      </c>
      <c r="F71" s="3"/>
      <c r="I7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1" s="7">
        <f>IF(Tableau3[[#This Row],[Moyenne Régimes]]&gt;0,1,0)</f>
        <v>0</v>
      </c>
      <c r="K71" s="7">
        <f>IF(Tableau3[[#This Row],[Moyenne Régimes]]&gt;=60,1,0)</f>
        <v>0</v>
      </c>
      <c r="L71" s="7">
        <f>IF(Tableau3[[#This Row],[Moyenne Régimes]]&gt;60,Tableau3[[#This Row],[Moyenne Régimes]]-60,0)</f>
        <v>0</v>
      </c>
      <c r="M71" s="14">
        <f t="shared" ref="M71:M134" si="6">+IF(I71&lt;60,0,1000)</f>
        <v>0</v>
      </c>
      <c r="N71" s="14">
        <f t="shared" si="5"/>
        <v>0</v>
      </c>
      <c r="O71" s="14">
        <f t="shared" ref="O71:O134" si="7">+M71+N71</f>
        <v>0</v>
      </c>
      <c r="P71" s="15" t="str">
        <f>IF(Tableau3[[#This Row],[Matricule]]&gt;1,IF(COUNTIF(Tableau3[DateMatricule],Tableau3[[#This Row],[DateMatricule]])&gt;1,"Doublon",""),"")</f>
        <v/>
      </c>
    </row>
    <row r="72" spans="1:16" x14ac:dyDescent="0.25">
      <c r="A72" s="12" t="str">
        <f>IF(Tableau3[[#This Row],[Date]]="","",VLOOKUP(Tableau3[[#This Row],[Semaine]],Listes!$A:$B,2,FALSE))</f>
        <v/>
      </c>
      <c r="B72" s="11" t="str">
        <f>IF(ISBLANK(Tableau3[[#This Row],[Date]]),"",INT((Tableau3[[#This Row],[Date]]-SUM(MOD(DATE(YEAR(Tableau3[[#This Row],[Date]]-MOD(Tableau3[[#This Row],[Date]]-2,7)+3),1,2),{1E+99;7})*{1;-1})+5)/7))</f>
        <v/>
      </c>
      <c r="C72" s="11" t="str">
        <f>IF(ISBLANK(Tableau3[[#This Row],[Matricule]]),"",VLOOKUP(Tableau3[[#This Row],[Matricule]],#REF!,2,FALSE))</f>
        <v/>
      </c>
      <c r="D72" s="11" t="str">
        <f>IF(ISBLANK(Tableau3[[#This Row],[Matricule]]),"",VLOOKUP(Tableau3[[#This Row],[Matricule]],#REF!,3,FALSE))</f>
        <v/>
      </c>
      <c r="E72" s="11" t="str">
        <f>CONCATENATE(Tableau3[[#This Row],[Date]],Tableau3[[#This Row],[Matricule]])</f>
        <v/>
      </c>
      <c r="F72" s="3"/>
      <c r="I7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2" s="7">
        <f>IF(Tableau3[[#This Row],[Moyenne Régimes]]&gt;0,1,0)</f>
        <v>0</v>
      </c>
      <c r="K72" s="7">
        <f>IF(Tableau3[[#This Row],[Moyenne Régimes]]&gt;=60,1,0)</f>
        <v>0</v>
      </c>
      <c r="L72" s="7">
        <f>IF(Tableau3[[#This Row],[Moyenne Régimes]]&gt;60,Tableau3[[#This Row],[Moyenne Régimes]]-60,0)</f>
        <v>0</v>
      </c>
      <c r="M72" s="14">
        <f t="shared" si="6"/>
        <v>0</v>
      </c>
      <c r="N72" s="14">
        <f t="shared" si="5"/>
        <v>0</v>
      </c>
      <c r="O72" s="14">
        <f t="shared" si="7"/>
        <v>0</v>
      </c>
      <c r="P72" s="15" t="str">
        <f>IF(Tableau3[[#This Row],[Matricule]]&gt;1,IF(COUNTIF(Tableau3[DateMatricule],Tableau3[[#This Row],[DateMatricule]])&gt;1,"Doublon",""),"")</f>
        <v/>
      </c>
    </row>
    <row r="73" spans="1:16" x14ac:dyDescent="0.25">
      <c r="A73" s="12" t="str">
        <f>IF(Tableau3[[#This Row],[Date]]="","",VLOOKUP(Tableau3[[#This Row],[Semaine]],Listes!$A:$B,2,FALSE))</f>
        <v/>
      </c>
      <c r="B73" s="11" t="str">
        <f>IF(ISBLANK(Tableau3[[#This Row],[Date]]),"",INT((Tableau3[[#This Row],[Date]]-SUM(MOD(DATE(YEAR(Tableau3[[#This Row],[Date]]-MOD(Tableau3[[#This Row],[Date]]-2,7)+3),1,2),{1E+99;7})*{1;-1})+5)/7))</f>
        <v/>
      </c>
      <c r="C73" s="11" t="str">
        <f>IF(ISBLANK(Tableau3[[#This Row],[Matricule]]),"",VLOOKUP(Tableau3[[#This Row],[Matricule]],#REF!,2,FALSE))</f>
        <v/>
      </c>
      <c r="D73" s="11" t="str">
        <f>IF(ISBLANK(Tableau3[[#This Row],[Matricule]]),"",VLOOKUP(Tableau3[[#This Row],[Matricule]],#REF!,3,FALSE))</f>
        <v/>
      </c>
      <c r="E73" s="11" t="str">
        <f>CONCATENATE(Tableau3[[#This Row],[Date]],Tableau3[[#This Row],[Matricule]])</f>
        <v/>
      </c>
      <c r="F73" s="3"/>
      <c r="I7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3" s="7">
        <f>IF(Tableau3[[#This Row],[Moyenne Régimes]]&gt;0,1,0)</f>
        <v>0</v>
      </c>
      <c r="K73" s="7">
        <f>IF(Tableau3[[#This Row],[Moyenne Régimes]]&gt;=60,1,0)</f>
        <v>0</v>
      </c>
      <c r="L73" s="7">
        <f>IF(Tableau3[[#This Row],[Moyenne Régimes]]&gt;60,Tableau3[[#This Row],[Moyenne Régimes]]-60,0)</f>
        <v>0</v>
      </c>
      <c r="M73" s="14">
        <f t="shared" si="6"/>
        <v>0</v>
      </c>
      <c r="N73" s="14">
        <f t="shared" si="5"/>
        <v>0</v>
      </c>
      <c r="O73" s="14">
        <f t="shared" si="7"/>
        <v>0</v>
      </c>
      <c r="P73" s="15" t="str">
        <f>IF(Tableau3[[#This Row],[Matricule]]&gt;1,IF(COUNTIF(Tableau3[DateMatricule],Tableau3[[#This Row],[DateMatricule]])&gt;1,"Doublon",""),"")</f>
        <v/>
      </c>
    </row>
    <row r="74" spans="1:16" x14ac:dyDescent="0.25">
      <c r="A74" s="12" t="str">
        <f>IF(Tableau3[[#This Row],[Date]]="","",VLOOKUP(Tableau3[[#This Row],[Semaine]],Listes!$A:$B,2,FALSE))</f>
        <v/>
      </c>
      <c r="B74" s="11" t="str">
        <f>IF(ISBLANK(Tableau3[[#This Row],[Date]]),"",INT((Tableau3[[#This Row],[Date]]-SUM(MOD(DATE(YEAR(Tableau3[[#This Row],[Date]]-MOD(Tableau3[[#This Row],[Date]]-2,7)+3),1,2),{1E+99;7})*{1;-1})+5)/7))</f>
        <v/>
      </c>
      <c r="C74" s="11" t="str">
        <f>IF(ISBLANK(Tableau3[[#This Row],[Matricule]]),"",VLOOKUP(Tableau3[[#This Row],[Matricule]],#REF!,2,FALSE))</f>
        <v/>
      </c>
      <c r="D74" s="11" t="str">
        <f>IF(ISBLANK(Tableau3[[#This Row],[Matricule]]),"",VLOOKUP(Tableau3[[#This Row],[Matricule]],#REF!,3,FALSE))</f>
        <v/>
      </c>
      <c r="E74" s="11" t="str">
        <f>CONCATENATE(Tableau3[[#This Row],[Date]],Tableau3[[#This Row],[Matricule]])</f>
        <v/>
      </c>
      <c r="F74" s="3"/>
      <c r="I7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4" s="7">
        <f>IF(Tableau3[[#This Row],[Moyenne Régimes]]&gt;0,1,0)</f>
        <v>0</v>
      </c>
      <c r="K74" s="7">
        <f>IF(Tableau3[[#This Row],[Moyenne Régimes]]&gt;=60,1,0)</f>
        <v>0</v>
      </c>
      <c r="L74" s="7">
        <f>IF(Tableau3[[#This Row],[Moyenne Régimes]]&gt;60,Tableau3[[#This Row],[Moyenne Régimes]]-60,0)</f>
        <v>0</v>
      </c>
      <c r="M74" s="14">
        <f t="shared" si="6"/>
        <v>0</v>
      </c>
      <c r="N74" s="14">
        <f t="shared" si="5"/>
        <v>0</v>
      </c>
      <c r="O74" s="14">
        <f t="shared" si="7"/>
        <v>0</v>
      </c>
      <c r="P74" s="15" t="str">
        <f>IF(Tableau3[[#This Row],[Matricule]]&gt;1,IF(COUNTIF(Tableau3[DateMatricule],Tableau3[[#This Row],[DateMatricule]])&gt;1,"Doublon",""),"")</f>
        <v/>
      </c>
    </row>
    <row r="75" spans="1:16" x14ac:dyDescent="0.25">
      <c r="A75" s="12" t="str">
        <f>IF(Tableau3[[#This Row],[Date]]="","",VLOOKUP(Tableau3[[#This Row],[Semaine]],Listes!$A:$B,2,FALSE))</f>
        <v/>
      </c>
      <c r="B75" s="11" t="str">
        <f>IF(ISBLANK(Tableau3[[#This Row],[Date]]),"",INT((Tableau3[[#This Row],[Date]]-SUM(MOD(DATE(YEAR(Tableau3[[#This Row],[Date]]-MOD(Tableau3[[#This Row],[Date]]-2,7)+3),1,2),{1E+99;7})*{1;-1})+5)/7))</f>
        <v/>
      </c>
      <c r="C75" s="11" t="str">
        <f>IF(ISBLANK(Tableau3[[#This Row],[Matricule]]),"",VLOOKUP(Tableau3[[#This Row],[Matricule]],#REF!,2,FALSE))</f>
        <v/>
      </c>
      <c r="D75" s="11" t="str">
        <f>IF(ISBLANK(Tableau3[[#This Row],[Matricule]]),"",VLOOKUP(Tableau3[[#This Row],[Matricule]],#REF!,3,FALSE))</f>
        <v/>
      </c>
      <c r="E75" s="11" t="str">
        <f>CONCATENATE(Tableau3[[#This Row],[Date]],Tableau3[[#This Row],[Matricule]])</f>
        <v/>
      </c>
      <c r="F75" s="3"/>
      <c r="I7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5" s="7">
        <f>IF(Tableau3[[#This Row],[Moyenne Régimes]]&gt;0,1,0)</f>
        <v>0</v>
      </c>
      <c r="K75" s="7">
        <f>IF(Tableau3[[#This Row],[Moyenne Régimes]]&gt;=60,1,0)</f>
        <v>0</v>
      </c>
      <c r="L75" s="7">
        <f>IF(Tableau3[[#This Row],[Moyenne Régimes]]&gt;60,Tableau3[[#This Row],[Moyenne Régimes]]-60,0)</f>
        <v>0</v>
      </c>
      <c r="M75" s="14">
        <f t="shared" si="6"/>
        <v>0</v>
      </c>
      <c r="N75" s="14">
        <f t="shared" si="5"/>
        <v>0</v>
      </c>
      <c r="O75" s="14">
        <f t="shared" si="7"/>
        <v>0</v>
      </c>
      <c r="P75" s="15" t="str">
        <f>IF(Tableau3[[#This Row],[Matricule]]&gt;1,IF(COUNTIF(Tableau3[DateMatricule],Tableau3[[#This Row],[DateMatricule]])&gt;1,"Doublon",""),"")</f>
        <v/>
      </c>
    </row>
    <row r="76" spans="1:16" x14ac:dyDescent="0.25">
      <c r="A76" s="12" t="str">
        <f>IF(Tableau3[[#This Row],[Date]]="","",VLOOKUP(Tableau3[[#This Row],[Semaine]],Listes!$A:$B,2,FALSE))</f>
        <v/>
      </c>
      <c r="B76" s="11" t="str">
        <f>IF(ISBLANK(Tableau3[[#This Row],[Date]]),"",INT((Tableau3[[#This Row],[Date]]-SUM(MOD(DATE(YEAR(Tableau3[[#This Row],[Date]]-MOD(Tableau3[[#This Row],[Date]]-2,7)+3),1,2),{1E+99;7})*{1;-1})+5)/7))</f>
        <v/>
      </c>
      <c r="C76" s="11" t="str">
        <f>IF(ISBLANK(Tableau3[[#This Row],[Matricule]]),"",VLOOKUP(Tableau3[[#This Row],[Matricule]],#REF!,2,FALSE))</f>
        <v/>
      </c>
      <c r="D76" s="11" t="str">
        <f>IF(ISBLANK(Tableau3[[#This Row],[Matricule]]),"",VLOOKUP(Tableau3[[#This Row],[Matricule]],#REF!,3,FALSE))</f>
        <v/>
      </c>
      <c r="E76" s="11" t="str">
        <f>CONCATENATE(Tableau3[[#This Row],[Date]],Tableau3[[#This Row],[Matricule]])</f>
        <v/>
      </c>
      <c r="F76" s="3"/>
      <c r="I7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6" s="7">
        <f>IF(Tableau3[[#This Row],[Moyenne Régimes]]&gt;0,1,0)</f>
        <v>0</v>
      </c>
      <c r="K76" s="7">
        <f>IF(Tableau3[[#This Row],[Moyenne Régimes]]&gt;=60,1,0)</f>
        <v>0</v>
      </c>
      <c r="L76" s="7">
        <f>IF(Tableau3[[#This Row],[Moyenne Régimes]]&gt;60,Tableau3[[#This Row],[Moyenne Régimes]]-60,0)</f>
        <v>0</v>
      </c>
      <c r="M76" s="14">
        <f t="shared" si="6"/>
        <v>0</v>
      </c>
      <c r="N76" s="14">
        <f t="shared" si="5"/>
        <v>0</v>
      </c>
      <c r="O76" s="14">
        <f t="shared" si="7"/>
        <v>0</v>
      </c>
      <c r="P76" s="15" t="str">
        <f>IF(Tableau3[[#This Row],[Matricule]]&gt;1,IF(COUNTIF(Tableau3[DateMatricule],Tableau3[[#This Row],[DateMatricule]])&gt;1,"Doublon",""),"")</f>
        <v/>
      </c>
    </row>
    <row r="77" spans="1:16" x14ac:dyDescent="0.25">
      <c r="A77" s="12" t="str">
        <f>IF(Tableau3[[#This Row],[Date]]="","",VLOOKUP(Tableau3[[#This Row],[Semaine]],Listes!$A:$B,2,FALSE))</f>
        <v/>
      </c>
      <c r="B77" s="11" t="str">
        <f>IF(ISBLANK(Tableau3[[#This Row],[Date]]),"",INT((Tableau3[[#This Row],[Date]]-SUM(MOD(DATE(YEAR(Tableau3[[#This Row],[Date]]-MOD(Tableau3[[#This Row],[Date]]-2,7)+3),1,2),{1E+99;7})*{1;-1})+5)/7))</f>
        <v/>
      </c>
      <c r="C77" s="11" t="str">
        <f>IF(ISBLANK(Tableau3[[#This Row],[Matricule]]),"",VLOOKUP(Tableau3[[#This Row],[Matricule]],#REF!,2,FALSE))</f>
        <v/>
      </c>
      <c r="D77" s="11" t="str">
        <f>IF(ISBLANK(Tableau3[[#This Row],[Matricule]]),"",VLOOKUP(Tableau3[[#This Row],[Matricule]],#REF!,3,FALSE))</f>
        <v/>
      </c>
      <c r="E77" s="11" t="str">
        <f>CONCATENATE(Tableau3[[#This Row],[Date]],Tableau3[[#This Row],[Matricule]])</f>
        <v/>
      </c>
      <c r="F77" s="3"/>
      <c r="I7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7" s="7">
        <f>IF(Tableau3[[#This Row],[Moyenne Régimes]]&gt;0,1,0)</f>
        <v>0</v>
      </c>
      <c r="K77" s="7">
        <f>IF(Tableau3[[#This Row],[Moyenne Régimes]]&gt;=60,1,0)</f>
        <v>0</v>
      </c>
      <c r="L77" s="7">
        <f>IF(Tableau3[[#This Row],[Moyenne Régimes]]&gt;60,Tableau3[[#This Row],[Moyenne Régimes]]-60,0)</f>
        <v>0</v>
      </c>
      <c r="M77" s="14">
        <f t="shared" si="6"/>
        <v>0</v>
      </c>
      <c r="N77" s="14">
        <f t="shared" si="5"/>
        <v>0</v>
      </c>
      <c r="O77" s="14">
        <f t="shared" si="7"/>
        <v>0</v>
      </c>
      <c r="P77" s="15" t="str">
        <f>IF(Tableau3[[#This Row],[Matricule]]&gt;1,IF(COUNTIF(Tableau3[DateMatricule],Tableau3[[#This Row],[DateMatricule]])&gt;1,"Doublon",""),"")</f>
        <v/>
      </c>
    </row>
    <row r="78" spans="1:16" x14ac:dyDescent="0.25">
      <c r="A78" s="12" t="str">
        <f>IF(Tableau3[[#This Row],[Date]]="","",VLOOKUP(Tableau3[[#This Row],[Semaine]],Listes!$A:$B,2,FALSE))</f>
        <v/>
      </c>
      <c r="B78" s="11" t="str">
        <f>IF(ISBLANK(Tableau3[[#This Row],[Date]]),"",INT((Tableau3[[#This Row],[Date]]-SUM(MOD(DATE(YEAR(Tableau3[[#This Row],[Date]]-MOD(Tableau3[[#This Row],[Date]]-2,7)+3),1,2),{1E+99;7})*{1;-1})+5)/7))</f>
        <v/>
      </c>
      <c r="C78" s="11" t="str">
        <f>IF(ISBLANK(Tableau3[[#This Row],[Matricule]]),"",VLOOKUP(Tableau3[[#This Row],[Matricule]],#REF!,2,FALSE))</f>
        <v/>
      </c>
      <c r="D78" s="11" t="str">
        <f>IF(ISBLANK(Tableau3[[#This Row],[Matricule]]),"",VLOOKUP(Tableau3[[#This Row],[Matricule]],#REF!,3,FALSE))</f>
        <v/>
      </c>
      <c r="E78" s="11" t="str">
        <f>CONCATENATE(Tableau3[[#This Row],[Date]],Tableau3[[#This Row],[Matricule]])</f>
        <v/>
      </c>
      <c r="F78" s="3"/>
      <c r="I7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8" s="7">
        <f>IF(Tableau3[[#This Row],[Moyenne Régimes]]&gt;0,1,0)</f>
        <v>0</v>
      </c>
      <c r="K78" s="7">
        <f>IF(Tableau3[[#This Row],[Moyenne Régimes]]&gt;=60,1,0)</f>
        <v>0</v>
      </c>
      <c r="L78" s="7">
        <f>IF(Tableau3[[#This Row],[Moyenne Régimes]]&gt;60,Tableau3[[#This Row],[Moyenne Régimes]]-60,0)</f>
        <v>0</v>
      </c>
      <c r="M78" s="14">
        <f t="shared" si="6"/>
        <v>0</v>
      </c>
      <c r="N78" s="14">
        <f t="shared" si="5"/>
        <v>0</v>
      </c>
      <c r="O78" s="14">
        <f t="shared" si="7"/>
        <v>0</v>
      </c>
      <c r="P78" s="15" t="str">
        <f>IF(Tableau3[[#This Row],[Matricule]]&gt;1,IF(COUNTIF(Tableau3[DateMatricule],Tableau3[[#This Row],[DateMatricule]])&gt;1,"Doublon",""),"")</f>
        <v/>
      </c>
    </row>
    <row r="79" spans="1:16" x14ac:dyDescent="0.25">
      <c r="A79" s="12" t="str">
        <f>IF(Tableau3[[#This Row],[Date]]="","",VLOOKUP(Tableau3[[#This Row],[Semaine]],Listes!$A:$B,2,FALSE))</f>
        <v/>
      </c>
      <c r="B79" s="11" t="str">
        <f>IF(ISBLANK(Tableau3[[#This Row],[Date]]),"",INT((Tableau3[[#This Row],[Date]]-SUM(MOD(DATE(YEAR(Tableau3[[#This Row],[Date]]-MOD(Tableau3[[#This Row],[Date]]-2,7)+3),1,2),{1E+99;7})*{1;-1})+5)/7))</f>
        <v/>
      </c>
      <c r="C79" s="11" t="str">
        <f>IF(ISBLANK(Tableau3[[#This Row],[Matricule]]),"",VLOOKUP(Tableau3[[#This Row],[Matricule]],#REF!,2,FALSE))</f>
        <v/>
      </c>
      <c r="D79" s="11" t="str">
        <f>IF(ISBLANK(Tableau3[[#This Row],[Matricule]]),"",VLOOKUP(Tableau3[[#This Row],[Matricule]],#REF!,3,FALSE))</f>
        <v/>
      </c>
      <c r="E79" s="11" t="str">
        <f>CONCATENATE(Tableau3[[#This Row],[Date]],Tableau3[[#This Row],[Matricule]])</f>
        <v/>
      </c>
      <c r="F79" s="3"/>
      <c r="I7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9" s="7">
        <f>IF(Tableau3[[#This Row],[Moyenne Régimes]]&gt;0,1,0)</f>
        <v>0</v>
      </c>
      <c r="K79" s="7">
        <f>IF(Tableau3[[#This Row],[Moyenne Régimes]]&gt;=60,1,0)</f>
        <v>0</v>
      </c>
      <c r="L79" s="7">
        <f>IF(Tableau3[[#This Row],[Moyenne Régimes]]&gt;60,Tableau3[[#This Row],[Moyenne Régimes]]-60,0)</f>
        <v>0</v>
      </c>
      <c r="M79" s="14">
        <f t="shared" si="6"/>
        <v>0</v>
      </c>
      <c r="N79" s="14">
        <f t="shared" si="5"/>
        <v>0</v>
      </c>
      <c r="O79" s="14">
        <f t="shared" si="7"/>
        <v>0</v>
      </c>
      <c r="P79" s="15" t="str">
        <f>IF(Tableau3[[#This Row],[Matricule]]&gt;1,IF(COUNTIF(Tableau3[DateMatricule],Tableau3[[#This Row],[DateMatricule]])&gt;1,"Doublon",""),"")</f>
        <v/>
      </c>
    </row>
    <row r="80" spans="1:16" x14ac:dyDescent="0.25">
      <c r="A80" s="12" t="str">
        <f>IF(Tableau3[[#This Row],[Date]]="","",VLOOKUP(Tableau3[[#This Row],[Semaine]],Listes!$A:$B,2,FALSE))</f>
        <v/>
      </c>
      <c r="B80" s="11" t="str">
        <f>IF(ISBLANK(Tableau3[[#This Row],[Date]]),"",INT((Tableau3[[#This Row],[Date]]-SUM(MOD(DATE(YEAR(Tableau3[[#This Row],[Date]]-MOD(Tableau3[[#This Row],[Date]]-2,7)+3),1,2),{1E+99;7})*{1;-1})+5)/7))</f>
        <v/>
      </c>
      <c r="C80" s="11" t="str">
        <f>IF(ISBLANK(Tableau3[[#This Row],[Matricule]]),"",VLOOKUP(Tableau3[[#This Row],[Matricule]],#REF!,2,FALSE))</f>
        <v/>
      </c>
      <c r="D80" s="11" t="str">
        <f>IF(ISBLANK(Tableau3[[#This Row],[Matricule]]),"",VLOOKUP(Tableau3[[#This Row],[Matricule]],#REF!,3,FALSE))</f>
        <v/>
      </c>
      <c r="E80" s="11" t="str">
        <f>CONCATENATE(Tableau3[[#This Row],[Date]],Tableau3[[#This Row],[Matricule]])</f>
        <v/>
      </c>
      <c r="F80" s="3"/>
      <c r="I8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0" s="7">
        <f>IF(Tableau3[[#This Row],[Moyenne Régimes]]&gt;0,1,0)</f>
        <v>0</v>
      </c>
      <c r="K80" s="7">
        <f>IF(Tableau3[[#This Row],[Moyenne Régimes]]&gt;=60,1,0)</f>
        <v>0</v>
      </c>
      <c r="L80" s="7">
        <f>IF(Tableau3[[#This Row],[Moyenne Régimes]]&gt;60,Tableau3[[#This Row],[Moyenne Régimes]]-60,0)</f>
        <v>0</v>
      </c>
      <c r="M80" s="14">
        <f t="shared" si="6"/>
        <v>0</v>
      </c>
      <c r="N80" s="14">
        <f t="shared" si="5"/>
        <v>0</v>
      </c>
      <c r="O80" s="14">
        <f t="shared" si="7"/>
        <v>0</v>
      </c>
      <c r="P80" s="15" t="str">
        <f>IF(Tableau3[[#This Row],[Matricule]]&gt;1,IF(COUNTIF(Tableau3[DateMatricule],Tableau3[[#This Row],[DateMatricule]])&gt;1,"Doublon",""),"")</f>
        <v/>
      </c>
    </row>
    <row r="81" spans="1:16" x14ac:dyDescent="0.25">
      <c r="A81" s="12" t="str">
        <f>IF(Tableau3[[#This Row],[Date]]="","",VLOOKUP(Tableau3[[#This Row],[Semaine]],Listes!$A:$B,2,FALSE))</f>
        <v/>
      </c>
      <c r="B81" s="11" t="str">
        <f>IF(ISBLANK(Tableau3[[#This Row],[Date]]),"",INT((Tableau3[[#This Row],[Date]]-SUM(MOD(DATE(YEAR(Tableau3[[#This Row],[Date]]-MOD(Tableau3[[#This Row],[Date]]-2,7)+3),1,2),{1E+99;7})*{1;-1})+5)/7))</f>
        <v/>
      </c>
      <c r="C81" s="11" t="str">
        <f>IF(ISBLANK(Tableau3[[#This Row],[Matricule]]),"",VLOOKUP(Tableau3[[#This Row],[Matricule]],#REF!,2,FALSE))</f>
        <v/>
      </c>
      <c r="D81" s="11" t="str">
        <f>IF(ISBLANK(Tableau3[[#This Row],[Matricule]]),"",VLOOKUP(Tableau3[[#This Row],[Matricule]],#REF!,3,FALSE))</f>
        <v/>
      </c>
      <c r="E81" s="11" t="str">
        <f>CONCATENATE(Tableau3[[#This Row],[Date]],Tableau3[[#This Row],[Matricule]])</f>
        <v/>
      </c>
      <c r="F81" s="3"/>
      <c r="I8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1" s="7">
        <f>IF(Tableau3[[#This Row],[Moyenne Régimes]]&gt;0,1,0)</f>
        <v>0</v>
      </c>
      <c r="K81" s="7">
        <f>IF(Tableau3[[#This Row],[Moyenne Régimes]]&gt;=60,1,0)</f>
        <v>0</v>
      </c>
      <c r="L81" s="7">
        <f>IF(Tableau3[[#This Row],[Moyenne Régimes]]&gt;60,Tableau3[[#This Row],[Moyenne Régimes]]-60,0)</f>
        <v>0</v>
      </c>
      <c r="M81" s="14">
        <f t="shared" si="6"/>
        <v>0</v>
      </c>
      <c r="N81" s="14">
        <f t="shared" si="5"/>
        <v>0</v>
      </c>
      <c r="O81" s="14">
        <f t="shared" si="7"/>
        <v>0</v>
      </c>
      <c r="P81" s="15" t="str">
        <f>IF(Tableau3[[#This Row],[Matricule]]&gt;1,IF(COUNTIF(Tableau3[DateMatricule],Tableau3[[#This Row],[DateMatricule]])&gt;1,"Doublon",""),"")</f>
        <v/>
      </c>
    </row>
    <row r="82" spans="1:16" x14ac:dyDescent="0.25">
      <c r="A82" s="12" t="str">
        <f>IF(Tableau3[[#This Row],[Date]]="","",VLOOKUP(Tableau3[[#This Row],[Semaine]],Listes!$A:$B,2,FALSE))</f>
        <v/>
      </c>
      <c r="B82" s="11" t="str">
        <f>IF(ISBLANK(Tableau3[[#This Row],[Date]]),"",INT((Tableau3[[#This Row],[Date]]-SUM(MOD(DATE(YEAR(Tableau3[[#This Row],[Date]]-MOD(Tableau3[[#This Row],[Date]]-2,7)+3),1,2),{1E+99;7})*{1;-1})+5)/7))</f>
        <v/>
      </c>
      <c r="C82" s="11" t="str">
        <f>IF(ISBLANK(Tableau3[[#This Row],[Matricule]]),"",VLOOKUP(Tableau3[[#This Row],[Matricule]],#REF!,2,FALSE))</f>
        <v/>
      </c>
      <c r="D82" s="11" t="str">
        <f>IF(ISBLANK(Tableau3[[#This Row],[Matricule]]),"",VLOOKUP(Tableau3[[#This Row],[Matricule]],#REF!,3,FALSE))</f>
        <v/>
      </c>
      <c r="E82" s="11" t="str">
        <f>CONCATENATE(Tableau3[[#This Row],[Date]],Tableau3[[#This Row],[Matricule]])</f>
        <v/>
      </c>
      <c r="F82" s="3"/>
      <c r="I8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2" s="7">
        <f>IF(Tableau3[[#This Row],[Moyenne Régimes]]&gt;0,1,0)</f>
        <v>0</v>
      </c>
      <c r="K82" s="7">
        <f>IF(Tableau3[[#This Row],[Moyenne Régimes]]&gt;=60,1,0)</f>
        <v>0</v>
      </c>
      <c r="L82" s="7">
        <f>IF(Tableau3[[#This Row],[Moyenne Régimes]]&gt;60,Tableau3[[#This Row],[Moyenne Régimes]]-60,0)</f>
        <v>0</v>
      </c>
      <c r="M82" s="14">
        <f t="shared" si="6"/>
        <v>0</v>
      </c>
      <c r="N82" s="14">
        <f t="shared" si="5"/>
        <v>0</v>
      </c>
      <c r="O82" s="14">
        <f t="shared" si="7"/>
        <v>0</v>
      </c>
      <c r="P82" s="15" t="str">
        <f>IF(Tableau3[[#This Row],[Matricule]]&gt;1,IF(COUNTIF(Tableau3[DateMatricule],Tableau3[[#This Row],[DateMatricule]])&gt;1,"Doublon",""),"")</f>
        <v/>
      </c>
    </row>
    <row r="83" spans="1:16" x14ac:dyDescent="0.25">
      <c r="A83" s="12" t="str">
        <f>IF(Tableau3[[#This Row],[Date]]="","",VLOOKUP(Tableau3[[#This Row],[Semaine]],Listes!$A:$B,2,FALSE))</f>
        <v/>
      </c>
      <c r="B83" s="11" t="str">
        <f>IF(ISBLANK(Tableau3[[#This Row],[Date]]),"",INT((Tableau3[[#This Row],[Date]]-SUM(MOD(DATE(YEAR(Tableau3[[#This Row],[Date]]-MOD(Tableau3[[#This Row],[Date]]-2,7)+3),1,2),{1E+99;7})*{1;-1})+5)/7))</f>
        <v/>
      </c>
      <c r="C83" s="11" t="str">
        <f>IF(ISBLANK(Tableau3[[#This Row],[Matricule]]),"",VLOOKUP(Tableau3[[#This Row],[Matricule]],#REF!,2,FALSE))</f>
        <v/>
      </c>
      <c r="D83" s="11" t="str">
        <f>IF(ISBLANK(Tableau3[[#This Row],[Matricule]]),"",VLOOKUP(Tableau3[[#This Row],[Matricule]],#REF!,3,FALSE))</f>
        <v/>
      </c>
      <c r="E83" s="11" t="str">
        <f>CONCATENATE(Tableau3[[#This Row],[Date]],Tableau3[[#This Row],[Matricule]])</f>
        <v/>
      </c>
      <c r="F83" s="3"/>
      <c r="I8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3" s="7">
        <f>IF(Tableau3[[#This Row],[Moyenne Régimes]]&gt;0,1,0)</f>
        <v>0</v>
      </c>
      <c r="K83" s="7">
        <f>IF(Tableau3[[#This Row],[Moyenne Régimes]]&gt;=60,1,0)</f>
        <v>0</v>
      </c>
      <c r="L83" s="7">
        <f>IF(Tableau3[[#This Row],[Moyenne Régimes]]&gt;60,Tableau3[[#This Row],[Moyenne Régimes]]-60,0)</f>
        <v>0</v>
      </c>
      <c r="M83" s="14">
        <f t="shared" si="6"/>
        <v>0</v>
      </c>
      <c r="N83" s="14">
        <f t="shared" si="5"/>
        <v>0</v>
      </c>
      <c r="O83" s="14">
        <f t="shared" si="7"/>
        <v>0</v>
      </c>
      <c r="P83" s="15" t="str">
        <f>IF(Tableau3[[#This Row],[Matricule]]&gt;1,IF(COUNTIF(Tableau3[DateMatricule],Tableau3[[#This Row],[DateMatricule]])&gt;1,"Doublon",""),"")</f>
        <v/>
      </c>
    </row>
    <row r="84" spans="1:16" x14ac:dyDescent="0.25">
      <c r="A84" s="12" t="str">
        <f>IF(Tableau3[[#This Row],[Date]]="","",VLOOKUP(Tableau3[[#This Row],[Semaine]],Listes!$A:$B,2,FALSE))</f>
        <v/>
      </c>
      <c r="B84" s="11" t="str">
        <f>IF(ISBLANK(Tableau3[[#This Row],[Date]]),"",INT((Tableau3[[#This Row],[Date]]-SUM(MOD(DATE(YEAR(Tableau3[[#This Row],[Date]]-MOD(Tableau3[[#This Row],[Date]]-2,7)+3),1,2),{1E+99;7})*{1;-1})+5)/7))</f>
        <v/>
      </c>
      <c r="C84" s="11" t="str">
        <f>IF(ISBLANK(Tableau3[[#This Row],[Matricule]]),"",VLOOKUP(Tableau3[[#This Row],[Matricule]],#REF!,2,FALSE))</f>
        <v/>
      </c>
      <c r="D84" s="11" t="str">
        <f>IF(ISBLANK(Tableau3[[#This Row],[Matricule]]),"",VLOOKUP(Tableau3[[#This Row],[Matricule]],#REF!,3,FALSE))</f>
        <v/>
      </c>
      <c r="E84" s="11" t="str">
        <f>CONCATENATE(Tableau3[[#This Row],[Date]],Tableau3[[#This Row],[Matricule]])</f>
        <v/>
      </c>
      <c r="F84" s="3"/>
      <c r="I8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4" s="7">
        <f>IF(Tableau3[[#This Row],[Moyenne Régimes]]&gt;0,1,0)</f>
        <v>0</v>
      </c>
      <c r="K84" s="7">
        <f>IF(Tableau3[[#This Row],[Moyenne Régimes]]&gt;=60,1,0)</f>
        <v>0</v>
      </c>
      <c r="L84" s="7">
        <f>IF(Tableau3[[#This Row],[Moyenne Régimes]]&gt;60,Tableau3[[#This Row],[Moyenne Régimes]]-60,0)</f>
        <v>0</v>
      </c>
      <c r="M84" s="14">
        <f t="shared" si="6"/>
        <v>0</v>
      </c>
      <c r="N84" s="14">
        <f t="shared" si="5"/>
        <v>0</v>
      </c>
      <c r="O84" s="14">
        <f t="shared" si="7"/>
        <v>0</v>
      </c>
      <c r="P84" s="15" t="str">
        <f>IF(Tableau3[[#This Row],[Matricule]]&gt;1,IF(COUNTIF(Tableau3[DateMatricule],Tableau3[[#This Row],[DateMatricule]])&gt;1,"Doublon",""),"")</f>
        <v/>
      </c>
    </row>
    <row r="85" spans="1:16" x14ac:dyDescent="0.25">
      <c r="A85" s="12" t="str">
        <f>IF(Tableau3[[#This Row],[Date]]="","",VLOOKUP(Tableau3[[#This Row],[Semaine]],Listes!$A:$B,2,FALSE))</f>
        <v/>
      </c>
      <c r="B85" s="11" t="str">
        <f>IF(ISBLANK(Tableau3[[#This Row],[Date]]),"",INT((Tableau3[[#This Row],[Date]]-SUM(MOD(DATE(YEAR(Tableau3[[#This Row],[Date]]-MOD(Tableau3[[#This Row],[Date]]-2,7)+3),1,2),{1E+99;7})*{1;-1})+5)/7))</f>
        <v/>
      </c>
      <c r="C85" s="11" t="str">
        <f>IF(ISBLANK(Tableau3[[#This Row],[Matricule]]),"",VLOOKUP(Tableau3[[#This Row],[Matricule]],#REF!,2,FALSE))</f>
        <v/>
      </c>
      <c r="D85" s="11" t="str">
        <f>IF(ISBLANK(Tableau3[[#This Row],[Matricule]]),"",VLOOKUP(Tableau3[[#This Row],[Matricule]],#REF!,3,FALSE))</f>
        <v/>
      </c>
      <c r="E85" s="11" t="str">
        <f>CONCATENATE(Tableau3[[#This Row],[Date]],Tableau3[[#This Row],[Matricule]])</f>
        <v/>
      </c>
      <c r="F85" s="3"/>
      <c r="I8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5" s="7">
        <f>IF(Tableau3[[#This Row],[Moyenne Régimes]]&gt;0,1,0)</f>
        <v>0</v>
      </c>
      <c r="K85" s="7">
        <f>IF(Tableau3[[#This Row],[Moyenne Régimes]]&gt;=60,1,0)</f>
        <v>0</v>
      </c>
      <c r="L85" s="7">
        <f>IF(Tableau3[[#This Row],[Moyenne Régimes]]&gt;60,Tableau3[[#This Row],[Moyenne Régimes]]-60,0)</f>
        <v>0</v>
      </c>
      <c r="M85" s="14">
        <f t="shared" si="6"/>
        <v>0</v>
      </c>
      <c r="N85" s="14">
        <f t="shared" si="5"/>
        <v>0</v>
      </c>
      <c r="O85" s="14">
        <f t="shared" si="7"/>
        <v>0</v>
      </c>
      <c r="P85" s="15" t="str">
        <f>IF(Tableau3[[#This Row],[Matricule]]&gt;1,IF(COUNTIF(Tableau3[DateMatricule],Tableau3[[#This Row],[DateMatricule]])&gt;1,"Doublon",""),"")</f>
        <v/>
      </c>
    </row>
    <row r="86" spans="1:16" x14ac:dyDescent="0.25">
      <c r="A86" s="12" t="str">
        <f>IF(Tableau3[[#This Row],[Date]]="","",VLOOKUP(Tableau3[[#This Row],[Semaine]],Listes!$A:$B,2,FALSE))</f>
        <v/>
      </c>
      <c r="B86" s="11" t="str">
        <f>IF(ISBLANK(Tableau3[[#This Row],[Date]]),"",INT((Tableau3[[#This Row],[Date]]-SUM(MOD(DATE(YEAR(Tableau3[[#This Row],[Date]]-MOD(Tableau3[[#This Row],[Date]]-2,7)+3),1,2),{1E+99;7})*{1;-1})+5)/7))</f>
        <v/>
      </c>
      <c r="C86" s="11" t="str">
        <f>IF(ISBLANK(Tableau3[[#This Row],[Matricule]]),"",VLOOKUP(Tableau3[[#This Row],[Matricule]],#REF!,2,FALSE))</f>
        <v/>
      </c>
      <c r="D86" s="11" t="str">
        <f>IF(ISBLANK(Tableau3[[#This Row],[Matricule]]),"",VLOOKUP(Tableau3[[#This Row],[Matricule]],#REF!,3,FALSE))</f>
        <v/>
      </c>
      <c r="E86" s="11" t="str">
        <f>CONCATENATE(Tableau3[[#This Row],[Date]],Tableau3[[#This Row],[Matricule]])</f>
        <v/>
      </c>
      <c r="F86" s="3"/>
      <c r="I8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6" s="7">
        <f>IF(Tableau3[[#This Row],[Moyenne Régimes]]&gt;0,1,0)</f>
        <v>0</v>
      </c>
      <c r="K86" s="7">
        <f>IF(Tableau3[[#This Row],[Moyenne Régimes]]&gt;=60,1,0)</f>
        <v>0</v>
      </c>
      <c r="L86" s="7">
        <f>IF(Tableau3[[#This Row],[Moyenne Régimes]]&gt;60,Tableau3[[#This Row],[Moyenne Régimes]]-60,0)</f>
        <v>0</v>
      </c>
      <c r="M86" s="14">
        <f t="shared" si="6"/>
        <v>0</v>
      </c>
      <c r="N86" s="14">
        <f t="shared" si="5"/>
        <v>0</v>
      </c>
      <c r="O86" s="14">
        <f t="shared" si="7"/>
        <v>0</v>
      </c>
      <c r="P86" s="15" t="str">
        <f>IF(Tableau3[[#This Row],[Matricule]]&gt;1,IF(COUNTIF(Tableau3[DateMatricule],Tableau3[[#This Row],[DateMatricule]])&gt;1,"Doublon",""),"")</f>
        <v/>
      </c>
    </row>
    <row r="87" spans="1:16" x14ac:dyDescent="0.25">
      <c r="A87" s="12" t="str">
        <f>IF(Tableau3[[#This Row],[Date]]="","",VLOOKUP(Tableau3[[#This Row],[Semaine]],Listes!$A:$B,2,FALSE))</f>
        <v/>
      </c>
      <c r="B87" s="11" t="str">
        <f>IF(ISBLANK(Tableau3[[#This Row],[Date]]),"",INT((Tableau3[[#This Row],[Date]]-SUM(MOD(DATE(YEAR(Tableau3[[#This Row],[Date]]-MOD(Tableau3[[#This Row],[Date]]-2,7)+3),1,2),{1E+99;7})*{1;-1})+5)/7))</f>
        <v/>
      </c>
      <c r="C87" s="11" t="str">
        <f>IF(ISBLANK(Tableau3[[#This Row],[Matricule]]),"",VLOOKUP(Tableau3[[#This Row],[Matricule]],#REF!,2,FALSE))</f>
        <v/>
      </c>
      <c r="D87" s="11" t="str">
        <f>IF(ISBLANK(Tableau3[[#This Row],[Matricule]]),"",VLOOKUP(Tableau3[[#This Row],[Matricule]],#REF!,3,FALSE))</f>
        <v/>
      </c>
      <c r="E87" s="11" t="str">
        <f>CONCATENATE(Tableau3[[#This Row],[Date]],Tableau3[[#This Row],[Matricule]])</f>
        <v/>
      </c>
      <c r="F87" s="3"/>
      <c r="I8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7" s="7">
        <f>IF(Tableau3[[#This Row],[Moyenne Régimes]]&gt;0,1,0)</f>
        <v>0</v>
      </c>
      <c r="K87" s="7">
        <f>IF(Tableau3[[#This Row],[Moyenne Régimes]]&gt;=60,1,0)</f>
        <v>0</v>
      </c>
      <c r="L87" s="7">
        <f>IF(Tableau3[[#This Row],[Moyenne Régimes]]&gt;60,Tableau3[[#This Row],[Moyenne Régimes]]-60,0)</f>
        <v>0</v>
      </c>
      <c r="M87" s="14">
        <f t="shared" si="6"/>
        <v>0</v>
      </c>
      <c r="N87" s="14">
        <f t="shared" si="5"/>
        <v>0</v>
      </c>
      <c r="O87" s="14">
        <f t="shared" si="7"/>
        <v>0</v>
      </c>
      <c r="P87" s="15" t="str">
        <f>IF(Tableau3[[#This Row],[Matricule]]&gt;1,IF(COUNTIF(Tableau3[DateMatricule],Tableau3[[#This Row],[DateMatricule]])&gt;1,"Doublon",""),"")</f>
        <v/>
      </c>
    </row>
    <row r="88" spans="1:16" x14ac:dyDescent="0.25">
      <c r="A88" s="12" t="str">
        <f>IF(Tableau3[[#This Row],[Date]]="","",VLOOKUP(Tableau3[[#This Row],[Semaine]],Listes!$A:$B,2,FALSE))</f>
        <v/>
      </c>
      <c r="B88" s="11" t="str">
        <f>IF(ISBLANK(Tableau3[[#This Row],[Date]]),"",INT((Tableau3[[#This Row],[Date]]-SUM(MOD(DATE(YEAR(Tableau3[[#This Row],[Date]]-MOD(Tableau3[[#This Row],[Date]]-2,7)+3),1,2),{1E+99;7})*{1;-1})+5)/7))</f>
        <v/>
      </c>
      <c r="C88" s="11" t="str">
        <f>IF(ISBLANK(Tableau3[[#This Row],[Matricule]]),"",VLOOKUP(Tableau3[[#This Row],[Matricule]],#REF!,2,FALSE))</f>
        <v/>
      </c>
      <c r="D88" s="11" t="str">
        <f>IF(ISBLANK(Tableau3[[#This Row],[Matricule]]),"",VLOOKUP(Tableau3[[#This Row],[Matricule]],#REF!,3,FALSE))</f>
        <v/>
      </c>
      <c r="E88" s="11" t="str">
        <f>CONCATENATE(Tableau3[[#This Row],[Date]],Tableau3[[#This Row],[Matricule]])</f>
        <v/>
      </c>
      <c r="F88" s="3"/>
      <c r="I8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8" s="7">
        <f>IF(Tableau3[[#This Row],[Moyenne Régimes]]&gt;0,1,0)</f>
        <v>0</v>
      </c>
      <c r="K88" s="7">
        <f>IF(Tableau3[[#This Row],[Moyenne Régimes]]&gt;=60,1,0)</f>
        <v>0</v>
      </c>
      <c r="L88" s="7">
        <f>IF(Tableau3[[#This Row],[Moyenne Régimes]]&gt;60,Tableau3[[#This Row],[Moyenne Régimes]]-60,0)</f>
        <v>0</v>
      </c>
      <c r="M88" s="14">
        <f t="shared" si="6"/>
        <v>0</v>
      </c>
      <c r="N88" s="14">
        <f t="shared" si="5"/>
        <v>0</v>
      </c>
      <c r="O88" s="14">
        <f t="shared" si="7"/>
        <v>0</v>
      </c>
      <c r="P88" s="15" t="str">
        <f>IF(Tableau3[[#This Row],[Matricule]]&gt;1,IF(COUNTIF(Tableau3[DateMatricule],Tableau3[[#This Row],[DateMatricule]])&gt;1,"Doublon",""),"")</f>
        <v/>
      </c>
    </row>
    <row r="89" spans="1:16" x14ac:dyDescent="0.25">
      <c r="A89" s="12" t="str">
        <f>IF(Tableau3[[#This Row],[Date]]="","",VLOOKUP(Tableau3[[#This Row],[Semaine]],Listes!$A:$B,2,FALSE))</f>
        <v/>
      </c>
      <c r="B89" s="11" t="str">
        <f>IF(ISBLANK(Tableau3[[#This Row],[Date]]),"",INT((Tableau3[[#This Row],[Date]]-SUM(MOD(DATE(YEAR(Tableau3[[#This Row],[Date]]-MOD(Tableau3[[#This Row],[Date]]-2,7)+3),1,2),{1E+99;7})*{1;-1})+5)/7))</f>
        <v/>
      </c>
      <c r="C89" s="11" t="str">
        <f>IF(ISBLANK(Tableau3[[#This Row],[Matricule]]),"",VLOOKUP(Tableau3[[#This Row],[Matricule]],#REF!,2,FALSE))</f>
        <v/>
      </c>
      <c r="D89" s="11" t="str">
        <f>IF(ISBLANK(Tableau3[[#This Row],[Matricule]]),"",VLOOKUP(Tableau3[[#This Row],[Matricule]],#REF!,3,FALSE))</f>
        <v/>
      </c>
      <c r="E89" s="11" t="str">
        <f>CONCATENATE(Tableau3[[#This Row],[Date]],Tableau3[[#This Row],[Matricule]])</f>
        <v/>
      </c>
      <c r="F89" s="3"/>
      <c r="I8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9" s="7">
        <f>IF(Tableau3[[#This Row],[Moyenne Régimes]]&gt;0,1,0)</f>
        <v>0</v>
      </c>
      <c r="K89" s="7">
        <f>IF(Tableau3[[#This Row],[Moyenne Régimes]]&gt;=60,1,0)</f>
        <v>0</v>
      </c>
      <c r="L89" s="7">
        <f>IF(Tableau3[[#This Row],[Moyenne Régimes]]&gt;60,Tableau3[[#This Row],[Moyenne Régimes]]-60,0)</f>
        <v>0</v>
      </c>
      <c r="M89" s="14">
        <f t="shared" si="6"/>
        <v>0</v>
      </c>
      <c r="N89" s="14">
        <f t="shared" si="5"/>
        <v>0</v>
      </c>
      <c r="O89" s="14">
        <f t="shared" si="7"/>
        <v>0</v>
      </c>
      <c r="P89" s="15" t="str">
        <f>IF(Tableau3[[#This Row],[Matricule]]&gt;1,IF(COUNTIF(Tableau3[DateMatricule],Tableau3[[#This Row],[DateMatricule]])&gt;1,"Doublon",""),"")</f>
        <v/>
      </c>
    </row>
    <row r="90" spans="1:16" x14ac:dyDescent="0.25">
      <c r="A90" s="12" t="str">
        <f>IF(Tableau3[[#This Row],[Date]]="","",VLOOKUP(Tableau3[[#This Row],[Semaine]],Listes!$A:$B,2,FALSE))</f>
        <v/>
      </c>
      <c r="B90" s="11" t="str">
        <f>IF(ISBLANK(Tableau3[[#This Row],[Date]]),"",INT((Tableau3[[#This Row],[Date]]-SUM(MOD(DATE(YEAR(Tableau3[[#This Row],[Date]]-MOD(Tableau3[[#This Row],[Date]]-2,7)+3),1,2),{1E+99;7})*{1;-1})+5)/7))</f>
        <v/>
      </c>
      <c r="C90" s="11" t="str">
        <f>IF(ISBLANK(Tableau3[[#This Row],[Matricule]]),"",VLOOKUP(Tableau3[[#This Row],[Matricule]],#REF!,2,FALSE))</f>
        <v/>
      </c>
      <c r="D90" s="11" t="str">
        <f>IF(ISBLANK(Tableau3[[#This Row],[Matricule]]),"",VLOOKUP(Tableau3[[#This Row],[Matricule]],#REF!,3,FALSE))</f>
        <v/>
      </c>
      <c r="E90" s="11" t="str">
        <f>CONCATENATE(Tableau3[[#This Row],[Date]],Tableau3[[#This Row],[Matricule]])</f>
        <v/>
      </c>
      <c r="F90" s="3"/>
      <c r="I9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0" s="7">
        <f>IF(Tableau3[[#This Row],[Moyenne Régimes]]&gt;0,1,0)</f>
        <v>0</v>
      </c>
      <c r="K90" s="7">
        <f>IF(Tableau3[[#This Row],[Moyenne Régimes]]&gt;=60,1,0)</f>
        <v>0</v>
      </c>
      <c r="L90" s="7">
        <f>IF(Tableau3[[#This Row],[Moyenne Régimes]]&gt;60,Tableau3[[#This Row],[Moyenne Régimes]]-60,0)</f>
        <v>0</v>
      </c>
      <c r="M90" s="14">
        <f t="shared" si="6"/>
        <v>0</v>
      </c>
      <c r="N90" s="14">
        <f t="shared" si="5"/>
        <v>0</v>
      </c>
      <c r="O90" s="14">
        <f t="shared" si="7"/>
        <v>0</v>
      </c>
      <c r="P90" s="15" t="str">
        <f>IF(Tableau3[[#This Row],[Matricule]]&gt;1,IF(COUNTIF(Tableau3[DateMatricule],Tableau3[[#This Row],[DateMatricule]])&gt;1,"Doublon",""),"")</f>
        <v/>
      </c>
    </row>
    <row r="91" spans="1:16" x14ac:dyDescent="0.25">
      <c r="A91" s="12" t="str">
        <f>IF(Tableau3[[#This Row],[Date]]="","",VLOOKUP(Tableau3[[#This Row],[Semaine]],Listes!$A:$B,2,FALSE))</f>
        <v/>
      </c>
      <c r="B91" s="11" t="str">
        <f>IF(ISBLANK(Tableau3[[#This Row],[Date]]),"",INT((Tableau3[[#This Row],[Date]]-SUM(MOD(DATE(YEAR(Tableau3[[#This Row],[Date]]-MOD(Tableau3[[#This Row],[Date]]-2,7)+3),1,2),{1E+99;7})*{1;-1})+5)/7))</f>
        <v/>
      </c>
      <c r="C91" s="11" t="str">
        <f>IF(ISBLANK(Tableau3[[#This Row],[Matricule]]),"",VLOOKUP(Tableau3[[#This Row],[Matricule]],#REF!,2,FALSE))</f>
        <v/>
      </c>
      <c r="D91" s="11" t="str">
        <f>IF(ISBLANK(Tableau3[[#This Row],[Matricule]]),"",VLOOKUP(Tableau3[[#This Row],[Matricule]],#REF!,3,FALSE))</f>
        <v/>
      </c>
      <c r="E91" s="11" t="str">
        <f>CONCATENATE(Tableau3[[#This Row],[Date]],Tableau3[[#This Row],[Matricule]])</f>
        <v/>
      </c>
      <c r="F91" s="3"/>
      <c r="I9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1" s="7">
        <f>IF(Tableau3[[#This Row],[Moyenne Régimes]]&gt;0,1,0)</f>
        <v>0</v>
      </c>
      <c r="K91" s="7">
        <f>IF(Tableau3[[#This Row],[Moyenne Régimes]]&gt;=60,1,0)</f>
        <v>0</v>
      </c>
      <c r="L91" s="7">
        <f>IF(Tableau3[[#This Row],[Moyenne Régimes]]&gt;60,Tableau3[[#This Row],[Moyenne Régimes]]-60,0)</f>
        <v>0</v>
      </c>
      <c r="M91" s="14">
        <f t="shared" si="6"/>
        <v>0</v>
      </c>
      <c r="N91" s="14">
        <f t="shared" si="5"/>
        <v>0</v>
      </c>
      <c r="O91" s="14">
        <f t="shared" si="7"/>
        <v>0</v>
      </c>
      <c r="P91" s="15" t="str">
        <f>IF(Tableau3[[#This Row],[Matricule]]&gt;1,IF(COUNTIF(Tableau3[DateMatricule],Tableau3[[#This Row],[DateMatricule]])&gt;1,"Doublon",""),"")</f>
        <v/>
      </c>
    </row>
    <row r="92" spans="1:16" x14ac:dyDescent="0.25">
      <c r="A92" s="12" t="str">
        <f>IF(Tableau3[[#This Row],[Date]]="","",VLOOKUP(Tableau3[[#This Row],[Semaine]],Listes!$A:$B,2,FALSE))</f>
        <v/>
      </c>
      <c r="B92" s="11" t="str">
        <f>IF(ISBLANK(Tableau3[[#This Row],[Date]]),"",INT((Tableau3[[#This Row],[Date]]-SUM(MOD(DATE(YEAR(Tableau3[[#This Row],[Date]]-MOD(Tableau3[[#This Row],[Date]]-2,7)+3),1,2),{1E+99;7})*{1;-1})+5)/7))</f>
        <v/>
      </c>
      <c r="C92" s="11" t="str">
        <f>IF(ISBLANK(Tableau3[[#This Row],[Matricule]]),"",VLOOKUP(Tableau3[[#This Row],[Matricule]],#REF!,2,FALSE))</f>
        <v/>
      </c>
      <c r="D92" s="11" t="str">
        <f>IF(ISBLANK(Tableau3[[#This Row],[Matricule]]),"",VLOOKUP(Tableau3[[#This Row],[Matricule]],#REF!,3,FALSE))</f>
        <v/>
      </c>
      <c r="E92" s="11" t="str">
        <f>CONCATENATE(Tableau3[[#This Row],[Date]],Tableau3[[#This Row],[Matricule]])</f>
        <v/>
      </c>
      <c r="F92" s="3"/>
      <c r="I9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2" s="7">
        <f>IF(Tableau3[[#This Row],[Moyenne Régimes]]&gt;0,1,0)</f>
        <v>0</v>
      </c>
      <c r="K92" s="7">
        <f>IF(Tableau3[[#This Row],[Moyenne Régimes]]&gt;=60,1,0)</f>
        <v>0</v>
      </c>
      <c r="L92" s="7">
        <f>IF(Tableau3[[#This Row],[Moyenne Régimes]]&gt;60,Tableau3[[#This Row],[Moyenne Régimes]]-60,0)</f>
        <v>0</v>
      </c>
      <c r="M92" s="14">
        <f t="shared" si="6"/>
        <v>0</v>
      </c>
      <c r="N92" s="14">
        <f t="shared" si="5"/>
        <v>0</v>
      </c>
      <c r="O92" s="14">
        <f t="shared" si="7"/>
        <v>0</v>
      </c>
      <c r="P92" s="15" t="str">
        <f>IF(Tableau3[[#This Row],[Matricule]]&gt;1,IF(COUNTIF(Tableau3[DateMatricule],Tableau3[[#This Row],[DateMatricule]])&gt;1,"Doublon",""),"")</f>
        <v/>
      </c>
    </row>
    <row r="93" spans="1:16" x14ac:dyDescent="0.25">
      <c r="A93" s="12" t="str">
        <f>IF(Tableau3[[#This Row],[Date]]="","",VLOOKUP(Tableau3[[#This Row],[Semaine]],Listes!$A:$B,2,FALSE))</f>
        <v/>
      </c>
      <c r="B93" s="11" t="str">
        <f>IF(ISBLANK(Tableau3[[#This Row],[Date]]),"",INT((Tableau3[[#This Row],[Date]]-SUM(MOD(DATE(YEAR(Tableau3[[#This Row],[Date]]-MOD(Tableau3[[#This Row],[Date]]-2,7)+3),1,2),{1E+99;7})*{1;-1})+5)/7))</f>
        <v/>
      </c>
      <c r="C93" s="11" t="str">
        <f>IF(ISBLANK(Tableau3[[#This Row],[Matricule]]),"",VLOOKUP(Tableau3[[#This Row],[Matricule]],#REF!,2,FALSE))</f>
        <v/>
      </c>
      <c r="D93" s="11" t="str">
        <f>IF(ISBLANK(Tableau3[[#This Row],[Matricule]]),"",VLOOKUP(Tableau3[[#This Row],[Matricule]],#REF!,3,FALSE))</f>
        <v/>
      </c>
      <c r="E93" s="11" t="str">
        <f>CONCATENATE(Tableau3[[#This Row],[Date]],Tableau3[[#This Row],[Matricule]])</f>
        <v/>
      </c>
      <c r="F93" s="3"/>
      <c r="I9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3" s="7">
        <f>IF(Tableau3[[#This Row],[Moyenne Régimes]]&gt;0,1,0)</f>
        <v>0</v>
      </c>
      <c r="K93" s="7">
        <f>IF(Tableau3[[#This Row],[Moyenne Régimes]]&gt;=60,1,0)</f>
        <v>0</v>
      </c>
      <c r="L93" s="7">
        <f>IF(Tableau3[[#This Row],[Moyenne Régimes]]&gt;60,Tableau3[[#This Row],[Moyenne Régimes]]-60,0)</f>
        <v>0</v>
      </c>
      <c r="M93" s="14">
        <f t="shared" si="6"/>
        <v>0</v>
      </c>
      <c r="N93" s="14">
        <f t="shared" si="5"/>
        <v>0</v>
      </c>
      <c r="O93" s="14">
        <f t="shared" si="7"/>
        <v>0</v>
      </c>
      <c r="P93" s="15" t="str">
        <f>IF(Tableau3[[#This Row],[Matricule]]&gt;1,IF(COUNTIF(Tableau3[DateMatricule],Tableau3[[#This Row],[DateMatricule]])&gt;1,"Doublon",""),"")</f>
        <v/>
      </c>
    </row>
    <row r="94" spans="1:16" x14ac:dyDescent="0.25">
      <c r="A94" s="12" t="str">
        <f>IF(Tableau3[[#This Row],[Date]]="","",VLOOKUP(Tableau3[[#This Row],[Semaine]],Listes!$A:$B,2,FALSE))</f>
        <v/>
      </c>
      <c r="B94" s="11" t="str">
        <f>IF(ISBLANK(Tableau3[[#This Row],[Date]]),"",INT((Tableau3[[#This Row],[Date]]-SUM(MOD(DATE(YEAR(Tableau3[[#This Row],[Date]]-MOD(Tableau3[[#This Row],[Date]]-2,7)+3),1,2),{1E+99;7})*{1;-1})+5)/7))</f>
        <v/>
      </c>
      <c r="C94" s="11" t="str">
        <f>IF(ISBLANK(Tableau3[[#This Row],[Matricule]]),"",VLOOKUP(Tableau3[[#This Row],[Matricule]],#REF!,2,FALSE))</f>
        <v/>
      </c>
      <c r="D94" s="11" t="str">
        <f>IF(ISBLANK(Tableau3[[#This Row],[Matricule]]),"",VLOOKUP(Tableau3[[#This Row],[Matricule]],#REF!,3,FALSE))</f>
        <v/>
      </c>
      <c r="E94" s="11" t="str">
        <f>CONCATENATE(Tableau3[[#This Row],[Date]],Tableau3[[#This Row],[Matricule]])</f>
        <v/>
      </c>
      <c r="F94" s="3"/>
      <c r="I9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4" s="7">
        <f>IF(Tableau3[[#This Row],[Moyenne Régimes]]&gt;0,1,0)</f>
        <v>0</v>
      </c>
      <c r="K94" s="7">
        <f>IF(Tableau3[[#This Row],[Moyenne Régimes]]&gt;=60,1,0)</f>
        <v>0</v>
      </c>
      <c r="L94" s="7">
        <f>IF(Tableau3[[#This Row],[Moyenne Régimes]]&gt;60,Tableau3[[#This Row],[Moyenne Régimes]]-60,0)</f>
        <v>0</v>
      </c>
      <c r="M94" s="14">
        <f t="shared" si="6"/>
        <v>0</v>
      </c>
      <c r="N94" s="14">
        <f t="shared" si="5"/>
        <v>0</v>
      </c>
      <c r="O94" s="14">
        <f t="shared" si="7"/>
        <v>0</v>
      </c>
      <c r="P94" s="15" t="str">
        <f>IF(Tableau3[[#This Row],[Matricule]]&gt;1,IF(COUNTIF(Tableau3[DateMatricule],Tableau3[[#This Row],[DateMatricule]])&gt;1,"Doublon",""),"")</f>
        <v/>
      </c>
    </row>
    <row r="95" spans="1:16" x14ac:dyDescent="0.25">
      <c r="A95" s="12" t="str">
        <f>IF(Tableau3[[#This Row],[Date]]="","",VLOOKUP(Tableau3[[#This Row],[Semaine]],Listes!$A:$B,2,FALSE))</f>
        <v/>
      </c>
      <c r="B95" s="11" t="str">
        <f>IF(ISBLANK(Tableau3[[#This Row],[Date]]),"",INT((Tableau3[[#This Row],[Date]]-SUM(MOD(DATE(YEAR(Tableau3[[#This Row],[Date]]-MOD(Tableau3[[#This Row],[Date]]-2,7)+3),1,2),{1E+99;7})*{1;-1})+5)/7))</f>
        <v/>
      </c>
      <c r="C95" s="11" t="str">
        <f>IF(ISBLANK(Tableau3[[#This Row],[Matricule]]),"",VLOOKUP(Tableau3[[#This Row],[Matricule]],#REF!,2,FALSE))</f>
        <v/>
      </c>
      <c r="D95" s="11" t="str">
        <f>IF(ISBLANK(Tableau3[[#This Row],[Matricule]]),"",VLOOKUP(Tableau3[[#This Row],[Matricule]],#REF!,3,FALSE))</f>
        <v/>
      </c>
      <c r="E95" s="11" t="str">
        <f>CONCATENATE(Tableau3[[#This Row],[Date]],Tableau3[[#This Row],[Matricule]])</f>
        <v/>
      </c>
      <c r="F95" s="3"/>
      <c r="I9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5" s="7">
        <f>IF(Tableau3[[#This Row],[Moyenne Régimes]]&gt;0,1,0)</f>
        <v>0</v>
      </c>
      <c r="K95" s="7">
        <f>IF(Tableau3[[#This Row],[Moyenne Régimes]]&gt;=60,1,0)</f>
        <v>0</v>
      </c>
      <c r="L95" s="7">
        <f>IF(Tableau3[[#This Row],[Moyenne Régimes]]&gt;60,Tableau3[[#This Row],[Moyenne Régimes]]-60,0)</f>
        <v>0</v>
      </c>
      <c r="M95" s="14">
        <f t="shared" si="6"/>
        <v>0</v>
      </c>
      <c r="N95" s="14">
        <f t="shared" si="5"/>
        <v>0</v>
      </c>
      <c r="O95" s="14">
        <f t="shared" si="7"/>
        <v>0</v>
      </c>
      <c r="P95" s="15" t="str">
        <f>IF(Tableau3[[#This Row],[Matricule]]&gt;1,IF(COUNTIF(Tableau3[DateMatricule],Tableau3[[#This Row],[DateMatricule]])&gt;1,"Doublon",""),"")</f>
        <v/>
      </c>
    </row>
    <row r="96" spans="1:16" x14ac:dyDescent="0.25">
      <c r="A96" s="12" t="str">
        <f>IF(Tableau3[[#This Row],[Date]]="","",VLOOKUP(Tableau3[[#This Row],[Semaine]],Listes!$A:$B,2,FALSE))</f>
        <v/>
      </c>
      <c r="B96" s="11" t="str">
        <f>IF(ISBLANK(Tableau3[[#This Row],[Date]]),"",INT((Tableau3[[#This Row],[Date]]-SUM(MOD(DATE(YEAR(Tableau3[[#This Row],[Date]]-MOD(Tableau3[[#This Row],[Date]]-2,7)+3),1,2),{1E+99;7})*{1;-1})+5)/7))</f>
        <v/>
      </c>
      <c r="C96" s="11" t="str">
        <f>IF(ISBLANK(Tableau3[[#This Row],[Matricule]]),"",VLOOKUP(Tableau3[[#This Row],[Matricule]],#REF!,2,FALSE))</f>
        <v/>
      </c>
      <c r="D96" s="11" t="str">
        <f>IF(ISBLANK(Tableau3[[#This Row],[Matricule]]),"",VLOOKUP(Tableau3[[#This Row],[Matricule]],#REF!,3,FALSE))</f>
        <v/>
      </c>
      <c r="E96" s="11" t="str">
        <f>CONCATENATE(Tableau3[[#This Row],[Date]],Tableau3[[#This Row],[Matricule]])</f>
        <v/>
      </c>
      <c r="F96" s="3"/>
      <c r="I9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6" s="7">
        <f>IF(Tableau3[[#This Row],[Moyenne Régimes]]&gt;0,1,0)</f>
        <v>0</v>
      </c>
      <c r="K96" s="7">
        <f>IF(Tableau3[[#This Row],[Moyenne Régimes]]&gt;=60,1,0)</f>
        <v>0</v>
      </c>
      <c r="L96" s="7">
        <f>IF(Tableau3[[#This Row],[Moyenne Régimes]]&gt;60,Tableau3[[#This Row],[Moyenne Régimes]]-60,0)</f>
        <v>0</v>
      </c>
      <c r="M96" s="14">
        <f t="shared" si="6"/>
        <v>0</v>
      </c>
      <c r="N96" s="14">
        <f t="shared" si="5"/>
        <v>0</v>
      </c>
      <c r="O96" s="14">
        <f t="shared" si="7"/>
        <v>0</v>
      </c>
      <c r="P96" s="15" t="str">
        <f>IF(Tableau3[[#This Row],[Matricule]]&gt;1,IF(COUNTIF(Tableau3[DateMatricule],Tableau3[[#This Row],[DateMatricule]])&gt;1,"Doublon",""),"")</f>
        <v/>
      </c>
    </row>
    <row r="97" spans="1:16" x14ac:dyDescent="0.25">
      <c r="A97" s="12" t="str">
        <f>IF(Tableau3[[#This Row],[Date]]="","",VLOOKUP(Tableau3[[#This Row],[Semaine]],Listes!$A:$B,2,FALSE))</f>
        <v/>
      </c>
      <c r="B97" s="11" t="str">
        <f>IF(ISBLANK(Tableau3[[#This Row],[Date]]),"",INT((Tableau3[[#This Row],[Date]]-SUM(MOD(DATE(YEAR(Tableau3[[#This Row],[Date]]-MOD(Tableau3[[#This Row],[Date]]-2,7)+3),1,2),{1E+99;7})*{1;-1})+5)/7))</f>
        <v/>
      </c>
      <c r="C97" s="11" t="str">
        <f>IF(ISBLANK(Tableau3[[#This Row],[Matricule]]),"",VLOOKUP(Tableau3[[#This Row],[Matricule]],#REF!,2,FALSE))</f>
        <v/>
      </c>
      <c r="D97" s="11" t="str">
        <f>IF(ISBLANK(Tableau3[[#This Row],[Matricule]]),"",VLOOKUP(Tableau3[[#This Row],[Matricule]],#REF!,3,FALSE))</f>
        <v/>
      </c>
      <c r="E97" s="11" t="str">
        <f>CONCATENATE(Tableau3[[#This Row],[Date]],Tableau3[[#This Row],[Matricule]])</f>
        <v/>
      </c>
      <c r="F97" s="3"/>
      <c r="I9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7" s="7">
        <f>IF(Tableau3[[#This Row],[Moyenne Régimes]]&gt;0,1,0)</f>
        <v>0</v>
      </c>
      <c r="K97" s="7">
        <f>IF(Tableau3[[#This Row],[Moyenne Régimes]]&gt;=60,1,0)</f>
        <v>0</v>
      </c>
      <c r="L97" s="7">
        <f>IF(Tableau3[[#This Row],[Moyenne Régimes]]&gt;60,Tableau3[[#This Row],[Moyenne Régimes]]-60,0)</f>
        <v>0</v>
      </c>
      <c r="M97" s="14">
        <f t="shared" si="6"/>
        <v>0</v>
      </c>
      <c r="N97" s="14">
        <f t="shared" si="5"/>
        <v>0</v>
      </c>
      <c r="O97" s="14">
        <f t="shared" si="7"/>
        <v>0</v>
      </c>
      <c r="P97" s="15" t="str">
        <f>IF(Tableau3[[#This Row],[Matricule]]&gt;1,IF(COUNTIF(Tableau3[DateMatricule],Tableau3[[#This Row],[DateMatricule]])&gt;1,"Doublon",""),"")</f>
        <v/>
      </c>
    </row>
    <row r="98" spans="1:16" x14ac:dyDescent="0.25">
      <c r="A98" s="12" t="str">
        <f>IF(Tableau3[[#This Row],[Date]]="","",VLOOKUP(Tableau3[[#This Row],[Semaine]],Listes!$A:$B,2,FALSE))</f>
        <v/>
      </c>
      <c r="B98" s="11" t="str">
        <f>IF(ISBLANK(Tableau3[[#This Row],[Date]]),"",INT((Tableau3[[#This Row],[Date]]-SUM(MOD(DATE(YEAR(Tableau3[[#This Row],[Date]]-MOD(Tableau3[[#This Row],[Date]]-2,7)+3),1,2),{1E+99;7})*{1;-1})+5)/7))</f>
        <v/>
      </c>
      <c r="C98" s="11" t="str">
        <f>IF(ISBLANK(Tableau3[[#This Row],[Matricule]]),"",VLOOKUP(Tableau3[[#This Row],[Matricule]],#REF!,2,FALSE))</f>
        <v/>
      </c>
      <c r="D98" s="11" t="str">
        <f>IF(ISBLANK(Tableau3[[#This Row],[Matricule]]),"",VLOOKUP(Tableau3[[#This Row],[Matricule]],#REF!,3,FALSE))</f>
        <v/>
      </c>
      <c r="E98" s="11" t="str">
        <f>CONCATENATE(Tableau3[[#This Row],[Date]],Tableau3[[#This Row],[Matricule]])</f>
        <v/>
      </c>
      <c r="F98" s="3"/>
      <c r="I9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8" s="7">
        <f>IF(Tableau3[[#This Row],[Moyenne Régimes]]&gt;0,1,0)</f>
        <v>0</v>
      </c>
      <c r="K98" s="7">
        <f>IF(Tableau3[[#This Row],[Moyenne Régimes]]&gt;=60,1,0)</f>
        <v>0</v>
      </c>
      <c r="L98" s="7">
        <f>IF(Tableau3[[#This Row],[Moyenne Régimes]]&gt;60,Tableau3[[#This Row],[Moyenne Régimes]]-60,0)</f>
        <v>0</v>
      </c>
      <c r="M98" s="14">
        <f t="shared" si="6"/>
        <v>0</v>
      </c>
      <c r="N98" s="14">
        <f t="shared" si="5"/>
        <v>0</v>
      </c>
      <c r="O98" s="14">
        <f t="shared" si="7"/>
        <v>0</v>
      </c>
      <c r="P98" s="15" t="str">
        <f>IF(Tableau3[[#This Row],[Matricule]]&gt;1,IF(COUNTIF(Tableau3[DateMatricule],Tableau3[[#This Row],[DateMatricule]])&gt;1,"Doublon",""),"")</f>
        <v/>
      </c>
    </row>
    <row r="99" spans="1:16" x14ac:dyDescent="0.25">
      <c r="A99" s="12" t="str">
        <f>IF(Tableau3[[#This Row],[Date]]="","",VLOOKUP(Tableau3[[#This Row],[Semaine]],Listes!$A:$B,2,FALSE))</f>
        <v/>
      </c>
      <c r="B99" s="11" t="str">
        <f>IF(ISBLANK(Tableau3[[#This Row],[Date]]),"",INT((Tableau3[[#This Row],[Date]]-SUM(MOD(DATE(YEAR(Tableau3[[#This Row],[Date]]-MOD(Tableau3[[#This Row],[Date]]-2,7)+3),1,2),{1E+99;7})*{1;-1})+5)/7))</f>
        <v/>
      </c>
      <c r="C99" s="11" t="str">
        <f>IF(ISBLANK(Tableau3[[#This Row],[Matricule]]),"",VLOOKUP(Tableau3[[#This Row],[Matricule]],#REF!,2,FALSE))</f>
        <v/>
      </c>
      <c r="D99" s="11" t="str">
        <f>IF(ISBLANK(Tableau3[[#This Row],[Matricule]]),"",VLOOKUP(Tableau3[[#This Row],[Matricule]],#REF!,3,FALSE))</f>
        <v/>
      </c>
      <c r="E99" s="11" t="str">
        <f>CONCATENATE(Tableau3[[#This Row],[Date]],Tableau3[[#This Row],[Matricule]])</f>
        <v/>
      </c>
      <c r="F99" s="3"/>
      <c r="I9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9" s="7">
        <f>IF(Tableau3[[#This Row],[Moyenne Régimes]]&gt;0,1,0)</f>
        <v>0</v>
      </c>
      <c r="K99" s="7">
        <f>IF(Tableau3[[#This Row],[Moyenne Régimes]]&gt;=60,1,0)</f>
        <v>0</v>
      </c>
      <c r="L99" s="7">
        <f>IF(Tableau3[[#This Row],[Moyenne Régimes]]&gt;60,Tableau3[[#This Row],[Moyenne Régimes]]-60,0)</f>
        <v>0</v>
      </c>
      <c r="M99" s="14">
        <f t="shared" si="6"/>
        <v>0</v>
      </c>
      <c r="N99" s="14">
        <f t="shared" si="5"/>
        <v>0</v>
      </c>
      <c r="O99" s="14">
        <f t="shared" si="7"/>
        <v>0</v>
      </c>
      <c r="P99" s="15" t="str">
        <f>IF(Tableau3[[#This Row],[Matricule]]&gt;1,IF(COUNTIF(Tableau3[DateMatricule],Tableau3[[#This Row],[DateMatricule]])&gt;1,"Doublon",""),"")</f>
        <v/>
      </c>
    </row>
    <row r="100" spans="1:16" x14ac:dyDescent="0.25">
      <c r="A100" s="12" t="str">
        <f>IF(Tableau3[[#This Row],[Date]]="","",VLOOKUP(Tableau3[[#This Row],[Semaine]],Listes!$A:$B,2,FALSE))</f>
        <v/>
      </c>
      <c r="B100" s="11" t="str">
        <f>IF(ISBLANK(Tableau3[[#This Row],[Date]]),"",INT((Tableau3[[#This Row],[Date]]-SUM(MOD(DATE(YEAR(Tableau3[[#This Row],[Date]]-MOD(Tableau3[[#This Row],[Date]]-2,7)+3),1,2),{1E+99;7})*{1;-1})+5)/7))</f>
        <v/>
      </c>
      <c r="C100" s="11" t="str">
        <f>IF(ISBLANK(Tableau3[[#This Row],[Matricule]]),"",VLOOKUP(Tableau3[[#This Row],[Matricule]],#REF!,2,FALSE))</f>
        <v/>
      </c>
      <c r="D100" s="11" t="str">
        <f>IF(ISBLANK(Tableau3[[#This Row],[Matricule]]),"",VLOOKUP(Tableau3[[#This Row],[Matricule]],#REF!,3,FALSE))</f>
        <v/>
      </c>
      <c r="E100" s="11" t="str">
        <f>CONCATENATE(Tableau3[[#This Row],[Date]],Tableau3[[#This Row],[Matricule]])</f>
        <v/>
      </c>
      <c r="F100" s="3"/>
      <c r="I10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00" s="7">
        <f>IF(Tableau3[[#This Row],[Moyenne Régimes]]&gt;0,1,0)</f>
        <v>0</v>
      </c>
      <c r="K100" s="7">
        <f>IF(Tableau3[[#This Row],[Moyenne Régimes]]&gt;=60,1,0)</f>
        <v>0</v>
      </c>
      <c r="L100" s="7">
        <f>IF(Tableau3[[#This Row],[Moyenne Régimes]]&gt;60,Tableau3[[#This Row],[Moyenne Régimes]]-60,0)</f>
        <v>0</v>
      </c>
      <c r="M100" s="14">
        <f t="shared" si="6"/>
        <v>0</v>
      </c>
      <c r="N100" s="14">
        <f t="shared" si="5"/>
        <v>0</v>
      </c>
      <c r="O100" s="14">
        <f t="shared" si="7"/>
        <v>0</v>
      </c>
      <c r="P100" s="15" t="str">
        <f>IF(Tableau3[[#This Row],[Matricule]]&gt;1,IF(COUNTIF(Tableau3[DateMatricule],Tableau3[[#This Row],[DateMatricule]])&gt;1,"Doublon",""),"")</f>
        <v/>
      </c>
    </row>
    <row r="101" spans="1:16" x14ac:dyDescent="0.25">
      <c r="A101" s="12" t="str">
        <f>IF(Tableau3[[#This Row],[Date]]="","",VLOOKUP(Tableau3[[#This Row],[Semaine]],Listes!$A:$B,2,FALSE))</f>
        <v/>
      </c>
      <c r="B101" s="11" t="str">
        <f>IF(ISBLANK(Tableau3[[#This Row],[Date]]),"",INT((Tableau3[[#This Row],[Date]]-SUM(MOD(DATE(YEAR(Tableau3[[#This Row],[Date]]-MOD(Tableau3[[#This Row],[Date]]-2,7)+3),1,2),{1E+99;7})*{1;-1})+5)/7))</f>
        <v/>
      </c>
      <c r="C101" s="11" t="str">
        <f>IF(ISBLANK(Tableau3[[#This Row],[Matricule]]),"",VLOOKUP(Tableau3[[#This Row],[Matricule]],#REF!,2,FALSE))</f>
        <v/>
      </c>
      <c r="D101" s="11" t="str">
        <f>IF(ISBLANK(Tableau3[[#This Row],[Matricule]]),"",VLOOKUP(Tableau3[[#This Row],[Matricule]],#REF!,3,FALSE))</f>
        <v/>
      </c>
      <c r="E101" s="11" t="str">
        <f>CONCATENATE(Tableau3[[#This Row],[Date]],Tableau3[[#This Row],[Matricule]])</f>
        <v/>
      </c>
      <c r="F101" s="3"/>
      <c r="I10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01" s="7">
        <f>IF(Tableau3[[#This Row],[Moyenne Régimes]]&gt;0,1,0)</f>
        <v>0</v>
      </c>
      <c r="K101" s="7">
        <f>IF(Tableau3[[#This Row],[Moyenne Régimes]]&gt;=60,1,0)</f>
        <v>0</v>
      </c>
      <c r="L101" s="7">
        <f>IF(Tableau3[[#This Row],[Moyenne Régimes]]&gt;60,Tableau3[[#This Row],[Moyenne Régimes]]-60,0)</f>
        <v>0</v>
      </c>
      <c r="M101" s="14">
        <f t="shared" si="6"/>
        <v>0</v>
      </c>
      <c r="N101" s="14">
        <f t="shared" si="5"/>
        <v>0</v>
      </c>
      <c r="O101" s="14">
        <f t="shared" si="7"/>
        <v>0</v>
      </c>
      <c r="P101" s="15" t="str">
        <f>IF(Tableau3[[#This Row],[Matricule]]&gt;1,IF(COUNTIF(Tableau3[DateMatricule],Tableau3[[#This Row],[DateMatricule]])&gt;1,"Doublon",""),"")</f>
        <v/>
      </c>
    </row>
    <row r="102" spans="1:16" x14ac:dyDescent="0.25">
      <c r="A102" s="12" t="str">
        <f>IF(Tableau3[[#This Row],[Date]]="","",VLOOKUP(Tableau3[[#This Row],[Semaine]],Listes!$A:$B,2,FALSE))</f>
        <v/>
      </c>
      <c r="B102" s="11" t="str">
        <f>IF(ISBLANK(Tableau3[[#This Row],[Date]]),"",INT((Tableau3[[#This Row],[Date]]-SUM(MOD(DATE(YEAR(Tableau3[[#This Row],[Date]]-MOD(Tableau3[[#This Row],[Date]]-2,7)+3),1,2),{1E+99;7})*{1;-1})+5)/7))</f>
        <v/>
      </c>
      <c r="C102" s="11" t="str">
        <f>IF(ISBLANK(Tableau3[[#This Row],[Matricule]]),"",VLOOKUP(Tableau3[[#This Row],[Matricule]],#REF!,2,FALSE))</f>
        <v/>
      </c>
      <c r="D102" s="11" t="str">
        <f>IF(ISBLANK(Tableau3[[#This Row],[Matricule]]),"",VLOOKUP(Tableau3[[#This Row],[Matricule]],#REF!,3,FALSE))</f>
        <v/>
      </c>
      <c r="E102" s="11" t="str">
        <f>CONCATENATE(Tableau3[[#This Row],[Date]],Tableau3[[#This Row],[Matricule]])</f>
        <v/>
      </c>
      <c r="F102" s="3"/>
      <c r="I10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02" s="7">
        <f>IF(Tableau3[[#This Row],[Moyenne Régimes]]&gt;0,1,0)</f>
        <v>0</v>
      </c>
      <c r="K102" s="7">
        <f>IF(Tableau3[[#This Row],[Moyenne Régimes]]&gt;=60,1,0)</f>
        <v>0</v>
      </c>
      <c r="L102" s="7">
        <f>IF(Tableau3[[#This Row],[Moyenne Régimes]]&gt;60,Tableau3[[#This Row],[Moyenne Régimes]]-60,0)</f>
        <v>0</v>
      </c>
      <c r="M102" s="14">
        <f t="shared" si="6"/>
        <v>0</v>
      </c>
      <c r="N102" s="14">
        <f t="shared" si="5"/>
        <v>0</v>
      </c>
      <c r="O102" s="14">
        <f t="shared" si="7"/>
        <v>0</v>
      </c>
      <c r="P102" s="15" t="str">
        <f>IF(Tableau3[[#This Row],[Matricule]]&gt;1,IF(COUNTIF(Tableau3[DateMatricule],Tableau3[[#This Row],[DateMatricule]])&gt;1,"Doublon",""),"")</f>
        <v/>
      </c>
    </row>
    <row r="103" spans="1:16" x14ac:dyDescent="0.25">
      <c r="A103" s="12" t="str">
        <f>IF(Tableau3[[#This Row],[Date]]="","",VLOOKUP(Tableau3[[#This Row],[Semaine]],Listes!$A:$B,2,FALSE))</f>
        <v/>
      </c>
      <c r="B103" s="11" t="str">
        <f>IF(ISBLANK(Tableau3[[#This Row],[Date]]),"",INT((Tableau3[[#This Row],[Date]]-SUM(MOD(DATE(YEAR(Tableau3[[#This Row],[Date]]-MOD(Tableau3[[#This Row],[Date]]-2,7)+3),1,2),{1E+99;7})*{1;-1})+5)/7))</f>
        <v/>
      </c>
      <c r="C103" s="11" t="str">
        <f>IF(ISBLANK(Tableau3[[#This Row],[Matricule]]),"",VLOOKUP(Tableau3[[#This Row],[Matricule]],#REF!,2,FALSE))</f>
        <v/>
      </c>
      <c r="D103" s="11" t="str">
        <f>IF(ISBLANK(Tableau3[[#This Row],[Matricule]]),"",VLOOKUP(Tableau3[[#This Row],[Matricule]],#REF!,3,FALSE))</f>
        <v/>
      </c>
      <c r="E103" s="11" t="str">
        <f>CONCATENATE(Tableau3[[#This Row],[Date]],Tableau3[[#This Row],[Matricule]])</f>
        <v/>
      </c>
      <c r="F103" s="3"/>
      <c r="I10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03" s="7">
        <f>IF(Tableau3[[#This Row],[Moyenne Régimes]]&gt;0,1,0)</f>
        <v>0</v>
      </c>
      <c r="K103" s="7">
        <f>IF(Tableau3[[#This Row],[Moyenne Régimes]]&gt;=60,1,0)</f>
        <v>0</v>
      </c>
      <c r="L103" s="7">
        <f>IF(Tableau3[[#This Row],[Moyenne Régimes]]&gt;60,Tableau3[[#This Row],[Moyenne Régimes]]-60,0)</f>
        <v>0</v>
      </c>
      <c r="M103" s="14">
        <f t="shared" si="6"/>
        <v>0</v>
      </c>
      <c r="N103" s="14">
        <f t="shared" si="5"/>
        <v>0</v>
      </c>
      <c r="O103" s="14">
        <f t="shared" si="7"/>
        <v>0</v>
      </c>
      <c r="P103" s="15" t="str">
        <f>IF(Tableau3[[#This Row],[Matricule]]&gt;1,IF(COUNTIF(Tableau3[DateMatricule],Tableau3[[#This Row],[DateMatricule]])&gt;1,"Doublon",""),"")</f>
        <v/>
      </c>
    </row>
    <row r="104" spans="1:16" x14ac:dyDescent="0.25">
      <c r="A104" s="12" t="str">
        <f>IF(Tableau3[[#This Row],[Date]]="","",VLOOKUP(Tableau3[[#This Row],[Semaine]],Listes!$A:$B,2,FALSE))</f>
        <v/>
      </c>
      <c r="B104" s="11" t="str">
        <f>IF(ISBLANK(Tableau3[[#This Row],[Date]]),"",INT((Tableau3[[#This Row],[Date]]-SUM(MOD(DATE(YEAR(Tableau3[[#This Row],[Date]]-MOD(Tableau3[[#This Row],[Date]]-2,7)+3),1,2),{1E+99;7})*{1;-1})+5)/7))</f>
        <v/>
      </c>
      <c r="C104" s="11" t="str">
        <f>IF(ISBLANK(Tableau3[[#This Row],[Matricule]]),"",VLOOKUP(Tableau3[[#This Row],[Matricule]],#REF!,2,FALSE))</f>
        <v/>
      </c>
      <c r="D104" s="11" t="str">
        <f>IF(ISBLANK(Tableau3[[#This Row],[Matricule]]),"",VLOOKUP(Tableau3[[#This Row],[Matricule]],#REF!,3,FALSE))</f>
        <v/>
      </c>
      <c r="E104" s="11" t="str">
        <f>CONCATENATE(Tableau3[[#This Row],[Date]],Tableau3[[#This Row],[Matricule]])</f>
        <v/>
      </c>
      <c r="F104" s="3"/>
      <c r="I10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04" s="7">
        <f>IF(Tableau3[[#This Row],[Moyenne Régimes]]&gt;0,1,0)</f>
        <v>0</v>
      </c>
      <c r="K104" s="7">
        <f>IF(Tableau3[[#This Row],[Moyenne Régimes]]&gt;=60,1,0)</f>
        <v>0</v>
      </c>
      <c r="L104" s="7">
        <f>IF(Tableau3[[#This Row],[Moyenne Régimes]]&gt;60,Tableau3[[#This Row],[Moyenne Régimes]]-60,0)</f>
        <v>0</v>
      </c>
      <c r="M104" s="14">
        <f t="shared" si="6"/>
        <v>0</v>
      </c>
      <c r="N104" s="14">
        <f t="shared" si="5"/>
        <v>0</v>
      </c>
      <c r="O104" s="14">
        <f t="shared" si="7"/>
        <v>0</v>
      </c>
      <c r="P104" s="15" t="str">
        <f>IF(Tableau3[[#This Row],[Matricule]]&gt;1,IF(COUNTIF(Tableau3[DateMatricule],Tableau3[[#This Row],[DateMatricule]])&gt;1,"Doublon",""),"")</f>
        <v/>
      </c>
    </row>
    <row r="105" spans="1:16" x14ac:dyDescent="0.25">
      <c r="A105" s="12" t="str">
        <f>IF(Tableau3[[#This Row],[Date]]="","",VLOOKUP(Tableau3[[#This Row],[Semaine]],Listes!$A:$B,2,FALSE))</f>
        <v/>
      </c>
      <c r="B105" s="11" t="str">
        <f>IF(ISBLANK(Tableau3[[#This Row],[Date]]),"",INT((Tableau3[[#This Row],[Date]]-SUM(MOD(DATE(YEAR(Tableau3[[#This Row],[Date]]-MOD(Tableau3[[#This Row],[Date]]-2,7)+3),1,2),{1E+99;7})*{1;-1})+5)/7))</f>
        <v/>
      </c>
      <c r="C105" s="11" t="str">
        <f>IF(ISBLANK(Tableau3[[#This Row],[Matricule]]),"",VLOOKUP(Tableau3[[#This Row],[Matricule]],#REF!,2,FALSE))</f>
        <v/>
      </c>
      <c r="D105" s="11" t="str">
        <f>IF(ISBLANK(Tableau3[[#This Row],[Matricule]]),"",VLOOKUP(Tableau3[[#This Row],[Matricule]],#REF!,3,FALSE))</f>
        <v/>
      </c>
      <c r="E105" s="11" t="str">
        <f>CONCATENATE(Tableau3[[#This Row],[Date]],Tableau3[[#This Row],[Matricule]])</f>
        <v/>
      </c>
      <c r="F105" s="3"/>
      <c r="I10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05" s="7">
        <f>IF(Tableau3[[#This Row],[Moyenne Régimes]]&gt;0,1,0)</f>
        <v>0</v>
      </c>
      <c r="K105" s="7">
        <f>IF(Tableau3[[#This Row],[Moyenne Régimes]]&gt;=60,1,0)</f>
        <v>0</v>
      </c>
      <c r="L105" s="7">
        <f>IF(Tableau3[[#This Row],[Moyenne Régimes]]&gt;60,Tableau3[[#This Row],[Moyenne Régimes]]-60,0)</f>
        <v>0</v>
      </c>
      <c r="M105" s="14">
        <f t="shared" si="6"/>
        <v>0</v>
      </c>
      <c r="N105" s="14">
        <f t="shared" si="5"/>
        <v>0</v>
      </c>
      <c r="O105" s="14">
        <f t="shared" si="7"/>
        <v>0</v>
      </c>
      <c r="P105" s="15" t="str">
        <f>IF(Tableau3[[#This Row],[Matricule]]&gt;1,IF(COUNTIF(Tableau3[DateMatricule],Tableau3[[#This Row],[DateMatricule]])&gt;1,"Doublon",""),"")</f>
        <v/>
      </c>
    </row>
    <row r="106" spans="1:16" x14ac:dyDescent="0.25">
      <c r="A106" s="12" t="str">
        <f>IF(Tableau3[[#This Row],[Date]]="","",VLOOKUP(Tableau3[[#This Row],[Semaine]],Listes!$A:$B,2,FALSE))</f>
        <v/>
      </c>
      <c r="B106" s="11" t="str">
        <f>IF(ISBLANK(Tableau3[[#This Row],[Date]]),"",INT((Tableau3[[#This Row],[Date]]-SUM(MOD(DATE(YEAR(Tableau3[[#This Row],[Date]]-MOD(Tableau3[[#This Row],[Date]]-2,7)+3),1,2),{1E+99;7})*{1;-1})+5)/7))</f>
        <v/>
      </c>
      <c r="C106" s="11" t="str">
        <f>IF(ISBLANK(Tableau3[[#This Row],[Matricule]]),"",VLOOKUP(Tableau3[[#This Row],[Matricule]],#REF!,2,FALSE))</f>
        <v/>
      </c>
      <c r="D106" s="11" t="str">
        <f>IF(ISBLANK(Tableau3[[#This Row],[Matricule]]),"",VLOOKUP(Tableau3[[#This Row],[Matricule]],#REF!,3,FALSE))</f>
        <v/>
      </c>
      <c r="E106" s="11" t="str">
        <f>CONCATENATE(Tableau3[[#This Row],[Date]],Tableau3[[#This Row],[Matricule]])</f>
        <v/>
      </c>
      <c r="F106" s="3"/>
      <c r="I10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06" s="7">
        <f>IF(Tableau3[[#This Row],[Moyenne Régimes]]&gt;0,1,0)</f>
        <v>0</v>
      </c>
      <c r="K106" s="7">
        <f>IF(Tableau3[[#This Row],[Moyenne Régimes]]&gt;=60,1,0)</f>
        <v>0</v>
      </c>
      <c r="L106" s="7">
        <f>IF(Tableau3[[#This Row],[Moyenne Régimes]]&gt;60,Tableau3[[#This Row],[Moyenne Régimes]]-60,0)</f>
        <v>0</v>
      </c>
      <c r="M106" s="14">
        <f t="shared" si="6"/>
        <v>0</v>
      </c>
      <c r="N106" s="14">
        <f t="shared" si="5"/>
        <v>0</v>
      </c>
      <c r="O106" s="14">
        <f t="shared" si="7"/>
        <v>0</v>
      </c>
      <c r="P106" s="15" t="str">
        <f>IF(Tableau3[[#This Row],[Matricule]]&gt;1,IF(COUNTIF(Tableau3[DateMatricule],Tableau3[[#This Row],[DateMatricule]])&gt;1,"Doublon",""),"")</f>
        <v/>
      </c>
    </row>
    <row r="107" spans="1:16" x14ac:dyDescent="0.25">
      <c r="A107" s="12" t="str">
        <f>IF(Tableau3[[#This Row],[Date]]="","",VLOOKUP(Tableau3[[#This Row],[Semaine]],Listes!$A:$B,2,FALSE))</f>
        <v/>
      </c>
      <c r="B107" s="11" t="str">
        <f>IF(ISBLANK(Tableau3[[#This Row],[Date]]),"",INT((Tableau3[[#This Row],[Date]]-SUM(MOD(DATE(YEAR(Tableau3[[#This Row],[Date]]-MOD(Tableau3[[#This Row],[Date]]-2,7)+3),1,2),{1E+99;7})*{1;-1})+5)/7))</f>
        <v/>
      </c>
      <c r="C107" s="11" t="str">
        <f>IF(ISBLANK(Tableau3[[#This Row],[Matricule]]),"",VLOOKUP(Tableau3[[#This Row],[Matricule]],#REF!,2,FALSE))</f>
        <v/>
      </c>
      <c r="D107" s="11" t="str">
        <f>IF(ISBLANK(Tableau3[[#This Row],[Matricule]]),"",VLOOKUP(Tableau3[[#This Row],[Matricule]],#REF!,3,FALSE))</f>
        <v/>
      </c>
      <c r="E107" s="11" t="str">
        <f>CONCATENATE(Tableau3[[#This Row],[Date]],Tableau3[[#This Row],[Matricule]])</f>
        <v/>
      </c>
      <c r="F107" s="3"/>
      <c r="I10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07" s="7">
        <f>IF(Tableau3[[#This Row],[Moyenne Régimes]]&gt;0,1,0)</f>
        <v>0</v>
      </c>
      <c r="K107" s="7">
        <f>IF(Tableau3[[#This Row],[Moyenne Régimes]]&gt;=60,1,0)</f>
        <v>0</v>
      </c>
      <c r="L107" s="7">
        <f>IF(Tableau3[[#This Row],[Moyenne Régimes]]&gt;60,Tableau3[[#This Row],[Moyenne Régimes]]-60,0)</f>
        <v>0</v>
      </c>
      <c r="M107" s="14">
        <f t="shared" si="6"/>
        <v>0</v>
      </c>
      <c r="N107" s="14">
        <f t="shared" si="5"/>
        <v>0</v>
      </c>
      <c r="O107" s="14">
        <f t="shared" si="7"/>
        <v>0</v>
      </c>
      <c r="P107" s="15" t="str">
        <f>IF(Tableau3[[#This Row],[Matricule]]&gt;1,IF(COUNTIF(Tableau3[DateMatricule],Tableau3[[#This Row],[DateMatricule]])&gt;1,"Doublon",""),"")</f>
        <v/>
      </c>
    </row>
    <row r="108" spans="1:16" x14ac:dyDescent="0.25">
      <c r="A108" s="12" t="str">
        <f>IF(Tableau3[[#This Row],[Date]]="","",VLOOKUP(Tableau3[[#This Row],[Semaine]],Listes!$A:$B,2,FALSE))</f>
        <v/>
      </c>
      <c r="B108" s="11" t="str">
        <f>IF(ISBLANK(Tableau3[[#This Row],[Date]]),"",INT((Tableau3[[#This Row],[Date]]-SUM(MOD(DATE(YEAR(Tableau3[[#This Row],[Date]]-MOD(Tableau3[[#This Row],[Date]]-2,7)+3),1,2),{1E+99;7})*{1;-1})+5)/7))</f>
        <v/>
      </c>
      <c r="C108" s="11" t="str">
        <f>IF(ISBLANK(Tableau3[[#This Row],[Matricule]]),"",VLOOKUP(Tableau3[[#This Row],[Matricule]],#REF!,2,FALSE))</f>
        <v/>
      </c>
      <c r="D108" s="11" t="str">
        <f>IF(ISBLANK(Tableau3[[#This Row],[Matricule]]),"",VLOOKUP(Tableau3[[#This Row],[Matricule]],#REF!,3,FALSE))</f>
        <v/>
      </c>
      <c r="E108" s="11" t="str">
        <f>CONCATENATE(Tableau3[[#This Row],[Date]],Tableau3[[#This Row],[Matricule]])</f>
        <v/>
      </c>
      <c r="F108" s="3"/>
      <c r="I10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08" s="7">
        <f>IF(Tableau3[[#This Row],[Moyenne Régimes]]&gt;0,1,0)</f>
        <v>0</v>
      </c>
      <c r="K108" s="7">
        <f>IF(Tableau3[[#This Row],[Moyenne Régimes]]&gt;=60,1,0)</f>
        <v>0</v>
      </c>
      <c r="L108" s="7">
        <f>IF(Tableau3[[#This Row],[Moyenne Régimes]]&gt;60,Tableau3[[#This Row],[Moyenne Régimes]]-60,0)</f>
        <v>0</v>
      </c>
      <c r="M108" s="14">
        <f t="shared" si="6"/>
        <v>0</v>
      </c>
      <c r="N108" s="14">
        <f t="shared" si="5"/>
        <v>0</v>
      </c>
      <c r="O108" s="14">
        <f t="shared" si="7"/>
        <v>0</v>
      </c>
      <c r="P108" s="15" t="str">
        <f>IF(Tableau3[[#This Row],[Matricule]]&gt;1,IF(COUNTIF(Tableau3[DateMatricule],Tableau3[[#This Row],[DateMatricule]])&gt;1,"Doublon",""),"")</f>
        <v/>
      </c>
    </row>
    <row r="109" spans="1:16" x14ac:dyDescent="0.25">
      <c r="A109" s="12" t="str">
        <f>IF(Tableau3[[#This Row],[Date]]="","",VLOOKUP(Tableau3[[#This Row],[Semaine]],Listes!$A:$B,2,FALSE))</f>
        <v/>
      </c>
      <c r="B109" s="11" t="str">
        <f>IF(ISBLANK(Tableau3[[#This Row],[Date]]),"",INT((Tableau3[[#This Row],[Date]]-SUM(MOD(DATE(YEAR(Tableau3[[#This Row],[Date]]-MOD(Tableau3[[#This Row],[Date]]-2,7)+3),1,2),{1E+99;7})*{1;-1})+5)/7))</f>
        <v/>
      </c>
      <c r="C109" s="11" t="str">
        <f>IF(ISBLANK(Tableau3[[#This Row],[Matricule]]),"",VLOOKUP(Tableau3[[#This Row],[Matricule]],#REF!,2,FALSE))</f>
        <v/>
      </c>
      <c r="D109" s="11" t="str">
        <f>IF(ISBLANK(Tableau3[[#This Row],[Matricule]]),"",VLOOKUP(Tableau3[[#This Row],[Matricule]],#REF!,3,FALSE))</f>
        <v/>
      </c>
      <c r="E109" s="11" t="str">
        <f>CONCATENATE(Tableau3[[#This Row],[Date]],Tableau3[[#This Row],[Matricule]])</f>
        <v/>
      </c>
      <c r="F109" s="3"/>
      <c r="I10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09" s="7">
        <f>IF(Tableau3[[#This Row],[Moyenne Régimes]]&gt;0,1,0)</f>
        <v>0</v>
      </c>
      <c r="K109" s="7">
        <f>IF(Tableau3[[#This Row],[Moyenne Régimes]]&gt;=60,1,0)</f>
        <v>0</v>
      </c>
      <c r="L109" s="7">
        <f>IF(Tableau3[[#This Row],[Moyenne Régimes]]&gt;60,Tableau3[[#This Row],[Moyenne Régimes]]-60,0)</f>
        <v>0</v>
      </c>
      <c r="M109" s="14">
        <f t="shared" si="6"/>
        <v>0</v>
      </c>
      <c r="N109" s="14">
        <f t="shared" si="5"/>
        <v>0</v>
      </c>
      <c r="O109" s="14">
        <f t="shared" si="7"/>
        <v>0</v>
      </c>
      <c r="P109" s="15" t="str">
        <f>IF(Tableau3[[#This Row],[Matricule]]&gt;1,IF(COUNTIF(Tableau3[DateMatricule],Tableau3[[#This Row],[DateMatricule]])&gt;1,"Doublon",""),"")</f>
        <v/>
      </c>
    </row>
    <row r="110" spans="1:16" x14ac:dyDescent="0.25">
      <c r="A110" s="12" t="str">
        <f>IF(Tableau3[[#This Row],[Date]]="","",VLOOKUP(Tableau3[[#This Row],[Semaine]],Listes!$A:$B,2,FALSE))</f>
        <v/>
      </c>
      <c r="B110" s="11" t="str">
        <f>IF(ISBLANK(Tableau3[[#This Row],[Date]]),"",INT((Tableau3[[#This Row],[Date]]-SUM(MOD(DATE(YEAR(Tableau3[[#This Row],[Date]]-MOD(Tableau3[[#This Row],[Date]]-2,7)+3),1,2),{1E+99;7})*{1;-1})+5)/7))</f>
        <v/>
      </c>
      <c r="C110" s="11" t="str">
        <f>IF(ISBLANK(Tableau3[[#This Row],[Matricule]]),"",VLOOKUP(Tableau3[[#This Row],[Matricule]],#REF!,2,FALSE))</f>
        <v/>
      </c>
      <c r="D110" s="11" t="str">
        <f>IF(ISBLANK(Tableau3[[#This Row],[Matricule]]),"",VLOOKUP(Tableau3[[#This Row],[Matricule]],#REF!,3,FALSE))</f>
        <v/>
      </c>
      <c r="E110" s="11" t="str">
        <f>CONCATENATE(Tableau3[[#This Row],[Date]],Tableau3[[#This Row],[Matricule]])</f>
        <v/>
      </c>
      <c r="F110" s="3"/>
      <c r="I11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10" s="7">
        <f>IF(Tableau3[[#This Row],[Moyenne Régimes]]&gt;0,1,0)</f>
        <v>0</v>
      </c>
      <c r="K110" s="7">
        <f>IF(Tableau3[[#This Row],[Moyenne Régimes]]&gt;=60,1,0)</f>
        <v>0</v>
      </c>
      <c r="L110" s="7">
        <f>IF(Tableau3[[#This Row],[Moyenne Régimes]]&gt;60,Tableau3[[#This Row],[Moyenne Régimes]]-60,0)</f>
        <v>0</v>
      </c>
      <c r="M110" s="14">
        <f t="shared" si="6"/>
        <v>0</v>
      </c>
      <c r="N110" s="14">
        <f t="shared" si="5"/>
        <v>0</v>
      </c>
      <c r="O110" s="14">
        <f t="shared" si="7"/>
        <v>0</v>
      </c>
      <c r="P110" s="15" t="str">
        <f>IF(Tableau3[[#This Row],[Matricule]]&gt;1,IF(COUNTIF(Tableau3[DateMatricule],Tableau3[[#This Row],[DateMatricule]])&gt;1,"Doublon",""),"")</f>
        <v/>
      </c>
    </row>
    <row r="111" spans="1:16" x14ac:dyDescent="0.25">
      <c r="A111" s="12" t="str">
        <f>IF(Tableau3[[#This Row],[Date]]="","",VLOOKUP(Tableau3[[#This Row],[Semaine]],Listes!$A:$B,2,FALSE))</f>
        <v/>
      </c>
      <c r="B111" s="11" t="str">
        <f>IF(ISBLANK(Tableau3[[#This Row],[Date]]),"",INT((Tableau3[[#This Row],[Date]]-SUM(MOD(DATE(YEAR(Tableau3[[#This Row],[Date]]-MOD(Tableau3[[#This Row],[Date]]-2,7)+3),1,2),{1E+99;7})*{1;-1})+5)/7))</f>
        <v/>
      </c>
      <c r="C111" s="11" t="str">
        <f>IF(ISBLANK(Tableau3[[#This Row],[Matricule]]),"",VLOOKUP(Tableau3[[#This Row],[Matricule]],#REF!,2,FALSE))</f>
        <v/>
      </c>
      <c r="D111" s="11" t="str">
        <f>IF(ISBLANK(Tableau3[[#This Row],[Matricule]]),"",VLOOKUP(Tableau3[[#This Row],[Matricule]],#REF!,3,FALSE))</f>
        <v/>
      </c>
      <c r="E111" s="11" t="str">
        <f>CONCATENATE(Tableau3[[#This Row],[Date]],Tableau3[[#This Row],[Matricule]])</f>
        <v/>
      </c>
      <c r="F111" s="3"/>
      <c r="I11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11" s="7">
        <f>IF(Tableau3[[#This Row],[Moyenne Régimes]]&gt;0,1,0)</f>
        <v>0</v>
      </c>
      <c r="K111" s="7">
        <f>IF(Tableau3[[#This Row],[Moyenne Régimes]]&gt;=60,1,0)</f>
        <v>0</v>
      </c>
      <c r="L111" s="7">
        <f>IF(Tableau3[[#This Row],[Moyenne Régimes]]&gt;60,Tableau3[[#This Row],[Moyenne Régimes]]-60,0)</f>
        <v>0</v>
      </c>
      <c r="M111" s="14">
        <f t="shared" si="6"/>
        <v>0</v>
      </c>
      <c r="N111" s="14">
        <f t="shared" si="5"/>
        <v>0</v>
      </c>
      <c r="O111" s="14">
        <f t="shared" si="7"/>
        <v>0</v>
      </c>
      <c r="P111" s="15" t="str">
        <f>IF(Tableau3[[#This Row],[Matricule]]&gt;1,IF(COUNTIF(Tableau3[DateMatricule],Tableau3[[#This Row],[DateMatricule]])&gt;1,"Doublon",""),"")</f>
        <v/>
      </c>
    </row>
    <row r="112" spans="1:16" x14ac:dyDescent="0.25">
      <c r="A112" s="12" t="str">
        <f>IF(Tableau3[[#This Row],[Date]]="","",VLOOKUP(Tableau3[[#This Row],[Semaine]],Listes!$A:$B,2,FALSE))</f>
        <v/>
      </c>
      <c r="B112" s="11" t="str">
        <f>IF(ISBLANK(Tableau3[[#This Row],[Date]]),"",INT((Tableau3[[#This Row],[Date]]-SUM(MOD(DATE(YEAR(Tableau3[[#This Row],[Date]]-MOD(Tableau3[[#This Row],[Date]]-2,7)+3),1,2),{1E+99;7})*{1;-1})+5)/7))</f>
        <v/>
      </c>
      <c r="C112" s="11" t="str">
        <f>IF(ISBLANK(Tableau3[[#This Row],[Matricule]]),"",VLOOKUP(Tableau3[[#This Row],[Matricule]],#REF!,2,FALSE))</f>
        <v/>
      </c>
      <c r="D112" s="11" t="str">
        <f>IF(ISBLANK(Tableau3[[#This Row],[Matricule]]),"",VLOOKUP(Tableau3[[#This Row],[Matricule]],#REF!,3,FALSE))</f>
        <v/>
      </c>
      <c r="E112" s="11" t="str">
        <f>CONCATENATE(Tableau3[[#This Row],[Date]],Tableau3[[#This Row],[Matricule]])</f>
        <v/>
      </c>
      <c r="F112" s="3"/>
      <c r="I11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12" s="7">
        <f>IF(Tableau3[[#This Row],[Moyenne Régimes]]&gt;0,1,0)</f>
        <v>0</v>
      </c>
      <c r="K112" s="7">
        <f>IF(Tableau3[[#This Row],[Moyenne Régimes]]&gt;=60,1,0)</f>
        <v>0</v>
      </c>
      <c r="L112" s="7">
        <f>IF(Tableau3[[#This Row],[Moyenne Régimes]]&gt;60,Tableau3[[#This Row],[Moyenne Régimes]]-60,0)</f>
        <v>0</v>
      </c>
      <c r="M112" s="14">
        <f t="shared" si="6"/>
        <v>0</v>
      </c>
      <c r="N112" s="14">
        <f t="shared" si="5"/>
        <v>0</v>
      </c>
      <c r="O112" s="14">
        <f t="shared" si="7"/>
        <v>0</v>
      </c>
      <c r="P112" s="15" t="str">
        <f>IF(Tableau3[[#This Row],[Matricule]]&gt;1,IF(COUNTIF(Tableau3[DateMatricule],Tableau3[[#This Row],[DateMatricule]])&gt;1,"Doublon",""),"")</f>
        <v/>
      </c>
    </row>
    <row r="113" spans="1:16" x14ac:dyDescent="0.25">
      <c r="A113" s="12" t="str">
        <f>IF(Tableau3[[#This Row],[Date]]="","",VLOOKUP(Tableau3[[#This Row],[Semaine]],Listes!$A:$B,2,FALSE))</f>
        <v/>
      </c>
      <c r="B113" s="11" t="str">
        <f>IF(ISBLANK(Tableau3[[#This Row],[Date]]),"",INT((Tableau3[[#This Row],[Date]]-SUM(MOD(DATE(YEAR(Tableau3[[#This Row],[Date]]-MOD(Tableau3[[#This Row],[Date]]-2,7)+3),1,2),{1E+99;7})*{1;-1})+5)/7))</f>
        <v/>
      </c>
      <c r="C113" s="11" t="str">
        <f>IF(ISBLANK(Tableau3[[#This Row],[Matricule]]),"",VLOOKUP(Tableau3[[#This Row],[Matricule]],#REF!,2,FALSE))</f>
        <v/>
      </c>
      <c r="D113" s="11" t="str">
        <f>IF(ISBLANK(Tableau3[[#This Row],[Matricule]]),"",VLOOKUP(Tableau3[[#This Row],[Matricule]],#REF!,3,FALSE))</f>
        <v/>
      </c>
      <c r="E113" s="11" t="str">
        <f>CONCATENATE(Tableau3[[#This Row],[Date]],Tableau3[[#This Row],[Matricule]])</f>
        <v/>
      </c>
      <c r="F113" s="3"/>
      <c r="I11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13" s="7">
        <f>IF(Tableau3[[#This Row],[Moyenne Régimes]]&gt;0,1,0)</f>
        <v>0</v>
      </c>
      <c r="K113" s="7">
        <f>IF(Tableau3[[#This Row],[Moyenne Régimes]]&gt;=60,1,0)</f>
        <v>0</v>
      </c>
      <c r="L113" s="7">
        <f>IF(Tableau3[[#This Row],[Moyenne Régimes]]&gt;60,Tableau3[[#This Row],[Moyenne Régimes]]-60,0)</f>
        <v>0</v>
      </c>
      <c r="M113" s="14">
        <f t="shared" si="6"/>
        <v>0</v>
      </c>
      <c r="N113" s="14">
        <f t="shared" si="5"/>
        <v>0</v>
      </c>
      <c r="O113" s="14">
        <f t="shared" si="7"/>
        <v>0</v>
      </c>
      <c r="P113" s="15" t="str">
        <f>IF(Tableau3[[#This Row],[Matricule]]&gt;1,IF(COUNTIF(Tableau3[DateMatricule],Tableau3[[#This Row],[DateMatricule]])&gt;1,"Doublon",""),"")</f>
        <v/>
      </c>
    </row>
    <row r="114" spans="1:16" x14ac:dyDescent="0.25">
      <c r="A114" s="12" t="str">
        <f>IF(Tableau3[[#This Row],[Date]]="","",VLOOKUP(Tableau3[[#This Row],[Semaine]],Listes!$A:$B,2,FALSE))</f>
        <v/>
      </c>
      <c r="B114" s="11" t="str">
        <f>IF(ISBLANK(Tableau3[[#This Row],[Date]]),"",INT((Tableau3[[#This Row],[Date]]-SUM(MOD(DATE(YEAR(Tableau3[[#This Row],[Date]]-MOD(Tableau3[[#This Row],[Date]]-2,7)+3),1,2),{1E+99;7})*{1;-1})+5)/7))</f>
        <v/>
      </c>
      <c r="C114" s="11" t="str">
        <f>IF(ISBLANK(Tableau3[[#This Row],[Matricule]]),"",VLOOKUP(Tableau3[[#This Row],[Matricule]],#REF!,2,FALSE))</f>
        <v/>
      </c>
      <c r="D114" s="11" t="str">
        <f>IF(ISBLANK(Tableau3[[#This Row],[Matricule]]),"",VLOOKUP(Tableau3[[#This Row],[Matricule]],#REF!,3,FALSE))</f>
        <v/>
      </c>
      <c r="E114" s="11" t="str">
        <f>CONCATENATE(Tableau3[[#This Row],[Date]],Tableau3[[#This Row],[Matricule]])</f>
        <v/>
      </c>
      <c r="F114" s="3"/>
      <c r="I11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14" s="7">
        <f>IF(Tableau3[[#This Row],[Moyenne Régimes]]&gt;0,1,0)</f>
        <v>0</v>
      </c>
      <c r="K114" s="7">
        <f>IF(Tableau3[[#This Row],[Moyenne Régimes]]&gt;=60,1,0)</f>
        <v>0</v>
      </c>
      <c r="L114" s="7">
        <f>IF(Tableau3[[#This Row],[Moyenne Régimes]]&gt;60,Tableau3[[#This Row],[Moyenne Régimes]]-60,0)</f>
        <v>0</v>
      </c>
      <c r="M114" s="14">
        <f t="shared" si="6"/>
        <v>0</v>
      </c>
      <c r="N114" s="14">
        <f t="shared" si="5"/>
        <v>0</v>
      </c>
      <c r="O114" s="14">
        <f t="shared" si="7"/>
        <v>0</v>
      </c>
      <c r="P114" s="15" t="str">
        <f>IF(Tableau3[[#This Row],[Matricule]]&gt;1,IF(COUNTIF(Tableau3[DateMatricule],Tableau3[[#This Row],[DateMatricule]])&gt;1,"Doublon",""),"")</f>
        <v/>
      </c>
    </row>
    <row r="115" spans="1:16" x14ac:dyDescent="0.25">
      <c r="A115" s="12" t="str">
        <f>IF(Tableau3[[#This Row],[Date]]="","",VLOOKUP(Tableau3[[#This Row],[Semaine]],Listes!$A:$B,2,FALSE))</f>
        <v/>
      </c>
      <c r="B115" s="11" t="str">
        <f>IF(ISBLANK(Tableau3[[#This Row],[Date]]),"",INT((Tableau3[[#This Row],[Date]]-SUM(MOD(DATE(YEAR(Tableau3[[#This Row],[Date]]-MOD(Tableau3[[#This Row],[Date]]-2,7)+3),1,2),{1E+99;7})*{1;-1})+5)/7))</f>
        <v/>
      </c>
      <c r="C115" s="11" t="str">
        <f>IF(ISBLANK(Tableau3[[#This Row],[Matricule]]),"",VLOOKUP(Tableau3[[#This Row],[Matricule]],#REF!,2,FALSE))</f>
        <v/>
      </c>
      <c r="D115" s="11" t="str">
        <f>IF(ISBLANK(Tableau3[[#This Row],[Matricule]]),"",VLOOKUP(Tableau3[[#This Row],[Matricule]],#REF!,3,FALSE))</f>
        <v/>
      </c>
      <c r="E115" s="11" t="str">
        <f>CONCATENATE(Tableau3[[#This Row],[Date]],Tableau3[[#This Row],[Matricule]])</f>
        <v/>
      </c>
      <c r="F115" s="3"/>
      <c r="I11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15" s="7">
        <f>IF(Tableau3[[#This Row],[Moyenne Régimes]]&gt;0,1,0)</f>
        <v>0</v>
      </c>
      <c r="K115" s="7">
        <f>IF(Tableau3[[#This Row],[Moyenne Régimes]]&gt;=60,1,0)</f>
        <v>0</v>
      </c>
      <c r="L115" s="7">
        <f>IF(Tableau3[[#This Row],[Moyenne Régimes]]&gt;60,Tableau3[[#This Row],[Moyenne Régimes]]-60,0)</f>
        <v>0</v>
      </c>
      <c r="M115" s="14">
        <f t="shared" si="6"/>
        <v>0</v>
      </c>
      <c r="N115" s="14">
        <f t="shared" si="5"/>
        <v>0</v>
      </c>
      <c r="O115" s="14">
        <f t="shared" si="7"/>
        <v>0</v>
      </c>
      <c r="P115" s="15" t="str">
        <f>IF(Tableau3[[#This Row],[Matricule]]&gt;1,IF(COUNTIF(Tableau3[DateMatricule],Tableau3[[#This Row],[DateMatricule]])&gt;1,"Doublon",""),"")</f>
        <v/>
      </c>
    </row>
    <row r="116" spans="1:16" x14ac:dyDescent="0.25">
      <c r="A116" s="12" t="str">
        <f>IF(Tableau3[[#This Row],[Date]]="","",VLOOKUP(Tableau3[[#This Row],[Semaine]],Listes!$A:$B,2,FALSE))</f>
        <v/>
      </c>
      <c r="B116" s="11" t="str">
        <f>IF(ISBLANK(Tableau3[[#This Row],[Date]]),"",INT((Tableau3[[#This Row],[Date]]-SUM(MOD(DATE(YEAR(Tableau3[[#This Row],[Date]]-MOD(Tableau3[[#This Row],[Date]]-2,7)+3),1,2),{1E+99;7})*{1;-1})+5)/7))</f>
        <v/>
      </c>
      <c r="C116" s="11" t="str">
        <f>IF(ISBLANK(Tableau3[[#This Row],[Matricule]]),"",VLOOKUP(Tableau3[[#This Row],[Matricule]],#REF!,2,FALSE))</f>
        <v/>
      </c>
      <c r="D116" s="11" t="str">
        <f>IF(ISBLANK(Tableau3[[#This Row],[Matricule]]),"",VLOOKUP(Tableau3[[#This Row],[Matricule]],#REF!,3,FALSE))</f>
        <v/>
      </c>
      <c r="E116" s="11" t="str">
        <f>CONCATENATE(Tableau3[[#This Row],[Date]],Tableau3[[#This Row],[Matricule]])</f>
        <v/>
      </c>
      <c r="F116" s="3"/>
      <c r="I11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16" s="7">
        <f>IF(Tableau3[[#This Row],[Moyenne Régimes]]&gt;0,1,0)</f>
        <v>0</v>
      </c>
      <c r="K116" s="7">
        <f>IF(Tableau3[[#This Row],[Moyenne Régimes]]&gt;=60,1,0)</f>
        <v>0</v>
      </c>
      <c r="L116" s="7">
        <f>IF(Tableau3[[#This Row],[Moyenne Régimes]]&gt;60,Tableau3[[#This Row],[Moyenne Régimes]]-60,0)</f>
        <v>0</v>
      </c>
      <c r="M116" s="14">
        <f t="shared" si="6"/>
        <v>0</v>
      </c>
      <c r="N116" s="14">
        <f t="shared" si="5"/>
        <v>0</v>
      </c>
      <c r="O116" s="14">
        <f t="shared" si="7"/>
        <v>0</v>
      </c>
      <c r="P116" s="15" t="str">
        <f>IF(Tableau3[[#This Row],[Matricule]]&gt;1,IF(COUNTIF(Tableau3[DateMatricule],Tableau3[[#This Row],[DateMatricule]])&gt;1,"Doublon",""),"")</f>
        <v/>
      </c>
    </row>
    <row r="117" spans="1:16" x14ac:dyDescent="0.25">
      <c r="A117" s="12" t="str">
        <f>IF(Tableau3[[#This Row],[Date]]="","",VLOOKUP(Tableau3[[#This Row],[Semaine]],Listes!$A:$B,2,FALSE))</f>
        <v/>
      </c>
      <c r="B117" s="11" t="str">
        <f>IF(ISBLANK(Tableau3[[#This Row],[Date]]),"",INT((Tableau3[[#This Row],[Date]]-SUM(MOD(DATE(YEAR(Tableau3[[#This Row],[Date]]-MOD(Tableau3[[#This Row],[Date]]-2,7)+3),1,2),{1E+99;7})*{1;-1})+5)/7))</f>
        <v/>
      </c>
      <c r="C117" s="11" t="str">
        <f>IF(ISBLANK(Tableau3[[#This Row],[Matricule]]),"",VLOOKUP(Tableau3[[#This Row],[Matricule]],#REF!,2,FALSE))</f>
        <v/>
      </c>
      <c r="D117" s="11" t="str">
        <f>IF(ISBLANK(Tableau3[[#This Row],[Matricule]]),"",VLOOKUP(Tableau3[[#This Row],[Matricule]],#REF!,3,FALSE))</f>
        <v/>
      </c>
      <c r="E117" s="11" t="str">
        <f>CONCATENATE(Tableau3[[#This Row],[Date]],Tableau3[[#This Row],[Matricule]])</f>
        <v/>
      </c>
      <c r="F117" s="3"/>
      <c r="I11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17" s="7">
        <f>IF(Tableau3[[#This Row],[Moyenne Régimes]]&gt;0,1,0)</f>
        <v>0</v>
      </c>
      <c r="K117" s="7">
        <f>IF(Tableau3[[#This Row],[Moyenne Régimes]]&gt;=60,1,0)</f>
        <v>0</v>
      </c>
      <c r="L117" s="7">
        <f>IF(Tableau3[[#This Row],[Moyenne Régimes]]&gt;60,Tableau3[[#This Row],[Moyenne Régimes]]-60,0)</f>
        <v>0</v>
      </c>
      <c r="M117" s="14">
        <f t="shared" si="6"/>
        <v>0</v>
      </c>
      <c r="N117" s="14">
        <f t="shared" si="5"/>
        <v>0</v>
      </c>
      <c r="O117" s="14">
        <f t="shared" si="7"/>
        <v>0</v>
      </c>
      <c r="P117" s="15" t="str">
        <f>IF(Tableau3[[#This Row],[Matricule]]&gt;1,IF(COUNTIF(Tableau3[DateMatricule],Tableau3[[#This Row],[DateMatricule]])&gt;1,"Doublon",""),"")</f>
        <v/>
      </c>
    </row>
    <row r="118" spans="1:16" x14ac:dyDescent="0.25">
      <c r="A118" s="12" t="str">
        <f>IF(Tableau3[[#This Row],[Date]]="","",VLOOKUP(Tableau3[[#This Row],[Semaine]],Listes!$A:$B,2,FALSE))</f>
        <v/>
      </c>
      <c r="B118" s="11" t="str">
        <f>IF(ISBLANK(Tableau3[[#This Row],[Date]]),"",INT((Tableau3[[#This Row],[Date]]-SUM(MOD(DATE(YEAR(Tableau3[[#This Row],[Date]]-MOD(Tableau3[[#This Row],[Date]]-2,7)+3),1,2),{1E+99;7})*{1;-1})+5)/7))</f>
        <v/>
      </c>
      <c r="C118" s="11" t="str">
        <f>IF(ISBLANK(Tableau3[[#This Row],[Matricule]]),"",VLOOKUP(Tableau3[[#This Row],[Matricule]],#REF!,2,FALSE))</f>
        <v/>
      </c>
      <c r="D118" s="11" t="str">
        <f>IF(ISBLANK(Tableau3[[#This Row],[Matricule]]),"",VLOOKUP(Tableau3[[#This Row],[Matricule]],#REF!,3,FALSE))</f>
        <v/>
      </c>
      <c r="E118" s="11" t="str">
        <f>CONCATENATE(Tableau3[[#This Row],[Date]],Tableau3[[#This Row],[Matricule]])</f>
        <v/>
      </c>
      <c r="F118" s="3"/>
      <c r="I11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18" s="7">
        <f>IF(Tableau3[[#This Row],[Moyenne Régimes]]&gt;0,1,0)</f>
        <v>0</v>
      </c>
      <c r="K118" s="7">
        <f>IF(Tableau3[[#This Row],[Moyenne Régimes]]&gt;=60,1,0)</f>
        <v>0</v>
      </c>
      <c r="L118" s="7">
        <f>IF(Tableau3[[#This Row],[Moyenne Régimes]]&gt;60,Tableau3[[#This Row],[Moyenne Régimes]]-60,0)</f>
        <v>0</v>
      </c>
      <c r="M118" s="14">
        <f t="shared" si="6"/>
        <v>0</v>
      </c>
      <c r="N118" s="14">
        <f t="shared" si="5"/>
        <v>0</v>
      </c>
      <c r="O118" s="14">
        <f t="shared" si="7"/>
        <v>0</v>
      </c>
      <c r="P118" s="15" t="str">
        <f>IF(Tableau3[[#This Row],[Matricule]]&gt;1,IF(COUNTIF(Tableau3[DateMatricule],Tableau3[[#This Row],[DateMatricule]])&gt;1,"Doublon",""),"")</f>
        <v/>
      </c>
    </row>
    <row r="119" spans="1:16" x14ac:dyDescent="0.25">
      <c r="A119" s="12" t="str">
        <f>IF(Tableau3[[#This Row],[Date]]="","",VLOOKUP(Tableau3[[#This Row],[Semaine]],Listes!$A:$B,2,FALSE))</f>
        <v/>
      </c>
      <c r="B119" s="11" t="str">
        <f>IF(ISBLANK(Tableau3[[#This Row],[Date]]),"",INT((Tableau3[[#This Row],[Date]]-SUM(MOD(DATE(YEAR(Tableau3[[#This Row],[Date]]-MOD(Tableau3[[#This Row],[Date]]-2,7)+3),1,2),{1E+99;7})*{1;-1})+5)/7))</f>
        <v/>
      </c>
      <c r="C119" s="11" t="str">
        <f>IF(ISBLANK(Tableau3[[#This Row],[Matricule]]),"",VLOOKUP(Tableau3[[#This Row],[Matricule]],#REF!,2,FALSE))</f>
        <v/>
      </c>
      <c r="D119" s="11" t="str">
        <f>IF(ISBLANK(Tableau3[[#This Row],[Matricule]]),"",VLOOKUP(Tableau3[[#This Row],[Matricule]],#REF!,3,FALSE))</f>
        <v/>
      </c>
      <c r="E119" s="11" t="str">
        <f>CONCATENATE(Tableau3[[#This Row],[Date]],Tableau3[[#This Row],[Matricule]])</f>
        <v/>
      </c>
      <c r="F119" s="3"/>
      <c r="I11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19" s="7">
        <f>IF(Tableau3[[#This Row],[Moyenne Régimes]]&gt;0,1,0)</f>
        <v>0</v>
      </c>
      <c r="K119" s="7">
        <f>IF(Tableau3[[#This Row],[Moyenne Régimes]]&gt;=60,1,0)</f>
        <v>0</v>
      </c>
      <c r="L119" s="7">
        <f>IF(Tableau3[[#This Row],[Moyenne Régimes]]&gt;60,Tableau3[[#This Row],[Moyenne Régimes]]-60,0)</f>
        <v>0</v>
      </c>
      <c r="M119" s="14">
        <f t="shared" si="6"/>
        <v>0</v>
      </c>
      <c r="N119" s="14">
        <f t="shared" si="5"/>
        <v>0</v>
      </c>
      <c r="O119" s="14">
        <f t="shared" si="7"/>
        <v>0</v>
      </c>
      <c r="P119" s="15" t="str">
        <f>IF(Tableau3[[#This Row],[Matricule]]&gt;1,IF(COUNTIF(Tableau3[DateMatricule],Tableau3[[#This Row],[DateMatricule]])&gt;1,"Doublon",""),"")</f>
        <v/>
      </c>
    </row>
    <row r="120" spans="1:16" x14ac:dyDescent="0.25">
      <c r="A120" s="12" t="str">
        <f>IF(Tableau3[[#This Row],[Date]]="","",VLOOKUP(Tableau3[[#This Row],[Semaine]],Listes!$A:$B,2,FALSE))</f>
        <v/>
      </c>
      <c r="B120" s="11" t="str">
        <f>IF(ISBLANK(Tableau3[[#This Row],[Date]]),"",INT((Tableau3[[#This Row],[Date]]-SUM(MOD(DATE(YEAR(Tableau3[[#This Row],[Date]]-MOD(Tableau3[[#This Row],[Date]]-2,7)+3),1,2),{1E+99;7})*{1;-1})+5)/7))</f>
        <v/>
      </c>
      <c r="C120" s="11" t="str">
        <f>IF(ISBLANK(Tableau3[[#This Row],[Matricule]]),"",VLOOKUP(Tableau3[[#This Row],[Matricule]],#REF!,2,FALSE))</f>
        <v/>
      </c>
      <c r="D120" s="11" t="str">
        <f>IF(ISBLANK(Tableau3[[#This Row],[Matricule]]),"",VLOOKUP(Tableau3[[#This Row],[Matricule]],#REF!,3,FALSE))</f>
        <v/>
      </c>
      <c r="E120" s="11" t="str">
        <f>CONCATENATE(Tableau3[[#This Row],[Date]],Tableau3[[#This Row],[Matricule]])</f>
        <v/>
      </c>
      <c r="F120" s="3"/>
      <c r="I12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20" s="7">
        <f>IF(Tableau3[[#This Row],[Moyenne Régimes]]&gt;0,1,0)</f>
        <v>0</v>
      </c>
      <c r="K120" s="7">
        <f>IF(Tableau3[[#This Row],[Moyenne Régimes]]&gt;=60,1,0)</f>
        <v>0</v>
      </c>
      <c r="L120" s="7">
        <f>IF(Tableau3[[#This Row],[Moyenne Régimes]]&gt;60,Tableau3[[#This Row],[Moyenne Régimes]]-60,0)</f>
        <v>0</v>
      </c>
      <c r="M120" s="14">
        <f t="shared" si="6"/>
        <v>0</v>
      </c>
      <c r="N120" s="14">
        <f t="shared" si="5"/>
        <v>0</v>
      </c>
      <c r="O120" s="14">
        <f t="shared" si="7"/>
        <v>0</v>
      </c>
      <c r="P120" s="15" t="str">
        <f>IF(Tableau3[[#This Row],[Matricule]]&gt;1,IF(COUNTIF(Tableau3[DateMatricule],Tableau3[[#This Row],[DateMatricule]])&gt;1,"Doublon",""),"")</f>
        <v/>
      </c>
    </row>
    <row r="121" spans="1:16" x14ac:dyDescent="0.25">
      <c r="A121" s="12" t="str">
        <f>IF(Tableau3[[#This Row],[Date]]="","",VLOOKUP(Tableau3[[#This Row],[Semaine]],Listes!$A:$B,2,FALSE))</f>
        <v/>
      </c>
      <c r="B121" s="11" t="str">
        <f>IF(ISBLANK(Tableau3[[#This Row],[Date]]),"",INT((Tableau3[[#This Row],[Date]]-SUM(MOD(DATE(YEAR(Tableau3[[#This Row],[Date]]-MOD(Tableau3[[#This Row],[Date]]-2,7)+3),1,2),{1E+99;7})*{1;-1})+5)/7))</f>
        <v/>
      </c>
      <c r="C121" s="11" t="str">
        <f>IF(ISBLANK(Tableau3[[#This Row],[Matricule]]),"",VLOOKUP(Tableau3[[#This Row],[Matricule]],#REF!,2,FALSE))</f>
        <v/>
      </c>
      <c r="D121" s="11" t="str">
        <f>IF(ISBLANK(Tableau3[[#This Row],[Matricule]]),"",VLOOKUP(Tableau3[[#This Row],[Matricule]],#REF!,3,FALSE))</f>
        <v/>
      </c>
      <c r="E121" s="11" t="str">
        <f>CONCATENATE(Tableau3[[#This Row],[Date]],Tableau3[[#This Row],[Matricule]])</f>
        <v/>
      </c>
      <c r="F121" s="3"/>
      <c r="I12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21" s="7">
        <f>IF(Tableau3[[#This Row],[Moyenne Régimes]]&gt;0,1,0)</f>
        <v>0</v>
      </c>
      <c r="K121" s="7">
        <f>IF(Tableau3[[#This Row],[Moyenne Régimes]]&gt;=60,1,0)</f>
        <v>0</v>
      </c>
      <c r="L121" s="7">
        <f>IF(Tableau3[[#This Row],[Moyenne Régimes]]&gt;60,Tableau3[[#This Row],[Moyenne Régimes]]-60,0)</f>
        <v>0</v>
      </c>
      <c r="M121" s="14">
        <f t="shared" si="6"/>
        <v>0</v>
      </c>
      <c r="N121" s="14">
        <f t="shared" si="5"/>
        <v>0</v>
      </c>
      <c r="O121" s="14">
        <f t="shared" si="7"/>
        <v>0</v>
      </c>
      <c r="P121" s="15" t="str">
        <f>IF(Tableau3[[#This Row],[Matricule]]&gt;1,IF(COUNTIF(Tableau3[DateMatricule],Tableau3[[#This Row],[DateMatricule]])&gt;1,"Doublon",""),"")</f>
        <v/>
      </c>
    </row>
    <row r="122" spans="1:16" x14ac:dyDescent="0.25">
      <c r="A122" s="12" t="str">
        <f>IF(Tableau3[[#This Row],[Date]]="","",VLOOKUP(Tableau3[[#This Row],[Semaine]],Listes!$A:$B,2,FALSE))</f>
        <v/>
      </c>
      <c r="B122" s="11" t="str">
        <f>IF(ISBLANK(Tableau3[[#This Row],[Date]]),"",INT((Tableau3[[#This Row],[Date]]-SUM(MOD(DATE(YEAR(Tableau3[[#This Row],[Date]]-MOD(Tableau3[[#This Row],[Date]]-2,7)+3),1,2),{1E+99;7})*{1;-1})+5)/7))</f>
        <v/>
      </c>
      <c r="C122" s="11" t="str">
        <f>IF(ISBLANK(Tableau3[[#This Row],[Matricule]]),"",VLOOKUP(Tableau3[[#This Row],[Matricule]],#REF!,2,FALSE))</f>
        <v/>
      </c>
      <c r="D122" s="11" t="str">
        <f>IF(ISBLANK(Tableau3[[#This Row],[Matricule]]),"",VLOOKUP(Tableau3[[#This Row],[Matricule]],#REF!,3,FALSE))</f>
        <v/>
      </c>
      <c r="E122" s="11" t="str">
        <f>CONCATENATE(Tableau3[[#This Row],[Date]],Tableau3[[#This Row],[Matricule]])</f>
        <v/>
      </c>
      <c r="F122" s="3"/>
      <c r="I12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22" s="7">
        <f>IF(Tableau3[[#This Row],[Moyenne Régimes]]&gt;0,1,0)</f>
        <v>0</v>
      </c>
      <c r="K122" s="7">
        <f>IF(Tableau3[[#This Row],[Moyenne Régimes]]&gt;=60,1,0)</f>
        <v>0</v>
      </c>
      <c r="L122" s="7">
        <f>IF(Tableau3[[#This Row],[Moyenne Régimes]]&gt;60,Tableau3[[#This Row],[Moyenne Régimes]]-60,0)</f>
        <v>0</v>
      </c>
      <c r="M122" s="14">
        <f t="shared" si="6"/>
        <v>0</v>
      </c>
      <c r="N122" s="14">
        <f t="shared" si="5"/>
        <v>0</v>
      </c>
      <c r="O122" s="14">
        <f t="shared" si="7"/>
        <v>0</v>
      </c>
      <c r="P122" s="15" t="str">
        <f>IF(Tableau3[[#This Row],[Matricule]]&gt;1,IF(COUNTIF(Tableau3[DateMatricule],Tableau3[[#This Row],[DateMatricule]])&gt;1,"Doublon",""),"")</f>
        <v/>
      </c>
    </row>
    <row r="123" spans="1:16" x14ac:dyDescent="0.25">
      <c r="A123" s="12" t="str">
        <f>IF(Tableau3[[#This Row],[Date]]="","",VLOOKUP(Tableau3[[#This Row],[Semaine]],Listes!$A:$B,2,FALSE))</f>
        <v/>
      </c>
      <c r="B123" s="11" t="str">
        <f>IF(ISBLANK(Tableau3[[#This Row],[Date]]),"",INT((Tableau3[[#This Row],[Date]]-SUM(MOD(DATE(YEAR(Tableau3[[#This Row],[Date]]-MOD(Tableau3[[#This Row],[Date]]-2,7)+3),1,2),{1E+99;7})*{1;-1})+5)/7))</f>
        <v/>
      </c>
      <c r="C123" s="11" t="str">
        <f>IF(ISBLANK(Tableau3[[#This Row],[Matricule]]),"",VLOOKUP(Tableau3[[#This Row],[Matricule]],#REF!,2,FALSE))</f>
        <v/>
      </c>
      <c r="D123" s="11" t="str">
        <f>IF(ISBLANK(Tableau3[[#This Row],[Matricule]]),"",VLOOKUP(Tableau3[[#This Row],[Matricule]],#REF!,3,FALSE))</f>
        <v/>
      </c>
      <c r="E123" s="11" t="str">
        <f>CONCATENATE(Tableau3[[#This Row],[Date]],Tableau3[[#This Row],[Matricule]])</f>
        <v/>
      </c>
      <c r="F123" s="3"/>
      <c r="I12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23" s="7">
        <f>IF(Tableau3[[#This Row],[Moyenne Régimes]]&gt;0,1,0)</f>
        <v>0</v>
      </c>
      <c r="K123" s="7">
        <f>IF(Tableau3[[#This Row],[Moyenne Régimes]]&gt;=60,1,0)</f>
        <v>0</v>
      </c>
      <c r="L123" s="7">
        <f>IF(Tableau3[[#This Row],[Moyenne Régimes]]&gt;60,Tableau3[[#This Row],[Moyenne Régimes]]-60,0)</f>
        <v>0</v>
      </c>
      <c r="M123" s="14">
        <f t="shared" si="6"/>
        <v>0</v>
      </c>
      <c r="N123" s="14">
        <f t="shared" si="5"/>
        <v>0</v>
      </c>
      <c r="O123" s="14">
        <f t="shared" si="7"/>
        <v>0</v>
      </c>
      <c r="P123" s="15" t="str">
        <f>IF(Tableau3[[#This Row],[Matricule]]&gt;1,IF(COUNTIF(Tableau3[DateMatricule],Tableau3[[#This Row],[DateMatricule]])&gt;1,"Doublon",""),"")</f>
        <v/>
      </c>
    </row>
    <row r="124" spans="1:16" x14ac:dyDescent="0.25">
      <c r="A124" s="12" t="str">
        <f>IF(Tableau3[[#This Row],[Date]]="","",VLOOKUP(Tableau3[[#This Row],[Semaine]],Listes!$A:$B,2,FALSE))</f>
        <v/>
      </c>
      <c r="B124" s="11" t="str">
        <f>IF(ISBLANK(Tableau3[[#This Row],[Date]]),"",INT((Tableau3[[#This Row],[Date]]-SUM(MOD(DATE(YEAR(Tableau3[[#This Row],[Date]]-MOD(Tableau3[[#This Row],[Date]]-2,7)+3),1,2),{1E+99;7})*{1;-1})+5)/7))</f>
        <v/>
      </c>
      <c r="C124" s="11" t="str">
        <f>IF(ISBLANK(Tableau3[[#This Row],[Matricule]]),"",VLOOKUP(Tableau3[[#This Row],[Matricule]],#REF!,2,FALSE))</f>
        <v/>
      </c>
      <c r="D124" s="11" t="str">
        <f>IF(ISBLANK(Tableau3[[#This Row],[Matricule]]),"",VLOOKUP(Tableau3[[#This Row],[Matricule]],#REF!,3,FALSE))</f>
        <v/>
      </c>
      <c r="E124" s="11" t="str">
        <f>CONCATENATE(Tableau3[[#This Row],[Date]],Tableau3[[#This Row],[Matricule]])</f>
        <v/>
      </c>
      <c r="F124" s="3"/>
      <c r="I12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24" s="7">
        <f>IF(Tableau3[[#This Row],[Moyenne Régimes]]&gt;0,1,0)</f>
        <v>0</v>
      </c>
      <c r="K124" s="7">
        <f>IF(Tableau3[[#This Row],[Moyenne Régimes]]&gt;=60,1,0)</f>
        <v>0</v>
      </c>
      <c r="L124" s="7">
        <f>IF(Tableau3[[#This Row],[Moyenne Régimes]]&gt;60,Tableau3[[#This Row],[Moyenne Régimes]]-60,0)</f>
        <v>0</v>
      </c>
      <c r="M124" s="14">
        <f t="shared" si="6"/>
        <v>0</v>
      </c>
      <c r="N124" s="14">
        <f t="shared" si="5"/>
        <v>0</v>
      </c>
      <c r="O124" s="14">
        <f t="shared" si="7"/>
        <v>0</v>
      </c>
      <c r="P124" s="15" t="str">
        <f>IF(Tableau3[[#This Row],[Matricule]]&gt;1,IF(COUNTIF(Tableau3[DateMatricule],Tableau3[[#This Row],[DateMatricule]])&gt;1,"Doublon",""),"")</f>
        <v/>
      </c>
    </row>
    <row r="125" spans="1:16" x14ac:dyDescent="0.25">
      <c r="A125" s="12" t="str">
        <f>IF(Tableau3[[#This Row],[Date]]="","",VLOOKUP(Tableau3[[#This Row],[Semaine]],Listes!$A:$B,2,FALSE))</f>
        <v/>
      </c>
      <c r="B125" s="11" t="str">
        <f>IF(ISBLANK(Tableau3[[#This Row],[Date]]),"",INT((Tableau3[[#This Row],[Date]]-SUM(MOD(DATE(YEAR(Tableau3[[#This Row],[Date]]-MOD(Tableau3[[#This Row],[Date]]-2,7)+3),1,2),{1E+99;7})*{1;-1})+5)/7))</f>
        <v/>
      </c>
      <c r="C125" s="11" t="str">
        <f>IF(ISBLANK(Tableau3[[#This Row],[Matricule]]),"",VLOOKUP(Tableau3[[#This Row],[Matricule]],#REF!,2,FALSE))</f>
        <v/>
      </c>
      <c r="D125" s="11" t="str">
        <f>IF(ISBLANK(Tableau3[[#This Row],[Matricule]]),"",VLOOKUP(Tableau3[[#This Row],[Matricule]],#REF!,3,FALSE))</f>
        <v/>
      </c>
      <c r="E125" s="11" t="str">
        <f>CONCATENATE(Tableau3[[#This Row],[Date]],Tableau3[[#This Row],[Matricule]])</f>
        <v/>
      </c>
      <c r="F125" s="3"/>
      <c r="I12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25" s="7">
        <f>IF(Tableau3[[#This Row],[Moyenne Régimes]]&gt;0,1,0)</f>
        <v>0</v>
      </c>
      <c r="K125" s="7">
        <f>IF(Tableau3[[#This Row],[Moyenne Régimes]]&gt;=60,1,0)</f>
        <v>0</v>
      </c>
      <c r="L125" s="7">
        <f>IF(Tableau3[[#This Row],[Moyenne Régimes]]&gt;60,Tableau3[[#This Row],[Moyenne Régimes]]-60,0)</f>
        <v>0</v>
      </c>
      <c r="M125" s="14">
        <f t="shared" si="6"/>
        <v>0</v>
      </c>
      <c r="N125" s="14">
        <f t="shared" si="5"/>
        <v>0</v>
      </c>
      <c r="O125" s="14">
        <f t="shared" si="7"/>
        <v>0</v>
      </c>
      <c r="P125" s="15" t="str">
        <f>IF(Tableau3[[#This Row],[Matricule]]&gt;1,IF(COUNTIF(Tableau3[DateMatricule],Tableau3[[#This Row],[DateMatricule]])&gt;1,"Doublon",""),"")</f>
        <v/>
      </c>
    </row>
    <row r="126" spans="1:16" x14ac:dyDescent="0.25">
      <c r="A126" s="12" t="str">
        <f>IF(Tableau3[[#This Row],[Date]]="","",VLOOKUP(Tableau3[[#This Row],[Semaine]],Listes!$A:$B,2,FALSE))</f>
        <v/>
      </c>
      <c r="B126" s="11" t="str">
        <f>IF(ISBLANK(Tableau3[[#This Row],[Date]]),"",INT((Tableau3[[#This Row],[Date]]-SUM(MOD(DATE(YEAR(Tableau3[[#This Row],[Date]]-MOD(Tableau3[[#This Row],[Date]]-2,7)+3),1,2),{1E+99;7})*{1;-1})+5)/7))</f>
        <v/>
      </c>
      <c r="C126" s="11" t="str">
        <f>IF(ISBLANK(Tableau3[[#This Row],[Matricule]]),"",VLOOKUP(Tableau3[[#This Row],[Matricule]],#REF!,2,FALSE))</f>
        <v/>
      </c>
      <c r="D126" s="11" t="str">
        <f>IF(ISBLANK(Tableau3[[#This Row],[Matricule]]),"",VLOOKUP(Tableau3[[#This Row],[Matricule]],#REF!,3,FALSE))</f>
        <v/>
      </c>
      <c r="E126" s="11" t="str">
        <f>CONCATENATE(Tableau3[[#This Row],[Date]],Tableau3[[#This Row],[Matricule]])</f>
        <v/>
      </c>
      <c r="F126" s="3"/>
      <c r="I12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26" s="7">
        <f>IF(Tableau3[[#This Row],[Moyenne Régimes]]&gt;0,1,0)</f>
        <v>0</v>
      </c>
      <c r="K126" s="7">
        <f>IF(Tableau3[[#This Row],[Moyenne Régimes]]&gt;=60,1,0)</f>
        <v>0</v>
      </c>
      <c r="L126" s="7">
        <f>IF(Tableau3[[#This Row],[Moyenne Régimes]]&gt;60,Tableau3[[#This Row],[Moyenne Régimes]]-60,0)</f>
        <v>0</v>
      </c>
      <c r="M126" s="14">
        <f t="shared" si="6"/>
        <v>0</v>
      </c>
      <c r="N126" s="14">
        <f t="shared" si="5"/>
        <v>0</v>
      </c>
      <c r="O126" s="14">
        <f t="shared" si="7"/>
        <v>0</v>
      </c>
      <c r="P126" s="15" t="str">
        <f>IF(Tableau3[[#This Row],[Matricule]]&gt;1,IF(COUNTIF(Tableau3[DateMatricule],Tableau3[[#This Row],[DateMatricule]])&gt;1,"Doublon",""),"")</f>
        <v/>
      </c>
    </row>
    <row r="127" spans="1:16" x14ac:dyDescent="0.25">
      <c r="A127" s="12" t="str">
        <f>IF(Tableau3[[#This Row],[Date]]="","",VLOOKUP(Tableau3[[#This Row],[Semaine]],Listes!$A:$B,2,FALSE))</f>
        <v/>
      </c>
      <c r="B127" s="11" t="str">
        <f>IF(ISBLANK(Tableau3[[#This Row],[Date]]),"",INT((Tableau3[[#This Row],[Date]]-SUM(MOD(DATE(YEAR(Tableau3[[#This Row],[Date]]-MOD(Tableau3[[#This Row],[Date]]-2,7)+3),1,2),{1E+99;7})*{1;-1})+5)/7))</f>
        <v/>
      </c>
      <c r="C127" s="11" t="str">
        <f>IF(ISBLANK(Tableau3[[#This Row],[Matricule]]),"",VLOOKUP(Tableau3[[#This Row],[Matricule]],#REF!,2,FALSE))</f>
        <v/>
      </c>
      <c r="D127" s="11" t="str">
        <f>IF(ISBLANK(Tableau3[[#This Row],[Matricule]]),"",VLOOKUP(Tableau3[[#This Row],[Matricule]],#REF!,3,FALSE))</f>
        <v/>
      </c>
      <c r="E127" s="11" t="str">
        <f>CONCATENATE(Tableau3[[#This Row],[Date]],Tableau3[[#This Row],[Matricule]])</f>
        <v/>
      </c>
      <c r="F127" s="3"/>
      <c r="I12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27" s="7">
        <f>IF(Tableau3[[#This Row],[Moyenne Régimes]]&gt;0,1,0)</f>
        <v>0</v>
      </c>
      <c r="K127" s="7">
        <f>IF(Tableau3[[#This Row],[Moyenne Régimes]]&gt;=60,1,0)</f>
        <v>0</v>
      </c>
      <c r="L127" s="7">
        <f>IF(Tableau3[[#This Row],[Moyenne Régimes]]&gt;60,Tableau3[[#This Row],[Moyenne Régimes]]-60,0)</f>
        <v>0</v>
      </c>
      <c r="M127" s="14">
        <f t="shared" si="6"/>
        <v>0</v>
      </c>
      <c r="N127" s="14">
        <f t="shared" si="5"/>
        <v>0</v>
      </c>
      <c r="O127" s="14">
        <f t="shared" si="7"/>
        <v>0</v>
      </c>
      <c r="P127" s="15" t="str">
        <f>IF(Tableau3[[#This Row],[Matricule]]&gt;1,IF(COUNTIF(Tableau3[DateMatricule],Tableau3[[#This Row],[DateMatricule]])&gt;1,"Doublon",""),"")</f>
        <v/>
      </c>
    </row>
    <row r="128" spans="1:16" x14ac:dyDescent="0.25">
      <c r="A128" s="12" t="str">
        <f>IF(Tableau3[[#This Row],[Date]]="","",VLOOKUP(Tableau3[[#This Row],[Semaine]],Listes!$A:$B,2,FALSE))</f>
        <v/>
      </c>
      <c r="B128" s="11" t="str">
        <f>IF(ISBLANK(Tableau3[[#This Row],[Date]]),"",INT((Tableau3[[#This Row],[Date]]-SUM(MOD(DATE(YEAR(Tableau3[[#This Row],[Date]]-MOD(Tableau3[[#This Row],[Date]]-2,7)+3),1,2),{1E+99;7})*{1;-1})+5)/7))</f>
        <v/>
      </c>
      <c r="C128" s="11" t="str">
        <f>IF(ISBLANK(Tableau3[[#This Row],[Matricule]]),"",VLOOKUP(Tableau3[[#This Row],[Matricule]],#REF!,2,FALSE))</f>
        <v/>
      </c>
      <c r="D128" s="11" t="str">
        <f>IF(ISBLANK(Tableau3[[#This Row],[Matricule]]),"",VLOOKUP(Tableau3[[#This Row],[Matricule]],#REF!,3,FALSE))</f>
        <v/>
      </c>
      <c r="E128" s="11" t="str">
        <f>CONCATENATE(Tableau3[[#This Row],[Date]],Tableau3[[#This Row],[Matricule]])</f>
        <v/>
      </c>
      <c r="F128" s="3"/>
      <c r="I12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28" s="7">
        <f>IF(Tableau3[[#This Row],[Moyenne Régimes]]&gt;0,1,0)</f>
        <v>0</v>
      </c>
      <c r="K128" s="7">
        <f>IF(Tableau3[[#This Row],[Moyenne Régimes]]&gt;=60,1,0)</f>
        <v>0</v>
      </c>
      <c r="L128" s="7">
        <f>IF(Tableau3[[#This Row],[Moyenne Régimes]]&gt;60,Tableau3[[#This Row],[Moyenne Régimes]]-60,0)</f>
        <v>0</v>
      </c>
      <c r="M128" s="14">
        <f t="shared" si="6"/>
        <v>0</v>
      </c>
      <c r="N128" s="14">
        <f t="shared" si="5"/>
        <v>0</v>
      </c>
      <c r="O128" s="14">
        <f t="shared" si="7"/>
        <v>0</v>
      </c>
      <c r="P128" s="15" t="str">
        <f>IF(Tableau3[[#This Row],[Matricule]]&gt;1,IF(COUNTIF(Tableau3[DateMatricule],Tableau3[[#This Row],[DateMatricule]])&gt;1,"Doublon",""),"")</f>
        <v/>
      </c>
    </row>
    <row r="129" spans="1:16" x14ac:dyDescent="0.25">
      <c r="A129" s="12" t="str">
        <f>IF(Tableau3[[#This Row],[Date]]="","",VLOOKUP(Tableau3[[#This Row],[Semaine]],Listes!$A:$B,2,FALSE))</f>
        <v/>
      </c>
      <c r="B129" s="11" t="str">
        <f>IF(ISBLANK(Tableau3[[#This Row],[Date]]),"",INT((Tableau3[[#This Row],[Date]]-SUM(MOD(DATE(YEAR(Tableau3[[#This Row],[Date]]-MOD(Tableau3[[#This Row],[Date]]-2,7)+3),1,2),{1E+99;7})*{1;-1})+5)/7))</f>
        <v/>
      </c>
      <c r="C129" s="11" t="str">
        <f>IF(ISBLANK(Tableau3[[#This Row],[Matricule]]),"",VLOOKUP(Tableau3[[#This Row],[Matricule]],#REF!,2,FALSE))</f>
        <v/>
      </c>
      <c r="D129" s="11" t="str">
        <f>IF(ISBLANK(Tableau3[[#This Row],[Matricule]]),"",VLOOKUP(Tableau3[[#This Row],[Matricule]],#REF!,3,FALSE))</f>
        <v/>
      </c>
      <c r="E129" s="11" t="str">
        <f>CONCATENATE(Tableau3[[#This Row],[Date]],Tableau3[[#This Row],[Matricule]])</f>
        <v/>
      </c>
      <c r="F129" s="3"/>
      <c r="I12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29" s="7">
        <f>IF(Tableau3[[#This Row],[Moyenne Régimes]]&gt;0,1,0)</f>
        <v>0</v>
      </c>
      <c r="K129" s="7">
        <f>IF(Tableau3[[#This Row],[Moyenne Régimes]]&gt;=60,1,0)</f>
        <v>0</v>
      </c>
      <c r="L129" s="7">
        <f>IF(Tableau3[[#This Row],[Moyenne Régimes]]&gt;60,Tableau3[[#This Row],[Moyenne Régimes]]-60,0)</f>
        <v>0</v>
      </c>
      <c r="M129" s="14">
        <f t="shared" si="6"/>
        <v>0</v>
      </c>
      <c r="N129" s="14">
        <f t="shared" si="5"/>
        <v>0</v>
      </c>
      <c r="O129" s="14">
        <f t="shared" si="7"/>
        <v>0</v>
      </c>
      <c r="P129" s="15" t="str">
        <f>IF(Tableau3[[#This Row],[Matricule]]&gt;1,IF(COUNTIF(Tableau3[DateMatricule],Tableau3[[#This Row],[DateMatricule]])&gt;1,"Doublon",""),"")</f>
        <v/>
      </c>
    </row>
    <row r="130" spans="1:16" x14ac:dyDescent="0.25">
      <c r="A130" s="12" t="str">
        <f>IF(Tableau3[[#This Row],[Date]]="","",VLOOKUP(Tableau3[[#This Row],[Semaine]],Listes!$A:$B,2,FALSE))</f>
        <v/>
      </c>
      <c r="B130" s="11" t="str">
        <f>IF(ISBLANK(Tableau3[[#This Row],[Date]]),"",INT((Tableau3[[#This Row],[Date]]-SUM(MOD(DATE(YEAR(Tableau3[[#This Row],[Date]]-MOD(Tableau3[[#This Row],[Date]]-2,7)+3),1,2),{1E+99;7})*{1;-1})+5)/7))</f>
        <v/>
      </c>
      <c r="C130" s="11" t="str">
        <f>IF(ISBLANK(Tableau3[[#This Row],[Matricule]]),"",VLOOKUP(Tableau3[[#This Row],[Matricule]],#REF!,2,FALSE))</f>
        <v/>
      </c>
      <c r="D130" s="11" t="str">
        <f>IF(ISBLANK(Tableau3[[#This Row],[Matricule]]),"",VLOOKUP(Tableau3[[#This Row],[Matricule]],#REF!,3,FALSE))</f>
        <v/>
      </c>
      <c r="E130" s="11" t="str">
        <f>CONCATENATE(Tableau3[[#This Row],[Date]],Tableau3[[#This Row],[Matricule]])</f>
        <v/>
      </c>
      <c r="F130" s="3"/>
      <c r="I13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30" s="7">
        <f>IF(Tableau3[[#This Row],[Moyenne Régimes]]&gt;0,1,0)</f>
        <v>0</v>
      </c>
      <c r="K130" s="7">
        <f>IF(Tableau3[[#This Row],[Moyenne Régimes]]&gt;=60,1,0)</f>
        <v>0</v>
      </c>
      <c r="L130" s="7">
        <f>IF(Tableau3[[#This Row],[Moyenne Régimes]]&gt;60,Tableau3[[#This Row],[Moyenne Régimes]]-60,0)</f>
        <v>0</v>
      </c>
      <c r="M130" s="14">
        <f t="shared" si="6"/>
        <v>0</v>
      </c>
      <c r="N130" s="14">
        <f t="shared" si="5"/>
        <v>0</v>
      </c>
      <c r="O130" s="14">
        <f t="shared" si="7"/>
        <v>0</v>
      </c>
      <c r="P130" s="15" t="str">
        <f>IF(Tableau3[[#This Row],[Matricule]]&gt;1,IF(COUNTIF(Tableau3[DateMatricule],Tableau3[[#This Row],[DateMatricule]])&gt;1,"Doublon",""),"")</f>
        <v/>
      </c>
    </row>
    <row r="131" spans="1:16" x14ac:dyDescent="0.25">
      <c r="A131" s="12" t="str">
        <f>IF(Tableau3[[#This Row],[Date]]="","",VLOOKUP(Tableau3[[#This Row],[Semaine]],Listes!$A:$B,2,FALSE))</f>
        <v/>
      </c>
      <c r="B131" s="11" t="str">
        <f>IF(ISBLANK(Tableau3[[#This Row],[Date]]),"",INT((Tableau3[[#This Row],[Date]]-SUM(MOD(DATE(YEAR(Tableau3[[#This Row],[Date]]-MOD(Tableau3[[#This Row],[Date]]-2,7)+3),1,2),{1E+99;7})*{1;-1})+5)/7))</f>
        <v/>
      </c>
      <c r="C131" s="11" t="str">
        <f>IF(ISBLANK(Tableau3[[#This Row],[Matricule]]),"",VLOOKUP(Tableau3[[#This Row],[Matricule]],#REF!,2,FALSE))</f>
        <v/>
      </c>
      <c r="D131" s="11" t="str">
        <f>IF(ISBLANK(Tableau3[[#This Row],[Matricule]]),"",VLOOKUP(Tableau3[[#This Row],[Matricule]],#REF!,3,FALSE))</f>
        <v/>
      </c>
      <c r="E131" s="11" t="str">
        <f>CONCATENATE(Tableau3[[#This Row],[Date]],Tableau3[[#This Row],[Matricule]])</f>
        <v/>
      </c>
      <c r="F131" s="3"/>
      <c r="I13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31" s="7">
        <f>IF(Tableau3[[#This Row],[Moyenne Régimes]]&gt;0,1,0)</f>
        <v>0</v>
      </c>
      <c r="K131" s="7">
        <f>IF(Tableau3[[#This Row],[Moyenne Régimes]]&gt;=60,1,0)</f>
        <v>0</v>
      </c>
      <c r="L131" s="7">
        <f>IF(Tableau3[[#This Row],[Moyenne Régimes]]&gt;60,Tableau3[[#This Row],[Moyenne Régimes]]-60,0)</f>
        <v>0</v>
      </c>
      <c r="M131" s="14">
        <f t="shared" si="6"/>
        <v>0</v>
      </c>
      <c r="N131" s="14">
        <f t="shared" ref="N131:N194" si="8">+IF(ROUND(I131,0)&gt;60,(ROUND(I131,0)-60)*40,0)</f>
        <v>0</v>
      </c>
      <c r="O131" s="14">
        <f t="shared" si="7"/>
        <v>0</v>
      </c>
      <c r="P131" s="15" t="str">
        <f>IF(Tableau3[[#This Row],[Matricule]]&gt;1,IF(COUNTIF(Tableau3[DateMatricule],Tableau3[[#This Row],[DateMatricule]])&gt;1,"Doublon",""),"")</f>
        <v/>
      </c>
    </row>
    <row r="132" spans="1:16" x14ac:dyDescent="0.25">
      <c r="A132" s="12" t="str">
        <f>IF(Tableau3[[#This Row],[Date]]="","",VLOOKUP(Tableau3[[#This Row],[Semaine]],Listes!$A:$B,2,FALSE))</f>
        <v/>
      </c>
      <c r="B132" s="11" t="str">
        <f>IF(ISBLANK(Tableau3[[#This Row],[Date]]),"",INT((Tableau3[[#This Row],[Date]]-SUM(MOD(DATE(YEAR(Tableau3[[#This Row],[Date]]-MOD(Tableau3[[#This Row],[Date]]-2,7)+3),1,2),{1E+99;7})*{1;-1})+5)/7))</f>
        <v/>
      </c>
      <c r="C132" s="11" t="str">
        <f>IF(ISBLANK(Tableau3[[#This Row],[Matricule]]),"",VLOOKUP(Tableau3[[#This Row],[Matricule]],#REF!,2,FALSE))</f>
        <v/>
      </c>
      <c r="D132" s="11" t="str">
        <f>IF(ISBLANK(Tableau3[[#This Row],[Matricule]]),"",VLOOKUP(Tableau3[[#This Row],[Matricule]],#REF!,3,FALSE))</f>
        <v/>
      </c>
      <c r="E132" s="11" t="str">
        <f>CONCATENATE(Tableau3[[#This Row],[Date]],Tableau3[[#This Row],[Matricule]])</f>
        <v/>
      </c>
      <c r="F132" s="3"/>
      <c r="I13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32" s="7">
        <f>IF(Tableau3[[#This Row],[Moyenne Régimes]]&gt;0,1,0)</f>
        <v>0</v>
      </c>
      <c r="K132" s="7">
        <f>IF(Tableau3[[#This Row],[Moyenne Régimes]]&gt;=60,1,0)</f>
        <v>0</v>
      </c>
      <c r="L132" s="7">
        <f>IF(Tableau3[[#This Row],[Moyenne Régimes]]&gt;60,Tableau3[[#This Row],[Moyenne Régimes]]-60,0)</f>
        <v>0</v>
      </c>
      <c r="M132" s="14">
        <f t="shared" si="6"/>
        <v>0</v>
      </c>
      <c r="N132" s="14">
        <f t="shared" si="8"/>
        <v>0</v>
      </c>
      <c r="O132" s="14">
        <f t="shared" si="7"/>
        <v>0</v>
      </c>
      <c r="P132" s="15" t="str">
        <f>IF(Tableau3[[#This Row],[Matricule]]&gt;1,IF(COUNTIF(Tableau3[DateMatricule],Tableau3[[#This Row],[DateMatricule]])&gt;1,"Doublon",""),"")</f>
        <v/>
      </c>
    </row>
    <row r="133" spans="1:16" x14ac:dyDescent="0.25">
      <c r="A133" s="12" t="str">
        <f>IF(Tableau3[[#This Row],[Date]]="","",VLOOKUP(Tableau3[[#This Row],[Semaine]],Listes!$A:$B,2,FALSE))</f>
        <v/>
      </c>
      <c r="B133" s="11" t="str">
        <f>IF(ISBLANK(Tableau3[[#This Row],[Date]]),"",INT((Tableau3[[#This Row],[Date]]-SUM(MOD(DATE(YEAR(Tableau3[[#This Row],[Date]]-MOD(Tableau3[[#This Row],[Date]]-2,7)+3),1,2),{1E+99;7})*{1;-1})+5)/7))</f>
        <v/>
      </c>
      <c r="C133" s="11" t="str">
        <f>IF(ISBLANK(Tableau3[[#This Row],[Matricule]]),"",VLOOKUP(Tableau3[[#This Row],[Matricule]],#REF!,2,FALSE))</f>
        <v/>
      </c>
      <c r="D133" s="11" t="str">
        <f>IF(ISBLANK(Tableau3[[#This Row],[Matricule]]),"",VLOOKUP(Tableau3[[#This Row],[Matricule]],#REF!,3,FALSE))</f>
        <v/>
      </c>
      <c r="E133" s="11" t="str">
        <f>CONCATENATE(Tableau3[[#This Row],[Date]],Tableau3[[#This Row],[Matricule]])</f>
        <v/>
      </c>
      <c r="F133" s="3"/>
      <c r="I13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33" s="7">
        <f>IF(Tableau3[[#This Row],[Moyenne Régimes]]&gt;0,1,0)</f>
        <v>0</v>
      </c>
      <c r="K133" s="7">
        <f>IF(Tableau3[[#This Row],[Moyenne Régimes]]&gt;=60,1,0)</f>
        <v>0</v>
      </c>
      <c r="L133" s="7">
        <f>IF(Tableau3[[#This Row],[Moyenne Régimes]]&gt;60,Tableau3[[#This Row],[Moyenne Régimes]]-60,0)</f>
        <v>0</v>
      </c>
      <c r="M133" s="14">
        <f t="shared" si="6"/>
        <v>0</v>
      </c>
      <c r="N133" s="14">
        <f t="shared" si="8"/>
        <v>0</v>
      </c>
      <c r="O133" s="14">
        <f t="shared" si="7"/>
        <v>0</v>
      </c>
      <c r="P133" s="15" t="str">
        <f>IF(Tableau3[[#This Row],[Matricule]]&gt;1,IF(COUNTIF(Tableau3[DateMatricule],Tableau3[[#This Row],[DateMatricule]])&gt;1,"Doublon",""),"")</f>
        <v/>
      </c>
    </row>
    <row r="134" spans="1:16" x14ac:dyDescent="0.25">
      <c r="A134" s="12" t="str">
        <f>IF(Tableau3[[#This Row],[Date]]="","",VLOOKUP(Tableau3[[#This Row],[Semaine]],Listes!$A:$B,2,FALSE))</f>
        <v/>
      </c>
      <c r="B134" s="11" t="str">
        <f>IF(ISBLANK(Tableau3[[#This Row],[Date]]),"",INT((Tableau3[[#This Row],[Date]]-SUM(MOD(DATE(YEAR(Tableau3[[#This Row],[Date]]-MOD(Tableau3[[#This Row],[Date]]-2,7)+3),1,2),{1E+99;7})*{1;-1})+5)/7))</f>
        <v/>
      </c>
      <c r="C134" s="11" t="str">
        <f>IF(ISBLANK(Tableau3[[#This Row],[Matricule]]),"",VLOOKUP(Tableau3[[#This Row],[Matricule]],#REF!,2,FALSE))</f>
        <v/>
      </c>
      <c r="D134" s="11" t="str">
        <f>IF(ISBLANK(Tableau3[[#This Row],[Matricule]]),"",VLOOKUP(Tableau3[[#This Row],[Matricule]],#REF!,3,FALSE))</f>
        <v/>
      </c>
      <c r="E134" s="11" t="str">
        <f>CONCATENATE(Tableau3[[#This Row],[Date]],Tableau3[[#This Row],[Matricule]])</f>
        <v/>
      </c>
      <c r="F134" s="3"/>
      <c r="I13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34" s="7">
        <f>IF(Tableau3[[#This Row],[Moyenne Régimes]]&gt;0,1,0)</f>
        <v>0</v>
      </c>
      <c r="K134" s="7">
        <f>IF(Tableau3[[#This Row],[Moyenne Régimes]]&gt;=60,1,0)</f>
        <v>0</v>
      </c>
      <c r="L134" s="7">
        <f>IF(Tableau3[[#This Row],[Moyenne Régimes]]&gt;60,Tableau3[[#This Row],[Moyenne Régimes]]-60,0)</f>
        <v>0</v>
      </c>
      <c r="M134" s="14">
        <f t="shared" si="6"/>
        <v>0</v>
      </c>
      <c r="N134" s="14">
        <f t="shared" si="8"/>
        <v>0</v>
      </c>
      <c r="O134" s="14">
        <f t="shared" si="7"/>
        <v>0</v>
      </c>
      <c r="P134" s="15" t="str">
        <f>IF(Tableau3[[#This Row],[Matricule]]&gt;1,IF(COUNTIF(Tableau3[DateMatricule],Tableau3[[#This Row],[DateMatricule]])&gt;1,"Doublon",""),"")</f>
        <v/>
      </c>
    </row>
    <row r="135" spans="1:16" x14ac:dyDescent="0.25">
      <c r="A135" s="12" t="str">
        <f>IF(Tableau3[[#This Row],[Date]]="","",VLOOKUP(Tableau3[[#This Row],[Semaine]],Listes!$A:$B,2,FALSE))</f>
        <v/>
      </c>
      <c r="B135" s="11" t="str">
        <f>IF(ISBLANK(Tableau3[[#This Row],[Date]]),"",INT((Tableau3[[#This Row],[Date]]-SUM(MOD(DATE(YEAR(Tableau3[[#This Row],[Date]]-MOD(Tableau3[[#This Row],[Date]]-2,7)+3),1,2),{1E+99;7})*{1;-1})+5)/7))</f>
        <v/>
      </c>
      <c r="C135" s="11" t="str">
        <f>IF(ISBLANK(Tableau3[[#This Row],[Matricule]]),"",VLOOKUP(Tableau3[[#This Row],[Matricule]],#REF!,2,FALSE))</f>
        <v/>
      </c>
      <c r="D135" s="11" t="str">
        <f>IF(ISBLANK(Tableau3[[#This Row],[Matricule]]),"",VLOOKUP(Tableau3[[#This Row],[Matricule]],#REF!,3,FALSE))</f>
        <v/>
      </c>
      <c r="E135" s="11" t="str">
        <f>CONCATENATE(Tableau3[[#This Row],[Date]],Tableau3[[#This Row],[Matricule]])</f>
        <v/>
      </c>
      <c r="F135" s="3"/>
      <c r="I13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35" s="7">
        <f>IF(Tableau3[[#This Row],[Moyenne Régimes]]&gt;0,1,0)</f>
        <v>0</v>
      </c>
      <c r="K135" s="7">
        <f>IF(Tableau3[[#This Row],[Moyenne Régimes]]&gt;=60,1,0)</f>
        <v>0</v>
      </c>
      <c r="L135" s="7">
        <f>IF(Tableau3[[#This Row],[Moyenne Régimes]]&gt;60,Tableau3[[#This Row],[Moyenne Régimes]]-60,0)</f>
        <v>0</v>
      </c>
      <c r="M135" s="14">
        <f t="shared" ref="M135:M198" si="9">+IF(I135&lt;60,0,1000)</f>
        <v>0</v>
      </c>
      <c r="N135" s="14">
        <f t="shared" si="8"/>
        <v>0</v>
      </c>
      <c r="O135" s="14">
        <f t="shared" ref="O135:O198" si="10">+M135+N135</f>
        <v>0</v>
      </c>
      <c r="P135" s="15" t="str">
        <f>IF(Tableau3[[#This Row],[Matricule]]&gt;1,IF(COUNTIF(Tableau3[DateMatricule],Tableau3[[#This Row],[DateMatricule]])&gt;1,"Doublon",""),"")</f>
        <v/>
      </c>
    </row>
    <row r="136" spans="1:16" x14ac:dyDescent="0.25">
      <c r="A136" s="12" t="str">
        <f>IF(Tableau3[[#This Row],[Date]]="","",VLOOKUP(Tableau3[[#This Row],[Semaine]],Listes!$A:$B,2,FALSE))</f>
        <v/>
      </c>
      <c r="B136" s="11" t="str">
        <f>IF(ISBLANK(Tableau3[[#This Row],[Date]]),"",INT((Tableau3[[#This Row],[Date]]-SUM(MOD(DATE(YEAR(Tableau3[[#This Row],[Date]]-MOD(Tableau3[[#This Row],[Date]]-2,7)+3),1,2),{1E+99;7})*{1;-1})+5)/7))</f>
        <v/>
      </c>
      <c r="C136" s="11" t="str">
        <f>IF(ISBLANK(Tableau3[[#This Row],[Matricule]]),"",VLOOKUP(Tableau3[[#This Row],[Matricule]],#REF!,2,FALSE))</f>
        <v/>
      </c>
      <c r="D136" s="11" t="str">
        <f>IF(ISBLANK(Tableau3[[#This Row],[Matricule]]),"",VLOOKUP(Tableau3[[#This Row],[Matricule]],#REF!,3,FALSE))</f>
        <v/>
      </c>
      <c r="E136" s="11" t="str">
        <f>CONCATENATE(Tableau3[[#This Row],[Date]],Tableau3[[#This Row],[Matricule]])</f>
        <v/>
      </c>
      <c r="F136" s="3"/>
      <c r="I13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36" s="7">
        <f>IF(Tableau3[[#This Row],[Moyenne Régimes]]&gt;0,1,0)</f>
        <v>0</v>
      </c>
      <c r="K136" s="7">
        <f>IF(Tableau3[[#This Row],[Moyenne Régimes]]&gt;=60,1,0)</f>
        <v>0</v>
      </c>
      <c r="L136" s="7">
        <f>IF(Tableau3[[#This Row],[Moyenne Régimes]]&gt;60,Tableau3[[#This Row],[Moyenne Régimes]]-60,0)</f>
        <v>0</v>
      </c>
      <c r="M136" s="14">
        <f t="shared" si="9"/>
        <v>0</v>
      </c>
      <c r="N136" s="14">
        <f t="shared" si="8"/>
        <v>0</v>
      </c>
      <c r="O136" s="14">
        <f t="shared" si="10"/>
        <v>0</v>
      </c>
      <c r="P136" s="15" t="str">
        <f>IF(Tableau3[[#This Row],[Matricule]]&gt;1,IF(COUNTIF(Tableau3[DateMatricule],Tableau3[[#This Row],[DateMatricule]])&gt;1,"Doublon",""),"")</f>
        <v/>
      </c>
    </row>
    <row r="137" spans="1:16" x14ac:dyDescent="0.25">
      <c r="A137" s="12" t="str">
        <f>IF(Tableau3[[#This Row],[Date]]="","",VLOOKUP(Tableau3[[#This Row],[Semaine]],Listes!$A:$B,2,FALSE))</f>
        <v/>
      </c>
      <c r="B137" s="11" t="str">
        <f>IF(ISBLANK(Tableau3[[#This Row],[Date]]),"",INT((Tableau3[[#This Row],[Date]]-SUM(MOD(DATE(YEAR(Tableau3[[#This Row],[Date]]-MOD(Tableau3[[#This Row],[Date]]-2,7)+3),1,2),{1E+99;7})*{1;-1})+5)/7))</f>
        <v/>
      </c>
      <c r="C137" s="11" t="str">
        <f>IF(ISBLANK(Tableau3[[#This Row],[Matricule]]),"",VLOOKUP(Tableau3[[#This Row],[Matricule]],#REF!,2,FALSE))</f>
        <v/>
      </c>
      <c r="D137" s="11" t="str">
        <f>IF(ISBLANK(Tableau3[[#This Row],[Matricule]]),"",VLOOKUP(Tableau3[[#This Row],[Matricule]],#REF!,3,FALSE))</f>
        <v/>
      </c>
      <c r="E137" s="11" t="str">
        <f>CONCATENATE(Tableau3[[#This Row],[Date]],Tableau3[[#This Row],[Matricule]])</f>
        <v/>
      </c>
      <c r="F137" s="3"/>
      <c r="I13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37" s="7">
        <f>IF(Tableau3[[#This Row],[Moyenne Régimes]]&gt;0,1,0)</f>
        <v>0</v>
      </c>
      <c r="K137" s="7">
        <f>IF(Tableau3[[#This Row],[Moyenne Régimes]]&gt;=60,1,0)</f>
        <v>0</v>
      </c>
      <c r="L137" s="7">
        <f>IF(Tableau3[[#This Row],[Moyenne Régimes]]&gt;60,Tableau3[[#This Row],[Moyenne Régimes]]-60,0)</f>
        <v>0</v>
      </c>
      <c r="M137" s="14">
        <f t="shared" si="9"/>
        <v>0</v>
      </c>
      <c r="N137" s="14">
        <f t="shared" si="8"/>
        <v>0</v>
      </c>
      <c r="O137" s="14">
        <f t="shared" si="10"/>
        <v>0</v>
      </c>
      <c r="P137" s="15" t="str">
        <f>IF(Tableau3[[#This Row],[Matricule]]&gt;1,IF(COUNTIF(Tableau3[DateMatricule],Tableau3[[#This Row],[DateMatricule]])&gt;1,"Doublon",""),"")</f>
        <v/>
      </c>
    </row>
    <row r="138" spans="1:16" x14ac:dyDescent="0.25">
      <c r="A138" s="12" t="str">
        <f>IF(Tableau3[[#This Row],[Date]]="","",VLOOKUP(Tableau3[[#This Row],[Semaine]],Listes!$A:$B,2,FALSE))</f>
        <v/>
      </c>
      <c r="B138" s="11" t="str">
        <f>IF(ISBLANK(Tableau3[[#This Row],[Date]]),"",INT((Tableau3[[#This Row],[Date]]-SUM(MOD(DATE(YEAR(Tableau3[[#This Row],[Date]]-MOD(Tableau3[[#This Row],[Date]]-2,7)+3),1,2),{1E+99;7})*{1;-1})+5)/7))</f>
        <v/>
      </c>
      <c r="C138" s="11" t="str">
        <f>IF(ISBLANK(Tableau3[[#This Row],[Matricule]]),"",VLOOKUP(Tableau3[[#This Row],[Matricule]],#REF!,2,FALSE))</f>
        <v/>
      </c>
      <c r="D138" s="11" t="str">
        <f>IF(ISBLANK(Tableau3[[#This Row],[Matricule]]),"",VLOOKUP(Tableau3[[#This Row],[Matricule]],#REF!,3,FALSE))</f>
        <v/>
      </c>
      <c r="E138" s="11" t="str">
        <f>CONCATENATE(Tableau3[[#This Row],[Date]],Tableau3[[#This Row],[Matricule]])</f>
        <v/>
      </c>
      <c r="F138" s="3"/>
      <c r="I13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38" s="7">
        <f>IF(Tableau3[[#This Row],[Moyenne Régimes]]&gt;0,1,0)</f>
        <v>0</v>
      </c>
      <c r="K138" s="7">
        <f>IF(Tableau3[[#This Row],[Moyenne Régimes]]&gt;=60,1,0)</f>
        <v>0</v>
      </c>
      <c r="L138" s="7">
        <f>IF(Tableau3[[#This Row],[Moyenne Régimes]]&gt;60,Tableau3[[#This Row],[Moyenne Régimes]]-60,0)</f>
        <v>0</v>
      </c>
      <c r="M138" s="14">
        <f t="shared" si="9"/>
        <v>0</v>
      </c>
      <c r="N138" s="14">
        <f t="shared" si="8"/>
        <v>0</v>
      </c>
      <c r="O138" s="14">
        <f t="shared" si="10"/>
        <v>0</v>
      </c>
      <c r="P138" s="15" t="str">
        <f>IF(Tableau3[[#This Row],[Matricule]]&gt;1,IF(COUNTIF(Tableau3[DateMatricule],Tableau3[[#This Row],[DateMatricule]])&gt;1,"Doublon",""),"")</f>
        <v/>
      </c>
    </row>
    <row r="139" spans="1:16" x14ac:dyDescent="0.25">
      <c r="A139" s="12" t="str">
        <f>IF(Tableau3[[#This Row],[Date]]="","",VLOOKUP(Tableau3[[#This Row],[Semaine]],Listes!$A:$B,2,FALSE))</f>
        <v/>
      </c>
      <c r="B139" s="11" t="str">
        <f>IF(ISBLANK(Tableau3[[#This Row],[Date]]),"",INT((Tableau3[[#This Row],[Date]]-SUM(MOD(DATE(YEAR(Tableau3[[#This Row],[Date]]-MOD(Tableau3[[#This Row],[Date]]-2,7)+3),1,2),{1E+99;7})*{1;-1})+5)/7))</f>
        <v/>
      </c>
      <c r="C139" s="11" t="str">
        <f>IF(ISBLANK(Tableau3[[#This Row],[Matricule]]),"",VLOOKUP(Tableau3[[#This Row],[Matricule]],#REF!,2,FALSE))</f>
        <v/>
      </c>
      <c r="D139" s="11" t="str">
        <f>IF(ISBLANK(Tableau3[[#This Row],[Matricule]]),"",VLOOKUP(Tableau3[[#This Row],[Matricule]],#REF!,3,FALSE))</f>
        <v/>
      </c>
      <c r="E139" s="11" t="str">
        <f>CONCATENATE(Tableau3[[#This Row],[Date]],Tableau3[[#This Row],[Matricule]])</f>
        <v/>
      </c>
      <c r="F139" s="3"/>
      <c r="I13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39" s="7">
        <f>IF(Tableau3[[#This Row],[Moyenne Régimes]]&gt;0,1,0)</f>
        <v>0</v>
      </c>
      <c r="K139" s="7">
        <f>IF(Tableau3[[#This Row],[Moyenne Régimes]]&gt;=60,1,0)</f>
        <v>0</v>
      </c>
      <c r="L139" s="7">
        <f>IF(Tableau3[[#This Row],[Moyenne Régimes]]&gt;60,Tableau3[[#This Row],[Moyenne Régimes]]-60,0)</f>
        <v>0</v>
      </c>
      <c r="M139" s="14">
        <f t="shared" si="9"/>
        <v>0</v>
      </c>
      <c r="N139" s="14">
        <f t="shared" si="8"/>
        <v>0</v>
      </c>
      <c r="O139" s="14">
        <f t="shared" si="10"/>
        <v>0</v>
      </c>
      <c r="P139" s="15" t="str">
        <f>IF(Tableau3[[#This Row],[Matricule]]&gt;1,IF(COUNTIF(Tableau3[DateMatricule],Tableau3[[#This Row],[DateMatricule]])&gt;1,"Doublon",""),"")</f>
        <v/>
      </c>
    </row>
    <row r="140" spans="1:16" x14ac:dyDescent="0.25">
      <c r="A140" s="12" t="str">
        <f>IF(Tableau3[[#This Row],[Date]]="","",VLOOKUP(Tableau3[[#This Row],[Semaine]],Listes!$A:$B,2,FALSE))</f>
        <v/>
      </c>
      <c r="B140" s="11" t="str">
        <f>IF(ISBLANK(Tableau3[[#This Row],[Date]]),"",INT((Tableau3[[#This Row],[Date]]-SUM(MOD(DATE(YEAR(Tableau3[[#This Row],[Date]]-MOD(Tableau3[[#This Row],[Date]]-2,7)+3),1,2),{1E+99;7})*{1;-1})+5)/7))</f>
        <v/>
      </c>
      <c r="C140" s="11" t="str">
        <f>IF(ISBLANK(Tableau3[[#This Row],[Matricule]]),"",VLOOKUP(Tableau3[[#This Row],[Matricule]],#REF!,2,FALSE))</f>
        <v/>
      </c>
      <c r="D140" s="11" t="str">
        <f>IF(ISBLANK(Tableau3[[#This Row],[Matricule]]),"",VLOOKUP(Tableau3[[#This Row],[Matricule]],#REF!,3,FALSE))</f>
        <v/>
      </c>
      <c r="E140" s="11" t="str">
        <f>CONCATENATE(Tableau3[[#This Row],[Date]],Tableau3[[#This Row],[Matricule]])</f>
        <v/>
      </c>
      <c r="F140" s="3"/>
      <c r="I14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40" s="7">
        <f>IF(Tableau3[[#This Row],[Moyenne Régimes]]&gt;0,1,0)</f>
        <v>0</v>
      </c>
      <c r="K140" s="7">
        <f>IF(Tableau3[[#This Row],[Moyenne Régimes]]&gt;=60,1,0)</f>
        <v>0</v>
      </c>
      <c r="L140" s="7">
        <f>IF(Tableau3[[#This Row],[Moyenne Régimes]]&gt;60,Tableau3[[#This Row],[Moyenne Régimes]]-60,0)</f>
        <v>0</v>
      </c>
      <c r="M140" s="14">
        <f t="shared" si="9"/>
        <v>0</v>
      </c>
      <c r="N140" s="14">
        <f t="shared" si="8"/>
        <v>0</v>
      </c>
      <c r="O140" s="14">
        <f t="shared" si="10"/>
        <v>0</v>
      </c>
      <c r="P140" s="15" t="str">
        <f>IF(Tableau3[[#This Row],[Matricule]]&gt;1,IF(COUNTIF(Tableau3[DateMatricule],Tableau3[[#This Row],[DateMatricule]])&gt;1,"Doublon",""),"")</f>
        <v/>
      </c>
    </row>
    <row r="141" spans="1:16" x14ac:dyDescent="0.25">
      <c r="A141" s="12" t="str">
        <f>IF(Tableau3[[#This Row],[Date]]="","",VLOOKUP(Tableau3[[#This Row],[Semaine]],Listes!$A:$B,2,FALSE))</f>
        <v/>
      </c>
      <c r="B141" s="11" t="str">
        <f>IF(ISBLANK(Tableau3[[#This Row],[Date]]),"",INT((Tableau3[[#This Row],[Date]]-SUM(MOD(DATE(YEAR(Tableau3[[#This Row],[Date]]-MOD(Tableau3[[#This Row],[Date]]-2,7)+3),1,2),{1E+99;7})*{1;-1})+5)/7))</f>
        <v/>
      </c>
      <c r="C141" s="11" t="str">
        <f>IF(ISBLANK(Tableau3[[#This Row],[Matricule]]),"",VLOOKUP(Tableau3[[#This Row],[Matricule]],#REF!,2,FALSE))</f>
        <v/>
      </c>
      <c r="D141" s="11" t="str">
        <f>IF(ISBLANK(Tableau3[[#This Row],[Matricule]]),"",VLOOKUP(Tableau3[[#This Row],[Matricule]],#REF!,3,FALSE))</f>
        <v/>
      </c>
      <c r="E141" s="11" t="str">
        <f>CONCATENATE(Tableau3[[#This Row],[Date]],Tableau3[[#This Row],[Matricule]])</f>
        <v/>
      </c>
      <c r="F141" s="3"/>
      <c r="I14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41" s="7">
        <f>IF(Tableau3[[#This Row],[Moyenne Régimes]]&gt;0,1,0)</f>
        <v>0</v>
      </c>
      <c r="K141" s="7">
        <f>IF(Tableau3[[#This Row],[Moyenne Régimes]]&gt;=60,1,0)</f>
        <v>0</v>
      </c>
      <c r="L141" s="7">
        <f>IF(Tableau3[[#This Row],[Moyenne Régimes]]&gt;60,Tableau3[[#This Row],[Moyenne Régimes]]-60,0)</f>
        <v>0</v>
      </c>
      <c r="M141" s="14">
        <f t="shared" si="9"/>
        <v>0</v>
      </c>
      <c r="N141" s="14">
        <f t="shared" si="8"/>
        <v>0</v>
      </c>
      <c r="O141" s="14">
        <f t="shared" si="10"/>
        <v>0</v>
      </c>
      <c r="P141" s="15" t="str">
        <f>IF(Tableau3[[#This Row],[Matricule]]&gt;1,IF(COUNTIF(Tableau3[DateMatricule],Tableau3[[#This Row],[DateMatricule]])&gt;1,"Doublon",""),"")</f>
        <v/>
      </c>
    </row>
    <row r="142" spans="1:16" x14ac:dyDescent="0.25">
      <c r="A142" s="12" t="str">
        <f>IF(Tableau3[[#This Row],[Date]]="","",VLOOKUP(Tableau3[[#This Row],[Semaine]],Listes!$A:$B,2,FALSE))</f>
        <v/>
      </c>
      <c r="B142" s="11" t="str">
        <f>IF(ISBLANK(Tableau3[[#This Row],[Date]]),"",INT((Tableau3[[#This Row],[Date]]-SUM(MOD(DATE(YEAR(Tableau3[[#This Row],[Date]]-MOD(Tableau3[[#This Row],[Date]]-2,7)+3),1,2),{1E+99;7})*{1;-1})+5)/7))</f>
        <v/>
      </c>
      <c r="C142" s="11" t="str">
        <f>IF(ISBLANK(Tableau3[[#This Row],[Matricule]]),"",VLOOKUP(Tableau3[[#This Row],[Matricule]],#REF!,2,FALSE))</f>
        <v/>
      </c>
      <c r="D142" s="11" t="str">
        <f>IF(ISBLANK(Tableau3[[#This Row],[Matricule]]),"",VLOOKUP(Tableau3[[#This Row],[Matricule]],#REF!,3,FALSE))</f>
        <v/>
      </c>
      <c r="E142" s="11" t="str">
        <f>CONCATENATE(Tableau3[[#This Row],[Date]],Tableau3[[#This Row],[Matricule]])</f>
        <v/>
      </c>
      <c r="F142" s="3"/>
      <c r="I14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42" s="7">
        <f>IF(Tableau3[[#This Row],[Moyenne Régimes]]&gt;0,1,0)</f>
        <v>0</v>
      </c>
      <c r="K142" s="7">
        <f>IF(Tableau3[[#This Row],[Moyenne Régimes]]&gt;=60,1,0)</f>
        <v>0</v>
      </c>
      <c r="L142" s="7">
        <f>IF(Tableau3[[#This Row],[Moyenne Régimes]]&gt;60,Tableau3[[#This Row],[Moyenne Régimes]]-60,0)</f>
        <v>0</v>
      </c>
      <c r="M142" s="14">
        <f t="shared" si="9"/>
        <v>0</v>
      </c>
      <c r="N142" s="14">
        <f t="shared" si="8"/>
        <v>0</v>
      </c>
      <c r="O142" s="14">
        <f t="shared" si="10"/>
        <v>0</v>
      </c>
      <c r="P142" s="15" t="str">
        <f>IF(Tableau3[[#This Row],[Matricule]]&gt;1,IF(COUNTIF(Tableau3[DateMatricule],Tableau3[[#This Row],[DateMatricule]])&gt;1,"Doublon",""),"")</f>
        <v/>
      </c>
    </row>
    <row r="143" spans="1:16" x14ac:dyDescent="0.25">
      <c r="A143" s="12" t="str">
        <f>IF(Tableau3[[#This Row],[Date]]="","",VLOOKUP(Tableau3[[#This Row],[Semaine]],Listes!$A:$B,2,FALSE))</f>
        <v/>
      </c>
      <c r="B143" s="11" t="str">
        <f>IF(ISBLANK(Tableau3[[#This Row],[Date]]),"",INT((Tableau3[[#This Row],[Date]]-SUM(MOD(DATE(YEAR(Tableau3[[#This Row],[Date]]-MOD(Tableau3[[#This Row],[Date]]-2,7)+3),1,2),{1E+99;7})*{1;-1})+5)/7))</f>
        <v/>
      </c>
      <c r="C143" s="11" t="str">
        <f>IF(ISBLANK(Tableau3[[#This Row],[Matricule]]),"",VLOOKUP(Tableau3[[#This Row],[Matricule]],#REF!,2,FALSE))</f>
        <v/>
      </c>
      <c r="D143" s="11" t="str">
        <f>IF(ISBLANK(Tableau3[[#This Row],[Matricule]]),"",VLOOKUP(Tableau3[[#This Row],[Matricule]],#REF!,3,FALSE))</f>
        <v/>
      </c>
      <c r="E143" s="11" t="str">
        <f>CONCATENATE(Tableau3[[#This Row],[Date]],Tableau3[[#This Row],[Matricule]])</f>
        <v/>
      </c>
      <c r="F143" s="3"/>
      <c r="I14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43" s="7">
        <f>IF(Tableau3[[#This Row],[Moyenne Régimes]]&gt;0,1,0)</f>
        <v>0</v>
      </c>
      <c r="K143" s="7">
        <f>IF(Tableau3[[#This Row],[Moyenne Régimes]]&gt;=60,1,0)</f>
        <v>0</v>
      </c>
      <c r="L143" s="7">
        <f>IF(Tableau3[[#This Row],[Moyenne Régimes]]&gt;60,Tableau3[[#This Row],[Moyenne Régimes]]-60,0)</f>
        <v>0</v>
      </c>
      <c r="M143" s="14">
        <f t="shared" si="9"/>
        <v>0</v>
      </c>
      <c r="N143" s="14">
        <f t="shared" si="8"/>
        <v>0</v>
      </c>
      <c r="O143" s="14">
        <f t="shared" si="10"/>
        <v>0</v>
      </c>
      <c r="P143" s="15" t="str">
        <f>IF(Tableau3[[#This Row],[Matricule]]&gt;1,IF(COUNTIF(Tableau3[DateMatricule],Tableau3[[#This Row],[DateMatricule]])&gt;1,"Doublon",""),"")</f>
        <v/>
      </c>
    </row>
    <row r="144" spans="1:16" x14ac:dyDescent="0.25">
      <c r="A144" s="12" t="str">
        <f>IF(Tableau3[[#This Row],[Date]]="","",VLOOKUP(Tableau3[[#This Row],[Semaine]],Listes!$A:$B,2,FALSE))</f>
        <v/>
      </c>
      <c r="B144" s="11" t="str">
        <f>IF(ISBLANK(Tableau3[[#This Row],[Date]]),"",INT((Tableau3[[#This Row],[Date]]-SUM(MOD(DATE(YEAR(Tableau3[[#This Row],[Date]]-MOD(Tableau3[[#This Row],[Date]]-2,7)+3),1,2),{1E+99;7})*{1;-1})+5)/7))</f>
        <v/>
      </c>
      <c r="C144" s="11" t="str">
        <f>IF(ISBLANK(Tableau3[[#This Row],[Matricule]]),"",VLOOKUP(Tableau3[[#This Row],[Matricule]],#REF!,2,FALSE))</f>
        <v/>
      </c>
      <c r="D144" s="11" t="str">
        <f>IF(ISBLANK(Tableau3[[#This Row],[Matricule]]),"",VLOOKUP(Tableau3[[#This Row],[Matricule]],#REF!,3,FALSE))</f>
        <v/>
      </c>
      <c r="E144" s="11" t="str">
        <f>CONCATENATE(Tableau3[[#This Row],[Date]],Tableau3[[#This Row],[Matricule]])</f>
        <v/>
      </c>
      <c r="F144" s="3"/>
      <c r="I14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44" s="7">
        <f>IF(Tableau3[[#This Row],[Moyenne Régimes]]&gt;0,1,0)</f>
        <v>0</v>
      </c>
      <c r="K144" s="7">
        <f>IF(Tableau3[[#This Row],[Moyenne Régimes]]&gt;=60,1,0)</f>
        <v>0</v>
      </c>
      <c r="L144" s="7">
        <f>IF(Tableau3[[#This Row],[Moyenne Régimes]]&gt;60,Tableau3[[#This Row],[Moyenne Régimes]]-60,0)</f>
        <v>0</v>
      </c>
      <c r="M144" s="14">
        <f t="shared" si="9"/>
        <v>0</v>
      </c>
      <c r="N144" s="14">
        <f t="shared" si="8"/>
        <v>0</v>
      </c>
      <c r="O144" s="14">
        <f t="shared" si="10"/>
        <v>0</v>
      </c>
      <c r="P144" s="15" t="str">
        <f>IF(Tableau3[[#This Row],[Matricule]]&gt;1,IF(COUNTIF(Tableau3[DateMatricule],Tableau3[[#This Row],[DateMatricule]])&gt;1,"Doublon",""),"")</f>
        <v/>
      </c>
    </row>
    <row r="145" spans="1:16" x14ac:dyDescent="0.25">
      <c r="A145" s="12" t="str">
        <f>IF(Tableau3[[#This Row],[Date]]="","",VLOOKUP(Tableau3[[#This Row],[Semaine]],Listes!$A:$B,2,FALSE))</f>
        <v/>
      </c>
      <c r="B145" s="11" t="str">
        <f>IF(ISBLANK(Tableau3[[#This Row],[Date]]),"",INT((Tableau3[[#This Row],[Date]]-SUM(MOD(DATE(YEAR(Tableau3[[#This Row],[Date]]-MOD(Tableau3[[#This Row],[Date]]-2,7)+3),1,2),{1E+99;7})*{1;-1})+5)/7))</f>
        <v/>
      </c>
      <c r="C145" s="11" t="str">
        <f>IF(ISBLANK(Tableau3[[#This Row],[Matricule]]),"",VLOOKUP(Tableau3[[#This Row],[Matricule]],#REF!,2,FALSE))</f>
        <v/>
      </c>
      <c r="D145" s="11" t="str">
        <f>IF(ISBLANK(Tableau3[[#This Row],[Matricule]]),"",VLOOKUP(Tableau3[[#This Row],[Matricule]],#REF!,3,FALSE))</f>
        <v/>
      </c>
      <c r="E145" s="11" t="str">
        <f>CONCATENATE(Tableau3[[#This Row],[Date]],Tableau3[[#This Row],[Matricule]])</f>
        <v/>
      </c>
      <c r="F145" s="3"/>
      <c r="I14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45" s="7">
        <f>IF(Tableau3[[#This Row],[Moyenne Régimes]]&gt;0,1,0)</f>
        <v>0</v>
      </c>
      <c r="K145" s="7">
        <f>IF(Tableau3[[#This Row],[Moyenne Régimes]]&gt;=60,1,0)</f>
        <v>0</v>
      </c>
      <c r="L145" s="7">
        <f>IF(Tableau3[[#This Row],[Moyenne Régimes]]&gt;60,Tableau3[[#This Row],[Moyenne Régimes]]-60,0)</f>
        <v>0</v>
      </c>
      <c r="M145" s="14">
        <f t="shared" si="9"/>
        <v>0</v>
      </c>
      <c r="N145" s="14">
        <f t="shared" si="8"/>
        <v>0</v>
      </c>
      <c r="O145" s="14">
        <f t="shared" si="10"/>
        <v>0</v>
      </c>
      <c r="P145" s="15" t="str">
        <f>IF(Tableau3[[#This Row],[Matricule]]&gt;1,IF(COUNTIF(Tableau3[DateMatricule],Tableau3[[#This Row],[DateMatricule]])&gt;1,"Doublon",""),"")</f>
        <v/>
      </c>
    </row>
    <row r="146" spans="1:16" x14ac:dyDescent="0.25">
      <c r="A146" s="12" t="str">
        <f>IF(Tableau3[[#This Row],[Date]]="","",VLOOKUP(Tableau3[[#This Row],[Semaine]],Listes!$A:$B,2,FALSE))</f>
        <v/>
      </c>
      <c r="B146" s="11" t="str">
        <f>IF(ISBLANK(Tableau3[[#This Row],[Date]]),"",INT((Tableau3[[#This Row],[Date]]-SUM(MOD(DATE(YEAR(Tableau3[[#This Row],[Date]]-MOD(Tableau3[[#This Row],[Date]]-2,7)+3),1,2),{1E+99;7})*{1;-1})+5)/7))</f>
        <v/>
      </c>
      <c r="C146" s="11" t="str">
        <f>IF(ISBLANK(Tableau3[[#This Row],[Matricule]]),"",VLOOKUP(Tableau3[[#This Row],[Matricule]],#REF!,2,FALSE))</f>
        <v/>
      </c>
      <c r="D146" s="11" t="str">
        <f>IF(ISBLANK(Tableau3[[#This Row],[Matricule]]),"",VLOOKUP(Tableau3[[#This Row],[Matricule]],#REF!,3,FALSE))</f>
        <v/>
      </c>
      <c r="E146" s="11" t="str">
        <f>CONCATENATE(Tableau3[[#This Row],[Date]],Tableau3[[#This Row],[Matricule]])</f>
        <v/>
      </c>
      <c r="F146" s="3"/>
      <c r="I14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46" s="7">
        <f>IF(Tableau3[[#This Row],[Moyenne Régimes]]&gt;0,1,0)</f>
        <v>0</v>
      </c>
      <c r="K146" s="7">
        <f>IF(Tableau3[[#This Row],[Moyenne Régimes]]&gt;=60,1,0)</f>
        <v>0</v>
      </c>
      <c r="L146" s="7">
        <f>IF(Tableau3[[#This Row],[Moyenne Régimes]]&gt;60,Tableau3[[#This Row],[Moyenne Régimes]]-60,0)</f>
        <v>0</v>
      </c>
      <c r="M146" s="14">
        <f t="shared" si="9"/>
        <v>0</v>
      </c>
      <c r="N146" s="14">
        <f t="shared" si="8"/>
        <v>0</v>
      </c>
      <c r="O146" s="14">
        <f t="shared" si="10"/>
        <v>0</v>
      </c>
      <c r="P146" s="15" t="str">
        <f>IF(Tableau3[[#This Row],[Matricule]]&gt;1,IF(COUNTIF(Tableau3[DateMatricule],Tableau3[[#This Row],[DateMatricule]])&gt;1,"Doublon",""),"")</f>
        <v/>
      </c>
    </row>
    <row r="147" spans="1:16" x14ac:dyDescent="0.25">
      <c r="A147" s="12" t="str">
        <f>IF(Tableau3[[#This Row],[Date]]="","",VLOOKUP(Tableau3[[#This Row],[Semaine]],Listes!$A:$B,2,FALSE))</f>
        <v/>
      </c>
      <c r="B147" s="11" t="str">
        <f>IF(ISBLANK(Tableau3[[#This Row],[Date]]),"",INT((Tableau3[[#This Row],[Date]]-SUM(MOD(DATE(YEAR(Tableau3[[#This Row],[Date]]-MOD(Tableau3[[#This Row],[Date]]-2,7)+3),1,2),{1E+99;7})*{1;-1})+5)/7))</f>
        <v/>
      </c>
      <c r="C147" s="11" t="str">
        <f>IF(ISBLANK(Tableau3[[#This Row],[Matricule]]),"",VLOOKUP(Tableau3[[#This Row],[Matricule]],#REF!,2,FALSE))</f>
        <v/>
      </c>
      <c r="D147" s="11" t="str">
        <f>IF(ISBLANK(Tableau3[[#This Row],[Matricule]]),"",VLOOKUP(Tableau3[[#This Row],[Matricule]],#REF!,3,FALSE))</f>
        <v/>
      </c>
      <c r="E147" s="11" t="str">
        <f>CONCATENATE(Tableau3[[#This Row],[Date]],Tableau3[[#This Row],[Matricule]])</f>
        <v/>
      </c>
      <c r="F147" s="3"/>
      <c r="I14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47" s="7">
        <f>IF(Tableau3[[#This Row],[Moyenne Régimes]]&gt;0,1,0)</f>
        <v>0</v>
      </c>
      <c r="K147" s="7">
        <f>IF(Tableau3[[#This Row],[Moyenne Régimes]]&gt;=60,1,0)</f>
        <v>0</v>
      </c>
      <c r="L147" s="7">
        <f>IF(Tableau3[[#This Row],[Moyenne Régimes]]&gt;60,Tableau3[[#This Row],[Moyenne Régimes]]-60,0)</f>
        <v>0</v>
      </c>
      <c r="M147" s="14">
        <f t="shared" si="9"/>
        <v>0</v>
      </c>
      <c r="N147" s="14">
        <f t="shared" si="8"/>
        <v>0</v>
      </c>
      <c r="O147" s="14">
        <f t="shared" si="10"/>
        <v>0</v>
      </c>
      <c r="P147" s="15" t="str">
        <f>IF(Tableau3[[#This Row],[Matricule]]&gt;1,IF(COUNTIF(Tableau3[DateMatricule],Tableau3[[#This Row],[DateMatricule]])&gt;1,"Doublon",""),"")</f>
        <v/>
      </c>
    </row>
    <row r="148" spans="1:16" x14ac:dyDescent="0.25">
      <c r="A148" s="12" t="str">
        <f>IF(Tableau3[[#This Row],[Date]]="","",VLOOKUP(Tableau3[[#This Row],[Semaine]],Listes!$A:$B,2,FALSE))</f>
        <v/>
      </c>
      <c r="B148" s="11" t="str">
        <f>IF(ISBLANK(Tableau3[[#This Row],[Date]]),"",INT((Tableau3[[#This Row],[Date]]-SUM(MOD(DATE(YEAR(Tableau3[[#This Row],[Date]]-MOD(Tableau3[[#This Row],[Date]]-2,7)+3),1,2),{1E+99;7})*{1;-1})+5)/7))</f>
        <v/>
      </c>
      <c r="C148" s="11" t="str">
        <f>IF(ISBLANK(Tableau3[[#This Row],[Matricule]]),"",VLOOKUP(Tableau3[[#This Row],[Matricule]],#REF!,2,FALSE))</f>
        <v/>
      </c>
      <c r="D148" s="11" t="str">
        <f>IF(ISBLANK(Tableau3[[#This Row],[Matricule]]),"",VLOOKUP(Tableau3[[#This Row],[Matricule]],#REF!,3,FALSE))</f>
        <v/>
      </c>
      <c r="E148" s="11" t="str">
        <f>CONCATENATE(Tableau3[[#This Row],[Date]],Tableau3[[#This Row],[Matricule]])</f>
        <v/>
      </c>
      <c r="F148" s="3"/>
      <c r="I14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48" s="7">
        <f>IF(Tableau3[[#This Row],[Moyenne Régimes]]&gt;0,1,0)</f>
        <v>0</v>
      </c>
      <c r="K148" s="7">
        <f>IF(Tableau3[[#This Row],[Moyenne Régimes]]&gt;=60,1,0)</f>
        <v>0</v>
      </c>
      <c r="L148" s="7">
        <f>IF(Tableau3[[#This Row],[Moyenne Régimes]]&gt;60,Tableau3[[#This Row],[Moyenne Régimes]]-60,0)</f>
        <v>0</v>
      </c>
      <c r="M148" s="14">
        <f t="shared" si="9"/>
        <v>0</v>
      </c>
      <c r="N148" s="14">
        <f t="shared" si="8"/>
        <v>0</v>
      </c>
      <c r="O148" s="14">
        <f t="shared" si="10"/>
        <v>0</v>
      </c>
      <c r="P148" s="15" t="str">
        <f>IF(Tableau3[[#This Row],[Matricule]]&gt;1,IF(COUNTIF(Tableau3[DateMatricule],Tableau3[[#This Row],[DateMatricule]])&gt;1,"Doublon",""),"")</f>
        <v/>
      </c>
    </row>
    <row r="149" spans="1:16" x14ac:dyDescent="0.25">
      <c r="A149" s="12" t="str">
        <f>IF(Tableau3[[#This Row],[Date]]="","",VLOOKUP(Tableau3[[#This Row],[Semaine]],Listes!$A:$B,2,FALSE))</f>
        <v/>
      </c>
      <c r="B149" s="11" t="str">
        <f>IF(ISBLANK(Tableau3[[#This Row],[Date]]),"",INT((Tableau3[[#This Row],[Date]]-SUM(MOD(DATE(YEAR(Tableau3[[#This Row],[Date]]-MOD(Tableau3[[#This Row],[Date]]-2,7)+3),1,2),{1E+99;7})*{1;-1})+5)/7))</f>
        <v/>
      </c>
      <c r="C149" s="11" t="str">
        <f>IF(ISBLANK(Tableau3[[#This Row],[Matricule]]),"",VLOOKUP(Tableau3[[#This Row],[Matricule]],#REF!,2,FALSE))</f>
        <v/>
      </c>
      <c r="D149" s="11" t="str">
        <f>IF(ISBLANK(Tableau3[[#This Row],[Matricule]]),"",VLOOKUP(Tableau3[[#This Row],[Matricule]],#REF!,3,FALSE))</f>
        <v/>
      </c>
      <c r="E149" s="11" t="str">
        <f>CONCATENATE(Tableau3[[#This Row],[Date]],Tableau3[[#This Row],[Matricule]])</f>
        <v/>
      </c>
      <c r="F149" s="3"/>
      <c r="I14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49" s="7">
        <f>IF(Tableau3[[#This Row],[Moyenne Régimes]]&gt;0,1,0)</f>
        <v>0</v>
      </c>
      <c r="K149" s="7">
        <f>IF(Tableau3[[#This Row],[Moyenne Régimes]]&gt;=60,1,0)</f>
        <v>0</v>
      </c>
      <c r="L149" s="7">
        <f>IF(Tableau3[[#This Row],[Moyenne Régimes]]&gt;60,Tableau3[[#This Row],[Moyenne Régimes]]-60,0)</f>
        <v>0</v>
      </c>
      <c r="M149" s="14">
        <f t="shared" si="9"/>
        <v>0</v>
      </c>
      <c r="N149" s="14">
        <f t="shared" si="8"/>
        <v>0</v>
      </c>
      <c r="O149" s="14">
        <f t="shared" si="10"/>
        <v>0</v>
      </c>
      <c r="P149" s="15" t="str">
        <f>IF(Tableau3[[#This Row],[Matricule]]&gt;1,IF(COUNTIF(Tableau3[DateMatricule],Tableau3[[#This Row],[DateMatricule]])&gt;1,"Doublon",""),"")</f>
        <v/>
      </c>
    </row>
    <row r="150" spans="1:16" x14ac:dyDescent="0.25">
      <c r="A150" s="12" t="str">
        <f>IF(Tableau3[[#This Row],[Date]]="","",VLOOKUP(Tableau3[[#This Row],[Semaine]],Listes!$A:$B,2,FALSE))</f>
        <v/>
      </c>
      <c r="B150" s="11" t="str">
        <f>IF(ISBLANK(Tableau3[[#This Row],[Date]]),"",INT((Tableau3[[#This Row],[Date]]-SUM(MOD(DATE(YEAR(Tableau3[[#This Row],[Date]]-MOD(Tableau3[[#This Row],[Date]]-2,7)+3),1,2),{1E+99;7})*{1;-1})+5)/7))</f>
        <v/>
      </c>
      <c r="C150" s="11" t="str">
        <f>IF(ISBLANK(Tableau3[[#This Row],[Matricule]]),"",VLOOKUP(Tableau3[[#This Row],[Matricule]],#REF!,2,FALSE))</f>
        <v/>
      </c>
      <c r="D150" s="11" t="str">
        <f>IF(ISBLANK(Tableau3[[#This Row],[Matricule]]),"",VLOOKUP(Tableau3[[#This Row],[Matricule]],#REF!,3,FALSE))</f>
        <v/>
      </c>
      <c r="E150" s="11" t="str">
        <f>CONCATENATE(Tableau3[[#This Row],[Date]],Tableau3[[#This Row],[Matricule]])</f>
        <v/>
      </c>
      <c r="F150" s="3"/>
      <c r="I15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50" s="7">
        <f>IF(Tableau3[[#This Row],[Moyenne Régimes]]&gt;0,1,0)</f>
        <v>0</v>
      </c>
      <c r="K150" s="7">
        <f>IF(Tableau3[[#This Row],[Moyenne Régimes]]&gt;=60,1,0)</f>
        <v>0</v>
      </c>
      <c r="L150" s="7">
        <f>IF(Tableau3[[#This Row],[Moyenne Régimes]]&gt;60,Tableau3[[#This Row],[Moyenne Régimes]]-60,0)</f>
        <v>0</v>
      </c>
      <c r="M150" s="14">
        <f t="shared" si="9"/>
        <v>0</v>
      </c>
      <c r="N150" s="14">
        <f t="shared" si="8"/>
        <v>0</v>
      </c>
      <c r="O150" s="14">
        <f t="shared" si="10"/>
        <v>0</v>
      </c>
      <c r="P150" s="15" t="str">
        <f>IF(Tableau3[[#This Row],[Matricule]]&gt;1,IF(COUNTIF(Tableau3[DateMatricule],Tableau3[[#This Row],[DateMatricule]])&gt;1,"Doublon",""),"")</f>
        <v/>
      </c>
    </row>
    <row r="151" spans="1:16" x14ac:dyDescent="0.25">
      <c r="A151" s="12" t="str">
        <f>IF(Tableau3[[#This Row],[Date]]="","",VLOOKUP(Tableau3[[#This Row],[Semaine]],Listes!$A:$B,2,FALSE))</f>
        <v/>
      </c>
      <c r="B151" s="11" t="str">
        <f>IF(ISBLANK(Tableau3[[#This Row],[Date]]),"",INT((Tableau3[[#This Row],[Date]]-SUM(MOD(DATE(YEAR(Tableau3[[#This Row],[Date]]-MOD(Tableau3[[#This Row],[Date]]-2,7)+3),1,2),{1E+99;7})*{1;-1})+5)/7))</f>
        <v/>
      </c>
      <c r="C151" s="11" t="str">
        <f>IF(ISBLANK(Tableau3[[#This Row],[Matricule]]),"",VLOOKUP(Tableau3[[#This Row],[Matricule]],#REF!,2,FALSE))</f>
        <v/>
      </c>
      <c r="D151" s="11" t="str">
        <f>IF(ISBLANK(Tableau3[[#This Row],[Matricule]]),"",VLOOKUP(Tableau3[[#This Row],[Matricule]],#REF!,3,FALSE))</f>
        <v/>
      </c>
      <c r="E151" s="11" t="str">
        <f>CONCATENATE(Tableau3[[#This Row],[Date]],Tableau3[[#This Row],[Matricule]])</f>
        <v/>
      </c>
      <c r="F151" s="3"/>
      <c r="I15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51" s="7">
        <f>IF(Tableau3[[#This Row],[Moyenne Régimes]]&gt;0,1,0)</f>
        <v>0</v>
      </c>
      <c r="K151" s="7">
        <f>IF(Tableau3[[#This Row],[Moyenne Régimes]]&gt;=60,1,0)</f>
        <v>0</v>
      </c>
      <c r="L151" s="7">
        <f>IF(Tableau3[[#This Row],[Moyenne Régimes]]&gt;60,Tableau3[[#This Row],[Moyenne Régimes]]-60,0)</f>
        <v>0</v>
      </c>
      <c r="M151" s="14">
        <f t="shared" si="9"/>
        <v>0</v>
      </c>
      <c r="N151" s="14">
        <f t="shared" si="8"/>
        <v>0</v>
      </c>
      <c r="O151" s="14">
        <f t="shared" si="10"/>
        <v>0</v>
      </c>
      <c r="P151" s="15" t="str">
        <f>IF(Tableau3[[#This Row],[Matricule]]&gt;1,IF(COUNTIF(Tableau3[DateMatricule],Tableau3[[#This Row],[DateMatricule]])&gt;1,"Doublon",""),"")</f>
        <v/>
      </c>
    </row>
    <row r="152" spans="1:16" x14ac:dyDescent="0.25">
      <c r="A152" s="12" t="str">
        <f>IF(Tableau3[[#This Row],[Date]]="","",VLOOKUP(Tableau3[[#This Row],[Semaine]],Listes!$A:$B,2,FALSE))</f>
        <v/>
      </c>
      <c r="B152" s="11" t="str">
        <f>IF(ISBLANK(Tableau3[[#This Row],[Date]]),"",INT((Tableau3[[#This Row],[Date]]-SUM(MOD(DATE(YEAR(Tableau3[[#This Row],[Date]]-MOD(Tableau3[[#This Row],[Date]]-2,7)+3),1,2),{1E+99;7})*{1;-1})+5)/7))</f>
        <v/>
      </c>
      <c r="C152" s="11" t="str">
        <f>IF(ISBLANK(Tableau3[[#This Row],[Matricule]]),"",VLOOKUP(Tableau3[[#This Row],[Matricule]],#REF!,2,FALSE))</f>
        <v/>
      </c>
      <c r="D152" s="11" t="str">
        <f>IF(ISBLANK(Tableau3[[#This Row],[Matricule]]),"",VLOOKUP(Tableau3[[#This Row],[Matricule]],#REF!,3,FALSE))</f>
        <v/>
      </c>
      <c r="E152" s="11" t="str">
        <f>CONCATENATE(Tableau3[[#This Row],[Date]],Tableau3[[#This Row],[Matricule]])</f>
        <v/>
      </c>
      <c r="F152" s="3"/>
      <c r="I15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52" s="7">
        <f>IF(Tableau3[[#This Row],[Moyenne Régimes]]&gt;0,1,0)</f>
        <v>0</v>
      </c>
      <c r="K152" s="7">
        <f>IF(Tableau3[[#This Row],[Moyenne Régimes]]&gt;=60,1,0)</f>
        <v>0</v>
      </c>
      <c r="L152" s="7">
        <f>IF(Tableau3[[#This Row],[Moyenne Régimes]]&gt;60,Tableau3[[#This Row],[Moyenne Régimes]]-60,0)</f>
        <v>0</v>
      </c>
      <c r="M152" s="14">
        <f t="shared" si="9"/>
        <v>0</v>
      </c>
      <c r="N152" s="14">
        <f t="shared" si="8"/>
        <v>0</v>
      </c>
      <c r="O152" s="14">
        <f t="shared" si="10"/>
        <v>0</v>
      </c>
      <c r="P152" s="15" t="str">
        <f>IF(Tableau3[[#This Row],[Matricule]]&gt;1,IF(COUNTIF(Tableau3[DateMatricule],Tableau3[[#This Row],[DateMatricule]])&gt;1,"Doublon",""),"")</f>
        <v/>
      </c>
    </row>
    <row r="153" spans="1:16" x14ac:dyDescent="0.25">
      <c r="A153" s="12" t="str">
        <f>IF(Tableau3[[#This Row],[Date]]="","",VLOOKUP(Tableau3[[#This Row],[Semaine]],Listes!$A:$B,2,FALSE))</f>
        <v/>
      </c>
      <c r="B153" s="11" t="str">
        <f>IF(ISBLANK(Tableau3[[#This Row],[Date]]),"",INT((Tableau3[[#This Row],[Date]]-SUM(MOD(DATE(YEAR(Tableau3[[#This Row],[Date]]-MOD(Tableau3[[#This Row],[Date]]-2,7)+3),1,2),{1E+99;7})*{1;-1})+5)/7))</f>
        <v/>
      </c>
      <c r="C153" s="11" t="str">
        <f>IF(ISBLANK(Tableau3[[#This Row],[Matricule]]),"",VLOOKUP(Tableau3[[#This Row],[Matricule]],#REF!,2,FALSE))</f>
        <v/>
      </c>
      <c r="D153" s="11" t="str">
        <f>IF(ISBLANK(Tableau3[[#This Row],[Matricule]]),"",VLOOKUP(Tableau3[[#This Row],[Matricule]],#REF!,3,FALSE))</f>
        <v/>
      </c>
      <c r="E153" s="11" t="str">
        <f>CONCATENATE(Tableau3[[#This Row],[Date]],Tableau3[[#This Row],[Matricule]])</f>
        <v/>
      </c>
      <c r="F153" s="3"/>
      <c r="I15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53" s="7">
        <f>IF(Tableau3[[#This Row],[Moyenne Régimes]]&gt;0,1,0)</f>
        <v>0</v>
      </c>
      <c r="K153" s="7">
        <f>IF(Tableau3[[#This Row],[Moyenne Régimes]]&gt;=60,1,0)</f>
        <v>0</v>
      </c>
      <c r="L153" s="7">
        <f>IF(Tableau3[[#This Row],[Moyenne Régimes]]&gt;60,Tableau3[[#This Row],[Moyenne Régimes]]-60,0)</f>
        <v>0</v>
      </c>
      <c r="M153" s="14">
        <f t="shared" si="9"/>
        <v>0</v>
      </c>
      <c r="N153" s="14">
        <f t="shared" si="8"/>
        <v>0</v>
      </c>
      <c r="O153" s="14">
        <f t="shared" si="10"/>
        <v>0</v>
      </c>
      <c r="P153" s="15" t="str">
        <f>IF(Tableau3[[#This Row],[Matricule]]&gt;1,IF(COUNTIF(Tableau3[DateMatricule],Tableau3[[#This Row],[DateMatricule]])&gt;1,"Doublon",""),"")</f>
        <v/>
      </c>
    </row>
    <row r="154" spans="1:16" x14ac:dyDescent="0.25">
      <c r="A154" s="12" t="str">
        <f>IF(Tableau3[[#This Row],[Date]]="","",VLOOKUP(Tableau3[[#This Row],[Semaine]],Listes!$A:$B,2,FALSE))</f>
        <v/>
      </c>
      <c r="B154" s="11" t="str">
        <f>IF(ISBLANK(Tableau3[[#This Row],[Date]]),"",INT((Tableau3[[#This Row],[Date]]-SUM(MOD(DATE(YEAR(Tableau3[[#This Row],[Date]]-MOD(Tableau3[[#This Row],[Date]]-2,7)+3),1,2),{1E+99;7})*{1;-1})+5)/7))</f>
        <v/>
      </c>
      <c r="C154" s="11" t="str">
        <f>IF(ISBLANK(Tableau3[[#This Row],[Matricule]]),"",VLOOKUP(Tableau3[[#This Row],[Matricule]],#REF!,2,FALSE))</f>
        <v/>
      </c>
      <c r="D154" s="11" t="str">
        <f>IF(ISBLANK(Tableau3[[#This Row],[Matricule]]),"",VLOOKUP(Tableau3[[#This Row],[Matricule]],#REF!,3,FALSE))</f>
        <v/>
      </c>
      <c r="E154" s="11" t="str">
        <f>CONCATENATE(Tableau3[[#This Row],[Date]],Tableau3[[#This Row],[Matricule]])</f>
        <v/>
      </c>
      <c r="F154" s="3"/>
      <c r="I15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54" s="7">
        <f>IF(Tableau3[[#This Row],[Moyenne Régimes]]&gt;0,1,0)</f>
        <v>0</v>
      </c>
      <c r="K154" s="7">
        <f>IF(Tableau3[[#This Row],[Moyenne Régimes]]&gt;=60,1,0)</f>
        <v>0</v>
      </c>
      <c r="L154" s="7">
        <f>IF(Tableau3[[#This Row],[Moyenne Régimes]]&gt;60,Tableau3[[#This Row],[Moyenne Régimes]]-60,0)</f>
        <v>0</v>
      </c>
      <c r="M154" s="14">
        <f t="shared" si="9"/>
        <v>0</v>
      </c>
      <c r="N154" s="14">
        <f t="shared" si="8"/>
        <v>0</v>
      </c>
      <c r="O154" s="14">
        <f t="shared" si="10"/>
        <v>0</v>
      </c>
      <c r="P154" s="15" t="str">
        <f>IF(Tableau3[[#This Row],[Matricule]]&gt;1,IF(COUNTIF(Tableau3[DateMatricule],Tableau3[[#This Row],[DateMatricule]])&gt;1,"Doublon",""),"")</f>
        <v/>
      </c>
    </row>
    <row r="155" spans="1:16" x14ac:dyDescent="0.25">
      <c r="A155" s="12" t="str">
        <f>IF(Tableau3[[#This Row],[Date]]="","",VLOOKUP(Tableau3[[#This Row],[Semaine]],Listes!$A:$B,2,FALSE))</f>
        <v/>
      </c>
      <c r="B155" s="11" t="str">
        <f>IF(ISBLANK(Tableau3[[#This Row],[Date]]),"",INT((Tableau3[[#This Row],[Date]]-SUM(MOD(DATE(YEAR(Tableau3[[#This Row],[Date]]-MOD(Tableau3[[#This Row],[Date]]-2,7)+3),1,2),{1E+99;7})*{1;-1})+5)/7))</f>
        <v/>
      </c>
      <c r="C155" s="11" t="str">
        <f>IF(ISBLANK(Tableau3[[#This Row],[Matricule]]),"",VLOOKUP(Tableau3[[#This Row],[Matricule]],#REF!,2,FALSE))</f>
        <v/>
      </c>
      <c r="D155" s="11" t="str">
        <f>IF(ISBLANK(Tableau3[[#This Row],[Matricule]]),"",VLOOKUP(Tableau3[[#This Row],[Matricule]],#REF!,3,FALSE))</f>
        <v/>
      </c>
      <c r="E155" s="11" t="str">
        <f>CONCATENATE(Tableau3[[#This Row],[Date]],Tableau3[[#This Row],[Matricule]])</f>
        <v/>
      </c>
      <c r="F155" s="3"/>
      <c r="I15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55" s="7">
        <f>IF(Tableau3[[#This Row],[Moyenne Régimes]]&gt;0,1,0)</f>
        <v>0</v>
      </c>
      <c r="K155" s="7">
        <f>IF(Tableau3[[#This Row],[Moyenne Régimes]]&gt;=60,1,0)</f>
        <v>0</v>
      </c>
      <c r="L155" s="7">
        <f>IF(Tableau3[[#This Row],[Moyenne Régimes]]&gt;60,Tableau3[[#This Row],[Moyenne Régimes]]-60,0)</f>
        <v>0</v>
      </c>
      <c r="M155" s="14">
        <f t="shared" si="9"/>
        <v>0</v>
      </c>
      <c r="N155" s="14">
        <f t="shared" si="8"/>
        <v>0</v>
      </c>
      <c r="O155" s="14">
        <f t="shared" si="10"/>
        <v>0</v>
      </c>
      <c r="P155" s="15" t="str">
        <f>IF(Tableau3[[#This Row],[Matricule]]&gt;1,IF(COUNTIF(Tableau3[DateMatricule],Tableau3[[#This Row],[DateMatricule]])&gt;1,"Doublon",""),"")</f>
        <v/>
      </c>
    </row>
    <row r="156" spans="1:16" x14ac:dyDescent="0.25">
      <c r="A156" s="12" t="str">
        <f>IF(Tableau3[[#This Row],[Date]]="","",VLOOKUP(Tableau3[[#This Row],[Semaine]],Listes!$A:$B,2,FALSE))</f>
        <v/>
      </c>
      <c r="B156" s="11" t="str">
        <f>IF(ISBLANK(Tableau3[[#This Row],[Date]]),"",INT((Tableau3[[#This Row],[Date]]-SUM(MOD(DATE(YEAR(Tableau3[[#This Row],[Date]]-MOD(Tableau3[[#This Row],[Date]]-2,7)+3),1,2),{1E+99;7})*{1;-1})+5)/7))</f>
        <v/>
      </c>
      <c r="C156" s="11" t="str">
        <f>IF(ISBLANK(Tableau3[[#This Row],[Matricule]]),"",VLOOKUP(Tableau3[[#This Row],[Matricule]],#REF!,2,FALSE))</f>
        <v/>
      </c>
      <c r="D156" s="11" t="str">
        <f>IF(ISBLANK(Tableau3[[#This Row],[Matricule]]),"",VLOOKUP(Tableau3[[#This Row],[Matricule]],#REF!,3,FALSE))</f>
        <v/>
      </c>
      <c r="E156" s="11" t="str">
        <f>CONCATENATE(Tableau3[[#This Row],[Date]],Tableau3[[#This Row],[Matricule]])</f>
        <v/>
      </c>
      <c r="F156" s="3"/>
      <c r="I15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56" s="7">
        <f>IF(Tableau3[[#This Row],[Moyenne Régimes]]&gt;0,1,0)</f>
        <v>0</v>
      </c>
      <c r="K156" s="7">
        <f>IF(Tableau3[[#This Row],[Moyenne Régimes]]&gt;=60,1,0)</f>
        <v>0</v>
      </c>
      <c r="L156" s="7">
        <f>IF(Tableau3[[#This Row],[Moyenne Régimes]]&gt;60,Tableau3[[#This Row],[Moyenne Régimes]]-60,0)</f>
        <v>0</v>
      </c>
      <c r="M156" s="14">
        <f t="shared" si="9"/>
        <v>0</v>
      </c>
      <c r="N156" s="14">
        <f t="shared" si="8"/>
        <v>0</v>
      </c>
      <c r="O156" s="14">
        <f t="shared" si="10"/>
        <v>0</v>
      </c>
      <c r="P156" s="15" t="str">
        <f>IF(Tableau3[[#This Row],[Matricule]]&gt;1,IF(COUNTIF(Tableau3[DateMatricule],Tableau3[[#This Row],[DateMatricule]])&gt;1,"Doublon",""),"")</f>
        <v/>
      </c>
    </row>
    <row r="157" spans="1:16" x14ac:dyDescent="0.25">
      <c r="A157" s="12" t="str">
        <f>IF(Tableau3[[#This Row],[Date]]="","",VLOOKUP(Tableau3[[#This Row],[Semaine]],Listes!$A:$B,2,FALSE))</f>
        <v/>
      </c>
      <c r="B157" s="11" t="str">
        <f>IF(ISBLANK(Tableau3[[#This Row],[Date]]),"",INT((Tableau3[[#This Row],[Date]]-SUM(MOD(DATE(YEAR(Tableau3[[#This Row],[Date]]-MOD(Tableau3[[#This Row],[Date]]-2,7)+3),1,2),{1E+99;7})*{1;-1})+5)/7))</f>
        <v/>
      </c>
      <c r="C157" s="11" t="str">
        <f>IF(ISBLANK(Tableau3[[#This Row],[Matricule]]),"",VLOOKUP(Tableau3[[#This Row],[Matricule]],#REF!,2,FALSE))</f>
        <v/>
      </c>
      <c r="D157" s="11" t="str">
        <f>IF(ISBLANK(Tableau3[[#This Row],[Matricule]]),"",VLOOKUP(Tableau3[[#This Row],[Matricule]],#REF!,3,FALSE))</f>
        <v/>
      </c>
      <c r="E157" s="11" t="str">
        <f>CONCATENATE(Tableau3[[#This Row],[Date]],Tableau3[[#This Row],[Matricule]])</f>
        <v/>
      </c>
      <c r="F157" s="3"/>
      <c r="I15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57" s="7">
        <f>IF(Tableau3[[#This Row],[Moyenne Régimes]]&gt;0,1,0)</f>
        <v>0</v>
      </c>
      <c r="K157" s="7">
        <f>IF(Tableau3[[#This Row],[Moyenne Régimes]]&gt;=60,1,0)</f>
        <v>0</v>
      </c>
      <c r="L157" s="7">
        <f>IF(Tableau3[[#This Row],[Moyenne Régimes]]&gt;60,Tableau3[[#This Row],[Moyenne Régimes]]-60,0)</f>
        <v>0</v>
      </c>
      <c r="M157" s="14">
        <f t="shared" si="9"/>
        <v>0</v>
      </c>
      <c r="N157" s="14">
        <f t="shared" si="8"/>
        <v>0</v>
      </c>
      <c r="O157" s="14">
        <f t="shared" si="10"/>
        <v>0</v>
      </c>
      <c r="P157" s="15" t="str">
        <f>IF(Tableau3[[#This Row],[Matricule]]&gt;1,IF(COUNTIF(Tableau3[DateMatricule],Tableau3[[#This Row],[DateMatricule]])&gt;1,"Doublon",""),"")</f>
        <v/>
      </c>
    </row>
    <row r="158" spans="1:16" x14ac:dyDescent="0.25">
      <c r="A158" s="12" t="str">
        <f>IF(Tableau3[[#This Row],[Date]]="","",VLOOKUP(Tableau3[[#This Row],[Semaine]],Listes!$A:$B,2,FALSE))</f>
        <v/>
      </c>
      <c r="B158" s="11" t="str">
        <f>IF(ISBLANK(Tableau3[[#This Row],[Date]]),"",INT((Tableau3[[#This Row],[Date]]-SUM(MOD(DATE(YEAR(Tableau3[[#This Row],[Date]]-MOD(Tableau3[[#This Row],[Date]]-2,7)+3),1,2),{1E+99;7})*{1;-1})+5)/7))</f>
        <v/>
      </c>
      <c r="C158" s="11" t="str">
        <f>IF(ISBLANK(Tableau3[[#This Row],[Matricule]]),"",VLOOKUP(Tableau3[[#This Row],[Matricule]],#REF!,2,FALSE))</f>
        <v/>
      </c>
      <c r="D158" s="11" t="str">
        <f>IF(ISBLANK(Tableau3[[#This Row],[Matricule]]),"",VLOOKUP(Tableau3[[#This Row],[Matricule]],#REF!,3,FALSE))</f>
        <v/>
      </c>
      <c r="E158" s="11" t="str">
        <f>CONCATENATE(Tableau3[[#This Row],[Date]],Tableau3[[#This Row],[Matricule]])</f>
        <v/>
      </c>
      <c r="F158" s="3"/>
      <c r="I15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58" s="7">
        <f>IF(Tableau3[[#This Row],[Moyenne Régimes]]&gt;0,1,0)</f>
        <v>0</v>
      </c>
      <c r="K158" s="7">
        <f>IF(Tableau3[[#This Row],[Moyenne Régimes]]&gt;=60,1,0)</f>
        <v>0</v>
      </c>
      <c r="L158" s="7">
        <f>IF(Tableau3[[#This Row],[Moyenne Régimes]]&gt;60,Tableau3[[#This Row],[Moyenne Régimes]]-60,0)</f>
        <v>0</v>
      </c>
      <c r="M158" s="14">
        <f t="shared" si="9"/>
        <v>0</v>
      </c>
      <c r="N158" s="14">
        <f t="shared" si="8"/>
        <v>0</v>
      </c>
      <c r="O158" s="14">
        <f t="shared" si="10"/>
        <v>0</v>
      </c>
      <c r="P158" s="15" t="str">
        <f>IF(Tableau3[[#This Row],[Matricule]]&gt;1,IF(COUNTIF(Tableau3[DateMatricule],Tableau3[[#This Row],[DateMatricule]])&gt;1,"Doublon",""),"")</f>
        <v/>
      </c>
    </row>
    <row r="159" spans="1:16" x14ac:dyDescent="0.25">
      <c r="A159" s="12" t="str">
        <f>IF(Tableau3[[#This Row],[Date]]="","",VLOOKUP(Tableau3[[#This Row],[Semaine]],Listes!$A:$B,2,FALSE))</f>
        <v/>
      </c>
      <c r="B159" s="11" t="str">
        <f>IF(ISBLANK(Tableau3[[#This Row],[Date]]),"",INT((Tableau3[[#This Row],[Date]]-SUM(MOD(DATE(YEAR(Tableau3[[#This Row],[Date]]-MOD(Tableau3[[#This Row],[Date]]-2,7)+3),1,2),{1E+99;7})*{1;-1})+5)/7))</f>
        <v/>
      </c>
      <c r="C159" s="11" t="str">
        <f>IF(ISBLANK(Tableau3[[#This Row],[Matricule]]),"",VLOOKUP(Tableau3[[#This Row],[Matricule]],#REF!,2,FALSE))</f>
        <v/>
      </c>
      <c r="D159" s="11" t="str">
        <f>IF(ISBLANK(Tableau3[[#This Row],[Matricule]]),"",VLOOKUP(Tableau3[[#This Row],[Matricule]],#REF!,3,FALSE))</f>
        <v/>
      </c>
      <c r="E159" s="11" t="str">
        <f>CONCATENATE(Tableau3[[#This Row],[Date]],Tableau3[[#This Row],[Matricule]])</f>
        <v/>
      </c>
      <c r="F159" s="3"/>
      <c r="I15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59" s="7">
        <f>IF(Tableau3[[#This Row],[Moyenne Régimes]]&gt;0,1,0)</f>
        <v>0</v>
      </c>
      <c r="K159" s="7">
        <f>IF(Tableau3[[#This Row],[Moyenne Régimes]]&gt;=60,1,0)</f>
        <v>0</v>
      </c>
      <c r="L159" s="7">
        <f>IF(Tableau3[[#This Row],[Moyenne Régimes]]&gt;60,Tableau3[[#This Row],[Moyenne Régimes]]-60,0)</f>
        <v>0</v>
      </c>
      <c r="M159" s="14">
        <f t="shared" si="9"/>
        <v>0</v>
      </c>
      <c r="N159" s="14">
        <f t="shared" si="8"/>
        <v>0</v>
      </c>
      <c r="O159" s="14">
        <f t="shared" si="10"/>
        <v>0</v>
      </c>
      <c r="P159" s="15" t="str">
        <f>IF(Tableau3[[#This Row],[Matricule]]&gt;1,IF(COUNTIF(Tableau3[DateMatricule],Tableau3[[#This Row],[DateMatricule]])&gt;1,"Doublon",""),"")</f>
        <v/>
      </c>
    </row>
    <row r="160" spans="1:16" x14ac:dyDescent="0.25">
      <c r="A160" s="12" t="str">
        <f>IF(Tableau3[[#This Row],[Date]]="","",VLOOKUP(Tableau3[[#This Row],[Semaine]],Listes!$A:$B,2,FALSE))</f>
        <v/>
      </c>
      <c r="B160" s="11" t="str">
        <f>IF(ISBLANK(Tableau3[[#This Row],[Date]]),"",INT((Tableau3[[#This Row],[Date]]-SUM(MOD(DATE(YEAR(Tableau3[[#This Row],[Date]]-MOD(Tableau3[[#This Row],[Date]]-2,7)+3),1,2),{1E+99;7})*{1;-1})+5)/7))</f>
        <v/>
      </c>
      <c r="C160" s="11" t="str">
        <f>IF(ISBLANK(Tableau3[[#This Row],[Matricule]]),"",VLOOKUP(Tableau3[[#This Row],[Matricule]],#REF!,2,FALSE))</f>
        <v/>
      </c>
      <c r="D160" s="11" t="str">
        <f>IF(ISBLANK(Tableau3[[#This Row],[Matricule]]),"",VLOOKUP(Tableau3[[#This Row],[Matricule]],#REF!,3,FALSE))</f>
        <v/>
      </c>
      <c r="E160" s="11" t="str">
        <f>CONCATENATE(Tableau3[[#This Row],[Date]],Tableau3[[#This Row],[Matricule]])</f>
        <v/>
      </c>
      <c r="F160" s="3"/>
      <c r="I16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60" s="7">
        <f>IF(Tableau3[[#This Row],[Moyenne Régimes]]&gt;0,1,0)</f>
        <v>0</v>
      </c>
      <c r="K160" s="7">
        <f>IF(Tableau3[[#This Row],[Moyenne Régimes]]&gt;=60,1,0)</f>
        <v>0</v>
      </c>
      <c r="L160" s="7">
        <f>IF(Tableau3[[#This Row],[Moyenne Régimes]]&gt;60,Tableau3[[#This Row],[Moyenne Régimes]]-60,0)</f>
        <v>0</v>
      </c>
      <c r="M160" s="14">
        <f t="shared" si="9"/>
        <v>0</v>
      </c>
      <c r="N160" s="14">
        <f t="shared" si="8"/>
        <v>0</v>
      </c>
      <c r="O160" s="14">
        <f t="shared" si="10"/>
        <v>0</v>
      </c>
      <c r="P160" s="15" t="str">
        <f>IF(Tableau3[[#This Row],[Matricule]]&gt;1,IF(COUNTIF(Tableau3[DateMatricule],Tableau3[[#This Row],[DateMatricule]])&gt;1,"Doublon",""),"")</f>
        <v/>
      </c>
    </row>
    <row r="161" spans="1:16" x14ac:dyDescent="0.25">
      <c r="A161" s="12" t="str">
        <f>IF(Tableau3[[#This Row],[Date]]="","",VLOOKUP(Tableau3[[#This Row],[Semaine]],Listes!$A:$B,2,FALSE))</f>
        <v/>
      </c>
      <c r="B161" s="11" t="str">
        <f>IF(ISBLANK(Tableau3[[#This Row],[Date]]),"",INT((Tableau3[[#This Row],[Date]]-SUM(MOD(DATE(YEAR(Tableau3[[#This Row],[Date]]-MOD(Tableau3[[#This Row],[Date]]-2,7)+3),1,2),{1E+99;7})*{1;-1})+5)/7))</f>
        <v/>
      </c>
      <c r="C161" s="11" t="str">
        <f>IF(ISBLANK(Tableau3[[#This Row],[Matricule]]),"",VLOOKUP(Tableau3[[#This Row],[Matricule]],#REF!,2,FALSE))</f>
        <v/>
      </c>
      <c r="D161" s="11" t="str">
        <f>IF(ISBLANK(Tableau3[[#This Row],[Matricule]]),"",VLOOKUP(Tableau3[[#This Row],[Matricule]],#REF!,3,FALSE))</f>
        <v/>
      </c>
      <c r="E161" s="11" t="str">
        <f>CONCATENATE(Tableau3[[#This Row],[Date]],Tableau3[[#This Row],[Matricule]])</f>
        <v/>
      </c>
      <c r="F161" s="3"/>
      <c r="I16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61" s="7">
        <f>IF(Tableau3[[#This Row],[Moyenne Régimes]]&gt;0,1,0)</f>
        <v>0</v>
      </c>
      <c r="K161" s="7">
        <f>IF(Tableau3[[#This Row],[Moyenne Régimes]]&gt;=60,1,0)</f>
        <v>0</v>
      </c>
      <c r="L161" s="7">
        <f>IF(Tableau3[[#This Row],[Moyenne Régimes]]&gt;60,Tableau3[[#This Row],[Moyenne Régimes]]-60,0)</f>
        <v>0</v>
      </c>
      <c r="M161" s="14">
        <f t="shared" si="9"/>
        <v>0</v>
      </c>
      <c r="N161" s="14">
        <f t="shared" si="8"/>
        <v>0</v>
      </c>
      <c r="O161" s="14">
        <f t="shared" si="10"/>
        <v>0</v>
      </c>
      <c r="P161" s="15" t="str">
        <f>IF(Tableau3[[#This Row],[Matricule]]&gt;1,IF(COUNTIF(Tableau3[DateMatricule],Tableau3[[#This Row],[DateMatricule]])&gt;1,"Doublon",""),"")</f>
        <v/>
      </c>
    </row>
    <row r="162" spans="1:16" x14ac:dyDescent="0.25">
      <c r="A162" s="12" t="str">
        <f>IF(Tableau3[[#This Row],[Date]]="","",VLOOKUP(Tableau3[[#This Row],[Semaine]],Listes!$A:$B,2,FALSE))</f>
        <v/>
      </c>
      <c r="B162" s="11" t="str">
        <f>IF(ISBLANK(Tableau3[[#This Row],[Date]]),"",INT((Tableau3[[#This Row],[Date]]-SUM(MOD(DATE(YEAR(Tableau3[[#This Row],[Date]]-MOD(Tableau3[[#This Row],[Date]]-2,7)+3),1,2),{1E+99;7})*{1;-1})+5)/7))</f>
        <v/>
      </c>
      <c r="C162" s="11" t="str">
        <f>IF(ISBLANK(Tableau3[[#This Row],[Matricule]]),"",VLOOKUP(Tableau3[[#This Row],[Matricule]],#REF!,2,FALSE))</f>
        <v/>
      </c>
      <c r="D162" s="11" t="str">
        <f>IF(ISBLANK(Tableau3[[#This Row],[Matricule]]),"",VLOOKUP(Tableau3[[#This Row],[Matricule]],#REF!,3,FALSE))</f>
        <v/>
      </c>
      <c r="E162" s="11" t="str">
        <f>CONCATENATE(Tableau3[[#This Row],[Date]],Tableau3[[#This Row],[Matricule]])</f>
        <v/>
      </c>
      <c r="F162" s="3"/>
      <c r="I16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62" s="7">
        <f>IF(Tableau3[[#This Row],[Moyenne Régimes]]&gt;0,1,0)</f>
        <v>0</v>
      </c>
      <c r="K162" s="7">
        <f>IF(Tableau3[[#This Row],[Moyenne Régimes]]&gt;=60,1,0)</f>
        <v>0</v>
      </c>
      <c r="L162" s="7">
        <f>IF(Tableau3[[#This Row],[Moyenne Régimes]]&gt;60,Tableau3[[#This Row],[Moyenne Régimes]]-60,0)</f>
        <v>0</v>
      </c>
      <c r="M162" s="14">
        <f t="shared" si="9"/>
        <v>0</v>
      </c>
      <c r="N162" s="14">
        <f t="shared" si="8"/>
        <v>0</v>
      </c>
      <c r="O162" s="14">
        <f t="shared" si="10"/>
        <v>0</v>
      </c>
      <c r="P162" s="15" t="str">
        <f>IF(Tableau3[[#This Row],[Matricule]]&gt;1,IF(COUNTIF(Tableau3[DateMatricule],Tableau3[[#This Row],[DateMatricule]])&gt;1,"Doublon",""),"")</f>
        <v/>
      </c>
    </row>
    <row r="163" spans="1:16" x14ac:dyDescent="0.25">
      <c r="A163" s="12" t="str">
        <f>IF(Tableau3[[#This Row],[Date]]="","",VLOOKUP(Tableau3[[#This Row],[Semaine]],Listes!$A:$B,2,FALSE))</f>
        <v/>
      </c>
      <c r="B163" s="11" t="str">
        <f>IF(ISBLANK(Tableau3[[#This Row],[Date]]),"",INT((Tableau3[[#This Row],[Date]]-SUM(MOD(DATE(YEAR(Tableau3[[#This Row],[Date]]-MOD(Tableau3[[#This Row],[Date]]-2,7)+3),1,2),{1E+99;7})*{1;-1})+5)/7))</f>
        <v/>
      </c>
      <c r="C163" s="11" t="str">
        <f>IF(ISBLANK(Tableau3[[#This Row],[Matricule]]),"",VLOOKUP(Tableau3[[#This Row],[Matricule]],#REF!,2,FALSE))</f>
        <v/>
      </c>
      <c r="D163" s="11" t="str">
        <f>IF(ISBLANK(Tableau3[[#This Row],[Matricule]]),"",VLOOKUP(Tableau3[[#This Row],[Matricule]],#REF!,3,FALSE))</f>
        <v/>
      </c>
      <c r="E163" s="11" t="str">
        <f>CONCATENATE(Tableau3[[#This Row],[Date]],Tableau3[[#This Row],[Matricule]])</f>
        <v/>
      </c>
      <c r="F163" s="3"/>
      <c r="I16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63" s="7">
        <f>IF(Tableau3[[#This Row],[Moyenne Régimes]]&gt;0,1,0)</f>
        <v>0</v>
      </c>
      <c r="K163" s="7">
        <f>IF(Tableau3[[#This Row],[Moyenne Régimes]]&gt;=60,1,0)</f>
        <v>0</v>
      </c>
      <c r="L163" s="7">
        <f>IF(Tableau3[[#This Row],[Moyenne Régimes]]&gt;60,Tableau3[[#This Row],[Moyenne Régimes]]-60,0)</f>
        <v>0</v>
      </c>
      <c r="M163" s="14">
        <f t="shared" si="9"/>
        <v>0</v>
      </c>
      <c r="N163" s="14">
        <f t="shared" si="8"/>
        <v>0</v>
      </c>
      <c r="O163" s="14">
        <f t="shared" si="10"/>
        <v>0</v>
      </c>
      <c r="P163" s="15" t="str">
        <f>IF(Tableau3[[#This Row],[Matricule]]&gt;1,IF(COUNTIF(Tableau3[DateMatricule],Tableau3[[#This Row],[DateMatricule]])&gt;1,"Doublon",""),"")</f>
        <v/>
      </c>
    </row>
    <row r="164" spans="1:16" x14ac:dyDescent="0.25">
      <c r="A164" s="12" t="str">
        <f>IF(Tableau3[[#This Row],[Date]]="","",VLOOKUP(Tableau3[[#This Row],[Semaine]],Listes!$A:$B,2,FALSE))</f>
        <v/>
      </c>
      <c r="B164" s="11" t="str">
        <f>IF(ISBLANK(Tableau3[[#This Row],[Date]]),"",INT((Tableau3[[#This Row],[Date]]-SUM(MOD(DATE(YEAR(Tableau3[[#This Row],[Date]]-MOD(Tableau3[[#This Row],[Date]]-2,7)+3),1,2),{1E+99;7})*{1;-1})+5)/7))</f>
        <v/>
      </c>
      <c r="C164" s="11" t="str">
        <f>IF(ISBLANK(Tableau3[[#This Row],[Matricule]]),"",VLOOKUP(Tableau3[[#This Row],[Matricule]],#REF!,2,FALSE))</f>
        <v/>
      </c>
      <c r="D164" s="11" t="str">
        <f>IF(ISBLANK(Tableau3[[#This Row],[Matricule]]),"",VLOOKUP(Tableau3[[#This Row],[Matricule]],#REF!,3,FALSE))</f>
        <v/>
      </c>
      <c r="E164" s="11" t="str">
        <f>CONCATENATE(Tableau3[[#This Row],[Date]],Tableau3[[#This Row],[Matricule]])</f>
        <v/>
      </c>
      <c r="F164" s="3"/>
      <c r="I16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64" s="7">
        <f>IF(Tableau3[[#This Row],[Moyenne Régimes]]&gt;0,1,0)</f>
        <v>0</v>
      </c>
      <c r="K164" s="7">
        <f>IF(Tableau3[[#This Row],[Moyenne Régimes]]&gt;=60,1,0)</f>
        <v>0</v>
      </c>
      <c r="L164" s="7">
        <f>IF(Tableau3[[#This Row],[Moyenne Régimes]]&gt;60,Tableau3[[#This Row],[Moyenne Régimes]]-60,0)</f>
        <v>0</v>
      </c>
      <c r="M164" s="14">
        <f t="shared" si="9"/>
        <v>0</v>
      </c>
      <c r="N164" s="14">
        <f t="shared" si="8"/>
        <v>0</v>
      </c>
      <c r="O164" s="14">
        <f t="shared" si="10"/>
        <v>0</v>
      </c>
      <c r="P164" s="15" t="str">
        <f>IF(Tableau3[[#This Row],[Matricule]]&gt;1,IF(COUNTIF(Tableau3[DateMatricule],Tableau3[[#This Row],[DateMatricule]])&gt;1,"Doublon",""),"")</f>
        <v/>
      </c>
    </row>
    <row r="165" spans="1:16" x14ac:dyDescent="0.25">
      <c r="A165" s="12" t="str">
        <f>IF(Tableau3[[#This Row],[Date]]="","",VLOOKUP(Tableau3[[#This Row],[Semaine]],Listes!$A:$B,2,FALSE))</f>
        <v/>
      </c>
      <c r="B165" s="11" t="str">
        <f>IF(ISBLANK(Tableau3[[#This Row],[Date]]),"",INT((Tableau3[[#This Row],[Date]]-SUM(MOD(DATE(YEAR(Tableau3[[#This Row],[Date]]-MOD(Tableau3[[#This Row],[Date]]-2,7)+3),1,2),{1E+99;7})*{1;-1})+5)/7))</f>
        <v/>
      </c>
      <c r="C165" s="11" t="str">
        <f>IF(ISBLANK(Tableau3[[#This Row],[Matricule]]),"",VLOOKUP(Tableau3[[#This Row],[Matricule]],#REF!,2,FALSE))</f>
        <v/>
      </c>
      <c r="D165" s="11" t="str">
        <f>IF(ISBLANK(Tableau3[[#This Row],[Matricule]]),"",VLOOKUP(Tableau3[[#This Row],[Matricule]],#REF!,3,FALSE))</f>
        <v/>
      </c>
      <c r="E165" s="11" t="str">
        <f>CONCATENATE(Tableau3[[#This Row],[Date]],Tableau3[[#This Row],[Matricule]])</f>
        <v/>
      </c>
      <c r="F165" s="3"/>
      <c r="I16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65" s="7">
        <f>IF(Tableau3[[#This Row],[Moyenne Régimes]]&gt;0,1,0)</f>
        <v>0</v>
      </c>
      <c r="K165" s="7">
        <f>IF(Tableau3[[#This Row],[Moyenne Régimes]]&gt;=60,1,0)</f>
        <v>0</v>
      </c>
      <c r="L165" s="7">
        <f>IF(Tableau3[[#This Row],[Moyenne Régimes]]&gt;60,Tableau3[[#This Row],[Moyenne Régimes]]-60,0)</f>
        <v>0</v>
      </c>
      <c r="M165" s="14">
        <f t="shared" si="9"/>
        <v>0</v>
      </c>
      <c r="N165" s="14">
        <f t="shared" si="8"/>
        <v>0</v>
      </c>
      <c r="O165" s="14">
        <f t="shared" si="10"/>
        <v>0</v>
      </c>
      <c r="P165" s="15" t="str">
        <f>IF(Tableau3[[#This Row],[Matricule]]&gt;1,IF(COUNTIF(Tableau3[DateMatricule],Tableau3[[#This Row],[DateMatricule]])&gt;1,"Doublon",""),"")</f>
        <v/>
      </c>
    </row>
    <row r="166" spans="1:16" x14ac:dyDescent="0.25">
      <c r="A166" s="12" t="str">
        <f>IF(Tableau3[[#This Row],[Date]]="","",VLOOKUP(Tableau3[[#This Row],[Semaine]],Listes!$A:$B,2,FALSE))</f>
        <v/>
      </c>
      <c r="B166" s="11" t="str">
        <f>IF(ISBLANK(Tableau3[[#This Row],[Date]]),"",INT((Tableau3[[#This Row],[Date]]-SUM(MOD(DATE(YEAR(Tableau3[[#This Row],[Date]]-MOD(Tableau3[[#This Row],[Date]]-2,7)+3),1,2),{1E+99;7})*{1;-1})+5)/7))</f>
        <v/>
      </c>
      <c r="C166" s="11" t="str">
        <f>IF(ISBLANK(Tableau3[[#This Row],[Matricule]]),"",VLOOKUP(Tableau3[[#This Row],[Matricule]],#REF!,2,FALSE))</f>
        <v/>
      </c>
      <c r="D166" s="11" t="str">
        <f>IF(ISBLANK(Tableau3[[#This Row],[Matricule]]),"",VLOOKUP(Tableau3[[#This Row],[Matricule]],#REF!,3,FALSE))</f>
        <v/>
      </c>
      <c r="E166" s="11" t="str">
        <f>CONCATENATE(Tableau3[[#This Row],[Date]],Tableau3[[#This Row],[Matricule]])</f>
        <v/>
      </c>
      <c r="F166" s="3"/>
      <c r="I16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66" s="7">
        <f>IF(Tableau3[[#This Row],[Moyenne Régimes]]&gt;0,1,0)</f>
        <v>0</v>
      </c>
      <c r="K166" s="7">
        <f>IF(Tableau3[[#This Row],[Moyenne Régimes]]&gt;=60,1,0)</f>
        <v>0</v>
      </c>
      <c r="L166" s="7">
        <f>IF(Tableau3[[#This Row],[Moyenne Régimes]]&gt;60,Tableau3[[#This Row],[Moyenne Régimes]]-60,0)</f>
        <v>0</v>
      </c>
      <c r="M166" s="14">
        <f t="shared" si="9"/>
        <v>0</v>
      </c>
      <c r="N166" s="14">
        <f t="shared" si="8"/>
        <v>0</v>
      </c>
      <c r="O166" s="14">
        <f t="shared" si="10"/>
        <v>0</v>
      </c>
      <c r="P166" s="15" t="str">
        <f>IF(Tableau3[[#This Row],[Matricule]]&gt;1,IF(COUNTIF(Tableau3[DateMatricule],Tableau3[[#This Row],[DateMatricule]])&gt;1,"Doublon",""),"")</f>
        <v/>
      </c>
    </row>
    <row r="167" spans="1:16" x14ac:dyDescent="0.25">
      <c r="A167" s="12" t="str">
        <f>IF(Tableau3[[#This Row],[Date]]="","",VLOOKUP(Tableau3[[#This Row],[Semaine]],Listes!$A:$B,2,FALSE))</f>
        <v/>
      </c>
      <c r="B167" s="11" t="str">
        <f>IF(ISBLANK(Tableau3[[#This Row],[Date]]),"",INT((Tableau3[[#This Row],[Date]]-SUM(MOD(DATE(YEAR(Tableau3[[#This Row],[Date]]-MOD(Tableau3[[#This Row],[Date]]-2,7)+3),1,2),{1E+99;7})*{1;-1})+5)/7))</f>
        <v/>
      </c>
      <c r="C167" s="11" t="str">
        <f>IF(ISBLANK(Tableau3[[#This Row],[Matricule]]),"",VLOOKUP(Tableau3[[#This Row],[Matricule]],#REF!,2,FALSE))</f>
        <v/>
      </c>
      <c r="D167" s="11" t="str">
        <f>IF(ISBLANK(Tableau3[[#This Row],[Matricule]]),"",VLOOKUP(Tableau3[[#This Row],[Matricule]],#REF!,3,FALSE))</f>
        <v/>
      </c>
      <c r="E167" s="11" t="str">
        <f>CONCATENATE(Tableau3[[#This Row],[Date]],Tableau3[[#This Row],[Matricule]])</f>
        <v/>
      </c>
      <c r="F167" s="3"/>
      <c r="I16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67" s="7">
        <f>IF(Tableau3[[#This Row],[Moyenne Régimes]]&gt;0,1,0)</f>
        <v>0</v>
      </c>
      <c r="K167" s="7">
        <f>IF(Tableau3[[#This Row],[Moyenne Régimes]]&gt;=60,1,0)</f>
        <v>0</v>
      </c>
      <c r="L167" s="7">
        <f>IF(Tableau3[[#This Row],[Moyenne Régimes]]&gt;60,Tableau3[[#This Row],[Moyenne Régimes]]-60,0)</f>
        <v>0</v>
      </c>
      <c r="M167" s="14">
        <f t="shared" si="9"/>
        <v>0</v>
      </c>
      <c r="N167" s="14">
        <f t="shared" si="8"/>
        <v>0</v>
      </c>
      <c r="O167" s="14">
        <f t="shared" si="10"/>
        <v>0</v>
      </c>
      <c r="P167" s="15" t="str">
        <f>IF(Tableau3[[#This Row],[Matricule]]&gt;1,IF(COUNTIF(Tableau3[DateMatricule],Tableau3[[#This Row],[DateMatricule]])&gt;1,"Doublon",""),"")</f>
        <v/>
      </c>
    </row>
    <row r="168" spans="1:16" x14ac:dyDescent="0.25">
      <c r="A168" s="12" t="str">
        <f>IF(Tableau3[[#This Row],[Date]]="","",VLOOKUP(Tableau3[[#This Row],[Semaine]],Listes!$A:$B,2,FALSE))</f>
        <v/>
      </c>
      <c r="B168" s="11" t="str">
        <f>IF(ISBLANK(Tableau3[[#This Row],[Date]]),"",INT((Tableau3[[#This Row],[Date]]-SUM(MOD(DATE(YEAR(Tableau3[[#This Row],[Date]]-MOD(Tableau3[[#This Row],[Date]]-2,7)+3),1,2),{1E+99;7})*{1;-1})+5)/7))</f>
        <v/>
      </c>
      <c r="C168" s="11" t="str">
        <f>IF(ISBLANK(Tableau3[[#This Row],[Matricule]]),"",VLOOKUP(Tableau3[[#This Row],[Matricule]],#REF!,2,FALSE))</f>
        <v/>
      </c>
      <c r="D168" s="11" t="str">
        <f>IF(ISBLANK(Tableau3[[#This Row],[Matricule]]),"",VLOOKUP(Tableau3[[#This Row],[Matricule]],#REF!,3,FALSE))</f>
        <v/>
      </c>
      <c r="E168" s="11" t="str">
        <f>CONCATENATE(Tableau3[[#This Row],[Date]],Tableau3[[#This Row],[Matricule]])</f>
        <v/>
      </c>
      <c r="F168" s="3"/>
      <c r="I16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68" s="7">
        <f>IF(Tableau3[[#This Row],[Moyenne Régimes]]&gt;0,1,0)</f>
        <v>0</v>
      </c>
      <c r="K168" s="7">
        <f>IF(Tableau3[[#This Row],[Moyenne Régimes]]&gt;=60,1,0)</f>
        <v>0</v>
      </c>
      <c r="L168" s="7">
        <f>IF(Tableau3[[#This Row],[Moyenne Régimes]]&gt;60,Tableau3[[#This Row],[Moyenne Régimes]]-60,0)</f>
        <v>0</v>
      </c>
      <c r="M168" s="14">
        <f t="shared" si="9"/>
        <v>0</v>
      </c>
      <c r="N168" s="14">
        <f t="shared" si="8"/>
        <v>0</v>
      </c>
      <c r="O168" s="14">
        <f t="shared" si="10"/>
        <v>0</v>
      </c>
      <c r="P168" s="15" t="str">
        <f>IF(Tableau3[[#This Row],[Matricule]]&gt;1,IF(COUNTIF(Tableau3[DateMatricule],Tableau3[[#This Row],[DateMatricule]])&gt;1,"Doublon",""),"")</f>
        <v/>
      </c>
    </row>
    <row r="169" spans="1:16" x14ac:dyDescent="0.25">
      <c r="A169" s="12" t="str">
        <f>IF(Tableau3[[#This Row],[Date]]="","",VLOOKUP(Tableau3[[#This Row],[Semaine]],Listes!$A:$B,2,FALSE))</f>
        <v/>
      </c>
      <c r="B169" s="11" t="str">
        <f>IF(ISBLANK(Tableau3[[#This Row],[Date]]),"",INT((Tableau3[[#This Row],[Date]]-SUM(MOD(DATE(YEAR(Tableau3[[#This Row],[Date]]-MOD(Tableau3[[#This Row],[Date]]-2,7)+3),1,2),{1E+99;7})*{1;-1})+5)/7))</f>
        <v/>
      </c>
      <c r="C169" s="11" t="str">
        <f>IF(ISBLANK(Tableau3[[#This Row],[Matricule]]),"",VLOOKUP(Tableau3[[#This Row],[Matricule]],#REF!,2,FALSE))</f>
        <v/>
      </c>
      <c r="D169" s="11" t="str">
        <f>IF(ISBLANK(Tableau3[[#This Row],[Matricule]]),"",VLOOKUP(Tableau3[[#This Row],[Matricule]],#REF!,3,FALSE))</f>
        <v/>
      </c>
      <c r="E169" s="11" t="str">
        <f>CONCATENATE(Tableau3[[#This Row],[Date]],Tableau3[[#This Row],[Matricule]])</f>
        <v/>
      </c>
      <c r="F169" s="3"/>
      <c r="I16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69" s="7">
        <f>IF(Tableau3[[#This Row],[Moyenne Régimes]]&gt;0,1,0)</f>
        <v>0</v>
      </c>
      <c r="K169" s="7">
        <f>IF(Tableau3[[#This Row],[Moyenne Régimes]]&gt;=60,1,0)</f>
        <v>0</v>
      </c>
      <c r="L169" s="7">
        <f>IF(Tableau3[[#This Row],[Moyenne Régimes]]&gt;60,Tableau3[[#This Row],[Moyenne Régimes]]-60,0)</f>
        <v>0</v>
      </c>
      <c r="M169" s="14">
        <f t="shared" si="9"/>
        <v>0</v>
      </c>
      <c r="N169" s="14">
        <f t="shared" si="8"/>
        <v>0</v>
      </c>
      <c r="O169" s="14">
        <f t="shared" si="10"/>
        <v>0</v>
      </c>
      <c r="P169" s="15" t="str">
        <f>IF(Tableau3[[#This Row],[Matricule]]&gt;1,IF(COUNTIF(Tableau3[DateMatricule],Tableau3[[#This Row],[DateMatricule]])&gt;1,"Doublon",""),"")</f>
        <v/>
      </c>
    </row>
    <row r="170" spans="1:16" x14ac:dyDescent="0.25">
      <c r="A170" s="12" t="str">
        <f>IF(Tableau3[[#This Row],[Date]]="","",VLOOKUP(Tableau3[[#This Row],[Semaine]],Listes!$A:$B,2,FALSE))</f>
        <v/>
      </c>
      <c r="B170" s="11" t="str">
        <f>IF(ISBLANK(Tableau3[[#This Row],[Date]]),"",INT((Tableau3[[#This Row],[Date]]-SUM(MOD(DATE(YEAR(Tableau3[[#This Row],[Date]]-MOD(Tableau3[[#This Row],[Date]]-2,7)+3),1,2),{1E+99;7})*{1;-1})+5)/7))</f>
        <v/>
      </c>
      <c r="C170" s="11" t="str">
        <f>IF(ISBLANK(Tableau3[[#This Row],[Matricule]]),"",VLOOKUP(Tableau3[[#This Row],[Matricule]],#REF!,2,FALSE))</f>
        <v/>
      </c>
      <c r="D170" s="11" t="str">
        <f>IF(ISBLANK(Tableau3[[#This Row],[Matricule]]),"",VLOOKUP(Tableau3[[#This Row],[Matricule]],#REF!,3,FALSE))</f>
        <v/>
      </c>
      <c r="E170" s="11" t="str">
        <f>CONCATENATE(Tableau3[[#This Row],[Date]],Tableau3[[#This Row],[Matricule]])</f>
        <v/>
      </c>
      <c r="F170" s="3"/>
      <c r="I17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70" s="7">
        <f>IF(Tableau3[[#This Row],[Moyenne Régimes]]&gt;0,1,0)</f>
        <v>0</v>
      </c>
      <c r="K170" s="7">
        <f>IF(Tableau3[[#This Row],[Moyenne Régimes]]&gt;=60,1,0)</f>
        <v>0</v>
      </c>
      <c r="L170" s="7">
        <f>IF(Tableau3[[#This Row],[Moyenne Régimes]]&gt;60,Tableau3[[#This Row],[Moyenne Régimes]]-60,0)</f>
        <v>0</v>
      </c>
      <c r="M170" s="14">
        <f t="shared" si="9"/>
        <v>0</v>
      </c>
      <c r="N170" s="14">
        <f t="shared" si="8"/>
        <v>0</v>
      </c>
      <c r="O170" s="14">
        <f t="shared" si="10"/>
        <v>0</v>
      </c>
      <c r="P170" s="15" t="str">
        <f>IF(Tableau3[[#This Row],[Matricule]]&gt;1,IF(COUNTIF(Tableau3[DateMatricule],Tableau3[[#This Row],[DateMatricule]])&gt;1,"Doublon",""),"")</f>
        <v/>
      </c>
    </row>
    <row r="171" spans="1:16" x14ac:dyDescent="0.25">
      <c r="A171" s="12" t="str">
        <f>IF(Tableau3[[#This Row],[Date]]="","",VLOOKUP(Tableau3[[#This Row],[Semaine]],Listes!$A:$B,2,FALSE))</f>
        <v/>
      </c>
      <c r="B171" s="11" t="str">
        <f>IF(ISBLANK(Tableau3[[#This Row],[Date]]),"",INT((Tableau3[[#This Row],[Date]]-SUM(MOD(DATE(YEAR(Tableau3[[#This Row],[Date]]-MOD(Tableau3[[#This Row],[Date]]-2,7)+3),1,2),{1E+99;7})*{1;-1})+5)/7))</f>
        <v/>
      </c>
      <c r="C171" s="11" t="str">
        <f>IF(ISBLANK(Tableau3[[#This Row],[Matricule]]),"",VLOOKUP(Tableau3[[#This Row],[Matricule]],#REF!,2,FALSE))</f>
        <v/>
      </c>
      <c r="D171" s="11" t="str">
        <f>IF(ISBLANK(Tableau3[[#This Row],[Matricule]]),"",VLOOKUP(Tableau3[[#This Row],[Matricule]],#REF!,3,FALSE))</f>
        <v/>
      </c>
      <c r="E171" s="11" t="str">
        <f>CONCATENATE(Tableau3[[#This Row],[Date]],Tableau3[[#This Row],[Matricule]])</f>
        <v/>
      </c>
      <c r="F171" s="3"/>
      <c r="I17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71" s="7">
        <f>IF(Tableau3[[#This Row],[Moyenne Régimes]]&gt;0,1,0)</f>
        <v>0</v>
      </c>
      <c r="K171" s="7">
        <f>IF(Tableau3[[#This Row],[Moyenne Régimes]]&gt;=60,1,0)</f>
        <v>0</v>
      </c>
      <c r="L171" s="7">
        <f>IF(Tableau3[[#This Row],[Moyenne Régimes]]&gt;60,Tableau3[[#This Row],[Moyenne Régimes]]-60,0)</f>
        <v>0</v>
      </c>
      <c r="M171" s="14">
        <f t="shared" si="9"/>
        <v>0</v>
      </c>
      <c r="N171" s="14">
        <f t="shared" si="8"/>
        <v>0</v>
      </c>
      <c r="O171" s="14">
        <f t="shared" si="10"/>
        <v>0</v>
      </c>
      <c r="P171" s="15" t="str">
        <f>IF(Tableau3[[#This Row],[Matricule]]&gt;1,IF(COUNTIF(Tableau3[DateMatricule],Tableau3[[#This Row],[DateMatricule]])&gt;1,"Doublon",""),"")</f>
        <v/>
      </c>
    </row>
    <row r="172" spans="1:16" x14ac:dyDescent="0.25">
      <c r="A172" s="12" t="str">
        <f>IF(Tableau3[[#This Row],[Date]]="","",VLOOKUP(Tableau3[[#This Row],[Semaine]],Listes!$A:$B,2,FALSE))</f>
        <v/>
      </c>
      <c r="B172" s="11" t="str">
        <f>IF(ISBLANK(Tableau3[[#This Row],[Date]]),"",INT((Tableau3[[#This Row],[Date]]-SUM(MOD(DATE(YEAR(Tableau3[[#This Row],[Date]]-MOD(Tableau3[[#This Row],[Date]]-2,7)+3),1,2),{1E+99;7})*{1;-1})+5)/7))</f>
        <v/>
      </c>
      <c r="C172" s="11" t="str">
        <f>IF(ISBLANK(Tableau3[[#This Row],[Matricule]]),"",VLOOKUP(Tableau3[[#This Row],[Matricule]],#REF!,2,FALSE))</f>
        <v/>
      </c>
      <c r="D172" s="11" t="str">
        <f>IF(ISBLANK(Tableau3[[#This Row],[Matricule]]),"",VLOOKUP(Tableau3[[#This Row],[Matricule]],#REF!,3,FALSE))</f>
        <v/>
      </c>
      <c r="E172" s="11" t="str">
        <f>CONCATENATE(Tableau3[[#This Row],[Date]],Tableau3[[#This Row],[Matricule]])</f>
        <v/>
      </c>
      <c r="F172" s="3"/>
      <c r="I17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72" s="7">
        <f>IF(Tableau3[[#This Row],[Moyenne Régimes]]&gt;0,1,0)</f>
        <v>0</v>
      </c>
      <c r="K172" s="7">
        <f>IF(Tableau3[[#This Row],[Moyenne Régimes]]&gt;=60,1,0)</f>
        <v>0</v>
      </c>
      <c r="L172" s="7">
        <f>IF(Tableau3[[#This Row],[Moyenne Régimes]]&gt;60,Tableau3[[#This Row],[Moyenne Régimes]]-60,0)</f>
        <v>0</v>
      </c>
      <c r="M172" s="14">
        <f t="shared" si="9"/>
        <v>0</v>
      </c>
      <c r="N172" s="14">
        <f t="shared" si="8"/>
        <v>0</v>
      </c>
      <c r="O172" s="14">
        <f t="shared" si="10"/>
        <v>0</v>
      </c>
      <c r="P172" s="15" t="str">
        <f>IF(Tableau3[[#This Row],[Matricule]]&gt;1,IF(COUNTIF(Tableau3[DateMatricule],Tableau3[[#This Row],[DateMatricule]])&gt;1,"Doublon",""),"")</f>
        <v/>
      </c>
    </row>
    <row r="173" spans="1:16" x14ac:dyDescent="0.25">
      <c r="A173" s="12" t="str">
        <f>IF(Tableau3[[#This Row],[Date]]="","",VLOOKUP(Tableau3[[#This Row],[Semaine]],Listes!$A:$B,2,FALSE))</f>
        <v/>
      </c>
      <c r="B173" s="11" t="str">
        <f>IF(ISBLANK(Tableau3[[#This Row],[Date]]),"",INT((Tableau3[[#This Row],[Date]]-SUM(MOD(DATE(YEAR(Tableau3[[#This Row],[Date]]-MOD(Tableau3[[#This Row],[Date]]-2,7)+3),1,2),{1E+99;7})*{1;-1})+5)/7))</f>
        <v/>
      </c>
      <c r="C173" s="11" t="str">
        <f>IF(ISBLANK(Tableau3[[#This Row],[Matricule]]),"",VLOOKUP(Tableau3[[#This Row],[Matricule]],#REF!,2,FALSE))</f>
        <v/>
      </c>
      <c r="D173" s="11" t="str">
        <f>IF(ISBLANK(Tableau3[[#This Row],[Matricule]]),"",VLOOKUP(Tableau3[[#This Row],[Matricule]],#REF!,3,FALSE))</f>
        <v/>
      </c>
      <c r="E173" s="11" t="str">
        <f>CONCATENATE(Tableau3[[#This Row],[Date]],Tableau3[[#This Row],[Matricule]])</f>
        <v/>
      </c>
      <c r="F173" s="3"/>
      <c r="I17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73" s="7">
        <f>IF(Tableau3[[#This Row],[Moyenne Régimes]]&gt;0,1,0)</f>
        <v>0</v>
      </c>
      <c r="K173" s="7">
        <f>IF(Tableau3[[#This Row],[Moyenne Régimes]]&gt;=60,1,0)</f>
        <v>0</v>
      </c>
      <c r="L173" s="7">
        <f>IF(Tableau3[[#This Row],[Moyenne Régimes]]&gt;60,Tableau3[[#This Row],[Moyenne Régimes]]-60,0)</f>
        <v>0</v>
      </c>
      <c r="M173" s="14">
        <f t="shared" si="9"/>
        <v>0</v>
      </c>
      <c r="N173" s="14">
        <f t="shared" si="8"/>
        <v>0</v>
      </c>
      <c r="O173" s="14">
        <f t="shared" si="10"/>
        <v>0</v>
      </c>
      <c r="P173" s="15" t="str">
        <f>IF(Tableau3[[#This Row],[Matricule]]&gt;1,IF(COUNTIF(Tableau3[DateMatricule],Tableau3[[#This Row],[DateMatricule]])&gt;1,"Doublon",""),"")</f>
        <v/>
      </c>
    </row>
    <row r="174" spans="1:16" x14ac:dyDescent="0.25">
      <c r="A174" s="12" t="str">
        <f>IF(Tableau3[[#This Row],[Date]]="","",VLOOKUP(Tableau3[[#This Row],[Semaine]],Listes!$A:$B,2,FALSE))</f>
        <v/>
      </c>
      <c r="B174" s="11" t="str">
        <f>IF(ISBLANK(Tableau3[[#This Row],[Date]]),"",INT((Tableau3[[#This Row],[Date]]-SUM(MOD(DATE(YEAR(Tableau3[[#This Row],[Date]]-MOD(Tableau3[[#This Row],[Date]]-2,7)+3),1,2),{1E+99;7})*{1;-1})+5)/7))</f>
        <v/>
      </c>
      <c r="C174" s="11" t="str">
        <f>IF(ISBLANK(Tableau3[[#This Row],[Matricule]]),"",VLOOKUP(Tableau3[[#This Row],[Matricule]],#REF!,2,FALSE))</f>
        <v/>
      </c>
      <c r="D174" s="11" t="str">
        <f>IF(ISBLANK(Tableau3[[#This Row],[Matricule]]),"",VLOOKUP(Tableau3[[#This Row],[Matricule]],#REF!,3,FALSE))</f>
        <v/>
      </c>
      <c r="E174" s="11" t="str">
        <f>CONCATENATE(Tableau3[[#This Row],[Date]],Tableau3[[#This Row],[Matricule]])</f>
        <v/>
      </c>
      <c r="F174" s="3"/>
      <c r="I17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74" s="7">
        <f>IF(Tableau3[[#This Row],[Moyenne Régimes]]&gt;0,1,0)</f>
        <v>0</v>
      </c>
      <c r="K174" s="7">
        <f>IF(Tableau3[[#This Row],[Moyenne Régimes]]&gt;=60,1,0)</f>
        <v>0</v>
      </c>
      <c r="L174" s="7">
        <f>IF(Tableau3[[#This Row],[Moyenne Régimes]]&gt;60,Tableau3[[#This Row],[Moyenne Régimes]]-60,0)</f>
        <v>0</v>
      </c>
      <c r="M174" s="14">
        <f t="shared" si="9"/>
        <v>0</v>
      </c>
      <c r="N174" s="14">
        <f t="shared" si="8"/>
        <v>0</v>
      </c>
      <c r="O174" s="14">
        <f t="shared" si="10"/>
        <v>0</v>
      </c>
      <c r="P174" s="15" t="str">
        <f>IF(Tableau3[[#This Row],[Matricule]]&gt;1,IF(COUNTIF(Tableau3[DateMatricule],Tableau3[[#This Row],[DateMatricule]])&gt;1,"Doublon",""),"")</f>
        <v/>
      </c>
    </row>
    <row r="175" spans="1:16" x14ac:dyDescent="0.25">
      <c r="A175" s="12" t="str">
        <f>IF(Tableau3[[#This Row],[Date]]="","",VLOOKUP(Tableau3[[#This Row],[Semaine]],Listes!$A:$B,2,FALSE))</f>
        <v/>
      </c>
      <c r="B175" s="11" t="str">
        <f>IF(ISBLANK(Tableau3[[#This Row],[Date]]),"",INT((Tableau3[[#This Row],[Date]]-SUM(MOD(DATE(YEAR(Tableau3[[#This Row],[Date]]-MOD(Tableau3[[#This Row],[Date]]-2,7)+3),1,2),{1E+99;7})*{1;-1})+5)/7))</f>
        <v/>
      </c>
      <c r="C175" s="11" t="str">
        <f>IF(ISBLANK(Tableau3[[#This Row],[Matricule]]),"",VLOOKUP(Tableau3[[#This Row],[Matricule]],#REF!,2,FALSE))</f>
        <v/>
      </c>
      <c r="D175" s="11" t="str">
        <f>IF(ISBLANK(Tableau3[[#This Row],[Matricule]]),"",VLOOKUP(Tableau3[[#This Row],[Matricule]],#REF!,3,FALSE))</f>
        <v/>
      </c>
      <c r="E175" s="11" t="str">
        <f>CONCATENATE(Tableau3[[#This Row],[Date]],Tableau3[[#This Row],[Matricule]])</f>
        <v/>
      </c>
      <c r="F175" s="3"/>
      <c r="I17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75" s="7">
        <f>IF(Tableau3[[#This Row],[Moyenne Régimes]]&gt;0,1,0)</f>
        <v>0</v>
      </c>
      <c r="K175" s="7">
        <f>IF(Tableau3[[#This Row],[Moyenne Régimes]]&gt;=60,1,0)</f>
        <v>0</v>
      </c>
      <c r="L175" s="7">
        <f>IF(Tableau3[[#This Row],[Moyenne Régimes]]&gt;60,Tableau3[[#This Row],[Moyenne Régimes]]-60,0)</f>
        <v>0</v>
      </c>
      <c r="M175" s="14">
        <f t="shared" si="9"/>
        <v>0</v>
      </c>
      <c r="N175" s="14">
        <f t="shared" si="8"/>
        <v>0</v>
      </c>
      <c r="O175" s="14">
        <f t="shared" si="10"/>
        <v>0</v>
      </c>
      <c r="P175" s="15" t="str">
        <f>IF(Tableau3[[#This Row],[Matricule]]&gt;1,IF(COUNTIF(Tableau3[DateMatricule],Tableau3[[#This Row],[DateMatricule]])&gt;1,"Doublon",""),"")</f>
        <v/>
      </c>
    </row>
    <row r="176" spans="1:16" x14ac:dyDescent="0.25">
      <c r="A176" s="12" t="str">
        <f>IF(Tableau3[[#This Row],[Date]]="","",VLOOKUP(Tableau3[[#This Row],[Semaine]],Listes!$A:$B,2,FALSE))</f>
        <v/>
      </c>
      <c r="B176" s="11" t="str">
        <f>IF(ISBLANK(Tableau3[[#This Row],[Date]]),"",INT((Tableau3[[#This Row],[Date]]-SUM(MOD(DATE(YEAR(Tableau3[[#This Row],[Date]]-MOD(Tableau3[[#This Row],[Date]]-2,7)+3),1,2),{1E+99;7})*{1;-1})+5)/7))</f>
        <v/>
      </c>
      <c r="C176" s="11" t="str">
        <f>IF(ISBLANK(Tableau3[[#This Row],[Matricule]]),"",VLOOKUP(Tableau3[[#This Row],[Matricule]],#REF!,2,FALSE))</f>
        <v/>
      </c>
      <c r="D176" s="11" t="str">
        <f>IF(ISBLANK(Tableau3[[#This Row],[Matricule]]),"",VLOOKUP(Tableau3[[#This Row],[Matricule]],#REF!,3,FALSE))</f>
        <v/>
      </c>
      <c r="E176" s="11" t="str">
        <f>CONCATENATE(Tableau3[[#This Row],[Date]],Tableau3[[#This Row],[Matricule]])</f>
        <v/>
      </c>
      <c r="F176" s="3"/>
      <c r="I17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76" s="7">
        <f>IF(Tableau3[[#This Row],[Moyenne Régimes]]&gt;0,1,0)</f>
        <v>0</v>
      </c>
      <c r="K176" s="7">
        <f>IF(Tableau3[[#This Row],[Moyenne Régimes]]&gt;=60,1,0)</f>
        <v>0</v>
      </c>
      <c r="L176" s="7">
        <f>IF(Tableau3[[#This Row],[Moyenne Régimes]]&gt;60,Tableau3[[#This Row],[Moyenne Régimes]]-60,0)</f>
        <v>0</v>
      </c>
      <c r="M176" s="14">
        <f t="shared" si="9"/>
        <v>0</v>
      </c>
      <c r="N176" s="14">
        <f t="shared" si="8"/>
        <v>0</v>
      </c>
      <c r="O176" s="14">
        <f t="shared" si="10"/>
        <v>0</v>
      </c>
      <c r="P176" s="15" t="str">
        <f>IF(Tableau3[[#This Row],[Matricule]]&gt;1,IF(COUNTIF(Tableau3[DateMatricule],Tableau3[[#This Row],[DateMatricule]])&gt;1,"Doublon",""),"")</f>
        <v/>
      </c>
    </row>
    <row r="177" spans="1:16" x14ac:dyDescent="0.25">
      <c r="A177" s="12" t="str">
        <f>IF(Tableau3[[#This Row],[Date]]="","",VLOOKUP(Tableau3[[#This Row],[Semaine]],Listes!$A:$B,2,FALSE))</f>
        <v/>
      </c>
      <c r="B177" s="11" t="str">
        <f>IF(ISBLANK(Tableau3[[#This Row],[Date]]),"",INT((Tableau3[[#This Row],[Date]]-SUM(MOD(DATE(YEAR(Tableau3[[#This Row],[Date]]-MOD(Tableau3[[#This Row],[Date]]-2,7)+3),1,2),{1E+99;7})*{1;-1})+5)/7))</f>
        <v/>
      </c>
      <c r="C177" s="11" t="str">
        <f>IF(ISBLANK(Tableau3[[#This Row],[Matricule]]),"",VLOOKUP(Tableau3[[#This Row],[Matricule]],#REF!,2,FALSE))</f>
        <v/>
      </c>
      <c r="D177" s="11" t="str">
        <f>IF(ISBLANK(Tableau3[[#This Row],[Matricule]]),"",VLOOKUP(Tableau3[[#This Row],[Matricule]],#REF!,3,FALSE))</f>
        <v/>
      </c>
      <c r="E177" s="11" t="str">
        <f>CONCATENATE(Tableau3[[#This Row],[Date]],Tableau3[[#This Row],[Matricule]])</f>
        <v/>
      </c>
      <c r="F177" s="3"/>
      <c r="I17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77" s="7">
        <f>IF(Tableau3[[#This Row],[Moyenne Régimes]]&gt;0,1,0)</f>
        <v>0</v>
      </c>
      <c r="K177" s="7">
        <f>IF(Tableau3[[#This Row],[Moyenne Régimes]]&gt;=60,1,0)</f>
        <v>0</v>
      </c>
      <c r="L177" s="7">
        <f>IF(Tableau3[[#This Row],[Moyenne Régimes]]&gt;60,Tableau3[[#This Row],[Moyenne Régimes]]-60,0)</f>
        <v>0</v>
      </c>
      <c r="M177" s="14">
        <f t="shared" si="9"/>
        <v>0</v>
      </c>
      <c r="N177" s="14">
        <f t="shared" si="8"/>
        <v>0</v>
      </c>
      <c r="O177" s="14">
        <f t="shared" si="10"/>
        <v>0</v>
      </c>
      <c r="P177" s="15" t="str">
        <f>IF(Tableau3[[#This Row],[Matricule]]&gt;1,IF(COUNTIF(Tableau3[DateMatricule],Tableau3[[#This Row],[DateMatricule]])&gt;1,"Doublon",""),"")</f>
        <v/>
      </c>
    </row>
    <row r="178" spans="1:16" x14ac:dyDescent="0.25">
      <c r="A178" s="12" t="str">
        <f>IF(Tableau3[[#This Row],[Date]]="","",VLOOKUP(Tableau3[[#This Row],[Semaine]],Listes!$A:$B,2,FALSE))</f>
        <v/>
      </c>
      <c r="B178" s="11" t="str">
        <f>IF(ISBLANK(Tableau3[[#This Row],[Date]]),"",INT((Tableau3[[#This Row],[Date]]-SUM(MOD(DATE(YEAR(Tableau3[[#This Row],[Date]]-MOD(Tableau3[[#This Row],[Date]]-2,7)+3),1,2),{1E+99;7})*{1;-1})+5)/7))</f>
        <v/>
      </c>
      <c r="C178" s="11" t="str">
        <f>IF(ISBLANK(Tableau3[[#This Row],[Matricule]]),"",VLOOKUP(Tableau3[[#This Row],[Matricule]],#REF!,2,FALSE))</f>
        <v/>
      </c>
      <c r="D178" s="11" t="str">
        <f>IF(ISBLANK(Tableau3[[#This Row],[Matricule]]),"",VLOOKUP(Tableau3[[#This Row],[Matricule]],#REF!,3,FALSE))</f>
        <v/>
      </c>
      <c r="E178" s="11" t="str">
        <f>CONCATENATE(Tableau3[[#This Row],[Date]],Tableau3[[#This Row],[Matricule]])</f>
        <v/>
      </c>
      <c r="F178" s="3"/>
      <c r="I17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78" s="7">
        <f>IF(Tableau3[[#This Row],[Moyenne Régimes]]&gt;0,1,0)</f>
        <v>0</v>
      </c>
      <c r="K178" s="7">
        <f>IF(Tableau3[[#This Row],[Moyenne Régimes]]&gt;=60,1,0)</f>
        <v>0</v>
      </c>
      <c r="L178" s="7">
        <f>IF(Tableau3[[#This Row],[Moyenne Régimes]]&gt;60,Tableau3[[#This Row],[Moyenne Régimes]]-60,0)</f>
        <v>0</v>
      </c>
      <c r="M178" s="14">
        <f t="shared" si="9"/>
        <v>0</v>
      </c>
      <c r="N178" s="14">
        <f t="shared" si="8"/>
        <v>0</v>
      </c>
      <c r="O178" s="14">
        <f t="shared" si="10"/>
        <v>0</v>
      </c>
      <c r="P178" s="15" t="str">
        <f>IF(Tableau3[[#This Row],[Matricule]]&gt;1,IF(COUNTIF(Tableau3[DateMatricule],Tableau3[[#This Row],[DateMatricule]])&gt;1,"Doublon",""),"")</f>
        <v/>
      </c>
    </row>
    <row r="179" spans="1:16" x14ac:dyDescent="0.25">
      <c r="A179" s="12" t="str">
        <f>IF(Tableau3[[#This Row],[Date]]="","",VLOOKUP(Tableau3[[#This Row],[Semaine]],Listes!$A:$B,2,FALSE))</f>
        <v/>
      </c>
      <c r="B179" s="11" t="str">
        <f>IF(ISBLANK(Tableau3[[#This Row],[Date]]),"",INT((Tableau3[[#This Row],[Date]]-SUM(MOD(DATE(YEAR(Tableau3[[#This Row],[Date]]-MOD(Tableau3[[#This Row],[Date]]-2,7)+3),1,2),{1E+99;7})*{1;-1})+5)/7))</f>
        <v/>
      </c>
      <c r="C179" s="11" t="str">
        <f>IF(ISBLANK(Tableau3[[#This Row],[Matricule]]),"",VLOOKUP(Tableau3[[#This Row],[Matricule]],#REF!,2,FALSE))</f>
        <v/>
      </c>
      <c r="D179" s="11" t="str">
        <f>IF(ISBLANK(Tableau3[[#This Row],[Matricule]]),"",VLOOKUP(Tableau3[[#This Row],[Matricule]],#REF!,3,FALSE))</f>
        <v/>
      </c>
      <c r="E179" s="11" t="str">
        <f>CONCATENATE(Tableau3[[#This Row],[Date]],Tableau3[[#This Row],[Matricule]])</f>
        <v/>
      </c>
      <c r="F179" s="3"/>
      <c r="I17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79" s="7">
        <f>IF(Tableau3[[#This Row],[Moyenne Régimes]]&gt;0,1,0)</f>
        <v>0</v>
      </c>
      <c r="K179" s="7">
        <f>IF(Tableau3[[#This Row],[Moyenne Régimes]]&gt;=60,1,0)</f>
        <v>0</v>
      </c>
      <c r="L179" s="7">
        <f>IF(Tableau3[[#This Row],[Moyenne Régimes]]&gt;60,Tableau3[[#This Row],[Moyenne Régimes]]-60,0)</f>
        <v>0</v>
      </c>
      <c r="M179" s="14">
        <f t="shared" si="9"/>
        <v>0</v>
      </c>
      <c r="N179" s="14">
        <f t="shared" si="8"/>
        <v>0</v>
      </c>
      <c r="O179" s="14">
        <f t="shared" si="10"/>
        <v>0</v>
      </c>
      <c r="P179" s="15" t="str">
        <f>IF(Tableau3[[#This Row],[Matricule]]&gt;1,IF(COUNTIF(Tableau3[DateMatricule],Tableau3[[#This Row],[DateMatricule]])&gt;1,"Doublon",""),"")</f>
        <v/>
      </c>
    </row>
    <row r="180" spans="1:16" x14ac:dyDescent="0.25">
      <c r="A180" s="12" t="str">
        <f>IF(Tableau3[[#This Row],[Date]]="","",VLOOKUP(Tableau3[[#This Row],[Semaine]],Listes!$A:$B,2,FALSE))</f>
        <v/>
      </c>
      <c r="B180" s="11" t="str">
        <f>IF(ISBLANK(Tableau3[[#This Row],[Date]]),"",INT((Tableau3[[#This Row],[Date]]-SUM(MOD(DATE(YEAR(Tableau3[[#This Row],[Date]]-MOD(Tableau3[[#This Row],[Date]]-2,7)+3),1,2),{1E+99;7})*{1;-1})+5)/7))</f>
        <v/>
      </c>
      <c r="C180" s="11" t="str">
        <f>IF(ISBLANK(Tableau3[[#This Row],[Matricule]]),"",VLOOKUP(Tableau3[[#This Row],[Matricule]],#REF!,2,FALSE))</f>
        <v/>
      </c>
      <c r="D180" s="11" t="str">
        <f>IF(ISBLANK(Tableau3[[#This Row],[Matricule]]),"",VLOOKUP(Tableau3[[#This Row],[Matricule]],#REF!,3,FALSE))</f>
        <v/>
      </c>
      <c r="E180" s="11" t="str">
        <f>CONCATENATE(Tableau3[[#This Row],[Date]],Tableau3[[#This Row],[Matricule]])</f>
        <v/>
      </c>
      <c r="F180" s="3"/>
      <c r="I18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80" s="7">
        <f>IF(Tableau3[[#This Row],[Moyenne Régimes]]&gt;0,1,0)</f>
        <v>0</v>
      </c>
      <c r="K180" s="7">
        <f>IF(Tableau3[[#This Row],[Moyenne Régimes]]&gt;=60,1,0)</f>
        <v>0</v>
      </c>
      <c r="L180" s="7">
        <f>IF(Tableau3[[#This Row],[Moyenne Régimes]]&gt;60,Tableau3[[#This Row],[Moyenne Régimes]]-60,0)</f>
        <v>0</v>
      </c>
      <c r="M180" s="14">
        <f t="shared" si="9"/>
        <v>0</v>
      </c>
      <c r="N180" s="14">
        <f t="shared" si="8"/>
        <v>0</v>
      </c>
      <c r="O180" s="14">
        <f t="shared" si="10"/>
        <v>0</v>
      </c>
      <c r="P180" s="15" t="str">
        <f>IF(Tableau3[[#This Row],[Matricule]]&gt;1,IF(COUNTIF(Tableau3[DateMatricule],Tableau3[[#This Row],[DateMatricule]])&gt;1,"Doublon",""),"")</f>
        <v/>
      </c>
    </row>
    <row r="181" spans="1:16" x14ac:dyDescent="0.25">
      <c r="A181" s="12" t="str">
        <f>IF(Tableau3[[#This Row],[Date]]="","",VLOOKUP(Tableau3[[#This Row],[Semaine]],Listes!$A:$B,2,FALSE))</f>
        <v/>
      </c>
      <c r="B181" s="11" t="str">
        <f>IF(ISBLANK(Tableau3[[#This Row],[Date]]),"",INT((Tableau3[[#This Row],[Date]]-SUM(MOD(DATE(YEAR(Tableau3[[#This Row],[Date]]-MOD(Tableau3[[#This Row],[Date]]-2,7)+3),1,2),{1E+99;7})*{1;-1})+5)/7))</f>
        <v/>
      </c>
      <c r="C181" s="11" t="str">
        <f>IF(ISBLANK(Tableau3[[#This Row],[Matricule]]),"",VLOOKUP(Tableau3[[#This Row],[Matricule]],#REF!,2,FALSE))</f>
        <v/>
      </c>
      <c r="D181" s="11" t="str">
        <f>IF(ISBLANK(Tableau3[[#This Row],[Matricule]]),"",VLOOKUP(Tableau3[[#This Row],[Matricule]],#REF!,3,FALSE))</f>
        <v/>
      </c>
      <c r="E181" s="11" t="str">
        <f>CONCATENATE(Tableau3[[#This Row],[Date]],Tableau3[[#This Row],[Matricule]])</f>
        <v/>
      </c>
      <c r="F181" s="3"/>
      <c r="I18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81" s="7">
        <f>IF(Tableau3[[#This Row],[Moyenne Régimes]]&gt;0,1,0)</f>
        <v>0</v>
      </c>
      <c r="K181" s="7">
        <f>IF(Tableau3[[#This Row],[Moyenne Régimes]]&gt;=60,1,0)</f>
        <v>0</v>
      </c>
      <c r="L181" s="7">
        <f>IF(Tableau3[[#This Row],[Moyenne Régimes]]&gt;60,Tableau3[[#This Row],[Moyenne Régimes]]-60,0)</f>
        <v>0</v>
      </c>
      <c r="M181" s="14">
        <f t="shared" si="9"/>
        <v>0</v>
      </c>
      <c r="N181" s="14">
        <f t="shared" si="8"/>
        <v>0</v>
      </c>
      <c r="O181" s="14">
        <f t="shared" si="10"/>
        <v>0</v>
      </c>
      <c r="P181" s="15" t="str">
        <f>IF(Tableau3[[#This Row],[Matricule]]&gt;1,IF(COUNTIF(Tableau3[DateMatricule],Tableau3[[#This Row],[DateMatricule]])&gt;1,"Doublon",""),"")</f>
        <v/>
      </c>
    </row>
    <row r="182" spans="1:16" x14ac:dyDescent="0.25">
      <c r="A182" s="12" t="str">
        <f>IF(Tableau3[[#This Row],[Date]]="","",VLOOKUP(Tableau3[[#This Row],[Semaine]],Listes!$A:$B,2,FALSE))</f>
        <v/>
      </c>
      <c r="B182" s="11" t="str">
        <f>IF(ISBLANK(Tableau3[[#This Row],[Date]]),"",INT((Tableau3[[#This Row],[Date]]-SUM(MOD(DATE(YEAR(Tableau3[[#This Row],[Date]]-MOD(Tableau3[[#This Row],[Date]]-2,7)+3),1,2),{1E+99;7})*{1;-1})+5)/7))</f>
        <v/>
      </c>
      <c r="C182" s="11" t="str">
        <f>IF(ISBLANK(Tableau3[[#This Row],[Matricule]]),"",VLOOKUP(Tableau3[[#This Row],[Matricule]],#REF!,2,FALSE))</f>
        <v/>
      </c>
      <c r="D182" s="11" t="str">
        <f>IF(ISBLANK(Tableau3[[#This Row],[Matricule]]),"",VLOOKUP(Tableau3[[#This Row],[Matricule]],#REF!,3,FALSE))</f>
        <v/>
      </c>
      <c r="E182" s="11" t="str">
        <f>CONCATENATE(Tableau3[[#This Row],[Date]],Tableau3[[#This Row],[Matricule]])</f>
        <v/>
      </c>
      <c r="F182" s="3"/>
      <c r="I18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82" s="7">
        <f>IF(Tableau3[[#This Row],[Moyenne Régimes]]&gt;0,1,0)</f>
        <v>0</v>
      </c>
      <c r="K182" s="7">
        <f>IF(Tableau3[[#This Row],[Moyenne Régimes]]&gt;=60,1,0)</f>
        <v>0</v>
      </c>
      <c r="L182" s="7">
        <f>IF(Tableau3[[#This Row],[Moyenne Régimes]]&gt;60,Tableau3[[#This Row],[Moyenne Régimes]]-60,0)</f>
        <v>0</v>
      </c>
      <c r="M182" s="14">
        <f t="shared" si="9"/>
        <v>0</v>
      </c>
      <c r="N182" s="14">
        <f t="shared" si="8"/>
        <v>0</v>
      </c>
      <c r="O182" s="14">
        <f t="shared" si="10"/>
        <v>0</v>
      </c>
      <c r="P182" s="15" t="str">
        <f>IF(Tableau3[[#This Row],[Matricule]]&gt;1,IF(COUNTIF(Tableau3[DateMatricule],Tableau3[[#This Row],[DateMatricule]])&gt;1,"Doublon",""),"")</f>
        <v/>
      </c>
    </row>
    <row r="183" spans="1:16" x14ac:dyDescent="0.25">
      <c r="A183" s="12" t="str">
        <f>IF(Tableau3[[#This Row],[Date]]="","",VLOOKUP(Tableau3[[#This Row],[Semaine]],Listes!$A:$B,2,FALSE))</f>
        <v/>
      </c>
      <c r="B183" s="11" t="str">
        <f>IF(ISBLANK(Tableau3[[#This Row],[Date]]),"",INT((Tableau3[[#This Row],[Date]]-SUM(MOD(DATE(YEAR(Tableau3[[#This Row],[Date]]-MOD(Tableau3[[#This Row],[Date]]-2,7)+3),1,2),{1E+99;7})*{1;-1})+5)/7))</f>
        <v/>
      </c>
      <c r="C183" s="11" t="str">
        <f>IF(ISBLANK(Tableau3[[#This Row],[Matricule]]),"",VLOOKUP(Tableau3[[#This Row],[Matricule]],#REF!,2,FALSE))</f>
        <v/>
      </c>
      <c r="D183" s="11" t="str">
        <f>IF(ISBLANK(Tableau3[[#This Row],[Matricule]]),"",VLOOKUP(Tableau3[[#This Row],[Matricule]],#REF!,3,FALSE))</f>
        <v/>
      </c>
      <c r="E183" s="11" t="str">
        <f>CONCATENATE(Tableau3[[#This Row],[Date]],Tableau3[[#This Row],[Matricule]])</f>
        <v/>
      </c>
      <c r="F183" s="3"/>
      <c r="I18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83" s="7">
        <f>IF(Tableau3[[#This Row],[Moyenne Régimes]]&gt;0,1,0)</f>
        <v>0</v>
      </c>
      <c r="K183" s="7">
        <f>IF(Tableau3[[#This Row],[Moyenne Régimes]]&gt;=60,1,0)</f>
        <v>0</v>
      </c>
      <c r="L183" s="7">
        <f>IF(Tableau3[[#This Row],[Moyenne Régimes]]&gt;60,Tableau3[[#This Row],[Moyenne Régimes]]-60,0)</f>
        <v>0</v>
      </c>
      <c r="M183" s="14">
        <f t="shared" si="9"/>
        <v>0</v>
      </c>
      <c r="N183" s="14">
        <f t="shared" si="8"/>
        <v>0</v>
      </c>
      <c r="O183" s="14">
        <f t="shared" si="10"/>
        <v>0</v>
      </c>
      <c r="P183" s="15" t="str">
        <f>IF(Tableau3[[#This Row],[Matricule]]&gt;1,IF(COUNTIF(Tableau3[DateMatricule],Tableau3[[#This Row],[DateMatricule]])&gt;1,"Doublon",""),"")</f>
        <v/>
      </c>
    </row>
    <row r="184" spans="1:16" x14ac:dyDescent="0.25">
      <c r="A184" s="12" t="str">
        <f>IF(Tableau3[[#This Row],[Date]]="","",VLOOKUP(Tableau3[[#This Row],[Semaine]],Listes!$A:$B,2,FALSE))</f>
        <v/>
      </c>
      <c r="B184" s="11" t="str">
        <f>IF(ISBLANK(Tableau3[[#This Row],[Date]]),"",INT((Tableau3[[#This Row],[Date]]-SUM(MOD(DATE(YEAR(Tableau3[[#This Row],[Date]]-MOD(Tableau3[[#This Row],[Date]]-2,7)+3),1,2),{1E+99;7})*{1;-1})+5)/7))</f>
        <v/>
      </c>
      <c r="C184" s="11" t="str">
        <f>IF(ISBLANK(Tableau3[[#This Row],[Matricule]]),"",VLOOKUP(Tableau3[[#This Row],[Matricule]],#REF!,2,FALSE))</f>
        <v/>
      </c>
      <c r="D184" s="11" t="str">
        <f>IF(ISBLANK(Tableau3[[#This Row],[Matricule]]),"",VLOOKUP(Tableau3[[#This Row],[Matricule]],#REF!,3,FALSE))</f>
        <v/>
      </c>
      <c r="E184" s="11" t="str">
        <f>CONCATENATE(Tableau3[[#This Row],[Date]],Tableau3[[#This Row],[Matricule]])</f>
        <v/>
      </c>
      <c r="F184" s="3"/>
      <c r="I18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84" s="7">
        <f>IF(Tableau3[[#This Row],[Moyenne Régimes]]&gt;0,1,0)</f>
        <v>0</v>
      </c>
      <c r="K184" s="7">
        <f>IF(Tableau3[[#This Row],[Moyenne Régimes]]&gt;=60,1,0)</f>
        <v>0</v>
      </c>
      <c r="L184" s="7">
        <f>IF(Tableau3[[#This Row],[Moyenne Régimes]]&gt;60,Tableau3[[#This Row],[Moyenne Régimes]]-60,0)</f>
        <v>0</v>
      </c>
      <c r="M184" s="14">
        <f t="shared" si="9"/>
        <v>0</v>
      </c>
      <c r="N184" s="14">
        <f t="shared" si="8"/>
        <v>0</v>
      </c>
      <c r="O184" s="14">
        <f t="shared" si="10"/>
        <v>0</v>
      </c>
      <c r="P184" s="15" t="str">
        <f>IF(Tableau3[[#This Row],[Matricule]]&gt;1,IF(COUNTIF(Tableau3[DateMatricule],Tableau3[[#This Row],[DateMatricule]])&gt;1,"Doublon",""),"")</f>
        <v/>
      </c>
    </row>
    <row r="185" spans="1:16" x14ac:dyDescent="0.25">
      <c r="A185" s="12" t="str">
        <f>IF(Tableau3[[#This Row],[Date]]="","",VLOOKUP(Tableau3[[#This Row],[Semaine]],Listes!$A:$B,2,FALSE))</f>
        <v/>
      </c>
      <c r="B185" s="11" t="str">
        <f>IF(ISBLANK(Tableau3[[#This Row],[Date]]),"",INT((Tableau3[[#This Row],[Date]]-SUM(MOD(DATE(YEAR(Tableau3[[#This Row],[Date]]-MOD(Tableau3[[#This Row],[Date]]-2,7)+3),1,2),{1E+99;7})*{1;-1})+5)/7))</f>
        <v/>
      </c>
      <c r="C185" s="11" t="str">
        <f>IF(ISBLANK(Tableau3[[#This Row],[Matricule]]),"",VLOOKUP(Tableau3[[#This Row],[Matricule]],#REF!,2,FALSE))</f>
        <v/>
      </c>
      <c r="D185" s="11" t="str">
        <f>IF(ISBLANK(Tableau3[[#This Row],[Matricule]]),"",VLOOKUP(Tableau3[[#This Row],[Matricule]],#REF!,3,FALSE))</f>
        <v/>
      </c>
      <c r="E185" s="11" t="str">
        <f>CONCATENATE(Tableau3[[#This Row],[Date]],Tableau3[[#This Row],[Matricule]])</f>
        <v/>
      </c>
      <c r="F185" s="3"/>
      <c r="I18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85" s="7">
        <f>IF(Tableau3[[#This Row],[Moyenne Régimes]]&gt;0,1,0)</f>
        <v>0</v>
      </c>
      <c r="K185" s="7">
        <f>IF(Tableau3[[#This Row],[Moyenne Régimes]]&gt;=60,1,0)</f>
        <v>0</v>
      </c>
      <c r="L185" s="7">
        <f>IF(Tableau3[[#This Row],[Moyenne Régimes]]&gt;60,Tableau3[[#This Row],[Moyenne Régimes]]-60,0)</f>
        <v>0</v>
      </c>
      <c r="M185" s="14">
        <f t="shared" si="9"/>
        <v>0</v>
      </c>
      <c r="N185" s="14">
        <f t="shared" si="8"/>
        <v>0</v>
      </c>
      <c r="O185" s="14">
        <f t="shared" si="10"/>
        <v>0</v>
      </c>
      <c r="P185" s="15" t="str">
        <f>IF(Tableau3[[#This Row],[Matricule]]&gt;1,IF(COUNTIF(Tableau3[DateMatricule],Tableau3[[#This Row],[DateMatricule]])&gt;1,"Doublon",""),"")</f>
        <v/>
      </c>
    </row>
    <row r="186" spans="1:16" x14ac:dyDescent="0.25">
      <c r="A186" s="12" t="str">
        <f>IF(Tableau3[[#This Row],[Date]]="","",VLOOKUP(Tableau3[[#This Row],[Semaine]],Listes!$A:$B,2,FALSE))</f>
        <v/>
      </c>
      <c r="B186" s="11" t="str">
        <f>IF(ISBLANK(Tableau3[[#This Row],[Date]]),"",INT((Tableau3[[#This Row],[Date]]-SUM(MOD(DATE(YEAR(Tableau3[[#This Row],[Date]]-MOD(Tableau3[[#This Row],[Date]]-2,7)+3),1,2),{1E+99;7})*{1;-1})+5)/7))</f>
        <v/>
      </c>
      <c r="C186" s="11" t="str">
        <f>IF(ISBLANK(Tableau3[[#This Row],[Matricule]]),"",VLOOKUP(Tableau3[[#This Row],[Matricule]],#REF!,2,FALSE))</f>
        <v/>
      </c>
      <c r="D186" s="11" t="str">
        <f>IF(ISBLANK(Tableau3[[#This Row],[Matricule]]),"",VLOOKUP(Tableau3[[#This Row],[Matricule]],#REF!,3,FALSE))</f>
        <v/>
      </c>
      <c r="E186" s="11" t="str">
        <f>CONCATENATE(Tableau3[[#This Row],[Date]],Tableau3[[#This Row],[Matricule]])</f>
        <v/>
      </c>
      <c r="F186" s="3"/>
      <c r="I18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86" s="7">
        <f>IF(Tableau3[[#This Row],[Moyenne Régimes]]&gt;0,1,0)</f>
        <v>0</v>
      </c>
      <c r="K186" s="7">
        <f>IF(Tableau3[[#This Row],[Moyenne Régimes]]&gt;=60,1,0)</f>
        <v>0</v>
      </c>
      <c r="L186" s="7">
        <f>IF(Tableau3[[#This Row],[Moyenne Régimes]]&gt;60,Tableau3[[#This Row],[Moyenne Régimes]]-60,0)</f>
        <v>0</v>
      </c>
      <c r="M186" s="14">
        <f t="shared" si="9"/>
        <v>0</v>
      </c>
      <c r="N186" s="14">
        <f t="shared" si="8"/>
        <v>0</v>
      </c>
      <c r="O186" s="14">
        <f t="shared" si="10"/>
        <v>0</v>
      </c>
      <c r="P186" s="15" t="str">
        <f>IF(Tableau3[[#This Row],[Matricule]]&gt;1,IF(COUNTIF(Tableau3[DateMatricule],Tableau3[[#This Row],[DateMatricule]])&gt;1,"Doublon",""),"")</f>
        <v/>
      </c>
    </row>
    <row r="187" spans="1:16" x14ac:dyDescent="0.25">
      <c r="A187" s="12" t="str">
        <f>IF(Tableau3[[#This Row],[Date]]="","",VLOOKUP(Tableau3[[#This Row],[Semaine]],Listes!$A:$B,2,FALSE))</f>
        <v/>
      </c>
      <c r="B187" s="11" t="str">
        <f>IF(ISBLANK(Tableau3[[#This Row],[Date]]),"",INT((Tableau3[[#This Row],[Date]]-SUM(MOD(DATE(YEAR(Tableau3[[#This Row],[Date]]-MOD(Tableau3[[#This Row],[Date]]-2,7)+3),1,2),{1E+99;7})*{1;-1})+5)/7))</f>
        <v/>
      </c>
      <c r="C187" s="11" t="str">
        <f>IF(ISBLANK(Tableau3[[#This Row],[Matricule]]),"",VLOOKUP(Tableau3[[#This Row],[Matricule]],#REF!,2,FALSE))</f>
        <v/>
      </c>
      <c r="D187" s="11" t="str">
        <f>IF(ISBLANK(Tableau3[[#This Row],[Matricule]]),"",VLOOKUP(Tableau3[[#This Row],[Matricule]],#REF!,3,FALSE))</f>
        <v/>
      </c>
      <c r="E187" s="11" t="str">
        <f>CONCATENATE(Tableau3[[#This Row],[Date]],Tableau3[[#This Row],[Matricule]])</f>
        <v/>
      </c>
      <c r="F187" s="3"/>
      <c r="I18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87" s="7">
        <f>IF(Tableau3[[#This Row],[Moyenne Régimes]]&gt;0,1,0)</f>
        <v>0</v>
      </c>
      <c r="K187" s="7">
        <f>IF(Tableau3[[#This Row],[Moyenne Régimes]]&gt;=60,1,0)</f>
        <v>0</v>
      </c>
      <c r="L187" s="7">
        <f>IF(Tableau3[[#This Row],[Moyenne Régimes]]&gt;60,Tableau3[[#This Row],[Moyenne Régimes]]-60,0)</f>
        <v>0</v>
      </c>
      <c r="M187" s="14">
        <f t="shared" si="9"/>
        <v>0</v>
      </c>
      <c r="N187" s="14">
        <f t="shared" si="8"/>
        <v>0</v>
      </c>
      <c r="O187" s="14">
        <f t="shared" si="10"/>
        <v>0</v>
      </c>
      <c r="P187" s="15" t="str">
        <f>IF(Tableau3[[#This Row],[Matricule]]&gt;1,IF(COUNTIF(Tableau3[DateMatricule],Tableau3[[#This Row],[DateMatricule]])&gt;1,"Doublon",""),"")</f>
        <v/>
      </c>
    </row>
    <row r="188" spans="1:16" x14ac:dyDescent="0.25">
      <c r="A188" s="12" t="str">
        <f>IF(Tableau3[[#This Row],[Date]]="","",VLOOKUP(Tableau3[[#This Row],[Semaine]],Listes!$A:$B,2,FALSE))</f>
        <v/>
      </c>
      <c r="B188" s="11" t="str">
        <f>IF(ISBLANK(Tableau3[[#This Row],[Date]]),"",INT((Tableau3[[#This Row],[Date]]-SUM(MOD(DATE(YEAR(Tableau3[[#This Row],[Date]]-MOD(Tableau3[[#This Row],[Date]]-2,7)+3),1,2),{1E+99;7})*{1;-1})+5)/7))</f>
        <v/>
      </c>
      <c r="C188" s="11" t="str">
        <f>IF(ISBLANK(Tableau3[[#This Row],[Matricule]]),"",VLOOKUP(Tableau3[[#This Row],[Matricule]],#REF!,2,FALSE))</f>
        <v/>
      </c>
      <c r="D188" s="11" t="str">
        <f>IF(ISBLANK(Tableau3[[#This Row],[Matricule]]),"",VLOOKUP(Tableau3[[#This Row],[Matricule]],#REF!,3,FALSE))</f>
        <v/>
      </c>
      <c r="E188" s="11" t="str">
        <f>CONCATENATE(Tableau3[[#This Row],[Date]],Tableau3[[#This Row],[Matricule]])</f>
        <v/>
      </c>
      <c r="F188" s="3"/>
      <c r="I18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88" s="7">
        <f>IF(Tableau3[[#This Row],[Moyenne Régimes]]&gt;0,1,0)</f>
        <v>0</v>
      </c>
      <c r="K188" s="7">
        <f>IF(Tableau3[[#This Row],[Moyenne Régimes]]&gt;=60,1,0)</f>
        <v>0</v>
      </c>
      <c r="L188" s="7">
        <f>IF(Tableau3[[#This Row],[Moyenne Régimes]]&gt;60,Tableau3[[#This Row],[Moyenne Régimes]]-60,0)</f>
        <v>0</v>
      </c>
      <c r="M188" s="14">
        <f t="shared" si="9"/>
        <v>0</v>
      </c>
      <c r="N188" s="14">
        <f t="shared" si="8"/>
        <v>0</v>
      </c>
      <c r="O188" s="14">
        <f t="shared" si="10"/>
        <v>0</v>
      </c>
      <c r="P188" s="15" t="str">
        <f>IF(Tableau3[[#This Row],[Matricule]]&gt;1,IF(COUNTIF(Tableau3[DateMatricule],Tableau3[[#This Row],[DateMatricule]])&gt;1,"Doublon",""),"")</f>
        <v/>
      </c>
    </row>
    <row r="189" spans="1:16" x14ac:dyDescent="0.25">
      <c r="A189" s="12" t="str">
        <f>IF(Tableau3[[#This Row],[Date]]="","",VLOOKUP(Tableau3[[#This Row],[Semaine]],Listes!$A:$B,2,FALSE))</f>
        <v/>
      </c>
      <c r="B189" s="11" t="str">
        <f>IF(ISBLANK(Tableau3[[#This Row],[Date]]),"",INT((Tableau3[[#This Row],[Date]]-SUM(MOD(DATE(YEAR(Tableau3[[#This Row],[Date]]-MOD(Tableau3[[#This Row],[Date]]-2,7)+3),1,2),{1E+99;7})*{1;-1})+5)/7))</f>
        <v/>
      </c>
      <c r="C189" s="11" t="str">
        <f>IF(ISBLANK(Tableau3[[#This Row],[Matricule]]),"",VLOOKUP(Tableau3[[#This Row],[Matricule]],#REF!,2,FALSE))</f>
        <v/>
      </c>
      <c r="D189" s="11" t="str">
        <f>IF(ISBLANK(Tableau3[[#This Row],[Matricule]]),"",VLOOKUP(Tableau3[[#This Row],[Matricule]],#REF!,3,FALSE))</f>
        <v/>
      </c>
      <c r="E189" s="11" t="str">
        <f>CONCATENATE(Tableau3[[#This Row],[Date]],Tableau3[[#This Row],[Matricule]])</f>
        <v/>
      </c>
      <c r="F189" s="3"/>
      <c r="I18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89" s="7">
        <f>IF(Tableau3[[#This Row],[Moyenne Régimes]]&gt;0,1,0)</f>
        <v>0</v>
      </c>
      <c r="K189" s="7">
        <f>IF(Tableau3[[#This Row],[Moyenne Régimes]]&gt;=60,1,0)</f>
        <v>0</v>
      </c>
      <c r="L189" s="7">
        <f>IF(Tableau3[[#This Row],[Moyenne Régimes]]&gt;60,Tableau3[[#This Row],[Moyenne Régimes]]-60,0)</f>
        <v>0</v>
      </c>
      <c r="M189" s="14">
        <f t="shared" si="9"/>
        <v>0</v>
      </c>
      <c r="N189" s="14">
        <f t="shared" si="8"/>
        <v>0</v>
      </c>
      <c r="O189" s="14">
        <f t="shared" si="10"/>
        <v>0</v>
      </c>
      <c r="P189" s="15" t="str">
        <f>IF(Tableau3[[#This Row],[Matricule]]&gt;1,IF(COUNTIF(Tableau3[DateMatricule],Tableau3[[#This Row],[DateMatricule]])&gt;1,"Doublon",""),"")</f>
        <v/>
      </c>
    </row>
    <row r="190" spans="1:16" x14ac:dyDescent="0.25">
      <c r="A190" s="12" t="str">
        <f>IF(Tableau3[[#This Row],[Date]]="","",VLOOKUP(Tableau3[[#This Row],[Semaine]],Listes!$A:$B,2,FALSE))</f>
        <v/>
      </c>
      <c r="B190" s="11" t="str">
        <f>IF(ISBLANK(Tableau3[[#This Row],[Date]]),"",INT((Tableau3[[#This Row],[Date]]-SUM(MOD(DATE(YEAR(Tableau3[[#This Row],[Date]]-MOD(Tableau3[[#This Row],[Date]]-2,7)+3),1,2),{1E+99;7})*{1;-1})+5)/7))</f>
        <v/>
      </c>
      <c r="C190" s="11" t="str">
        <f>IF(ISBLANK(Tableau3[[#This Row],[Matricule]]),"",VLOOKUP(Tableau3[[#This Row],[Matricule]],#REF!,2,FALSE))</f>
        <v/>
      </c>
      <c r="D190" s="11" t="str">
        <f>IF(ISBLANK(Tableau3[[#This Row],[Matricule]]),"",VLOOKUP(Tableau3[[#This Row],[Matricule]],#REF!,3,FALSE))</f>
        <v/>
      </c>
      <c r="E190" s="11" t="str">
        <f>CONCATENATE(Tableau3[[#This Row],[Date]],Tableau3[[#This Row],[Matricule]])</f>
        <v/>
      </c>
      <c r="F190" s="3"/>
      <c r="I19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90" s="7">
        <f>IF(Tableau3[[#This Row],[Moyenne Régimes]]&gt;0,1,0)</f>
        <v>0</v>
      </c>
      <c r="K190" s="7">
        <f>IF(Tableau3[[#This Row],[Moyenne Régimes]]&gt;=60,1,0)</f>
        <v>0</v>
      </c>
      <c r="L190" s="7">
        <f>IF(Tableau3[[#This Row],[Moyenne Régimes]]&gt;60,Tableau3[[#This Row],[Moyenne Régimes]]-60,0)</f>
        <v>0</v>
      </c>
      <c r="M190" s="14">
        <f t="shared" si="9"/>
        <v>0</v>
      </c>
      <c r="N190" s="14">
        <f t="shared" si="8"/>
        <v>0</v>
      </c>
      <c r="O190" s="14">
        <f t="shared" si="10"/>
        <v>0</v>
      </c>
      <c r="P190" s="15" t="str">
        <f>IF(Tableau3[[#This Row],[Matricule]]&gt;1,IF(COUNTIF(Tableau3[DateMatricule],Tableau3[[#This Row],[DateMatricule]])&gt;1,"Doublon",""),"")</f>
        <v/>
      </c>
    </row>
    <row r="191" spans="1:16" x14ac:dyDescent="0.25">
      <c r="A191" s="12" t="str">
        <f>IF(Tableau3[[#This Row],[Date]]="","",VLOOKUP(Tableau3[[#This Row],[Semaine]],Listes!$A:$B,2,FALSE))</f>
        <v/>
      </c>
      <c r="B191" s="11" t="str">
        <f>IF(ISBLANK(Tableau3[[#This Row],[Date]]),"",INT((Tableau3[[#This Row],[Date]]-SUM(MOD(DATE(YEAR(Tableau3[[#This Row],[Date]]-MOD(Tableau3[[#This Row],[Date]]-2,7)+3),1,2),{1E+99;7})*{1;-1})+5)/7))</f>
        <v/>
      </c>
      <c r="C191" s="11" t="str">
        <f>IF(ISBLANK(Tableau3[[#This Row],[Matricule]]),"",VLOOKUP(Tableau3[[#This Row],[Matricule]],#REF!,2,FALSE))</f>
        <v/>
      </c>
      <c r="D191" s="11" t="str">
        <f>IF(ISBLANK(Tableau3[[#This Row],[Matricule]]),"",VLOOKUP(Tableau3[[#This Row],[Matricule]],#REF!,3,FALSE))</f>
        <v/>
      </c>
      <c r="E191" s="11" t="str">
        <f>CONCATENATE(Tableau3[[#This Row],[Date]],Tableau3[[#This Row],[Matricule]])</f>
        <v/>
      </c>
      <c r="F191" s="3"/>
      <c r="I19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91" s="7">
        <f>IF(Tableau3[[#This Row],[Moyenne Régimes]]&gt;0,1,0)</f>
        <v>0</v>
      </c>
      <c r="K191" s="7">
        <f>IF(Tableau3[[#This Row],[Moyenne Régimes]]&gt;=60,1,0)</f>
        <v>0</v>
      </c>
      <c r="L191" s="7">
        <f>IF(Tableau3[[#This Row],[Moyenne Régimes]]&gt;60,Tableau3[[#This Row],[Moyenne Régimes]]-60,0)</f>
        <v>0</v>
      </c>
      <c r="M191" s="14">
        <f t="shared" si="9"/>
        <v>0</v>
      </c>
      <c r="N191" s="14">
        <f t="shared" si="8"/>
        <v>0</v>
      </c>
      <c r="O191" s="14">
        <f t="shared" si="10"/>
        <v>0</v>
      </c>
      <c r="P191" s="15" t="str">
        <f>IF(Tableau3[[#This Row],[Matricule]]&gt;1,IF(COUNTIF(Tableau3[DateMatricule],Tableau3[[#This Row],[DateMatricule]])&gt;1,"Doublon",""),"")</f>
        <v/>
      </c>
    </row>
    <row r="192" spans="1:16" x14ac:dyDescent="0.25">
      <c r="A192" s="12" t="str">
        <f>IF(Tableau3[[#This Row],[Date]]="","",VLOOKUP(Tableau3[[#This Row],[Semaine]],Listes!$A:$B,2,FALSE))</f>
        <v/>
      </c>
      <c r="B192" s="11" t="str">
        <f>IF(ISBLANK(Tableau3[[#This Row],[Date]]),"",INT((Tableau3[[#This Row],[Date]]-SUM(MOD(DATE(YEAR(Tableau3[[#This Row],[Date]]-MOD(Tableau3[[#This Row],[Date]]-2,7)+3),1,2),{1E+99;7})*{1;-1})+5)/7))</f>
        <v/>
      </c>
      <c r="C192" s="11" t="str">
        <f>IF(ISBLANK(Tableau3[[#This Row],[Matricule]]),"",VLOOKUP(Tableau3[[#This Row],[Matricule]],#REF!,2,FALSE))</f>
        <v/>
      </c>
      <c r="D192" s="11" t="str">
        <f>IF(ISBLANK(Tableau3[[#This Row],[Matricule]]),"",VLOOKUP(Tableau3[[#This Row],[Matricule]],#REF!,3,FALSE))</f>
        <v/>
      </c>
      <c r="E192" s="11" t="str">
        <f>CONCATENATE(Tableau3[[#This Row],[Date]],Tableau3[[#This Row],[Matricule]])</f>
        <v/>
      </c>
      <c r="F192" s="3"/>
      <c r="I19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92" s="7">
        <f>IF(Tableau3[[#This Row],[Moyenne Régimes]]&gt;0,1,0)</f>
        <v>0</v>
      </c>
      <c r="K192" s="7">
        <f>IF(Tableau3[[#This Row],[Moyenne Régimes]]&gt;=60,1,0)</f>
        <v>0</v>
      </c>
      <c r="L192" s="7">
        <f>IF(Tableau3[[#This Row],[Moyenne Régimes]]&gt;60,Tableau3[[#This Row],[Moyenne Régimes]]-60,0)</f>
        <v>0</v>
      </c>
      <c r="M192" s="14">
        <f t="shared" si="9"/>
        <v>0</v>
      </c>
      <c r="N192" s="14">
        <f t="shared" si="8"/>
        <v>0</v>
      </c>
      <c r="O192" s="14">
        <f t="shared" si="10"/>
        <v>0</v>
      </c>
      <c r="P192" s="15" t="str">
        <f>IF(Tableau3[[#This Row],[Matricule]]&gt;1,IF(COUNTIF(Tableau3[DateMatricule],Tableau3[[#This Row],[DateMatricule]])&gt;1,"Doublon",""),"")</f>
        <v/>
      </c>
    </row>
    <row r="193" spans="1:16" x14ac:dyDescent="0.25">
      <c r="A193" s="12" t="str">
        <f>IF(Tableau3[[#This Row],[Date]]="","",VLOOKUP(Tableau3[[#This Row],[Semaine]],Listes!$A:$B,2,FALSE))</f>
        <v/>
      </c>
      <c r="B193" s="11" t="str">
        <f>IF(ISBLANK(Tableau3[[#This Row],[Date]]),"",INT((Tableau3[[#This Row],[Date]]-SUM(MOD(DATE(YEAR(Tableau3[[#This Row],[Date]]-MOD(Tableau3[[#This Row],[Date]]-2,7)+3),1,2),{1E+99;7})*{1;-1})+5)/7))</f>
        <v/>
      </c>
      <c r="C193" s="11" t="str">
        <f>IF(ISBLANK(Tableau3[[#This Row],[Matricule]]),"",VLOOKUP(Tableau3[[#This Row],[Matricule]],#REF!,2,FALSE))</f>
        <v/>
      </c>
      <c r="D193" s="11" t="str">
        <f>IF(ISBLANK(Tableau3[[#This Row],[Matricule]]),"",VLOOKUP(Tableau3[[#This Row],[Matricule]],#REF!,3,FALSE))</f>
        <v/>
      </c>
      <c r="E193" s="11" t="str">
        <f>CONCATENATE(Tableau3[[#This Row],[Date]],Tableau3[[#This Row],[Matricule]])</f>
        <v/>
      </c>
      <c r="F193" s="3"/>
      <c r="I19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93" s="7">
        <f>IF(Tableau3[[#This Row],[Moyenne Régimes]]&gt;0,1,0)</f>
        <v>0</v>
      </c>
      <c r="K193" s="7">
        <f>IF(Tableau3[[#This Row],[Moyenne Régimes]]&gt;=60,1,0)</f>
        <v>0</v>
      </c>
      <c r="L193" s="7">
        <f>IF(Tableau3[[#This Row],[Moyenne Régimes]]&gt;60,Tableau3[[#This Row],[Moyenne Régimes]]-60,0)</f>
        <v>0</v>
      </c>
      <c r="M193" s="14">
        <f t="shared" si="9"/>
        <v>0</v>
      </c>
      <c r="N193" s="14">
        <f t="shared" si="8"/>
        <v>0</v>
      </c>
      <c r="O193" s="14">
        <f t="shared" si="10"/>
        <v>0</v>
      </c>
      <c r="P193" s="15" t="str">
        <f>IF(Tableau3[[#This Row],[Matricule]]&gt;1,IF(COUNTIF(Tableau3[DateMatricule],Tableau3[[#This Row],[DateMatricule]])&gt;1,"Doublon",""),"")</f>
        <v/>
      </c>
    </row>
    <row r="194" spans="1:16" x14ac:dyDescent="0.25">
      <c r="A194" s="12" t="str">
        <f>IF(Tableau3[[#This Row],[Date]]="","",VLOOKUP(Tableau3[[#This Row],[Semaine]],Listes!$A:$B,2,FALSE))</f>
        <v/>
      </c>
      <c r="B194" s="11" t="str">
        <f>IF(ISBLANK(Tableau3[[#This Row],[Date]]),"",INT((Tableau3[[#This Row],[Date]]-SUM(MOD(DATE(YEAR(Tableau3[[#This Row],[Date]]-MOD(Tableau3[[#This Row],[Date]]-2,7)+3),1,2),{1E+99;7})*{1;-1})+5)/7))</f>
        <v/>
      </c>
      <c r="C194" s="11" t="str">
        <f>IF(ISBLANK(Tableau3[[#This Row],[Matricule]]),"",VLOOKUP(Tableau3[[#This Row],[Matricule]],#REF!,2,FALSE))</f>
        <v/>
      </c>
      <c r="D194" s="11" t="str">
        <f>IF(ISBLANK(Tableau3[[#This Row],[Matricule]]),"",VLOOKUP(Tableau3[[#This Row],[Matricule]],#REF!,3,FALSE))</f>
        <v/>
      </c>
      <c r="E194" s="11" t="str">
        <f>CONCATENATE(Tableau3[[#This Row],[Date]],Tableau3[[#This Row],[Matricule]])</f>
        <v/>
      </c>
      <c r="F194" s="3"/>
      <c r="I19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94" s="7">
        <f>IF(Tableau3[[#This Row],[Moyenne Régimes]]&gt;0,1,0)</f>
        <v>0</v>
      </c>
      <c r="K194" s="7">
        <f>IF(Tableau3[[#This Row],[Moyenne Régimes]]&gt;=60,1,0)</f>
        <v>0</v>
      </c>
      <c r="L194" s="7">
        <f>IF(Tableau3[[#This Row],[Moyenne Régimes]]&gt;60,Tableau3[[#This Row],[Moyenne Régimes]]-60,0)</f>
        <v>0</v>
      </c>
      <c r="M194" s="14">
        <f t="shared" si="9"/>
        <v>0</v>
      </c>
      <c r="N194" s="14">
        <f t="shared" si="8"/>
        <v>0</v>
      </c>
      <c r="O194" s="14">
        <f t="shared" si="10"/>
        <v>0</v>
      </c>
      <c r="P194" s="15" t="str">
        <f>IF(Tableau3[[#This Row],[Matricule]]&gt;1,IF(COUNTIF(Tableau3[DateMatricule],Tableau3[[#This Row],[DateMatricule]])&gt;1,"Doublon",""),"")</f>
        <v/>
      </c>
    </row>
    <row r="195" spans="1:16" x14ac:dyDescent="0.25">
      <c r="A195" s="12" t="str">
        <f>IF(Tableau3[[#This Row],[Date]]="","",VLOOKUP(Tableau3[[#This Row],[Semaine]],Listes!$A:$B,2,FALSE))</f>
        <v/>
      </c>
      <c r="B195" s="11" t="str">
        <f>IF(ISBLANK(Tableau3[[#This Row],[Date]]),"",INT((Tableau3[[#This Row],[Date]]-SUM(MOD(DATE(YEAR(Tableau3[[#This Row],[Date]]-MOD(Tableau3[[#This Row],[Date]]-2,7)+3),1,2),{1E+99;7})*{1;-1})+5)/7))</f>
        <v/>
      </c>
      <c r="C195" s="11" t="str">
        <f>IF(ISBLANK(Tableau3[[#This Row],[Matricule]]),"",VLOOKUP(Tableau3[[#This Row],[Matricule]],#REF!,2,FALSE))</f>
        <v/>
      </c>
      <c r="D195" s="11" t="str">
        <f>IF(ISBLANK(Tableau3[[#This Row],[Matricule]]),"",VLOOKUP(Tableau3[[#This Row],[Matricule]],#REF!,3,FALSE))</f>
        <v/>
      </c>
      <c r="E195" s="11" t="str">
        <f>CONCATENATE(Tableau3[[#This Row],[Date]],Tableau3[[#This Row],[Matricule]])</f>
        <v/>
      </c>
      <c r="F195" s="3"/>
      <c r="I19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95" s="7">
        <f>IF(Tableau3[[#This Row],[Moyenne Régimes]]&gt;0,1,0)</f>
        <v>0</v>
      </c>
      <c r="K195" s="7">
        <f>IF(Tableau3[[#This Row],[Moyenne Régimes]]&gt;=60,1,0)</f>
        <v>0</v>
      </c>
      <c r="L195" s="7">
        <f>IF(Tableau3[[#This Row],[Moyenne Régimes]]&gt;60,Tableau3[[#This Row],[Moyenne Régimes]]-60,0)</f>
        <v>0</v>
      </c>
      <c r="M195" s="14">
        <f t="shared" si="9"/>
        <v>0</v>
      </c>
      <c r="N195" s="14">
        <f t="shared" ref="N195:N258" si="11">+IF(ROUND(I195,0)&gt;60,(ROUND(I195,0)-60)*40,0)</f>
        <v>0</v>
      </c>
      <c r="O195" s="14">
        <f t="shared" si="10"/>
        <v>0</v>
      </c>
      <c r="P195" s="15" t="str">
        <f>IF(Tableau3[[#This Row],[Matricule]]&gt;1,IF(COUNTIF(Tableau3[DateMatricule],Tableau3[[#This Row],[DateMatricule]])&gt;1,"Doublon",""),"")</f>
        <v/>
      </c>
    </row>
    <row r="196" spans="1:16" x14ac:dyDescent="0.25">
      <c r="A196" s="12" t="str">
        <f>IF(Tableau3[[#This Row],[Date]]="","",VLOOKUP(Tableau3[[#This Row],[Semaine]],Listes!$A:$B,2,FALSE))</f>
        <v/>
      </c>
      <c r="B196" s="11" t="str">
        <f>IF(ISBLANK(Tableau3[[#This Row],[Date]]),"",INT((Tableau3[[#This Row],[Date]]-SUM(MOD(DATE(YEAR(Tableau3[[#This Row],[Date]]-MOD(Tableau3[[#This Row],[Date]]-2,7)+3),1,2),{1E+99;7})*{1;-1})+5)/7))</f>
        <v/>
      </c>
      <c r="C196" s="11" t="str">
        <f>IF(ISBLANK(Tableau3[[#This Row],[Matricule]]),"",VLOOKUP(Tableau3[[#This Row],[Matricule]],#REF!,2,FALSE))</f>
        <v/>
      </c>
      <c r="D196" s="11" t="str">
        <f>IF(ISBLANK(Tableau3[[#This Row],[Matricule]]),"",VLOOKUP(Tableau3[[#This Row],[Matricule]],#REF!,3,FALSE))</f>
        <v/>
      </c>
      <c r="E196" s="11" t="str">
        <f>CONCATENATE(Tableau3[[#This Row],[Date]],Tableau3[[#This Row],[Matricule]])</f>
        <v/>
      </c>
      <c r="F196" s="3"/>
      <c r="I19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96" s="7">
        <f>IF(Tableau3[[#This Row],[Moyenne Régimes]]&gt;0,1,0)</f>
        <v>0</v>
      </c>
      <c r="K196" s="7">
        <f>IF(Tableau3[[#This Row],[Moyenne Régimes]]&gt;=60,1,0)</f>
        <v>0</v>
      </c>
      <c r="L196" s="7">
        <f>IF(Tableau3[[#This Row],[Moyenne Régimes]]&gt;60,Tableau3[[#This Row],[Moyenne Régimes]]-60,0)</f>
        <v>0</v>
      </c>
      <c r="M196" s="14">
        <f t="shared" si="9"/>
        <v>0</v>
      </c>
      <c r="N196" s="14">
        <f t="shared" si="11"/>
        <v>0</v>
      </c>
      <c r="O196" s="14">
        <f t="shared" si="10"/>
        <v>0</v>
      </c>
      <c r="P196" s="15" t="str">
        <f>IF(Tableau3[[#This Row],[Matricule]]&gt;1,IF(COUNTIF(Tableau3[DateMatricule],Tableau3[[#This Row],[DateMatricule]])&gt;1,"Doublon",""),"")</f>
        <v/>
      </c>
    </row>
    <row r="197" spans="1:16" x14ac:dyDescent="0.25">
      <c r="A197" s="12" t="str">
        <f>IF(Tableau3[[#This Row],[Date]]="","",VLOOKUP(Tableau3[[#This Row],[Semaine]],Listes!$A:$B,2,FALSE))</f>
        <v/>
      </c>
      <c r="B197" s="11" t="str">
        <f>IF(ISBLANK(Tableau3[[#This Row],[Date]]),"",INT((Tableau3[[#This Row],[Date]]-SUM(MOD(DATE(YEAR(Tableau3[[#This Row],[Date]]-MOD(Tableau3[[#This Row],[Date]]-2,7)+3),1,2),{1E+99;7})*{1;-1})+5)/7))</f>
        <v/>
      </c>
      <c r="C197" s="11" t="str">
        <f>IF(ISBLANK(Tableau3[[#This Row],[Matricule]]),"",VLOOKUP(Tableau3[[#This Row],[Matricule]],#REF!,2,FALSE))</f>
        <v/>
      </c>
      <c r="D197" s="11" t="str">
        <f>IF(ISBLANK(Tableau3[[#This Row],[Matricule]]),"",VLOOKUP(Tableau3[[#This Row],[Matricule]],#REF!,3,FALSE))</f>
        <v/>
      </c>
      <c r="E197" s="11" t="str">
        <f>CONCATENATE(Tableau3[[#This Row],[Date]],Tableau3[[#This Row],[Matricule]])</f>
        <v/>
      </c>
      <c r="F197" s="3"/>
      <c r="I19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97" s="7">
        <f>IF(Tableau3[[#This Row],[Moyenne Régimes]]&gt;0,1,0)</f>
        <v>0</v>
      </c>
      <c r="K197" s="7">
        <f>IF(Tableau3[[#This Row],[Moyenne Régimes]]&gt;=60,1,0)</f>
        <v>0</v>
      </c>
      <c r="L197" s="7">
        <f>IF(Tableau3[[#This Row],[Moyenne Régimes]]&gt;60,Tableau3[[#This Row],[Moyenne Régimes]]-60,0)</f>
        <v>0</v>
      </c>
      <c r="M197" s="14">
        <f t="shared" si="9"/>
        <v>0</v>
      </c>
      <c r="N197" s="14">
        <f t="shared" si="11"/>
        <v>0</v>
      </c>
      <c r="O197" s="14">
        <f t="shared" si="10"/>
        <v>0</v>
      </c>
      <c r="P197" s="15" t="str">
        <f>IF(Tableau3[[#This Row],[Matricule]]&gt;1,IF(COUNTIF(Tableau3[DateMatricule],Tableau3[[#This Row],[DateMatricule]])&gt;1,"Doublon",""),"")</f>
        <v/>
      </c>
    </row>
    <row r="198" spans="1:16" x14ac:dyDescent="0.25">
      <c r="A198" s="12" t="str">
        <f>IF(Tableau3[[#This Row],[Date]]="","",VLOOKUP(Tableau3[[#This Row],[Semaine]],Listes!$A:$B,2,FALSE))</f>
        <v/>
      </c>
      <c r="B198" s="11" t="str">
        <f>IF(ISBLANK(Tableau3[[#This Row],[Date]]),"",INT((Tableau3[[#This Row],[Date]]-SUM(MOD(DATE(YEAR(Tableau3[[#This Row],[Date]]-MOD(Tableau3[[#This Row],[Date]]-2,7)+3),1,2),{1E+99;7})*{1;-1})+5)/7))</f>
        <v/>
      </c>
      <c r="C198" s="11" t="str">
        <f>IF(ISBLANK(Tableau3[[#This Row],[Matricule]]),"",VLOOKUP(Tableau3[[#This Row],[Matricule]],#REF!,2,FALSE))</f>
        <v/>
      </c>
      <c r="D198" s="11" t="str">
        <f>IF(ISBLANK(Tableau3[[#This Row],[Matricule]]),"",VLOOKUP(Tableau3[[#This Row],[Matricule]],#REF!,3,FALSE))</f>
        <v/>
      </c>
      <c r="E198" s="11" t="str">
        <f>CONCATENATE(Tableau3[[#This Row],[Date]],Tableau3[[#This Row],[Matricule]])</f>
        <v/>
      </c>
      <c r="F198" s="3"/>
      <c r="I19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98" s="7">
        <f>IF(Tableau3[[#This Row],[Moyenne Régimes]]&gt;0,1,0)</f>
        <v>0</v>
      </c>
      <c r="K198" s="7">
        <f>IF(Tableau3[[#This Row],[Moyenne Régimes]]&gt;=60,1,0)</f>
        <v>0</v>
      </c>
      <c r="L198" s="7">
        <f>IF(Tableau3[[#This Row],[Moyenne Régimes]]&gt;60,Tableau3[[#This Row],[Moyenne Régimes]]-60,0)</f>
        <v>0</v>
      </c>
      <c r="M198" s="14">
        <f t="shared" si="9"/>
        <v>0</v>
      </c>
      <c r="N198" s="14">
        <f t="shared" si="11"/>
        <v>0</v>
      </c>
      <c r="O198" s="14">
        <f t="shared" si="10"/>
        <v>0</v>
      </c>
      <c r="P198" s="15" t="str">
        <f>IF(Tableau3[[#This Row],[Matricule]]&gt;1,IF(COUNTIF(Tableau3[DateMatricule],Tableau3[[#This Row],[DateMatricule]])&gt;1,"Doublon",""),"")</f>
        <v/>
      </c>
    </row>
    <row r="199" spans="1:16" x14ac:dyDescent="0.25">
      <c r="A199" s="12" t="str">
        <f>IF(Tableau3[[#This Row],[Date]]="","",VLOOKUP(Tableau3[[#This Row],[Semaine]],Listes!$A:$B,2,FALSE))</f>
        <v/>
      </c>
      <c r="B199" s="11" t="str">
        <f>IF(ISBLANK(Tableau3[[#This Row],[Date]]),"",INT((Tableau3[[#This Row],[Date]]-SUM(MOD(DATE(YEAR(Tableau3[[#This Row],[Date]]-MOD(Tableau3[[#This Row],[Date]]-2,7)+3),1,2),{1E+99;7})*{1;-1})+5)/7))</f>
        <v/>
      </c>
      <c r="C199" s="11" t="str">
        <f>IF(ISBLANK(Tableau3[[#This Row],[Matricule]]),"",VLOOKUP(Tableau3[[#This Row],[Matricule]],#REF!,2,FALSE))</f>
        <v/>
      </c>
      <c r="D199" s="11" t="str">
        <f>IF(ISBLANK(Tableau3[[#This Row],[Matricule]]),"",VLOOKUP(Tableau3[[#This Row],[Matricule]],#REF!,3,FALSE))</f>
        <v/>
      </c>
      <c r="E199" s="11" t="str">
        <f>CONCATENATE(Tableau3[[#This Row],[Date]],Tableau3[[#This Row],[Matricule]])</f>
        <v/>
      </c>
      <c r="F199" s="3"/>
      <c r="I19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99" s="7">
        <f>IF(Tableau3[[#This Row],[Moyenne Régimes]]&gt;0,1,0)</f>
        <v>0</v>
      </c>
      <c r="K199" s="7">
        <f>IF(Tableau3[[#This Row],[Moyenne Régimes]]&gt;=60,1,0)</f>
        <v>0</v>
      </c>
      <c r="L199" s="7">
        <f>IF(Tableau3[[#This Row],[Moyenne Régimes]]&gt;60,Tableau3[[#This Row],[Moyenne Régimes]]-60,0)</f>
        <v>0</v>
      </c>
      <c r="M199" s="14">
        <f t="shared" ref="M199:M262" si="12">+IF(I199&lt;60,0,1000)</f>
        <v>0</v>
      </c>
      <c r="N199" s="14">
        <f t="shared" si="11"/>
        <v>0</v>
      </c>
      <c r="O199" s="14">
        <f t="shared" ref="O199:O262" si="13">+M199+N199</f>
        <v>0</v>
      </c>
      <c r="P199" s="15" t="str">
        <f>IF(Tableau3[[#This Row],[Matricule]]&gt;1,IF(COUNTIF(Tableau3[DateMatricule],Tableau3[[#This Row],[DateMatricule]])&gt;1,"Doublon",""),"")</f>
        <v/>
      </c>
    </row>
    <row r="200" spans="1:16" x14ac:dyDescent="0.25">
      <c r="A200" s="12" t="str">
        <f>IF(Tableau3[[#This Row],[Date]]="","",VLOOKUP(Tableau3[[#This Row],[Semaine]],Listes!$A:$B,2,FALSE))</f>
        <v/>
      </c>
      <c r="B200" s="11" t="str">
        <f>IF(ISBLANK(Tableau3[[#This Row],[Date]]),"",INT((Tableau3[[#This Row],[Date]]-SUM(MOD(DATE(YEAR(Tableau3[[#This Row],[Date]]-MOD(Tableau3[[#This Row],[Date]]-2,7)+3),1,2),{1E+99;7})*{1;-1})+5)/7))</f>
        <v/>
      </c>
      <c r="C200" s="11" t="str">
        <f>IF(ISBLANK(Tableau3[[#This Row],[Matricule]]),"",VLOOKUP(Tableau3[[#This Row],[Matricule]],#REF!,2,FALSE))</f>
        <v/>
      </c>
      <c r="D200" s="11" t="str">
        <f>IF(ISBLANK(Tableau3[[#This Row],[Matricule]]),"",VLOOKUP(Tableau3[[#This Row],[Matricule]],#REF!,3,FALSE))</f>
        <v/>
      </c>
      <c r="E200" s="11" t="str">
        <f>CONCATENATE(Tableau3[[#This Row],[Date]],Tableau3[[#This Row],[Matricule]])</f>
        <v/>
      </c>
      <c r="F200" s="3"/>
      <c r="I20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00" s="7">
        <f>IF(Tableau3[[#This Row],[Moyenne Régimes]]&gt;0,1,0)</f>
        <v>0</v>
      </c>
      <c r="K200" s="7">
        <f>IF(Tableau3[[#This Row],[Moyenne Régimes]]&gt;=60,1,0)</f>
        <v>0</v>
      </c>
      <c r="L200" s="7">
        <f>IF(Tableau3[[#This Row],[Moyenne Régimes]]&gt;60,Tableau3[[#This Row],[Moyenne Régimes]]-60,0)</f>
        <v>0</v>
      </c>
      <c r="M200" s="14">
        <f t="shared" si="12"/>
        <v>0</v>
      </c>
      <c r="N200" s="14">
        <f t="shared" si="11"/>
        <v>0</v>
      </c>
      <c r="O200" s="14">
        <f t="shared" si="13"/>
        <v>0</v>
      </c>
      <c r="P200" s="15" t="str">
        <f>IF(Tableau3[[#This Row],[Matricule]]&gt;1,IF(COUNTIF(Tableau3[DateMatricule],Tableau3[[#This Row],[DateMatricule]])&gt;1,"Doublon",""),"")</f>
        <v/>
      </c>
    </row>
    <row r="201" spans="1:16" x14ac:dyDescent="0.25">
      <c r="A201" s="12" t="str">
        <f>IF(Tableau3[[#This Row],[Date]]="","",VLOOKUP(Tableau3[[#This Row],[Semaine]],Listes!$A:$B,2,FALSE))</f>
        <v/>
      </c>
      <c r="B201" s="11" t="str">
        <f>IF(ISBLANK(Tableau3[[#This Row],[Date]]),"",INT((Tableau3[[#This Row],[Date]]-SUM(MOD(DATE(YEAR(Tableau3[[#This Row],[Date]]-MOD(Tableau3[[#This Row],[Date]]-2,7)+3),1,2),{1E+99;7})*{1;-1})+5)/7))</f>
        <v/>
      </c>
      <c r="C201" s="11" t="str">
        <f>IF(ISBLANK(Tableau3[[#This Row],[Matricule]]),"",VLOOKUP(Tableau3[[#This Row],[Matricule]],#REF!,2,FALSE))</f>
        <v/>
      </c>
      <c r="D201" s="11" t="str">
        <f>IF(ISBLANK(Tableau3[[#This Row],[Matricule]]),"",VLOOKUP(Tableau3[[#This Row],[Matricule]],#REF!,3,FALSE))</f>
        <v/>
      </c>
      <c r="E201" s="11" t="str">
        <f>CONCATENATE(Tableau3[[#This Row],[Date]],Tableau3[[#This Row],[Matricule]])</f>
        <v/>
      </c>
      <c r="F201" s="3"/>
      <c r="I20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01" s="7">
        <f>IF(Tableau3[[#This Row],[Moyenne Régimes]]&gt;0,1,0)</f>
        <v>0</v>
      </c>
      <c r="K201" s="7">
        <f>IF(Tableau3[[#This Row],[Moyenne Régimes]]&gt;=60,1,0)</f>
        <v>0</v>
      </c>
      <c r="L201" s="7">
        <f>IF(Tableau3[[#This Row],[Moyenne Régimes]]&gt;60,Tableau3[[#This Row],[Moyenne Régimes]]-60,0)</f>
        <v>0</v>
      </c>
      <c r="M201" s="14">
        <f t="shared" si="12"/>
        <v>0</v>
      </c>
      <c r="N201" s="14">
        <f t="shared" si="11"/>
        <v>0</v>
      </c>
      <c r="O201" s="14">
        <f t="shared" si="13"/>
        <v>0</v>
      </c>
      <c r="P201" s="15" t="str">
        <f>IF(Tableau3[[#This Row],[Matricule]]&gt;1,IF(COUNTIF(Tableau3[DateMatricule],Tableau3[[#This Row],[DateMatricule]])&gt;1,"Doublon",""),"")</f>
        <v/>
      </c>
    </row>
    <row r="202" spans="1:16" x14ac:dyDescent="0.25">
      <c r="A202" s="12" t="str">
        <f>IF(Tableau3[[#This Row],[Date]]="","",VLOOKUP(Tableau3[[#This Row],[Semaine]],Listes!$A:$B,2,FALSE))</f>
        <v/>
      </c>
      <c r="B202" s="11" t="str">
        <f>IF(ISBLANK(Tableau3[[#This Row],[Date]]),"",INT((Tableau3[[#This Row],[Date]]-SUM(MOD(DATE(YEAR(Tableau3[[#This Row],[Date]]-MOD(Tableau3[[#This Row],[Date]]-2,7)+3),1,2),{1E+99;7})*{1;-1})+5)/7))</f>
        <v/>
      </c>
      <c r="C202" s="11" t="str">
        <f>IF(ISBLANK(Tableau3[[#This Row],[Matricule]]),"",VLOOKUP(Tableau3[[#This Row],[Matricule]],#REF!,2,FALSE))</f>
        <v/>
      </c>
      <c r="D202" s="11" t="str">
        <f>IF(ISBLANK(Tableau3[[#This Row],[Matricule]]),"",VLOOKUP(Tableau3[[#This Row],[Matricule]],#REF!,3,FALSE))</f>
        <v/>
      </c>
      <c r="E202" s="11" t="str">
        <f>CONCATENATE(Tableau3[[#This Row],[Date]],Tableau3[[#This Row],[Matricule]])</f>
        <v/>
      </c>
      <c r="F202" s="3"/>
      <c r="I20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02" s="7">
        <f>IF(Tableau3[[#This Row],[Moyenne Régimes]]&gt;0,1,0)</f>
        <v>0</v>
      </c>
      <c r="K202" s="7">
        <f>IF(Tableau3[[#This Row],[Moyenne Régimes]]&gt;=60,1,0)</f>
        <v>0</v>
      </c>
      <c r="L202" s="7">
        <f>IF(Tableau3[[#This Row],[Moyenne Régimes]]&gt;60,Tableau3[[#This Row],[Moyenne Régimes]]-60,0)</f>
        <v>0</v>
      </c>
      <c r="M202" s="14">
        <f t="shared" si="12"/>
        <v>0</v>
      </c>
      <c r="N202" s="14">
        <f t="shared" si="11"/>
        <v>0</v>
      </c>
      <c r="O202" s="14">
        <f t="shared" si="13"/>
        <v>0</v>
      </c>
      <c r="P202" s="15" t="str">
        <f>IF(Tableau3[[#This Row],[Matricule]]&gt;1,IF(COUNTIF(Tableau3[DateMatricule],Tableau3[[#This Row],[DateMatricule]])&gt;1,"Doublon",""),"")</f>
        <v/>
      </c>
    </row>
    <row r="203" spans="1:16" x14ac:dyDescent="0.25">
      <c r="A203" s="12" t="str">
        <f>IF(Tableau3[[#This Row],[Date]]="","",VLOOKUP(Tableau3[[#This Row],[Semaine]],Listes!$A:$B,2,FALSE))</f>
        <v/>
      </c>
      <c r="B203" s="11" t="str">
        <f>IF(ISBLANK(Tableau3[[#This Row],[Date]]),"",INT((Tableau3[[#This Row],[Date]]-SUM(MOD(DATE(YEAR(Tableau3[[#This Row],[Date]]-MOD(Tableau3[[#This Row],[Date]]-2,7)+3),1,2),{1E+99;7})*{1;-1})+5)/7))</f>
        <v/>
      </c>
      <c r="C203" s="11" t="str">
        <f>IF(ISBLANK(Tableau3[[#This Row],[Matricule]]),"",VLOOKUP(Tableau3[[#This Row],[Matricule]],#REF!,2,FALSE))</f>
        <v/>
      </c>
      <c r="D203" s="11" t="str">
        <f>IF(ISBLANK(Tableau3[[#This Row],[Matricule]]),"",VLOOKUP(Tableau3[[#This Row],[Matricule]],#REF!,3,FALSE))</f>
        <v/>
      </c>
      <c r="E203" s="11" t="str">
        <f>CONCATENATE(Tableau3[[#This Row],[Date]],Tableau3[[#This Row],[Matricule]])</f>
        <v/>
      </c>
      <c r="F203" s="3"/>
      <c r="I20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03" s="7">
        <f>IF(Tableau3[[#This Row],[Moyenne Régimes]]&gt;0,1,0)</f>
        <v>0</v>
      </c>
      <c r="K203" s="7">
        <f>IF(Tableau3[[#This Row],[Moyenne Régimes]]&gt;=60,1,0)</f>
        <v>0</v>
      </c>
      <c r="L203" s="7">
        <f>IF(Tableau3[[#This Row],[Moyenne Régimes]]&gt;60,Tableau3[[#This Row],[Moyenne Régimes]]-60,0)</f>
        <v>0</v>
      </c>
      <c r="M203" s="14">
        <f t="shared" si="12"/>
        <v>0</v>
      </c>
      <c r="N203" s="14">
        <f t="shared" si="11"/>
        <v>0</v>
      </c>
      <c r="O203" s="14">
        <f t="shared" si="13"/>
        <v>0</v>
      </c>
      <c r="P203" s="15" t="str">
        <f>IF(Tableau3[[#This Row],[Matricule]]&gt;1,IF(COUNTIF(Tableau3[DateMatricule],Tableau3[[#This Row],[DateMatricule]])&gt;1,"Doublon",""),"")</f>
        <v/>
      </c>
    </row>
    <row r="204" spans="1:16" x14ac:dyDescent="0.25">
      <c r="A204" s="12" t="str">
        <f>IF(Tableau3[[#This Row],[Date]]="","",VLOOKUP(Tableau3[[#This Row],[Semaine]],Listes!$A:$B,2,FALSE))</f>
        <v/>
      </c>
      <c r="B204" s="11" t="str">
        <f>IF(ISBLANK(Tableau3[[#This Row],[Date]]),"",INT((Tableau3[[#This Row],[Date]]-SUM(MOD(DATE(YEAR(Tableau3[[#This Row],[Date]]-MOD(Tableau3[[#This Row],[Date]]-2,7)+3),1,2),{1E+99;7})*{1;-1})+5)/7))</f>
        <v/>
      </c>
      <c r="C204" s="11" t="str">
        <f>IF(ISBLANK(Tableau3[[#This Row],[Matricule]]),"",VLOOKUP(Tableau3[[#This Row],[Matricule]],#REF!,2,FALSE))</f>
        <v/>
      </c>
      <c r="D204" s="11" t="str">
        <f>IF(ISBLANK(Tableau3[[#This Row],[Matricule]]),"",VLOOKUP(Tableau3[[#This Row],[Matricule]],#REF!,3,FALSE))</f>
        <v/>
      </c>
      <c r="E204" s="11" t="str">
        <f>CONCATENATE(Tableau3[[#This Row],[Date]],Tableau3[[#This Row],[Matricule]])</f>
        <v/>
      </c>
      <c r="F204" s="3"/>
      <c r="I20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04" s="7">
        <f>IF(Tableau3[[#This Row],[Moyenne Régimes]]&gt;0,1,0)</f>
        <v>0</v>
      </c>
      <c r="K204" s="7">
        <f>IF(Tableau3[[#This Row],[Moyenne Régimes]]&gt;=60,1,0)</f>
        <v>0</v>
      </c>
      <c r="L204" s="7">
        <f>IF(Tableau3[[#This Row],[Moyenne Régimes]]&gt;60,Tableau3[[#This Row],[Moyenne Régimes]]-60,0)</f>
        <v>0</v>
      </c>
      <c r="M204" s="14">
        <f t="shared" si="12"/>
        <v>0</v>
      </c>
      <c r="N204" s="14">
        <f t="shared" si="11"/>
        <v>0</v>
      </c>
      <c r="O204" s="14">
        <f t="shared" si="13"/>
        <v>0</v>
      </c>
      <c r="P204" s="15" t="str">
        <f>IF(Tableau3[[#This Row],[Matricule]]&gt;1,IF(COUNTIF(Tableau3[DateMatricule],Tableau3[[#This Row],[DateMatricule]])&gt;1,"Doublon",""),"")</f>
        <v/>
      </c>
    </row>
    <row r="205" spans="1:16" x14ac:dyDescent="0.25">
      <c r="A205" s="12" t="str">
        <f>IF(Tableau3[[#This Row],[Date]]="","",VLOOKUP(Tableau3[[#This Row],[Semaine]],Listes!$A:$B,2,FALSE))</f>
        <v/>
      </c>
      <c r="B205" s="11" t="str">
        <f>IF(ISBLANK(Tableau3[[#This Row],[Date]]),"",INT((Tableau3[[#This Row],[Date]]-SUM(MOD(DATE(YEAR(Tableau3[[#This Row],[Date]]-MOD(Tableau3[[#This Row],[Date]]-2,7)+3),1,2),{1E+99;7})*{1;-1})+5)/7))</f>
        <v/>
      </c>
      <c r="C205" s="11" t="str">
        <f>IF(ISBLANK(Tableau3[[#This Row],[Matricule]]),"",VLOOKUP(Tableau3[[#This Row],[Matricule]],#REF!,2,FALSE))</f>
        <v/>
      </c>
      <c r="D205" s="11" t="str">
        <f>IF(ISBLANK(Tableau3[[#This Row],[Matricule]]),"",VLOOKUP(Tableau3[[#This Row],[Matricule]],#REF!,3,FALSE))</f>
        <v/>
      </c>
      <c r="E205" s="11" t="str">
        <f>CONCATENATE(Tableau3[[#This Row],[Date]],Tableau3[[#This Row],[Matricule]])</f>
        <v/>
      </c>
      <c r="F205" s="3"/>
      <c r="I20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05" s="7">
        <f>IF(Tableau3[[#This Row],[Moyenne Régimes]]&gt;0,1,0)</f>
        <v>0</v>
      </c>
      <c r="K205" s="7">
        <f>IF(Tableau3[[#This Row],[Moyenne Régimes]]&gt;=60,1,0)</f>
        <v>0</v>
      </c>
      <c r="L205" s="7">
        <f>IF(Tableau3[[#This Row],[Moyenne Régimes]]&gt;60,Tableau3[[#This Row],[Moyenne Régimes]]-60,0)</f>
        <v>0</v>
      </c>
      <c r="M205" s="14">
        <f t="shared" si="12"/>
        <v>0</v>
      </c>
      <c r="N205" s="14">
        <f t="shared" si="11"/>
        <v>0</v>
      </c>
      <c r="O205" s="14">
        <f t="shared" si="13"/>
        <v>0</v>
      </c>
      <c r="P205" s="15" t="str">
        <f>IF(Tableau3[[#This Row],[Matricule]]&gt;1,IF(COUNTIF(Tableau3[DateMatricule],Tableau3[[#This Row],[DateMatricule]])&gt;1,"Doublon",""),"")</f>
        <v/>
      </c>
    </row>
    <row r="206" spans="1:16" x14ac:dyDescent="0.25">
      <c r="A206" s="12" t="str">
        <f>IF(Tableau3[[#This Row],[Date]]="","",VLOOKUP(Tableau3[[#This Row],[Semaine]],Listes!$A:$B,2,FALSE))</f>
        <v/>
      </c>
      <c r="B206" s="11" t="str">
        <f>IF(ISBLANK(Tableau3[[#This Row],[Date]]),"",INT((Tableau3[[#This Row],[Date]]-SUM(MOD(DATE(YEAR(Tableau3[[#This Row],[Date]]-MOD(Tableau3[[#This Row],[Date]]-2,7)+3),1,2),{1E+99;7})*{1;-1})+5)/7))</f>
        <v/>
      </c>
      <c r="C206" s="11" t="str">
        <f>IF(ISBLANK(Tableau3[[#This Row],[Matricule]]),"",VLOOKUP(Tableau3[[#This Row],[Matricule]],#REF!,2,FALSE))</f>
        <v/>
      </c>
      <c r="D206" s="11" t="str">
        <f>IF(ISBLANK(Tableau3[[#This Row],[Matricule]]),"",VLOOKUP(Tableau3[[#This Row],[Matricule]],#REF!,3,FALSE))</f>
        <v/>
      </c>
      <c r="E206" s="11" t="str">
        <f>CONCATENATE(Tableau3[[#This Row],[Date]],Tableau3[[#This Row],[Matricule]])</f>
        <v/>
      </c>
      <c r="F206" s="3"/>
      <c r="I20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06" s="7">
        <f>IF(Tableau3[[#This Row],[Moyenne Régimes]]&gt;0,1,0)</f>
        <v>0</v>
      </c>
      <c r="K206" s="7">
        <f>IF(Tableau3[[#This Row],[Moyenne Régimes]]&gt;=60,1,0)</f>
        <v>0</v>
      </c>
      <c r="L206" s="7">
        <f>IF(Tableau3[[#This Row],[Moyenne Régimes]]&gt;60,Tableau3[[#This Row],[Moyenne Régimes]]-60,0)</f>
        <v>0</v>
      </c>
      <c r="M206" s="14">
        <f t="shared" si="12"/>
        <v>0</v>
      </c>
      <c r="N206" s="14">
        <f t="shared" si="11"/>
        <v>0</v>
      </c>
      <c r="O206" s="14">
        <f t="shared" si="13"/>
        <v>0</v>
      </c>
      <c r="P206" s="15" t="str">
        <f>IF(Tableau3[[#This Row],[Matricule]]&gt;1,IF(COUNTIF(Tableau3[DateMatricule],Tableau3[[#This Row],[DateMatricule]])&gt;1,"Doublon",""),"")</f>
        <v/>
      </c>
    </row>
    <row r="207" spans="1:16" x14ac:dyDescent="0.25">
      <c r="A207" s="12" t="str">
        <f>IF(Tableau3[[#This Row],[Date]]="","",VLOOKUP(Tableau3[[#This Row],[Semaine]],Listes!$A:$B,2,FALSE))</f>
        <v/>
      </c>
      <c r="B207" s="11" t="str">
        <f>IF(ISBLANK(Tableau3[[#This Row],[Date]]),"",INT((Tableau3[[#This Row],[Date]]-SUM(MOD(DATE(YEAR(Tableau3[[#This Row],[Date]]-MOD(Tableau3[[#This Row],[Date]]-2,7)+3),1,2),{1E+99;7})*{1;-1})+5)/7))</f>
        <v/>
      </c>
      <c r="C207" s="11" t="str">
        <f>IF(ISBLANK(Tableau3[[#This Row],[Matricule]]),"",VLOOKUP(Tableau3[[#This Row],[Matricule]],#REF!,2,FALSE))</f>
        <v/>
      </c>
      <c r="D207" s="11" t="str">
        <f>IF(ISBLANK(Tableau3[[#This Row],[Matricule]]),"",VLOOKUP(Tableau3[[#This Row],[Matricule]],#REF!,3,FALSE))</f>
        <v/>
      </c>
      <c r="E207" s="11" t="str">
        <f>CONCATENATE(Tableau3[[#This Row],[Date]],Tableau3[[#This Row],[Matricule]])</f>
        <v/>
      </c>
      <c r="F207" s="3"/>
      <c r="I20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07" s="7">
        <f>IF(Tableau3[[#This Row],[Moyenne Régimes]]&gt;0,1,0)</f>
        <v>0</v>
      </c>
      <c r="K207" s="7">
        <f>IF(Tableau3[[#This Row],[Moyenne Régimes]]&gt;=60,1,0)</f>
        <v>0</v>
      </c>
      <c r="L207" s="7">
        <f>IF(Tableau3[[#This Row],[Moyenne Régimes]]&gt;60,Tableau3[[#This Row],[Moyenne Régimes]]-60,0)</f>
        <v>0</v>
      </c>
      <c r="M207" s="14">
        <f t="shared" si="12"/>
        <v>0</v>
      </c>
      <c r="N207" s="14">
        <f t="shared" si="11"/>
        <v>0</v>
      </c>
      <c r="O207" s="14">
        <f t="shared" si="13"/>
        <v>0</v>
      </c>
      <c r="P207" s="15" t="str">
        <f>IF(Tableau3[[#This Row],[Matricule]]&gt;1,IF(COUNTIF(Tableau3[DateMatricule],Tableau3[[#This Row],[DateMatricule]])&gt;1,"Doublon",""),"")</f>
        <v/>
      </c>
    </row>
    <row r="208" spans="1:16" x14ac:dyDescent="0.25">
      <c r="A208" s="12" t="str">
        <f>IF(Tableau3[[#This Row],[Date]]="","",VLOOKUP(Tableau3[[#This Row],[Semaine]],Listes!$A:$B,2,FALSE))</f>
        <v/>
      </c>
      <c r="B208" s="11" t="str">
        <f>IF(ISBLANK(Tableau3[[#This Row],[Date]]),"",INT((Tableau3[[#This Row],[Date]]-SUM(MOD(DATE(YEAR(Tableau3[[#This Row],[Date]]-MOD(Tableau3[[#This Row],[Date]]-2,7)+3),1,2),{1E+99;7})*{1;-1})+5)/7))</f>
        <v/>
      </c>
      <c r="C208" s="11" t="str">
        <f>IF(ISBLANK(Tableau3[[#This Row],[Matricule]]),"",VLOOKUP(Tableau3[[#This Row],[Matricule]],#REF!,2,FALSE))</f>
        <v/>
      </c>
      <c r="D208" s="11" t="str">
        <f>IF(ISBLANK(Tableau3[[#This Row],[Matricule]]),"",VLOOKUP(Tableau3[[#This Row],[Matricule]],#REF!,3,FALSE))</f>
        <v/>
      </c>
      <c r="E208" s="11" t="str">
        <f>CONCATENATE(Tableau3[[#This Row],[Date]],Tableau3[[#This Row],[Matricule]])</f>
        <v/>
      </c>
      <c r="F208" s="3"/>
      <c r="I20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08" s="7">
        <f>IF(Tableau3[[#This Row],[Moyenne Régimes]]&gt;0,1,0)</f>
        <v>0</v>
      </c>
      <c r="K208" s="7">
        <f>IF(Tableau3[[#This Row],[Moyenne Régimes]]&gt;=60,1,0)</f>
        <v>0</v>
      </c>
      <c r="L208" s="7">
        <f>IF(Tableau3[[#This Row],[Moyenne Régimes]]&gt;60,Tableau3[[#This Row],[Moyenne Régimes]]-60,0)</f>
        <v>0</v>
      </c>
      <c r="M208" s="14">
        <f t="shared" si="12"/>
        <v>0</v>
      </c>
      <c r="N208" s="14">
        <f t="shared" si="11"/>
        <v>0</v>
      </c>
      <c r="O208" s="14">
        <f t="shared" si="13"/>
        <v>0</v>
      </c>
      <c r="P208" s="15" t="str">
        <f>IF(Tableau3[[#This Row],[Matricule]]&gt;1,IF(COUNTIF(Tableau3[DateMatricule],Tableau3[[#This Row],[DateMatricule]])&gt;1,"Doublon",""),"")</f>
        <v/>
      </c>
    </row>
    <row r="209" spans="1:16" x14ac:dyDescent="0.25">
      <c r="A209" s="12" t="str">
        <f>IF(Tableau3[[#This Row],[Date]]="","",VLOOKUP(Tableau3[[#This Row],[Semaine]],Listes!$A:$B,2,FALSE))</f>
        <v/>
      </c>
      <c r="B209" s="11" t="str">
        <f>IF(ISBLANK(Tableau3[[#This Row],[Date]]),"",INT((Tableau3[[#This Row],[Date]]-SUM(MOD(DATE(YEAR(Tableau3[[#This Row],[Date]]-MOD(Tableau3[[#This Row],[Date]]-2,7)+3),1,2),{1E+99;7})*{1;-1})+5)/7))</f>
        <v/>
      </c>
      <c r="C209" s="11" t="str">
        <f>IF(ISBLANK(Tableau3[[#This Row],[Matricule]]),"",VLOOKUP(Tableau3[[#This Row],[Matricule]],#REF!,2,FALSE))</f>
        <v/>
      </c>
      <c r="D209" s="11" t="str">
        <f>IF(ISBLANK(Tableau3[[#This Row],[Matricule]]),"",VLOOKUP(Tableau3[[#This Row],[Matricule]],#REF!,3,FALSE))</f>
        <v/>
      </c>
      <c r="E209" s="11" t="str">
        <f>CONCATENATE(Tableau3[[#This Row],[Date]],Tableau3[[#This Row],[Matricule]])</f>
        <v/>
      </c>
      <c r="F209" s="3"/>
      <c r="I20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09" s="7">
        <f>IF(Tableau3[[#This Row],[Moyenne Régimes]]&gt;0,1,0)</f>
        <v>0</v>
      </c>
      <c r="K209" s="7">
        <f>IF(Tableau3[[#This Row],[Moyenne Régimes]]&gt;=60,1,0)</f>
        <v>0</v>
      </c>
      <c r="L209" s="7">
        <f>IF(Tableau3[[#This Row],[Moyenne Régimes]]&gt;60,Tableau3[[#This Row],[Moyenne Régimes]]-60,0)</f>
        <v>0</v>
      </c>
      <c r="M209" s="14">
        <f t="shared" si="12"/>
        <v>0</v>
      </c>
      <c r="N209" s="14">
        <f t="shared" si="11"/>
        <v>0</v>
      </c>
      <c r="O209" s="14">
        <f t="shared" si="13"/>
        <v>0</v>
      </c>
      <c r="P209" s="15" t="str">
        <f>IF(Tableau3[[#This Row],[Matricule]]&gt;1,IF(COUNTIF(Tableau3[DateMatricule],Tableau3[[#This Row],[DateMatricule]])&gt;1,"Doublon",""),"")</f>
        <v/>
      </c>
    </row>
    <row r="210" spans="1:16" x14ac:dyDescent="0.25">
      <c r="A210" s="12" t="str">
        <f>IF(Tableau3[[#This Row],[Date]]="","",VLOOKUP(Tableau3[[#This Row],[Semaine]],Listes!$A:$B,2,FALSE))</f>
        <v/>
      </c>
      <c r="B210" s="11" t="str">
        <f>IF(ISBLANK(Tableau3[[#This Row],[Date]]),"",INT((Tableau3[[#This Row],[Date]]-SUM(MOD(DATE(YEAR(Tableau3[[#This Row],[Date]]-MOD(Tableau3[[#This Row],[Date]]-2,7)+3),1,2),{1E+99;7})*{1;-1})+5)/7))</f>
        <v/>
      </c>
      <c r="C210" s="11" t="str">
        <f>IF(ISBLANK(Tableau3[[#This Row],[Matricule]]),"",VLOOKUP(Tableau3[[#This Row],[Matricule]],#REF!,2,FALSE))</f>
        <v/>
      </c>
      <c r="D210" s="11" t="str">
        <f>IF(ISBLANK(Tableau3[[#This Row],[Matricule]]),"",VLOOKUP(Tableau3[[#This Row],[Matricule]],#REF!,3,FALSE))</f>
        <v/>
      </c>
      <c r="E210" s="11" t="str">
        <f>CONCATENATE(Tableau3[[#This Row],[Date]],Tableau3[[#This Row],[Matricule]])</f>
        <v/>
      </c>
      <c r="F210" s="3"/>
      <c r="I21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10" s="7">
        <f>IF(Tableau3[[#This Row],[Moyenne Régimes]]&gt;0,1,0)</f>
        <v>0</v>
      </c>
      <c r="K210" s="7">
        <f>IF(Tableau3[[#This Row],[Moyenne Régimes]]&gt;=60,1,0)</f>
        <v>0</v>
      </c>
      <c r="L210" s="7">
        <f>IF(Tableau3[[#This Row],[Moyenne Régimes]]&gt;60,Tableau3[[#This Row],[Moyenne Régimes]]-60,0)</f>
        <v>0</v>
      </c>
      <c r="M210" s="14">
        <f t="shared" si="12"/>
        <v>0</v>
      </c>
      <c r="N210" s="14">
        <f t="shared" si="11"/>
        <v>0</v>
      </c>
      <c r="O210" s="14">
        <f t="shared" si="13"/>
        <v>0</v>
      </c>
      <c r="P210" s="15" t="str">
        <f>IF(Tableau3[[#This Row],[Matricule]]&gt;1,IF(COUNTIF(Tableau3[DateMatricule],Tableau3[[#This Row],[DateMatricule]])&gt;1,"Doublon",""),"")</f>
        <v/>
      </c>
    </row>
    <row r="211" spans="1:16" x14ac:dyDescent="0.25">
      <c r="A211" s="12" t="str">
        <f>IF(Tableau3[[#This Row],[Date]]="","",VLOOKUP(Tableau3[[#This Row],[Semaine]],Listes!$A:$B,2,FALSE))</f>
        <v/>
      </c>
      <c r="B211" s="11" t="str">
        <f>IF(ISBLANK(Tableau3[[#This Row],[Date]]),"",INT((Tableau3[[#This Row],[Date]]-SUM(MOD(DATE(YEAR(Tableau3[[#This Row],[Date]]-MOD(Tableau3[[#This Row],[Date]]-2,7)+3),1,2),{1E+99;7})*{1;-1})+5)/7))</f>
        <v/>
      </c>
      <c r="C211" s="11" t="str">
        <f>IF(ISBLANK(Tableau3[[#This Row],[Matricule]]),"",VLOOKUP(Tableau3[[#This Row],[Matricule]],#REF!,2,FALSE))</f>
        <v/>
      </c>
      <c r="D211" s="11" t="str">
        <f>IF(ISBLANK(Tableau3[[#This Row],[Matricule]]),"",VLOOKUP(Tableau3[[#This Row],[Matricule]],#REF!,3,FALSE))</f>
        <v/>
      </c>
      <c r="E211" s="11" t="str">
        <f>CONCATENATE(Tableau3[[#This Row],[Date]],Tableau3[[#This Row],[Matricule]])</f>
        <v/>
      </c>
      <c r="F211" s="3"/>
      <c r="I21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11" s="7">
        <f>IF(Tableau3[[#This Row],[Moyenne Régimes]]&gt;0,1,0)</f>
        <v>0</v>
      </c>
      <c r="K211" s="7">
        <f>IF(Tableau3[[#This Row],[Moyenne Régimes]]&gt;=60,1,0)</f>
        <v>0</v>
      </c>
      <c r="L211" s="7">
        <f>IF(Tableau3[[#This Row],[Moyenne Régimes]]&gt;60,Tableau3[[#This Row],[Moyenne Régimes]]-60,0)</f>
        <v>0</v>
      </c>
      <c r="M211" s="14">
        <f t="shared" si="12"/>
        <v>0</v>
      </c>
      <c r="N211" s="14">
        <f t="shared" si="11"/>
        <v>0</v>
      </c>
      <c r="O211" s="14">
        <f t="shared" si="13"/>
        <v>0</v>
      </c>
      <c r="P211" s="15" t="str">
        <f>IF(Tableau3[[#This Row],[Matricule]]&gt;1,IF(COUNTIF(Tableau3[DateMatricule],Tableau3[[#This Row],[DateMatricule]])&gt;1,"Doublon",""),"")</f>
        <v/>
      </c>
    </row>
    <row r="212" spans="1:16" x14ac:dyDescent="0.25">
      <c r="A212" s="12" t="str">
        <f>IF(Tableau3[[#This Row],[Date]]="","",VLOOKUP(Tableau3[[#This Row],[Semaine]],Listes!$A:$B,2,FALSE))</f>
        <v/>
      </c>
      <c r="B212" s="11" t="str">
        <f>IF(ISBLANK(Tableau3[[#This Row],[Date]]),"",INT((Tableau3[[#This Row],[Date]]-SUM(MOD(DATE(YEAR(Tableau3[[#This Row],[Date]]-MOD(Tableau3[[#This Row],[Date]]-2,7)+3),1,2),{1E+99;7})*{1;-1})+5)/7))</f>
        <v/>
      </c>
      <c r="C212" s="11" t="str">
        <f>IF(ISBLANK(Tableau3[[#This Row],[Matricule]]),"",VLOOKUP(Tableau3[[#This Row],[Matricule]],#REF!,2,FALSE))</f>
        <v/>
      </c>
      <c r="D212" s="11" t="str">
        <f>IF(ISBLANK(Tableau3[[#This Row],[Matricule]]),"",VLOOKUP(Tableau3[[#This Row],[Matricule]],#REF!,3,FALSE))</f>
        <v/>
      </c>
      <c r="E212" s="11" t="str">
        <f>CONCATENATE(Tableau3[[#This Row],[Date]],Tableau3[[#This Row],[Matricule]])</f>
        <v/>
      </c>
      <c r="F212" s="3"/>
      <c r="I21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12" s="7">
        <f>IF(Tableau3[[#This Row],[Moyenne Régimes]]&gt;0,1,0)</f>
        <v>0</v>
      </c>
      <c r="K212" s="7">
        <f>IF(Tableau3[[#This Row],[Moyenne Régimes]]&gt;=60,1,0)</f>
        <v>0</v>
      </c>
      <c r="L212" s="7">
        <f>IF(Tableau3[[#This Row],[Moyenne Régimes]]&gt;60,Tableau3[[#This Row],[Moyenne Régimes]]-60,0)</f>
        <v>0</v>
      </c>
      <c r="M212" s="14">
        <f t="shared" si="12"/>
        <v>0</v>
      </c>
      <c r="N212" s="14">
        <f t="shared" si="11"/>
        <v>0</v>
      </c>
      <c r="O212" s="14">
        <f t="shared" si="13"/>
        <v>0</v>
      </c>
      <c r="P212" s="15" t="str">
        <f>IF(Tableau3[[#This Row],[Matricule]]&gt;1,IF(COUNTIF(Tableau3[DateMatricule],Tableau3[[#This Row],[DateMatricule]])&gt;1,"Doublon",""),"")</f>
        <v/>
      </c>
    </row>
    <row r="213" spans="1:16" x14ac:dyDescent="0.25">
      <c r="A213" s="12" t="str">
        <f>IF(Tableau3[[#This Row],[Date]]="","",VLOOKUP(Tableau3[[#This Row],[Semaine]],Listes!$A:$B,2,FALSE))</f>
        <v/>
      </c>
      <c r="B213" s="11" t="str">
        <f>IF(ISBLANK(Tableau3[[#This Row],[Date]]),"",INT((Tableau3[[#This Row],[Date]]-SUM(MOD(DATE(YEAR(Tableau3[[#This Row],[Date]]-MOD(Tableau3[[#This Row],[Date]]-2,7)+3),1,2),{1E+99;7})*{1;-1})+5)/7))</f>
        <v/>
      </c>
      <c r="C213" s="11" t="str">
        <f>IF(ISBLANK(Tableau3[[#This Row],[Matricule]]),"",VLOOKUP(Tableau3[[#This Row],[Matricule]],#REF!,2,FALSE))</f>
        <v/>
      </c>
      <c r="D213" s="11" t="str">
        <f>IF(ISBLANK(Tableau3[[#This Row],[Matricule]]),"",VLOOKUP(Tableau3[[#This Row],[Matricule]],#REF!,3,FALSE))</f>
        <v/>
      </c>
      <c r="E213" s="11" t="str">
        <f>CONCATENATE(Tableau3[[#This Row],[Date]],Tableau3[[#This Row],[Matricule]])</f>
        <v/>
      </c>
      <c r="F213" s="3"/>
      <c r="I21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13" s="7">
        <f>IF(Tableau3[[#This Row],[Moyenne Régimes]]&gt;0,1,0)</f>
        <v>0</v>
      </c>
      <c r="K213" s="7">
        <f>IF(Tableau3[[#This Row],[Moyenne Régimes]]&gt;=60,1,0)</f>
        <v>0</v>
      </c>
      <c r="L213" s="7">
        <f>IF(Tableau3[[#This Row],[Moyenne Régimes]]&gt;60,Tableau3[[#This Row],[Moyenne Régimes]]-60,0)</f>
        <v>0</v>
      </c>
      <c r="M213" s="14">
        <f t="shared" si="12"/>
        <v>0</v>
      </c>
      <c r="N213" s="14">
        <f t="shared" si="11"/>
        <v>0</v>
      </c>
      <c r="O213" s="14">
        <f t="shared" si="13"/>
        <v>0</v>
      </c>
      <c r="P213" s="15" t="str">
        <f>IF(Tableau3[[#This Row],[Matricule]]&gt;1,IF(COUNTIF(Tableau3[DateMatricule],Tableau3[[#This Row],[DateMatricule]])&gt;1,"Doublon",""),"")</f>
        <v/>
      </c>
    </row>
    <row r="214" spans="1:16" x14ac:dyDescent="0.25">
      <c r="A214" s="12" t="str">
        <f>IF(Tableau3[[#This Row],[Date]]="","",VLOOKUP(Tableau3[[#This Row],[Semaine]],Listes!$A:$B,2,FALSE))</f>
        <v/>
      </c>
      <c r="B214" s="11" t="str">
        <f>IF(ISBLANK(Tableau3[[#This Row],[Date]]),"",INT((Tableau3[[#This Row],[Date]]-SUM(MOD(DATE(YEAR(Tableau3[[#This Row],[Date]]-MOD(Tableau3[[#This Row],[Date]]-2,7)+3),1,2),{1E+99;7})*{1;-1})+5)/7))</f>
        <v/>
      </c>
      <c r="C214" s="11" t="str">
        <f>IF(ISBLANK(Tableau3[[#This Row],[Matricule]]),"",VLOOKUP(Tableau3[[#This Row],[Matricule]],#REF!,2,FALSE))</f>
        <v/>
      </c>
      <c r="D214" s="11" t="str">
        <f>IF(ISBLANK(Tableau3[[#This Row],[Matricule]]),"",VLOOKUP(Tableau3[[#This Row],[Matricule]],#REF!,3,FALSE))</f>
        <v/>
      </c>
      <c r="E214" s="11" t="str">
        <f>CONCATENATE(Tableau3[[#This Row],[Date]],Tableau3[[#This Row],[Matricule]])</f>
        <v/>
      </c>
      <c r="F214" s="3"/>
      <c r="I21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14" s="7">
        <f>IF(Tableau3[[#This Row],[Moyenne Régimes]]&gt;0,1,0)</f>
        <v>0</v>
      </c>
      <c r="K214" s="7">
        <f>IF(Tableau3[[#This Row],[Moyenne Régimes]]&gt;=60,1,0)</f>
        <v>0</v>
      </c>
      <c r="L214" s="7">
        <f>IF(Tableau3[[#This Row],[Moyenne Régimes]]&gt;60,Tableau3[[#This Row],[Moyenne Régimes]]-60,0)</f>
        <v>0</v>
      </c>
      <c r="M214" s="14">
        <f t="shared" si="12"/>
        <v>0</v>
      </c>
      <c r="N214" s="14">
        <f t="shared" si="11"/>
        <v>0</v>
      </c>
      <c r="O214" s="14">
        <f t="shared" si="13"/>
        <v>0</v>
      </c>
      <c r="P214" s="15" t="str">
        <f>IF(Tableau3[[#This Row],[Matricule]]&gt;1,IF(COUNTIF(Tableau3[DateMatricule],Tableau3[[#This Row],[DateMatricule]])&gt;1,"Doublon",""),"")</f>
        <v/>
      </c>
    </row>
    <row r="215" spans="1:16" x14ac:dyDescent="0.25">
      <c r="A215" s="12" t="str">
        <f>IF(Tableau3[[#This Row],[Date]]="","",VLOOKUP(Tableau3[[#This Row],[Semaine]],Listes!$A:$B,2,FALSE))</f>
        <v/>
      </c>
      <c r="B215" s="11" t="str">
        <f>IF(ISBLANK(Tableau3[[#This Row],[Date]]),"",INT((Tableau3[[#This Row],[Date]]-SUM(MOD(DATE(YEAR(Tableau3[[#This Row],[Date]]-MOD(Tableau3[[#This Row],[Date]]-2,7)+3),1,2),{1E+99;7})*{1;-1})+5)/7))</f>
        <v/>
      </c>
      <c r="C215" s="11" t="str">
        <f>IF(ISBLANK(Tableau3[[#This Row],[Matricule]]),"",VLOOKUP(Tableau3[[#This Row],[Matricule]],#REF!,2,FALSE))</f>
        <v/>
      </c>
      <c r="D215" s="11" t="str">
        <f>IF(ISBLANK(Tableau3[[#This Row],[Matricule]]),"",VLOOKUP(Tableau3[[#This Row],[Matricule]],#REF!,3,FALSE))</f>
        <v/>
      </c>
      <c r="E215" s="11" t="str">
        <f>CONCATENATE(Tableau3[[#This Row],[Date]],Tableau3[[#This Row],[Matricule]])</f>
        <v/>
      </c>
      <c r="F215" s="3"/>
      <c r="I21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15" s="7">
        <f>IF(Tableau3[[#This Row],[Moyenne Régimes]]&gt;0,1,0)</f>
        <v>0</v>
      </c>
      <c r="K215" s="7">
        <f>IF(Tableau3[[#This Row],[Moyenne Régimes]]&gt;=60,1,0)</f>
        <v>0</v>
      </c>
      <c r="L215" s="7">
        <f>IF(Tableau3[[#This Row],[Moyenne Régimes]]&gt;60,Tableau3[[#This Row],[Moyenne Régimes]]-60,0)</f>
        <v>0</v>
      </c>
      <c r="M215" s="14">
        <f t="shared" si="12"/>
        <v>0</v>
      </c>
      <c r="N215" s="14">
        <f t="shared" si="11"/>
        <v>0</v>
      </c>
      <c r="O215" s="14">
        <f t="shared" si="13"/>
        <v>0</v>
      </c>
      <c r="P215" s="15" t="str">
        <f>IF(Tableau3[[#This Row],[Matricule]]&gt;1,IF(COUNTIF(Tableau3[DateMatricule],Tableau3[[#This Row],[DateMatricule]])&gt;1,"Doublon",""),"")</f>
        <v/>
      </c>
    </row>
    <row r="216" spans="1:16" x14ac:dyDescent="0.25">
      <c r="A216" s="12" t="str">
        <f>IF(Tableau3[[#This Row],[Date]]="","",VLOOKUP(Tableau3[[#This Row],[Semaine]],Listes!$A:$B,2,FALSE))</f>
        <v/>
      </c>
      <c r="B216" s="11" t="str">
        <f>IF(ISBLANK(Tableau3[[#This Row],[Date]]),"",INT((Tableau3[[#This Row],[Date]]-SUM(MOD(DATE(YEAR(Tableau3[[#This Row],[Date]]-MOD(Tableau3[[#This Row],[Date]]-2,7)+3),1,2),{1E+99;7})*{1;-1})+5)/7))</f>
        <v/>
      </c>
      <c r="C216" s="11" t="str">
        <f>IF(ISBLANK(Tableau3[[#This Row],[Matricule]]),"",VLOOKUP(Tableau3[[#This Row],[Matricule]],#REF!,2,FALSE))</f>
        <v/>
      </c>
      <c r="D216" s="11" t="str">
        <f>IF(ISBLANK(Tableau3[[#This Row],[Matricule]]),"",VLOOKUP(Tableau3[[#This Row],[Matricule]],#REF!,3,FALSE))</f>
        <v/>
      </c>
      <c r="E216" s="11" t="str">
        <f>CONCATENATE(Tableau3[[#This Row],[Date]],Tableau3[[#This Row],[Matricule]])</f>
        <v/>
      </c>
      <c r="F216" s="3"/>
      <c r="I21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16" s="7">
        <f>IF(Tableau3[[#This Row],[Moyenne Régimes]]&gt;0,1,0)</f>
        <v>0</v>
      </c>
      <c r="K216" s="7">
        <f>IF(Tableau3[[#This Row],[Moyenne Régimes]]&gt;=60,1,0)</f>
        <v>0</v>
      </c>
      <c r="L216" s="7">
        <f>IF(Tableau3[[#This Row],[Moyenne Régimes]]&gt;60,Tableau3[[#This Row],[Moyenne Régimes]]-60,0)</f>
        <v>0</v>
      </c>
      <c r="M216" s="14">
        <f t="shared" si="12"/>
        <v>0</v>
      </c>
      <c r="N216" s="14">
        <f t="shared" si="11"/>
        <v>0</v>
      </c>
      <c r="O216" s="14">
        <f t="shared" si="13"/>
        <v>0</v>
      </c>
      <c r="P216" s="15" t="str">
        <f>IF(Tableau3[[#This Row],[Matricule]]&gt;1,IF(COUNTIF(Tableau3[DateMatricule],Tableau3[[#This Row],[DateMatricule]])&gt;1,"Doublon",""),"")</f>
        <v/>
      </c>
    </row>
    <row r="217" spans="1:16" x14ac:dyDescent="0.25">
      <c r="A217" s="12" t="str">
        <f>IF(Tableau3[[#This Row],[Date]]="","",VLOOKUP(Tableau3[[#This Row],[Semaine]],Listes!$A:$B,2,FALSE))</f>
        <v/>
      </c>
      <c r="B217" s="11" t="str">
        <f>IF(ISBLANK(Tableau3[[#This Row],[Date]]),"",INT((Tableau3[[#This Row],[Date]]-SUM(MOD(DATE(YEAR(Tableau3[[#This Row],[Date]]-MOD(Tableau3[[#This Row],[Date]]-2,7)+3),1,2),{1E+99;7})*{1;-1})+5)/7))</f>
        <v/>
      </c>
      <c r="C217" s="11" t="str">
        <f>IF(ISBLANK(Tableau3[[#This Row],[Matricule]]),"",VLOOKUP(Tableau3[[#This Row],[Matricule]],#REF!,2,FALSE))</f>
        <v/>
      </c>
      <c r="D217" s="11" t="str">
        <f>IF(ISBLANK(Tableau3[[#This Row],[Matricule]]),"",VLOOKUP(Tableau3[[#This Row],[Matricule]],#REF!,3,FALSE))</f>
        <v/>
      </c>
      <c r="E217" s="11" t="str">
        <f>CONCATENATE(Tableau3[[#This Row],[Date]],Tableau3[[#This Row],[Matricule]])</f>
        <v/>
      </c>
      <c r="F217" s="3"/>
      <c r="I21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17" s="7">
        <f>IF(Tableau3[[#This Row],[Moyenne Régimes]]&gt;0,1,0)</f>
        <v>0</v>
      </c>
      <c r="K217" s="7">
        <f>IF(Tableau3[[#This Row],[Moyenne Régimes]]&gt;=60,1,0)</f>
        <v>0</v>
      </c>
      <c r="L217" s="7">
        <f>IF(Tableau3[[#This Row],[Moyenne Régimes]]&gt;60,Tableau3[[#This Row],[Moyenne Régimes]]-60,0)</f>
        <v>0</v>
      </c>
      <c r="M217" s="14">
        <f t="shared" si="12"/>
        <v>0</v>
      </c>
      <c r="N217" s="14">
        <f t="shared" si="11"/>
        <v>0</v>
      </c>
      <c r="O217" s="14">
        <f t="shared" si="13"/>
        <v>0</v>
      </c>
      <c r="P217" s="15" t="str">
        <f>IF(Tableau3[[#This Row],[Matricule]]&gt;1,IF(COUNTIF(Tableau3[DateMatricule],Tableau3[[#This Row],[DateMatricule]])&gt;1,"Doublon",""),"")</f>
        <v/>
      </c>
    </row>
    <row r="218" spans="1:16" x14ac:dyDescent="0.25">
      <c r="A218" s="12" t="str">
        <f>IF(Tableau3[[#This Row],[Date]]="","",VLOOKUP(Tableau3[[#This Row],[Semaine]],Listes!$A:$B,2,FALSE))</f>
        <v/>
      </c>
      <c r="B218" s="11" t="str">
        <f>IF(ISBLANK(Tableau3[[#This Row],[Date]]),"",INT((Tableau3[[#This Row],[Date]]-SUM(MOD(DATE(YEAR(Tableau3[[#This Row],[Date]]-MOD(Tableau3[[#This Row],[Date]]-2,7)+3),1,2),{1E+99;7})*{1;-1})+5)/7))</f>
        <v/>
      </c>
      <c r="C218" s="11" t="str">
        <f>IF(ISBLANK(Tableau3[[#This Row],[Matricule]]),"",VLOOKUP(Tableau3[[#This Row],[Matricule]],#REF!,2,FALSE))</f>
        <v/>
      </c>
      <c r="D218" s="11" t="str">
        <f>IF(ISBLANK(Tableau3[[#This Row],[Matricule]]),"",VLOOKUP(Tableau3[[#This Row],[Matricule]],#REF!,3,FALSE))</f>
        <v/>
      </c>
      <c r="E218" s="11" t="str">
        <f>CONCATENATE(Tableau3[[#This Row],[Date]],Tableau3[[#This Row],[Matricule]])</f>
        <v/>
      </c>
      <c r="F218" s="3"/>
      <c r="I21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18" s="7">
        <f>IF(Tableau3[[#This Row],[Moyenne Régimes]]&gt;0,1,0)</f>
        <v>0</v>
      </c>
      <c r="K218" s="7">
        <f>IF(Tableau3[[#This Row],[Moyenne Régimes]]&gt;=60,1,0)</f>
        <v>0</v>
      </c>
      <c r="L218" s="7">
        <f>IF(Tableau3[[#This Row],[Moyenne Régimes]]&gt;60,Tableau3[[#This Row],[Moyenne Régimes]]-60,0)</f>
        <v>0</v>
      </c>
      <c r="M218" s="14">
        <f t="shared" si="12"/>
        <v>0</v>
      </c>
      <c r="N218" s="14">
        <f t="shared" si="11"/>
        <v>0</v>
      </c>
      <c r="O218" s="14">
        <f t="shared" si="13"/>
        <v>0</v>
      </c>
      <c r="P218" s="15" t="str">
        <f>IF(Tableau3[[#This Row],[Matricule]]&gt;1,IF(COUNTIF(Tableau3[DateMatricule],Tableau3[[#This Row],[DateMatricule]])&gt;1,"Doublon",""),"")</f>
        <v/>
      </c>
    </row>
    <row r="219" spans="1:16" x14ac:dyDescent="0.25">
      <c r="A219" s="12" t="str">
        <f>IF(Tableau3[[#This Row],[Date]]="","",VLOOKUP(Tableau3[[#This Row],[Semaine]],Listes!$A:$B,2,FALSE))</f>
        <v/>
      </c>
      <c r="B219" s="11" t="str">
        <f>IF(ISBLANK(Tableau3[[#This Row],[Date]]),"",INT((Tableau3[[#This Row],[Date]]-SUM(MOD(DATE(YEAR(Tableau3[[#This Row],[Date]]-MOD(Tableau3[[#This Row],[Date]]-2,7)+3),1,2),{1E+99;7})*{1;-1})+5)/7))</f>
        <v/>
      </c>
      <c r="C219" s="11" t="str">
        <f>IF(ISBLANK(Tableau3[[#This Row],[Matricule]]),"",VLOOKUP(Tableau3[[#This Row],[Matricule]],#REF!,2,FALSE))</f>
        <v/>
      </c>
      <c r="D219" s="11" t="str">
        <f>IF(ISBLANK(Tableau3[[#This Row],[Matricule]]),"",VLOOKUP(Tableau3[[#This Row],[Matricule]],#REF!,3,FALSE))</f>
        <v/>
      </c>
      <c r="E219" s="11" t="str">
        <f>CONCATENATE(Tableau3[[#This Row],[Date]],Tableau3[[#This Row],[Matricule]])</f>
        <v/>
      </c>
      <c r="F219" s="3"/>
      <c r="I21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19" s="7">
        <f>IF(Tableau3[[#This Row],[Moyenne Régimes]]&gt;0,1,0)</f>
        <v>0</v>
      </c>
      <c r="K219" s="7">
        <f>IF(Tableau3[[#This Row],[Moyenne Régimes]]&gt;=60,1,0)</f>
        <v>0</v>
      </c>
      <c r="L219" s="7">
        <f>IF(Tableau3[[#This Row],[Moyenne Régimes]]&gt;60,Tableau3[[#This Row],[Moyenne Régimes]]-60,0)</f>
        <v>0</v>
      </c>
      <c r="M219" s="14">
        <f t="shared" si="12"/>
        <v>0</v>
      </c>
      <c r="N219" s="14">
        <f t="shared" si="11"/>
        <v>0</v>
      </c>
      <c r="O219" s="14">
        <f t="shared" si="13"/>
        <v>0</v>
      </c>
      <c r="P219" s="15" t="str">
        <f>IF(Tableau3[[#This Row],[Matricule]]&gt;1,IF(COUNTIF(Tableau3[DateMatricule],Tableau3[[#This Row],[DateMatricule]])&gt;1,"Doublon",""),"")</f>
        <v/>
      </c>
    </row>
    <row r="220" spans="1:16" x14ac:dyDescent="0.25">
      <c r="A220" s="12" t="str">
        <f>IF(Tableau3[[#This Row],[Date]]="","",VLOOKUP(Tableau3[[#This Row],[Semaine]],Listes!$A:$B,2,FALSE))</f>
        <v/>
      </c>
      <c r="B220" s="11" t="str">
        <f>IF(ISBLANK(Tableau3[[#This Row],[Date]]),"",INT((Tableau3[[#This Row],[Date]]-SUM(MOD(DATE(YEAR(Tableau3[[#This Row],[Date]]-MOD(Tableau3[[#This Row],[Date]]-2,7)+3),1,2),{1E+99;7})*{1;-1})+5)/7))</f>
        <v/>
      </c>
      <c r="C220" s="11" t="str">
        <f>IF(ISBLANK(Tableau3[[#This Row],[Matricule]]),"",VLOOKUP(Tableau3[[#This Row],[Matricule]],#REF!,2,FALSE))</f>
        <v/>
      </c>
      <c r="D220" s="11" t="str">
        <f>IF(ISBLANK(Tableau3[[#This Row],[Matricule]]),"",VLOOKUP(Tableau3[[#This Row],[Matricule]],#REF!,3,FALSE))</f>
        <v/>
      </c>
      <c r="E220" s="11" t="str">
        <f>CONCATENATE(Tableau3[[#This Row],[Date]],Tableau3[[#This Row],[Matricule]])</f>
        <v/>
      </c>
      <c r="F220" s="3"/>
      <c r="I22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20" s="7">
        <f>IF(Tableau3[[#This Row],[Moyenne Régimes]]&gt;0,1,0)</f>
        <v>0</v>
      </c>
      <c r="K220" s="7">
        <f>IF(Tableau3[[#This Row],[Moyenne Régimes]]&gt;=60,1,0)</f>
        <v>0</v>
      </c>
      <c r="L220" s="7">
        <f>IF(Tableau3[[#This Row],[Moyenne Régimes]]&gt;60,Tableau3[[#This Row],[Moyenne Régimes]]-60,0)</f>
        <v>0</v>
      </c>
      <c r="M220" s="14">
        <f t="shared" si="12"/>
        <v>0</v>
      </c>
      <c r="N220" s="14">
        <f t="shared" si="11"/>
        <v>0</v>
      </c>
      <c r="O220" s="14">
        <f t="shared" si="13"/>
        <v>0</v>
      </c>
      <c r="P220" s="15" t="str">
        <f>IF(Tableau3[[#This Row],[Matricule]]&gt;1,IF(COUNTIF(Tableau3[DateMatricule],Tableau3[[#This Row],[DateMatricule]])&gt;1,"Doublon",""),"")</f>
        <v/>
      </c>
    </row>
    <row r="221" spans="1:16" x14ac:dyDescent="0.25">
      <c r="A221" s="12" t="str">
        <f>IF(Tableau3[[#This Row],[Date]]="","",VLOOKUP(Tableau3[[#This Row],[Semaine]],Listes!$A:$B,2,FALSE))</f>
        <v/>
      </c>
      <c r="B221" s="11" t="str">
        <f>IF(ISBLANK(Tableau3[[#This Row],[Date]]),"",INT((Tableau3[[#This Row],[Date]]-SUM(MOD(DATE(YEAR(Tableau3[[#This Row],[Date]]-MOD(Tableau3[[#This Row],[Date]]-2,7)+3),1,2),{1E+99;7})*{1;-1})+5)/7))</f>
        <v/>
      </c>
      <c r="C221" s="11" t="str">
        <f>IF(ISBLANK(Tableau3[[#This Row],[Matricule]]),"",VLOOKUP(Tableau3[[#This Row],[Matricule]],#REF!,2,FALSE))</f>
        <v/>
      </c>
      <c r="D221" s="11" t="str">
        <f>IF(ISBLANK(Tableau3[[#This Row],[Matricule]]),"",VLOOKUP(Tableau3[[#This Row],[Matricule]],#REF!,3,FALSE))</f>
        <v/>
      </c>
      <c r="E221" s="11" t="str">
        <f>CONCATENATE(Tableau3[[#This Row],[Date]],Tableau3[[#This Row],[Matricule]])</f>
        <v/>
      </c>
      <c r="F221" s="3"/>
      <c r="I22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21" s="7">
        <f>IF(Tableau3[[#This Row],[Moyenne Régimes]]&gt;0,1,0)</f>
        <v>0</v>
      </c>
      <c r="K221" s="7">
        <f>IF(Tableau3[[#This Row],[Moyenne Régimes]]&gt;=60,1,0)</f>
        <v>0</v>
      </c>
      <c r="L221" s="7">
        <f>IF(Tableau3[[#This Row],[Moyenne Régimes]]&gt;60,Tableau3[[#This Row],[Moyenne Régimes]]-60,0)</f>
        <v>0</v>
      </c>
      <c r="M221" s="14">
        <f t="shared" si="12"/>
        <v>0</v>
      </c>
      <c r="N221" s="14">
        <f t="shared" si="11"/>
        <v>0</v>
      </c>
      <c r="O221" s="14">
        <f t="shared" si="13"/>
        <v>0</v>
      </c>
      <c r="P221" s="15" t="str">
        <f>IF(Tableau3[[#This Row],[Matricule]]&gt;1,IF(COUNTIF(Tableau3[DateMatricule],Tableau3[[#This Row],[DateMatricule]])&gt;1,"Doublon",""),"")</f>
        <v/>
      </c>
    </row>
    <row r="222" spans="1:16" x14ac:dyDescent="0.25">
      <c r="A222" s="12" t="str">
        <f>IF(Tableau3[[#This Row],[Date]]="","",VLOOKUP(Tableau3[[#This Row],[Semaine]],Listes!$A:$B,2,FALSE))</f>
        <v/>
      </c>
      <c r="B222" s="11" t="str">
        <f>IF(ISBLANK(Tableau3[[#This Row],[Date]]),"",INT((Tableau3[[#This Row],[Date]]-SUM(MOD(DATE(YEAR(Tableau3[[#This Row],[Date]]-MOD(Tableau3[[#This Row],[Date]]-2,7)+3),1,2),{1E+99;7})*{1;-1})+5)/7))</f>
        <v/>
      </c>
      <c r="C222" s="11" t="str">
        <f>IF(ISBLANK(Tableau3[[#This Row],[Matricule]]),"",VLOOKUP(Tableau3[[#This Row],[Matricule]],#REF!,2,FALSE))</f>
        <v/>
      </c>
      <c r="D222" s="11" t="str">
        <f>IF(ISBLANK(Tableau3[[#This Row],[Matricule]]),"",VLOOKUP(Tableau3[[#This Row],[Matricule]],#REF!,3,FALSE))</f>
        <v/>
      </c>
      <c r="E222" s="11" t="str">
        <f>CONCATENATE(Tableau3[[#This Row],[Date]],Tableau3[[#This Row],[Matricule]])</f>
        <v/>
      </c>
      <c r="F222" s="3"/>
      <c r="I22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22" s="7">
        <f>IF(Tableau3[[#This Row],[Moyenne Régimes]]&gt;0,1,0)</f>
        <v>0</v>
      </c>
      <c r="K222" s="7">
        <f>IF(Tableau3[[#This Row],[Moyenne Régimes]]&gt;=60,1,0)</f>
        <v>0</v>
      </c>
      <c r="L222" s="7">
        <f>IF(Tableau3[[#This Row],[Moyenne Régimes]]&gt;60,Tableau3[[#This Row],[Moyenne Régimes]]-60,0)</f>
        <v>0</v>
      </c>
      <c r="M222" s="14">
        <f t="shared" si="12"/>
        <v>0</v>
      </c>
      <c r="N222" s="14">
        <f t="shared" si="11"/>
        <v>0</v>
      </c>
      <c r="O222" s="14">
        <f t="shared" si="13"/>
        <v>0</v>
      </c>
      <c r="P222" s="15" t="str">
        <f>IF(Tableau3[[#This Row],[Matricule]]&gt;1,IF(COUNTIF(Tableau3[DateMatricule],Tableau3[[#This Row],[DateMatricule]])&gt;1,"Doublon",""),"")</f>
        <v/>
      </c>
    </row>
    <row r="223" spans="1:16" x14ac:dyDescent="0.25">
      <c r="A223" s="12" t="str">
        <f>IF(Tableau3[[#This Row],[Date]]="","",VLOOKUP(Tableau3[[#This Row],[Semaine]],Listes!$A:$B,2,FALSE))</f>
        <v/>
      </c>
      <c r="B223" s="11" t="str">
        <f>IF(ISBLANK(Tableau3[[#This Row],[Date]]),"",INT((Tableau3[[#This Row],[Date]]-SUM(MOD(DATE(YEAR(Tableau3[[#This Row],[Date]]-MOD(Tableau3[[#This Row],[Date]]-2,7)+3),1,2),{1E+99;7})*{1;-1})+5)/7))</f>
        <v/>
      </c>
      <c r="C223" s="11" t="str">
        <f>IF(ISBLANK(Tableau3[[#This Row],[Matricule]]),"",VLOOKUP(Tableau3[[#This Row],[Matricule]],#REF!,2,FALSE))</f>
        <v/>
      </c>
      <c r="D223" s="11" t="str">
        <f>IF(ISBLANK(Tableau3[[#This Row],[Matricule]]),"",VLOOKUP(Tableau3[[#This Row],[Matricule]],#REF!,3,FALSE))</f>
        <v/>
      </c>
      <c r="E223" s="11" t="str">
        <f>CONCATENATE(Tableau3[[#This Row],[Date]],Tableau3[[#This Row],[Matricule]])</f>
        <v/>
      </c>
      <c r="F223" s="3"/>
      <c r="I22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23" s="7">
        <f>IF(Tableau3[[#This Row],[Moyenne Régimes]]&gt;0,1,0)</f>
        <v>0</v>
      </c>
      <c r="K223" s="7">
        <f>IF(Tableau3[[#This Row],[Moyenne Régimes]]&gt;=60,1,0)</f>
        <v>0</v>
      </c>
      <c r="L223" s="7">
        <f>IF(Tableau3[[#This Row],[Moyenne Régimes]]&gt;60,Tableau3[[#This Row],[Moyenne Régimes]]-60,0)</f>
        <v>0</v>
      </c>
      <c r="M223" s="14">
        <f t="shared" si="12"/>
        <v>0</v>
      </c>
      <c r="N223" s="14">
        <f t="shared" si="11"/>
        <v>0</v>
      </c>
      <c r="O223" s="14">
        <f t="shared" si="13"/>
        <v>0</v>
      </c>
      <c r="P223" s="15" t="str">
        <f>IF(Tableau3[[#This Row],[Matricule]]&gt;1,IF(COUNTIF(Tableau3[DateMatricule],Tableau3[[#This Row],[DateMatricule]])&gt;1,"Doublon",""),"")</f>
        <v/>
      </c>
    </row>
    <row r="224" spans="1:16" x14ac:dyDescent="0.25">
      <c r="A224" s="12" t="str">
        <f>IF(Tableau3[[#This Row],[Date]]="","",VLOOKUP(Tableau3[[#This Row],[Semaine]],Listes!$A:$B,2,FALSE))</f>
        <v/>
      </c>
      <c r="B224" s="11" t="str">
        <f>IF(ISBLANK(Tableau3[[#This Row],[Date]]),"",INT((Tableau3[[#This Row],[Date]]-SUM(MOD(DATE(YEAR(Tableau3[[#This Row],[Date]]-MOD(Tableau3[[#This Row],[Date]]-2,7)+3),1,2),{1E+99;7})*{1;-1})+5)/7))</f>
        <v/>
      </c>
      <c r="C224" s="11" t="str">
        <f>IF(ISBLANK(Tableau3[[#This Row],[Matricule]]),"",VLOOKUP(Tableau3[[#This Row],[Matricule]],#REF!,2,FALSE))</f>
        <v/>
      </c>
      <c r="D224" s="11" t="str">
        <f>IF(ISBLANK(Tableau3[[#This Row],[Matricule]]),"",VLOOKUP(Tableau3[[#This Row],[Matricule]],#REF!,3,FALSE))</f>
        <v/>
      </c>
      <c r="E224" s="11" t="str">
        <f>CONCATENATE(Tableau3[[#This Row],[Date]],Tableau3[[#This Row],[Matricule]])</f>
        <v/>
      </c>
      <c r="F224" s="3"/>
      <c r="I22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24" s="7">
        <f>IF(Tableau3[[#This Row],[Moyenne Régimes]]&gt;0,1,0)</f>
        <v>0</v>
      </c>
      <c r="K224" s="7">
        <f>IF(Tableau3[[#This Row],[Moyenne Régimes]]&gt;=60,1,0)</f>
        <v>0</v>
      </c>
      <c r="L224" s="7">
        <f>IF(Tableau3[[#This Row],[Moyenne Régimes]]&gt;60,Tableau3[[#This Row],[Moyenne Régimes]]-60,0)</f>
        <v>0</v>
      </c>
      <c r="M224" s="14">
        <f t="shared" si="12"/>
        <v>0</v>
      </c>
      <c r="N224" s="14">
        <f t="shared" si="11"/>
        <v>0</v>
      </c>
      <c r="O224" s="14">
        <f t="shared" si="13"/>
        <v>0</v>
      </c>
      <c r="P224" s="15" t="str">
        <f>IF(Tableau3[[#This Row],[Matricule]]&gt;1,IF(COUNTIF(Tableau3[DateMatricule],Tableau3[[#This Row],[DateMatricule]])&gt;1,"Doublon",""),"")</f>
        <v/>
      </c>
    </row>
    <row r="225" spans="1:16" x14ac:dyDescent="0.25">
      <c r="A225" s="12" t="str">
        <f>IF(Tableau3[[#This Row],[Date]]="","",VLOOKUP(Tableau3[[#This Row],[Semaine]],Listes!$A:$B,2,FALSE))</f>
        <v/>
      </c>
      <c r="B225" s="11" t="str">
        <f>IF(ISBLANK(Tableau3[[#This Row],[Date]]),"",INT((Tableau3[[#This Row],[Date]]-SUM(MOD(DATE(YEAR(Tableau3[[#This Row],[Date]]-MOD(Tableau3[[#This Row],[Date]]-2,7)+3),1,2),{1E+99;7})*{1;-1})+5)/7))</f>
        <v/>
      </c>
      <c r="C225" s="11" t="str">
        <f>IF(ISBLANK(Tableau3[[#This Row],[Matricule]]),"",VLOOKUP(Tableau3[[#This Row],[Matricule]],#REF!,2,FALSE))</f>
        <v/>
      </c>
      <c r="D225" s="11" t="str">
        <f>IF(ISBLANK(Tableau3[[#This Row],[Matricule]]),"",VLOOKUP(Tableau3[[#This Row],[Matricule]],#REF!,3,FALSE))</f>
        <v/>
      </c>
      <c r="E225" s="11" t="str">
        <f>CONCATENATE(Tableau3[[#This Row],[Date]],Tableau3[[#This Row],[Matricule]])</f>
        <v/>
      </c>
      <c r="F225" s="3"/>
      <c r="I22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25" s="7">
        <f>IF(Tableau3[[#This Row],[Moyenne Régimes]]&gt;0,1,0)</f>
        <v>0</v>
      </c>
      <c r="K225" s="7">
        <f>IF(Tableau3[[#This Row],[Moyenne Régimes]]&gt;=60,1,0)</f>
        <v>0</v>
      </c>
      <c r="L225" s="7">
        <f>IF(Tableau3[[#This Row],[Moyenne Régimes]]&gt;60,Tableau3[[#This Row],[Moyenne Régimes]]-60,0)</f>
        <v>0</v>
      </c>
      <c r="M225" s="14">
        <f t="shared" si="12"/>
        <v>0</v>
      </c>
      <c r="N225" s="14">
        <f t="shared" si="11"/>
        <v>0</v>
      </c>
      <c r="O225" s="14">
        <f t="shared" si="13"/>
        <v>0</v>
      </c>
      <c r="P225" s="15" t="str">
        <f>IF(Tableau3[[#This Row],[Matricule]]&gt;1,IF(COUNTIF(Tableau3[DateMatricule],Tableau3[[#This Row],[DateMatricule]])&gt;1,"Doublon",""),"")</f>
        <v/>
      </c>
    </row>
    <row r="226" spans="1:16" x14ac:dyDescent="0.25">
      <c r="A226" s="12" t="str">
        <f>IF(Tableau3[[#This Row],[Date]]="","",VLOOKUP(Tableau3[[#This Row],[Semaine]],Listes!$A:$B,2,FALSE))</f>
        <v/>
      </c>
      <c r="B226" s="11" t="str">
        <f>IF(ISBLANK(Tableau3[[#This Row],[Date]]),"",INT((Tableau3[[#This Row],[Date]]-SUM(MOD(DATE(YEAR(Tableau3[[#This Row],[Date]]-MOD(Tableau3[[#This Row],[Date]]-2,7)+3),1,2),{1E+99;7})*{1;-1})+5)/7))</f>
        <v/>
      </c>
      <c r="C226" s="11" t="str">
        <f>IF(ISBLANK(Tableau3[[#This Row],[Matricule]]),"",VLOOKUP(Tableau3[[#This Row],[Matricule]],#REF!,2,FALSE))</f>
        <v/>
      </c>
      <c r="D226" s="11" t="str">
        <f>IF(ISBLANK(Tableau3[[#This Row],[Matricule]]),"",VLOOKUP(Tableau3[[#This Row],[Matricule]],#REF!,3,FALSE))</f>
        <v/>
      </c>
      <c r="E226" s="11" t="str">
        <f>CONCATENATE(Tableau3[[#This Row],[Date]],Tableau3[[#This Row],[Matricule]])</f>
        <v/>
      </c>
      <c r="F226" s="3"/>
      <c r="I22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26" s="7">
        <f>IF(Tableau3[[#This Row],[Moyenne Régimes]]&gt;0,1,0)</f>
        <v>0</v>
      </c>
      <c r="K226" s="7">
        <f>IF(Tableau3[[#This Row],[Moyenne Régimes]]&gt;=60,1,0)</f>
        <v>0</v>
      </c>
      <c r="L226" s="7">
        <f>IF(Tableau3[[#This Row],[Moyenne Régimes]]&gt;60,Tableau3[[#This Row],[Moyenne Régimes]]-60,0)</f>
        <v>0</v>
      </c>
      <c r="M226" s="14">
        <f t="shared" si="12"/>
        <v>0</v>
      </c>
      <c r="N226" s="14">
        <f t="shared" si="11"/>
        <v>0</v>
      </c>
      <c r="O226" s="14">
        <f t="shared" si="13"/>
        <v>0</v>
      </c>
      <c r="P226" s="15" t="str">
        <f>IF(Tableau3[[#This Row],[Matricule]]&gt;1,IF(COUNTIF(Tableau3[DateMatricule],Tableau3[[#This Row],[DateMatricule]])&gt;1,"Doublon",""),"")</f>
        <v/>
      </c>
    </row>
    <row r="227" spans="1:16" x14ac:dyDescent="0.25">
      <c r="A227" s="12" t="str">
        <f>IF(Tableau3[[#This Row],[Date]]="","",VLOOKUP(Tableau3[[#This Row],[Semaine]],Listes!$A:$B,2,FALSE))</f>
        <v/>
      </c>
      <c r="B227" s="11" t="str">
        <f>IF(ISBLANK(Tableau3[[#This Row],[Date]]),"",INT((Tableau3[[#This Row],[Date]]-SUM(MOD(DATE(YEAR(Tableau3[[#This Row],[Date]]-MOD(Tableau3[[#This Row],[Date]]-2,7)+3),1,2),{1E+99;7})*{1;-1})+5)/7))</f>
        <v/>
      </c>
      <c r="C227" s="11" t="str">
        <f>IF(ISBLANK(Tableau3[[#This Row],[Matricule]]),"",VLOOKUP(Tableau3[[#This Row],[Matricule]],#REF!,2,FALSE))</f>
        <v/>
      </c>
      <c r="D227" s="11" t="str">
        <f>IF(ISBLANK(Tableau3[[#This Row],[Matricule]]),"",VLOOKUP(Tableau3[[#This Row],[Matricule]],#REF!,3,FALSE))</f>
        <v/>
      </c>
      <c r="E227" s="11" t="str">
        <f>CONCATENATE(Tableau3[[#This Row],[Date]],Tableau3[[#This Row],[Matricule]])</f>
        <v/>
      </c>
      <c r="F227" s="3"/>
      <c r="I22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27" s="7">
        <f>IF(Tableau3[[#This Row],[Moyenne Régimes]]&gt;0,1,0)</f>
        <v>0</v>
      </c>
      <c r="K227" s="7">
        <f>IF(Tableau3[[#This Row],[Moyenne Régimes]]&gt;=60,1,0)</f>
        <v>0</v>
      </c>
      <c r="L227" s="7">
        <f>IF(Tableau3[[#This Row],[Moyenne Régimes]]&gt;60,Tableau3[[#This Row],[Moyenne Régimes]]-60,0)</f>
        <v>0</v>
      </c>
      <c r="M227" s="14">
        <f t="shared" si="12"/>
        <v>0</v>
      </c>
      <c r="N227" s="14">
        <f t="shared" si="11"/>
        <v>0</v>
      </c>
      <c r="O227" s="14">
        <f t="shared" si="13"/>
        <v>0</v>
      </c>
      <c r="P227" s="15" t="str">
        <f>IF(Tableau3[[#This Row],[Matricule]]&gt;1,IF(COUNTIF(Tableau3[DateMatricule],Tableau3[[#This Row],[DateMatricule]])&gt;1,"Doublon",""),"")</f>
        <v/>
      </c>
    </row>
    <row r="228" spans="1:16" x14ac:dyDescent="0.25">
      <c r="A228" s="12" t="str">
        <f>IF(Tableau3[[#This Row],[Date]]="","",VLOOKUP(Tableau3[[#This Row],[Semaine]],Listes!$A:$B,2,FALSE))</f>
        <v/>
      </c>
      <c r="B228" s="11" t="str">
        <f>IF(ISBLANK(Tableau3[[#This Row],[Date]]),"",INT((Tableau3[[#This Row],[Date]]-SUM(MOD(DATE(YEAR(Tableau3[[#This Row],[Date]]-MOD(Tableau3[[#This Row],[Date]]-2,7)+3),1,2),{1E+99;7})*{1;-1})+5)/7))</f>
        <v/>
      </c>
      <c r="C228" s="11" t="str">
        <f>IF(ISBLANK(Tableau3[[#This Row],[Matricule]]),"",VLOOKUP(Tableau3[[#This Row],[Matricule]],#REF!,2,FALSE))</f>
        <v/>
      </c>
      <c r="D228" s="11" t="str">
        <f>IF(ISBLANK(Tableau3[[#This Row],[Matricule]]),"",VLOOKUP(Tableau3[[#This Row],[Matricule]],#REF!,3,FALSE))</f>
        <v/>
      </c>
      <c r="E228" s="11" t="str">
        <f>CONCATENATE(Tableau3[[#This Row],[Date]],Tableau3[[#This Row],[Matricule]])</f>
        <v/>
      </c>
      <c r="F228" s="3"/>
      <c r="I22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28" s="7">
        <f>IF(Tableau3[[#This Row],[Moyenne Régimes]]&gt;0,1,0)</f>
        <v>0</v>
      </c>
      <c r="K228" s="7">
        <f>IF(Tableau3[[#This Row],[Moyenne Régimes]]&gt;=60,1,0)</f>
        <v>0</v>
      </c>
      <c r="L228" s="7">
        <f>IF(Tableau3[[#This Row],[Moyenne Régimes]]&gt;60,Tableau3[[#This Row],[Moyenne Régimes]]-60,0)</f>
        <v>0</v>
      </c>
      <c r="M228" s="14">
        <f t="shared" si="12"/>
        <v>0</v>
      </c>
      <c r="N228" s="14">
        <f t="shared" si="11"/>
        <v>0</v>
      </c>
      <c r="O228" s="14">
        <f t="shared" si="13"/>
        <v>0</v>
      </c>
      <c r="P228" s="15" t="str">
        <f>IF(Tableau3[[#This Row],[Matricule]]&gt;1,IF(COUNTIF(Tableau3[DateMatricule],Tableau3[[#This Row],[DateMatricule]])&gt;1,"Doublon",""),"")</f>
        <v/>
      </c>
    </row>
    <row r="229" spans="1:16" x14ac:dyDescent="0.25">
      <c r="A229" s="12" t="str">
        <f>IF(Tableau3[[#This Row],[Date]]="","",VLOOKUP(Tableau3[[#This Row],[Semaine]],Listes!$A:$B,2,FALSE))</f>
        <v/>
      </c>
      <c r="B229" s="11" t="str">
        <f>IF(ISBLANK(Tableau3[[#This Row],[Date]]),"",INT((Tableau3[[#This Row],[Date]]-SUM(MOD(DATE(YEAR(Tableau3[[#This Row],[Date]]-MOD(Tableau3[[#This Row],[Date]]-2,7)+3),1,2),{1E+99;7})*{1;-1})+5)/7))</f>
        <v/>
      </c>
      <c r="C229" s="11" t="str">
        <f>IF(ISBLANK(Tableau3[[#This Row],[Matricule]]),"",VLOOKUP(Tableau3[[#This Row],[Matricule]],#REF!,2,FALSE))</f>
        <v/>
      </c>
      <c r="D229" s="11" t="str">
        <f>IF(ISBLANK(Tableau3[[#This Row],[Matricule]]),"",VLOOKUP(Tableau3[[#This Row],[Matricule]],#REF!,3,FALSE))</f>
        <v/>
      </c>
      <c r="E229" s="11" t="str">
        <f>CONCATENATE(Tableau3[[#This Row],[Date]],Tableau3[[#This Row],[Matricule]])</f>
        <v/>
      </c>
      <c r="F229" s="3"/>
      <c r="I22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29" s="7">
        <f>IF(Tableau3[[#This Row],[Moyenne Régimes]]&gt;0,1,0)</f>
        <v>0</v>
      </c>
      <c r="K229" s="7">
        <f>IF(Tableau3[[#This Row],[Moyenne Régimes]]&gt;=60,1,0)</f>
        <v>0</v>
      </c>
      <c r="L229" s="7">
        <f>IF(Tableau3[[#This Row],[Moyenne Régimes]]&gt;60,Tableau3[[#This Row],[Moyenne Régimes]]-60,0)</f>
        <v>0</v>
      </c>
      <c r="M229" s="14">
        <f t="shared" si="12"/>
        <v>0</v>
      </c>
      <c r="N229" s="14">
        <f t="shared" si="11"/>
        <v>0</v>
      </c>
      <c r="O229" s="14">
        <f t="shared" si="13"/>
        <v>0</v>
      </c>
      <c r="P229" s="15" t="str">
        <f>IF(Tableau3[[#This Row],[Matricule]]&gt;1,IF(COUNTIF(Tableau3[DateMatricule],Tableau3[[#This Row],[DateMatricule]])&gt;1,"Doublon",""),"")</f>
        <v/>
      </c>
    </row>
    <row r="230" spans="1:16" x14ac:dyDescent="0.25">
      <c r="A230" s="12" t="str">
        <f>IF(Tableau3[[#This Row],[Date]]="","",VLOOKUP(Tableau3[[#This Row],[Semaine]],Listes!$A:$B,2,FALSE))</f>
        <v/>
      </c>
      <c r="B230" s="11" t="str">
        <f>IF(ISBLANK(Tableau3[[#This Row],[Date]]),"",INT((Tableau3[[#This Row],[Date]]-SUM(MOD(DATE(YEAR(Tableau3[[#This Row],[Date]]-MOD(Tableau3[[#This Row],[Date]]-2,7)+3),1,2),{1E+99;7})*{1;-1})+5)/7))</f>
        <v/>
      </c>
      <c r="C230" s="11" t="str">
        <f>IF(ISBLANK(Tableau3[[#This Row],[Matricule]]),"",VLOOKUP(Tableau3[[#This Row],[Matricule]],#REF!,2,FALSE))</f>
        <v/>
      </c>
      <c r="D230" s="11" t="str">
        <f>IF(ISBLANK(Tableau3[[#This Row],[Matricule]]),"",VLOOKUP(Tableau3[[#This Row],[Matricule]],#REF!,3,FALSE))</f>
        <v/>
      </c>
      <c r="E230" s="11" t="str">
        <f>CONCATENATE(Tableau3[[#This Row],[Date]],Tableau3[[#This Row],[Matricule]])</f>
        <v/>
      </c>
      <c r="F230" s="3"/>
      <c r="I23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30" s="7">
        <f>IF(Tableau3[[#This Row],[Moyenne Régimes]]&gt;0,1,0)</f>
        <v>0</v>
      </c>
      <c r="K230" s="7">
        <f>IF(Tableau3[[#This Row],[Moyenne Régimes]]&gt;=60,1,0)</f>
        <v>0</v>
      </c>
      <c r="L230" s="7">
        <f>IF(Tableau3[[#This Row],[Moyenne Régimes]]&gt;60,Tableau3[[#This Row],[Moyenne Régimes]]-60,0)</f>
        <v>0</v>
      </c>
      <c r="M230" s="14">
        <f t="shared" si="12"/>
        <v>0</v>
      </c>
      <c r="N230" s="14">
        <f t="shared" si="11"/>
        <v>0</v>
      </c>
      <c r="O230" s="14">
        <f t="shared" si="13"/>
        <v>0</v>
      </c>
      <c r="P230" s="15" t="str">
        <f>IF(Tableau3[[#This Row],[Matricule]]&gt;1,IF(COUNTIF(Tableau3[DateMatricule],Tableau3[[#This Row],[DateMatricule]])&gt;1,"Doublon",""),"")</f>
        <v/>
      </c>
    </row>
    <row r="231" spans="1:16" x14ac:dyDescent="0.25">
      <c r="A231" s="12" t="str">
        <f>IF(Tableau3[[#This Row],[Date]]="","",VLOOKUP(Tableau3[[#This Row],[Semaine]],Listes!$A:$B,2,FALSE))</f>
        <v/>
      </c>
      <c r="B231" s="11" t="str">
        <f>IF(ISBLANK(Tableau3[[#This Row],[Date]]),"",INT((Tableau3[[#This Row],[Date]]-SUM(MOD(DATE(YEAR(Tableau3[[#This Row],[Date]]-MOD(Tableau3[[#This Row],[Date]]-2,7)+3),1,2),{1E+99;7})*{1;-1})+5)/7))</f>
        <v/>
      </c>
      <c r="C231" s="11" t="str">
        <f>IF(ISBLANK(Tableau3[[#This Row],[Matricule]]),"",VLOOKUP(Tableau3[[#This Row],[Matricule]],#REF!,2,FALSE))</f>
        <v/>
      </c>
      <c r="D231" s="11" t="str">
        <f>IF(ISBLANK(Tableau3[[#This Row],[Matricule]]),"",VLOOKUP(Tableau3[[#This Row],[Matricule]],#REF!,3,FALSE))</f>
        <v/>
      </c>
      <c r="E231" s="11" t="str">
        <f>CONCATENATE(Tableau3[[#This Row],[Date]],Tableau3[[#This Row],[Matricule]])</f>
        <v/>
      </c>
      <c r="F231" s="3"/>
      <c r="I23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31" s="7">
        <f>IF(Tableau3[[#This Row],[Moyenne Régimes]]&gt;0,1,0)</f>
        <v>0</v>
      </c>
      <c r="K231" s="7">
        <f>IF(Tableau3[[#This Row],[Moyenne Régimes]]&gt;=60,1,0)</f>
        <v>0</v>
      </c>
      <c r="L231" s="7">
        <f>IF(Tableau3[[#This Row],[Moyenne Régimes]]&gt;60,Tableau3[[#This Row],[Moyenne Régimes]]-60,0)</f>
        <v>0</v>
      </c>
      <c r="M231" s="14">
        <f t="shared" si="12"/>
        <v>0</v>
      </c>
      <c r="N231" s="14">
        <f t="shared" si="11"/>
        <v>0</v>
      </c>
      <c r="O231" s="14">
        <f t="shared" si="13"/>
        <v>0</v>
      </c>
      <c r="P231" s="15" t="str">
        <f>IF(Tableau3[[#This Row],[Matricule]]&gt;1,IF(COUNTIF(Tableau3[DateMatricule],Tableau3[[#This Row],[DateMatricule]])&gt;1,"Doublon",""),"")</f>
        <v/>
      </c>
    </row>
    <row r="232" spans="1:16" x14ac:dyDescent="0.25">
      <c r="A232" s="12" t="str">
        <f>IF(Tableau3[[#This Row],[Date]]="","",VLOOKUP(Tableau3[[#This Row],[Semaine]],Listes!$A:$B,2,FALSE))</f>
        <v/>
      </c>
      <c r="B232" s="11" t="str">
        <f>IF(ISBLANK(Tableau3[[#This Row],[Date]]),"",INT((Tableau3[[#This Row],[Date]]-SUM(MOD(DATE(YEAR(Tableau3[[#This Row],[Date]]-MOD(Tableau3[[#This Row],[Date]]-2,7)+3),1,2),{1E+99;7})*{1;-1})+5)/7))</f>
        <v/>
      </c>
      <c r="C232" s="11" t="str">
        <f>IF(ISBLANK(Tableau3[[#This Row],[Matricule]]),"",VLOOKUP(Tableau3[[#This Row],[Matricule]],#REF!,2,FALSE))</f>
        <v/>
      </c>
      <c r="D232" s="11" t="str">
        <f>IF(ISBLANK(Tableau3[[#This Row],[Matricule]]),"",VLOOKUP(Tableau3[[#This Row],[Matricule]],#REF!,3,FALSE))</f>
        <v/>
      </c>
      <c r="E232" s="11" t="str">
        <f>CONCATENATE(Tableau3[[#This Row],[Date]],Tableau3[[#This Row],[Matricule]])</f>
        <v/>
      </c>
      <c r="F232" s="3"/>
      <c r="I23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32" s="7">
        <f>IF(Tableau3[[#This Row],[Moyenne Régimes]]&gt;0,1,0)</f>
        <v>0</v>
      </c>
      <c r="K232" s="7">
        <f>IF(Tableau3[[#This Row],[Moyenne Régimes]]&gt;=60,1,0)</f>
        <v>0</v>
      </c>
      <c r="L232" s="7">
        <f>IF(Tableau3[[#This Row],[Moyenne Régimes]]&gt;60,Tableau3[[#This Row],[Moyenne Régimes]]-60,0)</f>
        <v>0</v>
      </c>
      <c r="M232" s="14">
        <f t="shared" si="12"/>
        <v>0</v>
      </c>
      <c r="N232" s="14">
        <f t="shared" si="11"/>
        <v>0</v>
      </c>
      <c r="O232" s="14">
        <f t="shared" si="13"/>
        <v>0</v>
      </c>
      <c r="P232" s="15" t="str">
        <f>IF(Tableau3[[#This Row],[Matricule]]&gt;1,IF(COUNTIF(Tableau3[DateMatricule],Tableau3[[#This Row],[DateMatricule]])&gt;1,"Doublon",""),"")</f>
        <v/>
      </c>
    </row>
    <row r="233" spans="1:16" x14ac:dyDescent="0.25">
      <c r="A233" s="12" t="str">
        <f>IF(Tableau3[[#This Row],[Date]]="","",VLOOKUP(Tableau3[[#This Row],[Semaine]],Listes!$A:$B,2,FALSE))</f>
        <v/>
      </c>
      <c r="B233" s="11" t="str">
        <f>IF(ISBLANK(Tableau3[[#This Row],[Date]]),"",INT((Tableau3[[#This Row],[Date]]-SUM(MOD(DATE(YEAR(Tableau3[[#This Row],[Date]]-MOD(Tableau3[[#This Row],[Date]]-2,7)+3),1,2),{1E+99;7})*{1;-1})+5)/7))</f>
        <v/>
      </c>
      <c r="C233" s="11" t="str">
        <f>IF(ISBLANK(Tableau3[[#This Row],[Matricule]]),"",VLOOKUP(Tableau3[[#This Row],[Matricule]],#REF!,2,FALSE))</f>
        <v/>
      </c>
      <c r="D233" s="11" t="str">
        <f>IF(ISBLANK(Tableau3[[#This Row],[Matricule]]),"",VLOOKUP(Tableau3[[#This Row],[Matricule]],#REF!,3,FALSE))</f>
        <v/>
      </c>
      <c r="E233" s="11" t="str">
        <f>CONCATENATE(Tableau3[[#This Row],[Date]],Tableau3[[#This Row],[Matricule]])</f>
        <v/>
      </c>
      <c r="F233" s="3"/>
      <c r="I23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33" s="7">
        <f>IF(Tableau3[[#This Row],[Moyenne Régimes]]&gt;0,1,0)</f>
        <v>0</v>
      </c>
      <c r="K233" s="7">
        <f>IF(Tableau3[[#This Row],[Moyenne Régimes]]&gt;=60,1,0)</f>
        <v>0</v>
      </c>
      <c r="L233" s="7">
        <f>IF(Tableau3[[#This Row],[Moyenne Régimes]]&gt;60,Tableau3[[#This Row],[Moyenne Régimes]]-60,0)</f>
        <v>0</v>
      </c>
      <c r="M233" s="14">
        <f t="shared" si="12"/>
        <v>0</v>
      </c>
      <c r="N233" s="14">
        <f t="shared" si="11"/>
        <v>0</v>
      </c>
      <c r="O233" s="14">
        <f t="shared" si="13"/>
        <v>0</v>
      </c>
      <c r="P233" s="15" t="str">
        <f>IF(Tableau3[[#This Row],[Matricule]]&gt;1,IF(COUNTIF(Tableau3[DateMatricule],Tableau3[[#This Row],[DateMatricule]])&gt;1,"Doublon",""),"")</f>
        <v/>
      </c>
    </row>
    <row r="234" spans="1:16" x14ac:dyDescent="0.25">
      <c r="A234" s="12" t="str">
        <f>IF(Tableau3[[#This Row],[Date]]="","",VLOOKUP(Tableau3[[#This Row],[Semaine]],Listes!$A:$B,2,FALSE))</f>
        <v/>
      </c>
      <c r="B234" s="11" t="str">
        <f>IF(ISBLANK(Tableau3[[#This Row],[Date]]),"",INT((Tableau3[[#This Row],[Date]]-SUM(MOD(DATE(YEAR(Tableau3[[#This Row],[Date]]-MOD(Tableau3[[#This Row],[Date]]-2,7)+3),1,2),{1E+99;7})*{1;-1})+5)/7))</f>
        <v/>
      </c>
      <c r="C234" s="11" t="str">
        <f>IF(ISBLANK(Tableau3[[#This Row],[Matricule]]),"",VLOOKUP(Tableau3[[#This Row],[Matricule]],#REF!,2,FALSE))</f>
        <v/>
      </c>
      <c r="D234" s="11" t="str">
        <f>IF(ISBLANK(Tableau3[[#This Row],[Matricule]]),"",VLOOKUP(Tableau3[[#This Row],[Matricule]],#REF!,3,FALSE))</f>
        <v/>
      </c>
      <c r="E234" s="11" t="str">
        <f>CONCATENATE(Tableau3[[#This Row],[Date]],Tableau3[[#This Row],[Matricule]])</f>
        <v/>
      </c>
      <c r="F234" s="3"/>
      <c r="I23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34" s="7">
        <f>IF(Tableau3[[#This Row],[Moyenne Régimes]]&gt;0,1,0)</f>
        <v>0</v>
      </c>
      <c r="K234" s="7">
        <f>IF(Tableau3[[#This Row],[Moyenne Régimes]]&gt;=60,1,0)</f>
        <v>0</v>
      </c>
      <c r="L234" s="7">
        <f>IF(Tableau3[[#This Row],[Moyenne Régimes]]&gt;60,Tableau3[[#This Row],[Moyenne Régimes]]-60,0)</f>
        <v>0</v>
      </c>
      <c r="M234" s="14">
        <f t="shared" si="12"/>
        <v>0</v>
      </c>
      <c r="N234" s="14">
        <f t="shared" si="11"/>
        <v>0</v>
      </c>
      <c r="O234" s="14">
        <f t="shared" si="13"/>
        <v>0</v>
      </c>
      <c r="P234" s="15" t="str">
        <f>IF(Tableau3[[#This Row],[Matricule]]&gt;1,IF(COUNTIF(Tableau3[DateMatricule],Tableau3[[#This Row],[DateMatricule]])&gt;1,"Doublon",""),"")</f>
        <v/>
      </c>
    </row>
    <row r="235" spans="1:16" x14ac:dyDescent="0.25">
      <c r="A235" s="12" t="str">
        <f>IF(Tableau3[[#This Row],[Date]]="","",VLOOKUP(Tableau3[[#This Row],[Semaine]],Listes!$A:$B,2,FALSE))</f>
        <v/>
      </c>
      <c r="B235" s="11" t="str">
        <f>IF(ISBLANK(Tableau3[[#This Row],[Date]]),"",INT((Tableau3[[#This Row],[Date]]-SUM(MOD(DATE(YEAR(Tableau3[[#This Row],[Date]]-MOD(Tableau3[[#This Row],[Date]]-2,7)+3),1,2),{1E+99;7})*{1;-1})+5)/7))</f>
        <v/>
      </c>
      <c r="C235" s="11" t="str">
        <f>IF(ISBLANK(Tableau3[[#This Row],[Matricule]]),"",VLOOKUP(Tableau3[[#This Row],[Matricule]],#REF!,2,FALSE))</f>
        <v/>
      </c>
      <c r="D235" s="11" t="str">
        <f>IF(ISBLANK(Tableau3[[#This Row],[Matricule]]),"",VLOOKUP(Tableau3[[#This Row],[Matricule]],#REF!,3,FALSE))</f>
        <v/>
      </c>
      <c r="E235" s="11" t="str">
        <f>CONCATENATE(Tableau3[[#This Row],[Date]],Tableau3[[#This Row],[Matricule]])</f>
        <v/>
      </c>
      <c r="F235" s="3"/>
      <c r="I23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35" s="7">
        <f>IF(Tableau3[[#This Row],[Moyenne Régimes]]&gt;0,1,0)</f>
        <v>0</v>
      </c>
      <c r="K235" s="7">
        <f>IF(Tableau3[[#This Row],[Moyenne Régimes]]&gt;=60,1,0)</f>
        <v>0</v>
      </c>
      <c r="L235" s="7">
        <f>IF(Tableau3[[#This Row],[Moyenne Régimes]]&gt;60,Tableau3[[#This Row],[Moyenne Régimes]]-60,0)</f>
        <v>0</v>
      </c>
      <c r="M235" s="14">
        <f t="shared" si="12"/>
        <v>0</v>
      </c>
      <c r="N235" s="14">
        <f t="shared" si="11"/>
        <v>0</v>
      </c>
      <c r="O235" s="14">
        <f t="shared" si="13"/>
        <v>0</v>
      </c>
      <c r="P235" s="15" t="str">
        <f>IF(Tableau3[[#This Row],[Matricule]]&gt;1,IF(COUNTIF(Tableau3[DateMatricule],Tableau3[[#This Row],[DateMatricule]])&gt;1,"Doublon",""),"")</f>
        <v/>
      </c>
    </row>
    <row r="236" spans="1:16" x14ac:dyDescent="0.25">
      <c r="A236" s="12" t="str">
        <f>IF(Tableau3[[#This Row],[Date]]="","",VLOOKUP(Tableau3[[#This Row],[Semaine]],Listes!$A:$B,2,FALSE))</f>
        <v/>
      </c>
      <c r="B236" s="11" t="str">
        <f>IF(ISBLANK(Tableau3[[#This Row],[Date]]),"",INT((Tableau3[[#This Row],[Date]]-SUM(MOD(DATE(YEAR(Tableau3[[#This Row],[Date]]-MOD(Tableau3[[#This Row],[Date]]-2,7)+3),1,2),{1E+99;7})*{1;-1})+5)/7))</f>
        <v/>
      </c>
      <c r="C236" s="11" t="str">
        <f>IF(ISBLANK(Tableau3[[#This Row],[Matricule]]),"",VLOOKUP(Tableau3[[#This Row],[Matricule]],#REF!,2,FALSE))</f>
        <v/>
      </c>
      <c r="D236" s="11" t="str">
        <f>IF(ISBLANK(Tableau3[[#This Row],[Matricule]]),"",VLOOKUP(Tableau3[[#This Row],[Matricule]],#REF!,3,FALSE))</f>
        <v/>
      </c>
      <c r="E236" s="11" t="str">
        <f>CONCATENATE(Tableau3[[#This Row],[Date]],Tableau3[[#This Row],[Matricule]])</f>
        <v/>
      </c>
      <c r="F236" s="3"/>
      <c r="I23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36" s="7">
        <f>IF(Tableau3[[#This Row],[Moyenne Régimes]]&gt;0,1,0)</f>
        <v>0</v>
      </c>
      <c r="K236" s="7">
        <f>IF(Tableau3[[#This Row],[Moyenne Régimes]]&gt;=60,1,0)</f>
        <v>0</v>
      </c>
      <c r="L236" s="7">
        <f>IF(Tableau3[[#This Row],[Moyenne Régimes]]&gt;60,Tableau3[[#This Row],[Moyenne Régimes]]-60,0)</f>
        <v>0</v>
      </c>
      <c r="M236" s="14">
        <f t="shared" si="12"/>
        <v>0</v>
      </c>
      <c r="N236" s="14">
        <f t="shared" si="11"/>
        <v>0</v>
      </c>
      <c r="O236" s="14">
        <f t="shared" si="13"/>
        <v>0</v>
      </c>
      <c r="P236" s="15" t="str">
        <f>IF(Tableau3[[#This Row],[Matricule]]&gt;1,IF(COUNTIF(Tableau3[DateMatricule],Tableau3[[#This Row],[DateMatricule]])&gt;1,"Doublon",""),"")</f>
        <v/>
      </c>
    </row>
    <row r="237" spans="1:16" x14ac:dyDescent="0.25">
      <c r="A237" s="12" t="str">
        <f>IF(Tableau3[[#This Row],[Date]]="","",VLOOKUP(Tableau3[[#This Row],[Semaine]],Listes!$A:$B,2,FALSE))</f>
        <v/>
      </c>
      <c r="B237" s="11" t="str">
        <f>IF(ISBLANK(Tableau3[[#This Row],[Date]]),"",INT((Tableau3[[#This Row],[Date]]-SUM(MOD(DATE(YEAR(Tableau3[[#This Row],[Date]]-MOD(Tableau3[[#This Row],[Date]]-2,7)+3),1,2),{1E+99;7})*{1;-1})+5)/7))</f>
        <v/>
      </c>
      <c r="C237" s="11" t="str">
        <f>IF(ISBLANK(Tableau3[[#This Row],[Matricule]]),"",VLOOKUP(Tableau3[[#This Row],[Matricule]],#REF!,2,FALSE))</f>
        <v/>
      </c>
      <c r="D237" s="11" t="str">
        <f>IF(ISBLANK(Tableau3[[#This Row],[Matricule]]),"",VLOOKUP(Tableau3[[#This Row],[Matricule]],#REF!,3,FALSE))</f>
        <v/>
      </c>
      <c r="E237" s="11" t="str">
        <f>CONCATENATE(Tableau3[[#This Row],[Date]],Tableau3[[#This Row],[Matricule]])</f>
        <v/>
      </c>
      <c r="F237" s="3"/>
      <c r="I23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37" s="7">
        <f>IF(Tableau3[[#This Row],[Moyenne Régimes]]&gt;0,1,0)</f>
        <v>0</v>
      </c>
      <c r="K237" s="7">
        <f>IF(Tableau3[[#This Row],[Moyenne Régimes]]&gt;=60,1,0)</f>
        <v>0</v>
      </c>
      <c r="L237" s="7">
        <f>IF(Tableau3[[#This Row],[Moyenne Régimes]]&gt;60,Tableau3[[#This Row],[Moyenne Régimes]]-60,0)</f>
        <v>0</v>
      </c>
      <c r="M237" s="14">
        <f t="shared" si="12"/>
        <v>0</v>
      </c>
      <c r="N237" s="14">
        <f t="shared" si="11"/>
        <v>0</v>
      </c>
      <c r="O237" s="14">
        <f t="shared" si="13"/>
        <v>0</v>
      </c>
      <c r="P237" s="15" t="str">
        <f>IF(Tableau3[[#This Row],[Matricule]]&gt;1,IF(COUNTIF(Tableau3[DateMatricule],Tableau3[[#This Row],[DateMatricule]])&gt;1,"Doublon",""),"")</f>
        <v/>
      </c>
    </row>
    <row r="238" spans="1:16" x14ac:dyDescent="0.25">
      <c r="A238" s="12" t="str">
        <f>IF(Tableau3[[#This Row],[Date]]="","",VLOOKUP(Tableau3[[#This Row],[Semaine]],Listes!$A:$B,2,FALSE))</f>
        <v/>
      </c>
      <c r="B238" s="11" t="str">
        <f>IF(ISBLANK(Tableau3[[#This Row],[Date]]),"",INT((Tableau3[[#This Row],[Date]]-SUM(MOD(DATE(YEAR(Tableau3[[#This Row],[Date]]-MOD(Tableau3[[#This Row],[Date]]-2,7)+3),1,2),{1E+99;7})*{1;-1})+5)/7))</f>
        <v/>
      </c>
      <c r="C238" s="11" t="str">
        <f>IF(ISBLANK(Tableau3[[#This Row],[Matricule]]),"",VLOOKUP(Tableau3[[#This Row],[Matricule]],#REF!,2,FALSE))</f>
        <v/>
      </c>
      <c r="D238" s="11" t="str">
        <f>IF(ISBLANK(Tableau3[[#This Row],[Matricule]]),"",VLOOKUP(Tableau3[[#This Row],[Matricule]],#REF!,3,FALSE))</f>
        <v/>
      </c>
      <c r="E238" s="11" t="str">
        <f>CONCATENATE(Tableau3[[#This Row],[Date]],Tableau3[[#This Row],[Matricule]])</f>
        <v/>
      </c>
      <c r="F238" s="3"/>
      <c r="I23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38" s="7">
        <f>IF(Tableau3[[#This Row],[Moyenne Régimes]]&gt;0,1,0)</f>
        <v>0</v>
      </c>
      <c r="K238" s="7">
        <f>IF(Tableau3[[#This Row],[Moyenne Régimes]]&gt;=60,1,0)</f>
        <v>0</v>
      </c>
      <c r="L238" s="7">
        <f>IF(Tableau3[[#This Row],[Moyenne Régimes]]&gt;60,Tableau3[[#This Row],[Moyenne Régimes]]-60,0)</f>
        <v>0</v>
      </c>
      <c r="M238" s="14">
        <f t="shared" si="12"/>
        <v>0</v>
      </c>
      <c r="N238" s="14">
        <f t="shared" si="11"/>
        <v>0</v>
      </c>
      <c r="O238" s="14">
        <f t="shared" si="13"/>
        <v>0</v>
      </c>
      <c r="P238" s="15" t="str">
        <f>IF(Tableau3[[#This Row],[Matricule]]&gt;1,IF(COUNTIF(Tableau3[DateMatricule],Tableau3[[#This Row],[DateMatricule]])&gt;1,"Doublon",""),"")</f>
        <v/>
      </c>
    </row>
    <row r="239" spans="1:16" x14ac:dyDescent="0.25">
      <c r="A239" s="12" t="str">
        <f>IF(Tableau3[[#This Row],[Date]]="","",VLOOKUP(Tableau3[[#This Row],[Semaine]],Listes!$A:$B,2,FALSE))</f>
        <v/>
      </c>
      <c r="B239" s="11" t="str">
        <f>IF(ISBLANK(Tableau3[[#This Row],[Date]]),"",INT((Tableau3[[#This Row],[Date]]-SUM(MOD(DATE(YEAR(Tableau3[[#This Row],[Date]]-MOD(Tableau3[[#This Row],[Date]]-2,7)+3),1,2),{1E+99;7})*{1;-1})+5)/7))</f>
        <v/>
      </c>
      <c r="C239" s="11" t="str">
        <f>IF(ISBLANK(Tableau3[[#This Row],[Matricule]]),"",VLOOKUP(Tableau3[[#This Row],[Matricule]],#REF!,2,FALSE))</f>
        <v/>
      </c>
      <c r="D239" s="11" t="str">
        <f>IF(ISBLANK(Tableau3[[#This Row],[Matricule]]),"",VLOOKUP(Tableau3[[#This Row],[Matricule]],#REF!,3,FALSE))</f>
        <v/>
      </c>
      <c r="E239" s="11" t="str">
        <f>CONCATENATE(Tableau3[[#This Row],[Date]],Tableau3[[#This Row],[Matricule]])</f>
        <v/>
      </c>
      <c r="F239" s="3"/>
      <c r="I23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39" s="7">
        <f>IF(Tableau3[[#This Row],[Moyenne Régimes]]&gt;0,1,0)</f>
        <v>0</v>
      </c>
      <c r="K239" s="7">
        <f>IF(Tableau3[[#This Row],[Moyenne Régimes]]&gt;=60,1,0)</f>
        <v>0</v>
      </c>
      <c r="L239" s="7">
        <f>IF(Tableau3[[#This Row],[Moyenne Régimes]]&gt;60,Tableau3[[#This Row],[Moyenne Régimes]]-60,0)</f>
        <v>0</v>
      </c>
      <c r="M239" s="14">
        <f t="shared" si="12"/>
        <v>0</v>
      </c>
      <c r="N239" s="14">
        <f t="shared" si="11"/>
        <v>0</v>
      </c>
      <c r="O239" s="14">
        <f t="shared" si="13"/>
        <v>0</v>
      </c>
      <c r="P239" s="15" t="str">
        <f>IF(Tableau3[[#This Row],[Matricule]]&gt;1,IF(COUNTIF(Tableau3[DateMatricule],Tableau3[[#This Row],[DateMatricule]])&gt;1,"Doublon",""),"")</f>
        <v/>
      </c>
    </row>
    <row r="240" spans="1:16" x14ac:dyDescent="0.25">
      <c r="A240" s="12" t="str">
        <f>IF(Tableau3[[#This Row],[Date]]="","",VLOOKUP(Tableau3[[#This Row],[Semaine]],Listes!$A:$B,2,FALSE))</f>
        <v/>
      </c>
      <c r="B240" s="11" t="str">
        <f>IF(ISBLANK(Tableau3[[#This Row],[Date]]),"",INT((Tableau3[[#This Row],[Date]]-SUM(MOD(DATE(YEAR(Tableau3[[#This Row],[Date]]-MOD(Tableau3[[#This Row],[Date]]-2,7)+3),1,2),{1E+99;7})*{1;-1})+5)/7))</f>
        <v/>
      </c>
      <c r="C240" s="11" t="str">
        <f>IF(ISBLANK(Tableau3[[#This Row],[Matricule]]),"",VLOOKUP(Tableau3[[#This Row],[Matricule]],#REF!,2,FALSE))</f>
        <v/>
      </c>
      <c r="D240" s="11" t="str">
        <f>IF(ISBLANK(Tableau3[[#This Row],[Matricule]]),"",VLOOKUP(Tableau3[[#This Row],[Matricule]],#REF!,3,FALSE))</f>
        <v/>
      </c>
      <c r="E240" s="11" t="str">
        <f>CONCATENATE(Tableau3[[#This Row],[Date]],Tableau3[[#This Row],[Matricule]])</f>
        <v/>
      </c>
      <c r="F240" s="3"/>
      <c r="I24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40" s="7">
        <f>IF(Tableau3[[#This Row],[Moyenne Régimes]]&gt;0,1,0)</f>
        <v>0</v>
      </c>
      <c r="K240" s="7">
        <f>IF(Tableau3[[#This Row],[Moyenne Régimes]]&gt;=60,1,0)</f>
        <v>0</v>
      </c>
      <c r="L240" s="7">
        <f>IF(Tableau3[[#This Row],[Moyenne Régimes]]&gt;60,Tableau3[[#This Row],[Moyenne Régimes]]-60,0)</f>
        <v>0</v>
      </c>
      <c r="M240" s="14">
        <f t="shared" si="12"/>
        <v>0</v>
      </c>
      <c r="N240" s="14">
        <f t="shared" si="11"/>
        <v>0</v>
      </c>
      <c r="O240" s="14">
        <f t="shared" si="13"/>
        <v>0</v>
      </c>
      <c r="P240" s="15" t="str">
        <f>IF(Tableau3[[#This Row],[Matricule]]&gt;1,IF(COUNTIF(Tableau3[DateMatricule],Tableau3[[#This Row],[DateMatricule]])&gt;1,"Doublon",""),"")</f>
        <v/>
      </c>
    </row>
    <row r="241" spans="1:16" x14ac:dyDescent="0.25">
      <c r="A241" s="12" t="str">
        <f>IF(Tableau3[[#This Row],[Date]]="","",VLOOKUP(Tableau3[[#This Row],[Semaine]],Listes!$A:$B,2,FALSE))</f>
        <v/>
      </c>
      <c r="B241" s="11" t="str">
        <f>IF(ISBLANK(Tableau3[[#This Row],[Date]]),"",INT((Tableau3[[#This Row],[Date]]-SUM(MOD(DATE(YEAR(Tableau3[[#This Row],[Date]]-MOD(Tableau3[[#This Row],[Date]]-2,7)+3),1,2),{1E+99;7})*{1;-1})+5)/7))</f>
        <v/>
      </c>
      <c r="C241" s="11" t="str">
        <f>IF(ISBLANK(Tableau3[[#This Row],[Matricule]]),"",VLOOKUP(Tableau3[[#This Row],[Matricule]],#REF!,2,FALSE))</f>
        <v/>
      </c>
      <c r="D241" s="11" t="str">
        <f>IF(ISBLANK(Tableau3[[#This Row],[Matricule]]),"",VLOOKUP(Tableau3[[#This Row],[Matricule]],#REF!,3,FALSE))</f>
        <v/>
      </c>
      <c r="E241" s="11" t="str">
        <f>CONCATENATE(Tableau3[[#This Row],[Date]],Tableau3[[#This Row],[Matricule]])</f>
        <v/>
      </c>
      <c r="F241" s="3"/>
      <c r="I24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41" s="7">
        <f>IF(Tableau3[[#This Row],[Moyenne Régimes]]&gt;0,1,0)</f>
        <v>0</v>
      </c>
      <c r="K241" s="7">
        <f>IF(Tableau3[[#This Row],[Moyenne Régimes]]&gt;=60,1,0)</f>
        <v>0</v>
      </c>
      <c r="L241" s="7">
        <f>IF(Tableau3[[#This Row],[Moyenne Régimes]]&gt;60,Tableau3[[#This Row],[Moyenne Régimes]]-60,0)</f>
        <v>0</v>
      </c>
      <c r="M241" s="14">
        <f t="shared" si="12"/>
        <v>0</v>
      </c>
      <c r="N241" s="14">
        <f t="shared" si="11"/>
        <v>0</v>
      </c>
      <c r="O241" s="14">
        <f t="shared" si="13"/>
        <v>0</v>
      </c>
      <c r="P241" s="15" t="str">
        <f>IF(Tableau3[[#This Row],[Matricule]]&gt;1,IF(COUNTIF(Tableau3[DateMatricule],Tableau3[[#This Row],[DateMatricule]])&gt;1,"Doublon",""),"")</f>
        <v/>
      </c>
    </row>
    <row r="242" spans="1:16" x14ac:dyDescent="0.25">
      <c r="A242" s="12" t="str">
        <f>IF(Tableau3[[#This Row],[Date]]="","",VLOOKUP(Tableau3[[#This Row],[Semaine]],Listes!$A:$B,2,FALSE))</f>
        <v/>
      </c>
      <c r="B242" s="11" t="str">
        <f>IF(ISBLANK(Tableau3[[#This Row],[Date]]),"",INT((Tableau3[[#This Row],[Date]]-SUM(MOD(DATE(YEAR(Tableau3[[#This Row],[Date]]-MOD(Tableau3[[#This Row],[Date]]-2,7)+3),1,2),{1E+99;7})*{1;-1})+5)/7))</f>
        <v/>
      </c>
      <c r="C242" s="11" t="str">
        <f>IF(ISBLANK(Tableau3[[#This Row],[Matricule]]),"",VLOOKUP(Tableau3[[#This Row],[Matricule]],#REF!,2,FALSE))</f>
        <v/>
      </c>
      <c r="D242" s="11" t="str">
        <f>IF(ISBLANK(Tableau3[[#This Row],[Matricule]]),"",VLOOKUP(Tableau3[[#This Row],[Matricule]],#REF!,3,FALSE))</f>
        <v/>
      </c>
      <c r="E242" s="11" t="str">
        <f>CONCATENATE(Tableau3[[#This Row],[Date]],Tableau3[[#This Row],[Matricule]])</f>
        <v/>
      </c>
      <c r="F242" s="3"/>
      <c r="I24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42" s="7">
        <f>IF(Tableau3[[#This Row],[Moyenne Régimes]]&gt;0,1,0)</f>
        <v>0</v>
      </c>
      <c r="K242" s="7">
        <f>IF(Tableau3[[#This Row],[Moyenne Régimes]]&gt;=60,1,0)</f>
        <v>0</v>
      </c>
      <c r="L242" s="7">
        <f>IF(Tableau3[[#This Row],[Moyenne Régimes]]&gt;60,Tableau3[[#This Row],[Moyenne Régimes]]-60,0)</f>
        <v>0</v>
      </c>
      <c r="M242" s="14">
        <f t="shared" si="12"/>
        <v>0</v>
      </c>
      <c r="N242" s="14">
        <f t="shared" si="11"/>
        <v>0</v>
      </c>
      <c r="O242" s="14">
        <f t="shared" si="13"/>
        <v>0</v>
      </c>
      <c r="P242" s="15" t="str">
        <f>IF(Tableau3[[#This Row],[Matricule]]&gt;1,IF(COUNTIF(Tableau3[DateMatricule],Tableau3[[#This Row],[DateMatricule]])&gt;1,"Doublon",""),"")</f>
        <v/>
      </c>
    </row>
    <row r="243" spans="1:16" x14ac:dyDescent="0.25">
      <c r="A243" s="12" t="str">
        <f>IF(Tableau3[[#This Row],[Date]]="","",VLOOKUP(Tableau3[[#This Row],[Semaine]],Listes!$A:$B,2,FALSE))</f>
        <v/>
      </c>
      <c r="B243" s="11" t="str">
        <f>IF(ISBLANK(Tableau3[[#This Row],[Date]]),"",INT((Tableau3[[#This Row],[Date]]-SUM(MOD(DATE(YEAR(Tableau3[[#This Row],[Date]]-MOD(Tableau3[[#This Row],[Date]]-2,7)+3),1,2),{1E+99;7})*{1;-1})+5)/7))</f>
        <v/>
      </c>
      <c r="C243" s="11" t="str">
        <f>IF(ISBLANK(Tableau3[[#This Row],[Matricule]]),"",VLOOKUP(Tableau3[[#This Row],[Matricule]],#REF!,2,FALSE))</f>
        <v/>
      </c>
      <c r="D243" s="11" t="str">
        <f>IF(ISBLANK(Tableau3[[#This Row],[Matricule]]),"",VLOOKUP(Tableau3[[#This Row],[Matricule]],#REF!,3,FALSE))</f>
        <v/>
      </c>
      <c r="E243" s="11" t="str">
        <f>CONCATENATE(Tableau3[[#This Row],[Date]],Tableau3[[#This Row],[Matricule]])</f>
        <v/>
      </c>
      <c r="F243" s="3"/>
      <c r="I24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43" s="7">
        <f>IF(Tableau3[[#This Row],[Moyenne Régimes]]&gt;0,1,0)</f>
        <v>0</v>
      </c>
      <c r="K243" s="7">
        <f>IF(Tableau3[[#This Row],[Moyenne Régimes]]&gt;=60,1,0)</f>
        <v>0</v>
      </c>
      <c r="L243" s="7">
        <f>IF(Tableau3[[#This Row],[Moyenne Régimes]]&gt;60,Tableau3[[#This Row],[Moyenne Régimes]]-60,0)</f>
        <v>0</v>
      </c>
      <c r="M243" s="14">
        <f t="shared" si="12"/>
        <v>0</v>
      </c>
      <c r="N243" s="14">
        <f t="shared" si="11"/>
        <v>0</v>
      </c>
      <c r="O243" s="14">
        <f t="shared" si="13"/>
        <v>0</v>
      </c>
      <c r="P243" s="15" t="str">
        <f>IF(Tableau3[[#This Row],[Matricule]]&gt;1,IF(COUNTIF(Tableau3[DateMatricule],Tableau3[[#This Row],[DateMatricule]])&gt;1,"Doublon",""),"")</f>
        <v/>
      </c>
    </row>
    <row r="244" spans="1:16" x14ac:dyDescent="0.25">
      <c r="A244" s="12" t="str">
        <f>IF(Tableau3[[#This Row],[Date]]="","",VLOOKUP(Tableau3[[#This Row],[Semaine]],Listes!$A:$B,2,FALSE))</f>
        <v/>
      </c>
      <c r="B244" s="11" t="str">
        <f>IF(ISBLANK(Tableau3[[#This Row],[Date]]),"",INT((Tableau3[[#This Row],[Date]]-SUM(MOD(DATE(YEAR(Tableau3[[#This Row],[Date]]-MOD(Tableau3[[#This Row],[Date]]-2,7)+3),1,2),{1E+99;7})*{1;-1})+5)/7))</f>
        <v/>
      </c>
      <c r="C244" s="11" t="str">
        <f>IF(ISBLANK(Tableau3[[#This Row],[Matricule]]),"",VLOOKUP(Tableau3[[#This Row],[Matricule]],#REF!,2,FALSE))</f>
        <v/>
      </c>
      <c r="D244" s="11" t="str">
        <f>IF(ISBLANK(Tableau3[[#This Row],[Matricule]]),"",VLOOKUP(Tableau3[[#This Row],[Matricule]],#REF!,3,FALSE))</f>
        <v/>
      </c>
      <c r="E244" s="11" t="str">
        <f>CONCATENATE(Tableau3[[#This Row],[Date]],Tableau3[[#This Row],[Matricule]])</f>
        <v/>
      </c>
      <c r="F244" s="3"/>
      <c r="I24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44" s="7">
        <f>IF(Tableau3[[#This Row],[Moyenne Régimes]]&gt;0,1,0)</f>
        <v>0</v>
      </c>
      <c r="K244" s="7">
        <f>IF(Tableau3[[#This Row],[Moyenne Régimes]]&gt;=60,1,0)</f>
        <v>0</v>
      </c>
      <c r="L244" s="7">
        <f>IF(Tableau3[[#This Row],[Moyenne Régimes]]&gt;60,Tableau3[[#This Row],[Moyenne Régimes]]-60,0)</f>
        <v>0</v>
      </c>
      <c r="M244" s="14">
        <f t="shared" si="12"/>
        <v>0</v>
      </c>
      <c r="N244" s="14">
        <f t="shared" si="11"/>
        <v>0</v>
      </c>
      <c r="O244" s="14">
        <f t="shared" si="13"/>
        <v>0</v>
      </c>
      <c r="P244" s="15" t="str">
        <f>IF(Tableau3[[#This Row],[Matricule]]&gt;1,IF(COUNTIF(Tableau3[DateMatricule],Tableau3[[#This Row],[DateMatricule]])&gt;1,"Doublon",""),"")</f>
        <v/>
      </c>
    </row>
    <row r="245" spans="1:16" x14ac:dyDescent="0.25">
      <c r="A245" s="12" t="str">
        <f>IF(Tableau3[[#This Row],[Date]]="","",VLOOKUP(Tableau3[[#This Row],[Semaine]],Listes!$A:$B,2,FALSE))</f>
        <v/>
      </c>
      <c r="B245" s="11" t="str">
        <f>IF(ISBLANK(Tableau3[[#This Row],[Date]]),"",INT((Tableau3[[#This Row],[Date]]-SUM(MOD(DATE(YEAR(Tableau3[[#This Row],[Date]]-MOD(Tableau3[[#This Row],[Date]]-2,7)+3),1,2),{1E+99;7})*{1;-1})+5)/7))</f>
        <v/>
      </c>
      <c r="C245" s="11" t="str">
        <f>IF(ISBLANK(Tableau3[[#This Row],[Matricule]]),"",VLOOKUP(Tableau3[[#This Row],[Matricule]],#REF!,2,FALSE))</f>
        <v/>
      </c>
      <c r="D245" s="11" t="str">
        <f>IF(ISBLANK(Tableau3[[#This Row],[Matricule]]),"",VLOOKUP(Tableau3[[#This Row],[Matricule]],#REF!,3,FALSE))</f>
        <v/>
      </c>
      <c r="E245" s="11" t="str">
        <f>CONCATENATE(Tableau3[[#This Row],[Date]],Tableau3[[#This Row],[Matricule]])</f>
        <v/>
      </c>
      <c r="F245" s="3"/>
      <c r="I24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45" s="7">
        <f>IF(Tableau3[[#This Row],[Moyenne Régimes]]&gt;0,1,0)</f>
        <v>0</v>
      </c>
      <c r="K245" s="7">
        <f>IF(Tableau3[[#This Row],[Moyenne Régimes]]&gt;=60,1,0)</f>
        <v>0</v>
      </c>
      <c r="L245" s="7">
        <f>IF(Tableau3[[#This Row],[Moyenne Régimes]]&gt;60,Tableau3[[#This Row],[Moyenne Régimes]]-60,0)</f>
        <v>0</v>
      </c>
      <c r="M245" s="14">
        <f t="shared" si="12"/>
        <v>0</v>
      </c>
      <c r="N245" s="14">
        <f t="shared" si="11"/>
        <v>0</v>
      </c>
      <c r="O245" s="14">
        <f t="shared" si="13"/>
        <v>0</v>
      </c>
      <c r="P245" s="15" t="str">
        <f>IF(Tableau3[[#This Row],[Matricule]]&gt;1,IF(COUNTIF(Tableau3[DateMatricule],Tableau3[[#This Row],[DateMatricule]])&gt;1,"Doublon",""),"")</f>
        <v/>
      </c>
    </row>
    <row r="246" spans="1:16" x14ac:dyDescent="0.25">
      <c r="A246" s="12" t="str">
        <f>IF(Tableau3[[#This Row],[Date]]="","",VLOOKUP(Tableau3[[#This Row],[Semaine]],Listes!$A:$B,2,FALSE))</f>
        <v/>
      </c>
      <c r="B246" s="11" t="str">
        <f>IF(ISBLANK(Tableau3[[#This Row],[Date]]),"",INT((Tableau3[[#This Row],[Date]]-SUM(MOD(DATE(YEAR(Tableau3[[#This Row],[Date]]-MOD(Tableau3[[#This Row],[Date]]-2,7)+3),1,2),{1E+99;7})*{1;-1})+5)/7))</f>
        <v/>
      </c>
      <c r="C246" s="11" t="str">
        <f>IF(ISBLANK(Tableau3[[#This Row],[Matricule]]),"",VLOOKUP(Tableau3[[#This Row],[Matricule]],#REF!,2,FALSE))</f>
        <v/>
      </c>
      <c r="D246" s="11" t="str">
        <f>IF(ISBLANK(Tableau3[[#This Row],[Matricule]]),"",VLOOKUP(Tableau3[[#This Row],[Matricule]],#REF!,3,FALSE))</f>
        <v/>
      </c>
      <c r="E246" s="11" t="str">
        <f>CONCATENATE(Tableau3[[#This Row],[Date]],Tableau3[[#This Row],[Matricule]])</f>
        <v/>
      </c>
      <c r="F246" s="3"/>
      <c r="I24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46" s="7">
        <f>IF(Tableau3[[#This Row],[Moyenne Régimes]]&gt;0,1,0)</f>
        <v>0</v>
      </c>
      <c r="K246" s="7">
        <f>IF(Tableau3[[#This Row],[Moyenne Régimes]]&gt;=60,1,0)</f>
        <v>0</v>
      </c>
      <c r="L246" s="7">
        <f>IF(Tableau3[[#This Row],[Moyenne Régimes]]&gt;60,Tableau3[[#This Row],[Moyenne Régimes]]-60,0)</f>
        <v>0</v>
      </c>
      <c r="M246" s="14">
        <f t="shared" si="12"/>
        <v>0</v>
      </c>
      <c r="N246" s="14">
        <f t="shared" si="11"/>
        <v>0</v>
      </c>
      <c r="O246" s="14">
        <f t="shared" si="13"/>
        <v>0</v>
      </c>
      <c r="P246" s="15" t="str">
        <f>IF(Tableau3[[#This Row],[Matricule]]&gt;1,IF(COUNTIF(Tableau3[DateMatricule],Tableau3[[#This Row],[DateMatricule]])&gt;1,"Doublon",""),"")</f>
        <v/>
      </c>
    </row>
    <row r="247" spans="1:16" x14ac:dyDescent="0.25">
      <c r="A247" s="12" t="str">
        <f>IF(Tableau3[[#This Row],[Date]]="","",VLOOKUP(Tableau3[[#This Row],[Semaine]],Listes!$A:$B,2,FALSE))</f>
        <v/>
      </c>
      <c r="B247" s="11" t="str">
        <f>IF(ISBLANK(Tableau3[[#This Row],[Date]]),"",INT((Tableau3[[#This Row],[Date]]-SUM(MOD(DATE(YEAR(Tableau3[[#This Row],[Date]]-MOD(Tableau3[[#This Row],[Date]]-2,7)+3),1,2),{1E+99;7})*{1;-1})+5)/7))</f>
        <v/>
      </c>
      <c r="C247" s="11" t="str">
        <f>IF(ISBLANK(Tableau3[[#This Row],[Matricule]]),"",VLOOKUP(Tableau3[[#This Row],[Matricule]],#REF!,2,FALSE))</f>
        <v/>
      </c>
      <c r="D247" s="11" t="str">
        <f>IF(ISBLANK(Tableau3[[#This Row],[Matricule]]),"",VLOOKUP(Tableau3[[#This Row],[Matricule]],#REF!,3,FALSE))</f>
        <v/>
      </c>
      <c r="E247" s="11" t="str">
        <f>CONCATENATE(Tableau3[[#This Row],[Date]],Tableau3[[#This Row],[Matricule]])</f>
        <v/>
      </c>
      <c r="F247" s="3"/>
      <c r="I24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47" s="7">
        <f>IF(Tableau3[[#This Row],[Moyenne Régimes]]&gt;0,1,0)</f>
        <v>0</v>
      </c>
      <c r="K247" s="7">
        <f>IF(Tableau3[[#This Row],[Moyenne Régimes]]&gt;=60,1,0)</f>
        <v>0</v>
      </c>
      <c r="L247" s="7">
        <f>IF(Tableau3[[#This Row],[Moyenne Régimes]]&gt;60,Tableau3[[#This Row],[Moyenne Régimes]]-60,0)</f>
        <v>0</v>
      </c>
      <c r="M247" s="14">
        <f t="shared" si="12"/>
        <v>0</v>
      </c>
      <c r="N247" s="14">
        <f t="shared" si="11"/>
        <v>0</v>
      </c>
      <c r="O247" s="14">
        <f t="shared" si="13"/>
        <v>0</v>
      </c>
      <c r="P247" s="15" t="str">
        <f>IF(Tableau3[[#This Row],[Matricule]]&gt;1,IF(COUNTIF(Tableau3[DateMatricule],Tableau3[[#This Row],[DateMatricule]])&gt;1,"Doublon",""),"")</f>
        <v/>
      </c>
    </row>
    <row r="248" spans="1:16" x14ac:dyDescent="0.25">
      <c r="A248" s="12" t="str">
        <f>IF(Tableau3[[#This Row],[Date]]="","",VLOOKUP(Tableau3[[#This Row],[Semaine]],Listes!$A:$B,2,FALSE))</f>
        <v/>
      </c>
      <c r="B248" s="11" t="str">
        <f>IF(ISBLANK(Tableau3[[#This Row],[Date]]),"",INT((Tableau3[[#This Row],[Date]]-SUM(MOD(DATE(YEAR(Tableau3[[#This Row],[Date]]-MOD(Tableau3[[#This Row],[Date]]-2,7)+3),1,2),{1E+99;7})*{1;-1})+5)/7))</f>
        <v/>
      </c>
      <c r="C248" s="11" t="str">
        <f>IF(ISBLANK(Tableau3[[#This Row],[Matricule]]),"",VLOOKUP(Tableau3[[#This Row],[Matricule]],#REF!,2,FALSE))</f>
        <v/>
      </c>
      <c r="D248" s="11" t="str">
        <f>IF(ISBLANK(Tableau3[[#This Row],[Matricule]]),"",VLOOKUP(Tableau3[[#This Row],[Matricule]],#REF!,3,FALSE))</f>
        <v/>
      </c>
      <c r="E248" s="11" t="str">
        <f>CONCATENATE(Tableau3[[#This Row],[Date]],Tableau3[[#This Row],[Matricule]])</f>
        <v/>
      </c>
      <c r="F248" s="3"/>
      <c r="I24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48" s="7">
        <f>IF(Tableau3[[#This Row],[Moyenne Régimes]]&gt;0,1,0)</f>
        <v>0</v>
      </c>
      <c r="K248" s="7">
        <f>IF(Tableau3[[#This Row],[Moyenne Régimes]]&gt;=60,1,0)</f>
        <v>0</v>
      </c>
      <c r="L248" s="7">
        <f>IF(Tableau3[[#This Row],[Moyenne Régimes]]&gt;60,Tableau3[[#This Row],[Moyenne Régimes]]-60,0)</f>
        <v>0</v>
      </c>
      <c r="M248" s="14">
        <f t="shared" si="12"/>
        <v>0</v>
      </c>
      <c r="N248" s="14">
        <f t="shared" si="11"/>
        <v>0</v>
      </c>
      <c r="O248" s="14">
        <f t="shared" si="13"/>
        <v>0</v>
      </c>
      <c r="P248" s="15" t="str">
        <f>IF(Tableau3[[#This Row],[Matricule]]&gt;1,IF(COUNTIF(Tableau3[DateMatricule],Tableau3[[#This Row],[DateMatricule]])&gt;1,"Doublon",""),"")</f>
        <v/>
      </c>
    </row>
    <row r="249" spans="1:16" x14ac:dyDescent="0.25">
      <c r="A249" s="12" t="str">
        <f>IF(Tableau3[[#This Row],[Date]]="","",VLOOKUP(Tableau3[[#This Row],[Semaine]],Listes!$A:$B,2,FALSE))</f>
        <v/>
      </c>
      <c r="B249" s="11" t="str">
        <f>IF(ISBLANK(Tableau3[[#This Row],[Date]]),"",INT((Tableau3[[#This Row],[Date]]-SUM(MOD(DATE(YEAR(Tableau3[[#This Row],[Date]]-MOD(Tableau3[[#This Row],[Date]]-2,7)+3),1,2),{1E+99;7})*{1;-1})+5)/7))</f>
        <v/>
      </c>
      <c r="C249" s="11" t="str">
        <f>IF(ISBLANK(Tableau3[[#This Row],[Matricule]]),"",VLOOKUP(Tableau3[[#This Row],[Matricule]],#REF!,2,FALSE))</f>
        <v/>
      </c>
      <c r="D249" s="11" t="str">
        <f>IF(ISBLANK(Tableau3[[#This Row],[Matricule]]),"",VLOOKUP(Tableau3[[#This Row],[Matricule]],#REF!,3,FALSE))</f>
        <v/>
      </c>
      <c r="E249" s="11" t="str">
        <f>CONCATENATE(Tableau3[[#This Row],[Date]],Tableau3[[#This Row],[Matricule]])</f>
        <v/>
      </c>
      <c r="F249" s="3"/>
      <c r="I24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49" s="7">
        <f>IF(Tableau3[[#This Row],[Moyenne Régimes]]&gt;0,1,0)</f>
        <v>0</v>
      </c>
      <c r="K249" s="7">
        <f>IF(Tableau3[[#This Row],[Moyenne Régimes]]&gt;=60,1,0)</f>
        <v>0</v>
      </c>
      <c r="L249" s="7">
        <f>IF(Tableau3[[#This Row],[Moyenne Régimes]]&gt;60,Tableau3[[#This Row],[Moyenne Régimes]]-60,0)</f>
        <v>0</v>
      </c>
      <c r="M249" s="14">
        <f t="shared" si="12"/>
        <v>0</v>
      </c>
      <c r="N249" s="14">
        <f t="shared" si="11"/>
        <v>0</v>
      </c>
      <c r="O249" s="14">
        <f t="shared" si="13"/>
        <v>0</v>
      </c>
      <c r="P249" s="15" t="str">
        <f>IF(Tableau3[[#This Row],[Matricule]]&gt;1,IF(COUNTIF(Tableau3[DateMatricule],Tableau3[[#This Row],[DateMatricule]])&gt;1,"Doublon",""),"")</f>
        <v/>
      </c>
    </row>
    <row r="250" spans="1:16" x14ac:dyDescent="0.25">
      <c r="A250" s="12" t="str">
        <f>IF(Tableau3[[#This Row],[Date]]="","",VLOOKUP(Tableau3[[#This Row],[Semaine]],Listes!$A:$B,2,FALSE))</f>
        <v/>
      </c>
      <c r="B250" s="11" t="str">
        <f>IF(ISBLANK(Tableau3[[#This Row],[Date]]),"",INT((Tableau3[[#This Row],[Date]]-SUM(MOD(DATE(YEAR(Tableau3[[#This Row],[Date]]-MOD(Tableau3[[#This Row],[Date]]-2,7)+3),1,2),{1E+99;7})*{1;-1})+5)/7))</f>
        <v/>
      </c>
      <c r="C250" s="11" t="str">
        <f>IF(ISBLANK(Tableau3[[#This Row],[Matricule]]),"",VLOOKUP(Tableau3[[#This Row],[Matricule]],#REF!,2,FALSE))</f>
        <v/>
      </c>
      <c r="D250" s="11" t="str">
        <f>IF(ISBLANK(Tableau3[[#This Row],[Matricule]]),"",VLOOKUP(Tableau3[[#This Row],[Matricule]],#REF!,3,FALSE))</f>
        <v/>
      </c>
      <c r="E250" s="11" t="str">
        <f>CONCATENATE(Tableau3[[#This Row],[Date]],Tableau3[[#This Row],[Matricule]])</f>
        <v/>
      </c>
      <c r="F250" s="3"/>
      <c r="I25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50" s="7">
        <f>IF(Tableau3[[#This Row],[Moyenne Régimes]]&gt;0,1,0)</f>
        <v>0</v>
      </c>
      <c r="K250" s="7">
        <f>IF(Tableau3[[#This Row],[Moyenne Régimes]]&gt;=60,1,0)</f>
        <v>0</v>
      </c>
      <c r="L250" s="7">
        <f>IF(Tableau3[[#This Row],[Moyenne Régimes]]&gt;60,Tableau3[[#This Row],[Moyenne Régimes]]-60,0)</f>
        <v>0</v>
      </c>
      <c r="M250" s="14">
        <f t="shared" si="12"/>
        <v>0</v>
      </c>
      <c r="N250" s="14">
        <f t="shared" si="11"/>
        <v>0</v>
      </c>
      <c r="O250" s="14">
        <f t="shared" si="13"/>
        <v>0</v>
      </c>
      <c r="P250" s="15" t="str">
        <f>IF(Tableau3[[#This Row],[Matricule]]&gt;1,IF(COUNTIF(Tableau3[DateMatricule],Tableau3[[#This Row],[DateMatricule]])&gt;1,"Doublon",""),"")</f>
        <v/>
      </c>
    </row>
    <row r="251" spans="1:16" x14ac:dyDescent="0.25">
      <c r="A251" s="12" t="str">
        <f>IF(Tableau3[[#This Row],[Date]]="","",VLOOKUP(Tableau3[[#This Row],[Semaine]],Listes!$A:$B,2,FALSE))</f>
        <v/>
      </c>
      <c r="B251" s="11" t="str">
        <f>IF(ISBLANK(Tableau3[[#This Row],[Date]]),"",INT((Tableau3[[#This Row],[Date]]-SUM(MOD(DATE(YEAR(Tableau3[[#This Row],[Date]]-MOD(Tableau3[[#This Row],[Date]]-2,7)+3),1,2),{1E+99;7})*{1;-1})+5)/7))</f>
        <v/>
      </c>
      <c r="C251" s="11" t="str">
        <f>IF(ISBLANK(Tableau3[[#This Row],[Matricule]]),"",VLOOKUP(Tableau3[[#This Row],[Matricule]],#REF!,2,FALSE))</f>
        <v/>
      </c>
      <c r="D251" s="11" t="str">
        <f>IF(ISBLANK(Tableau3[[#This Row],[Matricule]]),"",VLOOKUP(Tableau3[[#This Row],[Matricule]],#REF!,3,FALSE))</f>
        <v/>
      </c>
      <c r="E251" s="11" t="str">
        <f>CONCATENATE(Tableau3[[#This Row],[Date]],Tableau3[[#This Row],[Matricule]])</f>
        <v/>
      </c>
      <c r="F251" s="3"/>
      <c r="I25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51" s="7">
        <f>IF(Tableau3[[#This Row],[Moyenne Régimes]]&gt;0,1,0)</f>
        <v>0</v>
      </c>
      <c r="K251" s="7">
        <f>IF(Tableau3[[#This Row],[Moyenne Régimes]]&gt;=60,1,0)</f>
        <v>0</v>
      </c>
      <c r="L251" s="7">
        <f>IF(Tableau3[[#This Row],[Moyenne Régimes]]&gt;60,Tableau3[[#This Row],[Moyenne Régimes]]-60,0)</f>
        <v>0</v>
      </c>
      <c r="M251" s="14">
        <f t="shared" si="12"/>
        <v>0</v>
      </c>
      <c r="N251" s="14">
        <f t="shared" si="11"/>
        <v>0</v>
      </c>
      <c r="O251" s="14">
        <f t="shared" si="13"/>
        <v>0</v>
      </c>
      <c r="P251" s="15" t="str">
        <f>IF(Tableau3[[#This Row],[Matricule]]&gt;1,IF(COUNTIF(Tableau3[DateMatricule],Tableau3[[#This Row],[DateMatricule]])&gt;1,"Doublon",""),"")</f>
        <v/>
      </c>
    </row>
    <row r="252" spans="1:16" x14ac:dyDescent="0.25">
      <c r="A252" s="12" t="str">
        <f>IF(Tableau3[[#This Row],[Date]]="","",VLOOKUP(Tableau3[[#This Row],[Semaine]],Listes!$A:$B,2,FALSE))</f>
        <v/>
      </c>
      <c r="B252" s="11" t="str">
        <f>IF(ISBLANK(Tableau3[[#This Row],[Date]]),"",INT((Tableau3[[#This Row],[Date]]-SUM(MOD(DATE(YEAR(Tableau3[[#This Row],[Date]]-MOD(Tableau3[[#This Row],[Date]]-2,7)+3),1,2),{1E+99;7})*{1;-1})+5)/7))</f>
        <v/>
      </c>
      <c r="C252" s="11" t="str">
        <f>IF(ISBLANK(Tableau3[[#This Row],[Matricule]]),"",VLOOKUP(Tableau3[[#This Row],[Matricule]],#REF!,2,FALSE))</f>
        <v/>
      </c>
      <c r="D252" s="11" t="str">
        <f>IF(ISBLANK(Tableau3[[#This Row],[Matricule]]),"",VLOOKUP(Tableau3[[#This Row],[Matricule]],#REF!,3,FALSE))</f>
        <v/>
      </c>
      <c r="E252" s="11" t="str">
        <f>CONCATENATE(Tableau3[[#This Row],[Date]],Tableau3[[#This Row],[Matricule]])</f>
        <v/>
      </c>
      <c r="F252" s="3"/>
      <c r="I25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52" s="7">
        <f>IF(Tableau3[[#This Row],[Moyenne Régimes]]&gt;0,1,0)</f>
        <v>0</v>
      </c>
      <c r="K252" s="7">
        <f>IF(Tableau3[[#This Row],[Moyenne Régimes]]&gt;=60,1,0)</f>
        <v>0</v>
      </c>
      <c r="L252" s="7">
        <f>IF(Tableau3[[#This Row],[Moyenne Régimes]]&gt;60,Tableau3[[#This Row],[Moyenne Régimes]]-60,0)</f>
        <v>0</v>
      </c>
      <c r="M252" s="14">
        <f t="shared" si="12"/>
        <v>0</v>
      </c>
      <c r="N252" s="14">
        <f t="shared" si="11"/>
        <v>0</v>
      </c>
      <c r="O252" s="14">
        <f t="shared" si="13"/>
        <v>0</v>
      </c>
      <c r="P252" s="15" t="str">
        <f>IF(Tableau3[[#This Row],[Matricule]]&gt;1,IF(COUNTIF(Tableau3[DateMatricule],Tableau3[[#This Row],[DateMatricule]])&gt;1,"Doublon",""),"")</f>
        <v/>
      </c>
    </row>
    <row r="253" spans="1:16" x14ac:dyDescent="0.25">
      <c r="A253" s="12" t="str">
        <f>IF(Tableau3[[#This Row],[Date]]="","",VLOOKUP(Tableau3[[#This Row],[Semaine]],Listes!$A:$B,2,FALSE))</f>
        <v/>
      </c>
      <c r="B253" s="11" t="str">
        <f>IF(ISBLANK(Tableau3[[#This Row],[Date]]),"",INT((Tableau3[[#This Row],[Date]]-SUM(MOD(DATE(YEAR(Tableau3[[#This Row],[Date]]-MOD(Tableau3[[#This Row],[Date]]-2,7)+3),1,2),{1E+99;7})*{1;-1})+5)/7))</f>
        <v/>
      </c>
      <c r="C253" s="11" t="str">
        <f>IF(ISBLANK(Tableau3[[#This Row],[Matricule]]),"",VLOOKUP(Tableau3[[#This Row],[Matricule]],#REF!,2,FALSE))</f>
        <v/>
      </c>
      <c r="D253" s="11" t="str">
        <f>IF(ISBLANK(Tableau3[[#This Row],[Matricule]]),"",VLOOKUP(Tableau3[[#This Row],[Matricule]],#REF!,3,FALSE))</f>
        <v/>
      </c>
      <c r="E253" s="11" t="str">
        <f>CONCATENATE(Tableau3[[#This Row],[Date]],Tableau3[[#This Row],[Matricule]])</f>
        <v/>
      </c>
      <c r="F253" s="3"/>
      <c r="I25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53" s="7">
        <f>IF(Tableau3[[#This Row],[Moyenne Régimes]]&gt;0,1,0)</f>
        <v>0</v>
      </c>
      <c r="K253" s="7">
        <f>IF(Tableau3[[#This Row],[Moyenne Régimes]]&gt;=60,1,0)</f>
        <v>0</v>
      </c>
      <c r="L253" s="7">
        <f>IF(Tableau3[[#This Row],[Moyenne Régimes]]&gt;60,Tableau3[[#This Row],[Moyenne Régimes]]-60,0)</f>
        <v>0</v>
      </c>
      <c r="M253" s="14">
        <f t="shared" si="12"/>
        <v>0</v>
      </c>
      <c r="N253" s="14">
        <f t="shared" si="11"/>
        <v>0</v>
      </c>
      <c r="O253" s="14">
        <f t="shared" si="13"/>
        <v>0</v>
      </c>
      <c r="P253" s="15" t="str">
        <f>IF(Tableau3[[#This Row],[Matricule]]&gt;1,IF(COUNTIF(Tableau3[DateMatricule],Tableau3[[#This Row],[DateMatricule]])&gt;1,"Doublon",""),"")</f>
        <v/>
      </c>
    </row>
    <row r="254" spans="1:16" x14ac:dyDescent="0.25">
      <c r="A254" s="12" t="str">
        <f>IF(Tableau3[[#This Row],[Date]]="","",VLOOKUP(Tableau3[[#This Row],[Semaine]],Listes!$A:$B,2,FALSE))</f>
        <v/>
      </c>
      <c r="B254" s="11" t="str">
        <f>IF(ISBLANK(Tableau3[[#This Row],[Date]]),"",INT((Tableau3[[#This Row],[Date]]-SUM(MOD(DATE(YEAR(Tableau3[[#This Row],[Date]]-MOD(Tableau3[[#This Row],[Date]]-2,7)+3),1,2),{1E+99;7})*{1;-1})+5)/7))</f>
        <v/>
      </c>
      <c r="C254" s="11" t="str">
        <f>IF(ISBLANK(Tableau3[[#This Row],[Matricule]]),"",VLOOKUP(Tableau3[[#This Row],[Matricule]],#REF!,2,FALSE))</f>
        <v/>
      </c>
      <c r="D254" s="11" t="str">
        <f>IF(ISBLANK(Tableau3[[#This Row],[Matricule]]),"",VLOOKUP(Tableau3[[#This Row],[Matricule]],#REF!,3,FALSE))</f>
        <v/>
      </c>
      <c r="E254" s="11" t="str">
        <f>CONCATENATE(Tableau3[[#This Row],[Date]],Tableau3[[#This Row],[Matricule]])</f>
        <v/>
      </c>
      <c r="F254" s="3"/>
      <c r="I25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54" s="7">
        <f>IF(Tableau3[[#This Row],[Moyenne Régimes]]&gt;0,1,0)</f>
        <v>0</v>
      </c>
      <c r="K254" s="7">
        <f>IF(Tableau3[[#This Row],[Moyenne Régimes]]&gt;=60,1,0)</f>
        <v>0</v>
      </c>
      <c r="L254" s="7">
        <f>IF(Tableau3[[#This Row],[Moyenne Régimes]]&gt;60,Tableau3[[#This Row],[Moyenne Régimes]]-60,0)</f>
        <v>0</v>
      </c>
      <c r="M254" s="14">
        <f t="shared" si="12"/>
        <v>0</v>
      </c>
      <c r="N254" s="14">
        <f t="shared" si="11"/>
        <v>0</v>
      </c>
      <c r="O254" s="14">
        <f t="shared" si="13"/>
        <v>0</v>
      </c>
      <c r="P254" s="15" t="str">
        <f>IF(Tableau3[[#This Row],[Matricule]]&gt;1,IF(COUNTIF(Tableau3[DateMatricule],Tableau3[[#This Row],[DateMatricule]])&gt;1,"Doublon",""),"")</f>
        <v/>
      </c>
    </row>
    <row r="255" spans="1:16" x14ac:dyDescent="0.25">
      <c r="A255" s="12" t="str">
        <f>IF(Tableau3[[#This Row],[Date]]="","",VLOOKUP(Tableau3[[#This Row],[Semaine]],Listes!$A:$B,2,FALSE))</f>
        <v/>
      </c>
      <c r="B255" s="11" t="str">
        <f>IF(ISBLANK(Tableau3[[#This Row],[Date]]),"",INT((Tableau3[[#This Row],[Date]]-SUM(MOD(DATE(YEAR(Tableau3[[#This Row],[Date]]-MOD(Tableau3[[#This Row],[Date]]-2,7)+3),1,2),{1E+99;7})*{1;-1})+5)/7))</f>
        <v/>
      </c>
      <c r="C255" s="11" t="str">
        <f>IF(ISBLANK(Tableau3[[#This Row],[Matricule]]),"",VLOOKUP(Tableau3[[#This Row],[Matricule]],#REF!,2,FALSE))</f>
        <v/>
      </c>
      <c r="D255" s="11" t="str">
        <f>IF(ISBLANK(Tableau3[[#This Row],[Matricule]]),"",VLOOKUP(Tableau3[[#This Row],[Matricule]],#REF!,3,FALSE))</f>
        <v/>
      </c>
      <c r="E255" s="11" t="str">
        <f>CONCATENATE(Tableau3[[#This Row],[Date]],Tableau3[[#This Row],[Matricule]])</f>
        <v/>
      </c>
      <c r="F255" s="3"/>
      <c r="I25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55" s="7">
        <f>IF(Tableau3[[#This Row],[Moyenne Régimes]]&gt;0,1,0)</f>
        <v>0</v>
      </c>
      <c r="K255" s="7">
        <f>IF(Tableau3[[#This Row],[Moyenne Régimes]]&gt;=60,1,0)</f>
        <v>0</v>
      </c>
      <c r="L255" s="7">
        <f>IF(Tableau3[[#This Row],[Moyenne Régimes]]&gt;60,Tableau3[[#This Row],[Moyenne Régimes]]-60,0)</f>
        <v>0</v>
      </c>
      <c r="M255" s="14">
        <f t="shared" si="12"/>
        <v>0</v>
      </c>
      <c r="N255" s="14">
        <f t="shared" si="11"/>
        <v>0</v>
      </c>
      <c r="O255" s="14">
        <f t="shared" si="13"/>
        <v>0</v>
      </c>
      <c r="P255" s="15" t="str">
        <f>IF(Tableau3[[#This Row],[Matricule]]&gt;1,IF(COUNTIF(Tableau3[DateMatricule],Tableau3[[#This Row],[DateMatricule]])&gt;1,"Doublon",""),"")</f>
        <v/>
      </c>
    </row>
    <row r="256" spans="1:16" x14ac:dyDescent="0.25">
      <c r="A256" s="12" t="str">
        <f>IF(Tableau3[[#This Row],[Date]]="","",VLOOKUP(Tableau3[[#This Row],[Semaine]],Listes!$A:$B,2,FALSE))</f>
        <v/>
      </c>
      <c r="B256" s="11" t="str">
        <f>IF(ISBLANK(Tableau3[[#This Row],[Date]]),"",INT((Tableau3[[#This Row],[Date]]-SUM(MOD(DATE(YEAR(Tableau3[[#This Row],[Date]]-MOD(Tableau3[[#This Row],[Date]]-2,7)+3),1,2),{1E+99;7})*{1;-1})+5)/7))</f>
        <v/>
      </c>
      <c r="C256" s="11" t="str">
        <f>IF(ISBLANK(Tableau3[[#This Row],[Matricule]]),"",VLOOKUP(Tableau3[[#This Row],[Matricule]],#REF!,2,FALSE))</f>
        <v/>
      </c>
      <c r="D256" s="11" t="str">
        <f>IF(ISBLANK(Tableau3[[#This Row],[Matricule]]),"",VLOOKUP(Tableau3[[#This Row],[Matricule]],#REF!,3,FALSE))</f>
        <v/>
      </c>
      <c r="E256" s="11" t="str">
        <f>CONCATENATE(Tableau3[[#This Row],[Date]],Tableau3[[#This Row],[Matricule]])</f>
        <v/>
      </c>
      <c r="F256" s="3"/>
      <c r="I25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56" s="7">
        <f>IF(Tableau3[[#This Row],[Moyenne Régimes]]&gt;0,1,0)</f>
        <v>0</v>
      </c>
      <c r="K256" s="7">
        <f>IF(Tableau3[[#This Row],[Moyenne Régimes]]&gt;=60,1,0)</f>
        <v>0</v>
      </c>
      <c r="L256" s="7">
        <f>IF(Tableau3[[#This Row],[Moyenne Régimes]]&gt;60,Tableau3[[#This Row],[Moyenne Régimes]]-60,0)</f>
        <v>0</v>
      </c>
      <c r="M256" s="14">
        <f t="shared" si="12"/>
        <v>0</v>
      </c>
      <c r="N256" s="14">
        <f t="shared" si="11"/>
        <v>0</v>
      </c>
      <c r="O256" s="14">
        <f t="shared" si="13"/>
        <v>0</v>
      </c>
      <c r="P256" s="15" t="str">
        <f>IF(Tableau3[[#This Row],[Matricule]]&gt;1,IF(COUNTIF(Tableau3[DateMatricule],Tableau3[[#This Row],[DateMatricule]])&gt;1,"Doublon",""),"")</f>
        <v/>
      </c>
    </row>
    <row r="257" spans="1:16" x14ac:dyDescent="0.25">
      <c r="A257" s="12" t="str">
        <f>IF(Tableau3[[#This Row],[Date]]="","",VLOOKUP(Tableau3[[#This Row],[Semaine]],Listes!$A:$B,2,FALSE))</f>
        <v/>
      </c>
      <c r="B257" s="11" t="str">
        <f>IF(ISBLANK(Tableau3[[#This Row],[Date]]),"",INT((Tableau3[[#This Row],[Date]]-SUM(MOD(DATE(YEAR(Tableau3[[#This Row],[Date]]-MOD(Tableau3[[#This Row],[Date]]-2,7)+3),1,2),{1E+99;7})*{1;-1})+5)/7))</f>
        <v/>
      </c>
      <c r="C257" s="11" t="str">
        <f>IF(ISBLANK(Tableau3[[#This Row],[Matricule]]),"",VLOOKUP(Tableau3[[#This Row],[Matricule]],#REF!,2,FALSE))</f>
        <v/>
      </c>
      <c r="D257" s="11" t="str">
        <f>IF(ISBLANK(Tableau3[[#This Row],[Matricule]]),"",VLOOKUP(Tableau3[[#This Row],[Matricule]],#REF!,3,FALSE))</f>
        <v/>
      </c>
      <c r="E257" s="11" t="str">
        <f>CONCATENATE(Tableau3[[#This Row],[Date]],Tableau3[[#This Row],[Matricule]])</f>
        <v/>
      </c>
      <c r="F257" s="3"/>
      <c r="I25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57" s="7">
        <f>IF(Tableau3[[#This Row],[Moyenne Régimes]]&gt;0,1,0)</f>
        <v>0</v>
      </c>
      <c r="K257" s="7">
        <f>IF(Tableau3[[#This Row],[Moyenne Régimes]]&gt;=60,1,0)</f>
        <v>0</v>
      </c>
      <c r="L257" s="7">
        <f>IF(Tableau3[[#This Row],[Moyenne Régimes]]&gt;60,Tableau3[[#This Row],[Moyenne Régimes]]-60,0)</f>
        <v>0</v>
      </c>
      <c r="M257" s="14">
        <f t="shared" si="12"/>
        <v>0</v>
      </c>
      <c r="N257" s="14">
        <f t="shared" si="11"/>
        <v>0</v>
      </c>
      <c r="O257" s="14">
        <f t="shared" si="13"/>
        <v>0</v>
      </c>
      <c r="P257" s="15" t="str">
        <f>IF(Tableau3[[#This Row],[Matricule]]&gt;1,IF(COUNTIF(Tableau3[DateMatricule],Tableau3[[#This Row],[DateMatricule]])&gt;1,"Doublon",""),"")</f>
        <v/>
      </c>
    </row>
    <row r="258" spans="1:16" x14ac:dyDescent="0.25">
      <c r="A258" s="12" t="str">
        <f>IF(Tableau3[[#This Row],[Date]]="","",VLOOKUP(Tableau3[[#This Row],[Semaine]],Listes!$A:$B,2,FALSE))</f>
        <v/>
      </c>
      <c r="B258" s="11" t="str">
        <f>IF(ISBLANK(Tableau3[[#This Row],[Date]]),"",INT((Tableau3[[#This Row],[Date]]-SUM(MOD(DATE(YEAR(Tableau3[[#This Row],[Date]]-MOD(Tableau3[[#This Row],[Date]]-2,7)+3),1,2),{1E+99;7})*{1;-1})+5)/7))</f>
        <v/>
      </c>
      <c r="C258" s="11" t="str">
        <f>IF(ISBLANK(Tableau3[[#This Row],[Matricule]]),"",VLOOKUP(Tableau3[[#This Row],[Matricule]],#REF!,2,FALSE))</f>
        <v/>
      </c>
      <c r="D258" s="11" t="str">
        <f>IF(ISBLANK(Tableau3[[#This Row],[Matricule]]),"",VLOOKUP(Tableau3[[#This Row],[Matricule]],#REF!,3,FALSE))</f>
        <v/>
      </c>
      <c r="E258" s="11" t="str">
        <f>CONCATENATE(Tableau3[[#This Row],[Date]],Tableau3[[#This Row],[Matricule]])</f>
        <v/>
      </c>
      <c r="F258" s="3"/>
      <c r="I25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58" s="7">
        <f>IF(Tableau3[[#This Row],[Moyenne Régimes]]&gt;0,1,0)</f>
        <v>0</v>
      </c>
      <c r="K258" s="7">
        <f>IF(Tableau3[[#This Row],[Moyenne Régimes]]&gt;=60,1,0)</f>
        <v>0</v>
      </c>
      <c r="L258" s="7">
        <f>IF(Tableau3[[#This Row],[Moyenne Régimes]]&gt;60,Tableau3[[#This Row],[Moyenne Régimes]]-60,0)</f>
        <v>0</v>
      </c>
      <c r="M258" s="14">
        <f t="shared" si="12"/>
        <v>0</v>
      </c>
      <c r="N258" s="14">
        <f t="shared" si="11"/>
        <v>0</v>
      </c>
      <c r="O258" s="14">
        <f t="shared" si="13"/>
        <v>0</v>
      </c>
      <c r="P258" s="15" t="str">
        <f>IF(Tableau3[[#This Row],[Matricule]]&gt;1,IF(COUNTIF(Tableau3[DateMatricule],Tableau3[[#This Row],[DateMatricule]])&gt;1,"Doublon",""),"")</f>
        <v/>
      </c>
    </row>
    <row r="259" spans="1:16" x14ac:dyDescent="0.25">
      <c r="A259" s="12" t="str">
        <f>IF(Tableau3[[#This Row],[Date]]="","",VLOOKUP(Tableau3[[#This Row],[Semaine]],Listes!$A:$B,2,FALSE))</f>
        <v/>
      </c>
      <c r="B259" s="11" t="str">
        <f>IF(ISBLANK(Tableau3[[#This Row],[Date]]),"",INT((Tableau3[[#This Row],[Date]]-SUM(MOD(DATE(YEAR(Tableau3[[#This Row],[Date]]-MOD(Tableau3[[#This Row],[Date]]-2,7)+3),1,2),{1E+99;7})*{1;-1})+5)/7))</f>
        <v/>
      </c>
      <c r="C259" s="11" t="str">
        <f>IF(ISBLANK(Tableau3[[#This Row],[Matricule]]),"",VLOOKUP(Tableau3[[#This Row],[Matricule]],#REF!,2,FALSE))</f>
        <v/>
      </c>
      <c r="D259" s="11" t="str">
        <f>IF(ISBLANK(Tableau3[[#This Row],[Matricule]]),"",VLOOKUP(Tableau3[[#This Row],[Matricule]],#REF!,3,FALSE))</f>
        <v/>
      </c>
      <c r="E259" s="11" t="str">
        <f>CONCATENATE(Tableau3[[#This Row],[Date]],Tableau3[[#This Row],[Matricule]])</f>
        <v/>
      </c>
      <c r="F259" s="3"/>
      <c r="I25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59" s="7">
        <f>IF(Tableau3[[#This Row],[Moyenne Régimes]]&gt;0,1,0)</f>
        <v>0</v>
      </c>
      <c r="K259" s="7">
        <f>IF(Tableau3[[#This Row],[Moyenne Régimes]]&gt;=60,1,0)</f>
        <v>0</v>
      </c>
      <c r="L259" s="7">
        <f>IF(Tableau3[[#This Row],[Moyenne Régimes]]&gt;60,Tableau3[[#This Row],[Moyenne Régimes]]-60,0)</f>
        <v>0</v>
      </c>
      <c r="M259" s="14">
        <f t="shared" si="12"/>
        <v>0</v>
      </c>
      <c r="N259" s="14">
        <f t="shared" ref="N259:N322" si="14">+IF(ROUND(I259,0)&gt;60,(ROUND(I259,0)-60)*40,0)</f>
        <v>0</v>
      </c>
      <c r="O259" s="14">
        <f t="shared" si="13"/>
        <v>0</v>
      </c>
      <c r="P259" s="15" t="str">
        <f>IF(Tableau3[[#This Row],[Matricule]]&gt;1,IF(COUNTIF(Tableau3[DateMatricule],Tableau3[[#This Row],[DateMatricule]])&gt;1,"Doublon",""),"")</f>
        <v/>
      </c>
    </row>
    <row r="260" spans="1:16" x14ac:dyDescent="0.25">
      <c r="A260" s="12" t="str">
        <f>IF(Tableau3[[#This Row],[Date]]="","",VLOOKUP(Tableau3[[#This Row],[Semaine]],Listes!$A:$B,2,FALSE))</f>
        <v/>
      </c>
      <c r="B260" s="11" t="str">
        <f>IF(ISBLANK(Tableau3[[#This Row],[Date]]),"",INT((Tableau3[[#This Row],[Date]]-SUM(MOD(DATE(YEAR(Tableau3[[#This Row],[Date]]-MOD(Tableau3[[#This Row],[Date]]-2,7)+3),1,2),{1E+99;7})*{1;-1})+5)/7))</f>
        <v/>
      </c>
      <c r="C260" s="11" t="str">
        <f>IF(ISBLANK(Tableau3[[#This Row],[Matricule]]),"",VLOOKUP(Tableau3[[#This Row],[Matricule]],#REF!,2,FALSE))</f>
        <v/>
      </c>
      <c r="D260" s="11" t="str">
        <f>IF(ISBLANK(Tableau3[[#This Row],[Matricule]]),"",VLOOKUP(Tableau3[[#This Row],[Matricule]],#REF!,3,FALSE))</f>
        <v/>
      </c>
      <c r="E260" s="11" t="str">
        <f>CONCATENATE(Tableau3[[#This Row],[Date]],Tableau3[[#This Row],[Matricule]])</f>
        <v/>
      </c>
      <c r="F260" s="3"/>
      <c r="I26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60" s="7">
        <f>IF(Tableau3[[#This Row],[Moyenne Régimes]]&gt;0,1,0)</f>
        <v>0</v>
      </c>
      <c r="K260" s="7">
        <f>IF(Tableau3[[#This Row],[Moyenne Régimes]]&gt;=60,1,0)</f>
        <v>0</v>
      </c>
      <c r="L260" s="7">
        <f>IF(Tableau3[[#This Row],[Moyenne Régimes]]&gt;60,Tableau3[[#This Row],[Moyenne Régimes]]-60,0)</f>
        <v>0</v>
      </c>
      <c r="M260" s="14">
        <f t="shared" si="12"/>
        <v>0</v>
      </c>
      <c r="N260" s="14">
        <f t="shared" si="14"/>
        <v>0</v>
      </c>
      <c r="O260" s="14">
        <f t="shared" si="13"/>
        <v>0</v>
      </c>
      <c r="P260" s="15" t="str">
        <f>IF(Tableau3[[#This Row],[Matricule]]&gt;1,IF(COUNTIF(Tableau3[DateMatricule],Tableau3[[#This Row],[DateMatricule]])&gt;1,"Doublon",""),"")</f>
        <v/>
      </c>
    </row>
    <row r="261" spans="1:16" x14ac:dyDescent="0.25">
      <c r="A261" s="12" t="str">
        <f>IF(Tableau3[[#This Row],[Date]]="","",VLOOKUP(Tableau3[[#This Row],[Semaine]],Listes!$A:$B,2,FALSE))</f>
        <v/>
      </c>
      <c r="B261" s="11" t="str">
        <f>IF(ISBLANK(Tableau3[[#This Row],[Date]]),"",INT((Tableau3[[#This Row],[Date]]-SUM(MOD(DATE(YEAR(Tableau3[[#This Row],[Date]]-MOD(Tableau3[[#This Row],[Date]]-2,7)+3),1,2),{1E+99;7})*{1;-1})+5)/7))</f>
        <v/>
      </c>
      <c r="C261" s="11" t="str">
        <f>IF(ISBLANK(Tableau3[[#This Row],[Matricule]]),"",VLOOKUP(Tableau3[[#This Row],[Matricule]],#REF!,2,FALSE))</f>
        <v/>
      </c>
      <c r="D261" s="11" t="str">
        <f>IF(ISBLANK(Tableau3[[#This Row],[Matricule]]),"",VLOOKUP(Tableau3[[#This Row],[Matricule]],#REF!,3,FALSE))</f>
        <v/>
      </c>
      <c r="E261" s="11" t="str">
        <f>CONCATENATE(Tableau3[[#This Row],[Date]],Tableau3[[#This Row],[Matricule]])</f>
        <v/>
      </c>
      <c r="F261" s="3"/>
      <c r="I26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61" s="7">
        <f>IF(Tableau3[[#This Row],[Moyenne Régimes]]&gt;0,1,0)</f>
        <v>0</v>
      </c>
      <c r="K261" s="7">
        <f>IF(Tableau3[[#This Row],[Moyenne Régimes]]&gt;=60,1,0)</f>
        <v>0</v>
      </c>
      <c r="L261" s="7">
        <f>IF(Tableau3[[#This Row],[Moyenne Régimes]]&gt;60,Tableau3[[#This Row],[Moyenne Régimes]]-60,0)</f>
        <v>0</v>
      </c>
      <c r="M261" s="14">
        <f t="shared" si="12"/>
        <v>0</v>
      </c>
      <c r="N261" s="14">
        <f t="shared" si="14"/>
        <v>0</v>
      </c>
      <c r="O261" s="14">
        <f t="shared" si="13"/>
        <v>0</v>
      </c>
      <c r="P261" s="15" t="str">
        <f>IF(Tableau3[[#This Row],[Matricule]]&gt;1,IF(COUNTIF(Tableau3[DateMatricule],Tableau3[[#This Row],[DateMatricule]])&gt;1,"Doublon",""),"")</f>
        <v/>
      </c>
    </row>
    <row r="262" spans="1:16" x14ac:dyDescent="0.25">
      <c r="A262" s="12" t="str">
        <f>IF(Tableau3[[#This Row],[Date]]="","",VLOOKUP(Tableau3[[#This Row],[Semaine]],Listes!$A:$B,2,FALSE))</f>
        <v/>
      </c>
      <c r="B262" s="11" t="str">
        <f>IF(ISBLANK(Tableau3[[#This Row],[Date]]),"",INT((Tableau3[[#This Row],[Date]]-SUM(MOD(DATE(YEAR(Tableau3[[#This Row],[Date]]-MOD(Tableau3[[#This Row],[Date]]-2,7)+3),1,2),{1E+99;7})*{1;-1})+5)/7))</f>
        <v/>
      </c>
      <c r="C262" s="11" t="str">
        <f>IF(ISBLANK(Tableau3[[#This Row],[Matricule]]),"",VLOOKUP(Tableau3[[#This Row],[Matricule]],#REF!,2,FALSE))</f>
        <v/>
      </c>
      <c r="D262" s="11" t="str">
        <f>IF(ISBLANK(Tableau3[[#This Row],[Matricule]]),"",VLOOKUP(Tableau3[[#This Row],[Matricule]],#REF!,3,FALSE))</f>
        <v/>
      </c>
      <c r="E262" s="11" t="str">
        <f>CONCATENATE(Tableau3[[#This Row],[Date]],Tableau3[[#This Row],[Matricule]])</f>
        <v/>
      </c>
      <c r="F262" s="3"/>
      <c r="I26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62" s="7">
        <f>IF(Tableau3[[#This Row],[Moyenne Régimes]]&gt;0,1,0)</f>
        <v>0</v>
      </c>
      <c r="K262" s="7">
        <f>IF(Tableau3[[#This Row],[Moyenne Régimes]]&gt;=60,1,0)</f>
        <v>0</v>
      </c>
      <c r="L262" s="7">
        <f>IF(Tableau3[[#This Row],[Moyenne Régimes]]&gt;60,Tableau3[[#This Row],[Moyenne Régimes]]-60,0)</f>
        <v>0</v>
      </c>
      <c r="M262" s="14">
        <f t="shared" si="12"/>
        <v>0</v>
      </c>
      <c r="N262" s="14">
        <f t="shared" si="14"/>
        <v>0</v>
      </c>
      <c r="O262" s="14">
        <f t="shared" si="13"/>
        <v>0</v>
      </c>
      <c r="P262" s="15" t="str">
        <f>IF(Tableau3[[#This Row],[Matricule]]&gt;1,IF(COUNTIF(Tableau3[DateMatricule],Tableau3[[#This Row],[DateMatricule]])&gt;1,"Doublon",""),"")</f>
        <v/>
      </c>
    </row>
    <row r="263" spans="1:16" x14ac:dyDescent="0.25">
      <c r="A263" s="12" t="str">
        <f>IF(Tableau3[[#This Row],[Date]]="","",VLOOKUP(Tableau3[[#This Row],[Semaine]],Listes!$A:$B,2,FALSE))</f>
        <v/>
      </c>
      <c r="B263" s="11" t="str">
        <f>IF(ISBLANK(Tableau3[[#This Row],[Date]]),"",INT((Tableau3[[#This Row],[Date]]-SUM(MOD(DATE(YEAR(Tableau3[[#This Row],[Date]]-MOD(Tableau3[[#This Row],[Date]]-2,7)+3),1,2),{1E+99;7})*{1;-1})+5)/7))</f>
        <v/>
      </c>
      <c r="C263" s="11" t="str">
        <f>IF(ISBLANK(Tableau3[[#This Row],[Matricule]]),"",VLOOKUP(Tableau3[[#This Row],[Matricule]],#REF!,2,FALSE))</f>
        <v/>
      </c>
      <c r="D263" s="11" t="str">
        <f>IF(ISBLANK(Tableau3[[#This Row],[Matricule]]),"",VLOOKUP(Tableau3[[#This Row],[Matricule]],#REF!,3,FALSE))</f>
        <v/>
      </c>
      <c r="E263" s="11" t="str">
        <f>CONCATENATE(Tableau3[[#This Row],[Date]],Tableau3[[#This Row],[Matricule]])</f>
        <v/>
      </c>
      <c r="F263" s="3"/>
      <c r="I26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63" s="7">
        <f>IF(Tableau3[[#This Row],[Moyenne Régimes]]&gt;0,1,0)</f>
        <v>0</v>
      </c>
      <c r="K263" s="7">
        <f>IF(Tableau3[[#This Row],[Moyenne Régimes]]&gt;=60,1,0)</f>
        <v>0</v>
      </c>
      <c r="L263" s="7">
        <f>IF(Tableau3[[#This Row],[Moyenne Régimes]]&gt;60,Tableau3[[#This Row],[Moyenne Régimes]]-60,0)</f>
        <v>0</v>
      </c>
      <c r="M263" s="14">
        <f t="shared" ref="M263:M326" si="15">+IF(I263&lt;60,0,1000)</f>
        <v>0</v>
      </c>
      <c r="N263" s="14">
        <f t="shared" si="14"/>
        <v>0</v>
      </c>
      <c r="O263" s="14">
        <f t="shared" ref="O263:O326" si="16">+M263+N263</f>
        <v>0</v>
      </c>
      <c r="P263" s="15" t="str">
        <f>IF(Tableau3[[#This Row],[Matricule]]&gt;1,IF(COUNTIF(Tableau3[DateMatricule],Tableau3[[#This Row],[DateMatricule]])&gt;1,"Doublon",""),"")</f>
        <v/>
      </c>
    </row>
    <row r="264" spans="1:16" x14ac:dyDescent="0.25">
      <c r="A264" s="12" t="str">
        <f>IF(Tableau3[[#This Row],[Date]]="","",VLOOKUP(Tableau3[[#This Row],[Semaine]],Listes!$A:$B,2,FALSE))</f>
        <v/>
      </c>
      <c r="B264" s="11" t="str">
        <f>IF(ISBLANK(Tableau3[[#This Row],[Date]]),"",INT((Tableau3[[#This Row],[Date]]-SUM(MOD(DATE(YEAR(Tableau3[[#This Row],[Date]]-MOD(Tableau3[[#This Row],[Date]]-2,7)+3),1,2),{1E+99;7})*{1;-1})+5)/7))</f>
        <v/>
      </c>
      <c r="C264" s="11" t="str">
        <f>IF(ISBLANK(Tableau3[[#This Row],[Matricule]]),"",VLOOKUP(Tableau3[[#This Row],[Matricule]],#REF!,2,FALSE))</f>
        <v/>
      </c>
      <c r="D264" s="11" t="str">
        <f>IF(ISBLANK(Tableau3[[#This Row],[Matricule]]),"",VLOOKUP(Tableau3[[#This Row],[Matricule]],#REF!,3,FALSE))</f>
        <v/>
      </c>
      <c r="E264" s="11" t="str">
        <f>CONCATENATE(Tableau3[[#This Row],[Date]],Tableau3[[#This Row],[Matricule]])</f>
        <v/>
      </c>
      <c r="F264" s="3"/>
      <c r="I26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64" s="7">
        <f>IF(Tableau3[[#This Row],[Moyenne Régimes]]&gt;0,1,0)</f>
        <v>0</v>
      </c>
      <c r="K264" s="7">
        <f>IF(Tableau3[[#This Row],[Moyenne Régimes]]&gt;=60,1,0)</f>
        <v>0</v>
      </c>
      <c r="L264" s="7">
        <f>IF(Tableau3[[#This Row],[Moyenne Régimes]]&gt;60,Tableau3[[#This Row],[Moyenne Régimes]]-60,0)</f>
        <v>0</v>
      </c>
      <c r="M264" s="14">
        <f t="shared" si="15"/>
        <v>0</v>
      </c>
      <c r="N264" s="14">
        <f t="shared" si="14"/>
        <v>0</v>
      </c>
      <c r="O264" s="14">
        <f t="shared" si="16"/>
        <v>0</v>
      </c>
      <c r="P264" s="15" t="str">
        <f>IF(Tableau3[[#This Row],[Matricule]]&gt;1,IF(COUNTIF(Tableau3[DateMatricule],Tableau3[[#This Row],[DateMatricule]])&gt;1,"Doublon",""),"")</f>
        <v/>
      </c>
    </row>
    <row r="265" spans="1:16" x14ac:dyDescent="0.25">
      <c r="A265" s="12" t="str">
        <f>IF(Tableau3[[#This Row],[Date]]="","",VLOOKUP(Tableau3[[#This Row],[Semaine]],Listes!$A:$B,2,FALSE))</f>
        <v/>
      </c>
      <c r="B265" s="11" t="str">
        <f>IF(ISBLANK(Tableau3[[#This Row],[Date]]),"",INT((Tableau3[[#This Row],[Date]]-SUM(MOD(DATE(YEAR(Tableau3[[#This Row],[Date]]-MOD(Tableau3[[#This Row],[Date]]-2,7)+3),1,2),{1E+99;7})*{1;-1})+5)/7))</f>
        <v/>
      </c>
      <c r="C265" s="11" t="str">
        <f>IF(ISBLANK(Tableau3[[#This Row],[Matricule]]),"",VLOOKUP(Tableau3[[#This Row],[Matricule]],#REF!,2,FALSE))</f>
        <v/>
      </c>
      <c r="D265" s="11" t="str">
        <f>IF(ISBLANK(Tableau3[[#This Row],[Matricule]]),"",VLOOKUP(Tableau3[[#This Row],[Matricule]],#REF!,3,FALSE))</f>
        <v/>
      </c>
      <c r="E265" s="11" t="str">
        <f>CONCATENATE(Tableau3[[#This Row],[Date]],Tableau3[[#This Row],[Matricule]])</f>
        <v/>
      </c>
      <c r="F265" s="3"/>
      <c r="I26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65" s="7">
        <f>IF(Tableau3[[#This Row],[Moyenne Régimes]]&gt;0,1,0)</f>
        <v>0</v>
      </c>
      <c r="K265" s="7">
        <f>IF(Tableau3[[#This Row],[Moyenne Régimes]]&gt;=60,1,0)</f>
        <v>0</v>
      </c>
      <c r="L265" s="7">
        <f>IF(Tableau3[[#This Row],[Moyenne Régimes]]&gt;60,Tableau3[[#This Row],[Moyenne Régimes]]-60,0)</f>
        <v>0</v>
      </c>
      <c r="M265" s="14">
        <f t="shared" si="15"/>
        <v>0</v>
      </c>
      <c r="N265" s="14">
        <f t="shared" si="14"/>
        <v>0</v>
      </c>
      <c r="O265" s="14">
        <f t="shared" si="16"/>
        <v>0</v>
      </c>
      <c r="P265" s="15" t="str">
        <f>IF(Tableau3[[#This Row],[Matricule]]&gt;1,IF(COUNTIF(Tableau3[DateMatricule],Tableau3[[#This Row],[DateMatricule]])&gt;1,"Doublon",""),"")</f>
        <v/>
      </c>
    </row>
    <row r="266" spans="1:16" x14ac:dyDescent="0.25">
      <c r="A266" s="12" t="str">
        <f>IF(Tableau3[[#This Row],[Date]]="","",VLOOKUP(Tableau3[[#This Row],[Semaine]],Listes!$A:$B,2,FALSE))</f>
        <v/>
      </c>
      <c r="B266" s="11" t="str">
        <f>IF(ISBLANK(Tableau3[[#This Row],[Date]]),"",INT((Tableau3[[#This Row],[Date]]-SUM(MOD(DATE(YEAR(Tableau3[[#This Row],[Date]]-MOD(Tableau3[[#This Row],[Date]]-2,7)+3),1,2),{1E+99;7})*{1;-1})+5)/7))</f>
        <v/>
      </c>
      <c r="C266" s="11" t="str">
        <f>IF(ISBLANK(Tableau3[[#This Row],[Matricule]]),"",VLOOKUP(Tableau3[[#This Row],[Matricule]],#REF!,2,FALSE))</f>
        <v/>
      </c>
      <c r="D266" s="11" t="str">
        <f>IF(ISBLANK(Tableau3[[#This Row],[Matricule]]),"",VLOOKUP(Tableau3[[#This Row],[Matricule]],#REF!,3,FALSE))</f>
        <v/>
      </c>
      <c r="E266" s="11" t="str">
        <f>CONCATENATE(Tableau3[[#This Row],[Date]],Tableau3[[#This Row],[Matricule]])</f>
        <v/>
      </c>
      <c r="F266" s="3"/>
      <c r="I26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66" s="7">
        <f>IF(Tableau3[[#This Row],[Moyenne Régimes]]&gt;0,1,0)</f>
        <v>0</v>
      </c>
      <c r="K266" s="7">
        <f>IF(Tableau3[[#This Row],[Moyenne Régimes]]&gt;=60,1,0)</f>
        <v>0</v>
      </c>
      <c r="L266" s="7">
        <f>IF(Tableau3[[#This Row],[Moyenne Régimes]]&gt;60,Tableau3[[#This Row],[Moyenne Régimes]]-60,0)</f>
        <v>0</v>
      </c>
      <c r="M266" s="14">
        <f t="shared" si="15"/>
        <v>0</v>
      </c>
      <c r="N266" s="14">
        <f t="shared" si="14"/>
        <v>0</v>
      </c>
      <c r="O266" s="14">
        <f t="shared" si="16"/>
        <v>0</v>
      </c>
      <c r="P266" s="15" t="str">
        <f>IF(Tableau3[[#This Row],[Matricule]]&gt;1,IF(COUNTIF(Tableau3[DateMatricule],Tableau3[[#This Row],[DateMatricule]])&gt;1,"Doublon",""),"")</f>
        <v/>
      </c>
    </row>
    <row r="267" spans="1:16" x14ac:dyDescent="0.25">
      <c r="A267" s="12" t="str">
        <f>IF(Tableau3[[#This Row],[Date]]="","",VLOOKUP(Tableau3[[#This Row],[Semaine]],Listes!$A:$B,2,FALSE))</f>
        <v/>
      </c>
      <c r="B267" s="11" t="str">
        <f>IF(ISBLANK(Tableau3[[#This Row],[Date]]),"",INT((Tableau3[[#This Row],[Date]]-SUM(MOD(DATE(YEAR(Tableau3[[#This Row],[Date]]-MOD(Tableau3[[#This Row],[Date]]-2,7)+3),1,2),{1E+99;7})*{1;-1})+5)/7))</f>
        <v/>
      </c>
      <c r="C267" s="11" t="str">
        <f>IF(ISBLANK(Tableau3[[#This Row],[Matricule]]),"",VLOOKUP(Tableau3[[#This Row],[Matricule]],#REF!,2,FALSE))</f>
        <v/>
      </c>
      <c r="D267" s="11" t="str">
        <f>IF(ISBLANK(Tableau3[[#This Row],[Matricule]]),"",VLOOKUP(Tableau3[[#This Row],[Matricule]],#REF!,3,FALSE))</f>
        <v/>
      </c>
      <c r="E267" s="11" t="str">
        <f>CONCATENATE(Tableau3[[#This Row],[Date]],Tableau3[[#This Row],[Matricule]])</f>
        <v/>
      </c>
      <c r="F267" s="3"/>
      <c r="I26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67" s="7">
        <f>IF(Tableau3[[#This Row],[Moyenne Régimes]]&gt;0,1,0)</f>
        <v>0</v>
      </c>
      <c r="K267" s="7">
        <f>IF(Tableau3[[#This Row],[Moyenne Régimes]]&gt;=60,1,0)</f>
        <v>0</v>
      </c>
      <c r="L267" s="7">
        <f>IF(Tableau3[[#This Row],[Moyenne Régimes]]&gt;60,Tableau3[[#This Row],[Moyenne Régimes]]-60,0)</f>
        <v>0</v>
      </c>
      <c r="M267" s="14">
        <f t="shared" si="15"/>
        <v>0</v>
      </c>
      <c r="N267" s="14">
        <f t="shared" si="14"/>
        <v>0</v>
      </c>
      <c r="O267" s="14">
        <f t="shared" si="16"/>
        <v>0</v>
      </c>
      <c r="P267" s="15" t="str">
        <f>IF(Tableau3[[#This Row],[Matricule]]&gt;1,IF(COUNTIF(Tableau3[DateMatricule],Tableau3[[#This Row],[DateMatricule]])&gt;1,"Doublon",""),"")</f>
        <v/>
      </c>
    </row>
    <row r="268" spans="1:16" x14ac:dyDescent="0.25">
      <c r="A268" s="12" t="str">
        <f>IF(Tableau3[[#This Row],[Date]]="","",VLOOKUP(Tableau3[[#This Row],[Semaine]],Listes!$A:$B,2,FALSE))</f>
        <v/>
      </c>
      <c r="B268" s="11" t="str">
        <f>IF(ISBLANK(Tableau3[[#This Row],[Date]]),"",INT((Tableau3[[#This Row],[Date]]-SUM(MOD(DATE(YEAR(Tableau3[[#This Row],[Date]]-MOD(Tableau3[[#This Row],[Date]]-2,7)+3),1,2),{1E+99;7})*{1;-1})+5)/7))</f>
        <v/>
      </c>
      <c r="C268" s="11" t="str">
        <f>IF(ISBLANK(Tableau3[[#This Row],[Matricule]]),"",VLOOKUP(Tableau3[[#This Row],[Matricule]],#REF!,2,FALSE))</f>
        <v/>
      </c>
      <c r="D268" s="11" t="str">
        <f>IF(ISBLANK(Tableau3[[#This Row],[Matricule]]),"",VLOOKUP(Tableau3[[#This Row],[Matricule]],#REF!,3,FALSE))</f>
        <v/>
      </c>
      <c r="E268" s="11" t="str">
        <f>CONCATENATE(Tableau3[[#This Row],[Date]],Tableau3[[#This Row],[Matricule]])</f>
        <v/>
      </c>
      <c r="F268" s="3"/>
      <c r="I26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68" s="7">
        <f>IF(Tableau3[[#This Row],[Moyenne Régimes]]&gt;0,1,0)</f>
        <v>0</v>
      </c>
      <c r="K268" s="7">
        <f>IF(Tableau3[[#This Row],[Moyenne Régimes]]&gt;=60,1,0)</f>
        <v>0</v>
      </c>
      <c r="L268" s="7">
        <f>IF(Tableau3[[#This Row],[Moyenne Régimes]]&gt;60,Tableau3[[#This Row],[Moyenne Régimes]]-60,0)</f>
        <v>0</v>
      </c>
      <c r="M268" s="14">
        <f t="shared" si="15"/>
        <v>0</v>
      </c>
      <c r="N268" s="14">
        <f t="shared" si="14"/>
        <v>0</v>
      </c>
      <c r="O268" s="14">
        <f t="shared" si="16"/>
        <v>0</v>
      </c>
      <c r="P268" s="15" t="str">
        <f>IF(Tableau3[[#This Row],[Matricule]]&gt;1,IF(COUNTIF(Tableau3[DateMatricule],Tableau3[[#This Row],[DateMatricule]])&gt;1,"Doublon",""),"")</f>
        <v/>
      </c>
    </row>
    <row r="269" spans="1:16" x14ac:dyDescent="0.25">
      <c r="A269" s="12" t="str">
        <f>IF(Tableau3[[#This Row],[Date]]="","",VLOOKUP(Tableau3[[#This Row],[Semaine]],Listes!$A:$B,2,FALSE))</f>
        <v/>
      </c>
      <c r="B269" s="11" t="str">
        <f>IF(ISBLANK(Tableau3[[#This Row],[Date]]),"",INT((Tableau3[[#This Row],[Date]]-SUM(MOD(DATE(YEAR(Tableau3[[#This Row],[Date]]-MOD(Tableau3[[#This Row],[Date]]-2,7)+3),1,2),{1E+99;7})*{1;-1})+5)/7))</f>
        <v/>
      </c>
      <c r="C269" s="11" t="str">
        <f>IF(ISBLANK(Tableau3[[#This Row],[Matricule]]),"",VLOOKUP(Tableau3[[#This Row],[Matricule]],#REF!,2,FALSE))</f>
        <v/>
      </c>
      <c r="D269" s="11" t="str">
        <f>IF(ISBLANK(Tableau3[[#This Row],[Matricule]]),"",VLOOKUP(Tableau3[[#This Row],[Matricule]],#REF!,3,FALSE))</f>
        <v/>
      </c>
      <c r="E269" s="11" t="str">
        <f>CONCATENATE(Tableau3[[#This Row],[Date]],Tableau3[[#This Row],[Matricule]])</f>
        <v/>
      </c>
      <c r="F269" s="3"/>
      <c r="I26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69" s="7">
        <f>IF(Tableau3[[#This Row],[Moyenne Régimes]]&gt;0,1,0)</f>
        <v>0</v>
      </c>
      <c r="K269" s="7">
        <f>IF(Tableau3[[#This Row],[Moyenne Régimes]]&gt;=60,1,0)</f>
        <v>0</v>
      </c>
      <c r="L269" s="7">
        <f>IF(Tableau3[[#This Row],[Moyenne Régimes]]&gt;60,Tableau3[[#This Row],[Moyenne Régimes]]-60,0)</f>
        <v>0</v>
      </c>
      <c r="M269" s="14">
        <f t="shared" si="15"/>
        <v>0</v>
      </c>
      <c r="N269" s="14">
        <f t="shared" si="14"/>
        <v>0</v>
      </c>
      <c r="O269" s="14">
        <f t="shared" si="16"/>
        <v>0</v>
      </c>
      <c r="P269" s="15" t="str">
        <f>IF(Tableau3[[#This Row],[Matricule]]&gt;1,IF(COUNTIF(Tableau3[DateMatricule],Tableau3[[#This Row],[DateMatricule]])&gt;1,"Doublon",""),"")</f>
        <v/>
      </c>
    </row>
    <row r="270" spans="1:16" x14ac:dyDescent="0.25">
      <c r="A270" s="12" t="str">
        <f>IF(Tableau3[[#This Row],[Date]]="","",VLOOKUP(Tableau3[[#This Row],[Semaine]],Listes!$A:$B,2,FALSE))</f>
        <v/>
      </c>
      <c r="B270" s="11" t="str">
        <f>IF(ISBLANK(Tableau3[[#This Row],[Date]]),"",INT((Tableau3[[#This Row],[Date]]-SUM(MOD(DATE(YEAR(Tableau3[[#This Row],[Date]]-MOD(Tableau3[[#This Row],[Date]]-2,7)+3),1,2),{1E+99;7})*{1;-1})+5)/7))</f>
        <v/>
      </c>
      <c r="C270" s="11" t="str">
        <f>IF(ISBLANK(Tableau3[[#This Row],[Matricule]]),"",VLOOKUP(Tableau3[[#This Row],[Matricule]],#REF!,2,FALSE))</f>
        <v/>
      </c>
      <c r="D270" s="11" t="str">
        <f>IF(ISBLANK(Tableau3[[#This Row],[Matricule]]),"",VLOOKUP(Tableau3[[#This Row],[Matricule]],#REF!,3,FALSE))</f>
        <v/>
      </c>
      <c r="E270" s="11" t="str">
        <f>CONCATENATE(Tableau3[[#This Row],[Date]],Tableau3[[#This Row],[Matricule]])</f>
        <v/>
      </c>
      <c r="F270" s="3"/>
      <c r="I27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70" s="7">
        <f>IF(Tableau3[[#This Row],[Moyenne Régimes]]&gt;0,1,0)</f>
        <v>0</v>
      </c>
      <c r="K270" s="7">
        <f>IF(Tableau3[[#This Row],[Moyenne Régimes]]&gt;=60,1,0)</f>
        <v>0</v>
      </c>
      <c r="L270" s="7">
        <f>IF(Tableau3[[#This Row],[Moyenne Régimes]]&gt;60,Tableau3[[#This Row],[Moyenne Régimes]]-60,0)</f>
        <v>0</v>
      </c>
      <c r="M270" s="14">
        <f t="shared" si="15"/>
        <v>0</v>
      </c>
      <c r="N270" s="14">
        <f t="shared" si="14"/>
        <v>0</v>
      </c>
      <c r="O270" s="14">
        <f t="shared" si="16"/>
        <v>0</v>
      </c>
      <c r="P270" s="15" t="str">
        <f>IF(Tableau3[[#This Row],[Matricule]]&gt;1,IF(COUNTIF(Tableau3[DateMatricule],Tableau3[[#This Row],[DateMatricule]])&gt;1,"Doublon",""),"")</f>
        <v/>
      </c>
    </row>
    <row r="271" spans="1:16" x14ac:dyDescent="0.25">
      <c r="A271" s="12" t="str">
        <f>IF(Tableau3[[#This Row],[Date]]="","",VLOOKUP(Tableau3[[#This Row],[Semaine]],Listes!$A:$B,2,FALSE))</f>
        <v/>
      </c>
      <c r="B271" s="11" t="str">
        <f>IF(ISBLANK(Tableau3[[#This Row],[Date]]),"",INT((Tableau3[[#This Row],[Date]]-SUM(MOD(DATE(YEAR(Tableau3[[#This Row],[Date]]-MOD(Tableau3[[#This Row],[Date]]-2,7)+3),1,2),{1E+99;7})*{1;-1})+5)/7))</f>
        <v/>
      </c>
      <c r="C271" s="11" t="str">
        <f>IF(ISBLANK(Tableau3[[#This Row],[Matricule]]),"",VLOOKUP(Tableau3[[#This Row],[Matricule]],#REF!,2,FALSE))</f>
        <v/>
      </c>
      <c r="D271" s="11" t="str">
        <f>IF(ISBLANK(Tableau3[[#This Row],[Matricule]]),"",VLOOKUP(Tableau3[[#This Row],[Matricule]],#REF!,3,FALSE))</f>
        <v/>
      </c>
      <c r="E271" s="11" t="str">
        <f>CONCATENATE(Tableau3[[#This Row],[Date]],Tableau3[[#This Row],[Matricule]])</f>
        <v/>
      </c>
      <c r="F271" s="3"/>
      <c r="I27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71" s="7">
        <f>IF(Tableau3[[#This Row],[Moyenne Régimes]]&gt;0,1,0)</f>
        <v>0</v>
      </c>
      <c r="K271" s="7">
        <f>IF(Tableau3[[#This Row],[Moyenne Régimes]]&gt;=60,1,0)</f>
        <v>0</v>
      </c>
      <c r="L271" s="7">
        <f>IF(Tableau3[[#This Row],[Moyenne Régimes]]&gt;60,Tableau3[[#This Row],[Moyenne Régimes]]-60,0)</f>
        <v>0</v>
      </c>
      <c r="M271" s="14">
        <f t="shared" si="15"/>
        <v>0</v>
      </c>
      <c r="N271" s="14">
        <f t="shared" si="14"/>
        <v>0</v>
      </c>
      <c r="O271" s="14">
        <f t="shared" si="16"/>
        <v>0</v>
      </c>
      <c r="P271" s="15" t="str">
        <f>IF(Tableau3[[#This Row],[Matricule]]&gt;1,IF(COUNTIF(Tableau3[DateMatricule],Tableau3[[#This Row],[DateMatricule]])&gt;1,"Doublon",""),"")</f>
        <v/>
      </c>
    </row>
    <row r="272" spans="1:16" x14ac:dyDescent="0.25">
      <c r="A272" s="12" t="str">
        <f>IF(Tableau3[[#This Row],[Date]]="","",VLOOKUP(Tableau3[[#This Row],[Semaine]],Listes!$A:$B,2,FALSE))</f>
        <v/>
      </c>
      <c r="B272" s="11" t="str">
        <f>IF(ISBLANK(Tableau3[[#This Row],[Date]]),"",INT((Tableau3[[#This Row],[Date]]-SUM(MOD(DATE(YEAR(Tableau3[[#This Row],[Date]]-MOD(Tableau3[[#This Row],[Date]]-2,7)+3),1,2),{1E+99;7})*{1;-1})+5)/7))</f>
        <v/>
      </c>
      <c r="C272" s="11" t="str">
        <f>IF(ISBLANK(Tableau3[[#This Row],[Matricule]]),"",VLOOKUP(Tableau3[[#This Row],[Matricule]],#REF!,2,FALSE))</f>
        <v/>
      </c>
      <c r="D272" s="11" t="str">
        <f>IF(ISBLANK(Tableau3[[#This Row],[Matricule]]),"",VLOOKUP(Tableau3[[#This Row],[Matricule]],#REF!,3,FALSE))</f>
        <v/>
      </c>
      <c r="E272" s="11" t="str">
        <f>CONCATENATE(Tableau3[[#This Row],[Date]],Tableau3[[#This Row],[Matricule]])</f>
        <v/>
      </c>
      <c r="F272" s="3"/>
      <c r="I27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72" s="7">
        <f>IF(Tableau3[[#This Row],[Moyenne Régimes]]&gt;0,1,0)</f>
        <v>0</v>
      </c>
      <c r="K272" s="7">
        <f>IF(Tableau3[[#This Row],[Moyenne Régimes]]&gt;=60,1,0)</f>
        <v>0</v>
      </c>
      <c r="L272" s="7">
        <f>IF(Tableau3[[#This Row],[Moyenne Régimes]]&gt;60,Tableau3[[#This Row],[Moyenne Régimes]]-60,0)</f>
        <v>0</v>
      </c>
      <c r="M272" s="14">
        <f t="shared" si="15"/>
        <v>0</v>
      </c>
      <c r="N272" s="14">
        <f t="shared" si="14"/>
        <v>0</v>
      </c>
      <c r="O272" s="14">
        <f t="shared" si="16"/>
        <v>0</v>
      </c>
      <c r="P272" s="15" t="str">
        <f>IF(Tableau3[[#This Row],[Matricule]]&gt;1,IF(COUNTIF(Tableau3[DateMatricule],Tableau3[[#This Row],[DateMatricule]])&gt;1,"Doublon",""),"")</f>
        <v/>
      </c>
    </row>
    <row r="273" spans="1:16" x14ac:dyDescent="0.25">
      <c r="A273" s="12" t="str">
        <f>IF(Tableau3[[#This Row],[Date]]="","",VLOOKUP(Tableau3[[#This Row],[Semaine]],Listes!$A:$B,2,FALSE))</f>
        <v/>
      </c>
      <c r="B273" s="11" t="str">
        <f>IF(ISBLANK(Tableau3[[#This Row],[Date]]),"",INT((Tableau3[[#This Row],[Date]]-SUM(MOD(DATE(YEAR(Tableau3[[#This Row],[Date]]-MOD(Tableau3[[#This Row],[Date]]-2,7)+3),1,2),{1E+99;7})*{1;-1})+5)/7))</f>
        <v/>
      </c>
      <c r="C273" s="11" t="str">
        <f>IF(ISBLANK(Tableau3[[#This Row],[Matricule]]),"",VLOOKUP(Tableau3[[#This Row],[Matricule]],#REF!,2,FALSE))</f>
        <v/>
      </c>
      <c r="D273" s="11" t="str">
        <f>IF(ISBLANK(Tableau3[[#This Row],[Matricule]]),"",VLOOKUP(Tableau3[[#This Row],[Matricule]],#REF!,3,FALSE))</f>
        <v/>
      </c>
      <c r="E273" s="11" t="str">
        <f>CONCATENATE(Tableau3[[#This Row],[Date]],Tableau3[[#This Row],[Matricule]])</f>
        <v/>
      </c>
      <c r="F273" s="3"/>
      <c r="I27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73" s="7">
        <f>IF(Tableau3[[#This Row],[Moyenne Régimes]]&gt;0,1,0)</f>
        <v>0</v>
      </c>
      <c r="K273" s="7">
        <f>IF(Tableau3[[#This Row],[Moyenne Régimes]]&gt;=60,1,0)</f>
        <v>0</v>
      </c>
      <c r="L273" s="7">
        <f>IF(Tableau3[[#This Row],[Moyenne Régimes]]&gt;60,Tableau3[[#This Row],[Moyenne Régimes]]-60,0)</f>
        <v>0</v>
      </c>
      <c r="M273" s="14">
        <f t="shared" si="15"/>
        <v>0</v>
      </c>
      <c r="N273" s="14">
        <f t="shared" si="14"/>
        <v>0</v>
      </c>
      <c r="O273" s="14">
        <f t="shared" si="16"/>
        <v>0</v>
      </c>
      <c r="P273" s="15" t="str">
        <f>IF(Tableau3[[#This Row],[Matricule]]&gt;1,IF(COUNTIF(Tableau3[DateMatricule],Tableau3[[#This Row],[DateMatricule]])&gt;1,"Doublon",""),"")</f>
        <v/>
      </c>
    </row>
    <row r="274" spans="1:16" x14ac:dyDescent="0.25">
      <c r="A274" s="12" t="str">
        <f>IF(Tableau3[[#This Row],[Date]]="","",VLOOKUP(Tableau3[[#This Row],[Semaine]],Listes!$A:$B,2,FALSE))</f>
        <v/>
      </c>
      <c r="B274" s="11" t="str">
        <f>IF(ISBLANK(Tableau3[[#This Row],[Date]]),"",INT((Tableau3[[#This Row],[Date]]-SUM(MOD(DATE(YEAR(Tableau3[[#This Row],[Date]]-MOD(Tableau3[[#This Row],[Date]]-2,7)+3),1,2),{1E+99;7})*{1;-1})+5)/7))</f>
        <v/>
      </c>
      <c r="C274" s="11" t="str">
        <f>IF(ISBLANK(Tableau3[[#This Row],[Matricule]]),"",VLOOKUP(Tableau3[[#This Row],[Matricule]],#REF!,2,FALSE))</f>
        <v/>
      </c>
      <c r="D274" s="11" t="str">
        <f>IF(ISBLANK(Tableau3[[#This Row],[Matricule]]),"",VLOOKUP(Tableau3[[#This Row],[Matricule]],#REF!,3,FALSE))</f>
        <v/>
      </c>
      <c r="E274" s="11" t="str">
        <f>CONCATENATE(Tableau3[[#This Row],[Date]],Tableau3[[#This Row],[Matricule]])</f>
        <v/>
      </c>
      <c r="F274" s="3"/>
      <c r="I27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74" s="7">
        <f>IF(Tableau3[[#This Row],[Moyenne Régimes]]&gt;0,1,0)</f>
        <v>0</v>
      </c>
      <c r="K274" s="7">
        <f>IF(Tableau3[[#This Row],[Moyenne Régimes]]&gt;=60,1,0)</f>
        <v>0</v>
      </c>
      <c r="L274" s="7">
        <f>IF(Tableau3[[#This Row],[Moyenne Régimes]]&gt;60,Tableau3[[#This Row],[Moyenne Régimes]]-60,0)</f>
        <v>0</v>
      </c>
      <c r="M274" s="14">
        <f t="shared" si="15"/>
        <v>0</v>
      </c>
      <c r="N274" s="14">
        <f t="shared" si="14"/>
        <v>0</v>
      </c>
      <c r="O274" s="14">
        <f t="shared" si="16"/>
        <v>0</v>
      </c>
      <c r="P274" s="15" t="str">
        <f>IF(Tableau3[[#This Row],[Matricule]]&gt;1,IF(COUNTIF(Tableau3[DateMatricule],Tableau3[[#This Row],[DateMatricule]])&gt;1,"Doublon",""),"")</f>
        <v/>
      </c>
    </row>
    <row r="275" spans="1:16" x14ac:dyDescent="0.25">
      <c r="A275" s="12" t="str">
        <f>IF(Tableau3[[#This Row],[Date]]="","",VLOOKUP(Tableau3[[#This Row],[Semaine]],Listes!$A:$B,2,FALSE))</f>
        <v/>
      </c>
      <c r="B275" s="11" t="str">
        <f>IF(ISBLANK(Tableau3[[#This Row],[Date]]),"",INT((Tableau3[[#This Row],[Date]]-SUM(MOD(DATE(YEAR(Tableau3[[#This Row],[Date]]-MOD(Tableau3[[#This Row],[Date]]-2,7)+3),1,2),{1E+99;7})*{1;-1})+5)/7))</f>
        <v/>
      </c>
      <c r="C275" s="11" t="str">
        <f>IF(ISBLANK(Tableau3[[#This Row],[Matricule]]),"",VLOOKUP(Tableau3[[#This Row],[Matricule]],#REF!,2,FALSE))</f>
        <v/>
      </c>
      <c r="D275" s="11" t="str">
        <f>IF(ISBLANK(Tableau3[[#This Row],[Matricule]]),"",VLOOKUP(Tableau3[[#This Row],[Matricule]],#REF!,3,FALSE))</f>
        <v/>
      </c>
      <c r="E275" s="11" t="str">
        <f>CONCATENATE(Tableau3[[#This Row],[Date]],Tableau3[[#This Row],[Matricule]])</f>
        <v/>
      </c>
      <c r="F275" s="3"/>
      <c r="I27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75" s="7">
        <f>IF(Tableau3[[#This Row],[Moyenne Régimes]]&gt;0,1,0)</f>
        <v>0</v>
      </c>
      <c r="K275" s="7">
        <f>IF(Tableau3[[#This Row],[Moyenne Régimes]]&gt;=60,1,0)</f>
        <v>0</v>
      </c>
      <c r="L275" s="7">
        <f>IF(Tableau3[[#This Row],[Moyenne Régimes]]&gt;60,Tableau3[[#This Row],[Moyenne Régimes]]-60,0)</f>
        <v>0</v>
      </c>
      <c r="M275" s="14">
        <f t="shared" si="15"/>
        <v>0</v>
      </c>
      <c r="N275" s="14">
        <f t="shared" si="14"/>
        <v>0</v>
      </c>
      <c r="O275" s="14">
        <f t="shared" si="16"/>
        <v>0</v>
      </c>
      <c r="P275" s="15" t="str">
        <f>IF(Tableau3[[#This Row],[Matricule]]&gt;1,IF(COUNTIF(Tableau3[DateMatricule],Tableau3[[#This Row],[DateMatricule]])&gt;1,"Doublon",""),"")</f>
        <v/>
      </c>
    </row>
    <row r="276" spans="1:16" x14ac:dyDescent="0.25">
      <c r="A276" s="12" t="str">
        <f>IF(Tableau3[[#This Row],[Date]]="","",VLOOKUP(Tableau3[[#This Row],[Semaine]],Listes!$A:$B,2,FALSE))</f>
        <v/>
      </c>
      <c r="B276" s="11" t="str">
        <f>IF(ISBLANK(Tableau3[[#This Row],[Date]]),"",INT((Tableau3[[#This Row],[Date]]-SUM(MOD(DATE(YEAR(Tableau3[[#This Row],[Date]]-MOD(Tableau3[[#This Row],[Date]]-2,7)+3),1,2),{1E+99;7})*{1;-1})+5)/7))</f>
        <v/>
      </c>
      <c r="C276" s="11" t="str">
        <f>IF(ISBLANK(Tableau3[[#This Row],[Matricule]]),"",VLOOKUP(Tableau3[[#This Row],[Matricule]],#REF!,2,FALSE))</f>
        <v/>
      </c>
      <c r="D276" s="11" t="str">
        <f>IF(ISBLANK(Tableau3[[#This Row],[Matricule]]),"",VLOOKUP(Tableau3[[#This Row],[Matricule]],#REF!,3,FALSE))</f>
        <v/>
      </c>
      <c r="E276" s="11" t="str">
        <f>CONCATENATE(Tableau3[[#This Row],[Date]],Tableau3[[#This Row],[Matricule]])</f>
        <v/>
      </c>
      <c r="F276" s="3"/>
      <c r="I27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76" s="7">
        <f>IF(Tableau3[[#This Row],[Moyenne Régimes]]&gt;0,1,0)</f>
        <v>0</v>
      </c>
      <c r="K276" s="7">
        <f>IF(Tableau3[[#This Row],[Moyenne Régimes]]&gt;=60,1,0)</f>
        <v>0</v>
      </c>
      <c r="L276" s="7">
        <f>IF(Tableau3[[#This Row],[Moyenne Régimes]]&gt;60,Tableau3[[#This Row],[Moyenne Régimes]]-60,0)</f>
        <v>0</v>
      </c>
      <c r="M276" s="14">
        <f t="shared" si="15"/>
        <v>0</v>
      </c>
      <c r="N276" s="14">
        <f t="shared" si="14"/>
        <v>0</v>
      </c>
      <c r="O276" s="14">
        <f t="shared" si="16"/>
        <v>0</v>
      </c>
      <c r="P276" s="15" t="str">
        <f>IF(Tableau3[[#This Row],[Matricule]]&gt;1,IF(COUNTIF(Tableau3[DateMatricule],Tableau3[[#This Row],[DateMatricule]])&gt;1,"Doublon",""),"")</f>
        <v/>
      </c>
    </row>
    <row r="277" spans="1:16" x14ac:dyDescent="0.25">
      <c r="A277" s="12" t="str">
        <f>IF(Tableau3[[#This Row],[Date]]="","",VLOOKUP(Tableau3[[#This Row],[Semaine]],Listes!$A:$B,2,FALSE))</f>
        <v/>
      </c>
      <c r="B277" s="11" t="str">
        <f>IF(ISBLANK(Tableau3[[#This Row],[Date]]),"",INT((Tableau3[[#This Row],[Date]]-SUM(MOD(DATE(YEAR(Tableau3[[#This Row],[Date]]-MOD(Tableau3[[#This Row],[Date]]-2,7)+3),1,2),{1E+99;7})*{1;-1})+5)/7))</f>
        <v/>
      </c>
      <c r="C277" s="11" t="str">
        <f>IF(ISBLANK(Tableau3[[#This Row],[Matricule]]),"",VLOOKUP(Tableau3[[#This Row],[Matricule]],#REF!,2,FALSE))</f>
        <v/>
      </c>
      <c r="D277" s="11" t="str">
        <f>IF(ISBLANK(Tableau3[[#This Row],[Matricule]]),"",VLOOKUP(Tableau3[[#This Row],[Matricule]],#REF!,3,FALSE))</f>
        <v/>
      </c>
      <c r="E277" s="11" t="str">
        <f>CONCATENATE(Tableau3[[#This Row],[Date]],Tableau3[[#This Row],[Matricule]])</f>
        <v/>
      </c>
      <c r="F277" s="3"/>
      <c r="I27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77" s="7">
        <f>IF(Tableau3[[#This Row],[Moyenne Régimes]]&gt;0,1,0)</f>
        <v>0</v>
      </c>
      <c r="K277" s="7">
        <f>IF(Tableau3[[#This Row],[Moyenne Régimes]]&gt;=60,1,0)</f>
        <v>0</v>
      </c>
      <c r="L277" s="7">
        <f>IF(Tableau3[[#This Row],[Moyenne Régimes]]&gt;60,Tableau3[[#This Row],[Moyenne Régimes]]-60,0)</f>
        <v>0</v>
      </c>
      <c r="M277" s="14">
        <f t="shared" si="15"/>
        <v>0</v>
      </c>
      <c r="N277" s="14">
        <f t="shared" si="14"/>
        <v>0</v>
      </c>
      <c r="O277" s="14">
        <f t="shared" si="16"/>
        <v>0</v>
      </c>
      <c r="P277" s="15" t="str">
        <f>IF(Tableau3[[#This Row],[Matricule]]&gt;1,IF(COUNTIF(Tableau3[DateMatricule],Tableau3[[#This Row],[DateMatricule]])&gt;1,"Doublon",""),"")</f>
        <v/>
      </c>
    </row>
    <row r="278" spans="1:16" x14ac:dyDescent="0.25">
      <c r="A278" s="12" t="str">
        <f>IF(Tableau3[[#This Row],[Date]]="","",VLOOKUP(Tableau3[[#This Row],[Semaine]],Listes!$A:$B,2,FALSE))</f>
        <v/>
      </c>
      <c r="B278" s="11" t="str">
        <f>IF(ISBLANK(Tableau3[[#This Row],[Date]]),"",INT((Tableau3[[#This Row],[Date]]-SUM(MOD(DATE(YEAR(Tableau3[[#This Row],[Date]]-MOD(Tableau3[[#This Row],[Date]]-2,7)+3),1,2),{1E+99;7})*{1;-1})+5)/7))</f>
        <v/>
      </c>
      <c r="C278" s="11" t="str">
        <f>IF(ISBLANK(Tableau3[[#This Row],[Matricule]]),"",VLOOKUP(Tableau3[[#This Row],[Matricule]],#REF!,2,FALSE))</f>
        <v/>
      </c>
      <c r="D278" s="11" t="str">
        <f>IF(ISBLANK(Tableau3[[#This Row],[Matricule]]),"",VLOOKUP(Tableau3[[#This Row],[Matricule]],#REF!,3,FALSE))</f>
        <v/>
      </c>
      <c r="E278" s="11" t="str">
        <f>CONCATENATE(Tableau3[[#This Row],[Date]],Tableau3[[#This Row],[Matricule]])</f>
        <v/>
      </c>
      <c r="F278" s="3"/>
      <c r="I27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78" s="7">
        <f>IF(Tableau3[[#This Row],[Moyenne Régimes]]&gt;0,1,0)</f>
        <v>0</v>
      </c>
      <c r="K278" s="7">
        <f>IF(Tableau3[[#This Row],[Moyenne Régimes]]&gt;=60,1,0)</f>
        <v>0</v>
      </c>
      <c r="L278" s="7">
        <f>IF(Tableau3[[#This Row],[Moyenne Régimes]]&gt;60,Tableau3[[#This Row],[Moyenne Régimes]]-60,0)</f>
        <v>0</v>
      </c>
      <c r="M278" s="14">
        <f t="shared" si="15"/>
        <v>0</v>
      </c>
      <c r="N278" s="14">
        <f t="shared" si="14"/>
        <v>0</v>
      </c>
      <c r="O278" s="14">
        <f t="shared" si="16"/>
        <v>0</v>
      </c>
      <c r="P278" s="15" t="str">
        <f>IF(Tableau3[[#This Row],[Matricule]]&gt;1,IF(COUNTIF(Tableau3[DateMatricule],Tableau3[[#This Row],[DateMatricule]])&gt;1,"Doublon",""),"")</f>
        <v/>
      </c>
    </row>
    <row r="279" spans="1:16" x14ac:dyDescent="0.25">
      <c r="A279" s="12" t="str">
        <f>IF(Tableau3[[#This Row],[Date]]="","",VLOOKUP(Tableau3[[#This Row],[Semaine]],Listes!$A:$B,2,FALSE))</f>
        <v/>
      </c>
      <c r="B279" s="11" t="str">
        <f>IF(ISBLANK(Tableau3[[#This Row],[Date]]),"",INT((Tableau3[[#This Row],[Date]]-SUM(MOD(DATE(YEAR(Tableau3[[#This Row],[Date]]-MOD(Tableau3[[#This Row],[Date]]-2,7)+3),1,2),{1E+99;7})*{1;-1})+5)/7))</f>
        <v/>
      </c>
      <c r="C279" s="11" t="str">
        <f>IF(ISBLANK(Tableau3[[#This Row],[Matricule]]),"",VLOOKUP(Tableau3[[#This Row],[Matricule]],#REF!,2,FALSE))</f>
        <v/>
      </c>
      <c r="D279" s="11" t="str">
        <f>IF(ISBLANK(Tableau3[[#This Row],[Matricule]]),"",VLOOKUP(Tableau3[[#This Row],[Matricule]],#REF!,3,FALSE))</f>
        <v/>
      </c>
      <c r="E279" s="11" t="str">
        <f>CONCATENATE(Tableau3[[#This Row],[Date]],Tableau3[[#This Row],[Matricule]])</f>
        <v/>
      </c>
      <c r="F279" s="3"/>
      <c r="I27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79" s="7">
        <f>IF(Tableau3[[#This Row],[Moyenne Régimes]]&gt;0,1,0)</f>
        <v>0</v>
      </c>
      <c r="K279" s="7">
        <f>IF(Tableau3[[#This Row],[Moyenne Régimes]]&gt;=60,1,0)</f>
        <v>0</v>
      </c>
      <c r="L279" s="7">
        <f>IF(Tableau3[[#This Row],[Moyenne Régimes]]&gt;60,Tableau3[[#This Row],[Moyenne Régimes]]-60,0)</f>
        <v>0</v>
      </c>
      <c r="M279" s="14">
        <f t="shared" si="15"/>
        <v>0</v>
      </c>
      <c r="N279" s="14">
        <f t="shared" si="14"/>
        <v>0</v>
      </c>
      <c r="O279" s="14">
        <f t="shared" si="16"/>
        <v>0</v>
      </c>
      <c r="P279" s="15" t="str">
        <f>IF(Tableau3[[#This Row],[Matricule]]&gt;1,IF(COUNTIF(Tableau3[DateMatricule],Tableau3[[#This Row],[DateMatricule]])&gt;1,"Doublon",""),"")</f>
        <v/>
      </c>
    </row>
    <row r="280" spans="1:16" x14ac:dyDescent="0.25">
      <c r="A280" s="12" t="str">
        <f>IF(Tableau3[[#This Row],[Date]]="","",VLOOKUP(Tableau3[[#This Row],[Semaine]],Listes!$A:$B,2,FALSE))</f>
        <v/>
      </c>
      <c r="B280" s="11" t="str">
        <f>IF(ISBLANK(Tableau3[[#This Row],[Date]]),"",INT((Tableau3[[#This Row],[Date]]-SUM(MOD(DATE(YEAR(Tableau3[[#This Row],[Date]]-MOD(Tableau3[[#This Row],[Date]]-2,7)+3),1,2),{1E+99;7})*{1;-1})+5)/7))</f>
        <v/>
      </c>
      <c r="C280" s="11" t="str">
        <f>IF(ISBLANK(Tableau3[[#This Row],[Matricule]]),"",VLOOKUP(Tableau3[[#This Row],[Matricule]],#REF!,2,FALSE))</f>
        <v/>
      </c>
      <c r="D280" s="11" t="str">
        <f>IF(ISBLANK(Tableau3[[#This Row],[Matricule]]),"",VLOOKUP(Tableau3[[#This Row],[Matricule]],#REF!,3,FALSE))</f>
        <v/>
      </c>
      <c r="E280" s="11" t="str">
        <f>CONCATENATE(Tableau3[[#This Row],[Date]],Tableau3[[#This Row],[Matricule]])</f>
        <v/>
      </c>
      <c r="F280" s="3"/>
      <c r="I28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80" s="7">
        <f>IF(Tableau3[[#This Row],[Moyenne Régimes]]&gt;0,1,0)</f>
        <v>0</v>
      </c>
      <c r="K280" s="7">
        <f>IF(Tableau3[[#This Row],[Moyenne Régimes]]&gt;=60,1,0)</f>
        <v>0</v>
      </c>
      <c r="L280" s="7">
        <f>IF(Tableau3[[#This Row],[Moyenne Régimes]]&gt;60,Tableau3[[#This Row],[Moyenne Régimes]]-60,0)</f>
        <v>0</v>
      </c>
      <c r="M280" s="14">
        <f t="shared" si="15"/>
        <v>0</v>
      </c>
      <c r="N280" s="14">
        <f t="shared" si="14"/>
        <v>0</v>
      </c>
      <c r="O280" s="14">
        <f t="shared" si="16"/>
        <v>0</v>
      </c>
      <c r="P280" s="15" t="str">
        <f>IF(Tableau3[[#This Row],[Matricule]]&gt;1,IF(COUNTIF(Tableau3[DateMatricule],Tableau3[[#This Row],[DateMatricule]])&gt;1,"Doublon",""),"")</f>
        <v/>
      </c>
    </row>
    <row r="281" spans="1:16" x14ac:dyDescent="0.25">
      <c r="A281" s="12" t="str">
        <f>IF(Tableau3[[#This Row],[Date]]="","",VLOOKUP(Tableau3[[#This Row],[Semaine]],Listes!$A:$B,2,FALSE))</f>
        <v/>
      </c>
      <c r="B281" s="11" t="str">
        <f>IF(ISBLANK(Tableau3[[#This Row],[Date]]),"",INT((Tableau3[[#This Row],[Date]]-SUM(MOD(DATE(YEAR(Tableau3[[#This Row],[Date]]-MOD(Tableau3[[#This Row],[Date]]-2,7)+3),1,2),{1E+99;7})*{1;-1})+5)/7))</f>
        <v/>
      </c>
      <c r="C281" s="11" t="str">
        <f>IF(ISBLANK(Tableau3[[#This Row],[Matricule]]),"",VLOOKUP(Tableau3[[#This Row],[Matricule]],#REF!,2,FALSE))</f>
        <v/>
      </c>
      <c r="D281" s="11" t="str">
        <f>IF(ISBLANK(Tableau3[[#This Row],[Matricule]]),"",VLOOKUP(Tableau3[[#This Row],[Matricule]],#REF!,3,FALSE))</f>
        <v/>
      </c>
      <c r="E281" s="11" t="str">
        <f>CONCATENATE(Tableau3[[#This Row],[Date]],Tableau3[[#This Row],[Matricule]])</f>
        <v/>
      </c>
      <c r="F281" s="3"/>
      <c r="I28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81" s="7">
        <f>IF(Tableau3[[#This Row],[Moyenne Régimes]]&gt;0,1,0)</f>
        <v>0</v>
      </c>
      <c r="K281" s="7">
        <f>IF(Tableau3[[#This Row],[Moyenne Régimes]]&gt;=60,1,0)</f>
        <v>0</v>
      </c>
      <c r="L281" s="7">
        <f>IF(Tableau3[[#This Row],[Moyenne Régimes]]&gt;60,Tableau3[[#This Row],[Moyenne Régimes]]-60,0)</f>
        <v>0</v>
      </c>
      <c r="M281" s="14">
        <f t="shared" si="15"/>
        <v>0</v>
      </c>
      <c r="N281" s="14">
        <f t="shared" si="14"/>
        <v>0</v>
      </c>
      <c r="O281" s="14">
        <f t="shared" si="16"/>
        <v>0</v>
      </c>
      <c r="P281" s="15" t="str">
        <f>IF(Tableau3[[#This Row],[Matricule]]&gt;1,IF(COUNTIF(Tableau3[DateMatricule],Tableau3[[#This Row],[DateMatricule]])&gt;1,"Doublon",""),"")</f>
        <v/>
      </c>
    </row>
    <row r="282" spans="1:16" x14ac:dyDescent="0.25">
      <c r="A282" s="12" t="str">
        <f>IF(Tableau3[[#This Row],[Date]]="","",VLOOKUP(Tableau3[[#This Row],[Semaine]],Listes!$A:$B,2,FALSE))</f>
        <v/>
      </c>
      <c r="B282" s="11" t="str">
        <f>IF(ISBLANK(Tableau3[[#This Row],[Date]]),"",INT((Tableau3[[#This Row],[Date]]-SUM(MOD(DATE(YEAR(Tableau3[[#This Row],[Date]]-MOD(Tableau3[[#This Row],[Date]]-2,7)+3),1,2),{1E+99;7})*{1;-1})+5)/7))</f>
        <v/>
      </c>
      <c r="C282" s="11" t="str">
        <f>IF(ISBLANK(Tableau3[[#This Row],[Matricule]]),"",VLOOKUP(Tableau3[[#This Row],[Matricule]],#REF!,2,FALSE))</f>
        <v/>
      </c>
      <c r="D282" s="11" t="str">
        <f>IF(ISBLANK(Tableau3[[#This Row],[Matricule]]),"",VLOOKUP(Tableau3[[#This Row],[Matricule]],#REF!,3,FALSE))</f>
        <v/>
      </c>
      <c r="E282" s="11" t="str">
        <f>CONCATENATE(Tableau3[[#This Row],[Date]],Tableau3[[#This Row],[Matricule]])</f>
        <v/>
      </c>
      <c r="F282" s="3"/>
      <c r="I28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82" s="7">
        <f>IF(Tableau3[[#This Row],[Moyenne Régimes]]&gt;0,1,0)</f>
        <v>0</v>
      </c>
      <c r="K282" s="7">
        <f>IF(Tableau3[[#This Row],[Moyenne Régimes]]&gt;=60,1,0)</f>
        <v>0</v>
      </c>
      <c r="L282" s="7">
        <f>IF(Tableau3[[#This Row],[Moyenne Régimes]]&gt;60,Tableau3[[#This Row],[Moyenne Régimes]]-60,0)</f>
        <v>0</v>
      </c>
      <c r="M282" s="14">
        <f t="shared" si="15"/>
        <v>0</v>
      </c>
      <c r="N282" s="14">
        <f t="shared" si="14"/>
        <v>0</v>
      </c>
      <c r="O282" s="14">
        <f t="shared" si="16"/>
        <v>0</v>
      </c>
      <c r="P282" s="15" t="str">
        <f>IF(Tableau3[[#This Row],[Matricule]]&gt;1,IF(COUNTIF(Tableau3[DateMatricule],Tableau3[[#This Row],[DateMatricule]])&gt;1,"Doublon",""),"")</f>
        <v/>
      </c>
    </row>
    <row r="283" spans="1:16" x14ac:dyDescent="0.25">
      <c r="A283" s="12" t="str">
        <f>IF(Tableau3[[#This Row],[Date]]="","",VLOOKUP(Tableau3[[#This Row],[Semaine]],Listes!$A:$B,2,FALSE))</f>
        <v/>
      </c>
      <c r="B283" s="11" t="str">
        <f>IF(ISBLANK(Tableau3[[#This Row],[Date]]),"",INT((Tableau3[[#This Row],[Date]]-SUM(MOD(DATE(YEAR(Tableau3[[#This Row],[Date]]-MOD(Tableau3[[#This Row],[Date]]-2,7)+3),1,2),{1E+99;7})*{1;-1})+5)/7))</f>
        <v/>
      </c>
      <c r="C283" s="11" t="str">
        <f>IF(ISBLANK(Tableau3[[#This Row],[Matricule]]),"",VLOOKUP(Tableau3[[#This Row],[Matricule]],#REF!,2,FALSE))</f>
        <v/>
      </c>
      <c r="D283" s="11" t="str">
        <f>IF(ISBLANK(Tableau3[[#This Row],[Matricule]]),"",VLOOKUP(Tableau3[[#This Row],[Matricule]],#REF!,3,FALSE))</f>
        <v/>
      </c>
      <c r="E283" s="11" t="str">
        <f>CONCATENATE(Tableau3[[#This Row],[Date]],Tableau3[[#This Row],[Matricule]])</f>
        <v/>
      </c>
      <c r="F283" s="3"/>
      <c r="I28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83" s="7">
        <f>IF(Tableau3[[#This Row],[Moyenne Régimes]]&gt;0,1,0)</f>
        <v>0</v>
      </c>
      <c r="K283" s="7">
        <f>IF(Tableau3[[#This Row],[Moyenne Régimes]]&gt;=60,1,0)</f>
        <v>0</v>
      </c>
      <c r="L283" s="7">
        <f>IF(Tableau3[[#This Row],[Moyenne Régimes]]&gt;60,Tableau3[[#This Row],[Moyenne Régimes]]-60,0)</f>
        <v>0</v>
      </c>
      <c r="M283" s="14">
        <f t="shared" si="15"/>
        <v>0</v>
      </c>
      <c r="N283" s="14">
        <f t="shared" si="14"/>
        <v>0</v>
      </c>
      <c r="O283" s="14">
        <f t="shared" si="16"/>
        <v>0</v>
      </c>
      <c r="P283" s="15" t="str">
        <f>IF(Tableau3[[#This Row],[Matricule]]&gt;1,IF(COUNTIF(Tableau3[DateMatricule],Tableau3[[#This Row],[DateMatricule]])&gt;1,"Doublon",""),"")</f>
        <v/>
      </c>
    </row>
    <row r="284" spans="1:16" x14ac:dyDescent="0.25">
      <c r="A284" s="12" t="str">
        <f>IF(Tableau3[[#This Row],[Date]]="","",VLOOKUP(Tableau3[[#This Row],[Semaine]],Listes!$A:$B,2,FALSE))</f>
        <v/>
      </c>
      <c r="B284" s="11" t="str">
        <f>IF(ISBLANK(Tableau3[[#This Row],[Date]]),"",INT((Tableau3[[#This Row],[Date]]-SUM(MOD(DATE(YEAR(Tableau3[[#This Row],[Date]]-MOD(Tableau3[[#This Row],[Date]]-2,7)+3),1,2),{1E+99;7})*{1;-1})+5)/7))</f>
        <v/>
      </c>
      <c r="C284" s="11" t="str">
        <f>IF(ISBLANK(Tableau3[[#This Row],[Matricule]]),"",VLOOKUP(Tableau3[[#This Row],[Matricule]],#REF!,2,FALSE))</f>
        <v/>
      </c>
      <c r="D284" s="11" t="str">
        <f>IF(ISBLANK(Tableau3[[#This Row],[Matricule]]),"",VLOOKUP(Tableau3[[#This Row],[Matricule]],#REF!,3,FALSE))</f>
        <v/>
      </c>
      <c r="E284" s="11" t="str">
        <f>CONCATENATE(Tableau3[[#This Row],[Date]],Tableau3[[#This Row],[Matricule]])</f>
        <v/>
      </c>
      <c r="F284" s="3"/>
      <c r="I28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84" s="7">
        <f>IF(Tableau3[[#This Row],[Moyenne Régimes]]&gt;0,1,0)</f>
        <v>0</v>
      </c>
      <c r="K284" s="7">
        <f>IF(Tableau3[[#This Row],[Moyenne Régimes]]&gt;=60,1,0)</f>
        <v>0</v>
      </c>
      <c r="L284" s="7">
        <f>IF(Tableau3[[#This Row],[Moyenne Régimes]]&gt;60,Tableau3[[#This Row],[Moyenne Régimes]]-60,0)</f>
        <v>0</v>
      </c>
      <c r="M284" s="14">
        <f t="shared" si="15"/>
        <v>0</v>
      </c>
      <c r="N284" s="14">
        <f t="shared" si="14"/>
        <v>0</v>
      </c>
      <c r="O284" s="14">
        <f t="shared" si="16"/>
        <v>0</v>
      </c>
      <c r="P284" s="15" t="str">
        <f>IF(Tableau3[[#This Row],[Matricule]]&gt;1,IF(COUNTIF(Tableau3[DateMatricule],Tableau3[[#This Row],[DateMatricule]])&gt;1,"Doublon",""),"")</f>
        <v/>
      </c>
    </row>
    <row r="285" spans="1:16" x14ac:dyDescent="0.25">
      <c r="A285" s="12" t="str">
        <f>IF(Tableau3[[#This Row],[Date]]="","",VLOOKUP(Tableau3[[#This Row],[Semaine]],Listes!$A:$B,2,FALSE))</f>
        <v/>
      </c>
      <c r="B285" s="11" t="str">
        <f>IF(ISBLANK(Tableau3[[#This Row],[Date]]),"",INT((Tableau3[[#This Row],[Date]]-SUM(MOD(DATE(YEAR(Tableau3[[#This Row],[Date]]-MOD(Tableau3[[#This Row],[Date]]-2,7)+3),1,2),{1E+99;7})*{1;-1})+5)/7))</f>
        <v/>
      </c>
      <c r="C285" s="11" t="str">
        <f>IF(ISBLANK(Tableau3[[#This Row],[Matricule]]),"",VLOOKUP(Tableau3[[#This Row],[Matricule]],#REF!,2,FALSE))</f>
        <v/>
      </c>
      <c r="D285" s="11" t="str">
        <f>IF(ISBLANK(Tableau3[[#This Row],[Matricule]]),"",VLOOKUP(Tableau3[[#This Row],[Matricule]],#REF!,3,FALSE))</f>
        <v/>
      </c>
      <c r="E285" s="11" t="str">
        <f>CONCATENATE(Tableau3[[#This Row],[Date]],Tableau3[[#This Row],[Matricule]])</f>
        <v/>
      </c>
      <c r="F285" s="3"/>
      <c r="I28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85" s="7">
        <f>IF(Tableau3[[#This Row],[Moyenne Régimes]]&gt;0,1,0)</f>
        <v>0</v>
      </c>
      <c r="K285" s="7">
        <f>IF(Tableau3[[#This Row],[Moyenne Régimes]]&gt;=60,1,0)</f>
        <v>0</v>
      </c>
      <c r="L285" s="7">
        <f>IF(Tableau3[[#This Row],[Moyenne Régimes]]&gt;60,Tableau3[[#This Row],[Moyenne Régimes]]-60,0)</f>
        <v>0</v>
      </c>
      <c r="M285" s="14">
        <f t="shared" si="15"/>
        <v>0</v>
      </c>
      <c r="N285" s="14">
        <f t="shared" si="14"/>
        <v>0</v>
      </c>
      <c r="O285" s="14">
        <f t="shared" si="16"/>
        <v>0</v>
      </c>
      <c r="P285" s="15" t="str">
        <f>IF(Tableau3[[#This Row],[Matricule]]&gt;1,IF(COUNTIF(Tableau3[DateMatricule],Tableau3[[#This Row],[DateMatricule]])&gt;1,"Doublon",""),"")</f>
        <v/>
      </c>
    </row>
    <row r="286" spans="1:16" x14ac:dyDescent="0.25">
      <c r="A286" s="12" t="str">
        <f>IF(Tableau3[[#This Row],[Date]]="","",VLOOKUP(Tableau3[[#This Row],[Semaine]],Listes!$A:$B,2,FALSE))</f>
        <v/>
      </c>
      <c r="B286" s="11" t="str">
        <f>IF(ISBLANK(Tableau3[[#This Row],[Date]]),"",INT((Tableau3[[#This Row],[Date]]-SUM(MOD(DATE(YEAR(Tableau3[[#This Row],[Date]]-MOD(Tableau3[[#This Row],[Date]]-2,7)+3),1,2),{1E+99;7})*{1;-1})+5)/7))</f>
        <v/>
      </c>
      <c r="C286" s="11" t="str">
        <f>IF(ISBLANK(Tableau3[[#This Row],[Matricule]]),"",VLOOKUP(Tableau3[[#This Row],[Matricule]],#REF!,2,FALSE))</f>
        <v/>
      </c>
      <c r="D286" s="11" t="str">
        <f>IF(ISBLANK(Tableau3[[#This Row],[Matricule]]),"",VLOOKUP(Tableau3[[#This Row],[Matricule]],#REF!,3,FALSE))</f>
        <v/>
      </c>
      <c r="E286" s="11" t="str">
        <f>CONCATENATE(Tableau3[[#This Row],[Date]],Tableau3[[#This Row],[Matricule]])</f>
        <v/>
      </c>
      <c r="F286" s="3"/>
      <c r="I28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86" s="7">
        <f>IF(Tableau3[[#This Row],[Moyenne Régimes]]&gt;0,1,0)</f>
        <v>0</v>
      </c>
      <c r="K286" s="7">
        <f>IF(Tableau3[[#This Row],[Moyenne Régimes]]&gt;=60,1,0)</f>
        <v>0</v>
      </c>
      <c r="L286" s="7">
        <f>IF(Tableau3[[#This Row],[Moyenne Régimes]]&gt;60,Tableau3[[#This Row],[Moyenne Régimes]]-60,0)</f>
        <v>0</v>
      </c>
      <c r="M286" s="14">
        <f t="shared" si="15"/>
        <v>0</v>
      </c>
      <c r="N286" s="14">
        <f t="shared" si="14"/>
        <v>0</v>
      </c>
      <c r="O286" s="14">
        <f t="shared" si="16"/>
        <v>0</v>
      </c>
      <c r="P286" s="15" t="str">
        <f>IF(Tableau3[[#This Row],[Matricule]]&gt;1,IF(COUNTIF(Tableau3[DateMatricule],Tableau3[[#This Row],[DateMatricule]])&gt;1,"Doublon",""),"")</f>
        <v/>
      </c>
    </row>
    <row r="287" spans="1:16" x14ac:dyDescent="0.25">
      <c r="A287" s="12" t="str">
        <f>IF(Tableau3[[#This Row],[Date]]="","",VLOOKUP(Tableau3[[#This Row],[Semaine]],Listes!$A:$B,2,FALSE))</f>
        <v/>
      </c>
      <c r="B287" s="11" t="str">
        <f>IF(ISBLANK(Tableau3[[#This Row],[Date]]),"",INT((Tableau3[[#This Row],[Date]]-SUM(MOD(DATE(YEAR(Tableau3[[#This Row],[Date]]-MOD(Tableau3[[#This Row],[Date]]-2,7)+3),1,2),{1E+99;7})*{1;-1})+5)/7))</f>
        <v/>
      </c>
      <c r="C287" s="11" t="str">
        <f>IF(ISBLANK(Tableau3[[#This Row],[Matricule]]),"",VLOOKUP(Tableau3[[#This Row],[Matricule]],#REF!,2,FALSE))</f>
        <v/>
      </c>
      <c r="D287" s="11" t="str">
        <f>IF(ISBLANK(Tableau3[[#This Row],[Matricule]]),"",VLOOKUP(Tableau3[[#This Row],[Matricule]],#REF!,3,FALSE))</f>
        <v/>
      </c>
      <c r="E287" s="11" t="str">
        <f>CONCATENATE(Tableau3[[#This Row],[Date]],Tableau3[[#This Row],[Matricule]])</f>
        <v/>
      </c>
      <c r="F287" s="3"/>
      <c r="I28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87" s="7">
        <f>IF(Tableau3[[#This Row],[Moyenne Régimes]]&gt;0,1,0)</f>
        <v>0</v>
      </c>
      <c r="K287" s="7">
        <f>IF(Tableau3[[#This Row],[Moyenne Régimes]]&gt;=60,1,0)</f>
        <v>0</v>
      </c>
      <c r="L287" s="7">
        <f>IF(Tableau3[[#This Row],[Moyenne Régimes]]&gt;60,Tableau3[[#This Row],[Moyenne Régimes]]-60,0)</f>
        <v>0</v>
      </c>
      <c r="M287" s="14">
        <f t="shared" si="15"/>
        <v>0</v>
      </c>
      <c r="N287" s="14">
        <f t="shared" si="14"/>
        <v>0</v>
      </c>
      <c r="O287" s="14">
        <f t="shared" si="16"/>
        <v>0</v>
      </c>
      <c r="P287" s="15" t="str">
        <f>IF(Tableau3[[#This Row],[Matricule]]&gt;1,IF(COUNTIF(Tableau3[DateMatricule],Tableau3[[#This Row],[DateMatricule]])&gt;1,"Doublon",""),"")</f>
        <v/>
      </c>
    </row>
    <row r="288" spans="1:16" x14ac:dyDescent="0.25">
      <c r="A288" s="12" t="str">
        <f>IF(Tableau3[[#This Row],[Date]]="","",VLOOKUP(Tableau3[[#This Row],[Semaine]],Listes!$A:$B,2,FALSE))</f>
        <v/>
      </c>
      <c r="B288" s="11" t="str">
        <f>IF(ISBLANK(Tableau3[[#This Row],[Date]]),"",INT((Tableau3[[#This Row],[Date]]-SUM(MOD(DATE(YEAR(Tableau3[[#This Row],[Date]]-MOD(Tableau3[[#This Row],[Date]]-2,7)+3),1,2),{1E+99;7})*{1;-1})+5)/7))</f>
        <v/>
      </c>
      <c r="C288" s="11" t="str">
        <f>IF(ISBLANK(Tableau3[[#This Row],[Matricule]]),"",VLOOKUP(Tableau3[[#This Row],[Matricule]],#REF!,2,FALSE))</f>
        <v/>
      </c>
      <c r="D288" s="11" t="str">
        <f>IF(ISBLANK(Tableau3[[#This Row],[Matricule]]),"",VLOOKUP(Tableau3[[#This Row],[Matricule]],#REF!,3,FALSE))</f>
        <v/>
      </c>
      <c r="E288" s="11" t="str">
        <f>CONCATENATE(Tableau3[[#This Row],[Date]],Tableau3[[#This Row],[Matricule]])</f>
        <v/>
      </c>
      <c r="F288" s="3"/>
      <c r="I28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88" s="7">
        <f>IF(Tableau3[[#This Row],[Moyenne Régimes]]&gt;0,1,0)</f>
        <v>0</v>
      </c>
      <c r="K288" s="7">
        <f>IF(Tableau3[[#This Row],[Moyenne Régimes]]&gt;=60,1,0)</f>
        <v>0</v>
      </c>
      <c r="L288" s="7">
        <f>IF(Tableau3[[#This Row],[Moyenne Régimes]]&gt;60,Tableau3[[#This Row],[Moyenne Régimes]]-60,0)</f>
        <v>0</v>
      </c>
      <c r="M288" s="14">
        <f t="shared" si="15"/>
        <v>0</v>
      </c>
      <c r="N288" s="14">
        <f t="shared" si="14"/>
        <v>0</v>
      </c>
      <c r="O288" s="14">
        <f t="shared" si="16"/>
        <v>0</v>
      </c>
      <c r="P288" s="15" t="str">
        <f>IF(Tableau3[[#This Row],[Matricule]]&gt;1,IF(COUNTIF(Tableau3[DateMatricule],Tableau3[[#This Row],[DateMatricule]])&gt;1,"Doublon",""),"")</f>
        <v/>
      </c>
    </row>
    <row r="289" spans="1:16" x14ac:dyDescent="0.25">
      <c r="A289" s="12" t="str">
        <f>IF(Tableau3[[#This Row],[Date]]="","",VLOOKUP(Tableau3[[#This Row],[Semaine]],Listes!$A:$B,2,FALSE))</f>
        <v/>
      </c>
      <c r="B289" s="11" t="str">
        <f>IF(ISBLANK(Tableau3[[#This Row],[Date]]),"",INT((Tableau3[[#This Row],[Date]]-SUM(MOD(DATE(YEAR(Tableau3[[#This Row],[Date]]-MOD(Tableau3[[#This Row],[Date]]-2,7)+3),1,2),{1E+99;7})*{1;-1})+5)/7))</f>
        <v/>
      </c>
      <c r="C289" s="11" t="str">
        <f>IF(ISBLANK(Tableau3[[#This Row],[Matricule]]),"",VLOOKUP(Tableau3[[#This Row],[Matricule]],#REF!,2,FALSE))</f>
        <v/>
      </c>
      <c r="D289" s="11" t="str">
        <f>IF(ISBLANK(Tableau3[[#This Row],[Matricule]]),"",VLOOKUP(Tableau3[[#This Row],[Matricule]],#REF!,3,FALSE))</f>
        <v/>
      </c>
      <c r="E289" s="11" t="str">
        <f>CONCATENATE(Tableau3[[#This Row],[Date]],Tableau3[[#This Row],[Matricule]])</f>
        <v/>
      </c>
      <c r="F289" s="3"/>
      <c r="I28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89" s="7">
        <f>IF(Tableau3[[#This Row],[Moyenne Régimes]]&gt;0,1,0)</f>
        <v>0</v>
      </c>
      <c r="K289" s="7">
        <f>IF(Tableau3[[#This Row],[Moyenne Régimes]]&gt;=60,1,0)</f>
        <v>0</v>
      </c>
      <c r="L289" s="7">
        <f>IF(Tableau3[[#This Row],[Moyenne Régimes]]&gt;60,Tableau3[[#This Row],[Moyenne Régimes]]-60,0)</f>
        <v>0</v>
      </c>
      <c r="M289" s="14">
        <f t="shared" si="15"/>
        <v>0</v>
      </c>
      <c r="N289" s="14">
        <f t="shared" si="14"/>
        <v>0</v>
      </c>
      <c r="O289" s="14">
        <f t="shared" si="16"/>
        <v>0</v>
      </c>
      <c r="P289" s="15" t="str">
        <f>IF(Tableau3[[#This Row],[Matricule]]&gt;1,IF(COUNTIF(Tableau3[DateMatricule],Tableau3[[#This Row],[DateMatricule]])&gt;1,"Doublon",""),"")</f>
        <v/>
      </c>
    </row>
    <row r="290" spans="1:16" x14ac:dyDescent="0.25">
      <c r="A290" s="12" t="str">
        <f>IF(Tableau3[[#This Row],[Date]]="","",VLOOKUP(Tableau3[[#This Row],[Semaine]],Listes!$A:$B,2,FALSE))</f>
        <v/>
      </c>
      <c r="B290" s="11" t="str">
        <f>IF(ISBLANK(Tableau3[[#This Row],[Date]]),"",INT((Tableau3[[#This Row],[Date]]-SUM(MOD(DATE(YEAR(Tableau3[[#This Row],[Date]]-MOD(Tableau3[[#This Row],[Date]]-2,7)+3),1,2),{1E+99;7})*{1;-1})+5)/7))</f>
        <v/>
      </c>
      <c r="C290" s="11" t="str">
        <f>IF(ISBLANK(Tableau3[[#This Row],[Matricule]]),"",VLOOKUP(Tableau3[[#This Row],[Matricule]],#REF!,2,FALSE))</f>
        <v/>
      </c>
      <c r="D290" s="11" t="str">
        <f>IF(ISBLANK(Tableau3[[#This Row],[Matricule]]),"",VLOOKUP(Tableau3[[#This Row],[Matricule]],#REF!,3,FALSE))</f>
        <v/>
      </c>
      <c r="E290" s="11" t="str">
        <f>CONCATENATE(Tableau3[[#This Row],[Date]],Tableau3[[#This Row],[Matricule]])</f>
        <v/>
      </c>
      <c r="F290" s="3"/>
      <c r="I29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90" s="7">
        <f>IF(Tableau3[[#This Row],[Moyenne Régimes]]&gt;0,1,0)</f>
        <v>0</v>
      </c>
      <c r="K290" s="7">
        <f>IF(Tableau3[[#This Row],[Moyenne Régimes]]&gt;=60,1,0)</f>
        <v>0</v>
      </c>
      <c r="L290" s="7">
        <f>IF(Tableau3[[#This Row],[Moyenne Régimes]]&gt;60,Tableau3[[#This Row],[Moyenne Régimes]]-60,0)</f>
        <v>0</v>
      </c>
      <c r="M290" s="14">
        <f t="shared" si="15"/>
        <v>0</v>
      </c>
      <c r="N290" s="14">
        <f t="shared" si="14"/>
        <v>0</v>
      </c>
      <c r="O290" s="14">
        <f t="shared" si="16"/>
        <v>0</v>
      </c>
      <c r="P290" s="15" t="str">
        <f>IF(Tableau3[[#This Row],[Matricule]]&gt;1,IF(COUNTIF(Tableau3[DateMatricule],Tableau3[[#This Row],[DateMatricule]])&gt;1,"Doublon",""),"")</f>
        <v/>
      </c>
    </row>
    <row r="291" spans="1:16" x14ac:dyDescent="0.25">
      <c r="A291" s="12" t="str">
        <f>IF(Tableau3[[#This Row],[Date]]="","",VLOOKUP(Tableau3[[#This Row],[Semaine]],Listes!$A:$B,2,FALSE))</f>
        <v/>
      </c>
      <c r="B291" s="11" t="str">
        <f>IF(ISBLANK(Tableau3[[#This Row],[Date]]),"",INT((Tableau3[[#This Row],[Date]]-SUM(MOD(DATE(YEAR(Tableau3[[#This Row],[Date]]-MOD(Tableau3[[#This Row],[Date]]-2,7)+3),1,2),{1E+99;7})*{1;-1})+5)/7))</f>
        <v/>
      </c>
      <c r="C291" s="11" t="str">
        <f>IF(ISBLANK(Tableau3[[#This Row],[Matricule]]),"",VLOOKUP(Tableau3[[#This Row],[Matricule]],#REF!,2,FALSE))</f>
        <v/>
      </c>
      <c r="D291" s="11" t="str">
        <f>IF(ISBLANK(Tableau3[[#This Row],[Matricule]]),"",VLOOKUP(Tableau3[[#This Row],[Matricule]],#REF!,3,FALSE))</f>
        <v/>
      </c>
      <c r="E291" s="11" t="str">
        <f>CONCATENATE(Tableau3[[#This Row],[Date]],Tableau3[[#This Row],[Matricule]])</f>
        <v/>
      </c>
      <c r="F291" s="3"/>
      <c r="I29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91" s="7">
        <f>IF(Tableau3[[#This Row],[Moyenne Régimes]]&gt;0,1,0)</f>
        <v>0</v>
      </c>
      <c r="K291" s="7">
        <f>IF(Tableau3[[#This Row],[Moyenne Régimes]]&gt;=60,1,0)</f>
        <v>0</v>
      </c>
      <c r="L291" s="7">
        <f>IF(Tableau3[[#This Row],[Moyenne Régimes]]&gt;60,Tableau3[[#This Row],[Moyenne Régimes]]-60,0)</f>
        <v>0</v>
      </c>
      <c r="M291" s="14">
        <f t="shared" si="15"/>
        <v>0</v>
      </c>
      <c r="N291" s="14">
        <f t="shared" si="14"/>
        <v>0</v>
      </c>
      <c r="O291" s="14">
        <f t="shared" si="16"/>
        <v>0</v>
      </c>
      <c r="P291" s="15" t="str">
        <f>IF(Tableau3[[#This Row],[Matricule]]&gt;1,IF(COUNTIF(Tableau3[DateMatricule],Tableau3[[#This Row],[DateMatricule]])&gt;1,"Doublon",""),"")</f>
        <v/>
      </c>
    </row>
    <row r="292" spans="1:16" x14ac:dyDescent="0.25">
      <c r="A292" s="12" t="str">
        <f>IF(Tableau3[[#This Row],[Date]]="","",VLOOKUP(Tableau3[[#This Row],[Semaine]],Listes!$A:$B,2,FALSE))</f>
        <v/>
      </c>
      <c r="B292" s="11" t="str">
        <f>IF(ISBLANK(Tableau3[[#This Row],[Date]]),"",INT((Tableau3[[#This Row],[Date]]-SUM(MOD(DATE(YEAR(Tableau3[[#This Row],[Date]]-MOD(Tableau3[[#This Row],[Date]]-2,7)+3),1,2),{1E+99;7})*{1;-1})+5)/7))</f>
        <v/>
      </c>
      <c r="C292" s="11" t="str">
        <f>IF(ISBLANK(Tableau3[[#This Row],[Matricule]]),"",VLOOKUP(Tableau3[[#This Row],[Matricule]],#REF!,2,FALSE))</f>
        <v/>
      </c>
      <c r="D292" s="11" t="str">
        <f>IF(ISBLANK(Tableau3[[#This Row],[Matricule]]),"",VLOOKUP(Tableau3[[#This Row],[Matricule]],#REF!,3,FALSE))</f>
        <v/>
      </c>
      <c r="E292" s="11" t="str">
        <f>CONCATENATE(Tableau3[[#This Row],[Date]],Tableau3[[#This Row],[Matricule]])</f>
        <v/>
      </c>
      <c r="F292" s="3"/>
      <c r="I29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92" s="7">
        <f>IF(Tableau3[[#This Row],[Moyenne Régimes]]&gt;0,1,0)</f>
        <v>0</v>
      </c>
      <c r="K292" s="7">
        <f>IF(Tableau3[[#This Row],[Moyenne Régimes]]&gt;=60,1,0)</f>
        <v>0</v>
      </c>
      <c r="L292" s="7">
        <f>IF(Tableau3[[#This Row],[Moyenne Régimes]]&gt;60,Tableau3[[#This Row],[Moyenne Régimes]]-60,0)</f>
        <v>0</v>
      </c>
      <c r="M292" s="14">
        <f t="shared" si="15"/>
        <v>0</v>
      </c>
      <c r="N292" s="14">
        <f t="shared" si="14"/>
        <v>0</v>
      </c>
      <c r="O292" s="14">
        <f t="shared" si="16"/>
        <v>0</v>
      </c>
      <c r="P292" s="15" t="str">
        <f>IF(Tableau3[[#This Row],[Matricule]]&gt;1,IF(COUNTIF(Tableau3[DateMatricule],Tableau3[[#This Row],[DateMatricule]])&gt;1,"Doublon",""),"")</f>
        <v/>
      </c>
    </row>
    <row r="293" spans="1:16" x14ac:dyDescent="0.25">
      <c r="A293" s="12" t="str">
        <f>IF(Tableau3[[#This Row],[Date]]="","",VLOOKUP(Tableau3[[#This Row],[Semaine]],Listes!$A:$B,2,FALSE))</f>
        <v/>
      </c>
      <c r="B293" s="11" t="str">
        <f>IF(ISBLANK(Tableau3[[#This Row],[Date]]),"",INT((Tableau3[[#This Row],[Date]]-SUM(MOD(DATE(YEAR(Tableau3[[#This Row],[Date]]-MOD(Tableau3[[#This Row],[Date]]-2,7)+3),1,2),{1E+99;7})*{1;-1})+5)/7))</f>
        <v/>
      </c>
      <c r="C293" s="11" t="str">
        <f>IF(ISBLANK(Tableau3[[#This Row],[Matricule]]),"",VLOOKUP(Tableau3[[#This Row],[Matricule]],#REF!,2,FALSE))</f>
        <v/>
      </c>
      <c r="D293" s="11" t="str">
        <f>IF(ISBLANK(Tableau3[[#This Row],[Matricule]]),"",VLOOKUP(Tableau3[[#This Row],[Matricule]],#REF!,3,FALSE))</f>
        <v/>
      </c>
      <c r="E293" s="11" t="str">
        <f>CONCATENATE(Tableau3[[#This Row],[Date]],Tableau3[[#This Row],[Matricule]])</f>
        <v/>
      </c>
      <c r="F293" s="3"/>
      <c r="I29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93" s="7">
        <f>IF(Tableau3[[#This Row],[Moyenne Régimes]]&gt;0,1,0)</f>
        <v>0</v>
      </c>
      <c r="K293" s="7">
        <f>IF(Tableau3[[#This Row],[Moyenne Régimes]]&gt;=60,1,0)</f>
        <v>0</v>
      </c>
      <c r="L293" s="7">
        <f>IF(Tableau3[[#This Row],[Moyenne Régimes]]&gt;60,Tableau3[[#This Row],[Moyenne Régimes]]-60,0)</f>
        <v>0</v>
      </c>
      <c r="M293" s="14">
        <f t="shared" si="15"/>
        <v>0</v>
      </c>
      <c r="N293" s="14">
        <f t="shared" si="14"/>
        <v>0</v>
      </c>
      <c r="O293" s="14">
        <f t="shared" si="16"/>
        <v>0</v>
      </c>
      <c r="P293" s="15" t="str">
        <f>IF(Tableau3[[#This Row],[Matricule]]&gt;1,IF(COUNTIF(Tableau3[DateMatricule],Tableau3[[#This Row],[DateMatricule]])&gt;1,"Doublon",""),"")</f>
        <v/>
      </c>
    </row>
    <row r="294" spans="1:16" x14ac:dyDescent="0.25">
      <c r="A294" s="12" t="str">
        <f>IF(Tableau3[[#This Row],[Date]]="","",VLOOKUP(Tableau3[[#This Row],[Semaine]],Listes!$A:$B,2,FALSE))</f>
        <v/>
      </c>
      <c r="B294" s="11" t="str">
        <f>IF(ISBLANK(Tableau3[[#This Row],[Date]]),"",INT((Tableau3[[#This Row],[Date]]-SUM(MOD(DATE(YEAR(Tableau3[[#This Row],[Date]]-MOD(Tableau3[[#This Row],[Date]]-2,7)+3),1,2),{1E+99;7})*{1;-1})+5)/7))</f>
        <v/>
      </c>
      <c r="C294" s="11" t="str">
        <f>IF(ISBLANK(Tableau3[[#This Row],[Matricule]]),"",VLOOKUP(Tableau3[[#This Row],[Matricule]],#REF!,2,FALSE))</f>
        <v/>
      </c>
      <c r="D294" s="11" t="str">
        <f>IF(ISBLANK(Tableau3[[#This Row],[Matricule]]),"",VLOOKUP(Tableau3[[#This Row],[Matricule]],#REF!,3,FALSE))</f>
        <v/>
      </c>
      <c r="E294" s="11" t="str">
        <f>CONCATENATE(Tableau3[[#This Row],[Date]],Tableau3[[#This Row],[Matricule]])</f>
        <v/>
      </c>
      <c r="F294" s="3"/>
      <c r="I29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94" s="7">
        <f>IF(Tableau3[[#This Row],[Moyenne Régimes]]&gt;0,1,0)</f>
        <v>0</v>
      </c>
      <c r="K294" s="7">
        <f>IF(Tableau3[[#This Row],[Moyenne Régimes]]&gt;=60,1,0)</f>
        <v>0</v>
      </c>
      <c r="L294" s="7">
        <f>IF(Tableau3[[#This Row],[Moyenne Régimes]]&gt;60,Tableau3[[#This Row],[Moyenne Régimes]]-60,0)</f>
        <v>0</v>
      </c>
      <c r="M294" s="14">
        <f t="shared" si="15"/>
        <v>0</v>
      </c>
      <c r="N294" s="14">
        <f t="shared" si="14"/>
        <v>0</v>
      </c>
      <c r="O294" s="14">
        <f t="shared" si="16"/>
        <v>0</v>
      </c>
      <c r="P294" s="15" t="str">
        <f>IF(Tableau3[[#This Row],[Matricule]]&gt;1,IF(COUNTIF(Tableau3[DateMatricule],Tableau3[[#This Row],[DateMatricule]])&gt;1,"Doublon",""),"")</f>
        <v/>
      </c>
    </row>
    <row r="295" spans="1:16" x14ac:dyDescent="0.25">
      <c r="A295" s="12" t="str">
        <f>IF(Tableau3[[#This Row],[Date]]="","",VLOOKUP(Tableau3[[#This Row],[Semaine]],Listes!$A:$B,2,FALSE))</f>
        <v/>
      </c>
      <c r="B295" s="11" t="str">
        <f>IF(ISBLANK(Tableau3[[#This Row],[Date]]),"",INT((Tableau3[[#This Row],[Date]]-SUM(MOD(DATE(YEAR(Tableau3[[#This Row],[Date]]-MOD(Tableau3[[#This Row],[Date]]-2,7)+3),1,2),{1E+99;7})*{1;-1})+5)/7))</f>
        <v/>
      </c>
      <c r="C295" s="11" t="str">
        <f>IF(ISBLANK(Tableau3[[#This Row],[Matricule]]),"",VLOOKUP(Tableau3[[#This Row],[Matricule]],#REF!,2,FALSE))</f>
        <v/>
      </c>
      <c r="D295" s="11" t="str">
        <f>IF(ISBLANK(Tableau3[[#This Row],[Matricule]]),"",VLOOKUP(Tableau3[[#This Row],[Matricule]],#REF!,3,FALSE))</f>
        <v/>
      </c>
      <c r="E295" s="11" t="str">
        <f>CONCATENATE(Tableau3[[#This Row],[Date]],Tableau3[[#This Row],[Matricule]])</f>
        <v/>
      </c>
      <c r="F295" s="3"/>
      <c r="I29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95" s="7">
        <f>IF(Tableau3[[#This Row],[Moyenne Régimes]]&gt;0,1,0)</f>
        <v>0</v>
      </c>
      <c r="K295" s="7">
        <f>IF(Tableau3[[#This Row],[Moyenne Régimes]]&gt;=60,1,0)</f>
        <v>0</v>
      </c>
      <c r="L295" s="7">
        <f>IF(Tableau3[[#This Row],[Moyenne Régimes]]&gt;60,Tableau3[[#This Row],[Moyenne Régimes]]-60,0)</f>
        <v>0</v>
      </c>
      <c r="M295" s="14">
        <f t="shared" si="15"/>
        <v>0</v>
      </c>
      <c r="N295" s="14">
        <f t="shared" si="14"/>
        <v>0</v>
      </c>
      <c r="O295" s="14">
        <f t="shared" si="16"/>
        <v>0</v>
      </c>
      <c r="P295" s="15" t="str">
        <f>IF(Tableau3[[#This Row],[Matricule]]&gt;1,IF(COUNTIF(Tableau3[DateMatricule],Tableau3[[#This Row],[DateMatricule]])&gt;1,"Doublon",""),"")</f>
        <v/>
      </c>
    </row>
    <row r="296" spans="1:16" x14ac:dyDescent="0.25">
      <c r="A296" s="12" t="str">
        <f>IF(Tableau3[[#This Row],[Date]]="","",VLOOKUP(Tableau3[[#This Row],[Semaine]],Listes!$A:$B,2,FALSE))</f>
        <v/>
      </c>
      <c r="B296" s="11" t="str">
        <f>IF(ISBLANK(Tableau3[[#This Row],[Date]]),"",INT((Tableau3[[#This Row],[Date]]-SUM(MOD(DATE(YEAR(Tableau3[[#This Row],[Date]]-MOD(Tableau3[[#This Row],[Date]]-2,7)+3),1,2),{1E+99;7})*{1;-1})+5)/7))</f>
        <v/>
      </c>
      <c r="C296" s="11" t="str">
        <f>IF(ISBLANK(Tableau3[[#This Row],[Matricule]]),"",VLOOKUP(Tableau3[[#This Row],[Matricule]],#REF!,2,FALSE))</f>
        <v/>
      </c>
      <c r="D296" s="11" t="str">
        <f>IF(ISBLANK(Tableau3[[#This Row],[Matricule]]),"",VLOOKUP(Tableau3[[#This Row],[Matricule]],#REF!,3,FALSE))</f>
        <v/>
      </c>
      <c r="E296" s="11" t="str">
        <f>CONCATENATE(Tableau3[[#This Row],[Date]],Tableau3[[#This Row],[Matricule]])</f>
        <v/>
      </c>
      <c r="F296" s="3"/>
      <c r="I29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96" s="7">
        <f>IF(Tableau3[[#This Row],[Moyenne Régimes]]&gt;0,1,0)</f>
        <v>0</v>
      </c>
      <c r="K296" s="7">
        <f>IF(Tableau3[[#This Row],[Moyenne Régimes]]&gt;=60,1,0)</f>
        <v>0</v>
      </c>
      <c r="L296" s="7">
        <f>IF(Tableau3[[#This Row],[Moyenne Régimes]]&gt;60,Tableau3[[#This Row],[Moyenne Régimes]]-60,0)</f>
        <v>0</v>
      </c>
      <c r="M296" s="14">
        <f t="shared" si="15"/>
        <v>0</v>
      </c>
      <c r="N296" s="14">
        <f t="shared" si="14"/>
        <v>0</v>
      </c>
      <c r="O296" s="14">
        <f t="shared" si="16"/>
        <v>0</v>
      </c>
      <c r="P296" s="15" t="str">
        <f>IF(Tableau3[[#This Row],[Matricule]]&gt;1,IF(COUNTIF(Tableau3[DateMatricule],Tableau3[[#This Row],[DateMatricule]])&gt;1,"Doublon",""),"")</f>
        <v/>
      </c>
    </row>
    <row r="297" spans="1:16" x14ac:dyDescent="0.25">
      <c r="A297" s="12" t="str">
        <f>IF(Tableau3[[#This Row],[Date]]="","",VLOOKUP(Tableau3[[#This Row],[Semaine]],Listes!$A:$B,2,FALSE))</f>
        <v/>
      </c>
      <c r="B297" s="11" t="str">
        <f>IF(ISBLANK(Tableau3[[#This Row],[Date]]),"",INT((Tableau3[[#This Row],[Date]]-SUM(MOD(DATE(YEAR(Tableau3[[#This Row],[Date]]-MOD(Tableau3[[#This Row],[Date]]-2,7)+3),1,2),{1E+99;7})*{1;-1})+5)/7))</f>
        <v/>
      </c>
      <c r="C297" s="11" t="str">
        <f>IF(ISBLANK(Tableau3[[#This Row],[Matricule]]),"",VLOOKUP(Tableau3[[#This Row],[Matricule]],#REF!,2,FALSE))</f>
        <v/>
      </c>
      <c r="D297" s="11" t="str">
        <f>IF(ISBLANK(Tableau3[[#This Row],[Matricule]]),"",VLOOKUP(Tableau3[[#This Row],[Matricule]],#REF!,3,FALSE))</f>
        <v/>
      </c>
      <c r="E297" s="11" t="str">
        <f>CONCATENATE(Tableau3[[#This Row],[Date]],Tableau3[[#This Row],[Matricule]])</f>
        <v/>
      </c>
      <c r="F297" s="3"/>
      <c r="I29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97" s="7">
        <f>IF(Tableau3[[#This Row],[Moyenne Régimes]]&gt;0,1,0)</f>
        <v>0</v>
      </c>
      <c r="K297" s="7">
        <f>IF(Tableau3[[#This Row],[Moyenne Régimes]]&gt;=60,1,0)</f>
        <v>0</v>
      </c>
      <c r="L297" s="7">
        <f>IF(Tableau3[[#This Row],[Moyenne Régimes]]&gt;60,Tableau3[[#This Row],[Moyenne Régimes]]-60,0)</f>
        <v>0</v>
      </c>
      <c r="M297" s="14">
        <f t="shared" si="15"/>
        <v>0</v>
      </c>
      <c r="N297" s="14">
        <f t="shared" si="14"/>
        <v>0</v>
      </c>
      <c r="O297" s="14">
        <f t="shared" si="16"/>
        <v>0</v>
      </c>
      <c r="P297" s="15" t="str">
        <f>IF(Tableau3[[#This Row],[Matricule]]&gt;1,IF(COUNTIF(Tableau3[DateMatricule],Tableau3[[#This Row],[DateMatricule]])&gt;1,"Doublon",""),"")</f>
        <v/>
      </c>
    </row>
    <row r="298" spans="1:16" x14ac:dyDescent="0.25">
      <c r="A298" s="12" t="str">
        <f>IF(Tableau3[[#This Row],[Date]]="","",VLOOKUP(Tableau3[[#This Row],[Semaine]],Listes!$A:$B,2,FALSE))</f>
        <v/>
      </c>
      <c r="B298" s="11" t="str">
        <f>IF(ISBLANK(Tableau3[[#This Row],[Date]]),"",INT((Tableau3[[#This Row],[Date]]-SUM(MOD(DATE(YEAR(Tableau3[[#This Row],[Date]]-MOD(Tableau3[[#This Row],[Date]]-2,7)+3),1,2),{1E+99;7})*{1;-1})+5)/7))</f>
        <v/>
      </c>
      <c r="C298" s="11" t="str">
        <f>IF(ISBLANK(Tableau3[[#This Row],[Matricule]]),"",VLOOKUP(Tableau3[[#This Row],[Matricule]],#REF!,2,FALSE))</f>
        <v/>
      </c>
      <c r="D298" s="11" t="str">
        <f>IF(ISBLANK(Tableau3[[#This Row],[Matricule]]),"",VLOOKUP(Tableau3[[#This Row],[Matricule]],#REF!,3,FALSE))</f>
        <v/>
      </c>
      <c r="E298" s="11" t="str">
        <f>CONCATENATE(Tableau3[[#This Row],[Date]],Tableau3[[#This Row],[Matricule]])</f>
        <v/>
      </c>
      <c r="F298" s="3"/>
      <c r="I29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98" s="7">
        <f>IF(Tableau3[[#This Row],[Moyenne Régimes]]&gt;0,1,0)</f>
        <v>0</v>
      </c>
      <c r="K298" s="7">
        <f>IF(Tableau3[[#This Row],[Moyenne Régimes]]&gt;=60,1,0)</f>
        <v>0</v>
      </c>
      <c r="L298" s="7">
        <f>IF(Tableau3[[#This Row],[Moyenne Régimes]]&gt;60,Tableau3[[#This Row],[Moyenne Régimes]]-60,0)</f>
        <v>0</v>
      </c>
      <c r="M298" s="14">
        <f t="shared" si="15"/>
        <v>0</v>
      </c>
      <c r="N298" s="14">
        <f t="shared" si="14"/>
        <v>0</v>
      </c>
      <c r="O298" s="14">
        <f t="shared" si="16"/>
        <v>0</v>
      </c>
      <c r="P298" s="15" t="str">
        <f>IF(Tableau3[[#This Row],[Matricule]]&gt;1,IF(COUNTIF(Tableau3[DateMatricule],Tableau3[[#This Row],[DateMatricule]])&gt;1,"Doublon",""),"")</f>
        <v/>
      </c>
    </row>
    <row r="299" spans="1:16" x14ac:dyDescent="0.25">
      <c r="A299" s="12" t="str">
        <f>IF(Tableau3[[#This Row],[Date]]="","",VLOOKUP(Tableau3[[#This Row],[Semaine]],Listes!$A:$B,2,FALSE))</f>
        <v/>
      </c>
      <c r="B299" s="11" t="str">
        <f>IF(ISBLANK(Tableau3[[#This Row],[Date]]),"",INT((Tableau3[[#This Row],[Date]]-SUM(MOD(DATE(YEAR(Tableau3[[#This Row],[Date]]-MOD(Tableau3[[#This Row],[Date]]-2,7)+3),1,2),{1E+99;7})*{1;-1})+5)/7))</f>
        <v/>
      </c>
      <c r="C299" s="11" t="str">
        <f>IF(ISBLANK(Tableau3[[#This Row],[Matricule]]),"",VLOOKUP(Tableau3[[#This Row],[Matricule]],#REF!,2,FALSE))</f>
        <v/>
      </c>
      <c r="D299" s="11" t="str">
        <f>IF(ISBLANK(Tableau3[[#This Row],[Matricule]]),"",VLOOKUP(Tableau3[[#This Row],[Matricule]],#REF!,3,FALSE))</f>
        <v/>
      </c>
      <c r="E299" s="11" t="str">
        <f>CONCATENATE(Tableau3[[#This Row],[Date]],Tableau3[[#This Row],[Matricule]])</f>
        <v/>
      </c>
      <c r="F299" s="3"/>
      <c r="I29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299" s="7">
        <f>IF(Tableau3[[#This Row],[Moyenne Régimes]]&gt;0,1,0)</f>
        <v>0</v>
      </c>
      <c r="K299" s="7">
        <f>IF(Tableau3[[#This Row],[Moyenne Régimes]]&gt;=60,1,0)</f>
        <v>0</v>
      </c>
      <c r="L299" s="7">
        <f>IF(Tableau3[[#This Row],[Moyenne Régimes]]&gt;60,Tableau3[[#This Row],[Moyenne Régimes]]-60,0)</f>
        <v>0</v>
      </c>
      <c r="M299" s="14">
        <f t="shared" si="15"/>
        <v>0</v>
      </c>
      <c r="N299" s="14">
        <f t="shared" si="14"/>
        <v>0</v>
      </c>
      <c r="O299" s="14">
        <f t="shared" si="16"/>
        <v>0</v>
      </c>
      <c r="P299" s="15" t="str">
        <f>IF(Tableau3[[#This Row],[Matricule]]&gt;1,IF(COUNTIF(Tableau3[DateMatricule],Tableau3[[#This Row],[DateMatricule]])&gt;1,"Doublon",""),"")</f>
        <v/>
      </c>
    </row>
    <row r="300" spans="1:16" x14ac:dyDescent="0.25">
      <c r="A300" s="12" t="str">
        <f>IF(Tableau3[[#This Row],[Date]]="","",VLOOKUP(Tableau3[[#This Row],[Semaine]],Listes!$A:$B,2,FALSE))</f>
        <v/>
      </c>
      <c r="B300" s="11" t="str">
        <f>IF(ISBLANK(Tableau3[[#This Row],[Date]]),"",INT((Tableau3[[#This Row],[Date]]-SUM(MOD(DATE(YEAR(Tableau3[[#This Row],[Date]]-MOD(Tableau3[[#This Row],[Date]]-2,7)+3),1,2),{1E+99;7})*{1;-1})+5)/7))</f>
        <v/>
      </c>
      <c r="C300" s="11" t="str">
        <f>IF(ISBLANK(Tableau3[[#This Row],[Matricule]]),"",VLOOKUP(Tableau3[[#This Row],[Matricule]],#REF!,2,FALSE))</f>
        <v/>
      </c>
      <c r="D300" s="11" t="str">
        <f>IF(ISBLANK(Tableau3[[#This Row],[Matricule]]),"",VLOOKUP(Tableau3[[#This Row],[Matricule]],#REF!,3,FALSE))</f>
        <v/>
      </c>
      <c r="E300" s="11" t="str">
        <f>CONCATENATE(Tableau3[[#This Row],[Date]],Tableau3[[#This Row],[Matricule]])</f>
        <v/>
      </c>
      <c r="F300" s="3"/>
      <c r="I30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00" s="7">
        <f>IF(Tableau3[[#This Row],[Moyenne Régimes]]&gt;0,1,0)</f>
        <v>0</v>
      </c>
      <c r="K300" s="7">
        <f>IF(Tableau3[[#This Row],[Moyenne Régimes]]&gt;=60,1,0)</f>
        <v>0</v>
      </c>
      <c r="L300" s="7">
        <f>IF(Tableau3[[#This Row],[Moyenne Régimes]]&gt;60,Tableau3[[#This Row],[Moyenne Régimes]]-60,0)</f>
        <v>0</v>
      </c>
      <c r="M300" s="14">
        <f t="shared" si="15"/>
        <v>0</v>
      </c>
      <c r="N300" s="14">
        <f t="shared" si="14"/>
        <v>0</v>
      </c>
      <c r="O300" s="14">
        <f t="shared" si="16"/>
        <v>0</v>
      </c>
      <c r="P300" s="15" t="str">
        <f>IF(Tableau3[[#This Row],[Matricule]]&gt;1,IF(COUNTIF(Tableau3[DateMatricule],Tableau3[[#This Row],[DateMatricule]])&gt;1,"Doublon",""),"")</f>
        <v/>
      </c>
    </row>
    <row r="301" spans="1:16" x14ac:dyDescent="0.25">
      <c r="A301" s="12" t="str">
        <f>IF(Tableau3[[#This Row],[Date]]="","",VLOOKUP(Tableau3[[#This Row],[Semaine]],Listes!$A:$B,2,FALSE))</f>
        <v/>
      </c>
      <c r="B301" s="11" t="str">
        <f>IF(ISBLANK(Tableau3[[#This Row],[Date]]),"",INT((Tableau3[[#This Row],[Date]]-SUM(MOD(DATE(YEAR(Tableau3[[#This Row],[Date]]-MOD(Tableau3[[#This Row],[Date]]-2,7)+3),1,2),{1E+99;7})*{1;-1})+5)/7))</f>
        <v/>
      </c>
      <c r="C301" s="11" t="str">
        <f>IF(ISBLANK(Tableau3[[#This Row],[Matricule]]),"",VLOOKUP(Tableau3[[#This Row],[Matricule]],#REF!,2,FALSE))</f>
        <v/>
      </c>
      <c r="D301" s="11" t="str">
        <f>IF(ISBLANK(Tableau3[[#This Row],[Matricule]]),"",VLOOKUP(Tableau3[[#This Row],[Matricule]],#REF!,3,FALSE))</f>
        <v/>
      </c>
      <c r="E301" s="11" t="str">
        <f>CONCATENATE(Tableau3[[#This Row],[Date]],Tableau3[[#This Row],[Matricule]])</f>
        <v/>
      </c>
      <c r="F301" s="3"/>
      <c r="I30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01" s="7">
        <f>IF(Tableau3[[#This Row],[Moyenne Régimes]]&gt;0,1,0)</f>
        <v>0</v>
      </c>
      <c r="K301" s="7">
        <f>IF(Tableau3[[#This Row],[Moyenne Régimes]]&gt;=60,1,0)</f>
        <v>0</v>
      </c>
      <c r="L301" s="7">
        <f>IF(Tableau3[[#This Row],[Moyenne Régimes]]&gt;60,Tableau3[[#This Row],[Moyenne Régimes]]-60,0)</f>
        <v>0</v>
      </c>
      <c r="M301" s="14">
        <f t="shared" si="15"/>
        <v>0</v>
      </c>
      <c r="N301" s="14">
        <f t="shared" si="14"/>
        <v>0</v>
      </c>
      <c r="O301" s="14">
        <f t="shared" si="16"/>
        <v>0</v>
      </c>
      <c r="P301" s="15" t="str">
        <f>IF(Tableau3[[#This Row],[Matricule]]&gt;1,IF(COUNTIF(Tableau3[DateMatricule],Tableau3[[#This Row],[DateMatricule]])&gt;1,"Doublon",""),"")</f>
        <v/>
      </c>
    </row>
    <row r="302" spans="1:16" x14ac:dyDescent="0.25">
      <c r="A302" s="12" t="str">
        <f>IF(Tableau3[[#This Row],[Date]]="","",VLOOKUP(Tableau3[[#This Row],[Semaine]],Listes!$A:$B,2,FALSE))</f>
        <v/>
      </c>
      <c r="B302" s="11" t="str">
        <f>IF(ISBLANK(Tableau3[[#This Row],[Date]]),"",INT((Tableau3[[#This Row],[Date]]-SUM(MOD(DATE(YEAR(Tableau3[[#This Row],[Date]]-MOD(Tableau3[[#This Row],[Date]]-2,7)+3),1,2),{1E+99;7})*{1;-1})+5)/7))</f>
        <v/>
      </c>
      <c r="C302" s="11" t="str">
        <f>IF(ISBLANK(Tableau3[[#This Row],[Matricule]]),"",VLOOKUP(Tableau3[[#This Row],[Matricule]],#REF!,2,FALSE))</f>
        <v/>
      </c>
      <c r="D302" s="11" t="str">
        <f>IF(ISBLANK(Tableau3[[#This Row],[Matricule]]),"",VLOOKUP(Tableau3[[#This Row],[Matricule]],#REF!,3,FALSE))</f>
        <v/>
      </c>
      <c r="E302" s="11" t="str">
        <f>CONCATENATE(Tableau3[[#This Row],[Date]],Tableau3[[#This Row],[Matricule]])</f>
        <v/>
      </c>
      <c r="F302" s="3"/>
      <c r="I30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02" s="7">
        <f>IF(Tableau3[[#This Row],[Moyenne Régimes]]&gt;0,1,0)</f>
        <v>0</v>
      </c>
      <c r="K302" s="7">
        <f>IF(Tableau3[[#This Row],[Moyenne Régimes]]&gt;=60,1,0)</f>
        <v>0</v>
      </c>
      <c r="L302" s="7">
        <f>IF(Tableau3[[#This Row],[Moyenne Régimes]]&gt;60,Tableau3[[#This Row],[Moyenne Régimes]]-60,0)</f>
        <v>0</v>
      </c>
      <c r="M302" s="14">
        <f t="shared" si="15"/>
        <v>0</v>
      </c>
      <c r="N302" s="14">
        <f t="shared" si="14"/>
        <v>0</v>
      </c>
      <c r="O302" s="14">
        <f t="shared" si="16"/>
        <v>0</v>
      </c>
      <c r="P302" s="15" t="str">
        <f>IF(Tableau3[[#This Row],[Matricule]]&gt;1,IF(COUNTIF(Tableau3[DateMatricule],Tableau3[[#This Row],[DateMatricule]])&gt;1,"Doublon",""),"")</f>
        <v/>
      </c>
    </row>
    <row r="303" spans="1:16" x14ac:dyDescent="0.25">
      <c r="A303" s="12" t="str">
        <f>IF(Tableau3[[#This Row],[Date]]="","",VLOOKUP(Tableau3[[#This Row],[Semaine]],Listes!$A:$B,2,FALSE))</f>
        <v/>
      </c>
      <c r="B303" s="11" t="str">
        <f>IF(ISBLANK(Tableau3[[#This Row],[Date]]),"",INT((Tableau3[[#This Row],[Date]]-SUM(MOD(DATE(YEAR(Tableau3[[#This Row],[Date]]-MOD(Tableau3[[#This Row],[Date]]-2,7)+3),1,2),{1E+99;7})*{1;-1})+5)/7))</f>
        <v/>
      </c>
      <c r="C303" s="11" t="str">
        <f>IF(ISBLANK(Tableau3[[#This Row],[Matricule]]),"",VLOOKUP(Tableau3[[#This Row],[Matricule]],#REF!,2,FALSE))</f>
        <v/>
      </c>
      <c r="D303" s="11" t="str">
        <f>IF(ISBLANK(Tableau3[[#This Row],[Matricule]]),"",VLOOKUP(Tableau3[[#This Row],[Matricule]],#REF!,3,FALSE))</f>
        <v/>
      </c>
      <c r="E303" s="11" t="str">
        <f>CONCATENATE(Tableau3[[#This Row],[Date]],Tableau3[[#This Row],[Matricule]])</f>
        <v/>
      </c>
      <c r="F303" s="3"/>
      <c r="I30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03" s="7">
        <f>IF(Tableau3[[#This Row],[Moyenne Régimes]]&gt;0,1,0)</f>
        <v>0</v>
      </c>
      <c r="K303" s="7">
        <f>IF(Tableau3[[#This Row],[Moyenne Régimes]]&gt;=60,1,0)</f>
        <v>0</v>
      </c>
      <c r="L303" s="7">
        <f>IF(Tableau3[[#This Row],[Moyenne Régimes]]&gt;60,Tableau3[[#This Row],[Moyenne Régimes]]-60,0)</f>
        <v>0</v>
      </c>
      <c r="M303" s="14">
        <f t="shared" si="15"/>
        <v>0</v>
      </c>
      <c r="N303" s="14">
        <f t="shared" si="14"/>
        <v>0</v>
      </c>
      <c r="O303" s="14">
        <f t="shared" si="16"/>
        <v>0</v>
      </c>
      <c r="P303" s="15" t="str">
        <f>IF(Tableau3[[#This Row],[Matricule]]&gt;1,IF(COUNTIF(Tableau3[DateMatricule],Tableau3[[#This Row],[DateMatricule]])&gt;1,"Doublon",""),"")</f>
        <v/>
      </c>
    </row>
    <row r="304" spans="1:16" x14ac:dyDescent="0.25">
      <c r="A304" s="12" t="str">
        <f>IF(Tableau3[[#This Row],[Date]]="","",VLOOKUP(Tableau3[[#This Row],[Semaine]],Listes!$A:$B,2,FALSE))</f>
        <v/>
      </c>
      <c r="B304" s="11" t="str">
        <f>IF(ISBLANK(Tableau3[[#This Row],[Date]]),"",INT((Tableau3[[#This Row],[Date]]-SUM(MOD(DATE(YEAR(Tableau3[[#This Row],[Date]]-MOD(Tableau3[[#This Row],[Date]]-2,7)+3),1,2),{1E+99;7})*{1;-1})+5)/7))</f>
        <v/>
      </c>
      <c r="C304" s="11" t="str">
        <f>IF(ISBLANK(Tableau3[[#This Row],[Matricule]]),"",VLOOKUP(Tableau3[[#This Row],[Matricule]],#REF!,2,FALSE))</f>
        <v/>
      </c>
      <c r="D304" s="11" t="str">
        <f>IF(ISBLANK(Tableau3[[#This Row],[Matricule]]),"",VLOOKUP(Tableau3[[#This Row],[Matricule]],#REF!,3,FALSE))</f>
        <v/>
      </c>
      <c r="E304" s="11" t="str">
        <f>CONCATENATE(Tableau3[[#This Row],[Date]],Tableau3[[#This Row],[Matricule]])</f>
        <v/>
      </c>
      <c r="F304" s="3"/>
      <c r="I30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04" s="7">
        <f>IF(Tableau3[[#This Row],[Moyenne Régimes]]&gt;0,1,0)</f>
        <v>0</v>
      </c>
      <c r="K304" s="7">
        <f>IF(Tableau3[[#This Row],[Moyenne Régimes]]&gt;=60,1,0)</f>
        <v>0</v>
      </c>
      <c r="L304" s="7">
        <f>IF(Tableau3[[#This Row],[Moyenne Régimes]]&gt;60,Tableau3[[#This Row],[Moyenne Régimes]]-60,0)</f>
        <v>0</v>
      </c>
      <c r="M304" s="14">
        <f t="shared" si="15"/>
        <v>0</v>
      </c>
      <c r="N304" s="14">
        <f t="shared" si="14"/>
        <v>0</v>
      </c>
      <c r="O304" s="14">
        <f t="shared" si="16"/>
        <v>0</v>
      </c>
      <c r="P304" s="15" t="str">
        <f>IF(Tableau3[[#This Row],[Matricule]]&gt;1,IF(COUNTIF(Tableau3[DateMatricule],Tableau3[[#This Row],[DateMatricule]])&gt;1,"Doublon",""),"")</f>
        <v/>
      </c>
    </row>
    <row r="305" spans="1:16" x14ac:dyDescent="0.25">
      <c r="A305" s="12" t="str">
        <f>IF(Tableau3[[#This Row],[Date]]="","",VLOOKUP(Tableau3[[#This Row],[Semaine]],Listes!$A:$B,2,FALSE))</f>
        <v/>
      </c>
      <c r="B305" s="11" t="str">
        <f>IF(ISBLANK(Tableau3[[#This Row],[Date]]),"",INT((Tableau3[[#This Row],[Date]]-SUM(MOD(DATE(YEAR(Tableau3[[#This Row],[Date]]-MOD(Tableau3[[#This Row],[Date]]-2,7)+3),1,2),{1E+99;7})*{1;-1})+5)/7))</f>
        <v/>
      </c>
      <c r="C305" s="11" t="str">
        <f>IF(ISBLANK(Tableau3[[#This Row],[Matricule]]),"",VLOOKUP(Tableau3[[#This Row],[Matricule]],#REF!,2,FALSE))</f>
        <v/>
      </c>
      <c r="D305" s="11" t="str">
        <f>IF(ISBLANK(Tableau3[[#This Row],[Matricule]]),"",VLOOKUP(Tableau3[[#This Row],[Matricule]],#REF!,3,FALSE))</f>
        <v/>
      </c>
      <c r="E305" s="11" t="str">
        <f>CONCATENATE(Tableau3[[#This Row],[Date]],Tableau3[[#This Row],[Matricule]])</f>
        <v/>
      </c>
      <c r="F305" s="3"/>
      <c r="I30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05" s="7">
        <f>IF(Tableau3[[#This Row],[Moyenne Régimes]]&gt;0,1,0)</f>
        <v>0</v>
      </c>
      <c r="K305" s="7">
        <f>IF(Tableau3[[#This Row],[Moyenne Régimes]]&gt;=60,1,0)</f>
        <v>0</v>
      </c>
      <c r="L305" s="7">
        <f>IF(Tableau3[[#This Row],[Moyenne Régimes]]&gt;60,Tableau3[[#This Row],[Moyenne Régimes]]-60,0)</f>
        <v>0</v>
      </c>
      <c r="M305" s="14">
        <f t="shared" si="15"/>
        <v>0</v>
      </c>
      <c r="N305" s="14">
        <f t="shared" si="14"/>
        <v>0</v>
      </c>
      <c r="O305" s="14">
        <f t="shared" si="16"/>
        <v>0</v>
      </c>
      <c r="P305" s="15" t="str">
        <f>IF(Tableau3[[#This Row],[Matricule]]&gt;1,IF(COUNTIF(Tableau3[DateMatricule],Tableau3[[#This Row],[DateMatricule]])&gt;1,"Doublon",""),"")</f>
        <v/>
      </c>
    </row>
    <row r="306" spans="1:16" x14ac:dyDescent="0.25">
      <c r="A306" s="12" t="str">
        <f>IF(Tableau3[[#This Row],[Date]]="","",VLOOKUP(Tableau3[[#This Row],[Semaine]],Listes!$A:$B,2,FALSE))</f>
        <v/>
      </c>
      <c r="B306" s="11" t="str">
        <f>IF(ISBLANK(Tableau3[[#This Row],[Date]]),"",INT((Tableau3[[#This Row],[Date]]-SUM(MOD(DATE(YEAR(Tableau3[[#This Row],[Date]]-MOD(Tableau3[[#This Row],[Date]]-2,7)+3),1,2),{1E+99;7})*{1;-1})+5)/7))</f>
        <v/>
      </c>
      <c r="C306" s="11" t="str">
        <f>IF(ISBLANK(Tableau3[[#This Row],[Matricule]]),"",VLOOKUP(Tableau3[[#This Row],[Matricule]],#REF!,2,FALSE))</f>
        <v/>
      </c>
      <c r="D306" s="11" t="str">
        <f>IF(ISBLANK(Tableau3[[#This Row],[Matricule]]),"",VLOOKUP(Tableau3[[#This Row],[Matricule]],#REF!,3,FALSE))</f>
        <v/>
      </c>
      <c r="E306" s="11" t="str">
        <f>CONCATENATE(Tableau3[[#This Row],[Date]],Tableau3[[#This Row],[Matricule]])</f>
        <v/>
      </c>
      <c r="F306" s="3"/>
      <c r="I30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06" s="7">
        <f>IF(Tableau3[[#This Row],[Moyenne Régimes]]&gt;0,1,0)</f>
        <v>0</v>
      </c>
      <c r="K306" s="7">
        <f>IF(Tableau3[[#This Row],[Moyenne Régimes]]&gt;=60,1,0)</f>
        <v>0</v>
      </c>
      <c r="L306" s="7">
        <f>IF(Tableau3[[#This Row],[Moyenne Régimes]]&gt;60,Tableau3[[#This Row],[Moyenne Régimes]]-60,0)</f>
        <v>0</v>
      </c>
      <c r="M306" s="14">
        <f t="shared" si="15"/>
        <v>0</v>
      </c>
      <c r="N306" s="14">
        <f t="shared" si="14"/>
        <v>0</v>
      </c>
      <c r="O306" s="14">
        <f t="shared" si="16"/>
        <v>0</v>
      </c>
      <c r="P306" s="15" t="str">
        <f>IF(Tableau3[[#This Row],[Matricule]]&gt;1,IF(COUNTIF(Tableau3[DateMatricule],Tableau3[[#This Row],[DateMatricule]])&gt;1,"Doublon",""),"")</f>
        <v/>
      </c>
    </row>
    <row r="307" spans="1:16" x14ac:dyDescent="0.25">
      <c r="A307" s="12" t="str">
        <f>IF(Tableau3[[#This Row],[Date]]="","",VLOOKUP(Tableau3[[#This Row],[Semaine]],Listes!$A:$B,2,FALSE))</f>
        <v/>
      </c>
      <c r="B307" s="11" t="str">
        <f>IF(ISBLANK(Tableau3[[#This Row],[Date]]),"",INT((Tableau3[[#This Row],[Date]]-SUM(MOD(DATE(YEAR(Tableau3[[#This Row],[Date]]-MOD(Tableau3[[#This Row],[Date]]-2,7)+3),1,2),{1E+99;7})*{1;-1})+5)/7))</f>
        <v/>
      </c>
      <c r="C307" s="11" t="str">
        <f>IF(ISBLANK(Tableau3[[#This Row],[Matricule]]),"",VLOOKUP(Tableau3[[#This Row],[Matricule]],#REF!,2,FALSE))</f>
        <v/>
      </c>
      <c r="D307" s="11" t="str">
        <f>IF(ISBLANK(Tableau3[[#This Row],[Matricule]]),"",VLOOKUP(Tableau3[[#This Row],[Matricule]],#REF!,3,FALSE))</f>
        <v/>
      </c>
      <c r="E307" s="11" t="str">
        <f>CONCATENATE(Tableau3[[#This Row],[Date]],Tableau3[[#This Row],[Matricule]])</f>
        <v/>
      </c>
      <c r="F307" s="3"/>
      <c r="I30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07" s="7">
        <f>IF(Tableau3[[#This Row],[Moyenne Régimes]]&gt;0,1,0)</f>
        <v>0</v>
      </c>
      <c r="K307" s="7">
        <f>IF(Tableau3[[#This Row],[Moyenne Régimes]]&gt;=60,1,0)</f>
        <v>0</v>
      </c>
      <c r="L307" s="7">
        <f>IF(Tableau3[[#This Row],[Moyenne Régimes]]&gt;60,Tableau3[[#This Row],[Moyenne Régimes]]-60,0)</f>
        <v>0</v>
      </c>
      <c r="M307" s="14">
        <f t="shared" si="15"/>
        <v>0</v>
      </c>
      <c r="N307" s="14">
        <f t="shared" si="14"/>
        <v>0</v>
      </c>
      <c r="O307" s="14">
        <f t="shared" si="16"/>
        <v>0</v>
      </c>
      <c r="P307" s="15" t="str">
        <f>IF(Tableau3[[#This Row],[Matricule]]&gt;1,IF(COUNTIF(Tableau3[DateMatricule],Tableau3[[#This Row],[DateMatricule]])&gt;1,"Doublon",""),"")</f>
        <v/>
      </c>
    </row>
    <row r="308" spans="1:16" x14ac:dyDescent="0.25">
      <c r="A308" s="12" t="str">
        <f>IF(Tableau3[[#This Row],[Date]]="","",VLOOKUP(Tableau3[[#This Row],[Semaine]],Listes!$A:$B,2,FALSE))</f>
        <v/>
      </c>
      <c r="B308" s="11" t="str">
        <f>IF(ISBLANK(Tableau3[[#This Row],[Date]]),"",INT((Tableau3[[#This Row],[Date]]-SUM(MOD(DATE(YEAR(Tableau3[[#This Row],[Date]]-MOD(Tableau3[[#This Row],[Date]]-2,7)+3),1,2),{1E+99;7})*{1;-1})+5)/7))</f>
        <v/>
      </c>
      <c r="C308" s="11" t="str">
        <f>IF(ISBLANK(Tableau3[[#This Row],[Matricule]]),"",VLOOKUP(Tableau3[[#This Row],[Matricule]],#REF!,2,FALSE))</f>
        <v/>
      </c>
      <c r="D308" s="11" t="str">
        <f>IF(ISBLANK(Tableau3[[#This Row],[Matricule]]),"",VLOOKUP(Tableau3[[#This Row],[Matricule]],#REF!,3,FALSE))</f>
        <v/>
      </c>
      <c r="E308" s="11" t="str">
        <f>CONCATENATE(Tableau3[[#This Row],[Date]],Tableau3[[#This Row],[Matricule]])</f>
        <v/>
      </c>
      <c r="F308" s="3"/>
      <c r="I30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08" s="7">
        <f>IF(Tableau3[[#This Row],[Moyenne Régimes]]&gt;0,1,0)</f>
        <v>0</v>
      </c>
      <c r="K308" s="7">
        <f>IF(Tableau3[[#This Row],[Moyenne Régimes]]&gt;=60,1,0)</f>
        <v>0</v>
      </c>
      <c r="L308" s="7">
        <f>IF(Tableau3[[#This Row],[Moyenne Régimes]]&gt;60,Tableau3[[#This Row],[Moyenne Régimes]]-60,0)</f>
        <v>0</v>
      </c>
      <c r="M308" s="14">
        <f t="shared" si="15"/>
        <v>0</v>
      </c>
      <c r="N308" s="14">
        <f t="shared" si="14"/>
        <v>0</v>
      </c>
      <c r="O308" s="14">
        <f t="shared" si="16"/>
        <v>0</v>
      </c>
      <c r="P308" s="15" t="str">
        <f>IF(Tableau3[[#This Row],[Matricule]]&gt;1,IF(COUNTIF(Tableau3[DateMatricule],Tableau3[[#This Row],[DateMatricule]])&gt;1,"Doublon",""),"")</f>
        <v/>
      </c>
    </row>
    <row r="309" spans="1:16" x14ac:dyDescent="0.25">
      <c r="A309" s="12" t="str">
        <f>IF(Tableau3[[#This Row],[Date]]="","",VLOOKUP(Tableau3[[#This Row],[Semaine]],Listes!$A:$B,2,FALSE))</f>
        <v/>
      </c>
      <c r="B309" s="11" t="str">
        <f>IF(ISBLANK(Tableau3[[#This Row],[Date]]),"",INT((Tableau3[[#This Row],[Date]]-SUM(MOD(DATE(YEAR(Tableau3[[#This Row],[Date]]-MOD(Tableau3[[#This Row],[Date]]-2,7)+3),1,2),{1E+99;7})*{1;-1})+5)/7))</f>
        <v/>
      </c>
      <c r="C309" s="11" t="str">
        <f>IF(ISBLANK(Tableau3[[#This Row],[Matricule]]),"",VLOOKUP(Tableau3[[#This Row],[Matricule]],#REF!,2,FALSE))</f>
        <v/>
      </c>
      <c r="D309" s="11" t="str">
        <f>IF(ISBLANK(Tableau3[[#This Row],[Matricule]]),"",VLOOKUP(Tableau3[[#This Row],[Matricule]],#REF!,3,FALSE))</f>
        <v/>
      </c>
      <c r="E309" s="11" t="str">
        <f>CONCATENATE(Tableau3[[#This Row],[Date]],Tableau3[[#This Row],[Matricule]])</f>
        <v/>
      </c>
      <c r="F309" s="3"/>
      <c r="I30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09" s="7">
        <f>IF(Tableau3[[#This Row],[Moyenne Régimes]]&gt;0,1,0)</f>
        <v>0</v>
      </c>
      <c r="K309" s="7">
        <f>IF(Tableau3[[#This Row],[Moyenne Régimes]]&gt;=60,1,0)</f>
        <v>0</v>
      </c>
      <c r="L309" s="7">
        <f>IF(Tableau3[[#This Row],[Moyenne Régimes]]&gt;60,Tableau3[[#This Row],[Moyenne Régimes]]-60,0)</f>
        <v>0</v>
      </c>
      <c r="M309" s="14">
        <f t="shared" si="15"/>
        <v>0</v>
      </c>
      <c r="N309" s="14">
        <f t="shared" si="14"/>
        <v>0</v>
      </c>
      <c r="O309" s="14">
        <f t="shared" si="16"/>
        <v>0</v>
      </c>
      <c r="P309" s="15" t="str">
        <f>IF(Tableau3[[#This Row],[Matricule]]&gt;1,IF(COUNTIF(Tableau3[DateMatricule],Tableau3[[#This Row],[DateMatricule]])&gt;1,"Doublon",""),"")</f>
        <v/>
      </c>
    </row>
    <row r="310" spans="1:16" x14ac:dyDescent="0.25">
      <c r="A310" s="12" t="str">
        <f>IF(Tableau3[[#This Row],[Date]]="","",VLOOKUP(Tableau3[[#This Row],[Semaine]],Listes!$A:$B,2,FALSE))</f>
        <v/>
      </c>
      <c r="B310" s="11" t="str">
        <f>IF(ISBLANK(Tableau3[[#This Row],[Date]]),"",INT((Tableau3[[#This Row],[Date]]-SUM(MOD(DATE(YEAR(Tableau3[[#This Row],[Date]]-MOD(Tableau3[[#This Row],[Date]]-2,7)+3),1,2),{1E+99;7})*{1;-1})+5)/7))</f>
        <v/>
      </c>
      <c r="C310" s="11" t="str">
        <f>IF(ISBLANK(Tableau3[[#This Row],[Matricule]]),"",VLOOKUP(Tableau3[[#This Row],[Matricule]],#REF!,2,FALSE))</f>
        <v/>
      </c>
      <c r="D310" s="11" t="str">
        <f>IF(ISBLANK(Tableau3[[#This Row],[Matricule]]),"",VLOOKUP(Tableau3[[#This Row],[Matricule]],#REF!,3,FALSE))</f>
        <v/>
      </c>
      <c r="E310" s="11" t="str">
        <f>CONCATENATE(Tableau3[[#This Row],[Date]],Tableau3[[#This Row],[Matricule]])</f>
        <v/>
      </c>
      <c r="F310" s="3"/>
      <c r="I31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10" s="7">
        <f>IF(Tableau3[[#This Row],[Moyenne Régimes]]&gt;0,1,0)</f>
        <v>0</v>
      </c>
      <c r="K310" s="7">
        <f>IF(Tableau3[[#This Row],[Moyenne Régimes]]&gt;=60,1,0)</f>
        <v>0</v>
      </c>
      <c r="L310" s="7">
        <f>IF(Tableau3[[#This Row],[Moyenne Régimes]]&gt;60,Tableau3[[#This Row],[Moyenne Régimes]]-60,0)</f>
        <v>0</v>
      </c>
      <c r="M310" s="14">
        <f t="shared" si="15"/>
        <v>0</v>
      </c>
      <c r="N310" s="14">
        <f t="shared" si="14"/>
        <v>0</v>
      </c>
      <c r="O310" s="14">
        <f t="shared" si="16"/>
        <v>0</v>
      </c>
      <c r="P310" s="15" t="str">
        <f>IF(Tableau3[[#This Row],[Matricule]]&gt;1,IF(COUNTIF(Tableau3[DateMatricule],Tableau3[[#This Row],[DateMatricule]])&gt;1,"Doublon",""),"")</f>
        <v/>
      </c>
    </row>
    <row r="311" spans="1:16" x14ac:dyDescent="0.25">
      <c r="A311" s="12" t="str">
        <f>IF(Tableau3[[#This Row],[Date]]="","",VLOOKUP(Tableau3[[#This Row],[Semaine]],Listes!$A:$B,2,FALSE))</f>
        <v/>
      </c>
      <c r="B311" s="11" t="str">
        <f>IF(ISBLANK(Tableau3[[#This Row],[Date]]),"",INT((Tableau3[[#This Row],[Date]]-SUM(MOD(DATE(YEAR(Tableau3[[#This Row],[Date]]-MOD(Tableau3[[#This Row],[Date]]-2,7)+3),1,2),{1E+99;7})*{1;-1})+5)/7))</f>
        <v/>
      </c>
      <c r="C311" s="11" t="str">
        <f>IF(ISBLANK(Tableau3[[#This Row],[Matricule]]),"",VLOOKUP(Tableau3[[#This Row],[Matricule]],#REF!,2,FALSE))</f>
        <v/>
      </c>
      <c r="D311" s="11" t="str">
        <f>IF(ISBLANK(Tableau3[[#This Row],[Matricule]]),"",VLOOKUP(Tableau3[[#This Row],[Matricule]],#REF!,3,FALSE))</f>
        <v/>
      </c>
      <c r="E311" s="11" t="str">
        <f>CONCATENATE(Tableau3[[#This Row],[Date]],Tableau3[[#This Row],[Matricule]])</f>
        <v/>
      </c>
      <c r="F311" s="3"/>
      <c r="I31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11" s="7">
        <f>IF(Tableau3[[#This Row],[Moyenne Régimes]]&gt;0,1,0)</f>
        <v>0</v>
      </c>
      <c r="K311" s="7">
        <f>IF(Tableau3[[#This Row],[Moyenne Régimes]]&gt;=60,1,0)</f>
        <v>0</v>
      </c>
      <c r="L311" s="7">
        <f>IF(Tableau3[[#This Row],[Moyenne Régimes]]&gt;60,Tableau3[[#This Row],[Moyenne Régimes]]-60,0)</f>
        <v>0</v>
      </c>
      <c r="M311" s="14">
        <f t="shared" si="15"/>
        <v>0</v>
      </c>
      <c r="N311" s="14">
        <f t="shared" si="14"/>
        <v>0</v>
      </c>
      <c r="O311" s="14">
        <f t="shared" si="16"/>
        <v>0</v>
      </c>
      <c r="P311" s="15" t="str">
        <f>IF(Tableau3[[#This Row],[Matricule]]&gt;1,IF(COUNTIF(Tableau3[DateMatricule],Tableau3[[#This Row],[DateMatricule]])&gt;1,"Doublon",""),"")</f>
        <v/>
      </c>
    </row>
    <row r="312" spans="1:16" x14ac:dyDescent="0.25">
      <c r="A312" s="12" t="str">
        <f>IF(Tableau3[[#This Row],[Date]]="","",VLOOKUP(Tableau3[[#This Row],[Semaine]],Listes!$A:$B,2,FALSE))</f>
        <v/>
      </c>
      <c r="B312" s="11" t="str">
        <f>IF(ISBLANK(Tableau3[[#This Row],[Date]]),"",INT((Tableau3[[#This Row],[Date]]-SUM(MOD(DATE(YEAR(Tableau3[[#This Row],[Date]]-MOD(Tableau3[[#This Row],[Date]]-2,7)+3),1,2),{1E+99;7})*{1;-1})+5)/7))</f>
        <v/>
      </c>
      <c r="C312" s="11" t="str">
        <f>IF(ISBLANK(Tableau3[[#This Row],[Matricule]]),"",VLOOKUP(Tableau3[[#This Row],[Matricule]],#REF!,2,FALSE))</f>
        <v/>
      </c>
      <c r="D312" s="11" t="str">
        <f>IF(ISBLANK(Tableau3[[#This Row],[Matricule]]),"",VLOOKUP(Tableau3[[#This Row],[Matricule]],#REF!,3,FALSE))</f>
        <v/>
      </c>
      <c r="E312" s="11" t="str">
        <f>CONCATENATE(Tableau3[[#This Row],[Date]],Tableau3[[#This Row],[Matricule]])</f>
        <v/>
      </c>
      <c r="F312" s="3"/>
      <c r="I31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12" s="7">
        <f>IF(Tableau3[[#This Row],[Moyenne Régimes]]&gt;0,1,0)</f>
        <v>0</v>
      </c>
      <c r="K312" s="7">
        <f>IF(Tableau3[[#This Row],[Moyenne Régimes]]&gt;=60,1,0)</f>
        <v>0</v>
      </c>
      <c r="L312" s="7">
        <f>IF(Tableau3[[#This Row],[Moyenne Régimes]]&gt;60,Tableau3[[#This Row],[Moyenne Régimes]]-60,0)</f>
        <v>0</v>
      </c>
      <c r="M312" s="14">
        <f t="shared" si="15"/>
        <v>0</v>
      </c>
      <c r="N312" s="14">
        <f t="shared" si="14"/>
        <v>0</v>
      </c>
      <c r="O312" s="14">
        <f t="shared" si="16"/>
        <v>0</v>
      </c>
      <c r="P312" s="15" t="str">
        <f>IF(Tableau3[[#This Row],[Matricule]]&gt;1,IF(COUNTIF(Tableau3[DateMatricule],Tableau3[[#This Row],[DateMatricule]])&gt;1,"Doublon",""),"")</f>
        <v/>
      </c>
    </row>
    <row r="313" spans="1:16" x14ac:dyDescent="0.25">
      <c r="A313" s="12" t="str">
        <f>IF(Tableau3[[#This Row],[Date]]="","",VLOOKUP(Tableau3[[#This Row],[Semaine]],Listes!$A:$B,2,FALSE))</f>
        <v/>
      </c>
      <c r="B313" s="11" t="str">
        <f>IF(ISBLANK(Tableau3[[#This Row],[Date]]),"",INT((Tableau3[[#This Row],[Date]]-SUM(MOD(DATE(YEAR(Tableau3[[#This Row],[Date]]-MOD(Tableau3[[#This Row],[Date]]-2,7)+3),1,2),{1E+99;7})*{1;-1})+5)/7))</f>
        <v/>
      </c>
      <c r="C313" s="11" t="str">
        <f>IF(ISBLANK(Tableau3[[#This Row],[Matricule]]),"",VLOOKUP(Tableau3[[#This Row],[Matricule]],#REF!,2,FALSE))</f>
        <v/>
      </c>
      <c r="D313" s="11" t="str">
        <f>IF(ISBLANK(Tableau3[[#This Row],[Matricule]]),"",VLOOKUP(Tableau3[[#This Row],[Matricule]],#REF!,3,FALSE))</f>
        <v/>
      </c>
      <c r="E313" s="11" t="str">
        <f>CONCATENATE(Tableau3[[#This Row],[Date]],Tableau3[[#This Row],[Matricule]])</f>
        <v/>
      </c>
      <c r="F313" s="3"/>
      <c r="I31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13" s="7">
        <f>IF(Tableau3[[#This Row],[Moyenne Régimes]]&gt;0,1,0)</f>
        <v>0</v>
      </c>
      <c r="K313" s="7">
        <f>IF(Tableau3[[#This Row],[Moyenne Régimes]]&gt;=60,1,0)</f>
        <v>0</v>
      </c>
      <c r="L313" s="7">
        <f>IF(Tableau3[[#This Row],[Moyenne Régimes]]&gt;60,Tableau3[[#This Row],[Moyenne Régimes]]-60,0)</f>
        <v>0</v>
      </c>
      <c r="M313" s="14">
        <f t="shared" si="15"/>
        <v>0</v>
      </c>
      <c r="N313" s="14">
        <f t="shared" si="14"/>
        <v>0</v>
      </c>
      <c r="O313" s="14">
        <f t="shared" si="16"/>
        <v>0</v>
      </c>
      <c r="P313" s="15" t="str">
        <f>IF(Tableau3[[#This Row],[Matricule]]&gt;1,IF(COUNTIF(Tableau3[DateMatricule],Tableau3[[#This Row],[DateMatricule]])&gt;1,"Doublon",""),"")</f>
        <v/>
      </c>
    </row>
    <row r="314" spans="1:16" x14ac:dyDescent="0.25">
      <c r="A314" s="12" t="str">
        <f>IF(Tableau3[[#This Row],[Date]]="","",VLOOKUP(Tableau3[[#This Row],[Semaine]],Listes!$A:$B,2,FALSE))</f>
        <v/>
      </c>
      <c r="B314" s="11" t="str">
        <f>IF(ISBLANK(Tableau3[[#This Row],[Date]]),"",INT((Tableau3[[#This Row],[Date]]-SUM(MOD(DATE(YEAR(Tableau3[[#This Row],[Date]]-MOD(Tableau3[[#This Row],[Date]]-2,7)+3),1,2),{1E+99;7})*{1;-1})+5)/7))</f>
        <v/>
      </c>
      <c r="C314" s="11" t="str">
        <f>IF(ISBLANK(Tableau3[[#This Row],[Matricule]]),"",VLOOKUP(Tableau3[[#This Row],[Matricule]],#REF!,2,FALSE))</f>
        <v/>
      </c>
      <c r="D314" s="11" t="str">
        <f>IF(ISBLANK(Tableau3[[#This Row],[Matricule]]),"",VLOOKUP(Tableau3[[#This Row],[Matricule]],#REF!,3,FALSE))</f>
        <v/>
      </c>
      <c r="E314" s="11" t="str">
        <f>CONCATENATE(Tableau3[[#This Row],[Date]],Tableau3[[#This Row],[Matricule]])</f>
        <v/>
      </c>
      <c r="F314" s="3"/>
      <c r="I31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14" s="7">
        <f>IF(Tableau3[[#This Row],[Moyenne Régimes]]&gt;0,1,0)</f>
        <v>0</v>
      </c>
      <c r="K314" s="7">
        <f>IF(Tableau3[[#This Row],[Moyenne Régimes]]&gt;=60,1,0)</f>
        <v>0</v>
      </c>
      <c r="L314" s="7">
        <f>IF(Tableau3[[#This Row],[Moyenne Régimes]]&gt;60,Tableau3[[#This Row],[Moyenne Régimes]]-60,0)</f>
        <v>0</v>
      </c>
      <c r="M314" s="14">
        <f t="shared" si="15"/>
        <v>0</v>
      </c>
      <c r="N314" s="14">
        <f t="shared" si="14"/>
        <v>0</v>
      </c>
      <c r="O314" s="14">
        <f t="shared" si="16"/>
        <v>0</v>
      </c>
      <c r="P314" s="15" t="str">
        <f>IF(Tableau3[[#This Row],[Matricule]]&gt;1,IF(COUNTIF(Tableau3[DateMatricule],Tableau3[[#This Row],[DateMatricule]])&gt;1,"Doublon",""),"")</f>
        <v/>
      </c>
    </row>
    <row r="315" spans="1:16" x14ac:dyDescent="0.25">
      <c r="A315" s="12" t="str">
        <f>IF(Tableau3[[#This Row],[Date]]="","",VLOOKUP(Tableau3[[#This Row],[Semaine]],Listes!$A:$B,2,FALSE))</f>
        <v/>
      </c>
      <c r="B315" s="11" t="str">
        <f>IF(ISBLANK(Tableau3[[#This Row],[Date]]),"",INT((Tableau3[[#This Row],[Date]]-SUM(MOD(DATE(YEAR(Tableau3[[#This Row],[Date]]-MOD(Tableau3[[#This Row],[Date]]-2,7)+3),1,2),{1E+99;7})*{1;-1})+5)/7))</f>
        <v/>
      </c>
      <c r="C315" s="11" t="str">
        <f>IF(ISBLANK(Tableau3[[#This Row],[Matricule]]),"",VLOOKUP(Tableau3[[#This Row],[Matricule]],#REF!,2,FALSE))</f>
        <v/>
      </c>
      <c r="D315" s="11" t="str">
        <f>IF(ISBLANK(Tableau3[[#This Row],[Matricule]]),"",VLOOKUP(Tableau3[[#This Row],[Matricule]],#REF!,3,FALSE))</f>
        <v/>
      </c>
      <c r="E315" s="11" t="str">
        <f>CONCATENATE(Tableau3[[#This Row],[Date]],Tableau3[[#This Row],[Matricule]])</f>
        <v/>
      </c>
      <c r="F315" s="3"/>
      <c r="I31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15" s="7">
        <f>IF(Tableau3[[#This Row],[Moyenne Régimes]]&gt;0,1,0)</f>
        <v>0</v>
      </c>
      <c r="K315" s="7">
        <f>IF(Tableau3[[#This Row],[Moyenne Régimes]]&gt;=60,1,0)</f>
        <v>0</v>
      </c>
      <c r="L315" s="7">
        <f>IF(Tableau3[[#This Row],[Moyenne Régimes]]&gt;60,Tableau3[[#This Row],[Moyenne Régimes]]-60,0)</f>
        <v>0</v>
      </c>
      <c r="M315" s="14">
        <f t="shared" si="15"/>
        <v>0</v>
      </c>
      <c r="N315" s="14">
        <f t="shared" si="14"/>
        <v>0</v>
      </c>
      <c r="O315" s="14">
        <f t="shared" si="16"/>
        <v>0</v>
      </c>
      <c r="P315" s="15" t="str">
        <f>IF(Tableau3[[#This Row],[Matricule]]&gt;1,IF(COUNTIF(Tableau3[DateMatricule],Tableau3[[#This Row],[DateMatricule]])&gt;1,"Doublon",""),"")</f>
        <v/>
      </c>
    </row>
    <row r="316" spans="1:16" x14ac:dyDescent="0.25">
      <c r="A316" s="12" t="str">
        <f>IF(Tableau3[[#This Row],[Date]]="","",VLOOKUP(Tableau3[[#This Row],[Semaine]],Listes!$A:$B,2,FALSE))</f>
        <v/>
      </c>
      <c r="B316" s="11" t="str">
        <f>IF(ISBLANK(Tableau3[[#This Row],[Date]]),"",INT((Tableau3[[#This Row],[Date]]-SUM(MOD(DATE(YEAR(Tableau3[[#This Row],[Date]]-MOD(Tableau3[[#This Row],[Date]]-2,7)+3),1,2),{1E+99;7})*{1;-1})+5)/7))</f>
        <v/>
      </c>
      <c r="C316" s="11" t="str">
        <f>IF(ISBLANK(Tableau3[[#This Row],[Matricule]]),"",VLOOKUP(Tableau3[[#This Row],[Matricule]],#REF!,2,FALSE))</f>
        <v/>
      </c>
      <c r="D316" s="11" t="str">
        <f>IF(ISBLANK(Tableau3[[#This Row],[Matricule]]),"",VLOOKUP(Tableau3[[#This Row],[Matricule]],#REF!,3,FALSE))</f>
        <v/>
      </c>
      <c r="E316" s="11" t="str">
        <f>CONCATENATE(Tableau3[[#This Row],[Date]],Tableau3[[#This Row],[Matricule]])</f>
        <v/>
      </c>
      <c r="F316" s="3"/>
      <c r="I31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16" s="7">
        <f>IF(Tableau3[[#This Row],[Moyenne Régimes]]&gt;0,1,0)</f>
        <v>0</v>
      </c>
      <c r="K316" s="7">
        <f>IF(Tableau3[[#This Row],[Moyenne Régimes]]&gt;=60,1,0)</f>
        <v>0</v>
      </c>
      <c r="L316" s="7">
        <f>IF(Tableau3[[#This Row],[Moyenne Régimes]]&gt;60,Tableau3[[#This Row],[Moyenne Régimes]]-60,0)</f>
        <v>0</v>
      </c>
      <c r="M316" s="14">
        <f t="shared" si="15"/>
        <v>0</v>
      </c>
      <c r="N316" s="14">
        <f t="shared" si="14"/>
        <v>0</v>
      </c>
      <c r="O316" s="14">
        <f t="shared" si="16"/>
        <v>0</v>
      </c>
      <c r="P316" s="15" t="str">
        <f>IF(Tableau3[[#This Row],[Matricule]]&gt;1,IF(COUNTIF(Tableau3[DateMatricule],Tableau3[[#This Row],[DateMatricule]])&gt;1,"Doublon",""),"")</f>
        <v/>
      </c>
    </row>
    <row r="317" spans="1:16" x14ac:dyDescent="0.25">
      <c r="A317" s="12" t="str">
        <f>IF(Tableau3[[#This Row],[Date]]="","",VLOOKUP(Tableau3[[#This Row],[Semaine]],Listes!$A:$B,2,FALSE))</f>
        <v/>
      </c>
      <c r="B317" s="11" t="str">
        <f>IF(ISBLANK(Tableau3[[#This Row],[Date]]),"",INT((Tableau3[[#This Row],[Date]]-SUM(MOD(DATE(YEAR(Tableau3[[#This Row],[Date]]-MOD(Tableau3[[#This Row],[Date]]-2,7)+3),1,2),{1E+99;7})*{1;-1})+5)/7))</f>
        <v/>
      </c>
      <c r="C317" s="11" t="str">
        <f>IF(ISBLANK(Tableau3[[#This Row],[Matricule]]),"",VLOOKUP(Tableau3[[#This Row],[Matricule]],#REF!,2,FALSE))</f>
        <v/>
      </c>
      <c r="D317" s="11" t="str">
        <f>IF(ISBLANK(Tableau3[[#This Row],[Matricule]]),"",VLOOKUP(Tableau3[[#This Row],[Matricule]],#REF!,3,FALSE))</f>
        <v/>
      </c>
      <c r="E317" s="11" t="str">
        <f>CONCATENATE(Tableau3[[#This Row],[Date]],Tableau3[[#This Row],[Matricule]])</f>
        <v/>
      </c>
      <c r="F317" s="3"/>
      <c r="I31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17" s="7">
        <f>IF(Tableau3[[#This Row],[Moyenne Régimes]]&gt;0,1,0)</f>
        <v>0</v>
      </c>
      <c r="K317" s="7">
        <f>IF(Tableau3[[#This Row],[Moyenne Régimes]]&gt;=60,1,0)</f>
        <v>0</v>
      </c>
      <c r="L317" s="7">
        <f>IF(Tableau3[[#This Row],[Moyenne Régimes]]&gt;60,Tableau3[[#This Row],[Moyenne Régimes]]-60,0)</f>
        <v>0</v>
      </c>
      <c r="M317" s="14">
        <f t="shared" si="15"/>
        <v>0</v>
      </c>
      <c r="N317" s="14">
        <f t="shared" si="14"/>
        <v>0</v>
      </c>
      <c r="O317" s="14">
        <f t="shared" si="16"/>
        <v>0</v>
      </c>
      <c r="P317" s="15" t="str">
        <f>IF(Tableau3[[#This Row],[Matricule]]&gt;1,IF(COUNTIF(Tableau3[DateMatricule],Tableau3[[#This Row],[DateMatricule]])&gt;1,"Doublon",""),"")</f>
        <v/>
      </c>
    </row>
    <row r="318" spans="1:16" x14ac:dyDescent="0.25">
      <c r="A318" s="12" t="str">
        <f>IF(Tableau3[[#This Row],[Date]]="","",VLOOKUP(Tableau3[[#This Row],[Semaine]],Listes!$A:$B,2,FALSE))</f>
        <v/>
      </c>
      <c r="B318" s="11" t="str">
        <f>IF(ISBLANK(Tableau3[[#This Row],[Date]]),"",INT((Tableau3[[#This Row],[Date]]-SUM(MOD(DATE(YEAR(Tableau3[[#This Row],[Date]]-MOD(Tableau3[[#This Row],[Date]]-2,7)+3),1,2),{1E+99;7})*{1;-1})+5)/7))</f>
        <v/>
      </c>
      <c r="C318" s="11" t="str">
        <f>IF(ISBLANK(Tableau3[[#This Row],[Matricule]]),"",VLOOKUP(Tableau3[[#This Row],[Matricule]],#REF!,2,FALSE))</f>
        <v/>
      </c>
      <c r="D318" s="11" t="str">
        <f>IF(ISBLANK(Tableau3[[#This Row],[Matricule]]),"",VLOOKUP(Tableau3[[#This Row],[Matricule]],#REF!,3,FALSE))</f>
        <v/>
      </c>
      <c r="E318" s="11" t="str">
        <f>CONCATENATE(Tableau3[[#This Row],[Date]],Tableau3[[#This Row],[Matricule]])</f>
        <v/>
      </c>
      <c r="F318" s="3"/>
      <c r="I31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18" s="7">
        <f>IF(Tableau3[[#This Row],[Moyenne Régimes]]&gt;0,1,0)</f>
        <v>0</v>
      </c>
      <c r="K318" s="7">
        <f>IF(Tableau3[[#This Row],[Moyenne Régimes]]&gt;=60,1,0)</f>
        <v>0</v>
      </c>
      <c r="L318" s="7">
        <f>IF(Tableau3[[#This Row],[Moyenne Régimes]]&gt;60,Tableau3[[#This Row],[Moyenne Régimes]]-60,0)</f>
        <v>0</v>
      </c>
      <c r="M318" s="14">
        <f t="shared" si="15"/>
        <v>0</v>
      </c>
      <c r="N318" s="14">
        <f t="shared" si="14"/>
        <v>0</v>
      </c>
      <c r="O318" s="14">
        <f t="shared" si="16"/>
        <v>0</v>
      </c>
      <c r="P318" s="15" t="str">
        <f>IF(Tableau3[[#This Row],[Matricule]]&gt;1,IF(COUNTIF(Tableau3[DateMatricule],Tableau3[[#This Row],[DateMatricule]])&gt;1,"Doublon",""),"")</f>
        <v/>
      </c>
    </row>
    <row r="319" spans="1:16" x14ac:dyDescent="0.25">
      <c r="A319" s="12" t="str">
        <f>IF(Tableau3[[#This Row],[Date]]="","",VLOOKUP(Tableau3[[#This Row],[Semaine]],Listes!$A:$B,2,FALSE))</f>
        <v/>
      </c>
      <c r="B319" s="11" t="str">
        <f>IF(ISBLANK(Tableau3[[#This Row],[Date]]),"",INT((Tableau3[[#This Row],[Date]]-SUM(MOD(DATE(YEAR(Tableau3[[#This Row],[Date]]-MOD(Tableau3[[#This Row],[Date]]-2,7)+3),1,2),{1E+99;7})*{1;-1})+5)/7))</f>
        <v/>
      </c>
      <c r="C319" s="11" t="str">
        <f>IF(ISBLANK(Tableau3[[#This Row],[Matricule]]),"",VLOOKUP(Tableau3[[#This Row],[Matricule]],#REF!,2,FALSE))</f>
        <v/>
      </c>
      <c r="D319" s="11" t="str">
        <f>IF(ISBLANK(Tableau3[[#This Row],[Matricule]]),"",VLOOKUP(Tableau3[[#This Row],[Matricule]],#REF!,3,FALSE))</f>
        <v/>
      </c>
      <c r="E319" s="11" t="str">
        <f>CONCATENATE(Tableau3[[#This Row],[Date]],Tableau3[[#This Row],[Matricule]])</f>
        <v/>
      </c>
      <c r="F319" s="3"/>
      <c r="I31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19" s="7">
        <f>IF(Tableau3[[#This Row],[Moyenne Régimes]]&gt;0,1,0)</f>
        <v>0</v>
      </c>
      <c r="K319" s="7">
        <f>IF(Tableau3[[#This Row],[Moyenne Régimes]]&gt;=60,1,0)</f>
        <v>0</v>
      </c>
      <c r="L319" s="7">
        <f>IF(Tableau3[[#This Row],[Moyenne Régimes]]&gt;60,Tableau3[[#This Row],[Moyenne Régimes]]-60,0)</f>
        <v>0</v>
      </c>
      <c r="M319" s="14">
        <f t="shared" si="15"/>
        <v>0</v>
      </c>
      <c r="N319" s="14">
        <f t="shared" si="14"/>
        <v>0</v>
      </c>
      <c r="O319" s="14">
        <f t="shared" si="16"/>
        <v>0</v>
      </c>
      <c r="P319" s="15" t="str">
        <f>IF(Tableau3[[#This Row],[Matricule]]&gt;1,IF(COUNTIF(Tableau3[DateMatricule],Tableau3[[#This Row],[DateMatricule]])&gt;1,"Doublon",""),"")</f>
        <v/>
      </c>
    </row>
    <row r="320" spans="1:16" x14ac:dyDescent="0.25">
      <c r="A320" s="12" t="str">
        <f>IF(Tableau3[[#This Row],[Date]]="","",VLOOKUP(Tableau3[[#This Row],[Semaine]],Listes!$A:$B,2,FALSE))</f>
        <v/>
      </c>
      <c r="B320" s="11" t="str">
        <f>IF(ISBLANK(Tableau3[[#This Row],[Date]]),"",INT((Tableau3[[#This Row],[Date]]-SUM(MOD(DATE(YEAR(Tableau3[[#This Row],[Date]]-MOD(Tableau3[[#This Row],[Date]]-2,7)+3),1,2),{1E+99;7})*{1;-1})+5)/7))</f>
        <v/>
      </c>
      <c r="C320" s="11" t="str">
        <f>IF(ISBLANK(Tableau3[[#This Row],[Matricule]]),"",VLOOKUP(Tableau3[[#This Row],[Matricule]],#REF!,2,FALSE))</f>
        <v/>
      </c>
      <c r="D320" s="11" t="str">
        <f>IF(ISBLANK(Tableau3[[#This Row],[Matricule]]),"",VLOOKUP(Tableau3[[#This Row],[Matricule]],#REF!,3,FALSE))</f>
        <v/>
      </c>
      <c r="E320" s="11" t="str">
        <f>CONCATENATE(Tableau3[[#This Row],[Date]],Tableau3[[#This Row],[Matricule]])</f>
        <v/>
      </c>
      <c r="F320" s="3"/>
      <c r="I32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20" s="7">
        <f>IF(Tableau3[[#This Row],[Moyenne Régimes]]&gt;0,1,0)</f>
        <v>0</v>
      </c>
      <c r="K320" s="7">
        <f>IF(Tableau3[[#This Row],[Moyenne Régimes]]&gt;=60,1,0)</f>
        <v>0</v>
      </c>
      <c r="L320" s="7">
        <f>IF(Tableau3[[#This Row],[Moyenne Régimes]]&gt;60,Tableau3[[#This Row],[Moyenne Régimes]]-60,0)</f>
        <v>0</v>
      </c>
      <c r="M320" s="14">
        <f t="shared" si="15"/>
        <v>0</v>
      </c>
      <c r="N320" s="14">
        <f t="shared" si="14"/>
        <v>0</v>
      </c>
      <c r="O320" s="14">
        <f t="shared" si="16"/>
        <v>0</v>
      </c>
      <c r="P320" s="15" t="str">
        <f>IF(Tableau3[[#This Row],[Matricule]]&gt;1,IF(COUNTIF(Tableau3[DateMatricule],Tableau3[[#This Row],[DateMatricule]])&gt;1,"Doublon",""),"")</f>
        <v/>
      </c>
    </row>
    <row r="321" spans="1:16" x14ac:dyDescent="0.25">
      <c r="A321" s="12" t="str">
        <f>IF(Tableau3[[#This Row],[Date]]="","",VLOOKUP(Tableau3[[#This Row],[Semaine]],Listes!$A:$B,2,FALSE))</f>
        <v/>
      </c>
      <c r="B321" s="11" t="str">
        <f>IF(ISBLANK(Tableau3[[#This Row],[Date]]),"",INT((Tableau3[[#This Row],[Date]]-SUM(MOD(DATE(YEAR(Tableau3[[#This Row],[Date]]-MOD(Tableau3[[#This Row],[Date]]-2,7)+3),1,2),{1E+99;7})*{1;-1})+5)/7))</f>
        <v/>
      </c>
      <c r="C321" s="11" t="str">
        <f>IF(ISBLANK(Tableau3[[#This Row],[Matricule]]),"",VLOOKUP(Tableau3[[#This Row],[Matricule]],#REF!,2,FALSE))</f>
        <v/>
      </c>
      <c r="D321" s="11" t="str">
        <f>IF(ISBLANK(Tableau3[[#This Row],[Matricule]]),"",VLOOKUP(Tableau3[[#This Row],[Matricule]],#REF!,3,FALSE))</f>
        <v/>
      </c>
      <c r="E321" s="11" t="str">
        <f>CONCATENATE(Tableau3[[#This Row],[Date]],Tableau3[[#This Row],[Matricule]])</f>
        <v/>
      </c>
      <c r="F321" s="3"/>
      <c r="I32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21" s="7">
        <f>IF(Tableau3[[#This Row],[Moyenne Régimes]]&gt;0,1,0)</f>
        <v>0</v>
      </c>
      <c r="K321" s="7">
        <f>IF(Tableau3[[#This Row],[Moyenne Régimes]]&gt;=60,1,0)</f>
        <v>0</v>
      </c>
      <c r="L321" s="7">
        <f>IF(Tableau3[[#This Row],[Moyenne Régimes]]&gt;60,Tableau3[[#This Row],[Moyenne Régimes]]-60,0)</f>
        <v>0</v>
      </c>
      <c r="M321" s="14">
        <f t="shared" si="15"/>
        <v>0</v>
      </c>
      <c r="N321" s="14">
        <f t="shared" si="14"/>
        <v>0</v>
      </c>
      <c r="O321" s="14">
        <f t="shared" si="16"/>
        <v>0</v>
      </c>
      <c r="P321" s="15" t="str">
        <f>IF(Tableau3[[#This Row],[Matricule]]&gt;1,IF(COUNTIF(Tableau3[DateMatricule],Tableau3[[#This Row],[DateMatricule]])&gt;1,"Doublon",""),"")</f>
        <v/>
      </c>
    </row>
    <row r="322" spans="1:16" x14ac:dyDescent="0.25">
      <c r="A322" s="12" t="str">
        <f>IF(Tableau3[[#This Row],[Date]]="","",VLOOKUP(Tableau3[[#This Row],[Semaine]],Listes!$A:$B,2,FALSE))</f>
        <v/>
      </c>
      <c r="B322" s="11" t="str">
        <f>IF(ISBLANK(Tableau3[[#This Row],[Date]]),"",INT((Tableau3[[#This Row],[Date]]-SUM(MOD(DATE(YEAR(Tableau3[[#This Row],[Date]]-MOD(Tableau3[[#This Row],[Date]]-2,7)+3),1,2),{1E+99;7})*{1;-1})+5)/7))</f>
        <v/>
      </c>
      <c r="C322" s="11" t="str">
        <f>IF(ISBLANK(Tableau3[[#This Row],[Matricule]]),"",VLOOKUP(Tableau3[[#This Row],[Matricule]],#REF!,2,FALSE))</f>
        <v/>
      </c>
      <c r="D322" s="11" t="str">
        <f>IF(ISBLANK(Tableau3[[#This Row],[Matricule]]),"",VLOOKUP(Tableau3[[#This Row],[Matricule]],#REF!,3,FALSE))</f>
        <v/>
      </c>
      <c r="E322" s="11" t="str">
        <f>CONCATENATE(Tableau3[[#This Row],[Date]],Tableau3[[#This Row],[Matricule]])</f>
        <v/>
      </c>
      <c r="F322" s="3"/>
      <c r="I32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22" s="7">
        <f>IF(Tableau3[[#This Row],[Moyenne Régimes]]&gt;0,1,0)</f>
        <v>0</v>
      </c>
      <c r="K322" s="7">
        <f>IF(Tableau3[[#This Row],[Moyenne Régimes]]&gt;=60,1,0)</f>
        <v>0</v>
      </c>
      <c r="L322" s="7">
        <f>IF(Tableau3[[#This Row],[Moyenne Régimes]]&gt;60,Tableau3[[#This Row],[Moyenne Régimes]]-60,0)</f>
        <v>0</v>
      </c>
      <c r="M322" s="14">
        <f t="shared" si="15"/>
        <v>0</v>
      </c>
      <c r="N322" s="14">
        <f t="shared" si="14"/>
        <v>0</v>
      </c>
      <c r="O322" s="14">
        <f t="shared" si="16"/>
        <v>0</v>
      </c>
      <c r="P322" s="15" t="str">
        <f>IF(Tableau3[[#This Row],[Matricule]]&gt;1,IF(COUNTIF(Tableau3[DateMatricule],Tableau3[[#This Row],[DateMatricule]])&gt;1,"Doublon",""),"")</f>
        <v/>
      </c>
    </row>
    <row r="323" spans="1:16" x14ac:dyDescent="0.25">
      <c r="A323" s="12" t="str">
        <f>IF(Tableau3[[#This Row],[Date]]="","",VLOOKUP(Tableau3[[#This Row],[Semaine]],Listes!$A:$B,2,FALSE))</f>
        <v/>
      </c>
      <c r="B323" s="11" t="str">
        <f>IF(ISBLANK(Tableau3[[#This Row],[Date]]),"",INT((Tableau3[[#This Row],[Date]]-SUM(MOD(DATE(YEAR(Tableau3[[#This Row],[Date]]-MOD(Tableau3[[#This Row],[Date]]-2,7)+3),1,2),{1E+99;7})*{1;-1})+5)/7))</f>
        <v/>
      </c>
      <c r="C323" s="11" t="str">
        <f>IF(ISBLANK(Tableau3[[#This Row],[Matricule]]),"",VLOOKUP(Tableau3[[#This Row],[Matricule]],#REF!,2,FALSE))</f>
        <v/>
      </c>
      <c r="D323" s="11" t="str">
        <f>IF(ISBLANK(Tableau3[[#This Row],[Matricule]]),"",VLOOKUP(Tableau3[[#This Row],[Matricule]],#REF!,3,FALSE))</f>
        <v/>
      </c>
      <c r="E323" s="11" t="str">
        <f>CONCATENATE(Tableau3[[#This Row],[Date]],Tableau3[[#This Row],[Matricule]])</f>
        <v/>
      </c>
      <c r="F323" s="3"/>
      <c r="I32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23" s="7">
        <f>IF(Tableau3[[#This Row],[Moyenne Régimes]]&gt;0,1,0)</f>
        <v>0</v>
      </c>
      <c r="K323" s="7">
        <f>IF(Tableau3[[#This Row],[Moyenne Régimes]]&gt;=60,1,0)</f>
        <v>0</v>
      </c>
      <c r="L323" s="7">
        <f>IF(Tableau3[[#This Row],[Moyenne Régimes]]&gt;60,Tableau3[[#This Row],[Moyenne Régimes]]-60,0)</f>
        <v>0</v>
      </c>
      <c r="M323" s="14">
        <f t="shared" si="15"/>
        <v>0</v>
      </c>
      <c r="N323" s="14">
        <f t="shared" ref="N323:N386" si="17">+IF(ROUND(I323,0)&gt;60,(ROUND(I323,0)-60)*40,0)</f>
        <v>0</v>
      </c>
      <c r="O323" s="14">
        <f t="shared" si="16"/>
        <v>0</v>
      </c>
      <c r="P323" s="15" t="str">
        <f>IF(Tableau3[[#This Row],[Matricule]]&gt;1,IF(COUNTIF(Tableau3[DateMatricule],Tableau3[[#This Row],[DateMatricule]])&gt;1,"Doublon",""),"")</f>
        <v/>
      </c>
    </row>
    <row r="324" spans="1:16" x14ac:dyDescent="0.25">
      <c r="A324" s="12" t="str">
        <f>IF(Tableau3[[#This Row],[Date]]="","",VLOOKUP(Tableau3[[#This Row],[Semaine]],Listes!$A:$B,2,FALSE))</f>
        <v/>
      </c>
      <c r="B324" s="11" t="str">
        <f>IF(ISBLANK(Tableau3[[#This Row],[Date]]),"",INT((Tableau3[[#This Row],[Date]]-SUM(MOD(DATE(YEAR(Tableau3[[#This Row],[Date]]-MOD(Tableau3[[#This Row],[Date]]-2,7)+3),1,2),{1E+99;7})*{1;-1})+5)/7))</f>
        <v/>
      </c>
      <c r="C324" s="11" t="str">
        <f>IF(ISBLANK(Tableau3[[#This Row],[Matricule]]),"",VLOOKUP(Tableau3[[#This Row],[Matricule]],#REF!,2,FALSE))</f>
        <v/>
      </c>
      <c r="D324" s="11" t="str">
        <f>IF(ISBLANK(Tableau3[[#This Row],[Matricule]]),"",VLOOKUP(Tableau3[[#This Row],[Matricule]],#REF!,3,FALSE))</f>
        <v/>
      </c>
      <c r="E324" s="11" t="str">
        <f>CONCATENATE(Tableau3[[#This Row],[Date]],Tableau3[[#This Row],[Matricule]])</f>
        <v/>
      </c>
      <c r="F324" s="3"/>
      <c r="I32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24" s="7">
        <f>IF(Tableau3[[#This Row],[Moyenne Régimes]]&gt;0,1,0)</f>
        <v>0</v>
      </c>
      <c r="K324" s="7">
        <f>IF(Tableau3[[#This Row],[Moyenne Régimes]]&gt;=60,1,0)</f>
        <v>0</v>
      </c>
      <c r="L324" s="7">
        <f>IF(Tableau3[[#This Row],[Moyenne Régimes]]&gt;60,Tableau3[[#This Row],[Moyenne Régimes]]-60,0)</f>
        <v>0</v>
      </c>
      <c r="M324" s="14">
        <f t="shared" si="15"/>
        <v>0</v>
      </c>
      <c r="N324" s="14">
        <f t="shared" si="17"/>
        <v>0</v>
      </c>
      <c r="O324" s="14">
        <f t="shared" si="16"/>
        <v>0</v>
      </c>
      <c r="P324" s="15" t="str">
        <f>IF(Tableau3[[#This Row],[Matricule]]&gt;1,IF(COUNTIF(Tableau3[DateMatricule],Tableau3[[#This Row],[DateMatricule]])&gt;1,"Doublon",""),"")</f>
        <v/>
      </c>
    </row>
    <row r="325" spans="1:16" x14ac:dyDescent="0.25">
      <c r="A325" s="12" t="str">
        <f>IF(Tableau3[[#This Row],[Date]]="","",VLOOKUP(Tableau3[[#This Row],[Semaine]],Listes!$A:$B,2,FALSE))</f>
        <v/>
      </c>
      <c r="B325" s="11" t="str">
        <f>IF(ISBLANK(Tableau3[[#This Row],[Date]]),"",INT((Tableau3[[#This Row],[Date]]-SUM(MOD(DATE(YEAR(Tableau3[[#This Row],[Date]]-MOD(Tableau3[[#This Row],[Date]]-2,7)+3),1,2),{1E+99;7})*{1;-1})+5)/7))</f>
        <v/>
      </c>
      <c r="C325" s="11" t="str">
        <f>IF(ISBLANK(Tableau3[[#This Row],[Matricule]]),"",VLOOKUP(Tableau3[[#This Row],[Matricule]],#REF!,2,FALSE))</f>
        <v/>
      </c>
      <c r="D325" s="11" t="str">
        <f>IF(ISBLANK(Tableau3[[#This Row],[Matricule]]),"",VLOOKUP(Tableau3[[#This Row],[Matricule]],#REF!,3,FALSE))</f>
        <v/>
      </c>
      <c r="E325" s="11" t="str">
        <f>CONCATENATE(Tableau3[[#This Row],[Date]],Tableau3[[#This Row],[Matricule]])</f>
        <v/>
      </c>
      <c r="F325" s="3"/>
      <c r="I32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25" s="7">
        <f>IF(Tableau3[[#This Row],[Moyenne Régimes]]&gt;0,1,0)</f>
        <v>0</v>
      </c>
      <c r="K325" s="7">
        <f>IF(Tableau3[[#This Row],[Moyenne Régimes]]&gt;=60,1,0)</f>
        <v>0</v>
      </c>
      <c r="L325" s="7">
        <f>IF(Tableau3[[#This Row],[Moyenne Régimes]]&gt;60,Tableau3[[#This Row],[Moyenne Régimes]]-60,0)</f>
        <v>0</v>
      </c>
      <c r="M325" s="14">
        <f t="shared" si="15"/>
        <v>0</v>
      </c>
      <c r="N325" s="14">
        <f t="shared" si="17"/>
        <v>0</v>
      </c>
      <c r="O325" s="14">
        <f t="shared" si="16"/>
        <v>0</v>
      </c>
      <c r="P325" s="15" t="str">
        <f>IF(Tableau3[[#This Row],[Matricule]]&gt;1,IF(COUNTIF(Tableau3[DateMatricule],Tableau3[[#This Row],[DateMatricule]])&gt;1,"Doublon",""),"")</f>
        <v/>
      </c>
    </row>
    <row r="326" spans="1:16" x14ac:dyDescent="0.25">
      <c r="A326" s="12" t="str">
        <f>IF(Tableau3[[#This Row],[Date]]="","",VLOOKUP(Tableau3[[#This Row],[Semaine]],Listes!$A:$B,2,FALSE))</f>
        <v/>
      </c>
      <c r="B326" s="11" t="str">
        <f>IF(ISBLANK(Tableau3[[#This Row],[Date]]),"",INT((Tableau3[[#This Row],[Date]]-SUM(MOD(DATE(YEAR(Tableau3[[#This Row],[Date]]-MOD(Tableau3[[#This Row],[Date]]-2,7)+3),1,2),{1E+99;7})*{1;-1})+5)/7))</f>
        <v/>
      </c>
      <c r="C326" s="11" t="str">
        <f>IF(ISBLANK(Tableau3[[#This Row],[Matricule]]),"",VLOOKUP(Tableau3[[#This Row],[Matricule]],#REF!,2,FALSE))</f>
        <v/>
      </c>
      <c r="D326" s="11" t="str">
        <f>IF(ISBLANK(Tableau3[[#This Row],[Matricule]]),"",VLOOKUP(Tableau3[[#This Row],[Matricule]],#REF!,3,FALSE))</f>
        <v/>
      </c>
      <c r="E326" s="11" t="str">
        <f>CONCATENATE(Tableau3[[#This Row],[Date]],Tableau3[[#This Row],[Matricule]])</f>
        <v/>
      </c>
      <c r="F326" s="3"/>
      <c r="I32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26" s="7">
        <f>IF(Tableau3[[#This Row],[Moyenne Régimes]]&gt;0,1,0)</f>
        <v>0</v>
      </c>
      <c r="K326" s="7">
        <f>IF(Tableau3[[#This Row],[Moyenne Régimes]]&gt;=60,1,0)</f>
        <v>0</v>
      </c>
      <c r="L326" s="7">
        <f>IF(Tableau3[[#This Row],[Moyenne Régimes]]&gt;60,Tableau3[[#This Row],[Moyenne Régimes]]-60,0)</f>
        <v>0</v>
      </c>
      <c r="M326" s="14">
        <f t="shared" si="15"/>
        <v>0</v>
      </c>
      <c r="N326" s="14">
        <f t="shared" si="17"/>
        <v>0</v>
      </c>
      <c r="O326" s="14">
        <f t="shared" si="16"/>
        <v>0</v>
      </c>
      <c r="P326" s="15" t="str">
        <f>IF(Tableau3[[#This Row],[Matricule]]&gt;1,IF(COUNTIF(Tableau3[DateMatricule],Tableau3[[#This Row],[DateMatricule]])&gt;1,"Doublon",""),"")</f>
        <v/>
      </c>
    </row>
    <row r="327" spans="1:16" x14ac:dyDescent="0.25">
      <c r="A327" s="12" t="str">
        <f>IF(Tableau3[[#This Row],[Date]]="","",VLOOKUP(Tableau3[[#This Row],[Semaine]],Listes!$A:$B,2,FALSE))</f>
        <v/>
      </c>
      <c r="B327" s="11" t="str">
        <f>IF(ISBLANK(Tableau3[[#This Row],[Date]]),"",INT((Tableau3[[#This Row],[Date]]-SUM(MOD(DATE(YEAR(Tableau3[[#This Row],[Date]]-MOD(Tableau3[[#This Row],[Date]]-2,7)+3),1,2),{1E+99;7})*{1;-1})+5)/7))</f>
        <v/>
      </c>
      <c r="C327" s="11" t="str">
        <f>IF(ISBLANK(Tableau3[[#This Row],[Matricule]]),"",VLOOKUP(Tableau3[[#This Row],[Matricule]],#REF!,2,FALSE))</f>
        <v/>
      </c>
      <c r="D327" s="11" t="str">
        <f>IF(ISBLANK(Tableau3[[#This Row],[Matricule]]),"",VLOOKUP(Tableau3[[#This Row],[Matricule]],#REF!,3,FALSE))</f>
        <v/>
      </c>
      <c r="E327" s="11" t="str">
        <f>CONCATENATE(Tableau3[[#This Row],[Date]],Tableau3[[#This Row],[Matricule]])</f>
        <v/>
      </c>
      <c r="F327" s="3"/>
      <c r="I32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27" s="7">
        <f>IF(Tableau3[[#This Row],[Moyenne Régimes]]&gt;0,1,0)</f>
        <v>0</v>
      </c>
      <c r="K327" s="7">
        <f>IF(Tableau3[[#This Row],[Moyenne Régimes]]&gt;=60,1,0)</f>
        <v>0</v>
      </c>
      <c r="L327" s="7">
        <f>IF(Tableau3[[#This Row],[Moyenne Régimes]]&gt;60,Tableau3[[#This Row],[Moyenne Régimes]]-60,0)</f>
        <v>0</v>
      </c>
      <c r="M327" s="14">
        <f t="shared" ref="M327:M390" si="18">+IF(I327&lt;60,0,1000)</f>
        <v>0</v>
      </c>
      <c r="N327" s="14">
        <f t="shared" si="17"/>
        <v>0</v>
      </c>
      <c r="O327" s="14">
        <f t="shared" ref="O327:O390" si="19">+M327+N327</f>
        <v>0</v>
      </c>
      <c r="P327" s="15" t="str">
        <f>IF(Tableau3[[#This Row],[Matricule]]&gt;1,IF(COUNTIF(Tableau3[DateMatricule],Tableau3[[#This Row],[DateMatricule]])&gt;1,"Doublon",""),"")</f>
        <v/>
      </c>
    </row>
    <row r="328" spans="1:16" x14ac:dyDescent="0.25">
      <c r="A328" s="12" t="str">
        <f>IF(Tableau3[[#This Row],[Date]]="","",VLOOKUP(Tableau3[[#This Row],[Semaine]],Listes!$A:$B,2,FALSE))</f>
        <v/>
      </c>
      <c r="B328" s="11" t="str">
        <f>IF(ISBLANK(Tableau3[[#This Row],[Date]]),"",INT((Tableau3[[#This Row],[Date]]-SUM(MOD(DATE(YEAR(Tableau3[[#This Row],[Date]]-MOD(Tableau3[[#This Row],[Date]]-2,7)+3),1,2),{1E+99;7})*{1;-1})+5)/7))</f>
        <v/>
      </c>
      <c r="C328" s="11" t="str">
        <f>IF(ISBLANK(Tableau3[[#This Row],[Matricule]]),"",VLOOKUP(Tableau3[[#This Row],[Matricule]],#REF!,2,FALSE))</f>
        <v/>
      </c>
      <c r="D328" s="11" t="str">
        <f>IF(ISBLANK(Tableau3[[#This Row],[Matricule]]),"",VLOOKUP(Tableau3[[#This Row],[Matricule]],#REF!,3,FALSE))</f>
        <v/>
      </c>
      <c r="E328" s="11" t="str">
        <f>CONCATENATE(Tableau3[[#This Row],[Date]],Tableau3[[#This Row],[Matricule]])</f>
        <v/>
      </c>
      <c r="F328" s="3"/>
      <c r="I32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28" s="7">
        <f>IF(Tableau3[[#This Row],[Moyenne Régimes]]&gt;0,1,0)</f>
        <v>0</v>
      </c>
      <c r="K328" s="7">
        <f>IF(Tableau3[[#This Row],[Moyenne Régimes]]&gt;=60,1,0)</f>
        <v>0</v>
      </c>
      <c r="L328" s="7">
        <f>IF(Tableau3[[#This Row],[Moyenne Régimes]]&gt;60,Tableau3[[#This Row],[Moyenne Régimes]]-60,0)</f>
        <v>0</v>
      </c>
      <c r="M328" s="14">
        <f t="shared" si="18"/>
        <v>0</v>
      </c>
      <c r="N328" s="14">
        <f t="shared" si="17"/>
        <v>0</v>
      </c>
      <c r="O328" s="14">
        <f t="shared" si="19"/>
        <v>0</v>
      </c>
      <c r="P328" s="15" t="str">
        <f>IF(Tableau3[[#This Row],[Matricule]]&gt;1,IF(COUNTIF(Tableau3[DateMatricule],Tableau3[[#This Row],[DateMatricule]])&gt;1,"Doublon",""),"")</f>
        <v/>
      </c>
    </row>
    <row r="329" spans="1:16" x14ac:dyDescent="0.25">
      <c r="A329" s="12" t="str">
        <f>IF(Tableau3[[#This Row],[Date]]="","",VLOOKUP(Tableau3[[#This Row],[Semaine]],Listes!$A:$B,2,FALSE))</f>
        <v/>
      </c>
      <c r="B329" s="11" t="str">
        <f>IF(ISBLANK(Tableau3[[#This Row],[Date]]),"",INT((Tableau3[[#This Row],[Date]]-SUM(MOD(DATE(YEAR(Tableau3[[#This Row],[Date]]-MOD(Tableau3[[#This Row],[Date]]-2,7)+3),1,2),{1E+99;7})*{1;-1})+5)/7))</f>
        <v/>
      </c>
      <c r="C329" s="11" t="str">
        <f>IF(ISBLANK(Tableau3[[#This Row],[Matricule]]),"",VLOOKUP(Tableau3[[#This Row],[Matricule]],#REF!,2,FALSE))</f>
        <v/>
      </c>
      <c r="D329" s="11" t="str">
        <f>IF(ISBLANK(Tableau3[[#This Row],[Matricule]]),"",VLOOKUP(Tableau3[[#This Row],[Matricule]],#REF!,3,FALSE))</f>
        <v/>
      </c>
      <c r="E329" s="11" t="str">
        <f>CONCATENATE(Tableau3[[#This Row],[Date]],Tableau3[[#This Row],[Matricule]])</f>
        <v/>
      </c>
      <c r="F329" s="3"/>
      <c r="I32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29" s="7">
        <f>IF(Tableau3[[#This Row],[Moyenne Régimes]]&gt;0,1,0)</f>
        <v>0</v>
      </c>
      <c r="K329" s="7">
        <f>IF(Tableau3[[#This Row],[Moyenne Régimes]]&gt;=60,1,0)</f>
        <v>0</v>
      </c>
      <c r="L329" s="7">
        <f>IF(Tableau3[[#This Row],[Moyenne Régimes]]&gt;60,Tableau3[[#This Row],[Moyenne Régimes]]-60,0)</f>
        <v>0</v>
      </c>
      <c r="M329" s="14">
        <f t="shared" si="18"/>
        <v>0</v>
      </c>
      <c r="N329" s="14">
        <f t="shared" si="17"/>
        <v>0</v>
      </c>
      <c r="O329" s="14">
        <f t="shared" si="19"/>
        <v>0</v>
      </c>
      <c r="P329" s="15" t="str">
        <f>IF(Tableau3[[#This Row],[Matricule]]&gt;1,IF(COUNTIF(Tableau3[DateMatricule],Tableau3[[#This Row],[DateMatricule]])&gt;1,"Doublon",""),"")</f>
        <v/>
      </c>
    </row>
    <row r="330" spans="1:16" x14ac:dyDescent="0.25">
      <c r="A330" s="12" t="str">
        <f>IF(Tableau3[[#This Row],[Date]]="","",VLOOKUP(Tableau3[[#This Row],[Semaine]],Listes!$A:$B,2,FALSE))</f>
        <v/>
      </c>
      <c r="B330" s="11" t="str">
        <f>IF(ISBLANK(Tableau3[[#This Row],[Date]]),"",INT((Tableau3[[#This Row],[Date]]-SUM(MOD(DATE(YEAR(Tableau3[[#This Row],[Date]]-MOD(Tableau3[[#This Row],[Date]]-2,7)+3),1,2),{1E+99;7})*{1;-1})+5)/7))</f>
        <v/>
      </c>
      <c r="C330" s="11" t="str">
        <f>IF(ISBLANK(Tableau3[[#This Row],[Matricule]]),"",VLOOKUP(Tableau3[[#This Row],[Matricule]],#REF!,2,FALSE))</f>
        <v/>
      </c>
      <c r="D330" s="11" t="str">
        <f>IF(ISBLANK(Tableau3[[#This Row],[Matricule]]),"",VLOOKUP(Tableau3[[#This Row],[Matricule]],#REF!,3,FALSE))</f>
        <v/>
      </c>
      <c r="E330" s="11" t="str">
        <f>CONCATENATE(Tableau3[[#This Row],[Date]],Tableau3[[#This Row],[Matricule]])</f>
        <v/>
      </c>
      <c r="F330" s="3"/>
      <c r="I33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30" s="7">
        <f>IF(Tableau3[[#This Row],[Moyenne Régimes]]&gt;0,1,0)</f>
        <v>0</v>
      </c>
      <c r="K330" s="7">
        <f>IF(Tableau3[[#This Row],[Moyenne Régimes]]&gt;=60,1,0)</f>
        <v>0</v>
      </c>
      <c r="L330" s="7">
        <f>IF(Tableau3[[#This Row],[Moyenne Régimes]]&gt;60,Tableau3[[#This Row],[Moyenne Régimes]]-60,0)</f>
        <v>0</v>
      </c>
      <c r="M330" s="14">
        <f t="shared" si="18"/>
        <v>0</v>
      </c>
      <c r="N330" s="14">
        <f t="shared" si="17"/>
        <v>0</v>
      </c>
      <c r="O330" s="14">
        <f t="shared" si="19"/>
        <v>0</v>
      </c>
      <c r="P330" s="15" t="str">
        <f>IF(Tableau3[[#This Row],[Matricule]]&gt;1,IF(COUNTIF(Tableau3[DateMatricule],Tableau3[[#This Row],[DateMatricule]])&gt;1,"Doublon",""),"")</f>
        <v/>
      </c>
    </row>
    <row r="331" spans="1:16" x14ac:dyDescent="0.25">
      <c r="A331" s="12" t="str">
        <f>IF(Tableau3[[#This Row],[Date]]="","",VLOOKUP(Tableau3[[#This Row],[Semaine]],Listes!$A:$B,2,FALSE))</f>
        <v/>
      </c>
      <c r="B331" s="11" t="str">
        <f>IF(ISBLANK(Tableau3[[#This Row],[Date]]),"",INT((Tableau3[[#This Row],[Date]]-SUM(MOD(DATE(YEAR(Tableau3[[#This Row],[Date]]-MOD(Tableau3[[#This Row],[Date]]-2,7)+3),1,2),{1E+99;7})*{1;-1})+5)/7))</f>
        <v/>
      </c>
      <c r="C331" s="11" t="str">
        <f>IF(ISBLANK(Tableau3[[#This Row],[Matricule]]),"",VLOOKUP(Tableau3[[#This Row],[Matricule]],#REF!,2,FALSE))</f>
        <v/>
      </c>
      <c r="D331" s="11" t="str">
        <f>IF(ISBLANK(Tableau3[[#This Row],[Matricule]]),"",VLOOKUP(Tableau3[[#This Row],[Matricule]],#REF!,3,FALSE))</f>
        <v/>
      </c>
      <c r="E331" s="11" t="str">
        <f>CONCATENATE(Tableau3[[#This Row],[Date]],Tableau3[[#This Row],[Matricule]])</f>
        <v/>
      </c>
      <c r="F331" s="3"/>
      <c r="I33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31" s="7">
        <f>IF(Tableau3[[#This Row],[Moyenne Régimes]]&gt;0,1,0)</f>
        <v>0</v>
      </c>
      <c r="K331" s="7">
        <f>IF(Tableau3[[#This Row],[Moyenne Régimes]]&gt;=60,1,0)</f>
        <v>0</v>
      </c>
      <c r="L331" s="7">
        <f>IF(Tableau3[[#This Row],[Moyenne Régimes]]&gt;60,Tableau3[[#This Row],[Moyenne Régimes]]-60,0)</f>
        <v>0</v>
      </c>
      <c r="M331" s="14">
        <f t="shared" si="18"/>
        <v>0</v>
      </c>
      <c r="N331" s="14">
        <f t="shared" si="17"/>
        <v>0</v>
      </c>
      <c r="O331" s="14">
        <f t="shared" si="19"/>
        <v>0</v>
      </c>
      <c r="P331" s="15" t="str">
        <f>IF(Tableau3[[#This Row],[Matricule]]&gt;1,IF(COUNTIF(Tableau3[DateMatricule],Tableau3[[#This Row],[DateMatricule]])&gt;1,"Doublon",""),"")</f>
        <v/>
      </c>
    </row>
    <row r="332" spans="1:16" x14ac:dyDescent="0.25">
      <c r="A332" s="12" t="str">
        <f>IF(Tableau3[[#This Row],[Date]]="","",VLOOKUP(Tableau3[[#This Row],[Semaine]],Listes!$A:$B,2,FALSE))</f>
        <v/>
      </c>
      <c r="B332" s="11" t="str">
        <f>IF(ISBLANK(Tableau3[[#This Row],[Date]]),"",INT((Tableau3[[#This Row],[Date]]-SUM(MOD(DATE(YEAR(Tableau3[[#This Row],[Date]]-MOD(Tableau3[[#This Row],[Date]]-2,7)+3),1,2),{1E+99;7})*{1;-1})+5)/7))</f>
        <v/>
      </c>
      <c r="C332" s="11" t="str">
        <f>IF(ISBLANK(Tableau3[[#This Row],[Matricule]]),"",VLOOKUP(Tableau3[[#This Row],[Matricule]],#REF!,2,FALSE))</f>
        <v/>
      </c>
      <c r="D332" s="11" t="str">
        <f>IF(ISBLANK(Tableau3[[#This Row],[Matricule]]),"",VLOOKUP(Tableau3[[#This Row],[Matricule]],#REF!,3,FALSE))</f>
        <v/>
      </c>
      <c r="E332" s="11" t="str">
        <f>CONCATENATE(Tableau3[[#This Row],[Date]],Tableau3[[#This Row],[Matricule]])</f>
        <v/>
      </c>
      <c r="F332" s="3"/>
      <c r="I33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32" s="7">
        <f>IF(Tableau3[[#This Row],[Moyenne Régimes]]&gt;0,1,0)</f>
        <v>0</v>
      </c>
      <c r="K332" s="7">
        <f>IF(Tableau3[[#This Row],[Moyenne Régimes]]&gt;=60,1,0)</f>
        <v>0</v>
      </c>
      <c r="L332" s="7">
        <f>IF(Tableau3[[#This Row],[Moyenne Régimes]]&gt;60,Tableau3[[#This Row],[Moyenne Régimes]]-60,0)</f>
        <v>0</v>
      </c>
      <c r="M332" s="14">
        <f t="shared" si="18"/>
        <v>0</v>
      </c>
      <c r="N332" s="14">
        <f t="shared" si="17"/>
        <v>0</v>
      </c>
      <c r="O332" s="14">
        <f t="shared" si="19"/>
        <v>0</v>
      </c>
      <c r="P332" s="15" t="str">
        <f>IF(Tableau3[[#This Row],[Matricule]]&gt;1,IF(COUNTIF(Tableau3[DateMatricule],Tableau3[[#This Row],[DateMatricule]])&gt;1,"Doublon",""),"")</f>
        <v/>
      </c>
    </row>
    <row r="333" spans="1:16" x14ac:dyDescent="0.25">
      <c r="A333" s="12" t="str">
        <f>IF(Tableau3[[#This Row],[Date]]="","",VLOOKUP(Tableau3[[#This Row],[Semaine]],Listes!$A:$B,2,FALSE))</f>
        <v/>
      </c>
      <c r="B333" s="11" t="str">
        <f>IF(ISBLANK(Tableau3[[#This Row],[Date]]),"",INT((Tableau3[[#This Row],[Date]]-SUM(MOD(DATE(YEAR(Tableau3[[#This Row],[Date]]-MOD(Tableau3[[#This Row],[Date]]-2,7)+3),1,2),{1E+99;7})*{1;-1})+5)/7))</f>
        <v/>
      </c>
      <c r="C333" s="11" t="str">
        <f>IF(ISBLANK(Tableau3[[#This Row],[Matricule]]),"",VLOOKUP(Tableau3[[#This Row],[Matricule]],#REF!,2,FALSE))</f>
        <v/>
      </c>
      <c r="D333" s="11" t="str">
        <f>IF(ISBLANK(Tableau3[[#This Row],[Matricule]]),"",VLOOKUP(Tableau3[[#This Row],[Matricule]],#REF!,3,FALSE))</f>
        <v/>
      </c>
      <c r="E333" s="11" t="str">
        <f>CONCATENATE(Tableau3[[#This Row],[Date]],Tableau3[[#This Row],[Matricule]])</f>
        <v/>
      </c>
      <c r="F333" s="3"/>
      <c r="I33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33" s="7">
        <f>IF(Tableau3[[#This Row],[Moyenne Régimes]]&gt;0,1,0)</f>
        <v>0</v>
      </c>
      <c r="K333" s="7">
        <f>IF(Tableau3[[#This Row],[Moyenne Régimes]]&gt;=60,1,0)</f>
        <v>0</v>
      </c>
      <c r="L333" s="7">
        <f>IF(Tableau3[[#This Row],[Moyenne Régimes]]&gt;60,Tableau3[[#This Row],[Moyenne Régimes]]-60,0)</f>
        <v>0</v>
      </c>
      <c r="M333" s="14">
        <f t="shared" si="18"/>
        <v>0</v>
      </c>
      <c r="N333" s="14">
        <f t="shared" si="17"/>
        <v>0</v>
      </c>
      <c r="O333" s="14">
        <f t="shared" si="19"/>
        <v>0</v>
      </c>
      <c r="P333" s="15" t="str">
        <f>IF(Tableau3[[#This Row],[Matricule]]&gt;1,IF(COUNTIF(Tableau3[DateMatricule],Tableau3[[#This Row],[DateMatricule]])&gt;1,"Doublon",""),"")</f>
        <v/>
      </c>
    </row>
    <row r="334" spans="1:16" x14ac:dyDescent="0.25">
      <c r="A334" s="12" t="str">
        <f>IF(Tableau3[[#This Row],[Date]]="","",VLOOKUP(Tableau3[[#This Row],[Semaine]],Listes!$A:$B,2,FALSE))</f>
        <v/>
      </c>
      <c r="B334" s="11" t="str">
        <f>IF(ISBLANK(Tableau3[[#This Row],[Date]]),"",INT((Tableau3[[#This Row],[Date]]-SUM(MOD(DATE(YEAR(Tableau3[[#This Row],[Date]]-MOD(Tableau3[[#This Row],[Date]]-2,7)+3),1,2),{1E+99;7})*{1;-1})+5)/7))</f>
        <v/>
      </c>
      <c r="C334" s="11" t="str">
        <f>IF(ISBLANK(Tableau3[[#This Row],[Matricule]]),"",VLOOKUP(Tableau3[[#This Row],[Matricule]],#REF!,2,FALSE))</f>
        <v/>
      </c>
      <c r="D334" s="11" t="str">
        <f>IF(ISBLANK(Tableau3[[#This Row],[Matricule]]),"",VLOOKUP(Tableau3[[#This Row],[Matricule]],#REF!,3,FALSE))</f>
        <v/>
      </c>
      <c r="E334" s="11" t="str">
        <f>CONCATENATE(Tableau3[[#This Row],[Date]],Tableau3[[#This Row],[Matricule]])</f>
        <v/>
      </c>
      <c r="F334" s="3"/>
      <c r="I33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34" s="7">
        <f>IF(Tableau3[[#This Row],[Moyenne Régimes]]&gt;0,1,0)</f>
        <v>0</v>
      </c>
      <c r="K334" s="7">
        <f>IF(Tableau3[[#This Row],[Moyenne Régimes]]&gt;=60,1,0)</f>
        <v>0</v>
      </c>
      <c r="L334" s="7">
        <f>IF(Tableau3[[#This Row],[Moyenne Régimes]]&gt;60,Tableau3[[#This Row],[Moyenne Régimes]]-60,0)</f>
        <v>0</v>
      </c>
      <c r="M334" s="14">
        <f t="shared" si="18"/>
        <v>0</v>
      </c>
      <c r="N334" s="14">
        <f t="shared" si="17"/>
        <v>0</v>
      </c>
      <c r="O334" s="14">
        <f t="shared" si="19"/>
        <v>0</v>
      </c>
      <c r="P334" s="15" t="str">
        <f>IF(Tableau3[[#This Row],[Matricule]]&gt;1,IF(COUNTIF(Tableau3[DateMatricule],Tableau3[[#This Row],[DateMatricule]])&gt;1,"Doublon",""),"")</f>
        <v/>
      </c>
    </row>
    <row r="335" spans="1:16" x14ac:dyDescent="0.25">
      <c r="A335" s="12" t="str">
        <f>IF(Tableau3[[#This Row],[Date]]="","",VLOOKUP(Tableau3[[#This Row],[Semaine]],Listes!$A:$B,2,FALSE))</f>
        <v/>
      </c>
      <c r="B335" s="11" t="str">
        <f>IF(ISBLANK(Tableau3[[#This Row],[Date]]),"",INT((Tableau3[[#This Row],[Date]]-SUM(MOD(DATE(YEAR(Tableau3[[#This Row],[Date]]-MOD(Tableau3[[#This Row],[Date]]-2,7)+3),1,2),{1E+99;7})*{1;-1})+5)/7))</f>
        <v/>
      </c>
      <c r="C335" s="11" t="str">
        <f>IF(ISBLANK(Tableau3[[#This Row],[Matricule]]),"",VLOOKUP(Tableau3[[#This Row],[Matricule]],#REF!,2,FALSE))</f>
        <v/>
      </c>
      <c r="D335" s="11" t="str">
        <f>IF(ISBLANK(Tableau3[[#This Row],[Matricule]]),"",VLOOKUP(Tableau3[[#This Row],[Matricule]],#REF!,3,FALSE))</f>
        <v/>
      </c>
      <c r="E335" s="11" t="str">
        <f>CONCATENATE(Tableau3[[#This Row],[Date]],Tableau3[[#This Row],[Matricule]])</f>
        <v/>
      </c>
      <c r="F335" s="3"/>
      <c r="I33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35" s="7">
        <f>IF(Tableau3[[#This Row],[Moyenne Régimes]]&gt;0,1,0)</f>
        <v>0</v>
      </c>
      <c r="K335" s="7">
        <f>IF(Tableau3[[#This Row],[Moyenne Régimes]]&gt;=60,1,0)</f>
        <v>0</v>
      </c>
      <c r="L335" s="7">
        <f>IF(Tableau3[[#This Row],[Moyenne Régimes]]&gt;60,Tableau3[[#This Row],[Moyenne Régimes]]-60,0)</f>
        <v>0</v>
      </c>
      <c r="M335" s="14">
        <f t="shared" si="18"/>
        <v>0</v>
      </c>
      <c r="N335" s="14">
        <f t="shared" si="17"/>
        <v>0</v>
      </c>
      <c r="O335" s="14">
        <f t="shared" si="19"/>
        <v>0</v>
      </c>
      <c r="P335" s="15" t="str">
        <f>IF(Tableau3[[#This Row],[Matricule]]&gt;1,IF(COUNTIF(Tableau3[DateMatricule],Tableau3[[#This Row],[DateMatricule]])&gt;1,"Doublon",""),"")</f>
        <v/>
      </c>
    </row>
    <row r="336" spans="1:16" x14ac:dyDescent="0.25">
      <c r="A336" s="12" t="str">
        <f>IF(Tableau3[[#This Row],[Date]]="","",VLOOKUP(Tableau3[[#This Row],[Semaine]],Listes!$A:$B,2,FALSE))</f>
        <v/>
      </c>
      <c r="B336" s="11" t="str">
        <f>IF(ISBLANK(Tableau3[[#This Row],[Date]]),"",INT((Tableau3[[#This Row],[Date]]-SUM(MOD(DATE(YEAR(Tableau3[[#This Row],[Date]]-MOD(Tableau3[[#This Row],[Date]]-2,7)+3),1,2),{1E+99;7})*{1;-1})+5)/7))</f>
        <v/>
      </c>
      <c r="C336" s="11" t="str">
        <f>IF(ISBLANK(Tableau3[[#This Row],[Matricule]]),"",VLOOKUP(Tableau3[[#This Row],[Matricule]],#REF!,2,FALSE))</f>
        <v/>
      </c>
      <c r="D336" s="11" t="str">
        <f>IF(ISBLANK(Tableau3[[#This Row],[Matricule]]),"",VLOOKUP(Tableau3[[#This Row],[Matricule]],#REF!,3,FALSE))</f>
        <v/>
      </c>
      <c r="E336" s="11" t="str">
        <f>CONCATENATE(Tableau3[[#This Row],[Date]],Tableau3[[#This Row],[Matricule]])</f>
        <v/>
      </c>
      <c r="F336" s="3"/>
      <c r="I33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36" s="7">
        <f>IF(Tableau3[[#This Row],[Moyenne Régimes]]&gt;0,1,0)</f>
        <v>0</v>
      </c>
      <c r="K336" s="7">
        <f>IF(Tableau3[[#This Row],[Moyenne Régimes]]&gt;=60,1,0)</f>
        <v>0</v>
      </c>
      <c r="L336" s="7">
        <f>IF(Tableau3[[#This Row],[Moyenne Régimes]]&gt;60,Tableau3[[#This Row],[Moyenne Régimes]]-60,0)</f>
        <v>0</v>
      </c>
      <c r="M336" s="14">
        <f t="shared" si="18"/>
        <v>0</v>
      </c>
      <c r="N336" s="14">
        <f t="shared" si="17"/>
        <v>0</v>
      </c>
      <c r="O336" s="14">
        <f t="shared" si="19"/>
        <v>0</v>
      </c>
      <c r="P336" s="15" t="str">
        <f>IF(Tableau3[[#This Row],[Matricule]]&gt;1,IF(COUNTIF(Tableau3[DateMatricule],Tableau3[[#This Row],[DateMatricule]])&gt;1,"Doublon",""),"")</f>
        <v/>
      </c>
    </row>
    <row r="337" spans="1:16" x14ac:dyDescent="0.25">
      <c r="A337" s="12" t="str">
        <f>IF(Tableau3[[#This Row],[Date]]="","",VLOOKUP(Tableau3[[#This Row],[Semaine]],Listes!$A:$B,2,FALSE))</f>
        <v/>
      </c>
      <c r="B337" s="11" t="str">
        <f>IF(ISBLANK(Tableau3[[#This Row],[Date]]),"",INT((Tableau3[[#This Row],[Date]]-SUM(MOD(DATE(YEAR(Tableau3[[#This Row],[Date]]-MOD(Tableau3[[#This Row],[Date]]-2,7)+3),1,2),{1E+99;7})*{1;-1})+5)/7))</f>
        <v/>
      </c>
      <c r="C337" s="11" t="str">
        <f>IF(ISBLANK(Tableau3[[#This Row],[Matricule]]),"",VLOOKUP(Tableau3[[#This Row],[Matricule]],#REF!,2,FALSE))</f>
        <v/>
      </c>
      <c r="D337" s="11" t="str">
        <f>IF(ISBLANK(Tableau3[[#This Row],[Matricule]]),"",VLOOKUP(Tableau3[[#This Row],[Matricule]],#REF!,3,FALSE))</f>
        <v/>
      </c>
      <c r="E337" s="11" t="str">
        <f>CONCATENATE(Tableau3[[#This Row],[Date]],Tableau3[[#This Row],[Matricule]])</f>
        <v/>
      </c>
      <c r="F337" s="3"/>
      <c r="I33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37" s="7">
        <f>IF(Tableau3[[#This Row],[Moyenne Régimes]]&gt;0,1,0)</f>
        <v>0</v>
      </c>
      <c r="K337" s="7">
        <f>IF(Tableau3[[#This Row],[Moyenne Régimes]]&gt;=60,1,0)</f>
        <v>0</v>
      </c>
      <c r="L337" s="7">
        <f>IF(Tableau3[[#This Row],[Moyenne Régimes]]&gt;60,Tableau3[[#This Row],[Moyenne Régimes]]-60,0)</f>
        <v>0</v>
      </c>
      <c r="M337" s="14">
        <f t="shared" si="18"/>
        <v>0</v>
      </c>
      <c r="N337" s="14">
        <f t="shared" si="17"/>
        <v>0</v>
      </c>
      <c r="O337" s="14">
        <f t="shared" si="19"/>
        <v>0</v>
      </c>
      <c r="P337" s="15" t="str">
        <f>IF(Tableau3[[#This Row],[Matricule]]&gt;1,IF(COUNTIF(Tableau3[DateMatricule],Tableau3[[#This Row],[DateMatricule]])&gt;1,"Doublon",""),"")</f>
        <v/>
      </c>
    </row>
    <row r="338" spans="1:16" x14ac:dyDescent="0.25">
      <c r="A338" s="12" t="str">
        <f>IF(Tableau3[[#This Row],[Date]]="","",VLOOKUP(Tableau3[[#This Row],[Semaine]],Listes!$A:$B,2,FALSE))</f>
        <v/>
      </c>
      <c r="B338" s="11" t="str">
        <f>IF(ISBLANK(Tableau3[[#This Row],[Date]]),"",INT((Tableau3[[#This Row],[Date]]-SUM(MOD(DATE(YEAR(Tableau3[[#This Row],[Date]]-MOD(Tableau3[[#This Row],[Date]]-2,7)+3),1,2),{1E+99;7})*{1;-1})+5)/7))</f>
        <v/>
      </c>
      <c r="C338" s="11" t="str">
        <f>IF(ISBLANK(Tableau3[[#This Row],[Matricule]]),"",VLOOKUP(Tableau3[[#This Row],[Matricule]],#REF!,2,FALSE))</f>
        <v/>
      </c>
      <c r="D338" s="11" t="str">
        <f>IF(ISBLANK(Tableau3[[#This Row],[Matricule]]),"",VLOOKUP(Tableau3[[#This Row],[Matricule]],#REF!,3,FALSE))</f>
        <v/>
      </c>
      <c r="E338" s="11" t="str">
        <f>CONCATENATE(Tableau3[[#This Row],[Date]],Tableau3[[#This Row],[Matricule]])</f>
        <v/>
      </c>
      <c r="F338" s="3"/>
      <c r="I33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38" s="7">
        <f>IF(Tableau3[[#This Row],[Moyenne Régimes]]&gt;0,1,0)</f>
        <v>0</v>
      </c>
      <c r="K338" s="7">
        <f>IF(Tableau3[[#This Row],[Moyenne Régimes]]&gt;=60,1,0)</f>
        <v>0</v>
      </c>
      <c r="L338" s="7">
        <f>IF(Tableau3[[#This Row],[Moyenne Régimes]]&gt;60,Tableau3[[#This Row],[Moyenne Régimes]]-60,0)</f>
        <v>0</v>
      </c>
      <c r="M338" s="14">
        <f t="shared" si="18"/>
        <v>0</v>
      </c>
      <c r="N338" s="14">
        <f t="shared" si="17"/>
        <v>0</v>
      </c>
      <c r="O338" s="14">
        <f t="shared" si="19"/>
        <v>0</v>
      </c>
      <c r="P338" s="15" t="str">
        <f>IF(Tableau3[[#This Row],[Matricule]]&gt;1,IF(COUNTIF(Tableau3[DateMatricule],Tableau3[[#This Row],[DateMatricule]])&gt;1,"Doublon",""),"")</f>
        <v/>
      </c>
    </row>
    <row r="339" spans="1:16" x14ac:dyDescent="0.25">
      <c r="A339" s="12" t="str">
        <f>IF(Tableau3[[#This Row],[Date]]="","",VLOOKUP(Tableau3[[#This Row],[Semaine]],Listes!$A:$B,2,FALSE))</f>
        <v/>
      </c>
      <c r="B339" s="11" t="str">
        <f>IF(ISBLANK(Tableau3[[#This Row],[Date]]),"",INT((Tableau3[[#This Row],[Date]]-SUM(MOD(DATE(YEAR(Tableau3[[#This Row],[Date]]-MOD(Tableau3[[#This Row],[Date]]-2,7)+3),1,2),{1E+99;7})*{1;-1})+5)/7))</f>
        <v/>
      </c>
      <c r="C339" s="11" t="str">
        <f>IF(ISBLANK(Tableau3[[#This Row],[Matricule]]),"",VLOOKUP(Tableau3[[#This Row],[Matricule]],#REF!,2,FALSE))</f>
        <v/>
      </c>
      <c r="D339" s="11" t="str">
        <f>IF(ISBLANK(Tableau3[[#This Row],[Matricule]]),"",VLOOKUP(Tableau3[[#This Row],[Matricule]],#REF!,3,FALSE))</f>
        <v/>
      </c>
      <c r="E339" s="11" t="str">
        <f>CONCATENATE(Tableau3[[#This Row],[Date]],Tableau3[[#This Row],[Matricule]])</f>
        <v/>
      </c>
      <c r="F339" s="3"/>
      <c r="I33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39" s="7">
        <f>IF(Tableau3[[#This Row],[Moyenne Régimes]]&gt;0,1,0)</f>
        <v>0</v>
      </c>
      <c r="K339" s="7">
        <f>IF(Tableau3[[#This Row],[Moyenne Régimes]]&gt;=60,1,0)</f>
        <v>0</v>
      </c>
      <c r="L339" s="7">
        <f>IF(Tableau3[[#This Row],[Moyenne Régimes]]&gt;60,Tableau3[[#This Row],[Moyenne Régimes]]-60,0)</f>
        <v>0</v>
      </c>
      <c r="M339" s="14">
        <f t="shared" si="18"/>
        <v>0</v>
      </c>
      <c r="N339" s="14">
        <f t="shared" si="17"/>
        <v>0</v>
      </c>
      <c r="O339" s="14">
        <f t="shared" si="19"/>
        <v>0</v>
      </c>
      <c r="P339" s="15" t="str">
        <f>IF(Tableau3[[#This Row],[Matricule]]&gt;1,IF(COUNTIF(Tableau3[DateMatricule],Tableau3[[#This Row],[DateMatricule]])&gt;1,"Doublon",""),"")</f>
        <v/>
      </c>
    </row>
    <row r="340" spans="1:16" x14ac:dyDescent="0.25">
      <c r="A340" s="12" t="str">
        <f>IF(Tableau3[[#This Row],[Date]]="","",VLOOKUP(Tableau3[[#This Row],[Semaine]],Listes!$A:$B,2,FALSE))</f>
        <v/>
      </c>
      <c r="B340" s="11" t="str">
        <f>IF(ISBLANK(Tableau3[[#This Row],[Date]]),"",INT((Tableau3[[#This Row],[Date]]-SUM(MOD(DATE(YEAR(Tableau3[[#This Row],[Date]]-MOD(Tableau3[[#This Row],[Date]]-2,7)+3),1,2),{1E+99;7})*{1;-1})+5)/7))</f>
        <v/>
      </c>
      <c r="C340" s="11" t="str">
        <f>IF(ISBLANK(Tableau3[[#This Row],[Matricule]]),"",VLOOKUP(Tableau3[[#This Row],[Matricule]],#REF!,2,FALSE))</f>
        <v/>
      </c>
      <c r="D340" s="11" t="str">
        <f>IF(ISBLANK(Tableau3[[#This Row],[Matricule]]),"",VLOOKUP(Tableau3[[#This Row],[Matricule]],#REF!,3,FALSE))</f>
        <v/>
      </c>
      <c r="E340" s="11" t="str">
        <f>CONCATENATE(Tableau3[[#This Row],[Date]],Tableau3[[#This Row],[Matricule]])</f>
        <v/>
      </c>
      <c r="F340" s="3"/>
      <c r="I34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40" s="7">
        <f>IF(Tableau3[[#This Row],[Moyenne Régimes]]&gt;0,1,0)</f>
        <v>0</v>
      </c>
      <c r="K340" s="7">
        <f>IF(Tableau3[[#This Row],[Moyenne Régimes]]&gt;=60,1,0)</f>
        <v>0</v>
      </c>
      <c r="L340" s="7">
        <f>IF(Tableau3[[#This Row],[Moyenne Régimes]]&gt;60,Tableau3[[#This Row],[Moyenne Régimes]]-60,0)</f>
        <v>0</v>
      </c>
      <c r="M340" s="14">
        <f t="shared" si="18"/>
        <v>0</v>
      </c>
      <c r="N340" s="14">
        <f t="shared" si="17"/>
        <v>0</v>
      </c>
      <c r="O340" s="14">
        <f t="shared" si="19"/>
        <v>0</v>
      </c>
      <c r="P340" s="15" t="str">
        <f>IF(Tableau3[[#This Row],[Matricule]]&gt;1,IF(COUNTIF(Tableau3[DateMatricule],Tableau3[[#This Row],[DateMatricule]])&gt;1,"Doublon",""),"")</f>
        <v/>
      </c>
    </row>
    <row r="341" spans="1:16" x14ac:dyDescent="0.25">
      <c r="A341" s="12" t="str">
        <f>IF(Tableau3[[#This Row],[Date]]="","",VLOOKUP(Tableau3[[#This Row],[Semaine]],Listes!$A:$B,2,FALSE))</f>
        <v/>
      </c>
      <c r="B341" s="11" t="str">
        <f>IF(ISBLANK(Tableau3[[#This Row],[Date]]),"",INT((Tableau3[[#This Row],[Date]]-SUM(MOD(DATE(YEAR(Tableau3[[#This Row],[Date]]-MOD(Tableau3[[#This Row],[Date]]-2,7)+3),1,2),{1E+99;7})*{1;-1})+5)/7))</f>
        <v/>
      </c>
      <c r="C341" s="11" t="str">
        <f>IF(ISBLANK(Tableau3[[#This Row],[Matricule]]),"",VLOOKUP(Tableau3[[#This Row],[Matricule]],#REF!,2,FALSE))</f>
        <v/>
      </c>
      <c r="D341" s="11" t="str">
        <f>IF(ISBLANK(Tableau3[[#This Row],[Matricule]]),"",VLOOKUP(Tableau3[[#This Row],[Matricule]],#REF!,3,FALSE))</f>
        <v/>
      </c>
      <c r="E341" s="11" t="str">
        <f>CONCATENATE(Tableau3[[#This Row],[Date]],Tableau3[[#This Row],[Matricule]])</f>
        <v/>
      </c>
      <c r="F341" s="3"/>
      <c r="I34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41" s="7">
        <f>IF(Tableau3[[#This Row],[Moyenne Régimes]]&gt;0,1,0)</f>
        <v>0</v>
      </c>
      <c r="K341" s="7">
        <f>IF(Tableau3[[#This Row],[Moyenne Régimes]]&gt;=60,1,0)</f>
        <v>0</v>
      </c>
      <c r="L341" s="7">
        <f>IF(Tableau3[[#This Row],[Moyenne Régimes]]&gt;60,Tableau3[[#This Row],[Moyenne Régimes]]-60,0)</f>
        <v>0</v>
      </c>
      <c r="M341" s="14">
        <f t="shared" si="18"/>
        <v>0</v>
      </c>
      <c r="N341" s="14">
        <f t="shared" si="17"/>
        <v>0</v>
      </c>
      <c r="O341" s="14">
        <f t="shared" si="19"/>
        <v>0</v>
      </c>
      <c r="P341" s="15" t="str">
        <f>IF(Tableau3[[#This Row],[Matricule]]&gt;1,IF(COUNTIF(Tableau3[DateMatricule],Tableau3[[#This Row],[DateMatricule]])&gt;1,"Doublon",""),"")</f>
        <v/>
      </c>
    </row>
    <row r="342" spans="1:16" x14ac:dyDescent="0.25">
      <c r="A342" s="12" t="str">
        <f>IF(Tableau3[[#This Row],[Date]]="","",VLOOKUP(Tableau3[[#This Row],[Semaine]],Listes!$A:$B,2,FALSE))</f>
        <v/>
      </c>
      <c r="B342" s="11" t="str">
        <f>IF(ISBLANK(Tableau3[[#This Row],[Date]]),"",INT((Tableau3[[#This Row],[Date]]-SUM(MOD(DATE(YEAR(Tableau3[[#This Row],[Date]]-MOD(Tableau3[[#This Row],[Date]]-2,7)+3),1,2),{1E+99;7})*{1;-1})+5)/7))</f>
        <v/>
      </c>
      <c r="C342" s="11" t="str">
        <f>IF(ISBLANK(Tableau3[[#This Row],[Matricule]]),"",VLOOKUP(Tableau3[[#This Row],[Matricule]],#REF!,2,FALSE))</f>
        <v/>
      </c>
      <c r="D342" s="11" t="str">
        <f>IF(ISBLANK(Tableau3[[#This Row],[Matricule]]),"",VLOOKUP(Tableau3[[#This Row],[Matricule]],#REF!,3,FALSE))</f>
        <v/>
      </c>
      <c r="E342" s="11" t="str">
        <f>CONCATENATE(Tableau3[[#This Row],[Date]],Tableau3[[#This Row],[Matricule]])</f>
        <v/>
      </c>
      <c r="F342" s="3"/>
      <c r="I34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42" s="7">
        <f>IF(Tableau3[[#This Row],[Moyenne Régimes]]&gt;0,1,0)</f>
        <v>0</v>
      </c>
      <c r="K342" s="7">
        <f>IF(Tableau3[[#This Row],[Moyenne Régimes]]&gt;=60,1,0)</f>
        <v>0</v>
      </c>
      <c r="L342" s="7">
        <f>IF(Tableau3[[#This Row],[Moyenne Régimes]]&gt;60,Tableau3[[#This Row],[Moyenne Régimes]]-60,0)</f>
        <v>0</v>
      </c>
      <c r="M342" s="14">
        <f t="shared" si="18"/>
        <v>0</v>
      </c>
      <c r="N342" s="14">
        <f t="shared" si="17"/>
        <v>0</v>
      </c>
      <c r="O342" s="14">
        <f t="shared" si="19"/>
        <v>0</v>
      </c>
      <c r="P342" s="15" t="str">
        <f>IF(Tableau3[[#This Row],[Matricule]]&gt;1,IF(COUNTIF(Tableau3[DateMatricule],Tableau3[[#This Row],[DateMatricule]])&gt;1,"Doublon",""),"")</f>
        <v/>
      </c>
    </row>
    <row r="343" spans="1:16" x14ac:dyDescent="0.25">
      <c r="A343" s="12" t="str">
        <f>IF(Tableau3[[#This Row],[Date]]="","",VLOOKUP(Tableau3[[#This Row],[Semaine]],Listes!$A:$B,2,FALSE))</f>
        <v/>
      </c>
      <c r="B343" s="11" t="str">
        <f>IF(ISBLANK(Tableau3[[#This Row],[Date]]),"",INT((Tableau3[[#This Row],[Date]]-SUM(MOD(DATE(YEAR(Tableau3[[#This Row],[Date]]-MOD(Tableau3[[#This Row],[Date]]-2,7)+3),1,2),{1E+99;7})*{1;-1})+5)/7))</f>
        <v/>
      </c>
      <c r="C343" s="11" t="str">
        <f>IF(ISBLANK(Tableau3[[#This Row],[Matricule]]),"",VLOOKUP(Tableau3[[#This Row],[Matricule]],#REF!,2,FALSE))</f>
        <v/>
      </c>
      <c r="D343" s="11" t="str">
        <f>IF(ISBLANK(Tableau3[[#This Row],[Matricule]]),"",VLOOKUP(Tableau3[[#This Row],[Matricule]],#REF!,3,FALSE))</f>
        <v/>
      </c>
      <c r="E343" s="11" t="str">
        <f>CONCATENATE(Tableau3[[#This Row],[Date]],Tableau3[[#This Row],[Matricule]])</f>
        <v/>
      </c>
      <c r="F343" s="3"/>
      <c r="I34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43" s="7">
        <f>IF(Tableau3[[#This Row],[Moyenne Régimes]]&gt;0,1,0)</f>
        <v>0</v>
      </c>
      <c r="K343" s="7">
        <f>IF(Tableau3[[#This Row],[Moyenne Régimes]]&gt;=60,1,0)</f>
        <v>0</v>
      </c>
      <c r="L343" s="7">
        <f>IF(Tableau3[[#This Row],[Moyenne Régimes]]&gt;60,Tableau3[[#This Row],[Moyenne Régimes]]-60,0)</f>
        <v>0</v>
      </c>
      <c r="M343" s="14">
        <f t="shared" si="18"/>
        <v>0</v>
      </c>
      <c r="N343" s="14">
        <f t="shared" si="17"/>
        <v>0</v>
      </c>
      <c r="O343" s="14">
        <f t="shared" si="19"/>
        <v>0</v>
      </c>
      <c r="P343" s="15" t="str">
        <f>IF(Tableau3[[#This Row],[Matricule]]&gt;1,IF(COUNTIF(Tableau3[DateMatricule],Tableau3[[#This Row],[DateMatricule]])&gt;1,"Doublon",""),"")</f>
        <v/>
      </c>
    </row>
    <row r="344" spans="1:16" x14ac:dyDescent="0.25">
      <c r="A344" s="12" t="str">
        <f>IF(Tableau3[[#This Row],[Date]]="","",VLOOKUP(Tableau3[[#This Row],[Semaine]],Listes!$A:$B,2,FALSE))</f>
        <v/>
      </c>
      <c r="B344" s="11" t="str">
        <f>IF(ISBLANK(Tableau3[[#This Row],[Date]]),"",INT((Tableau3[[#This Row],[Date]]-SUM(MOD(DATE(YEAR(Tableau3[[#This Row],[Date]]-MOD(Tableau3[[#This Row],[Date]]-2,7)+3),1,2),{1E+99;7})*{1;-1})+5)/7))</f>
        <v/>
      </c>
      <c r="C344" s="11" t="str">
        <f>IF(ISBLANK(Tableau3[[#This Row],[Matricule]]),"",VLOOKUP(Tableau3[[#This Row],[Matricule]],#REF!,2,FALSE))</f>
        <v/>
      </c>
      <c r="D344" s="11" t="str">
        <f>IF(ISBLANK(Tableau3[[#This Row],[Matricule]]),"",VLOOKUP(Tableau3[[#This Row],[Matricule]],#REF!,3,FALSE))</f>
        <v/>
      </c>
      <c r="E344" s="11" t="str">
        <f>CONCATENATE(Tableau3[[#This Row],[Date]],Tableau3[[#This Row],[Matricule]])</f>
        <v/>
      </c>
      <c r="F344" s="3"/>
      <c r="I34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44" s="7">
        <f>IF(Tableau3[[#This Row],[Moyenne Régimes]]&gt;0,1,0)</f>
        <v>0</v>
      </c>
      <c r="K344" s="7">
        <f>IF(Tableau3[[#This Row],[Moyenne Régimes]]&gt;=60,1,0)</f>
        <v>0</v>
      </c>
      <c r="L344" s="7">
        <f>IF(Tableau3[[#This Row],[Moyenne Régimes]]&gt;60,Tableau3[[#This Row],[Moyenne Régimes]]-60,0)</f>
        <v>0</v>
      </c>
      <c r="M344" s="14">
        <f t="shared" si="18"/>
        <v>0</v>
      </c>
      <c r="N344" s="14">
        <f t="shared" si="17"/>
        <v>0</v>
      </c>
      <c r="O344" s="14">
        <f t="shared" si="19"/>
        <v>0</v>
      </c>
      <c r="P344" s="15" t="str">
        <f>IF(Tableau3[[#This Row],[Matricule]]&gt;1,IF(COUNTIF(Tableau3[DateMatricule],Tableau3[[#This Row],[DateMatricule]])&gt;1,"Doublon",""),"")</f>
        <v/>
      </c>
    </row>
    <row r="345" spans="1:16" x14ac:dyDescent="0.25">
      <c r="A345" s="12" t="str">
        <f>IF(Tableau3[[#This Row],[Date]]="","",VLOOKUP(Tableau3[[#This Row],[Semaine]],Listes!$A:$B,2,FALSE))</f>
        <v/>
      </c>
      <c r="B345" s="11" t="str">
        <f>IF(ISBLANK(Tableau3[[#This Row],[Date]]),"",INT((Tableau3[[#This Row],[Date]]-SUM(MOD(DATE(YEAR(Tableau3[[#This Row],[Date]]-MOD(Tableau3[[#This Row],[Date]]-2,7)+3),1,2),{1E+99;7})*{1;-1})+5)/7))</f>
        <v/>
      </c>
      <c r="C345" s="11" t="str">
        <f>IF(ISBLANK(Tableau3[[#This Row],[Matricule]]),"",VLOOKUP(Tableau3[[#This Row],[Matricule]],#REF!,2,FALSE))</f>
        <v/>
      </c>
      <c r="D345" s="11" t="str">
        <f>IF(ISBLANK(Tableau3[[#This Row],[Matricule]]),"",VLOOKUP(Tableau3[[#This Row],[Matricule]],#REF!,3,FALSE))</f>
        <v/>
      </c>
      <c r="E345" s="11" t="str">
        <f>CONCATENATE(Tableau3[[#This Row],[Date]],Tableau3[[#This Row],[Matricule]])</f>
        <v/>
      </c>
      <c r="F345" s="3"/>
      <c r="I34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45" s="7">
        <f>IF(Tableau3[[#This Row],[Moyenne Régimes]]&gt;0,1,0)</f>
        <v>0</v>
      </c>
      <c r="K345" s="7">
        <f>IF(Tableau3[[#This Row],[Moyenne Régimes]]&gt;=60,1,0)</f>
        <v>0</v>
      </c>
      <c r="L345" s="7">
        <f>IF(Tableau3[[#This Row],[Moyenne Régimes]]&gt;60,Tableau3[[#This Row],[Moyenne Régimes]]-60,0)</f>
        <v>0</v>
      </c>
      <c r="M345" s="14">
        <f t="shared" si="18"/>
        <v>0</v>
      </c>
      <c r="N345" s="14">
        <f t="shared" si="17"/>
        <v>0</v>
      </c>
      <c r="O345" s="14">
        <f t="shared" si="19"/>
        <v>0</v>
      </c>
      <c r="P345" s="15" t="str">
        <f>IF(Tableau3[[#This Row],[Matricule]]&gt;1,IF(COUNTIF(Tableau3[DateMatricule],Tableau3[[#This Row],[DateMatricule]])&gt;1,"Doublon",""),"")</f>
        <v/>
      </c>
    </row>
    <row r="346" spans="1:16" x14ac:dyDescent="0.25">
      <c r="A346" s="12" t="str">
        <f>IF(Tableau3[[#This Row],[Date]]="","",VLOOKUP(Tableau3[[#This Row],[Semaine]],Listes!$A:$B,2,FALSE))</f>
        <v/>
      </c>
      <c r="B346" s="11" t="str">
        <f>IF(ISBLANK(Tableau3[[#This Row],[Date]]),"",INT((Tableau3[[#This Row],[Date]]-SUM(MOD(DATE(YEAR(Tableau3[[#This Row],[Date]]-MOD(Tableau3[[#This Row],[Date]]-2,7)+3),1,2),{1E+99;7})*{1;-1})+5)/7))</f>
        <v/>
      </c>
      <c r="C346" s="11" t="str">
        <f>IF(ISBLANK(Tableau3[[#This Row],[Matricule]]),"",VLOOKUP(Tableau3[[#This Row],[Matricule]],#REF!,2,FALSE))</f>
        <v/>
      </c>
      <c r="D346" s="11" t="str">
        <f>IF(ISBLANK(Tableau3[[#This Row],[Matricule]]),"",VLOOKUP(Tableau3[[#This Row],[Matricule]],#REF!,3,FALSE))</f>
        <v/>
      </c>
      <c r="E346" s="11" t="str">
        <f>CONCATENATE(Tableau3[[#This Row],[Date]],Tableau3[[#This Row],[Matricule]])</f>
        <v/>
      </c>
      <c r="F346" s="3"/>
      <c r="I34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46" s="7">
        <f>IF(Tableau3[[#This Row],[Moyenne Régimes]]&gt;0,1,0)</f>
        <v>0</v>
      </c>
      <c r="K346" s="7">
        <f>IF(Tableau3[[#This Row],[Moyenne Régimes]]&gt;=60,1,0)</f>
        <v>0</v>
      </c>
      <c r="L346" s="7">
        <f>IF(Tableau3[[#This Row],[Moyenne Régimes]]&gt;60,Tableau3[[#This Row],[Moyenne Régimes]]-60,0)</f>
        <v>0</v>
      </c>
      <c r="M346" s="14">
        <f t="shared" si="18"/>
        <v>0</v>
      </c>
      <c r="N346" s="14">
        <f t="shared" si="17"/>
        <v>0</v>
      </c>
      <c r="O346" s="14">
        <f t="shared" si="19"/>
        <v>0</v>
      </c>
      <c r="P346" s="15" t="str">
        <f>IF(Tableau3[[#This Row],[Matricule]]&gt;1,IF(COUNTIF(Tableau3[DateMatricule],Tableau3[[#This Row],[DateMatricule]])&gt;1,"Doublon",""),"")</f>
        <v/>
      </c>
    </row>
    <row r="347" spans="1:16" x14ac:dyDescent="0.25">
      <c r="A347" s="12" t="str">
        <f>IF(Tableau3[[#This Row],[Date]]="","",VLOOKUP(Tableau3[[#This Row],[Semaine]],Listes!$A:$B,2,FALSE))</f>
        <v/>
      </c>
      <c r="B347" s="11" t="str">
        <f>IF(ISBLANK(Tableau3[[#This Row],[Date]]),"",INT((Tableau3[[#This Row],[Date]]-SUM(MOD(DATE(YEAR(Tableau3[[#This Row],[Date]]-MOD(Tableau3[[#This Row],[Date]]-2,7)+3),1,2),{1E+99;7})*{1;-1})+5)/7))</f>
        <v/>
      </c>
      <c r="C347" s="11" t="str">
        <f>IF(ISBLANK(Tableau3[[#This Row],[Matricule]]),"",VLOOKUP(Tableau3[[#This Row],[Matricule]],#REF!,2,FALSE))</f>
        <v/>
      </c>
      <c r="D347" s="11" t="str">
        <f>IF(ISBLANK(Tableau3[[#This Row],[Matricule]]),"",VLOOKUP(Tableau3[[#This Row],[Matricule]],#REF!,3,FALSE))</f>
        <v/>
      </c>
      <c r="E347" s="11" t="str">
        <f>CONCATENATE(Tableau3[[#This Row],[Date]],Tableau3[[#This Row],[Matricule]])</f>
        <v/>
      </c>
      <c r="F347" s="3"/>
      <c r="I34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47" s="7">
        <f>IF(Tableau3[[#This Row],[Moyenne Régimes]]&gt;0,1,0)</f>
        <v>0</v>
      </c>
      <c r="K347" s="7">
        <f>IF(Tableau3[[#This Row],[Moyenne Régimes]]&gt;=60,1,0)</f>
        <v>0</v>
      </c>
      <c r="L347" s="7">
        <f>IF(Tableau3[[#This Row],[Moyenne Régimes]]&gt;60,Tableau3[[#This Row],[Moyenne Régimes]]-60,0)</f>
        <v>0</v>
      </c>
      <c r="M347" s="14">
        <f t="shared" si="18"/>
        <v>0</v>
      </c>
      <c r="N347" s="14">
        <f t="shared" si="17"/>
        <v>0</v>
      </c>
      <c r="O347" s="14">
        <f t="shared" si="19"/>
        <v>0</v>
      </c>
      <c r="P347" s="15" t="str">
        <f>IF(Tableau3[[#This Row],[Matricule]]&gt;1,IF(COUNTIF(Tableau3[DateMatricule],Tableau3[[#This Row],[DateMatricule]])&gt;1,"Doublon",""),"")</f>
        <v/>
      </c>
    </row>
    <row r="348" spans="1:16" x14ac:dyDescent="0.25">
      <c r="A348" s="12" t="str">
        <f>IF(Tableau3[[#This Row],[Date]]="","",VLOOKUP(Tableau3[[#This Row],[Semaine]],Listes!$A:$B,2,FALSE))</f>
        <v/>
      </c>
      <c r="B348" s="11" t="str">
        <f>IF(ISBLANK(Tableau3[[#This Row],[Date]]),"",INT((Tableau3[[#This Row],[Date]]-SUM(MOD(DATE(YEAR(Tableau3[[#This Row],[Date]]-MOD(Tableau3[[#This Row],[Date]]-2,7)+3),1,2),{1E+99;7})*{1;-1})+5)/7))</f>
        <v/>
      </c>
      <c r="C348" s="11" t="str">
        <f>IF(ISBLANK(Tableau3[[#This Row],[Matricule]]),"",VLOOKUP(Tableau3[[#This Row],[Matricule]],#REF!,2,FALSE))</f>
        <v/>
      </c>
      <c r="D348" s="11" t="str">
        <f>IF(ISBLANK(Tableau3[[#This Row],[Matricule]]),"",VLOOKUP(Tableau3[[#This Row],[Matricule]],#REF!,3,FALSE))</f>
        <v/>
      </c>
      <c r="E348" s="11" t="str">
        <f>CONCATENATE(Tableau3[[#This Row],[Date]],Tableau3[[#This Row],[Matricule]])</f>
        <v/>
      </c>
      <c r="F348" s="3"/>
      <c r="I34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48" s="7">
        <f>IF(Tableau3[[#This Row],[Moyenne Régimes]]&gt;0,1,0)</f>
        <v>0</v>
      </c>
      <c r="K348" s="7">
        <f>IF(Tableau3[[#This Row],[Moyenne Régimes]]&gt;=60,1,0)</f>
        <v>0</v>
      </c>
      <c r="L348" s="7">
        <f>IF(Tableau3[[#This Row],[Moyenne Régimes]]&gt;60,Tableau3[[#This Row],[Moyenne Régimes]]-60,0)</f>
        <v>0</v>
      </c>
      <c r="M348" s="14">
        <f t="shared" si="18"/>
        <v>0</v>
      </c>
      <c r="N348" s="14">
        <f t="shared" si="17"/>
        <v>0</v>
      </c>
      <c r="O348" s="14">
        <f t="shared" si="19"/>
        <v>0</v>
      </c>
      <c r="P348" s="15" t="str">
        <f>IF(Tableau3[[#This Row],[Matricule]]&gt;1,IF(COUNTIF(Tableau3[DateMatricule],Tableau3[[#This Row],[DateMatricule]])&gt;1,"Doublon",""),"")</f>
        <v/>
      </c>
    </row>
    <row r="349" spans="1:16" x14ac:dyDescent="0.25">
      <c r="A349" s="12" t="str">
        <f>IF(Tableau3[[#This Row],[Date]]="","",VLOOKUP(Tableau3[[#This Row],[Semaine]],Listes!$A:$B,2,FALSE))</f>
        <v/>
      </c>
      <c r="B349" s="11" t="str">
        <f>IF(ISBLANK(Tableau3[[#This Row],[Date]]),"",INT((Tableau3[[#This Row],[Date]]-SUM(MOD(DATE(YEAR(Tableau3[[#This Row],[Date]]-MOD(Tableau3[[#This Row],[Date]]-2,7)+3),1,2),{1E+99;7})*{1;-1})+5)/7))</f>
        <v/>
      </c>
      <c r="C349" s="11" t="str">
        <f>IF(ISBLANK(Tableau3[[#This Row],[Matricule]]),"",VLOOKUP(Tableau3[[#This Row],[Matricule]],#REF!,2,FALSE))</f>
        <v/>
      </c>
      <c r="D349" s="11" t="str">
        <f>IF(ISBLANK(Tableau3[[#This Row],[Matricule]]),"",VLOOKUP(Tableau3[[#This Row],[Matricule]],#REF!,3,FALSE))</f>
        <v/>
      </c>
      <c r="E349" s="11" t="str">
        <f>CONCATENATE(Tableau3[[#This Row],[Date]],Tableau3[[#This Row],[Matricule]])</f>
        <v/>
      </c>
      <c r="F349" s="3"/>
      <c r="I34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49" s="7">
        <f>IF(Tableau3[[#This Row],[Moyenne Régimes]]&gt;0,1,0)</f>
        <v>0</v>
      </c>
      <c r="K349" s="7">
        <f>IF(Tableau3[[#This Row],[Moyenne Régimes]]&gt;=60,1,0)</f>
        <v>0</v>
      </c>
      <c r="L349" s="7">
        <f>IF(Tableau3[[#This Row],[Moyenne Régimes]]&gt;60,Tableau3[[#This Row],[Moyenne Régimes]]-60,0)</f>
        <v>0</v>
      </c>
      <c r="M349" s="14">
        <f t="shared" si="18"/>
        <v>0</v>
      </c>
      <c r="N349" s="14">
        <f t="shared" si="17"/>
        <v>0</v>
      </c>
      <c r="O349" s="14">
        <f t="shared" si="19"/>
        <v>0</v>
      </c>
      <c r="P349" s="15" t="str">
        <f>IF(Tableau3[[#This Row],[Matricule]]&gt;1,IF(COUNTIF(Tableau3[DateMatricule],Tableau3[[#This Row],[DateMatricule]])&gt;1,"Doublon",""),"")</f>
        <v/>
      </c>
    </row>
    <row r="350" spans="1:16" x14ac:dyDescent="0.25">
      <c r="A350" s="12" t="str">
        <f>IF(Tableau3[[#This Row],[Date]]="","",VLOOKUP(Tableau3[[#This Row],[Semaine]],Listes!$A:$B,2,FALSE))</f>
        <v/>
      </c>
      <c r="B350" s="11" t="str">
        <f>IF(ISBLANK(Tableau3[[#This Row],[Date]]),"",INT((Tableau3[[#This Row],[Date]]-SUM(MOD(DATE(YEAR(Tableau3[[#This Row],[Date]]-MOD(Tableau3[[#This Row],[Date]]-2,7)+3),1,2),{1E+99;7})*{1;-1})+5)/7))</f>
        <v/>
      </c>
      <c r="C350" s="11" t="str">
        <f>IF(ISBLANK(Tableau3[[#This Row],[Matricule]]),"",VLOOKUP(Tableau3[[#This Row],[Matricule]],#REF!,2,FALSE))</f>
        <v/>
      </c>
      <c r="D350" s="11" t="str">
        <f>IF(ISBLANK(Tableau3[[#This Row],[Matricule]]),"",VLOOKUP(Tableau3[[#This Row],[Matricule]],#REF!,3,FALSE))</f>
        <v/>
      </c>
      <c r="E350" s="11" t="str">
        <f>CONCATENATE(Tableau3[[#This Row],[Date]],Tableau3[[#This Row],[Matricule]])</f>
        <v/>
      </c>
      <c r="F350" s="3"/>
      <c r="I35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50" s="7">
        <f>IF(Tableau3[[#This Row],[Moyenne Régimes]]&gt;0,1,0)</f>
        <v>0</v>
      </c>
      <c r="K350" s="7">
        <f>IF(Tableau3[[#This Row],[Moyenne Régimes]]&gt;=60,1,0)</f>
        <v>0</v>
      </c>
      <c r="L350" s="7">
        <f>IF(Tableau3[[#This Row],[Moyenne Régimes]]&gt;60,Tableau3[[#This Row],[Moyenne Régimes]]-60,0)</f>
        <v>0</v>
      </c>
      <c r="M350" s="14">
        <f t="shared" si="18"/>
        <v>0</v>
      </c>
      <c r="N350" s="14">
        <f t="shared" si="17"/>
        <v>0</v>
      </c>
      <c r="O350" s="14">
        <f t="shared" si="19"/>
        <v>0</v>
      </c>
      <c r="P350" s="15" t="str">
        <f>IF(Tableau3[[#This Row],[Matricule]]&gt;1,IF(COUNTIF(Tableau3[DateMatricule],Tableau3[[#This Row],[DateMatricule]])&gt;1,"Doublon",""),"")</f>
        <v/>
      </c>
    </row>
    <row r="351" spans="1:16" x14ac:dyDescent="0.25">
      <c r="A351" s="12" t="str">
        <f>IF(Tableau3[[#This Row],[Date]]="","",VLOOKUP(Tableau3[[#This Row],[Semaine]],Listes!$A:$B,2,FALSE))</f>
        <v/>
      </c>
      <c r="B351" s="11" t="str">
        <f>IF(ISBLANK(Tableau3[[#This Row],[Date]]),"",INT((Tableau3[[#This Row],[Date]]-SUM(MOD(DATE(YEAR(Tableau3[[#This Row],[Date]]-MOD(Tableau3[[#This Row],[Date]]-2,7)+3),1,2),{1E+99;7})*{1;-1})+5)/7))</f>
        <v/>
      </c>
      <c r="C351" s="11" t="str">
        <f>IF(ISBLANK(Tableau3[[#This Row],[Matricule]]),"",VLOOKUP(Tableau3[[#This Row],[Matricule]],#REF!,2,FALSE))</f>
        <v/>
      </c>
      <c r="D351" s="11" t="str">
        <f>IF(ISBLANK(Tableau3[[#This Row],[Matricule]]),"",VLOOKUP(Tableau3[[#This Row],[Matricule]],#REF!,3,FALSE))</f>
        <v/>
      </c>
      <c r="E351" s="11" t="str">
        <f>CONCATENATE(Tableau3[[#This Row],[Date]],Tableau3[[#This Row],[Matricule]])</f>
        <v/>
      </c>
      <c r="F351" s="3"/>
      <c r="I35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51" s="7">
        <f>IF(Tableau3[[#This Row],[Moyenne Régimes]]&gt;0,1,0)</f>
        <v>0</v>
      </c>
      <c r="K351" s="7">
        <f>IF(Tableau3[[#This Row],[Moyenne Régimes]]&gt;=60,1,0)</f>
        <v>0</v>
      </c>
      <c r="L351" s="7">
        <f>IF(Tableau3[[#This Row],[Moyenne Régimes]]&gt;60,Tableau3[[#This Row],[Moyenne Régimes]]-60,0)</f>
        <v>0</v>
      </c>
      <c r="M351" s="14">
        <f t="shared" si="18"/>
        <v>0</v>
      </c>
      <c r="N351" s="14">
        <f t="shared" si="17"/>
        <v>0</v>
      </c>
      <c r="O351" s="14">
        <f t="shared" si="19"/>
        <v>0</v>
      </c>
      <c r="P351" s="15" t="str">
        <f>IF(Tableau3[[#This Row],[Matricule]]&gt;1,IF(COUNTIF(Tableau3[DateMatricule],Tableau3[[#This Row],[DateMatricule]])&gt;1,"Doublon",""),"")</f>
        <v/>
      </c>
    </row>
    <row r="352" spans="1:16" x14ac:dyDescent="0.25">
      <c r="A352" s="12" t="str">
        <f>IF(Tableau3[[#This Row],[Date]]="","",VLOOKUP(Tableau3[[#This Row],[Semaine]],Listes!$A:$B,2,FALSE))</f>
        <v/>
      </c>
      <c r="B352" s="11" t="str">
        <f>IF(ISBLANK(Tableau3[[#This Row],[Date]]),"",INT((Tableau3[[#This Row],[Date]]-SUM(MOD(DATE(YEAR(Tableau3[[#This Row],[Date]]-MOD(Tableau3[[#This Row],[Date]]-2,7)+3),1,2),{1E+99;7})*{1;-1})+5)/7))</f>
        <v/>
      </c>
      <c r="C352" s="11" t="str">
        <f>IF(ISBLANK(Tableau3[[#This Row],[Matricule]]),"",VLOOKUP(Tableau3[[#This Row],[Matricule]],#REF!,2,FALSE))</f>
        <v/>
      </c>
      <c r="D352" s="11" t="str">
        <f>IF(ISBLANK(Tableau3[[#This Row],[Matricule]]),"",VLOOKUP(Tableau3[[#This Row],[Matricule]],#REF!,3,FALSE))</f>
        <v/>
      </c>
      <c r="E352" s="11" t="str">
        <f>CONCATENATE(Tableau3[[#This Row],[Date]],Tableau3[[#This Row],[Matricule]])</f>
        <v/>
      </c>
      <c r="F352" s="3"/>
      <c r="I35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52" s="7">
        <f>IF(Tableau3[[#This Row],[Moyenne Régimes]]&gt;0,1,0)</f>
        <v>0</v>
      </c>
      <c r="K352" s="7">
        <f>IF(Tableau3[[#This Row],[Moyenne Régimes]]&gt;=60,1,0)</f>
        <v>0</v>
      </c>
      <c r="L352" s="7">
        <f>IF(Tableau3[[#This Row],[Moyenne Régimes]]&gt;60,Tableau3[[#This Row],[Moyenne Régimes]]-60,0)</f>
        <v>0</v>
      </c>
      <c r="M352" s="14">
        <f t="shared" si="18"/>
        <v>0</v>
      </c>
      <c r="N352" s="14">
        <f t="shared" si="17"/>
        <v>0</v>
      </c>
      <c r="O352" s="14">
        <f t="shared" si="19"/>
        <v>0</v>
      </c>
      <c r="P352" s="15" t="str">
        <f>IF(Tableau3[[#This Row],[Matricule]]&gt;1,IF(COUNTIF(Tableau3[DateMatricule],Tableau3[[#This Row],[DateMatricule]])&gt;1,"Doublon",""),"")</f>
        <v/>
      </c>
    </row>
    <row r="353" spans="1:16" x14ac:dyDescent="0.25">
      <c r="A353" s="12" t="str">
        <f>IF(Tableau3[[#This Row],[Date]]="","",VLOOKUP(Tableau3[[#This Row],[Semaine]],Listes!$A:$B,2,FALSE))</f>
        <v/>
      </c>
      <c r="B353" s="11" t="str">
        <f>IF(ISBLANK(Tableau3[[#This Row],[Date]]),"",INT((Tableau3[[#This Row],[Date]]-SUM(MOD(DATE(YEAR(Tableau3[[#This Row],[Date]]-MOD(Tableau3[[#This Row],[Date]]-2,7)+3),1,2),{1E+99;7})*{1;-1})+5)/7))</f>
        <v/>
      </c>
      <c r="C353" s="11" t="str">
        <f>IF(ISBLANK(Tableau3[[#This Row],[Matricule]]),"",VLOOKUP(Tableau3[[#This Row],[Matricule]],#REF!,2,FALSE))</f>
        <v/>
      </c>
      <c r="D353" s="11" t="str">
        <f>IF(ISBLANK(Tableau3[[#This Row],[Matricule]]),"",VLOOKUP(Tableau3[[#This Row],[Matricule]],#REF!,3,FALSE))</f>
        <v/>
      </c>
      <c r="E353" s="11" t="str">
        <f>CONCATENATE(Tableau3[[#This Row],[Date]],Tableau3[[#This Row],[Matricule]])</f>
        <v/>
      </c>
      <c r="F353" s="3"/>
      <c r="I35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53" s="7">
        <f>IF(Tableau3[[#This Row],[Moyenne Régimes]]&gt;0,1,0)</f>
        <v>0</v>
      </c>
      <c r="K353" s="7">
        <f>IF(Tableau3[[#This Row],[Moyenne Régimes]]&gt;=60,1,0)</f>
        <v>0</v>
      </c>
      <c r="L353" s="7">
        <f>IF(Tableau3[[#This Row],[Moyenne Régimes]]&gt;60,Tableau3[[#This Row],[Moyenne Régimes]]-60,0)</f>
        <v>0</v>
      </c>
      <c r="M353" s="14">
        <f t="shared" si="18"/>
        <v>0</v>
      </c>
      <c r="N353" s="14">
        <f t="shared" si="17"/>
        <v>0</v>
      </c>
      <c r="O353" s="14">
        <f t="shared" si="19"/>
        <v>0</v>
      </c>
      <c r="P353" s="15" t="str">
        <f>IF(Tableau3[[#This Row],[Matricule]]&gt;1,IF(COUNTIF(Tableau3[DateMatricule],Tableau3[[#This Row],[DateMatricule]])&gt;1,"Doublon",""),"")</f>
        <v/>
      </c>
    </row>
    <row r="354" spans="1:16" x14ac:dyDescent="0.25">
      <c r="A354" s="12" t="str">
        <f>IF(Tableau3[[#This Row],[Date]]="","",VLOOKUP(Tableau3[[#This Row],[Semaine]],Listes!$A:$B,2,FALSE))</f>
        <v/>
      </c>
      <c r="B354" s="11" t="str">
        <f>IF(ISBLANK(Tableau3[[#This Row],[Date]]),"",INT((Tableau3[[#This Row],[Date]]-SUM(MOD(DATE(YEAR(Tableau3[[#This Row],[Date]]-MOD(Tableau3[[#This Row],[Date]]-2,7)+3),1,2),{1E+99;7})*{1;-1})+5)/7))</f>
        <v/>
      </c>
      <c r="C354" s="11" t="str">
        <f>IF(ISBLANK(Tableau3[[#This Row],[Matricule]]),"",VLOOKUP(Tableau3[[#This Row],[Matricule]],#REF!,2,FALSE))</f>
        <v/>
      </c>
      <c r="D354" s="11" t="str">
        <f>IF(ISBLANK(Tableau3[[#This Row],[Matricule]]),"",VLOOKUP(Tableau3[[#This Row],[Matricule]],#REF!,3,FALSE))</f>
        <v/>
      </c>
      <c r="E354" s="11" t="str">
        <f>CONCATENATE(Tableau3[[#This Row],[Date]],Tableau3[[#This Row],[Matricule]])</f>
        <v/>
      </c>
      <c r="F354" s="3"/>
      <c r="I35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54" s="7">
        <f>IF(Tableau3[[#This Row],[Moyenne Régimes]]&gt;0,1,0)</f>
        <v>0</v>
      </c>
      <c r="K354" s="7">
        <f>IF(Tableau3[[#This Row],[Moyenne Régimes]]&gt;=60,1,0)</f>
        <v>0</v>
      </c>
      <c r="L354" s="7">
        <f>IF(Tableau3[[#This Row],[Moyenne Régimes]]&gt;60,Tableau3[[#This Row],[Moyenne Régimes]]-60,0)</f>
        <v>0</v>
      </c>
      <c r="M354" s="14">
        <f t="shared" si="18"/>
        <v>0</v>
      </c>
      <c r="N354" s="14">
        <f t="shared" si="17"/>
        <v>0</v>
      </c>
      <c r="O354" s="14">
        <f t="shared" si="19"/>
        <v>0</v>
      </c>
      <c r="P354" s="15" t="str">
        <f>IF(Tableau3[[#This Row],[Matricule]]&gt;1,IF(COUNTIF(Tableau3[DateMatricule],Tableau3[[#This Row],[DateMatricule]])&gt;1,"Doublon",""),"")</f>
        <v/>
      </c>
    </row>
    <row r="355" spans="1:16" x14ac:dyDescent="0.25">
      <c r="A355" s="12" t="str">
        <f>IF(Tableau3[[#This Row],[Date]]="","",VLOOKUP(Tableau3[[#This Row],[Semaine]],Listes!$A:$B,2,FALSE))</f>
        <v/>
      </c>
      <c r="B355" s="11" t="str">
        <f>IF(ISBLANK(Tableau3[[#This Row],[Date]]),"",INT((Tableau3[[#This Row],[Date]]-SUM(MOD(DATE(YEAR(Tableau3[[#This Row],[Date]]-MOD(Tableau3[[#This Row],[Date]]-2,7)+3),1,2),{1E+99;7})*{1;-1})+5)/7))</f>
        <v/>
      </c>
      <c r="C355" s="11" t="str">
        <f>IF(ISBLANK(Tableau3[[#This Row],[Matricule]]),"",VLOOKUP(Tableau3[[#This Row],[Matricule]],#REF!,2,FALSE))</f>
        <v/>
      </c>
      <c r="D355" s="11" t="str">
        <f>IF(ISBLANK(Tableau3[[#This Row],[Matricule]]),"",VLOOKUP(Tableau3[[#This Row],[Matricule]],#REF!,3,FALSE))</f>
        <v/>
      </c>
      <c r="E355" s="11" t="str">
        <f>CONCATENATE(Tableau3[[#This Row],[Date]],Tableau3[[#This Row],[Matricule]])</f>
        <v/>
      </c>
      <c r="F355" s="3"/>
      <c r="I35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55" s="7">
        <f>IF(Tableau3[[#This Row],[Moyenne Régimes]]&gt;0,1,0)</f>
        <v>0</v>
      </c>
      <c r="K355" s="7">
        <f>IF(Tableau3[[#This Row],[Moyenne Régimes]]&gt;=60,1,0)</f>
        <v>0</v>
      </c>
      <c r="L355" s="7">
        <f>IF(Tableau3[[#This Row],[Moyenne Régimes]]&gt;60,Tableau3[[#This Row],[Moyenne Régimes]]-60,0)</f>
        <v>0</v>
      </c>
      <c r="M355" s="14">
        <f t="shared" si="18"/>
        <v>0</v>
      </c>
      <c r="N355" s="14">
        <f t="shared" si="17"/>
        <v>0</v>
      </c>
      <c r="O355" s="14">
        <f t="shared" si="19"/>
        <v>0</v>
      </c>
      <c r="P355" s="15" t="str">
        <f>IF(Tableau3[[#This Row],[Matricule]]&gt;1,IF(COUNTIF(Tableau3[DateMatricule],Tableau3[[#This Row],[DateMatricule]])&gt;1,"Doublon",""),"")</f>
        <v/>
      </c>
    </row>
    <row r="356" spans="1:16" x14ac:dyDescent="0.25">
      <c r="A356" s="12" t="str">
        <f>IF(Tableau3[[#This Row],[Date]]="","",VLOOKUP(Tableau3[[#This Row],[Semaine]],Listes!$A:$B,2,FALSE))</f>
        <v/>
      </c>
      <c r="B356" s="11" t="str">
        <f>IF(ISBLANK(Tableau3[[#This Row],[Date]]),"",INT((Tableau3[[#This Row],[Date]]-SUM(MOD(DATE(YEAR(Tableau3[[#This Row],[Date]]-MOD(Tableau3[[#This Row],[Date]]-2,7)+3),1,2),{1E+99;7})*{1;-1})+5)/7))</f>
        <v/>
      </c>
      <c r="C356" s="11" t="str">
        <f>IF(ISBLANK(Tableau3[[#This Row],[Matricule]]),"",VLOOKUP(Tableau3[[#This Row],[Matricule]],#REF!,2,FALSE))</f>
        <v/>
      </c>
      <c r="D356" s="11" t="str">
        <f>IF(ISBLANK(Tableau3[[#This Row],[Matricule]]),"",VLOOKUP(Tableau3[[#This Row],[Matricule]],#REF!,3,FALSE))</f>
        <v/>
      </c>
      <c r="E356" s="11" t="str">
        <f>CONCATENATE(Tableau3[[#This Row],[Date]],Tableau3[[#This Row],[Matricule]])</f>
        <v/>
      </c>
      <c r="F356" s="3"/>
      <c r="I35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56" s="7">
        <f>IF(Tableau3[[#This Row],[Moyenne Régimes]]&gt;0,1,0)</f>
        <v>0</v>
      </c>
      <c r="K356" s="7">
        <f>IF(Tableau3[[#This Row],[Moyenne Régimes]]&gt;=60,1,0)</f>
        <v>0</v>
      </c>
      <c r="L356" s="7">
        <f>IF(Tableau3[[#This Row],[Moyenne Régimes]]&gt;60,Tableau3[[#This Row],[Moyenne Régimes]]-60,0)</f>
        <v>0</v>
      </c>
      <c r="M356" s="14">
        <f t="shared" si="18"/>
        <v>0</v>
      </c>
      <c r="N356" s="14">
        <f t="shared" si="17"/>
        <v>0</v>
      </c>
      <c r="O356" s="14">
        <f t="shared" si="19"/>
        <v>0</v>
      </c>
      <c r="P356" s="15" t="str">
        <f>IF(Tableau3[[#This Row],[Matricule]]&gt;1,IF(COUNTIF(Tableau3[DateMatricule],Tableau3[[#This Row],[DateMatricule]])&gt;1,"Doublon",""),"")</f>
        <v/>
      </c>
    </row>
    <row r="357" spans="1:16" x14ac:dyDescent="0.25">
      <c r="A357" s="12" t="str">
        <f>IF(Tableau3[[#This Row],[Date]]="","",VLOOKUP(Tableau3[[#This Row],[Semaine]],Listes!$A:$B,2,FALSE))</f>
        <v/>
      </c>
      <c r="B357" s="11" t="str">
        <f>IF(ISBLANK(Tableau3[[#This Row],[Date]]),"",INT((Tableau3[[#This Row],[Date]]-SUM(MOD(DATE(YEAR(Tableau3[[#This Row],[Date]]-MOD(Tableau3[[#This Row],[Date]]-2,7)+3),1,2),{1E+99;7})*{1;-1})+5)/7))</f>
        <v/>
      </c>
      <c r="C357" s="11" t="str">
        <f>IF(ISBLANK(Tableau3[[#This Row],[Matricule]]),"",VLOOKUP(Tableau3[[#This Row],[Matricule]],#REF!,2,FALSE))</f>
        <v/>
      </c>
      <c r="D357" s="11" t="str">
        <f>IF(ISBLANK(Tableau3[[#This Row],[Matricule]]),"",VLOOKUP(Tableau3[[#This Row],[Matricule]],#REF!,3,FALSE))</f>
        <v/>
      </c>
      <c r="E357" s="11" t="str">
        <f>CONCATENATE(Tableau3[[#This Row],[Date]],Tableau3[[#This Row],[Matricule]])</f>
        <v/>
      </c>
      <c r="F357" s="3"/>
      <c r="I35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57" s="7">
        <f>IF(Tableau3[[#This Row],[Moyenne Régimes]]&gt;0,1,0)</f>
        <v>0</v>
      </c>
      <c r="K357" s="7">
        <f>IF(Tableau3[[#This Row],[Moyenne Régimes]]&gt;=60,1,0)</f>
        <v>0</v>
      </c>
      <c r="L357" s="7">
        <f>IF(Tableau3[[#This Row],[Moyenne Régimes]]&gt;60,Tableau3[[#This Row],[Moyenne Régimes]]-60,0)</f>
        <v>0</v>
      </c>
      <c r="M357" s="14">
        <f t="shared" si="18"/>
        <v>0</v>
      </c>
      <c r="N357" s="14">
        <f t="shared" si="17"/>
        <v>0</v>
      </c>
      <c r="O357" s="14">
        <f t="shared" si="19"/>
        <v>0</v>
      </c>
      <c r="P357" s="15" t="str">
        <f>IF(Tableau3[[#This Row],[Matricule]]&gt;1,IF(COUNTIF(Tableau3[DateMatricule],Tableau3[[#This Row],[DateMatricule]])&gt;1,"Doublon",""),"")</f>
        <v/>
      </c>
    </row>
    <row r="358" spans="1:16" x14ac:dyDescent="0.25">
      <c r="A358" s="12" t="str">
        <f>IF(Tableau3[[#This Row],[Date]]="","",VLOOKUP(Tableau3[[#This Row],[Semaine]],Listes!$A:$B,2,FALSE))</f>
        <v/>
      </c>
      <c r="B358" s="11" t="str">
        <f>IF(ISBLANK(Tableau3[[#This Row],[Date]]),"",INT((Tableau3[[#This Row],[Date]]-SUM(MOD(DATE(YEAR(Tableau3[[#This Row],[Date]]-MOD(Tableau3[[#This Row],[Date]]-2,7)+3),1,2),{1E+99;7})*{1;-1})+5)/7))</f>
        <v/>
      </c>
      <c r="C358" s="11" t="str">
        <f>IF(ISBLANK(Tableau3[[#This Row],[Matricule]]),"",VLOOKUP(Tableau3[[#This Row],[Matricule]],#REF!,2,FALSE))</f>
        <v/>
      </c>
      <c r="D358" s="11" t="str">
        <f>IF(ISBLANK(Tableau3[[#This Row],[Matricule]]),"",VLOOKUP(Tableau3[[#This Row],[Matricule]],#REF!,3,FALSE))</f>
        <v/>
      </c>
      <c r="E358" s="11" t="str">
        <f>CONCATENATE(Tableau3[[#This Row],[Date]],Tableau3[[#This Row],[Matricule]])</f>
        <v/>
      </c>
      <c r="F358" s="3"/>
      <c r="I35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58" s="7">
        <f>IF(Tableau3[[#This Row],[Moyenne Régimes]]&gt;0,1,0)</f>
        <v>0</v>
      </c>
      <c r="K358" s="7">
        <f>IF(Tableau3[[#This Row],[Moyenne Régimes]]&gt;=60,1,0)</f>
        <v>0</v>
      </c>
      <c r="L358" s="7">
        <f>IF(Tableau3[[#This Row],[Moyenne Régimes]]&gt;60,Tableau3[[#This Row],[Moyenne Régimes]]-60,0)</f>
        <v>0</v>
      </c>
      <c r="M358" s="14">
        <f t="shared" si="18"/>
        <v>0</v>
      </c>
      <c r="N358" s="14">
        <f t="shared" si="17"/>
        <v>0</v>
      </c>
      <c r="O358" s="14">
        <f t="shared" si="19"/>
        <v>0</v>
      </c>
      <c r="P358" s="15" t="str">
        <f>IF(Tableau3[[#This Row],[Matricule]]&gt;1,IF(COUNTIF(Tableau3[DateMatricule],Tableau3[[#This Row],[DateMatricule]])&gt;1,"Doublon",""),"")</f>
        <v/>
      </c>
    </row>
    <row r="359" spans="1:16" x14ac:dyDescent="0.25">
      <c r="A359" s="12" t="str">
        <f>IF(Tableau3[[#This Row],[Date]]="","",VLOOKUP(Tableau3[[#This Row],[Semaine]],Listes!$A:$B,2,FALSE))</f>
        <v/>
      </c>
      <c r="B359" s="11" t="str">
        <f>IF(ISBLANK(Tableau3[[#This Row],[Date]]),"",INT((Tableau3[[#This Row],[Date]]-SUM(MOD(DATE(YEAR(Tableau3[[#This Row],[Date]]-MOD(Tableau3[[#This Row],[Date]]-2,7)+3),1,2),{1E+99;7})*{1;-1})+5)/7))</f>
        <v/>
      </c>
      <c r="C359" s="11" t="str">
        <f>IF(ISBLANK(Tableau3[[#This Row],[Matricule]]),"",VLOOKUP(Tableau3[[#This Row],[Matricule]],#REF!,2,FALSE))</f>
        <v/>
      </c>
      <c r="D359" s="11" t="str">
        <f>IF(ISBLANK(Tableau3[[#This Row],[Matricule]]),"",VLOOKUP(Tableau3[[#This Row],[Matricule]],#REF!,3,FALSE))</f>
        <v/>
      </c>
      <c r="E359" s="11" t="str">
        <f>CONCATENATE(Tableau3[[#This Row],[Date]],Tableau3[[#This Row],[Matricule]])</f>
        <v/>
      </c>
      <c r="F359" s="3"/>
      <c r="I35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59" s="7">
        <f>IF(Tableau3[[#This Row],[Moyenne Régimes]]&gt;0,1,0)</f>
        <v>0</v>
      </c>
      <c r="K359" s="7">
        <f>IF(Tableau3[[#This Row],[Moyenne Régimes]]&gt;=60,1,0)</f>
        <v>0</v>
      </c>
      <c r="L359" s="7">
        <f>IF(Tableau3[[#This Row],[Moyenne Régimes]]&gt;60,Tableau3[[#This Row],[Moyenne Régimes]]-60,0)</f>
        <v>0</v>
      </c>
      <c r="M359" s="14">
        <f t="shared" si="18"/>
        <v>0</v>
      </c>
      <c r="N359" s="14">
        <f t="shared" si="17"/>
        <v>0</v>
      </c>
      <c r="O359" s="14">
        <f t="shared" si="19"/>
        <v>0</v>
      </c>
      <c r="P359" s="15" t="str">
        <f>IF(Tableau3[[#This Row],[Matricule]]&gt;1,IF(COUNTIF(Tableau3[DateMatricule],Tableau3[[#This Row],[DateMatricule]])&gt;1,"Doublon",""),"")</f>
        <v/>
      </c>
    </row>
    <row r="360" spans="1:16" x14ac:dyDescent="0.25">
      <c r="A360" s="12" t="str">
        <f>IF(Tableau3[[#This Row],[Date]]="","",VLOOKUP(Tableau3[[#This Row],[Semaine]],Listes!$A:$B,2,FALSE))</f>
        <v/>
      </c>
      <c r="B360" s="11" t="str">
        <f>IF(ISBLANK(Tableau3[[#This Row],[Date]]),"",INT((Tableau3[[#This Row],[Date]]-SUM(MOD(DATE(YEAR(Tableau3[[#This Row],[Date]]-MOD(Tableau3[[#This Row],[Date]]-2,7)+3),1,2),{1E+99;7})*{1;-1})+5)/7))</f>
        <v/>
      </c>
      <c r="C360" s="11" t="str">
        <f>IF(ISBLANK(Tableau3[[#This Row],[Matricule]]),"",VLOOKUP(Tableau3[[#This Row],[Matricule]],#REF!,2,FALSE))</f>
        <v/>
      </c>
      <c r="D360" s="11" t="str">
        <f>IF(ISBLANK(Tableau3[[#This Row],[Matricule]]),"",VLOOKUP(Tableau3[[#This Row],[Matricule]],#REF!,3,FALSE))</f>
        <v/>
      </c>
      <c r="E360" s="11" t="str">
        <f>CONCATENATE(Tableau3[[#This Row],[Date]],Tableau3[[#This Row],[Matricule]])</f>
        <v/>
      </c>
      <c r="F360" s="3"/>
      <c r="I36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60" s="7">
        <f>IF(Tableau3[[#This Row],[Moyenne Régimes]]&gt;0,1,0)</f>
        <v>0</v>
      </c>
      <c r="K360" s="7">
        <f>IF(Tableau3[[#This Row],[Moyenne Régimes]]&gt;=60,1,0)</f>
        <v>0</v>
      </c>
      <c r="L360" s="7">
        <f>IF(Tableau3[[#This Row],[Moyenne Régimes]]&gt;60,Tableau3[[#This Row],[Moyenne Régimes]]-60,0)</f>
        <v>0</v>
      </c>
      <c r="M360" s="14">
        <f t="shared" si="18"/>
        <v>0</v>
      </c>
      <c r="N360" s="14">
        <f t="shared" si="17"/>
        <v>0</v>
      </c>
      <c r="O360" s="14">
        <f t="shared" si="19"/>
        <v>0</v>
      </c>
      <c r="P360" s="15" t="str">
        <f>IF(Tableau3[[#This Row],[Matricule]]&gt;1,IF(COUNTIF(Tableau3[DateMatricule],Tableau3[[#This Row],[DateMatricule]])&gt;1,"Doublon",""),"")</f>
        <v/>
      </c>
    </row>
    <row r="361" spans="1:16" x14ac:dyDescent="0.25">
      <c r="A361" s="12" t="str">
        <f>IF(Tableau3[[#This Row],[Date]]="","",VLOOKUP(Tableau3[[#This Row],[Semaine]],Listes!$A:$B,2,FALSE))</f>
        <v/>
      </c>
      <c r="B361" s="11" t="str">
        <f>IF(ISBLANK(Tableau3[[#This Row],[Date]]),"",INT((Tableau3[[#This Row],[Date]]-SUM(MOD(DATE(YEAR(Tableau3[[#This Row],[Date]]-MOD(Tableau3[[#This Row],[Date]]-2,7)+3),1,2),{1E+99;7})*{1;-1})+5)/7))</f>
        <v/>
      </c>
      <c r="C361" s="11" t="str">
        <f>IF(ISBLANK(Tableau3[[#This Row],[Matricule]]),"",VLOOKUP(Tableau3[[#This Row],[Matricule]],#REF!,2,FALSE))</f>
        <v/>
      </c>
      <c r="D361" s="11" t="str">
        <f>IF(ISBLANK(Tableau3[[#This Row],[Matricule]]),"",VLOOKUP(Tableau3[[#This Row],[Matricule]],#REF!,3,FALSE))</f>
        <v/>
      </c>
      <c r="E361" s="11" t="str">
        <f>CONCATENATE(Tableau3[[#This Row],[Date]],Tableau3[[#This Row],[Matricule]])</f>
        <v/>
      </c>
      <c r="F361" s="3"/>
      <c r="I36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61" s="7">
        <f>IF(Tableau3[[#This Row],[Moyenne Régimes]]&gt;0,1,0)</f>
        <v>0</v>
      </c>
      <c r="K361" s="7">
        <f>IF(Tableau3[[#This Row],[Moyenne Régimes]]&gt;=60,1,0)</f>
        <v>0</v>
      </c>
      <c r="L361" s="7">
        <f>IF(Tableau3[[#This Row],[Moyenne Régimes]]&gt;60,Tableau3[[#This Row],[Moyenne Régimes]]-60,0)</f>
        <v>0</v>
      </c>
      <c r="M361" s="14">
        <f t="shared" si="18"/>
        <v>0</v>
      </c>
      <c r="N361" s="14">
        <f t="shared" si="17"/>
        <v>0</v>
      </c>
      <c r="O361" s="14">
        <f t="shared" si="19"/>
        <v>0</v>
      </c>
      <c r="P361" s="15" t="str">
        <f>IF(Tableau3[[#This Row],[Matricule]]&gt;1,IF(COUNTIF(Tableau3[DateMatricule],Tableau3[[#This Row],[DateMatricule]])&gt;1,"Doublon",""),"")</f>
        <v/>
      </c>
    </row>
    <row r="362" spans="1:16" x14ac:dyDescent="0.25">
      <c r="A362" s="12" t="str">
        <f>IF(Tableau3[[#This Row],[Date]]="","",VLOOKUP(Tableau3[[#This Row],[Semaine]],Listes!$A:$B,2,FALSE))</f>
        <v/>
      </c>
      <c r="B362" s="11" t="str">
        <f>IF(ISBLANK(Tableau3[[#This Row],[Date]]),"",INT((Tableau3[[#This Row],[Date]]-SUM(MOD(DATE(YEAR(Tableau3[[#This Row],[Date]]-MOD(Tableau3[[#This Row],[Date]]-2,7)+3),1,2),{1E+99;7})*{1;-1})+5)/7))</f>
        <v/>
      </c>
      <c r="C362" s="11" t="str">
        <f>IF(ISBLANK(Tableau3[[#This Row],[Matricule]]),"",VLOOKUP(Tableau3[[#This Row],[Matricule]],#REF!,2,FALSE))</f>
        <v/>
      </c>
      <c r="D362" s="11" t="str">
        <f>IF(ISBLANK(Tableau3[[#This Row],[Matricule]]),"",VLOOKUP(Tableau3[[#This Row],[Matricule]],#REF!,3,FALSE))</f>
        <v/>
      </c>
      <c r="E362" s="11" t="str">
        <f>CONCATENATE(Tableau3[[#This Row],[Date]],Tableau3[[#This Row],[Matricule]])</f>
        <v/>
      </c>
      <c r="F362" s="3"/>
      <c r="I36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62" s="7">
        <f>IF(Tableau3[[#This Row],[Moyenne Régimes]]&gt;0,1,0)</f>
        <v>0</v>
      </c>
      <c r="K362" s="7">
        <f>IF(Tableau3[[#This Row],[Moyenne Régimes]]&gt;=60,1,0)</f>
        <v>0</v>
      </c>
      <c r="L362" s="7">
        <f>IF(Tableau3[[#This Row],[Moyenne Régimes]]&gt;60,Tableau3[[#This Row],[Moyenne Régimes]]-60,0)</f>
        <v>0</v>
      </c>
      <c r="M362" s="14">
        <f t="shared" si="18"/>
        <v>0</v>
      </c>
      <c r="N362" s="14">
        <f t="shared" si="17"/>
        <v>0</v>
      </c>
      <c r="O362" s="14">
        <f t="shared" si="19"/>
        <v>0</v>
      </c>
      <c r="P362" s="15" t="str">
        <f>IF(Tableau3[[#This Row],[Matricule]]&gt;1,IF(COUNTIF(Tableau3[DateMatricule],Tableau3[[#This Row],[DateMatricule]])&gt;1,"Doublon",""),"")</f>
        <v/>
      </c>
    </row>
    <row r="363" spans="1:16" x14ac:dyDescent="0.25">
      <c r="A363" s="12" t="str">
        <f>IF(Tableau3[[#This Row],[Date]]="","",VLOOKUP(Tableau3[[#This Row],[Semaine]],Listes!$A:$B,2,FALSE))</f>
        <v/>
      </c>
      <c r="B363" s="11" t="str">
        <f>IF(ISBLANK(Tableau3[[#This Row],[Date]]),"",INT((Tableau3[[#This Row],[Date]]-SUM(MOD(DATE(YEAR(Tableau3[[#This Row],[Date]]-MOD(Tableau3[[#This Row],[Date]]-2,7)+3),1,2),{1E+99;7})*{1;-1})+5)/7))</f>
        <v/>
      </c>
      <c r="C363" s="11" t="str">
        <f>IF(ISBLANK(Tableau3[[#This Row],[Matricule]]),"",VLOOKUP(Tableau3[[#This Row],[Matricule]],#REF!,2,FALSE))</f>
        <v/>
      </c>
      <c r="D363" s="11" t="str">
        <f>IF(ISBLANK(Tableau3[[#This Row],[Matricule]]),"",VLOOKUP(Tableau3[[#This Row],[Matricule]],#REF!,3,FALSE))</f>
        <v/>
      </c>
      <c r="E363" s="11" t="str">
        <f>CONCATENATE(Tableau3[[#This Row],[Date]],Tableau3[[#This Row],[Matricule]])</f>
        <v/>
      </c>
      <c r="F363" s="3"/>
      <c r="I36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63" s="7">
        <f>IF(Tableau3[[#This Row],[Moyenne Régimes]]&gt;0,1,0)</f>
        <v>0</v>
      </c>
      <c r="K363" s="7">
        <f>IF(Tableau3[[#This Row],[Moyenne Régimes]]&gt;=60,1,0)</f>
        <v>0</v>
      </c>
      <c r="L363" s="7">
        <f>IF(Tableau3[[#This Row],[Moyenne Régimes]]&gt;60,Tableau3[[#This Row],[Moyenne Régimes]]-60,0)</f>
        <v>0</v>
      </c>
      <c r="M363" s="14">
        <f t="shared" si="18"/>
        <v>0</v>
      </c>
      <c r="N363" s="14">
        <f t="shared" si="17"/>
        <v>0</v>
      </c>
      <c r="O363" s="14">
        <f t="shared" si="19"/>
        <v>0</v>
      </c>
      <c r="P363" s="15" t="str">
        <f>IF(Tableau3[[#This Row],[Matricule]]&gt;1,IF(COUNTIF(Tableau3[DateMatricule],Tableau3[[#This Row],[DateMatricule]])&gt;1,"Doublon",""),"")</f>
        <v/>
      </c>
    </row>
    <row r="364" spans="1:16" x14ac:dyDescent="0.25">
      <c r="A364" s="12" t="str">
        <f>IF(Tableau3[[#This Row],[Date]]="","",VLOOKUP(Tableau3[[#This Row],[Semaine]],Listes!$A:$B,2,FALSE))</f>
        <v/>
      </c>
      <c r="B364" s="11" t="str">
        <f>IF(ISBLANK(Tableau3[[#This Row],[Date]]),"",INT((Tableau3[[#This Row],[Date]]-SUM(MOD(DATE(YEAR(Tableau3[[#This Row],[Date]]-MOD(Tableau3[[#This Row],[Date]]-2,7)+3),1,2),{1E+99;7})*{1;-1})+5)/7))</f>
        <v/>
      </c>
      <c r="C364" s="11" t="str">
        <f>IF(ISBLANK(Tableau3[[#This Row],[Matricule]]),"",VLOOKUP(Tableau3[[#This Row],[Matricule]],#REF!,2,FALSE))</f>
        <v/>
      </c>
      <c r="D364" s="11" t="str">
        <f>IF(ISBLANK(Tableau3[[#This Row],[Matricule]]),"",VLOOKUP(Tableau3[[#This Row],[Matricule]],#REF!,3,FALSE))</f>
        <v/>
      </c>
      <c r="E364" s="11" t="str">
        <f>CONCATENATE(Tableau3[[#This Row],[Date]],Tableau3[[#This Row],[Matricule]])</f>
        <v/>
      </c>
      <c r="F364" s="3"/>
      <c r="I36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64" s="7">
        <f>IF(Tableau3[[#This Row],[Moyenne Régimes]]&gt;0,1,0)</f>
        <v>0</v>
      </c>
      <c r="K364" s="7">
        <f>IF(Tableau3[[#This Row],[Moyenne Régimes]]&gt;=60,1,0)</f>
        <v>0</v>
      </c>
      <c r="L364" s="7">
        <f>IF(Tableau3[[#This Row],[Moyenne Régimes]]&gt;60,Tableau3[[#This Row],[Moyenne Régimes]]-60,0)</f>
        <v>0</v>
      </c>
      <c r="M364" s="14">
        <f t="shared" si="18"/>
        <v>0</v>
      </c>
      <c r="N364" s="14">
        <f t="shared" si="17"/>
        <v>0</v>
      </c>
      <c r="O364" s="14">
        <f t="shared" si="19"/>
        <v>0</v>
      </c>
      <c r="P364" s="15" t="str">
        <f>IF(Tableau3[[#This Row],[Matricule]]&gt;1,IF(COUNTIF(Tableau3[DateMatricule],Tableau3[[#This Row],[DateMatricule]])&gt;1,"Doublon",""),"")</f>
        <v/>
      </c>
    </row>
    <row r="365" spans="1:16" x14ac:dyDescent="0.25">
      <c r="A365" s="12" t="str">
        <f>IF(Tableau3[[#This Row],[Date]]="","",VLOOKUP(Tableau3[[#This Row],[Semaine]],Listes!$A:$B,2,FALSE))</f>
        <v/>
      </c>
      <c r="B365" s="11" t="str">
        <f>IF(ISBLANK(Tableau3[[#This Row],[Date]]),"",INT((Tableau3[[#This Row],[Date]]-SUM(MOD(DATE(YEAR(Tableau3[[#This Row],[Date]]-MOD(Tableau3[[#This Row],[Date]]-2,7)+3),1,2),{1E+99;7})*{1;-1})+5)/7))</f>
        <v/>
      </c>
      <c r="C365" s="11" t="str">
        <f>IF(ISBLANK(Tableau3[[#This Row],[Matricule]]),"",VLOOKUP(Tableau3[[#This Row],[Matricule]],#REF!,2,FALSE))</f>
        <v/>
      </c>
      <c r="D365" s="11" t="str">
        <f>IF(ISBLANK(Tableau3[[#This Row],[Matricule]]),"",VLOOKUP(Tableau3[[#This Row],[Matricule]],#REF!,3,FALSE))</f>
        <v/>
      </c>
      <c r="E365" s="11" t="str">
        <f>CONCATENATE(Tableau3[[#This Row],[Date]],Tableau3[[#This Row],[Matricule]])</f>
        <v/>
      </c>
      <c r="F365" s="3"/>
      <c r="I36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65" s="7">
        <f>IF(Tableau3[[#This Row],[Moyenne Régimes]]&gt;0,1,0)</f>
        <v>0</v>
      </c>
      <c r="K365" s="7">
        <f>IF(Tableau3[[#This Row],[Moyenne Régimes]]&gt;=60,1,0)</f>
        <v>0</v>
      </c>
      <c r="L365" s="7">
        <f>IF(Tableau3[[#This Row],[Moyenne Régimes]]&gt;60,Tableau3[[#This Row],[Moyenne Régimes]]-60,0)</f>
        <v>0</v>
      </c>
      <c r="M365" s="14">
        <f t="shared" si="18"/>
        <v>0</v>
      </c>
      <c r="N365" s="14">
        <f t="shared" si="17"/>
        <v>0</v>
      </c>
      <c r="O365" s="14">
        <f t="shared" si="19"/>
        <v>0</v>
      </c>
      <c r="P365" s="15" t="str">
        <f>IF(Tableau3[[#This Row],[Matricule]]&gt;1,IF(COUNTIF(Tableau3[DateMatricule],Tableau3[[#This Row],[DateMatricule]])&gt;1,"Doublon",""),"")</f>
        <v/>
      </c>
    </row>
    <row r="366" spans="1:16" x14ac:dyDescent="0.25">
      <c r="A366" s="12" t="str">
        <f>IF(Tableau3[[#This Row],[Date]]="","",VLOOKUP(Tableau3[[#This Row],[Semaine]],Listes!$A:$B,2,FALSE))</f>
        <v/>
      </c>
      <c r="B366" s="11" t="str">
        <f>IF(ISBLANK(Tableau3[[#This Row],[Date]]),"",INT((Tableau3[[#This Row],[Date]]-SUM(MOD(DATE(YEAR(Tableau3[[#This Row],[Date]]-MOD(Tableau3[[#This Row],[Date]]-2,7)+3),1,2),{1E+99;7})*{1;-1})+5)/7))</f>
        <v/>
      </c>
      <c r="C366" s="11" t="str">
        <f>IF(ISBLANK(Tableau3[[#This Row],[Matricule]]),"",VLOOKUP(Tableau3[[#This Row],[Matricule]],#REF!,2,FALSE))</f>
        <v/>
      </c>
      <c r="D366" s="11" t="str">
        <f>IF(ISBLANK(Tableau3[[#This Row],[Matricule]]),"",VLOOKUP(Tableau3[[#This Row],[Matricule]],#REF!,3,FALSE))</f>
        <v/>
      </c>
      <c r="E366" s="11" t="str">
        <f>CONCATENATE(Tableau3[[#This Row],[Date]],Tableau3[[#This Row],[Matricule]])</f>
        <v/>
      </c>
      <c r="F366" s="3"/>
      <c r="I36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66" s="7">
        <f>IF(Tableau3[[#This Row],[Moyenne Régimes]]&gt;0,1,0)</f>
        <v>0</v>
      </c>
      <c r="K366" s="7">
        <f>IF(Tableau3[[#This Row],[Moyenne Régimes]]&gt;=60,1,0)</f>
        <v>0</v>
      </c>
      <c r="L366" s="7">
        <f>IF(Tableau3[[#This Row],[Moyenne Régimes]]&gt;60,Tableau3[[#This Row],[Moyenne Régimes]]-60,0)</f>
        <v>0</v>
      </c>
      <c r="M366" s="14">
        <f t="shared" si="18"/>
        <v>0</v>
      </c>
      <c r="N366" s="14">
        <f t="shared" si="17"/>
        <v>0</v>
      </c>
      <c r="O366" s="14">
        <f t="shared" si="19"/>
        <v>0</v>
      </c>
      <c r="P366" s="15" t="str">
        <f>IF(Tableau3[[#This Row],[Matricule]]&gt;1,IF(COUNTIF(Tableau3[DateMatricule],Tableau3[[#This Row],[DateMatricule]])&gt;1,"Doublon",""),"")</f>
        <v/>
      </c>
    </row>
    <row r="367" spans="1:16" x14ac:dyDescent="0.25">
      <c r="A367" s="12" t="str">
        <f>IF(Tableau3[[#This Row],[Date]]="","",VLOOKUP(Tableau3[[#This Row],[Semaine]],Listes!$A:$B,2,FALSE))</f>
        <v/>
      </c>
      <c r="B367" s="11" t="str">
        <f>IF(ISBLANK(Tableau3[[#This Row],[Date]]),"",INT((Tableau3[[#This Row],[Date]]-SUM(MOD(DATE(YEAR(Tableau3[[#This Row],[Date]]-MOD(Tableau3[[#This Row],[Date]]-2,7)+3),1,2),{1E+99;7})*{1;-1})+5)/7))</f>
        <v/>
      </c>
      <c r="C367" s="11" t="str">
        <f>IF(ISBLANK(Tableau3[[#This Row],[Matricule]]),"",VLOOKUP(Tableau3[[#This Row],[Matricule]],#REF!,2,FALSE))</f>
        <v/>
      </c>
      <c r="D367" s="11" t="str">
        <f>IF(ISBLANK(Tableau3[[#This Row],[Matricule]]),"",VLOOKUP(Tableau3[[#This Row],[Matricule]],#REF!,3,FALSE))</f>
        <v/>
      </c>
      <c r="E367" s="11" t="str">
        <f>CONCATENATE(Tableau3[[#This Row],[Date]],Tableau3[[#This Row],[Matricule]])</f>
        <v/>
      </c>
      <c r="F367" s="3"/>
      <c r="I36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67" s="7">
        <f>IF(Tableau3[[#This Row],[Moyenne Régimes]]&gt;0,1,0)</f>
        <v>0</v>
      </c>
      <c r="K367" s="7">
        <f>IF(Tableau3[[#This Row],[Moyenne Régimes]]&gt;=60,1,0)</f>
        <v>0</v>
      </c>
      <c r="L367" s="7">
        <f>IF(Tableau3[[#This Row],[Moyenne Régimes]]&gt;60,Tableau3[[#This Row],[Moyenne Régimes]]-60,0)</f>
        <v>0</v>
      </c>
      <c r="M367" s="14">
        <f t="shared" si="18"/>
        <v>0</v>
      </c>
      <c r="N367" s="14">
        <f t="shared" si="17"/>
        <v>0</v>
      </c>
      <c r="O367" s="14">
        <f t="shared" si="19"/>
        <v>0</v>
      </c>
      <c r="P367" s="15" t="str">
        <f>IF(Tableau3[[#This Row],[Matricule]]&gt;1,IF(COUNTIF(Tableau3[DateMatricule],Tableau3[[#This Row],[DateMatricule]])&gt;1,"Doublon",""),"")</f>
        <v/>
      </c>
    </row>
    <row r="368" spans="1:16" x14ac:dyDescent="0.25">
      <c r="A368" s="12" t="str">
        <f>IF(Tableau3[[#This Row],[Date]]="","",VLOOKUP(Tableau3[[#This Row],[Semaine]],Listes!$A:$B,2,FALSE))</f>
        <v/>
      </c>
      <c r="B368" s="11" t="str">
        <f>IF(ISBLANK(Tableau3[[#This Row],[Date]]),"",INT((Tableau3[[#This Row],[Date]]-SUM(MOD(DATE(YEAR(Tableau3[[#This Row],[Date]]-MOD(Tableau3[[#This Row],[Date]]-2,7)+3),1,2),{1E+99;7})*{1;-1})+5)/7))</f>
        <v/>
      </c>
      <c r="C368" s="11" t="str">
        <f>IF(ISBLANK(Tableau3[[#This Row],[Matricule]]),"",VLOOKUP(Tableau3[[#This Row],[Matricule]],#REF!,2,FALSE))</f>
        <v/>
      </c>
      <c r="D368" s="11" t="str">
        <f>IF(ISBLANK(Tableau3[[#This Row],[Matricule]]),"",VLOOKUP(Tableau3[[#This Row],[Matricule]],#REF!,3,FALSE))</f>
        <v/>
      </c>
      <c r="E368" s="11" t="str">
        <f>CONCATENATE(Tableau3[[#This Row],[Date]],Tableau3[[#This Row],[Matricule]])</f>
        <v/>
      </c>
      <c r="F368" s="3"/>
      <c r="I36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68" s="7">
        <f>IF(Tableau3[[#This Row],[Moyenne Régimes]]&gt;0,1,0)</f>
        <v>0</v>
      </c>
      <c r="K368" s="7">
        <f>IF(Tableau3[[#This Row],[Moyenne Régimes]]&gt;=60,1,0)</f>
        <v>0</v>
      </c>
      <c r="L368" s="7">
        <f>IF(Tableau3[[#This Row],[Moyenne Régimes]]&gt;60,Tableau3[[#This Row],[Moyenne Régimes]]-60,0)</f>
        <v>0</v>
      </c>
      <c r="M368" s="14">
        <f t="shared" si="18"/>
        <v>0</v>
      </c>
      <c r="N368" s="14">
        <f t="shared" si="17"/>
        <v>0</v>
      </c>
      <c r="O368" s="14">
        <f t="shared" si="19"/>
        <v>0</v>
      </c>
      <c r="P368" s="15" t="str">
        <f>IF(Tableau3[[#This Row],[Matricule]]&gt;1,IF(COUNTIF(Tableau3[DateMatricule],Tableau3[[#This Row],[DateMatricule]])&gt;1,"Doublon",""),"")</f>
        <v/>
      </c>
    </row>
    <row r="369" spans="1:16" x14ac:dyDescent="0.25">
      <c r="A369" s="12" t="str">
        <f>IF(Tableau3[[#This Row],[Date]]="","",VLOOKUP(Tableau3[[#This Row],[Semaine]],Listes!$A:$B,2,FALSE))</f>
        <v/>
      </c>
      <c r="B369" s="11" t="str">
        <f>IF(ISBLANK(Tableau3[[#This Row],[Date]]),"",INT((Tableau3[[#This Row],[Date]]-SUM(MOD(DATE(YEAR(Tableau3[[#This Row],[Date]]-MOD(Tableau3[[#This Row],[Date]]-2,7)+3),1,2),{1E+99;7})*{1;-1})+5)/7))</f>
        <v/>
      </c>
      <c r="C369" s="11" t="str">
        <f>IF(ISBLANK(Tableau3[[#This Row],[Matricule]]),"",VLOOKUP(Tableau3[[#This Row],[Matricule]],#REF!,2,FALSE))</f>
        <v/>
      </c>
      <c r="D369" s="11" t="str">
        <f>IF(ISBLANK(Tableau3[[#This Row],[Matricule]]),"",VLOOKUP(Tableau3[[#This Row],[Matricule]],#REF!,3,FALSE))</f>
        <v/>
      </c>
      <c r="E369" s="11" t="str">
        <f>CONCATENATE(Tableau3[[#This Row],[Date]],Tableau3[[#This Row],[Matricule]])</f>
        <v/>
      </c>
      <c r="F369" s="3"/>
      <c r="I36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69" s="7">
        <f>IF(Tableau3[[#This Row],[Moyenne Régimes]]&gt;0,1,0)</f>
        <v>0</v>
      </c>
      <c r="K369" s="7">
        <f>IF(Tableau3[[#This Row],[Moyenne Régimes]]&gt;=60,1,0)</f>
        <v>0</v>
      </c>
      <c r="L369" s="7">
        <f>IF(Tableau3[[#This Row],[Moyenne Régimes]]&gt;60,Tableau3[[#This Row],[Moyenne Régimes]]-60,0)</f>
        <v>0</v>
      </c>
      <c r="M369" s="14">
        <f t="shared" si="18"/>
        <v>0</v>
      </c>
      <c r="N369" s="14">
        <f t="shared" si="17"/>
        <v>0</v>
      </c>
      <c r="O369" s="14">
        <f t="shared" si="19"/>
        <v>0</v>
      </c>
      <c r="P369" s="15" t="str">
        <f>IF(Tableau3[[#This Row],[Matricule]]&gt;1,IF(COUNTIF(Tableau3[DateMatricule],Tableau3[[#This Row],[DateMatricule]])&gt;1,"Doublon",""),"")</f>
        <v/>
      </c>
    </row>
    <row r="370" spans="1:16" x14ac:dyDescent="0.25">
      <c r="A370" s="12" t="str">
        <f>IF(Tableau3[[#This Row],[Date]]="","",VLOOKUP(Tableau3[[#This Row],[Semaine]],Listes!$A:$B,2,FALSE))</f>
        <v/>
      </c>
      <c r="B370" s="11" t="str">
        <f>IF(ISBLANK(Tableau3[[#This Row],[Date]]),"",INT((Tableau3[[#This Row],[Date]]-SUM(MOD(DATE(YEAR(Tableau3[[#This Row],[Date]]-MOD(Tableau3[[#This Row],[Date]]-2,7)+3),1,2),{1E+99;7})*{1;-1})+5)/7))</f>
        <v/>
      </c>
      <c r="C370" s="11" t="str">
        <f>IF(ISBLANK(Tableau3[[#This Row],[Matricule]]),"",VLOOKUP(Tableau3[[#This Row],[Matricule]],#REF!,2,FALSE))</f>
        <v/>
      </c>
      <c r="D370" s="11" t="str">
        <f>IF(ISBLANK(Tableau3[[#This Row],[Matricule]]),"",VLOOKUP(Tableau3[[#This Row],[Matricule]],#REF!,3,FALSE))</f>
        <v/>
      </c>
      <c r="E370" s="11" t="str">
        <f>CONCATENATE(Tableau3[[#This Row],[Date]],Tableau3[[#This Row],[Matricule]])</f>
        <v/>
      </c>
      <c r="F370" s="3"/>
      <c r="I37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70" s="7">
        <f>IF(Tableau3[[#This Row],[Moyenne Régimes]]&gt;0,1,0)</f>
        <v>0</v>
      </c>
      <c r="K370" s="7">
        <f>IF(Tableau3[[#This Row],[Moyenne Régimes]]&gt;=60,1,0)</f>
        <v>0</v>
      </c>
      <c r="L370" s="7">
        <f>IF(Tableau3[[#This Row],[Moyenne Régimes]]&gt;60,Tableau3[[#This Row],[Moyenne Régimes]]-60,0)</f>
        <v>0</v>
      </c>
      <c r="M370" s="14">
        <f t="shared" si="18"/>
        <v>0</v>
      </c>
      <c r="N370" s="14">
        <f t="shared" si="17"/>
        <v>0</v>
      </c>
      <c r="O370" s="14">
        <f t="shared" si="19"/>
        <v>0</v>
      </c>
      <c r="P370" s="15" t="str">
        <f>IF(Tableau3[[#This Row],[Matricule]]&gt;1,IF(COUNTIF(Tableau3[DateMatricule],Tableau3[[#This Row],[DateMatricule]])&gt;1,"Doublon",""),"")</f>
        <v/>
      </c>
    </row>
    <row r="371" spans="1:16" x14ac:dyDescent="0.25">
      <c r="A371" s="12" t="str">
        <f>IF(Tableau3[[#This Row],[Date]]="","",VLOOKUP(Tableau3[[#This Row],[Semaine]],Listes!$A:$B,2,FALSE))</f>
        <v/>
      </c>
      <c r="B371" s="11" t="str">
        <f>IF(ISBLANK(Tableau3[[#This Row],[Date]]),"",INT((Tableau3[[#This Row],[Date]]-SUM(MOD(DATE(YEAR(Tableau3[[#This Row],[Date]]-MOD(Tableau3[[#This Row],[Date]]-2,7)+3),1,2),{1E+99;7})*{1;-1})+5)/7))</f>
        <v/>
      </c>
      <c r="C371" s="11" t="str">
        <f>IF(ISBLANK(Tableau3[[#This Row],[Matricule]]),"",VLOOKUP(Tableau3[[#This Row],[Matricule]],#REF!,2,FALSE))</f>
        <v/>
      </c>
      <c r="D371" s="11" t="str">
        <f>IF(ISBLANK(Tableau3[[#This Row],[Matricule]]),"",VLOOKUP(Tableau3[[#This Row],[Matricule]],#REF!,3,FALSE))</f>
        <v/>
      </c>
      <c r="E371" s="11" t="str">
        <f>CONCATENATE(Tableau3[[#This Row],[Date]],Tableau3[[#This Row],[Matricule]])</f>
        <v/>
      </c>
      <c r="F371" s="3"/>
      <c r="I37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71" s="7">
        <f>IF(Tableau3[[#This Row],[Moyenne Régimes]]&gt;0,1,0)</f>
        <v>0</v>
      </c>
      <c r="K371" s="7">
        <f>IF(Tableau3[[#This Row],[Moyenne Régimes]]&gt;=60,1,0)</f>
        <v>0</v>
      </c>
      <c r="L371" s="7">
        <f>IF(Tableau3[[#This Row],[Moyenne Régimes]]&gt;60,Tableau3[[#This Row],[Moyenne Régimes]]-60,0)</f>
        <v>0</v>
      </c>
      <c r="M371" s="14">
        <f t="shared" si="18"/>
        <v>0</v>
      </c>
      <c r="N371" s="14">
        <f t="shared" si="17"/>
        <v>0</v>
      </c>
      <c r="O371" s="14">
        <f t="shared" si="19"/>
        <v>0</v>
      </c>
      <c r="P371" s="15" t="str">
        <f>IF(Tableau3[[#This Row],[Matricule]]&gt;1,IF(COUNTIF(Tableau3[DateMatricule],Tableau3[[#This Row],[DateMatricule]])&gt;1,"Doublon",""),"")</f>
        <v/>
      </c>
    </row>
    <row r="372" spans="1:16" x14ac:dyDescent="0.25">
      <c r="A372" s="12" t="str">
        <f>IF(Tableau3[[#This Row],[Date]]="","",VLOOKUP(Tableau3[[#This Row],[Semaine]],Listes!$A:$B,2,FALSE))</f>
        <v/>
      </c>
      <c r="B372" s="11" t="str">
        <f>IF(ISBLANK(Tableau3[[#This Row],[Date]]),"",INT((Tableau3[[#This Row],[Date]]-SUM(MOD(DATE(YEAR(Tableau3[[#This Row],[Date]]-MOD(Tableau3[[#This Row],[Date]]-2,7)+3),1,2),{1E+99;7})*{1;-1})+5)/7))</f>
        <v/>
      </c>
      <c r="C372" s="11" t="str">
        <f>IF(ISBLANK(Tableau3[[#This Row],[Matricule]]),"",VLOOKUP(Tableau3[[#This Row],[Matricule]],#REF!,2,FALSE))</f>
        <v/>
      </c>
      <c r="D372" s="11" t="str">
        <f>IF(ISBLANK(Tableau3[[#This Row],[Matricule]]),"",VLOOKUP(Tableau3[[#This Row],[Matricule]],#REF!,3,FALSE))</f>
        <v/>
      </c>
      <c r="E372" s="11" t="str">
        <f>CONCATENATE(Tableau3[[#This Row],[Date]],Tableau3[[#This Row],[Matricule]])</f>
        <v/>
      </c>
      <c r="F372" s="3"/>
      <c r="I37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72" s="7">
        <f>IF(Tableau3[[#This Row],[Moyenne Régimes]]&gt;0,1,0)</f>
        <v>0</v>
      </c>
      <c r="K372" s="7">
        <f>IF(Tableau3[[#This Row],[Moyenne Régimes]]&gt;=60,1,0)</f>
        <v>0</v>
      </c>
      <c r="L372" s="7">
        <f>IF(Tableau3[[#This Row],[Moyenne Régimes]]&gt;60,Tableau3[[#This Row],[Moyenne Régimes]]-60,0)</f>
        <v>0</v>
      </c>
      <c r="M372" s="14">
        <f t="shared" si="18"/>
        <v>0</v>
      </c>
      <c r="N372" s="14">
        <f t="shared" si="17"/>
        <v>0</v>
      </c>
      <c r="O372" s="14">
        <f t="shared" si="19"/>
        <v>0</v>
      </c>
      <c r="P372" s="15" t="str">
        <f>IF(Tableau3[[#This Row],[Matricule]]&gt;1,IF(COUNTIF(Tableau3[DateMatricule],Tableau3[[#This Row],[DateMatricule]])&gt;1,"Doublon",""),"")</f>
        <v/>
      </c>
    </row>
    <row r="373" spans="1:16" x14ac:dyDescent="0.25">
      <c r="A373" s="12" t="str">
        <f>IF(Tableau3[[#This Row],[Date]]="","",VLOOKUP(Tableau3[[#This Row],[Semaine]],Listes!$A:$B,2,FALSE))</f>
        <v/>
      </c>
      <c r="B373" s="11" t="str">
        <f>IF(ISBLANK(Tableau3[[#This Row],[Date]]),"",INT((Tableau3[[#This Row],[Date]]-SUM(MOD(DATE(YEAR(Tableau3[[#This Row],[Date]]-MOD(Tableau3[[#This Row],[Date]]-2,7)+3),1,2),{1E+99;7})*{1;-1})+5)/7))</f>
        <v/>
      </c>
      <c r="C373" s="11" t="str">
        <f>IF(ISBLANK(Tableau3[[#This Row],[Matricule]]),"",VLOOKUP(Tableau3[[#This Row],[Matricule]],#REF!,2,FALSE))</f>
        <v/>
      </c>
      <c r="D373" s="11" t="str">
        <f>IF(ISBLANK(Tableau3[[#This Row],[Matricule]]),"",VLOOKUP(Tableau3[[#This Row],[Matricule]],#REF!,3,FALSE))</f>
        <v/>
      </c>
      <c r="E373" s="11" t="str">
        <f>CONCATENATE(Tableau3[[#This Row],[Date]],Tableau3[[#This Row],[Matricule]])</f>
        <v/>
      </c>
      <c r="F373" s="3"/>
      <c r="I37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73" s="7">
        <f>IF(Tableau3[[#This Row],[Moyenne Régimes]]&gt;0,1,0)</f>
        <v>0</v>
      </c>
      <c r="K373" s="7">
        <f>IF(Tableau3[[#This Row],[Moyenne Régimes]]&gt;=60,1,0)</f>
        <v>0</v>
      </c>
      <c r="L373" s="7">
        <f>IF(Tableau3[[#This Row],[Moyenne Régimes]]&gt;60,Tableau3[[#This Row],[Moyenne Régimes]]-60,0)</f>
        <v>0</v>
      </c>
      <c r="M373" s="14">
        <f t="shared" si="18"/>
        <v>0</v>
      </c>
      <c r="N373" s="14">
        <f t="shared" si="17"/>
        <v>0</v>
      </c>
      <c r="O373" s="14">
        <f t="shared" si="19"/>
        <v>0</v>
      </c>
      <c r="P373" s="15" t="str">
        <f>IF(Tableau3[[#This Row],[Matricule]]&gt;1,IF(COUNTIF(Tableau3[DateMatricule],Tableau3[[#This Row],[DateMatricule]])&gt;1,"Doublon",""),"")</f>
        <v/>
      </c>
    </row>
    <row r="374" spans="1:16" x14ac:dyDescent="0.25">
      <c r="A374" s="12" t="str">
        <f>IF(Tableau3[[#This Row],[Date]]="","",VLOOKUP(Tableau3[[#This Row],[Semaine]],Listes!$A:$B,2,FALSE))</f>
        <v/>
      </c>
      <c r="B374" s="11" t="str">
        <f>IF(ISBLANK(Tableau3[[#This Row],[Date]]),"",INT((Tableau3[[#This Row],[Date]]-SUM(MOD(DATE(YEAR(Tableau3[[#This Row],[Date]]-MOD(Tableau3[[#This Row],[Date]]-2,7)+3),1,2),{1E+99;7})*{1;-1})+5)/7))</f>
        <v/>
      </c>
      <c r="C374" s="11" t="str">
        <f>IF(ISBLANK(Tableau3[[#This Row],[Matricule]]),"",VLOOKUP(Tableau3[[#This Row],[Matricule]],#REF!,2,FALSE))</f>
        <v/>
      </c>
      <c r="D374" s="11" t="str">
        <f>IF(ISBLANK(Tableau3[[#This Row],[Matricule]]),"",VLOOKUP(Tableau3[[#This Row],[Matricule]],#REF!,3,FALSE))</f>
        <v/>
      </c>
      <c r="E374" s="11" t="str">
        <f>CONCATENATE(Tableau3[[#This Row],[Date]],Tableau3[[#This Row],[Matricule]])</f>
        <v/>
      </c>
      <c r="F374" s="3"/>
      <c r="I37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74" s="7">
        <f>IF(Tableau3[[#This Row],[Moyenne Régimes]]&gt;0,1,0)</f>
        <v>0</v>
      </c>
      <c r="K374" s="7">
        <f>IF(Tableau3[[#This Row],[Moyenne Régimes]]&gt;=60,1,0)</f>
        <v>0</v>
      </c>
      <c r="L374" s="7">
        <f>IF(Tableau3[[#This Row],[Moyenne Régimes]]&gt;60,Tableau3[[#This Row],[Moyenne Régimes]]-60,0)</f>
        <v>0</v>
      </c>
      <c r="M374" s="14">
        <f t="shared" si="18"/>
        <v>0</v>
      </c>
      <c r="N374" s="14">
        <f t="shared" si="17"/>
        <v>0</v>
      </c>
      <c r="O374" s="14">
        <f t="shared" si="19"/>
        <v>0</v>
      </c>
      <c r="P374" s="15" t="str">
        <f>IF(Tableau3[[#This Row],[Matricule]]&gt;1,IF(COUNTIF(Tableau3[DateMatricule],Tableau3[[#This Row],[DateMatricule]])&gt;1,"Doublon",""),"")</f>
        <v/>
      </c>
    </row>
    <row r="375" spans="1:16" x14ac:dyDescent="0.25">
      <c r="A375" s="12" t="str">
        <f>IF(Tableau3[[#This Row],[Date]]="","",VLOOKUP(Tableau3[[#This Row],[Semaine]],Listes!$A:$B,2,FALSE))</f>
        <v/>
      </c>
      <c r="B375" s="11" t="str">
        <f>IF(ISBLANK(Tableau3[[#This Row],[Date]]),"",INT((Tableau3[[#This Row],[Date]]-SUM(MOD(DATE(YEAR(Tableau3[[#This Row],[Date]]-MOD(Tableau3[[#This Row],[Date]]-2,7)+3),1,2),{1E+99;7})*{1;-1})+5)/7))</f>
        <v/>
      </c>
      <c r="C375" s="11" t="str">
        <f>IF(ISBLANK(Tableau3[[#This Row],[Matricule]]),"",VLOOKUP(Tableau3[[#This Row],[Matricule]],#REF!,2,FALSE))</f>
        <v/>
      </c>
      <c r="D375" s="11" t="str">
        <f>IF(ISBLANK(Tableau3[[#This Row],[Matricule]]),"",VLOOKUP(Tableau3[[#This Row],[Matricule]],#REF!,3,FALSE))</f>
        <v/>
      </c>
      <c r="E375" s="11" t="str">
        <f>CONCATENATE(Tableau3[[#This Row],[Date]],Tableau3[[#This Row],[Matricule]])</f>
        <v/>
      </c>
      <c r="F375" s="3"/>
      <c r="I37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75" s="7">
        <f>IF(Tableau3[[#This Row],[Moyenne Régimes]]&gt;0,1,0)</f>
        <v>0</v>
      </c>
      <c r="K375" s="7">
        <f>IF(Tableau3[[#This Row],[Moyenne Régimes]]&gt;=60,1,0)</f>
        <v>0</v>
      </c>
      <c r="L375" s="7">
        <f>IF(Tableau3[[#This Row],[Moyenne Régimes]]&gt;60,Tableau3[[#This Row],[Moyenne Régimes]]-60,0)</f>
        <v>0</v>
      </c>
      <c r="M375" s="14">
        <f t="shared" si="18"/>
        <v>0</v>
      </c>
      <c r="N375" s="14">
        <f t="shared" si="17"/>
        <v>0</v>
      </c>
      <c r="O375" s="14">
        <f t="shared" si="19"/>
        <v>0</v>
      </c>
      <c r="P375" s="15" t="str">
        <f>IF(Tableau3[[#This Row],[Matricule]]&gt;1,IF(COUNTIF(Tableau3[DateMatricule],Tableau3[[#This Row],[DateMatricule]])&gt;1,"Doublon",""),"")</f>
        <v/>
      </c>
    </row>
    <row r="376" spans="1:16" x14ac:dyDescent="0.25">
      <c r="A376" s="12" t="str">
        <f>IF(Tableau3[[#This Row],[Date]]="","",VLOOKUP(Tableau3[[#This Row],[Semaine]],Listes!$A:$B,2,FALSE))</f>
        <v/>
      </c>
      <c r="B376" s="11" t="str">
        <f>IF(ISBLANK(Tableau3[[#This Row],[Date]]),"",INT((Tableau3[[#This Row],[Date]]-SUM(MOD(DATE(YEAR(Tableau3[[#This Row],[Date]]-MOD(Tableau3[[#This Row],[Date]]-2,7)+3),1,2),{1E+99;7})*{1;-1})+5)/7))</f>
        <v/>
      </c>
      <c r="C376" s="11" t="str">
        <f>IF(ISBLANK(Tableau3[[#This Row],[Matricule]]),"",VLOOKUP(Tableau3[[#This Row],[Matricule]],#REF!,2,FALSE))</f>
        <v/>
      </c>
      <c r="D376" s="11" t="str">
        <f>IF(ISBLANK(Tableau3[[#This Row],[Matricule]]),"",VLOOKUP(Tableau3[[#This Row],[Matricule]],#REF!,3,FALSE))</f>
        <v/>
      </c>
      <c r="E376" s="11" t="str">
        <f>CONCATENATE(Tableau3[[#This Row],[Date]],Tableau3[[#This Row],[Matricule]])</f>
        <v/>
      </c>
      <c r="F376" s="3"/>
      <c r="I37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76" s="7">
        <f>IF(Tableau3[[#This Row],[Moyenne Régimes]]&gt;0,1,0)</f>
        <v>0</v>
      </c>
      <c r="K376" s="7">
        <f>IF(Tableau3[[#This Row],[Moyenne Régimes]]&gt;=60,1,0)</f>
        <v>0</v>
      </c>
      <c r="L376" s="7">
        <f>IF(Tableau3[[#This Row],[Moyenne Régimes]]&gt;60,Tableau3[[#This Row],[Moyenne Régimes]]-60,0)</f>
        <v>0</v>
      </c>
      <c r="M376" s="14">
        <f t="shared" si="18"/>
        <v>0</v>
      </c>
      <c r="N376" s="14">
        <f t="shared" si="17"/>
        <v>0</v>
      </c>
      <c r="O376" s="14">
        <f t="shared" si="19"/>
        <v>0</v>
      </c>
      <c r="P376" s="15" t="str">
        <f>IF(Tableau3[[#This Row],[Matricule]]&gt;1,IF(COUNTIF(Tableau3[DateMatricule],Tableau3[[#This Row],[DateMatricule]])&gt;1,"Doublon",""),"")</f>
        <v/>
      </c>
    </row>
    <row r="377" spans="1:16" x14ac:dyDescent="0.25">
      <c r="A377" s="12" t="str">
        <f>IF(Tableau3[[#This Row],[Date]]="","",VLOOKUP(Tableau3[[#This Row],[Semaine]],Listes!$A:$B,2,FALSE))</f>
        <v/>
      </c>
      <c r="B377" s="11" t="str">
        <f>IF(ISBLANK(Tableau3[[#This Row],[Date]]),"",INT((Tableau3[[#This Row],[Date]]-SUM(MOD(DATE(YEAR(Tableau3[[#This Row],[Date]]-MOD(Tableau3[[#This Row],[Date]]-2,7)+3),1,2),{1E+99;7})*{1;-1})+5)/7))</f>
        <v/>
      </c>
      <c r="C377" s="11" t="str">
        <f>IF(ISBLANK(Tableau3[[#This Row],[Matricule]]),"",VLOOKUP(Tableau3[[#This Row],[Matricule]],#REF!,2,FALSE))</f>
        <v/>
      </c>
      <c r="D377" s="11" t="str">
        <f>IF(ISBLANK(Tableau3[[#This Row],[Matricule]]),"",VLOOKUP(Tableau3[[#This Row],[Matricule]],#REF!,3,FALSE))</f>
        <v/>
      </c>
      <c r="E377" s="11" t="str">
        <f>CONCATENATE(Tableau3[[#This Row],[Date]],Tableau3[[#This Row],[Matricule]])</f>
        <v/>
      </c>
      <c r="F377" s="3"/>
      <c r="I37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77" s="7">
        <f>IF(Tableau3[[#This Row],[Moyenne Régimes]]&gt;0,1,0)</f>
        <v>0</v>
      </c>
      <c r="K377" s="7">
        <f>IF(Tableau3[[#This Row],[Moyenne Régimes]]&gt;=60,1,0)</f>
        <v>0</v>
      </c>
      <c r="L377" s="7">
        <f>IF(Tableau3[[#This Row],[Moyenne Régimes]]&gt;60,Tableau3[[#This Row],[Moyenne Régimes]]-60,0)</f>
        <v>0</v>
      </c>
      <c r="M377" s="14">
        <f t="shared" si="18"/>
        <v>0</v>
      </c>
      <c r="N377" s="14">
        <f t="shared" si="17"/>
        <v>0</v>
      </c>
      <c r="O377" s="14">
        <f t="shared" si="19"/>
        <v>0</v>
      </c>
      <c r="P377" s="15" t="str">
        <f>IF(Tableau3[[#This Row],[Matricule]]&gt;1,IF(COUNTIF(Tableau3[DateMatricule],Tableau3[[#This Row],[DateMatricule]])&gt;1,"Doublon",""),"")</f>
        <v/>
      </c>
    </row>
    <row r="378" spans="1:16" x14ac:dyDescent="0.25">
      <c r="A378" s="12" t="str">
        <f>IF(Tableau3[[#This Row],[Date]]="","",VLOOKUP(Tableau3[[#This Row],[Semaine]],Listes!$A:$B,2,FALSE))</f>
        <v/>
      </c>
      <c r="B378" s="11" t="str">
        <f>IF(ISBLANK(Tableau3[[#This Row],[Date]]),"",INT((Tableau3[[#This Row],[Date]]-SUM(MOD(DATE(YEAR(Tableau3[[#This Row],[Date]]-MOD(Tableau3[[#This Row],[Date]]-2,7)+3),1,2),{1E+99;7})*{1;-1})+5)/7))</f>
        <v/>
      </c>
      <c r="C378" s="11" t="str">
        <f>IF(ISBLANK(Tableau3[[#This Row],[Matricule]]),"",VLOOKUP(Tableau3[[#This Row],[Matricule]],#REF!,2,FALSE))</f>
        <v/>
      </c>
      <c r="D378" s="11" t="str">
        <f>IF(ISBLANK(Tableau3[[#This Row],[Matricule]]),"",VLOOKUP(Tableau3[[#This Row],[Matricule]],#REF!,3,FALSE))</f>
        <v/>
      </c>
      <c r="E378" s="11" t="str">
        <f>CONCATENATE(Tableau3[[#This Row],[Date]],Tableau3[[#This Row],[Matricule]])</f>
        <v/>
      </c>
      <c r="F378" s="3"/>
      <c r="I37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78" s="7">
        <f>IF(Tableau3[[#This Row],[Moyenne Régimes]]&gt;0,1,0)</f>
        <v>0</v>
      </c>
      <c r="K378" s="7">
        <f>IF(Tableau3[[#This Row],[Moyenne Régimes]]&gt;=60,1,0)</f>
        <v>0</v>
      </c>
      <c r="L378" s="7">
        <f>IF(Tableau3[[#This Row],[Moyenne Régimes]]&gt;60,Tableau3[[#This Row],[Moyenne Régimes]]-60,0)</f>
        <v>0</v>
      </c>
      <c r="M378" s="14">
        <f t="shared" si="18"/>
        <v>0</v>
      </c>
      <c r="N378" s="14">
        <f t="shared" si="17"/>
        <v>0</v>
      </c>
      <c r="O378" s="14">
        <f t="shared" si="19"/>
        <v>0</v>
      </c>
      <c r="P378" s="15" t="str">
        <f>IF(Tableau3[[#This Row],[Matricule]]&gt;1,IF(COUNTIF(Tableau3[DateMatricule],Tableau3[[#This Row],[DateMatricule]])&gt;1,"Doublon",""),"")</f>
        <v/>
      </c>
    </row>
    <row r="379" spans="1:16" x14ac:dyDescent="0.25">
      <c r="A379" s="12" t="str">
        <f>IF(Tableau3[[#This Row],[Date]]="","",VLOOKUP(Tableau3[[#This Row],[Semaine]],Listes!$A:$B,2,FALSE))</f>
        <v/>
      </c>
      <c r="B379" s="11" t="str">
        <f>IF(ISBLANK(Tableau3[[#This Row],[Date]]),"",INT((Tableau3[[#This Row],[Date]]-SUM(MOD(DATE(YEAR(Tableau3[[#This Row],[Date]]-MOD(Tableau3[[#This Row],[Date]]-2,7)+3),1,2),{1E+99;7})*{1;-1})+5)/7))</f>
        <v/>
      </c>
      <c r="C379" s="11" t="str">
        <f>IF(ISBLANK(Tableau3[[#This Row],[Matricule]]),"",VLOOKUP(Tableau3[[#This Row],[Matricule]],#REF!,2,FALSE))</f>
        <v/>
      </c>
      <c r="D379" s="11" t="str">
        <f>IF(ISBLANK(Tableau3[[#This Row],[Matricule]]),"",VLOOKUP(Tableau3[[#This Row],[Matricule]],#REF!,3,FALSE))</f>
        <v/>
      </c>
      <c r="E379" s="11" t="str">
        <f>CONCATENATE(Tableau3[[#This Row],[Date]],Tableau3[[#This Row],[Matricule]])</f>
        <v/>
      </c>
      <c r="F379" s="3"/>
      <c r="I37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79" s="7">
        <f>IF(Tableau3[[#This Row],[Moyenne Régimes]]&gt;0,1,0)</f>
        <v>0</v>
      </c>
      <c r="K379" s="7">
        <f>IF(Tableau3[[#This Row],[Moyenne Régimes]]&gt;=60,1,0)</f>
        <v>0</v>
      </c>
      <c r="L379" s="7">
        <f>IF(Tableau3[[#This Row],[Moyenne Régimes]]&gt;60,Tableau3[[#This Row],[Moyenne Régimes]]-60,0)</f>
        <v>0</v>
      </c>
      <c r="M379" s="14">
        <f t="shared" si="18"/>
        <v>0</v>
      </c>
      <c r="N379" s="14">
        <f t="shared" si="17"/>
        <v>0</v>
      </c>
      <c r="O379" s="14">
        <f t="shared" si="19"/>
        <v>0</v>
      </c>
      <c r="P379" s="15" t="str">
        <f>IF(Tableau3[[#This Row],[Matricule]]&gt;1,IF(COUNTIF(Tableau3[DateMatricule],Tableau3[[#This Row],[DateMatricule]])&gt;1,"Doublon",""),"")</f>
        <v/>
      </c>
    </row>
    <row r="380" spans="1:16" x14ac:dyDescent="0.25">
      <c r="A380" s="12" t="str">
        <f>IF(Tableau3[[#This Row],[Date]]="","",VLOOKUP(Tableau3[[#This Row],[Semaine]],Listes!$A:$B,2,FALSE))</f>
        <v/>
      </c>
      <c r="B380" s="11" t="str">
        <f>IF(ISBLANK(Tableau3[[#This Row],[Date]]),"",INT((Tableau3[[#This Row],[Date]]-SUM(MOD(DATE(YEAR(Tableau3[[#This Row],[Date]]-MOD(Tableau3[[#This Row],[Date]]-2,7)+3),1,2),{1E+99;7})*{1;-1})+5)/7))</f>
        <v/>
      </c>
      <c r="C380" s="11" t="str">
        <f>IF(ISBLANK(Tableau3[[#This Row],[Matricule]]),"",VLOOKUP(Tableau3[[#This Row],[Matricule]],#REF!,2,FALSE))</f>
        <v/>
      </c>
      <c r="D380" s="11" t="str">
        <f>IF(ISBLANK(Tableau3[[#This Row],[Matricule]]),"",VLOOKUP(Tableau3[[#This Row],[Matricule]],#REF!,3,FALSE))</f>
        <v/>
      </c>
      <c r="E380" s="11" t="str">
        <f>CONCATENATE(Tableau3[[#This Row],[Date]],Tableau3[[#This Row],[Matricule]])</f>
        <v/>
      </c>
      <c r="F380" s="3"/>
      <c r="I38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80" s="7">
        <f>IF(Tableau3[[#This Row],[Moyenne Régimes]]&gt;0,1,0)</f>
        <v>0</v>
      </c>
      <c r="K380" s="7">
        <f>IF(Tableau3[[#This Row],[Moyenne Régimes]]&gt;=60,1,0)</f>
        <v>0</v>
      </c>
      <c r="L380" s="7">
        <f>IF(Tableau3[[#This Row],[Moyenne Régimes]]&gt;60,Tableau3[[#This Row],[Moyenne Régimes]]-60,0)</f>
        <v>0</v>
      </c>
      <c r="M380" s="14">
        <f t="shared" si="18"/>
        <v>0</v>
      </c>
      <c r="N380" s="14">
        <f t="shared" si="17"/>
        <v>0</v>
      </c>
      <c r="O380" s="14">
        <f t="shared" si="19"/>
        <v>0</v>
      </c>
      <c r="P380" s="15" t="str">
        <f>IF(Tableau3[[#This Row],[Matricule]]&gt;1,IF(COUNTIF(Tableau3[DateMatricule],Tableau3[[#This Row],[DateMatricule]])&gt;1,"Doublon",""),"")</f>
        <v/>
      </c>
    </row>
    <row r="381" spans="1:16" x14ac:dyDescent="0.25">
      <c r="A381" s="12" t="str">
        <f>IF(Tableau3[[#This Row],[Date]]="","",VLOOKUP(Tableau3[[#This Row],[Semaine]],Listes!$A:$B,2,FALSE))</f>
        <v/>
      </c>
      <c r="B381" s="11" t="str">
        <f>IF(ISBLANK(Tableau3[[#This Row],[Date]]),"",INT((Tableau3[[#This Row],[Date]]-SUM(MOD(DATE(YEAR(Tableau3[[#This Row],[Date]]-MOD(Tableau3[[#This Row],[Date]]-2,7)+3),1,2),{1E+99;7})*{1;-1})+5)/7))</f>
        <v/>
      </c>
      <c r="C381" s="11" t="str">
        <f>IF(ISBLANK(Tableau3[[#This Row],[Matricule]]),"",VLOOKUP(Tableau3[[#This Row],[Matricule]],#REF!,2,FALSE))</f>
        <v/>
      </c>
      <c r="D381" s="11" t="str">
        <f>IF(ISBLANK(Tableau3[[#This Row],[Matricule]]),"",VLOOKUP(Tableau3[[#This Row],[Matricule]],#REF!,3,FALSE))</f>
        <v/>
      </c>
      <c r="E381" s="11" t="str">
        <f>CONCATENATE(Tableau3[[#This Row],[Date]],Tableau3[[#This Row],[Matricule]])</f>
        <v/>
      </c>
      <c r="F381" s="3"/>
      <c r="I38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81" s="7">
        <f>IF(Tableau3[[#This Row],[Moyenne Régimes]]&gt;0,1,0)</f>
        <v>0</v>
      </c>
      <c r="K381" s="7">
        <f>IF(Tableau3[[#This Row],[Moyenne Régimes]]&gt;=60,1,0)</f>
        <v>0</v>
      </c>
      <c r="L381" s="7">
        <f>IF(Tableau3[[#This Row],[Moyenne Régimes]]&gt;60,Tableau3[[#This Row],[Moyenne Régimes]]-60,0)</f>
        <v>0</v>
      </c>
      <c r="M381" s="14">
        <f t="shared" si="18"/>
        <v>0</v>
      </c>
      <c r="N381" s="14">
        <f t="shared" si="17"/>
        <v>0</v>
      </c>
      <c r="O381" s="14">
        <f t="shared" si="19"/>
        <v>0</v>
      </c>
      <c r="P381" s="15" t="str">
        <f>IF(Tableau3[[#This Row],[Matricule]]&gt;1,IF(COUNTIF(Tableau3[DateMatricule],Tableau3[[#This Row],[DateMatricule]])&gt;1,"Doublon",""),"")</f>
        <v/>
      </c>
    </row>
    <row r="382" spans="1:16" x14ac:dyDescent="0.25">
      <c r="A382" s="12" t="str">
        <f>IF(Tableau3[[#This Row],[Date]]="","",VLOOKUP(Tableau3[[#This Row],[Semaine]],Listes!$A:$B,2,FALSE))</f>
        <v/>
      </c>
      <c r="B382" s="11" t="str">
        <f>IF(ISBLANK(Tableau3[[#This Row],[Date]]),"",INT((Tableau3[[#This Row],[Date]]-SUM(MOD(DATE(YEAR(Tableau3[[#This Row],[Date]]-MOD(Tableau3[[#This Row],[Date]]-2,7)+3),1,2),{1E+99;7})*{1;-1})+5)/7))</f>
        <v/>
      </c>
      <c r="C382" s="11" t="str">
        <f>IF(ISBLANK(Tableau3[[#This Row],[Matricule]]),"",VLOOKUP(Tableau3[[#This Row],[Matricule]],#REF!,2,FALSE))</f>
        <v/>
      </c>
      <c r="D382" s="11" t="str">
        <f>IF(ISBLANK(Tableau3[[#This Row],[Matricule]]),"",VLOOKUP(Tableau3[[#This Row],[Matricule]],#REF!,3,FALSE))</f>
        <v/>
      </c>
      <c r="E382" s="11" t="str">
        <f>CONCATENATE(Tableau3[[#This Row],[Date]],Tableau3[[#This Row],[Matricule]])</f>
        <v/>
      </c>
      <c r="F382" s="3"/>
      <c r="I38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82" s="7">
        <f>IF(Tableau3[[#This Row],[Moyenne Régimes]]&gt;0,1,0)</f>
        <v>0</v>
      </c>
      <c r="K382" s="7">
        <f>IF(Tableau3[[#This Row],[Moyenne Régimes]]&gt;=60,1,0)</f>
        <v>0</v>
      </c>
      <c r="L382" s="7">
        <f>IF(Tableau3[[#This Row],[Moyenne Régimes]]&gt;60,Tableau3[[#This Row],[Moyenne Régimes]]-60,0)</f>
        <v>0</v>
      </c>
      <c r="M382" s="14">
        <f t="shared" si="18"/>
        <v>0</v>
      </c>
      <c r="N382" s="14">
        <f t="shared" si="17"/>
        <v>0</v>
      </c>
      <c r="O382" s="14">
        <f t="shared" si="19"/>
        <v>0</v>
      </c>
      <c r="P382" s="15" t="str">
        <f>IF(Tableau3[[#This Row],[Matricule]]&gt;1,IF(COUNTIF(Tableau3[DateMatricule],Tableau3[[#This Row],[DateMatricule]])&gt;1,"Doublon",""),"")</f>
        <v/>
      </c>
    </row>
    <row r="383" spans="1:16" x14ac:dyDescent="0.25">
      <c r="A383" s="12" t="str">
        <f>IF(Tableau3[[#This Row],[Date]]="","",VLOOKUP(Tableau3[[#This Row],[Semaine]],Listes!$A:$B,2,FALSE))</f>
        <v/>
      </c>
      <c r="B383" s="11" t="str">
        <f>IF(ISBLANK(Tableau3[[#This Row],[Date]]),"",INT((Tableau3[[#This Row],[Date]]-SUM(MOD(DATE(YEAR(Tableau3[[#This Row],[Date]]-MOD(Tableau3[[#This Row],[Date]]-2,7)+3),1,2),{1E+99;7})*{1;-1})+5)/7))</f>
        <v/>
      </c>
      <c r="C383" s="11" t="str">
        <f>IF(ISBLANK(Tableau3[[#This Row],[Matricule]]),"",VLOOKUP(Tableau3[[#This Row],[Matricule]],#REF!,2,FALSE))</f>
        <v/>
      </c>
      <c r="D383" s="11" t="str">
        <f>IF(ISBLANK(Tableau3[[#This Row],[Matricule]]),"",VLOOKUP(Tableau3[[#This Row],[Matricule]],#REF!,3,FALSE))</f>
        <v/>
      </c>
      <c r="E383" s="11" t="str">
        <f>CONCATENATE(Tableau3[[#This Row],[Date]],Tableau3[[#This Row],[Matricule]])</f>
        <v/>
      </c>
      <c r="F383" s="3"/>
      <c r="I38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83" s="7">
        <f>IF(Tableau3[[#This Row],[Moyenne Régimes]]&gt;0,1,0)</f>
        <v>0</v>
      </c>
      <c r="K383" s="7">
        <f>IF(Tableau3[[#This Row],[Moyenne Régimes]]&gt;=60,1,0)</f>
        <v>0</v>
      </c>
      <c r="L383" s="7">
        <f>IF(Tableau3[[#This Row],[Moyenne Régimes]]&gt;60,Tableau3[[#This Row],[Moyenne Régimes]]-60,0)</f>
        <v>0</v>
      </c>
      <c r="M383" s="14">
        <f t="shared" si="18"/>
        <v>0</v>
      </c>
      <c r="N383" s="14">
        <f t="shared" si="17"/>
        <v>0</v>
      </c>
      <c r="O383" s="14">
        <f t="shared" si="19"/>
        <v>0</v>
      </c>
      <c r="P383" s="15" t="str">
        <f>IF(Tableau3[[#This Row],[Matricule]]&gt;1,IF(COUNTIF(Tableau3[DateMatricule],Tableau3[[#This Row],[DateMatricule]])&gt;1,"Doublon",""),"")</f>
        <v/>
      </c>
    </row>
    <row r="384" spans="1:16" x14ac:dyDescent="0.25">
      <c r="A384" s="12" t="str">
        <f>IF(Tableau3[[#This Row],[Date]]="","",VLOOKUP(Tableau3[[#This Row],[Semaine]],Listes!$A:$B,2,FALSE))</f>
        <v/>
      </c>
      <c r="B384" s="11" t="str">
        <f>IF(ISBLANK(Tableau3[[#This Row],[Date]]),"",INT((Tableau3[[#This Row],[Date]]-SUM(MOD(DATE(YEAR(Tableau3[[#This Row],[Date]]-MOD(Tableau3[[#This Row],[Date]]-2,7)+3),1,2),{1E+99;7})*{1;-1})+5)/7))</f>
        <v/>
      </c>
      <c r="C384" s="11" t="str">
        <f>IF(ISBLANK(Tableau3[[#This Row],[Matricule]]),"",VLOOKUP(Tableau3[[#This Row],[Matricule]],#REF!,2,FALSE))</f>
        <v/>
      </c>
      <c r="D384" s="11" t="str">
        <f>IF(ISBLANK(Tableau3[[#This Row],[Matricule]]),"",VLOOKUP(Tableau3[[#This Row],[Matricule]],#REF!,3,FALSE))</f>
        <v/>
      </c>
      <c r="E384" s="11" t="str">
        <f>CONCATENATE(Tableau3[[#This Row],[Date]],Tableau3[[#This Row],[Matricule]])</f>
        <v/>
      </c>
      <c r="F384" s="3"/>
      <c r="I38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84" s="7">
        <f>IF(Tableau3[[#This Row],[Moyenne Régimes]]&gt;0,1,0)</f>
        <v>0</v>
      </c>
      <c r="K384" s="7">
        <f>IF(Tableau3[[#This Row],[Moyenne Régimes]]&gt;=60,1,0)</f>
        <v>0</v>
      </c>
      <c r="L384" s="7">
        <f>IF(Tableau3[[#This Row],[Moyenne Régimes]]&gt;60,Tableau3[[#This Row],[Moyenne Régimes]]-60,0)</f>
        <v>0</v>
      </c>
      <c r="M384" s="14">
        <f t="shared" si="18"/>
        <v>0</v>
      </c>
      <c r="N384" s="14">
        <f t="shared" si="17"/>
        <v>0</v>
      </c>
      <c r="O384" s="14">
        <f t="shared" si="19"/>
        <v>0</v>
      </c>
      <c r="P384" s="15" t="str">
        <f>IF(Tableau3[[#This Row],[Matricule]]&gt;1,IF(COUNTIF(Tableau3[DateMatricule],Tableau3[[#This Row],[DateMatricule]])&gt;1,"Doublon",""),"")</f>
        <v/>
      </c>
    </row>
    <row r="385" spans="1:16" x14ac:dyDescent="0.25">
      <c r="A385" s="12" t="str">
        <f>IF(Tableau3[[#This Row],[Date]]="","",VLOOKUP(Tableau3[[#This Row],[Semaine]],Listes!$A:$B,2,FALSE))</f>
        <v/>
      </c>
      <c r="B385" s="11" t="str">
        <f>IF(ISBLANK(Tableau3[[#This Row],[Date]]),"",INT((Tableau3[[#This Row],[Date]]-SUM(MOD(DATE(YEAR(Tableau3[[#This Row],[Date]]-MOD(Tableau3[[#This Row],[Date]]-2,7)+3),1,2),{1E+99;7})*{1;-1})+5)/7))</f>
        <v/>
      </c>
      <c r="C385" s="11" t="str">
        <f>IF(ISBLANK(Tableau3[[#This Row],[Matricule]]),"",VLOOKUP(Tableau3[[#This Row],[Matricule]],#REF!,2,FALSE))</f>
        <v/>
      </c>
      <c r="D385" s="11" t="str">
        <f>IF(ISBLANK(Tableau3[[#This Row],[Matricule]]),"",VLOOKUP(Tableau3[[#This Row],[Matricule]],#REF!,3,FALSE))</f>
        <v/>
      </c>
      <c r="E385" s="11" t="str">
        <f>CONCATENATE(Tableau3[[#This Row],[Date]],Tableau3[[#This Row],[Matricule]])</f>
        <v/>
      </c>
      <c r="F385" s="3"/>
      <c r="I38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85" s="7">
        <f>IF(Tableau3[[#This Row],[Moyenne Régimes]]&gt;0,1,0)</f>
        <v>0</v>
      </c>
      <c r="K385" s="7">
        <f>IF(Tableau3[[#This Row],[Moyenne Régimes]]&gt;=60,1,0)</f>
        <v>0</v>
      </c>
      <c r="L385" s="7">
        <f>IF(Tableau3[[#This Row],[Moyenne Régimes]]&gt;60,Tableau3[[#This Row],[Moyenne Régimes]]-60,0)</f>
        <v>0</v>
      </c>
      <c r="M385" s="14">
        <f t="shared" si="18"/>
        <v>0</v>
      </c>
      <c r="N385" s="14">
        <f t="shared" si="17"/>
        <v>0</v>
      </c>
      <c r="O385" s="14">
        <f t="shared" si="19"/>
        <v>0</v>
      </c>
      <c r="P385" s="15" t="str">
        <f>IF(Tableau3[[#This Row],[Matricule]]&gt;1,IF(COUNTIF(Tableau3[DateMatricule],Tableau3[[#This Row],[DateMatricule]])&gt;1,"Doublon",""),"")</f>
        <v/>
      </c>
    </row>
    <row r="386" spans="1:16" x14ac:dyDescent="0.25">
      <c r="A386" s="12" t="str">
        <f>IF(Tableau3[[#This Row],[Date]]="","",VLOOKUP(Tableau3[[#This Row],[Semaine]],Listes!$A:$B,2,FALSE))</f>
        <v/>
      </c>
      <c r="B386" s="11" t="str">
        <f>IF(ISBLANK(Tableau3[[#This Row],[Date]]),"",INT((Tableau3[[#This Row],[Date]]-SUM(MOD(DATE(YEAR(Tableau3[[#This Row],[Date]]-MOD(Tableau3[[#This Row],[Date]]-2,7)+3),1,2),{1E+99;7})*{1;-1})+5)/7))</f>
        <v/>
      </c>
      <c r="C386" s="11" t="str">
        <f>IF(ISBLANK(Tableau3[[#This Row],[Matricule]]),"",VLOOKUP(Tableau3[[#This Row],[Matricule]],#REF!,2,FALSE))</f>
        <v/>
      </c>
      <c r="D386" s="11" t="str">
        <f>IF(ISBLANK(Tableau3[[#This Row],[Matricule]]),"",VLOOKUP(Tableau3[[#This Row],[Matricule]],#REF!,3,FALSE))</f>
        <v/>
      </c>
      <c r="E386" s="11" t="str">
        <f>CONCATENATE(Tableau3[[#This Row],[Date]],Tableau3[[#This Row],[Matricule]])</f>
        <v/>
      </c>
      <c r="F386" s="3"/>
      <c r="I38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86" s="7">
        <f>IF(Tableau3[[#This Row],[Moyenne Régimes]]&gt;0,1,0)</f>
        <v>0</v>
      </c>
      <c r="K386" s="7">
        <f>IF(Tableau3[[#This Row],[Moyenne Régimes]]&gt;=60,1,0)</f>
        <v>0</v>
      </c>
      <c r="L386" s="7">
        <f>IF(Tableau3[[#This Row],[Moyenne Régimes]]&gt;60,Tableau3[[#This Row],[Moyenne Régimes]]-60,0)</f>
        <v>0</v>
      </c>
      <c r="M386" s="14">
        <f t="shared" si="18"/>
        <v>0</v>
      </c>
      <c r="N386" s="14">
        <f t="shared" si="17"/>
        <v>0</v>
      </c>
      <c r="O386" s="14">
        <f t="shared" si="19"/>
        <v>0</v>
      </c>
      <c r="P386" s="15" t="str">
        <f>IF(Tableau3[[#This Row],[Matricule]]&gt;1,IF(COUNTIF(Tableau3[DateMatricule],Tableau3[[#This Row],[DateMatricule]])&gt;1,"Doublon",""),"")</f>
        <v/>
      </c>
    </row>
    <row r="387" spans="1:16" x14ac:dyDescent="0.25">
      <c r="A387" s="12" t="str">
        <f>IF(Tableau3[[#This Row],[Date]]="","",VLOOKUP(Tableau3[[#This Row],[Semaine]],Listes!$A:$B,2,FALSE))</f>
        <v/>
      </c>
      <c r="B387" s="11" t="str">
        <f>IF(ISBLANK(Tableau3[[#This Row],[Date]]),"",INT((Tableau3[[#This Row],[Date]]-SUM(MOD(DATE(YEAR(Tableau3[[#This Row],[Date]]-MOD(Tableau3[[#This Row],[Date]]-2,7)+3),1,2),{1E+99;7})*{1;-1})+5)/7))</f>
        <v/>
      </c>
      <c r="C387" s="11" t="str">
        <f>IF(ISBLANK(Tableau3[[#This Row],[Matricule]]),"",VLOOKUP(Tableau3[[#This Row],[Matricule]],#REF!,2,FALSE))</f>
        <v/>
      </c>
      <c r="D387" s="11" t="str">
        <f>IF(ISBLANK(Tableau3[[#This Row],[Matricule]]),"",VLOOKUP(Tableau3[[#This Row],[Matricule]],#REF!,3,FALSE))</f>
        <v/>
      </c>
      <c r="E387" s="11" t="str">
        <f>CONCATENATE(Tableau3[[#This Row],[Date]],Tableau3[[#This Row],[Matricule]])</f>
        <v/>
      </c>
      <c r="F387" s="3"/>
      <c r="I38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87" s="7">
        <f>IF(Tableau3[[#This Row],[Moyenne Régimes]]&gt;0,1,0)</f>
        <v>0</v>
      </c>
      <c r="K387" s="7">
        <f>IF(Tableau3[[#This Row],[Moyenne Régimes]]&gt;=60,1,0)</f>
        <v>0</v>
      </c>
      <c r="L387" s="7">
        <f>IF(Tableau3[[#This Row],[Moyenne Régimes]]&gt;60,Tableau3[[#This Row],[Moyenne Régimes]]-60,0)</f>
        <v>0</v>
      </c>
      <c r="M387" s="14">
        <f t="shared" si="18"/>
        <v>0</v>
      </c>
      <c r="N387" s="14">
        <f t="shared" ref="N387:N450" si="20">+IF(ROUND(I387,0)&gt;60,(ROUND(I387,0)-60)*40,0)</f>
        <v>0</v>
      </c>
      <c r="O387" s="14">
        <f t="shared" si="19"/>
        <v>0</v>
      </c>
      <c r="P387" s="15" t="str">
        <f>IF(Tableau3[[#This Row],[Matricule]]&gt;1,IF(COUNTIF(Tableau3[DateMatricule],Tableau3[[#This Row],[DateMatricule]])&gt;1,"Doublon",""),"")</f>
        <v/>
      </c>
    </row>
    <row r="388" spans="1:16" x14ac:dyDescent="0.25">
      <c r="A388" s="12" t="str">
        <f>IF(Tableau3[[#This Row],[Date]]="","",VLOOKUP(Tableau3[[#This Row],[Semaine]],Listes!$A:$B,2,FALSE))</f>
        <v/>
      </c>
      <c r="B388" s="11" t="str">
        <f>IF(ISBLANK(Tableau3[[#This Row],[Date]]),"",INT((Tableau3[[#This Row],[Date]]-SUM(MOD(DATE(YEAR(Tableau3[[#This Row],[Date]]-MOD(Tableau3[[#This Row],[Date]]-2,7)+3),1,2),{1E+99;7})*{1;-1})+5)/7))</f>
        <v/>
      </c>
      <c r="C388" s="11" t="str">
        <f>IF(ISBLANK(Tableau3[[#This Row],[Matricule]]),"",VLOOKUP(Tableau3[[#This Row],[Matricule]],#REF!,2,FALSE))</f>
        <v/>
      </c>
      <c r="D388" s="11" t="str">
        <f>IF(ISBLANK(Tableau3[[#This Row],[Matricule]]),"",VLOOKUP(Tableau3[[#This Row],[Matricule]],#REF!,3,FALSE))</f>
        <v/>
      </c>
      <c r="E388" s="11" t="str">
        <f>CONCATENATE(Tableau3[[#This Row],[Date]],Tableau3[[#This Row],[Matricule]])</f>
        <v/>
      </c>
      <c r="F388" s="3"/>
      <c r="I38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88" s="7">
        <f>IF(Tableau3[[#This Row],[Moyenne Régimes]]&gt;0,1,0)</f>
        <v>0</v>
      </c>
      <c r="K388" s="7">
        <f>IF(Tableau3[[#This Row],[Moyenne Régimes]]&gt;=60,1,0)</f>
        <v>0</v>
      </c>
      <c r="L388" s="7">
        <f>IF(Tableau3[[#This Row],[Moyenne Régimes]]&gt;60,Tableau3[[#This Row],[Moyenne Régimes]]-60,0)</f>
        <v>0</v>
      </c>
      <c r="M388" s="14">
        <f t="shared" si="18"/>
        <v>0</v>
      </c>
      <c r="N388" s="14">
        <f t="shared" si="20"/>
        <v>0</v>
      </c>
      <c r="O388" s="14">
        <f t="shared" si="19"/>
        <v>0</v>
      </c>
      <c r="P388" s="15" t="str">
        <f>IF(Tableau3[[#This Row],[Matricule]]&gt;1,IF(COUNTIF(Tableau3[DateMatricule],Tableau3[[#This Row],[DateMatricule]])&gt;1,"Doublon",""),"")</f>
        <v/>
      </c>
    </row>
    <row r="389" spans="1:16" x14ac:dyDescent="0.25">
      <c r="A389" s="12" t="str">
        <f>IF(Tableau3[[#This Row],[Date]]="","",VLOOKUP(Tableau3[[#This Row],[Semaine]],Listes!$A:$B,2,FALSE))</f>
        <v/>
      </c>
      <c r="B389" s="11" t="str">
        <f>IF(ISBLANK(Tableau3[[#This Row],[Date]]),"",INT((Tableau3[[#This Row],[Date]]-SUM(MOD(DATE(YEAR(Tableau3[[#This Row],[Date]]-MOD(Tableau3[[#This Row],[Date]]-2,7)+3),1,2),{1E+99;7})*{1;-1})+5)/7))</f>
        <v/>
      </c>
      <c r="C389" s="11" t="str">
        <f>IF(ISBLANK(Tableau3[[#This Row],[Matricule]]),"",VLOOKUP(Tableau3[[#This Row],[Matricule]],#REF!,2,FALSE))</f>
        <v/>
      </c>
      <c r="D389" s="11" t="str">
        <f>IF(ISBLANK(Tableau3[[#This Row],[Matricule]]),"",VLOOKUP(Tableau3[[#This Row],[Matricule]],#REF!,3,FALSE))</f>
        <v/>
      </c>
      <c r="E389" s="11" t="str">
        <f>CONCATENATE(Tableau3[[#This Row],[Date]],Tableau3[[#This Row],[Matricule]])</f>
        <v/>
      </c>
      <c r="F389" s="3"/>
      <c r="I38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89" s="7">
        <f>IF(Tableau3[[#This Row],[Moyenne Régimes]]&gt;0,1,0)</f>
        <v>0</v>
      </c>
      <c r="K389" s="7">
        <f>IF(Tableau3[[#This Row],[Moyenne Régimes]]&gt;=60,1,0)</f>
        <v>0</v>
      </c>
      <c r="L389" s="7">
        <f>IF(Tableau3[[#This Row],[Moyenne Régimes]]&gt;60,Tableau3[[#This Row],[Moyenne Régimes]]-60,0)</f>
        <v>0</v>
      </c>
      <c r="M389" s="14">
        <f t="shared" si="18"/>
        <v>0</v>
      </c>
      <c r="N389" s="14">
        <f t="shared" si="20"/>
        <v>0</v>
      </c>
      <c r="O389" s="14">
        <f t="shared" si="19"/>
        <v>0</v>
      </c>
      <c r="P389" s="15" t="str">
        <f>IF(Tableau3[[#This Row],[Matricule]]&gt;1,IF(COUNTIF(Tableau3[DateMatricule],Tableau3[[#This Row],[DateMatricule]])&gt;1,"Doublon",""),"")</f>
        <v/>
      </c>
    </row>
    <row r="390" spans="1:16" x14ac:dyDescent="0.25">
      <c r="A390" s="12" t="str">
        <f>IF(Tableau3[[#This Row],[Date]]="","",VLOOKUP(Tableau3[[#This Row],[Semaine]],Listes!$A:$B,2,FALSE))</f>
        <v/>
      </c>
      <c r="B390" s="11" t="str">
        <f>IF(ISBLANK(Tableau3[[#This Row],[Date]]),"",INT((Tableau3[[#This Row],[Date]]-SUM(MOD(DATE(YEAR(Tableau3[[#This Row],[Date]]-MOD(Tableau3[[#This Row],[Date]]-2,7)+3),1,2),{1E+99;7})*{1;-1})+5)/7))</f>
        <v/>
      </c>
      <c r="C390" s="11" t="str">
        <f>IF(ISBLANK(Tableau3[[#This Row],[Matricule]]),"",VLOOKUP(Tableau3[[#This Row],[Matricule]],#REF!,2,FALSE))</f>
        <v/>
      </c>
      <c r="D390" s="11" t="str">
        <f>IF(ISBLANK(Tableau3[[#This Row],[Matricule]]),"",VLOOKUP(Tableau3[[#This Row],[Matricule]],#REF!,3,FALSE))</f>
        <v/>
      </c>
      <c r="E390" s="11" t="str">
        <f>CONCATENATE(Tableau3[[#This Row],[Date]],Tableau3[[#This Row],[Matricule]])</f>
        <v/>
      </c>
      <c r="F390" s="3"/>
      <c r="I39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90" s="7">
        <f>IF(Tableau3[[#This Row],[Moyenne Régimes]]&gt;0,1,0)</f>
        <v>0</v>
      </c>
      <c r="K390" s="7">
        <f>IF(Tableau3[[#This Row],[Moyenne Régimes]]&gt;=60,1,0)</f>
        <v>0</v>
      </c>
      <c r="L390" s="7">
        <f>IF(Tableau3[[#This Row],[Moyenne Régimes]]&gt;60,Tableau3[[#This Row],[Moyenne Régimes]]-60,0)</f>
        <v>0</v>
      </c>
      <c r="M390" s="14">
        <f t="shared" si="18"/>
        <v>0</v>
      </c>
      <c r="N390" s="14">
        <f t="shared" si="20"/>
        <v>0</v>
      </c>
      <c r="O390" s="14">
        <f t="shared" si="19"/>
        <v>0</v>
      </c>
      <c r="P390" s="15" t="str">
        <f>IF(Tableau3[[#This Row],[Matricule]]&gt;1,IF(COUNTIF(Tableau3[DateMatricule],Tableau3[[#This Row],[DateMatricule]])&gt;1,"Doublon",""),"")</f>
        <v/>
      </c>
    </row>
    <row r="391" spans="1:16" x14ac:dyDescent="0.25">
      <c r="A391" s="12" t="str">
        <f>IF(Tableau3[[#This Row],[Date]]="","",VLOOKUP(Tableau3[[#This Row],[Semaine]],Listes!$A:$B,2,FALSE))</f>
        <v/>
      </c>
      <c r="B391" s="11" t="str">
        <f>IF(ISBLANK(Tableau3[[#This Row],[Date]]),"",INT((Tableau3[[#This Row],[Date]]-SUM(MOD(DATE(YEAR(Tableau3[[#This Row],[Date]]-MOD(Tableau3[[#This Row],[Date]]-2,7)+3),1,2),{1E+99;7})*{1;-1})+5)/7))</f>
        <v/>
      </c>
      <c r="C391" s="11" t="str">
        <f>IF(ISBLANK(Tableau3[[#This Row],[Matricule]]),"",VLOOKUP(Tableau3[[#This Row],[Matricule]],#REF!,2,FALSE))</f>
        <v/>
      </c>
      <c r="D391" s="11" t="str">
        <f>IF(ISBLANK(Tableau3[[#This Row],[Matricule]]),"",VLOOKUP(Tableau3[[#This Row],[Matricule]],#REF!,3,FALSE))</f>
        <v/>
      </c>
      <c r="E391" s="11" t="str">
        <f>CONCATENATE(Tableau3[[#This Row],[Date]],Tableau3[[#This Row],[Matricule]])</f>
        <v/>
      </c>
      <c r="F391" s="3"/>
      <c r="I39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91" s="7">
        <f>IF(Tableau3[[#This Row],[Moyenne Régimes]]&gt;0,1,0)</f>
        <v>0</v>
      </c>
      <c r="K391" s="7">
        <f>IF(Tableau3[[#This Row],[Moyenne Régimes]]&gt;=60,1,0)</f>
        <v>0</v>
      </c>
      <c r="L391" s="7">
        <f>IF(Tableau3[[#This Row],[Moyenne Régimes]]&gt;60,Tableau3[[#This Row],[Moyenne Régimes]]-60,0)</f>
        <v>0</v>
      </c>
      <c r="M391" s="14">
        <f t="shared" ref="M391:M454" si="21">+IF(I391&lt;60,0,1000)</f>
        <v>0</v>
      </c>
      <c r="N391" s="14">
        <f t="shared" si="20"/>
        <v>0</v>
      </c>
      <c r="O391" s="14">
        <f t="shared" ref="O391:O454" si="22">+M391+N391</f>
        <v>0</v>
      </c>
      <c r="P391" s="15" t="str">
        <f>IF(Tableau3[[#This Row],[Matricule]]&gt;1,IF(COUNTIF(Tableau3[DateMatricule],Tableau3[[#This Row],[DateMatricule]])&gt;1,"Doublon",""),"")</f>
        <v/>
      </c>
    </row>
    <row r="392" spans="1:16" x14ac:dyDescent="0.25">
      <c r="A392" s="12" t="str">
        <f>IF(Tableau3[[#This Row],[Date]]="","",VLOOKUP(Tableau3[[#This Row],[Semaine]],Listes!$A:$B,2,FALSE))</f>
        <v/>
      </c>
      <c r="B392" s="11" t="str">
        <f>IF(ISBLANK(Tableau3[[#This Row],[Date]]),"",INT((Tableau3[[#This Row],[Date]]-SUM(MOD(DATE(YEAR(Tableau3[[#This Row],[Date]]-MOD(Tableau3[[#This Row],[Date]]-2,7)+3),1,2),{1E+99;7})*{1;-1})+5)/7))</f>
        <v/>
      </c>
      <c r="C392" s="11" t="str">
        <f>IF(ISBLANK(Tableau3[[#This Row],[Matricule]]),"",VLOOKUP(Tableau3[[#This Row],[Matricule]],#REF!,2,FALSE))</f>
        <v/>
      </c>
      <c r="D392" s="11" t="str">
        <f>IF(ISBLANK(Tableau3[[#This Row],[Matricule]]),"",VLOOKUP(Tableau3[[#This Row],[Matricule]],#REF!,3,FALSE))</f>
        <v/>
      </c>
      <c r="E392" s="11" t="str">
        <f>CONCATENATE(Tableau3[[#This Row],[Date]],Tableau3[[#This Row],[Matricule]])</f>
        <v/>
      </c>
      <c r="F392" s="3"/>
      <c r="I39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92" s="7">
        <f>IF(Tableau3[[#This Row],[Moyenne Régimes]]&gt;0,1,0)</f>
        <v>0</v>
      </c>
      <c r="K392" s="7">
        <f>IF(Tableau3[[#This Row],[Moyenne Régimes]]&gt;=60,1,0)</f>
        <v>0</v>
      </c>
      <c r="L392" s="7">
        <f>IF(Tableau3[[#This Row],[Moyenne Régimes]]&gt;60,Tableau3[[#This Row],[Moyenne Régimes]]-60,0)</f>
        <v>0</v>
      </c>
      <c r="M392" s="14">
        <f t="shared" si="21"/>
        <v>0</v>
      </c>
      <c r="N392" s="14">
        <f t="shared" si="20"/>
        <v>0</v>
      </c>
      <c r="O392" s="14">
        <f t="shared" si="22"/>
        <v>0</v>
      </c>
      <c r="P392" s="15" t="str">
        <f>IF(Tableau3[[#This Row],[Matricule]]&gt;1,IF(COUNTIF(Tableau3[DateMatricule],Tableau3[[#This Row],[DateMatricule]])&gt;1,"Doublon",""),"")</f>
        <v/>
      </c>
    </row>
    <row r="393" spans="1:16" x14ac:dyDescent="0.25">
      <c r="A393" s="12" t="str">
        <f>IF(Tableau3[[#This Row],[Date]]="","",VLOOKUP(Tableau3[[#This Row],[Semaine]],Listes!$A:$B,2,FALSE))</f>
        <v/>
      </c>
      <c r="B393" s="11" t="str">
        <f>IF(ISBLANK(Tableau3[[#This Row],[Date]]),"",INT((Tableau3[[#This Row],[Date]]-SUM(MOD(DATE(YEAR(Tableau3[[#This Row],[Date]]-MOD(Tableau3[[#This Row],[Date]]-2,7)+3),1,2),{1E+99;7})*{1;-1})+5)/7))</f>
        <v/>
      </c>
      <c r="C393" s="11" t="str">
        <f>IF(ISBLANK(Tableau3[[#This Row],[Matricule]]),"",VLOOKUP(Tableau3[[#This Row],[Matricule]],#REF!,2,FALSE))</f>
        <v/>
      </c>
      <c r="D393" s="11" t="str">
        <f>IF(ISBLANK(Tableau3[[#This Row],[Matricule]]),"",VLOOKUP(Tableau3[[#This Row],[Matricule]],#REF!,3,FALSE))</f>
        <v/>
      </c>
      <c r="E393" s="11" t="str">
        <f>CONCATENATE(Tableau3[[#This Row],[Date]],Tableau3[[#This Row],[Matricule]])</f>
        <v/>
      </c>
      <c r="F393" s="3"/>
      <c r="I39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93" s="7">
        <f>IF(Tableau3[[#This Row],[Moyenne Régimes]]&gt;0,1,0)</f>
        <v>0</v>
      </c>
      <c r="K393" s="7">
        <f>IF(Tableau3[[#This Row],[Moyenne Régimes]]&gt;=60,1,0)</f>
        <v>0</v>
      </c>
      <c r="L393" s="7">
        <f>IF(Tableau3[[#This Row],[Moyenne Régimes]]&gt;60,Tableau3[[#This Row],[Moyenne Régimes]]-60,0)</f>
        <v>0</v>
      </c>
      <c r="M393" s="14">
        <f t="shared" si="21"/>
        <v>0</v>
      </c>
      <c r="N393" s="14">
        <f t="shared" si="20"/>
        <v>0</v>
      </c>
      <c r="O393" s="14">
        <f t="shared" si="22"/>
        <v>0</v>
      </c>
      <c r="P393" s="15" t="str">
        <f>IF(Tableau3[[#This Row],[Matricule]]&gt;1,IF(COUNTIF(Tableau3[DateMatricule],Tableau3[[#This Row],[DateMatricule]])&gt;1,"Doublon",""),"")</f>
        <v/>
      </c>
    </row>
    <row r="394" spans="1:16" x14ac:dyDescent="0.25">
      <c r="A394" s="12" t="str">
        <f>IF(Tableau3[[#This Row],[Date]]="","",VLOOKUP(Tableau3[[#This Row],[Semaine]],Listes!$A:$B,2,FALSE))</f>
        <v/>
      </c>
      <c r="B394" s="11" t="str">
        <f>IF(ISBLANK(Tableau3[[#This Row],[Date]]),"",INT((Tableau3[[#This Row],[Date]]-SUM(MOD(DATE(YEAR(Tableau3[[#This Row],[Date]]-MOD(Tableau3[[#This Row],[Date]]-2,7)+3),1,2),{1E+99;7})*{1;-1})+5)/7))</f>
        <v/>
      </c>
      <c r="C394" s="11" t="str">
        <f>IF(ISBLANK(Tableau3[[#This Row],[Matricule]]),"",VLOOKUP(Tableau3[[#This Row],[Matricule]],#REF!,2,FALSE))</f>
        <v/>
      </c>
      <c r="D394" s="11" t="str">
        <f>IF(ISBLANK(Tableau3[[#This Row],[Matricule]]),"",VLOOKUP(Tableau3[[#This Row],[Matricule]],#REF!,3,FALSE))</f>
        <v/>
      </c>
      <c r="E394" s="11" t="str">
        <f>CONCATENATE(Tableau3[[#This Row],[Date]],Tableau3[[#This Row],[Matricule]])</f>
        <v/>
      </c>
      <c r="F394" s="3"/>
      <c r="I39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94" s="7">
        <f>IF(Tableau3[[#This Row],[Moyenne Régimes]]&gt;0,1,0)</f>
        <v>0</v>
      </c>
      <c r="K394" s="7">
        <f>IF(Tableau3[[#This Row],[Moyenne Régimes]]&gt;=60,1,0)</f>
        <v>0</v>
      </c>
      <c r="L394" s="7">
        <f>IF(Tableau3[[#This Row],[Moyenne Régimes]]&gt;60,Tableau3[[#This Row],[Moyenne Régimes]]-60,0)</f>
        <v>0</v>
      </c>
      <c r="M394" s="14">
        <f t="shared" si="21"/>
        <v>0</v>
      </c>
      <c r="N394" s="14">
        <f t="shared" si="20"/>
        <v>0</v>
      </c>
      <c r="O394" s="14">
        <f t="shared" si="22"/>
        <v>0</v>
      </c>
      <c r="P394" s="15" t="str">
        <f>IF(Tableau3[[#This Row],[Matricule]]&gt;1,IF(COUNTIF(Tableau3[DateMatricule],Tableau3[[#This Row],[DateMatricule]])&gt;1,"Doublon",""),"")</f>
        <v/>
      </c>
    </row>
    <row r="395" spans="1:16" x14ac:dyDescent="0.25">
      <c r="A395" s="12" t="str">
        <f>IF(Tableau3[[#This Row],[Date]]="","",VLOOKUP(Tableau3[[#This Row],[Semaine]],Listes!$A:$B,2,FALSE))</f>
        <v/>
      </c>
      <c r="B395" s="11" t="str">
        <f>IF(ISBLANK(Tableau3[[#This Row],[Date]]),"",INT((Tableau3[[#This Row],[Date]]-SUM(MOD(DATE(YEAR(Tableau3[[#This Row],[Date]]-MOD(Tableau3[[#This Row],[Date]]-2,7)+3),1,2),{1E+99;7})*{1;-1})+5)/7))</f>
        <v/>
      </c>
      <c r="C395" s="11" t="str">
        <f>IF(ISBLANK(Tableau3[[#This Row],[Matricule]]),"",VLOOKUP(Tableau3[[#This Row],[Matricule]],#REF!,2,FALSE))</f>
        <v/>
      </c>
      <c r="D395" s="11" t="str">
        <f>IF(ISBLANK(Tableau3[[#This Row],[Matricule]]),"",VLOOKUP(Tableau3[[#This Row],[Matricule]],#REF!,3,FALSE))</f>
        <v/>
      </c>
      <c r="E395" s="11" t="str">
        <f>CONCATENATE(Tableau3[[#This Row],[Date]],Tableau3[[#This Row],[Matricule]])</f>
        <v/>
      </c>
      <c r="F395" s="3"/>
      <c r="I39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95" s="7">
        <f>IF(Tableau3[[#This Row],[Moyenne Régimes]]&gt;0,1,0)</f>
        <v>0</v>
      </c>
      <c r="K395" s="7">
        <f>IF(Tableau3[[#This Row],[Moyenne Régimes]]&gt;=60,1,0)</f>
        <v>0</v>
      </c>
      <c r="L395" s="7">
        <f>IF(Tableau3[[#This Row],[Moyenne Régimes]]&gt;60,Tableau3[[#This Row],[Moyenne Régimes]]-60,0)</f>
        <v>0</v>
      </c>
      <c r="M395" s="14">
        <f t="shared" si="21"/>
        <v>0</v>
      </c>
      <c r="N395" s="14">
        <f t="shared" si="20"/>
        <v>0</v>
      </c>
      <c r="O395" s="14">
        <f t="shared" si="22"/>
        <v>0</v>
      </c>
      <c r="P395" s="15" t="str">
        <f>IF(Tableau3[[#This Row],[Matricule]]&gt;1,IF(COUNTIF(Tableau3[DateMatricule],Tableau3[[#This Row],[DateMatricule]])&gt;1,"Doublon",""),"")</f>
        <v/>
      </c>
    </row>
    <row r="396" spans="1:16" x14ac:dyDescent="0.25">
      <c r="A396" s="12" t="str">
        <f>IF(Tableau3[[#This Row],[Date]]="","",VLOOKUP(Tableau3[[#This Row],[Semaine]],Listes!$A:$B,2,FALSE))</f>
        <v/>
      </c>
      <c r="B396" s="11" t="str">
        <f>IF(ISBLANK(Tableau3[[#This Row],[Date]]),"",INT((Tableau3[[#This Row],[Date]]-SUM(MOD(DATE(YEAR(Tableau3[[#This Row],[Date]]-MOD(Tableau3[[#This Row],[Date]]-2,7)+3),1,2),{1E+99;7})*{1;-1})+5)/7))</f>
        <v/>
      </c>
      <c r="C396" s="11" t="str">
        <f>IF(ISBLANK(Tableau3[[#This Row],[Matricule]]),"",VLOOKUP(Tableau3[[#This Row],[Matricule]],#REF!,2,FALSE))</f>
        <v/>
      </c>
      <c r="D396" s="11" t="str">
        <f>IF(ISBLANK(Tableau3[[#This Row],[Matricule]]),"",VLOOKUP(Tableau3[[#This Row],[Matricule]],#REF!,3,FALSE))</f>
        <v/>
      </c>
      <c r="E396" s="11" t="str">
        <f>CONCATENATE(Tableau3[[#This Row],[Date]],Tableau3[[#This Row],[Matricule]])</f>
        <v/>
      </c>
      <c r="F396" s="3"/>
      <c r="I39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96" s="7">
        <f>IF(Tableau3[[#This Row],[Moyenne Régimes]]&gt;0,1,0)</f>
        <v>0</v>
      </c>
      <c r="K396" s="7">
        <f>IF(Tableau3[[#This Row],[Moyenne Régimes]]&gt;=60,1,0)</f>
        <v>0</v>
      </c>
      <c r="L396" s="7">
        <f>IF(Tableau3[[#This Row],[Moyenne Régimes]]&gt;60,Tableau3[[#This Row],[Moyenne Régimes]]-60,0)</f>
        <v>0</v>
      </c>
      <c r="M396" s="14">
        <f t="shared" si="21"/>
        <v>0</v>
      </c>
      <c r="N396" s="14">
        <f t="shared" si="20"/>
        <v>0</v>
      </c>
      <c r="O396" s="14">
        <f t="shared" si="22"/>
        <v>0</v>
      </c>
      <c r="P396" s="15" t="str">
        <f>IF(Tableau3[[#This Row],[Matricule]]&gt;1,IF(COUNTIF(Tableau3[DateMatricule],Tableau3[[#This Row],[DateMatricule]])&gt;1,"Doublon",""),"")</f>
        <v/>
      </c>
    </row>
    <row r="397" spans="1:16" x14ac:dyDescent="0.25">
      <c r="A397" s="12" t="str">
        <f>IF(Tableau3[[#This Row],[Date]]="","",VLOOKUP(Tableau3[[#This Row],[Semaine]],Listes!$A:$B,2,FALSE))</f>
        <v/>
      </c>
      <c r="B397" s="11" t="str">
        <f>IF(ISBLANK(Tableau3[[#This Row],[Date]]),"",INT((Tableau3[[#This Row],[Date]]-SUM(MOD(DATE(YEAR(Tableau3[[#This Row],[Date]]-MOD(Tableau3[[#This Row],[Date]]-2,7)+3),1,2),{1E+99;7})*{1;-1})+5)/7))</f>
        <v/>
      </c>
      <c r="C397" s="11" t="str">
        <f>IF(ISBLANK(Tableau3[[#This Row],[Matricule]]),"",VLOOKUP(Tableau3[[#This Row],[Matricule]],#REF!,2,FALSE))</f>
        <v/>
      </c>
      <c r="D397" s="11" t="str">
        <f>IF(ISBLANK(Tableau3[[#This Row],[Matricule]]),"",VLOOKUP(Tableau3[[#This Row],[Matricule]],#REF!,3,FALSE))</f>
        <v/>
      </c>
      <c r="E397" s="11" t="str">
        <f>CONCATENATE(Tableau3[[#This Row],[Date]],Tableau3[[#This Row],[Matricule]])</f>
        <v/>
      </c>
      <c r="F397" s="3"/>
      <c r="I39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97" s="7">
        <f>IF(Tableau3[[#This Row],[Moyenne Régimes]]&gt;0,1,0)</f>
        <v>0</v>
      </c>
      <c r="K397" s="7">
        <f>IF(Tableau3[[#This Row],[Moyenne Régimes]]&gt;=60,1,0)</f>
        <v>0</v>
      </c>
      <c r="L397" s="7">
        <f>IF(Tableau3[[#This Row],[Moyenne Régimes]]&gt;60,Tableau3[[#This Row],[Moyenne Régimes]]-60,0)</f>
        <v>0</v>
      </c>
      <c r="M397" s="14">
        <f t="shared" si="21"/>
        <v>0</v>
      </c>
      <c r="N397" s="14">
        <f t="shared" si="20"/>
        <v>0</v>
      </c>
      <c r="O397" s="14">
        <f t="shared" si="22"/>
        <v>0</v>
      </c>
      <c r="P397" s="15" t="str">
        <f>IF(Tableau3[[#This Row],[Matricule]]&gt;1,IF(COUNTIF(Tableau3[DateMatricule],Tableau3[[#This Row],[DateMatricule]])&gt;1,"Doublon",""),"")</f>
        <v/>
      </c>
    </row>
    <row r="398" spans="1:16" x14ac:dyDescent="0.25">
      <c r="A398" s="12" t="str">
        <f>IF(Tableau3[[#This Row],[Date]]="","",VLOOKUP(Tableau3[[#This Row],[Semaine]],Listes!$A:$B,2,FALSE))</f>
        <v/>
      </c>
      <c r="B398" s="11" t="str">
        <f>IF(ISBLANK(Tableau3[[#This Row],[Date]]),"",INT((Tableau3[[#This Row],[Date]]-SUM(MOD(DATE(YEAR(Tableau3[[#This Row],[Date]]-MOD(Tableau3[[#This Row],[Date]]-2,7)+3),1,2),{1E+99;7})*{1;-1})+5)/7))</f>
        <v/>
      </c>
      <c r="C398" s="11" t="str">
        <f>IF(ISBLANK(Tableau3[[#This Row],[Matricule]]),"",VLOOKUP(Tableau3[[#This Row],[Matricule]],#REF!,2,FALSE))</f>
        <v/>
      </c>
      <c r="D398" s="11" t="str">
        <f>IF(ISBLANK(Tableau3[[#This Row],[Matricule]]),"",VLOOKUP(Tableau3[[#This Row],[Matricule]],#REF!,3,FALSE))</f>
        <v/>
      </c>
      <c r="E398" s="11" t="str">
        <f>CONCATENATE(Tableau3[[#This Row],[Date]],Tableau3[[#This Row],[Matricule]])</f>
        <v/>
      </c>
      <c r="F398" s="3"/>
      <c r="I39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98" s="7">
        <f>IF(Tableau3[[#This Row],[Moyenne Régimes]]&gt;0,1,0)</f>
        <v>0</v>
      </c>
      <c r="K398" s="7">
        <f>IF(Tableau3[[#This Row],[Moyenne Régimes]]&gt;=60,1,0)</f>
        <v>0</v>
      </c>
      <c r="L398" s="7">
        <f>IF(Tableau3[[#This Row],[Moyenne Régimes]]&gt;60,Tableau3[[#This Row],[Moyenne Régimes]]-60,0)</f>
        <v>0</v>
      </c>
      <c r="M398" s="14">
        <f t="shared" si="21"/>
        <v>0</v>
      </c>
      <c r="N398" s="14">
        <f t="shared" si="20"/>
        <v>0</v>
      </c>
      <c r="O398" s="14">
        <f t="shared" si="22"/>
        <v>0</v>
      </c>
      <c r="P398" s="15" t="str">
        <f>IF(Tableau3[[#This Row],[Matricule]]&gt;1,IF(COUNTIF(Tableau3[DateMatricule],Tableau3[[#This Row],[DateMatricule]])&gt;1,"Doublon",""),"")</f>
        <v/>
      </c>
    </row>
    <row r="399" spans="1:16" x14ac:dyDescent="0.25">
      <c r="A399" s="12" t="str">
        <f>IF(Tableau3[[#This Row],[Date]]="","",VLOOKUP(Tableau3[[#This Row],[Semaine]],Listes!$A:$B,2,FALSE))</f>
        <v/>
      </c>
      <c r="B399" s="11" t="str">
        <f>IF(ISBLANK(Tableau3[[#This Row],[Date]]),"",INT((Tableau3[[#This Row],[Date]]-SUM(MOD(DATE(YEAR(Tableau3[[#This Row],[Date]]-MOD(Tableau3[[#This Row],[Date]]-2,7)+3),1,2),{1E+99;7})*{1;-1})+5)/7))</f>
        <v/>
      </c>
      <c r="C399" s="11" t="str">
        <f>IF(ISBLANK(Tableau3[[#This Row],[Matricule]]),"",VLOOKUP(Tableau3[[#This Row],[Matricule]],#REF!,2,FALSE))</f>
        <v/>
      </c>
      <c r="D399" s="11" t="str">
        <f>IF(ISBLANK(Tableau3[[#This Row],[Matricule]]),"",VLOOKUP(Tableau3[[#This Row],[Matricule]],#REF!,3,FALSE))</f>
        <v/>
      </c>
      <c r="E399" s="11" t="str">
        <f>CONCATENATE(Tableau3[[#This Row],[Date]],Tableau3[[#This Row],[Matricule]])</f>
        <v/>
      </c>
      <c r="F399" s="3"/>
      <c r="I39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399" s="7">
        <f>IF(Tableau3[[#This Row],[Moyenne Régimes]]&gt;0,1,0)</f>
        <v>0</v>
      </c>
      <c r="K399" s="7">
        <f>IF(Tableau3[[#This Row],[Moyenne Régimes]]&gt;=60,1,0)</f>
        <v>0</v>
      </c>
      <c r="L399" s="7">
        <f>IF(Tableau3[[#This Row],[Moyenne Régimes]]&gt;60,Tableau3[[#This Row],[Moyenne Régimes]]-60,0)</f>
        <v>0</v>
      </c>
      <c r="M399" s="14">
        <f t="shared" si="21"/>
        <v>0</v>
      </c>
      <c r="N399" s="14">
        <f t="shared" si="20"/>
        <v>0</v>
      </c>
      <c r="O399" s="14">
        <f t="shared" si="22"/>
        <v>0</v>
      </c>
      <c r="P399" s="15" t="str">
        <f>IF(Tableau3[[#This Row],[Matricule]]&gt;1,IF(COUNTIF(Tableau3[DateMatricule],Tableau3[[#This Row],[DateMatricule]])&gt;1,"Doublon",""),"")</f>
        <v/>
      </c>
    </row>
    <row r="400" spans="1:16" x14ac:dyDescent="0.25">
      <c r="A400" s="12" t="str">
        <f>IF(Tableau3[[#This Row],[Date]]="","",VLOOKUP(Tableau3[[#This Row],[Semaine]],Listes!$A:$B,2,FALSE))</f>
        <v/>
      </c>
      <c r="B400" s="11" t="str">
        <f>IF(ISBLANK(Tableau3[[#This Row],[Date]]),"",INT((Tableau3[[#This Row],[Date]]-SUM(MOD(DATE(YEAR(Tableau3[[#This Row],[Date]]-MOD(Tableau3[[#This Row],[Date]]-2,7)+3),1,2),{1E+99;7})*{1;-1})+5)/7))</f>
        <v/>
      </c>
      <c r="C400" s="11" t="str">
        <f>IF(ISBLANK(Tableau3[[#This Row],[Matricule]]),"",VLOOKUP(Tableau3[[#This Row],[Matricule]],#REF!,2,FALSE))</f>
        <v/>
      </c>
      <c r="D400" s="11" t="str">
        <f>IF(ISBLANK(Tableau3[[#This Row],[Matricule]]),"",VLOOKUP(Tableau3[[#This Row],[Matricule]],#REF!,3,FALSE))</f>
        <v/>
      </c>
      <c r="E400" s="11" t="str">
        <f>CONCATENATE(Tableau3[[#This Row],[Date]],Tableau3[[#This Row],[Matricule]])</f>
        <v/>
      </c>
      <c r="F400" s="3"/>
      <c r="I40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00" s="7">
        <f>IF(Tableau3[[#This Row],[Moyenne Régimes]]&gt;0,1,0)</f>
        <v>0</v>
      </c>
      <c r="K400" s="7">
        <f>IF(Tableau3[[#This Row],[Moyenne Régimes]]&gt;=60,1,0)</f>
        <v>0</v>
      </c>
      <c r="L400" s="7">
        <f>IF(Tableau3[[#This Row],[Moyenne Régimes]]&gt;60,Tableau3[[#This Row],[Moyenne Régimes]]-60,0)</f>
        <v>0</v>
      </c>
      <c r="M400" s="14">
        <f t="shared" si="21"/>
        <v>0</v>
      </c>
      <c r="N400" s="14">
        <f t="shared" si="20"/>
        <v>0</v>
      </c>
      <c r="O400" s="14">
        <f t="shared" si="22"/>
        <v>0</v>
      </c>
      <c r="P400" s="15" t="str">
        <f>IF(Tableau3[[#This Row],[Matricule]]&gt;1,IF(COUNTIF(Tableau3[DateMatricule],Tableau3[[#This Row],[DateMatricule]])&gt;1,"Doublon",""),"")</f>
        <v/>
      </c>
    </row>
    <row r="401" spans="1:16" x14ac:dyDescent="0.25">
      <c r="A401" s="12" t="str">
        <f>IF(Tableau3[[#This Row],[Date]]="","",VLOOKUP(Tableau3[[#This Row],[Semaine]],Listes!$A:$B,2,FALSE))</f>
        <v/>
      </c>
      <c r="B401" s="11" t="str">
        <f>IF(ISBLANK(Tableau3[[#This Row],[Date]]),"",INT((Tableau3[[#This Row],[Date]]-SUM(MOD(DATE(YEAR(Tableau3[[#This Row],[Date]]-MOD(Tableau3[[#This Row],[Date]]-2,7)+3),1,2),{1E+99;7})*{1;-1})+5)/7))</f>
        <v/>
      </c>
      <c r="C401" s="11" t="str">
        <f>IF(ISBLANK(Tableau3[[#This Row],[Matricule]]),"",VLOOKUP(Tableau3[[#This Row],[Matricule]],#REF!,2,FALSE))</f>
        <v/>
      </c>
      <c r="D401" s="11" t="str">
        <f>IF(ISBLANK(Tableau3[[#This Row],[Matricule]]),"",VLOOKUP(Tableau3[[#This Row],[Matricule]],#REF!,3,FALSE))</f>
        <v/>
      </c>
      <c r="E401" s="11" t="str">
        <f>CONCATENATE(Tableau3[[#This Row],[Date]],Tableau3[[#This Row],[Matricule]])</f>
        <v/>
      </c>
      <c r="F401" s="3"/>
      <c r="I40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01" s="7">
        <f>IF(Tableau3[[#This Row],[Moyenne Régimes]]&gt;0,1,0)</f>
        <v>0</v>
      </c>
      <c r="K401" s="7">
        <f>IF(Tableau3[[#This Row],[Moyenne Régimes]]&gt;=60,1,0)</f>
        <v>0</v>
      </c>
      <c r="L401" s="7">
        <f>IF(Tableau3[[#This Row],[Moyenne Régimes]]&gt;60,Tableau3[[#This Row],[Moyenne Régimes]]-60,0)</f>
        <v>0</v>
      </c>
      <c r="M401" s="14">
        <f t="shared" si="21"/>
        <v>0</v>
      </c>
      <c r="N401" s="14">
        <f t="shared" si="20"/>
        <v>0</v>
      </c>
      <c r="O401" s="14">
        <f t="shared" si="22"/>
        <v>0</v>
      </c>
      <c r="P401" s="15" t="str">
        <f>IF(Tableau3[[#This Row],[Matricule]]&gt;1,IF(COUNTIF(Tableau3[DateMatricule],Tableau3[[#This Row],[DateMatricule]])&gt;1,"Doublon",""),"")</f>
        <v/>
      </c>
    </row>
    <row r="402" spans="1:16" x14ac:dyDescent="0.25">
      <c r="A402" s="12" t="str">
        <f>IF(Tableau3[[#This Row],[Date]]="","",VLOOKUP(Tableau3[[#This Row],[Semaine]],Listes!$A:$B,2,FALSE))</f>
        <v/>
      </c>
      <c r="B402" s="11" t="str">
        <f>IF(ISBLANK(Tableau3[[#This Row],[Date]]),"",INT((Tableau3[[#This Row],[Date]]-SUM(MOD(DATE(YEAR(Tableau3[[#This Row],[Date]]-MOD(Tableau3[[#This Row],[Date]]-2,7)+3),1,2),{1E+99;7})*{1;-1})+5)/7))</f>
        <v/>
      </c>
      <c r="C402" s="11" t="str">
        <f>IF(ISBLANK(Tableau3[[#This Row],[Matricule]]),"",VLOOKUP(Tableau3[[#This Row],[Matricule]],#REF!,2,FALSE))</f>
        <v/>
      </c>
      <c r="D402" s="11" t="str">
        <f>IF(ISBLANK(Tableau3[[#This Row],[Matricule]]),"",VLOOKUP(Tableau3[[#This Row],[Matricule]],#REF!,3,FALSE))</f>
        <v/>
      </c>
      <c r="E402" s="11" t="str">
        <f>CONCATENATE(Tableau3[[#This Row],[Date]],Tableau3[[#This Row],[Matricule]])</f>
        <v/>
      </c>
      <c r="F402" s="3"/>
      <c r="I40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02" s="7">
        <f>IF(Tableau3[[#This Row],[Moyenne Régimes]]&gt;0,1,0)</f>
        <v>0</v>
      </c>
      <c r="K402" s="7">
        <f>IF(Tableau3[[#This Row],[Moyenne Régimes]]&gt;=60,1,0)</f>
        <v>0</v>
      </c>
      <c r="L402" s="7">
        <f>IF(Tableau3[[#This Row],[Moyenne Régimes]]&gt;60,Tableau3[[#This Row],[Moyenne Régimes]]-60,0)</f>
        <v>0</v>
      </c>
      <c r="M402" s="14">
        <f t="shared" si="21"/>
        <v>0</v>
      </c>
      <c r="N402" s="14">
        <f t="shared" si="20"/>
        <v>0</v>
      </c>
      <c r="O402" s="14">
        <f t="shared" si="22"/>
        <v>0</v>
      </c>
      <c r="P402" s="15" t="str">
        <f>IF(Tableau3[[#This Row],[Matricule]]&gt;1,IF(COUNTIF(Tableau3[DateMatricule],Tableau3[[#This Row],[DateMatricule]])&gt;1,"Doublon",""),"")</f>
        <v/>
      </c>
    </row>
    <row r="403" spans="1:16" x14ac:dyDescent="0.25">
      <c r="A403" s="12" t="str">
        <f>IF(Tableau3[[#This Row],[Date]]="","",VLOOKUP(Tableau3[[#This Row],[Semaine]],Listes!$A:$B,2,FALSE))</f>
        <v/>
      </c>
      <c r="B403" s="11" t="str">
        <f>IF(ISBLANK(Tableau3[[#This Row],[Date]]),"",INT((Tableau3[[#This Row],[Date]]-SUM(MOD(DATE(YEAR(Tableau3[[#This Row],[Date]]-MOD(Tableau3[[#This Row],[Date]]-2,7)+3),1,2),{1E+99;7})*{1;-1})+5)/7))</f>
        <v/>
      </c>
      <c r="C403" s="11" t="str">
        <f>IF(ISBLANK(Tableau3[[#This Row],[Matricule]]),"",VLOOKUP(Tableau3[[#This Row],[Matricule]],#REF!,2,FALSE))</f>
        <v/>
      </c>
      <c r="D403" s="11" t="str">
        <f>IF(ISBLANK(Tableau3[[#This Row],[Matricule]]),"",VLOOKUP(Tableau3[[#This Row],[Matricule]],#REF!,3,FALSE))</f>
        <v/>
      </c>
      <c r="E403" s="11" t="str">
        <f>CONCATENATE(Tableau3[[#This Row],[Date]],Tableau3[[#This Row],[Matricule]])</f>
        <v/>
      </c>
      <c r="F403" s="3"/>
      <c r="I40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03" s="7">
        <f>IF(Tableau3[[#This Row],[Moyenne Régimes]]&gt;0,1,0)</f>
        <v>0</v>
      </c>
      <c r="K403" s="7">
        <f>IF(Tableau3[[#This Row],[Moyenne Régimes]]&gt;=60,1,0)</f>
        <v>0</v>
      </c>
      <c r="L403" s="7">
        <f>IF(Tableau3[[#This Row],[Moyenne Régimes]]&gt;60,Tableau3[[#This Row],[Moyenne Régimes]]-60,0)</f>
        <v>0</v>
      </c>
      <c r="M403" s="14">
        <f t="shared" si="21"/>
        <v>0</v>
      </c>
      <c r="N403" s="14">
        <f t="shared" si="20"/>
        <v>0</v>
      </c>
      <c r="O403" s="14">
        <f t="shared" si="22"/>
        <v>0</v>
      </c>
      <c r="P403" s="15" t="str">
        <f>IF(Tableau3[[#This Row],[Matricule]]&gt;1,IF(COUNTIF(Tableau3[DateMatricule],Tableau3[[#This Row],[DateMatricule]])&gt;1,"Doublon",""),"")</f>
        <v/>
      </c>
    </row>
    <row r="404" spans="1:16" x14ac:dyDescent="0.25">
      <c r="A404" s="12" t="str">
        <f>IF(Tableau3[[#This Row],[Date]]="","",VLOOKUP(Tableau3[[#This Row],[Semaine]],Listes!$A:$B,2,FALSE))</f>
        <v/>
      </c>
      <c r="B404" s="11" t="str">
        <f>IF(ISBLANK(Tableau3[[#This Row],[Date]]),"",INT((Tableau3[[#This Row],[Date]]-SUM(MOD(DATE(YEAR(Tableau3[[#This Row],[Date]]-MOD(Tableau3[[#This Row],[Date]]-2,7)+3),1,2),{1E+99;7})*{1;-1})+5)/7))</f>
        <v/>
      </c>
      <c r="C404" s="11" t="str">
        <f>IF(ISBLANK(Tableau3[[#This Row],[Matricule]]),"",VLOOKUP(Tableau3[[#This Row],[Matricule]],#REF!,2,FALSE))</f>
        <v/>
      </c>
      <c r="D404" s="11" t="str">
        <f>IF(ISBLANK(Tableau3[[#This Row],[Matricule]]),"",VLOOKUP(Tableau3[[#This Row],[Matricule]],#REF!,3,FALSE))</f>
        <v/>
      </c>
      <c r="E404" s="11" t="str">
        <f>CONCATENATE(Tableau3[[#This Row],[Date]],Tableau3[[#This Row],[Matricule]])</f>
        <v/>
      </c>
      <c r="F404" s="3"/>
      <c r="I40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04" s="7">
        <f>IF(Tableau3[[#This Row],[Moyenne Régimes]]&gt;0,1,0)</f>
        <v>0</v>
      </c>
      <c r="K404" s="7">
        <f>IF(Tableau3[[#This Row],[Moyenne Régimes]]&gt;=60,1,0)</f>
        <v>0</v>
      </c>
      <c r="L404" s="7">
        <f>IF(Tableau3[[#This Row],[Moyenne Régimes]]&gt;60,Tableau3[[#This Row],[Moyenne Régimes]]-60,0)</f>
        <v>0</v>
      </c>
      <c r="M404" s="14">
        <f t="shared" si="21"/>
        <v>0</v>
      </c>
      <c r="N404" s="14">
        <f t="shared" si="20"/>
        <v>0</v>
      </c>
      <c r="O404" s="14">
        <f t="shared" si="22"/>
        <v>0</v>
      </c>
      <c r="P404" s="15" t="str">
        <f>IF(Tableau3[[#This Row],[Matricule]]&gt;1,IF(COUNTIF(Tableau3[DateMatricule],Tableau3[[#This Row],[DateMatricule]])&gt;1,"Doublon",""),"")</f>
        <v/>
      </c>
    </row>
    <row r="405" spans="1:16" x14ac:dyDescent="0.25">
      <c r="A405" s="12" t="str">
        <f>IF(Tableau3[[#This Row],[Date]]="","",VLOOKUP(Tableau3[[#This Row],[Semaine]],Listes!$A:$B,2,FALSE))</f>
        <v/>
      </c>
      <c r="B405" s="11" t="str">
        <f>IF(ISBLANK(Tableau3[[#This Row],[Date]]),"",INT((Tableau3[[#This Row],[Date]]-SUM(MOD(DATE(YEAR(Tableau3[[#This Row],[Date]]-MOD(Tableau3[[#This Row],[Date]]-2,7)+3),1,2),{1E+99;7})*{1;-1})+5)/7))</f>
        <v/>
      </c>
      <c r="C405" s="11" t="str">
        <f>IF(ISBLANK(Tableau3[[#This Row],[Matricule]]),"",VLOOKUP(Tableau3[[#This Row],[Matricule]],#REF!,2,FALSE))</f>
        <v/>
      </c>
      <c r="D405" s="11" t="str">
        <f>IF(ISBLANK(Tableau3[[#This Row],[Matricule]]),"",VLOOKUP(Tableau3[[#This Row],[Matricule]],#REF!,3,FALSE))</f>
        <v/>
      </c>
      <c r="E405" s="11" t="str">
        <f>CONCATENATE(Tableau3[[#This Row],[Date]],Tableau3[[#This Row],[Matricule]])</f>
        <v/>
      </c>
      <c r="F405" s="3"/>
      <c r="I40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05" s="7">
        <f>IF(Tableau3[[#This Row],[Moyenne Régimes]]&gt;0,1,0)</f>
        <v>0</v>
      </c>
      <c r="K405" s="7">
        <f>IF(Tableau3[[#This Row],[Moyenne Régimes]]&gt;=60,1,0)</f>
        <v>0</v>
      </c>
      <c r="L405" s="7">
        <f>IF(Tableau3[[#This Row],[Moyenne Régimes]]&gt;60,Tableau3[[#This Row],[Moyenne Régimes]]-60,0)</f>
        <v>0</v>
      </c>
      <c r="M405" s="14">
        <f t="shared" si="21"/>
        <v>0</v>
      </c>
      <c r="N405" s="14">
        <f t="shared" si="20"/>
        <v>0</v>
      </c>
      <c r="O405" s="14">
        <f t="shared" si="22"/>
        <v>0</v>
      </c>
      <c r="P405" s="15" t="str">
        <f>IF(Tableau3[[#This Row],[Matricule]]&gt;1,IF(COUNTIF(Tableau3[DateMatricule],Tableau3[[#This Row],[DateMatricule]])&gt;1,"Doublon",""),"")</f>
        <v/>
      </c>
    </row>
    <row r="406" spans="1:16" x14ac:dyDescent="0.25">
      <c r="A406" s="12" t="str">
        <f>IF(Tableau3[[#This Row],[Date]]="","",VLOOKUP(Tableau3[[#This Row],[Semaine]],Listes!$A:$B,2,FALSE))</f>
        <v/>
      </c>
      <c r="B406" s="11" t="str">
        <f>IF(ISBLANK(Tableau3[[#This Row],[Date]]),"",INT((Tableau3[[#This Row],[Date]]-SUM(MOD(DATE(YEAR(Tableau3[[#This Row],[Date]]-MOD(Tableau3[[#This Row],[Date]]-2,7)+3),1,2),{1E+99;7})*{1;-1})+5)/7))</f>
        <v/>
      </c>
      <c r="C406" s="11" t="str">
        <f>IF(ISBLANK(Tableau3[[#This Row],[Matricule]]),"",VLOOKUP(Tableau3[[#This Row],[Matricule]],#REF!,2,FALSE))</f>
        <v/>
      </c>
      <c r="D406" s="11" t="str">
        <f>IF(ISBLANK(Tableau3[[#This Row],[Matricule]]),"",VLOOKUP(Tableau3[[#This Row],[Matricule]],#REF!,3,FALSE))</f>
        <v/>
      </c>
      <c r="E406" s="11" t="str">
        <f>CONCATENATE(Tableau3[[#This Row],[Date]],Tableau3[[#This Row],[Matricule]])</f>
        <v/>
      </c>
      <c r="F406" s="3"/>
      <c r="I40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06" s="7">
        <f>IF(Tableau3[[#This Row],[Moyenne Régimes]]&gt;0,1,0)</f>
        <v>0</v>
      </c>
      <c r="K406" s="7">
        <f>IF(Tableau3[[#This Row],[Moyenne Régimes]]&gt;=60,1,0)</f>
        <v>0</v>
      </c>
      <c r="L406" s="7">
        <f>IF(Tableau3[[#This Row],[Moyenne Régimes]]&gt;60,Tableau3[[#This Row],[Moyenne Régimes]]-60,0)</f>
        <v>0</v>
      </c>
      <c r="M406" s="14">
        <f t="shared" si="21"/>
        <v>0</v>
      </c>
      <c r="N406" s="14">
        <f t="shared" si="20"/>
        <v>0</v>
      </c>
      <c r="O406" s="14">
        <f t="shared" si="22"/>
        <v>0</v>
      </c>
      <c r="P406" s="15" t="str">
        <f>IF(Tableau3[[#This Row],[Matricule]]&gt;1,IF(COUNTIF(Tableau3[DateMatricule],Tableau3[[#This Row],[DateMatricule]])&gt;1,"Doublon",""),"")</f>
        <v/>
      </c>
    </row>
    <row r="407" spans="1:16" x14ac:dyDescent="0.25">
      <c r="A407" s="12" t="str">
        <f>IF(Tableau3[[#This Row],[Date]]="","",VLOOKUP(Tableau3[[#This Row],[Semaine]],Listes!$A:$B,2,FALSE))</f>
        <v/>
      </c>
      <c r="B407" s="11" t="str">
        <f>IF(ISBLANK(Tableau3[[#This Row],[Date]]),"",INT((Tableau3[[#This Row],[Date]]-SUM(MOD(DATE(YEAR(Tableau3[[#This Row],[Date]]-MOD(Tableau3[[#This Row],[Date]]-2,7)+3),1,2),{1E+99;7})*{1;-1})+5)/7))</f>
        <v/>
      </c>
      <c r="C407" s="11" t="str">
        <f>IF(ISBLANK(Tableau3[[#This Row],[Matricule]]),"",VLOOKUP(Tableau3[[#This Row],[Matricule]],#REF!,2,FALSE))</f>
        <v/>
      </c>
      <c r="D407" s="11" t="str">
        <f>IF(ISBLANK(Tableau3[[#This Row],[Matricule]]),"",VLOOKUP(Tableau3[[#This Row],[Matricule]],#REF!,3,FALSE))</f>
        <v/>
      </c>
      <c r="E407" s="11" t="str">
        <f>CONCATENATE(Tableau3[[#This Row],[Date]],Tableau3[[#This Row],[Matricule]])</f>
        <v/>
      </c>
      <c r="F407" s="3"/>
      <c r="I40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07" s="7">
        <f>IF(Tableau3[[#This Row],[Moyenne Régimes]]&gt;0,1,0)</f>
        <v>0</v>
      </c>
      <c r="K407" s="7">
        <f>IF(Tableau3[[#This Row],[Moyenne Régimes]]&gt;=60,1,0)</f>
        <v>0</v>
      </c>
      <c r="L407" s="7">
        <f>IF(Tableau3[[#This Row],[Moyenne Régimes]]&gt;60,Tableau3[[#This Row],[Moyenne Régimes]]-60,0)</f>
        <v>0</v>
      </c>
      <c r="M407" s="14">
        <f t="shared" si="21"/>
        <v>0</v>
      </c>
      <c r="N407" s="14">
        <f t="shared" si="20"/>
        <v>0</v>
      </c>
      <c r="O407" s="14">
        <f t="shared" si="22"/>
        <v>0</v>
      </c>
      <c r="P407" s="15" t="str">
        <f>IF(Tableau3[[#This Row],[Matricule]]&gt;1,IF(COUNTIF(Tableau3[DateMatricule],Tableau3[[#This Row],[DateMatricule]])&gt;1,"Doublon",""),"")</f>
        <v/>
      </c>
    </row>
    <row r="408" spans="1:16" x14ac:dyDescent="0.25">
      <c r="A408" s="12" t="str">
        <f>IF(Tableau3[[#This Row],[Date]]="","",VLOOKUP(Tableau3[[#This Row],[Semaine]],Listes!$A:$B,2,FALSE))</f>
        <v/>
      </c>
      <c r="B408" s="11" t="str">
        <f>IF(ISBLANK(Tableau3[[#This Row],[Date]]),"",INT((Tableau3[[#This Row],[Date]]-SUM(MOD(DATE(YEAR(Tableau3[[#This Row],[Date]]-MOD(Tableau3[[#This Row],[Date]]-2,7)+3),1,2),{1E+99;7})*{1;-1})+5)/7))</f>
        <v/>
      </c>
      <c r="C408" s="11" t="str">
        <f>IF(ISBLANK(Tableau3[[#This Row],[Matricule]]),"",VLOOKUP(Tableau3[[#This Row],[Matricule]],#REF!,2,FALSE))</f>
        <v/>
      </c>
      <c r="D408" s="11" t="str">
        <f>IF(ISBLANK(Tableau3[[#This Row],[Matricule]]),"",VLOOKUP(Tableau3[[#This Row],[Matricule]],#REF!,3,FALSE))</f>
        <v/>
      </c>
      <c r="E408" s="11" t="str">
        <f>CONCATENATE(Tableau3[[#This Row],[Date]],Tableau3[[#This Row],[Matricule]])</f>
        <v/>
      </c>
      <c r="F408" s="3"/>
      <c r="I40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08" s="7">
        <f>IF(Tableau3[[#This Row],[Moyenne Régimes]]&gt;0,1,0)</f>
        <v>0</v>
      </c>
      <c r="K408" s="7">
        <f>IF(Tableau3[[#This Row],[Moyenne Régimes]]&gt;=60,1,0)</f>
        <v>0</v>
      </c>
      <c r="L408" s="7">
        <f>IF(Tableau3[[#This Row],[Moyenne Régimes]]&gt;60,Tableau3[[#This Row],[Moyenne Régimes]]-60,0)</f>
        <v>0</v>
      </c>
      <c r="M408" s="14">
        <f t="shared" si="21"/>
        <v>0</v>
      </c>
      <c r="N408" s="14">
        <f t="shared" si="20"/>
        <v>0</v>
      </c>
      <c r="O408" s="14">
        <f t="shared" si="22"/>
        <v>0</v>
      </c>
      <c r="P408" s="15" t="str">
        <f>IF(Tableau3[[#This Row],[Matricule]]&gt;1,IF(COUNTIF(Tableau3[DateMatricule],Tableau3[[#This Row],[DateMatricule]])&gt;1,"Doublon",""),"")</f>
        <v/>
      </c>
    </row>
    <row r="409" spans="1:16" x14ac:dyDescent="0.25">
      <c r="A409" s="12" t="str">
        <f>IF(Tableau3[[#This Row],[Date]]="","",VLOOKUP(Tableau3[[#This Row],[Semaine]],Listes!$A:$B,2,FALSE))</f>
        <v/>
      </c>
      <c r="B409" s="11" t="str">
        <f>IF(ISBLANK(Tableau3[[#This Row],[Date]]),"",INT((Tableau3[[#This Row],[Date]]-SUM(MOD(DATE(YEAR(Tableau3[[#This Row],[Date]]-MOD(Tableau3[[#This Row],[Date]]-2,7)+3),1,2),{1E+99;7})*{1;-1})+5)/7))</f>
        <v/>
      </c>
      <c r="C409" s="11" t="str">
        <f>IF(ISBLANK(Tableau3[[#This Row],[Matricule]]),"",VLOOKUP(Tableau3[[#This Row],[Matricule]],#REF!,2,FALSE))</f>
        <v/>
      </c>
      <c r="D409" s="11" t="str">
        <f>IF(ISBLANK(Tableau3[[#This Row],[Matricule]]),"",VLOOKUP(Tableau3[[#This Row],[Matricule]],#REF!,3,FALSE))</f>
        <v/>
      </c>
      <c r="E409" s="11" t="str">
        <f>CONCATENATE(Tableau3[[#This Row],[Date]],Tableau3[[#This Row],[Matricule]])</f>
        <v/>
      </c>
      <c r="F409" s="3"/>
      <c r="I40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09" s="7">
        <f>IF(Tableau3[[#This Row],[Moyenne Régimes]]&gt;0,1,0)</f>
        <v>0</v>
      </c>
      <c r="K409" s="7">
        <f>IF(Tableau3[[#This Row],[Moyenne Régimes]]&gt;=60,1,0)</f>
        <v>0</v>
      </c>
      <c r="L409" s="7">
        <f>IF(Tableau3[[#This Row],[Moyenne Régimes]]&gt;60,Tableau3[[#This Row],[Moyenne Régimes]]-60,0)</f>
        <v>0</v>
      </c>
      <c r="M409" s="14">
        <f t="shared" si="21"/>
        <v>0</v>
      </c>
      <c r="N409" s="14">
        <f t="shared" si="20"/>
        <v>0</v>
      </c>
      <c r="O409" s="14">
        <f t="shared" si="22"/>
        <v>0</v>
      </c>
      <c r="P409" s="15" t="str">
        <f>IF(Tableau3[[#This Row],[Matricule]]&gt;1,IF(COUNTIF(Tableau3[DateMatricule],Tableau3[[#This Row],[DateMatricule]])&gt;1,"Doublon",""),"")</f>
        <v/>
      </c>
    </row>
    <row r="410" spans="1:16" x14ac:dyDescent="0.25">
      <c r="A410" s="12" t="str">
        <f>IF(Tableau3[[#This Row],[Date]]="","",VLOOKUP(Tableau3[[#This Row],[Semaine]],Listes!$A:$B,2,FALSE))</f>
        <v/>
      </c>
      <c r="B410" s="11" t="str">
        <f>IF(ISBLANK(Tableau3[[#This Row],[Date]]),"",INT((Tableau3[[#This Row],[Date]]-SUM(MOD(DATE(YEAR(Tableau3[[#This Row],[Date]]-MOD(Tableau3[[#This Row],[Date]]-2,7)+3),1,2),{1E+99;7})*{1;-1})+5)/7))</f>
        <v/>
      </c>
      <c r="C410" s="11" t="str">
        <f>IF(ISBLANK(Tableau3[[#This Row],[Matricule]]),"",VLOOKUP(Tableau3[[#This Row],[Matricule]],#REF!,2,FALSE))</f>
        <v/>
      </c>
      <c r="D410" s="11" t="str">
        <f>IF(ISBLANK(Tableau3[[#This Row],[Matricule]]),"",VLOOKUP(Tableau3[[#This Row],[Matricule]],#REF!,3,FALSE))</f>
        <v/>
      </c>
      <c r="E410" s="11" t="str">
        <f>CONCATENATE(Tableau3[[#This Row],[Date]],Tableau3[[#This Row],[Matricule]])</f>
        <v/>
      </c>
      <c r="F410" s="3"/>
      <c r="I41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10" s="7">
        <f>IF(Tableau3[[#This Row],[Moyenne Régimes]]&gt;0,1,0)</f>
        <v>0</v>
      </c>
      <c r="K410" s="7">
        <f>IF(Tableau3[[#This Row],[Moyenne Régimes]]&gt;=60,1,0)</f>
        <v>0</v>
      </c>
      <c r="L410" s="7">
        <f>IF(Tableau3[[#This Row],[Moyenne Régimes]]&gt;60,Tableau3[[#This Row],[Moyenne Régimes]]-60,0)</f>
        <v>0</v>
      </c>
      <c r="M410" s="14">
        <f t="shared" si="21"/>
        <v>0</v>
      </c>
      <c r="N410" s="14">
        <f t="shared" si="20"/>
        <v>0</v>
      </c>
      <c r="O410" s="14">
        <f t="shared" si="22"/>
        <v>0</v>
      </c>
      <c r="P410" s="15" t="str">
        <f>IF(Tableau3[[#This Row],[Matricule]]&gt;1,IF(COUNTIF(Tableau3[DateMatricule],Tableau3[[#This Row],[DateMatricule]])&gt;1,"Doublon",""),"")</f>
        <v/>
      </c>
    </row>
    <row r="411" spans="1:16" x14ac:dyDescent="0.25">
      <c r="A411" s="12" t="str">
        <f>IF(Tableau3[[#This Row],[Date]]="","",VLOOKUP(Tableau3[[#This Row],[Semaine]],Listes!$A:$B,2,FALSE))</f>
        <v/>
      </c>
      <c r="B411" s="11" t="str">
        <f>IF(ISBLANK(Tableau3[[#This Row],[Date]]),"",INT((Tableau3[[#This Row],[Date]]-SUM(MOD(DATE(YEAR(Tableau3[[#This Row],[Date]]-MOD(Tableau3[[#This Row],[Date]]-2,7)+3),1,2),{1E+99;7})*{1;-1})+5)/7))</f>
        <v/>
      </c>
      <c r="C411" s="11" t="str">
        <f>IF(ISBLANK(Tableau3[[#This Row],[Matricule]]),"",VLOOKUP(Tableau3[[#This Row],[Matricule]],#REF!,2,FALSE))</f>
        <v/>
      </c>
      <c r="D411" s="11" t="str">
        <f>IF(ISBLANK(Tableau3[[#This Row],[Matricule]]),"",VLOOKUP(Tableau3[[#This Row],[Matricule]],#REF!,3,FALSE))</f>
        <v/>
      </c>
      <c r="E411" s="11" t="str">
        <f>CONCATENATE(Tableau3[[#This Row],[Date]],Tableau3[[#This Row],[Matricule]])</f>
        <v/>
      </c>
      <c r="F411" s="3"/>
      <c r="I41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11" s="7">
        <f>IF(Tableau3[[#This Row],[Moyenne Régimes]]&gt;0,1,0)</f>
        <v>0</v>
      </c>
      <c r="K411" s="7">
        <f>IF(Tableau3[[#This Row],[Moyenne Régimes]]&gt;=60,1,0)</f>
        <v>0</v>
      </c>
      <c r="L411" s="7">
        <f>IF(Tableau3[[#This Row],[Moyenne Régimes]]&gt;60,Tableau3[[#This Row],[Moyenne Régimes]]-60,0)</f>
        <v>0</v>
      </c>
      <c r="M411" s="14">
        <f t="shared" si="21"/>
        <v>0</v>
      </c>
      <c r="N411" s="14">
        <f t="shared" si="20"/>
        <v>0</v>
      </c>
      <c r="O411" s="14">
        <f t="shared" si="22"/>
        <v>0</v>
      </c>
      <c r="P411" s="15" t="str">
        <f>IF(Tableau3[[#This Row],[Matricule]]&gt;1,IF(COUNTIF(Tableau3[DateMatricule],Tableau3[[#This Row],[DateMatricule]])&gt;1,"Doublon",""),"")</f>
        <v/>
      </c>
    </row>
    <row r="412" spans="1:16" x14ac:dyDescent="0.25">
      <c r="A412" s="12" t="str">
        <f>IF(Tableau3[[#This Row],[Date]]="","",VLOOKUP(Tableau3[[#This Row],[Semaine]],Listes!$A:$B,2,FALSE))</f>
        <v/>
      </c>
      <c r="B412" s="11" t="str">
        <f>IF(ISBLANK(Tableau3[[#This Row],[Date]]),"",INT((Tableau3[[#This Row],[Date]]-SUM(MOD(DATE(YEAR(Tableau3[[#This Row],[Date]]-MOD(Tableau3[[#This Row],[Date]]-2,7)+3),1,2),{1E+99;7})*{1;-1})+5)/7))</f>
        <v/>
      </c>
      <c r="C412" s="11" t="str">
        <f>IF(ISBLANK(Tableau3[[#This Row],[Matricule]]),"",VLOOKUP(Tableau3[[#This Row],[Matricule]],#REF!,2,FALSE))</f>
        <v/>
      </c>
      <c r="D412" s="11" t="str">
        <f>IF(ISBLANK(Tableau3[[#This Row],[Matricule]]),"",VLOOKUP(Tableau3[[#This Row],[Matricule]],#REF!,3,FALSE))</f>
        <v/>
      </c>
      <c r="E412" s="11" t="str">
        <f>CONCATENATE(Tableau3[[#This Row],[Date]],Tableau3[[#This Row],[Matricule]])</f>
        <v/>
      </c>
      <c r="F412" s="3"/>
      <c r="I41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12" s="7">
        <f>IF(Tableau3[[#This Row],[Moyenne Régimes]]&gt;0,1,0)</f>
        <v>0</v>
      </c>
      <c r="K412" s="7">
        <f>IF(Tableau3[[#This Row],[Moyenne Régimes]]&gt;=60,1,0)</f>
        <v>0</v>
      </c>
      <c r="L412" s="7">
        <f>IF(Tableau3[[#This Row],[Moyenne Régimes]]&gt;60,Tableau3[[#This Row],[Moyenne Régimes]]-60,0)</f>
        <v>0</v>
      </c>
      <c r="M412" s="14">
        <f t="shared" si="21"/>
        <v>0</v>
      </c>
      <c r="N412" s="14">
        <f t="shared" si="20"/>
        <v>0</v>
      </c>
      <c r="O412" s="14">
        <f t="shared" si="22"/>
        <v>0</v>
      </c>
      <c r="P412" s="15" t="str">
        <f>IF(Tableau3[[#This Row],[Matricule]]&gt;1,IF(COUNTIF(Tableau3[DateMatricule],Tableau3[[#This Row],[DateMatricule]])&gt;1,"Doublon",""),"")</f>
        <v/>
      </c>
    </row>
    <row r="413" spans="1:16" x14ac:dyDescent="0.25">
      <c r="A413" s="12" t="str">
        <f>IF(Tableau3[[#This Row],[Date]]="","",VLOOKUP(Tableau3[[#This Row],[Semaine]],Listes!$A:$B,2,FALSE))</f>
        <v/>
      </c>
      <c r="B413" s="11" t="str">
        <f>IF(ISBLANK(Tableau3[[#This Row],[Date]]),"",INT((Tableau3[[#This Row],[Date]]-SUM(MOD(DATE(YEAR(Tableau3[[#This Row],[Date]]-MOD(Tableau3[[#This Row],[Date]]-2,7)+3),1,2),{1E+99;7})*{1;-1})+5)/7))</f>
        <v/>
      </c>
      <c r="C413" s="11" t="str">
        <f>IF(ISBLANK(Tableau3[[#This Row],[Matricule]]),"",VLOOKUP(Tableau3[[#This Row],[Matricule]],#REF!,2,FALSE))</f>
        <v/>
      </c>
      <c r="D413" s="11" t="str">
        <f>IF(ISBLANK(Tableau3[[#This Row],[Matricule]]),"",VLOOKUP(Tableau3[[#This Row],[Matricule]],#REF!,3,FALSE))</f>
        <v/>
      </c>
      <c r="E413" s="11" t="str">
        <f>CONCATENATE(Tableau3[[#This Row],[Date]],Tableau3[[#This Row],[Matricule]])</f>
        <v/>
      </c>
      <c r="F413" s="3"/>
      <c r="I41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13" s="7">
        <f>IF(Tableau3[[#This Row],[Moyenne Régimes]]&gt;0,1,0)</f>
        <v>0</v>
      </c>
      <c r="K413" s="7">
        <f>IF(Tableau3[[#This Row],[Moyenne Régimes]]&gt;=60,1,0)</f>
        <v>0</v>
      </c>
      <c r="L413" s="7">
        <f>IF(Tableau3[[#This Row],[Moyenne Régimes]]&gt;60,Tableau3[[#This Row],[Moyenne Régimes]]-60,0)</f>
        <v>0</v>
      </c>
      <c r="M413" s="14">
        <f t="shared" si="21"/>
        <v>0</v>
      </c>
      <c r="N413" s="14">
        <f t="shared" si="20"/>
        <v>0</v>
      </c>
      <c r="O413" s="14">
        <f t="shared" si="22"/>
        <v>0</v>
      </c>
      <c r="P413" s="15" t="str">
        <f>IF(Tableau3[[#This Row],[Matricule]]&gt;1,IF(COUNTIF(Tableau3[DateMatricule],Tableau3[[#This Row],[DateMatricule]])&gt;1,"Doublon",""),"")</f>
        <v/>
      </c>
    </row>
    <row r="414" spans="1:16" x14ac:dyDescent="0.25">
      <c r="A414" s="12" t="str">
        <f>IF(Tableau3[[#This Row],[Date]]="","",VLOOKUP(Tableau3[[#This Row],[Semaine]],Listes!$A:$B,2,FALSE))</f>
        <v/>
      </c>
      <c r="B414" s="11" t="str">
        <f>IF(ISBLANK(Tableau3[[#This Row],[Date]]),"",INT((Tableau3[[#This Row],[Date]]-SUM(MOD(DATE(YEAR(Tableau3[[#This Row],[Date]]-MOD(Tableau3[[#This Row],[Date]]-2,7)+3),1,2),{1E+99;7})*{1;-1})+5)/7))</f>
        <v/>
      </c>
      <c r="C414" s="11" t="str">
        <f>IF(ISBLANK(Tableau3[[#This Row],[Matricule]]),"",VLOOKUP(Tableau3[[#This Row],[Matricule]],#REF!,2,FALSE))</f>
        <v/>
      </c>
      <c r="D414" s="11" t="str">
        <f>IF(ISBLANK(Tableau3[[#This Row],[Matricule]]),"",VLOOKUP(Tableau3[[#This Row],[Matricule]],#REF!,3,FALSE))</f>
        <v/>
      </c>
      <c r="E414" s="11" t="str">
        <f>CONCATENATE(Tableau3[[#This Row],[Date]],Tableau3[[#This Row],[Matricule]])</f>
        <v/>
      </c>
      <c r="F414" s="3"/>
      <c r="I41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14" s="7">
        <f>IF(Tableau3[[#This Row],[Moyenne Régimes]]&gt;0,1,0)</f>
        <v>0</v>
      </c>
      <c r="K414" s="7">
        <f>IF(Tableau3[[#This Row],[Moyenne Régimes]]&gt;=60,1,0)</f>
        <v>0</v>
      </c>
      <c r="L414" s="7">
        <f>IF(Tableau3[[#This Row],[Moyenne Régimes]]&gt;60,Tableau3[[#This Row],[Moyenne Régimes]]-60,0)</f>
        <v>0</v>
      </c>
      <c r="M414" s="14">
        <f t="shared" si="21"/>
        <v>0</v>
      </c>
      <c r="N414" s="14">
        <f t="shared" si="20"/>
        <v>0</v>
      </c>
      <c r="O414" s="14">
        <f t="shared" si="22"/>
        <v>0</v>
      </c>
      <c r="P414" s="15" t="str">
        <f>IF(Tableau3[[#This Row],[Matricule]]&gt;1,IF(COUNTIF(Tableau3[DateMatricule],Tableau3[[#This Row],[DateMatricule]])&gt;1,"Doublon",""),"")</f>
        <v/>
      </c>
    </row>
    <row r="415" spans="1:16" x14ac:dyDescent="0.25">
      <c r="A415" s="12" t="str">
        <f>IF(Tableau3[[#This Row],[Date]]="","",VLOOKUP(Tableau3[[#This Row],[Semaine]],Listes!$A:$B,2,FALSE))</f>
        <v/>
      </c>
      <c r="B415" s="11" t="str">
        <f>IF(ISBLANK(Tableau3[[#This Row],[Date]]),"",INT((Tableau3[[#This Row],[Date]]-SUM(MOD(DATE(YEAR(Tableau3[[#This Row],[Date]]-MOD(Tableau3[[#This Row],[Date]]-2,7)+3),1,2),{1E+99;7})*{1;-1})+5)/7))</f>
        <v/>
      </c>
      <c r="C415" s="11" t="str">
        <f>IF(ISBLANK(Tableau3[[#This Row],[Matricule]]),"",VLOOKUP(Tableau3[[#This Row],[Matricule]],#REF!,2,FALSE))</f>
        <v/>
      </c>
      <c r="D415" s="11" t="str">
        <f>IF(ISBLANK(Tableau3[[#This Row],[Matricule]]),"",VLOOKUP(Tableau3[[#This Row],[Matricule]],#REF!,3,FALSE))</f>
        <v/>
      </c>
      <c r="E415" s="11" t="str">
        <f>CONCATENATE(Tableau3[[#This Row],[Date]],Tableau3[[#This Row],[Matricule]])</f>
        <v/>
      </c>
      <c r="F415" s="3"/>
      <c r="I41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15" s="7">
        <f>IF(Tableau3[[#This Row],[Moyenne Régimes]]&gt;0,1,0)</f>
        <v>0</v>
      </c>
      <c r="K415" s="7">
        <f>IF(Tableau3[[#This Row],[Moyenne Régimes]]&gt;=60,1,0)</f>
        <v>0</v>
      </c>
      <c r="L415" s="7">
        <f>IF(Tableau3[[#This Row],[Moyenne Régimes]]&gt;60,Tableau3[[#This Row],[Moyenne Régimes]]-60,0)</f>
        <v>0</v>
      </c>
      <c r="M415" s="14">
        <f t="shared" si="21"/>
        <v>0</v>
      </c>
      <c r="N415" s="14">
        <f t="shared" si="20"/>
        <v>0</v>
      </c>
      <c r="O415" s="14">
        <f t="shared" si="22"/>
        <v>0</v>
      </c>
      <c r="P415" s="15" t="str">
        <f>IF(Tableau3[[#This Row],[Matricule]]&gt;1,IF(COUNTIF(Tableau3[DateMatricule],Tableau3[[#This Row],[DateMatricule]])&gt;1,"Doublon",""),"")</f>
        <v/>
      </c>
    </row>
    <row r="416" spans="1:16" x14ac:dyDescent="0.25">
      <c r="A416" s="12" t="str">
        <f>IF(Tableau3[[#This Row],[Date]]="","",VLOOKUP(Tableau3[[#This Row],[Semaine]],Listes!$A:$B,2,FALSE))</f>
        <v/>
      </c>
      <c r="B416" s="11" t="str">
        <f>IF(ISBLANK(Tableau3[[#This Row],[Date]]),"",INT((Tableau3[[#This Row],[Date]]-SUM(MOD(DATE(YEAR(Tableau3[[#This Row],[Date]]-MOD(Tableau3[[#This Row],[Date]]-2,7)+3),1,2),{1E+99;7})*{1;-1})+5)/7))</f>
        <v/>
      </c>
      <c r="C416" s="11" t="str">
        <f>IF(ISBLANK(Tableau3[[#This Row],[Matricule]]),"",VLOOKUP(Tableau3[[#This Row],[Matricule]],#REF!,2,FALSE))</f>
        <v/>
      </c>
      <c r="D416" s="11" t="str">
        <f>IF(ISBLANK(Tableau3[[#This Row],[Matricule]]),"",VLOOKUP(Tableau3[[#This Row],[Matricule]],#REF!,3,FALSE))</f>
        <v/>
      </c>
      <c r="E416" s="11" t="str">
        <f>CONCATENATE(Tableau3[[#This Row],[Date]],Tableau3[[#This Row],[Matricule]])</f>
        <v/>
      </c>
      <c r="F416" s="3"/>
      <c r="I41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16" s="7">
        <f>IF(Tableau3[[#This Row],[Moyenne Régimes]]&gt;0,1,0)</f>
        <v>0</v>
      </c>
      <c r="K416" s="7">
        <f>IF(Tableau3[[#This Row],[Moyenne Régimes]]&gt;=60,1,0)</f>
        <v>0</v>
      </c>
      <c r="L416" s="7">
        <f>IF(Tableau3[[#This Row],[Moyenne Régimes]]&gt;60,Tableau3[[#This Row],[Moyenne Régimes]]-60,0)</f>
        <v>0</v>
      </c>
      <c r="M416" s="14">
        <f t="shared" si="21"/>
        <v>0</v>
      </c>
      <c r="N416" s="14">
        <f t="shared" si="20"/>
        <v>0</v>
      </c>
      <c r="O416" s="14">
        <f t="shared" si="22"/>
        <v>0</v>
      </c>
      <c r="P416" s="15" t="str">
        <f>IF(Tableau3[[#This Row],[Matricule]]&gt;1,IF(COUNTIF(Tableau3[DateMatricule],Tableau3[[#This Row],[DateMatricule]])&gt;1,"Doublon",""),"")</f>
        <v/>
      </c>
    </row>
    <row r="417" spans="1:16" x14ac:dyDescent="0.25">
      <c r="A417" s="12" t="str">
        <f>IF(Tableau3[[#This Row],[Date]]="","",VLOOKUP(Tableau3[[#This Row],[Semaine]],Listes!$A:$B,2,FALSE))</f>
        <v/>
      </c>
      <c r="B417" s="11" t="str">
        <f>IF(ISBLANK(Tableau3[[#This Row],[Date]]),"",INT((Tableau3[[#This Row],[Date]]-SUM(MOD(DATE(YEAR(Tableau3[[#This Row],[Date]]-MOD(Tableau3[[#This Row],[Date]]-2,7)+3),1,2),{1E+99;7})*{1;-1})+5)/7))</f>
        <v/>
      </c>
      <c r="C417" s="11" t="str">
        <f>IF(ISBLANK(Tableau3[[#This Row],[Matricule]]),"",VLOOKUP(Tableau3[[#This Row],[Matricule]],#REF!,2,FALSE))</f>
        <v/>
      </c>
      <c r="D417" s="11" t="str">
        <f>IF(ISBLANK(Tableau3[[#This Row],[Matricule]]),"",VLOOKUP(Tableau3[[#This Row],[Matricule]],#REF!,3,FALSE))</f>
        <v/>
      </c>
      <c r="E417" s="11" t="str">
        <f>CONCATENATE(Tableau3[[#This Row],[Date]],Tableau3[[#This Row],[Matricule]])</f>
        <v/>
      </c>
      <c r="F417" s="3"/>
      <c r="I41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17" s="7">
        <f>IF(Tableau3[[#This Row],[Moyenne Régimes]]&gt;0,1,0)</f>
        <v>0</v>
      </c>
      <c r="K417" s="7">
        <f>IF(Tableau3[[#This Row],[Moyenne Régimes]]&gt;=60,1,0)</f>
        <v>0</v>
      </c>
      <c r="L417" s="7">
        <f>IF(Tableau3[[#This Row],[Moyenne Régimes]]&gt;60,Tableau3[[#This Row],[Moyenne Régimes]]-60,0)</f>
        <v>0</v>
      </c>
      <c r="M417" s="14">
        <f t="shared" si="21"/>
        <v>0</v>
      </c>
      <c r="N417" s="14">
        <f t="shared" si="20"/>
        <v>0</v>
      </c>
      <c r="O417" s="14">
        <f t="shared" si="22"/>
        <v>0</v>
      </c>
      <c r="P417" s="15" t="str">
        <f>IF(Tableau3[[#This Row],[Matricule]]&gt;1,IF(COUNTIF(Tableau3[DateMatricule],Tableau3[[#This Row],[DateMatricule]])&gt;1,"Doublon",""),"")</f>
        <v/>
      </c>
    </row>
    <row r="418" spans="1:16" x14ac:dyDescent="0.25">
      <c r="A418" s="12" t="str">
        <f>IF(Tableau3[[#This Row],[Date]]="","",VLOOKUP(Tableau3[[#This Row],[Semaine]],Listes!$A:$B,2,FALSE))</f>
        <v/>
      </c>
      <c r="B418" s="11" t="str">
        <f>IF(ISBLANK(Tableau3[[#This Row],[Date]]),"",INT((Tableau3[[#This Row],[Date]]-SUM(MOD(DATE(YEAR(Tableau3[[#This Row],[Date]]-MOD(Tableau3[[#This Row],[Date]]-2,7)+3),1,2),{1E+99;7})*{1;-1})+5)/7))</f>
        <v/>
      </c>
      <c r="C418" s="11" t="str">
        <f>IF(ISBLANK(Tableau3[[#This Row],[Matricule]]),"",VLOOKUP(Tableau3[[#This Row],[Matricule]],#REF!,2,FALSE))</f>
        <v/>
      </c>
      <c r="D418" s="11" t="str">
        <f>IF(ISBLANK(Tableau3[[#This Row],[Matricule]]),"",VLOOKUP(Tableau3[[#This Row],[Matricule]],#REF!,3,FALSE))</f>
        <v/>
      </c>
      <c r="E418" s="11" t="str">
        <f>CONCATENATE(Tableau3[[#This Row],[Date]],Tableau3[[#This Row],[Matricule]])</f>
        <v/>
      </c>
      <c r="F418" s="3"/>
      <c r="I41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18" s="7">
        <f>IF(Tableau3[[#This Row],[Moyenne Régimes]]&gt;0,1,0)</f>
        <v>0</v>
      </c>
      <c r="K418" s="7">
        <f>IF(Tableau3[[#This Row],[Moyenne Régimes]]&gt;=60,1,0)</f>
        <v>0</v>
      </c>
      <c r="L418" s="7">
        <f>IF(Tableau3[[#This Row],[Moyenne Régimes]]&gt;60,Tableau3[[#This Row],[Moyenne Régimes]]-60,0)</f>
        <v>0</v>
      </c>
      <c r="M418" s="14">
        <f t="shared" si="21"/>
        <v>0</v>
      </c>
      <c r="N418" s="14">
        <f t="shared" si="20"/>
        <v>0</v>
      </c>
      <c r="O418" s="14">
        <f t="shared" si="22"/>
        <v>0</v>
      </c>
      <c r="P418" s="15" t="str">
        <f>IF(Tableau3[[#This Row],[Matricule]]&gt;1,IF(COUNTIF(Tableau3[DateMatricule],Tableau3[[#This Row],[DateMatricule]])&gt;1,"Doublon",""),"")</f>
        <v/>
      </c>
    </row>
    <row r="419" spans="1:16" x14ac:dyDescent="0.25">
      <c r="A419" s="12" t="str">
        <f>IF(Tableau3[[#This Row],[Date]]="","",VLOOKUP(Tableau3[[#This Row],[Semaine]],Listes!$A:$B,2,FALSE))</f>
        <v/>
      </c>
      <c r="B419" s="11" t="str">
        <f>IF(ISBLANK(Tableau3[[#This Row],[Date]]),"",INT((Tableau3[[#This Row],[Date]]-SUM(MOD(DATE(YEAR(Tableau3[[#This Row],[Date]]-MOD(Tableau3[[#This Row],[Date]]-2,7)+3),1,2),{1E+99;7})*{1;-1})+5)/7))</f>
        <v/>
      </c>
      <c r="C419" s="11" t="str">
        <f>IF(ISBLANK(Tableau3[[#This Row],[Matricule]]),"",VLOOKUP(Tableau3[[#This Row],[Matricule]],#REF!,2,FALSE))</f>
        <v/>
      </c>
      <c r="D419" s="11" t="str">
        <f>IF(ISBLANK(Tableau3[[#This Row],[Matricule]]),"",VLOOKUP(Tableau3[[#This Row],[Matricule]],#REF!,3,FALSE))</f>
        <v/>
      </c>
      <c r="E419" s="11" t="str">
        <f>CONCATENATE(Tableau3[[#This Row],[Date]],Tableau3[[#This Row],[Matricule]])</f>
        <v/>
      </c>
      <c r="F419" s="3"/>
      <c r="I41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19" s="7">
        <f>IF(Tableau3[[#This Row],[Moyenne Régimes]]&gt;0,1,0)</f>
        <v>0</v>
      </c>
      <c r="K419" s="7">
        <f>IF(Tableau3[[#This Row],[Moyenne Régimes]]&gt;=60,1,0)</f>
        <v>0</v>
      </c>
      <c r="L419" s="7">
        <f>IF(Tableau3[[#This Row],[Moyenne Régimes]]&gt;60,Tableau3[[#This Row],[Moyenne Régimes]]-60,0)</f>
        <v>0</v>
      </c>
      <c r="M419" s="14">
        <f t="shared" si="21"/>
        <v>0</v>
      </c>
      <c r="N419" s="14">
        <f t="shared" si="20"/>
        <v>0</v>
      </c>
      <c r="O419" s="14">
        <f t="shared" si="22"/>
        <v>0</v>
      </c>
      <c r="P419" s="15" t="str">
        <f>IF(Tableau3[[#This Row],[Matricule]]&gt;1,IF(COUNTIF(Tableau3[DateMatricule],Tableau3[[#This Row],[DateMatricule]])&gt;1,"Doublon",""),"")</f>
        <v/>
      </c>
    </row>
    <row r="420" spans="1:16" x14ac:dyDescent="0.25">
      <c r="A420" s="12" t="str">
        <f>IF(Tableau3[[#This Row],[Date]]="","",VLOOKUP(Tableau3[[#This Row],[Semaine]],Listes!$A:$B,2,FALSE))</f>
        <v/>
      </c>
      <c r="B420" s="11" t="str">
        <f>IF(ISBLANK(Tableau3[[#This Row],[Date]]),"",INT((Tableau3[[#This Row],[Date]]-SUM(MOD(DATE(YEAR(Tableau3[[#This Row],[Date]]-MOD(Tableau3[[#This Row],[Date]]-2,7)+3),1,2),{1E+99;7})*{1;-1})+5)/7))</f>
        <v/>
      </c>
      <c r="C420" s="11" t="str">
        <f>IF(ISBLANK(Tableau3[[#This Row],[Matricule]]),"",VLOOKUP(Tableau3[[#This Row],[Matricule]],#REF!,2,FALSE))</f>
        <v/>
      </c>
      <c r="D420" s="11" t="str">
        <f>IF(ISBLANK(Tableau3[[#This Row],[Matricule]]),"",VLOOKUP(Tableau3[[#This Row],[Matricule]],#REF!,3,FALSE))</f>
        <v/>
      </c>
      <c r="E420" s="11" t="str">
        <f>CONCATENATE(Tableau3[[#This Row],[Date]],Tableau3[[#This Row],[Matricule]])</f>
        <v/>
      </c>
      <c r="F420" s="3"/>
      <c r="I42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20" s="7">
        <f>IF(Tableau3[[#This Row],[Moyenne Régimes]]&gt;0,1,0)</f>
        <v>0</v>
      </c>
      <c r="K420" s="7">
        <f>IF(Tableau3[[#This Row],[Moyenne Régimes]]&gt;=60,1,0)</f>
        <v>0</v>
      </c>
      <c r="L420" s="7">
        <f>IF(Tableau3[[#This Row],[Moyenne Régimes]]&gt;60,Tableau3[[#This Row],[Moyenne Régimes]]-60,0)</f>
        <v>0</v>
      </c>
      <c r="M420" s="14">
        <f t="shared" si="21"/>
        <v>0</v>
      </c>
      <c r="N420" s="14">
        <f t="shared" si="20"/>
        <v>0</v>
      </c>
      <c r="O420" s="14">
        <f t="shared" si="22"/>
        <v>0</v>
      </c>
      <c r="P420" s="15" t="str">
        <f>IF(Tableau3[[#This Row],[Matricule]]&gt;1,IF(COUNTIF(Tableau3[DateMatricule],Tableau3[[#This Row],[DateMatricule]])&gt;1,"Doublon",""),"")</f>
        <v/>
      </c>
    </row>
    <row r="421" spans="1:16" x14ac:dyDescent="0.25">
      <c r="A421" s="12" t="str">
        <f>IF(Tableau3[[#This Row],[Date]]="","",VLOOKUP(Tableau3[[#This Row],[Semaine]],Listes!$A:$B,2,FALSE))</f>
        <v/>
      </c>
      <c r="B421" s="11" t="str">
        <f>IF(ISBLANK(Tableau3[[#This Row],[Date]]),"",INT((Tableau3[[#This Row],[Date]]-SUM(MOD(DATE(YEAR(Tableau3[[#This Row],[Date]]-MOD(Tableau3[[#This Row],[Date]]-2,7)+3),1,2),{1E+99;7})*{1;-1})+5)/7))</f>
        <v/>
      </c>
      <c r="C421" s="11" t="str">
        <f>IF(ISBLANK(Tableau3[[#This Row],[Matricule]]),"",VLOOKUP(Tableau3[[#This Row],[Matricule]],#REF!,2,FALSE))</f>
        <v/>
      </c>
      <c r="D421" s="11" t="str">
        <f>IF(ISBLANK(Tableau3[[#This Row],[Matricule]]),"",VLOOKUP(Tableau3[[#This Row],[Matricule]],#REF!,3,FALSE))</f>
        <v/>
      </c>
      <c r="E421" s="11" t="str">
        <f>CONCATENATE(Tableau3[[#This Row],[Date]],Tableau3[[#This Row],[Matricule]])</f>
        <v/>
      </c>
      <c r="F421" s="3"/>
      <c r="I42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21" s="7">
        <f>IF(Tableau3[[#This Row],[Moyenne Régimes]]&gt;0,1,0)</f>
        <v>0</v>
      </c>
      <c r="K421" s="7">
        <f>IF(Tableau3[[#This Row],[Moyenne Régimes]]&gt;=60,1,0)</f>
        <v>0</v>
      </c>
      <c r="L421" s="7">
        <f>IF(Tableau3[[#This Row],[Moyenne Régimes]]&gt;60,Tableau3[[#This Row],[Moyenne Régimes]]-60,0)</f>
        <v>0</v>
      </c>
      <c r="M421" s="14">
        <f t="shared" si="21"/>
        <v>0</v>
      </c>
      <c r="N421" s="14">
        <f t="shared" si="20"/>
        <v>0</v>
      </c>
      <c r="O421" s="14">
        <f t="shared" si="22"/>
        <v>0</v>
      </c>
      <c r="P421" s="15" t="str">
        <f>IF(Tableau3[[#This Row],[Matricule]]&gt;1,IF(COUNTIF(Tableau3[DateMatricule],Tableau3[[#This Row],[DateMatricule]])&gt;1,"Doublon",""),"")</f>
        <v/>
      </c>
    </row>
    <row r="422" spans="1:16" x14ac:dyDescent="0.25">
      <c r="A422" s="12" t="str">
        <f>IF(Tableau3[[#This Row],[Date]]="","",VLOOKUP(Tableau3[[#This Row],[Semaine]],Listes!$A:$B,2,FALSE))</f>
        <v/>
      </c>
      <c r="B422" s="11" t="str">
        <f>IF(ISBLANK(Tableau3[[#This Row],[Date]]),"",INT((Tableau3[[#This Row],[Date]]-SUM(MOD(DATE(YEAR(Tableau3[[#This Row],[Date]]-MOD(Tableau3[[#This Row],[Date]]-2,7)+3),1,2),{1E+99;7})*{1;-1})+5)/7))</f>
        <v/>
      </c>
      <c r="C422" s="11" t="str">
        <f>IF(ISBLANK(Tableau3[[#This Row],[Matricule]]),"",VLOOKUP(Tableau3[[#This Row],[Matricule]],#REF!,2,FALSE))</f>
        <v/>
      </c>
      <c r="D422" s="11" t="str">
        <f>IF(ISBLANK(Tableau3[[#This Row],[Matricule]]),"",VLOOKUP(Tableau3[[#This Row],[Matricule]],#REF!,3,FALSE))</f>
        <v/>
      </c>
      <c r="E422" s="11" t="str">
        <f>CONCATENATE(Tableau3[[#This Row],[Date]],Tableau3[[#This Row],[Matricule]])</f>
        <v/>
      </c>
      <c r="F422" s="3"/>
      <c r="I42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22" s="7">
        <f>IF(Tableau3[[#This Row],[Moyenne Régimes]]&gt;0,1,0)</f>
        <v>0</v>
      </c>
      <c r="K422" s="7">
        <f>IF(Tableau3[[#This Row],[Moyenne Régimes]]&gt;=60,1,0)</f>
        <v>0</v>
      </c>
      <c r="L422" s="7">
        <f>IF(Tableau3[[#This Row],[Moyenne Régimes]]&gt;60,Tableau3[[#This Row],[Moyenne Régimes]]-60,0)</f>
        <v>0</v>
      </c>
      <c r="M422" s="14">
        <f t="shared" si="21"/>
        <v>0</v>
      </c>
      <c r="N422" s="14">
        <f t="shared" si="20"/>
        <v>0</v>
      </c>
      <c r="O422" s="14">
        <f t="shared" si="22"/>
        <v>0</v>
      </c>
      <c r="P422" s="15" t="str">
        <f>IF(Tableau3[[#This Row],[Matricule]]&gt;1,IF(COUNTIF(Tableau3[DateMatricule],Tableau3[[#This Row],[DateMatricule]])&gt;1,"Doublon",""),"")</f>
        <v/>
      </c>
    </row>
    <row r="423" spans="1:16" x14ac:dyDescent="0.25">
      <c r="A423" s="12" t="str">
        <f>IF(Tableau3[[#This Row],[Date]]="","",VLOOKUP(Tableau3[[#This Row],[Semaine]],Listes!$A:$B,2,FALSE))</f>
        <v/>
      </c>
      <c r="B423" s="11" t="str">
        <f>IF(ISBLANK(Tableau3[[#This Row],[Date]]),"",INT((Tableau3[[#This Row],[Date]]-SUM(MOD(DATE(YEAR(Tableau3[[#This Row],[Date]]-MOD(Tableau3[[#This Row],[Date]]-2,7)+3),1,2),{1E+99;7})*{1;-1})+5)/7))</f>
        <v/>
      </c>
      <c r="C423" s="11" t="str">
        <f>IF(ISBLANK(Tableau3[[#This Row],[Matricule]]),"",VLOOKUP(Tableau3[[#This Row],[Matricule]],#REF!,2,FALSE))</f>
        <v/>
      </c>
      <c r="D423" s="11" t="str">
        <f>IF(ISBLANK(Tableau3[[#This Row],[Matricule]]),"",VLOOKUP(Tableau3[[#This Row],[Matricule]],#REF!,3,FALSE))</f>
        <v/>
      </c>
      <c r="E423" s="11" t="str">
        <f>CONCATENATE(Tableau3[[#This Row],[Date]],Tableau3[[#This Row],[Matricule]])</f>
        <v/>
      </c>
      <c r="F423" s="3"/>
      <c r="I42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23" s="7">
        <f>IF(Tableau3[[#This Row],[Moyenne Régimes]]&gt;0,1,0)</f>
        <v>0</v>
      </c>
      <c r="K423" s="7">
        <f>IF(Tableau3[[#This Row],[Moyenne Régimes]]&gt;=60,1,0)</f>
        <v>0</v>
      </c>
      <c r="L423" s="7">
        <f>IF(Tableau3[[#This Row],[Moyenne Régimes]]&gt;60,Tableau3[[#This Row],[Moyenne Régimes]]-60,0)</f>
        <v>0</v>
      </c>
      <c r="M423" s="14">
        <f t="shared" si="21"/>
        <v>0</v>
      </c>
      <c r="N423" s="14">
        <f t="shared" si="20"/>
        <v>0</v>
      </c>
      <c r="O423" s="14">
        <f t="shared" si="22"/>
        <v>0</v>
      </c>
      <c r="P423" s="15" t="str">
        <f>IF(Tableau3[[#This Row],[Matricule]]&gt;1,IF(COUNTIF(Tableau3[DateMatricule],Tableau3[[#This Row],[DateMatricule]])&gt;1,"Doublon",""),"")</f>
        <v/>
      </c>
    </row>
    <row r="424" spans="1:16" x14ac:dyDescent="0.25">
      <c r="A424" s="12" t="str">
        <f>IF(Tableau3[[#This Row],[Date]]="","",VLOOKUP(Tableau3[[#This Row],[Semaine]],Listes!$A:$B,2,FALSE))</f>
        <v/>
      </c>
      <c r="B424" s="11" t="str">
        <f>IF(ISBLANK(Tableau3[[#This Row],[Date]]),"",INT((Tableau3[[#This Row],[Date]]-SUM(MOD(DATE(YEAR(Tableau3[[#This Row],[Date]]-MOD(Tableau3[[#This Row],[Date]]-2,7)+3),1,2),{1E+99;7})*{1;-1})+5)/7))</f>
        <v/>
      </c>
      <c r="C424" s="11" t="str">
        <f>IF(ISBLANK(Tableau3[[#This Row],[Matricule]]),"",VLOOKUP(Tableau3[[#This Row],[Matricule]],#REF!,2,FALSE))</f>
        <v/>
      </c>
      <c r="D424" s="11" t="str">
        <f>IF(ISBLANK(Tableau3[[#This Row],[Matricule]]),"",VLOOKUP(Tableau3[[#This Row],[Matricule]],#REF!,3,FALSE))</f>
        <v/>
      </c>
      <c r="E424" s="11" t="str">
        <f>CONCATENATE(Tableau3[[#This Row],[Date]],Tableau3[[#This Row],[Matricule]])</f>
        <v/>
      </c>
      <c r="F424" s="3"/>
      <c r="I42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24" s="7">
        <f>IF(Tableau3[[#This Row],[Moyenne Régimes]]&gt;0,1,0)</f>
        <v>0</v>
      </c>
      <c r="K424" s="7">
        <f>IF(Tableau3[[#This Row],[Moyenne Régimes]]&gt;=60,1,0)</f>
        <v>0</v>
      </c>
      <c r="L424" s="7">
        <f>IF(Tableau3[[#This Row],[Moyenne Régimes]]&gt;60,Tableau3[[#This Row],[Moyenne Régimes]]-60,0)</f>
        <v>0</v>
      </c>
      <c r="M424" s="14">
        <f t="shared" si="21"/>
        <v>0</v>
      </c>
      <c r="N424" s="14">
        <f t="shared" si="20"/>
        <v>0</v>
      </c>
      <c r="O424" s="14">
        <f t="shared" si="22"/>
        <v>0</v>
      </c>
      <c r="P424" s="15" t="str">
        <f>IF(Tableau3[[#This Row],[Matricule]]&gt;1,IF(COUNTIF(Tableau3[DateMatricule],Tableau3[[#This Row],[DateMatricule]])&gt;1,"Doublon",""),"")</f>
        <v/>
      </c>
    </row>
    <row r="425" spans="1:16" x14ac:dyDescent="0.25">
      <c r="A425" s="12" t="str">
        <f>IF(Tableau3[[#This Row],[Date]]="","",VLOOKUP(Tableau3[[#This Row],[Semaine]],Listes!$A:$B,2,FALSE))</f>
        <v/>
      </c>
      <c r="B425" s="11" t="str">
        <f>IF(ISBLANK(Tableau3[[#This Row],[Date]]),"",INT((Tableau3[[#This Row],[Date]]-SUM(MOD(DATE(YEAR(Tableau3[[#This Row],[Date]]-MOD(Tableau3[[#This Row],[Date]]-2,7)+3),1,2),{1E+99;7})*{1;-1})+5)/7))</f>
        <v/>
      </c>
      <c r="C425" s="11" t="str">
        <f>IF(ISBLANK(Tableau3[[#This Row],[Matricule]]),"",VLOOKUP(Tableau3[[#This Row],[Matricule]],#REF!,2,FALSE))</f>
        <v/>
      </c>
      <c r="D425" s="11" t="str">
        <f>IF(ISBLANK(Tableau3[[#This Row],[Matricule]]),"",VLOOKUP(Tableau3[[#This Row],[Matricule]],#REF!,3,FALSE))</f>
        <v/>
      </c>
      <c r="E425" s="11" t="str">
        <f>CONCATENATE(Tableau3[[#This Row],[Date]],Tableau3[[#This Row],[Matricule]])</f>
        <v/>
      </c>
      <c r="F425" s="3"/>
      <c r="I42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25" s="7">
        <f>IF(Tableau3[[#This Row],[Moyenne Régimes]]&gt;0,1,0)</f>
        <v>0</v>
      </c>
      <c r="K425" s="7">
        <f>IF(Tableau3[[#This Row],[Moyenne Régimes]]&gt;=60,1,0)</f>
        <v>0</v>
      </c>
      <c r="L425" s="7">
        <f>IF(Tableau3[[#This Row],[Moyenne Régimes]]&gt;60,Tableau3[[#This Row],[Moyenne Régimes]]-60,0)</f>
        <v>0</v>
      </c>
      <c r="M425" s="14">
        <f t="shared" si="21"/>
        <v>0</v>
      </c>
      <c r="N425" s="14">
        <f t="shared" si="20"/>
        <v>0</v>
      </c>
      <c r="O425" s="14">
        <f t="shared" si="22"/>
        <v>0</v>
      </c>
      <c r="P425" s="15" t="str">
        <f>IF(Tableau3[[#This Row],[Matricule]]&gt;1,IF(COUNTIF(Tableau3[DateMatricule],Tableau3[[#This Row],[DateMatricule]])&gt;1,"Doublon",""),"")</f>
        <v/>
      </c>
    </row>
    <row r="426" spans="1:16" x14ac:dyDescent="0.25">
      <c r="A426" s="12" t="str">
        <f>IF(Tableau3[[#This Row],[Date]]="","",VLOOKUP(Tableau3[[#This Row],[Semaine]],Listes!$A:$B,2,FALSE))</f>
        <v/>
      </c>
      <c r="B426" s="11" t="str">
        <f>IF(ISBLANK(Tableau3[[#This Row],[Date]]),"",INT((Tableau3[[#This Row],[Date]]-SUM(MOD(DATE(YEAR(Tableau3[[#This Row],[Date]]-MOD(Tableau3[[#This Row],[Date]]-2,7)+3),1,2),{1E+99;7})*{1;-1})+5)/7))</f>
        <v/>
      </c>
      <c r="C426" s="11" t="str">
        <f>IF(ISBLANK(Tableau3[[#This Row],[Matricule]]),"",VLOOKUP(Tableau3[[#This Row],[Matricule]],#REF!,2,FALSE))</f>
        <v/>
      </c>
      <c r="D426" s="11" t="str">
        <f>IF(ISBLANK(Tableau3[[#This Row],[Matricule]]),"",VLOOKUP(Tableau3[[#This Row],[Matricule]],#REF!,3,FALSE))</f>
        <v/>
      </c>
      <c r="E426" s="11" t="str">
        <f>CONCATENATE(Tableau3[[#This Row],[Date]],Tableau3[[#This Row],[Matricule]])</f>
        <v/>
      </c>
      <c r="F426" s="3"/>
      <c r="I42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26" s="7">
        <f>IF(Tableau3[[#This Row],[Moyenne Régimes]]&gt;0,1,0)</f>
        <v>0</v>
      </c>
      <c r="K426" s="7">
        <f>IF(Tableau3[[#This Row],[Moyenne Régimes]]&gt;=60,1,0)</f>
        <v>0</v>
      </c>
      <c r="L426" s="7">
        <f>IF(Tableau3[[#This Row],[Moyenne Régimes]]&gt;60,Tableau3[[#This Row],[Moyenne Régimes]]-60,0)</f>
        <v>0</v>
      </c>
      <c r="M426" s="14">
        <f t="shared" si="21"/>
        <v>0</v>
      </c>
      <c r="N426" s="14">
        <f t="shared" si="20"/>
        <v>0</v>
      </c>
      <c r="O426" s="14">
        <f t="shared" si="22"/>
        <v>0</v>
      </c>
      <c r="P426" s="15" t="str">
        <f>IF(Tableau3[[#This Row],[Matricule]]&gt;1,IF(COUNTIF(Tableau3[DateMatricule],Tableau3[[#This Row],[DateMatricule]])&gt;1,"Doublon",""),"")</f>
        <v/>
      </c>
    </row>
    <row r="427" spans="1:16" x14ac:dyDescent="0.25">
      <c r="A427" s="12" t="str">
        <f>IF(Tableau3[[#This Row],[Date]]="","",VLOOKUP(Tableau3[[#This Row],[Semaine]],Listes!$A:$B,2,FALSE))</f>
        <v/>
      </c>
      <c r="B427" s="11" t="str">
        <f>IF(ISBLANK(Tableau3[[#This Row],[Date]]),"",INT((Tableau3[[#This Row],[Date]]-SUM(MOD(DATE(YEAR(Tableau3[[#This Row],[Date]]-MOD(Tableau3[[#This Row],[Date]]-2,7)+3),1,2),{1E+99;7})*{1;-1})+5)/7))</f>
        <v/>
      </c>
      <c r="C427" s="11" t="str">
        <f>IF(ISBLANK(Tableau3[[#This Row],[Matricule]]),"",VLOOKUP(Tableau3[[#This Row],[Matricule]],#REF!,2,FALSE))</f>
        <v/>
      </c>
      <c r="D427" s="11" t="str">
        <f>IF(ISBLANK(Tableau3[[#This Row],[Matricule]]),"",VLOOKUP(Tableau3[[#This Row],[Matricule]],#REF!,3,FALSE))</f>
        <v/>
      </c>
      <c r="E427" s="11" t="str">
        <f>CONCATENATE(Tableau3[[#This Row],[Date]],Tableau3[[#This Row],[Matricule]])</f>
        <v/>
      </c>
      <c r="F427" s="3"/>
      <c r="I42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27" s="7">
        <f>IF(Tableau3[[#This Row],[Moyenne Régimes]]&gt;0,1,0)</f>
        <v>0</v>
      </c>
      <c r="K427" s="7">
        <f>IF(Tableau3[[#This Row],[Moyenne Régimes]]&gt;=60,1,0)</f>
        <v>0</v>
      </c>
      <c r="L427" s="7">
        <f>IF(Tableau3[[#This Row],[Moyenne Régimes]]&gt;60,Tableau3[[#This Row],[Moyenne Régimes]]-60,0)</f>
        <v>0</v>
      </c>
      <c r="M427" s="14">
        <f t="shared" si="21"/>
        <v>0</v>
      </c>
      <c r="N427" s="14">
        <f t="shared" si="20"/>
        <v>0</v>
      </c>
      <c r="O427" s="14">
        <f t="shared" si="22"/>
        <v>0</v>
      </c>
      <c r="P427" s="15" t="str">
        <f>IF(Tableau3[[#This Row],[Matricule]]&gt;1,IF(COUNTIF(Tableau3[DateMatricule],Tableau3[[#This Row],[DateMatricule]])&gt;1,"Doublon",""),"")</f>
        <v/>
      </c>
    </row>
    <row r="428" spans="1:16" x14ac:dyDescent="0.25">
      <c r="A428" s="12" t="str">
        <f>IF(Tableau3[[#This Row],[Date]]="","",VLOOKUP(Tableau3[[#This Row],[Semaine]],Listes!$A:$B,2,FALSE))</f>
        <v/>
      </c>
      <c r="B428" s="11" t="str">
        <f>IF(ISBLANK(Tableau3[[#This Row],[Date]]),"",INT((Tableau3[[#This Row],[Date]]-SUM(MOD(DATE(YEAR(Tableau3[[#This Row],[Date]]-MOD(Tableau3[[#This Row],[Date]]-2,7)+3),1,2),{1E+99;7})*{1;-1})+5)/7))</f>
        <v/>
      </c>
      <c r="C428" s="11" t="str">
        <f>IF(ISBLANK(Tableau3[[#This Row],[Matricule]]),"",VLOOKUP(Tableau3[[#This Row],[Matricule]],#REF!,2,FALSE))</f>
        <v/>
      </c>
      <c r="D428" s="11" t="str">
        <f>IF(ISBLANK(Tableau3[[#This Row],[Matricule]]),"",VLOOKUP(Tableau3[[#This Row],[Matricule]],#REF!,3,FALSE))</f>
        <v/>
      </c>
      <c r="E428" s="11" t="str">
        <f>CONCATENATE(Tableau3[[#This Row],[Date]],Tableau3[[#This Row],[Matricule]])</f>
        <v/>
      </c>
      <c r="F428" s="3"/>
      <c r="I42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28" s="7">
        <f>IF(Tableau3[[#This Row],[Moyenne Régimes]]&gt;0,1,0)</f>
        <v>0</v>
      </c>
      <c r="K428" s="7">
        <f>IF(Tableau3[[#This Row],[Moyenne Régimes]]&gt;=60,1,0)</f>
        <v>0</v>
      </c>
      <c r="L428" s="7">
        <f>IF(Tableau3[[#This Row],[Moyenne Régimes]]&gt;60,Tableau3[[#This Row],[Moyenne Régimes]]-60,0)</f>
        <v>0</v>
      </c>
      <c r="M428" s="14">
        <f t="shared" si="21"/>
        <v>0</v>
      </c>
      <c r="N428" s="14">
        <f t="shared" si="20"/>
        <v>0</v>
      </c>
      <c r="O428" s="14">
        <f t="shared" si="22"/>
        <v>0</v>
      </c>
      <c r="P428" s="15" t="str">
        <f>IF(Tableau3[[#This Row],[Matricule]]&gt;1,IF(COUNTIF(Tableau3[DateMatricule],Tableau3[[#This Row],[DateMatricule]])&gt;1,"Doublon",""),"")</f>
        <v/>
      </c>
    </row>
    <row r="429" spans="1:16" x14ac:dyDescent="0.25">
      <c r="A429" s="12" t="str">
        <f>IF(Tableau3[[#This Row],[Date]]="","",VLOOKUP(Tableau3[[#This Row],[Semaine]],Listes!$A:$B,2,FALSE))</f>
        <v/>
      </c>
      <c r="B429" s="11" t="str">
        <f>IF(ISBLANK(Tableau3[[#This Row],[Date]]),"",INT((Tableau3[[#This Row],[Date]]-SUM(MOD(DATE(YEAR(Tableau3[[#This Row],[Date]]-MOD(Tableau3[[#This Row],[Date]]-2,7)+3),1,2),{1E+99;7})*{1;-1})+5)/7))</f>
        <v/>
      </c>
      <c r="C429" s="11" t="str">
        <f>IF(ISBLANK(Tableau3[[#This Row],[Matricule]]),"",VLOOKUP(Tableau3[[#This Row],[Matricule]],#REF!,2,FALSE))</f>
        <v/>
      </c>
      <c r="D429" s="11" t="str">
        <f>IF(ISBLANK(Tableau3[[#This Row],[Matricule]]),"",VLOOKUP(Tableau3[[#This Row],[Matricule]],#REF!,3,FALSE))</f>
        <v/>
      </c>
      <c r="E429" s="11" t="str">
        <f>CONCATENATE(Tableau3[[#This Row],[Date]],Tableau3[[#This Row],[Matricule]])</f>
        <v/>
      </c>
      <c r="F429" s="3"/>
      <c r="I42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29" s="7">
        <f>IF(Tableau3[[#This Row],[Moyenne Régimes]]&gt;0,1,0)</f>
        <v>0</v>
      </c>
      <c r="K429" s="7">
        <f>IF(Tableau3[[#This Row],[Moyenne Régimes]]&gt;=60,1,0)</f>
        <v>0</v>
      </c>
      <c r="L429" s="7">
        <f>IF(Tableau3[[#This Row],[Moyenne Régimes]]&gt;60,Tableau3[[#This Row],[Moyenne Régimes]]-60,0)</f>
        <v>0</v>
      </c>
      <c r="M429" s="14">
        <f t="shared" si="21"/>
        <v>0</v>
      </c>
      <c r="N429" s="14">
        <f t="shared" si="20"/>
        <v>0</v>
      </c>
      <c r="O429" s="14">
        <f t="shared" si="22"/>
        <v>0</v>
      </c>
      <c r="P429" s="15" t="str">
        <f>IF(Tableau3[[#This Row],[Matricule]]&gt;1,IF(COUNTIF(Tableau3[DateMatricule],Tableau3[[#This Row],[DateMatricule]])&gt;1,"Doublon",""),"")</f>
        <v/>
      </c>
    </row>
    <row r="430" spans="1:16" x14ac:dyDescent="0.25">
      <c r="A430" s="12" t="str">
        <f>IF(Tableau3[[#This Row],[Date]]="","",VLOOKUP(Tableau3[[#This Row],[Semaine]],Listes!$A:$B,2,FALSE))</f>
        <v/>
      </c>
      <c r="B430" s="11" t="str">
        <f>IF(ISBLANK(Tableau3[[#This Row],[Date]]),"",INT((Tableau3[[#This Row],[Date]]-SUM(MOD(DATE(YEAR(Tableau3[[#This Row],[Date]]-MOD(Tableau3[[#This Row],[Date]]-2,7)+3),1,2),{1E+99;7})*{1;-1})+5)/7))</f>
        <v/>
      </c>
      <c r="C430" s="11" t="str">
        <f>IF(ISBLANK(Tableau3[[#This Row],[Matricule]]),"",VLOOKUP(Tableau3[[#This Row],[Matricule]],#REF!,2,FALSE))</f>
        <v/>
      </c>
      <c r="D430" s="11" t="str">
        <f>IF(ISBLANK(Tableau3[[#This Row],[Matricule]]),"",VLOOKUP(Tableau3[[#This Row],[Matricule]],#REF!,3,FALSE))</f>
        <v/>
      </c>
      <c r="E430" s="11" t="str">
        <f>CONCATENATE(Tableau3[[#This Row],[Date]],Tableau3[[#This Row],[Matricule]])</f>
        <v/>
      </c>
      <c r="F430" s="3"/>
      <c r="I43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30" s="7">
        <f>IF(Tableau3[[#This Row],[Moyenne Régimes]]&gt;0,1,0)</f>
        <v>0</v>
      </c>
      <c r="K430" s="7">
        <f>IF(Tableau3[[#This Row],[Moyenne Régimes]]&gt;=60,1,0)</f>
        <v>0</v>
      </c>
      <c r="L430" s="7">
        <f>IF(Tableau3[[#This Row],[Moyenne Régimes]]&gt;60,Tableau3[[#This Row],[Moyenne Régimes]]-60,0)</f>
        <v>0</v>
      </c>
      <c r="M430" s="14">
        <f t="shared" si="21"/>
        <v>0</v>
      </c>
      <c r="N430" s="14">
        <f t="shared" si="20"/>
        <v>0</v>
      </c>
      <c r="O430" s="14">
        <f t="shared" si="22"/>
        <v>0</v>
      </c>
      <c r="P430" s="15" t="str">
        <f>IF(Tableau3[[#This Row],[Matricule]]&gt;1,IF(COUNTIF(Tableau3[DateMatricule],Tableau3[[#This Row],[DateMatricule]])&gt;1,"Doublon",""),"")</f>
        <v/>
      </c>
    </row>
    <row r="431" spans="1:16" x14ac:dyDescent="0.25">
      <c r="A431" s="12" t="str">
        <f>IF(Tableau3[[#This Row],[Date]]="","",VLOOKUP(Tableau3[[#This Row],[Semaine]],Listes!$A:$B,2,FALSE))</f>
        <v/>
      </c>
      <c r="B431" s="11" t="str">
        <f>IF(ISBLANK(Tableau3[[#This Row],[Date]]),"",INT((Tableau3[[#This Row],[Date]]-SUM(MOD(DATE(YEAR(Tableau3[[#This Row],[Date]]-MOD(Tableau3[[#This Row],[Date]]-2,7)+3),1,2),{1E+99;7})*{1;-1})+5)/7))</f>
        <v/>
      </c>
      <c r="C431" s="11" t="str">
        <f>IF(ISBLANK(Tableau3[[#This Row],[Matricule]]),"",VLOOKUP(Tableau3[[#This Row],[Matricule]],#REF!,2,FALSE))</f>
        <v/>
      </c>
      <c r="D431" s="11" t="str">
        <f>IF(ISBLANK(Tableau3[[#This Row],[Matricule]]),"",VLOOKUP(Tableau3[[#This Row],[Matricule]],#REF!,3,FALSE))</f>
        <v/>
      </c>
      <c r="E431" s="11" t="str">
        <f>CONCATENATE(Tableau3[[#This Row],[Date]],Tableau3[[#This Row],[Matricule]])</f>
        <v/>
      </c>
      <c r="F431" s="3"/>
      <c r="I43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31" s="7">
        <f>IF(Tableau3[[#This Row],[Moyenne Régimes]]&gt;0,1,0)</f>
        <v>0</v>
      </c>
      <c r="K431" s="7">
        <f>IF(Tableau3[[#This Row],[Moyenne Régimes]]&gt;=60,1,0)</f>
        <v>0</v>
      </c>
      <c r="L431" s="7">
        <f>IF(Tableau3[[#This Row],[Moyenne Régimes]]&gt;60,Tableau3[[#This Row],[Moyenne Régimes]]-60,0)</f>
        <v>0</v>
      </c>
      <c r="M431" s="14">
        <f t="shared" si="21"/>
        <v>0</v>
      </c>
      <c r="N431" s="14">
        <f t="shared" si="20"/>
        <v>0</v>
      </c>
      <c r="O431" s="14">
        <f t="shared" si="22"/>
        <v>0</v>
      </c>
      <c r="P431" s="15" t="str">
        <f>IF(Tableau3[[#This Row],[Matricule]]&gt;1,IF(COUNTIF(Tableau3[DateMatricule],Tableau3[[#This Row],[DateMatricule]])&gt;1,"Doublon",""),"")</f>
        <v/>
      </c>
    </row>
    <row r="432" spans="1:16" x14ac:dyDescent="0.25">
      <c r="A432" s="12" t="str">
        <f>IF(Tableau3[[#This Row],[Date]]="","",VLOOKUP(Tableau3[[#This Row],[Semaine]],Listes!$A:$B,2,FALSE))</f>
        <v/>
      </c>
      <c r="B432" s="11" t="str">
        <f>IF(ISBLANK(Tableau3[[#This Row],[Date]]),"",INT((Tableau3[[#This Row],[Date]]-SUM(MOD(DATE(YEAR(Tableau3[[#This Row],[Date]]-MOD(Tableau3[[#This Row],[Date]]-2,7)+3),1,2),{1E+99;7})*{1;-1})+5)/7))</f>
        <v/>
      </c>
      <c r="C432" s="11" t="str">
        <f>IF(ISBLANK(Tableau3[[#This Row],[Matricule]]),"",VLOOKUP(Tableau3[[#This Row],[Matricule]],#REF!,2,FALSE))</f>
        <v/>
      </c>
      <c r="D432" s="11" t="str">
        <f>IF(ISBLANK(Tableau3[[#This Row],[Matricule]]),"",VLOOKUP(Tableau3[[#This Row],[Matricule]],#REF!,3,FALSE))</f>
        <v/>
      </c>
      <c r="E432" s="11" t="str">
        <f>CONCATENATE(Tableau3[[#This Row],[Date]],Tableau3[[#This Row],[Matricule]])</f>
        <v/>
      </c>
      <c r="F432" s="3"/>
      <c r="I43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32" s="7">
        <f>IF(Tableau3[[#This Row],[Moyenne Régimes]]&gt;0,1,0)</f>
        <v>0</v>
      </c>
      <c r="K432" s="7">
        <f>IF(Tableau3[[#This Row],[Moyenne Régimes]]&gt;=60,1,0)</f>
        <v>0</v>
      </c>
      <c r="L432" s="7">
        <f>IF(Tableau3[[#This Row],[Moyenne Régimes]]&gt;60,Tableau3[[#This Row],[Moyenne Régimes]]-60,0)</f>
        <v>0</v>
      </c>
      <c r="M432" s="14">
        <f t="shared" si="21"/>
        <v>0</v>
      </c>
      <c r="N432" s="14">
        <f t="shared" si="20"/>
        <v>0</v>
      </c>
      <c r="O432" s="14">
        <f t="shared" si="22"/>
        <v>0</v>
      </c>
      <c r="P432" s="15" t="str">
        <f>IF(Tableau3[[#This Row],[Matricule]]&gt;1,IF(COUNTIF(Tableau3[DateMatricule],Tableau3[[#This Row],[DateMatricule]])&gt;1,"Doublon",""),"")</f>
        <v/>
      </c>
    </row>
    <row r="433" spans="1:16" x14ac:dyDescent="0.25">
      <c r="A433" s="12" t="str">
        <f>IF(Tableau3[[#This Row],[Date]]="","",VLOOKUP(Tableau3[[#This Row],[Semaine]],Listes!$A:$B,2,FALSE))</f>
        <v/>
      </c>
      <c r="B433" s="11" t="str">
        <f>IF(ISBLANK(Tableau3[[#This Row],[Date]]),"",INT((Tableau3[[#This Row],[Date]]-SUM(MOD(DATE(YEAR(Tableau3[[#This Row],[Date]]-MOD(Tableau3[[#This Row],[Date]]-2,7)+3),1,2),{1E+99;7})*{1;-1})+5)/7))</f>
        <v/>
      </c>
      <c r="C433" s="11" t="str">
        <f>IF(ISBLANK(Tableau3[[#This Row],[Matricule]]),"",VLOOKUP(Tableau3[[#This Row],[Matricule]],#REF!,2,FALSE))</f>
        <v/>
      </c>
      <c r="D433" s="11" t="str">
        <f>IF(ISBLANK(Tableau3[[#This Row],[Matricule]]),"",VLOOKUP(Tableau3[[#This Row],[Matricule]],#REF!,3,FALSE))</f>
        <v/>
      </c>
      <c r="E433" s="11" t="str">
        <f>CONCATENATE(Tableau3[[#This Row],[Date]],Tableau3[[#This Row],[Matricule]])</f>
        <v/>
      </c>
      <c r="F433" s="3"/>
      <c r="I43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33" s="7">
        <f>IF(Tableau3[[#This Row],[Moyenne Régimes]]&gt;0,1,0)</f>
        <v>0</v>
      </c>
      <c r="K433" s="7">
        <f>IF(Tableau3[[#This Row],[Moyenne Régimes]]&gt;=60,1,0)</f>
        <v>0</v>
      </c>
      <c r="L433" s="7">
        <f>IF(Tableau3[[#This Row],[Moyenne Régimes]]&gt;60,Tableau3[[#This Row],[Moyenne Régimes]]-60,0)</f>
        <v>0</v>
      </c>
      <c r="M433" s="14">
        <f t="shared" si="21"/>
        <v>0</v>
      </c>
      <c r="N433" s="14">
        <f t="shared" si="20"/>
        <v>0</v>
      </c>
      <c r="O433" s="14">
        <f t="shared" si="22"/>
        <v>0</v>
      </c>
      <c r="P433" s="15" t="str">
        <f>IF(Tableau3[[#This Row],[Matricule]]&gt;1,IF(COUNTIF(Tableau3[DateMatricule],Tableau3[[#This Row],[DateMatricule]])&gt;1,"Doublon",""),"")</f>
        <v/>
      </c>
    </row>
    <row r="434" spans="1:16" x14ac:dyDescent="0.25">
      <c r="A434" s="12" t="str">
        <f>IF(Tableau3[[#This Row],[Date]]="","",VLOOKUP(Tableau3[[#This Row],[Semaine]],Listes!$A:$B,2,FALSE))</f>
        <v/>
      </c>
      <c r="B434" s="11" t="str">
        <f>IF(ISBLANK(Tableau3[[#This Row],[Date]]),"",INT((Tableau3[[#This Row],[Date]]-SUM(MOD(DATE(YEAR(Tableau3[[#This Row],[Date]]-MOD(Tableau3[[#This Row],[Date]]-2,7)+3),1,2),{1E+99;7})*{1;-1})+5)/7))</f>
        <v/>
      </c>
      <c r="C434" s="11" t="str">
        <f>IF(ISBLANK(Tableau3[[#This Row],[Matricule]]),"",VLOOKUP(Tableau3[[#This Row],[Matricule]],#REF!,2,FALSE))</f>
        <v/>
      </c>
      <c r="D434" s="11" t="str">
        <f>IF(ISBLANK(Tableau3[[#This Row],[Matricule]]),"",VLOOKUP(Tableau3[[#This Row],[Matricule]],#REF!,3,FALSE))</f>
        <v/>
      </c>
      <c r="E434" s="11" t="str">
        <f>CONCATENATE(Tableau3[[#This Row],[Date]],Tableau3[[#This Row],[Matricule]])</f>
        <v/>
      </c>
      <c r="F434" s="3"/>
      <c r="I43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34" s="7">
        <f>IF(Tableau3[[#This Row],[Moyenne Régimes]]&gt;0,1,0)</f>
        <v>0</v>
      </c>
      <c r="K434" s="7">
        <f>IF(Tableau3[[#This Row],[Moyenne Régimes]]&gt;=60,1,0)</f>
        <v>0</v>
      </c>
      <c r="L434" s="7">
        <f>IF(Tableau3[[#This Row],[Moyenne Régimes]]&gt;60,Tableau3[[#This Row],[Moyenne Régimes]]-60,0)</f>
        <v>0</v>
      </c>
      <c r="M434" s="14">
        <f t="shared" si="21"/>
        <v>0</v>
      </c>
      <c r="N434" s="14">
        <f t="shared" si="20"/>
        <v>0</v>
      </c>
      <c r="O434" s="14">
        <f t="shared" si="22"/>
        <v>0</v>
      </c>
      <c r="P434" s="15" t="str">
        <f>IF(Tableau3[[#This Row],[Matricule]]&gt;1,IF(COUNTIF(Tableau3[DateMatricule],Tableau3[[#This Row],[DateMatricule]])&gt;1,"Doublon",""),"")</f>
        <v/>
      </c>
    </row>
    <row r="435" spans="1:16" x14ac:dyDescent="0.25">
      <c r="A435" s="12" t="str">
        <f>IF(Tableau3[[#This Row],[Date]]="","",VLOOKUP(Tableau3[[#This Row],[Semaine]],Listes!$A:$B,2,FALSE))</f>
        <v/>
      </c>
      <c r="B435" s="11" t="str">
        <f>IF(ISBLANK(Tableau3[[#This Row],[Date]]),"",INT((Tableau3[[#This Row],[Date]]-SUM(MOD(DATE(YEAR(Tableau3[[#This Row],[Date]]-MOD(Tableau3[[#This Row],[Date]]-2,7)+3),1,2),{1E+99;7})*{1;-1})+5)/7))</f>
        <v/>
      </c>
      <c r="C435" s="11" t="str">
        <f>IF(ISBLANK(Tableau3[[#This Row],[Matricule]]),"",VLOOKUP(Tableau3[[#This Row],[Matricule]],#REF!,2,FALSE))</f>
        <v/>
      </c>
      <c r="D435" s="11" t="str">
        <f>IF(ISBLANK(Tableau3[[#This Row],[Matricule]]),"",VLOOKUP(Tableau3[[#This Row],[Matricule]],#REF!,3,FALSE))</f>
        <v/>
      </c>
      <c r="E435" s="11" t="str">
        <f>CONCATENATE(Tableau3[[#This Row],[Date]],Tableau3[[#This Row],[Matricule]])</f>
        <v/>
      </c>
      <c r="F435" s="3"/>
      <c r="I43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35" s="7">
        <f>IF(Tableau3[[#This Row],[Moyenne Régimes]]&gt;0,1,0)</f>
        <v>0</v>
      </c>
      <c r="K435" s="7">
        <f>IF(Tableau3[[#This Row],[Moyenne Régimes]]&gt;=60,1,0)</f>
        <v>0</v>
      </c>
      <c r="L435" s="7">
        <f>IF(Tableau3[[#This Row],[Moyenne Régimes]]&gt;60,Tableau3[[#This Row],[Moyenne Régimes]]-60,0)</f>
        <v>0</v>
      </c>
      <c r="M435" s="14">
        <f t="shared" si="21"/>
        <v>0</v>
      </c>
      <c r="N435" s="14">
        <f t="shared" si="20"/>
        <v>0</v>
      </c>
      <c r="O435" s="14">
        <f t="shared" si="22"/>
        <v>0</v>
      </c>
      <c r="P435" s="15" t="str">
        <f>IF(Tableau3[[#This Row],[Matricule]]&gt;1,IF(COUNTIF(Tableau3[DateMatricule],Tableau3[[#This Row],[DateMatricule]])&gt;1,"Doublon",""),"")</f>
        <v/>
      </c>
    </row>
    <row r="436" spans="1:16" x14ac:dyDescent="0.25">
      <c r="A436" s="12" t="str">
        <f>IF(Tableau3[[#This Row],[Date]]="","",VLOOKUP(Tableau3[[#This Row],[Semaine]],Listes!$A:$B,2,FALSE))</f>
        <v/>
      </c>
      <c r="B436" s="11" t="str">
        <f>IF(ISBLANK(Tableau3[[#This Row],[Date]]),"",INT((Tableau3[[#This Row],[Date]]-SUM(MOD(DATE(YEAR(Tableau3[[#This Row],[Date]]-MOD(Tableau3[[#This Row],[Date]]-2,7)+3),1,2),{1E+99;7})*{1;-1})+5)/7))</f>
        <v/>
      </c>
      <c r="C436" s="11" t="str">
        <f>IF(ISBLANK(Tableau3[[#This Row],[Matricule]]),"",VLOOKUP(Tableau3[[#This Row],[Matricule]],#REF!,2,FALSE))</f>
        <v/>
      </c>
      <c r="D436" s="11" t="str">
        <f>IF(ISBLANK(Tableau3[[#This Row],[Matricule]]),"",VLOOKUP(Tableau3[[#This Row],[Matricule]],#REF!,3,FALSE))</f>
        <v/>
      </c>
      <c r="E436" s="11" t="str">
        <f>CONCATENATE(Tableau3[[#This Row],[Date]],Tableau3[[#This Row],[Matricule]])</f>
        <v/>
      </c>
      <c r="F436" s="3"/>
      <c r="I43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36" s="7">
        <f>IF(Tableau3[[#This Row],[Moyenne Régimes]]&gt;0,1,0)</f>
        <v>0</v>
      </c>
      <c r="K436" s="7">
        <f>IF(Tableau3[[#This Row],[Moyenne Régimes]]&gt;=60,1,0)</f>
        <v>0</v>
      </c>
      <c r="L436" s="7">
        <f>IF(Tableau3[[#This Row],[Moyenne Régimes]]&gt;60,Tableau3[[#This Row],[Moyenne Régimes]]-60,0)</f>
        <v>0</v>
      </c>
      <c r="M436" s="14">
        <f t="shared" si="21"/>
        <v>0</v>
      </c>
      <c r="N436" s="14">
        <f t="shared" si="20"/>
        <v>0</v>
      </c>
      <c r="O436" s="14">
        <f t="shared" si="22"/>
        <v>0</v>
      </c>
      <c r="P436" s="15" t="str">
        <f>IF(Tableau3[[#This Row],[Matricule]]&gt;1,IF(COUNTIF(Tableau3[DateMatricule],Tableau3[[#This Row],[DateMatricule]])&gt;1,"Doublon",""),"")</f>
        <v/>
      </c>
    </row>
    <row r="437" spans="1:16" x14ac:dyDescent="0.25">
      <c r="A437" s="12" t="str">
        <f>IF(Tableau3[[#This Row],[Date]]="","",VLOOKUP(Tableau3[[#This Row],[Semaine]],Listes!$A:$B,2,FALSE))</f>
        <v/>
      </c>
      <c r="B437" s="11" t="str">
        <f>IF(ISBLANK(Tableau3[[#This Row],[Date]]),"",INT((Tableau3[[#This Row],[Date]]-SUM(MOD(DATE(YEAR(Tableau3[[#This Row],[Date]]-MOD(Tableau3[[#This Row],[Date]]-2,7)+3),1,2),{1E+99;7})*{1;-1})+5)/7))</f>
        <v/>
      </c>
      <c r="C437" s="11" t="str">
        <f>IF(ISBLANK(Tableau3[[#This Row],[Matricule]]),"",VLOOKUP(Tableau3[[#This Row],[Matricule]],#REF!,2,FALSE))</f>
        <v/>
      </c>
      <c r="D437" s="11" t="str">
        <f>IF(ISBLANK(Tableau3[[#This Row],[Matricule]]),"",VLOOKUP(Tableau3[[#This Row],[Matricule]],#REF!,3,FALSE))</f>
        <v/>
      </c>
      <c r="E437" s="11" t="str">
        <f>CONCATENATE(Tableau3[[#This Row],[Date]],Tableau3[[#This Row],[Matricule]])</f>
        <v/>
      </c>
      <c r="F437" s="3"/>
      <c r="I43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37" s="7">
        <f>IF(Tableau3[[#This Row],[Moyenne Régimes]]&gt;0,1,0)</f>
        <v>0</v>
      </c>
      <c r="K437" s="7">
        <f>IF(Tableau3[[#This Row],[Moyenne Régimes]]&gt;=60,1,0)</f>
        <v>0</v>
      </c>
      <c r="L437" s="7">
        <f>IF(Tableau3[[#This Row],[Moyenne Régimes]]&gt;60,Tableau3[[#This Row],[Moyenne Régimes]]-60,0)</f>
        <v>0</v>
      </c>
      <c r="M437" s="14">
        <f t="shared" si="21"/>
        <v>0</v>
      </c>
      <c r="N437" s="14">
        <f t="shared" si="20"/>
        <v>0</v>
      </c>
      <c r="O437" s="14">
        <f t="shared" si="22"/>
        <v>0</v>
      </c>
      <c r="P437" s="15" t="str">
        <f>IF(Tableau3[[#This Row],[Matricule]]&gt;1,IF(COUNTIF(Tableau3[DateMatricule],Tableau3[[#This Row],[DateMatricule]])&gt;1,"Doublon",""),"")</f>
        <v/>
      </c>
    </row>
    <row r="438" spans="1:16" x14ac:dyDescent="0.25">
      <c r="A438" s="12" t="str">
        <f>IF(Tableau3[[#This Row],[Date]]="","",VLOOKUP(Tableau3[[#This Row],[Semaine]],Listes!$A:$B,2,FALSE))</f>
        <v/>
      </c>
      <c r="B438" s="11" t="str">
        <f>IF(ISBLANK(Tableau3[[#This Row],[Date]]),"",INT((Tableau3[[#This Row],[Date]]-SUM(MOD(DATE(YEAR(Tableau3[[#This Row],[Date]]-MOD(Tableau3[[#This Row],[Date]]-2,7)+3),1,2),{1E+99;7})*{1;-1})+5)/7))</f>
        <v/>
      </c>
      <c r="C438" s="11" t="str">
        <f>IF(ISBLANK(Tableau3[[#This Row],[Matricule]]),"",VLOOKUP(Tableau3[[#This Row],[Matricule]],#REF!,2,FALSE))</f>
        <v/>
      </c>
      <c r="D438" s="11" t="str">
        <f>IF(ISBLANK(Tableau3[[#This Row],[Matricule]]),"",VLOOKUP(Tableau3[[#This Row],[Matricule]],#REF!,3,FALSE))</f>
        <v/>
      </c>
      <c r="E438" s="11" t="str">
        <f>CONCATENATE(Tableau3[[#This Row],[Date]],Tableau3[[#This Row],[Matricule]])</f>
        <v/>
      </c>
      <c r="F438" s="3"/>
      <c r="I43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38" s="7">
        <f>IF(Tableau3[[#This Row],[Moyenne Régimes]]&gt;0,1,0)</f>
        <v>0</v>
      </c>
      <c r="K438" s="7">
        <f>IF(Tableau3[[#This Row],[Moyenne Régimes]]&gt;=60,1,0)</f>
        <v>0</v>
      </c>
      <c r="L438" s="7">
        <f>IF(Tableau3[[#This Row],[Moyenne Régimes]]&gt;60,Tableau3[[#This Row],[Moyenne Régimes]]-60,0)</f>
        <v>0</v>
      </c>
      <c r="M438" s="14">
        <f t="shared" si="21"/>
        <v>0</v>
      </c>
      <c r="N438" s="14">
        <f t="shared" si="20"/>
        <v>0</v>
      </c>
      <c r="O438" s="14">
        <f t="shared" si="22"/>
        <v>0</v>
      </c>
      <c r="P438" s="15" t="str">
        <f>IF(Tableau3[[#This Row],[Matricule]]&gt;1,IF(COUNTIF(Tableau3[DateMatricule],Tableau3[[#This Row],[DateMatricule]])&gt;1,"Doublon",""),"")</f>
        <v/>
      </c>
    </row>
    <row r="439" spans="1:16" x14ac:dyDescent="0.25">
      <c r="A439" s="12" t="str">
        <f>IF(Tableau3[[#This Row],[Date]]="","",VLOOKUP(Tableau3[[#This Row],[Semaine]],Listes!$A:$B,2,FALSE))</f>
        <v/>
      </c>
      <c r="B439" s="11" t="str">
        <f>IF(ISBLANK(Tableau3[[#This Row],[Date]]),"",INT((Tableau3[[#This Row],[Date]]-SUM(MOD(DATE(YEAR(Tableau3[[#This Row],[Date]]-MOD(Tableau3[[#This Row],[Date]]-2,7)+3),1,2),{1E+99;7})*{1;-1})+5)/7))</f>
        <v/>
      </c>
      <c r="C439" s="11" t="str">
        <f>IF(ISBLANK(Tableau3[[#This Row],[Matricule]]),"",VLOOKUP(Tableau3[[#This Row],[Matricule]],#REF!,2,FALSE))</f>
        <v/>
      </c>
      <c r="D439" s="11" t="str">
        <f>IF(ISBLANK(Tableau3[[#This Row],[Matricule]]),"",VLOOKUP(Tableau3[[#This Row],[Matricule]],#REF!,3,FALSE))</f>
        <v/>
      </c>
      <c r="E439" s="11" t="str">
        <f>CONCATENATE(Tableau3[[#This Row],[Date]],Tableau3[[#This Row],[Matricule]])</f>
        <v/>
      </c>
      <c r="F439" s="3"/>
      <c r="I43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39" s="7">
        <f>IF(Tableau3[[#This Row],[Moyenne Régimes]]&gt;0,1,0)</f>
        <v>0</v>
      </c>
      <c r="K439" s="7">
        <f>IF(Tableau3[[#This Row],[Moyenne Régimes]]&gt;=60,1,0)</f>
        <v>0</v>
      </c>
      <c r="L439" s="7">
        <f>IF(Tableau3[[#This Row],[Moyenne Régimes]]&gt;60,Tableau3[[#This Row],[Moyenne Régimes]]-60,0)</f>
        <v>0</v>
      </c>
      <c r="M439" s="14">
        <f t="shared" si="21"/>
        <v>0</v>
      </c>
      <c r="N439" s="14">
        <f t="shared" si="20"/>
        <v>0</v>
      </c>
      <c r="O439" s="14">
        <f t="shared" si="22"/>
        <v>0</v>
      </c>
      <c r="P439" s="15" t="str">
        <f>IF(Tableau3[[#This Row],[Matricule]]&gt;1,IF(COUNTIF(Tableau3[DateMatricule],Tableau3[[#This Row],[DateMatricule]])&gt;1,"Doublon",""),"")</f>
        <v/>
      </c>
    </row>
    <row r="440" spans="1:16" x14ac:dyDescent="0.25">
      <c r="A440" s="12" t="str">
        <f>IF(Tableau3[[#This Row],[Date]]="","",VLOOKUP(Tableau3[[#This Row],[Semaine]],Listes!$A:$B,2,FALSE))</f>
        <v/>
      </c>
      <c r="B440" s="11" t="str">
        <f>IF(ISBLANK(Tableau3[[#This Row],[Date]]),"",INT((Tableau3[[#This Row],[Date]]-SUM(MOD(DATE(YEAR(Tableau3[[#This Row],[Date]]-MOD(Tableau3[[#This Row],[Date]]-2,7)+3),1,2),{1E+99;7})*{1;-1})+5)/7))</f>
        <v/>
      </c>
      <c r="C440" s="11" t="str">
        <f>IF(ISBLANK(Tableau3[[#This Row],[Matricule]]),"",VLOOKUP(Tableau3[[#This Row],[Matricule]],#REF!,2,FALSE))</f>
        <v/>
      </c>
      <c r="D440" s="11" t="str">
        <f>IF(ISBLANK(Tableau3[[#This Row],[Matricule]]),"",VLOOKUP(Tableau3[[#This Row],[Matricule]],#REF!,3,FALSE))</f>
        <v/>
      </c>
      <c r="E440" s="11" t="str">
        <f>CONCATENATE(Tableau3[[#This Row],[Date]],Tableau3[[#This Row],[Matricule]])</f>
        <v/>
      </c>
      <c r="F440" s="3"/>
      <c r="I44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40" s="7">
        <f>IF(Tableau3[[#This Row],[Moyenne Régimes]]&gt;0,1,0)</f>
        <v>0</v>
      </c>
      <c r="K440" s="7">
        <f>IF(Tableau3[[#This Row],[Moyenne Régimes]]&gt;=60,1,0)</f>
        <v>0</v>
      </c>
      <c r="L440" s="7">
        <f>IF(Tableau3[[#This Row],[Moyenne Régimes]]&gt;60,Tableau3[[#This Row],[Moyenne Régimes]]-60,0)</f>
        <v>0</v>
      </c>
      <c r="M440" s="14">
        <f t="shared" si="21"/>
        <v>0</v>
      </c>
      <c r="N440" s="14">
        <f t="shared" si="20"/>
        <v>0</v>
      </c>
      <c r="O440" s="14">
        <f t="shared" si="22"/>
        <v>0</v>
      </c>
      <c r="P440" s="15" t="str">
        <f>IF(Tableau3[[#This Row],[Matricule]]&gt;1,IF(COUNTIF(Tableau3[DateMatricule],Tableau3[[#This Row],[DateMatricule]])&gt;1,"Doublon",""),"")</f>
        <v/>
      </c>
    </row>
    <row r="441" spans="1:16" x14ac:dyDescent="0.25">
      <c r="A441" s="12" t="str">
        <f>IF(Tableau3[[#This Row],[Date]]="","",VLOOKUP(Tableau3[[#This Row],[Semaine]],Listes!$A:$B,2,FALSE))</f>
        <v/>
      </c>
      <c r="B441" s="11" t="str">
        <f>IF(ISBLANK(Tableau3[[#This Row],[Date]]),"",INT((Tableau3[[#This Row],[Date]]-SUM(MOD(DATE(YEAR(Tableau3[[#This Row],[Date]]-MOD(Tableau3[[#This Row],[Date]]-2,7)+3),1,2),{1E+99;7})*{1;-1})+5)/7))</f>
        <v/>
      </c>
      <c r="C441" s="11" t="str">
        <f>IF(ISBLANK(Tableau3[[#This Row],[Matricule]]),"",VLOOKUP(Tableau3[[#This Row],[Matricule]],#REF!,2,FALSE))</f>
        <v/>
      </c>
      <c r="D441" s="11" t="str">
        <f>IF(ISBLANK(Tableau3[[#This Row],[Matricule]]),"",VLOOKUP(Tableau3[[#This Row],[Matricule]],#REF!,3,FALSE))</f>
        <v/>
      </c>
      <c r="E441" s="11" t="str">
        <f>CONCATENATE(Tableau3[[#This Row],[Date]],Tableau3[[#This Row],[Matricule]])</f>
        <v/>
      </c>
      <c r="F441" s="3"/>
      <c r="I44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41" s="7">
        <f>IF(Tableau3[[#This Row],[Moyenne Régimes]]&gt;0,1,0)</f>
        <v>0</v>
      </c>
      <c r="K441" s="7">
        <f>IF(Tableau3[[#This Row],[Moyenne Régimes]]&gt;=60,1,0)</f>
        <v>0</v>
      </c>
      <c r="L441" s="7">
        <f>IF(Tableau3[[#This Row],[Moyenne Régimes]]&gt;60,Tableau3[[#This Row],[Moyenne Régimes]]-60,0)</f>
        <v>0</v>
      </c>
      <c r="M441" s="14">
        <f t="shared" si="21"/>
        <v>0</v>
      </c>
      <c r="N441" s="14">
        <f t="shared" si="20"/>
        <v>0</v>
      </c>
      <c r="O441" s="14">
        <f t="shared" si="22"/>
        <v>0</v>
      </c>
      <c r="P441" s="15" t="str">
        <f>IF(Tableau3[[#This Row],[Matricule]]&gt;1,IF(COUNTIF(Tableau3[DateMatricule],Tableau3[[#This Row],[DateMatricule]])&gt;1,"Doublon",""),"")</f>
        <v/>
      </c>
    </row>
    <row r="442" spans="1:16" x14ac:dyDescent="0.25">
      <c r="A442" s="12" t="str">
        <f>IF(Tableau3[[#This Row],[Date]]="","",VLOOKUP(Tableau3[[#This Row],[Semaine]],Listes!$A:$B,2,FALSE))</f>
        <v/>
      </c>
      <c r="B442" s="11" t="str">
        <f>IF(ISBLANK(Tableau3[[#This Row],[Date]]),"",INT((Tableau3[[#This Row],[Date]]-SUM(MOD(DATE(YEAR(Tableau3[[#This Row],[Date]]-MOD(Tableau3[[#This Row],[Date]]-2,7)+3),1,2),{1E+99;7})*{1;-1})+5)/7))</f>
        <v/>
      </c>
      <c r="C442" s="11" t="str">
        <f>IF(ISBLANK(Tableau3[[#This Row],[Matricule]]),"",VLOOKUP(Tableau3[[#This Row],[Matricule]],#REF!,2,FALSE))</f>
        <v/>
      </c>
      <c r="D442" s="11" t="str">
        <f>IF(ISBLANK(Tableau3[[#This Row],[Matricule]]),"",VLOOKUP(Tableau3[[#This Row],[Matricule]],#REF!,3,FALSE))</f>
        <v/>
      </c>
      <c r="E442" s="11" t="str">
        <f>CONCATENATE(Tableau3[[#This Row],[Date]],Tableau3[[#This Row],[Matricule]])</f>
        <v/>
      </c>
      <c r="F442" s="3"/>
      <c r="I44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42" s="7">
        <f>IF(Tableau3[[#This Row],[Moyenne Régimes]]&gt;0,1,0)</f>
        <v>0</v>
      </c>
      <c r="K442" s="7">
        <f>IF(Tableau3[[#This Row],[Moyenne Régimes]]&gt;=60,1,0)</f>
        <v>0</v>
      </c>
      <c r="L442" s="7">
        <f>IF(Tableau3[[#This Row],[Moyenne Régimes]]&gt;60,Tableau3[[#This Row],[Moyenne Régimes]]-60,0)</f>
        <v>0</v>
      </c>
      <c r="M442" s="14">
        <f t="shared" si="21"/>
        <v>0</v>
      </c>
      <c r="N442" s="14">
        <f t="shared" si="20"/>
        <v>0</v>
      </c>
      <c r="O442" s="14">
        <f t="shared" si="22"/>
        <v>0</v>
      </c>
      <c r="P442" s="15" t="str">
        <f>IF(Tableau3[[#This Row],[Matricule]]&gt;1,IF(COUNTIF(Tableau3[DateMatricule],Tableau3[[#This Row],[DateMatricule]])&gt;1,"Doublon",""),"")</f>
        <v/>
      </c>
    </row>
    <row r="443" spans="1:16" x14ac:dyDescent="0.25">
      <c r="A443" s="12" t="str">
        <f>IF(Tableau3[[#This Row],[Date]]="","",VLOOKUP(Tableau3[[#This Row],[Semaine]],Listes!$A:$B,2,FALSE))</f>
        <v/>
      </c>
      <c r="B443" s="11" t="str">
        <f>IF(ISBLANK(Tableau3[[#This Row],[Date]]),"",INT((Tableau3[[#This Row],[Date]]-SUM(MOD(DATE(YEAR(Tableau3[[#This Row],[Date]]-MOD(Tableau3[[#This Row],[Date]]-2,7)+3),1,2),{1E+99;7})*{1;-1})+5)/7))</f>
        <v/>
      </c>
      <c r="C443" s="11" t="str">
        <f>IF(ISBLANK(Tableau3[[#This Row],[Matricule]]),"",VLOOKUP(Tableau3[[#This Row],[Matricule]],#REF!,2,FALSE))</f>
        <v/>
      </c>
      <c r="D443" s="11" t="str">
        <f>IF(ISBLANK(Tableau3[[#This Row],[Matricule]]),"",VLOOKUP(Tableau3[[#This Row],[Matricule]],#REF!,3,FALSE))</f>
        <v/>
      </c>
      <c r="E443" s="11" t="str">
        <f>CONCATENATE(Tableau3[[#This Row],[Date]],Tableau3[[#This Row],[Matricule]])</f>
        <v/>
      </c>
      <c r="F443" s="3"/>
      <c r="I44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43" s="7">
        <f>IF(Tableau3[[#This Row],[Moyenne Régimes]]&gt;0,1,0)</f>
        <v>0</v>
      </c>
      <c r="K443" s="7">
        <f>IF(Tableau3[[#This Row],[Moyenne Régimes]]&gt;=60,1,0)</f>
        <v>0</v>
      </c>
      <c r="L443" s="7">
        <f>IF(Tableau3[[#This Row],[Moyenne Régimes]]&gt;60,Tableau3[[#This Row],[Moyenne Régimes]]-60,0)</f>
        <v>0</v>
      </c>
      <c r="M443" s="14">
        <f t="shared" si="21"/>
        <v>0</v>
      </c>
      <c r="N443" s="14">
        <f t="shared" si="20"/>
        <v>0</v>
      </c>
      <c r="O443" s="14">
        <f t="shared" si="22"/>
        <v>0</v>
      </c>
      <c r="P443" s="15" t="str">
        <f>IF(Tableau3[[#This Row],[Matricule]]&gt;1,IF(COUNTIF(Tableau3[DateMatricule],Tableau3[[#This Row],[DateMatricule]])&gt;1,"Doublon",""),"")</f>
        <v/>
      </c>
    </row>
    <row r="444" spans="1:16" x14ac:dyDescent="0.25">
      <c r="A444" s="12" t="str">
        <f>IF(Tableau3[[#This Row],[Date]]="","",VLOOKUP(Tableau3[[#This Row],[Semaine]],Listes!$A:$B,2,FALSE))</f>
        <v/>
      </c>
      <c r="B444" s="11" t="str">
        <f>IF(ISBLANK(Tableau3[[#This Row],[Date]]),"",INT((Tableau3[[#This Row],[Date]]-SUM(MOD(DATE(YEAR(Tableau3[[#This Row],[Date]]-MOD(Tableau3[[#This Row],[Date]]-2,7)+3),1,2),{1E+99;7})*{1;-1})+5)/7))</f>
        <v/>
      </c>
      <c r="C444" s="11" t="str">
        <f>IF(ISBLANK(Tableau3[[#This Row],[Matricule]]),"",VLOOKUP(Tableau3[[#This Row],[Matricule]],#REF!,2,FALSE))</f>
        <v/>
      </c>
      <c r="D444" s="11" t="str">
        <f>IF(ISBLANK(Tableau3[[#This Row],[Matricule]]),"",VLOOKUP(Tableau3[[#This Row],[Matricule]],#REF!,3,FALSE))</f>
        <v/>
      </c>
      <c r="E444" s="11" t="str">
        <f>CONCATENATE(Tableau3[[#This Row],[Date]],Tableau3[[#This Row],[Matricule]])</f>
        <v/>
      </c>
      <c r="F444" s="3"/>
      <c r="I44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44" s="7">
        <f>IF(Tableau3[[#This Row],[Moyenne Régimes]]&gt;0,1,0)</f>
        <v>0</v>
      </c>
      <c r="K444" s="7">
        <f>IF(Tableau3[[#This Row],[Moyenne Régimes]]&gt;=60,1,0)</f>
        <v>0</v>
      </c>
      <c r="L444" s="7">
        <f>IF(Tableau3[[#This Row],[Moyenne Régimes]]&gt;60,Tableau3[[#This Row],[Moyenne Régimes]]-60,0)</f>
        <v>0</v>
      </c>
      <c r="M444" s="14">
        <f t="shared" si="21"/>
        <v>0</v>
      </c>
      <c r="N444" s="14">
        <f t="shared" si="20"/>
        <v>0</v>
      </c>
      <c r="O444" s="14">
        <f t="shared" si="22"/>
        <v>0</v>
      </c>
      <c r="P444" s="15" t="str">
        <f>IF(Tableau3[[#This Row],[Matricule]]&gt;1,IF(COUNTIF(Tableau3[DateMatricule],Tableau3[[#This Row],[DateMatricule]])&gt;1,"Doublon",""),"")</f>
        <v/>
      </c>
    </row>
    <row r="445" spans="1:16" x14ac:dyDescent="0.25">
      <c r="A445" s="12" t="str">
        <f>IF(Tableau3[[#This Row],[Date]]="","",VLOOKUP(Tableau3[[#This Row],[Semaine]],Listes!$A:$B,2,FALSE))</f>
        <v/>
      </c>
      <c r="B445" s="11" t="str">
        <f>IF(ISBLANK(Tableau3[[#This Row],[Date]]),"",INT((Tableau3[[#This Row],[Date]]-SUM(MOD(DATE(YEAR(Tableau3[[#This Row],[Date]]-MOD(Tableau3[[#This Row],[Date]]-2,7)+3),1,2),{1E+99;7})*{1;-1})+5)/7))</f>
        <v/>
      </c>
      <c r="C445" s="11" t="str">
        <f>IF(ISBLANK(Tableau3[[#This Row],[Matricule]]),"",VLOOKUP(Tableau3[[#This Row],[Matricule]],#REF!,2,FALSE))</f>
        <v/>
      </c>
      <c r="D445" s="11" t="str">
        <f>IF(ISBLANK(Tableau3[[#This Row],[Matricule]]),"",VLOOKUP(Tableau3[[#This Row],[Matricule]],#REF!,3,FALSE))</f>
        <v/>
      </c>
      <c r="E445" s="11" t="str">
        <f>CONCATENATE(Tableau3[[#This Row],[Date]],Tableau3[[#This Row],[Matricule]])</f>
        <v/>
      </c>
      <c r="F445" s="3"/>
      <c r="I44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45" s="7">
        <f>IF(Tableau3[[#This Row],[Moyenne Régimes]]&gt;0,1,0)</f>
        <v>0</v>
      </c>
      <c r="K445" s="7">
        <f>IF(Tableau3[[#This Row],[Moyenne Régimes]]&gt;=60,1,0)</f>
        <v>0</v>
      </c>
      <c r="L445" s="7">
        <f>IF(Tableau3[[#This Row],[Moyenne Régimes]]&gt;60,Tableau3[[#This Row],[Moyenne Régimes]]-60,0)</f>
        <v>0</v>
      </c>
      <c r="M445" s="14">
        <f t="shared" si="21"/>
        <v>0</v>
      </c>
      <c r="N445" s="14">
        <f t="shared" si="20"/>
        <v>0</v>
      </c>
      <c r="O445" s="14">
        <f t="shared" si="22"/>
        <v>0</v>
      </c>
      <c r="P445" s="15" t="str">
        <f>IF(Tableau3[[#This Row],[Matricule]]&gt;1,IF(COUNTIF(Tableau3[DateMatricule],Tableau3[[#This Row],[DateMatricule]])&gt;1,"Doublon",""),"")</f>
        <v/>
      </c>
    </row>
    <row r="446" spans="1:16" x14ac:dyDescent="0.25">
      <c r="A446" s="12" t="str">
        <f>IF(Tableau3[[#This Row],[Date]]="","",VLOOKUP(Tableau3[[#This Row],[Semaine]],Listes!$A:$B,2,FALSE))</f>
        <v/>
      </c>
      <c r="B446" s="11" t="str">
        <f>IF(ISBLANK(Tableau3[[#This Row],[Date]]),"",INT((Tableau3[[#This Row],[Date]]-SUM(MOD(DATE(YEAR(Tableau3[[#This Row],[Date]]-MOD(Tableau3[[#This Row],[Date]]-2,7)+3),1,2),{1E+99;7})*{1;-1})+5)/7))</f>
        <v/>
      </c>
      <c r="C446" s="11" t="str">
        <f>IF(ISBLANK(Tableau3[[#This Row],[Matricule]]),"",VLOOKUP(Tableau3[[#This Row],[Matricule]],#REF!,2,FALSE))</f>
        <v/>
      </c>
      <c r="D446" s="11" t="str">
        <f>IF(ISBLANK(Tableau3[[#This Row],[Matricule]]),"",VLOOKUP(Tableau3[[#This Row],[Matricule]],#REF!,3,FALSE))</f>
        <v/>
      </c>
      <c r="E446" s="11" t="str">
        <f>CONCATENATE(Tableau3[[#This Row],[Date]],Tableau3[[#This Row],[Matricule]])</f>
        <v/>
      </c>
      <c r="F446" s="3"/>
      <c r="I44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46" s="7">
        <f>IF(Tableau3[[#This Row],[Moyenne Régimes]]&gt;0,1,0)</f>
        <v>0</v>
      </c>
      <c r="K446" s="7">
        <f>IF(Tableau3[[#This Row],[Moyenne Régimes]]&gt;=60,1,0)</f>
        <v>0</v>
      </c>
      <c r="L446" s="7">
        <f>IF(Tableau3[[#This Row],[Moyenne Régimes]]&gt;60,Tableau3[[#This Row],[Moyenne Régimes]]-60,0)</f>
        <v>0</v>
      </c>
      <c r="M446" s="14">
        <f t="shared" si="21"/>
        <v>0</v>
      </c>
      <c r="N446" s="14">
        <f t="shared" si="20"/>
        <v>0</v>
      </c>
      <c r="O446" s="14">
        <f t="shared" si="22"/>
        <v>0</v>
      </c>
      <c r="P446" s="15" t="str">
        <f>IF(Tableau3[[#This Row],[Matricule]]&gt;1,IF(COUNTIF(Tableau3[DateMatricule],Tableau3[[#This Row],[DateMatricule]])&gt;1,"Doublon",""),"")</f>
        <v/>
      </c>
    </row>
    <row r="447" spans="1:16" x14ac:dyDescent="0.25">
      <c r="A447" s="12" t="str">
        <f>IF(Tableau3[[#This Row],[Date]]="","",VLOOKUP(Tableau3[[#This Row],[Semaine]],Listes!$A:$B,2,FALSE))</f>
        <v/>
      </c>
      <c r="B447" s="11" t="str">
        <f>IF(ISBLANK(Tableau3[[#This Row],[Date]]),"",INT((Tableau3[[#This Row],[Date]]-SUM(MOD(DATE(YEAR(Tableau3[[#This Row],[Date]]-MOD(Tableau3[[#This Row],[Date]]-2,7)+3),1,2),{1E+99;7})*{1;-1})+5)/7))</f>
        <v/>
      </c>
      <c r="C447" s="11" t="str">
        <f>IF(ISBLANK(Tableau3[[#This Row],[Matricule]]),"",VLOOKUP(Tableau3[[#This Row],[Matricule]],#REF!,2,FALSE))</f>
        <v/>
      </c>
      <c r="D447" s="11" t="str">
        <f>IF(ISBLANK(Tableau3[[#This Row],[Matricule]]),"",VLOOKUP(Tableau3[[#This Row],[Matricule]],#REF!,3,FALSE))</f>
        <v/>
      </c>
      <c r="E447" s="11" t="str">
        <f>CONCATENATE(Tableau3[[#This Row],[Date]],Tableau3[[#This Row],[Matricule]])</f>
        <v/>
      </c>
      <c r="F447" s="3"/>
      <c r="I44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47" s="7">
        <f>IF(Tableau3[[#This Row],[Moyenne Régimes]]&gt;0,1,0)</f>
        <v>0</v>
      </c>
      <c r="K447" s="7">
        <f>IF(Tableau3[[#This Row],[Moyenne Régimes]]&gt;=60,1,0)</f>
        <v>0</v>
      </c>
      <c r="L447" s="7">
        <f>IF(Tableau3[[#This Row],[Moyenne Régimes]]&gt;60,Tableau3[[#This Row],[Moyenne Régimes]]-60,0)</f>
        <v>0</v>
      </c>
      <c r="M447" s="14">
        <f t="shared" si="21"/>
        <v>0</v>
      </c>
      <c r="N447" s="14">
        <f t="shared" si="20"/>
        <v>0</v>
      </c>
      <c r="O447" s="14">
        <f t="shared" si="22"/>
        <v>0</v>
      </c>
      <c r="P447" s="15" t="str">
        <f>IF(Tableau3[[#This Row],[Matricule]]&gt;1,IF(COUNTIF(Tableau3[DateMatricule],Tableau3[[#This Row],[DateMatricule]])&gt;1,"Doublon",""),"")</f>
        <v/>
      </c>
    </row>
    <row r="448" spans="1:16" x14ac:dyDescent="0.25">
      <c r="A448" s="12" t="str">
        <f>IF(Tableau3[[#This Row],[Date]]="","",VLOOKUP(Tableau3[[#This Row],[Semaine]],Listes!$A:$B,2,FALSE))</f>
        <v/>
      </c>
      <c r="B448" s="11" t="str">
        <f>IF(ISBLANK(Tableau3[[#This Row],[Date]]),"",INT((Tableau3[[#This Row],[Date]]-SUM(MOD(DATE(YEAR(Tableau3[[#This Row],[Date]]-MOD(Tableau3[[#This Row],[Date]]-2,7)+3),1,2),{1E+99;7})*{1;-1})+5)/7))</f>
        <v/>
      </c>
      <c r="C448" s="11" t="str">
        <f>IF(ISBLANK(Tableau3[[#This Row],[Matricule]]),"",VLOOKUP(Tableau3[[#This Row],[Matricule]],#REF!,2,FALSE))</f>
        <v/>
      </c>
      <c r="D448" s="11" t="str">
        <f>IF(ISBLANK(Tableau3[[#This Row],[Matricule]]),"",VLOOKUP(Tableau3[[#This Row],[Matricule]],#REF!,3,FALSE))</f>
        <v/>
      </c>
      <c r="E448" s="11" t="str">
        <f>CONCATENATE(Tableau3[[#This Row],[Date]],Tableau3[[#This Row],[Matricule]])</f>
        <v/>
      </c>
      <c r="F448" s="3"/>
      <c r="I44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48" s="7">
        <f>IF(Tableau3[[#This Row],[Moyenne Régimes]]&gt;0,1,0)</f>
        <v>0</v>
      </c>
      <c r="K448" s="7">
        <f>IF(Tableau3[[#This Row],[Moyenne Régimes]]&gt;=60,1,0)</f>
        <v>0</v>
      </c>
      <c r="L448" s="7">
        <f>IF(Tableau3[[#This Row],[Moyenne Régimes]]&gt;60,Tableau3[[#This Row],[Moyenne Régimes]]-60,0)</f>
        <v>0</v>
      </c>
      <c r="M448" s="14">
        <f t="shared" si="21"/>
        <v>0</v>
      </c>
      <c r="N448" s="14">
        <f t="shared" si="20"/>
        <v>0</v>
      </c>
      <c r="O448" s="14">
        <f t="shared" si="22"/>
        <v>0</v>
      </c>
      <c r="P448" s="15" t="str">
        <f>IF(Tableau3[[#This Row],[Matricule]]&gt;1,IF(COUNTIF(Tableau3[DateMatricule],Tableau3[[#This Row],[DateMatricule]])&gt;1,"Doublon",""),"")</f>
        <v/>
      </c>
    </row>
    <row r="449" spans="1:16" x14ac:dyDescent="0.25">
      <c r="A449" s="12" t="str">
        <f>IF(Tableau3[[#This Row],[Date]]="","",VLOOKUP(Tableau3[[#This Row],[Semaine]],Listes!$A:$B,2,FALSE))</f>
        <v/>
      </c>
      <c r="B449" s="11" t="str">
        <f>IF(ISBLANK(Tableau3[[#This Row],[Date]]),"",INT((Tableau3[[#This Row],[Date]]-SUM(MOD(DATE(YEAR(Tableau3[[#This Row],[Date]]-MOD(Tableau3[[#This Row],[Date]]-2,7)+3),1,2),{1E+99;7})*{1;-1})+5)/7))</f>
        <v/>
      </c>
      <c r="C449" s="11" t="str">
        <f>IF(ISBLANK(Tableau3[[#This Row],[Matricule]]),"",VLOOKUP(Tableau3[[#This Row],[Matricule]],#REF!,2,FALSE))</f>
        <v/>
      </c>
      <c r="D449" s="11" t="str">
        <f>IF(ISBLANK(Tableau3[[#This Row],[Matricule]]),"",VLOOKUP(Tableau3[[#This Row],[Matricule]],#REF!,3,FALSE))</f>
        <v/>
      </c>
      <c r="E449" s="11" t="str">
        <f>CONCATENATE(Tableau3[[#This Row],[Date]],Tableau3[[#This Row],[Matricule]])</f>
        <v/>
      </c>
      <c r="F449" s="3"/>
      <c r="I44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49" s="7">
        <f>IF(Tableau3[[#This Row],[Moyenne Régimes]]&gt;0,1,0)</f>
        <v>0</v>
      </c>
      <c r="K449" s="7">
        <f>IF(Tableau3[[#This Row],[Moyenne Régimes]]&gt;=60,1,0)</f>
        <v>0</v>
      </c>
      <c r="L449" s="7">
        <f>IF(Tableau3[[#This Row],[Moyenne Régimes]]&gt;60,Tableau3[[#This Row],[Moyenne Régimes]]-60,0)</f>
        <v>0</v>
      </c>
      <c r="M449" s="14">
        <f t="shared" si="21"/>
        <v>0</v>
      </c>
      <c r="N449" s="14">
        <f t="shared" si="20"/>
        <v>0</v>
      </c>
      <c r="O449" s="14">
        <f t="shared" si="22"/>
        <v>0</v>
      </c>
      <c r="P449" s="15" t="str">
        <f>IF(Tableau3[[#This Row],[Matricule]]&gt;1,IF(COUNTIF(Tableau3[DateMatricule],Tableau3[[#This Row],[DateMatricule]])&gt;1,"Doublon",""),"")</f>
        <v/>
      </c>
    </row>
    <row r="450" spans="1:16" x14ac:dyDescent="0.25">
      <c r="A450" s="12" t="str">
        <f>IF(Tableau3[[#This Row],[Date]]="","",VLOOKUP(Tableau3[[#This Row],[Semaine]],Listes!$A:$B,2,FALSE))</f>
        <v/>
      </c>
      <c r="B450" s="11" t="str">
        <f>IF(ISBLANK(Tableau3[[#This Row],[Date]]),"",INT((Tableau3[[#This Row],[Date]]-SUM(MOD(DATE(YEAR(Tableau3[[#This Row],[Date]]-MOD(Tableau3[[#This Row],[Date]]-2,7)+3),1,2),{1E+99;7})*{1;-1})+5)/7))</f>
        <v/>
      </c>
      <c r="C450" s="11" t="str">
        <f>IF(ISBLANK(Tableau3[[#This Row],[Matricule]]),"",VLOOKUP(Tableau3[[#This Row],[Matricule]],#REF!,2,FALSE))</f>
        <v/>
      </c>
      <c r="D450" s="11" t="str">
        <f>IF(ISBLANK(Tableau3[[#This Row],[Matricule]]),"",VLOOKUP(Tableau3[[#This Row],[Matricule]],#REF!,3,FALSE))</f>
        <v/>
      </c>
      <c r="E450" s="11" t="str">
        <f>CONCATENATE(Tableau3[[#This Row],[Date]],Tableau3[[#This Row],[Matricule]])</f>
        <v/>
      </c>
      <c r="F450" s="3"/>
      <c r="I45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50" s="7">
        <f>IF(Tableau3[[#This Row],[Moyenne Régimes]]&gt;0,1,0)</f>
        <v>0</v>
      </c>
      <c r="K450" s="7">
        <f>IF(Tableau3[[#This Row],[Moyenne Régimes]]&gt;=60,1,0)</f>
        <v>0</v>
      </c>
      <c r="L450" s="7">
        <f>IF(Tableau3[[#This Row],[Moyenne Régimes]]&gt;60,Tableau3[[#This Row],[Moyenne Régimes]]-60,0)</f>
        <v>0</v>
      </c>
      <c r="M450" s="14">
        <f t="shared" si="21"/>
        <v>0</v>
      </c>
      <c r="N450" s="14">
        <f t="shared" si="20"/>
        <v>0</v>
      </c>
      <c r="O450" s="14">
        <f t="shared" si="22"/>
        <v>0</v>
      </c>
      <c r="P450" s="15" t="str">
        <f>IF(Tableau3[[#This Row],[Matricule]]&gt;1,IF(COUNTIF(Tableau3[DateMatricule],Tableau3[[#This Row],[DateMatricule]])&gt;1,"Doublon",""),"")</f>
        <v/>
      </c>
    </row>
    <row r="451" spans="1:16" x14ac:dyDescent="0.25">
      <c r="A451" s="12" t="str">
        <f>IF(Tableau3[[#This Row],[Date]]="","",VLOOKUP(Tableau3[[#This Row],[Semaine]],Listes!$A:$B,2,FALSE))</f>
        <v/>
      </c>
      <c r="B451" s="11" t="str">
        <f>IF(ISBLANK(Tableau3[[#This Row],[Date]]),"",INT((Tableau3[[#This Row],[Date]]-SUM(MOD(DATE(YEAR(Tableau3[[#This Row],[Date]]-MOD(Tableau3[[#This Row],[Date]]-2,7)+3),1,2),{1E+99;7})*{1;-1})+5)/7))</f>
        <v/>
      </c>
      <c r="C451" s="11" t="str">
        <f>IF(ISBLANK(Tableau3[[#This Row],[Matricule]]),"",VLOOKUP(Tableau3[[#This Row],[Matricule]],#REF!,2,FALSE))</f>
        <v/>
      </c>
      <c r="D451" s="11" t="str">
        <f>IF(ISBLANK(Tableau3[[#This Row],[Matricule]]),"",VLOOKUP(Tableau3[[#This Row],[Matricule]],#REF!,3,FALSE))</f>
        <v/>
      </c>
      <c r="E451" s="11" t="str">
        <f>CONCATENATE(Tableau3[[#This Row],[Date]],Tableau3[[#This Row],[Matricule]])</f>
        <v/>
      </c>
      <c r="F451" s="3"/>
      <c r="I45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51" s="7">
        <f>IF(Tableau3[[#This Row],[Moyenne Régimes]]&gt;0,1,0)</f>
        <v>0</v>
      </c>
      <c r="K451" s="7">
        <f>IF(Tableau3[[#This Row],[Moyenne Régimes]]&gt;=60,1,0)</f>
        <v>0</v>
      </c>
      <c r="L451" s="7">
        <f>IF(Tableau3[[#This Row],[Moyenne Régimes]]&gt;60,Tableau3[[#This Row],[Moyenne Régimes]]-60,0)</f>
        <v>0</v>
      </c>
      <c r="M451" s="14">
        <f t="shared" si="21"/>
        <v>0</v>
      </c>
      <c r="N451" s="14">
        <f t="shared" ref="N451:N514" si="23">+IF(ROUND(I451,0)&gt;60,(ROUND(I451,0)-60)*40,0)</f>
        <v>0</v>
      </c>
      <c r="O451" s="14">
        <f t="shared" si="22"/>
        <v>0</v>
      </c>
      <c r="P451" s="15" t="str">
        <f>IF(Tableau3[[#This Row],[Matricule]]&gt;1,IF(COUNTIF(Tableau3[DateMatricule],Tableau3[[#This Row],[DateMatricule]])&gt;1,"Doublon",""),"")</f>
        <v/>
      </c>
    </row>
    <row r="452" spans="1:16" x14ac:dyDescent="0.25">
      <c r="A452" s="12" t="str">
        <f>IF(Tableau3[[#This Row],[Date]]="","",VLOOKUP(Tableau3[[#This Row],[Semaine]],Listes!$A:$B,2,FALSE))</f>
        <v/>
      </c>
      <c r="B452" s="11" t="str">
        <f>IF(ISBLANK(Tableau3[[#This Row],[Date]]),"",INT((Tableau3[[#This Row],[Date]]-SUM(MOD(DATE(YEAR(Tableau3[[#This Row],[Date]]-MOD(Tableau3[[#This Row],[Date]]-2,7)+3),1,2),{1E+99;7})*{1;-1})+5)/7))</f>
        <v/>
      </c>
      <c r="C452" s="11" t="str">
        <f>IF(ISBLANK(Tableau3[[#This Row],[Matricule]]),"",VLOOKUP(Tableau3[[#This Row],[Matricule]],#REF!,2,FALSE))</f>
        <v/>
      </c>
      <c r="D452" s="11" t="str">
        <f>IF(ISBLANK(Tableau3[[#This Row],[Matricule]]),"",VLOOKUP(Tableau3[[#This Row],[Matricule]],#REF!,3,FALSE))</f>
        <v/>
      </c>
      <c r="E452" s="11" t="str">
        <f>CONCATENATE(Tableau3[[#This Row],[Date]],Tableau3[[#This Row],[Matricule]])</f>
        <v/>
      </c>
      <c r="F452" s="3"/>
      <c r="I45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52" s="7">
        <f>IF(Tableau3[[#This Row],[Moyenne Régimes]]&gt;0,1,0)</f>
        <v>0</v>
      </c>
      <c r="K452" s="7">
        <f>IF(Tableau3[[#This Row],[Moyenne Régimes]]&gt;=60,1,0)</f>
        <v>0</v>
      </c>
      <c r="L452" s="7">
        <f>IF(Tableau3[[#This Row],[Moyenne Régimes]]&gt;60,Tableau3[[#This Row],[Moyenne Régimes]]-60,0)</f>
        <v>0</v>
      </c>
      <c r="M452" s="14">
        <f t="shared" si="21"/>
        <v>0</v>
      </c>
      <c r="N452" s="14">
        <f t="shared" si="23"/>
        <v>0</v>
      </c>
      <c r="O452" s="14">
        <f t="shared" si="22"/>
        <v>0</v>
      </c>
      <c r="P452" s="15" t="str">
        <f>IF(Tableau3[[#This Row],[Matricule]]&gt;1,IF(COUNTIF(Tableau3[DateMatricule],Tableau3[[#This Row],[DateMatricule]])&gt;1,"Doublon",""),"")</f>
        <v/>
      </c>
    </row>
    <row r="453" spans="1:16" x14ac:dyDescent="0.25">
      <c r="A453" s="12" t="str">
        <f>IF(Tableau3[[#This Row],[Date]]="","",VLOOKUP(Tableau3[[#This Row],[Semaine]],Listes!$A:$B,2,FALSE))</f>
        <v/>
      </c>
      <c r="B453" s="11" t="str">
        <f>IF(ISBLANK(Tableau3[[#This Row],[Date]]),"",INT((Tableau3[[#This Row],[Date]]-SUM(MOD(DATE(YEAR(Tableau3[[#This Row],[Date]]-MOD(Tableau3[[#This Row],[Date]]-2,7)+3),1,2),{1E+99;7})*{1;-1})+5)/7))</f>
        <v/>
      </c>
      <c r="C453" s="11" t="str">
        <f>IF(ISBLANK(Tableau3[[#This Row],[Matricule]]),"",VLOOKUP(Tableau3[[#This Row],[Matricule]],#REF!,2,FALSE))</f>
        <v/>
      </c>
      <c r="D453" s="11" t="str">
        <f>IF(ISBLANK(Tableau3[[#This Row],[Matricule]]),"",VLOOKUP(Tableau3[[#This Row],[Matricule]],#REF!,3,FALSE))</f>
        <v/>
      </c>
      <c r="E453" s="11" t="str">
        <f>CONCATENATE(Tableau3[[#This Row],[Date]],Tableau3[[#This Row],[Matricule]])</f>
        <v/>
      </c>
      <c r="F453" s="3"/>
      <c r="I45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53" s="7">
        <f>IF(Tableau3[[#This Row],[Moyenne Régimes]]&gt;0,1,0)</f>
        <v>0</v>
      </c>
      <c r="K453" s="7">
        <f>IF(Tableau3[[#This Row],[Moyenne Régimes]]&gt;=60,1,0)</f>
        <v>0</v>
      </c>
      <c r="L453" s="7">
        <f>IF(Tableau3[[#This Row],[Moyenne Régimes]]&gt;60,Tableau3[[#This Row],[Moyenne Régimes]]-60,0)</f>
        <v>0</v>
      </c>
      <c r="M453" s="14">
        <f t="shared" si="21"/>
        <v>0</v>
      </c>
      <c r="N453" s="14">
        <f t="shared" si="23"/>
        <v>0</v>
      </c>
      <c r="O453" s="14">
        <f t="shared" si="22"/>
        <v>0</v>
      </c>
      <c r="P453" s="15" t="str">
        <f>IF(Tableau3[[#This Row],[Matricule]]&gt;1,IF(COUNTIF(Tableau3[DateMatricule],Tableau3[[#This Row],[DateMatricule]])&gt;1,"Doublon",""),"")</f>
        <v/>
      </c>
    </row>
    <row r="454" spans="1:16" x14ac:dyDescent="0.25">
      <c r="A454" s="12" t="str">
        <f>IF(Tableau3[[#This Row],[Date]]="","",VLOOKUP(Tableau3[[#This Row],[Semaine]],Listes!$A:$B,2,FALSE))</f>
        <v/>
      </c>
      <c r="B454" s="11" t="str">
        <f>IF(ISBLANK(Tableau3[[#This Row],[Date]]),"",INT((Tableau3[[#This Row],[Date]]-SUM(MOD(DATE(YEAR(Tableau3[[#This Row],[Date]]-MOD(Tableau3[[#This Row],[Date]]-2,7)+3),1,2),{1E+99;7})*{1;-1})+5)/7))</f>
        <v/>
      </c>
      <c r="C454" s="11" t="str">
        <f>IF(ISBLANK(Tableau3[[#This Row],[Matricule]]),"",VLOOKUP(Tableau3[[#This Row],[Matricule]],#REF!,2,FALSE))</f>
        <v/>
      </c>
      <c r="D454" s="11" t="str">
        <f>IF(ISBLANK(Tableau3[[#This Row],[Matricule]]),"",VLOOKUP(Tableau3[[#This Row],[Matricule]],#REF!,3,FALSE))</f>
        <v/>
      </c>
      <c r="E454" s="11" t="str">
        <f>CONCATENATE(Tableau3[[#This Row],[Date]],Tableau3[[#This Row],[Matricule]])</f>
        <v/>
      </c>
      <c r="F454" s="3"/>
      <c r="I45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54" s="7">
        <f>IF(Tableau3[[#This Row],[Moyenne Régimes]]&gt;0,1,0)</f>
        <v>0</v>
      </c>
      <c r="K454" s="7">
        <f>IF(Tableau3[[#This Row],[Moyenne Régimes]]&gt;=60,1,0)</f>
        <v>0</v>
      </c>
      <c r="L454" s="7">
        <f>IF(Tableau3[[#This Row],[Moyenne Régimes]]&gt;60,Tableau3[[#This Row],[Moyenne Régimes]]-60,0)</f>
        <v>0</v>
      </c>
      <c r="M454" s="14">
        <f t="shared" si="21"/>
        <v>0</v>
      </c>
      <c r="N454" s="14">
        <f t="shared" si="23"/>
        <v>0</v>
      </c>
      <c r="O454" s="14">
        <f t="shared" si="22"/>
        <v>0</v>
      </c>
      <c r="P454" s="15" t="str">
        <f>IF(Tableau3[[#This Row],[Matricule]]&gt;1,IF(COUNTIF(Tableau3[DateMatricule],Tableau3[[#This Row],[DateMatricule]])&gt;1,"Doublon",""),"")</f>
        <v/>
      </c>
    </row>
    <row r="455" spans="1:16" x14ac:dyDescent="0.25">
      <c r="A455" s="12" t="str">
        <f>IF(Tableau3[[#This Row],[Date]]="","",VLOOKUP(Tableau3[[#This Row],[Semaine]],Listes!$A:$B,2,FALSE))</f>
        <v/>
      </c>
      <c r="B455" s="11" t="str">
        <f>IF(ISBLANK(Tableau3[[#This Row],[Date]]),"",INT((Tableau3[[#This Row],[Date]]-SUM(MOD(DATE(YEAR(Tableau3[[#This Row],[Date]]-MOD(Tableau3[[#This Row],[Date]]-2,7)+3),1,2),{1E+99;7})*{1;-1})+5)/7))</f>
        <v/>
      </c>
      <c r="C455" s="11" t="str">
        <f>IF(ISBLANK(Tableau3[[#This Row],[Matricule]]),"",VLOOKUP(Tableau3[[#This Row],[Matricule]],#REF!,2,FALSE))</f>
        <v/>
      </c>
      <c r="D455" s="11" t="str">
        <f>IF(ISBLANK(Tableau3[[#This Row],[Matricule]]),"",VLOOKUP(Tableau3[[#This Row],[Matricule]],#REF!,3,FALSE))</f>
        <v/>
      </c>
      <c r="E455" s="11" t="str">
        <f>CONCATENATE(Tableau3[[#This Row],[Date]],Tableau3[[#This Row],[Matricule]])</f>
        <v/>
      </c>
      <c r="F455" s="3"/>
      <c r="I45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55" s="7">
        <f>IF(Tableau3[[#This Row],[Moyenne Régimes]]&gt;0,1,0)</f>
        <v>0</v>
      </c>
      <c r="K455" s="7">
        <f>IF(Tableau3[[#This Row],[Moyenne Régimes]]&gt;=60,1,0)</f>
        <v>0</v>
      </c>
      <c r="L455" s="7">
        <f>IF(Tableau3[[#This Row],[Moyenne Régimes]]&gt;60,Tableau3[[#This Row],[Moyenne Régimes]]-60,0)</f>
        <v>0</v>
      </c>
      <c r="M455" s="14">
        <f t="shared" ref="M455:M518" si="24">+IF(I455&lt;60,0,1000)</f>
        <v>0</v>
      </c>
      <c r="N455" s="14">
        <f t="shared" si="23"/>
        <v>0</v>
      </c>
      <c r="O455" s="14">
        <f t="shared" ref="O455:O518" si="25">+M455+N455</f>
        <v>0</v>
      </c>
      <c r="P455" s="15" t="str">
        <f>IF(Tableau3[[#This Row],[Matricule]]&gt;1,IF(COUNTIF(Tableau3[DateMatricule],Tableau3[[#This Row],[DateMatricule]])&gt;1,"Doublon",""),"")</f>
        <v/>
      </c>
    </row>
    <row r="456" spans="1:16" x14ac:dyDescent="0.25">
      <c r="A456" s="12" t="str">
        <f>IF(Tableau3[[#This Row],[Date]]="","",VLOOKUP(Tableau3[[#This Row],[Semaine]],Listes!$A:$B,2,FALSE))</f>
        <v/>
      </c>
      <c r="B456" s="11" t="str">
        <f>IF(ISBLANK(Tableau3[[#This Row],[Date]]),"",INT((Tableau3[[#This Row],[Date]]-SUM(MOD(DATE(YEAR(Tableau3[[#This Row],[Date]]-MOD(Tableau3[[#This Row],[Date]]-2,7)+3),1,2),{1E+99;7})*{1;-1})+5)/7))</f>
        <v/>
      </c>
      <c r="C456" s="11" t="str">
        <f>IF(ISBLANK(Tableau3[[#This Row],[Matricule]]),"",VLOOKUP(Tableau3[[#This Row],[Matricule]],#REF!,2,FALSE))</f>
        <v/>
      </c>
      <c r="D456" s="11" t="str">
        <f>IF(ISBLANK(Tableau3[[#This Row],[Matricule]]),"",VLOOKUP(Tableau3[[#This Row],[Matricule]],#REF!,3,FALSE))</f>
        <v/>
      </c>
      <c r="E456" s="11" t="str">
        <f>CONCATENATE(Tableau3[[#This Row],[Date]],Tableau3[[#This Row],[Matricule]])</f>
        <v/>
      </c>
      <c r="F456" s="3"/>
      <c r="I45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56" s="7">
        <f>IF(Tableau3[[#This Row],[Moyenne Régimes]]&gt;0,1,0)</f>
        <v>0</v>
      </c>
      <c r="K456" s="7">
        <f>IF(Tableau3[[#This Row],[Moyenne Régimes]]&gt;=60,1,0)</f>
        <v>0</v>
      </c>
      <c r="L456" s="7">
        <f>IF(Tableau3[[#This Row],[Moyenne Régimes]]&gt;60,Tableau3[[#This Row],[Moyenne Régimes]]-60,0)</f>
        <v>0</v>
      </c>
      <c r="M456" s="14">
        <f t="shared" si="24"/>
        <v>0</v>
      </c>
      <c r="N456" s="14">
        <f t="shared" si="23"/>
        <v>0</v>
      </c>
      <c r="O456" s="14">
        <f t="shared" si="25"/>
        <v>0</v>
      </c>
      <c r="P456" s="15" t="str">
        <f>IF(Tableau3[[#This Row],[Matricule]]&gt;1,IF(COUNTIF(Tableau3[DateMatricule],Tableau3[[#This Row],[DateMatricule]])&gt;1,"Doublon",""),"")</f>
        <v/>
      </c>
    </row>
    <row r="457" spans="1:16" x14ac:dyDescent="0.25">
      <c r="A457" s="12" t="str">
        <f>IF(Tableau3[[#This Row],[Date]]="","",VLOOKUP(Tableau3[[#This Row],[Semaine]],Listes!$A:$B,2,FALSE))</f>
        <v/>
      </c>
      <c r="B457" s="11" t="str">
        <f>IF(ISBLANK(Tableau3[[#This Row],[Date]]),"",INT((Tableau3[[#This Row],[Date]]-SUM(MOD(DATE(YEAR(Tableau3[[#This Row],[Date]]-MOD(Tableau3[[#This Row],[Date]]-2,7)+3),1,2),{1E+99;7})*{1;-1})+5)/7))</f>
        <v/>
      </c>
      <c r="C457" s="11" t="str">
        <f>IF(ISBLANK(Tableau3[[#This Row],[Matricule]]),"",VLOOKUP(Tableau3[[#This Row],[Matricule]],#REF!,2,FALSE))</f>
        <v/>
      </c>
      <c r="D457" s="11" t="str">
        <f>IF(ISBLANK(Tableau3[[#This Row],[Matricule]]),"",VLOOKUP(Tableau3[[#This Row],[Matricule]],#REF!,3,FALSE))</f>
        <v/>
      </c>
      <c r="E457" s="11" t="str">
        <f>CONCATENATE(Tableau3[[#This Row],[Date]],Tableau3[[#This Row],[Matricule]])</f>
        <v/>
      </c>
      <c r="F457" s="3"/>
      <c r="I45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57" s="7">
        <f>IF(Tableau3[[#This Row],[Moyenne Régimes]]&gt;0,1,0)</f>
        <v>0</v>
      </c>
      <c r="K457" s="7">
        <f>IF(Tableau3[[#This Row],[Moyenne Régimes]]&gt;=60,1,0)</f>
        <v>0</v>
      </c>
      <c r="L457" s="7">
        <f>IF(Tableau3[[#This Row],[Moyenne Régimes]]&gt;60,Tableau3[[#This Row],[Moyenne Régimes]]-60,0)</f>
        <v>0</v>
      </c>
      <c r="M457" s="14">
        <f t="shared" si="24"/>
        <v>0</v>
      </c>
      <c r="N457" s="14">
        <f t="shared" si="23"/>
        <v>0</v>
      </c>
      <c r="O457" s="14">
        <f t="shared" si="25"/>
        <v>0</v>
      </c>
      <c r="P457" s="15" t="str">
        <f>IF(Tableau3[[#This Row],[Matricule]]&gt;1,IF(COUNTIF(Tableau3[DateMatricule],Tableau3[[#This Row],[DateMatricule]])&gt;1,"Doublon",""),"")</f>
        <v/>
      </c>
    </row>
    <row r="458" spans="1:16" x14ac:dyDescent="0.25">
      <c r="A458" s="12" t="str">
        <f>IF(Tableau3[[#This Row],[Date]]="","",VLOOKUP(Tableau3[[#This Row],[Semaine]],Listes!$A:$B,2,FALSE))</f>
        <v/>
      </c>
      <c r="B458" s="11" t="str">
        <f>IF(ISBLANK(Tableau3[[#This Row],[Date]]),"",INT((Tableau3[[#This Row],[Date]]-SUM(MOD(DATE(YEAR(Tableau3[[#This Row],[Date]]-MOD(Tableau3[[#This Row],[Date]]-2,7)+3),1,2),{1E+99;7})*{1;-1})+5)/7))</f>
        <v/>
      </c>
      <c r="C458" s="11" t="str">
        <f>IF(ISBLANK(Tableau3[[#This Row],[Matricule]]),"",VLOOKUP(Tableau3[[#This Row],[Matricule]],#REF!,2,FALSE))</f>
        <v/>
      </c>
      <c r="D458" s="11" t="str">
        <f>IF(ISBLANK(Tableau3[[#This Row],[Matricule]]),"",VLOOKUP(Tableau3[[#This Row],[Matricule]],#REF!,3,FALSE))</f>
        <v/>
      </c>
      <c r="E458" s="11" t="str">
        <f>CONCATENATE(Tableau3[[#This Row],[Date]],Tableau3[[#This Row],[Matricule]])</f>
        <v/>
      </c>
      <c r="F458" s="3"/>
      <c r="I45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58" s="7">
        <f>IF(Tableau3[[#This Row],[Moyenne Régimes]]&gt;0,1,0)</f>
        <v>0</v>
      </c>
      <c r="K458" s="7">
        <f>IF(Tableau3[[#This Row],[Moyenne Régimes]]&gt;=60,1,0)</f>
        <v>0</v>
      </c>
      <c r="L458" s="7">
        <f>IF(Tableau3[[#This Row],[Moyenne Régimes]]&gt;60,Tableau3[[#This Row],[Moyenne Régimes]]-60,0)</f>
        <v>0</v>
      </c>
      <c r="M458" s="14">
        <f t="shared" si="24"/>
        <v>0</v>
      </c>
      <c r="N458" s="14">
        <f t="shared" si="23"/>
        <v>0</v>
      </c>
      <c r="O458" s="14">
        <f t="shared" si="25"/>
        <v>0</v>
      </c>
      <c r="P458" s="15" t="str">
        <f>IF(Tableau3[[#This Row],[Matricule]]&gt;1,IF(COUNTIF(Tableau3[DateMatricule],Tableau3[[#This Row],[DateMatricule]])&gt;1,"Doublon",""),"")</f>
        <v/>
      </c>
    </row>
    <row r="459" spans="1:16" x14ac:dyDescent="0.25">
      <c r="A459" s="12" t="str">
        <f>IF(Tableau3[[#This Row],[Date]]="","",VLOOKUP(Tableau3[[#This Row],[Semaine]],Listes!$A:$B,2,FALSE))</f>
        <v/>
      </c>
      <c r="B459" s="11" t="str">
        <f>IF(ISBLANK(Tableau3[[#This Row],[Date]]),"",INT((Tableau3[[#This Row],[Date]]-SUM(MOD(DATE(YEAR(Tableau3[[#This Row],[Date]]-MOD(Tableau3[[#This Row],[Date]]-2,7)+3),1,2),{1E+99;7})*{1;-1})+5)/7))</f>
        <v/>
      </c>
      <c r="C459" s="11" t="str">
        <f>IF(ISBLANK(Tableau3[[#This Row],[Matricule]]),"",VLOOKUP(Tableau3[[#This Row],[Matricule]],#REF!,2,FALSE))</f>
        <v/>
      </c>
      <c r="D459" s="11" t="str">
        <f>IF(ISBLANK(Tableau3[[#This Row],[Matricule]]),"",VLOOKUP(Tableau3[[#This Row],[Matricule]],#REF!,3,FALSE))</f>
        <v/>
      </c>
      <c r="E459" s="11" t="str">
        <f>CONCATENATE(Tableau3[[#This Row],[Date]],Tableau3[[#This Row],[Matricule]])</f>
        <v/>
      </c>
      <c r="F459" s="3"/>
      <c r="I45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59" s="7">
        <f>IF(Tableau3[[#This Row],[Moyenne Régimes]]&gt;0,1,0)</f>
        <v>0</v>
      </c>
      <c r="K459" s="7">
        <f>IF(Tableau3[[#This Row],[Moyenne Régimes]]&gt;=60,1,0)</f>
        <v>0</v>
      </c>
      <c r="L459" s="7">
        <f>IF(Tableau3[[#This Row],[Moyenne Régimes]]&gt;60,Tableau3[[#This Row],[Moyenne Régimes]]-60,0)</f>
        <v>0</v>
      </c>
      <c r="M459" s="14">
        <f t="shared" si="24"/>
        <v>0</v>
      </c>
      <c r="N459" s="14">
        <f t="shared" si="23"/>
        <v>0</v>
      </c>
      <c r="O459" s="14">
        <f t="shared" si="25"/>
        <v>0</v>
      </c>
      <c r="P459" s="15" t="str">
        <f>IF(Tableau3[[#This Row],[Matricule]]&gt;1,IF(COUNTIF(Tableau3[DateMatricule],Tableau3[[#This Row],[DateMatricule]])&gt;1,"Doublon",""),"")</f>
        <v/>
      </c>
    </row>
    <row r="460" spans="1:16" x14ac:dyDescent="0.25">
      <c r="A460" s="12" t="str">
        <f>IF(Tableau3[[#This Row],[Date]]="","",VLOOKUP(Tableau3[[#This Row],[Semaine]],Listes!$A:$B,2,FALSE))</f>
        <v/>
      </c>
      <c r="B460" s="11" t="str">
        <f>IF(ISBLANK(Tableau3[[#This Row],[Date]]),"",INT((Tableau3[[#This Row],[Date]]-SUM(MOD(DATE(YEAR(Tableau3[[#This Row],[Date]]-MOD(Tableau3[[#This Row],[Date]]-2,7)+3),1,2),{1E+99;7})*{1;-1})+5)/7))</f>
        <v/>
      </c>
      <c r="C460" s="11" t="str">
        <f>IF(ISBLANK(Tableau3[[#This Row],[Matricule]]),"",VLOOKUP(Tableau3[[#This Row],[Matricule]],#REF!,2,FALSE))</f>
        <v/>
      </c>
      <c r="D460" s="11" t="str">
        <f>IF(ISBLANK(Tableau3[[#This Row],[Matricule]]),"",VLOOKUP(Tableau3[[#This Row],[Matricule]],#REF!,3,FALSE))</f>
        <v/>
      </c>
      <c r="E460" s="11" t="str">
        <f>CONCATENATE(Tableau3[[#This Row],[Date]],Tableau3[[#This Row],[Matricule]])</f>
        <v/>
      </c>
      <c r="F460" s="3"/>
      <c r="I46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60" s="7">
        <f>IF(Tableau3[[#This Row],[Moyenne Régimes]]&gt;0,1,0)</f>
        <v>0</v>
      </c>
      <c r="K460" s="7">
        <f>IF(Tableau3[[#This Row],[Moyenne Régimes]]&gt;=60,1,0)</f>
        <v>0</v>
      </c>
      <c r="L460" s="7">
        <f>IF(Tableau3[[#This Row],[Moyenne Régimes]]&gt;60,Tableau3[[#This Row],[Moyenne Régimes]]-60,0)</f>
        <v>0</v>
      </c>
      <c r="M460" s="14">
        <f t="shared" si="24"/>
        <v>0</v>
      </c>
      <c r="N460" s="14">
        <f t="shared" si="23"/>
        <v>0</v>
      </c>
      <c r="O460" s="14">
        <f t="shared" si="25"/>
        <v>0</v>
      </c>
      <c r="P460" s="15" t="str">
        <f>IF(Tableau3[[#This Row],[Matricule]]&gt;1,IF(COUNTIF(Tableau3[DateMatricule],Tableau3[[#This Row],[DateMatricule]])&gt;1,"Doublon",""),"")</f>
        <v/>
      </c>
    </row>
    <row r="461" spans="1:16" x14ac:dyDescent="0.25">
      <c r="A461" s="12" t="str">
        <f>IF(Tableau3[[#This Row],[Date]]="","",VLOOKUP(Tableau3[[#This Row],[Semaine]],Listes!$A:$B,2,FALSE))</f>
        <v/>
      </c>
      <c r="B461" s="11" t="str">
        <f>IF(ISBLANK(Tableau3[[#This Row],[Date]]),"",INT((Tableau3[[#This Row],[Date]]-SUM(MOD(DATE(YEAR(Tableau3[[#This Row],[Date]]-MOD(Tableau3[[#This Row],[Date]]-2,7)+3),1,2),{1E+99;7})*{1;-1})+5)/7))</f>
        <v/>
      </c>
      <c r="C461" s="11" t="str">
        <f>IF(ISBLANK(Tableau3[[#This Row],[Matricule]]),"",VLOOKUP(Tableau3[[#This Row],[Matricule]],#REF!,2,FALSE))</f>
        <v/>
      </c>
      <c r="D461" s="11" t="str">
        <f>IF(ISBLANK(Tableau3[[#This Row],[Matricule]]),"",VLOOKUP(Tableau3[[#This Row],[Matricule]],#REF!,3,FALSE))</f>
        <v/>
      </c>
      <c r="E461" s="11" t="str">
        <f>CONCATENATE(Tableau3[[#This Row],[Date]],Tableau3[[#This Row],[Matricule]])</f>
        <v/>
      </c>
      <c r="F461" s="3"/>
      <c r="I46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61" s="7">
        <f>IF(Tableau3[[#This Row],[Moyenne Régimes]]&gt;0,1,0)</f>
        <v>0</v>
      </c>
      <c r="K461" s="7">
        <f>IF(Tableau3[[#This Row],[Moyenne Régimes]]&gt;=60,1,0)</f>
        <v>0</v>
      </c>
      <c r="L461" s="7">
        <f>IF(Tableau3[[#This Row],[Moyenne Régimes]]&gt;60,Tableau3[[#This Row],[Moyenne Régimes]]-60,0)</f>
        <v>0</v>
      </c>
      <c r="M461" s="14">
        <f t="shared" si="24"/>
        <v>0</v>
      </c>
      <c r="N461" s="14">
        <f t="shared" si="23"/>
        <v>0</v>
      </c>
      <c r="O461" s="14">
        <f t="shared" si="25"/>
        <v>0</v>
      </c>
      <c r="P461" s="15" t="str">
        <f>IF(Tableau3[[#This Row],[Matricule]]&gt;1,IF(COUNTIF(Tableau3[DateMatricule],Tableau3[[#This Row],[DateMatricule]])&gt;1,"Doublon",""),"")</f>
        <v/>
      </c>
    </row>
    <row r="462" spans="1:16" x14ac:dyDescent="0.25">
      <c r="A462" s="12" t="str">
        <f>IF(Tableau3[[#This Row],[Date]]="","",VLOOKUP(Tableau3[[#This Row],[Semaine]],Listes!$A:$B,2,FALSE))</f>
        <v/>
      </c>
      <c r="B462" s="11" t="str">
        <f>IF(ISBLANK(Tableau3[[#This Row],[Date]]),"",INT((Tableau3[[#This Row],[Date]]-SUM(MOD(DATE(YEAR(Tableau3[[#This Row],[Date]]-MOD(Tableau3[[#This Row],[Date]]-2,7)+3),1,2),{1E+99;7})*{1;-1})+5)/7))</f>
        <v/>
      </c>
      <c r="C462" s="11" t="str">
        <f>IF(ISBLANK(Tableau3[[#This Row],[Matricule]]),"",VLOOKUP(Tableau3[[#This Row],[Matricule]],#REF!,2,FALSE))</f>
        <v/>
      </c>
      <c r="D462" s="11" t="str">
        <f>IF(ISBLANK(Tableau3[[#This Row],[Matricule]]),"",VLOOKUP(Tableau3[[#This Row],[Matricule]],#REF!,3,FALSE))</f>
        <v/>
      </c>
      <c r="E462" s="11" t="str">
        <f>CONCATENATE(Tableau3[[#This Row],[Date]],Tableau3[[#This Row],[Matricule]])</f>
        <v/>
      </c>
      <c r="F462" s="3"/>
      <c r="I46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62" s="7">
        <f>IF(Tableau3[[#This Row],[Moyenne Régimes]]&gt;0,1,0)</f>
        <v>0</v>
      </c>
      <c r="K462" s="7">
        <f>IF(Tableau3[[#This Row],[Moyenne Régimes]]&gt;=60,1,0)</f>
        <v>0</v>
      </c>
      <c r="L462" s="7">
        <f>IF(Tableau3[[#This Row],[Moyenne Régimes]]&gt;60,Tableau3[[#This Row],[Moyenne Régimes]]-60,0)</f>
        <v>0</v>
      </c>
      <c r="M462" s="14">
        <f t="shared" si="24"/>
        <v>0</v>
      </c>
      <c r="N462" s="14">
        <f t="shared" si="23"/>
        <v>0</v>
      </c>
      <c r="O462" s="14">
        <f t="shared" si="25"/>
        <v>0</v>
      </c>
      <c r="P462" s="15" t="str">
        <f>IF(Tableau3[[#This Row],[Matricule]]&gt;1,IF(COUNTIF(Tableau3[DateMatricule],Tableau3[[#This Row],[DateMatricule]])&gt;1,"Doublon",""),"")</f>
        <v/>
      </c>
    </row>
    <row r="463" spans="1:16" x14ac:dyDescent="0.25">
      <c r="A463" s="12" t="str">
        <f>IF(Tableau3[[#This Row],[Date]]="","",VLOOKUP(Tableau3[[#This Row],[Semaine]],Listes!$A:$B,2,FALSE))</f>
        <v/>
      </c>
      <c r="B463" s="11" t="str">
        <f>IF(ISBLANK(Tableau3[[#This Row],[Date]]),"",INT((Tableau3[[#This Row],[Date]]-SUM(MOD(DATE(YEAR(Tableau3[[#This Row],[Date]]-MOD(Tableau3[[#This Row],[Date]]-2,7)+3),1,2),{1E+99;7})*{1;-1})+5)/7))</f>
        <v/>
      </c>
      <c r="C463" s="11" t="str">
        <f>IF(ISBLANK(Tableau3[[#This Row],[Matricule]]),"",VLOOKUP(Tableau3[[#This Row],[Matricule]],#REF!,2,FALSE))</f>
        <v/>
      </c>
      <c r="D463" s="11" t="str">
        <f>IF(ISBLANK(Tableau3[[#This Row],[Matricule]]),"",VLOOKUP(Tableau3[[#This Row],[Matricule]],#REF!,3,FALSE))</f>
        <v/>
      </c>
      <c r="E463" s="11" t="str">
        <f>CONCATENATE(Tableau3[[#This Row],[Date]],Tableau3[[#This Row],[Matricule]])</f>
        <v/>
      </c>
      <c r="F463" s="3"/>
      <c r="I46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63" s="7">
        <f>IF(Tableau3[[#This Row],[Moyenne Régimes]]&gt;0,1,0)</f>
        <v>0</v>
      </c>
      <c r="K463" s="7">
        <f>IF(Tableau3[[#This Row],[Moyenne Régimes]]&gt;=60,1,0)</f>
        <v>0</v>
      </c>
      <c r="L463" s="7">
        <f>IF(Tableau3[[#This Row],[Moyenne Régimes]]&gt;60,Tableau3[[#This Row],[Moyenne Régimes]]-60,0)</f>
        <v>0</v>
      </c>
      <c r="M463" s="14">
        <f t="shared" si="24"/>
        <v>0</v>
      </c>
      <c r="N463" s="14">
        <f t="shared" si="23"/>
        <v>0</v>
      </c>
      <c r="O463" s="14">
        <f t="shared" si="25"/>
        <v>0</v>
      </c>
      <c r="P463" s="15" t="str">
        <f>IF(Tableau3[[#This Row],[Matricule]]&gt;1,IF(COUNTIF(Tableau3[DateMatricule],Tableau3[[#This Row],[DateMatricule]])&gt;1,"Doublon",""),"")</f>
        <v/>
      </c>
    </row>
    <row r="464" spans="1:16" x14ac:dyDescent="0.25">
      <c r="A464" s="12" t="str">
        <f>IF(Tableau3[[#This Row],[Date]]="","",VLOOKUP(Tableau3[[#This Row],[Semaine]],Listes!$A:$B,2,FALSE))</f>
        <v/>
      </c>
      <c r="B464" s="11" t="str">
        <f>IF(ISBLANK(Tableau3[[#This Row],[Date]]),"",INT((Tableau3[[#This Row],[Date]]-SUM(MOD(DATE(YEAR(Tableau3[[#This Row],[Date]]-MOD(Tableau3[[#This Row],[Date]]-2,7)+3),1,2),{1E+99;7})*{1;-1})+5)/7))</f>
        <v/>
      </c>
      <c r="C464" s="11" t="str">
        <f>IF(ISBLANK(Tableau3[[#This Row],[Matricule]]),"",VLOOKUP(Tableau3[[#This Row],[Matricule]],#REF!,2,FALSE))</f>
        <v/>
      </c>
      <c r="D464" s="11" t="str">
        <f>IF(ISBLANK(Tableau3[[#This Row],[Matricule]]),"",VLOOKUP(Tableau3[[#This Row],[Matricule]],#REF!,3,FALSE))</f>
        <v/>
      </c>
      <c r="E464" s="11" t="str">
        <f>CONCATENATE(Tableau3[[#This Row],[Date]],Tableau3[[#This Row],[Matricule]])</f>
        <v/>
      </c>
      <c r="F464" s="3"/>
      <c r="I46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64" s="7">
        <f>IF(Tableau3[[#This Row],[Moyenne Régimes]]&gt;0,1,0)</f>
        <v>0</v>
      </c>
      <c r="K464" s="7">
        <f>IF(Tableau3[[#This Row],[Moyenne Régimes]]&gt;=60,1,0)</f>
        <v>0</v>
      </c>
      <c r="L464" s="7">
        <f>IF(Tableau3[[#This Row],[Moyenne Régimes]]&gt;60,Tableau3[[#This Row],[Moyenne Régimes]]-60,0)</f>
        <v>0</v>
      </c>
      <c r="M464" s="14">
        <f t="shared" si="24"/>
        <v>0</v>
      </c>
      <c r="N464" s="14">
        <f t="shared" si="23"/>
        <v>0</v>
      </c>
      <c r="O464" s="14">
        <f t="shared" si="25"/>
        <v>0</v>
      </c>
      <c r="P464" s="15" t="str">
        <f>IF(Tableau3[[#This Row],[Matricule]]&gt;1,IF(COUNTIF(Tableau3[DateMatricule],Tableau3[[#This Row],[DateMatricule]])&gt;1,"Doublon",""),"")</f>
        <v/>
      </c>
    </row>
    <row r="465" spans="1:16" x14ac:dyDescent="0.25">
      <c r="A465" s="12" t="str">
        <f>IF(Tableau3[[#This Row],[Date]]="","",VLOOKUP(Tableau3[[#This Row],[Semaine]],Listes!$A:$B,2,FALSE))</f>
        <v/>
      </c>
      <c r="B465" s="11" t="str">
        <f>IF(ISBLANK(Tableau3[[#This Row],[Date]]),"",INT((Tableau3[[#This Row],[Date]]-SUM(MOD(DATE(YEAR(Tableau3[[#This Row],[Date]]-MOD(Tableau3[[#This Row],[Date]]-2,7)+3),1,2),{1E+99;7})*{1;-1})+5)/7))</f>
        <v/>
      </c>
      <c r="C465" s="11" t="str">
        <f>IF(ISBLANK(Tableau3[[#This Row],[Matricule]]),"",VLOOKUP(Tableau3[[#This Row],[Matricule]],#REF!,2,FALSE))</f>
        <v/>
      </c>
      <c r="D465" s="11" t="str">
        <f>IF(ISBLANK(Tableau3[[#This Row],[Matricule]]),"",VLOOKUP(Tableau3[[#This Row],[Matricule]],#REF!,3,FALSE))</f>
        <v/>
      </c>
      <c r="E465" s="11" t="str">
        <f>CONCATENATE(Tableau3[[#This Row],[Date]],Tableau3[[#This Row],[Matricule]])</f>
        <v/>
      </c>
      <c r="F465" s="3"/>
      <c r="I46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65" s="7">
        <f>IF(Tableau3[[#This Row],[Moyenne Régimes]]&gt;0,1,0)</f>
        <v>0</v>
      </c>
      <c r="K465" s="7">
        <f>IF(Tableau3[[#This Row],[Moyenne Régimes]]&gt;=60,1,0)</f>
        <v>0</v>
      </c>
      <c r="L465" s="7">
        <f>IF(Tableau3[[#This Row],[Moyenne Régimes]]&gt;60,Tableau3[[#This Row],[Moyenne Régimes]]-60,0)</f>
        <v>0</v>
      </c>
      <c r="M465" s="14">
        <f t="shared" si="24"/>
        <v>0</v>
      </c>
      <c r="N465" s="14">
        <f t="shared" si="23"/>
        <v>0</v>
      </c>
      <c r="O465" s="14">
        <f t="shared" si="25"/>
        <v>0</v>
      </c>
      <c r="P465" s="15" t="str">
        <f>IF(Tableau3[[#This Row],[Matricule]]&gt;1,IF(COUNTIF(Tableau3[DateMatricule],Tableau3[[#This Row],[DateMatricule]])&gt;1,"Doublon",""),"")</f>
        <v/>
      </c>
    </row>
    <row r="466" spans="1:16" x14ac:dyDescent="0.25">
      <c r="A466" s="12" t="str">
        <f>IF(Tableau3[[#This Row],[Date]]="","",VLOOKUP(Tableau3[[#This Row],[Semaine]],Listes!$A:$B,2,FALSE))</f>
        <v/>
      </c>
      <c r="B466" s="11" t="str">
        <f>IF(ISBLANK(Tableau3[[#This Row],[Date]]),"",INT((Tableau3[[#This Row],[Date]]-SUM(MOD(DATE(YEAR(Tableau3[[#This Row],[Date]]-MOD(Tableau3[[#This Row],[Date]]-2,7)+3),1,2),{1E+99;7})*{1;-1})+5)/7))</f>
        <v/>
      </c>
      <c r="C466" s="11" t="str">
        <f>IF(ISBLANK(Tableau3[[#This Row],[Matricule]]),"",VLOOKUP(Tableau3[[#This Row],[Matricule]],#REF!,2,FALSE))</f>
        <v/>
      </c>
      <c r="D466" s="11" t="str">
        <f>IF(ISBLANK(Tableau3[[#This Row],[Matricule]]),"",VLOOKUP(Tableau3[[#This Row],[Matricule]],#REF!,3,FALSE))</f>
        <v/>
      </c>
      <c r="E466" s="11" t="str">
        <f>CONCATENATE(Tableau3[[#This Row],[Date]],Tableau3[[#This Row],[Matricule]])</f>
        <v/>
      </c>
      <c r="F466" s="3"/>
      <c r="I46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66" s="7">
        <f>IF(Tableau3[[#This Row],[Moyenne Régimes]]&gt;0,1,0)</f>
        <v>0</v>
      </c>
      <c r="K466" s="7">
        <f>IF(Tableau3[[#This Row],[Moyenne Régimes]]&gt;=60,1,0)</f>
        <v>0</v>
      </c>
      <c r="L466" s="7">
        <f>IF(Tableau3[[#This Row],[Moyenne Régimes]]&gt;60,Tableau3[[#This Row],[Moyenne Régimes]]-60,0)</f>
        <v>0</v>
      </c>
      <c r="M466" s="14">
        <f t="shared" si="24"/>
        <v>0</v>
      </c>
      <c r="N466" s="14">
        <f t="shared" si="23"/>
        <v>0</v>
      </c>
      <c r="O466" s="14">
        <f t="shared" si="25"/>
        <v>0</v>
      </c>
      <c r="P466" s="15" t="str">
        <f>IF(Tableau3[[#This Row],[Matricule]]&gt;1,IF(COUNTIF(Tableau3[DateMatricule],Tableau3[[#This Row],[DateMatricule]])&gt;1,"Doublon",""),"")</f>
        <v/>
      </c>
    </row>
    <row r="467" spans="1:16" x14ac:dyDescent="0.25">
      <c r="A467" s="12" t="str">
        <f>IF(Tableau3[[#This Row],[Date]]="","",VLOOKUP(Tableau3[[#This Row],[Semaine]],Listes!$A:$B,2,FALSE))</f>
        <v/>
      </c>
      <c r="B467" s="11" t="str">
        <f>IF(ISBLANK(Tableau3[[#This Row],[Date]]),"",INT((Tableau3[[#This Row],[Date]]-SUM(MOD(DATE(YEAR(Tableau3[[#This Row],[Date]]-MOD(Tableau3[[#This Row],[Date]]-2,7)+3),1,2),{1E+99;7})*{1;-1})+5)/7))</f>
        <v/>
      </c>
      <c r="C467" s="11" t="str">
        <f>IF(ISBLANK(Tableau3[[#This Row],[Matricule]]),"",VLOOKUP(Tableau3[[#This Row],[Matricule]],#REF!,2,FALSE))</f>
        <v/>
      </c>
      <c r="D467" s="11" t="str">
        <f>IF(ISBLANK(Tableau3[[#This Row],[Matricule]]),"",VLOOKUP(Tableau3[[#This Row],[Matricule]],#REF!,3,FALSE))</f>
        <v/>
      </c>
      <c r="E467" s="11" t="str">
        <f>CONCATENATE(Tableau3[[#This Row],[Date]],Tableau3[[#This Row],[Matricule]])</f>
        <v/>
      </c>
      <c r="F467" s="3"/>
      <c r="I46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67" s="7">
        <f>IF(Tableau3[[#This Row],[Moyenne Régimes]]&gt;0,1,0)</f>
        <v>0</v>
      </c>
      <c r="K467" s="7">
        <f>IF(Tableau3[[#This Row],[Moyenne Régimes]]&gt;=60,1,0)</f>
        <v>0</v>
      </c>
      <c r="L467" s="7">
        <f>IF(Tableau3[[#This Row],[Moyenne Régimes]]&gt;60,Tableau3[[#This Row],[Moyenne Régimes]]-60,0)</f>
        <v>0</v>
      </c>
      <c r="M467" s="14">
        <f t="shared" si="24"/>
        <v>0</v>
      </c>
      <c r="N467" s="14">
        <f t="shared" si="23"/>
        <v>0</v>
      </c>
      <c r="O467" s="14">
        <f t="shared" si="25"/>
        <v>0</v>
      </c>
      <c r="P467" s="15" t="str">
        <f>IF(Tableau3[[#This Row],[Matricule]]&gt;1,IF(COUNTIF(Tableau3[DateMatricule],Tableau3[[#This Row],[DateMatricule]])&gt;1,"Doublon",""),"")</f>
        <v/>
      </c>
    </row>
    <row r="468" spans="1:16" x14ac:dyDescent="0.25">
      <c r="A468" s="12" t="str">
        <f>IF(Tableau3[[#This Row],[Date]]="","",VLOOKUP(Tableau3[[#This Row],[Semaine]],Listes!$A:$B,2,FALSE))</f>
        <v/>
      </c>
      <c r="B468" s="11" t="str">
        <f>IF(ISBLANK(Tableau3[[#This Row],[Date]]),"",INT((Tableau3[[#This Row],[Date]]-SUM(MOD(DATE(YEAR(Tableau3[[#This Row],[Date]]-MOD(Tableau3[[#This Row],[Date]]-2,7)+3),1,2),{1E+99;7})*{1;-1})+5)/7))</f>
        <v/>
      </c>
      <c r="C468" s="11" t="str">
        <f>IF(ISBLANK(Tableau3[[#This Row],[Matricule]]),"",VLOOKUP(Tableau3[[#This Row],[Matricule]],#REF!,2,FALSE))</f>
        <v/>
      </c>
      <c r="D468" s="11" t="str">
        <f>IF(ISBLANK(Tableau3[[#This Row],[Matricule]]),"",VLOOKUP(Tableau3[[#This Row],[Matricule]],#REF!,3,FALSE))</f>
        <v/>
      </c>
      <c r="E468" s="11" t="str">
        <f>CONCATENATE(Tableau3[[#This Row],[Date]],Tableau3[[#This Row],[Matricule]])</f>
        <v/>
      </c>
      <c r="F468" s="3"/>
      <c r="I46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68" s="7">
        <f>IF(Tableau3[[#This Row],[Moyenne Régimes]]&gt;0,1,0)</f>
        <v>0</v>
      </c>
      <c r="K468" s="7">
        <f>IF(Tableau3[[#This Row],[Moyenne Régimes]]&gt;=60,1,0)</f>
        <v>0</v>
      </c>
      <c r="L468" s="7">
        <f>IF(Tableau3[[#This Row],[Moyenne Régimes]]&gt;60,Tableau3[[#This Row],[Moyenne Régimes]]-60,0)</f>
        <v>0</v>
      </c>
      <c r="M468" s="14">
        <f t="shared" si="24"/>
        <v>0</v>
      </c>
      <c r="N468" s="14">
        <f t="shared" si="23"/>
        <v>0</v>
      </c>
      <c r="O468" s="14">
        <f t="shared" si="25"/>
        <v>0</v>
      </c>
      <c r="P468" s="15" t="str">
        <f>IF(Tableau3[[#This Row],[Matricule]]&gt;1,IF(COUNTIF(Tableau3[DateMatricule],Tableau3[[#This Row],[DateMatricule]])&gt;1,"Doublon",""),"")</f>
        <v/>
      </c>
    </row>
    <row r="469" spans="1:16" x14ac:dyDescent="0.25">
      <c r="A469" s="12" t="str">
        <f>IF(Tableau3[[#This Row],[Date]]="","",VLOOKUP(Tableau3[[#This Row],[Semaine]],Listes!$A:$B,2,FALSE))</f>
        <v/>
      </c>
      <c r="B469" s="11" t="str">
        <f>IF(ISBLANK(Tableau3[[#This Row],[Date]]),"",INT((Tableau3[[#This Row],[Date]]-SUM(MOD(DATE(YEAR(Tableau3[[#This Row],[Date]]-MOD(Tableau3[[#This Row],[Date]]-2,7)+3),1,2),{1E+99;7})*{1;-1})+5)/7))</f>
        <v/>
      </c>
      <c r="C469" s="11" t="str">
        <f>IF(ISBLANK(Tableau3[[#This Row],[Matricule]]),"",VLOOKUP(Tableau3[[#This Row],[Matricule]],#REF!,2,FALSE))</f>
        <v/>
      </c>
      <c r="D469" s="11" t="str">
        <f>IF(ISBLANK(Tableau3[[#This Row],[Matricule]]),"",VLOOKUP(Tableau3[[#This Row],[Matricule]],#REF!,3,FALSE))</f>
        <v/>
      </c>
      <c r="E469" s="11" t="str">
        <f>CONCATENATE(Tableau3[[#This Row],[Date]],Tableau3[[#This Row],[Matricule]])</f>
        <v/>
      </c>
      <c r="F469" s="3"/>
      <c r="I46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69" s="7">
        <f>IF(Tableau3[[#This Row],[Moyenne Régimes]]&gt;0,1,0)</f>
        <v>0</v>
      </c>
      <c r="K469" s="7">
        <f>IF(Tableau3[[#This Row],[Moyenne Régimes]]&gt;=60,1,0)</f>
        <v>0</v>
      </c>
      <c r="L469" s="7">
        <f>IF(Tableau3[[#This Row],[Moyenne Régimes]]&gt;60,Tableau3[[#This Row],[Moyenne Régimes]]-60,0)</f>
        <v>0</v>
      </c>
      <c r="M469" s="14">
        <f t="shared" si="24"/>
        <v>0</v>
      </c>
      <c r="N469" s="14">
        <f t="shared" si="23"/>
        <v>0</v>
      </c>
      <c r="O469" s="14">
        <f t="shared" si="25"/>
        <v>0</v>
      </c>
      <c r="P469" s="15" t="str">
        <f>IF(Tableau3[[#This Row],[Matricule]]&gt;1,IF(COUNTIF(Tableau3[DateMatricule],Tableau3[[#This Row],[DateMatricule]])&gt;1,"Doublon",""),"")</f>
        <v/>
      </c>
    </row>
    <row r="470" spans="1:16" x14ac:dyDescent="0.25">
      <c r="A470" s="12" t="str">
        <f>IF(Tableau3[[#This Row],[Date]]="","",VLOOKUP(Tableau3[[#This Row],[Semaine]],Listes!$A:$B,2,FALSE))</f>
        <v/>
      </c>
      <c r="B470" s="11" t="str">
        <f>IF(ISBLANK(Tableau3[[#This Row],[Date]]),"",INT((Tableau3[[#This Row],[Date]]-SUM(MOD(DATE(YEAR(Tableau3[[#This Row],[Date]]-MOD(Tableau3[[#This Row],[Date]]-2,7)+3),1,2),{1E+99;7})*{1;-1})+5)/7))</f>
        <v/>
      </c>
      <c r="C470" s="11" t="str">
        <f>IF(ISBLANK(Tableau3[[#This Row],[Matricule]]),"",VLOOKUP(Tableau3[[#This Row],[Matricule]],#REF!,2,FALSE))</f>
        <v/>
      </c>
      <c r="D470" s="11" t="str">
        <f>IF(ISBLANK(Tableau3[[#This Row],[Matricule]]),"",VLOOKUP(Tableau3[[#This Row],[Matricule]],#REF!,3,FALSE))</f>
        <v/>
      </c>
      <c r="E470" s="11" t="str">
        <f>CONCATENATE(Tableau3[[#This Row],[Date]],Tableau3[[#This Row],[Matricule]])</f>
        <v/>
      </c>
      <c r="F470" s="3"/>
      <c r="I47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70" s="7">
        <f>IF(Tableau3[[#This Row],[Moyenne Régimes]]&gt;0,1,0)</f>
        <v>0</v>
      </c>
      <c r="K470" s="7">
        <f>IF(Tableau3[[#This Row],[Moyenne Régimes]]&gt;=60,1,0)</f>
        <v>0</v>
      </c>
      <c r="L470" s="7">
        <f>IF(Tableau3[[#This Row],[Moyenne Régimes]]&gt;60,Tableau3[[#This Row],[Moyenne Régimes]]-60,0)</f>
        <v>0</v>
      </c>
      <c r="M470" s="14">
        <f t="shared" si="24"/>
        <v>0</v>
      </c>
      <c r="N470" s="14">
        <f t="shared" si="23"/>
        <v>0</v>
      </c>
      <c r="O470" s="14">
        <f t="shared" si="25"/>
        <v>0</v>
      </c>
      <c r="P470" s="15" t="str">
        <f>IF(Tableau3[[#This Row],[Matricule]]&gt;1,IF(COUNTIF(Tableau3[DateMatricule],Tableau3[[#This Row],[DateMatricule]])&gt;1,"Doublon",""),"")</f>
        <v/>
      </c>
    </row>
    <row r="471" spans="1:16" x14ac:dyDescent="0.25">
      <c r="A471" s="12" t="str">
        <f>IF(Tableau3[[#This Row],[Date]]="","",VLOOKUP(Tableau3[[#This Row],[Semaine]],Listes!$A:$B,2,FALSE))</f>
        <v/>
      </c>
      <c r="B471" s="11" t="str">
        <f>IF(ISBLANK(Tableau3[[#This Row],[Date]]),"",INT((Tableau3[[#This Row],[Date]]-SUM(MOD(DATE(YEAR(Tableau3[[#This Row],[Date]]-MOD(Tableau3[[#This Row],[Date]]-2,7)+3),1,2),{1E+99;7})*{1;-1})+5)/7))</f>
        <v/>
      </c>
      <c r="C471" s="11" t="str">
        <f>IF(ISBLANK(Tableau3[[#This Row],[Matricule]]),"",VLOOKUP(Tableau3[[#This Row],[Matricule]],#REF!,2,FALSE))</f>
        <v/>
      </c>
      <c r="D471" s="11" t="str">
        <f>IF(ISBLANK(Tableau3[[#This Row],[Matricule]]),"",VLOOKUP(Tableau3[[#This Row],[Matricule]],#REF!,3,FALSE))</f>
        <v/>
      </c>
      <c r="E471" s="11" t="str">
        <f>CONCATENATE(Tableau3[[#This Row],[Date]],Tableau3[[#This Row],[Matricule]])</f>
        <v/>
      </c>
      <c r="F471" s="3"/>
      <c r="I47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71" s="7">
        <f>IF(Tableau3[[#This Row],[Moyenne Régimes]]&gt;0,1,0)</f>
        <v>0</v>
      </c>
      <c r="K471" s="7">
        <f>IF(Tableau3[[#This Row],[Moyenne Régimes]]&gt;=60,1,0)</f>
        <v>0</v>
      </c>
      <c r="L471" s="7">
        <f>IF(Tableau3[[#This Row],[Moyenne Régimes]]&gt;60,Tableau3[[#This Row],[Moyenne Régimes]]-60,0)</f>
        <v>0</v>
      </c>
      <c r="M471" s="14">
        <f t="shared" si="24"/>
        <v>0</v>
      </c>
      <c r="N471" s="14">
        <f t="shared" si="23"/>
        <v>0</v>
      </c>
      <c r="O471" s="14">
        <f t="shared" si="25"/>
        <v>0</v>
      </c>
      <c r="P471" s="15" t="str">
        <f>IF(Tableau3[[#This Row],[Matricule]]&gt;1,IF(COUNTIF(Tableau3[DateMatricule],Tableau3[[#This Row],[DateMatricule]])&gt;1,"Doublon",""),"")</f>
        <v/>
      </c>
    </row>
    <row r="472" spans="1:16" x14ac:dyDescent="0.25">
      <c r="A472" s="12" t="str">
        <f>IF(Tableau3[[#This Row],[Date]]="","",VLOOKUP(Tableau3[[#This Row],[Semaine]],Listes!$A:$B,2,FALSE))</f>
        <v/>
      </c>
      <c r="B472" s="11" t="str">
        <f>IF(ISBLANK(Tableau3[[#This Row],[Date]]),"",INT((Tableau3[[#This Row],[Date]]-SUM(MOD(DATE(YEAR(Tableau3[[#This Row],[Date]]-MOD(Tableau3[[#This Row],[Date]]-2,7)+3),1,2),{1E+99;7})*{1;-1})+5)/7))</f>
        <v/>
      </c>
      <c r="C472" s="11" t="str">
        <f>IF(ISBLANK(Tableau3[[#This Row],[Matricule]]),"",VLOOKUP(Tableau3[[#This Row],[Matricule]],#REF!,2,FALSE))</f>
        <v/>
      </c>
      <c r="D472" s="11" t="str">
        <f>IF(ISBLANK(Tableau3[[#This Row],[Matricule]]),"",VLOOKUP(Tableau3[[#This Row],[Matricule]],#REF!,3,FALSE))</f>
        <v/>
      </c>
      <c r="E472" s="11" t="str">
        <f>CONCATENATE(Tableau3[[#This Row],[Date]],Tableau3[[#This Row],[Matricule]])</f>
        <v/>
      </c>
      <c r="F472" s="3"/>
      <c r="I47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72" s="7">
        <f>IF(Tableau3[[#This Row],[Moyenne Régimes]]&gt;0,1,0)</f>
        <v>0</v>
      </c>
      <c r="K472" s="7">
        <f>IF(Tableau3[[#This Row],[Moyenne Régimes]]&gt;=60,1,0)</f>
        <v>0</v>
      </c>
      <c r="L472" s="7">
        <f>IF(Tableau3[[#This Row],[Moyenne Régimes]]&gt;60,Tableau3[[#This Row],[Moyenne Régimes]]-60,0)</f>
        <v>0</v>
      </c>
      <c r="M472" s="14">
        <f t="shared" si="24"/>
        <v>0</v>
      </c>
      <c r="N472" s="14">
        <f t="shared" si="23"/>
        <v>0</v>
      </c>
      <c r="O472" s="14">
        <f t="shared" si="25"/>
        <v>0</v>
      </c>
      <c r="P472" s="15" t="str">
        <f>IF(Tableau3[[#This Row],[Matricule]]&gt;1,IF(COUNTIF(Tableau3[DateMatricule],Tableau3[[#This Row],[DateMatricule]])&gt;1,"Doublon",""),"")</f>
        <v/>
      </c>
    </row>
    <row r="473" spans="1:16" x14ac:dyDescent="0.25">
      <c r="A473" s="12" t="str">
        <f>IF(Tableau3[[#This Row],[Date]]="","",VLOOKUP(Tableau3[[#This Row],[Semaine]],Listes!$A:$B,2,FALSE))</f>
        <v/>
      </c>
      <c r="B473" s="11" t="str">
        <f>IF(ISBLANK(Tableau3[[#This Row],[Date]]),"",INT((Tableau3[[#This Row],[Date]]-SUM(MOD(DATE(YEAR(Tableau3[[#This Row],[Date]]-MOD(Tableau3[[#This Row],[Date]]-2,7)+3),1,2),{1E+99;7})*{1;-1})+5)/7))</f>
        <v/>
      </c>
      <c r="C473" s="11" t="str">
        <f>IF(ISBLANK(Tableau3[[#This Row],[Matricule]]),"",VLOOKUP(Tableau3[[#This Row],[Matricule]],#REF!,2,FALSE))</f>
        <v/>
      </c>
      <c r="D473" s="11" t="str">
        <f>IF(ISBLANK(Tableau3[[#This Row],[Matricule]]),"",VLOOKUP(Tableau3[[#This Row],[Matricule]],#REF!,3,FALSE))</f>
        <v/>
      </c>
      <c r="E473" s="11" t="str">
        <f>CONCATENATE(Tableau3[[#This Row],[Date]],Tableau3[[#This Row],[Matricule]])</f>
        <v/>
      </c>
      <c r="F473" s="3"/>
      <c r="I47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73" s="7">
        <f>IF(Tableau3[[#This Row],[Moyenne Régimes]]&gt;0,1,0)</f>
        <v>0</v>
      </c>
      <c r="K473" s="7">
        <f>IF(Tableau3[[#This Row],[Moyenne Régimes]]&gt;=60,1,0)</f>
        <v>0</v>
      </c>
      <c r="L473" s="7">
        <f>IF(Tableau3[[#This Row],[Moyenne Régimes]]&gt;60,Tableau3[[#This Row],[Moyenne Régimes]]-60,0)</f>
        <v>0</v>
      </c>
      <c r="M473" s="14">
        <f t="shared" si="24"/>
        <v>0</v>
      </c>
      <c r="N473" s="14">
        <f t="shared" si="23"/>
        <v>0</v>
      </c>
      <c r="O473" s="14">
        <f t="shared" si="25"/>
        <v>0</v>
      </c>
      <c r="P473" s="15" t="str">
        <f>IF(Tableau3[[#This Row],[Matricule]]&gt;1,IF(COUNTIF(Tableau3[DateMatricule],Tableau3[[#This Row],[DateMatricule]])&gt;1,"Doublon",""),"")</f>
        <v/>
      </c>
    </row>
    <row r="474" spans="1:16" x14ac:dyDescent="0.25">
      <c r="A474" s="12" t="str">
        <f>IF(Tableau3[[#This Row],[Date]]="","",VLOOKUP(Tableau3[[#This Row],[Semaine]],Listes!$A:$B,2,FALSE))</f>
        <v/>
      </c>
      <c r="B474" s="11" t="str">
        <f>IF(ISBLANK(Tableau3[[#This Row],[Date]]),"",INT((Tableau3[[#This Row],[Date]]-SUM(MOD(DATE(YEAR(Tableau3[[#This Row],[Date]]-MOD(Tableau3[[#This Row],[Date]]-2,7)+3),1,2),{1E+99;7})*{1;-1})+5)/7))</f>
        <v/>
      </c>
      <c r="C474" s="11" t="str">
        <f>IF(ISBLANK(Tableau3[[#This Row],[Matricule]]),"",VLOOKUP(Tableau3[[#This Row],[Matricule]],#REF!,2,FALSE))</f>
        <v/>
      </c>
      <c r="D474" s="11" t="str">
        <f>IF(ISBLANK(Tableau3[[#This Row],[Matricule]]),"",VLOOKUP(Tableau3[[#This Row],[Matricule]],#REF!,3,FALSE))</f>
        <v/>
      </c>
      <c r="E474" s="11" t="str">
        <f>CONCATENATE(Tableau3[[#This Row],[Date]],Tableau3[[#This Row],[Matricule]])</f>
        <v/>
      </c>
      <c r="F474" s="3"/>
      <c r="I47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74" s="7">
        <f>IF(Tableau3[[#This Row],[Moyenne Régimes]]&gt;0,1,0)</f>
        <v>0</v>
      </c>
      <c r="K474" s="7">
        <f>IF(Tableau3[[#This Row],[Moyenne Régimes]]&gt;=60,1,0)</f>
        <v>0</v>
      </c>
      <c r="L474" s="7">
        <f>IF(Tableau3[[#This Row],[Moyenne Régimes]]&gt;60,Tableau3[[#This Row],[Moyenne Régimes]]-60,0)</f>
        <v>0</v>
      </c>
      <c r="M474" s="14">
        <f t="shared" si="24"/>
        <v>0</v>
      </c>
      <c r="N474" s="14">
        <f t="shared" si="23"/>
        <v>0</v>
      </c>
      <c r="O474" s="14">
        <f t="shared" si="25"/>
        <v>0</v>
      </c>
      <c r="P474" s="15" t="str">
        <f>IF(Tableau3[[#This Row],[Matricule]]&gt;1,IF(COUNTIF(Tableau3[DateMatricule],Tableau3[[#This Row],[DateMatricule]])&gt;1,"Doublon",""),"")</f>
        <v/>
      </c>
    </row>
    <row r="475" spans="1:16" x14ac:dyDescent="0.25">
      <c r="A475" s="12" t="str">
        <f>IF(Tableau3[[#This Row],[Date]]="","",VLOOKUP(Tableau3[[#This Row],[Semaine]],Listes!$A:$B,2,FALSE))</f>
        <v/>
      </c>
      <c r="B475" s="11" t="str">
        <f>IF(ISBLANK(Tableau3[[#This Row],[Date]]),"",INT((Tableau3[[#This Row],[Date]]-SUM(MOD(DATE(YEAR(Tableau3[[#This Row],[Date]]-MOD(Tableau3[[#This Row],[Date]]-2,7)+3),1,2),{1E+99;7})*{1;-1})+5)/7))</f>
        <v/>
      </c>
      <c r="C475" s="11" t="str">
        <f>IF(ISBLANK(Tableau3[[#This Row],[Matricule]]),"",VLOOKUP(Tableau3[[#This Row],[Matricule]],#REF!,2,FALSE))</f>
        <v/>
      </c>
      <c r="D475" s="11" t="str">
        <f>IF(ISBLANK(Tableau3[[#This Row],[Matricule]]),"",VLOOKUP(Tableau3[[#This Row],[Matricule]],#REF!,3,FALSE))</f>
        <v/>
      </c>
      <c r="E475" s="11" t="str">
        <f>CONCATENATE(Tableau3[[#This Row],[Date]],Tableau3[[#This Row],[Matricule]])</f>
        <v/>
      </c>
      <c r="F475" s="3"/>
      <c r="I47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75" s="7">
        <f>IF(Tableau3[[#This Row],[Moyenne Régimes]]&gt;0,1,0)</f>
        <v>0</v>
      </c>
      <c r="K475" s="7">
        <f>IF(Tableau3[[#This Row],[Moyenne Régimes]]&gt;=60,1,0)</f>
        <v>0</v>
      </c>
      <c r="L475" s="7">
        <f>IF(Tableau3[[#This Row],[Moyenne Régimes]]&gt;60,Tableau3[[#This Row],[Moyenne Régimes]]-60,0)</f>
        <v>0</v>
      </c>
      <c r="M475" s="14">
        <f t="shared" si="24"/>
        <v>0</v>
      </c>
      <c r="N475" s="14">
        <f t="shared" si="23"/>
        <v>0</v>
      </c>
      <c r="O475" s="14">
        <f t="shared" si="25"/>
        <v>0</v>
      </c>
      <c r="P475" s="15" t="str">
        <f>IF(Tableau3[[#This Row],[Matricule]]&gt;1,IF(COUNTIF(Tableau3[DateMatricule],Tableau3[[#This Row],[DateMatricule]])&gt;1,"Doublon",""),"")</f>
        <v/>
      </c>
    </row>
    <row r="476" spans="1:16" x14ac:dyDescent="0.25">
      <c r="A476" s="12" t="str">
        <f>IF(Tableau3[[#This Row],[Date]]="","",VLOOKUP(Tableau3[[#This Row],[Semaine]],Listes!$A:$B,2,FALSE))</f>
        <v/>
      </c>
      <c r="B476" s="11" t="str">
        <f>IF(ISBLANK(Tableau3[[#This Row],[Date]]),"",INT((Tableau3[[#This Row],[Date]]-SUM(MOD(DATE(YEAR(Tableau3[[#This Row],[Date]]-MOD(Tableau3[[#This Row],[Date]]-2,7)+3),1,2),{1E+99;7})*{1;-1})+5)/7))</f>
        <v/>
      </c>
      <c r="C476" s="11" t="str">
        <f>IF(ISBLANK(Tableau3[[#This Row],[Matricule]]),"",VLOOKUP(Tableau3[[#This Row],[Matricule]],#REF!,2,FALSE))</f>
        <v/>
      </c>
      <c r="D476" s="11" t="str">
        <f>IF(ISBLANK(Tableau3[[#This Row],[Matricule]]),"",VLOOKUP(Tableau3[[#This Row],[Matricule]],#REF!,3,FALSE))</f>
        <v/>
      </c>
      <c r="E476" s="11" t="str">
        <f>CONCATENATE(Tableau3[[#This Row],[Date]],Tableau3[[#This Row],[Matricule]])</f>
        <v/>
      </c>
      <c r="F476" s="3"/>
      <c r="I47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76" s="7">
        <f>IF(Tableau3[[#This Row],[Moyenne Régimes]]&gt;0,1,0)</f>
        <v>0</v>
      </c>
      <c r="K476" s="7">
        <f>IF(Tableau3[[#This Row],[Moyenne Régimes]]&gt;=60,1,0)</f>
        <v>0</v>
      </c>
      <c r="L476" s="7">
        <f>IF(Tableau3[[#This Row],[Moyenne Régimes]]&gt;60,Tableau3[[#This Row],[Moyenne Régimes]]-60,0)</f>
        <v>0</v>
      </c>
      <c r="M476" s="14">
        <f t="shared" si="24"/>
        <v>0</v>
      </c>
      <c r="N476" s="14">
        <f t="shared" si="23"/>
        <v>0</v>
      </c>
      <c r="O476" s="14">
        <f t="shared" si="25"/>
        <v>0</v>
      </c>
      <c r="P476" s="15" t="str">
        <f>IF(Tableau3[[#This Row],[Matricule]]&gt;1,IF(COUNTIF(Tableau3[DateMatricule],Tableau3[[#This Row],[DateMatricule]])&gt;1,"Doublon",""),"")</f>
        <v/>
      </c>
    </row>
    <row r="477" spans="1:16" x14ac:dyDescent="0.25">
      <c r="A477" s="12" t="str">
        <f>IF(Tableau3[[#This Row],[Date]]="","",VLOOKUP(Tableau3[[#This Row],[Semaine]],Listes!$A:$B,2,FALSE))</f>
        <v/>
      </c>
      <c r="B477" s="11" t="str">
        <f>IF(ISBLANK(Tableau3[[#This Row],[Date]]),"",INT((Tableau3[[#This Row],[Date]]-SUM(MOD(DATE(YEAR(Tableau3[[#This Row],[Date]]-MOD(Tableau3[[#This Row],[Date]]-2,7)+3),1,2),{1E+99;7})*{1;-1})+5)/7))</f>
        <v/>
      </c>
      <c r="C477" s="11" t="str">
        <f>IF(ISBLANK(Tableau3[[#This Row],[Matricule]]),"",VLOOKUP(Tableau3[[#This Row],[Matricule]],#REF!,2,FALSE))</f>
        <v/>
      </c>
      <c r="D477" s="11" t="str">
        <f>IF(ISBLANK(Tableau3[[#This Row],[Matricule]]),"",VLOOKUP(Tableau3[[#This Row],[Matricule]],#REF!,3,FALSE))</f>
        <v/>
      </c>
      <c r="E477" s="11" t="str">
        <f>CONCATENATE(Tableau3[[#This Row],[Date]],Tableau3[[#This Row],[Matricule]])</f>
        <v/>
      </c>
      <c r="F477" s="3"/>
      <c r="I47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77" s="7">
        <f>IF(Tableau3[[#This Row],[Moyenne Régimes]]&gt;0,1,0)</f>
        <v>0</v>
      </c>
      <c r="K477" s="7">
        <f>IF(Tableau3[[#This Row],[Moyenne Régimes]]&gt;=60,1,0)</f>
        <v>0</v>
      </c>
      <c r="L477" s="7">
        <f>IF(Tableau3[[#This Row],[Moyenne Régimes]]&gt;60,Tableau3[[#This Row],[Moyenne Régimes]]-60,0)</f>
        <v>0</v>
      </c>
      <c r="M477" s="14">
        <f t="shared" si="24"/>
        <v>0</v>
      </c>
      <c r="N477" s="14">
        <f t="shared" si="23"/>
        <v>0</v>
      </c>
      <c r="O477" s="14">
        <f t="shared" si="25"/>
        <v>0</v>
      </c>
      <c r="P477" s="15" t="str">
        <f>IF(Tableau3[[#This Row],[Matricule]]&gt;1,IF(COUNTIF(Tableau3[DateMatricule],Tableau3[[#This Row],[DateMatricule]])&gt;1,"Doublon",""),"")</f>
        <v/>
      </c>
    </row>
    <row r="478" spans="1:16" x14ac:dyDescent="0.25">
      <c r="A478" s="12" t="str">
        <f>IF(Tableau3[[#This Row],[Date]]="","",VLOOKUP(Tableau3[[#This Row],[Semaine]],Listes!$A:$B,2,FALSE))</f>
        <v/>
      </c>
      <c r="B478" s="11" t="str">
        <f>IF(ISBLANK(Tableau3[[#This Row],[Date]]),"",INT((Tableau3[[#This Row],[Date]]-SUM(MOD(DATE(YEAR(Tableau3[[#This Row],[Date]]-MOD(Tableau3[[#This Row],[Date]]-2,7)+3),1,2),{1E+99;7})*{1;-1})+5)/7))</f>
        <v/>
      </c>
      <c r="C478" s="11" t="str">
        <f>IF(ISBLANK(Tableau3[[#This Row],[Matricule]]),"",VLOOKUP(Tableau3[[#This Row],[Matricule]],#REF!,2,FALSE))</f>
        <v/>
      </c>
      <c r="D478" s="11" t="str">
        <f>IF(ISBLANK(Tableau3[[#This Row],[Matricule]]),"",VLOOKUP(Tableau3[[#This Row],[Matricule]],#REF!,3,FALSE))</f>
        <v/>
      </c>
      <c r="E478" s="11" t="str">
        <f>CONCATENATE(Tableau3[[#This Row],[Date]],Tableau3[[#This Row],[Matricule]])</f>
        <v/>
      </c>
      <c r="F478" s="3"/>
      <c r="I47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78" s="7">
        <f>IF(Tableau3[[#This Row],[Moyenne Régimes]]&gt;0,1,0)</f>
        <v>0</v>
      </c>
      <c r="K478" s="7">
        <f>IF(Tableau3[[#This Row],[Moyenne Régimes]]&gt;=60,1,0)</f>
        <v>0</v>
      </c>
      <c r="L478" s="7">
        <f>IF(Tableau3[[#This Row],[Moyenne Régimes]]&gt;60,Tableau3[[#This Row],[Moyenne Régimes]]-60,0)</f>
        <v>0</v>
      </c>
      <c r="M478" s="14">
        <f t="shared" si="24"/>
        <v>0</v>
      </c>
      <c r="N478" s="14">
        <f t="shared" si="23"/>
        <v>0</v>
      </c>
      <c r="O478" s="14">
        <f t="shared" si="25"/>
        <v>0</v>
      </c>
      <c r="P478" s="15" t="str">
        <f>IF(Tableau3[[#This Row],[Matricule]]&gt;1,IF(COUNTIF(Tableau3[DateMatricule],Tableau3[[#This Row],[DateMatricule]])&gt;1,"Doublon",""),"")</f>
        <v/>
      </c>
    </row>
    <row r="479" spans="1:16" x14ac:dyDescent="0.25">
      <c r="A479" s="12" t="str">
        <f>IF(Tableau3[[#This Row],[Date]]="","",VLOOKUP(Tableau3[[#This Row],[Semaine]],Listes!$A:$B,2,FALSE))</f>
        <v/>
      </c>
      <c r="B479" s="11" t="str">
        <f>IF(ISBLANK(Tableau3[[#This Row],[Date]]),"",INT((Tableau3[[#This Row],[Date]]-SUM(MOD(DATE(YEAR(Tableau3[[#This Row],[Date]]-MOD(Tableau3[[#This Row],[Date]]-2,7)+3),1,2),{1E+99;7})*{1;-1})+5)/7))</f>
        <v/>
      </c>
      <c r="C479" s="11" t="str">
        <f>IF(ISBLANK(Tableau3[[#This Row],[Matricule]]),"",VLOOKUP(Tableau3[[#This Row],[Matricule]],#REF!,2,FALSE))</f>
        <v/>
      </c>
      <c r="D479" s="11" t="str">
        <f>IF(ISBLANK(Tableau3[[#This Row],[Matricule]]),"",VLOOKUP(Tableau3[[#This Row],[Matricule]],#REF!,3,FALSE))</f>
        <v/>
      </c>
      <c r="E479" s="11" t="str">
        <f>CONCATENATE(Tableau3[[#This Row],[Date]],Tableau3[[#This Row],[Matricule]])</f>
        <v/>
      </c>
      <c r="F479" s="3"/>
      <c r="I47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79" s="7">
        <f>IF(Tableau3[[#This Row],[Moyenne Régimes]]&gt;0,1,0)</f>
        <v>0</v>
      </c>
      <c r="K479" s="7">
        <f>IF(Tableau3[[#This Row],[Moyenne Régimes]]&gt;=60,1,0)</f>
        <v>0</v>
      </c>
      <c r="L479" s="7">
        <f>IF(Tableau3[[#This Row],[Moyenne Régimes]]&gt;60,Tableau3[[#This Row],[Moyenne Régimes]]-60,0)</f>
        <v>0</v>
      </c>
      <c r="M479" s="14">
        <f t="shared" si="24"/>
        <v>0</v>
      </c>
      <c r="N479" s="14">
        <f t="shared" si="23"/>
        <v>0</v>
      </c>
      <c r="O479" s="14">
        <f t="shared" si="25"/>
        <v>0</v>
      </c>
      <c r="P479" s="15" t="str">
        <f>IF(Tableau3[[#This Row],[Matricule]]&gt;1,IF(COUNTIF(Tableau3[DateMatricule],Tableau3[[#This Row],[DateMatricule]])&gt;1,"Doublon",""),"")</f>
        <v/>
      </c>
    </row>
    <row r="480" spans="1:16" x14ac:dyDescent="0.25">
      <c r="A480" s="12" t="str">
        <f>IF(Tableau3[[#This Row],[Date]]="","",VLOOKUP(Tableau3[[#This Row],[Semaine]],Listes!$A:$B,2,FALSE))</f>
        <v/>
      </c>
      <c r="B480" s="11" t="str">
        <f>IF(ISBLANK(Tableau3[[#This Row],[Date]]),"",INT((Tableau3[[#This Row],[Date]]-SUM(MOD(DATE(YEAR(Tableau3[[#This Row],[Date]]-MOD(Tableau3[[#This Row],[Date]]-2,7)+3),1,2),{1E+99;7})*{1;-1})+5)/7))</f>
        <v/>
      </c>
      <c r="C480" s="11" t="str">
        <f>IF(ISBLANK(Tableau3[[#This Row],[Matricule]]),"",VLOOKUP(Tableau3[[#This Row],[Matricule]],#REF!,2,FALSE))</f>
        <v/>
      </c>
      <c r="D480" s="11" t="str">
        <f>IF(ISBLANK(Tableau3[[#This Row],[Matricule]]),"",VLOOKUP(Tableau3[[#This Row],[Matricule]],#REF!,3,FALSE))</f>
        <v/>
      </c>
      <c r="E480" s="11" t="str">
        <f>CONCATENATE(Tableau3[[#This Row],[Date]],Tableau3[[#This Row],[Matricule]])</f>
        <v/>
      </c>
      <c r="F480" s="3"/>
      <c r="I48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80" s="7">
        <f>IF(Tableau3[[#This Row],[Moyenne Régimes]]&gt;0,1,0)</f>
        <v>0</v>
      </c>
      <c r="K480" s="7">
        <f>IF(Tableau3[[#This Row],[Moyenne Régimes]]&gt;=60,1,0)</f>
        <v>0</v>
      </c>
      <c r="L480" s="7">
        <f>IF(Tableau3[[#This Row],[Moyenne Régimes]]&gt;60,Tableau3[[#This Row],[Moyenne Régimes]]-60,0)</f>
        <v>0</v>
      </c>
      <c r="M480" s="14">
        <f t="shared" si="24"/>
        <v>0</v>
      </c>
      <c r="N480" s="14">
        <f t="shared" si="23"/>
        <v>0</v>
      </c>
      <c r="O480" s="14">
        <f t="shared" si="25"/>
        <v>0</v>
      </c>
      <c r="P480" s="15" t="str">
        <f>IF(Tableau3[[#This Row],[Matricule]]&gt;1,IF(COUNTIF(Tableau3[DateMatricule],Tableau3[[#This Row],[DateMatricule]])&gt;1,"Doublon",""),"")</f>
        <v/>
      </c>
    </row>
    <row r="481" spans="1:16" x14ac:dyDescent="0.25">
      <c r="A481" s="12" t="str">
        <f>IF(Tableau3[[#This Row],[Date]]="","",VLOOKUP(Tableau3[[#This Row],[Semaine]],Listes!$A:$B,2,FALSE))</f>
        <v/>
      </c>
      <c r="B481" s="11" t="str">
        <f>IF(ISBLANK(Tableau3[[#This Row],[Date]]),"",INT((Tableau3[[#This Row],[Date]]-SUM(MOD(DATE(YEAR(Tableau3[[#This Row],[Date]]-MOD(Tableau3[[#This Row],[Date]]-2,7)+3),1,2),{1E+99;7})*{1;-1})+5)/7))</f>
        <v/>
      </c>
      <c r="C481" s="11" t="str">
        <f>IF(ISBLANK(Tableau3[[#This Row],[Matricule]]),"",VLOOKUP(Tableau3[[#This Row],[Matricule]],#REF!,2,FALSE))</f>
        <v/>
      </c>
      <c r="D481" s="11" t="str">
        <f>IF(ISBLANK(Tableau3[[#This Row],[Matricule]]),"",VLOOKUP(Tableau3[[#This Row],[Matricule]],#REF!,3,FALSE))</f>
        <v/>
      </c>
      <c r="E481" s="11" t="str">
        <f>CONCATENATE(Tableau3[[#This Row],[Date]],Tableau3[[#This Row],[Matricule]])</f>
        <v/>
      </c>
      <c r="F481" s="3"/>
      <c r="I48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81" s="7">
        <f>IF(Tableau3[[#This Row],[Moyenne Régimes]]&gt;0,1,0)</f>
        <v>0</v>
      </c>
      <c r="K481" s="7">
        <f>IF(Tableau3[[#This Row],[Moyenne Régimes]]&gt;=60,1,0)</f>
        <v>0</v>
      </c>
      <c r="L481" s="7">
        <f>IF(Tableau3[[#This Row],[Moyenne Régimes]]&gt;60,Tableau3[[#This Row],[Moyenne Régimes]]-60,0)</f>
        <v>0</v>
      </c>
      <c r="M481" s="14">
        <f t="shared" si="24"/>
        <v>0</v>
      </c>
      <c r="N481" s="14">
        <f t="shared" si="23"/>
        <v>0</v>
      </c>
      <c r="O481" s="14">
        <f t="shared" si="25"/>
        <v>0</v>
      </c>
      <c r="P481" s="15" t="str">
        <f>IF(Tableau3[[#This Row],[Matricule]]&gt;1,IF(COUNTIF(Tableau3[DateMatricule],Tableau3[[#This Row],[DateMatricule]])&gt;1,"Doublon",""),"")</f>
        <v/>
      </c>
    </row>
    <row r="482" spans="1:16" x14ac:dyDescent="0.25">
      <c r="A482" s="12" t="str">
        <f>IF(Tableau3[[#This Row],[Date]]="","",VLOOKUP(Tableau3[[#This Row],[Semaine]],Listes!$A:$B,2,FALSE))</f>
        <v/>
      </c>
      <c r="B482" s="11" t="str">
        <f>IF(ISBLANK(Tableau3[[#This Row],[Date]]),"",INT((Tableau3[[#This Row],[Date]]-SUM(MOD(DATE(YEAR(Tableau3[[#This Row],[Date]]-MOD(Tableau3[[#This Row],[Date]]-2,7)+3),1,2),{1E+99;7})*{1;-1})+5)/7))</f>
        <v/>
      </c>
      <c r="C482" s="11" t="str">
        <f>IF(ISBLANK(Tableau3[[#This Row],[Matricule]]),"",VLOOKUP(Tableau3[[#This Row],[Matricule]],#REF!,2,FALSE))</f>
        <v/>
      </c>
      <c r="D482" s="11" t="str">
        <f>IF(ISBLANK(Tableau3[[#This Row],[Matricule]]),"",VLOOKUP(Tableau3[[#This Row],[Matricule]],#REF!,3,FALSE))</f>
        <v/>
      </c>
      <c r="E482" s="11" t="str">
        <f>CONCATENATE(Tableau3[[#This Row],[Date]],Tableau3[[#This Row],[Matricule]])</f>
        <v/>
      </c>
      <c r="F482" s="3"/>
      <c r="I48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82" s="7">
        <f>IF(Tableau3[[#This Row],[Moyenne Régimes]]&gt;0,1,0)</f>
        <v>0</v>
      </c>
      <c r="K482" s="7">
        <f>IF(Tableau3[[#This Row],[Moyenne Régimes]]&gt;=60,1,0)</f>
        <v>0</v>
      </c>
      <c r="L482" s="7">
        <f>IF(Tableau3[[#This Row],[Moyenne Régimes]]&gt;60,Tableau3[[#This Row],[Moyenne Régimes]]-60,0)</f>
        <v>0</v>
      </c>
      <c r="M482" s="14">
        <f t="shared" si="24"/>
        <v>0</v>
      </c>
      <c r="N482" s="14">
        <f t="shared" si="23"/>
        <v>0</v>
      </c>
      <c r="O482" s="14">
        <f t="shared" si="25"/>
        <v>0</v>
      </c>
      <c r="P482" s="15" t="str">
        <f>IF(Tableau3[[#This Row],[Matricule]]&gt;1,IF(COUNTIF(Tableau3[DateMatricule],Tableau3[[#This Row],[DateMatricule]])&gt;1,"Doublon",""),"")</f>
        <v/>
      </c>
    </row>
    <row r="483" spans="1:16" x14ac:dyDescent="0.25">
      <c r="A483" s="12" t="str">
        <f>IF(Tableau3[[#This Row],[Date]]="","",VLOOKUP(Tableau3[[#This Row],[Semaine]],Listes!$A:$B,2,FALSE))</f>
        <v/>
      </c>
      <c r="B483" s="11" t="str">
        <f>IF(ISBLANK(Tableau3[[#This Row],[Date]]),"",INT((Tableau3[[#This Row],[Date]]-SUM(MOD(DATE(YEAR(Tableau3[[#This Row],[Date]]-MOD(Tableau3[[#This Row],[Date]]-2,7)+3),1,2),{1E+99;7})*{1;-1})+5)/7))</f>
        <v/>
      </c>
      <c r="C483" s="11" t="str">
        <f>IF(ISBLANK(Tableau3[[#This Row],[Matricule]]),"",VLOOKUP(Tableau3[[#This Row],[Matricule]],#REF!,2,FALSE))</f>
        <v/>
      </c>
      <c r="D483" s="11" t="str">
        <f>IF(ISBLANK(Tableau3[[#This Row],[Matricule]]),"",VLOOKUP(Tableau3[[#This Row],[Matricule]],#REF!,3,FALSE))</f>
        <v/>
      </c>
      <c r="E483" s="11" t="str">
        <f>CONCATENATE(Tableau3[[#This Row],[Date]],Tableau3[[#This Row],[Matricule]])</f>
        <v/>
      </c>
      <c r="F483" s="3"/>
      <c r="I48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83" s="7">
        <f>IF(Tableau3[[#This Row],[Moyenne Régimes]]&gt;0,1,0)</f>
        <v>0</v>
      </c>
      <c r="K483" s="7">
        <f>IF(Tableau3[[#This Row],[Moyenne Régimes]]&gt;=60,1,0)</f>
        <v>0</v>
      </c>
      <c r="L483" s="7">
        <f>IF(Tableau3[[#This Row],[Moyenne Régimes]]&gt;60,Tableau3[[#This Row],[Moyenne Régimes]]-60,0)</f>
        <v>0</v>
      </c>
      <c r="M483" s="14">
        <f t="shared" si="24"/>
        <v>0</v>
      </c>
      <c r="N483" s="14">
        <f t="shared" si="23"/>
        <v>0</v>
      </c>
      <c r="O483" s="14">
        <f t="shared" si="25"/>
        <v>0</v>
      </c>
      <c r="P483" s="15" t="str">
        <f>IF(Tableau3[[#This Row],[Matricule]]&gt;1,IF(COUNTIF(Tableau3[DateMatricule],Tableau3[[#This Row],[DateMatricule]])&gt;1,"Doublon",""),"")</f>
        <v/>
      </c>
    </row>
    <row r="484" spans="1:16" x14ac:dyDescent="0.25">
      <c r="A484" s="12" t="str">
        <f>IF(Tableau3[[#This Row],[Date]]="","",VLOOKUP(Tableau3[[#This Row],[Semaine]],Listes!$A:$B,2,FALSE))</f>
        <v/>
      </c>
      <c r="B484" s="11" t="str">
        <f>IF(ISBLANK(Tableau3[[#This Row],[Date]]),"",INT((Tableau3[[#This Row],[Date]]-SUM(MOD(DATE(YEAR(Tableau3[[#This Row],[Date]]-MOD(Tableau3[[#This Row],[Date]]-2,7)+3),1,2),{1E+99;7})*{1;-1})+5)/7))</f>
        <v/>
      </c>
      <c r="C484" s="11" t="str">
        <f>IF(ISBLANK(Tableau3[[#This Row],[Matricule]]),"",VLOOKUP(Tableau3[[#This Row],[Matricule]],#REF!,2,FALSE))</f>
        <v/>
      </c>
      <c r="D484" s="11" t="str">
        <f>IF(ISBLANK(Tableau3[[#This Row],[Matricule]]),"",VLOOKUP(Tableau3[[#This Row],[Matricule]],#REF!,3,FALSE))</f>
        <v/>
      </c>
      <c r="E484" s="11" t="str">
        <f>CONCATENATE(Tableau3[[#This Row],[Date]],Tableau3[[#This Row],[Matricule]])</f>
        <v/>
      </c>
      <c r="F484" s="3"/>
      <c r="I48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84" s="7">
        <f>IF(Tableau3[[#This Row],[Moyenne Régimes]]&gt;0,1,0)</f>
        <v>0</v>
      </c>
      <c r="K484" s="7">
        <f>IF(Tableau3[[#This Row],[Moyenne Régimes]]&gt;=60,1,0)</f>
        <v>0</v>
      </c>
      <c r="L484" s="7">
        <f>IF(Tableau3[[#This Row],[Moyenne Régimes]]&gt;60,Tableau3[[#This Row],[Moyenne Régimes]]-60,0)</f>
        <v>0</v>
      </c>
      <c r="M484" s="14">
        <f t="shared" si="24"/>
        <v>0</v>
      </c>
      <c r="N484" s="14">
        <f t="shared" si="23"/>
        <v>0</v>
      </c>
      <c r="O484" s="14">
        <f t="shared" si="25"/>
        <v>0</v>
      </c>
      <c r="P484" s="15" t="str">
        <f>IF(Tableau3[[#This Row],[Matricule]]&gt;1,IF(COUNTIF(Tableau3[DateMatricule],Tableau3[[#This Row],[DateMatricule]])&gt;1,"Doublon",""),"")</f>
        <v/>
      </c>
    </row>
    <row r="485" spans="1:16" x14ac:dyDescent="0.25">
      <c r="A485" s="12" t="str">
        <f>IF(Tableau3[[#This Row],[Date]]="","",VLOOKUP(Tableau3[[#This Row],[Semaine]],Listes!$A:$B,2,FALSE))</f>
        <v/>
      </c>
      <c r="B485" s="11" t="str">
        <f>IF(ISBLANK(Tableau3[[#This Row],[Date]]),"",INT((Tableau3[[#This Row],[Date]]-SUM(MOD(DATE(YEAR(Tableau3[[#This Row],[Date]]-MOD(Tableau3[[#This Row],[Date]]-2,7)+3),1,2),{1E+99;7})*{1;-1})+5)/7))</f>
        <v/>
      </c>
      <c r="C485" s="11" t="str">
        <f>IF(ISBLANK(Tableau3[[#This Row],[Matricule]]),"",VLOOKUP(Tableau3[[#This Row],[Matricule]],#REF!,2,FALSE))</f>
        <v/>
      </c>
      <c r="D485" s="11" t="str">
        <f>IF(ISBLANK(Tableau3[[#This Row],[Matricule]]),"",VLOOKUP(Tableau3[[#This Row],[Matricule]],#REF!,3,FALSE))</f>
        <v/>
      </c>
      <c r="E485" s="11" t="str">
        <f>CONCATENATE(Tableau3[[#This Row],[Date]],Tableau3[[#This Row],[Matricule]])</f>
        <v/>
      </c>
      <c r="F485" s="3"/>
      <c r="I48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85" s="7">
        <f>IF(Tableau3[[#This Row],[Moyenne Régimes]]&gt;0,1,0)</f>
        <v>0</v>
      </c>
      <c r="K485" s="7">
        <f>IF(Tableau3[[#This Row],[Moyenne Régimes]]&gt;=60,1,0)</f>
        <v>0</v>
      </c>
      <c r="L485" s="7">
        <f>IF(Tableau3[[#This Row],[Moyenne Régimes]]&gt;60,Tableau3[[#This Row],[Moyenne Régimes]]-60,0)</f>
        <v>0</v>
      </c>
      <c r="M485" s="14">
        <f t="shared" si="24"/>
        <v>0</v>
      </c>
      <c r="N485" s="14">
        <f t="shared" si="23"/>
        <v>0</v>
      </c>
      <c r="O485" s="14">
        <f t="shared" si="25"/>
        <v>0</v>
      </c>
      <c r="P485" s="15" t="str">
        <f>IF(Tableau3[[#This Row],[Matricule]]&gt;1,IF(COUNTIF(Tableau3[DateMatricule],Tableau3[[#This Row],[DateMatricule]])&gt;1,"Doublon",""),"")</f>
        <v/>
      </c>
    </row>
    <row r="486" spans="1:16" x14ac:dyDescent="0.25">
      <c r="A486" s="12" t="str">
        <f>IF(Tableau3[[#This Row],[Date]]="","",VLOOKUP(Tableau3[[#This Row],[Semaine]],Listes!$A:$B,2,FALSE))</f>
        <v/>
      </c>
      <c r="B486" s="11" t="str">
        <f>IF(ISBLANK(Tableau3[[#This Row],[Date]]),"",INT((Tableau3[[#This Row],[Date]]-SUM(MOD(DATE(YEAR(Tableau3[[#This Row],[Date]]-MOD(Tableau3[[#This Row],[Date]]-2,7)+3),1,2),{1E+99;7})*{1;-1})+5)/7))</f>
        <v/>
      </c>
      <c r="C486" s="11" t="str">
        <f>IF(ISBLANK(Tableau3[[#This Row],[Matricule]]),"",VLOOKUP(Tableau3[[#This Row],[Matricule]],#REF!,2,FALSE))</f>
        <v/>
      </c>
      <c r="D486" s="11" t="str">
        <f>IF(ISBLANK(Tableau3[[#This Row],[Matricule]]),"",VLOOKUP(Tableau3[[#This Row],[Matricule]],#REF!,3,FALSE))</f>
        <v/>
      </c>
      <c r="E486" s="11" t="str">
        <f>CONCATENATE(Tableau3[[#This Row],[Date]],Tableau3[[#This Row],[Matricule]])</f>
        <v/>
      </c>
      <c r="F486" s="3"/>
      <c r="I48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86" s="7">
        <f>IF(Tableau3[[#This Row],[Moyenne Régimes]]&gt;0,1,0)</f>
        <v>0</v>
      </c>
      <c r="K486" s="7">
        <f>IF(Tableau3[[#This Row],[Moyenne Régimes]]&gt;=60,1,0)</f>
        <v>0</v>
      </c>
      <c r="L486" s="7">
        <f>IF(Tableau3[[#This Row],[Moyenne Régimes]]&gt;60,Tableau3[[#This Row],[Moyenne Régimes]]-60,0)</f>
        <v>0</v>
      </c>
      <c r="M486" s="14">
        <f t="shared" si="24"/>
        <v>0</v>
      </c>
      <c r="N486" s="14">
        <f t="shared" si="23"/>
        <v>0</v>
      </c>
      <c r="O486" s="14">
        <f t="shared" si="25"/>
        <v>0</v>
      </c>
      <c r="P486" s="15" t="str">
        <f>IF(Tableau3[[#This Row],[Matricule]]&gt;1,IF(COUNTIF(Tableau3[DateMatricule],Tableau3[[#This Row],[DateMatricule]])&gt;1,"Doublon",""),"")</f>
        <v/>
      </c>
    </row>
    <row r="487" spans="1:16" x14ac:dyDescent="0.25">
      <c r="A487" s="12" t="str">
        <f>IF(Tableau3[[#This Row],[Date]]="","",VLOOKUP(Tableau3[[#This Row],[Semaine]],Listes!$A:$B,2,FALSE))</f>
        <v/>
      </c>
      <c r="B487" s="11" t="str">
        <f>IF(ISBLANK(Tableau3[[#This Row],[Date]]),"",INT((Tableau3[[#This Row],[Date]]-SUM(MOD(DATE(YEAR(Tableau3[[#This Row],[Date]]-MOD(Tableau3[[#This Row],[Date]]-2,7)+3),1,2),{1E+99;7})*{1;-1})+5)/7))</f>
        <v/>
      </c>
      <c r="C487" s="11" t="str">
        <f>IF(ISBLANK(Tableau3[[#This Row],[Matricule]]),"",VLOOKUP(Tableau3[[#This Row],[Matricule]],#REF!,2,FALSE))</f>
        <v/>
      </c>
      <c r="D487" s="11" t="str">
        <f>IF(ISBLANK(Tableau3[[#This Row],[Matricule]]),"",VLOOKUP(Tableau3[[#This Row],[Matricule]],#REF!,3,FALSE))</f>
        <v/>
      </c>
      <c r="E487" s="11" t="str">
        <f>CONCATENATE(Tableau3[[#This Row],[Date]],Tableau3[[#This Row],[Matricule]])</f>
        <v/>
      </c>
      <c r="F487" s="3"/>
      <c r="I48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87" s="7">
        <f>IF(Tableau3[[#This Row],[Moyenne Régimes]]&gt;0,1,0)</f>
        <v>0</v>
      </c>
      <c r="K487" s="7">
        <f>IF(Tableau3[[#This Row],[Moyenne Régimes]]&gt;=60,1,0)</f>
        <v>0</v>
      </c>
      <c r="L487" s="7">
        <f>IF(Tableau3[[#This Row],[Moyenne Régimes]]&gt;60,Tableau3[[#This Row],[Moyenne Régimes]]-60,0)</f>
        <v>0</v>
      </c>
      <c r="M487" s="14">
        <f t="shared" si="24"/>
        <v>0</v>
      </c>
      <c r="N487" s="14">
        <f t="shared" si="23"/>
        <v>0</v>
      </c>
      <c r="O487" s="14">
        <f t="shared" si="25"/>
        <v>0</v>
      </c>
      <c r="P487" s="15" t="str">
        <f>IF(Tableau3[[#This Row],[Matricule]]&gt;1,IF(COUNTIF(Tableau3[DateMatricule],Tableau3[[#This Row],[DateMatricule]])&gt;1,"Doublon",""),"")</f>
        <v/>
      </c>
    </row>
    <row r="488" spans="1:16" x14ac:dyDescent="0.25">
      <c r="A488" s="12" t="str">
        <f>IF(Tableau3[[#This Row],[Date]]="","",VLOOKUP(Tableau3[[#This Row],[Semaine]],Listes!$A:$B,2,FALSE))</f>
        <v/>
      </c>
      <c r="B488" s="11" t="str">
        <f>IF(ISBLANK(Tableau3[[#This Row],[Date]]),"",INT((Tableau3[[#This Row],[Date]]-SUM(MOD(DATE(YEAR(Tableau3[[#This Row],[Date]]-MOD(Tableau3[[#This Row],[Date]]-2,7)+3),1,2),{1E+99;7})*{1;-1})+5)/7))</f>
        <v/>
      </c>
      <c r="C488" s="11" t="str">
        <f>IF(ISBLANK(Tableau3[[#This Row],[Matricule]]),"",VLOOKUP(Tableau3[[#This Row],[Matricule]],#REF!,2,FALSE))</f>
        <v/>
      </c>
      <c r="D488" s="11" t="str">
        <f>IF(ISBLANK(Tableau3[[#This Row],[Matricule]]),"",VLOOKUP(Tableau3[[#This Row],[Matricule]],#REF!,3,FALSE))</f>
        <v/>
      </c>
      <c r="E488" s="11" t="str">
        <f>CONCATENATE(Tableau3[[#This Row],[Date]],Tableau3[[#This Row],[Matricule]])</f>
        <v/>
      </c>
      <c r="F488" s="3"/>
      <c r="I48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88" s="7">
        <f>IF(Tableau3[[#This Row],[Moyenne Régimes]]&gt;0,1,0)</f>
        <v>0</v>
      </c>
      <c r="K488" s="7">
        <f>IF(Tableau3[[#This Row],[Moyenne Régimes]]&gt;=60,1,0)</f>
        <v>0</v>
      </c>
      <c r="L488" s="7">
        <f>IF(Tableau3[[#This Row],[Moyenne Régimes]]&gt;60,Tableau3[[#This Row],[Moyenne Régimes]]-60,0)</f>
        <v>0</v>
      </c>
      <c r="M488" s="14">
        <f t="shared" si="24"/>
        <v>0</v>
      </c>
      <c r="N488" s="14">
        <f t="shared" si="23"/>
        <v>0</v>
      </c>
      <c r="O488" s="14">
        <f t="shared" si="25"/>
        <v>0</v>
      </c>
      <c r="P488" s="15" t="str">
        <f>IF(Tableau3[[#This Row],[Matricule]]&gt;1,IF(COUNTIF(Tableau3[DateMatricule],Tableau3[[#This Row],[DateMatricule]])&gt;1,"Doublon",""),"")</f>
        <v/>
      </c>
    </row>
    <row r="489" spans="1:16" x14ac:dyDescent="0.25">
      <c r="A489" s="12" t="str">
        <f>IF(Tableau3[[#This Row],[Date]]="","",VLOOKUP(Tableau3[[#This Row],[Semaine]],Listes!$A:$B,2,FALSE))</f>
        <v/>
      </c>
      <c r="B489" s="11" t="str">
        <f>IF(ISBLANK(Tableau3[[#This Row],[Date]]),"",INT((Tableau3[[#This Row],[Date]]-SUM(MOD(DATE(YEAR(Tableau3[[#This Row],[Date]]-MOD(Tableau3[[#This Row],[Date]]-2,7)+3),1,2),{1E+99;7})*{1;-1})+5)/7))</f>
        <v/>
      </c>
      <c r="C489" s="11" t="str">
        <f>IF(ISBLANK(Tableau3[[#This Row],[Matricule]]),"",VLOOKUP(Tableau3[[#This Row],[Matricule]],#REF!,2,FALSE))</f>
        <v/>
      </c>
      <c r="D489" s="11" t="str">
        <f>IF(ISBLANK(Tableau3[[#This Row],[Matricule]]),"",VLOOKUP(Tableau3[[#This Row],[Matricule]],#REF!,3,FALSE))</f>
        <v/>
      </c>
      <c r="E489" s="11" t="str">
        <f>CONCATENATE(Tableau3[[#This Row],[Date]],Tableau3[[#This Row],[Matricule]])</f>
        <v/>
      </c>
      <c r="F489" s="3"/>
      <c r="I48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89" s="7">
        <f>IF(Tableau3[[#This Row],[Moyenne Régimes]]&gt;0,1,0)</f>
        <v>0</v>
      </c>
      <c r="K489" s="7">
        <f>IF(Tableau3[[#This Row],[Moyenne Régimes]]&gt;=60,1,0)</f>
        <v>0</v>
      </c>
      <c r="L489" s="7">
        <f>IF(Tableau3[[#This Row],[Moyenne Régimes]]&gt;60,Tableau3[[#This Row],[Moyenne Régimes]]-60,0)</f>
        <v>0</v>
      </c>
      <c r="M489" s="14">
        <f t="shared" si="24"/>
        <v>0</v>
      </c>
      <c r="N489" s="14">
        <f t="shared" si="23"/>
        <v>0</v>
      </c>
      <c r="O489" s="14">
        <f t="shared" si="25"/>
        <v>0</v>
      </c>
      <c r="P489" s="15" t="str">
        <f>IF(Tableau3[[#This Row],[Matricule]]&gt;1,IF(COUNTIF(Tableau3[DateMatricule],Tableau3[[#This Row],[DateMatricule]])&gt;1,"Doublon",""),"")</f>
        <v/>
      </c>
    </row>
    <row r="490" spans="1:16" x14ac:dyDescent="0.25">
      <c r="A490" s="12" t="str">
        <f>IF(Tableau3[[#This Row],[Date]]="","",VLOOKUP(Tableau3[[#This Row],[Semaine]],Listes!$A:$B,2,FALSE))</f>
        <v/>
      </c>
      <c r="B490" s="11" t="str">
        <f>IF(ISBLANK(Tableau3[[#This Row],[Date]]),"",INT((Tableau3[[#This Row],[Date]]-SUM(MOD(DATE(YEAR(Tableau3[[#This Row],[Date]]-MOD(Tableau3[[#This Row],[Date]]-2,7)+3),1,2),{1E+99;7})*{1;-1})+5)/7))</f>
        <v/>
      </c>
      <c r="C490" s="11" t="str">
        <f>IF(ISBLANK(Tableau3[[#This Row],[Matricule]]),"",VLOOKUP(Tableau3[[#This Row],[Matricule]],#REF!,2,FALSE))</f>
        <v/>
      </c>
      <c r="D490" s="11" t="str">
        <f>IF(ISBLANK(Tableau3[[#This Row],[Matricule]]),"",VLOOKUP(Tableau3[[#This Row],[Matricule]],#REF!,3,FALSE))</f>
        <v/>
      </c>
      <c r="E490" s="11" t="str">
        <f>CONCATENATE(Tableau3[[#This Row],[Date]],Tableau3[[#This Row],[Matricule]])</f>
        <v/>
      </c>
      <c r="F490" s="3"/>
      <c r="I49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90" s="7">
        <f>IF(Tableau3[[#This Row],[Moyenne Régimes]]&gt;0,1,0)</f>
        <v>0</v>
      </c>
      <c r="K490" s="7">
        <f>IF(Tableau3[[#This Row],[Moyenne Régimes]]&gt;=60,1,0)</f>
        <v>0</v>
      </c>
      <c r="L490" s="7">
        <f>IF(Tableau3[[#This Row],[Moyenne Régimes]]&gt;60,Tableau3[[#This Row],[Moyenne Régimes]]-60,0)</f>
        <v>0</v>
      </c>
      <c r="M490" s="14">
        <f t="shared" si="24"/>
        <v>0</v>
      </c>
      <c r="N490" s="14">
        <f t="shared" si="23"/>
        <v>0</v>
      </c>
      <c r="O490" s="14">
        <f t="shared" si="25"/>
        <v>0</v>
      </c>
      <c r="P490" s="15" t="str">
        <f>IF(Tableau3[[#This Row],[Matricule]]&gt;1,IF(COUNTIF(Tableau3[DateMatricule],Tableau3[[#This Row],[DateMatricule]])&gt;1,"Doublon",""),"")</f>
        <v/>
      </c>
    </row>
    <row r="491" spans="1:16" x14ac:dyDescent="0.25">
      <c r="A491" s="12" t="str">
        <f>IF(Tableau3[[#This Row],[Date]]="","",VLOOKUP(Tableau3[[#This Row],[Semaine]],Listes!$A:$B,2,FALSE))</f>
        <v/>
      </c>
      <c r="B491" s="11" t="str">
        <f>IF(ISBLANK(Tableau3[[#This Row],[Date]]),"",INT((Tableau3[[#This Row],[Date]]-SUM(MOD(DATE(YEAR(Tableau3[[#This Row],[Date]]-MOD(Tableau3[[#This Row],[Date]]-2,7)+3),1,2),{1E+99;7})*{1;-1})+5)/7))</f>
        <v/>
      </c>
      <c r="C491" s="11" t="str">
        <f>IF(ISBLANK(Tableau3[[#This Row],[Matricule]]),"",VLOOKUP(Tableau3[[#This Row],[Matricule]],#REF!,2,FALSE))</f>
        <v/>
      </c>
      <c r="D491" s="11" t="str">
        <f>IF(ISBLANK(Tableau3[[#This Row],[Matricule]]),"",VLOOKUP(Tableau3[[#This Row],[Matricule]],#REF!,3,FALSE))</f>
        <v/>
      </c>
      <c r="E491" s="11" t="str">
        <f>CONCATENATE(Tableau3[[#This Row],[Date]],Tableau3[[#This Row],[Matricule]])</f>
        <v/>
      </c>
      <c r="F491" s="3"/>
      <c r="I49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91" s="7">
        <f>IF(Tableau3[[#This Row],[Moyenne Régimes]]&gt;0,1,0)</f>
        <v>0</v>
      </c>
      <c r="K491" s="7">
        <f>IF(Tableau3[[#This Row],[Moyenne Régimes]]&gt;=60,1,0)</f>
        <v>0</v>
      </c>
      <c r="L491" s="7">
        <f>IF(Tableau3[[#This Row],[Moyenne Régimes]]&gt;60,Tableau3[[#This Row],[Moyenne Régimes]]-60,0)</f>
        <v>0</v>
      </c>
      <c r="M491" s="14">
        <f t="shared" si="24"/>
        <v>0</v>
      </c>
      <c r="N491" s="14">
        <f t="shared" si="23"/>
        <v>0</v>
      </c>
      <c r="O491" s="14">
        <f t="shared" si="25"/>
        <v>0</v>
      </c>
      <c r="P491" s="15" t="str">
        <f>IF(Tableau3[[#This Row],[Matricule]]&gt;1,IF(COUNTIF(Tableau3[DateMatricule],Tableau3[[#This Row],[DateMatricule]])&gt;1,"Doublon",""),"")</f>
        <v/>
      </c>
    </row>
    <row r="492" spans="1:16" x14ac:dyDescent="0.25">
      <c r="A492" s="12" t="str">
        <f>IF(Tableau3[[#This Row],[Date]]="","",VLOOKUP(Tableau3[[#This Row],[Semaine]],Listes!$A:$B,2,FALSE))</f>
        <v/>
      </c>
      <c r="B492" s="11" t="str">
        <f>IF(ISBLANK(Tableau3[[#This Row],[Date]]),"",INT((Tableau3[[#This Row],[Date]]-SUM(MOD(DATE(YEAR(Tableau3[[#This Row],[Date]]-MOD(Tableau3[[#This Row],[Date]]-2,7)+3),1,2),{1E+99;7})*{1;-1})+5)/7))</f>
        <v/>
      </c>
      <c r="C492" s="11" t="str">
        <f>IF(ISBLANK(Tableau3[[#This Row],[Matricule]]),"",VLOOKUP(Tableau3[[#This Row],[Matricule]],#REF!,2,FALSE))</f>
        <v/>
      </c>
      <c r="D492" s="11" t="str">
        <f>IF(ISBLANK(Tableau3[[#This Row],[Matricule]]),"",VLOOKUP(Tableau3[[#This Row],[Matricule]],#REF!,3,FALSE))</f>
        <v/>
      </c>
      <c r="E492" s="11" t="str">
        <f>CONCATENATE(Tableau3[[#This Row],[Date]],Tableau3[[#This Row],[Matricule]])</f>
        <v/>
      </c>
      <c r="F492" s="3"/>
      <c r="I49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92" s="7">
        <f>IF(Tableau3[[#This Row],[Moyenne Régimes]]&gt;0,1,0)</f>
        <v>0</v>
      </c>
      <c r="K492" s="7">
        <f>IF(Tableau3[[#This Row],[Moyenne Régimes]]&gt;=60,1,0)</f>
        <v>0</v>
      </c>
      <c r="L492" s="7">
        <f>IF(Tableau3[[#This Row],[Moyenne Régimes]]&gt;60,Tableau3[[#This Row],[Moyenne Régimes]]-60,0)</f>
        <v>0</v>
      </c>
      <c r="M492" s="14">
        <f t="shared" si="24"/>
        <v>0</v>
      </c>
      <c r="N492" s="14">
        <f t="shared" si="23"/>
        <v>0</v>
      </c>
      <c r="O492" s="14">
        <f t="shared" si="25"/>
        <v>0</v>
      </c>
      <c r="P492" s="15" t="str">
        <f>IF(Tableau3[[#This Row],[Matricule]]&gt;1,IF(COUNTIF(Tableau3[DateMatricule],Tableau3[[#This Row],[DateMatricule]])&gt;1,"Doublon",""),"")</f>
        <v/>
      </c>
    </row>
    <row r="493" spans="1:16" x14ac:dyDescent="0.25">
      <c r="A493" s="12" t="str">
        <f>IF(Tableau3[[#This Row],[Date]]="","",VLOOKUP(Tableau3[[#This Row],[Semaine]],Listes!$A:$B,2,FALSE))</f>
        <v/>
      </c>
      <c r="B493" s="11" t="str">
        <f>IF(ISBLANK(Tableau3[[#This Row],[Date]]),"",INT((Tableau3[[#This Row],[Date]]-SUM(MOD(DATE(YEAR(Tableau3[[#This Row],[Date]]-MOD(Tableau3[[#This Row],[Date]]-2,7)+3),1,2),{1E+99;7})*{1;-1})+5)/7))</f>
        <v/>
      </c>
      <c r="C493" s="11" t="str">
        <f>IF(ISBLANK(Tableau3[[#This Row],[Matricule]]),"",VLOOKUP(Tableau3[[#This Row],[Matricule]],#REF!,2,FALSE))</f>
        <v/>
      </c>
      <c r="D493" s="11" t="str">
        <f>IF(ISBLANK(Tableau3[[#This Row],[Matricule]]),"",VLOOKUP(Tableau3[[#This Row],[Matricule]],#REF!,3,FALSE))</f>
        <v/>
      </c>
      <c r="E493" s="11" t="str">
        <f>CONCATENATE(Tableau3[[#This Row],[Date]],Tableau3[[#This Row],[Matricule]])</f>
        <v/>
      </c>
      <c r="F493" s="3"/>
      <c r="I49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93" s="7">
        <f>IF(Tableau3[[#This Row],[Moyenne Régimes]]&gt;0,1,0)</f>
        <v>0</v>
      </c>
      <c r="K493" s="7">
        <f>IF(Tableau3[[#This Row],[Moyenne Régimes]]&gt;=60,1,0)</f>
        <v>0</v>
      </c>
      <c r="L493" s="7">
        <f>IF(Tableau3[[#This Row],[Moyenne Régimes]]&gt;60,Tableau3[[#This Row],[Moyenne Régimes]]-60,0)</f>
        <v>0</v>
      </c>
      <c r="M493" s="14">
        <f t="shared" si="24"/>
        <v>0</v>
      </c>
      <c r="N493" s="14">
        <f t="shared" si="23"/>
        <v>0</v>
      </c>
      <c r="O493" s="14">
        <f t="shared" si="25"/>
        <v>0</v>
      </c>
      <c r="P493" s="15" t="str">
        <f>IF(Tableau3[[#This Row],[Matricule]]&gt;1,IF(COUNTIF(Tableau3[DateMatricule],Tableau3[[#This Row],[DateMatricule]])&gt;1,"Doublon",""),"")</f>
        <v/>
      </c>
    </row>
    <row r="494" spans="1:16" x14ac:dyDescent="0.25">
      <c r="A494" s="12" t="str">
        <f>IF(Tableau3[[#This Row],[Date]]="","",VLOOKUP(Tableau3[[#This Row],[Semaine]],Listes!$A:$B,2,FALSE))</f>
        <v/>
      </c>
      <c r="B494" s="11" t="str">
        <f>IF(ISBLANK(Tableau3[[#This Row],[Date]]),"",INT((Tableau3[[#This Row],[Date]]-SUM(MOD(DATE(YEAR(Tableau3[[#This Row],[Date]]-MOD(Tableau3[[#This Row],[Date]]-2,7)+3),1,2),{1E+99;7})*{1;-1})+5)/7))</f>
        <v/>
      </c>
      <c r="C494" s="11" t="str">
        <f>IF(ISBLANK(Tableau3[[#This Row],[Matricule]]),"",VLOOKUP(Tableau3[[#This Row],[Matricule]],#REF!,2,FALSE))</f>
        <v/>
      </c>
      <c r="D494" s="11" t="str">
        <f>IF(ISBLANK(Tableau3[[#This Row],[Matricule]]),"",VLOOKUP(Tableau3[[#This Row],[Matricule]],#REF!,3,FALSE))</f>
        <v/>
      </c>
      <c r="E494" s="11" t="str">
        <f>CONCATENATE(Tableau3[[#This Row],[Date]],Tableau3[[#This Row],[Matricule]])</f>
        <v/>
      </c>
      <c r="F494" s="3"/>
      <c r="I49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94" s="7">
        <f>IF(Tableau3[[#This Row],[Moyenne Régimes]]&gt;0,1,0)</f>
        <v>0</v>
      </c>
      <c r="K494" s="7">
        <f>IF(Tableau3[[#This Row],[Moyenne Régimes]]&gt;=60,1,0)</f>
        <v>0</v>
      </c>
      <c r="L494" s="7">
        <f>IF(Tableau3[[#This Row],[Moyenne Régimes]]&gt;60,Tableau3[[#This Row],[Moyenne Régimes]]-60,0)</f>
        <v>0</v>
      </c>
      <c r="M494" s="14">
        <f t="shared" si="24"/>
        <v>0</v>
      </c>
      <c r="N494" s="14">
        <f t="shared" si="23"/>
        <v>0</v>
      </c>
      <c r="O494" s="14">
        <f t="shared" si="25"/>
        <v>0</v>
      </c>
      <c r="P494" s="15" t="str">
        <f>IF(Tableau3[[#This Row],[Matricule]]&gt;1,IF(COUNTIF(Tableau3[DateMatricule],Tableau3[[#This Row],[DateMatricule]])&gt;1,"Doublon",""),"")</f>
        <v/>
      </c>
    </row>
    <row r="495" spans="1:16" x14ac:dyDescent="0.25">
      <c r="A495" s="12" t="str">
        <f>IF(Tableau3[[#This Row],[Date]]="","",VLOOKUP(Tableau3[[#This Row],[Semaine]],Listes!$A:$B,2,FALSE))</f>
        <v/>
      </c>
      <c r="B495" s="11" t="str">
        <f>IF(ISBLANK(Tableau3[[#This Row],[Date]]),"",INT((Tableau3[[#This Row],[Date]]-SUM(MOD(DATE(YEAR(Tableau3[[#This Row],[Date]]-MOD(Tableau3[[#This Row],[Date]]-2,7)+3),1,2),{1E+99;7})*{1;-1})+5)/7))</f>
        <v/>
      </c>
      <c r="C495" s="11" t="str">
        <f>IF(ISBLANK(Tableau3[[#This Row],[Matricule]]),"",VLOOKUP(Tableau3[[#This Row],[Matricule]],#REF!,2,FALSE))</f>
        <v/>
      </c>
      <c r="D495" s="11" t="str">
        <f>IF(ISBLANK(Tableau3[[#This Row],[Matricule]]),"",VLOOKUP(Tableau3[[#This Row],[Matricule]],#REF!,3,FALSE))</f>
        <v/>
      </c>
      <c r="E495" s="11" t="str">
        <f>CONCATENATE(Tableau3[[#This Row],[Date]],Tableau3[[#This Row],[Matricule]])</f>
        <v/>
      </c>
      <c r="F495" s="3"/>
      <c r="I49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95" s="7">
        <f>IF(Tableau3[[#This Row],[Moyenne Régimes]]&gt;0,1,0)</f>
        <v>0</v>
      </c>
      <c r="K495" s="7">
        <f>IF(Tableau3[[#This Row],[Moyenne Régimes]]&gt;=60,1,0)</f>
        <v>0</v>
      </c>
      <c r="L495" s="7">
        <f>IF(Tableau3[[#This Row],[Moyenne Régimes]]&gt;60,Tableau3[[#This Row],[Moyenne Régimes]]-60,0)</f>
        <v>0</v>
      </c>
      <c r="M495" s="14">
        <f t="shared" si="24"/>
        <v>0</v>
      </c>
      <c r="N495" s="14">
        <f t="shared" si="23"/>
        <v>0</v>
      </c>
      <c r="O495" s="14">
        <f t="shared" si="25"/>
        <v>0</v>
      </c>
      <c r="P495" s="15" t="str">
        <f>IF(Tableau3[[#This Row],[Matricule]]&gt;1,IF(COUNTIF(Tableau3[DateMatricule],Tableau3[[#This Row],[DateMatricule]])&gt;1,"Doublon",""),"")</f>
        <v/>
      </c>
    </row>
    <row r="496" spans="1:16" x14ac:dyDescent="0.25">
      <c r="A496" s="12" t="str">
        <f>IF(Tableau3[[#This Row],[Date]]="","",VLOOKUP(Tableau3[[#This Row],[Semaine]],Listes!$A:$B,2,FALSE))</f>
        <v/>
      </c>
      <c r="B496" s="11" t="str">
        <f>IF(ISBLANK(Tableau3[[#This Row],[Date]]),"",INT((Tableau3[[#This Row],[Date]]-SUM(MOD(DATE(YEAR(Tableau3[[#This Row],[Date]]-MOD(Tableau3[[#This Row],[Date]]-2,7)+3),1,2),{1E+99;7})*{1;-1})+5)/7))</f>
        <v/>
      </c>
      <c r="C496" s="11" t="str">
        <f>IF(ISBLANK(Tableau3[[#This Row],[Matricule]]),"",VLOOKUP(Tableau3[[#This Row],[Matricule]],#REF!,2,FALSE))</f>
        <v/>
      </c>
      <c r="D496" s="11" t="str">
        <f>IF(ISBLANK(Tableau3[[#This Row],[Matricule]]),"",VLOOKUP(Tableau3[[#This Row],[Matricule]],#REF!,3,FALSE))</f>
        <v/>
      </c>
      <c r="E496" s="11" t="str">
        <f>CONCATENATE(Tableau3[[#This Row],[Date]],Tableau3[[#This Row],[Matricule]])</f>
        <v/>
      </c>
      <c r="F496" s="3"/>
      <c r="I49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96" s="7">
        <f>IF(Tableau3[[#This Row],[Moyenne Régimes]]&gt;0,1,0)</f>
        <v>0</v>
      </c>
      <c r="K496" s="7">
        <f>IF(Tableau3[[#This Row],[Moyenne Régimes]]&gt;=60,1,0)</f>
        <v>0</v>
      </c>
      <c r="L496" s="7">
        <f>IF(Tableau3[[#This Row],[Moyenne Régimes]]&gt;60,Tableau3[[#This Row],[Moyenne Régimes]]-60,0)</f>
        <v>0</v>
      </c>
      <c r="M496" s="14">
        <f t="shared" si="24"/>
        <v>0</v>
      </c>
      <c r="N496" s="14">
        <f t="shared" si="23"/>
        <v>0</v>
      </c>
      <c r="O496" s="14">
        <f t="shared" si="25"/>
        <v>0</v>
      </c>
      <c r="P496" s="15" t="str">
        <f>IF(Tableau3[[#This Row],[Matricule]]&gt;1,IF(COUNTIF(Tableau3[DateMatricule],Tableau3[[#This Row],[DateMatricule]])&gt;1,"Doublon",""),"")</f>
        <v/>
      </c>
    </row>
    <row r="497" spans="1:16" x14ac:dyDescent="0.25">
      <c r="A497" s="12" t="str">
        <f>IF(Tableau3[[#This Row],[Date]]="","",VLOOKUP(Tableau3[[#This Row],[Semaine]],Listes!$A:$B,2,FALSE))</f>
        <v/>
      </c>
      <c r="B497" s="11" t="str">
        <f>IF(ISBLANK(Tableau3[[#This Row],[Date]]),"",INT((Tableau3[[#This Row],[Date]]-SUM(MOD(DATE(YEAR(Tableau3[[#This Row],[Date]]-MOD(Tableau3[[#This Row],[Date]]-2,7)+3),1,2),{1E+99;7})*{1;-1})+5)/7))</f>
        <v/>
      </c>
      <c r="C497" s="11" t="str">
        <f>IF(ISBLANK(Tableau3[[#This Row],[Matricule]]),"",VLOOKUP(Tableau3[[#This Row],[Matricule]],#REF!,2,FALSE))</f>
        <v/>
      </c>
      <c r="D497" s="11" t="str">
        <f>IF(ISBLANK(Tableau3[[#This Row],[Matricule]]),"",VLOOKUP(Tableau3[[#This Row],[Matricule]],#REF!,3,FALSE))</f>
        <v/>
      </c>
      <c r="E497" s="11" t="str">
        <f>CONCATENATE(Tableau3[[#This Row],[Date]],Tableau3[[#This Row],[Matricule]])</f>
        <v/>
      </c>
      <c r="F497" s="3"/>
      <c r="I49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97" s="7">
        <f>IF(Tableau3[[#This Row],[Moyenne Régimes]]&gt;0,1,0)</f>
        <v>0</v>
      </c>
      <c r="K497" s="7">
        <f>IF(Tableau3[[#This Row],[Moyenne Régimes]]&gt;=60,1,0)</f>
        <v>0</v>
      </c>
      <c r="L497" s="7">
        <f>IF(Tableau3[[#This Row],[Moyenne Régimes]]&gt;60,Tableau3[[#This Row],[Moyenne Régimes]]-60,0)</f>
        <v>0</v>
      </c>
      <c r="M497" s="14">
        <f t="shared" si="24"/>
        <v>0</v>
      </c>
      <c r="N497" s="14">
        <f t="shared" si="23"/>
        <v>0</v>
      </c>
      <c r="O497" s="14">
        <f t="shared" si="25"/>
        <v>0</v>
      </c>
      <c r="P497" s="15" t="str">
        <f>IF(Tableau3[[#This Row],[Matricule]]&gt;1,IF(COUNTIF(Tableau3[DateMatricule],Tableau3[[#This Row],[DateMatricule]])&gt;1,"Doublon",""),"")</f>
        <v/>
      </c>
    </row>
    <row r="498" spans="1:16" x14ac:dyDescent="0.25">
      <c r="A498" s="12" t="str">
        <f>IF(Tableau3[[#This Row],[Date]]="","",VLOOKUP(Tableau3[[#This Row],[Semaine]],Listes!$A:$B,2,FALSE))</f>
        <v/>
      </c>
      <c r="B498" s="11" t="str">
        <f>IF(ISBLANK(Tableau3[[#This Row],[Date]]),"",INT((Tableau3[[#This Row],[Date]]-SUM(MOD(DATE(YEAR(Tableau3[[#This Row],[Date]]-MOD(Tableau3[[#This Row],[Date]]-2,7)+3),1,2),{1E+99;7})*{1;-1})+5)/7))</f>
        <v/>
      </c>
      <c r="C498" s="11" t="str">
        <f>IF(ISBLANK(Tableau3[[#This Row],[Matricule]]),"",VLOOKUP(Tableau3[[#This Row],[Matricule]],#REF!,2,FALSE))</f>
        <v/>
      </c>
      <c r="D498" s="11" t="str">
        <f>IF(ISBLANK(Tableau3[[#This Row],[Matricule]]),"",VLOOKUP(Tableau3[[#This Row],[Matricule]],#REF!,3,FALSE))</f>
        <v/>
      </c>
      <c r="E498" s="11" t="str">
        <f>CONCATENATE(Tableau3[[#This Row],[Date]],Tableau3[[#This Row],[Matricule]])</f>
        <v/>
      </c>
      <c r="F498" s="3"/>
      <c r="I49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98" s="7">
        <f>IF(Tableau3[[#This Row],[Moyenne Régimes]]&gt;0,1,0)</f>
        <v>0</v>
      </c>
      <c r="K498" s="7">
        <f>IF(Tableau3[[#This Row],[Moyenne Régimes]]&gt;=60,1,0)</f>
        <v>0</v>
      </c>
      <c r="L498" s="7">
        <f>IF(Tableau3[[#This Row],[Moyenne Régimes]]&gt;60,Tableau3[[#This Row],[Moyenne Régimes]]-60,0)</f>
        <v>0</v>
      </c>
      <c r="M498" s="14">
        <f t="shared" si="24"/>
        <v>0</v>
      </c>
      <c r="N498" s="14">
        <f t="shared" si="23"/>
        <v>0</v>
      </c>
      <c r="O498" s="14">
        <f t="shared" si="25"/>
        <v>0</v>
      </c>
      <c r="P498" s="15" t="str">
        <f>IF(Tableau3[[#This Row],[Matricule]]&gt;1,IF(COUNTIF(Tableau3[DateMatricule],Tableau3[[#This Row],[DateMatricule]])&gt;1,"Doublon",""),"")</f>
        <v/>
      </c>
    </row>
    <row r="499" spans="1:16" x14ac:dyDescent="0.25">
      <c r="A499" s="12" t="str">
        <f>IF(Tableau3[[#This Row],[Date]]="","",VLOOKUP(Tableau3[[#This Row],[Semaine]],Listes!$A:$B,2,FALSE))</f>
        <v/>
      </c>
      <c r="B499" s="11" t="str">
        <f>IF(ISBLANK(Tableau3[[#This Row],[Date]]),"",INT((Tableau3[[#This Row],[Date]]-SUM(MOD(DATE(YEAR(Tableau3[[#This Row],[Date]]-MOD(Tableau3[[#This Row],[Date]]-2,7)+3),1,2),{1E+99;7})*{1;-1})+5)/7))</f>
        <v/>
      </c>
      <c r="C499" s="11" t="str">
        <f>IF(ISBLANK(Tableau3[[#This Row],[Matricule]]),"",VLOOKUP(Tableau3[[#This Row],[Matricule]],#REF!,2,FALSE))</f>
        <v/>
      </c>
      <c r="D499" s="11" t="str">
        <f>IF(ISBLANK(Tableau3[[#This Row],[Matricule]]),"",VLOOKUP(Tableau3[[#This Row],[Matricule]],#REF!,3,FALSE))</f>
        <v/>
      </c>
      <c r="E499" s="11" t="str">
        <f>CONCATENATE(Tableau3[[#This Row],[Date]],Tableau3[[#This Row],[Matricule]])</f>
        <v/>
      </c>
      <c r="F499" s="3"/>
      <c r="I49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499" s="7">
        <f>IF(Tableau3[[#This Row],[Moyenne Régimes]]&gt;0,1,0)</f>
        <v>0</v>
      </c>
      <c r="K499" s="7">
        <f>IF(Tableau3[[#This Row],[Moyenne Régimes]]&gt;=60,1,0)</f>
        <v>0</v>
      </c>
      <c r="L499" s="7">
        <f>IF(Tableau3[[#This Row],[Moyenne Régimes]]&gt;60,Tableau3[[#This Row],[Moyenne Régimes]]-60,0)</f>
        <v>0</v>
      </c>
      <c r="M499" s="14">
        <f t="shared" si="24"/>
        <v>0</v>
      </c>
      <c r="N499" s="14">
        <f t="shared" si="23"/>
        <v>0</v>
      </c>
      <c r="O499" s="14">
        <f t="shared" si="25"/>
        <v>0</v>
      </c>
      <c r="P499" s="15" t="str">
        <f>IF(Tableau3[[#This Row],[Matricule]]&gt;1,IF(COUNTIF(Tableau3[DateMatricule],Tableau3[[#This Row],[DateMatricule]])&gt;1,"Doublon",""),"")</f>
        <v/>
      </c>
    </row>
    <row r="500" spans="1:16" x14ac:dyDescent="0.25">
      <c r="A500" s="12" t="str">
        <f>IF(Tableau3[[#This Row],[Date]]="","",VLOOKUP(Tableau3[[#This Row],[Semaine]],Listes!$A:$B,2,FALSE))</f>
        <v/>
      </c>
      <c r="B500" s="11" t="str">
        <f>IF(ISBLANK(Tableau3[[#This Row],[Date]]),"",INT((Tableau3[[#This Row],[Date]]-SUM(MOD(DATE(YEAR(Tableau3[[#This Row],[Date]]-MOD(Tableau3[[#This Row],[Date]]-2,7)+3),1,2),{1E+99;7})*{1;-1})+5)/7))</f>
        <v/>
      </c>
      <c r="C500" s="11" t="str">
        <f>IF(ISBLANK(Tableau3[[#This Row],[Matricule]]),"",VLOOKUP(Tableau3[[#This Row],[Matricule]],#REF!,2,FALSE))</f>
        <v/>
      </c>
      <c r="D500" s="11" t="str">
        <f>IF(ISBLANK(Tableau3[[#This Row],[Matricule]]),"",VLOOKUP(Tableau3[[#This Row],[Matricule]],#REF!,3,FALSE))</f>
        <v/>
      </c>
      <c r="E500" s="11" t="str">
        <f>CONCATENATE(Tableau3[[#This Row],[Date]],Tableau3[[#This Row],[Matricule]])</f>
        <v/>
      </c>
      <c r="F500" s="3"/>
      <c r="I50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00" s="7">
        <f>IF(Tableau3[[#This Row],[Moyenne Régimes]]&gt;0,1,0)</f>
        <v>0</v>
      </c>
      <c r="K500" s="7">
        <f>IF(Tableau3[[#This Row],[Moyenne Régimes]]&gt;=60,1,0)</f>
        <v>0</v>
      </c>
      <c r="L500" s="7">
        <f>IF(Tableau3[[#This Row],[Moyenne Régimes]]&gt;60,Tableau3[[#This Row],[Moyenne Régimes]]-60,0)</f>
        <v>0</v>
      </c>
      <c r="M500" s="14">
        <f t="shared" si="24"/>
        <v>0</v>
      </c>
      <c r="N500" s="14">
        <f t="shared" si="23"/>
        <v>0</v>
      </c>
      <c r="O500" s="14">
        <f t="shared" si="25"/>
        <v>0</v>
      </c>
      <c r="P500" s="15" t="str">
        <f>IF(Tableau3[[#This Row],[Matricule]]&gt;1,IF(COUNTIF(Tableau3[DateMatricule],Tableau3[[#This Row],[DateMatricule]])&gt;1,"Doublon",""),"")</f>
        <v/>
      </c>
    </row>
    <row r="501" spans="1:16" x14ac:dyDescent="0.25">
      <c r="A501" s="12" t="str">
        <f>IF(Tableau3[[#This Row],[Date]]="","",VLOOKUP(Tableau3[[#This Row],[Semaine]],Listes!$A:$B,2,FALSE))</f>
        <v/>
      </c>
      <c r="B501" s="11" t="str">
        <f>IF(ISBLANK(Tableau3[[#This Row],[Date]]),"",INT((Tableau3[[#This Row],[Date]]-SUM(MOD(DATE(YEAR(Tableau3[[#This Row],[Date]]-MOD(Tableau3[[#This Row],[Date]]-2,7)+3),1,2),{1E+99;7})*{1;-1})+5)/7))</f>
        <v/>
      </c>
      <c r="C501" s="11" t="str">
        <f>IF(ISBLANK(Tableau3[[#This Row],[Matricule]]),"",VLOOKUP(Tableau3[[#This Row],[Matricule]],#REF!,2,FALSE))</f>
        <v/>
      </c>
      <c r="D501" s="11" t="str">
        <f>IF(ISBLANK(Tableau3[[#This Row],[Matricule]]),"",VLOOKUP(Tableau3[[#This Row],[Matricule]],#REF!,3,FALSE))</f>
        <v/>
      </c>
      <c r="E501" s="11" t="str">
        <f>CONCATENATE(Tableau3[[#This Row],[Date]],Tableau3[[#This Row],[Matricule]])</f>
        <v/>
      </c>
      <c r="F501" s="3"/>
      <c r="I50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01" s="7">
        <f>IF(Tableau3[[#This Row],[Moyenne Régimes]]&gt;0,1,0)</f>
        <v>0</v>
      </c>
      <c r="K501" s="7">
        <f>IF(Tableau3[[#This Row],[Moyenne Régimes]]&gt;=60,1,0)</f>
        <v>0</v>
      </c>
      <c r="L501" s="7">
        <f>IF(Tableau3[[#This Row],[Moyenne Régimes]]&gt;60,Tableau3[[#This Row],[Moyenne Régimes]]-60,0)</f>
        <v>0</v>
      </c>
      <c r="M501" s="14">
        <f t="shared" si="24"/>
        <v>0</v>
      </c>
      <c r="N501" s="14">
        <f t="shared" si="23"/>
        <v>0</v>
      </c>
      <c r="O501" s="14">
        <f t="shared" si="25"/>
        <v>0</v>
      </c>
      <c r="P501" s="15" t="str">
        <f>IF(Tableau3[[#This Row],[Matricule]]&gt;1,IF(COUNTIF(Tableau3[DateMatricule],Tableau3[[#This Row],[DateMatricule]])&gt;1,"Doublon",""),"")</f>
        <v/>
      </c>
    </row>
    <row r="502" spans="1:16" x14ac:dyDescent="0.25">
      <c r="A502" s="12" t="str">
        <f>IF(Tableau3[[#This Row],[Date]]="","",VLOOKUP(Tableau3[[#This Row],[Semaine]],Listes!$A:$B,2,FALSE))</f>
        <v/>
      </c>
      <c r="B502" s="11" t="str">
        <f>IF(ISBLANK(Tableau3[[#This Row],[Date]]),"",INT((Tableau3[[#This Row],[Date]]-SUM(MOD(DATE(YEAR(Tableau3[[#This Row],[Date]]-MOD(Tableau3[[#This Row],[Date]]-2,7)+3),1,2),{1E+99;7})*{1;-1})+5)/7))</f>
        <v/>
      </c>
      <c r="C502" s="11" t="str">
        <f>IF(ISBLANK(Tableau3[[#This Row],[Matricule]]),"",VLOOKUP(Tableau3[[#This Row],[Matricule]],#REF!,2,FALSE))</f>
        <v/>
      </c>
      <c r="D502" s="11" t="str">
        <f>IF(ISBLANK(Tableau3[[#This Row],[Matricule]]),"",VLOOKUP(Tableau3[[#This Row],[Matricule]],#REF!,3,FALSE))</f>
        <v/>
      </c>
      <c r="E502" s="11" t="str">
        <f>CONCATENATE(Tableau3[[#This Row],[Date]],Tableau3[[#This Row],[Matricule]])</f>
        <v/>
      </c>
      <c r="F502" s="3"/>
      <c r="I50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02" s="7">
        <f>IF(Tableau3[[#This Row],[Moyenne Régimes]]&gt;0,1,0)</f>
        <v>0</v>
      </c>
      <c r="K502" s="7">
        <f>IF(Tableau3[[#This Row],[Moyenne Régimes]]&gt;=60,1,0)</f>
        <v>0</v>
      </c>
      <c r="L502" s="7">
        <f>IF(Tableau3[[#This Row],[Moyenne Régimes]]&gt;60,Tableau3[[#This Row],[Moyenne Régimes]]-60,0)</f>
        <v>0</v>
      </c>
      <c r="M502" s="14">
        <f t="shared" si="24"/>
        <v>0</v>
      </c>
      <c r="N502" s="14">
        <f t="shared" si="23"/>
        <v>0</v>
      </c>
      <c r="O502" s="14">
        <f t="shared" si="25"/>
        <v>0</v>
      </c>
      <c r="P502" s="15" t="str">
        <f>IF(Tableau3[[#This Row],[Matricule]]&gt;1,IF(COUNTIF(Tableau3[DateMatricule],Tableau3[[#This Row],[DateMatricule]])&gt;1,"Doublon",""),"")</f>
        <v/>
      </c>
    </row>
    <row r="503" spans="1:16" x14ac:dyDescent="0.25">
      <c r="A503" s="12" t="str">
        <f>IF(Tableau3[[#This Row],[Date]]="","",VLOOKUP(Tableau3[[#This Row],[Semaine]],Listes!$A:$B,2,FALSE))</f>
        <v/>
      </c>
      <c r="B503" s="11" t="str">
        <f>IF(ISBLANK(Tableau3[[#This Row],[Date]]),"",INT((Tableau3[[#This Row],[Date]]-SUM(MOD(DATE(YEAR(Tableau3[[#This Row],[Date]]-MOD(Tableau3[[#This Row],[Date]]-2,7)+3),1,2),{1E+99;7})*{1;-1})+5)/7))</f>
        <v/>
      </c>
      <c r="C503" s="11" t="str">
        <f>IF(ISBLANK(Tableau3[[#This Row],[Matricule]]),"",VLOOKUP(Tableau3[[#This Row],[Matricule]],#REF!,2,FALSE))</f>
        <v/>
      </c>
      <c r="D503" s="11" t="str">
        <f>IF(ISBLANK(Tableau3[[#This Row],[Matricule]]),"",VLOOKUP(Tableau3[[#This Row],[Matricule]],#REF!,3,FALSE))</f>
        <v/>
      </c>
      <c r="E503" s="11" t="str">
        <f>CONCATENATE(Tableau3[[#This Row],[Date]],Tableau3[[#This Row],[Matricule]])</f>
        <v/>
      </c>
      <c r="F503" s="3"/>
      <c r="I50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03" s="7">
        <f>IF(Tableau3[[#This Row],[Moyenne Régimes]]&gt;0,1,0)</f>
        <v>0</v>
      </c>
      <c r="K503" s="7">
        <f>IF(Tableau3[[#This Row],[Moyenne Régimes]]&gt;=60,1,0)</f>
        <v>0</v>
      </c>
      <c r="L503" s="7">
        <f>IF(Tableau3[[#This Row],[Moyenne Régimes]]&gt;60,Tableau3[[#This Row],[Moyenne Régimes]]-60,0)</f>
        <v>0</v>
      </c>
      <c r="M503" s="14">
        <f t="shared" si="24"/>
        <v>0</v>
      </c>
      <c r="N503" s="14">
        <f t="shared" si="23"/>
        <v>0</v>
      </c>
      <c r="O503" s="14">
        <f t="shared" si="25"/>
        <v>0</v>
      </c>
      <c r="P503" s="15" t="str">
        <f>IF(Tableau3[[#This Row],[Matricule]]&gt;1,IF(COUNTIF(Tableau3[DateMatricule],Tableau3[[#This Row],[DateMatricule]])&gt;1,"Doublon",""),"")</f>
        <v/>
      </c>
    </row>
    <row r="504" spans="1:16" x14ac:dyDescent="0.25">
      <c r="A504" s="12" t="str">
        <f>IF(Tableau3[[#This Row],[Date]]="","",VLOOKUP(Tableau3[[#This Row],[Semaine]],Listes!$A:$B,2,FALSE))</f>
        <v/>
      </c>
      <c r="B504" s="11" t="str">
        <f>IF(ISBLANK(Tableau3[[#This Row],[Date]]),"",INT((Tableau3[[#This Row],[Date]]-SUM(MOD(DATE(YEAR(Tableau3[[#This Row],[Date]]-MOD(Tableau3[[#This Row],[Date]]-2,7)+3),1,2),{1E+99;7})*{1;-1})+5)/7))</f>
        <v/>
      </c>
      <c r="C504" s="11" t="str">
        <f>IF(ISBLANK(Tableau3[[#This Row],[Matricule]]),"",VLOOKUP(Tableau3[[#This Row],[Matricule]],#REF!,2,FALSE))</f>
        <v/>
      </c>
      <c r="D504" s="11" t="str">
        <f>IF(ISBLANK(Tableau3[[#This Row],[Matricule]]),"",VLOOKUP(Tableau3[[#This Row],[Matricule]],#REF!,3,FALSE))</f>
        <v/>
      </c>
      <c r="E504" s="11" t="str">
        <f>CONCATENATE(Tableau3[[#This Row],[Date]],Tableau3[[#This Row],[Matricule]])</f>
        <v/>
      </c>
      <c r="F504" s="3"/>
      <c r="I50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04" s="7">
        <f>IF(Tableau3[[#This Row],[Moyenne Régimes]]&gt;0,1,0)</f>
        <v>0</v>
      </c>
      <c r="K504" s="7">
        <f>IF(Tableau3[[#This Row],[Moyenne Régimes]]&gt;=60,1,0)</f>
        <v>0</v>
      </c>
      <c r="L504" s="7">
        <f>IF(Tableau3[[#This Row],[Moyenne Régimes]]&gt;60,Tableau3[[#This Row],[Moyenne Régimes]]-60,0)</f>
        <v>0</v>
      </c>
      <c r="M504" s="14">
        <f t="shared" si="24"/>
        <v>0</v>
      </c>
      <c r="N504" s="14">
        <f t="shared" si="23"/>
        <v>0</v>
      </c>
      <c r="O504" s="14">
        <f t="shared" si="25"/>
        <v>0</v>
      </c>
      <c r="P504" s="15" t="str">
        <f>IF(Tableau3[[#This Row],[Matricule]]&gt;1,IF(COUNTIF(Tableau3[DateMatricule],Tableau3[[#This Row],[DateMatricule]])&gt;1,"Doublon",""),"")</f>
        <v/>
      </c>
    </row>
    <row r="505" spans="1:16" x14ac:dyDescent="0.25">
      <c r="A505" s="12" t="str">
        <f>IF(Tableau3[[#This Row],[Date]]="","",VLOOKUP(Tableau3[[#This Row],[Semaine]],Listes!$A:$B,2,FALSE))</f>
        <v/>
      </c>
      <c r="B505" s="11" t="str">
        <f>IF(ISBLANK(Tableau3[[#This Row],[Date]]),"",INT((Tableau3[[#This Row],[Date]]-SUM(MOD(DATE(YEAR(Tableau3[[#This Row],[Date]]-MOD(Tableau3[[#This Row],[Date]]-2,7)+3),1,2),{1E+99;7})*{1;-1})+5)/7))</f>
        <v/>
      </c>
      <c r="C505" s="11" t="str">
        <f>IF(ISBLANK(Tableau3[[#This Row],[Matricule]]),"",VLOOKUP(Tableau3[[#This Row],[Matricule]],#REF!,2,FALSE))</f>
        <v/>
      </c>
      <c r="D505" s="11" t="str">
        <f>IF(ISBLANK(Tableau3[[#This Row],[Matricule]]),"",VLOOKUP(Tableau3[[#This Row],[Matricule]],#REF!,3,FALSE))</f>
        <v/>
      </c>
      <c r="E505" s="11" t="str">
        <f>CONCATENATE(Tableau3[[#This Row],[Date]],Tableau3[[#This Row],[Matricule]])</f>
        <v/>
      </c>
      <c r="F505" s="3"/>
      <c r="I50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05" s="7">
        <f>IF(Tableau3[[#This Row],[Moyenne Régimes]]&gt;0,1,0)</f>
        <v>0</v>
      </c>
      <c r="K505" s="7">
        <f>IF(Tableau3[[#This Row],[Moyenne Régimes]]&gt;=60,1,0)</f>
        <v>0</v>
      </c>
      <c r="L505" s="7">
        <f>IF(Tableau3[[#This Row],[Moyenne Régimes]]&gt;60,Tableau3[[#This Row],[Moyenne Régimes]]-60,0)</f>
        <v>0</v>
      </c>
      <c r="M505" s="14">
        <f t="shared" si="24"/>
        <v>0</v>
      </c>
      <c r="N505" s="14">
        <f t="shared" si="23"/>
        <v>0</v>
      </c>
      <c r="O505" s="14">
        <f t="shared" si="25"/>
        <v>0</v>
      </c>
      <c r="P505" s="15" t="str">
        <f>IF(Tableau3[[#This Row],[Matricule]]&gt;1,IF(COUNTIF(Tableau3[DateMatricule],Tableau3[[#This Row],[DateMatricule]])&gt;1,"Doublon",""),"")</f>
        <v/>
      </c>
    </row>
    <row r="506" spans="1:16" x14ac:dyDescent="0.25">
      <c r="A506" s="12" t="str">
        <f>IF(Tableau3[[#This Row],[Date]]="","",VLOOKUP(Tableau3[[#This Row],[Semaine]],Listes!$A:$B,2,FALSE))</f>
        <v/>
      </c>
      <c r="B506" s="11" t="str">
        <f>IF(ISBLANK(Tableau3[[#This Row],[Date]]),"",INT((Tableau3[[#This Row],[Date]]-SUM(MOD(DATE(YEAR(Tableau3[[#This Row],[Date]]-MOD(Tableau3[[#This Row],[Date]]-2,7)+3),1,2),{1E+99;7})*{1;-1})+5)/7))</f>
        <v/>
      </c>
      <c r="C506" s="11" t="str">
        <f>IF(ISBLANK(Tableau3[[#This Row],[Matricule]]),"",VLOOKUP(Tableau3[[#This Row],[Matricule]],#REF!,2,FALSE))</f>
        <v/>
      </c>
      <c r="D506" s="11" t="str">
        <f>IF(ISBLANK(Tableau3[[#This Row],[Matricule]]),"",VLOOKUP(Tableau3[[#This Row],[Matricule]],#REF!,3,FALSE))</f>
        <v/>
      </c>
      <c r="E506" s="11" t="str">
        <f>CONCATENATE(Tableau3[[#This Row],[Date]],Tableau3[[#This Row],[Matricule]])</f>
        <v/>
      </c>
      <c r="F506" s="3"/>
      <c r="I50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06" s="7">
        <f>IF(Tableau3[[#This Row],[Moyenne Régimes]]&gt;0,1,0)</f>
        <v>0</v>
      </c>
      <c r="K506" s="7">
        <f>IF(Tableau3[[#This Row],[Moyenne Régimes]]&gt;=60,1,0)</f>
        <v>0</v>
      </c>
      <c r="L506" s="7">
        <f>IF(Tableau3[[#This Row],[Moyenne Régimes]]&gt;60,Tableau3[[#This Row],[Moyenne Régimes]]-60,0)</f>
        <v>0</v>
      </c>
      <c r="M506" s="14">
        <f t="shared" si="24"/>
        <v>0</v>
      </c>
      <c r="N506" s="14">
        <f t="shared" si="23"/>
        <v>0</v>
      </c>
      <c r="O506" s="14">
        <f t="shared" si="25"/>
        <v>0</v>
      </c>
      <c r="P506" s="15" t="str">
        <f>IF(Tableau3[[#This Row],[Matricule]]&gt;1,IF(COUNTIF(Tableau3[DateMatricule],Tableau3[[#This Row],[DateMatricule]])&gt;1,"Doublon",""),"")</f>
        <v/>
      </c>
    </row>
    <row r="507" spans="1:16" x14ac:dyDescent="0.25">
      <c r="A507" s="12" t="str">
        <f>IF(Tableau3[[#This Row],[Date]]="","",VLOOKUP(Tableau3[[#This Row],[Semaine]],Listes!$A:$B,2,FALSE))</f>
        <v/>
      </c>
      <c r="B507" s="11" t="str">
        <f>IF(ISBLANK(Tableau3[[#This Row],[Date]]),"",INT((Tableau3[[#This Row],[Date]]-SUM(MOD(DATE(YEAR(Tableau3[[#This Row],[Date]]-MOD(Tableau3[[#This Row],[Date]]-2,7)+3),1,2),{1E+99;7})*{1;-1})+5)/7))</f>
        <v/>
      </c>
      <c r="C507" s="11" t="str">
        <f>IF(ISBLANK(Tableau3[[#This Row],[Matricule]]),"",VLOOKUP(Tableau3[[#This Row],[Matricule]],#REF!,2,FALSE))</f>
        <v/>
      </c>
      <c r="D507" s="11" t="str">
        <f>IF(ISBLANK(Tableau3[[#This Row],[Matricule]]),"",VLOOKUP(Tableau3[[#This Row],[Matricule]],#REF!,3,FALSE))</f>
        <v/>
      </c>
      <c r="E507" s="11" t="str">
        <f>CONCATENATE(Tableau3[[#This Row],[Date]],Tableau3[[#This Row],[Matricule]])</f>
        <v/>
      </c>
      <c r="F507" s="3"/>
      <c r="I50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07" s="7">
        <f>IF(Tableau3[[#This Row],[Moyenne Régimes]]&gt;0,1,0)</f>
        <v>0</v>
      </c>
      <c r="K507" s="7">
        <f>IF(Tableau3[[#This Row],[Moyenne Régimes]]&gt;=60,1,0)</f>
        <v>0</v>
      </c>
      <c r="L507" s="7">
        <f>IF(Tableau3[[#This Row],[Moyenne Régimes]]&gt;60,Tableau3[[#This Row],[Moyenne Régimes]]-60,0)</f>
        <v>0</v>
      </c>
      <c r="M507" s="14">
        <f t="shared" si="24"/>
        <v>0</v>
      </c>
      <c r="N507" s="14">
        <f t="shared" si="23"/>
        <v>0</v>
      </c>
      <c r="O507" s="14">
        <f t="shared" si="25"/>
        <v>0</v>
      </c>
      <c r="P507" s="15" t="str">
        <f>IF(Tableau3[[#This Row],[Matricule]]&gt;1,IF(COUNTIF(Tableau3[DateMatricule],Tableau3[[#This Row],[DateMatricule]])&gt;1,"Doublon",""),"")</f>
        <v/>
      </c>
    </row>
    <row r="508" spans="1:16" x14ac:dyDescent="0.25">
      <c r="A508" s="12" t="str">
        <f>IF(Tableau3[[#This Row],[Date]]="","",VLOOKUP(Tableau3[[#This Row],[Semaine]],Listes!$A:$B,2,FALSE))</f>
        <v/>
      </c>
      <c r="B508" s="11" t="str">
        <f>IF(ISBLANK(Tableau3[[#This Row],[Date]]),"",INT((Tableau3[[#This Row],[Date]]-SUM(MOD(DATE(YEAR(Tableau3[[#This Row],[Date]]-MOD(Tableau3[[#This Row],[Date]]-2,7)+3),1,2),{1E+99;7})*{1;-1})+5)/7))</f>
        <v/>
      </c>
      <c r="C508" s="11" t="str">
        <f>IF(ISBLANK(Tableau3[[#This Row],[Matricule]]),"",VLOOKUP(Tableau3[[#This Row],[Matricule]],#REF!,2,FALSE))</f>
        <v/>
      </c>
      <c r="D508" s="11" t="str">
        <f>IF(ISBLANK(Tableau3[[#This Row],[Matricule]]),"",VLOOKUP(Tableau3[[#This Row],[Matricule]],#REF!,3,FALSE))</f>
        <v/>
      </c>
      <c r="E508" s="11" t="str">
        <f>CONCATENATE(Tableau3[[#This Row],[Date]],Tableau3[[#This Row],[Matricule]])</f>
        <v/>
      </c>
      <c r="F508" s="3"/>
      <c r="I50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08" s="7">
        <f>IF(Tableau3[[#This Row],[Moyenne Régimes]]&gt;0,1,0)</f>
        <v>0</v>
      </c>
      <c r="K508" s="7">
        <f>IF(Tableau3[[#This Row],[Moyenne Régimes]]&gt;=60,1,0)</f>
        <v>0</v>
      </c>
      <c r="L508" s="7">
        <f>IF(Tableau3[[#This Row],[Moyenne Régimes]]&gt;60,Tableau3[[#This Row],[Moyenne Régimes]]-60,0)</f>
        <v>0</v>
      </c>
      <c r="M508" s="14">
        <f t="shared" si="24"/>
        <v>0</v>
      </c>
      <c r="N508" s="14">
        <f t="shared" si="23"/>
        <v>0</v>
      </c>
      <c r="O508" s="14">
        <f t="shared" si="25"/>
        <v>0</v>
      </c>
      <c r="P508" s="15" t="str">
        <f>IF(Tableau3[[#This Row],[Matricule]]&gt;1,IF(COUNTIF(Tableau3[DateMatricule],Tableau3[[#This Row],[DateMatricule]])&gt;1,"Doublon",""),"")</f>
        <v/>
      </c>
    </row>
    <row r="509" spans="1:16" x14ac:dyDescent="0.25">
      <c r="A509" s="12" t="str">
        <f>IF(Tableau3[[#This Row],[Date]]="","",VLOOKUP(Tableau3[[#This Row],[Semaine]],Listes!$A:$B,2,FALSE))</f>
        <v/>
      </c>
      <c r="B509" s="11" t="str">
        <f>IF(ISBLANK(Tableau3[[#This Row],[Date]]),"",INT((Tableau3[[#This Row],[Date]]-SUM(MOD(DATE(YEAR(Tableau3[[#This Row],[Date]]-MOD(Tableau3[[#This Row],[Date]]-2,7)+3),1,2),{1E+99;7})*{1;-1})+5)/7))</f>
        <v/>
      </c>
      <c r="C509" s="11" t="str">
        <f>IF(ISBLANK(Tableau3[[#This Row],[Matricule]]),"",VLOOKUP(Tableau3[[#This Row],[Matricule]],#REF!,2,FALSE))</f>
        <v/>
      </c>
      <c r="D509" s="11" t="str">
        <f>IF(ISBLANK(Tableau3[[#This Row],[Matricule]]),"",VLOOKUP(Tableau3[[#This Row],[Matricule]],#REF!,3,FALSE))</f>
        <v/>
      </c>
      <c r="E509" s="11" t="str">
        <f>CONCATENATE(Tableau3[[#This Row],[Date]],Tableau3[[#This Row],[Matricule]])</f>
        <v/>
      </c>
      <c r="F509" s="3"/>
      <c r="I50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09" s="7">
        <f>IF(Tableau3[[#This Row],[Moyenne Régimes]]&gt;0,1,0)</f>
        <v>0</v>
      </c>
      <c r="K509" s="7">
        <f>IF(Tableau3[[#This Row],[Moyenne Régimes]]&gt;=60,1,0)</f>
        <v>0</v>
      </c>
      <c r="L509" s="7">
        <f>IF(Tableau3[[#This Row],[Moyenne Régimes]]&gt;60,Tableau3[[#This Row],[Moyenne Régimes]]-60,0)</f>
        <v>0</v>
      </c>
      <c r="M509" s="14">
        <f t="shared" si="24"/>
        <v>0</v>
      </c>
      <c r="N509" s="14">
        <f t="shared" si="23"/>
        <v>0</v>
      </c>
      <c r="O509" s="14">
        <f t="shared" si="25"/>
        <v>0</v>
      </c>
      <c r="P509" s="15" t="str">
        <f>IF(Tableau3[[#This Row],[Matricule]]&gt;1,IF(COUNTIF(Tableau3[DateMatricule],Tableau3[[#This Row],[DateMatricule]])&gt;1,"Doublon",""),"")</f>
        <v/>
      </c>
    </row>
    <row r="510" spans="1:16" x14ac:dyDescent="0.25">
      <c r="A510" s="12" t="str">
        <f>IF(Tableau3[[#This Row],[Date]]="","",VLOOKUP(Tableau3[[#This Row],[Semaine]],Listes!$A:$B,2,FALSE))</f>
        <v/>
      </c>
      <c r="B510" s="11" t="str">
        <f>IF(ISBLANK(Tableau3[[#This Row],[Date]]),"",INT((Tableau3[[#This Row],[Date]]-SUM(MOD(DATE(YEAR(Tableau3[[#This Row],[Date]]-MOD(Tableau3[[#This Row],[Date]]-2,7)+3),1,2),{1E+99;7})*{1;-1})+5)/7))</f>
        <v/>
      </c>
      <c r="C510" s="11" t="str">
        <f>IF(ISBLANK(Tableau3[[#This Row],[Matricule]]),"",VLOOKUP(Tableau3[[#This Row],[Matricule]],#REF!,2,FALSE))</f>
        <v/>
      </c>
      <c r="D510" s="11" t="str">
        <f>IF(ISBLANK(Tableau3[[#This Row],[Matricule]]),"",VLOOKUP(Tableau3[[#This Row],[Matricule]],#REF!,3,FALSE))</f>
        <v/>
      </c>
      <c r="E510" s="11" t="str">
        <f>CONCATENATE(Tableau3[[#This Row],[Date]],Tableau3[[#This Row],[Matricule]])</f>
        <v/>
      </c>
      <c r="F510" s="3"/>
      <c r="I51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10" s="7">
        <f>IF(Tableau3[[#This Row],[Moyenne Régimes]]&gt;0,1,0)</f>
        <v>0</v>
      </c>
      <c r="K510" s="7">
        <f>IF(Tableau3[[#This Row],[Moyenne Régimes]]&gt;=60,1,0)</f>
        <v>0</v>
      </c>
      <c r="L510" s="7">
        <f>IF(Tableau3[[#This Row],[Moyenne Régimes]]&gt;60,Tableau3[[#This Row],[Moyenne Régimes]]-60,0)</f>
        <v>0</v>
      </c>
      <c r="M510" s="14">
        <f t="shared" si="24"/>
        <v>0</v>
      </c>
      <c r="N510" s="14">
        <f t="shared" si="23"/>
        <v>0</v>
      </c>
      <c r="O510" s="14">
        <f t="shared" si="25"/>
        <v>0</v>
      </c>
      <c r="P510" s="15" t="str">
        <f>IF(Tableau3[[#This Row],[Matricule]]&gt;1,IF(COUNTIF(Tableau3[DateMatricule],Tableau3[[#This Row],[DateMatricule]])&gt;1,"Doublon",""),"")</f>
        <v/>
      </c>
    </row>
    <row r="511" spans="1:16" x14ac:dyDescent="0.25">
      <c r="A511" s="12" t="str">
        <f>IF(Tableau3[[#This Row],[Date]]="","",VLOOKUP(Tableau3[[#This Row],[Semaine]],Listes!$A:$B,2,FALSE))</f>
        <v/>
      </c>
      <c r="B511" s="11" t="str">
        <f>IF(ISBLANK(Tableau3[[#This Row],[Date]]),"",INT((Tableau3[[#This Row],[Date]]-SUM(MOD(DATE(YEAR(Tableau3[[#This Row],[Date]]-MOD(Tableau3[[#This Row],[Date]]-2,7)+3),1,2),{1E+99;7})*{1;-1})+5)/7))</f>
        <v/>
      </c>
      <c r="C511" s="11" t="str">
        <f>IF(ISBLANK(Tableau3[[#This Row],[Matricule]]),"",VLOOKUP(Tableau3[[#This Row],[Matricule]],#REF!,2,FALSE))</f>
        <v/>
      </c>
      <c r="D511" s="11" t="str">
        <f>IF(ISBLANK(Tableau3[[#This Row],[Matricule]]),"",VLOOKUP(Tableau3[[#This Row],[Matricule]],#REF!,3,FALSE))</f>
        <v/>
      </c>
      <c r="E511" s="11" t="str">
        <f>CONCATENATE(Tableau3[[#This Row],[Date]],Tableau3[[#This Row],[Matricule]])</f>
        <v/>
      </c>
      <c r="F511" s="3"/>
      <c r="I51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11" s="7">
        <f>IF(Tableau3[[#This Row],[Moyenne Régimes]]&gt;0,1,0)</f>
        <v>0</v>
      </c>
      <c r="K511" s="7">
        <f>IF(Tableau3[[#This Row],[Moyenne Régimes]]&gt;=60,1,0)</f>
        <v>0</v>
      </c>
      <c r="L511" s="7">
        <f>IF(Tableau3[[#This Row],[Moyenne Régimes]]&gt;60,Tableau3[[#This Row],[Moyenne Régimes]]-60,0)</f>
        <v>0</v>
      </c>
      <c r="M511" s="14">
        <f t="shared" si="24"/>
        <v>0</v>
      </c>
      <c r="N511" s="14">
        <f t="shared" si="23"/>
        <v>0</v>
      </c>
      <c r="O511" s="14">
        <f t="shared" si="25"/>
        <v>0</v>
      </c>
      <c r="P511" s="15" t="str">
        <f>IF(Tableau3[[#This Row],[Matricule]]&gt;1,IF(COUNTIF(Tableau3[DateMatricule],Tableau3[[#This Row],[DateMatricule]])&gt;1,"Doublon",""),"")</f>
        <v/>
      </c>
    </row>
    <row r="512" spans="1:16" x14ac:dyDescent="0.25">
      <c r="A512" s="12" t="str">
        <f>IF(Tableau3[[#This Row],[Date]]="","",VLOOKUP(Tableau3[[#This Row],[Semaine]],Listes!$A:$B,2,FALSE))</f>
        <v/>
      </c>
      <c r="B512" s="11" t="str">
        <f>IF(ISBLANK(Tableau3[[#This Row],[Date]]),"",INT((Tableau3[[#This Row],[Date]]-SUM(MOD(DATE(YEAR(Tableau3[[#This Row],[Date]]-MOD(Tableau3[[#This Row],[Date]]-2,7)+3),1,2),{1E+99;7})*{1;-1})+5)/7))</f>
        <v/>
      </c>
      <c r="C512" s="11" t="str">
        <f>IF(ISBLANK(Tableau3[[#This Row],[Matricule]]),"",VLOOKUP(Tableau3[[#This Row],[Matricule]],#REF!,2,FALSE))</f>
        <v/>
      </c>
      <c r="D512" s="11" t="str">
        <f>IF(ISBLANK(Tableau3[[#This Row],[Matricule]]),"",VLOOKUP(Tableau3[[#This Row],[Matricule]],#REF!,3,FALSE))</f>
        <v/>
      </c>
      <c r="E512" s="11" t="str">
        <f>CONCATENATE(Tableau3[[#This Row],[Date]],Tableau3[[#This Row],[Matricule]])</f>
        <v/>
      </c>
      <c r="F512" s="3"/>
      <c r="I51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12" s="7">
        <f>IF(Tableau3[[#This Row],[Moyenne Régimes]]&gt;0,1,0)</f>
        <v>0</v>
      </c>
      <c r="K512" s="7">
        <f>IF(Tableau3[[#This Row],[Moyenne Régimes]]&gt;=60,1,0)</f>
        <v>0</v>
      </c>
      <c r="L512" s="7">
        <f>IF(Tableau3[[#This Row],[Moyenne Régimes]]&gt;60,Tableau3[[#This Row],[Moyenne Régimes]]-60,0)</f>
        <v>0</v>
      </c>
      <c r="M512" s="14">
        <f t="shared" si="24"/>
        <v>0</v>
      </c>
      <c r="N512" s="14">
        <f t="shared" si="23"/>
        <v>0</v>
      </c>
      <c r="O512" s="14">
        <f t="shared" si="25"/>
        <v>0</v>
      </c>
      <c r="P512" s="15" t="str">
        <f>IF(Tableau3[[#This Row],[Matricule]]&gt;1,IF(COUNTIF(Tableau3[DateMatricule],Tableau3[[#This Row],[DateMatricule]])&gt;1,"Doublon",""),"")</f>
        <v/>
      </c>
    </row>
    <row r="513" spans="1:16" x14ac:dyDescent="0.25">
      <c r="A513" s="12" t="str">
        <f>IF(Tableau3[[#This Row],[Date]]="","",VLOOKUP(Tableau3[[#This Row],[Semaine]],Listes!$A:$B,2,FALSE))</f>
        <v/>
      </c>
      <c r="B513" s="11" t="str">
        <f>IF(ISBLANK(Tableau3[[#This Row],[Date]]),"",INT((Tableau3[[#This Row],[Date]]-SUM(MOD(DATE(YEAR(Tableau3[[#This Row],[Date]]-MOD(Tableau3[[#This Row],[Date]]-2,7)+3),1,2),{1E+99;7})*{1;-1})+5)/7))</f>
        <v/>
      </c>
      <c r="C513" s="11" t="str">
        <f>IF(ISBLANK(Tableau3[[#This Row],[Matricule]]),"",VLOOKUP(Tableau3[[#This Row],[Matricule]],#REF!,2,FALSE))</f>
        <v/>
      </c>
      <c r="D513" s="11" t="str">
        <f>IF(ISBLANK(Tableau3[[#This Row],[Matricule]]),"",VLOOKUP(Tableau3[[#This Row],[Matricule]],#REF!,3,FALSE))</f>
        <v/>
      </c>
      <c r="E513" s="11" t="str">
        <f>CONCATENATE(Tableau3[[#This Row],[Date]],Tableau3[[#This Row],[Matricule]])</f>
        <v/>
      </c>
      <c r="F513" s="3"/>
      <c r="I51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13" s="7">
        <f>IF(Tableau3[[#This Row],[Moyenne Régimes]]&gt;0,1,0)</f>
        <v>0</v>
      </c>
      <c r="K513" s="7">
        <f>IF(Tableau3[[#This Row],[Moyenne Régimes]]&gt;=60,1,0)</f>
        <v>0</v>
      </c>
      <c r="L513" s="7">
        <f>IF(Tableau3[[#This Row],[Moyenne Régimes]]&gt;60,Tableau3[[#This Row],[Moyenne Régimes]]-60,0)</f>
        <v>0</v>
      </c>
      <c r="M513" s="14">
        <f t="shared" si="24"/>
        <v>0</v>
      </c>
      <c r="N513" s="14">
        <f t="shared" si="23"/>
        <v>0</v>
      </c>
      <c r="O513" s="14">
        <f t="shared" si="25"/>
        <v>0</v>
      </c>
      <c r="P513" s="15" t="str">
        <f>IF(Tableau3[[#This Row],[Matricule]]&gt;1,IF(COUNTIF(Tableau3[DateMatricule],Tableau3[[#This Row],[DateMatricule]])&gt;1,"Doublon",""),"")</f>
        <v/>
      </c>
    </row>
    <row r="514" spans="1:16" x14ac:dyDescent="0.25">
      <c r="A514" s="12" t="str">
        <f>IF(Tableau3[[#This Row],[Date]]="","",VLOOKUP(Tableau3[[#This Row],[Semaine]],Listes!$A:$B,2,FALSE))</f>
        <v/>
      </c>
      <c r="B514" s="11" t="str">
        <f>IF(ISBLANK(Tableau3[[#This Row],[Date]]),"",INT((Tableau3[[#This Row],[Date]]-SUM(MOD(DATE(YEAR(Tableau3[[#This Row],[Date]]-MOD(Tableau3[[#This Row],[Date]]-2,7)+3),1,2),{1E+99;7})*{1;-1})+5)/7))</f>
        <v/>
      </c>
      <c r="C514" s="11" t="str">
        <f>IF(ISBLANK(Tableau3[[#This Row],[Matricule]]),"",VLOOKUP(Tableau3[[#This Row],[Matricule]],#REF!,2,FALSE))</f>
        <v/>
      </c>
      <c r="D514" s="11" t="str">
        <f>IF(ISBLANK(Tableau3[[#This Row],[Matricule]]),"",VLOOKUP(Tableau3[[#This Row],[Matricule]],#REF!,3,FALSE))</f>
        <v/>
      </c>
      <c r="E514" s="11" t="str">
        <f>CONCATENATE(Tableau3[[#This Row],[Date]],Tableau3[[#This Row],[Matricule]])</f>
        <v/>
      </c>
      <c r="F514" s="3"/>
      <c r="I51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14" s="7">
        <f>IF(Tableau3[[#This Row],[Moyenne Régimes]]&gt;0,1,0)</f>
        <v>0</v>
      </c>
      <c r="K514" s="7">
        <f>IF(Tableau3[[#This Row],[Moyenne Régimes]]&gt;=60,1,0)</f>
        <v>0</v>
      </c>
      <c r="L514" s="7">
        <f>IF(Tableau3[[#This Row],[Moyenne Régimes]]&gt;60,Tableau3[[#This Row],[Moyenne Régimes]]-60,0)</f>
        <v>0</v>
      </c>
      <c r="M514" s="14">
        <f t="shared" si="24"/>
        <v>0</v>
      </c>
      <c r="N514" s="14">
        <f t="shared" si="23"/>
        <v>0</v>
      </c>
      <c r="O514" s="14">
        <f t="shared" si="25"/>
        <v>0</v>
      </c>
      <c r="P514" s="15" t="str">
        <f>IF(Tableau3[[#This Row],[Matricule]]&gt;1,IF(COUNTIF(Tableau3[DateMatricule],Tableau3[[#This Row],[DateMatricule]])&gt;1,"Doublon",""),"")</f>
        <v/>
      </c>
    </row>
    <row r="515" spans="1:16" x14ac:dyDescent="0.25">
      <c r="A515" s="12" t="str">
        <f>IF(Tableau3[[#This Row],[Date]]="","",VLOOKUP(Tableau3[[#This Row],[Semaine]],Listes!$A:$B,2,FALSE))</f>
        <v/>
      </c>
      <c r="B515" s="11" t="str">
        <f>IF(ISBLANK(Tableau3[[#This Row],[Date]]),"",INT((Tableau3[[#This Row],[Date]]-SUM(MOD(DATE(YEAR(Tableau3[[#This Row],[Date]]-MOD(Tableau3[[#This Row],[Date]]-2,7)+3),1,2),{1E+99;7})*{1;-1})+5)/7))</f>
        <v/>
      </c>
      <c r="C515" s="11" t="str">
        <f>IF(ISBLANK(Tableau3[[#This Row],[Matricule]]),"",VLOOKUP(Tableau3[[#This Row],[Matricule]],#REF!,2,FALSE))</f>
        <v/>
      </c>
      <c r="D515" s="11" t="str">
        <f>IF(ISBLANK(Tableau3[[#This Row],[Matricule]]),"",VLOOKUP(Tableau3[[#This Row],[Matricule]],#REF!,3,FALSE))</f>
        <v/>
      </c>
      <c r="E515" s="11" t="str">
        <f>CONCATENATE(Tableau3[[#This Row],[Date]],Tableau3[[#This Row],[Matricule]])</f>
        <v/>
      </c>
      <c r="F515" s="3"/>
      <c r="I51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15" s="7">
        <f>IF(Tableau3[[#This Row],[Moyenne Régimes]]&gt;0,1,0)</f>
        <v>0</v>
      </c>
      <c r="K515" s="7">
        <f>IF(Tableau3[[#This Row],[Moyenne Régimes]]&gt;=60,1,0)</f>
        <v>0</v>
      </c>
      <c r="L515" s="7">
        <f>IF(Tableau3[[#This Row],[Moyenne Régimes]]&gt;60,Tableau3[[#This Row],[Moyenne Régimes]]-60,0)</f>
        <v>0</v>
      </c>
      <c r="M515" s="14">
        <f t="shared" si="24"/>
        <v>0</v>
      </c>
      <c r="N515" s="14">
        <f t="shared" ref="N515:N578" si="26">+IF(ROUND(I515,0)&gt;60,(ROUND(I515,0)-60)*40,0)</f>
        <v>0</v>
      </c>
      <c r="O515" s="14">
        <f t="shared" si="25"/>
        <v>0</v>
      </c>
      <c r="P515" s="15" t="str">
        <f>IF(Tableau3[[#This Row],[Matricule]]&gt;1,IF(COUNTIF(Tableau3[DateMatricule],Tableau3[[#This Row],[DateMatricule]])&gt;1,"Doublon",""),"")</f>
        <v/>
      </c>
    </row>
    <row r="516" spans="1:16" x14ac:dyDescent="0.25">
      <c r="A516" s="12" t="str">
        <f>IF(Tableau3[[#This Row],[Date]]="","",VLOOKUP(Tableau3[[#This Row],[Semaine]],Listes!$A:$B,2,FALSE))</f>
        <v/>
      </c>
      <c r="B516" s="11" t="str">
        <f>IF(ISBLANK(Tableau3[[#This Row],[Date]]),"",INT((Tableau3[[#This Row],[Date]]-SUM(MOD(DATE(YEAR(Tableau3[[#This Row],[Date]]-MOD(Tableau3[[#This Row],[Date]]-2,7)+3),1,2),{1E+99;7})*{1;-1})+5)/7))</f>
        <v/>
      </c>
      <c r="C516" s="11" t="str">
        <f>IF(ISBLANK(Tableau3[[#This Row],[Matricule]]),"",VLOOKUP(Tableau3[[#This Row],[Matricule]],#REF!,2,FALSE))</f>
        <v/>
      </c>
      <c r="D516" s="11" t="str">
        <f>IF(ISBLANK(Tableau3[[#This Row],[Matricule]]),"",VLOOKUP(Tableau3[[#This Row],[Matricule]],#REF!,3,FALSE))</f>
        <v/>
      </c>
      <c r="E516" s="11" t="str">
        <f>CONCATENATE(Tableau3[[#This Row],[Date]],Tableau3[[#This Row],[Matricule]])</f>
        <v/>
      </c>
      <c r="F516" s="3"/>
      <c r="I51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16" s="7">
        <f>IF(Tableau3[[#This Row],[Moyenne Régimes]]&gt;0,1,0)</f>
        <v>0</v>
      </c>
      <c r="K516" s="7">
        <f>IF(Tableau3[[#This Row],[Moyenne Régimes]]&gt;=60,1,0)</f>
        <v>0</v>
      </c>
      <c r="L516" s="7">
        <f>IF(Tableau3[[#This Row],[Moyenne Régimes]]&gt;60,Tableau3[[#This Row],[Moyenne Régimes]]-60,0)</f>
        <v>0</v>
      </c>
      <c r="M516" s="14">
        <f t="shared" si="24"/>
        <v>0</v>
      </c>
      <c r="N516" s="14">
        <f t="shared" si="26"/>
        <v>0</v>
      </c>
      <c r="O516" s="14">
        <f t="shared" si="25"/>
        <v>0</v>
      </c>
      <c r="P516" s="15" t="str">
        <f>IF(Tableau3[[#This Row],[Matricule]]&gt;1,IF(COUNTIF(Tableau3[DateMatricule],Tableau3[[#This Row],[DateMatricule]])&gt;1,"Doublon",""),"")</f>
        <v/>
      </c>
    </row>
    <row r="517" spans="1:16" x14ac:dyDescent="0.25">
      <c r="A517" s="12" t="str">
        <f>IF(Tableau3[[#This Row],[Date]]="","",VLOOKUP(Tableau3[[#This Row],[Semaine]],Listes!$A:$B,2,FALSE))</f>
        <v/>
      </c>
      <c r="B517" s="11" t="str">
        <f>IF(ISBLANK(Tableau3[[#This Row],[Date]]),"",INT((Tableau3[[#This Row],[Date]]-SUM(MOD(DATE(YEAR(Tableau3[[#This Row],[Date]]-MOD(Tableau3[[#This Row],[Date]]-2,7)+3),1,2),{1E+99;7})*{1;-1})+5)/7))</f>
        <v/>
      </c>
      <c r="C517" s="11" t="str">
        <f>IF(ISBLANK(Tableau3[[#This Row],[Matricule]]),"",VLOOKUP(Tableau3[[#This Row],[Matricule]],#REF!,2,FALSE))</f>
        <v/>
      </c>
      <c r="D517" s="11" t="str">
        <f>IF(ISBLANK(Tableau3[[#This Row],[Matricule]]),"",VLOOKUP(Tableau3[[#This Row],[Matricule]],#REF!,3,FALSE))</f>
        <v/>
      </c>
      <c r="E517" s="11" t="str">
        <f>CONCATENATE(Tableau3[[#This Row],[Date]],Tableau3[[#This Row],[Matricule]])</f>
        <v/>
      </c>
      <c r="F517" s="3"/>
      <c r="I51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17" s="7">
        <f>IF(Tableau3[[#This Row],[Moyenne Régimes]]&gt;0,1,0)</f>
        <v>0</v>
      </c>
      <c r="K517" s="7">
        <f>IF(Tableau3[[#This Row],[Moyenne Régimes]]&gt;=60,1,0)</f>
        <v>0</v>
      </c>
      <c r="L517" s="7">
        <f>IF(Tableau3[[#This Row],[Moyenne Régimes]]&gt;60,Tableau3[[#This Row],[Moyenne Régimes]]-60,0)</f>
        <v>0</v>
      </c>
      <c r="M517" s="14">
        <f t="shared" si="24"/>
        <v>0</v>
      </c>
      <c r="N517" s="14">
        <f t="shared" si="26"/>
        <v>0</v>
      </c>
      <c r="O517" s="14">
        <f t="shared" si="25"/>
        <v>0</v>
      </c>
      <c r="P517" s="15" t="str">
        <f>IF(Tableau3[[#This Row],[Matricule]]&gt;1,IF(COUNTIF(Tableau3[DateMatricule],Tableau3[[#This Row],[DateMatricule]])&gt;1,"Doublon",""),"")</f>
        <v/>
      </c>
    </row>
    <row r="518" spans="1:16" x14ac:dyDescent="0.25">
      <c r="A518" s="12" t="str">
        <f>IF(Tableau3[[#This Row],[Date]]="","",VLOOKUP(Tableau3[[#This Row],[Semaine]],Listes!$A:$B,2,FALSE))</f>
        <v/>
      </c>
      <c r="B518" s="11" t="str">
        <f>IF(ISBLANK(Tableau3[[#This Row],[Date]]),"",INT((Tableau3[[#This Row],[Date]]-SUM(MOD(DATE(YEAR(Tableau3[[#This Row],[Date]]-MOD(Tableau3[[#This Row],[Date]]-2,7)+3),1,2),{1E+99;7})*{1;-1})+5)/7))</f>
        <v/>
      </c>
      <c r="C518" s="11" t="str">
        <f>IF(ISBLANK(Tableau3[[#This Row],[Matricule]]),"",VLOOKUP(Tableau3[[#This Row],[Matricule]],#REF!,2,FALSE))</f>
        <v/>
      </c>
      <c r="D518" s="11" t="str">
        <f>IF(ISBLANK(Tableau3[[#This Row],[Matricule]]),"",VLOOKUP(Tableau3[[#This Row],[Matricule]],#REF!,3,FALSE))</f>
        <v/>
      </c>
      <c r="E518" s="11" t="str">
        <f>CONCATENATE(Tableau3[[#This Row],[Date]],Tableau3[[#This Row],[Matricule]])</f>
        <v/>
      </c>
      <c r="F518" s="3"/>
      <c r="I51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18" s="7">
        <f>IF(Tableau3[[#This Row],[Moyenne Régimes]]&gt;0,1,0)</f>
        <v>0</v>
      </c>
      <c r="K518" s="7">
        <f>IF(Tableau3[[#This Row],[Moyenne Régimes]]&gt;=60,1,0)</f>
        <v>0</v>
      </c>
      <c r="L518" s="7">
        <f>IF(Tableau3[[#This Row],[Moyenne Régimes]]&gt;60,Tableau3[[#This Row],[Moyenne Régimes]]-60,0)</f>
        <v>0</v>
      </c>
      <c r="M518" s="14">
        <f t="shared" si="24"/>
        <v>0</v>
      </c>
      <c r="N518" s="14">
        <f t="shared" si="26"/>
        <v>0</v>
      </c>
      <c r="O518" s="14">
        <f t="shared" si="25"/>
        <v>0</v>
      </c>
      <c r="P518" s="15" t="str">
        <f>IF(Tableau3[[#This Row],[Matricule]]&gt;1,IF(COUNTIF(Tableau3[DateMatricule],Tableau3[[#This Row],[DateMatricule]])&gt;1,"Doublon",""),"")</f>
        <v/>
      </c>
    </row>
    <row r="519" spans="1:16" x14ac:dyDescent="0.25">
      <c r="A519" s="12" t="str">
        <f>IF(Tableau3[[#This Row],[Date]]="","",VLOOKUP(Tableau3[[#This Row],[Semaine]],Listes!$A:$B,2,FALSE))</f>
        <v/>
      </c>
      <c r="B519" s="11" t="str">
        <f>IF(ISBLANK(Tableau3[[#This Row],[Date]]),"",INT((Tableau3[[#This Row],[Date]]-SUM(MOD(DATE(YEAR(Tableau3[[#This Row],[Date]]-MOD(Tableau3[[#This Row],[Date]]-2,7)+3),1,2),{1E+99;7})*{1;-1})+5)/7))</f>
        <v/>
      </c>
      <c r="C519" s="11" t="str">
        <f>IF(ISBLANK(Tableau3[[#This Row],[Matricule]]),"",VLOOKUP(Tableau3[[#This Row],[Matricule]],#REF!,2,FALSE))</f>
        <v/>
      </c>
      <c r="D519" s="11" t="str">
        <f>IF(ISBLANK(Tableau3[[#This Row],[Matricule]]),"",VLOOKUP(Tableau3[[#This Row],[Matricule]],#REF!,3,FALSE))</f>
        <v/>
      </c>
      <c r="E519" s="11" t="str">
        <f>CONCATENATE(Tableau3[[#This Row],[Date]],Tableau3[[#This Row],[Matricule]])</f>
        <v/>
      </c>
      <c r="F519" s="3"/>
      <c r="I51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19" s="7">
        <f>IF(Tableau3[[#This Row],[Moyenne Régimes]]&gt;0,1,0)</f>
        <v>0</v>
      </c>
      <c r="K519" s="7">
        <f>IF(Tableau3[[#This Row],[Moyenne Régimes]]&gt;=60,1,0)</f>
        <v>0</v>
      </c>
      <c r="L519" s="7">
        <f>IF(Tableau3[[#This Row],[Moyenne Régimes]]&gt;60,Tableau3[[#This Row],[Moyenne Régimes]]-60,0)</f>
        <v>0</v>
      </c>
      <c r="M519" s="14">
        <f t="shared" ref="M519:M582" si="27">+IF(I519&lt;60,0,1000)</f>
        <v>0</v>
      </c>
      <c r="N519" s="14">
        <f t="shared" si="26"/>
        <v>0</v>
      </c>
      <c r="O519" s="14">
        <f t="shared" ref="O519:O582" si="28">+M519+N519</f>
        <v>0</v>
      </c>
      <c r="P519" s="15" t="str">
        <f>IF(Tableau3[[#This Row],[Matricule]]&gt;1,IF(COUNTIF(Tableau3[DateMatricule],Tableau3[[#This Row],[DateMatricule]])&gt;1,"Doublon",""),"")</f>
        <v/>
      </c>
    </row>
    <row r="520" spans="1:16" x14ac:dyDescent="0.25">
      <c r="A520" s="12" t="str">
        <f>IF(Tableau3[[#This Row],[Date]]="","",VLOOKUP(Tableau3[[#This Row],[Semaine]],Listes!$A:$B,2,FALSE))</f>
        <v/>
      </c>
      <c r="B520" s="11" t="str">
        <f>IF(ISBLANK(Tableau3[[#This Row],[Date]]),"",INT((Tableau3[[#This Row],[Date]]-SUM(MOD(DATE(YEAR(Tableau3[[#This Row],[Date]]-MOD(Tableau3[[#This Row],[Date]]-2,7)+3),1,2),{1E+99;7})*{1;-1})+5)/7))</f>
        <v/>
      </c>
      <c r="C520" s="11" t="str">
        <f>IF(ISBLANK(Tableau3[[#This Row],[Matricule]]),"",VLOOKUP(Tableau3[[#This Row],[Matricule]],#REF!,2,FALSE))</f>
        <v/>
      </c>
      <c r="D520" s="11" t="str">
        <f>IF(ISBLANK(Tableau3[[#This Row],[Matricule]]),"",VLOOKUP(Tableau3[[#This Row],[Matricule]],#REF!,3,FALSE))</f>
        <v/>
      </c>
      <c r="E520" s="11" t="str">
        <f>CONCATENATE(Tableau3[[#This Row],[Date]],Tableau3[[#This Row],[Matricule]])</f>
        <v/>
      </c>
      <c r="F520" s="3"/>
      <c r="I52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20" s="7">
        <f>IF(Tableau3[[#This Row],[Moyenne Régimes]]&gt;0,1,0)</f>
        <v>0</v>
      </c>
      <c r="K520" s="7">
        <f>IF(Tableau3[[#This Row],[Moyenne Régimes]]&gt;=60,1,0)</f>
        <v>0</v>
      </c>
      <c r="L520" s="7">
        <f>IF(Tableau3[[#This Row],[Moyenne Régimes]]&gt;60,Tableau3[[#This Row],[Moyenne Régimes]]-60,0)</f>
        <v>0</v>
      </c>
      <c r="M520" s="14">
        <f t="shared" si="27"/>
        <v>0</v>
      </c>
      <c r="N520" s="14">
        <f t="shared" si="26"/>
        <v>0</v>
      </c>
      <c r="O520" s="14">
        <f t="shared" si="28"/>
        <v>0</v>
      </c>
      <c r="P520" s="15" t="str">
        <f>IF(Tableau3[[#This Row],[Matricule]]&gt;1,IF(COUNTIF(Tableau3[DateMatricule],Tableau3[[#This Row],[DateMatricule]])&gt;1,"Doublon",""),"")</f>
        <v/>
      </c>
    </row>
    <row r="521" spans="1:16" x14ac:dyDescent="0.25">
      <c r="A521" s="12" t="str">
        <f>IF(Tableau3[[#This Row],[Date]]="","",VLOOKUP(Tableau3[[#This Row],[Semaine]],Listes!$A:$B,2,FALSE))</f>
        <v/>
      </c>
      <c r="B521" s="11" t="str">
        <f>IF(ISBLANK(Tableau3[[#This Row],[Date]]),"",INT((Tableau3[[#This Row],[Date]]-SUM(MOD(DATE(YEAR(Tableau3[[#This Row],[Date]]-MOD(Tableau3[[#This Row],[Date]]-2,7)+3),1,2),{1E+99;7})*{1;-1})+5)/7))</f>
        <v/>
      </c>
      <c r="C521" s="11" t="str">
        <f>IF(ISBLANK(Tableau3[[#This Row],[Matricule]]),"",VLOOKUP(Tableau3[[#This Row],[Matricule]],#REF!,2,FALSE))</f>
        <v/>
      </c>
      <c r="D521" s="11" t="str">
        <f>IF(ISBLANK(Tableau3[[#This Row],[Matricule]]),"",VLOOKUP(Tableau3[[#This Row],[Matricule]],#REF!,3,FALSE))</f>
        <v/>
      </c>
      <c r="E521" s="11" t="str">
        <f>CONCATENATE(Tableau3[[#This Row],[Date]],Tableau3[[#This Row],[Matricule]])</f>
        <v/>
      </c>
      <c r="F521" s="3"/>
      <c r="I52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21" s="7">
        <f>IF(Tableau3[[#This Row],[Moyenne Régimes]]&gt;0,1,0)</f>
        <v>0</v>
      </c>
      <c r="K521" s="7">
        <f>IF(Tableau3[[#This Row],[Moyenne Régimes]]&gt;=60,1,0)</f>
        <v>0</v>
      </c>
      <c r="L521" s="7">
        <f>IF(Tableau3[[#This Row],[Moyenne Régimes]]&gt;60,Tableau3[[#This Row],[Moyenne Régimes]]-60,0)</f>
        <v>0</v>
      </c>
      <c r="M521" s="14">
        <f t="shared" si="27"/>
        <v>0</v>
      </c>
      <c r="N521" s="14">
        <f t="shared" si="26"/>
        <v>0</v>
      </c>
      <c r="O521" s="14">
        <f t="shared" si="28"/>
        <v>0</v>
      </c>
      <c r="P521" s="15" t="str">
        <f>IF(Tableau3[[#This Row],[Matricule]]&gt;1,IF(COUNTIF(Tableau3[DateMatricule],Tableau3[[#This Row],[DateMatricule]])&gt;1,"Doublon",""),"")</f>
        <v/>
      </c>
    </row>
    <row r="522" spans="1:16" x14ac:dyDescent="0.25">
      <c r="A522" s="12" t="str">
        <f>IF(Tableau3[[#This Row],[Date]]="","",VLOOKUP(Tableau3[[#This Row],[Semaine]],Listes!$A:$B,2,FALSE))</f>
        <v/>
      </c>
      <c r="B522" s="11" t="str">
        <f>IF(ISBLANK(Tableau3[[#This Row],[Date]]),"",INT((Tableau3[[#This Row],[Date]]-SUM(MOD(DATE(YEAR(Tableau3[[#This Row],[Date]]-MOD(Tableau3[[#This Row],[Date]]-2,7)+3),1,2),{1E+99;7})*{1;-1})+5)/7))</f>
        <v/>
      </c>
      <c r="C522" s="11" t="str">
        <f>IF(ISBLANK(Tableau3[[#This Row],[Matricule]]),"",VLOOKUP(Tableau3[[#This Row],[Matricule]],#REF!,2,FALSE))</f>
        <v/>
      </c>
      <c r="D522" s="11" t="str">
        <f>IF(ISBLANK(Tableau3[[#This Row],[Matricule]]),"",VLOOKUP(Tableau3[[#This Row],[Matricule]],#REF!,3,FALSE))</f>
        <v/>
      </c>
      <c r="E522" s="11" t="str">
        <f>CONCATENATE(Tableau3[[#This Row],[Date]],Tableau3[[#This Row],[Matricule]])</f>
        <v/>
      </c>
      <c r="F522" s="3"/>
      <c r="I52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22" s="7">
        <f>IF(Tableau3[[#This Row],[Moyenne Régimes]]&gt;0,1,0)</f>
        <v>0</v>
      </c>
      <c r="K522" s="7">
        <f>IF(Tableau3[[#This Row],[Moyenne Régimes]]&gt;=60,1,0)</f>
        <v>0</v>
      </c>
      <c r="L522" s="7">
        <f>IF(Tableau3[[#This Row],[Moyenne Régimes]]&gt;60,Tableau3[[#This Row],[Moyenne Régimes]]-60,0)</f>
        <v>0</v>
      </c>
      <c r="M522" s="14">
        <f t="shared" si="27"/>
        <v>0</v>
      </c>
      <c r="N522" s="14">
        <f t="shared" si="26"/>
        <v>0</v>
      </c>
      <c r="O522" s="14">
        <f t="shared" si="28"/>
        <v>0</v>
      </c>
      <c r="P522" s="15" t="str">
        <f>IF(Tableau3[[#This Row],[Matricule]]&gt;1,IF(COUNTIF(Tableau3[DateMatricule],Tableau3[[#This Row],[DateMatricule]])&gt;1,"Doublon",""),"")</f>
        <v/>
      </c>
    </row>
    <row r="523" spans="1:16" x14ac:dyDescent="0.25">
      <c r="A523" s="12" t="str">
        <f>IF(Tableau3[[#This Row],[Date]]="","",VLOOKUP(Tableau3[[#This Row],[Semaine]],Listes!$A:$B,2,FALSE))</f>
        <v/>
      </c>
      <c r="B523" s="11" t="str">
        <f>IF(ISBLANK(Tableau3[[#This Row],[Date]]),"",INT((Tableau3[[#This Row],[Date]]-SUM(MOD(DATE(YEAR(Tableau3[[#This Row],[Date]]-MOD(Tableau3[[#This Row],[Date]]-2,7)+3),1,2),{1E+99;7})*{1;-1})+5)/7))</f>
        <v/>
      </c>
      <c r="C523" s="11" t="str">
        <f>IF(ISBLANK(Tableau3[[#This Row],[Matricule]]),"",VLOOKUP(Tableau3[[#This Row],[Matricule]],#REF!,2,FALSE))</f>
        <v/>
      </c>
      <c r="D523" s="11" t="str">
        <f>IF(ISBLANK(Tableau3[[#This Row],[Matricule]]),"",VLOOKUP(Tableau3[[#This Row],[Matricule]],#REF!,3,FALSE))</f>
        <v/>
      </c>
      <c r="E523" s="11" t="str">
        <f>CONCATENATE(Tableau3[[#This Row],[Date]],Tableau3[[#This Row],[Matricule]])</f>
        <v/>
      </c>
      <c r="F523" s="3"/>
      <c r="I52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23" s="7">
        <f>IF(Tableau3[[#This Row],[Moyenne Régimes]]&gt;0,1,0)</f>
        <v>0</v>
      </c>
      <c r="K523" s="7">
        <f>IF(Tableau3[[#This Row],[Moyenne Régimes]]&gt;=60,1,0)</f>
        <v>0</v>
      </c>
      <c r="L523" s="7">
        <f>IF(Tableau3[[#This Row],[Moyenne Régimes]]&gt;60,Tableau3[[#This Row],[Moyenne Régimes]]-60,0)</f>
        <v>0</v>
      </c>
      <c r="M523" s="14">
        <f t="shared" si="27"/>
        <v>0</v>
      </c>
      <c r="N523" s="14">
        <f t="shared" si="26"/>
        <v>0</v>
      </c>
      <c r="O523" s="14">
        <f t="shared" si="28"/>
        <v>0</v>
      </c>
      <c r="P523" s="15" t="str">
        <f>IF(Tableau3[[#This Row],[Matricule]]&gt;1,IF(COUNTIF(Tableau3[DateMatricule],Tableau3[[#This Row],[DateMatricule]])&gt;1,"Doublon",""),"")</f>
        <v/>
      </c>
    </row>
    <row r="524" spans="1:16" x14ac:dyDescent="0.25">
      <c r="A524" s="12" t="str">
        <f>IF(Tableau3[[#This Row],[Date]]="","",VLOOKUP(Tableau3[[#This Row],[Semaine]],Listes!$A:$B,2,FALSE))</f>
        <v/>
      </c>
      <c r="B524" s="11" t="str">
        <f>IF(ISBLANK(Tableau3[[#This Row],[Date]]),"",INT((Tableau3[[#This Row],[Date]]-SUM(MOD(DATE(YEAR(Tableau3[[#This Row],[Date]]-MOD(Tableau3[[#This Row],[Date]]-2,7)+3),1,2),{1E+99;7})*{1;-1})+5)/7))</f>
        <v/>
      </c>
      <c r="C524" s="11" t="str">
        <f>IF(ISBLANK(Tableau3[[#This Row],[Matricule]]),"",VLOOKUP(Tableau3[[#This Row],[Matricule]],#REF!,2,FALSE))</f>
        <v/>
      </c>
      <c r="D524" s="11" t="str">
        <f>IF(ISBLANK(Tableau3[[#This Row],[Matricule]]),"",VLOOKUP(Tableau3[[#This Row],[Matricule]],#REF!,3,FALSE))</f>
        <v/>
      </c>
      <c r="E524" s="11" t="str">
        <f>CONCATENATE(Tableau3[[#This Row],[Date]],Tableau3[[#This Row],[Matricule]])</f>
        <v/>
      </c>
      <c r="F524" s="3"/>
      <c r="I52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24" s="7">
        <f>IF(Tableau3[[#This Row],[Moyenne Régimes]]&gt;0,1,0)</f>
        <v>0</v>
      </c>
      <c r="K524" s="7">
        <f>IF(Tableau3[[#This Row],[Moyenne Régimes]]&gt;=60,1,0)</f>
        <v>0</v>
      </c>
      <c r="L524" s="7">
        <f>IF(Tableau3[[#This Row],[Moyenne Régimes]]&gt;60,Tableau3[[#This Row],[Moyenne Régimes]]-60,0)</f>
        <v>0</v>
      </c>
      <c r="M524" s="14">
        <f t="shared" si="27"/>
        <v>0</v>
      </c>
      <c r="N524" s="14">
        <f t="shared" si="26"/>
        <v>0</v>
      </c>
      <c r="O524" s="14">
        <f t="shared" si="28"/>
        <v>0</v>
      </c>
      <c r="P524" s="15" t="str">
        <f>IF(Tableau3[[#This Row],[Matricule]]&gt;1,IF(COUNTIF(Tableau3[DateMatricule],Tableau3[[#This Row],[DateMatricule]])&gt;1,"Doublon",""),"")</f>
        <v/>
      </c>
    </row>
    <row r="525" spans="1:16" x14ac:dyDescent="0.25">
      <c r="A525" s="12" t="str">
        <f>IF(Tableau3[[#This Row],[Date]]="","",VLOOKUP(Tableau3[[#This Row],[Semaine]],Listes!$A:$B,2,FALSE))</f>
        <v/>
      </c>
      <c r="B525" s="11" t="str">
        <f>IF(ISBLANK(Tableau3[[#This Row],[Date]]),"",INT((Tableau3[[#This Row],[Date]]-SUM(MOD(DATE(YEAR(Tableau3[[#This Row],[Date]]-MOD(Tableau3[[#This Row],[Date]]-2,7)+3),1,2),{1E+99;7})*{1;-1})+5)/7))</f>
        <v/>
      </c>
      <c r="C525" s="11" t="str">
        <f>IF(ISBLANK(Tableau3[[#This Row],[Matricule]]),"",VLOOKUP(Tableau3[[#This Row],[Matricule]],#REF!,2,FALSE))</f>
        <v/>
      </c>
      <c r="D525" s="11" t="str">
        <f>IF(ISBLANK(Tableau3[[#This Row],[Matricule]]),"",VLOOKUP(Tableau3[[#This Row],[Matricule]],#REF!,3,FALSE))</f>
        <v/>
      </c>
      <c r="E525" s="11" t="str">
        <f>CONCATENATE(Tableau3[[#This Row],[Date]],Tableau3[[#This Row],[Matricule]])</f>
        <v/>
      </c>
      <c r="F525" s="3"/>
      <c r="I52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25" s="7">
        <f>IF(Tableau3[[#This Row],[Moyenne Régimes]]&gt;0,1,0)</f>
        <v>0</v>
      </c>
      <c r="K525" s="7">
        <f>IF(Tableau3[[#This Row],[Moyenne Régimes]]&gt;=60,1,0)</f>
        <v>0</v>
      </c>
      <c r="L525" s="7">
        <f>IF(Tableau3[[#This Row],[Moyenne Régimes]]&gt;60,Tableau3[[#This Row],[Moyenne Régimes]]-60,0)</f>
        <v>0</v>
      </c>
      <c r="M525" s="14">
        <f t="shared" si="27"/>
        <v>0</v>
      </c>
      <c r="N525" s="14">
        <f t="shared" si="26"/>
        <v>0</v>
      </c>
      <c r="O525" s="14">
        <f t="shared" si="28"/>
        <v>0</v>
      </c>
      <c r="P525" s="15" t="str">
        <f>IF(Tableau3[[#This Row],[Matricule]]&gt;1,IF(COUNTIF(Tableau3[DateMatricule],Tableau3[[#This Row],[DateMatricule]])&gt;1,"Doublon",""),"")</f>
        <v/>
      </c>
    </row>
    <row r="526" spans="1:16" x14ac:dyDescent="0.25">
      <c r="A526" s="12" t="str">
        <f>IF(Tableau3[[#This Row],[Date]]="","",VLOOKUP(Tableau3[[#This Row],[Semaine]],Listes!$A:$B,2,FALSE))</f>
        <v/>
      </c>
      <c r="B526" s="11" t="str">
        <f>IF(ISBLANK(Tableau3[[#This Row],[Date]]),"",INT((Tableau3[[#This Row],[Date]]-SUM(MOD(DATE(YEAR(Tableau3[[#This Row],[Date]]-MOD(Tableau3[[#This Row],[Date]]-2,7)+3),1,2),{1E+99;7})*{1;-1})+5)/7))</f>
        <v/>
      </c>
      <c r="C526" s="11" t="str">
        <f>IF(ISBLANK(Tableau3[[#This Row],[Matricule]]),"",VLOOKUP(Tableau3[[#This Row],[Matricule]],#REF!,2,FALSE))</f>
        <v/>
      </c>
      <c r="D526" s="11" t="str">
        <f>IF(ISBLANK(Tableau3[[#This Row],[Matricule]]),"",VLOOKUP(Tableau3[[#This Row],[Matricule]],#REF!,3,FALSE))</f>
        <v/>
      </c>
      <c r="E526" s="11" t="str">
        <f>CONCATENATE(Tableau3[[#This Row],[Date]],Tableau3[[#This Row],[Matricule]])</f>
        <v/>
      </c>
      <c r="F526" s="3"/>
      <c r="I52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26" s="7">
        <f>IF(Tableau3[[#This Row],[Moyenne Régimes]]&gt;0,1,0)</f>
        <v>0</v>
      </c>
      <c r="K526" s="7">
        <f>IF(Tableau3[[#This Row],[Moyenne Régimes]]&gt;=60,1,0)</f>
        <v>0</v>
      </c>
      <c r="L526" s="7">
        <f>IF(Tableau3[[#This Row],[Moyenne Régimes]]&gt;60,Tableau3[[#This Row],[Moyenne Régimes]]-60,0)</f>
        <v>0</v>
      </c>
      <c r="M526" s="14">
        <f t="shared" si="27"/>
        <v>0</v>
      </c>
      <c r="N526" s="14">
        <f t="shared" si="26"/>
        <v>0</v>
      </c>
      <c r="O526" s="14">
        <f t="shared" si="28"/>
        <v>0</v>
      </c>
      <c r="P526" s="15" t="str">
        <f>IF(Tableau3[[#This Row],[Matricule]]&gt;1,IF(COUNTIF(Tableau3[DateMatricule],Tableau3[[#This Row],[DateMatricule]])&gt;1,"Doublon",""),"")</f>
        <v/>
      </c>
    </row>
    <row r="527" spans="1:16" x14ac:dyDescent="0.25">
      <c r="A527" s="12" t="str">
        <f>IF(Tableau3[[#This Row],[Date]]="","",VLOOKUP(Tableau3[[#This Row],[Semaine]],Listes!$A:$B,2,FALSE))</f>
        <v/>
      </c>
      <c r="B527" s="11" t="str">
        <f>IF(ISBLANK(Tableau3[[#This Row],[Date]]),"",INT((Tableau3[[#This Row],[Date]]-SUM(MOD(DATE(YEAR(Tableau3[[#This Row],[Date]]-MOD(Tableau3[[#This Row],[Date]]-2,7)+3),1,2),{1E+99;7})*{1;-1})+5)/7))</f>
        <v/>
      </c>
      <c r="C527" s="11" t="str">
        <f>IF(ISBLANK(Tableau3[[#This Row],[Matricule]]),"",VLOOKUP(Tableau3[[#This Row],[Matricule]],#REF!,2,FALSE))</f>
        <v/>
      </c>
      <c r="D527" s="11" t="str">
        <f>IF(ISBLANK(Tableau3[[#This Row],[Matricule]]),"",VLOOKUP(Tableau3[[#This Row],[Matricule]],#REF!,3,FALSE))</f>
        <v/>
      </c>
      <c r="E527" s="11" t="str">
        <f>CONCATENATE(Tableau3[[#This Row],[Date]],Tableau3[[#This Row],[Matricule]])</f>
        <v/>
      </c>
      <c r="F527" s="3"/>
      <c r="I52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27" s="7">
        <f>IF(Tableau3[[#This Row],[Moyenne Régimes]]&gt;0,1,0)</f>
        <v>0</v>
      </c>
      <c r="K527" s="7">
        <f>IF(Tableau3[[#This Row],[Moyenne Régimes]]&gt;=60,1,0)</f>
        <v>0</v>
      </c>
      <c r="L527" s="7">
        <f>IF(Tableau3[[#This Row],[Moyenne Régimes]]&gt;60,Tableau3[[#This Row],[Moyenne Régimes]]-60,0)</f>
        <v>0</v>
      </c>
      <c r="M527" s="14">
        <f t="shared" si="27"/>
        <v>0</v>
      </c>
      <c r="N527" s="14">
        <f t="shared" si="26"/>
        <v>0</v>
      </c>
      <c r="O527" s="14">
        <f t="shared" si="28"/>
        <v>0</v>
      </c>
      <c r="P527" s="15" t="str">
        <f>IF(Tableau3[[#This Row],[Matricule]]&gt;1,IF(COUNTIF(Tableau3[DateMatricule],Tableau3[[#This Row],[DateMatricule]])&gt;1,"Doublon",""),"")</f>
        <v/>
      </c>
    </row>
    <row r="528" spans="1:16" x14ac:dyDescent="0.25">
      <c r="A528" s="12" t="str">
        <f>IF(Tableau3[[#This Row],[Date]]="","",VLOOKUP(Tableau3[[#This Row],[Semaine]],Listes!$A:$B,2,FALSE))</f>
        <v/>
      </c>
      <c r="B528" s="11" t="str">
        <f>IF(ISBLANK(Tableau3[[#This Row],[Date]]),"",INT((Tableau3[[#This Row],[Date]]-SUM(MOD(DATE(YEAR(Tableau3[[#This Row],[Date]]-MOD(Tableau3[[#This Row],[Date]]-2,7)+3),1,2),{1E+99;7})*{1;-1})+5)/7))</f>
        <v/>
      </c>
      <c r="C528" s="11" t="str">
        <f>IF(ISBLANK(Tableau3[[#This Row],[Matricule]]),"",VLOOKUP(Tableau3[[#This Row],[Matricule]],#REF!,2,FALSE))</f>
        <v/>
      </c>
      <c r="D528" s="11" t="str">
        <f>IF(ISBLANK(Tableau3[[#This Row],[Matricule]]),"",VLOOKUP(Tableau3[[#This Row],[Matricule]],#REF!,3,FALSE))</f>
        <v/>
      </c>
      <c r="E528" s="11" t="str">
        <f>CONCATENATE(Tableau3[[#This Row],[Date]],Tableau3[[#This Row],[Matricule]])</f>
        <v/>
      </c>
      <c r="F528" s="3"/>
      <c r="I52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28" s="7">
        <f>IF(Tableau3[[#This Row],[Moyenne Régimes]]&gt;0,1,0)</f>
        <v>0</v>
      </c>
      <c r="K528" s="7">
        <f>IF(Tableau3[[#This Row],[Moyenne Régimes]]&gt;=60,1,0)</f>
        <v>0</v>
      </c>
      <c r="L528" s="7">
        <f>IF(Tableau3[[#This Row],[Moyenne Régimes]]&gt;60,Tableau3[[#This Row],[Moyenne Régimes]]-60,0)</f>
        <v>0</v>
      </c>
      <c r="M528" s="14">
        <f t="shared" si="27"/>
        <v>0</v>
      </c>
      <c r="N528" s="14">
        <f t="shared" si="26"/>
        <v>0</v>
      </c>
      <c r="O528" s="14">
        <f t="shared" si="28"/>
        <v>0</v>
      </c>
      <c r="P528" s="15" t="str">
        <f>IF(Tableau3[[#This Row],[Matricule]]&gt;1,IF(COUNTIF(Tableau3[DateMatricule],Tableau3[[#This Row],[DateMatricule]])&gt;1,"Doublon",""),"")</f>
        <v/>
      </c>
    </row>
    <row r="529" spans="1:16" x14ac:dyDescent="0.25">
      <c r="A529" s="12" t="str">
        <f>IF(Tableau3[[#This Row],[Date]]="","",VLOOKUP(Tableau3[[#This Row],[Semaine]],Listes!$A:$B,2,FALSE))</f>
        <v/>
      </c>
      <c r="B529" s="11" t="str">
        <f>IF(ISBLANK(Tableau3[[#This Row],[Date]]),"",INT((Tableau3[[#This Row],[Date]]-SUM(MOD(DATE(YEAR(Tableau3[[#This Row],[Date]]-MOD(Tableau3[[#This Row],[Date]]-2,7)+3),1,2),{1E+99;7})*{1;-1})+5)/7))</f>
        <v/>
      </c>
      <c r="C529" s="11" t="str">
        <f>IF(ISBLANK(Tableau3[[#This Row],[Matricule]]),"",VLOOKUP(Tableau3[[#This Row],[Matricule]],#REF!,2,FALSE))</f>
        <v/>
      </c>
      <c r="D529" s="11" t="str">
        <f>IF(ISBLANK(Tableau3[[#This Row],[Matricule]]),"",VLOOKUP(Tableau3[[#This Row],[Matricule]],#REF!,3,FALSE))</f>
        <v/>
      </c>
      <c r="E529" s="11" t="str">
        <f>CONCATENATE(Tableau3[[#This Row],[Date]],Tableau3[[#This Row],[Matricule]])</f>
        <v/>
      </c>
      <c r="F529" s="3"/>
      <c r="I52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29" s="7">
        <f>IF(Tableau3[[#This Row],[Moyenne Régimes]]&gt;0,1,0)</f>
        <v>0</v>
      </c>
      <c r="K529" s="7">
        <f>IF(Tableau3[[#This Row],[Moyenne Régimes]]&gt;=60,1,0)</f>
        <v>0</v>
      </c>
      <c r="L529" s="7">
        <f>IF(Tableau3[[#This Row],[Moyenne Régimes]]&gt;60,Tableau3[[#This Row],[Moyenne Régimes]]-60,0)</f>
        <v>0</v>
      </c>
      <c r="M529" s="14">
        <f t="shared" si="27"/>
        <v>0</v>
      </c>
      <c r="N529" s="14">
        <f t="shared" si="26"/>
        <v>0</v>
      </c>
      <c r="O529" s="14">
        <f t="shared" si="28"/>
        <v>0</v>
      </c>
      <c r="P529" s="15" t="str">
        <f>IF(Tableau3[[#This Row],[Matricule]]&gt;1,IF(COUNTIF(Tableau3[DateMatricule],Tableau3[[#This Row],[DateMatricule]])&gt;1,"Doublon",""),"")</f>
        <v/>
      </c>
    </row>
    <row r="530" spans="1:16" x14ac:dyDescent="0.25">
      <c r="A530" s="12" t="str">
        <f>IF(Tableau3[[#This Row],[Date]]="","",VLOOKUP(Tableau3[[#This Row],[Semaine]],Listes!$A:$B,2,FALSE))</f>
        <v/>
      </c>
      <c r="B530" s="11" t="str">
        <f>IF(ISBLANK(Tableau3[[#This Row],[Date]]),"",INT((Tableau3[[#This Row],[Date]]-SUM(MOD(DATE(YEAR(Tableau3[[#This Row],[Date]]-MOD(Tableau3[[#This Row],[Date]]-2,7)+3),1,2),{1E+99;7})*{1;-1})+5)/7))</f>
        <v/>
      </c>
      <c r="C530" s="11" t="str">
        <f>IF(ISBLANK(Tableau3[[#This Row],[Matricule]]),"",VLOOKUP(Tableau3[[#This Row],[Matricule]],#REF!,2,FALSE))</f>
        <v/>
      </c>
      <c r="D530" s="11" t="str">
        <f>IF(ISBLANK(Tableau3[[#This Row],[Matricule]]),"",VLOOKUP(Tableau3[[#This Row],[Matricule]],#REF!,3,FALSE))</f>
        <v/>
      </c>
      <c r="E530" s="11" t="str">
        <f>CONCATENATE(Tableau3[[#This Row],[Date]],Tableau3[[#This Row],[Matricule]])</f>
        <v/>
      </c>
      <c r="F530" s="3"/>
      <c r="I53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30" s="7">
        <f>IF(Tableau3[[#This Row],[Moyenne Régimes]]&gt;0,1,0)</f>
        <v>0</v>
      </c>
      <c r="K530" s="7">
        <f>IF(Tableau3[[#This Row],[Moyenne Régimes]]&gt;=60,1,0)</f>
        <v>0</v>
      </c>
      <c r="L530" s="7">
        <f>IF(Tableau3[[#This Row],[Moyenne Régimes]]&gt;60,Tableau3[[#This Row],[Moyenne Régimes]]-60,0)</f>
        <v>0</v>
      </c>
      <c r="M530" s="14">
        <f t="shared" si="27"/>
        <v>0</v>
      </c>
      <c r="N530" s="14">
        <f t="shared" si="26"/>
        <v>0</v>
      </c>
      <c r="O530" s="14">
        <f t="shared" si="28"/>
        <v>0</v>
      </c>
      <c r="P530" s="15" t="str">
        <f>IF(Tableau3[[#This Row],[Matricule]]&gt;1,IF(COUNTIF(Tableau3[DateMatricule],Tableau3[[#This Row],[DateMatricule]])&gt;1,"Doublon",""),"")</f>
        <v/>
      </c>
    </row>
    <row r="531" spans="1:16" x14ac:dyDescent="0.25">
      <c r="A531" s="12" t="str">
        <f>IF(Tableau3[[#This Row],[Date]]="","",VLOOKUP(Tableau3[[#This Row],[Semaine]],Listes!$A:$B,2,FALSE))</f>
        <v/>
      </c>
      <c r="B531" s="11" t="str">
        <f>IF(ISBLANK(Tableau3[[#This Row],[Date]]),"",INT((Tableau3[[#This Row],[Date]]-SUM(MOD(DATE(YEAR(Tableau3[[#This Row],[Date]]-MOD(Tableau3[[#This Row],[Date]]-2,7)+3),1,2),{1E+99;7})*{1;-1})+5)/7))</f>
        <v/>
      </c>
      <c r="C531" s="11" t="str">
        <f>IF(ISBLANK(Tableau3[[#This Row],[Matricule]]),"",VLOOKUP(Tableau3[[#This Row],[Matricule]],#REF!,2,FALSE))</f>
        <v/>
      </c>
      <c r="D531" s="11" t="str">
        <f>IF(ISBLANK(Tableau3[[#This Row],[Matricule]]),"",VLOOKUP(Tableau3[[#This Row],[Matricule]],#REF!,3,FALSE))</f>
        <v/>
      </c>
      <c r="E531" s="11" t="str">
        <f>CONCATENATE(Tableau3[[#This Row],[Date]],Tableau3[[#This Row],[Matricule]])</f>
        <v/>
      </c>
      <c r="F531" s="3"/>
      <c r="I53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31" s="7">
        <f>IF(Tableau3[[#This Row],[Moyenne Régimes]]&gt;0,1,0)</f>
        <v>0</v>
      </c>
      <c r="K531" s="7">
        <f>IF(Tableau3[[#This Row],[Moyenne Régimes]]&gt;=60,1,0)</f>
        <v>0</v>
      </c>
      <c r="L531" s="7">
        <f>IF(Tableau3[[#This Row],[Moyenne Régimes]]&gt;60,Tableau3[[#This Row],[Moyenne Régimes]]-60,0)</f>
        <v>0</v>
      </c>
      <c r="M531" s="14">
        <f t="shared" si="27"/>
        <v>0</v>
      </c>
      <c r="N531" s="14">
        <f t="shared" si="26"/>
        <v>0</v>
      </c>
      <c r="O531" s="14">
        <f t="shared" si="28"/>
        <v>0</v>
      </c>
      <c r="P531" s="15" t="str">
        <f>IF(Tableau3[[#This Row],[Matricule]]&gt;1,IF(COUNTIF(Tableau3[DateMatricule],Tableau3[[#This Row],[DateMatricule]])&gt;1,"Doublon",""),"")</f>
        <v/>
      </c>
    </row>
    <row r="532" spans="1:16" x14ac:dyDescent="0.25">
      <c r="A532" s="12" t="str">
        <f>IF(Tableau3[[#This Row],[Date]]="","",VLOOKUP(Tableau3[[#This Row],[Semaine]],Listes!$A:$B,2,FALSE))</f>
        <v/>
      </c>
      <c r="B532" s="11" t="str">
        <f>IF(ISBLANK(Tableau3[[#This Row],[Date]]),"",INT((Tableau3[[#This Row],[Date]]-SUM(MOD(DATE(YEAR(Tableau3[[#This Row],[Date]]-MOD(Tableau3[[#This Row],[Date]]-2,7)+3),1,2),{1E+99;7})*{1;-1})+5)/7))</f>
        <v/>
      </c>
      <c r="C532" s="11" t="str">
        <f>IF(ISBLANK(Tableau3[[#This Row],[Matricule]]),"",VLOOKUP(Tableau3[[#This Row],[Matricule]],#REF!,2,FALSE))</f>
        <v/>
      </c>
      <c r="D532" s="11" t="str">
        <f>IF(ISBLANK(Tableau3[[#This Row],[Matricule]]),"",VLOOKUP(Tableau3[[#This Row],[Matricule]],#REF!,3,FALSE))</f>
        <v/>
      </c>
      <c r="E532" s="11" t="str">
        <f>CONCATENATE(Tableau3[[#This Row],[Date]],Tableau3[[#This Row],[Matricule]])</f>
        <v/>
      </c>
      <c r="F532" s="3"/>
      <c r="I53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32" s="7">
        <f>IF(Tableau3[[#This Row],[Moyenne Régimes]]&gt;0,1,0)</f>
        <v>0</v>
      </c>
      <c r="K532" s="7">
        <f>IF(Tableau3[[#This Row],[Moyenne Régimes]]&gt;=60,1,0)</f>
        <v>0</v>
      </c>
      <c r="L532" s="7">
        <f>IF(Tableau3[[#This Row],[Moyenne Régimes]]&gt;60,Tableau3[[#This Row],[Moyenne Régimes]]-60,0)</f>
        <v>0</v>
      </c>
      <c r="M532" s="14">
        <f t="shared" si="27"/>
        <v>0</v>
      </c>
      <c r="N532" s="14">
        <f t="shared" si="26"/>
        <v>0</v>
      </c>
      <c r="O532" s="14">
        <f t="shared" si="28"/>
        <v>0</v>
      </c>
      <c r="P532" s="15" t="str">
        <f>IF(Tableau3[[#This Row],[Matricule]]&gt;1,IF(COUNTIF(Tableau3[DateMatricule],Tableau3[[#This Row],[DateMatricule]])&gt;1,"Doublon",""),"")</f>
        <v/>
      </c>
    </row>
    <row r="533" spans="1:16" x14ac:dyDescent="0.25">
      <c r="A533" s="12" t="str">
        <f>IF(Tableau3[[#This Row],[Date]]="","",VLOOKUP(Tableau3[[#This Row],[Semaine]],Listes!$A:$B,2,FALSE))</f>
        <v/>
      </c>
      <c r="B533" s="11" t="str">
        <f>IF(ISBLANK(Tableau3[[#This Row],[Date]]),"",INT((Tableau3[[#This Row],[Date]]-SUM(MOD(DATE(YEAR(Tableau3[[#This Row],[Date]]-MOD(Tableau3[[#This Row],[Date]]-2,7)+3),1,2),{1E+99;7})*{1;-1})+5)/7))</f>
        <v/>
      </c>
      <c r="C533" s="11" t="str">
        <f>IF(ISBLANK(Tableau3[[#This Row],[Matricule]]),"",VLOOKUP(Tableau3[[#This Row],[Matricule]],#REF!,2,FALSE))</f>
        <v/>
      </c>
      <c r="D533" s="11" t="str">
        <f>IF(ISBLANK(Tableau3[[#This Row],[Matricule]]),"",VLOOKUP(Tableau3[[#This Row],[Matricule]],#REF!,3,FALSE))</f>
        <v/>
      </c>
      <c r="E533" s="11" t="str">
        <f>CONCATENATE(Tableau3[[#This Row],[Date]],Tableau3[[#This Row],[Matricule]])</f>
        <v/>
      </c>
      <c r="F533" s="3"/>
      <c r="I53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33" s="7">
        <f>IF(Tableau3[[#This Row],[Moyenne Régimes]]&gt;0,1,0)</f>
        <v>0</v>
      </c>
      <c r="K533" s="7">
        <f>IF(Tableau3[[#This Row],[Moyenne Régimes]]&gt;=60,1,0)</f>
        <v>0</v>
      </c>
      <c r="L533" s="7">
        <f>IF(Tableau3[[#This Row],[Moyenne Régimes]]&gt;60,Tableau3[[#This Row],[Moyenne Régimes]]-60,0)</f>
        <v>0</v>
      </c>
      <c r="M533" s="14">
        <f t="shared" si="27"/>
        <v>0</v>
      </c>
      <c r="N533" s="14">
        <f t="shared" si="26"/>
        <v>0</v>
      </c>
      <c r="O533" s="14">
        <f t="shared" si="28"/>
        <v>0</v>
      </c>
      <c r="P533" s="15" t="str">
        <f>IF(Tableau3[[#This Row],[Matricule]]&gt;1,IF(COUNTIF(Tableau3[DateMatricule],Tableau3[[#This Row],[DateMatricule]])&gt;1,"Doublon",""),"")</f>
        <v/>
      </c>
    </row>
    <row r="534" spans="1:16" x14ac:dyDescent="0.25">
      <c r="A534" s="12" t="str">
        <f>IF(Tableau3[[#This Row],[Date]]="","",VLOOKUP(Tableau3[[#This Row],[Semaine]],Listes!$A:$B,2,FALSE))</f>
        <v/>
      </c>
      <c r="B534" s="11" t="str">
        <f>IF(ISBLANK(Tableau3[[#This Row],[Date]]),"",INT((Tableau3[[#This Row],[Date]]-SUM(MOD(DATE(YEAR(Tableau3[[#This Row],[Date]]-MOD(Tableau3[[#This Row],[Date]]-2,7)+3),1,2),{1E+99;7})*{1;-1})+5)/7))</f>
        <v/>
      </c>
      <c r="C534" s="11" t="str">
        <f>IF(ISBLANK(Tableau3[[#This Row],[Matricule]]),"",VLOOKUP(Tableau3[[#This Row],[Matricule]],#REF!,2,FALSE))</f>
        <v/>
      </c>
      <c r="D534" s="11" t="str">
        <f>IF(ISBLANK(Tableau3[[#This Row],[Matricule]]),"",VLOOKUP(Tableau3[[#This Row],[Matricule]],#REF!,3,FALSE))</f>
        <v/>
      </c>
      <c r="E534" s="11" t="str">
        <f>CONCATENATE(Tableau3[[#This Row],[Date]],Tableau3[[#This Row],[Matricule]])</f>
        <v/>
      </c>
      <c r="F534" s="3"/>
      <c r="I53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34" s="7">
        <f>IF(Tableau3[[#This Row],[Moyenne Régimes]]&gt;0,1,0)</f>
        <v>0</v>
      </c>
      <c r="K534" s="7">
        <f>IF(Tableau3[[#This Row],[Moyenne Régimes]]&gt;=60,1,0)</f>
        <v>0</v>
      </c>
      <c r="L534" s="7">
        <f>IF(Tableau3[[#This Row],[Moyenne Régimes]]&gt;60,Tableau3[[#This Row],[Moyenne Régimes]]-60,0)</f>
        <v>0</v>
      </c>
      <c r="M534" s="14">
        <f t="shared" si="27"/>
        <v>0</v>
      </c>
      <c r="N534" s="14">
        <f t="shared" si="26"/>
        <v>0</v>
      </c>
      <c r="O534" s="14">
        <f t="shared" si="28"/>
        <v>0</v>
      </c>
      <c r="P534" s="15" t="str">
        <f>IF(Tableau3[[#This Row],[Matricule]]&gt;1,IF(COUNTIF(Tableau3[DateMatricule],Tableau3[[#This Row],[DateMatricule]])&gt;1,"Doublon",""),"")</f>
        <v/>
      </c>
    </row>
    <row r="535" spans="1:16" x14ac:dyDescent="0.25">
      <c r="A535" s="12" t="str">
        <f>IF(Tableau3[[#This Row],[Date]]="","",VLOOKUP(Tableau3[[#This Row],[Semaine]],Listes!$A:$B,2,FALSE))</f>
        <v/>
      </c>
      <c r="B535" s="11" t="str">
        <f>IF(ISBLANK(Tableau3[[#This Row],[Date]]),"",INT((Tableau3[[#This Row],[Date]]-SUM(MOD(DATE(YEAR(Tableau3[[#This Row],[Date]]-MOD(Tableau3[[#This Row],[Date]]-2,7)+3),1,2),{1E+99;7})*{1;-1})+5)/7))</f>
        <v/>
      </c>
      <c r="C535" s="11" t="str">
        <f>IF(ISBLANK(Tableau3[[#This Row],[Matricule]]),"",VLOOKUP(Tableau3[[#This Row],[Matricule]],#REF!,2,FALSE))</f>
        <v/>
      </c>
      <c r="D535" s="11" t="str">
        <f>IF(ISBLANK(Tableau3[[#This Row],[Matricule]]),"",VLOOKUP(Tableau3[[#This Row],[Matricule]],#REF!,3,FALSE))</f>
        <v/>
      </c>
      <c r="E535" s="11" t="str">
        <f>CONCATENATE(Tableau3[[#This Row],[Date]],Tableau3[[#This Row],[Matricule]])</f>
        <v/>
      </c>
      <c r="F535" s="3"/>
      <c r="I53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35" s="7">
        <f>IF(Tableau3[[#This Row],[Moyenne Régimes]]&gt;0,1,0)</f>
        <v>0</v>
      </c>
      <c r="K535" s="7">
        <f>IF(Tableau3[[#This Row],[Moyenne Régimes]]&gt;=60,1,0)</f>
        <v>0</v>
      </c>
      <c r="L535" s="7">
        <f>IF(Tableau3[[#This Row],[Moyenne Régimes]]&gt;60,Tableau3[[#This Row],[Moyenne Régimes]]-60,0)</f>
        <v>0</v>
      </c>
      <c r="M535" s="14">
        <f t="shared" si="27"/>
        <v>0</v>
      </c>
      <c r="N535" s="14">
        <f t="shared" si="26"/>
        <v>0</v>
      </c>
      <c r="O535" s="14">
        <f t="shared" si="28"/>
        <v>0</v>
      </c>
      <c r="P535" s="15" t="str">
        <f>IF(Tableau3[[#This Row],[Matricule]]&gt;1,IF(COUNTIF(Tableau3[DateMatricule],Tableau3[[#This Row],[DateMatricule]])&gt;1,"Doublon",""),"")</f>
        <v/>
      </c>
    </row>
    <row r="536" spans="1:16" x14ac:dyDescent="0.25">
      <c r="A536" s="12" t="str">
        <f>IF(Tableau3[[#This Row],[Date]]="","",VLOOKUP(Tableau3[[#This Row],[Semaine]],Listes!$A:$B,2,FALSE))</f>
        <v/>
      </c>
      <c r="B536" s="11" t="str">
        <f>IF(ISBLANK(Tableau3[[#This Row],[Date]]),"",INT((Tableau3[[#This Row],[Date]]-SUM(MOD(DATE(YEAR(Tableau3[[#This Row],[Date]]-MOD(Tableau3[[#This Row],[Date]]-2,7)+3),1,2),{1E+99;7})*{1;-1})+5)/7))</f>
        <v/>
      </c>
      <c r="C536" s="11" t="str">
        <f>IF(ISBLANK(Tableau3[[#This Row],[Matricule]]),"",VLOOKUP(Tableau3[[#This Row],[Matricule]],#REF!,2,FALSE))</f>
        <v/>
      </c>
      <c r="D536" s="11" t="str">
        <f>IF(ISBLANK(Tableau3[[#This Row],[Matricule]]),"",VLOOKUP(Tableau3[[#This Row],[Matricule]],#REF!,3,FALSE))</f>
        <v/>
      </c>
      <c r="E536" s="11" t="str">
        <f>CONCATENATE(Tableau3[[#This Row],[Date]],Tableau3[[#This Row],[Matricule]])</f>
        <v/>
      </c>
      <c r="F536" s="3"/>
      <c r="I53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36" s="7">
        <f>IF(Tableau3[[#This Row],[Moyenne Régimes]]&gt;0,1,0)</f>
        <v>0</v>
      </c>
      <c r="K536" s="7">
        <f>IF(Tableau3[[#This Row],[Moyenne Régimes]]&gt;=60,1,0)</f>
        <v>0</v>
      </c>
      <c r="L536" s="7">
        <f>IF(Tableau3[[#This Row],[Moyenne Régimes]]&gt;60,Tableau3[[#This Row],[Moyenne Régimes]]-60,0)</f>
        <v>0</v>
      </c>
      <c r="M536" s="14">
        <f t="shared" si="27"/>
        <v>0</v>
      </c>
      <c r="N536" s="14">
        <f t="shared" si="26"/>
        <v>0</v>
      </c>
      <c r="O536" s="14">
        <f t="shared" si="28"/>
        <v>0</v>
      </c>
      <c r="P536" s="15" t="str">
        <f>IF(Tableau3[[#This Row],[Matricule]]&gt;1,IF(COUNTIF(Tableau3[DateMatricule],Tableau3[[#This Row],[DateMatricule]])&gt;1,"Doublon",""),"")</f>
        <v/>
      </c>
    </row>
    <row r="537" spans="1:16" x14ac:dyDescent="0.25">
      <c r="A537" s="12" t="str">
        <f>IF(Tableau3[[#This Row],[Date]]="","",VLOOKUP(Tableau3[[#This Row],[Semaine]],Listes!$A:$B,2,FALSE))</f>
        <v/>
      </c>
      <c r="B537" s="11" t="str">
        <f>IF(ISBLANK(Tableau3[[#This Row],[Date]]),"",INT((Tableau3[[#This Row],[Date]]-SUM(MOD(DATE(YEAR(Tableau3[[#This Row],[Date]]-MOD(Tableau3[[#This Row],[Date]]-2,7)+3),1,2),{1E+99;7})*{1;-1})+5)/7))</f>
        <v/>
      </c>
      <c r="C537" s="11" t="str">
        <f>IF(ISBLANK(Tableau3[[#This Row],[Matricule]]),"",VLOOKUP(Tableau3[[#This Row],[Matricule]],#REF!,2,FALSE))</f>
        <v/>
      </c>
      <c r="D537" s="11" t="str">
        <f>IF(ISBLANK(Tableau3[[#This Row],[Matricule]]),"",VLOOKUP(Tableau3[[#This Row],[Matricule]],#REF!,3,FALSE))</f>
        <v/>
      </c>
      <c r="E537" s="11" t="str">
        <f>CONCATENATE(Tableau3[[#This Row],[Date]],Tableau3[[#This Row],[Matricule]])</f>
        <v/>
      </c>
      <c r="F537" s="3"/>
      <c r="I53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37" s="7">
        <f>IF(Tableau3[[#This Row],[Moyenne Régimes]]&gt;0,1,0)</f>
        <v>0</v>
      </c>
      <c r="K537" s="7">
        <f>IF(Tableau3[[#This Row],[Moyenne Régimes]]&gt;=60,1,0)</f>
        <v>0</v>
      </c>
      <c r="L537" s="7">
        <f>IF(Tableau3[[#This Row],[Moyenne Régimes]]&gt;60,Tableau3[[#This Row],[Moyenne Régimes]]-60,0)</f>
        <v>0</v>
      </c>
      <c r="M537" s="14">
        <f t="shared" si="27"/>
        <v>0</v>
      </c>
      <c r="N537" s="14">
        <f t="shared" si="26"/>
        <v>0</v>
      </c>
      <c r="O537" s="14">
        <f t="shared" si="28"/>
        <v>0</v>
      </c>
      <c r="P537" s="15" t="str">
        <f>IF(Tableau3[[#This Row],[Matricule]]&gt;1,IF(COUNTIF(Tableau3[DateMatricule],Tableau3[[#This Row],[DateMatricule]])&gt;1,"Doublon",""),"")</f>
        <v/>
      </c>
    </row>
    <row r="538" spans="1:16" x14ac:dyDescent="0.25">
      <c r="A538" s="12" t="str">
        <f>IF(Tableau3[[#This Row],[Date]]="","",VLOOKUP(Tableau3[[#This Row],[Semaine]],Listes!$A:$B,2,FALSE))</f>
        <v/>
      </c>
      <c r="B538" s="11" t="str">
        <f>IF(ISBLANK(Tableau3[[#This Row],[Date]]),"",INT((Tableau3[[#This Row],[Date]]-SUM(MOD(DATE(YEAR(Tableau3[[#This Row],[Date]]-MOD(Tableau3[[#This Row],[Date]]-2,7)+3),1,2),{1E+99;7})*{1;-1})+5)/7))</f>
        <v/>
      </c>
      <c r="C538" s="11" t="str">
        <f>IF(ISBLANK(Tableau3[[#This Row],[Matricule]]),"",VLOOKUP(Tableau3[[#This Row],[Matricule]],#REF!,2,FALSE))</f>
        <v/>
      </c>
      <c r="D538" s="11" t="str">
        <f>IF(ISBLANK(Tableau3[[#This Row],[Matricule]]),"",VLOOKUP(Tableau3[[#This Row],[Matricule]],#REF!,3,FALSE))</f>
        <v/>
      </c>
      <c r="E538" s="11" t="str">
        <f>CONCATENATE(Tableau3[[#This Row],[Date]],Tableau3[[#This Row],[Matricule]])</f>
        <v/>
      </c>
      <c r="F538" s="3"/>
      <c r="I53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38" s="7">
        <f>IF(Tableau3[[#This Row],[Moyenne Régimes]]&gt;0,1,0)</f>
        <v>0</v>
      </c>
      <c r="K538" s="7">
        <f>IF(Tableau3[[#This Row],[Moyenne Régimes]]&gt;=60,1,0)</f>
        <v>0</v>
      </c>
      <c r="L538" s="7">
        <f>IF(Tableau3[[#This Row],[Moyenne Régimes]]&gt;60,Tableau3[[#This Row],[Moyenne Régimes]]-60,0)</f>
        <v>0</v>
      </c>
      <c r="M538" s="14">
        <f t="shared" si="27"/>
        <v>0</v>
      </c>
      <c r="N538" s="14">
        <f t="shared" si="26"/>
        <v>0</v>
      </c>
      <c r="O538" s="14">
        <f t="shared" si="28"/>
        <v>0</v>
      </c>
      <c r="P538" s="15" t="str">
        <f>IF(Tableau3[[#This Row],[Matricule]]&gt;1,IF(COUNTIF(Tableau3[DateMatricule],Tableau3[[#This Row],[DateMatricule]])&gt;1,"Doublon",""),"")</f>
        <v/>
      </c>
    </row>
    <row r="539" spans="1:16" x14ac:dyDescent="0.25">
      <c r="A539" s="12" t="str">
        <f>IF(Tableau3[[#This Row],[Date]]="","",VLOOKUP(Tableau3[[#This Row],[Semaine]],Listes!$A:$B,2,FALSE))</f>
        <v/>
      </c>
      <c r="B539" s="11" t="str">
        <f>IF(ISBLANK(Tableau3[[#This Row],[Date]]),"",INT((Tableau3[[#This Row],[Date]]-SUM(MOD(DATE(YEAR(Tableau3[[#This Row],[Date]]-MOD(Tableau3[[#This Row],[Date]]-2,7)+3),1,2),{1E+99;7})*{1;-1})+5)/7))</f>
        <v/>
      </c>
      <c r="C539" s="11" t="str">
        <f>IF(ISBLANK(Tableau3[[#This Row],[Matricule]]),"",VLOOKUP(Tableau3[[#This Row],[Matricule]],#REF!,2,FALSE))</f>
        <v/>
      </c>
      <c r="D539" s="11" t="str">
        <f>IF(ISBLANK(Tableau3[[#This Row],[Matricule]]),"",VLOOKUP(Tableau3[[#This Row],[Matricule]],#REF!,3,FALSE))</f>
        <v/>
      </c>
      <c r="E539" s="11" t="str">
        <f>CONCATENATE(Tableau3[[#This Row],[Date]],Tableau3[[#This Row],[Matricule]])</f>
        <v/>
      </c>
      <c r="F539" s="3"/>
      <c r="I53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39" s="7">
        <f>IF(Tableau3[[#This Row],[Moyenne Régimes]]&gt;0,1,0)</f>
        <v>0</v>
      </c>
      <c r="K539" s="7">
        <f>IF(Tableau3[[#This Row],[Moyenne Régimes]]&gt;=60,1,0)</f>
        <v>0</v>
      </c>
      <c r="L539" s="7">
        <f>IF(Tableau3[[#This Row],[Moyenne Régimes]]&gt;60,Tableau3[[#This Row],[Moyenne Régimes]]-60,0)</f>
        <v>0</v>
      </c>
      <c r="M539" s="14">
        <f t="shared" si="27"/>
        <v>0</v>
      </c>
      <c r="N539" s="14">
        <f t="shared" si="26"/>
        <v>0</v>
      </c>
      <c r="O539" s="14">
        <f t="shared" si="28"/>
        <v>0</v>
      </c>
      <c r="P539" s="15" t="str">
        <f>IF(Tableau3[[#This Row],[Matricule]]&gt;1,IF(COUNTIF(Tableau3[DateMatricule],Tableau3[[#This Row],[DateMatricule]])&gt;1,"Doublon",""),"")</f>
        <v/>
      </c>
    </row>
    <row r="540" spans="1:16" x14ac:dyDescent="0.25">
      <c r="A540" s="12" t="str">
        <f>IF(Tableau3[[#This Row],[Date]]="","",VLOOKUP(Tableau3[[#This Row],[Semaine]],Listes!$A:$B,2,FALSE))</f>
        <v/>
      </c>
      <c r="B540" s="11" t="str">
        <f>IF(ISBLANK(Tableau3[[#This Row],[Date]]),"",INT((Tableau3[[#This Row],[Date]]-SUM(MOD(DATE(YEAR(Tableau3[[#This Row],[Date]]-MOD(Tableau3[[#This Row],[Date]]-2,7)+3),1,2),{1E+99;7})*{1;-1})+5)/7))</f>
        <v/>
      </c>
      <c r="C540" s="11" t="str">
        <f>IF(ISBLANK(Tableau3[[#This Row],[Matricule]]),"",VLOOKUP(Tableau3[[#This Row],[Matricule]],#REF!,2,FALSE))</f>
        <v/>
      </c>
      <c r="D540" s="11" t="str">
        <f>IF(ISBLANK(Tableau3[[#This Row],[Matricule]]),"",VLOOKUP(Tableau3[[#This Row],[Matricule]],#REF!,3,FALSE))</f>
        <v/>
      </c>
      <c r="E540" s="11" t="str">
        <f>CONCATENATE(Tableau3[[#This Row],[Date]],Tableau3[[#This Row],[Matricule]])</f>
        <v/>
      </c>
      <c r="F540" s="3"/>
      <c r="I54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40" s="7">
        <f>IF(Tableau3[[#This Row],[Moyenne Régimes]]&gt;0,1,0)</f>
        <v>0</v>
      </c>
      <c r="K540" s="7">
        <f>IF(Tableau3[[#This Row],[Moyenne Régimes]]&gt;=60,1,0)</f>
        <v>0</v>
      </c>
      <c r="L540" s="7">
        <f>IF(Tableau3[[#This Row],[Moyenne Régimes]]&gt;60,Tableau3[[#This Row],[Moyenne Régimes]]-60,0)</f>
        <v>0</v>
      </c>
      <c r="M540" s="14">
        <f t="shared" si="27"/>
        <v>0</v>
      </c>
      <c r="N540" s="14">
        <f t="shared" si="26"/>
        <v>0</v>
      </c>
      <c r="O540" s="14">
        <f t="shared" si="28"/>
        <v>0</v>
      </c>
      <c r="P540" s="15" t="str">
        <f>IF(Tableau3[[#This Row],[Matricule]]&gt;1,IF(COUNTIF(Tableau3[DateMatricule],Tableau3[[#This Row],[DateMatricule]])&gt;1,"Doublon",""),"")</f>
        <v/>
      </c>
    </row>
    <row r="541" spans="1:16" x14ac:dyDescent="0.25">
      <c r="A541" s="12" t="str">
        <f>IF(Tableau3[[#This Row],[Date]]="","",VLOOKUP(Tableau3[[#This Row],[Semaine]],Listes!$A:$B,2,FALSE))</f>
        <v/>
      </c>
      <c r="B541" s="11" t="str">
        <f>IF(ISBLANK(Tableau3[[#This Row],[Date]]),"",INT((Tableau3[[#This Row],[Date]]-SUM(MOD(DATE(YEAR(Tableau3[[#This Row],[Date]]-MOD(Tableau3[[#This Row],[Date]]-2,7)+3),1,2),{1E+99;7})*{1;-1})+5)/7))</f>
        <v/>
      </c>
      <c r="C541" s="11" t="str">
        <f>IF(ISBLANK(Tableau3[[#This Row],[Matricule]]),"",VLOOKUP(Tableau3[[#This Row],[Matricule]],#REF!,2,FALSE))</f>
        <v/>
      </c>
      <c r="D541" s="11" t="str">
        <f>IF(ISBLANK(Tableau3[[#This Row],[Matricule]]),"",VLOOKUP(Tableau3[[#This Row],[Matricule]],#REF!,3,FALSE))</f>
        <v/>
      </c>
      <c r="E541" s="11" t="str">
        <f>CONCATENATE(Tableau3[[#This Row],[Date]],Tableau3[[#This Row],[Matricule]])</f>
        <v/>
      </c>
      <c r="F541" s="3"/>
      <c r="I54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41" s="7">
        <f>IF(Tableau3[[#This Row],[Moyenne Régimes]]&gt;0,1,0)</f>
        <v>0</v>
      </c>
      <c r="K541" s="7">
        <f>IF(Tableau3[[#This Row],[Moyenne Régimes]]&gt;=60,1,0)</f>
        <v>0</v>
      </c>
      <c r="L541" s="7">
        <f>IF(Tableau3[[#This Row],[Moyenne Régimes]]&gt;60,Tableau3[[#This Row],[Moyenne Régimes]]-60,0)</f>
        <v>0</v>
      </c>
      <c r="M541" s="14">
        <f t="shared" si="27"/>
        <v>0</v>
      </c>
      <c r="N541" s="14">
        <f t="shared" si="26"/>
        <v>0</v>
      </c>
      <c r="O541" s="14">
        <f t="shared" si="28"/>
        <v>0</v>
      </c>
      <c r="P541" s="15" t="str">
        <f>IF(Tableau3[[#This Row],[Matricule]]&gt;1,IF(COUNTIF(Tableau3[DateMatricule],Tableau3[[#This Row],[DateMatricule]])&gt;1,"Doublon",""),"")</f>
        <v/>
      </c>
    </row>
    <row r="542" spans="1:16" x14ac:dyDescent="0.25">
      <c r="A542" s="12" t="str">
        <f>IF(Tableau3[[#This Row],[Date]]="","",VLOOKUP(Tableau3[[#This Row],[Semaine]],Listes!$A:$B,2,FALSE))</f>
        <v/>
      </c>
      <c r="B542" s="11" t="str">
        <f>IF(ISBLANK(Tableau3[[#This Row],[Date]]),"",INT((Tableau3[[#This Row],[Date]]-SUM(MOD(DATE(YEAR(Tableau3[[#This Row],[Date]]-MOD(Tableau3[[#This Row],[Date]]-2,7)+3),1,2),{1E+99;7})*{1;-1})+5)/7))</f>
        <v/>
      </c>
      <c r="C542" s="11" t="str">
        <f>IF(ISBLANK(Tableau3[[#This Row],[Matricule]]),"",VLOOKUP(Tableau3[[#This Row],[Matricule]],#REF!,2,FALSE))</f>
        <v/>
      </c>
      <c r="D542" s="11" t="str">
        <f>IF(ISBLANK(Tableau3[[#This Row],[Matricule]]),"",VLOOKUP(Tableau3[[#This Row],[Matricule]],#REF!,3,FALSE))</f>
        <v/>
      </c>
      <c r="E542" s="11" t="str">
        <f>CONCATENATE(Tableau3[[#This Row],[Date]],Tableau3[[#This Row],[Matricule]])</f>
        <v/>
      </c>
      <c r="F542" s="3"/>
      <c r="I54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42" s="7">
        <f>IF(Tableau3[[#This Row],[Moyenne Régimes]]&gt;0,1,0)</f>
        <v>0</v>
      </c>
      <c r="K542" s="7">
        <f>IF(Tableau3[[#This Row],[Moyenne Régimes]]&gt;=60,1,0)</f>
        <v>0</v>
      </c>
      <c r="L542" s="7">
        <f>IF(Tableau3[[#This Row],[Moyenne Régimes]]&gt;60,Tableau3[[#This Row],[Moyenne Régimes]]-60,0)</f>
        <v>0</v>
      </c>
      <c r="M542" s="14">
        <f t="shared" si="27"/>
        <v>0</v>
      </c>
      <c r="N542" s="14">
        <f t="shared" si="26"/>
        <v>0</v>
      </c>
      <c r="O542" s="14">
        <f t="shared" si="28"/>
        <v>0</v>
      </c>
      <c r="P542" s="15" t="str">
        <f>IF(Tableau3[[#This Row],[Matricule]]&gt;1,IF(COUNTIF(Tableau3[DateMatricule],Tableau3[[#This Row],[DateMatricule]])&gt;1,"Doublon",""),"")</f>
        <v/>
      </c>
    </row>
    <row r="543" spans="1:16" x14ac:dyDescent="0.25">
      <c r="A543" s="12" t="str">
        <f>IF(Tableau3[[#This Row],[Date]]="","",VLOOKUP(Tableau3[[#This Row],[Semaine]],Listes!$A:$B,2,FALSE))</f>
        <v/>
      </c>
      <c r="B543" s="11" t="str">
        <f>IF(ISBLANK(Tableau3[[#This Row],[Date]]),"",INT((Tableau3[[#This Row],[Date]]-SUM(MOD(DATE(YEAR(Tableau3[[#This Row],[Date]]-MOD(Tableau3[[#This Row],[Date]]-2,7)+3),1,2),{1E+99;7})*{1;-1})+5)/7))</f>
        <v/>
      </c>
      <c r="C543" s="11" t="str">
        <f>IF(ISBLANK(Tableau3[[#This Row],[Matricule]]),"",VLOOKUP(Tableau3[[#This Row],[Matricule]],#REF!,2,FALSE))</f>
        <v/>
      </c>
      <c r="D543" s="11" t="str">
        <f>IF(ISBLANK(Tableau3[[#This Row],[Matricule]]),"",VLOOKUP(Tableau3[[#This Row],[Matricule]],#REF!,3,FALSE))</f>
        <v/>
      </c>
      <c r="E543" s="11" t="str">
        <f>CONCATENATE(Tableau3[[#This Row],[Date]],Tableau3[[#This Row],[Matricule]])</f>
        <v/>
      </c>
      <c r="F543" s="3"/>
      <c r="I54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43" s="7">
        <f>IF(Tableau3[[#This Row],[Moyenne Régimes]]&gt;0,1,0)</f>
        <v>0</v>
      </c>
      <c r="K543" s="7">
        <f>IF(Tableau3[[#This Row],[Moyenne Régimes]]&gt;=60,1,0)</f>
        <v>0</v>
      </c>
      <c r="L543" s="7">
        <f>IF(Tableau3[[#This Row],[Moyenne Régimes]]&gt;60,Tableau3[[#This Row],[Moyenne Régimes]]-60,0)</f>
        <v>0</v>
      </c>
      <c r="M543" s="14">
        <f t="shared" si="27"/>
        <v>0</v>
      </c>
      <c r="N543" s="14">
        <f t="shared" si="26"/>
        <v>0</v>
      </c>
      <c r="O543" s="14">
        <f t="shared" si="28"/>
        <v>0</v>
      </c>
      <c r="P543" s="15" t="str">
        <f>IF(Tableau3[[#This Row],[Matricule]]&gt;1,IF(COUNTIF(Tableau3[DateMatricule],Tableau3[[#This Row],[DateMatricule]])&gt;1,"Doublon",""),"")</f>
        <v/>
      </c>
    </row>
    <row r="544" spans="1:16" x14ac:dyDescent="0.25">
      <c r="A544" s="12" t="str">
        <f>IF(Tableau3[[#This Row],[Date]]="","",VLOOKUP(Tableau3[[#This Row],[Semaine]],Listes!$A:$B,2,FALSE))</f>
        <v/>
      </c>
      <c r="B544" s="11" t="str">
        <f>IF(ISBLANK(Tableau3[[#This Row],[Date]]),"",INT((Tableau3[[#This Row],[Date]]-SUM(MOD(DATE(YEAR(Tableau3[[#This Row],[Date]]-MOD(Tableau3[[#This Row],[Date]]-2,7)+3),1,2),{1E+99;7})*{1;-1})+5)/7))</f>
        <v/>
      </c>
      <c r="C544" s="11" t="str">
        <f>IF(ISBLANK(Tableau3[[#This Row],[Matricule]]),"",VLOOKUP(Tableau3[[#This Row],[Matricule]],#REF!,2,FALSE))</f>
        <v/>
      </c>
      <c r="D544" s="11" t="str">
        <f>IF(ISBLANK(Tableau3[[#This Row],[Matricule]]),"",VLOOKUP(Tableau3[[#This Row],[Matricule]],#REF!,3,FALSE))</f>
        <v/>
      </c>
      <c r="E544" s="11" t="str">
        <f>CONCATENATE(Tableau3[[#This Row],[Date]],Tableau3[[#This Row],[Matricule]])</f>
        <v/>
      </c>
      <c r="F544" s="3"/>
      <c r="I54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44" s="7">
        <f>IF(Tableau3[[#This Row],[Moyenne Régimes]]&gt;0,1,0)</f>
        <v>0</v>
      </c>
      <c r="K544" s="7">
        <f>IF(Tableau3[[#This Row],[Moyenne Régimes]]&gt;=60,1,0)</f>
        <v>0</v>
      </c>
      <c r="L544" s="7">
        <f>IF(Tableau3[[#This Row],[Moyenne Régimes]]&gt;60,Tableau3[[#This Row],[Moyenne Régimes]]-60,0)</f>
        <v>0</v>
      </c>
      <c r="M544" s="14">
        <f t="shared" si="27"/>
        <v>0</v>
      </c>
      <c r="N544" s="14">
        <f t="shared" si="26"/>
        <v>0</v>
      </c>
      <c r="O544" s="14">
        <f t="shared" si="28"/>
        <v>0</v>
      </c>
      <c r="P544" s="15" t="str">
        <f>IF(Tableau3[[#This Row],[Matricule]]&gt;1,IF(COUNTIF(Tableau3[DateMatricule],Tableau3[[#This Row],[DateMatricule]])&gt;1,"Doublon",""),"")</f>
        <v/>
      </c>
    </row>
    <row r="545" spans="1:16" x14ac:dyDescent="0.25">
      <c r="A545" s="12" t="str">
        <f>IF(Tableau3[[#This Row],[Date]]="","",VLOOKUP(Tableau3[[#This Row],[Semaine]],Listes!$A:$B,2,FALSE))</f>
        <v/>
      </c>
      <c r="B545" s="11" t="str">
        <f>IF(ISBLANK(Tableau3[[#This Row],[Date]]),"",INT((Tableau3[[#This Row],[Date]]-SUM(MOD(DATE(YEAR(Tableau3[[#This Row],[Date]]-MOD(Tableau3[[#This Row],[Date]]-2,7)+3),1,2),{1E+99;7})*{1;-1})+5)/7))</f>
        <v/>
      </c>
      <c r="C545" s="11" t="str">
        <f>IF(ISBLANK(Tableau3[[#This Row],[Matricule]]),"",VLOOKUP(Tableau3[[#This Row],[Matricule]],#REF!,2,FALSE))</f>
        <v/>
      </c>
      <c r="D545" s="11" t="str">
        <f>IF(ISBLANK(Tableau3[[#This Row],[Matricule]]),"",VLOOKUP(Tableau3[[#This Row],[Matricule]],#REF!,3,FALSE))</f>
        <v/>
      </c>
      <c r="E545" s="11" t="str">
        <f>CONCATENATE(Tableau3[[#This Row],[Date]],Tableau3[[#This Row],[Matricule]])</f>
        <v/>
      </c>
      <c r="F545" s="3"/>
      <c r="I54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45" s="7">
        <f>IF(Tableau3[[#This Row],[Moyenne Régimes]]&gt;0,1,0)</f>
        <v>0</v>
      </c>
      <c r="K545" s="7">
        <f>IF(Tableau3[[#This Row],[Moyenne Régimes]]&gt;=60,1,0)</f>
        <v>0</v>
      </c>
      <c r="L545" s="7">
        <f>IF(Tableau3[[#This Row],[Moyenne Régimes]]&gt;60,Tableau3[[#This Row],[Moyenne Régimes]]-60,0)</f>
        <v>0</v>
      </c>
      <c r="M545" s="14">
        <f t="shared" si="27"/>
        <v>0</v>
      </c>
      <c r="N545" s="14">
        <f t="shared" si="26"/>
        <v>0</v>
      </c>
      <c r="O545" s="14">
        <f t="shared" si="28"/>
        <v>0</v>
      </c>
      <c r="P545" s="15" t="str">
        <f>IF(Tableau3[[#This Row],[Matricule]]&gt;1,IF(COUNTIF(Tableau3[DateMatricule],Tableau3[[#This Row],[DateMatricule]])&gt;1,"Doublon",""),"")</f>
        <v/>
      </c>
    </row>
    <row r="546" spans="1:16" x14ac:dyDescent="0.25">
      <c r="A546" s="12" t="str">
        <f>IF(Tableau3[[#This Row],[Date]]="","",VLOOKUP(Tableau3[[#This Row],[Semaine]],Listes!$A:$B,2,FALSE))</f>
        <v/>
      </c>
      <c r="B546" s="11" t="str">
        <f>IF(ISBLANK(Tableau3[[#This Row],[Date]]),"",INT((Tableau3[[#This Row],[Date]]-SUM(MOD(DATE(YEAR(Tableau3[[#This Row],[Date]]-MOD(Tableau3[[#This Row],[Date]]-2,7)+3),1,2),{1E+99;7})*{1;-1})+5)/7))</f>
        <v/>
      </c>
      <c r="C546" s="11" t="str">
        <f>IF(ISBLANK(Tableau3[[#This Row],[Matricule]]),"",VLOOKUP(Tableau3[[#This Row],[Matricule]],#REF!,2,FALSE))</f>
        <v/>
      </c>
      <c r="D546" s="11" t="str">
        <f>IF(ISBLANK(Tableau3[[#This Row],[Matricule]]),"",VLOOKUP(Tableau3[[#This Row],[Matricule]],#REF!,3,FALSE))</f>
        <v/>
      </c>
      <c r="E546" s="11" t="str">
        <f>CONCATENATE(Tableau3[[#This Row],[Date]],Tableau3[[#This Row],[Matricule]])</f>
        <v/>
      </c>
      <c r="F546" s="3"/>
      <c r="I54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46" s="7">
        <f>IF(Tableau3[[#This Row],[Moyenne Régimes]]&gt;0,1,0)</f>
        <v>0</v>
      </c>
      <c r="K546" s="7">
        <f>IF(Tableau3[[#This Row],[Moyenne Régimes]]&gt;=60,1,0)</f>
        <v>0</v>
      </c>
      <c r="L546" s="7">
        <f>IF(Tableau3[[#This Row],[Moyenne Régimes]]&gt;60,Tableau3[[#This Row],[Moyenne Régimes]]-60,0)</f>
        <v>0</v>
      </c>
      <c r="M546" s="14">
        <f t="shared" si="27"/>
        <v>0</v>
      </c>
      <c r="N546" s="14">
        <f t="shared" si="26"/>
        <v>0</v>
      </c>
      <c r="O546" s="14">
        <f t="shared" si="28"/>
        <v>0</v>
      </c>
      <c r="P546" s="15" t="str">
        <f>IF(Tableau3[[#This Row],[Matricule]]&gt;1,IF(COUNTIF(Tableau3[DateMatricule],Tableau3[[#This Row],[DateMatricule]])&gt;1,"Doublon",""),"")</f>
        <v/>
      </c>
    </row>
    <row r="547" spans="1:16" x14ac:dyDescent="0.25">
      <c r="A547" s="12" t="str">
        <f>IF(Tableau3[[#This Row],[Date]]="","",VLOOKUP(Tableau3[[#This Row],[Semaine]],Listes!$A:$B,2,FALSE))</f>
        <v/>
      </c>
      <c r="B547" s="11" t="str">
        <f>IF(ISBLANK(Tableau3[[#This Row],[Date]]),"",INT((Tableau3[[#This Row],[Date]]-SUM(MOD(DATE(YEAR(Tableau3[[#This Row],[Date]]-MOD(Tableau3[[#This Row],[Date]]-2,7)+3),1,2),{1E+99;7})*{1;-1})+5)/7))</f>
        <v/>
      </c>
      <c r="C547" s="11" t="str">
        <f>IF(ISBLANK(Tableau3[[#This Row],[Matricule]]),"",VLOOKUP(Tableau3[[#This Row],[Matricule]],#REF!,2,FALSE))</f>
        <v/>
      </c>
      <c r="D547" s="11" t="str">
        <f>IF(ISBLANK(Tableau3[[#This Row],[Matricule]]),"",VLOOKUP(Tableau3[[#This Row],[Matricule]],#REF!,3,FALSE))</f>
        <v/>
      </c>
      <c r="E547" s="11" t="str">
        <f>CONCATENATE(Tableau3[[#This Row],[Date]],Tableau3[[#This Row],[Matricule]])</f>
        <v/>
      </c>
      <c r="F547" s="3"/>
      <c r="I54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47" s="7">
        <f>IF(Tableau3[[#This Row],[Moyenne Régimes]]&gt;0,1,0)</f>
        <v>0</v>
      </c>
      <c r="K547" s="7">
        <f>IF(Tableau3[[#This Row],[Moyenne Régimes]]&gt;=60,1,0)</f>
        <v>0</v>
      </c>
      <c r="L547" s="7">
        <f>IF(Tableau3[[#This Row],[Moyenne Régimes]]&gt;60,Tableau3[[#This Row],[Moyenne Régimes]]-60,0)</f>
        <v>0</v>
      </c>
      <c r="M547" s="14">
        <f t="shared" si="27"/>
        <v>0</v>
      </c>
      <c r="N547" s="14">
        <f t="shared" si="26"/>
        <v>0</v>
      </c>
      <c r="O547" s="14">
        <f t="shared" si="28"/>
        <v>0</v>
      </c>
      <c r="P547" s="15" t="str">
        <f>IF(Tableau3[[#This Row],[Matricule]]&gt;1,IF(COUNTIF(Tableau3[DateMatricule],Tableau3[[#This Row],[DateMatricule]])&gt;1,"Doublon",""),"")</f>
        <v/>
      </c>
    </row>
    <row r="548" spans="1:16" x14ac:dyDescent="0.25">
      <c r="A548" s="12" t="str">
        <f>IF(Tableau3[[#This Row],[Date]]="","",VLOOKUP(Tableau3[[#This Row],[Semaine]],Listes!$A:$B,2,FALSE))</f>
        <v/>
      </c>
      <c r="B548" s="11" t="str">
        <f>IF(ISBLANK(Tableau3[[#This Row],[Date]]),"",INT((Tableau3[[#This Row],[Date]]-SUM(MOD(DATE(YEAR(Tableau3[[#This Row],[Date]]-MOD(Tableau3[[#This Row],[Date]]-2,7)+3),1,2),{1E+99;7})*{1;-1})+5)/7))</f>
        <v/>
      </c>
      <c r="C548" s="11" t="str">
        <f>IF(ISBLANK(Tableau3[[#This Row],[Matricule]]),"",VLOOKUP(Tableau3[[#This Row],[Matricule]],#REF!,2,FALSE))</f>
        <v/>
      </c>
      <c r="D548" s="11" t="str">
        <f>IF(ISBLANK(Tableau3[[#This Row],[Matricule]]),"",VLOOKUP(Tableau3[[#This Row],[Matricule]],#REF!,3,FALSE))</f>
        <v/>
      </c>
      <c r="E548" s="11" t="str">
        <f>CONCATENATE(Tableau3[[#This Row],[Date]],Tableau3[[#This Row],[Matricule]])</f>
        <v/>
      </c>
      <c r="F548" s="3"/>
      <c r="I54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48" s="7">
        <f>IF(Tableau3[[#This Row],[Moyenne Régimes]]&gt;0,1,0)</f>
        <v>0</v>
      </c>
      <c r="K548" s="7">
        <f>IF(Tableau3[[#This Row],[Moyenne Régimes]]&gt;=60,1,0)</f>
        <v>0</v>
      </c>
      <c r="L548" s="7">
        <f>IF(Tableau3[[#This Row],[Moyenne Régimes]]&gt;60,Tableau3[[#This Row],[Moyenne Régimes]]-60,0)</f>
        <v>0</v>
      </c>
      <c r="M548" s="14">
        <f t="shared" si="27"/>
        <v>0</v>
      </c>
      <c r="N548" s="14">
        <f t="shared" si="26"/>
        <v>0</v>
      </c>
      <c r="O548" s="14">
        <f t="shared" si="28"/>
        <v>0</v>
      </c>
      <c r="P548" s="15" t="str">
        <f>IF(Tableau3[[#This Row],[Matricule]]&gt;1,IF(COUNTIF(Tableau3[DateMatricule],Tableau3[[#This Row],[DateMatricule]])&gt;1,"Doublon",""),"")</f>
        <v/>
      </c>
    </row>
    <row r="549" spans="1:16" x14ac:dyDescent="0.25">
      <c r="A549" s="12" t="str">
        <f>IF(Tableau3[[#This Row],[Date]]="","",VLOOKUP(Tableau3[[#This Row],[Semaine]],Listes!$A:$B,2,FALSE))</f>
        <v/>
      </c>
      <c r="B549" s="11" t="str">
        <f>IF(ISBLANK(Tableau3[[#This Row],[Date]]),"",INT((Tableau3[[#This Row],[Date]]-SUM(MOD(DATE(YEAR(Tableau3[[#This Row],[Date]]-MOD(Tableau3[[#This Row],[Date]]-2,7)+3),1,2),{1E+99;7})*{1;-1})+5)/7))</f>
        <v/>
      </c>
      <c r="C549" s="11" t="str">
        <f>IF(ISBLANK(Tableau3[[#This Row],[Matricule]]),"",VLOOKUP(Tableau3[[#This Row],[Matricule]],#REF!,2,FALSE))</f>
        <v/>
      </c>
      <c r="D549" s="11" t="str">
        <f>IF(ISBLANK(Tableau3[[#This Row],[Matricule]]),"",VLOOKUP(Tableau3[[#This Row],[Matricule]],#REF!,3,FALSE))</f>
        <v/>
      </c>
      <c r="E549" s="11" t="str">
        <f>CONCATENATE(Tableau3[[#This Row],[Date]],Tableau3[[#This Row],[Matricule]])</f>
        <v/>
      </c>
      <c r="F549" s="3"/>
      <c r="I54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49" s="7">
        <f>IF(Tableau3[[#This Row],[Moyenne Régimes]]&gt;0,1,0)</f>
        <v>0</v>
      </c>
      <c r="K549" s="7">
        <f>IF(Tableau3[[#This Row],[Moyenne Régimes]]&gt;=60,1,0)</f>
        <v>0</v>
      </c>
      <c r="L549" s="7">
        <f>IF(Tableau3[[#This Row],[Moyenne Régimes]]&gt;60,Tableau3[[#This Row],[Moyenne Régimes]]-60,0)</f>
        <v>0</v>
      </c>
      <c r="M549" s="14">
        <f t="shared" si="27"/>
        <v>0</v>
      </c>
      <c r="N549" s="14">
        <f t="shared" si="26"/>
        <v>0</v>
      </c>
      <c r="O549" s="14">
        <f t="shared" si="28"/>
        <v>0</v>
      </c>
      <c r="P549" s="15" t="str">
        <f>IF(Tableau3[[#This Row],[Matricule]]&gt;1,IF(COUNTIF(Tableau3[DateMatricule],Tableau3[[#This Row],[DateMatricule]])&gt;1,"Doublon",""),"")</f>
        <v/>
      </c>
    </row>
    <row r="550" spans="1:16" x14ac:dyDescent="0.25">
      <c r="A550" s="12" t="str">
        <f>IF(Tableau3[[#This Row],[Date]]="","",VLOOKUP(Tableau3[[#This Row],[Semaine]],Listes!$A:$B,2,FALSE))</f>
        <v/>
      </c>
      <c r="B550" s="11" t="str">
        <f>IF(ISBLANK(Tableau3[[#This Row],[Date]]),"",INT((Tableau3[[#This Row],[Date]]-SUM(MOD(DATE(YEAR(Tableau3[[#This Row],[Date]]-MOD(Tableau3[[#This Row],[Date]]-2,7)+3),1,2),{1E+99;7})*{1;-1})+5)/7))</f>
        <v/>
      </c>
      <c r="C550" s="11" t="str">
        <f>IF(ISBLANK(Tableau3[[#This Row],[Matricule]]),"",VLOOKUP(Tableau3[[#This Row],[Matricule]],#REF!,2,FALSE))</f>
        <v/>
      </c>
      <c r="D550" s="11" t="str">
        <f>IF(ISBLANK(Tableau3[[#This Row],[Matricule]]),"",VLOOKUP(Tableau3[[#This Row],[Matricule]],#REF!,3,FALSE))</f>
        <v/>
      </c>
      <c r="E550" s="11" t="str">
        <f>CONCATENATE(Tableau3[[#This Row],[Date]],Tableau3[[#This Row],[Matricule]])</f>
        <v/>
      </c>
      <c r="F550" s="3"/>
      <c r="I55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50" s="7">
        <f>IF(Tableau3[[#This Row],[Moyenne Régimes]]&gt;0,1,0)</f>
        <v>0</v>
      </c>
      <c r="K550" s="7">
        <f>IF(Tableau3[[#This Row],[Moyenne Régimes]]&gt;=60,1,0)</f>
        <v>0</v>
      </c>
      <c r="L550" s="7">
        <f>IF(Tableau3[[#This Row],[Moyenne Régimes]]&gt;60,Tableau3[[#This Row],[Moyenne Régimes]]-60,0)</f>
        <v>0</v>
      </c>
      <c r="M550" s="14">
        <f t="shared" si="27"/>
        <v>0</v>
      </c>
      <c r="N550" s="14">
        <f t="shared" si="26"/>
        <v>0</v>
      </c>
      <c r="O550" s="14">
        <f t="shared" si="28"/>
        <v>0</v>
      </c>
      <c r="P550" s="15" t="str">
        <f>IF(Tableau3[[#This Row],[Matricule]]&gt;1,IF(COUNTIF(Tableau3[DateMatricule],Tableau3[[#This Row],[DateMatricule]])&gt;1,"Doublon",""),"")</f>
        <v/>
      </c>
    </row>
    <row r="551" spans="1:16" x14ac:dyDescent="0.25">
      <c r="A551" s="12" t="str">
        <f>IF(Tableau3[[#This Row],[Date]]="","",VLOOKUP(Tableau3[[#This Row],[Semaine]],Listes!$A:$B,2,FALSE))</f>
        <v/>
      </c>
      <c r="B551" s="11" t="str">
        <f>IF(ISBLANK(Tableau3[[#This Row],[Date]]),"",INT((Tableau3[[#This Row],[Date]]-SUM(MOD(DATE(YEAR(Tableau3[[#This Row],[Date]]-MOD(Tableau3[[#This Row],[Date]]-2,7)+3),1,2),{1E+99;7})*{1;-1})+5)/7))</f>
        <v/>
      </c>
      <c r="C551" s="11" t="str">
        <f>IF(ISBLANK(Tableau3[[#This Row],[Matricule]]),"",VLOOKUP(Tableau3[[#This Row],[Matricule]],#REF!,2,FALSE))</f>
        <v/>
      </c>
      <c r="D551" s="11" t="str">
        <f>IF(ISBLANK(Tableau3[[#This Row],[Matricule]]),"",VLOOKUP(Tableau3[[#This Row],[Matricule]],#REF!,3,FALSE))</f>
        <v/>
      </c>
      <c r="E551" s="11" t="str">
        <f>CONCATENATE(Tableau3[[#This Row],[Date]],Tableau3[[#This Row],[Matricule]])</f>
        <v/>
      </c>
      <c r="F551" s="3"/>
      <c r="I55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51" s="7">
        <f>IF(Tableau3[[#This Row],[Moyenne Régimes]]&gt;0,1,0)</f>
        <v>0</v>
      </c>
      <c r="K551" s="7">
        <f>IF(Tableau3[[#This Row],[Moyenne Régimes]]&gt;=60,1,0)</f>
        <v>0</v>
      </c>
      <c r="L551" s="7">
        <f>IF(Tableau3[[#This Row],[Moyenne Régimes]]&gt;60,Tableau3[[#This Row],[Moyenne Régimes]]-60,0)</f>
        <v>0</v>
      </c>
      <c r="M551" s="14">
        <f t="shared" si="27"/>
        <v>0</v>
      </c>
      <c r="N551" s="14">
        <f t="shared" si="26"/>
        <v>0</v>
      </c>
      <c r="O551" s="14">
        <f t="shared" si="28"/>
        <v>0</v>
      </c>
      <c r="P551" s="15" t="str">
        <f>IF(Tableau3[[#This Row],[Matricule]]&gt;1,IF(COUNTIF(Tableau3[DateMatricule],Tableau3[[#This Row],[DateMatricule]])&gt;1,"Doublon",""),"")</f>
        <v/>
      </c>
    </row>
    <row r="552" spans="1:16" x14ac:dyDescent="0.25">
      <c r="A552" s="12" t="str">
        <f>IF(Tableau3[[#This Row],[Date]]="","",VLOOKUP(Tableau3[[#This Row],[Semaine]],Listes!$A:$B,2,FALSE))</f>
        <v/>
      </c>
      <c r="B552" s="11" t="str">
        <f>IF(ISBLANK(Tableau3[[#This Row],[Date]]),"",INT((Tableau3[[#This Row],[Date]]-SUM(MOD(DATE(YEAR(Tableau3[[#This Row],[Date]]-MOD(Tableau3[[#This Row],[Date]]-2,7)+3),1,2),{1E+99;7})*{1;-1})+5)/7))</f>
        <v/>
      </c>
      <c r="C552" s="11" t="str">
        <f>IF(ISBLANK(Tableau3[[#This Row],[Matricule]]),"",VLOOKUP(Tableau3[[#This Row],[Matricule]],#REF!,2,FALSE))</f>
        <v/>
      </c>
      <c r="D552" s="11" t="str">
        <f>IF(ISBLANK(Tableau3[[#This Row],[Matricule]]),"",VLOOKUP(Tableau3[[#This Row],[Matricule]],#REF!,3,FALSE))</f>
        <v/>
      </c>
      <c r="E552" s="11" t="str">
        <f>CONCATENATE(Tableau3[[#This Row],[Date]],Tableau3[[#This Row],[Matricule]])</f>
        <v/>
      </c>
      <c r="F552" s="3"/>
      <c r="I55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52" s="7">
        <f>IF(Tableau3[[#This Row],[Moyenne Régimes]]&gt;0,1,0)</f>
        <v>0</v>
      </c>
      <c r="K552" s="7">
        <f>IF(Tableau3[[#This Row],[Moyenne Régimes]]&gt;=60,1,0)</f>
        <v>0</v>
      </c>
      <c r="L552" s="7">
        <f>IF(Tableau3[[#This Row],[Moyenne Régimes]]&gt;60,Tableau3[[#This Row],[Moyenne Régimes]]-60,0)</f>
        <v>0</v>
      </c>
      <c r="M552" s="14">
        <f t="shared" si="27"/>
        <v>0</v>
      </c>
      <c r="N552" s="14">
        <f t="shared" si="26"/>
        <v>0</v>
      </c>
      <c r="O552" s="14">
        <f t="shared" si="28"/>
        <v>0</v>
      </c>
      <c r="P552" s="15" t="str">
        <f>IF(Tableau3[[#This Row],[Matricule]]&gt;1,IF(COUNTIF(Tableau3[DateMatricule],Tableau3[[#This Row],[DateMatricule]])&gt;1,"Doublon",""),"")</f>
        <v/>
      </c>
    </row>
    <row r="553" spans="1:16" x14ac:dyDescent="0.25">
      <c r="A553" s="12" t="str">
        <f>IF(Tableau3[[#This Row],[Date]]="","",VLOOKUP(Tableau3[[#This Row],[Semaine]],Listes!$A:$B,2,FALSE))</f>
        <v/>
      </c>
      <c r="B553" s="11" t="str">
        <f>IF(ISBLANK(Tableau3[[#This Row],[Date]]),"",INT((Tableau3[[#This Row],[Date]]-SUM(MOD(DATE(YEAR(Tableau3[[#This Row],[Date]]-MOD(Tableau3[[#This Row],[Date]]-2,7)+3),1,2),{1E+99;7})*{1;-1})+5)/7))</f>
        <v/>
      </c>
      <c r="C553" s="11" t="str">
        <f>IF(ISBLANK(Tableau3[[#This Row],[Matricule]]),"",VLOOKUP(Tableau3[[#This Row],[Matricule]],#REF!,2,FALSE))</f>
        <v/>
      </c>
      <c r="D553" s="11" t="str">
        <f>IF(ISBLANK(Tableau3[[#This Row],[Matricule]]),"",VLOOKUP(Tableau3[[#This Row],[Matricule]],#REF!,3,FALSE))</f>
        <v/>
      </c>
      <c r="E553" s="11" t="str">
        <f>CONCATENATE(Tableau3[[#This Row],[Date]],Tableau3[[#This Row],[Matricule]])</f>
        <v/>
      </c>
      <c r="F553" s="3"/>
      <c r="I55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53" s="7">
        <f>IF(Tableau3[[#This Row],[Moyenne Régimes]]&gt;0,1,0)</f>
        <v>0</v>
      </c>
      <c r="K553" s="7">
        <f>IF(Tableau3[[#This Row],[Moyenne Régimes]]&gt;=60,1,0)</f>
        <v>0</v>
      </c>
      <c r="L553" s="7">
        <f>IF(Tableau3[[#This Row],[Moyenne Régimes]]&gt;60,Tableau3[[#This Row],[Moyenne Régimes]]-60,0)</f>
        <v>0</v>
      </c>
      <c r="M553" s="14">
        <f t="shared" si="27"/>
        <v>0</v>
      </c>
      <c r="N553" s="14">
        <f t="shared" si="26"/>
        <v>0</v>
      </c>
      <c r="O553" s="14">
        <f t="shared" si="28"/>
        <v>0</v>
      </c>
      <c r="P553" s="15" t="str">
        <f>IF(Tableau3[[#This Row],[Matricule]]&gt;1,IF(COUNTIF(Tableau3[DateMatricule],Tableau3[[#This Row],[DateMatricule]])&gt;1,"Doublon",""),"")</f>
        <v/>
      </c>
    </row>
    <row r="554" spans="1:16" x14ac:dyDescent="0.25">
      <c r="A554" s="12" t="str">
        <f>IF(Tableau3[[#This Row],[Date]]="","",VLOOKUP(Tableau3[[#This Row],[Semaine]],Listes!$A:$B,2,FALSE))</f>
        <v/>
      </c>
      <c r="B554" s="11" t="str">
        <f>IF(ISBLANK(Tableau3[[#This Row],[Date]]),"",INT((Tableau3[[#This Row],[Date]]-SUM(MOD(DATE(YEAR(Tableau3[[#This Row],[Date]]-MOD(Tableau3[[#This Row],[Date]]-2,7)+3),1,2),{1E+99;7})*{1;-1})+5)/7))</f>
        <v/>
      </c>
      <c r="C554" s="11" t="str">
        <f>IF(ISBLANK(Tableau3[[#This Row],[Matricule]]),"",VLOOKUP(Tableau3[[#This Row],[Matricule]],#REF!,2,FALSE))</f>
        <v/>
      </c>
      <c r="D554" s="11" t="str">
        <f>IF(ISBLANK(Tableau3[[#This Row],[Matricule]]),"",VLOOKUP(Tableau3[[#This Row],[Matricule]],#REF!,3,FALSE))</f>
        <v/>
      </c>
      <c r="E554" s="11" t="str">
        <f>CONCATENATE(Tableau3[[#This Row],[Date]],Tableau3[[#This Row],[Matricule]])</f>
        <v/>
      </c>
      <c r="F554" s="3"/>
      <c r="I55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54" s="7">
        <f>IF(Tableau3[[#This Row],[Moyenne Régimes]]&gt;0,1,0)</f>
        <v>0</v>
      </c>
      <c r="K554" s="7">
        <f>IF(Tableau3[[#This Row],[Moyenne Régimes]]&gt;=60,1,0)</f>
        <v>0</v>
      </c>
      <c r="L554" s="7">
        <f>IF(Tableau3[[#This Row],[Moyenne Régimes]]&gt;60,Tableau3[[#This Row],[Moyenne Régimes]]-60,0)</f>
        <v>0</v>
      </c>
      <c r="M554" s="14">
        <f t="shared" si="27"/>
        <v>0</v>
      </c>
      <c r="N554" s="14">
        <f t="shared" si="26"/>
        <v>0</v>
      </c>
      <c r="O554" s="14">
        <f t="shared" si="28"/>
        <v>0</v>
      </c>
      <c r="P554" s="15" t="str">
        <f>IF(Tableau3[[#This Row],[Matricule]]&gt;1,IF(COUNTIF(Tableau3[DateMatricule],Tableau3[[#This Row],[DateMatricule]])&gt;1,"Doublon",""),"")</f>
        <v/>
      </c>
    </row>
    <row r="555" spans="1:16" x14ac:dyDescent="0.25">
      <c r="A555" s="12" t="str">
        <f>IF(Tableau3[[#This Row],[Date]]="","",VLOOKUP(Tableau3[[#This Row],[Semaine]],Listes!$A:$B,2,FALSE))</f>
        <v/>
      </c>
      <c r="B555" s="11" t="str">
        <f>IF(ISBLANK(Tableau3[[#This Row],[Date]]),"",INT((Tableau3[[#This Row],[Date]]-SUM(MOD(DATE(YEAR(Tableau3[[#This Row],[Date]]-MOD(Tableau3[[#This Row],[Date]]-2,7)+3),1,2),{1E+99;7})*{1;-1})+5)/7))</f>
        <v/>
      </c>
      <c r="C555" s="11" t="str">
        <f>IF(ISBLANK(Tableau3[[#This Row],[Matricule]]),"",VLOOKUP(Tableau3[[#This Row],[Matricule]],#REF!,2,FALSE))</f>
        <v/>
      </c>
      <c r="D555" s="11" t="str">
        <f>IF(ISBLANK(Tableau3[[#This Row],[Matricule]]),"",VLOOKUP(Tableau3[[#This Row],[Matricule]],#REF!,3,FALSE))</f>
        <v/>
      </c>
      <c r="E555" s="11" t="str">
        <f>CONCATENATE(Tableau3[[#This Row],[Date]],Tableau3[[#This Row],[Matricule]])</f>
        <v/>
      </c>
      <c r="F555" s="3"/>
      <c r="I55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55" s="7">
        <f>IF(Tableau3[[#This Row],[Moyenne Régimes]]&gt;0,1,0)</f>
        <v>0</v>
      </c>
      <c r="K555" s="7">
        <f>IF(Tableau3[[#This Row],[Moyenne Régimes]]&gt;=60,1,0)</f>
        <v>0</v>
      </c>
      <c r="L555" s="7">
        <f>IF(Tableau3[[#This Row],[Moyenne Régimes]]&gt;60,Tableau3[[#This Row],[Moyenne Régimes]]-60,0)</f>
        <v>0</v>
      </c>
      <c r="M555" s="14">
        <f t="shared" si="27"/>
        <v>0</v>
      </c>
      <c r="N555" s="14">
        <f t="shared" si="26"/>
        <v>0</v>
      </c>
      <c r="O555" s="14">
        <f t="shared" si="28"/>
        <v>0</v>
      </c>
      <c r="P555" s="15" t="str">
        <f>IF(Tableau3[[#This Row],[Matricule]]&gt;1,IF(COUNTIF(Tableau3[DateMatricule],Tableau3[[#This Row],[DateMatricule]])&gt;1,"Doublon",""),"")</f>
        <v/>
      </c>
    </row>
    <row r="556" spans="1:16" x14ac:dyDescent="0.25">
      <c r="A556" s="12" t="str">
        <f>IF(Tableau3[[#This Row],[Date]]="","",VLOOKUP(Tableau3[[#This Row],[Semaine]],Listes!$A:$B,2,FALSE))</f>
        <v/>
      </c>
      <c r="B556" s="11" t="str">
        <f>IF(ISBLANK(Tableau3[[#This Row],[Date]]),"",INT((Tableau3[[#This Row],[Date]]-SUM(MOD(DATE(YEAR(Tableau3[[#This Row],[Date]]-MOD(Tableau3[[#This Row],[Date]]-2,7)+3),1,2),{1E+99;7})*{1;-1})+5)/7))</f>
        <v/>
      </c>
      <c r="C556" s="11" t="str">
        <f>IF(ISBLANK(Tableau3[[#This Row],[Matricule]]),"",VLOOKUP(Tableau3[[#This Row],[Matricule]],#REF!,2,FALSE))</f>
        <v/>
      </c>
      <c r="D556" s="11" t="str">
        <f>IF(ISBLANK(Tableau3[[#This Row],[Matricule]]),"",VLOOKUP(Tableau3[[#This Row],[Matricule]],#REF!,3,FALSE))</f>
        <v/>
      </c>
      <c r="E556" s="11" t="str">
        <f>CONCATENATE(Tableau3[[#This Row],[Date]],Tableau3[[#This Row],[Matricule]])</f>
        <v/>
      </c>
      <c r="F556" s="3"/>
      <c r="I55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56" s="7">
        <f>IF(Tableau3[[#This Row],[Moyenne Régimes]]&gt;0,1,0)</f>
        <v>0</v>
      </c>
      <c r="K556" s="7">
        <f>IF(Tableau3[[#This Row],[Moyenne Régimes]]&gt;=60,1,0)</f>
        <v>0</v>
      </c>
      <c r="L556" s="7">
        <f>IF(Tableau3[[#This Row],[Moyenne Régimes]]&gt;60,Tableau3[[#This Row],[Moyenne Régimes]]-60,0)</f>
        <v>0</v>
      </c>
      <c r="M556" s="14">
        <f t="shared" si="27"/>
        <v>0</v>
      </c>
      <c r="N556" s="14">
        <f t="shared" si="26"/>
        <v>0</v>
      </c>
      <c r="O556" s="14">
        <f t="shared" si="28"/>
        <v>0</v>
      </c>
      <c r="P556" s="15" t="str">
        <f>IF(Tableau3[[#This Row],[Matricule]]&gt;1,IF(COUNTIF(Tableau3[DateMatricule],Tableau3[[#This Row],[DateMatricule]])&gt;1,"Doublon",""),"")</f>
        <v/>
      </c>
    </row>
    <row r="557" spans="1:16" x14ac:dyDescent="0.25">
      <c r="A557" s="12" t="str">
        <f>IF(Tableau3[[#This Row],[Date]]="","",VLOOKUP(Tableau3[[#This Row],[Semaine]],Listes!$A:$B,2,FALSE))</f>
        <v/>
      </c>
      <c r="B557" s="11" t="str">
        <f>IF(ISBLANK(Tableau3[[#This Row],[Date]]),"",INT((Tableau3[[#This Row],[Date]]-SUM(MOD(DATE(YEAR(Tableau3[[#This Row],[Date]]-MOD(Tableau3[[#This Row],[Date]]-2,7)+3),1,2),{1E+99;7})*{1;-1})+5)/7))</f>
        <v/>
      </c>
      <c r="C557" s="11" t="str">
        <f>IF(ISBLANK(Tableau3[[#This Row],[Matricule]]),"",VLOOKUP(Tableau3[[#This Row],[Matricule]],#REF!,2,FALSE))</f>
        <v/>
      </c>
      <c r="D557" s="11" t="str">
        <f>IF(ISBLANK(Tableau3[[#This Row],[Matricule]]),"",VLOOKUP(Tableau3[[#This Row],[Matricule]],#REF!,3,FALSE))</f>
        <v/>
      </c>
      <c r="E557" s="11" t="str">
        <f>CONCATENATE(Tableau3[[#This Row],[Date]],Tableau3[[#This Row],[Matricule]])</f>
        <v/>
      </c>
      <c r="F557" s="3"/>
      <c r="I55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57" s="7">
        <f>IF(Tableau3[[#This Row],[Moyenne Régimes]]&gt;0,1,0)</f>
        <v>0</v>
      </c>
      <c r="K557" s="7">
        <f>IF(Tableau3[[#This Row],[Moyenne Régimes]]&gt;=60,1,0)</f>
        <v>0</v>
      </c>
      <c r="L557" s="7">
        <f>IF(Tableau3[[#This Row],[Moyenne Régimes]]&gt;60,Tableau3[[#This Row],[Moyenne Régimes]]-60,0)</f>
        <v>0</v>
      </c>
      <c r="M557" s="14">
        <f t="shared" si="27"/>
        <v>0</v>
      </c>
      <c r="N557" s="14">
        <f t="shared" si="26"/>
        <v>0</v>
      </c>
      <c r="O557" s="14">
        <f t="shared" si="28"/>
        <v>0</v>
      </c>
      <c r="P557" s="15" t="str">
        <f>IF(Tableau3[[#This Row],[Matricule]]&gt;1,IF(COUNTIF(Tableau3[DateMatricule],Tableau3[[#This Row],[DateMatricule]])&gt;1,"Doublon",""),"")</f>
        <v/>
      </c>
    </row>
    <row r="558" spans="1:16" x14ac:dyDescent="0.25">
      <c r="A558" s="12" t="str">
        <f>IF(Tableau3[[#This Row],[Date]]="","",VLOOKUP(Tableau3[[#This Row],[Semaine]],Listes!$A:$B,2,FALSE))</f>
        <v/>
      </c>
      <c r="B558" s="11" t="str">
        <f>IF(ISBLANK(Tableau3[[#This Row],[Date]]),"",INT((Tableau3[[#This Row],[Date]]-SUM(MOD(DATE(YEAR(Tableau3[[#This Row],[Date]]-MOD(Tableau3[[#This Row],[Date]]-2,7)+3),1,2),{1E+99;7})*{1;-1})+5)/7))</f>
        <v/>
      </c>
      <c r="C558" s="11" t="str">
        <f>IF(ISBLANK(Tableau3[[#This Row],[Matricule]]),"",VLOOKUP(Tableau3[[#This Row],[Matricule]],#REF!,2,FALSE))</f>
        <v/>
      </c>
      <c r="D558" s="11" t="str">
        <f>IF(ISBLANK(Tableau3[[#This Row],[Matricule]]),"",VLOOKUP(Tableau3[[#This Row],[Matricule]],#REF!,3,FALSE))</f>
        <v/>
      </c>
      <c r="E558" s="11" t="str">
        <f>CONCATENATE(Tableau3[[#This Row],[Date]],Tableau3[[#This Row],[Matricule]])</f>
        <v/>
      </c>
      <c r="F558" s="3"/>
      <c r="I55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58" s="7">
        <f>IF(Tableau3[[#This Row],[Moyenne Régimes]]&gt;0,1,0)</f>
        <v>0</v>
      </c>
      <c r="K558" s="7">
        <f>IF(Tableau3[[#This Row],[Moyenne Régimes]]&gt;=60,1,0)</f>
        <v>0</v>
      </c>
      <c r="L558" s="7">
        <f>IF(Tableau3[[#This Row],[Moyenne Régimes]]&gt;60,Tableau3[[#This Row],[Moyenne Régimes]]-60,0)</f>
        <v>0</v>
      </c>
      <c r="M558" s="14">
        <f t="shared" si="27"/>
        <v>0</v>
      </c>
      <c r="N558" s="14">
        <f t="shared" si="26"/>
        <v>0</v>
      </c>
      <c r="O558" s="14">
        <f t="shared" si="28"/>
        <v>0</v>
      </c>
      <c r="P558" s="15" t="str">
        <f>IF(Tableau3[[#This Row],[Matricule]]&gt;1,IF(COUNTIF(Tableau3[DateMatricule],Tableau3[[#This Row],[DateMatricule]])&gt;1,"Doublon",""),"")</f>
        <v/>
      </c>
    </row>
    <row r="559" spans="1:16" x14ac:dyDescent="0.25">
      <c r="A559" s="12" t="str">
        <f>IF(Tableau3[[#This Row],[Date]]="","",VLOOKUP(Tableau3[[#This Row],[Semaine]],Listes!$A:$B,2,FALSE))</f>
        <v/>
      </c>
      <c r="B559" s="11" t="str">
        <f>IF(ISBLANK(Tableau3[[#This Row],[Date]]),"",INT((Tableau3[[#This Row],[Date]]-SUM(MOD(DATE(YEAR(Tableau3[[#This Row],[Date]]-MOD(Tableau3[[#This Row],[Date]]-2,7)+3),1,2),{1E+99;7})*{1;-1})+5)/7))</f>
        <v/>
      </c>
      <c r="C559" s="11" t="str">
        <f>IF(ISBLANK(Tableau3[[#This Row],[Matricule]]),"",VLOOKUP(Tableau3[[#This Row],[Matricule]],#REF!,2,FALSE))</f>
        <v/>
      </c>
      <c r="D559" s="11" t="str">
        <f>IF(ISBLANK(Tableau3[[#This Row],[Matricule]]),"",VLOOKUP(Tableau3[[#This Row],[Matricule]],#REF!,3,FALSE))</f>
        <v/>
      </c>
      <c r="E559" s="11" t="str">
        <f>CONCATENATE(Tableau3[[#This Row],[Date]],Tableau3[[#This Row],[Matricule]])</f>
        <v/>
      </c>
      <c r="F559" s="3"/>
      <c r="I55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59" s="7">
        <f>IF(Tableau3[[#This Row],[Moyenne Régimes]]&gt;0,1,0)</f>
        <v>0</v>
      </c>
      <c r="K559" s="7">
        <f>IF(Tableau3[[#This Row],[Moyenne Régimes]]&gt;=60,1,0)</f>
        <v>0</v>
      </c>
      <c r="L559" s="7">
        <f>IF(Tableau3[[#This Row],[Moyenne Régimes]]&gt;60,Tableau3[[#This Row],[Moyenne Régimes]]-60,0)</f>
        <v>0</v>
      </c>
      <c r="M559" s="14">
        <f t="shared" si="27"/>
        <v>0</v>
      </c>
      <c r="N559" s="14">
        <f t="shared" si="26"/>
        <v>0</v>
      </c>
      <c r="O559" s="14">
        <f t="shared" si="28"/>
        <v>0</v>
      </c>
      <c r="P559" s="15" t="str">
        <f>IF(Tableau3[[#This Row],[Matricule]]&gt;1,IF(COUNTIF(Tableau3[DateMatricule],Tableau3[[#This Row],[DateMatricule]])&gt;1,"Doublon",""),"")</f>
        <v/>
      </c>
    </row>
    <row r="560" spans="1:16" x14ac:dyDescent="0.25">
      <c r="A560" s="12" t="str">
        <f>IF(Tableau3[[#This Row],[Date]]="","",VLOOKUP(Tableau3[[#This Row],[Semaine]],Listes!$A:$B,2,FALSE))</f>
        <v/>
      </c>
      <c r="B560" s="11" t="str">
        <f>IF(ISBLANK(Tableau3[[#This Row],[Date]]),"",INT((Tableau3[[#This Row],[Date]]-SUM(MOD(DATE(YEAR(Tableau3[[#This Row],[Date]]-MOD(Tableau3[[#This Row],[Date]]-2,7)+3),1,2),{1E+99;7})*{1;-1})+5)/7))</f>
        <v/>
      </c>
      <c r="C560" s="11" t="str">
        <f>IF(ISBLANK(Tableau3[[#This Row],[Matricule]]),"",VLOOKUP(Tableau3[[#This Row],[Matricule]],#REF!,2,FALSE))</f>
        <v/>
      </c>
      <c r="D560" s="11" t="str">
        <f>IF(ISBLANK(Tableau3[[#This Row],[Matricule]]),"",VLOOKUP(Tableau3[[#This Row],[Matricule]],#REF!,3,FALSE))</f>
        <v/>
      </c>
      <c r="E560" s="11" t="str">
        <f>CONCATENATE(Tableau3[[#This Row],[Date]],Tableau3[[#This Row],[Matricule]])</f>
        <v/>
      </c>
      <c r="F560" s="3"/>
      <c r="I56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60" s="7">
        <f>IF(Tableau3[[#This Row],[Moyenne Régimes]]&gt;0,1,0)</f>
        <v>0</v>
      </c>
      <c r="K560" s="7">
        <f>IF(Tableau3[[#This Row],[Moyenne Régimes]]&gt;=60,1,0)</f>
        <v>0</v>
      </c>
      <c r="L560" s="7">
        <f>IF(Tableau3[[#This Row],[Moyenne Régimes]]&gt;60,Tableau3[[#This Row],[Moyenne Régimes]]-60,0)</f>
        <v>0</v>
      </c>
      <c r="M560" s="14">
        <f t="shared" si="27"/>
        <v>0</v>
      </c>
      <c r="N560" s="14">
        <f t="shared" si="26"/>
        <v>0</v>
      </c>
      <c r="O560" s="14">
        <f t="shared" si="28"/>
        <v>0</v>
      </c>
      <c r="P560" s="15" t="str">
        <f>IF(Tableau3[[#This Row],[Matricule]]&gt;1,IF(COUNTIF(Tableau3[DateMatricule],Tableau3[[#This Row],[DateMatricule]])&gt;1,"Doublon",""),"")</f>
        <v/>
      </c>
    </row>
    <row r="561" spans="1:16" x14ac:dyDescent="0.25">
      <c r="A561" s="12" t="str">
        <f>IF(Tableau3[[#This Row],[Date]]="","",VLOOKUP(Tableau3[[#This Row],[Semaine]],Listes!$A:$B,2,FALSE))</f>
        <v/>
      </c>
      <c r="B561" s="11" t="str">
        <f>IF(ISBLANK(Tableau3[[#This Row],[Date]]),"",INT((Tableau3[[#This Row],[Date]]-SUM(MOD(DATE(YEAR(Tableau3[[#This Row],[Date]]-MOD(Tableau3[[#This Row],[Date]]-2,7)+3),1,2),{1E+99;7})*{1;-1})+5)/7))</f>
        <v/>
      </c>
      <c r="C561" s="11" t="str">
        <f>IF(ISBLANK(Tableau3[[#This Row],[Matricule]]),"",VLOOKUP(Tableau3[[#This Row],[Matricule]],#REF!,2,FALSE))</f>
        <v/>
      </c>
      <c r="D561" s="11" t="str">
        <f>IF(ISBLANK(Tableau3[[#This Row],[Matricule]]),"",VLOOKUP(Tableau3[[#This Row],[Matricule]],#REF!,3,FALSE))</f>
        <v/>
      </c>
      <c r="E561" s="11" t="str">
        <f>CONCATENATE(Tableau3[[#This Row],[Date]],Tableau3[[#This Row],[Matricule]])</f>
        <v/>
      </c>
      <c r="F561" s="3"/>
      <c r="I56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61" s="7">
        <f>IF(Tableau3[[#This Row],[Moyenne Régimes]]&gt;0,1,0)</f>
        <v>0</v>
      </c>
      <c r="K561" s="7">
        <f>IF(Tableau3[[#This Row],[Moyenne Régimes]]&gt;=60,1,0)</f>
        <v>0</v>
      </c>
      <c r="L561" s="7">
        <f>IF(Tableau3[[#This Row],[Moyenne Régimes]]&gt;60,Tableau3[[#This Row],[Moyenne Régimes]]-60,0)</f>
        <v>0</v>
      </c>
      <c r="M561" s="14">
        <f t="shared" si="27"/>
        <v>0</v>
      </c>
      <c r="N561" s="14">
        <f t="shared" si="26"/>
        <v>0</v>
      </c>
      <c r="O561" s="14">
        <f t="shared" si="28"/>
        <v>0</v>
      </c>
      <c r="P561" s="15" t="str">
        <f>IF(Tableau3[[#This Row],[Matricule]]&gt;1,IF(COUNTIF(Tableau3[DateMatricule],Tableau3[[#This Row],[DateMatricule]])&gt;1,"Doublon",""),"")</f>
        <v/>
      </c>
    </row>
    <row r="562" spans="1:16" x14ac:dyDescent="0.25">
      <c r="A562" s="12" t="str">
        <f>IF(Tableau3[[#This Row],[Date]]="","",VLOOKUP(Tableau3[[#This Row],[Semaine]],Listes!$A:$B,2,FALSE))</f>
        <v/>
      </c>
      <c r="B562" s="11" t="str">
        <f>IF(ISBLANK(Tableau3[[#This Row],[Date]]),"",INT((Tableau3[[#This Row],[Date]]-SUM(MOD(DATE(YEAR(Tableau3[[#This Row],[Date]]-MOD(Tableau3[[#This Row],[Date]]-2,7)+3),1,2),{1E+99;7})*{1;-1})+5)/7))</f>
        <v/>
      </c>
      <c r="C562" s="11" t="str">
        <f>IF(ISBLANK(Tableau3[[#This Row],[Matricule]]),"",VLOOKUP(Tableau3[[#This Row],[Matricule]],#REF!,2,FALSE))</f>
        <v/>
      </c>
      <c r="D562" s="11" t="str">
        <f>IF(ISBLANK(Tableau3[[#This Row],[Matricule]]),"",VLOOKUP(Tableau3[[#This Row],[Matricule]],#REF!,3,FALSE))</f>
        <v/>
      </c>
      <c r="E562" s="11" t="str">
        <f>CONCATENATE(Tableau3[[#This Row],[Date]],Tableau3[[#This Row],[Matricule]])</f>
        <v/>
      </c>
      <c r="F562" s="3"/>
      <c r="I56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62" s="7">
        <f>IF(Tableau3[[#This Row],[Moyenne Régimes]]&gt;0,1,0)</f>
        <v>0</v>
      </c>
      <c r="K562" s="7">
        <f>IF(Tableau3[[#This Row],[Moyenne Régimes]]&gt;=60,1,0)</f>
        <v>0</v>
      </c>
      <c r="L562" s="7">
        <f>IF(Tableau3[[#This Row],[Moyenne Régimes]]&gt;60,Tableau3[[#This Row],[Moyenne Régimes]]-60,0)</f>
        <v>0</v>
      </c>
      <c r="M562" s="14">
        <f t="shared" si="27"/>
        <v>0</v>
      </c>
      <c r="N562" s="14">
        <f t="shared" si="26"/>
        <v>0</v>
      </c>
      <c r="O562" s="14">
        <f t="shared" si="28"/>
        <v>0</v>
      </c>
      <c r="P562" s="15" t="str">
        <f>IF(Tableau3[[#This Row],[Matricule]]&gt;1,IF(COUNTIF(Tableau3[DateMatricule],Tableau3[[#This Row],[DateMatricule]])&gt;1,"Doublon",""),"")</f>
        <v/>
      </c>
    </row>
    <row r="563" spans="1:16" x14ac:dyDescent="0.25">
      <c r="A563" s="12" t="str">
        <f>IF(Tableau3[[#This Row],[Date]]="","",VLOOKUP(Tableau3[[#This Row],[Semaine]],Listes!$A:$B,2,FALSE))</f>
        <v/>
      </c>
      <c r="B563" s="11" t="str">
        <f>IF(ISBLANK(Tableau3[[#This Row],[Date]]),"",INT((Tableau3[[#This Row],[Date]]-SUM(MOD(DATE(YEAR(Tableau3[[#This Row],[Date]]-MOD(Tableau3[[#This Row],[Date]]-2,7)+3),1,2),{1E+99;7})*{1;-1})+5)/7))</f>
        <v/>
      </c>
      <c r="C563" s="11" t="str">
        <f>IF(ISBLANK(Tableau3[[#This Row],[Matricule]]),"",VLOOKUP(Tableau3[[#This Row],[Matricule]],#REF!,2,FALSE))</f>
        <v/>
      </c>
      <c r="D563" s="11" t="str">
        <f>IF(ISBLANK(Tableau3[[#This Row],[Matricule]]),"",VLOOKUP(Tableau3[[#This Row],[Matricule]],#REF!,3,FALSE))</f>
        <v/>
      </c>
      <c r="E563" s="11" t="str">
        <f>CONCATENATE(Tableau3[[#This Row],[Date]],Tableau3[[#This Row],[Matricule]])</f>
        <v/>
      </c>
      <c r="F563" s="3"/>
      <c r="I56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63" s="7">
        <f>IF(Tableau3[[#This Row],[Moyenne Régimes]]&gt;0,1,0)</f>
        <v>0</v>
      </c>
      <c r="K563" s="7">
        <f>IF(Tableau3[[#This Row],[Moyenne Régimes]]&gt;=60,1,0)</f>
        <v>0</v>
      </c>
      <c r="L563" s="7">
        <f>IF(Tableau3[[#This Row],[Moyenne Régimes]]&gt;60,Tableau3[[#This Row],[Moyenne Régimes]]-60,0)</f>
        <v>0</v>
      </c>
      <c r="M563" s="14">
        <f t="shared" si="27"/>
        <v>0</v>
      </c>
      <c r="N563" s="14">
        <f t="shared" si="26"/>
        <v>0</v>
      </c>
      <c r="O563" s="14">
        <f t="shared" si="28"/>
        <v>0</v>
      </c>
      <c r="P563" s="15" t="str">
        <f>IF(Tableau3[[#This Row],[Matricule]]&gt;1,IF(COUNTIF(Tableau3[DateMatricule],Tableau3[[#This Row],[DateMatricule]])&gt;1,"Doublon",""),"")</f>
        <v/>
      </c>
    </row>
    <row r="564" spans="1:16" x14ac:dyDescent="0.25">
      <c r="A564" s="12" t="str">
        <f>IF(Tableau3[[#This Row],[Date]]="","",VLOOKUP(Tableau3[[#This Row],[Semaine]],Listes!$A:$B,2,FALSE))</f>
        <v/>
      </c>
      <c r="B564" s="11" t="str">
        <f>IF(ISBLANK(Tableau3[[#This Row],[Date]]),"",INT((Tableau3[[#This Row],[Date]]-SUM(MOD(DATE(YEAR(Tableau3[[#This Row],[Date]]-MOD(Tableau3[[#This Row],[Date]]-2,7)+3),1,2),{1E+99;7})*{1;-1})+5)/7))</f>
        <v/>
      </c>
      <c r="C564" s="11" t="str">
        <f>IF(ISBLANK(Tableau3[[#This Row],[Matricule]]),"",VLOOKUP(Tableau3[[#This Row],[Matricule]],#REF!,2,FALSE))</f>
        <v/>
      </c>
      <c r="D564" s="11" t="str">
        <f>IF(ISBLANK(Tableau3[[#This Row],[Matricule]]),"",VLOOKUP(Tableau3[[#This Row],[Matricule]],#REF!,3,FALSE))</f>
        <v/>
      </c>
      <c r="E564" s="11" t="str">
        <f>CONCATENATE(Tableau3[[#This Row],[Date]],Tableau3[[#This Row],[Matricule]])</f>
        <v/>
      </c>
      <c r="F564" s="3"/>
      <c r="I56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64" s="7">
        <f>IF(Tableau3[[#This Row],[Moyenne Régimes]]&gt;0,1,0)</f>
        <v>0</v>
      </c>
      <c r="K564" s="7">
        <f>IF(Tableau3[[#This Row],[Moyenne Régimes]]&gt;=60,1,0)</f>
        <v>0</v>
      </c>
      <c r="L564" s="7">
        <f>IF(Tableau3[[#This Row],[Moyenne Régimes]]&gt;60,Tableau3[[#This Row],[Moyenne Régimes]]-60,0)</f>
        <v>0</v>
      </c>
      <c r="M564" s="14">
        <f t="shared" si="27"/>
        <v>0</v>
      </c>
      <c r="N564" s="14">
        <f t="shared" si="26"/>
        <v>0</v>
      </c>
      <c r="O564" s="14">
        <f t="shared" si="28"/>
        <v>0</v>
      </c>
      <c r="P564" s="15" t="str">
        <f>IF(Tableau3[[#This Row],[Matricule]]&gt;1,IF(COUNTIF(Tableau3[DateMatricule],Tableau3[[#This Row],[DateMatricule]])&gt;1,"Doublon",""),"")</f>
        <v/>
      </c>
    </row>
    <row r="565" spans="1:16" x14ac:dyDescent="0.25">
      <c r="A565" s="12" t="str">
        <f>IF(Tableau3[[#This Row],[Date]]="","",VLOOKUP(Tableau3[[#This Row],[Semaine]],Listes!$A:$B,2,FALSE))</f>
        <v/>
      </c>
      <c r="B565" s="11" t="str">
        <f>IF(ISBLANK(Tableau3[[#This Row],[Date]]),"",INT((Tableau3[[#This Row],[Date]]-SUM(MOD(DATE(YEAR(Tableau3[[#This Row],[Date]]-MOD(Tableau3[[#This Row],[Date]]-2,7)+3),1,2),{1E+99;7})*{1;-1})+5)/7))</f>
        <v/>
      </c>
      <c r="C565" s="11" t="str">
        <f>IF(ISBLANK(Tableau3[[#This Row],[Matricule]]),"",VLOOKUP(Tableau3[[#This Row],[Matricule]],#REF!,2,FALSE))</f>
        <v/>
      </c>
      <c r="D565" s="11" t="str">
        <f>IF(ISBLANK(Tableau3[[#This Row],[Matricule]]),"",VLOOKUP(Tableau3[[#This Row],[Matricule]],#REF!,3,FALSE))</f>
        <v/>
      </c>
      <c r="E565" s="11" t="str">
        <f>CONCATENATE(Tableau3[[#This Row],[Date]],Tableau3[[#This Row],[Matricule]])</f>
        <v/>
      </c>
      <c r="F565" s="3"/>
      <c r="I56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65" s="7">
        <f>IF(Tableau3[[#This Row],[Moyenne Régimes]]&gt;0,1,0)</f>
        <v>0</v>
      </c>
      <c r="K565" s="7">
        <f>IF(Tableau3[[#This Row],[Moyenne Régimes]]&gt;=60,1,0)</f>
        <v>0</v>
      </c>
      <c r="L565" s="7">
        <f>IF(Tableau3[[#This Row],[Moyenne Régimes]]&gt;60,Tableau3[[#This Row],[Moyenne Régimes]]-60,0)</f>
        <v>0</v>
      </c>
      <c r="M565" s="14">
        <f t="shared" si="27"/>
        <v>0</v>
      </c>
      <c r="N565" s="14">
        <f t="shared" si="26"/>
        <v>0</v>
      </c>
      <c r="O565" s="14">
        <f t="shared" si="28"/>
        <v>0</v>
      </c>
      <c r="P565" s="15" t="str">
        <f>IF(Tableau3[[#This Row],[Matricule]]&gt;1,IF(COUNTIF(Tableau3[DateMatricule],Tableau3[[#This Row],[DateMatricule]])&gt;1,"Doublon",""),"")</f>
        <v/>
      </c>
    </row>
    <row r="566" spans="1:16" x14ac:dyDescent="0.25">
      <c r="A566" s="12" t="str">
        <f>IF(Tableau3[[#This Row],[Date]]="","",VLOOKUP(Tableau3[[#This Row],[Semaine]],Listes!$A:$B,2,FALSE))</f>
        <v/>
      </c>
      <c r="B566" s="11" t="str">
        <f>IF(ISBLANK(Tableau3[[#This Row],[Date]]),"",INT((Tableau3[[#This Row],[Date]]-SUM(MOD(DATE(YEAR(Tableau3[[#This Row],[Date]]-MOD(Tableau3[[#This Row],[Date]]-2,7)+3),1,2),{1E+99;7})*{1;-1})+5)/7))</f>
        <v/>
      </c>
      <c r="C566" s="11" t="str">
        <f>IF(ISBLANK(Tableau3[[#This Row],[Matricule]]),"",VLOOKUP(Tableau3[[#This Row],[Matricule]],#REF!,2,FALSE))</f>
        <v/>
      </c>
      <c r="D566" s="11" t="str">
        <f>IF(ISBLANK(Tableau3[[#This Row],[Matricule]]),"",VLOOKUP(Tableau3[[#This Row],[Matricule]],#REF!,3,FALSE))</f>
        <v/>
      </c>
      <c r="E566" s="11" t="str">
        <f>CONCATENATE(Tableau3[[#This Row],[Date]],Tableau3[[#This Row],[Matricule]])</f>
        <v/>
      </c>
      <c r="F566" s="3"/>
      <c r="I56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66" s="7">
        <f>IF(Tableau3[[#This Row],[Moyenne Régimes]]&gt;0,1,0)</f>
        <v>0</v>
      </c>
      <c r="K566" s="7">
        <f>IF(Tableau3[[#This Row],[Moyenne Régimes]]&gt;=60,1,0)</f>
        <v>0</v>
      </c>
      <c r="L566" s="7">
        <f>IF(Tableau3[[#This Row],[Moyenne Régimes]]&gt;60,Tableau3[[#This Row],[Moyenne Régimes]]-60,0)</f>
        <v>0</v>
      </c>
      <c r="M566" s="14">
        <f t="shared" si="27"/>
        <v>0</v>
      </c>
      <c r="N566" s="14">
        <f t="shared" si="26"/>
        <v>0</v>
      </c>
      <c r="O566" s="14">
        <f t="shared" si="28"/>
        <v>0</v>
      </c>
      <c r="P566" s="15" t="str">
        <f>IF(Tableau3[[#This Row],[Matricule]]&gt;1,IF(COUNTIF(Tableau3[DateMatricule],Tableau3[[#This Row],[DateMatricule]])&gt;1,"Doublon",""),"")</f>
        <v/>
      </c>
    </row>
    <row r="567" spans="1:16" x14ac:dyDescent="0.25">
      <c r="A567" s="12" t="str">
        <f>IF(Tableau3[[#This Row],[Date]]="","",VLOOKUP(Tableau3[[#This Row],[Semaine]],Listes!$A:$B,2,FALSE))</f>
        <v/>
      </c>
      <c r="B567" s="11" t="str">
        <f>IF(ISBLANK(Tableau3[[#This Row],[Date]]),"",INT((Tableau3[[#This Row],[Date]]-SUM(MOD(DATE(YEAR(Tableau3[[#This Row],[Date]]-MOD(Tableau3[[#This Row],[Date]]-2,7)+3),1,2),{1E+99;7})*{1;-1})+5)/7))</f>
        <v/>
      </c>
      <c r="C567" s="11" t="str">
        <f>IF(ISBLANK(Tableau3[[#This Row],[Matricule]]),"",VLOOKUP(Tableau3[[#This Row],[Matricule]],#REF!,2,FALSE))</f>
        <v/>
      </c>
      <c r="D567" s="11" t="str">
        <f>IF(ISBLANK(Tableau3[[#This Row],[Matricule]]),"",VLOOKUP(Tableau3[[#This Row],[Matricule]],#REF!,3,FALSE))</f>
        <v/>
      </c>
      <c r="E567" s="11" t="str">
        <f>CONCATENATE(Tableau3[[#This Row],[Date]],Tableau3[[#This Row],[Matricule]])</f>
        <v/>
      </c>
      <c r="F567" s="3"/>
      <c r="I56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67" s="7">
        <f>IF(Tableau3[[#This Row],[Moyenne Régimes]]&gt;0,1,0)</f>
        <v>0</v>
      </c>
      <c r="K567" s="7">
        <f>IF(Tableau3[[#This Row],[Moyenne Régimes]]&gt;=60,1,0)</f>
        <v>0</v>
      </c>
      <c r="L567" s="7">
        <f>IF(Tableau3[[#This Row],[Moyenne Régimes]]&gt;60,Tableau3[[#This Row],[Moyenne Régimes]]-60,0)</f>
        <v>0</v>
      </c>
      <c r="M567" s="14">
        <f t="shared" si="27"/>
        <v>0</v>
      </c>
      <c r="N567" s="14">
        <f t="shared" si="26"/>
        <v>0</v>
      </c>
      <c r="O567" s="14">
        <f t="shared" si="28"/>
        <v>0</v>
      </c>
      <c r="P567" s="15" t="str">
        <f>IF(Tableau3[[#This Row],[Matricule]]&gt;1,IF(COUNTIF(Tableau3[DateMatricule],Tableau3[[#This Row],[DateMatricule]])&gt;1,"Doublon",""),"")</f>
        <v/>
      </c>
    </row>
    <row r="568" spans="1:16" x14ac:dyDescent="0.25">
      <c r="A568" s="12" t="str">
        <f>IF(Tableau3[[#This Row],[Date]]="","",VLOOKUP(Tableau3[[#This Row],[Semaine]],Listes!$A:$B,2,FALSE))</f>
        <v/>
      </c>
      <c r="B568" s="11" t="str">
        <f>IF(ISBLANK(Tableau3[[#This Row],[Date]]),"",INT((Tableau3[[#This Row],[Date]]-SUM(MOD(DATE(YEAR(Tableau3[[#This Row],[Date]]-MOD(Tableau3[[#This Row],[Date]]-2,7)+3),1,2),{1E+99;7})*{1;-1})+5)/7))</f>
        <v/>
      </c>
      <c r="C568" s="11" t="str">
        <f>IF(ISBLANK(Tableau3[[#This Row],[Matricule]]),"",VLOOKUP(Tableau3[[#This Row],[Matricule]],#REF!,2,FALSE))</f>
        <v/>
      </c>
      <c r="D568" s="11" t="str">
        <f>IF(ISBLANK(Tableau3[[#This Row],[Matricule]]),"",VLOOKUP(Tableau3[[#This Row],[Matricule]],#REF!,3,FALSE))</f>
        <v/>
      </c>
      <c r="E568" s="11" t="str">
        <f>CONCATENATE(Tableau3[[#This Row],[Date]],Tableau3[[#This Row],[Matricule]])</f>
        <v/>
      </c>
      <c r="F568" s="3"/>
      <c r="I56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68" s="7">
        <f>IF(Tableau3[[#This Row],[Moyenne Régimes]]&gt;0,1,0)</f>
        <v>0</v>
      </c>
      <c r="K568" s="7">
        <f>IF(Tableau3[[#This Row],[Moyenne Régimes]]&gt;=60,1,0)</f>
        <v>0</v>
      </c>
      <c r="L568" s="7">
        <f>IF(Tableau3[[#This Row],[Moyenne Régimes]]&gt;60,Tableau3[[#This Row],[Moyenne Régimes]]-60,0)</f>
        <v>0</v>
      </c>
      <c r="M568" s="14">
        <f t="shared" si="27"/>
        <v>0</v>
      </c>
      <c r="N568" s="14">
        <f t="shared" si="26"/>
        <v>0</v>
      </c>
      <c r="O568" s="14">
        <f t="shared" si="28"/>
        <v>0</v>
      </c>
      <c r="P568" s="15" t="str">
        <f>IF(Tableau3[[#This Row],[Matricule]]&gt;1,IF(COUNTIF(Tableau3[DateMatricule],Tableau3[[#This Row],[DateMatricule]])&gt;1,"Doublon",""),"")</f>
        <v/>
      </c>
    </row>
    <row r="569" spans="1:16" x14ac:dyDescent="0.25">
      <c r="A569" s="12" t="str">
        <f>IF(Tableau3[[#This Row],[Date]]="","",VLOOKUP(Tableau3[[#This Row],[Semaine]],Listes!$A:$B,2,FALSE))</f>
        <v/>
      </c>
      <c r="B569" s="11" t="str">
        <f>IF(ISBLANK(Tableau3[[#This Row],[Date]]),"",INT((Tableau3[[#This Row],[Date]]-SUM(MOD(DATE(YEAR(Tableau3[[#This Row],[Date]]-MOD(Tableau3[[#This Row],[Date]]-2,7)+3),1,2),{1E+99;7})*{1;-1})+5)/7))</f>
        <v/>
      </c>
      <c r="C569" s="11" t="str">
        <f>IF(ISBLANK(Tableau3[[#This Row],[Matricule]]),"",VLOOKUP(Tableau3[[#This Row],[Matricule]],#REF!,2,FALSE))</f>
        <v/>
      </c>
      <c r="D569" s="11" t="str">
        <f>IF(ISBLANK(Tableau3[[#This Row],[Matricule]]),"",VLOOKUP(Tableau3[[#This Row],[Matricule]],#REF!,3,FALSE))</f>
        <v/>
      </c>
      <c r="E569" s="11" t="str">
        <f>CONCATENATE(Tableau3[[#This Row],[Date]],Tableau3[[#This Row],[Matricule]])</f>
        <v/>
      </c>
      <c r="F569" s="3"/>
      <c r="I56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69" s="7">
        <f>IF(Tableau3[[#This Row],[Moyenne Régimes]]&gt;0,1,0)</f>
        <v>0</v>
      </c>
      <c r="K569" s="7">
        <f>IF(Tableau3[[#This Row],[Moyenne Régimes]]&gt;=60,1,0)</f>
        <v>0</v>
      </c>
      <c r="L569" s="7">
        <f>IF(Tableau3[[#This Row],[Moyenne Régimes]]&gt;60,Tableau3[[#This Row],[Moyenne Régimes]]-60,0)</f>
        <v>0</v>
      </c>
      <c r="M569" s="14">
        <f t="shared" si="27"/>
        <v>0</v>
      </c>
      <c r="N569" s="14">
        <f t="shared" si="26"/>
        <v>0</v>
      </c>
      <c r="O569" s="14">
        <f t="shared" si="28"/>
        <v>0</v>
      </c>
      <c r="P569" s="15" t="str">
        <f>IF(Tableau3[[#This Row],[Matricule]]&gt;1,IF(COUNTIF(Tableau3[DateMatricule],Tableau3[[#This Row],[DateMatricule]])&gt;1,"Doublon",""),"")</f>
        <v/>
      </c>
    </row>
    <row r="570" spans="1:16" x14ac:dyDescent="0.25">
      <c r="A570" s="12" t="str">
        <f>IF(Tableau3[[#This Row],[Date]]="","",VLOOKUP(Tableau3[[#This Row],[Semaine]],Listes!$A:$B,2,FALSE))</f>
        <v/>
      </c>
      <c r="B570" s="11" t="str">
        <f>IF(ISBLANK(Tableau3[[#This Row],[Date]]),"",INT((Tableau3[[#This Row],[Date]]-SUM(MOD(DATE(YEAR(Tableau3[[#This Row],[Date]]-MOD(Tableau3[[#This Row],[Date]]-2,7)+3),1,2),{1E+99;7})*{1;-1})+5)/7))</f>
        <v/>
      </c>
      <c r="C570" s="11" t="str">
        <f>IF(ISBLANK(Tableau3[[#This Row],[Matricule]]),"",VLOOKUP(Tableau3[[#This Row],[Matricule]],#REF!,2,FALSE))</f>
        <v/>
      </c>
      <c r="D570" s="11" t="str">
        <f>IF(ISBLANK(Tableau3[[#This Row],[Matricule]]),"",VLOOKUP(Tableau3[[#This Row],[Matricule]],#REF!,3,FALSE))</f>
        <v/>
      </c>
      <c r="E570" s="11" t="str">
        <f>CONCATENATE(Tableau3[[#This Row],[Date]],Tableau3[[#This Row],[Matricule]])</f>
        <v/>
      </c>
      <c r="F570" s="3"/>
      <c r="I57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70" s="7">
        <f>IF(Tableau3[[#This Row],[Moyenne Régimes]]&gt;0,1,0)</f>
        <v>0</v>
      </c>
      <c r="K570" s="7">
        <f>IF(Tableau3[[#This Row],[Moyenne Régimes]]&gt;=60,1,0)</f>
        <v>0</v>
      </c>
      <c r="L570" s="7">
        <f>IF(Tableau3[[#This Row],[Moyenne Régimes]]&gt;60,Tableau3[[#This Row],[Moyenne Régimes]]-60,0)</f>
        <v>0</v>
      </c>
      <c r="M570" s="14">
        <f t="shared" si="27"/>
        <v>0</v>
      </c>
      <c r="N570" s="14">
        <f t="shared" si="26"/>
        <v>0</v>
      </c>
      <c r="O570" s="14">
        <f t="shared" si="28"/>
        <v>0</v>
      </c>
      <c r="P570" s="15" t="str">
        <f>IF(Tableau3[[#This Row],[Matricule]]&gt;1,IF(COUNTIF(Tableau3[DateMatricule],Tableau3[[#This Row],[DateMatricule]])&gt;1,"Doublon",""),"")</f>
        <v/>
      </c>
    </row>
    <row r="571" spans="1:16" x14ac:dyDescent="0.25">
      <c r="A571" s="12" t="str">
        <f>IF(Tableau3[[#This Row],[Date]]="","",VLOOKUP(Tableau3[[#This Row],[Semaine]],Listes!$A:$B,2,FALSE))</f>
        <v/>
      </c>
      <c r="B571" s="11" t="str">
        <f>IF(ISBLANK(Tableau3[[#This Row],[Date]]),"",INT((Tableau3[[#This Row],[Date]]-SUM(MOD(DATE(YEAR(Tableau3[[#This Row],[Date]]-MOD(Tableau3[[#This Row],[Date]]-2,7)+3),1,2),{1E+99;7})*{1;-1})+5)/7))</f>
        <v/>
      </c>
      <c r="C571" s="11" t="str">
        <f>IF(ISBLANK(Tableau3[[#This Row],[Matricule]]),"",VLOOKUP(Tableau3[[#This Row],[Matricule]],#REF!,2,FALSE))</f>
        <v/>
      </c>
      <c r="D571" s="11" t="str">
        <f>IF(ISBLANK(Tableau3[[#This Row],[Matricule]]),"",VLOOKUP(Tableau3[[#This Row],[Matricule]],#REF!,3,FALSE))</f>
        <v/>
      </c>
      <c r="E571" s="11" t="str">
        <f>CONCATENATE(Tableau3[[#This Row],[Date]],Tableau3[[#This Row],[Matricule]])</f>
        <v/>
      </c>
      <c r="F571" s="3"/>
      <c r="I57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71" s="7">
        <f>IF(Tableau3[[#This Row],[Moyenne Régimes]]&gt;0,1,0)</f>
        <v>0</v>
      </c>
      <c r="K571" s="7">
        <f>IF(Tableau3[[#This Row],[Moyenne Régimes]]&gt;=60,1,0)</f>
        <v>0</v>
      </c>
      <c r="L571" s="7">
        <f>IF(Tableau3[[#This Row],[Moyenne Régimes]]&gt;60,Tableau3[[#This Row],[Moyenne Régimes]]-60,0)</f>
        <v>0</v>
      </c>
      <c r="M571" s="14">
        <f t="shared" si="27"/>
        <v>0</v>
      </c>
      <c r="N571" s="14">
        <f t="shared" si="26"/>
        <v>0</v>
      </c>
      <c r="O571" s="14">
        <f t="shared" si="28"/>
        <v>0</v>
      </c>
      <c r="P571" s="15" t="str">
        <f>IF(Tableau3[[#This Row],[Matricule]]&gt;1,IF(COUNTIF(Tableau3[DateMatricule],Tableau3[[#This Row],[DateMatricule]])&gt;1,"Doublon",""),"")</f>
        <v/>
      </c>
    </row>
    <row r="572" spans="1:16" x14ac:dyDescent="0.25">
      <c r="A572" s="12" t="str">
        <f>IF(Tableau3[[#This Row],[Date]]="","",VLOOKUP(Tableau3[[#This Row],[Semaine]],Listes!$A:$B,2,FALSE))</f>
        <v/>
      </c>
      <c r="B572" s="11" t="str">
        <f>IF(ISBLANK(Tableau3[[#This Row],[Date]]),"",INT((Tableau3[[#This Row],[Date]]-SUM(MOD(DATE(YEAR(Tableau3[[#This Row],[Date]]-MOD(Tableau3[[#This Row],[Date]]-2,7)+3),1,2),{1E+99;7})*{1;-1})+5)/7))</f>
        <v/>
      </c>
      <c r="C572" s="11" t="str">
        <f>IF(ISBLANK(Tableau3[[#This Row],[Matricule]]),"",VLOOKUP(Tableau3[[#This Row],[Matricule]],#REF!,2,FALSE))</f>
        <v/>
      </c>
      <c r="D572" s="11" t="str">
        <f>IF(ISBLANK(Tableau3[[#This Row],[Matricule]]),"",VLOOKUP(Tableau3[[#This Row],[Matricule]],#REF!,3,FALSE))</f>
        <v/>
      </c>
      <c r="E572" s="11" t="str">
        <f>CONCATENATE(Tableau3[[#This Row],[Date]],Tableau3[[#This Row],[Matricule]])</f>
        <v/>
      </c>
      <c r="F572" s="3"/>
      <c r="I57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72" s="7">
        <f>IF(Tableau3[[#This Row],[Moyenne Régimes]]&gt;0,1,0)</f>
        <v>0</v>
      </c>
      <c r="K572" s="7">
        <f>IF(Tableau3[[#This Row],[Moyenne Régimes]]&gt;=60,1,0)</f>
        <v>0</v>
      </c>
      <c r="L572" s="7">
        <f>IF(Tableau3[[#This Row],[Moyenne Régimes]]&gt;60,Tableau3[[#This Row],[Moyenne Régimes]]-60,0)</f>
        <v>0</v>
      </c>
      <c r="M572" s="14">
        <f t="shared" si="27"/>
        <v>0</v>
      </c>
      <c r="N572" s="14">
        <f t="shared" si="26"/>
        <v>0</v>
      </c>
      <c r="O572" s="14">
        <f t="shared" si="28"/>
        <v>0</v>
      </c>
      <c r="P572" s="15" t="str">
        <f>IF(Tableau3[[#This Row],[Matricule]]&gt;1,IF(COUNTIF(Tableau3[DateMatricule],Tableau3[[#This Row],[DateMatricule]])&gt;1,"Doublon",""),"")</f>
        <v/>
      </c>
    </row>
    <row r="573" spans="1:16" x14ac:dyDescent="0.25">
      <c r="A573" s="12" t="str">
        <f>IF(Tableau3[[#This Row],[Date]]="","",VLOOKUP(Tableau3[[#This Row],[Semaine]],Listes!$A:$B,2,FALSE))</f>
        <v/>
      </c>
      <c r="B573" s="11" t="str">
        <f>IF(ISBLANK(Tableau3[[#This Row],[Date]]),"",INT((Tableau3[[#This Row],[Date]]-SUM(MOD(DATE(YEAR(Tableau3[[#This Row],[Date]]-MOD(Tableau3[[#This Row],[Date]]-2,7)+3),1,2),{1E+99;7})*{1;-1})+5)/7))</f>
        <v/>
      </c>
      <c r="C573" s="11" t="str">
        <f>IF(ISBLANK(Tableau3[[#This Row],[Matricule]]),"",VLOOKUP(Tableau3[[#This Row],[Matricule]],#REF!,2,FALSE))</f>
        <v/>
      </c>
      <c r="D573" s="11" t="str">
        <f>IF(ISBLANK(Tableau3[[#This Row],[Matricule]]),"",VLOOKUP(Tableau3[[#This Row],[Matricule]],#REF!,3,FALSE))</f>
        <v/>
      </c>
      <c r="E573" s="11" t="str">
        <f>CONCATENATE(Tableau3[[#This Row],[Date]],Tableau3[[#This Row],[Matricule]])</f>
        <v/>
      </c>
      <c r="F573" s="3"/>
      <c r="I57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73" s="7">
        <f>IF(Tableau3[[#This Row],[Moyenne Régimes]]&gt;0,1,0)</f>
        <v>0</v>
      </c>
      <c r="K573" s="7">
        <f>IF(Tableau3[[#This Row],[Moyenne Régimes]]&gt;=60,1,0)</f>
        <v>0</v>
      </c>
      <c r="L573" s="7">
        <f>IF(Tableau3[[#This Row],[Moyenne Régimes]]&gt;60,Tableau3[[#This Row],[Moyenne Régimes]]-60,0)</f>
        <v>0</v>
      </c>
      <c r="M573" s="14">
        <f t="shared" si="27"/>
        <v>0</v>
      </c>
      <c r="N573" s="14">
        <f t="shared" si="26"/>
        <v>0</v>
      </c>
      <c r="O573" s="14">
        <f t="shared" si="28"/>
        <v>0</v>
      </c>
      <c r="P573" s="15" t="str">
        <f>IF(Tableau3[[#This Row],[Matricule]]&gt;1,IF(COUNTIF(Tableau3[DateMatricule],Tableau3[[#This Row],[DateMatricule]])&gt;1,"Doublon",""),"")</f>
        <v/>
      </c>
    </row>
    <row r="574" spans="1:16" x14ac:dyDescent="0.25">
      <c r="A574" s="12" t="str">
        <f>IF(Tableau3[[#This Row],[Date]]="","",VLOOKUP(Tableau3[[#This Row],[Semaine]],Listes!$A:$B,2,FALSE))</f>
        <v/>
      </c>
      <c r="B574" s="11" t="str">
        <f>IF(ISBLANK(Tableau3[[#This Row],[Date]]),"",INT((Tableau3[[#This Row],[Date]]-SUM(MOD(DATE(YEAR(Tableau3[[#This Row],[Date]]-MOD(Tableau3[[#This Row],[Date]]-2,7)+3),1,2),{1E+99;7})*{1;-1})+5)/7))</f>
        <v/>
      </c>
      <c r="C574" s="11" t="str">
        <f>IF(ISBLANK(Tableau3[[#This Row],[Matricule]]),"",VLOOKUP(Tableau3[[#This Row],[Matricule]],#REF!,2,FALSE))</f>
        <v/>
      </c>
      <c r="D574" s="11" t="str">
        <f>IF(ISBLANK(Tableau3[[#This Row],[Matricule]]),"",VLOOKUP(Tableau3[[#This Row],[Matricule]],#REF!,3,FALSE))</f>
        <v/>
      </c>
      <c r="E574" s="11" t="str">
        <f>CONCATENATE(Tableau3[[#This Row],[Date]],Tableau3[[#This Row],[Matricule]])</f>
        <v/>
      </c>
      <c r="F574" s="3"/>
      <c r="I57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74" s="7">
        <f>IF(Tableau3[[#This Row],[Moyenne Régimes]]&gt;0,1,0)</f>
        <v>0</v>
      </c>
      <c r="K574" s="7">
        <f>IF(Tableau3[[#This Row],[Moyenne Régimes]]&gt;=60,1,0)</f>
        <v>0</v>
      </c>
      <c r="L574" s="7">
        <f>IF(Tableau3[[#This Row],[Moyenne Régimes]]&gt;60,Tableau3[[#This Row],[Moyenne Régimes]]-60,0)</f>
        <v>0</v>
      </c>
      <c r="M574" s="14">
        <f t="shared" si="27"/>
        <v>0</v>
      </c>
      <c r="N574" s="14">
        <f t="shared" si="26"/>
        <v>0</v>
      </c>
      <c r="O574" s="14">
        <f t="shared" si="28"/>
        <v>0</v>
      </c>
      <c r="P574" s="15" t="str">
        <f>IF(Tableau3[[#This Row],[Matricule]]&gt;1,IF(COUNTIF(Tableau3[DateMatricule],Tableau3[[#This Row],[DateMatricule]])&gt;1,"Doublon",""),"")</f>
        <v/>
      </c>
    </row>
    <row r="575" spans="1:16" x14ac:dyDescent="0.25">
      <c r="A575" s="12" t="str">
        <f>IF(Tableau3[[#This Row],[Date]]="","",VLOOKUP(Tableau3[[#This Row],[Semaine]],Listes!$A:$B,2,FALSE))</f>
        <v/>
      </c>
      <c r="B575" s="11" t="str">
        <f>IF(ISBLANK(Tableau3[[#This Row],[Date]]),"",INT((Tableau3[[#This Row],[Date]]-SUM(MOD(DATE(YEAR(Tableau3[[#This Row],[Date]]-MOD(Tableau3[[#This Row],[Date]]-2,7)+3),1,2),{1E+99;7})*{1;-1})+5)/7))</f>
        <v/>
      </c>
      <c r="C575" s="11" t="str">
        <f>IF(ISBLANK(Tableau3[[#This Row],[Matricule]]),"",VLOOKUP(Tableau3[[#This Row],[Matricule]],#REF!,2,FALSE))</f>
        <v/>
      </c>
      <c r="D575" s="11" t="str">
        <f>IF(ISBLANK(Tableau3[[#This Row],[Matricule]]),"",VLOOKUP(Tableau3[[#This Row],[Matricule]],#REF!,3,FALSE))</f>
        <v/>
      </c>
      <c r="E575" s="11" t="str">
        <f>CONCATENATE(Tableau3[[#This Row],[Date]],Tableau3[[#This Row],[Matricule]])</f>
        <v/>
      </c>
      <c r="F575" s="3"/>
      <c r="I57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75" s="7">
        <f>IF(Tableau3[[#This Row],[Moyenne Régimes]]&gt;0,1,0)</f>
        <v>0</v>
      </c>
      <c r="K575" s="7">
        <f>IF(Tableau3[[#This Row],[Moyenne Régimes]]&gt;=60,1,0)</f>
        <v>0</v>
      </c>
      <c r="L575" s="7">
        <f>IF(Tableau3[[#This Row],[Moyenne Régimes]]&gt;60,Tableau3[[#This Row],[Moyenne Régimes]]-60,0)</f>
        <v>0</v>
      </c>
      <c r="M575" s="14">
        <f t="shared" si="27"/>
        <v>0</v>
      </c>
      <c r="N575" s="14">
        <f t="shared" si="26"/>
        <v>0</v>
      </c>
      <c r="O575" s="14">
        <f t="shared" si="28"/>
        <v>0</v>
      </c>
      <c r="P575" s="15" t="str">
        <f>IF(Tableau3[[#This Row],[Matricule]]&gt;1,IF(COUNTIF(Tableau3[DateMatricule],Tableau3[[#This Row],[DateMatricule]])&gt;1,"Doublon",""),"")</f>
        <v/>
      </c>
    </row>
    <row r="576" spans="1:16" x14ac:dyDescent="0.25">
      <c r="A576" s="12" t="str">
        <f>IF(Tableau3[[#This Row],[Date]]="","",VLOOKUP(Tableau3[[#This Row],[Semaine]],Listes!$A:$B,2,FALSE))</f>
        <v/>
      </c>
      <c r="B576" s="11" t="str">
        <f>IF(ISBLANK(Tableau3[[#This Row],[Date]]),"",INT((Tableau3[[#This Row],[Date]]-SUM(MOD(DATE(YEAR(Tableau3[[#This Row],[Date]]-MOD(Tableau3[[#This Row],[Date]]-2,7)+3),1,2),{1E+99;7})*{1;-1})+5)/7))</f>
        <v/>
      </c>
      <c r="C576" s="11" t="str">
        <f>IF(ISBLANK(Tableau3[[#This Row],[Matricule]]),"",VLOOKUP(Tableau3[[#This Row],[Matricule]],#REF!,2,FALSE))</f>
        <v/>
      </c>
      <c r="D576" s="11" t="str">
        <f>IF(ISBLANK(Tableau3[[#This Row],[Matricule]]),"",VLOOKUP(Tableau3[[#This Row],[Matricule]],#REF!,3,FALSE))</f>
        <v/>
      </c>
      <c r="E576" s="11" t="str">
        <f>CONCATENATE(Tableau3[[#This Row],[Date]],Tableau3[[#This Row],[Matricule]])</f>
        <v/>
      </c>
      <c r="F576" s="3"/>
      <c r="I57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76" s="7">
        <f>IF(Tableau3[[#This Row],[Moyenne Régimes]]&gt;0,1,0)</f>
        <v>0</v>
      </c>
      <c r="K576" s="7">
        <f>IF(Tableau3[[#This Row],[Moyenne Régimes]]&gt;=60,1,0)</f>
        <v>0</v>
      </c>
      <c r="L576" s="7">
        <f>IF(Tableau3[[#This Row],[Moyenne Régimes]]&gt;60,Tableau3[[#This Row],[Moyenne Régimes]]-60,0)</f>
        <v>0</v>
      </c>
      <c r="M576" s="14">
        <f t="shared" si="27"/>
        <v>0</v>
      </c>
      <c r="N576" s="14">
        <f t="shared" si="26"/>
        <v>0</v>
      </c>
      <c r="O576" s="14">
        <f t="shared" si="28"/>
        <v>0</v>
      </c>
      <c r="P576" s="15" t="str">
        <f>IF(Tableau3[[#This Row],[Matricule]]&gt;1,IF(COUNTIF(Tableau3[DateMatricule],Tableau3[[#This Row],[DateMatricule]])&gt;1,"Doublon",""),"")</f>
        <v/>
      </c>
    </row>
    <row r="577" spans="1:16" x14ac:dyDescent="0.25">
      <c r="A577" s="12" t="str">
        <f>IF(Tableau3[[#This Row],[Date]]="","",VLOOKUP(Tableau3[[#This Row],[Semaine]],Listes!$A:$B,2,FALSE))</f>
        <v/>
      </c>
      <c r="B577" s="11" t="str">
        <f>IF(ISBLANK(Tableau3[[#This Row],[Date]]),"",INT((Tableau3[[#This Row],[Date]]-SUM(MOD(DATE(YEAR(Tableau3[[#This Row],[Date]]-MOD(Tableau3[[#This Row],[Date]]-2,7)+3),1,2),{1E+99;7})*{1;-1})+5)/7))</f>
        <v/>
      </c>
      <c r="C577" s="11" t="str">
        <f>IF(ISBLANK(Tableau3[[#This Row],[Matricule]]),"",VLOOKUP(Tableau3[[#This Row],[Matricule]],#REF!,2,FALSE))</f>
        <v/>
      </c>
      <c r="D577" s="11" t="str">
        <f>IF(ISBLANK(Tableau3[[#This Row],[Matricule]]),"",VLOOKUP(Tableau3[[#This Row],[Matricule]],#REF!,3,FALSE))</f>
        <v/>
      </c>
      <c r="E577" s="11" t="str">
        <f>CONCATENATE(Tableau3[[#This Row],[Date]],Tableau3[[#This Row],[Matricule]])</f>
        <v/>
      </c>
      <c r="F577" s="3"/>
      <c r="I57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77" s="7">
        <f>IF(Tableau3[[#This Row],[Moyenne Régimes]]&gt;0,1,0)</f>
        <v>0</v>
      </c>
      <c r="K577" s="7">
        <f>IF(Tableau3[[#This Row],[Moyenne Régimes]]&gt;=60,1,0)</f>
        <v>0</v>
      </c>
      <c r="L577" s="7">
        <f>IF(Tableau3[[#This Row],[Moyenne Régimes]]&gt;60,Tableau3[[#This Row],[Moyenne Régimes]]-60,0)</f>
        <v>0</v>
      </c>
      <c r="M577" s="14">
        <f t="shared" si="27"/>
        <v>0</v>
      </c>
      <c r="N577" s="14">
        <f t="shared" si="26"/>
        <v>0</v>
      </c>
      <c r="O577" s="14">
        <f t="shared" si="28"/>
        <v>0</v>
      </c>
      <c r="P577" s="15" t="str">
        <f>IF(Tableau3[[#This Row],[Matricule]]&gt;1,IF(COUNTIF(Tableau3[DateMatricule],Tableau3[[#This Row],[DateMatricule]])&gt;1,"Doublon",""),"")</f>
        <v/>
      </c>
    </row>
    <row r="578" spans="1:16" x14ac:dyDescent="0.25">
      <c r="A578" s="12" t="str">
        <f>IF(Tableau3[[#This Row],[Date]]="","",VLOOKUP(Tableau3[[#This Row],[Semaine]],Listes!$A:$B,2,FALSE))</f>
        <v/>
      </c>
      <c r="B578" s="11" t="str">
        <f>IF(ISBLANK(Tableau3[[#This Row],[Date]]),"",INT((Tableau3[[#This Row],[Date]]-SUM(MOD(DATE(YEAR(Tableau3[[#This Row],[Date]]-MOD(Tableau3[[#This Row],[Date]]-2,7)+3),1,2),{1E+99;7})*{1;-1})+5)/7))</f>
        <v/>
      </c>
      <c r="C578" s="11" t="str">
        <f>IF(ISBLANK(Tableau3[[#This Row],[Matricule]]),"",VLOOKUP(Tableau3[[#This Row],[Matricule]],#REF!,2,FALSE))</f>
        <v/>
      </c>
      <c r="D578" s="11" t="str">
        <f>IF(ISBLANK(Tableau3[[#This Row],[Matricule]]),"",VLOOKUP(Tableau3[[#This Row],[Matricule]],#REF!,3,FALSE))</f>
        <v/>
      </c>
      <c r="E578" s="11" t="str">
        <f>CONCATENATE(Tableau3[[#This Row],[Date]],Tableau3[[#This Row],[Matricule]])</f>
        <v/>
      </c>
      <c r="F578" s="3"/>
      <c r="I57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78" s="7">
        <f>IF(Tableau3[[#This Row],[Moyenne Régimes]]&gt;0,1,0)</f>
        <v>0</v>
      </c>
      <c r="K578" s="7">
        <f>IF(Tableau3[[#This Row],[Moyenne Régimes]]&gt;=60,1,0)</f>
        <v>0</v>
      </c>
      <c r="L578" s="7">
        <f>IF(Tableau3[[#This Row],[Moyenne Régimes]]&gt;60,Tableau3[[#This Row],[Moyenne Régimes]]-60,0)</f>
        <v>0</v>
      </c>
      <c r="M578" s="14">
        <f t="shared" si="27"/>
        <v>0</v>
      </c>
      <c r="N578" s="14">
        <f t="shared" si="26"/>
        <v>0</v>
      </c>
      <c r="O578" s="14">
        <f t="shared" si="28"/>
        <v>0</v>
      </c>
      <c r="P578" s="15" t="str">
        <f>IF(Tableau3[[#This Row],[Matricule]]&gt;1,IF(COUNTIF(Tableau3[DateMatricule],Tableau3[[#This Row],[DateMatricule]])&gt;1,"Doublon",""),"")</f>
        <v/>
      </c>
    </row>
    <row r="579" spans="1:16" x14ac:dyDescent="0.25">
      <c r="A579" s="12" t="str">
        <f>IF(Tableau3[[#This Row],[Date]]="","",VLOOKUP(Tableau3[[#This Row],[Semaine]],Listes!$A:$B,2,FALSE))</f>
        <v/>
      </c>
      <c r="B579" s="11" t="str">
        <f>IF(ISBLANK(Tableau3[[#This Row],[Date]]),"",INT((Tableau3[[#This Row],[Date]]-SUM(MOD(DATE(YEAR(Tableau3[[#This Row],[Date]]-MOD(Tableau3[[#This Row],[Date]]-2,7)+3),1,2),{1E+99;7})*{1;-1})+5)/7))</f>
        <v/>
      </c>
      <c r="C579" s="11" t="str">
        <f>IF(ISBLANK(Tableau3[[#This Row],[Matricule]]),"",VLOOKUP(Tableau3[[#This Row],[Matricule]],#REF!,2,FALSE))</f>
        <v/>
      </c>
      <c r="D579" s="11" t="str">
        <f>IF(ISBLANK(Tableau3[[#This Row],[Matricule]]),"",VLOOKUP(Tableau3[[#This Row],[Matricule]],#REF!,3,FALSE))</f>
        <v/>
      </c>
      <c r="E579" s="11" t="str">
        <f>CONCATENATE(Tableau3[[#This Row],[Date]],Tableau3[[#This Row],[Matricule]])</f>
        <v/>
      </c>
      <c r="F579" s="3"/>
      <c r="I57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79" s="7">
        <f>IF(Tableau3[[#This Row],[Moyenne Régimes]]&gt;0,1,0)</f>
        <v>0</v>
      </c>
      <c r="K579" s="7">
        <f>IF(Tableau3[[#This Row],[Moyenne Régimes]]&gt;=60,1,0)</f>
        <v>0</v>
      </c>
      <c r="L579" s="7">
        <f>IF(Tableau3[[#This Row],[Moyenne Régimes]]&gt;60,Tableau3[[#This Row],[Moyenne Régimes]]-60,0)</f>
        <v>0</v>
      </c>
      <c r="M579" s="14">
        <f t="shared" si="27"/>
        <v>0</v>
      </c>
      <c r="N579" s="14">
        <f t="shared" ref="N579:N642" si="29">+IF(ROUND(I579,0)&gt;60,(ROUND(I579,0)-60)*40,0)</f>
        <v>0</v>
      </c>
      <c r="O579" s="14">
        <f t="shared" si="28"/>
        <v>0</v>
      </c>
      <c r="P579" s="15" t="str">
        <f>IF(Tableau3[[#This Row],[Matricule]]&gt;1,IF(COUNTIF(Tableau3[DateMatricule],Tableau3[[#This Row],[DateMatricule]])&gt;1,"Doublon",""),"")</f>
        <v/>
      </c>
    </row>
    <row r="580" spans="1:16" x14ac:dyDescent="0.25">
      <c r="A580" s="12" t="str">
        <f>IF(Tableau3[[#This Row],[Date]]="","",VLOOKUP(Tableau3[[#This Row],[Semaine]],Listes!$A:$B,2,FALSE))</f>
        <v/>
      </c>
      <c r="B580" s="11" t="str">
        <f>IF(ISBLANK(Tableau3[[#This Row],[Date]]),"",INT((Tableau3[[#This Row],[Date]]-SUM(MOD(DATE(YEAR(Tableau3[[#This Row],[Date]]-MOD(Tableau3[[#This Row],[Date]]-2,7)+3),1,2),{1E+99;7})*{1;-1})+5)/7))</f>
        <v/>
      </c>
      <c r="C580" s="11" t="str">
        <f>IF(ISBLANK(Tableau3[[#This Row],[Matricule]]),"",VLOOKUP(Tableau3[[#This Row],[Matricule]],#REF!,2,FALSE))</f>
        <v/>
      </c>
      <c r="D580" s="11" t="str">
        <f>IF(ISBLANK(Tableau3[[#This Row],[Matricule]]),"",VLOOKUP(Tableau3[[#This Row],[Matricule]],#REF!,3,FALSE))</f>
        <v/>
      </c>
      <c r="E580" s="11" t="str">
        <f>CONCATENATE(Tableau3[[#This Row],[Date]],Tableau3[[#This Row],[Matricule]])</f>
        <v/>
      </c>
      <c r="F580" s="3"/>
      <c r="I58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80" s="7">
        <f>IF(Tableau3[[#This Row],[Moyenne Régimes]]&gt;0,1,0)</f>
        <v>0</v>
      </c>
      <c r="K580" s="7">
        <f>IF(Tableau3[[#This Row],[Moyenne Régimes]]&gt;=60,1,0)</f>
        <v>0</v>
      </c>
      <c r="L580" s="7">
        <f>IF(Tableau3[[#This Row],[Moyenne Régimes]]&gt;60,Tableau3[[#This Row],[Moyenne Régimes]]-60,0)</f>
        <v>0</v>
      </c>
      <c r="M580" s="14">
        <f t="shared" si="27"/>
        <v>0</v>
      </c>
      <c r="N580" s="14">
        <f t="shared" si="29"/>
        <v>0</v>
      </c>
      <c r="O580" s="14">
        <f t="shared" si="28"/>
        <v>0</v>
      </c>
      <c r="P580" s="15" t="str">
        <f>IF(Tableau3[[#This Row],[Matricule]]&gt;1,IF(COUNTIF(Tableau3[DateMatricule],Tableau3[[#This Row],[DateMatricule]])&gt;1,"Doublon",""),"")</f>
        <v/>
      </c>
    </row>
    <row r="581" spans="1:16" x14ac:dyDescent="0.25">
      <c r="A581" s="12" t="str">
        <f>IF(Tableau3[[#This Row],[Date]]="","",VLOOKUP(Tableau3[[#This Row],[Semaine]],Listes!$A:$B,2,FALSE))</f>
        <v/>
      </c>
      <c r="B581" s="11" t="str">
        <f>IF(ISBLANK(Tableau3[[#This Row],[Date]]),"",INT((Tableau3[[#This Row],[Date]]-SUM(MOD(DATE(YEAR(Tableau3[[#This Row],[Date]]-MOD(Tableau3[[#This Row],[Date]]-2,7)+3),1,2),{1E+99;7})*{1;-1})+5)/7))</f>
        <v/>
      </c>
      <c r="C581" s="11" t="str">
        <f>IF(ISBLANK(Tableau3[[#This Row],[Matricule]]),"",VLOOKUP(Tableau3[[#This Row],[Matricule]],#REF!,2,FALSE))</f>
        <v/>
      </c>
      <c r="D581" s="11" t="str">
        <f>IF(ISBLANK(Tableau3[[#This Row],[Matricule]]),"",VLOOKUP(Tableau3[[#This Row],[Matricule]],#REF!,3,FALSE))</f>
        <v/>
      </c>
      <c r="E581" s="11" t="str">
        <f>CONCATENATE(Tableau3[[#This Row],[Date]],Tableau3[[#This Row],[Matricule]])</f>
        <v/>
      </c>
      <c r="F581" s="3"/>
      <c r="I58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81" s="7">
        <f>IF(Tableau3[[#This Row],[Moyenne Régimes]]&gt;0,1,0)</f>
        <v>0</v>
      </c>
      <c r="K581" s="7">
        <f>IF(Tableau3[[#This Row],[Moyenne Régimes]]&gt;=60,1,0)</f>
        <v>0</v>
      </c>
      <c r="L581" s="7">
        <f>IF(Tableau3[[#This Row],[Moyenne Régimes]]&gt;60,Tableau3[[#This Row],[Moyenne Régimes]]-60,0)</f>
        <v>0</v>
      </c>
      <c r="M581" s="14">
        <f t="shared" si="27"/>
        <v>0</v>
      </c>
      <c r="N581" s="14">
        <f t="shared" si="29"/>
        <v>0</v>
      </c>
      <c r="O581" s="14">
        <f t="shared" si="28"/>
        <v>0</v>
      </c>
      <c r="P581" s="15" t="str">
        <f>IF(Tableau3[[#This Row],[Matricule]]&gt;1,IF(COUNTIF(Tableau3[DateMatricule],Tableau3[[#This Row],[DateMatricule]])&gt;1,"Doublon",""),"")</f>
        <v/>
      </c>
    </row>
    <row r="582" spans="1:16" x14ac:dyDescent="0.25">
      <c r="A582" s="12" t="str">
        <f>IF(Tableau3[[#This Row],[Date]]="","",VLOOKUP(Tableau3[[#This Row],[Semaine]],Listes!$A:$B,2,FALSE))</f>
        <v/>
      </c>
      <c r="B582" s="11" t="str">
        <f>IF(ISBLANK(Tableau3[[#This Row],[Date]]),"",INT((Tableau3[[#This Row],[Date]]-SUM(MOD(DATE(YEAR(Tableau3[[#This Row],[Date]]-MOD(Tableau3[[#This Row],[Date]]-2,7)+3),1,2),{1E+99;7})*{1;-1})+5)/7))</f>
        <v/>
      </c>
      <c r="C582" s="11" t="str">
        <f>IF(ISBLANK(Tableau3[[#This Row],[Matricule]]),"",VLOOKUP(Tableau3[[#This Row],[Matricule]],#REF!,2,FALSE))</f>
        <v/>
      </c>
      <c r="D582" s="11" t="str">
        <f>IF(ISBLANK(Tableau3[[#This Row],[Matricule]]),"",VLOOKUP(Tableau3[[#This Row],[Matricule]],#REF!,3,FALSE))</f>
        <v/>
      </c>
      <c r="E582" s="11" t="str">
        <f>CONCATENATE(Tableau3[[#This Row],[Date]],Tableau3[[#This Row],[Matricule]])</f>
        <v/>
      </c>
      <c r="F582" s="3"/>
      <c r="I58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82" s="7">
        <f>IF(Tableau3[[#This Row],[Moyenne Régimes]]&gt;0,1,0)</f>
        <v>0</v>
      </c>
      <c r="K582" s="7">
        <f>IF(Tableau3[[#This Row],[Moyenne Régimes]]&gt;=60,1,0)</f>
        <v>0</v>
      </c>
      <c r="L582" s="7">
        <f>IF(Tableau3[[#This Row],[Moyenne Régimes]]&gt;60,Tableau3[[#This Row],[Moyenne Régimes]]-60,0)</f>
        <v>0</v>
      </c>
      <c r="M582" s="14">
        <f t="shared" si="27"/>
        <v>0</v>
      </c>
      <c r="N582" s="14">
        <f t="shared" si="29"/>
        <v>0</v>
      </c>
      <c r="O582" s="14">
        <f t="shared" si="28"/>
        <v>0</v>
      </c>
      <c r="P582" s="15" t="str">
        <f>IF(Tableau3[[#This Row],[Matricule]]&gt;1,IF(COUNTIF(Tableau3[DateMatricule],Tableau3[[#This Row],[DateMatricule]])&gt;1,"Doublon",""),"")</f>
        <v/>
      </c>
    </row>
    <row r="583" spans="1:16" x14ac:dyDescent="0.25">
      <c r="A583" s="12" t="str">
        <f>IF(Tableau3[[#This Row],[Date]]="","",VLOOKUP(Tableau3[[#This Row],[Semaine]],Listes!$A:$B,2,FALSE))</f>
        <v/>
      </c>
      <c r="B583" s="11" t="str">
        <f>IF(ISBLANK(Tableau3[[#This Row],[Date]]),"",INT((Tableau3[[#This Row],[Date]]-SUM(MOD(DATE(YEAR(Tableau3[[#This Row],[Date]]-MOD(Tableau3[[#This Row],[Date]]-2,7)+3),1,2),{1E+99;7})*{1;-1})+5)/7))</f>
        <v/>
      </c>
      <c r="C583" s="11" t="str">
        <f>IF(ISBLANK(Tableau3[[#This Row],[Matricule]]),"",VLOOKUP(Tableau3[[#This Row],[Matricule]],#REF!,2,FALSE))</f>
        <v/>
      </c>
      <c r="D583" s="11" t="str">
        <f>IF(ISBLANK(Tableau3[[#This Row],[Matricule]]),"",VLOOKUP(Tableau3[[#This Row],[Matricule]],#REF!,3,FALSE))</f>
        <v/>
      </c>
      <c r="E583" s="11" t="str">
        <f>CONCATENATE(Tableau3[[#This Row],[Date]],Tableau3[[#This Row],[Matricule]])</f>
        <v/>
      </c>
      <c r="F583" s="3"/>
      <c r="I58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83" s="7">
        <f>IF(Tableau3[[#This Row],[Moyenne Régimes]]&gt;0,1,0)</f>
        <v>0</v>
      </c>
      <c r="K583" s="7">
        <f>IF(Tableau3[[#This Row],[Moyenne Régimes]]&gt;=60,1,0)</f>
        <v>0</v>
      </c>
      <c r="L583" s="7">
        <f>IF(Tableau3[[#This Row],[Moyenne Régimes]]&gt;60,Tableau3[[#This Row],[Moyenne Régimes]]-60,0)</f>
        <v>0</v>
      </c>
      <c r="M583" s="14">
        <f t="shared" ref="M583:M646" si="30">+IF(I583&lt;60,0,1000)</f>
        <v>0</v>
      </c>
      <c r="N583" s="14">
        <f t="shared" si="29"/>
        <v>0</v>
      </c>
      <c r="O583" s="14">
        <f t="shared" ref="O583:O646" si="31">+M583+N583</f>
        <v>0</v>
      </c>
      <c r="P583" s="15" t="str">
        <f>IF(Tableau3[[#This Row],[Matricule]]&gt;1,IF(COUNTIF(Tableau3[DateMatricule],Tableau3[[#This Row],[DateMatricule]])&gt;1,"Doublon",""),"")</f>
        <v/>
      </c>
    </row>
    <row r="584" spans="1:16" x14ac:dyDescent="0.25">
      <c r="A584" s="12" t="str">
        <f>IF(Tableau3[[#This Row],[Date]]="","",VLOOKUP(Tableau3[[#This Row],[Semaine]],Listes!$A:$B,2,FALSE))</f>
        <v/>
      </c>
      <c r="B584" s="11" t="str">
        <f>IF(ISBLANK(Tableau3[[#This Row],[Date]]),"",INT((Tableau3[[#This Row],[Date]]-SUM(MOD(DATE(YEAR(Tableau3[[#This Row],[Date]]-MOD(Tableau3[[#This Row],[Date]]-2,7)+3),1,2),{1E+99;7})*{1;-1})+5)/7))</f>
        <v/>
      </c>
      <c r="C584" s="11" t="str">
        <f>IF(ISBLANK(Tableau3[[#This Row],[Matricule]]),"",VLOOKUP(Tableau3[[#This Row],[Matricule]],#REF!,2,FALSE))</f>
        <v/>
      </c>
      <c r="D584" s="11" t="str">
        <f>IF(ISBLANK(Tableau3[[#This Row],[Matricule]]),"",VLOOKUP(Tableau3[[#This Row],[Matricule]],#REF!,3,FALSE))</f>
        <v/>
      </c>
      <c r="E584" s="11" t="str">
        <f>CONCATENATE(Tableau3[[#This Row],[Date]],Tableau3[[#This Row],[Matricule]])</f>
        <v/>
      </c>
      <c r="F584" s="3"/>
      <c r="I58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84" s="7">
        <f>IF(Tableau3[[#This Row],[Moyenne Régimes]]&gt;0,1,0)</f>
        <v>0</v>
      </c>
      <c r="K584" s="7">
        <f>IF(Tableau3[[#This Row],[Moyenne Régimes]]&gt;=60,1,0)</f>
        <v>0</v>
      </c>
      <c r="L584" s="7">
        <f>IF(Tableau3[[#This Row],[Moyenne Régimes]]&gt;60,Tableau3[[#This Row],[Moyenne Régimes]]-60,0)</f>
        <v>0</v>
      </c>
      <c r="M584" s="14">
        <f t="shared" si="30"/>
        <v>0</v>
      </c>
      <c r="N584" s="14">
        <f t="shared" si="29"/>
        <v>0</v>
      </c>
      <c r="O584" s="14">
        <f t="shared" si="31"/>
        <v>0</v>
      </c>
      <c r="P584" s="15" t="str">
        <f>IF(Tableau3[[#This Row],[Matricule]]&gt;1,IF(COUNTIF(Tableau3[DateMatricule],Tableau3[[#This Row],[DateMatricule]])&gt;1,"Doublon",""),"")</f>
        <v/>
      </c>
    </row>
    <row r="585" spans="1:16" x14ac:dyDescent="0.25">
      <c r="A585" s="12" t="str">
        <f>IF(Tableau3[[#This Row],[Date]]="","",VLOOKUP(Tableau3[[#This Row],[Semaine]],Listes!$A:$B,2,FALSE))</f>
        <v/>
      </c>
      <c r="B585" s="11" t="str">
        <f>IF(ISBLANK(Tableau3[[#This Row],[Date]]),"",INT((Tableau3[[#This Row],[Date]]-SUM(MOD(DATE(YEAR(Tableau3[[#This Row],[Date]]-MOD(Tableau3[[#This Row],[Date]]-2,7)+3),1,2),{1E+99;7})*{1;-1})+5)/7))</f>
        <v/>
      </c>
      <c r="C585" s="11" t="str">
        <f>IF(ISBLANK(Tableau3[[#This Row],[Matricule]]),"",VLOOKUP(Tableau3[[#This Row],[Matricule]],#REF!,2,FALSE))</f>
        <v/>
      </c>
      <c r="D585" s="11" t="str">
        <f>IF(ISBLANK(Tableau3[[#This Row],[Matricule]]),"",VLOOKUP(Tableau3[[#This Row],[Matricule]],#REF!,3,FALSE))</f>
        <v/>
      </c>
      <c r="E585" s="11" t="str">
        <f>CONCATENATE(Tableau3[[#This Row],[Date]],Tableau3[[#This Row],[Matricule]])</f>
        <v/>
      </c>
      <c r="F585" s="3"/>
      <c r="I58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85" s="7">
        <f>IF(Tableau3[[#This Row],[Moyenne Régimes]]&gt;0,1,0)</f>
        <v>0</v>
      </c>
      <c r="K585" s="7">
        <f>IF(Tableau3[[#This Row],[Moyenne Régimes]]&gt;=60,1,0)</f>
        <v>0</v>
      </c>
      <c r="L585" s="7">
        <f>IF(Tableau3[[#This Row],[Moyenne Régimes]]&gt;60,Tableau3[[#This Row],[Moyenne Régimes]]-60,0)</f>
        <v>0</v>
      </c>
      <c r="M585" s="14">
        <f t="shared" si="30"/>
        <v>0</v>
      </c>
      <c r="N585" s="14">
        <f t="shared" si="29"/>
        <v>0</v>
      </c>
      <c r="O585" s="14">
        <f t="shared" si="31"/>
        <v>0</v>
      </c>
      <c r="P585" s="15" t="str">
        <f>IF(Tableau3[[#This Row],[Matricule]]&gt;1,IF(COUNTIF(Tableau3[DateMatricule],Tableau3[[#This Row],[DateMatricule]])&gt;1,"Doublon",""),"")</f>
        <v/>
      </c>
    </row>
    <row r="586" spans="1:16" x14ac:dyDescent="0.25">
      <c r="A586" s="12" t="str">
        <f>IF(Tableau3[[#This Row],[Date]]="","",VLOOKUP(Tableau3[[#This Row],[Semaine]],Listes!$A:$B,2,FALSE))</f>
        <v/>
      </c>
      <c r="B586" s="11" t="str">
        <f>IF(ISBLANK(Tableau3[[#This Row],[Date]]),"",INT((Tableau3[[#This Row],[Date]]-SUM(MOD(DATE(YEAR(Tableau3[[#This Row],[Date]]-MOD(Tableau3[[#This Row],[Date]]-2,7)+3),1,2),{1E+99;7})*{1;-1})+5)/7))</f>
        <v/>
      </c>
      <c r="C586" s="11" t="str">
        <f>IF(ISBLANK(Tableau3[[#This Row],[Matricule]]),"",VLOOKUP(Tableau3[[#This Row],[Matricule]],#REF!,2,FALSE))</f>
        <v/>
      </c>
      <c r="D586" s="11" t="str">
        <f>IF(ISBLANK(Tableau3[[#This Row],[Matricule]]),"",VLOOKUP(Tableau3[[#This Row],[Matricule]],#REF!,3,FALSE))</f>
        <v/>
      </c>
      <c r="E586" s="11" t="str">
        <f>CONCATENATE(Tableau3[[#This Row],[Date]],Tableau3[[#This Row],[Matricule]])</f>
        <v/>
      </c>
      <c r="F586" s="3"/>
      <c r="I58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86" s="7">
        <f>IF(Tableau3[[#This Row],[Moyenne Régimes]]&gt;0,1,0)</f>
        <v>0</v>
      </c>
      <c r="K586" s="7">
        <f>IF(Tableau3[[#This Row],[Moyenne Régimes]]&gt;=60,1,0)</f>
        <v>0</v>
      </c>
      <c r="L586" s="7">
        <f>IF(Tableau3[[#This Row],[Moyenne Régimes]]&gt;60,Tableau3[[#This Row],[Moyenne Régimes]]-60,0)</f>
        <v>0</v>
      </c>
      <c r="M586" s="14">
        <f t="shared" si="30"/>
        <v>0</v>
      </c>
      <c r="N586" s="14">
        <f t="shared" si="29"/>
        <v>0</v>
      </c>
      <c r="O586" s="14">
        <f t="shared" si="31"/>
        <v>0</v>
      </c>
      <c r="P586" s="15" t="str">
        <f>IF(Tableau3[[#This Row],[Matricule]]&gt;1,IF(COUNTIF(Tableau3[DateMatricule],Tableau3[[#This Row],[DateMatricule]])&gt;1,"Doublon",""),"")</f>
        <v/>
      </c>
    </row>
    <row r="587" spans="1:16" x14ac:dyDescent="0.25">
      <c r="A587" s="12" t="str">
        <f>IF(Tableau3[[#This Row],[Date]]="","",VLOOKUP(Tableau3[[#This Row],[Semaine]],Listes!$A:$B,2,FALSE))</f>
        <v/>
      </c>
      <c r="B587" s="11" t="str">
        <f>IF(ISBLANK(Tableau3[[#This Row],[Date]]),"",INT((Tableau3[[#This Row],[Date]]-SUM(MOD(DATE(YEAR(Tableau3[[#This Row],[Date]]-MOD(Tableau3[[#This Row],[Date]]-2,7)+3),1,2),{1E+99;7})*{1;-1})+5)/7))</f>
        <v/>
      </c>
      <c r="C587" s="11" t="str">
        <f>IF(ISBLANK(Tableau3[[#This Row],[Matricule]]),"",VLOOKUP(Tableau3[[#This Row],[Matricule]],#REF!,2,FALSE))</f>
        <v/>
      </c>
      <c r="D587" s="11" t="str">
        <f>IF(ISBLANK(Tableau3[[#This Row],[Matricule]]),"",VLOOKUP(Tableau3[[#This Row],[Matricule]],#REF!,3,FALSE))</f>
        <v/>
      </c>
      <c r="E587" s="11" t="str">
        <f>CONCATENATE(Tableau3[[#This Row],[Date]],Tableau3[[#This Row],[Matricule]])</f>
        <v/>
      </c>
      <c r="F587" s="3"/>
      <c r="I58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87" s="7">
        <f>IF(Tableau3[[#This Row],[Moyenne Régimes]]&gt;0,1,0)</f>
        <v>0</v>
      </c>
      <c r="K587" s="7">
        <f>IF(Tableau3[[#This Row],[Moyenne Régimes]]&gt;=60,1,0)</f>
        <v>0</v>
      </c>
      <c r="L587" s="7">
        <f>IF(Tableau3[[#This Row],[Moyenne Régimes]]&gt;60,Tableau3[[#This Row],[Moyenne Régimes]]-60,0)</f>
        <v>0</v>
      </c>
      <c r="M587" s="14">
        <f t="shared" si="30"/>
        <v>0</v>
      </c>
      <c r="N587" s="14">
        <f t="shared" si="29"/>
        <v>0</v>
      </c>
      <c r="O587" s="14">
        <f t="shared" si="31"/>
        <v>0</v>
      </c>
      <c r="P587" s="15" t="str">
        <f>IF(Tableau3[[#This Row],[Matricule]]&gt;1,IF(COUNTIF(Tableau3[DateMatricule],Tableau3[[#This Row],[DateMatricule]])&gt;1,"Doublon",""),"")</f>
        <v/>
      </c>
    </row>
    <row r="588" spans="1:16" x14ac:dyDescent="0.25">
      <c r="A588" s="12" t="str">
        <f>IF(Tableau3[[#This Row],[Date]]="","",VLOOKUP(Tableau3[[#This Row],[Semaine]],Listes!$A:$B,2,FALSE))</f>
        <v/>
      </c>
      <c r="B588" s="11" t="str">
        <f>IF(ISBLANK(Tableau3[[#This Row],[Date]]),"",INT((Tableau3[[#This Row],[Date]]-SUM(MOD(DATE(YEAR(Tableau3[[#This Row],[Date]]-MOD(Tableau3[[#This Row],[Date]]-2,7)+3),1,2),{1E+99;7})*{1;-1})+5)/7))</f>
        <v/>
      </c>
      <c r="C588" s="11" t="str">
        <f>IF(ISBLANK(Tableau3[[#This Row],[Matricule]]),"",VLOOKUP(Tableau3[[#This Row],[Matricule]],#REF!,2,FALSE))</f>
        <v/>
      </c>
      <c r="D588" s="11" t="str">
        <f>IF(ISBLANK(Tableau3[[#This Row],[Matricule]]),"",VLOOKUP(Tableau3[[#This Row],[Matricule]],#REF!,3,FALSE))</f>
        <v/>
      </c>
      <c r="E588" s="11" t="str">
        <f>CONCATENATE(Tableau3[[#This Row],[Date]],Tableau3[[#This Row],[Matricule]])</f>
        <v/>
      </c>
      <c r="F588" s="3"/>
      <c r="I58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88" s="7">
        <f>IF(Tableau3[[#This Row],[Moyenne Régimes]]&gt;0,1,0)</f>
        <v>0</v>
      </c>
      <c r="K588" s="7">
        <f>IF(Tableau3[[#This Row],[Moyenne Régimes]]&gt;=60,1,0)</f>
        <v>0</v>
      </c>
      <c r="L588" s="7">
        <f>IF(Tableau3[[#This Row],[Moyenne Régimes]]&gt;60,Tableau3[[#This Row],[Moyenne Régimes]]-60,0)</f>
        <v>0</v>
      </c>
      <c r="M588" s="14">
        <f t="shared" si="30"/>
        <v>0</v>
      </c>
      <c r="N588" s="14">
        <f t="shared" si="29"/>
        <v>0</v>
      </c>
      <c r="O588" s="14">
        <f t="shared" si="31"/>
        <v>0</v>
      </c>
      <c r="P588" s="15" t="str">
        <f>IF(Tableau3[[#This Row],[Matricule]]&gt;1,IF(COUNTIF(Tableau3[DateMatricule],Tableau3[[#This Row],[DateMatricule]])&gt;1,"Doublon",""),"")</f>
        <v/>
      </c>
    </row>
    <row r="589" spans="1:16" x14ac:dyDescent="0.25">
      <c r="A589" s="12" t="str">
        <f>IF(Tableau3[[#This Row],[Date]]="","",VLOOKUP(Tableau3[[#This Row],[Semaine]],Listes!$A:$B,2,FALSE))</f>
        <v/>
      </c>
      <c r="B589" s="11" t="str">
        <f>IF(ISBLANK(Tableau3[[#This Row],[Date]]),"",INT((Tableau3[[#This Row],[Date]]-SUM(MOD(DATE(YEAR(Tableau3[[#This Row],[Date]]-MOD(Tableau3[[#This Row],[Date]]-2,7)+3),1,2),{1E+99;7})*{1;-1})+5)/7))</f>
        <v/>
      </c>
      <c r="C589" s="11" t="str">
        <f>IF(ISBLANK(Tableau3[[#This Row],[Matricule]]),"",VLOOKUP(Tableau3[[#This Row],[Matricule]],#REF!,2,FALSE))</f>
        <v/>
      </c>
      <c r="D589" s="11" t="str">
        <f>IF(ISBLANK(Tableau3[[#This Row],[Matricule]]),"",VLOOKUP(Tableau3[[#This Row],[Matricule]],#REF!,3,FALSE))</f>
        <v/>
      </c>
      <c r="E589" s="11" t="str">
        <f>CONCATENATE(Tableau3[[#This Row],[Date]],Tableau3[[#This Row],[Matricule]])</f>
        <v/>
      </c>
      <c r="F589" s="3"/>
      <c r="I58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89" s="7">
        <f>IF(Tableau3[[#This Row],[Moyenne Régimes]]&gt;0,1,0)</f>
        <v>0</v>
      </c>
      <c r="K589" s="7">
        <f>IF(Tableau3[[#This Row],[Moyenne Régimes]]&gt;=60,1,0)</f>
        <v>0</v>
      </c>
      <c r="L589" s="7">
        <f>IF(Tableau3[[#This Row],[Moyenne Régimes]]&gt;60,Tableau3[[#This Row],[Moyenne Régimes]]-60,0)</f>
        <v>0</v>
      </c>
      <c r="M589" s="14">
        <f t="shared" si="30"/>
        <v>0</v>
      </c>
      <c r="N589" s="14">
        <f t="shared" si="29"/>
        <v>0</v>
      </c>
      <c r="O589" s="14">
        <f t="shared" si="31"/>
        <v>0</v>
      </c>
      <c r="P589" s="15" t="str">
        <f>IF(Tableau3[[#This Row],[Matricule]]&gt;1,IF(COUNTIF(Tableau3[DateMatricule],Tableau3[[#This Row],[DateMatricule]])&gt;1,"Doublon",""),"")</f>
        <v/>
      </c>
    </row>
    <row r="590" spans="1:16" x14ac:dyDescent="0.25">
      <c r="A590" s="12" t="str">
        <f>IF(Tableau3[[#This Row],[Date]]="","",VLOOKUP(Tableau3[[#This Row],[Semaine]],Listes!$A:$B,2,FALSE))</f>
        <v/>
      </c>
      <c r="B590" s="11" t="str">
        <f>IF(ISBLANK(Tableau3[[#This Row],[Date]]),"",INT((Tableau3[[#This Row],[Date]]-SUM(MOD(DATE(YEAR(Tableau3[[#This Row],[Date]]-MOD(Tableau3[[#This Row],[Date]]-2,7)+3),1,2),{1E+99;7})*{1;-1})+5)/7))</f>
        <v/>
      </c>
      <c r="C590" s="11" t="str">
        <f>IF(ISBLANK(Tableau3[[#This Row],[Matricule]]),"",VLOOKUP(Tableau3[[#This Row],[Matricule]],#REF!,2,FALSE))</f>
        <v/>
      </c>
      <c r="D590" s="11" t="str">
        <f>IF(ISBLANK(Tableau3[[#This Row],[Matricule]]),"",VLOOKUP(Tableau3[[#This Row],[Matricule]],#REF!,3,FALSE))</f>
        <v/>
      </c>
      <c r="E590" s="11" t="str">
        <f>CONCATENATE(Tableau3[[#This Row],[Date]],Tableau3[[#This Row],[Matricule]])</f>
        <v/>
      </c>
      <c r="F590" s="3"/>
      <c r="I59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90" s="7">
        <f>IF(Tableau3[[#This Row],[Moyenne Régimes]]&gt;0,1,0)</f>
        <v>0</v>
      </c>
      <c r="K590" s="7">
        <f>IF(Tableau3[[#This Row],[Moyenne Régimes]]&gt;=60,1,0)</f>
        <v>0</v>
      </c>
      <c r="L590" s="7">
        <f>IF(Tableau3[[#This Row],[Moyenne Régimes]]&gt;60,Tableau3[[#This Row],[Moyenne Régimes]]-60,0)</f>
        <v>0</v>
      </c>
      <c r="M590" s="14">
        <f t="shared" si="30"/>
        <v>0</v>
      </c>
      <c r="N590" s="14">
        <f t="shared" si="29"/>
        <v>0</v>
      </c>
      <c r="O590" s="14">
        <f t="shared" si="31"/>
        <v>0</v>
      </c>
      <c r="P590" s="15" t="str">
        <f>IF(Tableau3[[#This Row],[Matricule]]&gt;1,IF(COUNTIF(Tableau3[DateMatricule],Tableau3[[#This Row],[DateMatricule]])&gt;1,"Doublon",""),"")</f>
        <v/>
      </c>
    </row>
    <row r="591" spans="1:16" x14ac:dyDescent="0.25">
      <c r="A591" s="12" t="str">
        <f>IF(Tableau3[[#This Row],[Date]]="","",VLOOKUP(Tableau3[[#This Row],[Semaine]],Listes!$A:$B,2,FALSE))</f>
        <v/>
      </c>
      <c r="B591" s="11" t="str">
        <f>IF(ISBLANK(Tableau3[[#This Row],[Date]]),"",INT((Tableau3[[#This Row],[Date]]-SUM(MOD(DATE(YEAR(Tableau3[[#This Row],[Date]]-MOD(Tableau3[[#This Row],[Date]]-2,7)+3),1,2),{1E+99;7})*{1;-1})+5)/7))</f>
        <v/>
      </c>
      <c r="C591" s="11" t="str">
        <f>IF(ISBLANK(Tableau3[[#This Row],[Matricule]]),"",VLOOKUP(Tableau3[[#This Row],[Matricule]],#REF!,2,FALSE))</f>
        <v/>
      </c>
      <c r="D591" s="11" t="str">
        <f>IF(ISBLANK(Tableau3[[#This Row],[Matricule]]),"",VLOOKUP(Tableau3[[#This Row],[Matricule]],#REF!,3,FALSE))</f>
        <v/>
      </c>
      <c r="E591" s="11" t="str">
        <f>CONCATENATE(Tableau3[[#This Row],[Date]],Tableau3[[#This Row],[Matricule]])</f>
        <v/>
      </c>
      <c r="F591" s="3"/>
      <c r="I59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91" s="7">
        <f>IF(Tableau3[[#This Row],[Moyenne Régimes]]&gt;0,1,0)</f>
        <v>0</v>
      </c>
      <c r="K591" s="7">
        <f>IF(Tableau3[[#This Row],[Moyenne Régimes]]&gt;=60,1,0)</f>
        <v>0</v>
      </c>
      <c r="L591" s="7">
        <f>IF(Tableau3[[#This Row],[Moyenne Régimes]]&gt;60,Tableau3[[#This Row],[Moyenne Régimes]]-60,0)</f>
        <v>0</v>
      </c>
      <c r="M591" s="14">
        <f t="shared" si="30"/>
        <v>0</v>
      </c>
      <c r="N591" s="14">
        <f t="shared" si="29"/>
        <v>0</v>
      </c>
      <c r="O591" s="14">
        <f t="shared" si="31"/>
        <v>0</v>
      </c>
      <c r="P591" s="15" t="str">
        <f>IF(Tableau3[[#This Row],[Matricule]]&gt;1,IF(COUNTIF(Tableau3[DateMatricule],Tableau3[[#This Row],[DateMatricule]])&gt;1,"Doublon",""),"")</f>
        <v/>
      </c>
    </row>
    <row r="592" spans="1:16" x14ac:dyDescent="0.25">
      <c r="A592" s="12" t="str">
        <f>IF(Tableau3[[#This Row],[Date]]="","",VLOOKUP(Tableau3[[#This Row],[Semaine]],Listes!$A:$B,2,FALSE))</f>
        <v/>
      </c>
      <c r="B592" s="11" t="str">
        <f>IF(ISBLANK(Tableau3[[#This Row],[Date]]),"",INT((Tableau3[[#This Row],[Date]]-SUM(MOD(DATE(YEAR(Tableau3[[#This Row],[Date]]-MOD(Tableau3[[#This Row],[Date]]-2,7)+3),1,2),{1E+99;7})*{1;-1})+5)/7))</f>
        <v/>
      </c>
      <c r="C592" s="11" t="str">
        <f>IF(ISBLANK(Tableau3[[#This Row],[Matricule]]),"",VLOOKUP(Tableau3[[#This Row],[Matricule]],#REF!,2,FALSE))</f>
        <v/>
      </c>
      <c r="D592" s="11" t="str">
        <f>IF(ISBLANK(Tableau3[[#This Row],[Matricule]]),"",VLOOKUP(Tableau3[[#This Row],[Matricule]],#REF!,3,FALSE))</f>
        <v/>
      </c>
      <c r="E592" s="11" t="str">
        <f>CONCATENATE(Tableau3[[#This Row],[Date]],Tableau3[[#This Row],[Matricule]])</f>
        <v/>
      </c>
      <c r="F592" s="3"/>
      <c r="I59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92" s="7">
        <f>IF(Tableau3[[#This Row],[Moyenne Régimes]]&gt;0,1,0)</f>
        <v>0</v>
      </c>
      <c r="K592" s="7">
        <f>IF(Tableau3[[#This Row],[Moyenne Régimes]]&gt;=60,1,0)</f>
        <v>0</v>
      </c>
      <c r="L592" s="7">
        <f>IF(Tableau3[[#This Row],[Moyenne Régimes]]&gt;60,Tableau3[[#This Row],[Moyenne Régimes]]-60,0)</f>
        <v>0</v>
      </c>
      <c r="M592" s="14">
        <f t="shared" si="30"/>
        <v>0</v>
      </c>
      <c r="N592" s="14">
        <f t="shared" si="29"/>
        <v>0</v>
      </c>
      <c r="O592" s="14">
        <f t="shared" si="31"/>
        <v>0</v>
      </c>
      <c r="P592" s="15" t="str">
        <f>IF(Tableau3[[#This Row],[Matricule]]&gt;1,IF(COUNTIF(Tableau3[DateMatricule],Tableau3[[#This Row],[DateMatricule]])&gt;1,"Doublon",""),"")</f>
        <v/>
      </c>
    </row>
    <row r="593" spans="1:16" x14ac:dyDescent="0.25">
      <c r="A593" s="12" t="str">
        <f>IF(Tableau3[[#This Row],[Date]]="","",VLOOKUP(Tableau3[[#This Row],[Semaine]],Listes!$A:$B,2,FALSE))</f>
        <v/>
      </c>
      <c r="B593" s="11" t="str">
        <f>IF(ISBLANK(Tableau3[[#This Row],[Date]]),"",INT((Tableau3[[#This Row],[Date]]-SUM(MOD(DATE(YEAR(Tableau3[[#This Row],[Date]]-MOD(Tableau3[[#This Row],[Date]]-2,7)+3),1,2),{1E+99;7})*{1;-1})+5)/7))</f>
        <v/>
      </c>
      <c r="C593" s="11" t="str">
        <f>IF(ISBLANK(Tableau3[[#This Row],[Matricule]]),"",VLOOKUP(Tableau3[[#This Row],[Matricule]],#REF!,2,FALSE))</f>
        <v/>
      </c>
      <c r="D593" s="11" t="str">
        <f>IF(ISBLANK(Tableau3[[#This Row],[Matricule]]),"",VLOOKUP(Tableau3[[#This Row],[Matricule]],#REF!,3,FALSE))</f>
        <v/>
      </c>
      <c r="E593" s="11" t="str">
        <f>CONCATENATE(Tableau3[[#This Row],[Date]],Tableau3[[#This Row],[Matricule]])</f>
        <v/>
      </c>
      <c r="F593" s="3"/>
      <c r="I59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93" s="7">
        <f>IF(Tableau3[[#This Row],[Moyenne Régimes]]&gt;0,1,0)</f>
        <v>0</v>
      </c>
      <c r="K593" s="7">
        <f>IF(Tableau3[[#This Row],[Moyenne Régimes]]&gt;=60,1,0)</f>
        <v>0</v>
      </c>
      <c r="L593" s="7">
        <f>IF(Tableau3[[#This Row],[Moyenne Régimes]]&gt;60,Tableau3[[#This Row],[Moyenne Régimes]]-60,0)</f>
        <v>0</v>
      </c>
      <c r="M593" s="14">
        <f t="shared" si="30"/>
        <v>0</v>
      </c>
      <c r="N593" s="14">
        <f t="shared" si="29"/>
        <v>0</v>
      </c>
      <c r="O593" s="14">
        <f t="shared" si="31"/>
        <v>0</v>
      </c>
      <c r="P593" s="15" t="str">
        <f>IF(Tableau3[[#This Row],[Matricule]]&gt;1,IF(COUNTIF(Tableau3[DateMatricule],Tableau3[[#This Row],[DateMatricule]])&gt;1,"Doublon",""),"")</f>
        <v/>
      </c>
    </row>
    <row r="594" spans="1:16" x14ac:dyDescent="0.25">
      <c r="A594" s="12" t="str">
        <f>IF(Tableau3[[#This Row],[Date]]="","",VLOOKUP(Tableau3[[#This Row],[Semaine]],Listes!$A:$B,2,FALSE))</f>
        <v/>
      </c>
      <c r="B594" s="11" t="str">
        <f>IF(ISBLANK(Tableau3[[#This Row],[Date]]),"",INT((Tableau3[[#This Row],[Date]]-SUM(MOD(DATE(YEAR(Tableau3[[#This Row],[Date]]-MOD(Tableau3[[#This Row],[Date]]-2,7)+3),1,2),{1E+99;7})*{1;-1})+5)/7))</f>
        <v/>
      </c>
      <c r="C594" s="11" t="str">
        <f>IF(ISBLANK(Tableau3[[#This Row],[Matricule]]),"",VLOOKUP(Tableau3[[#This Row],[Matricule]],#REF!,2,FALSE))</f>
        <v/>
      </c>
      <c r="D594" s="11" t="str">
        <f>IF(ISBLANK(Tableau3[[#This Row],[Matricule]]),"",VLOOKUP(Tableau3[[#This Row],[Matricule]],#REF!,3,FALSE))</f>
        <v/>
      </c>
      <c r="E594" s="11" t="str">
        <f>CONCATENATE(Tableau3[[#This Row],[Date]],Tableau3[[#This Row],[Matricule]])</f>
        <v/>
      </c>
      <c r="F594" s="3"/>
      <c r="I59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94" s="7">
        <f>IF(Tableau3[[#This Row],[Moyenne Régimes]]&gt;0,1,0)</f>
        <v>0</v>
      </c>
      <c r="K594" s="7">
        <f>IF(Tableau3[[#This Row],[Moyenne Régimes]]&gt;=60,1,0)</f>
        <v>0</v>
      </c>
      <c r="L594" s="7">
        <f>IF(Tableau3[[#This Row],[Moyenne Régimes]]&gt;60,Tableau3[[#This Row],[Moyenne Régimes]]-60,0)</f>
        <v>0</v>
      </c>
      <c r="M594" s="14">
        <f t="shared" si="30"/>
        <v>0</v>
      </c>
      <c r="N594" s="14">
        <f t="shared" si="29"/>
        <v>0</v>
      </c>
      <c r="O594" s="14">
        <f t="shared" si="31"/>
        <v>0</v>
      </c>
      <c r="P594" s="15" t="str">
        <f>IF(Tableau3[[#This Row],[Matricule]]&gt;1,IF(COUNTIF(Tableau3[DateMatricule],Tableau3[[#This Row],[DateMatricule]])&gt;1,"Doublon",""),"")</f>
        <v/>
      </c>
    </row>
    <row r="595" spans="1:16" x14ac:dyDescent="0.25">
      <c r="A595" s="12" t="str">
        <f>IF(Tableau3[[#This Row],[Date]]="","",VLOOKUP(Tableau3[[#This Row],[Semaine]],Listes!$A:$B,2,FALSE))</f>
        <v/>
      </c>
      <c r="B595" s="11" t="str">
        <f>IF(ISBLANK(Tableau3[[#This Row],[Date]]),"",INT((Tableau3[[#This Row],[Date]]-SUM(MOD(DATE(YEAR(Tableau3[[#This Row],[Date]]-MOD(Tableau3[[#This Row],[Date]]-2,7)+3),1,2),{1E+99;7})*{1;-1})+5)/7))</f>
        <v/>
      </c>
      <c r="C595" s="11" t="str">
        <f>IF(ISBLANK(Tableau3[[#This Row],[Matricule]]),"",VLOOKUP(Tableau3[[#This Row],[Matricule]],#REF!,2,FALSE))</f>
        <v/>
      </c>
      <c r="D595" s="11" t="str">
        <f>IF(ISBLANK(Tableau3[[#This Row],[Matricule]]),"",VLOOKUP(Tableau3[[#This Row],[Matricule]],#REF!,3,FALSE))</f>
        <v/>
      </c>
      <c r="E595" s="11" t="str">
        <f>CONCATENATE(Tableau3[[#This Row],[Date]],Tableau3[[#This Row],[Matricule]])</f>
        <v/>
      </c>
      <c r="F595" s="3"/>
      <c r="I59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95" s="7">
        <f>IF(Tableau3[[#This Row],[Moyenne Régimes]]&gt;0,1,0)</f>
        <v>0</v>
      </c>
      <c r="K595" s="7">
        <f>IF(Tableau3[[#This Row],[Moyenne Régimes]]&gt;=60,1,0)</f>
        <v>0</v>
      </c>
      <c r="L595" s="7">
        <f>IF(Tableau3[[#This Row],[Moyenne Régimes]]&gt;60,Tableau3[[#This Row],[Moyenne Régimes]]-60,0)</f>
        <v>0</v>
      </c>
      <c r="M595" s="14">
        <f t="shared" si="30"/>
        <v>0</v>
      </c>
      <c r="N595" s="14">
        <f t="shared" si="29"/>
        <v>0</v>
      </c>
      <c r="O595" s="14">
        <f t="shared" si="31"/>
        <v>0</v>
      </c>
      <c r="P595" s="15" t="str">
        <f>IF(Tableau3[[#This Row],[Matricule]]&gt;1,IF(COUNTIF(Tableau3[DateMatricule],Tableau3[[#This Row],[DateMatricule]])&gt;1,"Doublon",""),"")</f>
        <v/>
      </c>
    </row>
    <row r="596" spans="1:16" x14ac:dyDescent="0.25">
      <c r="A596" s="12" t="str">
        <f>IF(Tableau3[[#This Row],[Date]]="","",VLOOKUP(Tableau3[[#This Row],[Semaine]],Listes!$A:$B,2,FALSE))</f>
        <v/>
      </c>
      <c r="B596" s="11" t="str">
        <f>IF(ISBLANK(Tableau3[[#This Row],[Date]]),"",INT((Tableau3[[#This Row],[Date]]-SUM(MOD(DATE(YEAR(Tableau3[[#This Row],[Date]]-MOD(Tableau3[[#This Row],[Date]]-2,7)+3),1,2),{1E+99;7})*{1;-1})+5)/7))</f>
        <v/>
      </c>
      <c r="C596" s="11" t="str">
        <f>IF(ISBLANK(Tableau3[[#This Row],[Matricule]]),"",VLOOKUP(Tableau3[[#This Row],[Matricule]],#REF!,2,FALSE))</f>
        <v/>
      </c>
      <c r="D596" s="11" t="str">
        <f>IF(ISBLANK(Tableau3[[#This Row],[Matricule]]),"",VLOOKUP(Tableau3[[#This Row],[Matricule]],#REF!,3,FALSE))</f>
        <v/>
      </c>
      <c r="E596" s="11" t="str">
        <f>CONCATENATE(Tableau3[[#This Row],[Date]],Tableau3[[#This Row],[Matricule]])</f>
        <v/>
      </c>
      <c r="F596" s="3"/>
      <c r="I59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96" s="7">
        <f>IF(Tableau3[[#This Row],[Moyenne Régimes]]&gt;0,1,0)</f>
        <v>0</v>
      </c>
      <c r="K596" s="7">
        <f>IF(Tableau3[[#This Row],[Moyenne Régimes]]&gt;=60,1,0)</f>
        <v>0</v>
      </c>
      <c r="L596" s="7">
        <f>IF(Tableau3[[#This Row],[Moyenne Régimes]]&gt;60,Tableau3[[#This Row],[Moyenne Régimes]]-60,0)</f>
        <v>0</v>
      </c>
      <c r="M596" s="14">
        <f t="shared" si="30"/>
        <v>0</v>
      </c>
      <c r="N596" s="14">
        <f t="shared" si="29"/>
        <v>0</v>
      </c>
      <c r="O596" s="14">
        <f t="shared" si="31"/>
        <v>0</v>
      </c>
      <c r="P596" s="15" t="str">
        <f>IF(Tableau3[[#This Row],[Matricule]]&gt;1,IF(COUNTIF(Tableau3[DateMatricule],Tableau3[[#This Row],[DateMatricule]])&gt;1,"Doublon",""),"")</f>
        <v/>
      </c>
    </row>
    <row r="597" spans="1:16" x14ac:dyDescent="0.25">
      <c r="A597" s="12" t="str">
        <f>IF(Tableau3[[#This Row],[Date]]="","",VLOOKUP(Tableau3[[#This Row],[Semaine]],Listes!$A:$B,2,FALSE))</f>
        <v/>
      </c>
      <c r="B597" s="11" t="str">
        <f>IF(ISBLANK(Tableau3[[#This Row],[Date]]),"",INT((Tableau3[[#This Row],[Date]]-SUM(MOD(DATE(YEAR(Tableau3[[#This Row],[Date]]-MOD(Tableau3[[#This Row],[Date]]-2,7)+3),1,2),{1E+99;7})*{1;-1})+5)/7))</f>
        <v/>
      </c>
      <c r="C597" s="11" t="str">
        <f>IF(ISBLANK(Tableau3[[#This Row],[Matricule]]),"",VLOOKUP(Tableau3[[#This Row],[Matricule]],#REF!,2,FALSE))</f>
        <v/>
      </c>
      <c r="D597" s="11" t="str">
        <f>IF(ISBLANK(Tableau3[[#This Row],[Matricule]]),"",VLOOKUP(Tableau3[[#This Row],[Matricule]],#REF!,3,FALSE))</f>
        <v/>
      </c>
      <c r="E597" s="11" t="str">
        <f>CONCATENATE(Tableau3[[#This Row],[Date]],Tableau3[[#This Row],[Matricule]])</f>
        <v/>
      </c>
      <c r="F597" s="3"/>
      <c r="I59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97" s="7">
        <f>IF(Tableau3[[#This Row],[Moyenne Régimes]]&gt;0,1,0)</f>
        <v>0</v>
      </c>
      <c r="K597" s="7">
        <f>IF(Tableau3[[#This Row],[Moyenne Régimes]]&gt;=60,1,0)</f>
        <v>0</v>
      </c>
      <c r="L597" s="7">
        <f>IF(Tableau3[[#This Row],[Moyenne Régimes]]&gt;60,Tableau3[[#This Row],[Moyenne Régimes]]-60,0)</f>
        <v>0</v>
      </c>
      <c r="M597" s="14">
        <f t="shared" si="30"/>
        <v>0</v>
      </c>
      <c r="N597" s="14">
        <f t="shared" si="29"/>
        <v>0</v>
      </c>
      <c r="O597" s="14">
        <f t="shared" si="31"/>
        <v>0</v>
      </c>
      <c r="P597" s="15" t="str">
        <f>IF(Tableau3[[#This Row],[Matricule]]&gt;1,IF(COUNTIF(Tableau3[DateMatricule],Tableau3[[#This Row],[DateMatricule]])&gt;1,"Doublon",""),"")</f>
        <v/>
      </c>
    </row>
    <row r="598" spans="1:16" x14ac:dyDescent="0.25">
      <c r="A598" s="12" t="str">
        <f>IF(Tableau3[[#This Row],[Date]]="","",VLOOKUP(Tableau3[[#This Row],[Semaine]],Listes!$A:$B,2,FALSE))</f>
        <v/>
      </c>
      <c r="B598" s="11" t="str">
        <f>IF(ISBLANK(Tableau3[[#This Row],[Date]]),"",INT((Tableau3[[#This Row],[Date]]-SUM(MOD(DATE(YEAR(Tableau3[[#This Row],[Date]]-MOD(Tableau3[[#This Row],[Date]]-2,7)+3),1,2),{1E+99;7})*{1;-1})+5)/7))</f>
        <v/>
      </c>
      <c r="C598" s="11" t="str">
        <f>IF(ISBLANK(Tableau3[[#This Row],[Matricule]]),"",VLOOKUP(Tableau3[[#This Row],[Matricule]],#REF!,2,FALSE))</f>
        <v/>
      </c>
      <c r="D598" s="11" t="str">
        <f>IF(ISBLANK(Tableau3[[#This Row],[Matricule]]),"",VLOOKUP(Tableau3[[#This Row],[Matricule]],#REF!,3,FALSE))</f>
        <v/>
      </c>
      <c r="E598" s="11" t="str">
        <f>CONCATENATE(Tableau3[[#This Row],[Date]],Tableau3[[#This Row],[Matricule]])</f>
        <v/>
      </c>
      <c r="F598" s="3"/>
      <c r="I59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98" s="7">
        <f>IF(Tableau3[[#This Row],[Moyenne Régimes]]&gt;0,1,0)</f>
        <v>0</v>
      </c>
      <c r="K598" s="7">
        <f>IF(Tableau3[[#This Row],[Moyenne Régimes]]&gt;=60,1,0)</f>
        <v>0</v>
      </c>
      <c r="L598" s="7">
        <f>IF(Tableau3[[#This Row],[Moyenne Régimes]]&gt;60,Tableau3[[#This Row],[Moyenne Régimes]]-60,0)</f>
        <v>0</v>
      </c>
      <c r="M598" s="14">
        <f t="shared" si="30"/>
        <v>0</v>
      </c>
      <c r="N598" s="14">
        <f t="shared" si="29"/>
        <v>0</v>
      </c>
      <c r="O598" s="14">
        <f t="shared" si="31"/>
        <v>0</v>
      </c>
      <c r="P598" s="15" t="str">
        <f>IF(Tableau3[[#This Row],[Matricule]]&gt;1,IF(COUNTIF(Tableau3[DateMatricule],Tableau3[[#This Row],[DateMatricule]])&gt;1,"Doublon",""),"")</f>
        <v/>
      </c>
    </row>
    <row r="599" spans="1:16" x14ac:dyDescent="0.25">
      <c r="A599" s="12" t="str">
        <f>IF(Tableau3[[#This Row],[Date]]="","",VLOOKUP(Tableau3[[#This Row],[Semaine]],Listes!$A:$B,2,FALSE))</f>
        <v/>
      </c>
      <c r="B599" s="11" t="str">
        <f>IF(ISBLANK(Tableau3[[#This Row],[Date]]),"",INT((Tableau3[[#This Row],[Date]]-SUM(MOD(DATE(YEAR(Tableau3[[#This Row],[Date]]-MOD(Tableau3[[#This Row],[Date]]-2,7)+3),1,2),{1E+99;7})*{1;-1})+5)/7))</f>
        <v/>
      </c>
      <c r="C599" s="11" t="str">
        <f>IF(ISBLANK(Tableau3[[#This Row],[Matricule]]),"",VLOOKUP(Tableau3[[#This Row],[Matricule]],#REF!,2,FALSE))</f>
        <v/>
      </c>
      <c r="D599" s="11" t="str">
        <f>IF(ISBLANK(Tableau3[[#This Row],[Matricule]]),"",VLOOKUP(Tableau3[[#This Row],[Matricule]],#REF!,3,FALSE))</f>
        <v/>
      </c>
      <c r="E599" s="11" t="str">
        <f>CONCATENATE(Tableau3[[#This Row],[Date]],Tableau3[[#This Row],[Matricule]])</f>
        <v/>
      </c>
      <c r="F599" s="3"/>
      <c r="I59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599" s="7">
        <f>IF(Tableau3[[#This Row],[Moyenne Régimes]]&gt;0,1,0)</f>
        <v>0</v>
      </c>
      <c r="K599" s="7">
        <f>IF(Tableau3[[#This Row],[Moyenne Régimes]]&gt;=60,1,0)</f>
        <v>0</v>
      </c>
      <c r="L599" s="7">
        <f>IF(Tableau3[[#This Row],[Moyenne Régimes]]&gt;60,Tableau3[[#This Row],[Moyenne Régimes]]-60,0)</f>
        <v>0</v>
      </c>
      <c r="M599" s="14">
        <f t="shared" si="30"/>
        <v>0</v>
      </c>
      <c r="N599" s="14">
        <f t="shared" si="29"/>
        <v>0</v>
      </c>
      <c r="O599" s="14">
        <f t="shared" si="31"/>
        <v>0</v>
      </c>
      <c r="P599" s="15" t="str">
        <f>IF(Tableau3[[#This Row],[Matricule]]&gt;1,IF(COUNTIF(Tableau3[DateMatricule],Tableau3[[#This Row],[DateMatricule]])&gt;1,"Doublon",""),"")</f>
        <v/>
      </c>
    </row>
    <row r="600" spans="1:16" x14ac:dyDescent="0.25">
      <c r="A600" s="12" t="str">
        <f>IF(Tableau3[[#This Row],[Date]]="","",VLOOKUP(Tableau3[[#This Row],[Semaine]],Listes!$A:$B,2,FALSE))</f>
        <v/>
      </c>
      <c r="B600" s="11" t="str">
        <f>IF(ISBLANK(Tableau3[[#This Row],[Date]]),"",INT((Tableau3[[#This Row],[Date]]-SUM(MOD(DATE(YEAR(Tableau3[[#This Row],[Date]]-MOD(Tableau3[[#This Row],[Date]]-2,7)+3),1,2),{1E+99;7})*{1;-1})+5)/7))</f>
        <v/>
      </c>
      <c r="C600" s="11" t="str">
        <f>IF(ISBLANK(Tableau3[[#This Row],[Matricule]]),"",VLOOKUP(Tableau3[[#This Row],[Matricule]],#REF!,2,FALSE))</f>
        <v/>
      </c>
      <c r="D600" s="11" t="str">
        <f>IF(ISBLANK(Tableau3[[#This Row],[Matricule]]),"",VLOOKUP(Tableau3[[#This Row],[Matricule]],#REF!,3,FALSE))</f>
        <v/>
      </c>
      <c r="E600" s="11" t="str">
        <f>CONCATENATE(Tableau3[[#This Row],[Date]],Tableau3[[#This Row],[Matricule]])</f>
        <v/>
      </c>
      <c r="F600" s="3"/>
      <c r="I60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00" s="7">
        <f>IF(Tableau3[[#This Row],[Moyenne Régimes]]&gt;0,1,0)</f>
        <v>0</v>
      </c>
      <c r="K600" s="7">
        <f>IF(Tableau3[[#This Row],[Moyenne Régimes]]&gt;=60,1,0)</f>
        <v>0</v>
      </c>
      <c r="L600" s="7">
        <f>IF(Tableau3[[#This Row],[Moyenne Régimes]]&gt;60,Tableau3[[#This Row],[Moyenne Régimes]]-60,0)</f>
        <v>0</v>
      </c>
      <c r="M600" s="14">
        <f t="shared" si="30"/>
        <v>0</v>
      </c>
      <c r="N600" s="14">
        <f t="shared" si="29"/>
        <v>0</v>
      </c>
      <c r="O600" s="14">
        <f t="shared" si="31"/>
        <v>0</v>
      </c>
      <c r="P600" s="15" t="str">
        <f>IF(Tableau3[[#This Row],[Matricule]]&gt;1,IF(COUNTIF(Tableau3[DateMatricule],Tableau3[[#This Row],[DateMatricule]])&gt;1,"Doublon",""),"")</f>
        <v/>
      </c>
    </row>
    <row r="601" spans="1:16" x14ac:dyDescent="0.25">
      <c r="A601" s="12" t="str">
        <f>IF(Tableau3[[#This Row],[Date]]="","",VLOOKUP(Tableau3[[#This Row],[Semaine]],Listes!$A:$B,2,FALSE))</f>
        <v/>
      </c>
      <c r="B601" s="11" t="str">
        <f>IF(ISBLANK(Tableau3[[#This Row],[Date]]),"",INT((Tableau3[[#This Row],[Date]]-SUM(MOD(DATE(YEAR(Tableau3[[#This Row],[Date]]-MOD(Tableau3[[#This Row],[Date]]-2,7)+3),1,2),{1E+99;7})*{1;-1})+5)/7))</f>
        <v/>
      </c>
      <c r="C601" s="11" t="str">
        <f>IF(ISBLANK(Tableau3[[#This Row],[Matricule]]),"",VLOOKUP(Tableau3[[#This Row],[Matricule]],#REF!,2,FALSE))</f>
        <v/>
      </c>
      <c r="D601" s="11" t="str">
        <f>IF(ISBLANK(Tableau3[[#This Row],[Matricule]]),"",VLOOKUP(Tableau3[[#This Row],[Matricule]],#REF!,3,FALSE))</f>
        <v/>
      </c>
      <c r="E601" s="11" t="str">
        <f>CONCATENATE(Tableau3[[#This Row],[Date]],Tableau3[[#This Row],[Matricule]])</f>
        <v/>
      </c>
      <c r="F601" s="3"/>
      <c r="I60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01" s="7">
        <f>IF(Tableau3[[#This Row],[Moyenne Régimes]]&gt;0,1,0)</f>
        <v>0</v>
      </c>
      <c r="K601" s="7">
        <f>IF(Tableau3[[#This Row],[Moyenne Régimes]]&gt;=60,1,0)</f>
        <v>0</v>
      </c>
      <c r="L601" s="7">
        <f>IF(Tableau3[[#This Row],[Moyenne Régimes]]&gt;60,Tableau3[[#This Row],[Moyenne Régimes]]-60,0)</f>
        <v>0</v>
      </c>
      <c r="M601" s="14">
        <f t="shared" si="30"/>
        <v>0</v>
      </c>
      <c r="N601" s="14">
        <f t="shared" si="29"/>
        <v>0</v>
      </c>
      <c r="O601" s="14">
        <f t="shared" si="31"/>
        <v>0</v>
      </c>
      <c r="P601" s="15" t="str">
        <f>IF(Tableau3[[#This Row],[Matricule]]&gt;1,IF(COUNTIF(Tableau3[DateMatricule],Tableau3[[#This Row],[DateMatricule]])&gt;1,"Doublon",""),"")</f>
        <v/>
      </c>
    </row>
    <row r="602" spans="1:16" x14ac:dyDescent="0.25">
      <c r="A602" s="12" t="str">
        <f>IF(Tableau3[[#This Row],[Date]]="","",VLOOKUP(Tableau3[[#This Row],[Semaine]],Listes!$A:$B,2,FALSE))</f>
        <v/>
      </c>
      <c r="B602" s="11" t="str">
        <f>IF(ISBLANK(Tableau3[[#This Row],[Date]]),"",INT((Tableau3[[#This Row],[Date]]-SUM(MOD(DATE(YEAR(Tableau3[[#This Row],[Date]]-MOD(Tableau3[[#This Row],[Date]]-2,7)+3),1,2),{1E+99;7})*{1;-1})+5)/7))</f>
        <v/>
      </c>
      <c r="C602" s="11" t="str">
        <f>IF(ISBLANK(Tableau3[[#This Row],[Matricule]]),"",VLOOKUP(Tableau3[[#This Row],[Matricule]],#REF!,2,FALSE))</f>
        <v/>
      </c>
      <c r="D602" s="11" t="str">
        <f>IF(ISBLANK(Tableau3[[#This Row],[Matricule]]),"",VLOOKUP(Tableau3[[#This Row],[Matricule]],#REF!,3,FALSE))</f>
        <v/>
      </c>
      <c r="E602" s="11" t="str">
        <f>CONCATENATE(Tableau3[[#This Row],[Date]],Tableau3[[#This Row],[Matricule]])</f>
        <v/>
      </c>
      <c r="F602" s="3"/>
      <c r="I60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02" s="7">
        <f>IF(Tableau3[[#This Row],[Moyenne Régimes]]&gt;0,1,0)</f>
        <v>0</v>
      </c>
      <c r="K602" s="7">
        <f>IF(Tableau3[[#This Row],[Moyenne Régimes]]&gt;=60,1,0)</f>
        <v>0</v>
      </c>
      <c r="L602" s="7">
        <f>IF(Tableau3[[#This Row],[Moyenne Régimes]]&gt;60,Tableau3[[#This Row],[Moyenne Régimes]]-60,0)</f>
        <v>0</v>
      </c>
      <c r="M602" s="14">
        <f t="shared" si="30"/>
        <v>0</v>
      </c>
      <c r="N602" s="14">
        <f t="shared" si="29"/>
        <v>0</v>
      </c>
      <c r="O602" s="14">
        <f t="shared" si="31"/>
        <v>0</v>
      </c>
      <c r="P602" s="15" t="str">
        <f>IF(Tableau3[[#This Row],[Matricule]]&gt;1,IF(COUNTIF(Tableau3[DateMatricule],Tableau3[[#This Row],[DateMatricule]])&gt;1,"Doublon",""),"")</f>
        <v/>
      </c>
    </row>
    <row r="603" spans="1:16" x14ac:dyDescent="0.25">
      <c r="A603" s="12" t="str">
        <f>IF(Tableau3[[#This Row],[Date]]="","",VLOOKUP(Tableau3[[#This Row],[Semaine]],Listes!$A:$B,2,FALSE))</f>
        <v/>
      </c>
      <c r="B603" s="11" t="str">
        <f>IF(ISBLANK(Tableau3[[#This Row],[Date]]),"",INT((Tableau3[[#This Row],[Date]]-SUM(MOD(DATE(YEAR(Tableau3[[#This Row],[Date]]-MOD(Tableau3[[#This Row],[Date]]-2,7)+3),1,2),{1E+99;7})*{1;-1})+5)/7))</f>
        <v/>
      </c>
      <c r="C603" s="11" t="str">
        <f>IF(ISBLANK(Tableau3[[#This Row],[Matricule]]),"",VLOOKUP(Tableau3[[#This Row],[Matricule]],#REF!,2,FALSE))</f>
        <v/>
      </c>
      <c r="D603" s="11" t="str">
        <f>IF(ISBLANK(Tableau3[[#This Row],[Matricule]]),"",VLOOKUP(Tableau3[[#This Row],[Matricule]],#REF!,3,FALSE))</f>
        <v/>
      </c>
      <c r="E603" s="11" t="str">
        <f>CONCATENATE(Tableau3[[#This Row],[Date]],Tableau3[[#This Row],[Matricule]])</f>
        <v/>
      </c>
      <c r="F603" s="3"/>
      <c r="I60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03" s="7">
        <f>IF(Tableau3[[#This Row],[Moyenne Régimes]]&gt;0,1,0)</f>
        <v>0</v>
      </c>
      <c r="K603" s="7">
        <f>IF(Tableau3[[#This Row],[Moyenne Régimes]]&gt;=60,1,0)</f>
        <v>0</v>
      </c>
      <c r="L603" s="7">
        <f>IF(Tableau3[[#This Row],[Moyenne Régimes]]&gt;60,Tableau3[[#This Row],[Moyenne Régimes]]-60,0)</f>
        <v>0</v>
      </c>
      <c r="M603" s="14">
        <f t="shared" si="30"/>
        <v>0</v>
      </c>
      <c r="N603" s="14">
        <f t="shared" si="29"/>
        <v>0</v>
      </c>
      <c r="O603" s="14">
        <f t="shared" si="31"/>
        <v>0</v>
      </c>
      <c r="P603" s="15" t="str">
        <f>IF(Tableau3[[#This Row],[Matricule]]&gt;1,IF(COUNTIF(Tableau3[DateMatricule],Tableau3[[#This Row],[DateMatricule]])&gt;1,"Doublon",""),"")</f>
        <v/>
      </c>
    </row>
    <row r="604" spans="1:16" x14ac:dyDescent="0.25">
      <c r="A604" s="12" t="str">
        <f>IF(Tableau3[[#This Row],[Date]]="","",VLOOKUP(Tableau3[[#This Row],[Semaine]],Listes!$A:$B,2,FALSE))</f>
        <v/>
      </c>
      <c r="B604" s="11" t="str">
        <f>IF(ISBLANK(Tableau3[[#This Row],[Date]]),"",INT((Tableau3[[#This Row],[Date]]-SUM(MOD(DATE(YEAR(Tableau3[[#This Row],[Date]]-MOD(Tableau3[[#This Row],[Date]]-2,7)+3),1,2),{1E+99;7})*{1;-1})+5)/7))</f>
        <v/>
      </c>
      <c r="C604" s="11" t="str">
        <f>IF(ISBLANK(Tableau3[[#This Row],[Matricule]]),"",VLOOKUP(Tableau3[[#This Row],[Matricule]],#REF!,2,FALSE))</f>
        <v/>
      </c>
      <c r="D604" s="11" t="str">
        <f>IF(ISBLANK(Tableau3[[#This Row],[Matricule]]),"",VLOOKUP(Tableau3[[#This Row],[Matricule]],#REF!,3,FALSE))</f>
        <v/>
      </c>
      <c r="E604" s="11" t="str">
        <f>CONCATENATE(Tableau3[[#This Row],[Date]],Tableau3[[#This Row],[Matricule]])</f>
        <v/>
      </c>
      <c r="F604" s="3"/>
      <c r="I60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04" s="7">
        <f>IF(Tableau3[[#This Row],[Moyenne Régimes]]&gt;0,1,0)</f>
        <v>0</v>
      </c>
      <c r="K604" s="7">
        <f>IF(Tableau3[[#This Row],[Moyenne Régimes]]&gt;=60,1,0)</f>
        <v>0</v>
      </c>
      <c r="L604" s="7">
        <f>IF(Tableau3[[#This Row],[Moyenne Régimes]]&gt;60,Tableau3[[#This Row],[Moyenne Régimes]]-60,0)</f>
        <v>0</v>
      </c>
      <c r="M604" s="14">
        <f t="shared" si="30"/>
        <v>0</v>
      </c>
      <c r="N604" s="14">
        <f t="shared" si="29"/>
        <v>0</v>
      </c>
      <c r="O604" s="14">
        <f t="shared" si="31"/>
        <v>0</v>
      </c>
      <c r="P604" s="15" t="str">
        <f>IF(Tableau3[[#This Row],[Matricule]]&gt;1,IF(COUNTIF(Tableau3[DateMatricule],Tableau3[[#This Row],[DateMatricule]])&gt;1,"Doublon",""),"")</f>
        <v/>
      </c>
    </row>
    <row r="605" spans="1:16" x14ac:dyDescent="0.25">
      <c r="A605" s="12" t="str">
        <f>IF(Tableau3[[#This Row],[Date]]="","",VLOOKUP(Tableau3[[#This Row],[Semaine]],Listes!$A:$B,2,FALSE))</f>
        <v/>
      </c>
      <c r="B605" s="11" t="str">
        <f>IF(ISBLANK(Tableau3[[#This Row],[Date]]),"",INT((Tableau3[[#This Row],[Date]]-SUM(MOD(DATE(YEAR(Tableau3[[#This Row],[Date]]-MOD(Tableau3[[#This Row],[Date]]-2,7)+3),1,2),{1E+99;7})*{1;-1})+5)/7))</f>
        <v/>
      </c>
      <c r="C605" s="11" t="str">
        <f>IF(ISBLANK(Tableau3[[#This Row],[Matricule]]),"",VLOOKUP(Tableau3[[#This Row],[Matricule]],#REF!,2,FALSE))</f>
        <v/>
      </c>
      <c r="D605" s="11" t="str">
        <f>IF(ISBLANK(Tableau3[[#This Row],[Matricule]]),"",VLOOKUP(Tableau3[[#This Row],[Matricule]],#REF!,3,FALSE))</f>
        <v/>
      </c>
      <c r="E605" s="11" t="str">
        <f>CONCATENATE(Tableau3[[#This Row],[Date]],Tableau3[[#This Row],[Matricule]])</f>
        <v/>
      </c>
      <c r="F605" s="3"/>
      <c r="I60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05" s="7">
        <f>IF(Tableau3[[#This Row],[Moyenne Régimes]]&gt;0,1,0)</f>
        <v>0</v>
      </c>
      <c r="K605" s="7">
        <f>IF(Tableau3[[#This Row],[Moyenne Régimes]]&gt;=60,1,0)</f>
        <v>0</v>
      </c>
      <c r="L605" s="7">
        <f>IF(Tableau3[[#This Row],[Moyenne Régimes]]&gt;60,Tableau3[[#This Row],[Moyenne Régimes]]-60,0)</f>
        <v>0</v>
      </c>
      <c r="M605" s="14">
        <f t="shared" si="30"/>
        <v>0</v>
      </c>
      <c r="N605" s="14">
        <f t="shared" si="29"/>
        <v>0</v>
      </c>
      <c r="O605" s="14">
        <f t="shared" si="31"/>
        <v>0</v>
      </c>
      <c r="P605" s="15" t="str">
        <f>IF(Tableau3[[#This Row],[Matricule]]&gt;1,IF(COUNTIF(Tableau3[DateMatricule],Tableau3[[#This Row],[DateMatricule]])&gt;1,"Doublon",""),"")</f>
        <v/>
      </c>
    </row>
    <row r="606" spans="1:16" x14ac:dyDescent="0.25">
      <c r="A606" s="12" t="str">
        <f>IF(Tableau3[[#This Row],[Date]]="","",VLOOKUP(Tableau3[[#This Row],[Semaine]],Listes!$A:$B,2,FALSE))</f>
        <v/>
      </c>
      <c r="B606" s="11" t="str">
        <f>IF(ISBLANK(Tableau3[[#This Row],[Date]]),"",INT((Tableau3[[#This Row],[Date]]-SUM(MOD(DATE(YEAR(Tableau3[[#This Row],[Date]]-MOD(Tableau3[[#This Row],[Date]]-2,7)+3),1,2),{1E+99;7})*{1;-1})+5)/7))</f>
        <v/>
      </c>
      <c r="C606" s="11" t="str">
        <f>IF(ISBLANK(Tableau3[[#This Row],[Matricule]]),"",VLOOKUP(Tableau3[[#This Row],[Matricule]],#REF!,2,FALSE))</f>
        <v/>
      </c>
      <c r="D606" s="11" t="str">
        <f>IF(ISBLANK(Tableau3[[#This Row],[Matricule]]),"",VLOOKUP(Tableau3[[#This Row],[Matricule]],#REF!,3,FALSE))</f>
        <v/>
      </c>
      <c r="E606" s="11" t="str">
        <f>CONCATENATE(Tableau3[[#This Row],[Date]],Tableau3[[#This Row],[Matricule]])</f>
        <v/>
      </c>
      <c r="F606" s="3"/>
      <c r="I60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06" s="7">
        <f>IF(Tableau3[[#This Row],[Moyenne Régimes]]&gt;0,1,0)</f>
        <v>0</v>
      </c>
      <c r="K606" s="7">
        <f>IF(Tableau3[[#This Row],[Moyenne Régimes]]&gt;=60,1,0)</f>
        <v>0</v>
      </c>
      <c r="L606" s="7">
        <f>IF(Tableau3[[#This Row],[Moyenne Régimes]]&gt;60,Tableau3[[#This Row],[Moyenne Régimes]]-60,0)</f>
        <v>0</v>
      </c>
      <c r="M606" s="14">
        <f t="shared" si="30"/>
        <v>0</v>
      </c>
      <c r="N606" s="14">
        <f t="shared" si="29"/>
        <v>0</v>
      </c>
      <c r="O606" s="14">
        <f t="shared" si="31"/>
        <v>0</v>
      </c>
      <c r="P606" s="15" t="str">
        <f>IF(Tableau3[[#This Row],[Matricule]]&gt;1,IF(COUNTIF(Tableau3[DateMatricule],Tableau3[[#This Row],[DateMatricule]])&gt;1,"Doublon",""),"")</f>
        <v/>
      </c>
    </row>
    <row r="607" spans="1:16" x14ac:dyDescent="0.25">
      <c r="A607" s="12" t="str">
        <f>IF(Tableau3[[#This Row],[Date]]="","",VLOOKUP(Tableau3[[#This Row],[Semaine]],Listes!$A:$B,2,FALSE))</f>
        <v/>
      </c>
      <c r="B607" s="11" t="str">
        <f>IF(ISBLANK(Tableau3[[#This Row],[Date]]),"",INT((Tableau3[[#This Row],[Date]]-SUM(MOD(DATE(YEAR(Tableau3[[#This Row],[Date]]-MOD(Tableau3[[#This Row],[Date]]-2,7)+3),1,2),{1E+99;7})*{1;-1})+5)/7))</f>
        <v/>
      </c>
      <c r="C607" s="11" t="str">
        <f>IF(ISBLANK(Tableau3[[#This Row],[Matricule]]),"",VLOOKUP(Tableau3[[#This Row],[Matricule]],#REF!,2,FALSE))</f>
        <v/>
      </c>
      <c r="D607" s="11" t="str">
        <f>IF(ISBLANK(Tableau3[[#This Row],[Matricule]]),"",VLOOKUP(Tableau3[[#This Row],[Matricule]],#REF!,3,FALSE))</f>
        <v/>
      </c>
      <c r="E607" s="11" t="str">
        <f>CONCATENATE(Tableau3[[#This Row],[Date]],Tableau3[[#This Row],[Matricule]])</f>
        <v/>
      </c>
      <c r="F607" s="3"/>
      <c r="I60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07" s="7">
        <f>IF(Tableau3[[#This Row],[Moyenne Régimes]]&gt;0,1,0)</f>
        <v>0</v>
      </c>
      <c r="K607" s="7">
        <f>IF(Tableau3[[#This Row],[Moyenne Régimes]]&gt;=60,1,0)</f>
        <v>0</v>
      </c>
      <c r="L607" s="7">
        <f>IF(Tableau3[[#This Row],[Moyenne Régimes]]&gt;60,Tableau3[[#This Row],[Moyenne Régimes]]-60,0)</f>
        <v>0</v>
      </c>
      <c r="M607" s="14">
        <f t="shared" si="30"/>
        <v>0</v>
      </c>
      <c r="N607" s="14">
        <f t="shared" si="29"/>
        <v>0</v>
      </c>
      <c r="O607" s="14">
        <f t="shared" si="31"/>
        <v>0</v>
      </c>
      <c r="P607" s="15" t="str">
        <f>IF(Tableau3[[#This Row],[Matricule]]&gt;1,IF(COUNTIF(Tableau3[DateMatricule],Tableau3[[#This Row],[DateMatricule]])&gt;1,"Doublon",""),"")</f>
        <v/>
      </c>
    </row>
    <row r="608" spans="1:16" x14ac:dyDescent="0.25">
      <c r="A608" s="12" t="str">
        <f>IF(Tableau3[[#This Row],[Date]]="","",VLOOKUP(Tableau3[[#This Row],[Semaine]],Listes!$A:$B,2,FALSE))</f>
        <v/>
      </c>
      <c r="B608" s="11" t="str">
        <f>IF(ISBLANK(Tableau3[[#This Row],[Date]]),"",INT((Tableau3[[#This Row],[Date]]-SUM(MOD(DATE(YEAR(Tableau3[[#This Row],[Date]]-MOD(Tableau3[[#This Row],[Date]]-2,7)+3),1,2),{1E+99;7})*{1;-1})+5)/7))</f>
        <v/>
      </c>
      <c r="C608" s="11" t="str">
        <f>IF(ISBLANK(Tableau3[[#This Row],[Matricule]]),"",VLOOKUP(Tableau3[[#This Row],[Matricule]],#REF!,2,FALSE))</f>
        <v/>
      </c>
      <c r="D608" s="11" t="str">
        <f>IF(ISBLANK(Tableau3[[#This Row],[Matricule]]),"",VLOOKUP(Tableau3[[#This Row],[Matricule]],#REF!,3,FALSE))</f>
        <v/>
      </c>
      <c r="E608" s="11" t="str">
        <f>CONCATENATE(Tableau3[[#This Row],[Date]],Tableau3[[#This Row],[Matricule]])</f>
        <v/>
      </c>
      <c r="F608" s="3"/>
      <c r="I60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08" s="7">
        <f>IF(Tableau3[[#This Row],[Moyenne Régimes]]&gt;0,1,0)</f>
        <v>0</v>
      </c>
      <c r="K608" s="7">
        <f>IF(Tableau3[[#This Row],[Moyenne Régimes]]&gt;=60,1,0)</f>
        <v>0</v>
      </c>
      <c r="L608" s="7">
        <f>IF(Tableau3[[#This Row],[Moyenne Régimes]]&gt;60,Tableau3[[#This Row],[Moyenne Régimes]]-60,0)</f>
        <v>0</v>
      </c>
      <c r="M608" s="14">
        <f t="shared" si="30"/>
        <v>0</v>
      </c>
      <c r="N608" s="14">
        <f t="shared" si="29"/>
        <v>0</v>
      </c>
      <c r="O608" s="14">
        <f t="shared" si="31"/>
        <v>0</v>
      </c>
      <c r="P608" s="15" t="str">
        <f>IF(Tableau3[[#This Row],[Matricule]]&gt;1,IF(COUNTIF(Tableau3[DateMatricule],Tableau3[[#This Row],[DateMatricule]])&gt;1,"Doublon",""),"")</f>
        <v/>
      </c>
    </row>
    <row r="609" spans="1:16" x14ac:dyDescent="0.25">
      <c r="A609" s="12" t="str">
        <f>IF(Tableau3[[#This Row],[Date]]="","",VLOOKUP(Tableau3[[#This Row],[Semaine]],Listes!$A:$B,2,FALSE))</f>
        <v/>
      </c>
      <c r="B609" s="11" t="str">
        <f>IF(ISBLANK(Tableau3[[#This Row],[Date]]),"",INT((Tableau3[[#This Row],[Date]]-SUM(MOD(DATE(YEAR(Tableau3[[#This Row],[Date]]-MOD(Tableau3[[#This Row],[Date]]-2,7)+3),1,2),{1E+99;7})*{1;-1})+5)/7))</f>
        <v/>
      </c>
      <c r="C609" s="11" t="str">
        <f>IF(ISBLANK(Tableau3[[#This Row],[Matricule]]),"",VLOOKUP(Tableau3[[#This Row],[Matricule]],#REF!,2,FALSE))</f>
        <v/>
      </c>
      <c r="D609" s="11" t="str">
        <f>IF(ISBLANK(Tableau3[[#This Row],[Matricule]]),"",VLOOKUP(Tableau3[[#This Row],[Matricule]],#REF!,3,FALSE))</f>
        <v/>
      </c>
      <c r="E609" s="11" t="str">
        <f>CONCATENATE(Tableau3[[#This Row],[Date]],Tableau3[[#This Row],[Matricule]])</f>
        <v/>
      </c>
      <c r="F609" s="3"/>
      <c r="I60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09" s="7">
        <f>IF(Tableau3[[#This Row],[Moyenne Régimes]]&gt;0,1,0)</f>
        <v>0</v>
      </c>
      <c r="K609" s="7">
        <f>IF(Tableau3[[#This Row],[Moyenne Régimes]]&gt;=60,1,0)</f>
        <v>0</v>
      </c>
      <c r="L609" s="7">
        <f>IF(Tableau3[[#This Row],[Moyenne Régimes]]&gt;60,Tableau3[[#This Row],[Moyenne Régimes]]-60,0)</f>
        <v>0</v>
      </c>
      <c r="M609" s="14">
        <f t="shared" si="30"/>
        <v>0</v>
      </c>
      <c r="N609" s="14">
        <f t="shared" si="29"/>
        <v>0</v>
      </c>
      <c r="O609" s="14">
        <f t="shared" si="31"/>
        <v>0</v>
      </c>
      <c r="P609" s="15" t="str">
        <f>IF(Tableau3[[#This Row],[Matricule]]&gt;1,IF(COUNTIF(Tableau3[DateMatricule],Tableau3[[#This Row],[DateMatricule]])&gt;1,"Doublon",""),"")</f>
        <v/>
      </c>
    </row>
    <row r="610" spans="1:16" x14ac:dyDescent="0.25">
      <c r="A610" s="12" t="str">
        <f>IF(Tableau3[[#This Row],[Date]]="","",VLOOKUP(Tableau3[[#This Row],[Semaine]],Listes!$A:$B,2,FALSE))</f>
        <v/>
      </c>
      <c r="B610" s="11" t="str">
        <f>IF(ISBLANK(Tableau3[[#This Row],[Date]]),"",INT((Tableau3[[#This Row],[Date]]-SUM(MOD(DATE(YEAR(Tableau3[[#This Row],[Date]]-MOD(Tableau3[[#This Row],[Date]]-2,7)+3),1,2),{1E+99;7})*{1;-1})+5)/7))</f>
        <v/>
      </c>
      <c r="C610" s="11" t="str">
        <f>IF(ISBLANK(Tableau3[[#This Row],[Matricule]]),"",VLOOKUP(Tableau3[[#This Row],[Matricule]],#REF!,2,FALSE))</f>
        <v/>
      </c>
      <c r="D610" s="11" t="str">
        <f>IF(ISBLANK(Tableau3[[#This Row],[Matricule]]),"",VLOOKUP(Tableau3[[#This Row],[Matricule]],#REF!,3,FALSE))</f>
        <v/>
      </c>
      <c r="E610" s="11" t="str">
        <f>CONCATENATE(Tableau3[[#This Row],[Date]],Tableau3[[#This Row],[Matricule]])</f>
        <v/>
      </c>
      <c r="F610" s="3"/>
      <c r="I61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10" s="7">
        <f>IF(Tableau3[[#This Row],[Moyenne Régimes]]&gt;0,1,0)</f>
        <v>0</v>
      </c>
      <c r="K610" s="7">
        <f>IF(Tableau3[[#This Row],[Moyenne Régimes]]&gt;=60,1,0)</f>
        <v>0</v>
      </c>
      <c r="L610" s="7">
        <f>IF(Tableau3[[#This Row],[Moyenne Régimes]]&gt;60,Tableau3[[#This Row],[Moyenne Régimes]]-60,0)</f>
        <v>0</v>
      </c>
      <c r="M610" s="14">
        <f t="shared" si="30"/>
        <v>0</v>
      </c>
      <c r="N610" s="14">
        <f t="shared" si="29"/>
        <v>0</v>
      </c>
      <c r="O610" s="14">
        <f t="shared" si="31"/>
        <v>0</v>
      </c>
      <c r="P610" s="15" t="str">
        <f>IF(Tableau3[[#This Row],[Matricule]]&gt;1,IF(COUNTIF(Tableau3[DateMatricule],Tableau3[[#This Row],[DateMatricule]])&gt;1,"Doublon",""),"")</f>
        <v/>
      </c>
    </row>
    <row r="611" spans="1:16" x14ac:dyDescent="0.25">
      <c r="A611" s="12" t="str">
        <f>IF(Tableau3[[#This Row],[Date]]="","",VLOOKUP(Tableau3[[#This Row],[Semaine]],Listes!$A:$B,2,FALSE))</f>
        <v/>
      </c>
      <c r="B611" s="11" t="str">
        <f>IF(ISBLANK(Tableau3[[#This Row],[Date]]),"",INT((Tableau3[[#This Row],[Date]]-SUM(MOD(DATE(YEAR(Tableau3[[#This Row],[Date]]-MOD(Tableau3[[#This Row],[Date]]-2,7)+3),1,2),{1E+99;7})*{1;-1})+5)/7))</f>
        <v/>
      </c>
      <c r="C611" s="11" t="str">
        <f>IF(ISBLANK(Tableau3[[#This Row],[Matricule]]),"",VLOOKUP(Tableau3[[#This Row],[Matricule]],#REF!,2,FALSE))</f>
        <v/>
      </c>
      <c r="D611" s="11" t="str">
        <f>IF(ISBLANK(Tableau3[[#This Row],[Matricule]]),"",VLOOKUP(Tableau3[[#This Row],[Matricule]],#REF!,3,FALSE))</f>
        <v/>
      </c>
      <c r="E611" s="11" t="str">
        <f>CONCATENATE(Tableau3[[#This Row],[Date]],Tableau3[[#This Row],[Matricule]])</f>
        <v/>
      </c>
      <c r="F611" s="3"/>
      <c r="I61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11" s="7">
        <f>IF(Tableau3[[#This Row],[Moyenne Régimes]]&gt;0,1,0)</f>
        <v>0</v>
      </c>
      <c r="K611" s="7">
        <f>IF(Tableau3[[#This Row],[Moyenne Régimes]]&gt;=60,1,0)</f>
        <v>0</v>
      </c>
      <c r="L611" s="7">
        <f>IF(Tableau3[[#This Row],[Moyenne Régimes]]&gt;60,Tableau3[[#This Row],[Moyenne Régimes]]-60,0)</f>
        <v>0</v>
      </c>
      <c r="M611" s="14">
        <f t="shared" si="30"/>
        <v>0</v>
      </c>
      <c r="N611" s="14">
        <f t="shared" si="29"/>
        <v>0</v>
      </c>
      <c r="O611" s="14">
        <f t="shared" si="31"/>
        <v>0</v>
      </c>
      <c r="P611" s="15" t="str">
        <f>IF(Tableau3[[#This Row],[Matricule]]&gt;1,IF(COUNTIF(Tableau3[DateMatricule],Tableau3[[#This Row],[DateMatricule]])&gt;1,"Doublon",""),"")</f>
        <v/>
      </c>
    </row>
    <row r="612" spans="1:16" x14ac:dyDescent="0.25">
      <c r="A612" s="12" t="str">
        <f>IF(Tableau3[[#This Row],[Date]]="","",VLOOKUP(Tableau3[[#This Row],[Semaine]],Listes!$A:$B,2,FALSE))</f>
        <v/>
      </c>
      <c r="B612" s="11" t="str">
        <f>IF(ISBLANK(Tableau3[[#This Row],[Date]]),"",INT((Tableau3[[#This Row],[Date]]-SUM(MOD(DATE(YEAR(Tableau3[[#This Row],[Date]]-MOD(Tableau3[[#This Row],[Date]]-2,7)+3),1,2),{1E+99;7})*{1;-1})+5)/7))</f>
        <v/>
      </c>
      <c r="C612" s="11" t="str">
        <f>IF(ISBLANK(Tableau3[[#This Row],[Matricule]]),"",VLOOKUP(Tableau3[[#This Row],[Matricule]],#REF!,2,FALSE))</f>
        <v/>
      </c>
      <c r="D612" s="11" t="str">
        <f>IF(ISBLANK(Tableau3[[#This Row],[Matricule]]),"",VLOOKUP(Tableau3[[#This Row],[Matricule]],#REF!,3,FALSE))</f>
        <v/>
      </c>
      <c r="E612" s="11" t="str">
        <f>CONCATENATE(Tableau3[[#This Row],[Date]],Tableau3[[#This Row],[Matricule]])</f>
        <v/>
      </c>
      <c r="F612" s="3"/>
      <c r="I61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12" s="7">
        <f>IF(Tableau3[[#This Row],[Moyenne Régimes]]&gt;0,1,0)</f>
        <v>0</v>
      </c>
      <c r="K612" s="7">
        <f>IF(Tableau3[[#This Row],[Moyenne Régimes]]&gt;=60,1,0)</f>
        <v>0</v>
      </c>
      <c r="L612" s="7">
        <f>IF(Tableau3[[#This Row],[Moyenne Régimes]]&gt;60,Tableau3[[#This Row],[Moyenne Régimes]]-60,0)</f>
        <v>0</v>
      </c>
      <c r="M612" s="14">
        <f t="shared" si="30"/>
        <v>0</v>
      </c>
      <c r="N612" s="14">
        <f t="shared" si="29"/>
        <v>0</v>
      </c>
      <c r="O612" s="14">
        <f t="shared" si="31"/>
        <v>0</v>
      </c>
      <c r="P612" s="15" t="str">
        <f>IF(Tableau3[[#This Row],[Matricule]]&gt;1,IF(COUNTIF(Tableau3[DateMatricule],Tableau3[[#This Row],[DateMatricule]])&gt;1,"Doublon",""),"")</f>
        <v/>
      </c>
    </row>
    <row r="613" spans="1:16" x14ac:dyDescent="0.25">
      <c r="A613" s="12" t="str">
        <f>IF(Tableau3[[#This Row],[Date]]="","",VLOOKUP(Tableau3[[#This Row],[Semaine]],Listes!$A:$B,2,FALSE))</f>
        <v/>
      </c>
      <c r="B613" s="11" t="str">
        <f>IF(ISBLANK(Tableau3[[#This Row],[Date]]),"",INT((Tableau3[[#This Row],[Date]]-SUM(MOD(DATE(YEAR(Tableau3[[#This Row],[Date]]-MOD(Tableau3[[#This Row],[Date]]-2,7)+3),1,2),{1E+99;7})*{1;-1})+5)/7))</f>
        <v/>
      </c>
      <c r="C613" s="11" t="str">
        <f>IF(ISBLANK(Tableau3[[#This Row],[Matricule]]),"",VLOOKUP(Tableau3[[#This Row],[Matricule]],#REF!,2,FALSE))</f>
        <v/>
      </c>
      <c r="D613" s="11" t="str">
        <f>IF(ISBLANK(Tableau3[[#This Row],[Matricule]]),"",VLOOKUP(Tableau3[[#This Row],[Matricule]],#REF!,3,FALSE))</f>
        <v/>
      </c>
      <c r="E613" s="11" t="str">
        <f>CONCATENATE(Tableau3[[#This Row],[Date]],Tableau3[[#This Row],[Matricule]])</f>
        <v/>
      </c>
      <c r="F613" s="3"/>
      <c r="I61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13" s="7">
        <f>IF(Tableau3[[#This Row],[Moyenne Régimes]]&gt;0,1,0)</f>
        <v>0</v>
      </c>
      <c r="K613" s="7">
        <f>IF(Tableau3[[#This Row],[Moyenne Régimes]]&gt;=60,1,0)</f>
        <v>0</v>
      </c>
      <c r="L613" s="7">
        <f>IF(Tableau3[[#This Row],[Moyenne Régimes]]&gt;60,Tableau3[[#This Row],[Moyenne Régimes]]-60,0)</f>
        <v>0</v>
      </c>
      <c r="M613" s="14">
        <f t="shared" si="30"/>
        <v>0</v>
      </c>
      <c r="N613" s="14">
        <f t="shared" si="29"/>
        <v>0</v>
      </c>
      <c r="O613" s="14">
        <f t="shared" si="31"/>
        <v>0</v>
      </c>
      <c r="P613" s="15" t="str">
        <f>IF(Tableau3[[#This Row],[Matricule]]&gt;1,IF(COUNTIF(Tableau3[DateMatricule],Tableau3[[#This Row],[DateMatricule]])&gt;1,"Doublon",""),"")</f>
        <v/>
      </c>
    </row>
    <row r="614" spans="1:16" x14ac:dyDescent="0.25">
      <c r="A614" s="12" t="str">
        <f>IF(Tableau3[[#This Row],[Date]]="","",VLOOKUP(Tableau3[[#This Row],[Semaine]],Listes!$A:$B,2,FALSE))</f>
        <v/>
      </c>
      <c r="B614" s="11" t="str">
        <f>IF(ISBLANK(Tableau3[[#This Row],[Date]]),"",INT((Tableau3[[#This Row],[Date]]-SUM(MOD(DATE(YEAR(Tableau3[[#This Row],[Date]]-MOD(Tableau3[[#This Row],[Date]]-2,7)+3),1,2),{1E+99;7})*{1;-1})+5)/7))</f>
        <v/>
      </c>
      <c r="C614" s="11" t="str">
        <f>IF(ISBLANK(Tableau3[[#This Row],[Matricule]]),"",VLOOKUP(Tableau3[[#This Row],[Matricule]],#REF!,2,FALSE))</f>
        <v/>
      </c>
      <c r="D614" s="11" t="str">
        <f>IF(ISBLANK(Tableau3[[#This Row],[Matricule]]),"",VLOOKUP(Tableau3[[#This Row],[Matricule]],#REF!,3,FALSE))</f>
        <v/>
      </c>
      <c r="E614" s="11" t="str">
        <f>CONCATENATE(Tableau3[[#This Row],[Date]],Tableau3[[#This Row],[Matricule]])</f>
        <v/>
      </c>
      <c r="F614" s="3"/>
      <c r="I61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14" s="7">
        <f>IF(Tableau3[[#This Row],[Moyenne Régimes]]&gt;0,1,0)</f>
        <v>0</v>
      </c>
      <c r="K614" s="7">
        <f>IF(Tableau3[[#This Row],[Moyenne Régimes]]&gt;=60,1,0)</f>
        <v>0</v>
      </c>
      <c r="L614" s="7">
        <f>IF(Tableau3[[#This Row],[Moyenne Régimes]]&gt;60,Tableau3[[#This Row],[Moyenne Régimes]]-60,0)</f>
        <v>0</v>
      </c>
      <c r="M614" s="14">
        <f t="shared" si="30"/>
        <v>0</v>
      </c>
      <c r="N614" s="14">
        <f t="shared" si="29"/>
        <v>0</v>
      </c>
      <c r="O614" s="14">
        <f t="shared" si="31"/>
        <v>0</v>
      </c>
      <c r="P614" s="15" t="str">
        <f>IF(Tableau3[[#This Row],[Matricule]]&gt;1,IF(COUNTIF(Tableau3[DateMatricule],Tableau3[[#This Row],[DateMatricule]])&gt;1,"Doublon",""),"")</f>
        <v/>
      </c>
    </row>
    <row r="615" spans="1:16" x14ac:dyDescent="0.25">
      <c r="A615" s="12" t="str">
        <f>IF(Tableau3[[#This Row],[Date]]="","",VLOOKUP(Tableau3[[#This Row],[Semaine]],Listes!$A:$B,2,FALSE))</f>
        <v/>
      </c>
      <c r="B615" s="11" t="str">
        <f>IF(ISBLANK(Tableau3[[#This Row],[Date]]),"",INT((Tableau3[[#This Row],[Date]]-SUM(MOD(DATE(YEAR(Tableau3[[#This Row],[Date]]-MOD(Tableau3[[#This Row],[Date]]-2,7)+3),1,2),{1E+99;7})*{1;-1})+5)/7))</f>
        <v/>
      </c>
      <c r="C615" s="11" t="str">
        <f>IF(ISBLANK(Tableau3[[#This Row],[Matricule]]),"",VLOOKUP(Tableau3[[#This Row],[Matricule]],#REF!,2,FALSE))</f>
        <v/>
      </c>
      <c r="D615" s="11" t="str">
        <f>IF(ISBLANK(Tableau3[[#This Row],[Matricule]]),"",VLOOKUP(Tableau3[[#This Row],[Matricule]],#REF!,3,FALSE))</f>
        <v/>
      </c>
      <c r="E615" s="11" t="str">
        <f>CONCATENATE(Tableau3[[#This Row],[Date]],Tableau3[[#This Row],[Matricule]])</f>
        <v/>
      </c>
      <c r="F615" s="3"/>
      <c r="I61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15" s="7">
        <f>IF(Tableau3[[#This Row],[Moyenne Régimes]]&gt;0,1,0)</f>
        <v>0</v>
      </c>
      <c r="K615" s="7">
        <f>IF(Tableau3[[#This Row],[Moyenne Régimes]]&gt;=60,1,0)</f>
        <v>0</v>
      </c>
      <c r="L615" s="7">
        <f>IF(Tableau3[[#This Row],[Moyenne Régimes]]&gt;60,Tableau3[[#This Row],[Moyenne Régimes]]-60,0)</f>
        <v>0</v>
      </c>
      <c r="M615" s="14">
        <f t="shared" si="30"/>
        <v>0</v>
      </c>
      <c r="N615" s="14">
        <f t="shared" si="29"/>
        <v>0</v>
      </c>
      <c r="O615" s="14">
        <f t="shared" si="31"/>
        <v>0</v>
      </c>
      <c r="P615" s="15" t="str">
        <f>IF(Tableau3[[#This Row],[Matricule]]&gt;1,IF(COUNTIF(Tableau3[DateMatricule],Tableau3[[#This Row],[DateMatricule]])&gt;1,"Doublon",""),"")</f>
        <v/>
      </c>
    </row>
    <row r="616" spans="1:16" x14ac:dyDescent="0.25">
      <c r="A616" s="12" t="str">
        <f>IF(Tableau3[[#This Row],[Date]]="","",VLOOKUP(Tableau3[[#This Row],[Semaine]],Listes!$A:$B,2,FALSE))</f>
        <v/>
      </c>
      <c r="B616" s="11" t="str">
        <f>IF(ISBLANK(Tableau3[[#This Row],[Date]]),"",INT((Tableau3[[#This Row],[Date]]-SUM(MOD(DATE(YEAR(Tableau3[[#This Row],[Date]]-MOD(Tableau3[[#This Row],[Date]]-2,7)+3),1,2),{1E+99;7})*{1;-1})+5)/7))</f>
        <v/>
      </c>
      <c r="C616" s="11" t="str">
        <f>IF(ISBLANK(Tableau3[[#This Row],[Matricule]]),"",VLOOKUP(Tableau3[[#This Row],[Matricule]],#REF!,2,FALSE))</f>
        <v/>
      </c>
      <c r="D616" s="11" t="str">
        <f>IF(ISBLANK(Tableau3[[#This Row],[Matricule]]),"",VLOOKUP(Tableau3[[#This Row],[Matricule]],#REF!,3,FALSE))</f>
        <v/>
      </c>
      <c r="E616" s="11" t="str">
        <f>CONCATENATE(Tableau3[[#This Row],[Date]],Tableau3[[#This Row],[Matricule]])</f>
        <v/>
      </c>
      <c r="F616" s="3"/>
      <c r="I61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16" s="7">
        <f>IF(Tableau3[[#This Row],[Moyenne Régimes]]&gt;0,1,0)</f>
        <v>0</v>
      </c>
      <c r="K616" s="7">
        <f>IF(Tableau3[[#This Row],[Moyenne Régimes]]&gt;=60,1,0)</f>
        <v>0</v>
      </c>
      <c r="L616" s="7">
        <f>IF(Tableau3[[#This Row],[Moyenne Régimes]]&gt;60,Tableau3[[#This Row],[Moyenne Régimes]]-60,0)</f>
        <v>0</v>
      </c>
      <c r="M616" s="14">
        <f t="shared" si="30"/>
        <v>0</v>
      </c>
      <c r="N616" s="14">
        <f t="shared" si="29"/>
        <v>0</v>
      </c>
      <c r="O616" s="14">
        <f t="shared" si="31"/>
        <v>0</v>
      </c>
      <c r="P616" s="15" t="str">
        <f>IF(Tableau3[[#This Row],[Matricule]]&gt;1,IF(COUNTIF(Tableau3[DateMatricule],Tableau3[[#This Row],[DateMatricule]])&gt;1,"Doublon",""),"")</f>
        <v/>
      </c>
    </row>
    <row r="617" spans="1:16" x14ac:dyDescent="0.25">
      <c r="A617" s="12" t="str">
        <f>IF(Tableau3[[#This Row],[Date]]="","",VLOOKUP(Tableau3[[#This Row],[Semaine]],Listes!$A:$B,2,FALSE))</f>
        <v/>
      </c>
      <c r="B617" s="11" t="str">
        <f>IF(ISBLANK(Tableau3[[#This Row],[Date]]),"",INT((Tableau3[[#This Row],[Date]]-SUM(MOD(DATE(YEAR(Tableau3[[#This Row],[Date]]-MOD(Tableau3[[#This Row],[Date]]-2,7)+3),1,2),{1E+99;7})*{1;-1})+5)/7))</f>
        <v/>
      </c>
      <c r="C617" s="11" t="str">
        <f>IF(ISBLANK(Tableau3[[#This Row],[Matricule]]),"",VLOOKUP(Tableau3[[#This Row],[Matricule]],#REF!,2,FALSE))</f>
        <v/>
      </c>
      <c r="D617" s="11" t="str">
        <f>IF(ISBLANK(Tableau3[[#This Row],[Matricule]]),"",VLOOKUP(Tableau3[[#This Row],[Matricule]],#REF!,3,FALSE))</f>
        <v/>
      </c>
      <c r="E617" s="11" t="str">
        <f>CONCATENATE(Tableau3[[#This Row],[Date]],Tableau3[[#This Row],[Matricule]])</f>
        <v/>
      </c>
      <c r="F617" s="3"/>
      <c r="I61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17" s="7">
        <f>IF(Tableau3[[#This Row],[Moyenne Régimes]]&gt;0,1,0)</f>
        <v>0</v>
      </c>
      <c r="K617" s="7">
        <f>IF(Tableau3[[#This Row],[Moyenne Régimes]]&gt;=60,1,0)</f>
        <v>0</v>
      </c>
      <c r="L617" s="7">
        <f>IF(Tableau3[[#This Row],[Moyenne Régimes]]&gt;60,Tableau3[[#This Row],[Moyenne Régimes]]-60,0)</f>
        <v>0</v>
      </c>
      <c r="M617" s="14">
        <f t="shared" si="30"/>
        <v>0</v>
      </c>
      <c r="N617" s="14">
        <f t="shared" si="29"/>
        <v>0</v>
      </c>
      <c r="O617" s="14">
        <f t="shared" si="31"/>
        <v>0</v>
      </c>
      <c r="P617" s="15" t="str">
        <f>IF(Tableau3[[#This Row],[Matricule]]&gt;1,IF(COUNTIF(Tableau3[DateMatricule],Tableau3[[#This Row],[DateMatricule]])&gt;1,"Doublon",""),"")</f>
        <v/>
      </c>
    </row>
    <row r="618" spans="1:16" x14ac:dyDescent="0.25">
      <c r="A618" s="12" t="str">
        <f>IF(Tableau3[[#This Row],[Date]]="","",VLOOKUP(Tableau3[[#This Row],[Semaine]],Listes!$A:$B,2,FALSE))</f>
        <v/>
      </c>
      <c r="B618" s="11" t="str">
        <f>IF(ISBLANK(Tableau3[[#This Row],[Date]]),"",INT((Tableau3[[#This Row],[Date]]-SUM(MOD(DATE(YEAR(Tableau3[[#This Row],[Date]]-MOD(Tableau3[[#This Row],[Date]]-2,7)+3),1,2),{1E+99;7})*{1;-1})+5)/7))</f>
        <v/>
      </c>
      <c r="C618" s="11" t="str">
        <f>IF(ISBLANK(Tableau3[[#This Row],[Matricule]]),"",VLOOKUP(Tableau3[[#This Row],[Matricule]],#REF!,2,FALSE))</f>
        <v/>
      </c>
      <c r="D618" s="11" t="str">
        <f>IF(ISBLANK(Tableau3[[#This Row],[Matricule]]),"",VLOOKUP(Tableau3[[#This Row],[Matricule]],#REF!,3,FALSE))</f>
        <v/>
      </c>
      <c r="E618" s="11" t="str">
        <f>CONCATENATE(Tableau3[[#This Row],[Date]],Tableau3[[#This Row],[Matricule]])</f>
        <v/>
      </c>
      <c r="F618" s="3"/>
      <c r="I61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18" s="7">
        <f>IF(Tableau3[[#This Row],[Moyenne Régimes]]&gt;0,1,0)</f>
        <v>0</v>
      </c>
      <c r="K618" s="7">
        <f>IF(Tableau3[[#This Row],[Moyenne Régimes]]&gt;=60,1,0)</f>
        <v>0</v>
      </c>
      <c r="L618" s="7">
        <f>IF(Tableau3[[#This Row],[Moyenne Régimes]]&gt;60,Tableau3[[#This Row],[Moyenne Régimes]]-60,0)</f>
        <v>0</v>
      </c>
      <c r="M618" s="14">
        <f t="shared" si="30"/>
        <v>0</v>
      </c>
      <c r="N618" s="14">
        <f t="shared" si="29"/>
        <v>0</v>
      </c>
      <c r="O618" s="14">
        <f t="shared" si="31"/>
        <v>0</v>
      </c>
      <c r="P618" s="15" t="str">
        <f>IF(Tableau3[[#This Row],[Matricule]]&gt;1,IF(COUNTIF(Tableau3[DateMatricule],Tableau3[[#This Row],[DateMatricule]])&gt;1,"Doublon",""),"")</f>
        <v/>
      </c>
    </row>
    <row r="619" spans="1:16" x14ac:dyDescent="0.25">
      <c r="A619" s="12" t="str">
        <f>IF(Tableau3[[#This Row],[Date]]="","",VLOOKUP(Tableau3[[#This Row],[Semaine]],Listes!$A:$B,2,FALSE))</f>
        <v/>
      </c>
      <c r="B619" s="11" t="str">
        <f>IF(ISBLANK(Tableau3[[#This Row],[Date]]),"",INT((Tableau3[[#This Row],[Date]]-SUM(MOD(DATE(YEAR(Tableau3[[#This Row],[Date]]-MOD(Tableau3[[#This Row],[Date]]-2,7)+3),1,2),{1E+99;7})*{1;-1})+5)/7))</f>
        <v/>
      </c>
      <c r="C619" s="11" t="str">
        <f>IF(ISBLANK(Tableau3[[#This Row],[Matricule]]),"",VLOOKUP(Tableau3[[#This Row],[Matricule]],#REF!,2,FALSE))</f>
        <v/>
      </c>
      <c r="D619" s="11" t="str">
        <f>IF(ISBLANK(Tableau3[[#This Row],[Matricule]]),"",VLOOKUP(Tableau3[[#This Row],[Matricule]],#REF!,3,FALSE))</f>
        <v/>
      </c>
      <c r="E619" s="11" t="str">
        <f>CONCATENATE(Tableau3[[#This Row],[Date]],Tableau3[[#This Row],[Matricule]])</f>
        <v/>
      </c>
      <c r="F619" s="3"/>
      <c r="I61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19" s="7">
        <f>IF(Tableau3[[#This Row],[Moyenne Régimes]]&gt;0,1,0)</f>
        <v>0</v>
      </c>
      <c r="K619" s="7">
        <f>IF(Tableau3[[#This Row],[Moyenne Régimes]]&gt;=60,1,0)</f>
        <v>0</v>
      </c>
      <c r="L619" s="7">
        <f>IF(Tableau3[[#This Row],[Moyenne Régimes]]&gt;60,Tableau3[[#This Row],[Moyenne Régimes]]-60,0)</f>
        <v>0</v>
      </c>
      <c r="M619" s="14">
        <f t="shared" si="30"/>
        <v>0</v>
      </c>
      <c r="N619" s="14">
        <f t="shared" si="29"/>
        <v>0</v>
      </c>
      <c r="O619" s="14">
        <f t="shared" si="31"/>
        <v>0</v>
      </c>
      <c r="P619" s="15" t="str">
        <f>IF(Tableau3[[#This Row],[Matricule]]&gt;1,IF(COUNTIF(Tableau3[DateMatricule],Tableau3[[#This Row],[DateMatricule]])&gt;1,"Doublon",""),"")</f>
        <v/>
      </c>
    </row>
    <row r="620" spans="1:16" x14ac:dyDescent="0.25">
      <c r="A620" s="12" t="str">
        <f>IF(Tableau3[[#This Row],[Date]]="","",VLOOKUP(Tableau3[[#This Row],[Semaine]],Listes!$A:$B,2,FALSE))</f>
        <v/>
      </c>
      <c r="B620" s="11" t="str">
        <f>IF(ISBLANK(Tableau3[[#This Row],[Date]]),"",INT((Tableau3[[#This Row],[Date]]-SUM(MOD(DATE(YEAR(Tableau3[[#This Row],[Date]]-MOD(Tableau3[[#This Row],[Date]]-2,7)+3),1,2),{1E+99;7})*{1;-1})+5)/7))</f>
        <v/>
      </c>
      <c r="C620" s="11" t="str">
        <f>IF(ISBLANK(Tableau3[[#This Row],[Matricule]]),"",VLOOKUP(Tableau3[[#This Row],[Matricule]],#REF!,2,FALSE))</f>
        <v/>
      </c>
      <c r="D620" s="11" t="str">
        <f>IF(ISBLANK(Tableau3[[#This Row],[Matricule]]),"",VLOOKUP(Tableau3[[#This Row],[Matricule]],#REF!,3,FALSE))</f>
        <v/>
      </c>
      <c r="E620" s="11" t="str">
        <f>CONCATENATE(Tableau3[[#This Row],[Date]],Tableau3[[#This Row],[Matricule]])</f>
        <v/>
      </c>
      <c r="F620" s="3"/>
      <c r="I62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20" s="7">
        <f>IF(Tableau3[[#This Row],[Moyenne Régimes]]&gt;0,1,0)</f>
        <v>0</v>
      </c>
      <c r="K620" s="7">
        <f>IF(Tableau3[[#This Row],[Moyenne Régimes]]&gt;=60,1,0)</f>
        <v>0</v>
      </c>
      <c r="L620" s="7">
        <f>IF(Tableau3[[#This Row],[Moyenne Régimes]]&gt;60,Tableau3[[#This Row],[Moyenne Régimes]]-60,0)</f>
        <v>0</v>
      </c>
      <c r="M620" s="14">
        <f t="shared" si="30"/>
        <v>0</v>
      </c>
      <c r="N620" s="14">
        <f t="shared" si="29"/>
        <v>0</v>
      </c>
      <c r="O620" s="14">
        <f t="shared" si="31"/>
        <v>0</v>
      </c>
      <c r="P620" s="15" t="str">
        <f>IF(Tableau3[[#This Row],[Matricule]]&gt;1,IF(COUNTIF(Tableau3[DateMatricule],Tableau3[[#This Row],[DateMatricule]])&gt;1,"Doublon",""),"")</f>
        <v/>
      </c>
    </row>
    <row r="621" spans="1:16" x14ac:dyDescent="0.25">
      <c r="A621" s="12" t="str">
        <f>IF(Tableau3[[#This Row],[Date]]="","",VLOOKUP(Tableau3[[#This Row],[Semaine]],Listes!$A:$B,2,FALSE))</f>
        <v/>
      </c>
      <c r="B621" s="11" t="str">
        <f>IF(ISBLANK(Tableau3[[#This Row],[Date]]),"",INT((Tableau3[[#This Row],[Date]]-SUM(MOD(DATE(YEAR(Tableau3[[#This Row],[Date]]-MOD(Tableau3[[#This Row],[Date]]-2,7)+3),1,2),{1E+99;7})*{1;-1})+5)/7))</f>
        <v/>
      </c>
      <c r="C621" s="11" t="str">
        <f>IF(ISBLANK(Tableau3[[#This Row],[Matricule]]),"",VLOOKUP(Tableau3[[#This Row],[Matricule]],#REF!,2,FALSE))</f>
        <v/>
      </c>
      <c r="D621" s="11" t="str">
        <f>IF(ISBLANK(Tableau3[[#This Row],[Matricule]]),"",VLOOKUP(Tableau3[[#This Row],[Matricule]],#REF!,3,FALSE))</f>
        <v/>
      </c>
      <c r="E621" s="11" t="str">
        <f>CONCATENATE(Tableau3[[#This Row],[Date]],Tableau3[[#This Row],[Matricule]])</f>
        <v/>
      </c>
      <c r="F621" s="3"/>
      <c r="I62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21" s="7">
        <f>IF(Tableau3[[#This Row],[Moyenne Régimes]]&gt;0,1,0)</f>
        <v>0</v>
      </c>
      <c r="K621" s="7">
        <f>IF(Tableau3[[#This Row],[Moyenne Régimes]]&gt;=60,1,0)</f>
        <v>0</v>
      </c>
      <c r="L621" s="7">
        <f>IF(Tableau3[[#This Row],[Moyenne Régimes]]&gt;60,Tableau3[[#This Row],[Moyenne Régimes]]-60,0)</f>
        <v>0</v>
      </c>
      <c r="M621" s="14">
        <f t="shared" si="30"/>
        <v>0</v>
      </c>
      <c r="N621" s="14">
        <f t="shared" si="29"/>
        <v>0</v>
      </c>
      <c r="O621" s="14">
        <f t="shared" si="31"/>
        <v>0</v>
      </c>
      <c r="P621" s="15" t="str">
        <f>IF(Tableau3[[#This Row],[Matricule]]&gt;1,IF(COUNTIF(Tableau3[DateMatricule],Tableau3[[#This Row],[DateMatricule]])&gt;1,"Doublon",""),"")</f>
        <v/>
      </c>
    </row>
    <row r="622" spans="1:16" x14ac:dyDescent="0.25">
      <c r="A622" s="12" t="str">
        <f>IF(Tableau3[[#This Row],[Date]]="","",VLOOKUP(Tableau3[[#This Row],[Semaine]],Listes!$A:$B,2,FALSE))</f>
        <v/>
      </c>
      <c r="B622" s="11" t="str">
        <f>IF(ISBLANK(Tableau3[[#This Row],[Date]]),"",INT((Tableau3[[#This Row],[Date]]-SUM(MOD(DATE(YEAR(Tableau3[[#This Row],[Date]]-MOD(Tableau3[[#This Row],[Date]]-2,7)+3),1,2),{1E+99;7})*{1;-1})+5)/7))</f>
        <v/>
      </c>
      <c r="C622" s="11" t="str">
        <f>IF(ISBLANK(Tableau3[[#This Row],[Matricule]]),"",VLOOKUP(Tableau3[[#This Row],[Matricule]],#REF!,2,FALSE))</f>
        <v/>
      </c>
      <c r="D622" s="11" t="str">
        <f>IF(ISBLANK(Tableau3[[#This Row],[Matricule]]),"",VLOOKUP(Tableau3[[#This Row],[Matricule]],#REF!,3,FALSE))</f>
        <v/>
      </c>
      <c r="E622" s="11" t="str">
        <f>CONCATENATE(Tableau3[[#This Row],[Date]],Tableau3[[#This Row],[Matricule]])</f>
        <v/>
      </c>
      <c r="F622" s="3"/>
      <c r="I62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22" s="7">
        <f>IF(Tableau3[[#This Row],[Moyenne Régimes]]&gt;0,1,0)</f>
        <v>0</v>
      </c>
      <c r="K622" s="7">
        <f>IF(Tableau3[[#This Row],[Moyenne Régimes]]&gt;=60,1,0)</f>
        <v>0</v>
      </c>
      <c r="L622" s="7">
        <f>IF(Tableau3[[#This Row],[Moyenne Régimes]]&gt;60,Tableau3[[#This Row],[Moyenne Régimes]]-60,0)</f>
        <v>0</v>
      </c>
      <c r="M622" s="14">
        <f t="shared" si="30"/>
        <v>0</v>
      </c>
      <c r="N622" s="14">
        <f t="shared" si="29"/>
        <v>0</v>
      </c>
      <c r="O622" s="14">
        <f t="shared" si="31"/>
        <v>0</v>
      </c>
      <c r="P622" s="15" t="str">
        <f>IF(Tableau3[[#This Row],[Matricule]]&gt;1,IF(COUNTIF(Tableau3[DateMatricule],Tableau3[[#This Row],[DateMatricule]])&gt;1,"Doublon",""),"")</f>
        <v/>
      </c>
    </row>
    <row r="623" spans="1:16" x14ac:dyDescent="0.25">
      <c r="A623" s="12" t="str">
        <f>IF(Tableau3[[#This Row],[Date]]="","",VLOOKUP(Tableau3[[#This Row],[Semaine]],Listes!$A:$B,2,FALSE))</f>
        <v/>
      </c>
      <c r="B623" s="11" t="str">
        <f>IF(ISBLANK(Tableau3[[#This Row],[Date]]),"",INT((Tableau3[[#This Row],[Date]]-SUM(MOD(DATE(YEAR(Tableau3[[#This Row],[Date]]-MOD(Tableau3[[#This Row],[Date]]-2,7)+3),1,2),{1E+99;7})*{1;-1})+5)/7))</f>
        <v/>
      </c>
      <c r="C623" s="11" t="str">
        <f>IF(ISBLANK(Tableau3[[#This Row],[Matricule]]),"",VLOOKUP(Tableau3[[#This Row],[Matricule]],#REF!,2,FALSE))</f>
        <v/>
      </c>
      <c r="D623" s="11" t="str">
        <f>IF(ISBLANK(Tableau3[[#This Row],[Matricule]]),"",VLOOKUP(Tableau3[[#This Row],[Matricule]],#REF!,3,FALSE))</f>
        <v/>
      </c>
      <c r="E623" s="11" t="str">
        <f>CONCATENATE(Tableau3[[#This Row],[Date]],Tableau3[[#This Row],[Matricule]])</f>
        <v/>
      </c>
      <c r="F623" s="3"/>
      <c r="I62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23" s="7">
        <f>IF(Tableau3[[#This Row],[Moyenne Régimes]]&gt;0,1,0)</f>
        <v>0</v>
      </c>
      <c r="K623" s="7">
        <f>IF(Tableau3[[#This Row],[Moyenne Régimes]]&gt;=60,1,0)</f>
        <v>0</v>
      </c>
      <c r="L623" s="7">
        <f>IF(Tableau3[[#This Row],[Moyenne Régimes]]&gt;60,Tableau3[[#This Row],[Moyenne Régimes]]-60,0)</f>
        <v>0</v>
      </c>
      <c r="M623" s="14">
        <f t="shared" si="30"/>
        <v>0</v>
      </c>
      <c r="N623" s="14">
        <f t="shared" si="29"/>
        <v>0</v>
      </c>
      <c r="O623" s="14">
        <f t="shared" si="31"/>
        <v>0</v>
      </c>
      <c r="P623" s="15" t="str">
        <f>IF(Tableau3[[#This Row],[Matricule]]&gt;1,IF(COUNTIF(Tableau3[DateMatricule],Tableau3[[#This Row],[DateMatricule]])&gt;1,"Doublon",""),"")</f>
        <v/>
      </c>
    </row>
    <row r="624" spans="1:16" x14ac:dyDescent="0.25">
      <c r="A624" s="12" t="str">
        <f>IF(Tableau3[[#This Row],[Date]]="","",VLOOKUP(Tableau3[[#This Row],[Semaine]],Listes!$A:$B,2,FALSE))</f>
        <v/>
      </c>
      <c r="B624" s="11" t="str">
        <f>IF(ISBLANK(Tableau3[[#This Row],[Date]]),"",INT((Tableau3[[#This Row],[Date]]-SUM(MOD(DATE(YEAR(Tableau3[[#This Row],[Date]]-MOD(Tableau3[[#This Row],[Date]]-2,7)+3),1,2),{1E+99;7})*{1;-1})+5)/7))</f>
        <v/>
      </c>
      <c r="C624" s="11" t="str">
        <f>IF(ISBLANK(Tableau3[[#This Row],[Matricule]]),"",VLOOKUP(Tableau3[[#This Row],[Matricule]],#REF!,2,FALSE))</f>
        <v/>
      </c>
      <c r="D624" s="11" t="str">
        <f>IF(ISBLANK(Tableau3[[#This Row],[Matricule]]),"",VLOOKUP(Tableau3[[#This Row],[Matricule]],#REF!,3,FALSE))</f>
        <v/>
      </c>
      <c r="E624" s="11" t="str">
        <f>CONCATENATE(Tableau3[[#This Row],[Date]],Tableau3[[#This Row],[Matricule]])</f>
        <v/>
      </c>
      <c r="F624" s="3"/>
      <c r="I62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24" s="7">
        <f>IF(Tableau3[[#This Row],[Moyenne Régimes]]&gt;0,1,0)</f>
        <v>0</v>
      </c>
      <c r="K624" s="7">
        <f>IF(Tableau3[[#This Row],[Moyenne Régimes]]&gt;=60,1,0)</f>
        <v>0</v>
      </c>
      <c r="L624" s="7">
        <f>IF(Tableau3[[#This Row],[Moyenne Régimes]]&gt;60,Tableau3[[#This Row],[Moyenne Régimes]]-60,0)</f>
        <v>0</v>
      </c>
      <c r="M624" s="14">
        <f t="shared" si="30"/>
        <v>0</v>
      </c>
      <c r="N624" s="14">
        <f t="shared" si="29"/>
        <v>0</v>
      </c>
      <c r="O624" s="14">
        <f t="shared" si="31"/>
        <v>0</v>
      </c>
      <c r="P624" s="15" t="str">
        <f>IF(Tableau3[[#This Row],[Matricule]]&gt;1,IF(COUNTIF(Tableau3[DateMatricule],Tableau3[[#This Row],[DateMatricule]])&gt;1,"Doublon",""),"")</f>
        <v/>
      </c>
    </row>
    <row r="625" spans="1:16" x14ac:dyDescent="0.25">
      <c r="A625" s="12" t="str">
        <f>IF(Tableau3[[#This Row],[Date]]="","",VLOOKUP(Tableau3[[#This Row],[Semaine]],Listes!$A:$B,2,FALSE))</f>
        <v/>
      </c>
      <c r="B625" s="11" t="str">
        <f>IF(ISBLANK(Tableau3[[#This Row],[Date]]),"",INT((Tableau3[[#This Row],[Date]]-SUM(MOD(DATE(YEAR(Tableau3[[#This Row],[Date]]-MOD(Tableau3[[#This Row],[Date]]-2,7)+3),1,2),{1E+99;7})*{1;-1})+5)/7))</f>
        <v/>
      </c>
      <c r="C625" s="11" t="str">
        <f>IF(ISBLANK(Tableau3[[#This Row],[Matricule]]),"",VLOOKUP(Tableau3[[#This Row],[Matricule]],#REF!,2,FALSE))</f>
        <v/>
      </c>
      <c r="D625" s="11" t="str">
        <f>IF(ISBLANK(Tableau3[[#This Row],[Matricule]]),"",VLOOKUP(Tableau3[[#This Row],[Matricule]],#REF!,3,FALSE))</f>
        <v/>
      </c>
      <c r="E625" s="11" t="str">
        <f>CONCATENATE(Tableau3[[#This Row],[Date]],Tableau3[[#This Row],[Matricule]])</f>
        <v/>
      </c>
      <c r="F625" s="3"/>
      <c r="I62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25" s="7">
        <f>IF(Tableau3[[#This Row],[Moyenne Régimes]]&gt;0,1,0)</f>
        <v>0</v>
      </c>
      <c r="K625" s="7">
        <f>IF(Tableau3[[#This Row],[Moyenne Régimes]]&gt;=60,1,0)</f>
        <v>0</v>
      </c>
      <c r="L625" s="7">
        <f>IF(Tableau3[[#This Row],[Moyenne Régimes]]&gt;60,Tableau3[[#This Row],[Moyenne Régimes]]-60,0)</f>
        <v>0</v>
      </c>
      <c r="M625" s="14">
        <f t="shared" si="30"/>
        <v>0</v>
      </c>
      <c r="N625" s="14">
        <f t="shared" si="29"/>
        <v>0</v>
      </c>
      <c r="O625" s="14">
        <f t="shared" si="31"/>
        <v>0</v>
      </c>
      <c r="P625" s="15" t="str">
        <f>IF(Tableau3[[#This Row],[Matricule]]&gt;1,IF(COUNTIF(Tableau3[DateMatricule],Tableau3[[#This Row],[DateMatricule]])&gt;1,"Doublon",""),"")</f>
        <v/>
      </c>
    </row>
    <row r="626" spans="1:16" x14ac:dyDescent="0.25">
      <c r="A626" s="12" t="str">
        <f>IF(Tableau3[[#This Row],[Date]]="","",VLOOKUP(Tableau3[[#This Row],[Semaine]],Listes!$A:$B,2,FALSE))</f>
        <v/>
      </c>
      <c r="B626" s="11" t="str">
        <f>IF(ISBLANK(Tableau3[[#This Row],[Date]]),"",INT((Tableau3[[#This Row],[Date]]-SUM(MOD(DATE(YEAR(Tableau3[[#This Row],[Date]]-MOD(Tableau3[[#This Row],[Date]]-2,7)+3),1,2),{1E+99;7})*{1;-1})+5)/7))</f>
        <v/>
      </c>
      <c r="C626" s="11" t="str">
        <f>IF(ISBLANK(Tableau3[[#This Row],[Matricule]]),"",VLOOKUP(Tableau3[[#This Row],[Matricule]],#REF!,2,FALSE))</f>
        <v/>
      </c>
      <c r="D626" s="11" t="str">
        <f>IF(ISBLANK(Tableau3[[#This Row],[Matricule]]),"",VLOOKUP(Tableau3[[#This Row],[Matricule]],#REF!,3,FALSE))</f>
        <v/>
      </c>
      <c r="E626" s="11" t="str">
        <f>CONCATENATE(Tableau3[[#This Row],[Date]],Tableau3[[#This Row],[Matricule]])</f>
        <v/>
      </c>
      <c r="F626" s="3"/>
      <c r="I62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26" s="7">
        <f>IF(Tableau3[[#This Row],[Moyenne Régimes]]&gt;0,1,0)</f>
        <v>0</v>
      </c>
      <c r="K626" s="7">
        <f>IF(Tableau3[[#This Row],[Moyenne Régimes]]&gt;=60,1,0)</f>
        <v>0</v>
      </c>
      <c r="L626" s="7">
        <f>IF(Tableau3[[#This Row],[Moyenne Régimes]]&gt;60,Tableau3[[#This Row],[Moyenne Régimes]]-60,0)</f>
        <v>0</v>
      </c>
      <c r="M626" s="14">
        <f t="shared" si="30"/>
        <v>0</v>
      </c>
      <c r="N626" s="14">
        <f t="shared" si="29"/>
        <v>0</v>
      </c>
      <c r="O626" s="14">
        <f t="shared" si="31"/>
        <v>0</v>
      </c>
      <c r="P626" s="15" t="str">
        <f>IF(Tableau3[[#This Row],[Matricule]]&gt;1,IF(COUNTIF(Tableau3[DateMatricule],Tableau3[[#This Row],[DateMatricule]])&gt;1,"Doublon",""),"")</f>
        <v/>
      </c>
    </row>
    <row r="627" spans="1:16" x14ac:dyDescent="0.25">
      <c r="A627" s="12" t="str">
        <f>IF(Tableau3[[#This Row],[Date]]="","",VLOOKUP(Tableau3[[#This Row],[Semaine]],Listes!$A:$B,2,FALSE))</f>
        <v/>
      </c>
      <c r="B627" s="11" t="str">
        <f>IF(ISBLANK(Tableau3[[#This Row],[Date]]),"",INT((Tableau3[[#This Row],[Date]]-SUM(MOD(DATE(YEAR(Tableau3[[#This Row],[Date]]-MOD(Tableau3[[#This Row],[Date]]-2,7)+3),1,2),{1E+99;7})*{1;-1})+5)/7))</f>
        <v/>
      </c>
      <c r="C627" s="11" t="str">
        <f>IF(ISBLANK(Tableau3[[#This Row],[Matricule]]),"",VLOOKUP(Tableau3[[#This Row],[Matricule]],#REF!,2,FALSE))</f>
        <v/>
      </c>
      <c r="D627" s="11" t="str">
        <f>IF(ISBLANK(Tableau3[[#This Row],[Matricule]]),"",VLOOKUP(Tableau3[[#This Row],[Matricule]],#REF!,3,FALSE))</f>
        <v/>
      </c>
      <c r="E627" s="11" t="str">
        <f>CONCATENATE(Tableau3[[#This Row],[Date]],Tableau3[[#This Row],[Matricule]])</f>
        <v/>
      </c>
      <c r="F627" s="3"/>
      <c r="I62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27" s="7">
        <f>IF(Tableau3[[#This Row],[Moyenne Régimes]]&gt;0,1,0)</f>
        <v>0</v>
      </c>
      <c r="K627" s="7">
        <f>IF(Tableau3[[#This Row],[Moyenne Régimes]]&gt;=60,1,0)</f>
        <v>0</v>
      </c>
      <c r="L627" s="7">
        <f>IF(Tableau3[[#This Row],[Moyenne Régimes]]&gt;60,Tableau3[[#This Row],[Moyenne Régimes]]-60,0)</f>
        <v>0</v>
      </c>
      <c r="M627" s="14">
        <f t="shared" si="30"/>
        <v>0</v>
      </c>
      <c r="N627" s="14">
        <f t="shared" si="29"/>
        <v>0</v>
      </c>
      <c r="O627" s="14">
        <f t="shared" si="31"/>
        <v>0</v>
      </c>
      <c r="P627" s="15" t="str">
        <f>IF(Tableau3[[#This Row],[Matricule]]&gt;1,IF(COUNTIF(Tableau3[DateMatricule],Tableau3[[#This Row],[DateMatricule]])&gt;1,"Doublon",""),"")</f>
        <v/>
      </c>
    </row>
    <row r="628" spans="1:16" x14ac:dyDescent="0.25">
      <c r="A628" s="12" t="str">
        <f>IF(Tableau3[[#This Row],[Date]]="","",VLOOKUP(Tableau3[[#This Row],[Semaine]],Listes!$A:$B,2,FALSE))</f>
        <v/>
      </c>
      <c r="B628" s="11" t="str">
        <f>IF(ISBLANK(Tableau3[[#This Row],[Date]]),"",INT((Tableau3[[#This Row],[Date]]-SUM(MOD(DATE(YEAR(Tableau3[[#This Row],[Date]]-MOD(Tableau3[[#This Row],[Date]]-2,7)+3),1,2),{1E+99;7})*{1;-1})+5)/7))</f>
        <v/>
      </c>
      <c r="C628" s="11" t="str">
        <f>IF(ISBLANK(Tableau3[[#This Row],[Matricule]]),"",VLOOKUP(Tableau3[[#This Row],[Matricule]],#REF!,2,FALSE))</f>
        <v/>
      </c>
      <c r="D628" s="11" t="str">
        <f>IF(ISBLANK(Tableau3[[#This Row],[Matricule]]),"",VLOOKUP(Tableau3[[#This Row],[Matricule]],#REF!,3,FALSE))</f>
        <v/>
      </c>
      <c r="E628" s="11" t="str">
        <f>CONCATENATE(Tableau3[[#This Row],[Date]],Tableau3[[#This Row],[Matricule]])</f>
        <v/>
      </c>
      <c r="F628" s="3"/>
      <c r="I62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28" s="7">
        <f>IF(Tableau3[[#This Row],[Moyenne Régimes]]&gt;0,1,0)</f>
        <v>0</v>
      </c>
      <c r="K628" s="7">
        <f>IF(Tableau3[[#This Row],[Moyenne Régimes]]&gt;=60,1,0)</f>
        <v>0</v>
      </c>
      <c r="L628" s="7">
        <f>IF(Tableau3[[#This Row],[Moyenne Régimes]]&gt;60,Tableau3[[#This Row],[Moyenne Régimes]]-60,0)</f>
        <v>0</v>
      </c>
      <c r="M628" s="14">
        <f t="shared" si="30"/>
        <v>0</v>
      </c>
      <c r="N628" s="14">
        <f t="shared" si="29"/>
        <v>0</v>
      </c>
      <c r="O628" s="14">
        <f t="shared" si="31"/>
        <v>0</v>
      </c>
      <c r="P628" s="15" t="str">
        <f>IF(Tableau3[[#This Row],[Matricule]]&gt;1,IF(COUNTIF(Tableau3[DateMatricule],Tableau3[[#This Row],[DateMatricule]])&gt;1,"Doublon",""),"")</f>
        <v/>
      </c>
    </row>
    <row r="629" spans="1:16" x14ac:dyDescent="0.25">
      <c r="A629" s="12" t="str">
        <f>IF(Tableau3[[#This Row],[Date]]="","",VLOOKUP(Tableau3[[#This Row],[Semaine]],Listes!$A:$B,2,FALSE))</f>
        <v/>
      </c>
      <c r="B629" s="11" t="str">
        <f>IF(ISBLANK(Tableau3[[#This Row],[Date]]),"",INT((Tableau3[[#This Row],[Date]]-SUM(MOD(DATE(YEAR(Tableau3[[#This Row],[Date]]-MOD(Tableau3[[#This Row],[Date]]-2,7)+3),1,2),{1E+99;7})*{1;-1})+5)/7))</f>
        <v/>
      </c>
      <c r="C629" s="11" t="str">
        <f>IF(ISBLANK(Tableau3[[#This Row],[Matricule]]),"",VLOOKUP(Tableau3[[#This Row],[Matricule]],#REF!,2,FALSE))</f>
        <v/>
      </c>
      <c r="D629" s="11" t="str">
        <f>IF(ISBLANK(Tableau3[[#This Row],[Matricule]]),"",VLOOKUP(Tableau3[[#This Row],[Matricule]],#REF!,3,FALSE))</f>
        <v/>
      </c>
      <c r="E629" s="11" t="str">
        <f>CONCATENATE(Tableau3[[#This Row],[Date]],Tableau3[[#This Row],[Matricule]])</f>
        <v/>
      </c>
      <c r="F629" s="3"/>
      <c r="I62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29" s="7">
        <f>IF(Tableau3[[#This Row],[Moyenne Régimes]]&gt;0,1,0)</f>
        <v>0</v>
      </c>
      <c r="K629" s="7">
        <f>IF(Tableau3[[#This Row],[Moyenne Régimes]]&gt;=60,1,0)</f>
        <v>0</v>
      </c>
      <c r="L629" s="7">
        <f>IF(Tableau3[[#This Row],[Moyenne Régimes]]&gt;60,Tableau3[[#This Row],[Moyenne Régimes]]-60,0)</f>
        <v>0</v>
      </c>
      <c r="M629" s="14">
        <f t="shared" si="30"/>
        <v>0</v>
      </c>
      <c r="N629" s="14">
        <f t="shared" si="29"/>
        <v>0</v>
      </c>
      <c r="O629" s="14">
        <f t="shared" si="31"/>
        <v>0</v>
      </c>
      <c r="P629" s="15" t="str">
        <f>IF(Tableau3[[#This Row],[Matricule]]&gt;1,IF(COUNTIF(Tableau3[DateMatricule],Tableau3[[#This Row],[DateMatricule]])&gt;1,"Doublon",""),"")</f>
        <v/>
      </c>
    </row>
    <row r="630" spans="1:16" x14ac:dyDescent="0.25">
      <c r="A630" s="12" t="str">
        <f>IF(Tableau3[[#This Row],[Date]]="","",VLOOKUP(Tableau3[[#This Row],[Semaine]],Listes!$A:$B,2,FALSE))</f>
        <v/>
      </c>
      <c r="B630" s="11" t="str">
        <f>IF(ISBLANK(Tableau3[[#This Row],[Date]]),"",INT((Tableau3[[#This Row],[Date]]-SUM(MOD(DATE(YEAR(Tableau3[[#This Row],[Date]]-MOD(Tableau3[[#This Row],[Date]]-2,7)+3),1,2),{1E+99;7})*{1;-1})+5)/7))</f>
        <v/>
      </c>
      <c r="C630" s="11" t="str">
        <f>IF(ISBLANK(Tableau3[[#This Row],[Matricule]]),"",VLOOKUP(Tableau3[[#This Row],[Matricule]],#REF!,2,FALSE))</f>
        <v/>
      </c>
      <c r="D630" s="11" t="str">
        <f>IF(ISBLANK(Tableau3[[#This Row],[Matricule]]),"",VLOOKUP(Tableau3[[#This Row],[Matricule]],#REF!,3,FALSE))</f>
        <v/>
      </c>
      <c r="E630" s="11" t="str">
        <f>CONCATENATE(Tableau3[[#This Row],[Date]],Tableau3[[#This Row],[Matricule]])</f>
        <v/>
      </c>
      <c r="F630" s="3"/>
      <c r="I63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30" s="7">
        <f>IF(Tableau3[[#This Row],[Moyenne Régimes]]&gt;0,1,0)</f>
        <v>0</v>
      </c>
      <c r="K630" s="7">
        <f>IF(Tableau3[[#This Row],[Moyenne Régimes]]&gt;=60,1,0)</f>
        <v>0</v>
      </c>
      <c r="L630" s="7">
        <f>IF(Tableau3[[#This Row],[Moyenne Régimes]]&gt;60,Tableau3[[#This Row],[Moyenne Régimes]]-60,0)</f>
        <v>0</v>
      </c>
      <c r="M630" s="14">
        <f t="shared" si="30"/>
        <v>0</v>
      </c>
      <c r="N630" s="14">
        <f t="shared" si="29"/>
        <v>0</v>
      </c>
      <c r="O630" s="14">
        <f t="shared" si="31"/>
        <v>0</v>
      </c>
      <c r="P630" s="15" t="str">
        <f>IF(Tableau3[[#This Row],[Matricule]]&gt;1,IF(COUNTIF(Tableau3[DateMatricule],Tableau3[[#This Row],[DateMatricule]])&gt;1,"Doublon",""),"")</f>
        <v/>
      </c>
    </row>
    <row r="631" spans="1:16" x14ac:dyDescent="0.25">
      <c r="A631" s="12" t="str">
        <f>IF(Tableau3[[#This Row],[Date]]="","",VLOOKUP(Tableau3[[#This Row],[Semaine]],Listes!$A:$B,2,FALSE))</f>
        <v/>
      </c>
      <c r="B631" s="11" t="str">
        <f>IF(ISBLANK(Tableau3[[#This Row],[Date]]),"",INT((Tableau3[[#This Row],[Date]]-SUM(MOD(DATE(YEAR(Tableau3[[#This Row],[Date]]-MOD(Tableau3[[#This Row],[Date]]-2,7)+3),1,2),{1E+99;7})*{1;-1})+5)/7))</f>
        <v/>
      </c>
      <c r="C631" s="11" t="str">
        <f>IF(ISBLANK(Tableau3[[#This Row],[Matricule]]),"",VLOOKUP(Tableau3[[#This Row],[Matricule]],#REF!,2,FALSE))</f>
        <v/>
      </c>
      <c r="D631" s="11" t="str">
        <f>IF(ISBLANK(Tableau3[[#This Row],[Matricule]]),"",VLOOKUP(Tableau3[[#This Row],[Matricule]],#REF!,3,FALSE))</f>
        <v/>
      </c>
      <c r="E631" s="11" t="str">
        <f>CONCATENATE(Tableau3[[#This Row],[Date]],Tableau3[[#This Row],[Matricule]])</f>
        <v/>
      </c>
      <c r="F631" s="3"/>
      <c r="I63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31" s="7">
        <f>IF(Tableau3[[#This Row],[Moyenne Régimes]]&gt;0,1,0)</f>
        <v>0</v>
      </c>
      <c r="K631" s="7">
        <f>IF(Tableau3[[#This Row],[Moyenne Régimes]]&gt;=60,1,0)</f>
        <v>0</v>
      </c>
      <c r="L631" s="7">
        <f>IF(Tableau3[[#This Row],[Moyenne Régimes]]&gt;60,Tableau3[[#This Row],[Moyenne Régimes]]-60,0)</f>
        <v>0</v>
      </c>
      <c r="M631" s="14">
        <f t="shared" si="30"/>
        <v>0</v>
      </c>
      <c r="N631" s="14">
        <f t="shared" si="29"/>
        <v>0</v>
      </c>
      <c r="O631" s="14">
        <f t="shared" si="31"/>
        <v>0</v>
      </c>
      <c r="P631" s="15" t="str">
        <f>IF(Tableau3[[#This Row],[Matricule]]&gt;1,IF(COUNTIF(Tableau3[DateMatricule],Tableau3[[#This Row],[DateMatricule]])&gt;1,"Doublon",""),"")</f>
        <v/>
      </c>
    </row>
    <row r="632" spans="1:16" x14ac:dyDescent="0.25">
      <c r="A632" s="12" t="str">
        <f>IF(Tableau3[[#This Row],[Date]]="","",VLOOKUP(Tableau3[[#This Row],[Semaine]],Listes!$A:$B,2,FALSE))</f>
        <v/>
      </c>
      <c r="B632" s="11" t="str">
        <f>IF(ISBLANK(Tableau3[[#This Row],[Date]]),"",INT((Tableau3[[#This Row],[Date]]-SUM(MOD(DATE(YEAR(Tableau3[[#This Row],[Date]]-MOD(Tableau3[[#This Row],[Date]]-2,7)+3),1,2),{1E+99;7})*{1;-1})+5)/7))</f>
        <v/>
      </c>
      <c r="C632" s="11" t="str">
        <f>IF(ISBLANK(Tableau3[[#This Row],[Matricule]]),"",VLOOKUP(Tableau3[[#This Row],[Matricule]],#REF!,2,FALSE))</f>
        <v/>
      </c>
      <c r="D632" s="11" t="str">
        <f>IF(ISBLANK(Tableau3[[#This Row],[Matricule]]),"",VLOOKUP(Tableau3[[#This Row],[Matricule]],#REF!,3,FALSE))</f>
        <v/>
      </c>
      <c r="E632" s="11" t="str">
        <f>CONCATENATE(Tableau3[[#This Row],[Date]],Tableau3[[#This Row],[Matricule]])</f>
        <v/>
      </c>
      <c r="F632" s="3"/>
      <c r="I63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32" s="7">
        <f>IF(Tableau3[[#This Row],[Moyenne Régimes]]&gt;0,1,0)</f>
        <v>0</v>
      </c>
      <c r="K632" s="7">
        <f>IF(Tableau3[[#This Row],[Moyenne Régimes]]&gt;=60,1,0)</f>
        <v>0</v>
      </c>
      <c r="L632" s="7">
        <f>IF(Tableau3[[#This Row],[Moyenne Régimes]]&gt;60,Tableau3[[#This Row],[Moyenne Régimes]]-60,0)</f>
        <v>0</v>
      </c>
      <c r="M632" s="14">
        <f t="shared" si="30"/>
        <v>0</v>
      </c>
      <c r="N632" s="14">
        <f t="shared" si="29"/>
        <v>0</v>
      </c>
      <c r="O632" s="14">
        <f t="shared" si="31"/>
        <v>0</v>
      </c>
      <c r="P632" s="15" t="str">
        <f>IF(Tableau3[[#This Row],[Matricule]]&gt;1,IF(COUNTIF(Tableau3[DateMatricule],Tableau3[[#This Row],[DateMatricule]])&gt;1,"Doublon",""),"")</f>
        <v/>
      </c>
    </row>
    <row r="633" spans="1:16" x14ac:dyDescent="0.25">
      <c r="A633" s="12" t="str">
        <f>IF(Tableau3[[#This Row],[Date]]="","",VLOOKUP(Tableau3[[#This Row],[Semaine]],Listes!$A:$B,2,FALSE))</f>
        <v/>
      </c>
      <c r="B633" s="11" t="str">
        <f>IF(ISBLANK(Tableau3[[#This Row],[Date]]),"",INT((Tableau3[[#This Row],[Date]]-SUM(MOD(DATE(YEAR(Tableau3[[#This Row],[Date]]-MOD(Tableau3[[#This Row],[Date]]-2,7)+3),1,2),{1E+99;7})*{1;-1})+5)/7))</f>
        <v/>
      </c>
      <c r="C633" s="11" t="str">
        <f>IF(ISBLANK(Tableau3[[#This Row],[Matricule]]),"",VLOOKUP(Tableau3[[#This Row],[Matricule]],#REF!,2,FALSE))</f>
        <v/>
      </c>
      <c r="D633" s="11" t="str">
        <f>IF(ISBLANK(Tableau3[[#This Row],[Matricule]]),"",VLOOKUP(Tableau3[[#This Row],[Matricule]],#REF!,3,FALSE))</f>
        <v/>
      </c>
      <c r="E633" s="11" t="str">
        <f>CONCATENATE(Tableau3[[#This Row],[Date]],Tableau3[[#This Row],[Matricule]])</f>
        <v/>
      </c>
      <c r="F633" s="3"/>
      <c r="I63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33" s="7">
        <f>IF(Tableau3[[#This Row],[Moyenne Régimes]]&gt;0,1,0)</f>
        <v>0</v>
      </c>
      <c r="K633" s="7">
        <f>IF(Tableau3[[#This Row],[Moyenne Régimes]]&gt;=60,1,0)</f>
        <v>0</v>
      </c>
      <c r="L633" s="7">
        <f>IF(Tableau3[[#This Row],[Moyenne Régimes]]&gt;60,Tableau3[[#This Row],[Moyenne Régimes]]-60,0)</f>
        <v>0</v>
      </c>
      <c r="M633" s="14">
        <f t="shared" si="30"/>
        <v>0</v>
      </c>
      <c r="N633" s="14">
        <f t="shared" si="29"/>
        <v>0</v>
      </c>
      <c r="O633" s="14">
        <f t="shared" si="31"/>
        <v>0</v>
      </c>
      <c r="P633" s="15" t="str">
        <f>IF(Tableau3[[#This Row],[Matricule]]&gt;1,IF(COUNTIF(Tableau3[DateMatricule],Tableau3[[#This Row],[DateMatricule]])&gt;1,"Doublon",""),"")</f>
        <v/>
      </c>
    </row>
    <row r="634" spans="1:16" x14ac:dyDescent="0.25">
      <c r="A634" s="12" t="str">
        <f>IF(Tableau3[[#This Row],[Date]]="","",VLOOKUP(Tableau3[[#This Row],[Semaine]],Listes!$A:$B,2,FALSE))</f>
        <v/>
      </c>
      <c r="B634" s="11" t="str">
        <f>IF(ISBLANK(Tableau3[[#This Row],[Date]]),"",INT((Tableau3[[#This Row],[Date]]-SUM(MOD(DATE(YEAR(Tableau3[[#This Row],[Date]]-MOD(Tableau3[[#This Row],[Date]]-2,7)+3),1,2),{1E+99;7})*{1;-1})+5)/7))</f>
        <v/>
      </c>
      <c r="C634" s="11" t="str">
        <f>IF(ISBLANK(Tableau3[[#This Row],[Matricule]]),"",VLOOKUP(Tableau3[[#This Row],[Matricule]],#REF!,2,FALSE))</f>
        <v/>
      </c>
      <c r="D634" s="11" t="str">
        <f>IF(ISBLANK(Tableau3[[#This Row],[Matricule]]),"",VLOOKUP(Tableau3[[#This Row],[Matricule]],#REF!,3,FALSE))</f>
        <v/>
      </c>
      <c r="E634" s="11" t="str">
        <f>CONCATENATE(Tableau3[[#This Row],[Date]],Tableau3[[#This Row],[Matricule]])</f>
        <v/>
      </c>
      <c r="F634" s="3"/>
      <c r="I63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34" s="7">
        <f>IF(Tableau3[[#This Row],[Moyenne Régimes]]&gt;0,1,0)</f>
        <v>0</v>
      </c>
      <c r="K634" s="7">
        <f>IF(Tableau3[[#This Row],[Moyenne Régimes]]&gt;=60,1,0)</f>
        <v>0</v>
      </c>
      <c r="L634" s="7">
        <f>IF(Tableau3[[#This Row],[Moyenne Régimes]]&gt;60,Tableau3[[#This Row],[Moyenne Régimes]]-60,0)</f>
        <v>0</v>
      </c>
      <c r="M634" s="14">
        <f t="shared" si="30"/>
        <v>0</v>
      </c>
      <c r="N634" s="14">
        <f t="shared" si="29"/>
        <v>0</v>
      </c>
      <c r="O634" s="14">
        <f t="shared" si="31"/>
        <v>0</v>
      </c>
      <c r="P634" s="15" t="str">
        <f>IF(Tableau3[[#This Row],[Matricule]]&gt;1,IF(COUNTIF(Tableau3[DateMatricule],Tableau3[[#This Row],[DateMatricule]])&gt;1,"Doublon",""),"")</f>
        <v/>
      </c>
    </row>
    <row r="635" spans="1:16" x14ac:dyDescent="0.25">
      <c r="A635" s="12" t="str">
        <f>IF(Tableau3[[#This Row],[Date]]="","",VLOOKUP(Tableau3[[#This Row],[Semaine]],Listes!$A:$B,2,FALSE))</f>
        <v/>
      </c>
      <c r="B635" s="11" t="str">
        <f>IF(ISBLANK(Tableau3[[#This Row],[Date]]),"",INT((Tableau3[[#This Row],[Date]]-SUM(MOD(DATE(YEAR(Tableau3[[#This Row],[Date]]-MOD(Tableau3[[#This Row],[Date]]-2,7)+3),1,2),{1E+99;7})*{1;-1})+5)/7))</f>
        <v/>
      </c>
      <c r="C635" s="11" t="str">
        <f>IF(ISBLANK(Tableau3[[#This Row],[Matricule]]),"",VLOOKUP(Tableau3[[#This Row],[Matricule]],#REF!,2,FALSE))</f>
        <v/>
      </c>
      <c r="D635" s="11" t="str">
        <f>IF(ISBLANK(Tableau3[[#This Row],[Matricule]]),"",VLOOKUP(Tableau3[[#This Row],[Matricule]],#REF!,3,FALSE))</f>
        <v/>
      </c>
      <c r="E635" s="11" t="str">
        <f>CONCATENATE(Tableau3[[#This Row],[Date]],Tableau3[[#This Row],[Matricule]])</f>
        <v/>
      </c>
      <c r="F635" s="3"/>
      <c r="I63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35" s="7">
        <f>IF(Tableau3[[#This Row],[Moyenne Régimes]]&gt;0,1,0)</f>
        <v>0</v>
      </c>
      <c r="K635" s="7">
        <f>IF(Tableau3[[#This Row],[Moyenne Régimes]]&gt;=60,1,0)</f>
        <v>0</v>
      </c>
      <c r="L635" s="7">
        <f>IF(Tableau3[[#This Row],[Moyenne Régimes]]&gt;60,Tableau3[[#This Row],[Moyenne Régimes]]-60,0)</f>
        <v>0</v>
      </c>
      <c r="M635" s="14">
        <f t="shared" si="30"/>
        <v>0</v>
      </c>
      <c r="N635" s="14">
        <f t="shared" si="29"/>
        <v>0</v>
      </c>
      <c r="O635" s="14">
        <f t="shared" si="31"/>
        <v>0</v>
      </c>
      <c r="P635" s="15" t="str">
        <f>IF(Tableau3[[#This Row],[Matricule]]&gt;1,IF(COUNTIF(Tableau3[DateMatricule],Tableau3[[#This Row],[DateMatricule]])&gt;1,"Doublon",""),"")</f>
        <v/>
      </c>
    </row>
    <row r="636" spans="1:16" x14ac:dyDescent="0.25">
      <c r="A636" s="12" t="str">
        <f>IF(Tableau3[[#This Row],[Date]]="","",VLOOKUP(Tableau3[[#This Row],[Semaine]],Listes!$A:$B,2,FALSE))</f>
        <v/>
      </c>
      <c r="B636" s="11" t="str">
        <f>IF(ISBLANK(Tableau3[[#This Row],[Date]]),"",INT((Tableau3[[#This Row],[Date]]-SUM(MOD(DATE(YEAR(Tableau3[[#This Row],[Date]]-MOD(Tableau3[[#This Row],[Date]]-2,7)+3),1,2),{1E+99;7})*{1;-1})+5)/7))</f>
        <v/>
      </c>
      <c r="C636" s="11" t="str">
        <f>IF(ISBLANK(Tableau3[[#This Row],[Matricule]]),"",VLOOKUP(Tableau3[[#This Row],[Matricule]],#REF!,2,FALSE))</f>
        <v/>
      </c>
      <c r="D636" s="11" t="str">
        <f>IF(ISBLANK(Tableau3[[#This Row],[Matricule]]),"",VLOOKUP(Tableau3[[#This Row],[Matricule]],#REF!,3,FALSE))</f>
        <v/>
      </c>
      <c r="E636" s="11" t="str">
        <f>CONCATENATE(Tableau3[[#This Row],[Date]],Tableau3[[#This Row],[Matricule]])</f>
        <v/>
      </c>
      <c r="F636" s="3"/>
      <c r="I63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36" s="7">
        <f>IF(Tableau3[[#This Row],[Moyenne Régimes]]&gt;0,1,0)</f>
        <v>0</v>
      </c>
      <c r="K636" s="7">
        <f>IF(Tableau3[[#This Row],[Moyenne Régimes]]&gt;=60,1,0)</f>
        <v>0</v>
      </c>
      <c r="L636" s="7">
        <f>IF(Tableau3[[#This Row],[Moyenne Régimes]]&gt;60,Tableau3[[#This Row],[Moyenne Régimes]]-60,0)</f>
        <v>0</v>
      </c>
      <c r="M636" s="14">
        <f t="shared" si="30"/>
        <v>0</v>
      </c>
      <c r="N636" s="14">
        <f t="shared" si="29"/>
        <v>0</v>
      </c>
      <c r="O636" s="14">
        <f t="shared" si="31"/>
        <v>0</v>
      </c>
      <c r="P636" s="15" t="str">
        <f>IF(Tableau3[[#This Row],[Matricule]]&gt;1,IF(COUNTIF(Tableau3[DateMatricule],Tableau3[[#This Row],[DateMatricule]])&gt;1,"Doublon",""),"")</f>
        <v/>
      </c>
    </row>
    <row r="637" spans="1:16" x14ac:dyDescent="0.25">
      <c r="A637" s="12" t="str">
        <f>IF(Tableau3[[#This Row],[Date]]="","",VLOOKUP(Tableau3[[#This Row],[Semaine]],Listes!$A:$B,2,FALSE))</f>
        <v/>
      </c>
      <c r="B637" s="11" t="str">
        <f>IF(ISBLANK(Tableau3[[#This Row],[Date]]),"",INT((Tableau3[[#This Row],[Date]]-SUM(MOD(DATE(YEAR(Tableau3[[#This Row],[Date]]-MOD(Tableau3[[#This Row],[Date]]-2,7)+3),1,2),{1E+99;7})*{1;-1})+5)/7))</f>
        <v/>
      </c>
      <c r="C637" s="11" t="str">
        <f>IF(ISBLANK(Tableau3[[#This Row],[Matricule]]),"",VLOOKUP(Tableau3[[#This Row],[Matricule]],#REF!,2,FALSE))</f>
        <v/>
      </c>
      <c r="D637" s="11" t="str">
        <f>IF(ISBLANK(Tableau3[[#This Row],[Matricule]]),"",VLOOKUP(Tableau3[[#This Row],[Matricule]],#REF!,3,FALSE))</f>
        <v/>
      </c>
      <c r="E637" s="11" t="str">
        <f>CONCATENATE(Tableau3[[#This Row],[Date]],Tableau3[[#This Row],[Matricule]])</f>
        <v/>
      </c>
      <c r="F637" s="3"/>
      <c r="I63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37" s="7">
        <f>IF(Tableau3[[#This Row],[Moyenne Régimes]]&gt;0,1,0)</f>
        <v>0</v>
      </c>
      <c r="K637" s="7">
        <f>IF(Tableau3[[#This Row],[Moyenne Régimes]]&gt;=60,1,0)</f>
        <v>0</v>
      </c>
      <c r="L637" s="7">
        <f>IF(Tableau3[[#This Row],[Moyenne Régimes]]&gt;60,Tableau3[[#This Row],[Moyenne Régimes]]-60,0)</f>
        <v>0</v>
      </c>
      <c r="M637" s="14">
        <f t="shared" si="30"/>
        <v>0</v>
      </c>
      <c r="N637" s="14">
        <f t="shared" si="29"/>
        <v>0</v>
      </c>
      <c r="O637" s="14">
        <f t="shared" si="31"/>
        <v>0</v>
      </c>
      <c r="P637" s="15" t="str">
        <f>IF(Tableau3[[#This Row],[Matricule]]&gt;1,IF(COUNTIF(Tableau3[DateMatricule],Tableau3[[#This Row],[DateMatricule]])&gt;1,"Doublon",""),"")</f>
        <v/>
      </c>
    </row>
    <row r="638" spans="1:16" x14ac:dyDescent="0.25">
      <c r="A638" s="12" t="str">
        <f>IF(Tableau3[[#This Row],[Date]]="","",VLOOKUP(Tableau3[[#This Row],[Semaine]],Listes!$A:$B,2,FALSE))</f>
        <v/>
      </c>
      <c r="B638" s="11" t="str">
        <f>IF(ISBLANK(Tableau3[[#This Row],[Date]]),"",INT((Tableau3[[#This Row],[Date]]-SUM(MOD(DATE(YEAR(Tableau3[[#This Row],[Date]]-MOD(Tableau3[[#This Row],[Date]]-2,7)+3),1,2),{1E+99;7})*{1;-1})+5)/7))</f>
        <v/>
      </c>
      <c r="C638" s="11" t="str">
        <f>IF(ISBLANK(Tableau3[[#This Row],[Matricule]]),"",VLOOKUP(Tableau3[[#This Row],[Matricule]],#REF!,2,FALSE))</f>
        <v/>
      </c>
      <c r="D638" s="11" t="str">
        <f>IF(ISBLANK(Tableau3[[#This Row],[Matricule]]),"",VLOOKUP(Tableau3[[#This Row],[Matricule]],#REF!,3,FALSE))</f>
        <v/>
      </c>
      <c r="E638" s="11" t="str">
        <f>CONCATENATE(Tableau3[[#This Row],[Date]],Tableau3[[#This Row],[Matricule]])</f>
        <v/>
      </c>
      <c r="F638" s="3"/>
      <c r="I63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38" s="7">
        <f>IF(Tableau3[[#This Row],[Moyenne Régimes]]&gt;0,1,0)</f>
        <v>0</v>
      </c>
      <c r="K638" s="7">
        <f>IF(Tableau3[[#This Row],[Moyenne Régimes]]&gt;=60,1,0)</f>
        <v>0</v>
      </c>
      <c r="L638" s="7">
        <f>IF(Tableau3[[#This Row],[Moyenne Régimes]]&gt;60,Tableau3[[#This Row],[Moyenne Régimes]]-60,0)</f>
        <v>0</v>
      </c>
      <c r="M638" s="14">
        <f t="shared" si="30"/>
        <v>0</v>
      </c>
      <c r="N638" s="14">
        <f t="shared" si="29"/>
        <v>0</v>
      </c>
      <c r="O638" s="14">
        <f t="shared" si="31"/>
        <v>0</v>
      </c>
      <c r="P638" s="15" t="str">
        <f>IF(Tableau3[[#This Row],[Matricule]]&gt;1,IF(COUNTIF(Tableau3[DateMatricule],Tableau3[[#This Row],[DateMatricule]])&gt;1,"Doublon",""),"")</f>
        <v/>
      </c>
    </row>
    <row r="639" spans="1:16" x14ac:dyDescent="0.25">
      <c r="A639" s="12" t="str">
        <f>IF(Tableau3[[#This Row],[Date]]="","",VLOOKUP(Tableau3[[#This Row],[Semaine]],Listes!$A:$B,2,FALSE))</f>
        <v/>
      </c>
      <c r="B639" s="11" t="str">
        <f>IF(ISBLANK(Tableau3[[#This Row],[Date]]),"",INT((Tableau3[[#This Row],[Date]]-SUM(MOD(DATE(YEAR(Tableau3[[#This Row],[Date]]-MOD(Tableau3[[#This Row],[Date]]-2,7)+3),1,2),{1E+99;7})*{1;-1})+5)/7))</f>
        <v/>
      </c>
      <c r="C639" s="11" t="str">
        <f>IF(ISBLANK(Tableau3[[#This Row],[Matricule]]),"",VLOOKUP(Tableau3[[#This Row],[Matricule]],#REF!,2,FALSE))</f>
        <v/>
      </c>
      <c r="D639" s="11" t="str">
        <f>IF(ISBLANK(Tableau3[[#This Row],[Matricule]]),"",VLOOKUP(Tableau3[[#This Row],[Matricule]],#REF!,3,FALSE))</f>
        <v/>
      </c>
      <c r="E639" s="11" t="str">
        <f>CONCATENATE(Tableau3[[#This Row],[Date]],Tableau3[[#This Row],[Matricule]])</f>
        <v/>
      </c>
      <c r="F639" s="3"/>
      <c r="I63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39" s="7">
        <f>IF(Tableau3[[#This Row],[Moyenne Régimes]]&gt;0,1,0)</f>
        <v>0</v>
      </c>
      <c r="K639" s="7">
        <f>IF(Tableau3[[#This Row],[Moyenne Régimes]]&gt;=60,1,0)</f>
        <v>0</v>
      </c>
      <c r="L639" s="7">
        <f>IF(Tableau3[[#This Row],[Moyenne Régimes]]&gt;60,Tableau3[[#This Row],[Moyenne Régimes]]-60,0)</f>
        <v>0</v>
      </c>
      <c r="M639" s="14">
        <f t="shared" si="30"/>
        <v>0</v>
      </c>
      <c r="N639" s="14">
        <f t="shared" si="29"/>
        <v>0</v>
      </c>
      <c r="O639" s="14">
        <f t="shared" si="31"/>
        <v>0</v>
      </c>
      <c r="P639" s="15" t="str">
        <f>IF(Tableau3[[#This Row],[Matricule]]&gt;1,IF(COUNTIF(Tableau3[DateMatricule],Tableau3[[#This Row],[DateMatricule]])&gt;1,"Doublon",""),"")</f>
        <v/>
      </c>
    </row>
    <row r="640" spans="1:16" x14ac:dyDescent="0.25">
      <c r="A640" s="12" t="str">
        <f>IF(Tableau3[[#This Row],[Date]]="","",VLOOKUP(Tableau3[[#This Row],[Semaine]],Listes!$A:$B,2,FALSE))</f>
        <v/>
      </c>
      <c r="B640" s="11" t="str">
        <f>IF(ISBLANK(Tableau3[[#This Row],[Date]]),"",INT((Tableau3[[#This Row],[Date]]-SUM(MOD(DATE(YEAR(Tableau3[[#This Row],[Date]]-MOD(Tableau3[[#This Row],[Date]]-2,7)+3),1,2),{1E+99;7})*{1;-1})+5)/7))</f>
        <v/>
      </c>
      <c r="C640" s="11" t="str">
        <f>IF(ISBLANK(Tableau3[[#This Row],[Matricule]]),"",VLOOKUP(Tableau3[[#This Row],[Matricule]],#REF!,2,FALSE))</f>
        <v/>
      </c>
      <c r="D640" s="11" t="str">
        <f>IF(ISBLANK(Tableau3[[#This Row],[Matricule]]),"",VLOOKUP(Tableau3[[#This Row],[Matricule]],#REF!,3,FALSE))</f>
        <v/>
      </c>
      <c r="E640" s="11" t="str">
        <f>CONCATENATE(Tableau3[[#This Row],[Date]],Tableau3[[#This Row],[Matricule]])</f>
        <v/>
      </c>
      <c r="F640" s="3"/>
      <c r="I64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40" s="7">
        <f>IF(Tableau3[[#This Row],[Moyenne Régimes]]&gt;0,1,0)</f>
        <v>0</v>
      </c>
      <c r="K640" s="7">
        <f>IF(Tableau3[[#This Row],[Moyenne Régimes]]&gt;=60,1,0)</f>
        <v>0</v>
      </c>
      <c r="L640" s="7">
        <f>IF(Tableau3[[#This Row],[Moyenne Régimes]]&gt;60,Tableau3[[#This Row],[Moyenne Régimes]]-60,0)</f>
        <v>0</v>
      </c>
      <c r="M640" s="14">
        <f t="shared" si="30"/>
        <v>0</v>
      </c>
      <c r="N640" s="14">
        <f t="shared" si="29"/>
        <v>0</v>
      </c>
      <c r="O640" s="14">
        <f t="shared" si="31"/>
        <v>0</v>
      </c>
      <c r="P640" s="15" t="str">
        <f>IF(Tableau3[[#This Row],[Matricule]]&gt;1,IF(COUNTIF(Tableau3[DateMatricule],Tableau3[[#This Row],[DateMatricule]])&gt;1,"Doublon",""),"")</f>
        <v/>
      </c>
    </row>
    <row r="641" spans="1:16" x14ac:dyDescent="0.25">
      <c r="A641" s="12" t="str">
        <f>IF(Tableau3[[#This Row],[Date]]="","",VLOOKUP(Tableau3[[#This Row],[Semaine]],Listes!$A:$B,2,FALSE))</f>
        <v/>
      </c>
      <c r="B641" s="11" t="str">
        <f>IF(ISBLANK(Tableau3[[#This Row],[Date]]),"",INT((Tableau3[[#This Row],[Date]]-SUM(MOD(DATE(YEAR(Tableau3[[#This Row],[Date]]-MOD(Tableau3[[#This Row],[Date]]-2,7)+3),1,2),{1E+99;7})*{1;-1})+5)/7))</f>
        <v/>
      </c>
      <c r="C641" s="11" t="str">
        <f>IF(ISBLANK(Tableau3[[#This Row],[Matricule]]),"",VLOOKUP(Tableau3[[#This Row],[Matricule]],#REF!,2,FALSE))</f>
        <v/>
      </c>
      <c r="D641" s="11" t="str">
        <f>IF(ISBLANK(Tableau3[[#This Row],[Matricule]]),"",VLOOKUP(Tableau3[[#This Row],[Matricule]],#REF!,3,FALSE))</f>
        <v/>
      </c>
      <c r="E641" s="11" t="str">
        <f>CONCATENATE(Tableau3[[#This Row],[Date]],Tableau3[[#This Row],[Matricule]])</f>
        <v/>
      </c>
      <c r="F641" s="3"/>
      <c r="I64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41" s="7">
        <f>IF(Tableau3[[#This Row],[Moyenne Régimes]]&gt;0,1,0)</f>
        <v>0</v>
      </c>
      <c r="K641" s="7">
        <f>IF(Tableau3[[#This Row],[Moyenne Régimes]]&gt;=60,1,0)</f>
        <v>0</v>
      </c>
      <c r="L641" s="7">
        <f>IF(Tableau3[[#This Row],[Moyenne Régimes]]&gt;60,Tableau3[[#This Row],[Moyenne Régimes]]-60,0)</f>
        <v>0</v>
      </c>
      <c r="M641" s="14">
        <f t="shared" si="30"/>
        <v>0</v>
      </c>
      <c r="N641" s="14">
        <f t="shared" si="29"/>
        <v>0</v>
      </c>
      <c r="O641" s="14">
        <f t="shared" si="31"/>
        <v>0</v>
      </c>
      <c r="P641" s="15" t="str">
        <f>IF(Tableau3[[#This Row],[Matricule]]&gt;1,IF(COUNTIF(Tableau3[DateMatricule],Tableau3[[#This Row],[DateMatricule]])&gt;1,"Doublon",""),"")</f>
        <v/>
      </c>
    </row>
    <row r="642" spans="1:16" x14ac:dyDescent="0.25">
      <c r="A642" s="12" t="str">
        <f>IF(Tableau3[[#This Row],[Date]]="","",VLOOKUP(Tableau3[[#This Row],[Semaine]],Listes!$A:$B,2,FALSE))</f>
        <v/>
      </c>
      <c r="B642" s="11" t="str">
        <f>IF(ISBLANK(Tableau3[[#This Row],[Date]]),"",INT((Tableau3[[#This Row],[Date]]-SUM(MOD(DATE(YEAR(Tableau3[[#This Row],[Date]]-MOD(Tableau3[[#This Row],[Date]]-2,7)+3),1,2),{1E+99;7})*{1;-1})+5)/7))</f>
        <v/>
      </c>
      <c r="C642" s="11" t="str">
        <f>IF(ISBLANK(Tableau3[[#This Row],[Matricule]]),"",VLOOKUP(Tableau3[[#This Row],[Matricule]],#REF!,2,FALSE))</f>
        <v/>
      </c>
      <c r="D642" s="11" t="str">
        <f>IF(ISBLANK(Tableau3[[#This Row],[Matricule]]),"",VLOOKUP(Tableau3[[#This Row],[Matricule]],#REF!,3,FALSE))</f>
        <v/>
      </c>
      <c r="E642" s="11" t="str">
        <f>CONCATENATE(Tableau3[[#This Row],[Date]],Tableau3[[#This Row],[Matricule]])</f>
        <v/>
      </c>
      <c r="F642" s="3"/>
      <c r="I64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42" s="7">
        <f>IF(Tableau3[[#This Row],[Moyenne Régimes]]&gt;0,1,0)</f>
        <v>0</v>
      </c>
      <c r="K642" s="7">
        <f>IF(Tableau3[[#This Row],[Moyenne Régimes]]&gt;=60,1,0)</f>
        <v>0</v>
      </c>
      <c r="L642" s="7">
        <f>IF(Tableau3[[#This Row],[Moyenne Régimes]]&gt;60,Tableau3[[#This Row],[Moyenne Régimes]]-60,0)</f>
        <v>0</v>
      </c>
      <c r="M642" s="14">
        <f t="shared" si="30"/>
        <v>0</v>
      </c>
      <c r="N642" s="14">
        <f t="shared" si="29"/>
        <v>0</v>
      </c>
      <c r="O642" s="14">
        <f t="shared" si="31"/>
        <v>0</v>
      </c>
      <c r="P642" s="15" t="str">
        <f>IF(Tableau3[[#This Row],[Matricule]]&gt;1,IF(COUNTIF(Tableau3[DateMatricule],Tableau3[[#This Row],[DateMatricule]])&gt;1,"Doublon",""),"")</f>
        <v/>
      </c>
    </row>
    <row r="643" spans="1:16" x14ac:dyDescent="0.25">
      <c r="A643" s="12" t="str">
        <f>IF(Tableau3[[#This Row],[Date]]="","",VLOOKUP(Tableau3[[#This Row],[Semaine]],Listes!$A:$B,2,FALSE))</f>
        <v/>
      </c>
      <c r="B643" s="11" t="str">
        <f>IF(ISBLANK(Tableau3[[#This Row],[Date]]),"",INT((Tableau3[[#This Row],[Date]]-SUM(MOD(DATE(YEAR(Tableau3[[#This Row],[Date]]-MOD(Tableau3[[#This Row],[Date]]-2,7)+3),1,2),{1E+99;7})*{1;-1})+5)/7))</f>
        <v/>
      </c>
      <c r="C643" s="11" t="str">
        <f>IF(ISBLANK(Tableau3[[#This Row],[Matricule]]),"",VLOOKUP(Tableau3[[#This Row],[Matricule]],#REF!,2,FALSE))</f>
        <v/>
      </c>
      <c r="D643" s="11" t="str">
        <f>IF(ISBLANK(Tableau3[[#This Row],[Matricule]]),"",VLOOKUP(Tableau3[[#This Row],[Matricule]],#REF!,3,FALSE))</f>
        <v/>
      </c>
      <c r="E643" s="11" t="str">
        <f>CONCATENATE(Tableau3[[#This Row],[Date]],Tableau3[[#This Row],[Matricule]])</f>
        <v/>
      </c>
      <c r="F643" s="3"/>
      <c r="I64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43" s="7">
        <f>IF(Tableau3[[#This Row],[Moyenne Régimes]]&gt;0,1,0)</f>
        <v>0</v>
      </c>
      <c r="K643" s="7">
        <f>IF(Tableau3[[#This Row],[Moyenne Régimes]]&gt;=60,1,0)</f>
        <v>0</v>
      </c>
      <c r="L643" s="7">
        <f>IF(Tableau3[[#This Row],[Moyenne Régimes]]&gt;60,Tableau3[[#This Row],[Moyenne Régimes]]-60,0)</f>
        <v>0</v>
      </c>
      <c r="M643" s="14">
        <f t="shared" si="30"/>
        <v>0</v>
      </c>
      <c r="N643" s="14">
        <f t="shared" ref="N643:N706" si="32">+IF(ROUND(I643,0)&gt;60,(ROUND(I643,0)-60)*40,0)</f>
        <v>0</v>
      </c>
      <c r="O643" s="14">
        <f t="shared" si="31"/>
        <v>0</v>
      </c>
      <c r="P643" s="15" t="str">
        <f>IF(Tableau3[[#This Row],[Matricule]]&gt;1,IF(COUNTIF(Tableau3[DateMatricule],Tableau3[[#This Row],[DateMatricule]])&gt;1,"Doublon",""),"")</f>
        <v/>
      </c>
    </row>
    <row r="644" spans="1:16" x14ac:dyDescent="0.25">
      <c r="A644" s="12" t="str">
        <f>IF(Tableau3[[#This Row],[Date]]="","",VLOOKUP(Tableau3[[#This Row],[Semaine]],Listes!$A:$B,2,FALSE))</f>
        <v/>
      </c>
      <c r="B644" s="11" t="str">
        <f>IF(ISBLANK(Tableau3[[#This Row],[Date]]),"",INT((Tableau3[[#This Row],[Date]]-SUM(MOD(DATE(YEAR(Tableau3[[#This Row],[Date]]-MOD(Tableau3[[#This Row],[Date]]-2,7)+3),1,2),{1E+99;7})*{1;-1})+5)/7))</f>
        <v/>
      </c>
      <c r="C644" s="11" t="str">
        <f>IF(ISBLANK(Tableau3[[#This Row],[Matricule]]),"",VLOOKUP(Tableau3[[#This Row],[Matricule]],#REF!,2,FALSE))</f>
        <v/>
      </c>
      <c r="D644" s="11" t="str">
        <f>IF(ISBLANK(Tableau3[[#This Row],[Matricule]]),"",VLOOKUP(Tableau3[[#This Row],[Matricule]],#REF!,3,FALSE))</f>
        <v/>
      </c>
      <c r="E644" s="11" t="str">
        <f>CONCATENATE(Tableau3[[#This Row],[Date]],Tableau3[[#This Row],[Matricule]])</f>
        <v/>
      </c>
      <c r="F644" s="3"/>
      <c r="I64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44" s="7">
        <f>IF(Tableau3[[#This Row],[Moyenne Régimes]]&gt;0,1,0)</f>
        <v>0</v>
      </c>
      <c r="K644" s="7">
        <f>IF(Tableau3[[#This Row],[Moyenne Régimes]]&gt;=60,1,0)</f>
        <v>0</v>
      </c>
      <c r="L644" s="7">
        <f>IF(Tableau3[[#This Row],[Moyenne Régimes]]&gt;60,Tableau3[[#This Row],[Moyenne Régimes]]-60,0)</f>
        <v>0</v>
      </c>
      <c r="M644" s="14">
        <f t="shared" si="30"/>
        <v>0</v>
      </c>
      <c r="N644" s="14">
        <f t="shared" si="32"/>
        <v>0</v>
      </c>
      <c r="O644" s="14">
        <f t="shared" si="31"/>
        <v>0</v>
      </c>
      <c r="P644" s="15" t="str">
        <f>IF(Tableau3[[#This Row],[Matricule]]&gt;1,IF(COUNTIF(Tableau3[DateMatricule],Tableau3[[#This Row],[DateMatricule]])&gt;1,"Doublon",""),"")</f>
        <v/>
      </c>
    </row>
    <row r="645" spans="1:16" x14ac:dyDescent="0.25">
      <c r="A645" s="12" t="str">
        <f>IF(Tableau3[[#This Row],[Date]]="","",VLOOKUP(Tableau3[[#This Row],[Semaine]],Listes!$A:$B,2,FALSE))</f>
        <v/>
      </c>
      <c r="B645" s="11" t="str">
        <f>IF(ISBLANK(Tableau3[[#This Row],[Date]]),"",INT((Tableau3[[#This Row],[Date]]-SUM(MOD(DATE(YEAR(Tableau3[[#This Row],[Date]]-MOD(Tableau3[[#This Row],[Date]]-2,7)+3),1,2),{1E+99;7})*{1;-1})+5)/7))</f>
        <v/>
      </c>
      <c r="C645" s="11" t="str">
        <f>IF(ISBLANK(Tableau3[[#This Row],[Matricule]]),"",VLOOKUP(Tableau3[[#This Row],[Matricule]],#REF!,2,FALSE))</f>
        <v/>
      </c>
      <c r="D645" s="11" t="str">
        <f>IF(ISBLANK(Tableau3[[#This Row],[Matricule]]),"",VLOOKUP(Tableau3[[#This Row],[Matricule]],#REF!,3,FALSE))</f>
        <v/>
      </c>
      <c r="E645" s="11" t="str">
        <f>CONCATENATE(Tableau3[[#This Row],[Date]],Tableau3[[#This Row],[Matricule]])</f>
        <v/>
      </c>
      <c r="F645" s="3"/>
      <c r="I64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45" s="7">
        <f>IF(Tableau3[[#This Row],[Moyenne Régimes]]&gt;0,1,0)</f>
        <v>0</v>
      </c>
      <c r="K645" s="7">
        <f>IF(Tableau3[[#This Row],[Moyenne Régimes]]&gt;=60,1,0)</f>
        <v>0</v>
      </c>
      <c r="L645" s="7">
        <f>IF(Tableau3[[#This Row],[Moyenne Régimes]]&gt;60,Tableau3[[#This Row],[Moyenne Régimes]]-60,0)</f>
        <v>0</v>
      </c>
      <c r="M645" s="14">
        <f t="shared" si="30"/>
        <v>0</v>
      </c>
      <c r="N645" s="14">
        <f t="shared" si="32"/>
        <v>0</v>
      </c>
      <c r="O645" s="14">
        <f t="shared" si="31"/>
        <v>0</v>
      </c>
      <c r="P645" s="15" t="str">
        <f>IF(Tableau3[[#This Row],[Matricule]]&gt;1,IF(COUNTIF(Tableau3[DateMatricule],Tableau3[[#This Row],[DateMatricule]])&gt;1,"Doublon",""),"")</f>
        <v/>
      </c>
    </row>
    <row r="646" spans="1:16" x14ac:dyDescent="0.25">
      <c r="A646" s="12" t="str">
        <f>IF(Tableau3[[#This Row],[Date]]="","",VLOOKUP(Tableau3[[#This Row],[Semaine]],Listes!$A:$B,2,FALSE))</f>
        <v/>
      </c>
      <c r="B646" s="11" t="str">
        <f>IF(ISBLANK(Tableau3[[#This Row],[Date]]),"",INT((Tableau3[[#This Row],[Date]]-SUM(MOD(DATE(YEAR(Tableau3[[#This Row],[Date]]-MOD(Tableau3[[#This Row],[Date]]-2,7)+3),1,2),{1E+99;7})*{1;-1})+5)/7))</f>
        <v/>
      </c>
      <c r="C646" s="11" t="str">
        <f>IF(ISBLANK(Tableau3[[#This Row],[Matricule]]),"",VLOOKUP(Tableau3[[#This Row],[Matricule]],#REF!,2,FALSE))</f>
        <v/>
      </c>
      <c r="D646" s="11" t="str">
        <f>IF(ISBLANK(Tableau3[[#This Row],[Matricule]]),"",VLOOKUP(Tableau3[[#This Row],[Matricule]],#REF!,3,FALSE))</f>
        <v/>
      </c>
      <c r="E646" s="11" t="str">
        <f>CONCATENATE(Tableau3[[#This Row],[Date]],Tableau3[[#This Row],[Matricule]])</f>
        <v/>
      </c>
      <c r="F646" s="3"/>
      <c r="I64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46" s="7">
        <f>IF(Tableau3[[#This Row],[Moyenne Régimes]]&gt;0,1,0)</f>
        <v>0</v>
      </c>
      <c r="K646" s="7">
        <f>IF(Tableau3[[#This Row],[Moyenne Régimes]]&gt;=60,1,0)</f>
        <v>0</v>
      </c>
      <c r="L646" s="7">
        <f>IF(Tableau3[[#This Row],[Moyenne Régimes]]&gt;60,Tableau3[[#This Row],[Moyenne Régimes]]-60,0)</f>
        <v>0</v>
      </c>
      <c r="M646" s="14">
        <f t="shared" si="30"/>
        <v>0</v>
      </c>
      <c r="N646" s="14">
        <f t="shared" si="32"/>
        <v>0</v>
      </c>
      <c r="O646" s="14">
        <f t="shared" si="31"/>
        <v>0</v>
      </c>
      <c r="P646" s="15" t="str">
        <f>IF(Tableau3[[#This Row],[Matricule]]&gt;1,IF(COUNTIF(Tableau3[DateMatricule],Tableau3[[#This Row],[DateMatricule]])&gt;1,"Doublon",""),"")</f>
        <v/>
      </c>
    </row>
    <row r="647" spans="1:16" x14ac:dyDescent="0.25">
      <c r="A647" s="12" t="str">
        <f>IF(Tableau3[[#This Row],[Date]]="","",VLOOKUP(Tableau3[[#This Row],[Semaine]],Listes!$A:$B,2,FALSE))</f>
        <v/>
      </c>
      <c r="B647" s="11" t="str">
        <f>IF(ISBLANK(Tableau3[[#This Row],[Date]]),"",INT((Tableau3[[#This Row],[Date]]-SUM(MOD(DATE(YEAR(Tableau3[[#This Row],[Date]]-MOD(Tableau3[[#This Row],[Date]]-2,7)+3),1,2),{1E+99;7})*{1;-1})+5)/7))</f>
        <v/>
      </c>
      <c r="C647" s="11" t="str">
        <f>IF(ISBLANK(Tableau3[[#This Row],[Matricule]]),"",VLOOKUP(Tableau3[[#This Row],[Matricule]],#REF!,2,FALSE))</f>
        <v/>
      </c>
      <c r="D647" s="11" t="str">
        <f>IF(ISBLANK(Tableau3[[#This Row],[Matricule]]),"",VLOOKUP(Tableau3[[#This Row],[Matricule]],#REF!,3,FALSE))</f>
        <v/>
      </c>
      <c r="E647" s="11" t="str">
        <f>CONCATENATE(Tableau3[[#This Row],[Date]],Tableau3[[#This Row],[Matricule]])</f>
        <v/>
      </c>
      <c r="F647" s="3"/>
      <c r="I64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47" s="7">
        <f>IF(Tableau3[[#This Row],[Moyenne Régimes]]&gt;0,1,0)</f>
        <v>0</v>
      </c>
      <c r="K647" s="7">
        <f>IF(Tableau3[[#This Row],[Moyenne Régimes]]&gt;=60,1,0)</f>
        <v>0</v>
      </c>
      <c r="L647" s="7">
        <f>IF(Tableau3[[#This Row],[Moyenne Régimes]]&gt;60,Tableau3[[#This Row],[Moyenne Régimes]]-60,0)</f>
        <v>0</v>
      </c>
      <c r="M647" s="14">
        <f t="shared" ref="M647:M710" si="33">+IF(I647&lt;60,0,1000)</f>
        <v>0</v>
      </c>
      <c r="N647" s="14">
        <f t="shared" si="32"/>
        <v>0</v>
      </c>
      <c r="O647" s="14">
        <f t="shared" ref="O647:O710" si="34">+M647+N647</f>
        <v>0</v>
      </c>
      <c r="P647" s="15" t="str">
        <f>IF(Tableau3[[#This Row],[Matricule]]&gt;1,IF(COUNTIF(Tableau3[DateMatricule],Tableau3[[#This Row],[DateMatricule]])&gt;1,"Doublon",""),"")</f>
        <v/>
      </c>
    </row>
    <row r="648" spans="1:16" x14ac:dyDescent="0.25">
      <c r="A648" s="12" t="str">
        <f>IF(Tableau3[[#This Row],[Date]]="","",VLOOKUP(Tableau3[[#This Row],[Semaine]],Listes!$A:$B,2,FALSE))</f>
        <v/>
      </c>
      <c r="B648" s="11" t="str">
        <f>IF(ISBLANK(Tableau3[[#This Row],[Date]]),"",INT((Tableau3[[#This Row],[Date]]-SUM(MOD(DATE(YEAR(Tableau3[[#This Row],[Date]]-MOD(Tableau3[[#This Row],[Date]]-2,7)+3),1,2),{1E+99;7})*{1;-1})+5)/7))</f>
        <v/>
      </c>
      <c r="C648" s="11" t="str">
        <f>IF(ISBLANK(Tableau3[[#This Row],[Matricule]]),"",VLOOKUP(Tableau3[[#This Row],[Matricule]],#REF!,2,FALSE))</f>
        <v/>
      </c>
      <c r="D648" s="11" t="str">
        <f>IF(ISBLANK(Tableau3[[#This Row],[Matricule]]),"",VLOOKUP(Tableau3[[#This Row],[Matricule]],#REF!,3,FALSE))</f>
        <v/>
      </c>
      <c r="E648" s="11" t="str">
        <f>CONCATENATE(Tableau3[[#This Row],[Date]],Tableau3[[#This Row],[Matricule]])</f>
        <v/>
      </c>
      <c r="F648" s="3"/>
      <c r="I64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48" s="7">
        <f>IF(Tableau3[[#This Row],[Moyenne Régimes]]&gt;0,1,0)</f>
        <v>0</v>
      </c>
      <c r="K648" s="7">
        <f>IF(Tableau3[[#This Row],[Moyenne Régimes]]&gt;=60,1,0)</f>
        <v>0</v>
      </c>
      <c r="L648" s="7">
        <f>IF(Tableau3[[#This Row],[Moyenne Régimes]]&gt;60,Tableau3[[#This Row],[Moyenne Régimes]]-60,0)</f>
        <v>0</v>
      </c>
      <c r="M648" s="14">
        <f t="shared" si="33"/>
        <v>0</v>
      </c>
      <c r="N648" s="14">
        <f t="shared" si="32"/>
        <v>0</v>
      </c>
      <c r="O648" s="14">
        <f t="shared" si="34"/>
        <v>0</v>
      </c>
      <c r="P648" s="15" t="str">
        <f>IF(Tableau3[[#This Row],[Matricule]]&gt;1,IF(COUNTIF(Tableau3[DateMatricule],Tableau3[[#This Row],[DateMatricule]])&gt;1,"Doublon",""),"")</f>
        <v/>
      </c>
    </row>
    <row r="649" spans="1:16" x14ac:dyDescent="0.25">
      <c r="A649" s="12" t="str">
        <f>IF(Tableau3[[#This Row],[Date]]="","",VLOOKUP(Tableau3[[#This Row],[Semaine]],Listes!$A:$B,2,FALSE))</f>
        <v/>
      </c>
      <c r="B649" s="11" t="str">
        <f>IF(ISBLANK(Tableau3[[#This Row],[Date]]),"",INT((Tableau3[[#This Row],[Date]]-SUM(MOD(DATE(YEAR(Tableau3[[#This Row],[Date]]-MOD(Tableau3[[#This Row],[Date]]-2,7)+3),1,2),{1E+99;7})*{1;-1})+5)/7))</f>
        <v/>
      </c>
      <c r="C649" s="11" t="str">
        <f>IF(ISBLANK(Tableau3[[#This Row],[Matricule]]),"",VLOOKUP(Tableau3[[#This Row],[Matricule]],#REF!,2,FALSE))</f>
        <v/>
      </c>
      <c r="D649" s="11" t="str">
        <f>IF(ISBLANK(Tableau3[[#This Row],[Matricule]]),"",VLOOKUP(Tableau3[[#This Row],[Matricule]],#REF!,3,FALSE))</f>
        <v/>
      </c>
      <c r="E649" s="11" t="str">
        <f>CONCATENATE(Tableau3[[#This Row],[Date]],Tableau3[[#This Row],[Matricule]])</f>
        <v/>
      </c>
      <c r="F649" s="3"/>
      <c r="I64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49" s="7">
        <f>IF(Tableau3[[#This Row],[Moyenne Régimes]]&gt;0,1,0)</f>
        <v>0</v>
      </c>
      <c r="K649" s="7">
        <f>IF(Tableau3[[#This Row],[Moyenne Régimes]]&gt;=60,1,0)</f>
        <v>0</v>
      </c>
      <c r="L649" s="7">
        <f>IF(Tableau3[[#This Row],[Moyenne Régimes]]&gt;60,Tableau3[[#This Row],[Moyenne Régimes]]-60,0)</f>
        <v>0</v>
      </c>
      <c r="M649" s="14">
        <f t="shared" si="33"/>
        <v>0</v>
      </c>
      <c r="N649" s="14">
        <f t="shared" si="32"/>
        <v>0</v>
      </c>
      <c r="O649" s="14">
        <f t="shared" si="34"/>
        <v>0</v>
      </c>
      <c r="P649" s="15" t="str">
        <f>IF(Tableau3[[#This Row],[Matricule]]&gt;1,IF(COUNTIF(Tableau3[DateMatricule],Tableau3[[#This Row],[DateMatricule]])&gt;1,"Doublon",""),"")</f>
        <v/>
      </c>
    </row>
    <row r="650" spans="1:16" x14ac:dyDescent="0.25">
      <c r="A650" s="12" t="str">
        <f>IF(Tableau3[[#This Row],[Date]]="","",VLOOKUP(Tableau3[[#This Row],[Semaine]],Listes!$A:$B,2,FALSE))</f>
        <v/>
      </c>
      <c r="B650" s="11" t="str">
        <f>IF(ISBLANK(Tableau3[[#This Row],[Date]]),"",INT((Tableau3[[#This Row],[Date]]-SUM(MOD(DATE(YEAR(Tableau3[[#This Row],[Date]]-MOD(Tableau3[[#This Row],[Date]]-2,7)+3),1,2),{1E+99;7})*{1;-1})+5)/7))</f>
        <v/>
      </c>
      <c r="C650" s="11" t="str">
        <f>IF(ISBLANK(Tableau3[[#This Row],[Matricule]]),"",VLOOKUP(Tableau3[[#This Row],[Matricule]],#REF!,2,FALSE))</f>
        <v/>
      </c>
      <c r="D650" s="11" t="str">
        <f>IF(ISBLANK(Tableau3[[#This Row],[Matricule]]),"",VLOOKUP(Tableau3[[#This Row],[Matricule]],#REF!,3,FALSE))</f>
        <v/>
      </c>
      <c r="E650" s="11" t="str">
        <f>CONCATENATE(Tableau3[[#This Row],[Date]],Tableau3[[#This Row],[Matricule]])</f>
        <v/>
      </c>
      <c r="F650" s="3"/>
      <c r="I65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50" s="7">
        <f>IF(Tableau3[[#This Row],[Moyenne Régimes]]&gt;0,1,0)</f>
        <v>0</v>
      </c>
      <c r="K650" s="7">
        <f>IF(Tableau3[[#This Row],[Moyenne Régimes]]&gt;=60,1,0)</f>
        <v>0</v>
      </c>
      <c r="L650" s="7">
        <f>IF(Tableau3[[#This Row],[Moyenne Régimes]]&gt;60,Tableau3[[#This Row],[Moyenne Régimes]]-60,0)</f>
        <v>0</v>
      </c>
      <c r="M650" s="14">
        <f t="shared" si="33"/>
        <v>0</v>
      </c>
      <c r="N650" s="14">
        <f t="shared" si="32"/>
        <v>0</v>
      </c>
      <c r="O650" s="14">
        <f t="shared" si="34"/>
        <v>0</v>
      </c>
      <c r="P650" s="15" t="str">
        <f>IF(Tableau3[[#This Row],[Matricule]]&gt;1,IF(COUNTIF(Tableau3[DateMatricule],Tableau3[[#This Row],[DateMatricule]])&gt;1,"Doublon",""),"")</f>
        <v/>
      </c>
    </row>
    <row r="651" spans="1:16" x14ac:dyDescent="0.25">
      <c r="A651" s="12" t="str">
        <f>IF(Tableau3[[#This Row],[Date]]="","",VLOOKUP(Tableau3[[#This Row],[Semaine]],Listes!$A:$B,2,FALSE))</f>
        <v/>
      </c>
      <c r="B651" s="11" t="str">
        <f>IF(ISBLANK(Tableau3[[#This Row],[Date]]),"",INT((Tableau3[[#This Row],[Date]]-SUM(MOD(DATE(YEAR(Tableau3[[#This Row],[Date]]-MOD(Tableau3[[#This Row],[Date]]-2,7)+3),1,2),{1E+99;7})*{1;-1})+5)/7))</f>
        <v/>
      </c>
      <c r="C651" s="11" t="str">
        <f>IF(ISBLANK(Tableau3[[#This Row],[Matricule]]),"",VLOOKUP(Tableau3[[#This Row],[Matricule]],#REF!,2,FALSE))</f>
        <v/>
      </c>
      <c r="D651" s="11" t="str">
        <f>IF(ISBLANK(Tableau3[[#This Row],[Matricule]]),"",VLOOKUP(Tableau3[[#This Row],[Matricule]],#REF!,3,FALSE))</f>
        <v/>
      </c>
      <c r="E651" s="11" t="str">
        <f>CONCATENATE(Tableau3[[#This Row],[Date]],Tableau3[[#This Row],[Matricule]])</f>
        <v/>
      </c>
      <c r="F651" s="3"/>
      <c r="I65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51" s="7">
        <f>IF(Tableau3[[#This Row],[Moyenne Régimes]]&gt;0,1,0)</f>
        <v>0</v>
      </c>
      <c r="K651" s="7">
        <f>IF(Tableau3[[#This Row],[Moyenne Régimes]]&gt;=60,1,0)</f>
        <v>0</v>
      </c>
      <c r="L651" s="7">
        <f>IF(Tableau3[[#This Row],[Moyenne Régimes]]&gt;60,Tableau3[[#This Row],[Moyenne Régimes]]-60,0)</f>
        <v>0</v>
      </c>
      <c r="M651" s="14">
        <f t="shared" si="33"/>
        <v>0</v>
      </c>
      <c r="N651" s="14">
        <f t="shared" si="32"/>
        <v>0</v>
      </c>
      <c r="O651" s="14">
        <f t="shared" si="34"/>
        <v>0</v>
      </c>
      <c r="P651" s="15" t="str">
        <f>IF(Tableau3[[#This Row],[Matricule]]&gt;1,IF(COUNTIF(Tableau3[DateMatricule],Tableau3[[#This Row],[DateMatricule]])&gt;1,"Doublon",""),"")</f>
        <v/>
      </c>
    </row>
    <row r="652" spans="1:16" x14ac:dyDescent="0.25">
      <c r="A652" s="12" t="str">
        <f>IF(Tableau3[[#This Row],[Date]]="","",VLOOKUP(Tableau3[[#This Row],[Semaine]],Listes!$A:$B,2,FALSE))</f>
        <v/>
      </c>
      <c r="B652" s="11" t="str">
        <f>IF(ISBLANK(Tableau3[[#This Row],[Date]]),"",INT((Tableau3[[#This Row],[Date]]-SUM(MOD(DATE(YEAR(Tableau3[[#This Row],[Date]]-MOD(Tableau3[[#This Row],[Date]]-2,7)+3),1,2),{1E+99;7})*{1;-1})+5)/7))</f>
        <v/>
      </c>
      <c r="C652" s="11" t="str">
        <f>IF(ISBLANK(Tableau3[[#This Row],[Matricule]]),"",VLOOKUP(Tableau3[[#This Row],[Matricule]],#REF!,2,FALSE))</f>
        <v/>
      </c>
      <c r="D652" s="11" t="str">
        <f>IF(ISBLANK(Tableau3[[#This Row],[Matricule]]),"",VLOOKUP(Tableau3[[#This Row],[Matricule]],#REF!,3,FALSE))</f>
        <v/>
      </c>
      <c r="E652" s="11" t="str">
        <f>CONCATENATE(Tableau3[[#This Row],[Date]],Tableau3[[#This Row],[Matricule]])</f>
        <v/>
      </c>
      <c r="F652" s="3"/>
      <c r="I65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52" s="7">
        <f>IF(Tableau3[[#This Row],[Moyenne Régimes]]&gt;0,1,0)</f>
        <v>0</v>
      </c>
      <c r="K652" s="7">
        <f>IF(Tableau3[[#This Row],[Moyenne Régimes]]&gt;=60,1,0)</f>
        <v>0</v>
      </c>
      <c r="L652" s="7">
        <f>IF(Tableau3[[#This Row],[Moyenne Régimes]]&gt;60,Tableau3[[#This Row],[Moyenne Régimes]]-60,0)</f>
        <v>0</v>
      </c>
      <c r="M652" s="14">
        <f t="shared" si="33"/>
        <v>0</v>
      </c>
      <c r="N652" s="14">
        <f t="shared" si="32"/>
        <v>0</v>
      </c>
      <c r="O652" s="14">
        <f t="shared" si="34"/>
        <v>0</v>
      </c>
      <c r="P652" s="15" t="str">
        <f>IF(Tableau3[[#This Row],[Matricule]]&gt;1,IF(COUNTIF(Tableau3[DateMatricule],Tableau3[[#This Row],[DateMatricule]])&gt;1,"Doublon",""),"")</f>
        <v/>
      </c>
    </row>
    <row r="653" spans="1:16" x14ac:dyDescent="0.25">
      <c r="A653" s="12" t="str">
        <f>IF(Tableau3[[#This Row],[Date]]="","",VLOOKUP(Tableau3[[#This Row],[Semaine]],Listes!$A:$B,2,FALSE))</f>
        <v/>
      </c>
      <c r="B653" s="11" t="str">
        <f>IF(ISBLANK(Tableau3[[#This Row],[Date]]),"",INT((Tableau3[[#This Row],[Date]]-SUM(MOD(DATE(YEAR(Tableau3[[#This Row],[Date]]-MOD(Tableau3[[#This Row],[Date]]-2,7)+3),1,2),{1E+99;7})*{1;-1})+5)/7))</f>
        <v/>
      </c>
      <c r="C653" s="11" t="str">
        <f>IF(ISBLANK(Tableau3[[#This Row],[Matricule]]),"",VLOOKUP(Tableau3[[#This Row],[Matricule]],#REF!,2,FALSE))</f>
        <v/>
      </c>
      <c r="D653" s="11" t="str">
        <f>IF(ISBLANK(Tableau3[[#This Row],[Matricule]]),"",VLOOKUP(Tableau3[[#This Row],[Matricule]],#REF!,3,FALSE))</f>
        <v/>
      </c>
      <c r="E653" s="11" t="str">
        <f>CONCATENATE(Tableau3[[#This Row],[Date]],Tableau3[[#This Row],[Matricule]])</f>
        <v/>
      </c>
      <c r="F653" s="3"/>
      <c r="I65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53" s="7">
        <f>IF(Tableau3[[#This Row],[Moyenne Régimes]]&gt;0,1,0)</f>
        <v>0</v>
      </c>
      <c r="K653" s="7">
        <f>IF(Tableau3[[#This Row],[Moyenne Régimes]]&gt;=60,1,0)</f>
        <v>0</v>
      </c>
      <c r="L653" s="7">
        <f>IF(Tableau3[[#This Row],[Moyenne Régimes]]&gt;60,Tableau3[[#This Row],[Moyenne Régimes]]-60,0)</f>
        <v>0</v>
      </c>
      <c r="M653" s="14">
        <f t="shared" si="33"/>
        <v>0</v>
      </c>
      <c r="N653" s="14">
        <f t="shared" si="32"/>
        <v>0</v>
      </c>
      <c r="O653" s="14">
        <f t="shared" si="34"/>
        <v>0</v>
      </c>
      <c r="P653" s="15" t="str">
        <f>IF(Tableau3[[#This Row],[Matricule]]&gt;1,IF(COUNTIF(Tableau3[DateMatricule],Tableau3[[#This Row],[DateMatricule]])&gt;1,"Doublon",""),"")</f>
        <v/>
      </c>
    </row>
    <row r="654" spans="1:16" x14ac:dyDescent="0.25">
      <c r="A654" s="12" t="str">
        <f>IF(Tableau3[[#This Row],[Date]]="","",VLOOKUP(Tableau3[[#This Row],[Semaine]],Listes!$A:$B,2,FALSE))</f>
        <v/>
      </c>
      <c r="B654" s="11" t="str">
        <f>IF(ISBLANK(Tableau3[[#This Row],[Date]]),"",INT((Tableau3[[#This Row],[Date]]-SUM(MOD(DATE(YEAR(Tableau3[[#This Row],[Date]]-MOD(Tableau3[[#This Row],[Date]]-2,7)+3),1,2),{1E+99;7})*{1;-1})+5)/7))</f>
        <v/>
      </c>
      <c r="C654" s="11" t="str">
        <f>IF(ISBLANK(Tableau3[[#This Row],[Matricule]]),"",VLOOKUP(Tableau3[[#This Row],[Matricule]],#REF!,2,FALSE))</f>
        <v/>
      </c>
      <c r="D654" s="11" t="str">
        <f>IF(ISBLANK(Tableau3[[#This Row],[Matricule]]),"",VLOOKUP(Tableau3[[#This Row],[Matricule]],#REF!,3,FALSE))</f>
        <v/>
      </c>
      <c r="E654" s="11" t="str">
        <f>CONCATENATE(Tableau3[[#This Row],[Date]],Tableau3[[#This Row],[Matricule]])</f>
        <v/>
      </c>
      <c r="F654" s="3"/>
      <c r="I65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54" s="7">
        <f>IF(Tableau3[[#This Row],[Moyenne Régimes]]&gt;0,1,0)</f>
        <v>0</v>
      </c>
      <c r="K654" s="7">
        <f>IF(Tableau3[[#This Row],[Moyenne Régimes]]&gt;=60,1,0)</f>
        <v>0</v>
      </c>
      <c r="L654" s="7">
        <f>IF(Tableau3[[#This Row],[Moyenne Régimes]]&gt;60,Tableau3[[#This Row],[Moyenne Régimes]]-60,0)</f>
        <v>0</v>
      </c>
      <c r="M654" s="14">
        <f t="shared" si="33"/>
        <v>0</v>
      </c>
      <c r="N654" s="14">
        <f t="shared" si="32"/>
        <v>0</v>
      </c>
      <c r="O654" s="14">
        <f t="shared" si="34"/>
        <v>0</v>
      </c>
      <c r="P654" s="15" t="str">
        <f>IF(Tableau3[[#This Row],[Matricule]]&gt;1,IF(COUNTIF(Tableau3[DateMatricule],Tableau3[[#This Row],[DateMatricule]])&gt;1,"Doublon",""),"")</f>
        <v/>
      </c>
    </row>
    <row r="655" spans="1:16" x14ac:dyDescent="0.25">
      <c r="A655" s="12" t="str">
        <f>IF(Tableau3[[#This Row],[Date]]="","",VLOOKUP(Tableau3[[#This Row],[Semaine]],Listes!$A:$B,2,FALSE))</f>
        <v/>
      </c>
      <c r="B655" s="11" t="str">
        <f>IF(ISBLANK(Tableau3[[#This Row],[Date]]),"",INT((Tableau3[[#This Row],[Date]]-SUM(MOD(DATE(YEAR(Tableau3[[#This Row],[Date]]-MOD(Tableau3[[#This Row],[Date]]-2,7)+3),1,2),{1E+99;7})*{1;-1})+5)/7))</f>
        <v/>
      </c>
      <c r="C655" s="11" t="str">
        <f>IF(ISBLANK(Tableau3[[#This Row],[Matricule]]),"",VLOOKUP(Tableau3[[#This Row],[Matricule]],#REF!,2,FALSE))</f>
        <v/>
      </c>
      <c r="D655" s="11" t="str">
        <f>IF(ISBLANK(Tableau3[[#This Row],[Matricule]]),"",VLOOKUP(Tableau3[[#This Row],[Matricule]],#REF!,3,FALSE))</f>
        <v/>
      </c>
      <c r="E655" s="11" t="str">
        <f>CONCATENATE(Tableau3[[#This Row],[Date]],Tableau3[[#This Row],[Matricule]])</f>
        <v/>
      </c>
      <c r="F655" s="3"/>
      <c r="I65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55" s="7">
        <f>IF(Tableau3[[#This Row],[Moyenne Régimes]]&gt;0,1,0)</f>
        <v>0</v>
      </c>
      <c r="K655" s="7">
        <f>IF(Tableau3[[#This Row],[Moyenne Régimes]]&gt;=60,1,0)</f>
        <v>0</v>
      </c>
      <c r="L655" s="7">
        <f>IF(Tableau3[[#This Row],[Moyenne Régimes]]&gt;60,Tableau3[[#This Row],[Moyenne Régimes]]-60,0)</f>
        <v>0</v>
      </c>
      <c r="M655" s="14">
        <f t="shared" si="33"/>
        <v>0</v>
      </c>
      <c r="N655" s="14">
        <f t="shared" si="32"/>
        <v>0</v>
      </c>
      <c r="O655" s="14">
        <f t="shared" si="34"/>
        <v>0</v>
      </c>
      <c r="P655" s="15" t="str">
        <f>IF(Tableau3[[#This Row],[Matricule]]&gt;1,IF(COUNTIF(Tableau3[DateMatricule],Tableau3[[#This Row],[DateMatricule]])&gt;1,"Doublon",""),"")</f>
        <v/>
      </c>
    </row>
    <row r="656" spans="1:16" x14ac:dyDescent="0.25">
      <c r="A656" s="12" t="str">
        <f>IF(Tableau3[[#This Row],[Date]]="","",VLOOKUP(Tableau3[[#This Row],[Semaine]],Listes!$A:$B,2,FALSE))</f>
        <v/>
      </c>
      <c r="B656" s="11" t="str">
        <f>IF(ISBLANK(Tableau3[[#This Row],[Date]]),"",INT((Tableau3[[#This Row],[Date]]-SUM(MOD(DATE(YEAR(Tableau3[[#This Row],[Date]]-MOD(Tableau3[[#This Row],[Date]]-2,7)+3),1,2),{1E+99;7})*{1;-1})+5)/7))</f>
        <v/>
      </c>
      <c r="C656" s="11" t="str">
        <f>IF(ISBLANK(Tableau3[[#This Row],[Matricule]]),"",VLOOKUP(Tableau3[[#This Row],[Matricule]],#REF!,2,FALSE))</f>
        <v/>
      </c>
      <c r="D656" s="11" t="str">
        <f>IF(ISBLANK(Tableau3[[#This Row],[Matricule]]),"",VLOOKUP(Tableau3[[#This Row],[Matricule]],#REF!,3,FALSE))</f>
        <v/>
      </c>
      <c r="E656" s="11" t="str">
        <f>CONCATENATE(Tableau3[[#This Row],[Date]],Tableau3[[#This Row],[Matricule]])</f>
        <v/>
      </c>
      <c r="F656" s="3"/>
      <c r="I65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56" s="7">
        <f>IF(Tableau3[[#This Row],[Moyenne Régimes]]&gt;0,1,0)</f>
        <v>0</v>
      </c>
      <c r="K656" s="7">
        <f>IF(Tableau3[[#This Row],[Moyenne Régimes]]&gt;=60,1,0)</f>
        <v>0</v>
      </c>
      <c r="L656" s="7">
        <f>IF(Tableau3[[#This Row],[Moyenne Régimes]]&gt;60,Tableau3[[#This Row],[Moyenne Régimes]]-60,0)</f>
        <v>0</v>
      </c>
      <c r="M656" s="14">
        <f t="shared" si="33"/>
        <v>0</v>
      </c>
      <c r="N656" s="14">
        <f t="shared" si="32"/>
        <v>0</v>
      </c>
      <c r="O656" s="14">
        <f t="shared" si="34"/>
        <v>0</v>
      </c>
      <c r="P656" s="15" t="str">
        <f>IF(Tableau3[[#This Row],[Matricule]]&gt;1,IF(COUNTIF(Tableau3[DateMatricule],Tableau3[[#This Row],[DateMatricule]])&gt;1,"Doublon",""),"")</f>
        <v/>
      </c>
    </row>
    <row r="657" spans="1:16" x14ac:dyDescent="0.25">
      <c r="A657" s="12" t="str">
        <f>IF(Tableau3[[#This Row],[Date]]="","",VLOOKUP(Tableau3[[#This Row],[Semaine]],Listes!$A:$B,2,FALSE))</f>
        <v/>
      </c>
      <c r="B657" s="11" t="str">
        <f>IF(ISBLANK(Tableau3[[#This Row],[Date]]),"",INT((Tableau3[[#This Row],[Date]]-SUM(MOD(DATE(YEAR(Tableau3[[#This Row],[Date]]-MOD(Tableau3[[#This Row],[Date]]-2,7)+3),1,2),{1E+99;7})*{1;-1})+5)/7))</f>
        <v/>
      </c>
      <c r="C657" s="11" t="str">
        <f>IF(ISBLANK(Tableau3[[#This Row],[Matricule]]),"",VLOOKUP(Tableau3[[#This Row],[Matricule]],#REF!,2,FALSE))</f>
        <v/>
      </c>
      <c r="D657" s="11" t="str">
        <f>IF(ISBLANK(Tableau3[[#This Row],[Matricule]]),"",VLOOKUP(Tableau3[[#This Row],[Matricule]],#REF!,3,FALSE))</f>
        <v/>
      </c>
      <c r="E657" s="11" t="str">
        <f>CONCATENATE(Tableau3[[#This Row],[Date]],Tableau3[[#This Row],[Matricule]])</f>
        <v/>
      </c>
      <c r="F657" s="3"/>
      <c r="I65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57" s="7">
        <f>IF(Tableau3[[#This Row],[Moyenne Régimes]]&gt;0,1,0)</f>
        <v>0</v>
      </c>
      <c r="K657" s="7">
        <f>IF(Tableau3[[#This Row],[Moyenne Régimes]]&gt;=60,1,0)</f>
        <v>0</v>
      </c>
      <c r="L657" s="7">
        <f>IF(Tableau3[[#This Row],[Moyenne Régimes]]&gt;60,Tableau3[[#This Row],[Moyenne Régimes]]-60,0)</f>
        <v>0</v>
      </c>
      <c r="M657" s="14">
        <f t="shared" si="33"/>
        <v>0</v>
      </c>
      <c r="N657" s="14">
        <f t="shared" si="32"/>
        <v>0</v>
      </c>
      <c r="O657" s="14">
        <f t="shared" si="34"/>
        <v>0</v>
      </c>
      <c r="P657" s="15" t="str">
        <f>IF(Tableau3[[#This Row],[Matricule]]&gt;1,IF(COUNTIF(Tableau3[DateMatricule],Tableau3[[#This Row],[DateMatricule]])&gt;1,"Doublon",""),"")</f>
        <v/>
      </c>
    </row>
    <row r="658" spans="1:16" x14ac:dyDescent="0.25">
      <c r="A658" s="12" t="str">
        <f>IF(Tableau3[[#This Row],[Date]]="","",VLOOKUP(Tableau3[[#This Row],[Semaine]],Listes!$A:$B,2,FALSE))</f>
        <v/>
      </c>
      <c r="B658" s="11" t="str">
        <f>IF(ISBLANK(Tableau3[[#This Row],[Date]]),"",INT((Tableau3[[#This Row],[Date]]-SUM(MOD(DATE(YEAR(Tableau3[[#This Row],[Date]]-MOD(Tableau3[[#This Row],[Date]]-2,7)+3),1,2),{1E+99;7})*{1;-1})+5)/7))</f>
        <v/>
      </c>
      <c r="C658" s="11" t="str">
        <f>IF(ISBLANK(Tableau3[[#This Row],[Matricule]]),"",VLOOKUP(Tableau3[[#This Row],[Matricule]],#REF!,2,FALSE))</f>
        <v/>
      </c>
      <c r="D658" s="11" t="str">
        <f>IF(ISBLANK(Tableau3[[#This Row],[Matricule]]),"",VLOOKUP(Tableau3[[#This Row],[Matricule]],#REF!,3,FALSE))</f>
        <v/>
      </c>
      <c r="E658" s="11" t="str">
        <f>CONCATENATE(Tableau3[[#This Row],[Date]],Tableau3[[#This Row],[Matricule]])</f>
        <v/>
      </c>
      <c r="F658" s="3"/>
      <c r="I65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58" s="7">
        <f>IF(Tableau3[[#This Row],[Moyenne Régimes]]&gt;0,1,0)</f>
        <v>0</v>
      </c>
      <c r="K658" s="7">
        <f>IF(Tableau3[[#This Row],[Moyenne Régimes]]&gt;=60,1,0)</f>
        <v>0</v>
      </c>
      <c r="L658" s="7">
        <f>IF(Tableau3[[#This Row],[Moyenne Régimes]]&gt;60,Tableau3[[#This Row],[Moyenne Régimes]]-60,0)</f>
        <v>0</v>
      </c>
      <c r="M658" s="14">
        <f t="shared" si="33"/>
        <v>0</v>
      </c>
      <c r="N658" s="14">
        <f t="shared" si="32"/>
        <v>0</v>
      </c>
      <c r="O658" s="14">
        <f t="shared" si="34"/>
        <v>0</v>
      </c>
      <c r="P658" s="15" t="str">
        <f>IF(Tableau3[[#This Row],[Matricule]]&gt;1,IF(COUNTIF(Tableau3[DateMatricule],Tableau3[[#This Row],[DateMatricule]])&gt;1,"Doublon",""),"")</f>
        <v/>
      </c>
    </row>
    <row r="659" spans="1:16" x14ac:dyDescent="0.25">
      <c r="A659" s="12" t="str">
        <f>IF(Tableau3[[#This Row],[Date]]="","",VLOOKUP(Tableau3[[#This Row],[Semaine]],Listes!$A:$B,2,FALSE))</f>
        <v/>
      </c>
      <c r="B659" s="11" t="str">
        <f>IF(ISBLANK(Tableau3[[#This Row],[Date]]),"",INT((Tableau3[[#This Row],[Date]]-SUM(MOD(DATE(YEAR(Tableau3[[#This Row],[Date]]-MOD(Tableau3[[#This Row],[Date]]-2,7)+3),1,2),{1E+99;7})*{1;-1})+5)/7))</f>
        <v/>
      </c>
      <c r="C659" s="11" t="str">
        <f>IF(ISBLANK(Tableau3[[#This Row],[Matricule]]),"",VLOOKUP(Tableau3[[#This Row],[Matricule]],#REF!,2,FALSE))</f>
        <v/>
      </c>
      <c r="D659" s="11" t="str">
        <f>IF(ISBLANK(Tableau3[[#This Row],[Matricule]]),"",VLOOKUP(Tableau3[[#This Row],[Matricule]],#REF!,3,FALSE))</f>
        <v/>
      </c>
      <c r="E659" s="11" t="str">
        <f>CONCATENATE(Tableau3[[#This Row],[Date]],Tableau3[[#This Row],[Matricule]])</f>
        <v/>
      </c>
      <c r="F659" s="3"/>
      <c r="I65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59" s="7">
        <f>IF(Tableau3[[#This Row],[Moyenne Régimes]]&gt;0,1,0)</f>
        <v>0</v>
      </c>
      <c r="K659" s="7">
        <f>IF(Tableau3[[#This Row],[Moyenne Régimes]]&gt;=60,1,0)</f>
        <v>0</v>
      </c>
      <c r="L659" s="7">
        <f>IF(Tableau3[[#This Row],[Moyenne Régimes]]&gt;60,Tableau3[[#This Row],[Moyenne Régimes]]-60,0)</f>
        <v>0</v>
      </c>
      <c r="M659" s="14">
        <f t="shared" si="33"/>
        <v>0</v>
      </c>
      <c r="N659" s="14">
        <f t="shared" si="32"/>
        <v>0</v>
      </c>
      <c r="O659" s="14">
        <f t="shared" si="34"/>
        <v>0</v>
      </c>
      <c r="P659" s="15" t="str">
        <f>IF(Tableau3[[#This Row],[Matricule]]&gt;1,IF(COUNTIF(Tableau3[DateMatricule],Tableau3[[#This Row],[DateMatricule]])&gt;1,"Doublon",""),"")</f>
        <v/>
      </c>
    </row>
    <row r="660" spans="1:16" x14ac:dyDescent="0.25">
      <c r="A660" s="12" t="str">
        <f>IF(Tableau3[[#This Row],[Date]]="","",VLOOKUP(Tableau3[[#This Row],[Semaine]],Listes!$A:$B,2,FALSE))</f>
        <v/>
      </c>
      <c r="B660" s="11" t="str">
        <f>IF(ISBLANK(Tableau3[[#This Row],[Date]]),"",INT((Tableau3[[#This Row],[Date]]-SUM(MOD(DATE(YEAR(Tableau3[[#This Row],[Date]]-MOD(Tableau3[[#This Row],[Date]]-2,7)+3),1,2),{1E+99;7})*{1;-1})+5)/7))</f>
        <v/>
      </c>
      <c r="C660" s="11" t="str">
        <f>IF(ISBLANK(Tableau3[[#This Row],[Matricule]]),"",VLOOKUP(Tableau3[[#This Row],[Matricule]],#REF!,2,FALSE))</f>
        <v/>
      </c>
      <c r="D660" s="11" t="str">
        <f>IF(ISBLANK(Tableau3[[#This Row],[Matricule]]),"",VLOOKUP(Tableau3[[#This Row],[Matricule]],#REF!,3,FALSE))</f>
        <v/>
      </c>
      <c r="E660" s="11" t="str">
        <f>CONCATENATE(Tableau3[[#This Row],[Date]],Tableau3[[#This Row],[Matricule]])</f>
        <v/>
      </c>
      <c r="F660" s="3"/>
      <c r="I66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60" s="7">
        <f>IF(Tableau3[[#This Row],[Moyenne Régimes]]&gt;0,1,0)</f>
        <v>0</v>
      </c>
      <c r="K660" s="7">
        <f>IF(Tableau3[[#This Row],[Moyenne Régimes]]&gt;=60,1,0)</f>
        <v>0</v>
      </c>
      <c r="L660" s="7">
        <f>IF(Tableau3[[#This Row],[Moyenne Régimes]]&gt;60,Tableau3[[#This Row],[Moyenne Régimes]]-60,0)</f>
        <v>0</v>
      </c>
      <c r="M660" s="14">
        <f t="shared" si="33"/>
        <v>0</v>
      </c>
      <c r="N660" s="14">
        <f t="shared" si="32"/>
        <v>0</v>
      </c>
      <c r="O660" s="14">
        <f t="shared" si="34"/>
        <v>0</v>
      </c>
      <c r="P660" s="15" t="str">
        <f>IF(Tableau3[[#This Row],[Matricule]]&gt;1,IF(COUNTIF(Tableau3[DateMatricule],Tableau3[[#This Row],[DateMatricule]])&gt;1,"Doublon",""),"")</f>
        <v/>
      </c>
    </row>
    <row r="661" spans="1:16" x14ac:dyDescent="0.25">
      <c r="A661" s="12" t="str">
        <f>IF(Tableau3[[#This Row],[Date]]="","",VLOOKUP(Tableau3[[#This Row],[Semaine]],Listes!$A:$B,2,FALSE))</f>
        <v/>
      </c>
      <c r="B661" s="11" t="str">
        <f>IF(ISBLANK(Tableau3[[#This Row],[Date]]),"",INT((Tableau3[[#This Row],[Date]]-SUM(MOD(DATE(YEAR(Tableau3[[#This Row],[Date]]-MOD(Tableau3[[#This Row],[Date]]-2,7)+3),1,2),{1E+99;7})*{1;-1})+5)/7))</f>
        <v/>
      </c>
      <c r="C661" s="11" t="str">
        <f>IF(ISBLANK(Tableau3[[#This Row],[Matricule]]),"",VLOOKUP(Tableau3[[#This Row],[Matricule]],#REF!,2,FALSE))</f>
        <v/>
      </c>
      <c r="D661" s="11" t="str">
        <f>IF(ISBLANK(Tableau3[[#This Row],[Matricule]]),"",VLOOKUP(Tableau3[[#This Row],[Matricule]],#REF!,3,FALSE))</f>
        <v/>
      </c>
      <c r="E661" s="11" t="str">
        <f>CONCATENATE(Tableau3[[#This Row],[Date]],Tableau3[[#This Row],[Matricule]])</f>
        <v/>
      </c>
      <c r="F661" s="3"/>
      <c r="I66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61" s="7">
        <f>IF(Tableau3[[#This Row],[Moyenne Régimes]]&gt;0,1,0)</f>
        <v>0</v>
      </c>
      <c r="K661" s="7">
        <f>IF(Tableau3[[#This Row],[Moyenne Régimes]]&gt;=60,1,0)</f>
        <v>0</v>
      </c>
      <c r="L661" s="7">
        <f>IF(Tableau3[[#This Row],[Moyenne Régimes]]&gt;60,Tableau3[[#This Row],[Moyenne Régimes]]-60,0)</f>
        <v>0</v>
      </c>
      <c r="M661" s="14">
        <f t="shared" si="33"/>
        <v>0</v>
      </c>
      <c r="N661" s="14">
        <f t="shared" si="32"/>
        <v>0</v>
      </c>
      <c r="O661" s="14">
        <f t="shared" si="34"/>
        <v>0</v>
      </c>
      <c r="P661" s="15" t="str">
        <f>IF(Tableau3[[#This Row],[Matricule]]&gt;1,IF(COUNTIF(Tableau3[DateMatricule],Tableau3[[#This Row],[DateMatricule]])&gt;1,"Doublon",""),"")</f>
        <v/>
      </c>
    </row>
    <row r="662" spans="1:16" x14ac:dyDescent="0.25">
      <c r="A662" s="12" t="str">
        <f>IF(Tableau3[[#This Row],[Date]]="","",VLOOKUP(Tableau3[[#This Row],[Semaine]],Listes!$A:$B,2,FALSE))</f>
        <v/>
      </c>
      <c r="B662" s="11" t="str">
        <f>IF(ISBLANK(Tableau3[[#This Row],[Date]]),"",INT((Tableau3[[#This Row],[Date]]-SUM(MOD(DATE(YEAR(Tableau3[[#This Row],[Date]]-MOD(Tableau3[[#This Row],[Date]]-2,7)+3),1,2),{1E+99;7})*{1;-1})+5)/7))</f>
        <v/>
      </c>
      <c r="C662" s="11" t="str">
        <f>IF(ISBLANK(Tableau3[[#This Row],[Matricule]]),"",VLOOKUP(Tableau3[[#This Row],[Matricule]],#REF!,2,FALSE))</f>
        <v/>
      </c>
      <c r="D662" s="11" t="str">
        <f>IF(ISBLANK(Tableau3[[#This Row],[Matricule]]),"",VLOOKUP(Tableau3[[#This Row],[Matricule]],#REF!,3,FALSE))</f>
        <v/>
      </c>
      <c r="E662" s="11" t="str">
        <f>CONCATENATE(Tableau3[[#This Row],[Date]],Tableau3[[#This Row],[Matricule]])</f>
        <v/>
      </c>
      <c r="F662" s="3"/>
      <c r="I66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62" s="7">
        <f>IF(Tableau3[[#This Row],[Moyenne Régimes]]&gt;0,1,0)</f>
        <v>0</v>
      </c>
      <c r="K662" s="7">
        <f>IF(Tableau3[[#This Row],[Moyenne Régimes]]&gt;=60,1,0)</f>
        <v>0</v>
      </c>
      <c r="L662" s="7">
        <f>IF(Tableau3[[#This Row],[Moyenne Régimes]]&gt;60,Tableau3[[#This Row],[Moyenne Régimes]]-60,0)</f>
        <v>0</v>
      </c>
      <c r="M662" s="14">
        <f t="shared" si="33"/>
        <v>0</v>
      </c>
      <c r="N662" s="14">
        <f t="shared" si="32"/>
        <v>0</v>
      </c>
      <c r="O662" s="14">
        <f t="shared" si="34"/>
        <v>0</v>
      </c>
      <c r="P662" s="15" t="str">
        <f>IF(Tableau3[[#This Row],[Matricule]]&gt;1,IF(COUNTIF(Tableau3[DateMatricule],Tableau3[[#This Row],[DateMatricule]])&gt;1,"Doublon",""),"")</f>
        <v/>
      </c>
    </row>
    <row r="663" spans="1:16" x14ac:dyDescent="0.25">
      <c r="A663" s="12" t="str">
        <f>IF(Tableau3[[#This Row],[Date]]="","",VLOOKUP(Tableau3[[#This Row],[Semaine]],Listes!$A:$B,2,FALSE))</f>
        <v/>
      </c>
      <c r="B663" s="11" t="str">
        <f>IF(ISBLANK(Tableau3[[#This Row],[Date]]),"",INT((Tableau3[[#This Row],[Date]]-SUM(MOD(DATE(YEAR(Tableau3[[#This Row],[Date]]-MOD(Tableau3[[#This Row],[Date]]-2,7)+3),1,2),{1E+99;7})*{1;-1})+5)/7))</f>
        <v/>
      </c>
      <c r="C663" s="11" t="str">
        <f>IF(ISBLANK(Tableau3[[#This Row],[Matricule]]),"",VLOOKUP(Tableau3[[#This Row],[Matricule]],#REF!,2,FALSE))</f>
        <v/>
      </c>
      <c r="D663" s="11" t="str">
        <f>IF(ISBLANK(Tableau3[[#This Row],[Matricule]]),"",VLOOKUP(Tableau3[[#This Row],[Matricule]],#REF!,3,FALSE))</f>
        <v/>
      </c>
      <c r="E663" s="11" t="str">
        <f>CONCATENATE(Tableau3[[#This Row],[Date]],Tableau3[[#This Row],[Matricule]])</f>
        <v/>
      </c>
      <c r="F663" s="3"/>
      <c r="I66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63" s="7">
        <f>IF(Tableau3[[#This Row],[Moyenne Régimes]]&gt;0,1,0)</f>
        <v>0</v>
      </c>
      <c r="K663" s="7">
        <f>IF(Tableau3[[#This Row],[Moyenne Régimes]]&gt;=60,1,0)</f>
        <v>0</v>
      </c>
      <c r="L663" s="7">
        <f>IF(Tableau3[[#This Row],[Moyenne Régimes]]&gt;60,Tableau3[[#This Row],[Moyenne Régimes]]-60,0)</f>
        <v>0</v>
      </c>
      <c r="M663" s="14">
        <f t="shared" si="33"/>
        <v>0</v>
      </c>
      <c r="N663" s="14">
        <f t="shared" si="32"/>
        <v>0</v>
      </c>
      <c r="O663" s="14">
        <f t="shared" si="34"/>
        <v>0</v>
      </c>
      <c r="P663" s="15" t="str">
        <f>IF(Tableau3[[#This Row],[Matricule]]&gt;1,IF(COUNTIF(Tableau3[DateMatricule],Tableau3[[#This Row],[DateMatricule]])&gt;1,"Doublon",""),"")</f>
        <v/>
      </c>
    </row>
    <row r="664" spans="1:16" x14ac:dyDescent="0.25">
      <c r="A664" s="12" t="str">
        <f>IF(Tableau3[[#This Row],[Date]]="","",VLOOKUP(Tableau3[[#This Row],[Semaine]],Listes!$A:$B,2,FALSE))</f>
        <v/>
      </c>
      <c r="B664" s="11" t="str">
        <f>IF(ISBLANK(Tableau3[[#This Row],[Date]]),"",INT((Tableau3[[#This Row],[Date]]-SUM(MOD(DATE(YEAR(Tableau3[[#This Row],[Date]]-MOD(Tableau3[[#This Row],[Date]]-2,7)+3),1,2),{1E+99;7})*{1;-1})+5)/7))</f>
        <v/>
      </c>
      <c r="C664" s="11" t="str">
        <f>IF(ISBLANK(Tableau3[[#This Row],[Matricule]]),"",VLOOKUP(Tableau3[[#This Row],[Matricule]],#REF!,2,FALSE))</f>
        <v/>
      </c>
      <c r="D664" s="11" t="str">
        <f>IF(ISBLANK(Tableau3[[#This Row],[Matricule]]),"",VLOOKUP(Tableau3[[#This Row],[Matricule]],#REF!,3,FALSE))</f>
        <v/>
      </c>
      <c r="E664" s="11" t="str">
        <f>CONCATENATE(Tableau3[[#This Row],[Date]],Tableau3[[#This Row],[Matricule]])</f>
        <v/>
      </c>
      <c r="F664" s="3"/>
      <c r="I66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64" s="7">
        <f>IF(Tableau3[[#This Row],[Moyenne Régimes]]&gt;0,1,0)</f>
        <v>0</v>
      </c>
      <c r="K664" s="7">
        <f>IF(Tableau3[[#This Row],[Moyenne Régimes]]&gt;=60,1,0)</f>
        <v>0</v>
      </c>
      <c r="L664" s="7">
        <f>IF(Tableau3[[#This Row],[Moyenne Régimes]]&gt;60,Tableau3[[#This Row],[Moyenne Régimes]]-60,0)</f>
        <v>0</v>
      </c>
      <c r="M664" s="14">
        <f t="shared" si="33"/>
        <v>0</v>
      </c>
      <c r="N664" s="14">
        <f t="shared" si="32"/>
        <v>0</v>
      </c>
      <c r="O664" s="14">
        <f t="shared" si="34"/>
        <v>0</v>
      </c>
      <c r="P664" s="15" t="str">
        <f>IF(Tableau3[[#This Row],[Matricule]]&gt;1,IF(COUNTIF(Tableau3[DateMatricule],Tableau3[[#This Row],[DateMatricule]])&gt;1,"Doublon",""),"")</f>
        <v/>
      </c>
    </row>
    <row r="665" spans="1:16" x14ac:dyDescent="0.25">
      <c r="A665" s="12" t="str">
        <f>IF(Tableau3[[#This Row],[Date]]="","",VLOOKUP(Tableau3[[#This Row],[Semaine]],Listes!$A:$B,2,FALSE))</f>
        <v/>
      </c>
      <c r="B665" s="11" t="str">
        <f>IF(ISBLANK(Tableau3[[#This Row],[Date]]),"",INT((Tableau3[[#This Row],[Date]]-SUM(MOD(DATE(YEAR(Tableau3[[#This Row],[Date]]-MOD(Tableau3[[#This Row],[Date]]-2,7)+3),1,2),{1E+99;7})*{1;-1})+5)/7))</f>
        <v/>
      </c>
      <c r="C665" s="11" t="str">
        <f>IF(ISBLANK(Tableau3[[#This Row],[Matricule]]),"",VLOOKUP(Tableau3[[#This Row],[Matricule]],#REF!,2,FALSE))</f>
        <v/>
      </c>
      <c r="D665" s="11" t="str">
        <f>IF(ISBLANK(Tableau3[[#This Row],[Matricule]]),"",VLOOKUP(Tableau3[[#This Row],[Matricule]],#REF!,3,FALSE))</f>
        <v/>
      </c>
      <c r="E665" s="11" t="str">
        <f>CONCATENATE(Tableau3[[#This Row],[Date]],Tableau3[[#This Row],[Matricule]])</f>
        <v/>
      </c>
      <c r="F665" s="3"/>
      <c r="I66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65" s="7">
        <f>IF(Tableau3[[#This Row],[Moyenne Régimes]]&gt;0,1,0)</f>
        <v>0</v>
      </c>
      <c r="K665" s="7">
        <f>IF(Tableau3[[#This Row],[Moyenne Régimes]]&gt;=60,1,0)</f>
        <v>0</v>
      </c>
      <c r="L665" s="7">
        <f>IF(Tableau3[[#This Row],[Moyenne Régimes]]&gt;60,Tableau3[[#This Row],[Moyenne Régimes]]-60,0)</f>
        <v>0</v>
      </c>
      <c r="M665" s="14">
        <f t="shared" si="33"/>
        <v>0</v>
      </c>
      <c r="N665" s="14">
        <f t="shared" si="32"/>
        <v>0</v>
      </c>
      <c r="O665" s="14">
        <f t="shared" si="34"/>
        <v>0</v>
      </c>
      <c r="P665" s="15" t="str">
        <f>IF(Tableau3[[#This Row],[Matricule]]&gt;1,IF(COUNTIF(Tableau3[DateMatricule],Tableau3[[#This Row],[DateMatricule]])&gt;1,"Doublon",""),"")</f>
        <v/>
      </c>
    </row>
    <row r="666" spans="1:16" x14ac:dyDescent="0.25">
      <c r="A666" s="12" t="str">
        <f>IF(Tableau3[[#This Row],[Date]]="","",VLOOKUP(Tableau3[[#This Row],[Semaine]],Listes!$A:$B,2,FALSE))</f>
        <v/>
      </c>
      <c r="B666" s="11" t="str">
        <f>IF(ISBLANK(Tableau3[[#This Row],[Date]]),"",INT((Tableau3[[#This Row],[Date]]-SUM(MOD(DATE(YEAR(Tableau3[[#This Row],[Date]]-MOD(Tableau3[[#This Row],[Date]]-2,7)+3),1,2),{1E+99;7})*{1;-1})+5)/7))</f>
        <v/>
      </c>
      <c r="C666" s="11" t="str">
        <f>IF(ISBLANK(Tableau3[[#This Row],[Matricule]]),"",VLOOKUP(Tableau3[[#This Row],[Matricule]],#REF!,2,FALSE))</f>
        <v/>
      </c>
      <c r="D666" s="11" t="str">
        <f>IF(ISBLANK(Tableau3[[#This Row],[Matricule]]),"",VLOOKUP(Tableau3[[#This Row],[Matricule]],#REF!,3,FALSE))</f>
        <v/>
      </c>
      <c r="E666" s="11" t="str">
        <f>CONCATENATE(Tableau3[[#This Row],[Date]],Tableau3[[#This Row],[Matricule]])</f>
        <v/>
      </c>
      <c r="F666" s="3"/>
      <c r="I66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66" s="7">
        <f>IF(Tableau3[[#This Row],[Moyenne Régimes]]&gt;0,1,0)</f>
        <v>0</v>
      </c>
      <c r="K666" s="7">
        <f>IF(Tableau3[[#This Row],[Moyenne Régimes]]&gt;=60,1,0)</f>
        <v>0</v>
      </c>
      <c r="L666" s="7">
        <f>IF(Tableau3[[#This Row],[Moyenne Régimes]]&gt;60,Tableau3[[#This Row],[Moyenne Régimes]]-60,0)</f>
        <v>0</v>
      </c>
      <c r="M666" s="14">
        <f t="shared" si="33"/>
        <v>0</v>
      </c>
      <c r="N666" s="14">
        <f t="shared" si="32"/>
        <v>0</v>
      </c>
      <c r="O666" s="14">
        <f t="shared" si="34"/>
        <v>0</v>
      </c>
      <c r="P666" s="15" t="str">
        <f>IF(Tableau3[[#This Row],[Matricule]]&gt;1,IF(COUNTIF(Tableau3[DateMatricule],Tableau3[[#This Row],[DateMatricule]])&gt;1,"Doublon",""),"")</f>
        <v/>
      </c>
    </row>
    <row r="667" spans="1:16" x14ac:dyDescent="0.25">
      <c r="A667" s="12" t="str">
        <f>IF(Tableau3[[#This Row],[Date]]="","",VLOOKUP(Tableau3[[#This Row],[Semaine]],Listes!$A:$B,2,FALSE))</f>
        <v/>
      </c>
      <c r="B667" s="11" t="str">
        <f>IF(ISBLANK(Tableau3[[#This Row],[Date]]),"",INT((Tableau3[[#This Row],[Date]]-SUM(MOD(DATE(YEAR(Tableau3[[#This Row],[Date]]-MOD(Tableau3[[#This Row],[Date]]-2,7)+3),1,2),{1E+99;7})*{1;-1})+5)/7))</f>
        <v/>
      </c>
      <c r="C667" s="11" t="str">
        <f>IF(ISBLANK(Tableau3[[#This Row],[Matricule]]),"",VLOOKUP(Tableau3[[#This Row],[Matricule]],#REF!,2,FALSE))</f>
        <v/>
      </c>
      <c r="D667" s="11" t="str">
        <f>IF(ISBLANK(Tableau3[[#This Row],[Matricule]]),"",VLOOKUP(Tableau3[[#This Row],[Matricule]],#REF!,3,FALSE))</f>
        <v/>
      </c>
      <c r="E667" s="11" t="str">
        <f>CONCATENATE(Tableau3[[#This Row],[Date]],Tableau3[[#This Row],[Matricule]])</f>
        <v/>
      </c>
      <c r="F667" s="3"/>
      <c r="I66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67" s="7">
        <f>IF(Tableau3[[#This Row],[Moyenne Régimes]]&gt;0,1,0)</f>
        <v>0</v>
      </c>
      <c r="K667" s="7">
        <f>IF(Tableau3[[#This Row],[Moyenne Régimes]]&gt;=60,1,0)</f>
        <v>0</v>
      </c>
      <c r="L667" s="7">
        <f>IF(Tableau3[[#This Row],[Moyenne Régimes]]&gt;60,Tableau3[[#This Row],[Moyenne Régimes]]-60,0)</f>
        <v>0</v>
      </c>
      <c r="M667" s="14">
        <f t="shared" si="33"/>
        <v>0</v>
      </c>
      <c r="N667" s="14">
        <f t="shared" si="32"/>
        <v>0</v>
      </c>
      <c r="O667" s="14">
        <f t="shared" si="34"/>
        <v>0</v>
      </c>
      <c r="P667" s="15" t="str">
        <f>IF(Tableau3[[#This Row],[Matricule]]&gt;1,IF(COUNTIF(Tableau3[DateMatricule],Tableau3[[#This Row],[DateMatricule]])&gt;1,"Doublon",""),"")</f>
        <v/>
      </c>
    </row>
    <row r="668" spans="1:16" x14ac:dyDescent="0.25">
      <c r="A668" s="12" t="str">
        <f>IF(Tableau3[[#This Row],[Date]]="","",VLOOKUP(Tableau3[[#This Row],[Semaine]],Listes!$A:$B,2,FALSE))</f>
        <v/>
      </c>
      <c r="B668" s="11" t="str">
        <f>IF(ISBLANK(Tableau3[[#This Row],[Date]]),"",INT((Tableau3[[#This Row],[Date]]-SUM(MOD(DATE(YEAR(Tableau3[[#This Row],[Date]]-MOD(Tableau3[[#This Row],[Date]]-2,7)+3),1,2),{1E+99;7})*{1;-1})+5)/7))</f>
        <v/>
      </c>
      <c r="C668" s="11" t="str">
        <f>IF(ISBLANK(Tableau3[[#This Row],[Matricule]]),"",VLOOKUP(Tableau3[[#This Row],[Matricule]],#REF!,2,FALSE))</f>
        <v/>
      </c>
      <c r="D668" s="11" t="str">
        <f>IF(ISBLANK(Tableau3[[#This Row],[Matricule]]),"",VLOOKUP(Tableau3[[#This Row],[Matricule]],#REF!,3,FALSE))</f>
        <v/>
      </c>
      <c r="E668" s="11" t="str">
        <f>CONCATENATE(Tableau3[[#This Row],[Date]],Tableau3[[#This Row],[Matricule]])</f>
        <v/>
      </c>
      <c r="F668" s="3"/>
      <c r="I66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68" s="7">
        <f>IF(Tableau3[[#This Row],[Moyenne Régimes]]&gt;0,1,0)</f>
        <v>0</v>
      </c>
      <c r="K668" s="7">
        <f>IF(Tableau3[[#This Row],[Moyenne Régimes]]&gt;=60,1,0)</f>
        <v>0</v>
      </c>
      <c r="L668" s="7">
        <f>IF(Tableau3[[#This Row],[Moyenne Régimes]]&gt;60,Tableau3[[#This Row],[Moyenne Régimes]]-60,0)</f>
        <v>0</v>
      </c>
      <c r="M668" s="14">
        <f t="shared" si="33"/>
        <v>0</v>
      </c>
      <c r="N668" s="14">
        <f t="shared" si="32"/>
        <v>0</v>
      </c>
      <c r="O668" s="14">
        <f t="shared" si="34"/>
        <v>0</v>
      </c>
      <c r="P668" s="15" t="str">
        <f>IF(Tableau3[[#This Row],[Matricule]]&gt;1,IF(COUNTIF(Tableau3[DateMatricule],Tableau3[[#This Row],[DateMatricule]])&gt;1,"Doublon",""),"")</f>
        <v/>
      </c>
    </row>
    <row r="669" spans="1:16" x14ac:dyDescent="0.25">
      <c r="A669" s="12" t="str">
        <f>IF(Tableau3[[#This Row],[Date]]="","",VLOOKUP(Tableau3[[#This Row],[Semaine]],Listes!$A:$B,2,FALSE))</f>
        <v/>
      </c>
      <c r="B669" s="11" t="str">
        <f>IF(ISBLANK(Tableau3[[#This Row],[Date]]),"",INT((Tableau3[[#This Row],[Date]]-SUM(MOD(DATE(YEAR(Tableau3[[#This Row],[Date]]-MOD(Tableau3[[#This Row],[Date]]-2,7)+3),1,2),{1E+99;7})*{1;-1})+5)/7))</f>
        <v/>
      </c>
      <c r="C669" s="11" t="str">
        <f>IF(ISBLANK(Tableau3[[#This Row],[Matricule]]),"",VLOOKUP(Tableau3[[#This Row],[Matricule]],#REF!,2,FALSE))</f>
        <v/>
      </c>
      <c r="D669" s="11" t="str">
        <f>IF(ISBLANK(Tableau3[[#This Row],[Matricule]]),"",VLOOKUP(Tableau3[[#This Row],[Matricule]],#REF!,3,FALSE))</f>
        <v/>
      </c>
      <c r="E669" s="11" t="str">
        <f>CONCATENATE(Tableau3[[#This Row],[Date]],Tableau3[[#This Row],[Matricule]])</f>
        <v/>
      </c>
      <c r="F669" s="3"/>
      <c r="I66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69" s="7">
        <f>IF(Tableau3[[#This Row],[Moyenne Régimes]]&gt;0,1,0)</f>
        <v>0</v>
      </c>
      <c r="K669" s="7">
        <f>IF(Tableau3[[#This Row],[Moyenne Régimes]]&gt;=60,1,0)</f>
        <v>0</v>
      </c>
      <c r="L669" s="7">
        <f>IF(Tableau3[[#This Row],[Moyenne Régimes]]&gt;60,Tableau3[[#This Row],[Moyenne Régimes]]-60,0)</f>
        <v>0</v>
      </c>
      <c r="M669" s="14">
        <f t="shared" si="33"/>
        <v>0</v>
      </c>
      <c r="N669" s="14">
        <f t="shared" si="32"/>
        <v>0</v>
      </c>
      <c r="O669" s="14">
        <f t="shared" si="34"/>
        <v>0</v>
      </c>
      <c r="P669" s="15" t="str">
        <f>IF(Tableau3[[#This Row],[Matricule]]&gt;1,IF(COUNTIF(Tableau3[DateMatricule],Tableau3[[#This Row],[DateMatricule]])&gt;1,"Doublon",""),"")</f>
        <v/>
      </c>
    </row>
    <row r="670" spans="1:16" x14ac:dyDescent="0.25">
      <c r="A670" s="12" t="str">
        <f>IF(Tableau3[[#This Row],[Date]]="","",VLOOKUP(Tableau3[[#This Row],[Semaine]],Listes!$A:$B,2,FALSE))</f>
        <v/>
      </c>
      <c r="B670" s="11" t="str">
        <f>IF(ISBLANK(Tableau3[[#This Row],[Date]]),"",INT((Tableau3[[#This Row],[Date]]-SUM(MOD(DATE(YEAR(Tableau3[[#This Row],[Date]]-MOD(Tableau3[[#This Row],[Date]]-2,7)+3),1,2),{1E+99;7})*{1;-1})+5)/7))</f>
        <v/>
      </c>
      <c r="C670" s="11" t="str">
        <f>IF(ISBLANK(Tableau3[[#This Row],[Matricule]]),"",VLOOKUP(Tableau3[[#This Row],[Matricule]],#REF!,2,FALSE))</f>
        <v/>
      </c>
      <c r="D670" s="11" t="str">
        <f>IF(ISBLANK(Tableau3[[#This Row],[Matricule]]),"",VLOOKUP(Tableau3[[#This Row],[Matricule]],#REF!,3,FALSE))</f>
        <v/>
      </c>
      <c r="E670" s="11" t="str">
        <f>CONCATENATE(Tableau3[[#This Row],[Date]],Tableau3[[#This Row],[Matricule]])</f>
        <v/>
      </c>
      <c r="F670" s="3"/>
      <c r="I67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70" s="7">
        <f>IF(Tableau3[[#This Row],[Moyenne Régimes]]&gt;0,1,0)</f>
        <v>0</v>
      </c>
      <c r="K670" s="7">
        <f>IF(Tableau3[[#This Row],[Moyenne Régimes]]&gt;=60,1,0)</f>
        <v>0</v>
      </c>
      <c r="L670" s="7">
        <f>IF(Tableau3[[#This Row],[Moyenne Régimes]]&gt;60,Tableau3[[#This Row],[Moyenne Régimes]]-60,0)</f>
        <v>0</v>
      </c>
      <c r="M670" s="14">
        <f t="shared" si="33"/>
        <v>0</v>
      </c>
      <c r="N670" s="14">
        <f t="shared" si="32"/>
        <v>0</v>
      </c>
      <c r="O670" s="14">
        <f t="shared" si="34"/>
        <v>0</v>
      </c>
      <c r="P670" s="15" t="str">
        <f>IF(Tableau3[[#This Row],[Matricule]]&gt;1,IF(COUNTIF(Tableau3[DateMatricule],Tableau3[[#This Row],[DateMatricule]])&gt;1,"Doublon",""),"")</f>
        <v/>
      </c>
    </row>
    <row r="671" spans="1:16" x14ac:dyDescent="0.25">
      <c r="A671" s="12" t="str">
        <f>IF(Tableau3[[#This Row],[Date]]="","",VLOOKUP(Tableau3[[#This Row],[Semaine]],Listes!$A:$B,2,FALSE))</f>
        <v/>
      </c>
      <c r="B671" s="11" t="str">
        <f>IF(ISBLANK(Tableau3[[#This Row],[Date]]),"",INT((Tableau3[[#This Row],[Date]]-SUM(MOD(DATE(YEAR(Tableau3[[#This Row],[Date]]-MOD(Tableau3[[#This Row],[Date]]-2,7)+3),1,2),{1E+99;7})*{1;-1})+5)/7))</f>
        <v/>
      </c>
      <c r="C671" s="11" t="str">
        <f>IF(ISBLANK(Tableau3[[#This Row],[Matricule]]),"",VLOOKUP(Tableau3[[#This Row],[Matricule]],#REF!,2,FALSE))</f>
        <v/>
      </c>
      <c r="D671" s="11" t="str">
        <f>IF(ISBLANK(Tableau3[[#This Row],[Matricule]]),"",VLOOKUP(Tableau3[[#This Row],[Matricule]],#REF!,3,FALSE))</f>
        <v/>
      </c>
      <c r="E671" s="11" t="str">
        <f>CONCATENATE(Tableau3[[#This Row],[Date]],Tableau3[[#This Row],[Matricule]])</f>
        <v/>
      </c>
      <c r="F671" s="3"/>
      <c r="I67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71" s="7">
        <f>IF(Tableau3[[#This Row],[Moyenne Régimes]]&gt;0,1,0)</f>
        <v>0</v>
      </c>
      <c r="K671" s="7">
        <f>IF(Tableau3[[#This Row],[Moyenne Régimes]]&gt;=60,1,0)</f>
        <v>0</v>
      </c>
      <c r="L671" s="7">
        <f>IF(Tableau3[[#This Row],[Moyenne Régimes]]&gt;60,Tableau3[[#This Row],[Moyenne Régimes]]-60,0)</f>
        <v>0</v>
      </c>
      <c r="M671" s="14">
        <f t="shared" si="33"/>
        <v>0</v>
      </c>
      <c r="N671" s="14">
        <f t="shared" si="32"/>
        <v>0</v>
      </c>
      <c r="O671" s="14">
        <f t="shared" si="34"/>
        <v>0</v>
      </c>
      <c r="P671" s="15" t="str">
        <f>IF(Tableau3[[#This Row],[Matricule]]&gt;1,IF(COUNTIF(Tableau3[DateMatricule],Tableau3[[#This Row],[DateMatricule]])&gt;1,"Doublon",""),"")</f>
        <v/>
      </c>
    </row>
    <row r="672" spans="1:16" x14ac:dyDescent="0.25">
      <c r="A672" s="12" t="str">
        <f>IF(Tableau3[[#This Row],[Date]]="","",VLOOKUP(Tableau3[[#This Row],[Semaine]],Listes!$A:$B,2,FALSE))</f>
        <v/>
      </c>
      <c r="B672" s="11" t="str">
        <f>IF(ISBLANK(Tableau3[[#This Row],[Date]]),"",INT((Tableau3[[#This Row],[Date]]-SUM(MOD(DATE(YEAR(Tableau3[[#This Row],[Date]]-MOD(Tableau3[[#This Row],[Date]]-2,7)+3),1,2),{1E+99;7})*{1;-1})+5)/7))</f>
        <v/>
      </c>
      <c r="C672" s="11" t="str">
        <f>IF(ISBLANK(Tableau3[[#This Row],[Matricule]]),"",VLOOKUP(Tableau3[[#This Row],[Matricule]],#REF!,2,FALSE))</f>
        <v/>
      </c>
      <c r="D672" s="11" t="str">
        <f>IF(ISBLANK(Tableau3[[#This Row],[Matricule]]),"",VLOOKUP(Tableau3[[#This Row],[Matricule]],#REF!,3,FALSE))</f>
        <v/>
      </c>
      <c r="E672" s="11" t="str">
        <f>CONCATENATE(Tableau3[[#This Row],[Date]],Tableau3[[#This Row],[Matricule]])</f>
        <v/>
      </c>
      <c r="F672" s="3"/>
      <c r="I67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72" s="7">
        <f>IF(Tableau3[[#This Row],[Moyenne Régimes]]&gt;0,1,0)</f>
        <v>0</v>
      </c>
      <c r="K672" s="7">
        <f>IF(Tableau3[[#This Row],[Moyenne Régimes]]&gt;=60,1,0)</f>
        <v>0</v>
      </c>
      <c r="L672" s="7">
        <f>IF(Tableau3[[#This Row],[Moyenne Régimes]]&gt;60,Tableau3[[#This Row],[Moyenne Régimes]]-60,0)</f>
        <v>0</v>
      </c>
      <c r="M672" s="14">
        <f t="shared" si="33"/>
        <v>0</v>
      </c>
      <c r="N672" s="14">
        <f t="shared" si="32"/>
        <v>0</v>
      </c>
      <c r="O672" s="14">
        <f t="shared" si="34"/>
        <v>0</v>
      </c>
      <c r="P672" s="15" t="str">
        <f>IF(Tableau3[[#This Row],[Matricule]]&gt;1,IF(COUNTIF(Tableau3[DateMatricule],Tableau3[[#This Row],[DateMatricule]])&gt;1,"Doublon",""),"")</f>
        <v/>
      </c>
    </row>
    <row r="673" spans="1:16" x14ac:dyDescent="0.25">
      <c r="A673" s="12" t="str">
        <f>IF(Tableau3[[#This Row],[Date]]="","",VLOOKUP(Tableau3[[#This Row],[Semaine]],Listes!$A:$B,2,FALSE))</f>
        <v/>
      </c>
      <c r="B673" s="11" t="str">
        <f>IF(ISBLANK(Tableau3[[#This Row],[Date]]),"",INT((Tableau3[[#This Row],[Date]]-SUM(MOD(DATE(YEAR(Tableau3[[#This Row],[Date]]-MOD(Tableau3[[#This Row],[Date]]-2,7)+3),1,2),{1E+99;7})*{1;-1})+5)/7))</f>
        <v/>
      </c>
      <c r="C673" s="11" t="str">
        <f>IF(ISBLANK(Tableau3[[#This Row],[Matricule]]),"",VLOOKUP(Tableau3[[#This Row],[Matricule]],#REF!,2,FALSE))</f>
        <v/>
      </c>
      <c r="D673" s="11" t="str">
        <f>IF(ISBLANK(Tableau3[[#This Row],[Matricule]]),"",VLOOKUP(Tableau3[[#This Row],[Matricule]],#REF!,3,FALSE))</f>
        <v/>
      </c>
      <c r="E673" s="11" t="str">
        <f>CONCATENATE(Tableau3[[#This Row],[Date]],Tableau3[[#This Row],[Matricule]])</f>
        <v/>
      </c>
      <c r="F673" s="3"/>
      <c r="I67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73" s="7">
        <f>IF(Tableau3[[#This Row],[Moyenne Régimes]]&gt;0,1,0)</f>
        <v>0</v>
      </c>
      <c r="K673" s="7">
        <f>IF(Tableau3[[#This Row],[Moyenne Régimes]]&gt;=60,1,0)</f>
        <v>0</v>
      </c>
      <c r="L673" s="7">
        <f>IF(Tableau3[[#This Row],[Moyenne Régimes]]&gt;60,Tableau3[[#This Row],[Moyenne Régimes]]-60,0)</f>
        <v>0</v>
      </c>
      <c r="M673" s="14">
        <f t="shared" si="33"/>
        <v>0</v>
      </c>
      <c r="N673" s="14">
        <f t="shared" si="32"/>
        <v>0</v>
      </c>
      <c r="O673" s="14">
        <f t="shared" si="34"/>
        <v>0</v>
      </c>
      <c r="P673" s="15" t="str">
        <f>IF(Tableau3[[#This Row],[Matricule]]&gt;1,IF(COUNTIF(Tableau3[DateMatricule],Tableau3[[#This Row],[DateMatricule]])&gt;1,"Doublon",""),"")</f>
        <v/>
      </c>
    </row>
    <row r="674" spans="1:16" x14ac:dyDescent="0.25">
      <c r="A674" s="12" t="str">
        <f>IF(Tableau3[[#This Row],[Date]]="","",VLOOKUP(Tableau3[[#This Row],[Semaine]],Listes!$A:$B,2,FALSE))</f>
        <v/>
      </c>
      <c r="B674" s="11" t="str">
        <f>IF(ISBLANK(Tableau3[[#This Row],[Date]]),"",INT((Tableau3[[#This Row],[Date]]-SUM(MOD(DATE(YEAR(Tableau3[[#This Row],[Date]]-MOD(Tableau3[[#This Row],[Date]]-2,7)+3),1,2),{1E+99;7})*{1;-1})+5)/7))</f>
        <v/>
      </c>
      <c r="C674" s="11" t="str">
        <f>IF(ISBLANK(Tableau3[[#This Row],[Matricule]]),"",VLOOKUP(Tableau3[[#This Row],[Matricule]],#REF!,2,FALSE))</f>
        <v/>
      </c>
      <c r="D674" s="11" t="str">
        <f>IF(ISBLANK(Tableau3[[#This Row],[Matricule]]),"",VLOOKUP(Tableau3[[#This Row],[Matricule]],#REF!,3,FALSE))</f>
        <v/>
      </c>
      <c r="E674" s="11" t="str">
        <f>CONCATENATE(Tableau3[[#This Row],[Date]],Tableau3[[#This Row],[Matricule]])</f>
        <v/>
      </c>
      <c r="F674" s="3"/>
      <c r="I67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74" s="7">
        <f>IF(Tableau3[[#This Row],[Moyenne Régimes]]&gt;0,1,0)</f>
        <v>0</v>
      </c>
      <c r="K674" s="7">
        <f>IF(Tableau3[[#This Row],[Moyenne Régimes]]&gt;=60,1,0)</f>
        <v>0</v>
      </c>
      <c r="L674" s="7">
        <f>IF(Tableau3[[#This Row],[Moyenne Régimes]]&gt;60,Tableau3[[#This Row],[Moyenne Régimes]]-60,0)</f>
        <v>0</v>
      </c>
      <c r="M674" s="14">
        <f t="shared" si="33"/>
        <v>0</v>
      </c>
      <c r="N674" s="14">
        <f t="shared" si="32"/>
        <v>0</v>
      </c>
      <c r="O674" s="14">
        <f t="shared" si="34"/>
        <v>0</v>
      </c>
      <c r="P674" s="15" t="str">
        <f>IF(Tableau3[[#This Row],[Matricule]]&gt;1,IF(COUNTIF(Tableau3[DateMatricule],Tableau3[[#This Row],[DateMatricule]])&gt;1,"Doublon",""),"")</f>
        <v/>
      </c>
    </row>
    <row r="675" spans="1:16" x14ac:dyDescent="0.25">
      <c r="A675" s="12" t="str">
        <f>IF(Tableau3[[#This Row],[Date]]="","",VLOOKUP(Tableau3[[#This Row],[Semaine]],Listes!$A:$B,2,FALSE))</f>
        <v/>
      </c>
      <c r="B675" s="11" t="str">
        <f>IF(ISBLANK(Tableau3[[#This Row],[Date]]),"",INT((Tableau3[[#This Row],[Date]]-SUM(MOD(DATE(YEAR(Tableau3[[#This Row],[Date]]-MOD(Tableau3[[#This Row],[Date]]-2,7)+3),1,2),{1E+99;7})*{1;-1})+5)/7))</f>
        <v/>
      </c>
      <c r="C675" s="11" t="str">
        <f>IF(ISBLANK(Tableau3[[#This Row],[Matricule]]),"",VLOOKUP(Tableau3[[#This Row],[Matricule]],#REF!,2,FALSE))</f>
        <v/>
      </c>
      <c r="D675" s="11" t="str">
        <f>IF(ISBLANK(Tableau3[[#This Row],[Matricule]]),"",VLOOKUP(Tableau3[[#This Row],[Matricule]],#REF!,3,FALSE))</f>
        <v/>
      </c>
      <c r="E675" s="11" t="str">
        <f>CONCATENATE(Tableau3[[#This Row],[Date]],Tableau3[[#This Row],[Matricule]])</f>
        <v/>
      </c>
      <c r="F675" s="3"/>
      <c r="I67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75" s="7">
        <f>IF(Tableau3[[#This Row],[Moyenne Régimes]]&gt;0,1,0)</f>
        <v>0</v>
      </c>
      <c r="K675" s="7">
        <f>IF(Tableau3[[#This Row],[Moyenne Régimes]]&gt;=60,1,0)</f>
        <v>0</v>
      </c>
      <c r="L675" s="7">
        <f>IF(Tableau3[[#This Row],[Moyenne Régimes]]&gt;60,Tableau3[[#This Row],[Moyenne Régimes]]-60,0)</f>
        <v>0</v>
      </c>
      <c r="M675" s="14">
        <f t="shared" si="33"/>
        <v>0</v>
      </c>
      <c r="N675" s="14">
        <f t="shared" si="32"/>
        <v>0</v>
      </c>
      <c r="O675" s="14">
        <f t="shared" si="34"/>
        <v>0</v>
      </c>
      <c r="P675" s="15" t="str">
        <f>IF(Tableau3[[#This Row],[Matricule]]&gt;1,IF(COUNTIF(Tableau3[DateMatricule],Tableau3[[#This Row],[DateMatricule]])&gt;1,"Doublon",""),"")</f>
        <v/>
      </c>
    </row>
    <row r="676" spans="1:16" x14ac:dyDescent="0.25">
      <c r="A676" s="12" t="str">
        <f>IF(Tableau3[[#This Row],[Date]]="","",VLOOKUP(Tableau3[[#This Row],[Semaine]],Listes!$A:$B,2,FALSE))</f>
        <v/>
      </c>
      <c r="B676" s="11" t="str">
        <f>IF(ISBLANK(Tableau3[[#This Row],[Date]]),"",INT((Tableau3[[#This Row],[Date]]-SUM(MOD(DATE(YEAR(Tableau3[[#This Row],[Date]]-MOD(Tableau3[[#This Row],[Date]]-2,7)+3),1,2),{1E+99;7})*{1;-1})+5)/7))</f>
        <v/>
      </c>
      <c r="C676" s="11" t="str">
        <f>IF(ISBLANK(Tableau3[[#This Row],[Matricule]]),"",VLOOKUP(Tableau3[[#This Row],[Matricule]],#REF!,2,FALSE))</f>
        <v/>
      </c>
      <c r="D676" s="11" t="str">
        <f>IF(ISBLANK(Tableau3[[#This Row],[Matricule]]),"",VLOOKUP(Tableau3[[#This Row],[Matricule]],#REF!,3,FALSE))</f>
        <v/>
      </c>
      <c r="E676" s="11" t="str">
        <f>CONCATENATE(Tableau3[[#This Row],[Date]],Tableau3[[#This Row],[Matricule]])</f>
        <v/>
      </c>
      <c r="F676" s="3"/>
      <c r="I67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76" s="7">
        <f>IF(Tableau3[[#This Row],[Moyenne Régimes]]&gt;0,1,0)</f>
        <v>0</v>
      </c>
      <c r="K676" s="7">
        <f>IF(Tableau3[[#This Row],[Moyenne Régimes]]&gt;=60,1,0)</f>
        <v>0</v>
      </c>
      <c r="L676" s="7">
        <f>IF(Tableau3[[#This Row],[Moyenne Régimes]]&gt;60,Tableau3[[#This Row],[Moyenne Régimes]]-60,0)</f>
        <v>0</v>
      </c>
      <c r="M676" s="14">
        <f t="shared" si="33"/>
        <v>0</v>
      </c>
      <c r="N676" s="14">
        <f t="shared" si="32"/>
        <v>0</v>
      </c>
      <c r="O676" s="14">
        <f t="shared" si="34"/>
        <v>0</v>
      </c>
      <c r="P676" s="15" t="str">
        <f>IF(Tableau3[[#This Row],[Matricule]]&gt;1,IF(COUNTIF(Tableau3[DateMatricule],Tableau3[[#This Row],[DateMatricule]])&gt;1,"Doublon",""),"")</f>
        <v/>
      </c>
    </row>
    <row r="677" spans="1:16" x14ac:dyDescent="0.25">
      <c r="A677" s="12" t="str">
        <f>IF(Tableau3[[#This Row],[Date]]="","",VLOOKUP(Tableau3[[#This Row],[Semaine]],Listes!$A:$B,2,FALSE))</f>
        <v/>
      </c>
      <c r="B677" s="11" t="str">
        <f>IF(ISBLANK(Tableau3[[#This Row],[Date]]),"",INT((Tableau3[[#This Row],[Date]]-SUM(MOD(DATE(YEAR(Tableau3[[#This Row],[Date]]-MOD(Tableau3[[#This Row],[Date]]-2,7)+3),1,2),{1E+99;7})*{1;-1})+5)/7))</f>
        <v/>
      </c>
      <c r="C677" s="11" t="str">
        <f>IF(ISBLANK(Tableau3[[#This Row],[Matricule]]),"",VLOOKUP(Tableau3[[#This Row],[Matricule]],#REF!,2,FALSE))</f>
        <v/>
      </c>
      <c r="D677" s="11" t="str">
        <f>IF(ISBLANK(Tableau3[[#This Row],[Matricule]]),"",VLOOKUP(Tableau3[[#This Row],[Matricule]],#REF!,3,FALSE))</f>
        <v/>
      </c>
      <c r="E677" s="11" t="str">
        <f>CONCATENATE(Tableau3[[#This Row],[Date]],Tableau3[[#This Row],[Matricule]])</f>
        <v/>
      </c>
      <c r="F677" s="3"/>
      <c r="I67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77" s="7">
        <f>IF(Tableau3[[#This Row],[Moyenne Régimes]]&gt;0,1,0)</f>
        <v>0</v>
      </c>
      <c r="K677" s="7">
        <f>IF(Tableau3[[#This Row],[Moyenne Régimes]]&gt;=60,1,0)</f>
        <v>0</v>
      </c>
      <c r="L677" s="7">
        <f>IF(Tableau3[[#This Row],[Moyenne Régimes]]&gt;60,Tableau3[[#This Row],[Moyenne Régimes]]-60,0)</f>
        <v>0</v>
      </c>
      <c r="M677" s="14">
        <f t="shared" si="33"/>
        <v>0</v>
      </c>
      <c r="N677" s="14">
        <f t="shared" si="32"/>
        <v>0</v>
      </c>
      <c r="O677" s="14">
        <f t="shared" si="34"/>
        <v>0</v>
      </c>
      <c r="P677" s="15" t="str">
        <f>IF(Tableau3[[#This Row],[Matricule]]&gt;1,IF(COUNTIF(Tableau3[DateMatricule],Tableau3[[#This Row],[DateMatricule]])&gt;1,"Doublon",""),"")</f>
        <v/>
      </c>
    </row>
    <row r="678" spans="1:16" x14ac:dyDescent="0.25">
      <c r="A678" s="12" t="str">
        <f>IF(Tableau3[[#This Row],[Date]]="","",VLOOKUP(Tableau3[[#This Row],[Semaine]],Listes!$A:$B,2,FALSE))</f>
        <v/>
      </c>
      <c r="B678" s="11" t="str">
        <f>IF(ISBLANK(Tableau3[[#This Row],[Date]]),"",INT((Tableau3[[#This Row],[Date]]-SUM(MOD(DATE(YEAR(Tableau3[[#This Row],[Date]]-MOD(Tableau3[[#This Row],[Date]]-2,7)+3),1,2),{1E+99;7})*{1;-1})+5)/7))</f>
        <v/>
      </c>
      <c r="C678" s="11" t="str">
        <f>IF(ISBLANK(Tableau3[[#This Row],[Matricule]]),"",VLOOKUP(Tableau3[[#This Row],[Matricule]],#REF!,2,FALSE))</f>
        <v/>
      </c>
      <c r="D678" s="11" t="str">
        <f>IF(ISBLANK(Tableau3[[#This Row],[Matricule]]),"",VLOOKUP(Tableau3[[#This Row],[Matricule]],#REF!,3,FALSE))</f>
        <v/>
      </c>
      <c r="E678" s="11" t="str">
        <f>CONCATENATE(Tableau3[[#This Row],[Date]],Tableau3[[#This Row],[Matricule]])</f>
        <v/>
      </c>
      <c r="F678" s="3"/>
      <c r="I67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78" s="7">
        <f>IF(Tableau3[[#This Row],[Moyenne Régimes]]&gt;0,1,0)</f>
        <v>0</v>
      </c>
      <c r="K678" s="7">
        <f>IF(Tableau3[[#This Row],[Moyenne Régimes]]&gt;=60,1,0)</f>
        <v>0</v>
      </c>
      <c r="L678" s="7">
        <f>IF(Tableau3[[#This Row],[Moyenne Régimes]]&gt;60,Tableau3[[#This Row],[Moyenne Régimes]]-60,0)</f>
        <v>0</v>
      </c>
      <c r="M678" s="14">
        <f t="shared" si="33"/>
        <v>0</v>
      </c>
      <c r="N678" s="14">
        <f t="shared" si="32"/>
        <v>0</v>
      </c>
      <c r="O678" s="14">
        <f t="shared" si="34"/>
        <v>0</v>
      </c>
      <c r="P678" s="15" t="str">
        <f>IF(Tableau3[[#This Row],[Matricule]]&gt;1,IF(COUNTIF(Tableau3[DateMatricule],Tableau3[[#This Row],[DateMatricule]])&gt;1,"Doublon",""),"")</f>
        <v/>
      </c>
    </row>
    <row r="679" spans="1:16" x14ac:dyDescent="0.25">
      <c r="A679" s="12" t="str">
        <f>IF(Tableau3[[#This Row],[Date]]="","",VLOOKUP(Tableau3[[#This Row],[Semaine]],Listes!$A:$B,2,FALSE))</f>
        <v/>
      </c>
      <c r="B679" s="11" t="str">
        <f>IF(ISBLANK(Tableau3[[#This Row],[Date]]),"",INT((Tableau3[[#This Row],[Date]]-SUM(MOD(DATE(YEAR(Tableau3[[#This Row],[Date]]-MOD(Tableau3[[#This Row],[Date]]-2,7)+3),1,2),{1E+99;7})*{1;-1})+5)/7))</f>
        <v/>
      </c>
      <c r="C679" s="11" t="str">
        <f>IF(ISBLANK(Tableau3[[#This Row],[Matricule]]),"",VLOOKUP(Tableau3[[#This Row],[Matricule]],#REF!,2,FALSE))</f>
        <v/>
      </c>
      <c r="D679" s="11" t="str">
        <f>IF(ISBLANK(Tableau3[[#This Row],[Matricule]]),"",VLOOKUP(Tableau3[[#This Row],[Matricule]],#REF!,3,FALSE))</f>
        <v/>
      </c>
      <c r="E679" s="11" t="str">
        <f>CONCATENATE(Tableau3[[#This Row],[Date]],Tableau3[[#This Row],[Matricule]])</f>
        <v/>
      </c>
      <c r="F679" s="3"/>
      <c r="I67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79" s="7">
        <f>IF(Tableau3[[#This Row],[Moyenne Régimes]]&gt;0,1,0)</f>
        <v>0</v>
      </c>
      <c r="K679" s="7">
        <f>IF(Tableau3[[#This Row],[Moyenne Régimes]]&gt;=60,1,0)</f>
        <v>0</v>
      </c>
      <c r="L679" s="7">
        <f>IF(Tableau3[[#This Row],[Moyenne Régimes]]&gt;60,Tableau3[[#This Row],[Moyenne Régimes]]-60,0)</f>
        <v>0</v>
      </c>
      <c r="M679" s="14">
        <f t="shared" si="33"/>
        <v>0</v>
      </c>
      <c r="N679" s="14">
        <f t="shared" si="32"/>
        <v>0</v>
      </c>
      <c r="O679" s="14">
        <f t="shared" si="34"/>
        <v>0</v>
      </c>
      <c r="P679" s="15" t="str">
        <f>IF(Tableau3[[#This Row],[Matricule]]&gt;1,IF(COUNTIF(Tableau3[DateMatricule],Tableau3[[#This Row],[DateMatricule]])&gt;1,"Doublon",""),"")</f>
        <v/>
      </c>
    </row>
    <row r="680" spans="1:16" x14ac:dyDescent="0.25">
      <c r="A680" s="12" t="str">
        <f>IF(Tableau3[[#This Row],[Date]]="","",VLOOKUP(Tableau3[[#This Row],[Semaine]],Listes!$A:$B,2,FALSE))</f>
        <v/>
      </c>
      <c r="B680" s="11" t="str">
        <f>IF(ISBLANK(Tableau3[[#This Row],[Date]]),"",INT((Tableau3[[#This Row],[Date]]-SUM(MOD(DATE(YEAR(Tableau3[[#This Row],[Date]]-MOD(Tableau3[[#This Row],[Date]]-2,7)+3),1,2),{1E+99;7})*{1;-1})+5)/7))</f>
        <v/>
      </c>
      <c r="C680" s="11" t="str">
        <f>IF(ISBLANK(Tableau3[[#This Row],[Matricule]]),"",VLOOKUP(Tableau3[[#This Row],[Matricule]],#REF!,2,FALSE))</f>
        <v/>
      </c>
      <c r="D680" s="11" t="str">
        <f>IF(ISBLANK(Tableau3[[#This Row],[Matricule]]),"",VLOOKUP(Tableau3[[#This Row],[Matricule]],#REF!,3,FALSE))</f>
        <v/>
      </c>
      <c r="E680" s="11" t="str">
        <f>CONCATENATE(Tableau3[[#This Row],[Date]],Tableau3[[#This Row],[Matricule]])</f>
        <v/>
      </c>
      <c r="F680" s="3"/>
      <c r="I68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80" s="7">
        <f>IF(Tableau3[[#This Row],[Moyenne Régimes]]&gt;0,1,0)</f>
        <v>0</v>
      </c>
      <c r="K680" s="7">
        <f>IF(Tableau3[[#This Row],[Moyenne Régimes]]&gt;=60,1,0)</f>
        <v>0</v>
      </c>
      <c r="L680" s="7">
        <f>IF(Tableau3[[#This Row],[Moyenne Régimes]]&gt;60,Tableau3[[#This Row],[Moyenne Régimes]]-60,0)</f>
        <v>0</v>
      </c>
      <c r="M680" s="14">
        <f t="shared" si="33"/>
        <v>0</v>
      </c>
      <c r="N680" s="14">
        <f t="shared" si="32"/>
        <v>0</v>
      </c>
      <c r="O680" s="14">
        <f t="shared" si="34"/>
        <v>0</v>
      </c>
      <c r="P680" s="15" t="str">
        <f>IF(Tableau3[[#This Row],[Matricule]]&gt;1,IF(COUNTIF(Tableau3[DateMatricule],Tableau3[[#This Row],[DateMatricule]])&gt;1,"Doublon",""),"")</f>
        <v/>
      </c>
    </row>
    <row r="681" spans="1:16" x14ac:dyDescent="0.25">
      <c r="A681" s="12" t="str">
        <f>IF(Tableau3[[#This Row],[Date]]="","",VLOOKUP(Tableau3[[#This Row],[Semaine]],Listes!$A:$B,2,FALSE))</f>
        <v/>
      </c>
      <c r="B681" s="11" t="str">
        <f>IF(ISBLANK(Tableau3[[#This Row],[Date]]),"",INT((Tableau3[[#This Row],[Date]]-SUM(MOD(DATE(YEAR(Tableau3[[#This Row],[Date]]-MOD(Tableau3[[#This Row],[Date]]-2,7)+3),1,2),{1E+99;7})*{1;-1})+5)/7))</f>
        <v/>
      </c>
      <c r="C681" s="11" t="str">
        <f>IF(ISBLANK(Tableau3[[#This Row],[Matricule]]),"",VLOOKUP(Tableau3[[#This Row],[Matricule]],#REF!,2,FALSE))</f>
        <v/>
      </c>
      <c r="D681" s="11" t="str">
        <f>IF(ISBLANK(Tableau3[[#This Row],[Matricule]]),"",VLOOKUP(Tableau3[[#This Row],[Matricule]],#REF!,3,FALSE))</f>
        <v/>
      </c>
      <c r="E681" s="11" t="str">
        <f>CONCATENATE(Tableau3[[#This Row],[Date]],Tableau3[[#This Row],[Matricule]])</f>
        <v/>
      </c>
      <c r="F681" s="3"/>
      <c r="I68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81" s="7">
        <f>IF(Tableau3[[#This Row],[Moyenne Régimes]]&gt;0,1,0)</f>
        <v>0</v>
      </c>
      <c r="K681" s="7">
        <f>IF(Tableau3[[#This Row],[Moyenne Régimes]]&gt;=60,1,0)</f>
        <v>0</v>
      </c>
      <c r="L681" s="7">
        <f>IF(Tableau3[[#This Row],[Moyenne Régimes]]&gt;60,Tableau3[[#This Row],[Moyenne Régimes]]-60,0)</f>
        <v>0</v>
      </c>
      <c r="M681" s="14">
        <f t="shared" si="33"/>
        <v>0</v>
      </c>
      <c r="N681" s="14">
        <f t="shared" si="32"/>
        <v>0</v>
      </c>
      <c r="O681" s="14">
        <f t="shared" si="34"/>
        <v>0</v>
      </c>
      <c r="P681" s="15" t="str">
        <f>IF(Tableau3[[#This Row],[Matricule]]&gt;1,IF(COUNTIF(Tableau3[DateMatricule],Tableau3[[#This Row],[DateMatricule]])&gt;1,"Doublon",""),"")</f>
        <v/>
      </c>
    </row>
    <row r="682" spans="1:16" x14ac:dyDescent="0.25">
      <c r="A682" s="12" t="str">
        <f>IF(Tableau3[[#This Row],[Date]]="","",VLOOKUP(Tableau3[[#This Row],[Semaine]],Listes!$A:$B,2,FALSE))</f>
        <v/>
      </c>
      <c r="B682" s="11" t="str">
        <f>IF(ISBLANK(Tableau3[[#This Row],[Date]]),"",INT((Tableau3[[#This Row],[Date]]-SUM(MOD(DATE(YEAR(Tableau3[[#This Row],[Date]]-MOD(Tableau3[[#This Row],[Date]]-2,7)+3),1,2),{1E+99;7})*{1;-1})+5)/7))</f>
        <v/>
      </c>
      <c r="C682" s="11" t="str">
        <f>IF(ISBLANK(Tableau3[[#This Row],[Matricule]]),"",VLOOKUP(Tableau3[[#This Row],[Matricule]],#REF!,2,FALSE))</f>
        <v/>
      </c>
      <c r="D682" s="11" t="str">
        <f>IF(ISBLANK(Tableau3[[#This Row],[Matricule]]),"",VLOOKUP(Tableau3[[#This Row],[Matricule]],#REF!,3,FALSE))</f>
        <v/>
      </c>
      <c r="E682" s="11" t="str">
        <f>CONCATENATE(Tableau3[[#This Row],[Date]],Tableau3[[#This Row],[Matricule]])</f>
        <v/>
      </c>
      <c r="F682" s="3"/>
      <c r="I68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82" s="7">
        <f>IF(Tableau3[[#This Row],[Moyenne Régimes]]&gt;0,1,0)</f>
        <v>0</v>
      </c>
      <c r="K682" s="7">
        <f>IF(Tableau3[[#This Row],[Moyenne Régimes]]&gt;=60,1,0)</f>
        <v>0</v>
      </c>
      <c r="L682" s="7">
        <f>IF(Tableau3[[#This Row],[Moyenne Régimes]]&gt;60,Tableau3[[#This Row],[Moyenne Régimes]]-60,0)</f>
        <v>0</v>
      </c>
      <c r="M682" s="14">
        <f t="shared" si="33"/>
        <v>0</v>
      </c>
      <c r="N682" s="14">
        <f t="shared" si="32"/>
        <v>0</v>
      </c>
      <c r="O682" s="14">
        <f t="shared" si="34"/>
        <v>0</v>
      </c>
      <c r="P682" s="15" t="str">
        <f>IF(Tableau3[[#This Row],[Matricule]]&gt;1,IF(COUNTIF(Tableau3[DateMatricule],Tableau3[[#This Row],[DateMatricule]])&gt;1,"Doublon",""),"")</f>
        <v/>
      </c>
    </row>
    <row r="683" spans="1:16" x14ac:dyDescent="0.25">
      <c r="A683" s="12" t="str">
        <f>IF(Tableau3[[#This Row],[Date]]="","",VLOOKUP(Tableau3[[#This Row],[Semaine]],Listes!$A:$B,2,FALSE))</f>
        <v/>
      </c>
      <c r="B683" s="11" t="str">
        <f>IF(ISBLANK(Tableau3[[#This Row],[Date]]),"",INT((Tableau3[[#This Row],[Date]]-SUM(MOD(DATE(YEAR(Tableau3[[#This Row],[Date]]-MOD(Tableau3[[#This Row],[Date]]-2,7)+3),1,2),{1E+99;7})*{1;-1})+5)/7))</f>
        <v/>
      </c>
      <c r="C683" s="11" t="str">
        <f>IF(ISBLANK(Tableau3[[#This Row],[Matricule]]),"",VLOOKUP(Tableau3[[#This Row],[Matricule]],#REF!,2,FALSE))</f>
        <v/>
      </c>
      <c r="D683" s="11" t="str">
        <f>IF(ISBLANK(Tableau3[[#This Row],[Matricule]]),"",VLOOKUP(Tableau3[[#This Row],[Matricule]],#REF!,3,FALSE))</f>
        <v/>
      </c>
      <c r="E683" s="11" t="str">
        <f>CONCATENATE(Tableau3[[#This Row],[Date]],Tableau3[[#This Row],[Matricule]])</f>
        <v/>
      </c>
      <c r="F683" s="3"/>
      <c r="I68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83" s="7">
        <f>IF(Tableau3[[#This Row],[Moyenne Régimes]]&gt;0,1,0)</f>
        <v>0</v>
      </c>
      <c r="K683" s="7">
        <f>IF(Tableau3[[#This Row],[Moyenne Régimes]]&gt;=60,1,0)</f>
        <v>0</v>
      </c>
      <c r="L683" s="7">
        <f>IF(Tableau3[[#This Row],[Moyenne Régimes]]&gt;60,Tableau3[[#This Row],[Moyenne Régimes]]-60,0)</f>
        <v>0</v>
      </c>
      <c r="M683" s="14">
        <f t="shared" si="33"/>
        <v>0</v>
      </c>
      <c r="N683" s="14">
        <f t="shared" si="32"/>
        <v>0</v>
      </c>
      <c r="O683" s="14">
        <f t="shared" si="34"/>
        <v>0</v>
      </c>
      <c r="P683" s="15" t="str">
        <f>IF(Tableau3[[#This Row],[Matricule]]&gt;1,IF(COUNTIF(Tableau3[DateMatricule],Tableau3[[#This Row],[DateMatricule]])&gt;1,"Doublon",""),"")</f>
        <v/>
      </c>
    </row>
    <row r="684" spans="1:16" x14ac:dyDescent="0.25">
      <c r="A684" s="12" t="str">
        <f>IF(Tableau3[[#This Row],[Date]]="","",VLOOKUP(Tableau3[[#This Row],[Semaine]],Listes!$A:$B,2,FALSE))</f>
        <v/>
      </c>
      <c r="B684" s="11" t="str">
        <f>IF(ISBLANK(Tableau3[[#This Row],[Date]]),"",INT((Tableau3[[#This Row],[Date]]-SUM(MOD(DATE(YEAR(Tableau3[[#This Row],[Date]]-MOD(Tableau3[[#This Row],[Date]]-2,7)+3),1,2),{1E+99;7})*{1;-1})+5)/7))</f>
        <v/>
      </c>
      <c r="C684" s="11" t="str">
        <f>IF(ISBLANK(Tableau3[[#This Row],[Matricule]]),"",VLOOKUP(Tableau3[[#This Row],[Matricule]],#REF!,2,FALSE))</f>
        <v/>
      </c>
      <c r="D684" s="11" t="str">
        <f>IF(ISBLANK(Tableau3[[#This Row],[Matricule]]),"",VLOOKUP(Tableau3[[#This Row],[Matricule]],#REF!,3,FALSE))</f>
        <v/>
      </c>
      <c r="E684" s="11" t="str">
        <f>CONCATENATE(Tableau3[[#This Row],[Date]],Tableau3[[#This Row],[Matricule]])</f>
        <v/>
      </c>
      <c r="F684" s="3"/>
      <c r="I68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84" s="7">
        <f>IF(Tableau3[[#This Row],[Moyenne Régimes]]&gt;0,1,0)</f>
        <v>0</v>
      </c>
      <c r="K684" s="7">
        <f>IF(Tableau3[[#This Row],[Moyenne Régimes]]&gt;=60,1,0)</f>
        <v>0</v>
      </c>
      <c r="L684" s="7">
        <f>IF(Tableau3[[#This Row],[Moyenne Régimes]]&gt;60,Tableau3[[#This Row],[Moyenne Régimes]]-60,0)</f>
        <v>0</v>
      </c>
      <c r="M684" s="14">
        <f t="shared" si="33"/>
        <v>0</v>
      </c>
      <c r="N684" s="14">
        <f t="shared" si="32"/>
        <v>0</v>
      </c>
      <c r="O684" s="14">
        <f t="shared" si="34"/>
        <v>0</v>
      </c>
      <c r="P684" s="15" t="str">
        <f>IF(Tableau3[[#This Row],[Matricule]]&gt;1,IF(COUNTIF(Tableau3[DateMatricule],Tableau3[[#This Row],[DateMatricule]])&gt;1,"Doublon",""),"")</f>
        <v/>
      </c>
    </row>
    <row r="685" spans="1:16" x14ac:dyDescent="0.25">
      <c r="A685" s="12" t="str">
        <f>IF(Tableau3[[#This Row],[Date]]="","",VLOOKUP(Tableau3[[#This Row],[Semaine]],Listes!$A:$B,2,FALSE))</f>
        <v/>
      </c>
      <c r="B685" s="11" t="str">
        <f>IF(ISBLANK(Tableau3[[#This Row],[Date]]),"",INT((Tableau3[[#This Row],[Date]]-SUM(MOD(DATE(YEAR(Tableau3[[#This Row],[Date]]-MOD(Tableau3[[#This Row],[Date]]-2,7)+3),1,2),{1E+99;7})*{1;-1})+5)/7))</f>
        <v/>
      </c>
      <c r="C685" s="11" t="str">
        <f>IF(ISBLANK(Tableau3[[#This Row],[Matricule]]),"",VLOOKUP(Tableau3[[#This Row],[Matricule]],#REF!,2,FALSE))</f>
        <v/>
      </c>
      <c r="D685" s="11" t="str">
        <f>IF(ISBLANK(Tableau3[[#This Row],[Matricule]]),"",VLOOKUP(Tableau3[[#This Row],[Matricule]],#REF!,3,FALSE))</f>
        <v/>
      </c>
      <c r="E685" s="11" t="str">
        <f>CONCATENATE(Tableau3[[#This Row],[Date]],Tableau3[[#This Row],[Matricule]])</f>
        <v/>
      </c>
      <c r="F685" s="3"/>
      <c r="I68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85" s="7">
        <f>IF(Tableau3[[#This Row],[Moyenne Régimes]]&gt;0,1,0)</f>
        <v>0</v>
      </c>
      <c r="K685" s="7">
        <f>IF(Tableau3[[#This Row],[Moyenne Régimes]]&gt;=60,1,0)</f>
        <v>0</v>
      </c>
      <c r="L685" s="7">
        <f>IF(Tableau3[[#This Row],[Moyenne Régimes]]&gt;60,Tableau3[[#This Row],[Moyenne Régimes]]-60,0)</f>
        <v>0</v>
      </c>
      <c r="M685" s="14">
        <f t="shared" si="33"/>
        <v>0</v>
      </c>
      <c r="N685" s="14">
        <f t="shared" si="32"/>
        <v>0</v>
      </c>
      <c r="O685" s="14">
        <f t="shared" si="34"/>
        <v>0</v>
      </c>
      <c r="P685" s="15" t="str">
        <f>IF(Tableau3[[#This Row],[Matricule]]&gt;1,IF(COUNTIF(Tableau3[DateMatricule],Tableau3[[#This Row],[DateMatricule]])&gt;1,"Doublon",""),"")</f>
        <v/>
      </c>
    </row>
    <row r="686" spans="1:16" x14ac:dyDescent="0.25">
      <c r="A686" s="12" t="str">
        <f>IF(Tableau3[[#This Row],[Date]]="","",VLOOKUP(Tableau3[[#This Row],[Semaine]],Listes!$A:$B,2,FALSE))</f>
        <v/>
      </c>
      <c r="B686" s="11" t="str">
        <f>IF(ISBLANK(Tableau3[[#This Row],[Date]]),"",INT((Tableau3[[#This Row],[Date]]-SUM(MOD(DATE(YEAR(Tableau3[[#This Row],[Date]]-MOD(Tableau3[[#This Row],[Date]]-2,7)+3),1,2),{1E+99;7})*{1;-1})+5)/7))</f>
        <v/>
      </c>
      <c r="C686" s="11" t="str">
        <f>IF(ISBLANK(Tableau3[[#This Row],[Matricule]]),"",VLOOKUP(Tableau3[[#This Row],[Matricule]],#REF!,2,FALSE))</f>
        <v/>
      </c>
      <c r="D686" s="11" t="str">
        <f>IF(ISBLANK(Tableau3[[#This Row],[Matricule]]),"",VLOOKUP(Tableau3[[#This Row],[Matricule]],#REF!,3,FALSE))</f>
        <v/>
      </c>
      <c r="E686" s="11" t="str">
        <f>CONCATENATE(Tableau3[[#This Row],[Date]],Tableau3[[#This Row],[Matricule]])</f>
        <v/>
      </c>
      <c r="F686" s="3"/>
      <c r="I68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86" s="7">
        <f>IF(Tableau3[[#This Row],[Moyenne Régimes]]&gt;0,1,0)</f>
        <v>0</v>
      </c>
      <c r="K686" s="7">
        <f>IF(Tableau3[[#This Row],[Moyenne Régimes]]&gt;=60,1,0)</f>
        <v>0</v>
      </c>
      <c r="L686" s="7">
        <f>IF(Tableau3[[#This Row],[Moyenne Régimes]]&gt;60,Tableau3[[#This Row],[Moyenne Régimes]]-60,0)</f>
        <v>0</v>
      </c>
      <c r="M686" s="14">
        <f t="shared" si="33"/>
        <v>0</v>
      </c>
      <c r="N686" s="14">
        <f t="shared" si="32"/>
        <v>0</v>
      </c>
      <c r="O686" s="14">
        <f t="shared" si="34"/>
        <v>0</v>
      </c>
      <c r="P686" s="15" t="str">
        <f>IF(Tableau3[[#This Row],[Matricule]]&gt;1,IF(COUNTIF(Tableau3[DateMatricule],Tableau3[[#This Row],[DateMatricule]])&gt;1,"Doublon",""),"")</f>
        <v/>
      </c>
    </row>
    <row r="687" spans="1:16" x14ac:dyDescent="0.25">
      <c r="A687" s="12" t="str">
        <f>IF(Tableau3[[#This Row],[Date]]="","",VLOOKUP(Tableau3[[#This Row],[Semaine]],Listes!$A:$B,2,FALSE))</f>
        <v/>
      </c>
      <c r="B687" s="11" t="str">
        <f>IF(ISBLANK(Tableau3[[#This Row],[Date]]),"",INT((Tableau3[[#This Row],[Date]]-SUM(MOD(DATE(YEAR(Tableau3[[#This Row],[Date]]-MOD(Tableau3[[#This Row],[Date]]-2,7)+3),1,2),{1E+99;7})*{1;-1})+5)/7))</f>
        <v/>
      </c>
      <c r="C687" s="11" t="str">
        <f>IF(ISBLANK(Tableau3[[#This Row],[Matricule]]),"",VLOOKUP(Tableau3[[#This Row],[Matricule]],#REF!,2,FALSE))</f>
        <v/>
      </c>
      <c r="D687" s="11" t="str">
        <f>IF(ISBLANK(Tableau3[[#This Row],[Matricule]]),"",VLOOKUP(Tableau3[[#This Row],[Matricule]],#REF!,3,FALSE))</f>
        <v/>
      </c>
      <c r="E687" s="11" t="str">
        <f>CONCATENATE(Tableau3[[#This Row],[Date]],Tableau3[[#This Row],[Matricule]])</f>
        <v/>
      </c>
      <c r="F687" s="3"/>
      <c r="I68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87" s="7">
        <f>IF(Tableau3[[#This Row],[Moyenne Régimes]]&gt;0,1,0)</f>
        <v>0</v>
      </c>
      <c r="K687" s="7">
        <f>IF(Tableau3[[#This Row],[Moyenne Régimes]]&gt;=60,1,0)</f>
        <v>0</v>
      </c>
      <c r="L687" s="7">
        <f>IF(Tableau3[[#This Row],[Moyenne Régimes]]&gt;60,Tableau3[[#This Row],[Moyenne Régimes]]-60,0)</f>
        <v>0</v>
      </c>
      <c r="M687" s="14">
        <f t="shared" si="33"/>
        <v>0</v>
      </c>
      <c r="N687" s="14">
        <f t="shared" si="32"/>
        <v>0</v>
      </c>
      <c r="O687" s="14">
        <f t="shared" si="34"/>
        <v>0</v>
      </c>
      <c r="P687" s="15" t="str">
        <f>IF(Tableau3[[#This Row],[Matricule]]&gt;1,IF(COUNTIF(Tableau3[DateMatricule],Tableau3[[#This Row],[DateMatricule]])&gt;1,"Doublon",""),"")</f>
        <v/>
      </c>
    </row>
    <row r="688" spans="1:16" x14ac:dyDescent="0.25">
      <c r="A688" s="12" t="str">
        <f>IF(Tableau3[[#This Row],[Date]]="","",VLOOKUP(Tableau3[[#This Row],[Semaine]],Listes!$A:$B,2,FALSE))</f>
        <v/>
      </c>
      <c r="B688" s="11" t="str">
        <f>IF(ISBLANK(Tableau3[[#This Row],[Date]]),"",INT((Tableau3[[#This Row],[Date]]-SUM(MOD(DATE(YEAR(Tableau3[[#This Row],[Date]]-MOD(Tableau3[[#This Row],[Date]]-2,7)+3),1,2),{1E+99;7})*{1;-1})+5)/7))</f>
        <v/>
      </c>
      <c r="C688" s="11" t="str">
        <f>IF(ISBLANK(Tableau3[[#This Row],[Matricule]]),"",VLOOKUP(Tableau3[[#This Row],[Matricule]],#REF!,2,FALSE))</f>
        <v/>
      </c>
      <c r="D688" s="11" t="str">
        <f>IF(ISBLANK(Tableau3[[#This Row],[Matricule]]),"",VLOOKUP(Tableau3[[#This Row],[Matricule]],#REF!,3,FALSE))</f>
        <v/>
      </c>
      <c r="E688" s="11" t="str">
        <f>CONCATENATE(Tableau3[[#This Row],[Date]],Tableau3[[#This Row],[Matricule]])</f>
        <v/>
      </c>
      <c r="F688" s="3"/>
      <c r="I68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88" s="7">
        <f>IF(Tableau3[[#This Row],[Moyenne Régimes]]&gt;0,1,0)</f>
        <v>0</v>
      </c>
      <c r="K688" s="7">
        <f>IF(Tableau3[[#This Row],[Moyenne Régimes]]&gt;=60,1,0)</f>
        <v>0</v>
      </c>
      <c r="L688" s="7">
        <f>IF(Tableau3[[#This Row],[Moyenne Régimes]]&gt;60,Tableau3[[#This Row],[Moyenne Régimes]]-60,0)</f>
        <v>0</v>
      </c>
      <c r="M688" s="14">
        <f t="shared" si="33"/>
        <v>0</v>
      </c>
      <c r="N688" s="14">
        <f t="shared" si="32"/>
        <v>0</v>
      </c>
      <c r="O688" s="14">
        <f t="shared" si="34"/>
        <v>0</v>
      </c>
      <c r="P688" s="15" t="str">
        <f>IF(Tableau3[[#This Row],[Matricule]]&gt;1,IF(COUNTIF(Tableau3[DateMatricule],Tableau3[[#This Row],[DateMatricule]])&gt;1,"Doublon",""),"")</f>
        <v/>
      </c>
    </row>
    <row r="689" spans="1:16" x14ac:dyDescent="0.25">
      <c r="A689" s="12" t="str">
        <f>IF(Tableau3[[#This Row],[Date]]="","",VLOOKUP(Tableau3[[#This Row],[Semaine]],Listes!$A:$B,2,FALSE))</f>
        <v/>
      </c>
      <c r="B689" s="11" t="str">
        <f>IF(ISBLANK(Tableau3[[#This Row],[Date]]),"",INT((Tableau3[[#This Row],[Date]]-SUM(MOD(DATE(YEAR(Tableau3[[#This Row],[Date]]-MOD(Tableau3[[#This Row],[Date]]-2,7)+3),1,2),{1E+99;7})*{1;-1})+5)/7))</f>
        <v/>
      </c>
      <c r="C689" s="11" t="str">
        <f>IF(ISBLANK(Tableau3[[#This Row],[Matricule]]),"",VLOOKUP(Tableau3[[#This Row],[Matricule]],#REF!,2,FALSE))</f>
        <v/>
      </c>
      <c r="D689" s="11" t="str">
        <f>IF(ISBLANK(Tableau3[[#This Row],[Matricule]]),"",VLOOKUP(Tableau3[[#This Row],[Matricule]],#REF!,3,FALSE))</f>
        <v/>
      </c>
      <c r="E689" s="11" t="str">
        <f>CONCATENATE(Tableau3[[#This Row],[Date]],Tableau3[[#This Row],[Matricule]])</f>
        <v/>
      </c>
      <c r="F689" s="3"/>
      <c r="I68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89" s="7">
        <f>IF(Tableau3[[#This Row],[Moyenne Régimes]]&gt;0,1,0)</f>
        <v>0</v>
      </c>
      <c r="K689" s="7">
        <f>IF(Tableau3[[#This Row],[Moyenne Régimes]]&gt;=60,1,0)</f>
        <v>0</v>
      </c>
      <c r="L689" s="7">
        <f>IF(Tableau3[[#This Row],[Moyenne Régimes]]&gt;60,Tableau3[[#This Row],[Moyenne Régimes]]-60,0)</f>
        <v>0</v>
      </c>
      <c r="M689" s="14">
        <f t="shared" si="33"/>
        <v>0</v>
      </c>
      <c r="N689" s="14">
        <f t="shared" si="32"/>
        <v>0</v>
      </c>
      <c r="O689" s="14">
        <f t="shared" si="34"/>
        <v>0</v>
      </c>
      <c r="P689" s="15" t="str">
        <f>IF(Tableau3[[#This Row],[Matricule]]&gt;1,IF(COUNTIF(Tableau3[DateMatricule],Tableau3[[#This Row],[DateMatricule]])&gt;1,"Doublon",""),"")</f>
        <v/>
      </c>
    </row>
    <row r="690" spans="1:16" x14ac:dyDescent="0.25">
      <c r="A690" s="12" t="str">
        <f>IF(Tableau3[[#This Row],[Date]]="","",VLOOKUP(Tableau3[[#This Row],[Semaine]],Listes!$A:$B,2,FALSE))</f>
        <v/>
      </c>
      <c r="B690" s="11" t="str">
        <f>IF(ISBLANK(Tableau3[[#This Row],[Date]]),"",INT((Tableau3[[#This Row],[Date]]-SUM(MOD(DATE(YEAR(Tableau3[[#This Row],[Date]]-MOD(Tableau3[[#This Row],[Date]]-2,7)+3),1,2),{1E+99;7})*{1;-1})+5)/7))</f>
        <v/>
      </c>
      <c r="C690" s="11" t="str">
        <f>IF(ISBLANK(Tableau3[[#This Row],[Matricule]]),"",VLOOKUP(Tableau3[[#This Row],[Matricule]],#REF!,2,FALSE))</f>
        <v/>
      </c>
      <c r="D690" s="11" t="str">
        <f>IF(ISBLANK(Tableau3[[#This Row],[Matricule]]),"",VLOOKUP(Tableau3[[#This Row],[Matricule]],#REF!,3,FALSE))</f>
        <v/>
      </c>
      <c r="E690" s="11" t="str">
        <f>CONCATENATE(Tableau3[[#This Row],[Date]],Tableau3[[#This Row],[Matricule]])</f>
        <v/>
      </c>
      <c r="F690" s="3"/>
      <c r="I69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90" s="7">
        <f>IF(Tableau3[[#This Row],[Moyenne Régimes]]&gt;0,1,0)</f>
        <v>0</v>
      </c>
      <c r="K690" s="7">
        <f>IF(Tableau3[[#This Row],[Moyenne Régimes]]&gt;=60,1,0)</f>
        <v>0</v>
      </c>
      <c r="L690" s="7">
        <f>IF(Tableau3[[#This Row],[Moyenne Régimes]]&gt;60,Tableau3[[#This Row],[Moyenne Régimes]]-60,0)</f>
        <v>0</v>
      </c>
      <c r="M690" s="14">
        <f t="shared" si="33"/>
        <v>0</v>
      </c>
      <c r="N690" s="14">
        <f t="shared" si="32"/>
        <v>0</v>
      </c>
      <c r="O690" s="14">
        <f t="shared" si="34"/>
        <v>0</v>
      </c>
      <c r="P690" s="15" t="str">
        <f>IF(Tableau3[[#This Row],[Matricule]]&gt;1,IF(COUNTIF(Tableau3[DateMatricule],Tableau3[[#This Row],[DateMatricule]])&gt;1,"Doublon",""),"")</f>
        <v/>
      </c>
    </row>
    <row r="691" spans="1:16" x14ac:dyDescent="0.25">
      <c r="A691" s="12" t="str">
        <f>IF(Tableau3[[#This Row],[Date]]="","",VLOOKUP(Tableau3[[#This Row],[Semaine]],Listes!$A:$B,2,FALSE))</f>
        <v/>
      </c>
      <c r="B691" s="11" t="str">
        <f>IF(ISBLANK(Tableau3[[#This Row],[Date]]),"",INT((Tableau3[[#This Row],[Date]]-SUM(MOD(DATE(YEAR(Tableau3[[#This Row],[Date]]-MOD(Tableau3[[#This Row],[Date]]-2,7)+3),1,2),{1E+99;7})*{1;-1})+5)/7))</f>
        <v/>
      </c>
      <c r="C691" s="11" t="str">
        <f>IF(ISBLANK(Tableau3[[#This Row],[Matricule]]),"",VLOOKUP(Tableau3[[#This Row],[Matricule]],#REF!,2,FALSE))</f>
        <v/>
      </c>
      <c r="D691" s="11" t="str">
        <f>IF(ISBLANK(Tableau3[[#This Row],[Matricule]]),"",VLOOKUP(Tableau3[[#This Row],[Matricule]],#REF!,3,FALSE))</f>
        <v/>
      </c>
      <c r="E691" s="11" t="str">
        <f>CONCATENATE(Tableau3[[#This Row],[Date]],Tableau3[[#This Row],[Matricule]])</f>
        <v/>
      </c>
      <c r="F691" s="3"/>
      <c r="I69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91" s="7">
        <f>IF(Tableau3[[#This Row],[Moyenne Régimes]]&gt;0,1,0)</f>
        <v>0</v>
      </c>
      <c r="K691" s="7">
        <f>IF(Tableau3[[#This Row],[Moyenne Régimes]]&gt;=60,1,0)</f>
        <v>0</v>
      </c>
      <c r="L691" s="7">
        <f>IF(Tableau3[[#This Row],[Moyenne Régimes]]&gt;60,Tableau3[[#This Row],[Moyenne Régimes]]-60,0)</f>
        <v>0</v>
      </c>
      <c r="M691" s="14">
        <f t="shared" si="33"/>
        <v>0</v>
      </c>
      <c r="N691" s="14">
        <f t="shared" si="32"/>
        <v>0</v>
      </c>
      <c r="O691" s="14">
        <f t="shared" si="34"/>
        <v>0</v>
      </c>
      <c r="P691" s="15" t="str">
        <f>IF(Tableau3[[#This Row],[Matricule]]&gt;1,IF(COUNTIF(Tableau3[DateMatricule],Tableau3[[#This Row],[DateMatricule]])&gt;1,"Doublon",""),"")</f>
        <v/>
      </c>
    </row>
    <row r="692" spans="1:16" x14ac:dyDescent="0.25">
      <c r="A692" s="12" t="str">
        <f>IF(Tableau3[[#This Row],[Date]]="","",VLOOKUP(Tableau3[[#This Row],[Semaine]],Listes!$A:$B,2,FALSE))</f>
        <v/>
      </c>
      <c r="B692" s="11" t="str">
        <f>IF(ISBLANK(Tableau3[[#This Row],[Date]]),"",INT((Tableau3[[#This Row],[Date]]-SUM(MOD(DATE(YEAR(Tableau3[[#This Row],[Date]]-MOD(Tableau3[[#This Row],[Date]]-2,7)+3),1,2),{1E+99;7})*{1;-1})+5)/7))</f>
        <v/>
      </c>
      <c r="C692" s="11" t="str">
        <f>IF(ISBLANK(Tableau3[[#This Row],[Matricule]]),"",VLOOKUP(Tableau3[[#This Row],[Matricule]],#REF!,2,FALSE))</f>
        <v/>
      </c>
      <c r="D692" s="11" t="str">
        <f>IF(ISBLANK(Tableau3[[#This Row],[Matricule]]),"",VLOOKUP(Tableau3[[#This Row],[Matricule]],#REF!,3,FALSE))</f>
        <v/>
      </c>
      <c r="E692" s="11" t="str">
        <f>CONCATENATE(Tableau3[[#This Row],[Date]],Tableau3[[#This Row],[Matricule]])</f>
        <v/>
      </c>
      <c r="F692" s="3"/>
      <c r="I69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92" s="7">
        <f>IF(Tableau3[[#This Row],[Moyenne Régimes]]&gt;0,1,0)</f>
        <v>0</v>
      </c>
      <c r="K692" s="7">
        <f>IF(Tableau3[[#This Row],[Moyenne Régimes]]&gt;=60,1,0)</f>
        <v>0</v>
      </c>
      <c r="L692" s="7">
        <f>IF(Tableau3[[#This Row],[Moyenne Régimes]]&gt;60,Tableau3[[#This Row],[Moyenne Régimes]]-60,0)</f>
        <v>0</v>
      </c>
      <c r="M692" s="14">
        <f t="shared" si="33"/>
        <v>0</v>
      </c>
      <c r="N692" s="14">
        <f t="shared" si="32"/>
        <v>0</v>
      </c>
      <c r="O692" s="14">
        <f t="shared" si="34"/>
        <v>0</v>
      </c>
      <c r="P692" s="15" t="str">
        <f>IF(Tableau3[[#This Row],[Matricule]]&gt;1,IF(COUNTIF(Tableau3[DateMatricule],Tableau3[[#This Row],[DateMatricule]])&gt;1,"Doublon",""),"")</f>
        <v/>
      </c>
    </row>
    <row r="693" spans="1:16" x14ac:dyDescent="0.25">
      <c r="A693" s="12" t="str">
        <f>IF(Tableau3[[#This Row],[Date]]="","",VLOOKUP(Tableau3[[#This Row],[Semaine]],Listes!$A:$B,2,FALSE))</f>
        <v/>
      </c>
      <c r="B693" s="11" t="str">
        <f>IF(ISBLANK(Tableau3[[#This Row],[Date]]),"",INT((Tableau3[[#This Row],[Date]]-SUM(MOD(DATE(YEAR(Tableau3[[#This Row],[Date]]-MOD(Tableau3[[#This Row],[Date]]-2,7)+3),1,2),{1E+99;7})*{1;-1})+5)/7))</f>
        <v/>
      </c>
      <c r="C693" s="11" t="str">
        <f>IF(ISBLANK(Tableau3[[#This Row],[Matricule]]),"",VLOOKUP(Tableau3[[#This Row],[Matricule]],#REF!,2,FALSE))</f>
        <v/>
      </c>
      <c r="D693" s="11" t="str">
        <f>IF(ISBLANK(Tableau3[[#This Row],[Matricule]]),"",VLOOKUP(Tableau3[[#This Row],[Matricule]],#REF!,3,FALSE))</f>
        <v/>
      </c>
      <c r="E693" s="11" t="str">
        <f>CONCATENATE(Tableau3[[#This Row],[Date]],Tableau3[[#This Row],[Matricule]])</f>
        <v/>
      </c>
      <c r="F693" s="3"/>
      <c r="I69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93" s="7">
        <f>IF(Tableau3[[#This Row],[Moyenne Régimes]]&gt;0,1,0)</f>
        <v>0</v>
      </c>
      <c r="K693" s="7">
        <f>IF(Tableau3[[#This Row],[Moyenne Régimes]]&gt;=60,1,0)</f>
        <v>0</v>
      </c>
      <c r="L693" s="7">
        <f>IF(Tableau3[[#This Row],[Moyenne Régimes]]&gt;60,Tableau3[[#This Row],[Moyenne Régimes]]-60,0)</f>
        <v>0</v>
      </c>
      <c r="M693" s="14">
        <f t="shared" si="33"/>
        <v>0</v>
      </c>
      <c r="N693" s="14">
        <f t="shared" si="32"/>
        <v>0</v>
      </c>
      <c r="O693" s="14">
        <f t="shared" si="34"/>
        <v>0</v>
      </c>
      <c r="P693" s="15" t="str">
        <f>IF(Tableau3[[#This Row],[Matricule]]&gt;1,IF(COUNTIF(Tableau3[DateMatricule],Tableau3[[#This Row],[DateMatricule]])&gt;1,"Doublon",""),"")</f>
        <v/>
      </c>
    </row>
    <row r="694" spans="1:16" x14ac:dyDescent="0.25">
      <c r="A694" s="12" t="str">
        <f>IF(Tableau3[[#This Row],[Date]]="","",VLOOKUP(Tableau3[[#This Row],[Semaine]],Listes!$A:$B,2,FALSE))</f>
        <v/>
      </c>
      <c r="B694" s="11" t="str">
        <f>IF(ISBLANK(Tableau3[[#This Row],[Date]]),"",INT((Tableau3[[#This Row],[Date]]-SUM(MOD(DATE(YEAR(Tableau3[[#This Row],[Date]]-MOD(Tableau3[[#This Row],[Date]]-2,7)+3),1,2),{1E+99;7})*{1;-1})+5)/7))</f>
        <v/>
      </c>
      <c r="C694" s="11" t="str">
        <f>IF(ISBLANK(Tableau3[[#This Row],[Matricule]]),"",VLOOKUP(Tableau3[[#This Row],[Matricule]],#REF!,2,FALSE))</f>
        <v/>
      </c>
      <c r="D694" s="11" t="str">
        <f>IF(ISBLANK(Tableau3[[#This Row],[Matricule]]),"",VLOOKUP(Tableau3[[#This Row],[Matricule]],#REF!,3,FALSE))</f>
        <v/>
      </c>
      <c r="E694" s="11" t="str">
        <f>CONCATENATE(Tableau3[[#This Row],[Date]],Tableau3[[#This Row],[Matricule]])</f>
        <v/>
      </c>
      <c r="F694" s="3"/>
      <c r="I69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94" s="7">
        <f>IF(Tableau3[[#This Row],[Moyenne Régimes]]&gt;0,1,0)</f>
        <v>0</v>
      </c>
      <c r="K694" s="7">
        <f>IF(Tableau3[[#This Row],[Moyenne Régimes]]&gt;=60,1,0)</f>
        <v>0</v>
      </c>
      <c r="L694" s="7">
        <f>IF(Tableau3[[#This Row],[Moyenne Régimes]]&gt;60,Tableau3[[#This Row],[Moyenne Régimes]]-60,0)</f>
        <v>0</v>
      </c>
      <c r="M694" s="14">
        <f t="shared" si="33"/>
        <v>0</v>
      </c>
      <c r="N694" s="14">
        <f t="shared" si="32"/>
        <v>0</v>
      </c>
      <c r="O694" s="14">
        <f t="shared" si="34"/>
        <v>0</v>
      </c>
      <c r="P694" s="15" t="str">
        <f>IF(Tableau3[[#This Row],[Matricule]]&gt;1,IF(COUNTIF(Tableau3[DateMatricule],Tableau3[[#This Row],[DateMatricule]])&gt;1,"Doublon",""),"")</f>
        <v/>
      </c>
    </row>
    <row r="695" spans="1:16" x14ac:dyDescent="0.25">
      <c r="A695" s="12" t="str">
        <f>IF(Tableau3[[#This Row],[Date]]="","",VLOOKUP(Tableau3[[#This Row],[Semaine]],Listes!$A:$B,2,FALSE))</f>
        <v/>
      </c>
      <c r="B695" s="11" t="str">
        <f>IF(ISBLANK(Tableau3[[#This Row],[Date]]),"",INT((Tableau3[[#This Row],[Date]]-SUM(MOD(DATE(YEAR(Tableau3[[#This Row],[Date]]-MOD(Tableau3[[#This Row],[Date]]-2,7)+3),1,2),{1E+99;7})*{1;-1})+5)/7))</f>
        <v/>
      </c>
      <c r="C695" s="11" t="str">
        <f>IF(ISBLANK(Tableau3[[#This Row],[Matricule]]),"",VLOOKUP(Tableau3[[#This Row],[Matricule]],#REF!,2,FALSE))</f>
        <v/>
      </c>
      <c r="D695" s="11" t="str">
        <f>IF(ISBLANK(Tableau3[[#This Row],[Matricule]]),"",VLOOKUP(Tableau3[[#This Row],[Matricule]],#REF!,3,FALSE))</f>
        <v/>
      </c>
      <c r="E695" s="11" t="str">
        <f>CONCATENATE(Tableau3[[#This Row],[Date]],Tableau3[[#This Row],[Matricule]])</f>
        <v/>
      </c>
      <c r="F695" s="3"/>
      <c r="I69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95" s="7">
        <f>IF(Tableau3[[#This Row],[Moyenne Régimes]]&gt;0,1,0)</f>
        <v>0</v>
      </c>
      <c r="K695" s="7">
        <f>IF(Tableau3[[#This Row],[Moyenne Régimes]]&gt;=60,1,0)</f>
        <v>0</v>
      </c>
      <c r="L695" s="7">
        <f>IF(Tableau3[[#This Row],[Moyenne Régimes]]&gt;60,Tableau3[[#This Row],[Moyenne Régimes]]-60,0)</f>
        <v>0</v>
      </c>
      <c r="M695" s="14">
        <f t="shared" si="33"/>
        <v>0</v>
      </c>
      <c r="N695" s="14">
        <f t="shared" si="32"/>
        <v>0</v>
      </c>
      <c r="O695" s="14">
        <f t="shared" si="34"/>
        <v>0</v>
      </c>
      <c r="P695" s="15" t="str">
        <f>IF(Tableau3[[#This Row],[Matricule]]&gt;1,IF(COUNTIF(Tableau3[DateMatricule],Tableau3[[#This Row],[DateMatricule]])&gt;1,"Doublon",""),"")</f>
        <v/>
      </c>
    </row>
    <row r="696" spans="1:16" x14ac:dyDescent="0.25">
      <c r="A696" s="12" t="str">
        <f>IF(Tableau3[[#This Row],[Date]]="","",VLOOKUP(Tableau3[[#This Row],[Semaine]],Listes!$A:$B,2,FALSE))</f>
        <v/>
      </c>
      <c r="B696" s="11" t="str">
        <f>IF(ISBLANK(Tableau3[[#This Row],[Date]]),"",INT((Tableau3[[#This Row],[Date]]-SUM(MOD(DATE(YEAR(Tableau3[[#This Row],[Date]]-MOD(Tableau3[[#This Row],[Date]]-2,7)+3),1,2),{1E+99;7})*{1;-1})+5)/7))</f>
        <v/>
      </c>
      <c r="C696" s="11" t="str">
        <f>IF(ISBLANK(Tableau3[[#This Row],[Matricule]]),"",VLOOKUP(Tableau3[[#This Row],[Matricule]],#REF!,2,FALSE))</f>
        <v/>
      </c>
      <c r="D696" s="11" t="str">
        <f>IF(ISBLANK(Tableau3[[#This Row],[Matricule]]),"",VLOOKUP(Tableau3[[#This Row],[Matricule]],#REF!,3,FALSE))</f>
        <v/>
      </c>
      <c r="E696" s="11" t="str">
        <f>CONCATENATE(Tableau3[[#This Row],[Date]],Tableau3[[#This Row],[Matricule]])</f>
        <v/>
      </c>
      <c r="F696" s="3"/>
      <c r="I69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96" s="7">
        <f>IF(Tableau3[[#This Row],[Moyenne Régimes]]&gt;0,1,0)</f>
        <v>0</v>
      </c>
      <c r="K696" s="7">
        <f>IF(Tableau3[[#This Row],[Moyenne Régimes]]&gt;=60,1,0)</f>
        <v>0</v>
      </c>
      <c r="L696" s="7">
        <f>IF(Tableau3[[#This Row],[Moyenne Régimes]]&gt;60,Tableau3[[#This Row],[Moyenne Régimes]]-60,0)</f>
        <v>0</v>
      </c>
      <c r="M696" s="14">
        <f t="shared" si="33"/>
        <v>0</v>
      </c>
      <c r="N696" s="14">
        <f t="shared" si="32"/>
        <v>0</v>
      </c>
      <c r="O696" s="14">
        <f t="shared" si="34"/>
        <v>0</v>
      </c>
      <c r="P696" s="15" t="str">
        <f>IF(Tableau3[[#This Row],[Matricule]]&gt;1,IF(COUNTIF(Tableau3[DateMatricule],Tableau3[[#This Row],[DateMatricule]])&gt;1,"Doublon",""),"")</f>
        <v/>
      </c>
    </row>
    <row r="697" spans="1:16" x14ac:dyDescent="0.25">
      <c r="A697" s="12" t="str">
        <f>IF(Tableau3[[#This Row],[Date]]="","",VLOOKUP(Tableau3[[#This Row],[Semaine]],Listes!$A:$B,2,FALSE))</f>
        <v/>
      </c>
      <c r="B697" s="11" t="str">
        <f>IF(ISBLANK(Tableau3[[#This Row],[Date]]),"",INT((Tableau3[[#This Row],[Date]]-SUM(MOD(DATE(YEAR(Tableau3[[#This Row],[Date]]-MOD(Tableau3[[#This Row],[Date]]-2,7)+3),1,2),{1E+99;7})*{1;-1})+5)/7))</f>
        <v/>
      </c>
      <c r="C697" s="11" t="str">
        <f>IF(ISBLANK(Tableau3[[#This Row],[Matricule]]),"",VLOOKUP(Tableau3[[#This Row],[Matricule]],#REF!,2,FALSE))</f>
        <v/>
      </c>
      <c r="D697" s="11" t="str">
        <f>IF(ISBLANK(Tableau3[[#This Row],[Matricule]]),"",VLOOKUP(Tableau3[[#This Row],[Matricule]],#REF!,3,FALSE))</f>
        <v/>
      </c>
      <c r="E697" s="11" t="str">
        <f>CONCATENATE(Tableau3[[#This Row],[Date]],Tableau3[[#This Row],[Matricule]])</f>
        <v/>
      </c>
      <c r="F697" s="3"/>
      <c r="I69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97" s="7">
        <f>IF(Tableau3[[#This Row],[Moyenne Régimes]]&gt;0,1,0)</f>
        <v>0</v>
      </c>
      <c r="K697" s="7">
        <f>IF(Tableau3[[#This Row],[Moyenne Régimes]]&gt;=60,1,0)</f>
        <v>0</v>
      </c>
      <c r="L697" s="7">
        <f>IF(Tableau3[[#This Row],[Moyenne Régimes]]&gt;60,Tableau3[[#This Row],[Moyenne Régimes]]-60,0)</f>
        <v>0</v>
      </c>
      <c r="M697" s="14">
        <f t="shared" si="33"/>
        <v>0</v>
      </c>
      <c r="N697" s="14">
        <f t="shared" si="32"/>
        <v>0</v>
      </c>
      <c r="O697" s="14">
        <f t="shared" si="34"/>
        <v>0</v>
      </c>
      <c r="P697" s="15" t="str">
        <f>IF(Tableau3[[#This Row],[Matricule]]&gt;1,IF(COUNTIF(Tableau3[DateMatricule],Tableau3[[#This Row],[DateMatricule]])&gt;1,"Doublon",""),"")</f>
        <v/>
      </c>
    </row>
    <row r="698" spans="1:16" x14ac:dyDescent="0.25">
      <c r="A698" s="12" t="str">
        <f>IF(Tableau3[[#This Row],[Date]]="","",VLOOKUP(Tableau3[[#This Row],[Semaine]],Listes!$A:$B,2,FALSE))</f>
        <v/>
      </c>
      <c r="B698" s="11" t="str">
        <f>IF(ISBLANK(Tableau3[[#This Row],[Date]]),"",INT((Tableau3[[#This Row],[Date]]-SUM(MOD(DATE(YEAR(Tableau3[[#This Row],[Date]]-MOD(Tableau3[[#This Row],[Date]]-2,7)+3),1,2),{1E+99;7})*{1;-1})+5)/7))</f>
        <v/>
      </c>
      <c r="C698" s="11" t="str">
        <f>IF(ISBLANK(Tableau3[[#This Row],[Matricule]]),"",VLOOKUP(Tableau3[[#This Row],[Matricule]],#REF!,2,FALSE))</f>
        <v/>
      </c>
      <c r="D698" s="11" t="str">
        <f>IF(ISBLANK(Tableau3[[#This Row],[Matricule]]),"",VLOOKUP(Tableau3[[#This Row],[Matricule]],#REF!,3,FALSE))</f>
        <v/>
      </c>
      <c r="E698" s="11" t="str">
        <f>CONCATENATE(Tableau3[[#This Row],[Date]],Tableau3[[#This Row],[Matricule]])</f>
        <v/>
      </c>
      <c r="F698" s="3"/>
      <c r="I69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98" s="7">
        <f>IF(Tableau3[[#This Row],[Moyenne Régimes]]&gt;0,1,0)</f>
        <v>0</v>
      </c>
      <c r="K698" s="7">
        <f>IF(Tableau3[[#This Row],[Moyenne Régimes]]&gt;=60,1,0)</f>
        <v>0</v>
      </c>
      <c r="L698" s="7">
        <f>IF(Tableau3[[#This Row],[Moyenne Régimes]]&gt;60,Tableau3[[#This Row],[Moyenne Régimes]]-60,0)</f>
        <v>0</v>
      </c>
      <c r="M698" s="14">
        <f t="shared" si="33"/>
        <v>0</v>
      </c>
      <c r="N698" s="14">
        <f t="shared" si="32"/>
        <v>0</v>
      </c>
      <c r="O698" s="14">
        <f t="shared" si="34"/>
        <v>0</v>
      </c>
      <c r="P698" s="15" t="str">
        <f>IF(Tableau3[[#This Row],[Matricule]]&gt;1,IF(COUNTIF(Tableau3[DateMatricule],Tableau3[[#This Row],[DateMatricule]])&gt;1,"Doublon",""),"")</f>
        <v/>
      </c>
    </row>
    <row r="699" spans="1:16" x14ac:dyDescent="0.25">
      <c r="A699" s="12" t="str">
        <f>IF(Tableau3[[#This Row],[Date]]="","",VLOOKUP(Tableau3[[#This Row],[Semaine]],Listes!$A:$B,2,FALSE))</f>
        <v/>
      </c>
      <c r="B699" s="11" t="str">
        <f>IF(ISBLANK(Tableau3[[#This Row],[Date]]),"",INT((Tableau3[[#This Row],[Date]]-SUM(MOD(DATE(YEAR(Tableau3[[#This Row],[Date]]-MOD(Tableau3[[#This Row],[Date]]-2,7)+3),1,2),{1E+99;7})*{1;-1})+5)/7))</f>
        <v/>
      </c>
      <c r="C699" s="11" t="str">
        <f>IF(ISBLANK(Tableau3[[#This Row],[Matricule]]),"",VLOOKUP(Tableau3[[#This Row],[Matricule]],#REF!,2,FALSE))</f>
        <v/>
      </c>
      <c r="D699" s="11" t="str">
        <f>IF(ISBLANK(Tableau3[[#This Row],[Matricule]]),"",VLOOKUP(Tableau3[[#This Row],[Matricule]],#REF!,3,FALSE))</f>
        <v/>
      </c>
      <c r="E699" s="11" t="str">
        <f>CONCATENATE(Tableau3[[#This Row],[Date]],Tableau3[[#This Row],[Matricule]])</f>
        <v/>
      </c>
      <c r="F699" s="3"/>
      <c r="I69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699" s="7">
        <f>IF(Tableau3[[#This Row],[Moyenne Régimes]]&gt;0,1,0)</f>
        <v>0</v>
      </c>
      <c r="K699" s="7">
        <f>IF(Tableau3[[#This Row],[Moyenne Régimes]]&gt;=60,1,0)</f>
        <v>0</v>
      </c>
      <c r="L699" s="7">
        <f>IF(Tableau3[[#This Row],[Moyenne Régimes]]&gt;60,Tableau3[[#This Row],[Moyenne Régimes]]-60,0)</f>
        <v>0</v>
      </c>
      <c r="M699" s="14">
        <f t="shared" si="33"/>
        <v>0</v>
      </c>
      <c r="N699" s="14">
        <f t="shared" si="32"/>
        <v>0</v>
      </c>
      <c r="O699" s="14">
        <f t="shared" si="34"/>
        <v>0</v>
      </c>
      <c r="P699" s="15" t="str">
        <f>IF(Tableau3[[#This Row],[Matricule]]&gt;1,IF(COUNTIF(Tableau3[DateMatricule],Tableau3[[#This Row],[DateMatricule]])&gt;1,"Doublon",""),"")</f>
        <v/>
      </c>
    </row>
    <row r="700" spans="1:16" x14ac:dyDescent="0.25">
      <c r="A700" s="12" t="str">
        <f>IF(Tableau3[[#This Row],[Date]]="","",VLOOKUP(Tableau3[[#This Row],[Semaine]],Listes!$A:$B,2,FALSE))</f>
        <v/>
      </c>
      <c r="B700" s="11" t="str">
        <f>IF(ISBLANK(Tableau3[[#This Row],[Date]]),"",INT((Tableau3[[#This Row],[Date]]-SUM(MOD(DATE(YEAR(Tableau3[[#This Row],[Date]]-MOD(Tableau3[[#This Row],[Date]]-2,7)+3),1,2),{1E+99;7})*{1;-1})+5)/7))</f>
        <v/>
      </c>
      <c r="C700" s="11" t="str">
        <f>IF(ISBLANK(Tableau3[[#This Row],[Matricule]]),"",VLOOKUP(Tableau3[[#This Row],[Matricule]],#REF!,2,FALSE))</f>
        <v/>
      </c>
      <c r="D700" s="11" t="str">
        <f>IF(ISBLANK(Tableau3[[#This Row],[Matricule]]),"",VLOOKUP(Tableau3[[#This Row],[Matricule]],#REF!,3,FALSE))</f>
        <v/>
      </c>
      <c r="E700" s="11" t="str">
        <f>CONCATENATE(Tableau3[[#This Row],[Date]],Tableau3[[#This Row],[Matricule]])</f>
        <v/>
      </c>
      <c r="F700" s="3"/>
      <c r="I70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00" s="7">
        <f>IF(Tableau3[[#This Row],[Moyenne Régimes]]&gt;0,1,0)</f>
        <v>0</v>
      </c>
      <c r="K700" s="7">
        <f>IF(Tableau3[[#This Row],[Moyenne Régimes]]&gt;=60,1,0)</f>
        <v>0</v>
      </c>
      <c r="L700" s="7">
        <f>IF(Tableau3[[#This Row],[Moyenne Régimes]]&gt;60,Tableau3[[#This Row],[Moyenne Régimes]]-60,0)</f>
        <v>0</v>
      </c>
      <c r="M700" s="14">
        <f t="shared" si="33"/>
        <v>0</v>
      </c>
      <c r="N700" s="14">
        <f t="shared" si="32"/>
        <v>0</v>
      </c>
      <c r="O700" s="14">
        <f t="shared" si="34"/>
        <v>0</v>
      </c>
      <c r="P700" s="15" t="str">
        <f>IF(Tableau3[[#This Row],[Matricule]]&gt;1,IF(COUNTIF(Tableau3[DateMatricule],Tableau3[[#This Row],[DateMatricule]])&gt;1,"Doublon",""),"")</f>
        <v/>
      </c>
    </row>
    <row r="701" spans="1:16" x14ac:dyDescent="0.25">
      <c r="A701" s="12" t="str">
        <f>IF(Tableau3[[#This Row],[Date]]="","",VLOOKUP(Tableau3[[#This Row],[Semaine]],Listes!$A:$B,2,FALSE))</f>
        <v/>
      </c>
      <c r="B701" s="11" t="str">
        <f>IF(ISBLANK(Tableau3[[#This Row],[Date]]),"",INT((Tableau3[[#This Row],[Date]]-SUM(MOD(DATE(YEAR(Tableau3[[#This Row],[Date]]-MOD(Tableau3[[#This Row],[Date]]-2,7)+3),1,2),{1E+99;7})*{1;-1})+5)/7))</f>
        <v/>
      </c>
      <c r="C701" s="11" t="str">
        <f>IF(ISBLANK(Tableau3[[#This Row],[Matricule]]),"",VLOOKUP(Tableau3[[#This Row],[Matricule]],#REF!,2,FALSE))</f>
        <v/>
      </c>
      <c r="D701" s="11" t="str">
        <f>IF(ISBLANK(Tableau3[[#This Row],[Matricule]]),"",VLOOKUP(Tableau3[[#This Row],[Matricule]],#REF!,3,FALSE))</f>
        <v/>
      </c>
      <c r="E701" s="11" t="str">
        <f>CONCATENATE(Tableau3[[#This Row],[Date]],Tableau3[[#This Row],[Matricule]])</f>
        <v/>
      </c>
      <c r="F701" s="3"/>
      <c r="I70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01" s="7">
        <f>IF(Tableau3[[#This Row],[Moyenne Régimes]]&gt;0,1,0)</f>
        <v>0</v>
      </c>
      <c r="K701" s="7">
        <f>IF(Tableau3[[#This Row],[Moyenne Régimes]]&gt;=60,1,0)</f>
        <v>0</v>
      </c>
      <c r="L701" s="7">
        <f>IF(Tableau3[[#This Row],[Moyenne Régimes]]&gt;60,Tableau3[[#This Row],[Moyenne Régimes]]-60,0)</f>
        <v>0</v>
      </c>
      <c r="M701" s="14">
        <f t="shared" si="33"/>
        <v>0</v>
      </c>
      <c r="N701" s="14">
        <f t="shared" si="32"/>
        <v>0</v>
      </c>
      <c r="O701" s="14">
        <f t="shared" si="34"/>
        <v>0</v>
      </c>
      <c r="P701" s="15" t="str">
        <f>IF(Tableau3[[#This Row],[Matricule]]&gt;1,IF(COUNTIF(Tableau3[DateMatricule],Tableau3[[#This Row],[DateMatricule]])&gt;1,"Doublon",""),"")</f>
        <v/>
      </c>
    </row>
    <row r="702" spans="1:16" x14ac:dyDescent="0.25">
      <c r="A702" s="12" t="str">
        <f>IF(Tableau3[[#This Row],[Date]]="","",VLOOKUP(Tableau3[[#This Row],[Semaine]],Listes!$A:$B,2,FALSE))</f>
        <v/>
      </c>
      <c r="B702" s="11" t="str">
        <f>IF(ISBLANK(Tableau3[[#This Row],[Date]]),"",INT((Tableau3[[#This Row],[Date]]-SUM(MOD(DATE(YEAR(Tableau3[[#This Row],[Date]]-MOD(Tableau3[[#This Row],[Date]]-2,7)+3),1,2),{1E+99;7})*{1;-1})+5)/7))</f>
        <v/>
      </c>
      <c r="C702" s="11" t="str">
        <f>IF(ISBLANK(Tableau3[[#This Row],[Matricule]]),"",VLOOKUP(Tableau3[[#This Row],[Matricule]],#REF!,2,FALSE))</f>
        <v/>
      </c>
      <c r="D702" s="11" t="str">
        <f>IF(ISBLANK(Tableau3[[#This Row],[Matricule]]),"",VLOOKUP(Tableau3[[#This Row],[Matricule]],#REF!,3,FALSE))</f>
        <v/>
      </c>
      <c r="E702" s="11" t="str">
        <f>CONCATENATE(Tableau3[[#This Row],[Date]],Tableau3[[#This Row],[Matricule]])</f>
        <v/>
      </c>
      <c r="F702" s="3"/>
      <c r="I70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02" s="7">
        <f>IF(Tableau3[[#This Row],[Moyenne Régimes]]&gt;0,1,0)</f>
        <v>0</v>
      </c>
      <c r="K702" s="7">
        <f>IF(Tableau3[[#This Row],[Moyenne Régimes]]&gt;=60,1,0)</f>
        <v>0</v>
      </c>
      <c r="L702" s="7">
        <f>IF(Tableau3[[#This Row],[Moyenne Régimes]]&gt;60,Tableau3[[#This Row],[Moyenne Régimes]]-60,0)</f>
        <v>0</v>
      </c>
      <c r="M702" s="14">
        <f t="shared" si="33"/>
        <v>0</v>
      </c>
      <c r="N702" s="14">
        <f t="shared" si="32"/>
        <v>0</v>
      </c>
      <c r="O702" s="14">
        <f t="shared" si="34"/>
        <v>0</v>
      </c>
      <c r="P702" s="15" t="str">
        <f>IF(Tableau3[[#This Row],[Matricule]]&gt;1,IF(COUNTIF(Tableau3[DateMatricule],Tableau3[[#This Row],[DateMatricule]])&gt;1,"Doublon",""),"")</f>
        <v/>
      </c>
    </row>
    <row r="703" spans="1:16" x14ac:dyDescent="0.25">
      <c r="A703" s="12" t="str">
        <f>IF(Tableau3[[#This Row],[Date]]="","",VLOOKUP(Tableau3[[#This Row],[Semaine]],Listes!$A:$B,2,FALSE))</f>
        <v/>
      </c>
      <c r="B703" s="11" t="str">
        <f>IF(ISBLANK(Tableau3[[#This Row],[Date]]),"",INT((Tableau3[[#This Row],[Date]]-SUM(MOD(DATE(YEAR(Tableau3[[#This Row],[Date]]-MOD(Tableau3[[#This Row],[Date]]-2,7)+3),1,2),{1E+99;7})*{1;-1})+5)/7))</f>
        <v/>
      </c>
      <c r="C703" s="11" t="str">
        <f>IF(ISBLANK(Tableau3[[#This Row],[Matricule]]),"",VLOOKUP(Tableau3[[#This Row],[Matricule]],#REF!,2,FALSE))</f>
        <v/>
      </c>
      <c r="D703" s="11" t="str">
        <f>IF(ISBLANK(Tableau3[[#This Row],[Matricule]]),"",VLOOKUP(Tableau3[[#This Row],[Matricule]],#REF!,3,FALSE))</f>
        <v/>
      </c>
      <c r="E703" s="11" t="str">
        <f>CONCATENATE(Tableau3[[#This Row],[Date]],Tableau3[[#This Row],[Matricule]])</f>
        <v/>
      </c>
      <c r="F703" s="3"/>
      <c r="I70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03" s="7">
        <f>IF(Tableau3[[#This Row],[Moyenne Régimes]]&gt;0,1,0)</f>
        <v>0</v>
      </c>
      <c r="K703" s="7">
        <f>IF(Tableau3[[#This Row],[Moyenne Régimes]]&gt;=60,1,0)</f>
        <v>0</v>
      </c>
      <c r="L703" s="7">
        <f>IF(Tableau3[[#This Row],[Moyenne Régimes]]&gt;60,Tableau3[[#This Row],[Moyenne Régimes]]-60,0)</f>
        <v>0</v>
      </c>
      <c r="M703" s="14">
        <f t="shared" si="33"/>
        <v>0</v>
      </c>
      <c r="N703" s="14">
        <f t="shared" si="32"/>
        <v>0</v>
      </c>
      <c r="O703" s="14">
        <f t="shared" si="34"/>
        <v>0</v>
      </c>
      <c r="P703" s="15" t="str">
        <f>IF(Tableau3[[#This Row],[Matricule]]&gt;1,IF(COUNTIF(Tableau3[DateMatricule],Tableau3[[#This Row],[DateMatricule]])&gt;1,"Doublon",""),"")</f>
        <v/>
      </c>
    </row>
    <row r="704" spans="1:16" x14ac:dyDescent="0.25">
      <c r="A704" s="12" t="str">
        <f>IF(Tableau3[[#This Row],[Date]]="","",VLOOKUP(Tableau3[[#This Row],[Semaine]],Listes!$A:$B,2,FALSE))</f>
        <v/>
      </c>
      <c r="B704" s="11" t="str">
        <f>IF(ISBLANK(Tableau3[[#This Row],[Date]]),"",INT((Tableau3[[#This Row],[Date]]-SUM(MOD(DATE(YEAR(Tableau3[[#This Row],[Date]]-MOD(Tableau3[[#This Row],[Date]]-2,7)+3),1,2),{1E+99;7})*{1;-1})+5)/7))</f>
        <v/>
      </c>
      <c r="C704" s="11" t="str">
        <f>IF(ISBLANK(Tableau3[[#This Row],[Matricule]]),"",VLOOKUP(Tableau3[[#This Row],[Matricule]],#REF!,2,FALSE))</f>
        <v/>
      </c>
      <c r="D704" s="11" t="str">
        <f>IF(ISBLANK(Tableau3[[#This Row],[Matricule]]),"",VLOOKUP(Tableau3[[#This Row],[Matricule]],#REF!,3,FALSE))</f>
        <v/>
      </c>
      <c r="E704" s="11" t="str">
        <f>CONCATENATE(Tableau3[[#This Row],[Date]],Tableau3[[#This Row],[Matricule]])</f>
        <v/>
      </c>
      <c r="F704" s="3"/>
      <c r="I70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04" s="7">
        <f>IF(Tableau3[[#This Row],[Moyenne Régimes]]&gt;0,1,0)</f>
        <v>0</v>
      </c>
      <c r="K704" s="7">
        <f>IF(Tableau3[[#This Row],[Moyenne Régimes]]&gt;=60,1,0)</f>
        <v>0</v>
      </c>
      <c r="L704" s="7">
        <f>IF(Tableau3[[#This Row],[Moyenne Régimes]]&gt;60,Tableau3[[#This Row],[Moyenne Régimes]]-60,0)</f>
        <v>0</v>
      </c>
      <c r="M704" s="14">
        <f t="shared" si="33"/>
        <v>0</v>
      </c>
      <c r="N704" s="14">
        <f t="shared" si="32"/>
        <v>0</v>
      </c>
      <c r="O704" s="14">
        <f t="shared" si="34"/>
        <v>0</v>
      </c>
      <c r="P704" s="15" t="str">
        <f>IF(Tableau3[[#This Row],[Matricule]]&gt;1,IF(COUNTIF(Tableau3[DateMatricule],Tableau3[[#This Row],[DateMatricule]])&gt;1,"Doublon",""),"")</f>
        <v/>
      </c>
    </row>
    <row r="705" spans="1:16" x14ac:dyDescent="0.25">
      <c r="A705" s="12" t="str">
        <f>IF(Tableau3[[#This Row],[Date]]="","",VLOOKUP(Tableau3[[#This Row],[Semaine]],Listes!$A:$B,2,FALSE))</f>
        <v/>
      </c>
      <c r="B705" s="11" t="str">
        <f>IF(ISBLANK(Tableau3[[#This Row],[Date]]),"",INT((Tableau3[[#This Row],[Date]]-SUM(MOD(DATE(YEAR(Tableau3[[#This Row],[Date]]-MOD(Tableau3[[#This Row],[Date]]-2,7)+3),1,2),{1E+99;7})*{1;-1})+5)/7))</f>
        <v/>
      </c>
      <c r="C705" s="11" t="str">
        <f>IF(ISBLANK(Tableau3[[#This Row],[Matricule]]),"",VLOOKUP(Tableau3[[#This Row],[Matricule]],#REF!,2,FALSE))</f>
        <v/>
      </c>
      <c r="D705" s="11" t="str">
        <f>IF(ISBLANK(Tableau3[[#This Row],[Matricule]]),"",VLOOKUP(Tableau3[[#This Row],[Matricule]],#REF!,3,FALSE))</f>
        <v/>
      </c>
      <c r="E705" s="11" t="str">
        <f>CONCATENATE(Tableau3[[#This Row],[Date]],Tableau3[[#This Row],[Matricule]])</f>
        <v/>
      </c>
      <c r="F705" s="3"/>
      <c r="I70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05" s="7">
        <f>IF(Tableau3[[#This Row],[Moyenne Régimes]]&gt;0,1,0)</f>
        <v>0</v>
      </c>
      <c r="K705" s="7">
        <f>IF(Tableau3[[#This Row],[Moyenne Régimes]]&gt;=60,1,0)</f>
        <v>0</v>
      </c>
      <c r="L705" s="7">
        <f>IF(Tableau3[[#This Row],[Moyenne Régimes]]&gt;60,Tableau3[[#This Row],[Moyenne Régimes]]-60,0)</f>
        <v>0</v>
      </c>
      <c r="M705" s="14">
        <f t="shared" si="33"/>
        <v>0</v>
      </c>
      <c r="N705" s="14">
        <f t="shared" si="32"/>
        <v>0</v>
      </c>
      <c r="O705" s="14">
        <f t="shared" si="34"/>
        <v>0</v>
      </c>
      <c r="P705" s="15" t="str">
        <f>IF(Tableau3[[#This Row],[Matricule]]&gt;1,IF(COUNTIF(Tableau3[DateMatricule],Tableau3[[#This Row],[DateMatricule]])&gt;1,"Doublon",""),"")</f>
        <v/>
      </c>
    </row>
    <row r="706" spans="1:16" x14ac:dyDescent="0.25">
      <c r="A706" s="12" t="str">
        <f>IF(Tableau3[[#This Row],[Date]]="","",VLOOKUP(Tableau3[[#This Row],[Semaine]],Listes!$A:$B,2,FALSE))</f>
        <v/>
      </c>
      <c r="B706" s="11" t="str">
        <f>IF(ISBLANK(Tableau3[[#This Row],[Date]]),"",INT((Tableau3[[#This Row],[Date]]-SUM(MOD(DATE(YEAR(Tableau3[[#This Row],[Date]]-MOD(Tableau3[[#This Row],[Date]]-2,7)+3),1,2),{1E+99;7})*{1;-1})+5)/7))</f>
        <v/>
      </c>
      <c r="C706" s="11" t="str">
        <f>IF(ISBLANK(Tableau3[[#This Row],[Matricule]]),"",VLOOKUP(Tableau3[[#This Row],[Matricule]],#REF!,2,FALSE))</f>
        <v/>
      </c>
      <c r="D706" s="11" t="str">
        <f>IF(ISBLANK(Tableau3[[#This Row],[Matricule]]),"",VLOOKUP(Tableau3[[#This Row],[Matricule]],#REF!,3,FALSE))</f>
        <v/>
      </c>
      <c r="E706" s="11" t="str">
        <f>CONCATENATE(Tableau3[[#This Row],[Date]],Tableau3[[#This Row],[Matricule]])</f>
        <v/>
      </c>
      <c r="F706" s="3"/>
      <c r="I70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06" s="7">
        <f>IF(Tableau3[[#This Row],[Moyenne Régimes]]&gt;0,1,0)</f>
        <v>0</v>
      </c>
      <c r="K706" s="7">
        <f>IF(Tableau3[[#This Row],[Moyenne Régimes]]&gt;=60,1,0)</f>
        <v>0</v>
      </c>
      <c r="L706" s="7">
        <f>IF(Tableau3[[#This Row],[Moyenne Régimes]]&gt;60,Tableau3[[#This Row],[Moyenne Régimes]]-60,0)</f>
        <v>0</v>
      </c>
      <c r="M706" s="14">
        <f t="shared" si="33"/>
        <v>0</v>
      </c>
      <c r="N706" s="14">
        <f t="shared" si="32"/>
        <v>0</v>
      </c>
      <c r="O706" s="14">
        <f t="shared" si="34"/>
        <v>0</v>
      </c>
      <c r="P706" s="15" t="str">
        <f>IF(Tableau3[[#This Row],[Matricule]]&gt;1,IF(COUNTIF(Tableau3[DateMatricule],Tableau3[[#This Row],[DateMatricule]])&gt;1,"Doublon",""),"")</f>
        <v/>
      </c>
    </row>
    <row r="707" spans="1:16" x14ac:dyDescent="0.25">
      <c r="A707" s="12" t="str">
        <f>IF(Tableau3[[#This Row],[Date]]="","",VLOOKUP(Tableau3[[#This Row],[Semaine]],Listes!$A:$B,2,FALSE))</f>
        <v/>
      </c>
      <c r="B707" s="11" t="str">
        <f>IF(ISBLANK(Tableau3[[#This Row],[Date]]),"",INT((Tableau3[[#This Row],[Date]]-SUM(MOD(DATE(YEAR(Tableau3[[#This Row],[Date]]-MOD(Tableau3[[#This Row],[Date]]-2,7)+3),1,2),{1E+99;7})*{1;-1})+5)/7))</f>
        <v/>
      </c>
      <c r="C707" s="11" t="str">
        <f>IF(ISBLANK(Tableau3[[#This Row],[Matricule]]),"",VLOOKUP(Tableau3[[#This Row],[Matricule]],#REF!,2,FALSE))</f>
        <v/>
      </c>
      <c r="D707" s="11" t="str">
        <f>IF(ISBLANK(Tableau3[[#This Row],[Matricule]]),"",VLOOKUP(Tableau3[[#This Row],[Matricule]],#REF!,3,FALSE))</f>
        <v/>
      </c>
      <c r="E707" s="11" t="str">
        <f>CONCATENATE(Tableau3[[#This Row],[Date]],Tableau3[[#This Row],[Matricule]])</f>
        <v/>
      </c>
      <c r="F707" s="3"/>
      <c r="I70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07" s="7">
        <f>IF(Tableau3[[#This Row],[Moyenne Régimes]]&gt;0,1,0)</f>
        <v>0</v>
      </c>
      <c r="K707" s="7">
        <f>IF(Tableau3[[#This Row],[Moyenne Régimes]]&gt;=60,1,0)</f>
        <v>0</v>
      </c>
      <c r="L707" s="7">
        <f>IF(Tableau3[[#This Row],[Moyenne Régimes]]&gt;60,Tableau3[[#This Row],[Moyenne Régimes]]-60,0)</f>
        <v>0</v>
      </c>
      <c r="M707" s="14">
        <f t="shared" si="33"/>
        <v>0</v>
      </c>
      <c r="N707" s="14">
        <f t="shared" ref="N707:N770" si="35">+IF(ROUND(I707,0)&gt;60,(ROUND(I707,0)-60)*40,0)</f>
        <v>0</v>
      </c>
      <c r="O707" s="14">
        <f t="shared" si="34"/>
        <v>0</v>
      </c>
      <c r="P707" s="15" t="str">
        <f>IF(Tableau3[[#This Row],[Matricule]]&gt;1,IF(COUNTIF(Tableau3[DateMatricule],Tableau3[[#This Row],[DateMatricule]])&gt;1,"Doublon",""),"")</f>
        <v/>
      </c>
    </row>
    <row r="708" spans="1:16" x14ac:dyDescent="0.25">
      <c r="A708" s="12" t="str">
        <f>IF(Tableau3[[#This Row],[Date]]="","",VLOOKUP(Tableau3[[#This Row],[Semaine]],Listes!$A:$B,2,FALSE))</f>
        <v/>
      </c>
      <c r="B708" s="11" t="str">
        <f>IF(ISBLANK(Tableau3[[#This Row],[Date]]),"",INT((Tableau3[[#This Row],[Date]]-SUM(MOD(DATE(YEAR(Tableau3[[#This Row],[Date]]-MOD(Tableau3[[#This Row],[Date]]-2,7)+3),1,2),{1E+99;7})*{1;-1})+5)/7))</f>
        <v/>
      </c>
      <c r="C708" s="11" t="str">
        <f>IF(ISBLANK(Tableau3[[#This Row],[Matricule]]),"",VLOOKUP(Tableau3[[#This Row],[Matricule]],#REF!,2,FALSE))</f>
        <v/>
      </c>
      <c r="D708" s="11" t="str">
        <f>IF(ISBLANK(Tableau3[[#This Row],[Matricule]]),"",VLOOKUP(Tableau3[[#This Row],[Matricule]],#REF!,3,FALSE))</f>
        <v/>
      </c>
      <c r="E708" s="11" t="str">
        <f>CONCATENATE(Tableau3[[#This Row],[Date]],Tableau3[[#This Row],[Matricule]])</f>
        <v/>
      </c>
      <c r="F708" s="3"/>
      <c r="I70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08" s="7">
        <f>IF(Tableau3[[#This Row],[Moyenne Régimes]]&gt;0,1,0)</f>
        <v>0</v>
      </c>
      <c r="K708" s="7">
        <f>IF(Tableau3[[#This Row],[Moyenne Régimes]]&gt;=60,1,0)</f>
        <v>0</v>
      </c>
      <c r="L708" s="7">
        <f>IF(Tableau3[[#This Row],[Moyenne Régimes]]&gt;60,Tableau3[[#This Row],[Moyenne Régimes]]-60,0)</f>
        <v>0</v>
      </c>
      <c r="M708" s="14">
        <f t="shared" si="33"/>
        <v>0</v>
      </c>
      <c r="N708" s="14">
        <f t="shared" si="35"/>
        <v>0</v>
      </c>
      <c r="O708" s="14">
        <f t="shared" si="34"/>
        <v>0</v>
      </c>
      <c r="P708" s="15" t="str">
        <f>IF(Tableau3[[#This Row],[Matricule]]&gt;1,IF(COUNTIF(Tableau3[DateMatricule],Tableau3[[#This Row],[DateMatricule]])&gt;1,"Doublon",""),"")</f>
        <v/>
      </c>
    </row>
    <row r="709" spans="1:16" x14ac:dyDescent="0.25">
      <c r="A709" s="12" t="str">
        <f>IF(Tableau3[[#This Row],[Date]]="","",VLOOKUP(Tableau3[[#This Row],[Semaine]],Listes!$A:$B,2,FALSE))</f>
        <v/>
      </c>
      <c r="B709" s="11" t="str">
        <f>IF(ISBLANK(Tableau3[[#This Row],[Date]]),"",INT((Tableau3[[#This Row],[Date]]-SUM(MOD(DATE(YEAR(Tableau3[[#This Row],[Date]]-MOD(Tableau3[[#This Row],[Date]]-2,7)+3),1,2),{1E+99;7})*{1;-1})+5)/7))</f>
        <v/>
      </c>
      <c r="C709" s="11" t="str">
        <f>IF(ISBLANK(Tableau3[[#This Row],[Matricule]]),"",VLOOKUP(Tableau3[[#This Row],[Matricule]],#REF!,2,FALSE))</f>
        <v/>
      </c>
      <c r="D709" s="11" t="str">
        <f>IF(ISBLANK(Tableau3[[#This Row],[Matricule]]),"",VLOOKUP(Tableau3[[#This Row],[Matricule]],#REF!,3,FALSE))</f>
        <v/>
      </c>
      <c r="E709" s="11" t="str">
        <f>CONCATENATE(Tableau3[[#This Row],[Date]],Tableau3[[#This Row],[Matricule]])</f>
        <v/>
      </c>
      <c r="F709" s="3"/>
      <c r="I70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09" s="7">
        <f>IF(Tableau3[[#This Row],[Moyenne Régimes]]&gt;0,1,0)</f>
        <v>0</v>
      </c>
      <c r="K709" s="7">
        <f>IF(Tableau3[[#This Row],[Moyenne Régimes]]&gt;=60,1,0)</f>
        <v>0</v>
      </c>
      <c r="L709" s="7">
        <f>IF(Tableau3[[#This Row],[Moyenne Régimes]]&gt;60,Tableau3[[#This Row],[Moyenne Régimes]]-60,0)</f>
        <v>0</v>
      </c>
      <c r="M709" s="14">
        <f t="shared" si="33"/>
        <v>0</v>
      </c>
      <c r="N709" s="14">
        <f t="shared" si="35"/>
        <v>0</v>
      </c>
      <c r="O709" s="14">
        <f t="shared" si="34"/>
        <v>0</v>
      </c>
      <c r="P709" s="15" t="str">
        <f>IF(Tableau3[[#This Row],[Matricule]]&gt;1,IF(COUNTIF(Tableau3[DateMatricule],Tableau3[[#This Row],[DateMatricule]])&gt;1,"Doublon",""),"")</f>
        <v/>
      </c>
    </row>
    <row r="710" spans="1:16" x14ac:dyDescent="0.25">
      <c r="A710" s="12" t="str">
        <f>IF(Tableau3[[#This Row],[Date]]="","",VLOOKUP(Tableau3[[#This Row],[Semaine]],Listes!$A:$B,2,FALSE))</f>
        <v/>
      </c>
      <c r="B710" s="11" t="str">
        <f>IF(ISBLANK(Tableau3[[#This Row],[Date]]),"",INT((Tableau3[[#This Row],[Date]]-SUM(MOD(DATE(YEAR(Tableau3[[#This Row],[Date]]-MOD(Tableau3[[#This Row],[Date]]-2,7)+3),1,2),{1E+99;7})*{1;-1})+5)/7))</f>
        <v/>
      </c>
      <c r="C710" s="11" t="str">
        <f>IF(ISBLANK(Tableau3[[#This Row],[Matricule]]),"",VLOOKUP(Tableau3[[#This Row],[Matricule]],#REF!,2,FALSE))</f>
        <v/>
      </c>
      <c r="D710" s="11" t="str">
        <f>IF(ISBLANK(Tableau3[[#This Row],[Matricule]]),"",VLOOKUP(Tableau3[[#This Row],[Matricule]],#REF!,3,FALSE))</f>
        <v/>
      </c>
      <c r="E710" s="11" t="str">
        <f>CONCATENATE(Tableau3[[#This Row],[Date]],Tableau3[[#This Row],[Matricule]])</f>
        <v/>
      </c>
      <c r="F710" s="3"/>
      <c r="I71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10" s="7">
        <f>IF(Tableau3[[#This Row],[Moyenne Régimes]]&gt;0,1,0)</f>
        <v>0</v>
      </c>
      <c r="K710" s="7">
        <f>IF(Tableau3[[#This Row],[Moyenne Régimes]]&gt;=60,1,0)</f>
        <v>0</v>
      </c>
      <c r="L710" s="7">
        <f>IF(Tableau3[[#This Row],[Moyenne Régimes]]&gt;60,Tableau3[[#This Row],[Moyenne Régimes]]-60,0)</f>
        <v>0</v>
      </c>
      <c r="M710" s="14">
        <f t="shared" si="33"/>
        <v>0</v>
      </c>
      <c r="N710" s="14">
        <f t="shared" si="35"/>
        <v>0</v>
      </c>
      <c r="O710" s="14">
        <f t="shared" si="34"/>
        <v>0</v>
      </c>
      <c r="P710" s="15" t="str">
        <f>IF(Tableau3[[#This Row],[Matricule]]&gt;1,IF(COUNTIF(Tableau3[DateMatricule],Tableau3[[#This Row],[DateMatricule]])&gt;1,"Doublon",""),"")</f>
        <v/>
      </c>
    </row>
    <row r="711" spans="1:16" x14ac:dyDescent="0.25">
      <c r="A711" s="12" t="str">
        <f>IF(Tableau3[[#This Row],[Date]]="","",VLOOKUP(Tableau3[[#This Row],[Semaine]],Listes!$A:$B,2,FALSE))</f>
        <v/>
      </c>
      <c r="B711" s="11" t="str">
        <f>IF(ISBLANK(Tableau3[[#This Row],[Date]]),"",INT((Tableau3[[#This Row],[Date]]-SUM(MOD(DATE(YEAR(Tableau3[[#This Row],[Date]]-MOD(Tableau3[[#This Row],[Date]]-2,7)+3),1,2),{1E+99;7})*{1;-1})+5)/7))</f>
        <v/>
      </c>
      <c r="C711" s="11" t="str">
        <f>IF(ISBLANK(Tableau3[[#This Row],[Matricule]]),"",VLOOKUP(Tableau3[[#This Row],[Matricule]],#REF!,2,FALSE))</f>
        <v/>
      </c>
      <c r="D711" s="11" t="str">
        <f>IF(ISBLANK(Tableau3[[#This Row],[Matricule]]),"",VLOOKUP(Tableau3[[#This Row],[Matricule]],#REF!,3,FALSE))</f>
        <v/>
      </c>
      <c r="E711" s="11" t="str">
        <f>CONCATENATE(Tableau3[[#This Row],[Date]],Tableau3[[#This Row],[Matricule]])</f>
        <v/>
      </c>
      <c r="F711" s="3"/>
      <c r="I71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11" s="7">
        <f>IF(Tableau3[[#This Row],[Moyenne Régimes]]&gt;0,1,0)</f>
        <v>0</v>
      </c>
      <c r="K711" s="7">
        <f>IF(Tableau3[[#This Row],[Moyenne Régimes]]&gt;=60,1,0)</f>
        <v>0</v>
      </c>
      <c r="L711" s="7">
        <f>IF(Tableau3[[#This Row],[Moyenne Régimes]]&gt;60,Tableau3[[#This Row],[Moyenne Régimes]]-60,0)</f>
        <v>0</v>
      </c>
      <c r="M711" s="14">
        <f t="shared" ref="M711:M774" si="36">+IF(I711&lt;60,0,1000)</f>
        <v>0</v>
      </c>
      <c r="N711" s="14">
        <f t="shared" si="35"/>
        <v>0</v>
      </c>
      <c r="O711" s="14">
        <f t="shared" ref="O711:O774" si="37">+M711+N711</f>
        <v>0</v>
      </c>
      <c r="P711" s="15" t="str">
        <f>IF(Tableau3[[#This Row],[Matricule]]&gt;1,IF(COUNTIF(Tableau3[DateMatricule],Tableau3[[#This Row],[DateMatricule]])&gt;1,"Doublon",""),"")</f>
        <v/>
      </c>
    </row>
    <row r="712" spans="1:16" x14ac:dyDescent="0.25">
      <c r="A712" s="12" t="str">
        <f>IF(Tableau3[[#This Row],[Date]]="","",VLOOKUP(Tableau3[[#This Row],[Semaine]],Listes!$A:$B,2,FALSE))</f>
        <v/>
      </c>
      <c r="B712" s="11" t="str">
        <f>IF(ISBLANK(Tableau3[[#This Row],[Date]]),"",INT((Tableau3[[#This Row],[Date]]-SUM(MOD(DATE(YEAR(Tableau3[[#This Row],[Date]]-MOD(Tableau3[[#This Row],[Date]]-2,7)+3),1,2),{1E+99;7})*{1;-1})+5)/7))</f>
        <v/>
      </c>
      <c r="C712" s="11" t="str">
        <f>IF(ISBLANK(Tableau3[[#This Row],[Matricule]]),"",VLOOKUP(Tableau3[[#This Row],[Matricule]],#REF!,2,FALSE))</f>
        <v/>
      </c>
      <c r="D712" s="11" t="str">
        <f>IF(ISBLANK(Tableau3[[#This Row],[Matricule]]),"",VLOOKUP(Tableau3[[#This Row],[Matricule]],#REF!,3,FALSE))</f>
        <v/>
      </c>
      <c r="E712" s="11" t="str">
        <f>CONCATENATE(Tableau3[[#This Row],[Date]],Tableau3[[#This Row],[Matricule]])</f>
        <v/>
      </c>
      <c r="F712" s="3"/>
      <c r="I71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12" s="7">
        <f>IF(Tableau3[[#This Row],[Moyenne Régimes]]&gt;0,1,0)</f>
        <v>0</v>
      </c>
      <c r="K712" s="7">
        <f>IF(Tableau3[[#This Row],[Moyenne Régimes]]&gt;=60,1,0)</f>
        <v>0</v>
      </c>
      <c r="L712" s="7">
        <f>IF(Tableau3[[#This Row],[Moyenne Régimes]]&gt;60,Tableau3[[#This Row],[Moyenne Régimes]]-60,0)</f>
        <v>0</v>
      </c>
      <c r="M712" s="14">
        <f t="shared" si="36"/>
        <v>0</v>
      </c>
      <c r="N712" s="14">
        <f t="shared" si="35"/>
        <v>0</v>
      </c>
      <c r="O712" s="14">
        <f t="shared" si="37"/>
        <v>0</v>
      </c>
      <c r="P712" s="15" t="str">
        <f>IF(Tableau3[[#This Row],[Matricule]]&gt;1,IF(COUNTIF(Tableau3[DateMatricule],Tableau3[[#This Row],[DateMatricule]])&gt;1,"Doublon",""),"")</f>
        <v/>
      </c>
    </row>
    <row r="713" spans="1:16" x14ac:dyDescent="0.25">
      <c r="A713" s="12" t="str">
        <f>IF(Tableau3[[#This Row],[Date]]="","",VLOOKUP(Tableau3[[#This Row],[Semaine]],Listes!$A:$B,2,FALSE))</f>
        <v/>
      </c>
      <c r="B713" s="11" t="str">
        <f>IF(ISBLANK(Tableau3[[#This Row],[Date]]),"",INT((Tableau3[[#This Row],[Date]]-SUM(MOD(DATE(YEAR(Tableau3[[#This Row],[Date]]-MOD(Tableau3[[#This Row],[Date]]-2,7)+3),1,2),{1E+99;7})*{1;-1})+5)/7))</f>
        <v/>
      </c>
      <c r="C713" s="11" t="str">
        <f>IF(ISBLANK(Tableau3[[#This Row],[Matricule]]),"",VLOOKUP(Tableau3[[#This Row],[Matricule]],#REF!,2,FALSE))</f>
        <v/>
      </c>
      <c r="D713" s="11" t="str">
        <f>IF(ISBLANK(Tableau3[[#This Row],[Matricule]]),"",VLOOKUP(Tableau3[[#This Row],[Matricule]],#REF!,3,FALSE))</f>
        <v/>
      </c>
      <c r="E713" s="11" t="str">
        <f>CONCATENATE(Tableau3[[#This Row],[Date]],Tableau3[[#This Row],[Matricule]])</f>
        <v/>
      </c>
      <c r="F713" s="3"/>
      <c r="I71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13" s="7">
        <f>IF(Tableau3[[#This Row],[Moyenne Régimes]]&gt;0,1,0)</f>
        <v>0</v>
      </c>
      <c r="K713" s="7">
        <f>IF(Tableau3[[#This Row],[Moyenne Régimes]]&gt;=60,1,0)</f>
        <v>0</v>
      </c>
      <c r="L713" s="7">
        <f>IF(Tableau3[[#This Row],[Moyenne Régimes]]&gt;60,Tableau3[[#This Row],[Moyenne Régimes]]-60,0)</f>
        <v>0</v>
      </c>
      <c r="M713" s="14">
        <f t="shared" si="36"/>
        <v>0</v>
      </c>
      <c r="N713" s="14">
        <f t="shared" si="35"/>
        <v>0</v>
      </c>
      <c r="O713" s="14">
        <f t="shared" si="37"/>
        <v>0</v>
      </c>
      <c r="P713" s="15" t="str">
        <f>IF(Tableau3[[#This Row],[Matricule]]&gt;1,IF(COUNTIF(Tableau3[DateMatricule],Tableau3[[#This Row],[DateMatricule]])&gt;1,"Doublon",""),"")</f>
        <v/>
      </c>
    </row>
    <row r="714" spans="1:16" x14ac:dyDescent="0.25">
      <c r="A714" s="12" t="str">
        <f>IF(Tableau3[[#This Row],[Date]]="","",VLOOKUP(Tableau3[[#This Row],[Semaine]],Listes!$A:$B,2,FALSE))</f>
        <v/>
      </c>
      <c r="B714" s="11" t="str">
        <f>IF(ISBLANK(Tableau3[[#This Row],[Date]]),"",INT((Tableau3[[#This Row],[Date]]-SUM(MOD(DATE(YEAR(Tableau3[[#This Row],[Date]]-MOD(Tableau3[[#This Row],[Date]]-2,7)+3),1,2),{1E+99;7})*{1;-1})+5)/7))</f>
        <v/>
      </c>
      <c r="C714" s="11" t="str">
        <f>IF(ISBLANK(Tableau3[[#This Row],[Matricule]]),"",VLOOKUP(Tableau3[[#This Row],[Matricule]],#REF!,2,FALSE))</f>
        <v/>
      </c>
      <c r="D714" s="11" t="str">
        <f>IF(ISBLANK(Tableau3[[#This Row],[Matricule]]),"",VLOOKUP(Tableau3[[#This Row],[Matricule]],#REF!,3,FALSE))</f>
        <v/>
      </c>
      <c r="E714" s="11" t="str">
        <f>CONCATENATE(Tableau3[[#This Row],[Date]],Tableau3[[#This Row],[Matricule]])</f>
        <v/>
      </c>
      <c r="F714" s="3"/>
      <c r="I71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14" s="7">
        <f>IF(Tableau3[[#This Row],[Moyenne Régimes]]&gt;0,1,0)</f>
        <v>0</v>
      </c>
      <c r="K714" s="7">
        <f>IF(Tableau3[[#This Row],[Moyenne Régimes]]&gt;=60,1,0)</f>
        <v>0</v>
      </c>
      <c r="L714" s="7">
        <f>IF(Tableau3[[#This Row],[Moyenne Régimes]]&gt;60,Tableau3[[#This Row],[Moyenne Régimes]]-60,0)</f>
        <v>0</v>
      </c>
      <c r="M714" s="14">
        <f t="shared" si="36"/>
        <v>0</v>
      </c>
      <c r="N714" s="14">
        <f t="shared" si="35"/>
        <v>0</v>
      </c>
      <c r="O714" s="14">
        <f t="shared" si="37"/>
        <v>0</v>
      </c>
      <c r="P714" s="15" t="str">
        <f>IF(Tableau3[[#This Row],[Matricule]]&gt;1,IF(COUNTIF(Tableau3[DateMatricule],Tableau3[[#This Row],[DateMatricule]])&gt;1,"Doublon",""),"")</f>
        <v/>
      </c>
    </row>
    <row r="715" spans="1:16" x14ac:dyDescent="0.25">
      <c r="A715" s="12" t="str">
        <f>IF(Tableau3[[#This Row],[Date]]="","",VLOOKUP(Tableau3[[#This Row],[Semaine]],Listes!$A:$B,2,FALSE))</f>
        <v/>
      </c>
      <c r="B715" s="11" t="str">
        <f>IF(ISBLANK(Tableau3[[#This Row],[Date]]),"",INT((Tableau3[[#This Row],[Date]]-SUM(MOD(DATE(YEAR(Tableau3[[#This Row],[Date]]-MOD(Tableau3[[#This Row],[Date]]-2,7)+3),1,2),{1E+99;7})*{1;-1})+5)/7))</f>
        <v/>
      </c>
      <c r="C715" s="11" t="str">
        <f>IF(ISBLANK(Tableau3[[#This Row],[Matricule]]),"",VLOOKUP(Tableau3[[#This Row],[Matricule]],#REF!,2,FALSE))</f>
        <v/>
      </c>
      <c r="D715" s="11" t="str">
        <f>IF(ISBLANK(Tableau3[[#This Row],[Matricule]]),"",VLOOKUP(Tableau3[[#This Row],[Matricule]],#REF!,3,FALSE))</f>
        <v/>
      </c>
      <c r="E715" s="11" t="str">
        <f>CONCATENATE(Tableau3[[#This Row],[Date]],Tableau3[[#This Row],[Matricule]])</f>
        <v/>
      </c>
      <c r="F715" s="3"/>
      <c r="I71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15" s="7">
        <f>IF(Tableau3[[#This Row],[Moyenne Régimes]]&gt;0,1,0)</f>
        <v>0</v>
      </c>
      <c r="K715" s="7">
        <f>IF(Tableau3[[#This Row],[Moyenne Régimes]]&gt;=60,1,0)</f>
        <v>0</v>
      </c>
      <c r="L715" s="7">
        <f>IF(Tableau3[[#This Row],[Moyenne Régimes]]&gt;60,Tableau3[[#This Row],[Moyenne Régimes]]-60,0)</f>
        <v>0</v>
      </c>
      <c r="M715" s="14">
        <f t="shared" si="36"/>
        <v>0</v>
      </c>
      <c r="N715" s="14">
        <f t="shared" si="35"/>
        <v>0</v>
      </c>
      <c r="O715" s="14">
        <f t="shared" si="37"/>
        <v>0</v>
      </c>
      <c r="P715" s="15" t="str">
        <f>IF(Tableau3[[#This Row],[Matricule]]&gt;1,IF(COUNTIF(Tableau3[DateMatricule],Tableau3[[#This Row],[DateMatricule]])&gt;1,"Doublon",""),"")</f>
        <v/>
      </c>
    </row>
    <row r="716" spans="1:16" x14ac:dyDescent="0.25">
      <c r="A716" s="12" t="str">
        <f>IF(Tableau3[[#This Row],[Date]]="","",VLOOKUP(Tableau3[[#This Row],[Semaine]],Listes!$A:$B,2,FALSE))</f>
        <v/>
      </c>
      <c r="B716" s="11" t="str">
        <f>IF(ISBLANK(Tableau3[[#This Row],[Date]]),"",INT((Tableau3[[#This Row],[Date]]-SUM(MOD(DATE(YEAR(Tableau3[[#This Row],[Date]]-MOD(Tableau3[[#This Row],[Date]]-2,7)+3),1,2),{1E+99;7})*{1;-1})+5)/7))</f>
        <v/>
      </c>
      <c r="C716" s="11" t="str">
        <f>IF(ISBLANK(Tableau3[[#This Row],[Matricule]]),"",VLOOKUP(Tableau3[[#This Row],[Matricule]],#REF!,2,FALSE))</f>
        <v/>
      </c>
      <c r="D716" s="11" t="str">
        <f>IF(ISBLANK(Tableau3[[#This Row],[Matricule]]),"",VLOOKUP(Tableau3[[#This Row],[Matricule]],#REF!,3,FALSE))</f>
        <v/>
      </c>
      <c r="E716" s="11" t="str">
        <f>CONCATENATE(Tableau3[[#This Row],[Date]],Tableau3[[#This Row],[Matricule]])</f>
        <v/>
      </c>
      <c r="F716" s="3"/>
      <c r="I71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16" s="7">
        <f>IF(Tableau3[[#This Row],[Moyenne Régimes]]&gt;0,1,0)</f>
        <v>0</v>
      </c>
      <c r="K716" s="7">
        <f>IF(Tableau3[[#This Row],[Moyenne Régimes]]&gt;=60,1,0)</f>
        <v>0</v>
      </c>
      <c r="L716" s="7">
        <f>IF(Tableau3[[#This Row],[Moyenne Régimes]]&gt;60,Tableau3[[#This Row],[Moyenne Régimes]]-60,0)</f>
        <v>0</v>
      </c>
      <c r="M716" s="14">
        <f t="shared" si="36"/>
        <v>0</v>
      </c>
      <c r="N716" s="14">
        <f t="shared" si="35"/>
        <v>0</v>
      </c>
      <c r="O716" s="14">
        <f t="shared" si="37"/>
        <v>0</v>
      </c>
      <c r="P716" s="15" t="str">
        <f>IF(Tableau3[[#This Row],[Matricule]]&gt;1,IF(COUNTIF(Tableau3[DateMatricule],Tableau3[[#This Row],[DateMatricule]])&gt;1,"Doublon",""),"")</f>
        <v/>
      </c>
    </row>
    <row r="717" spans="1:16" x14ac:dyDescent="0.25">
      <c r="A717" s="12" t="str">
        <f>IF(Tableau3[[#This Row],[Date]]="","",VLOOKUP(Tableau3[[#This Row],[Semaine]],Listes!$A:$B,2,FALSE))</f>
        <v/>
      </c>
      <c r="B717" s="11" t="str">
        <f>IF(ISBLANK(Tableau3[[#This Row],[Date]]),"",INT((Tableau3[[#This Row],[Date]]-SUM(MOD(DATE(YEAR(Tableau3[[#This Row],[Date]]-MOD(Tableau3[[#This Row],[Date]]-2,7)+3),1,2),{1E+99;7})*{1;-1})+5)/7))</f>
        <v/>
      </c>
      <c r="C717" s="11" t="str">
        <f>IF(ISBLANK(Tableau3[[#This Row],[Matricule]]),"",VLOOKUP(Tableau3[[#This Row],[Matricule]],#REF!,2,FALSE))</f>
        <v/>
      </c>
      <c r="D717" s="11" t="str">
        <f>IF(ISBLANK(Tableau3[[#This Row],[Matricule]]),"",VLOOKUP(Tableau3[[#This Row],[Matricule]],#REF!,3,FALSE))</f>
        <v/>
      </c>
      <c r="E717" s="11" t="str">
        <f>CONCATENATE(Tableau3[[#This Row],[Date]],Tableau3[[#This Row],[Matricule]])</f>
        <v/>
      </c>
      <c r="F717" s="3"/>
      <c r="I71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17" s="7">
        <f>IF(Tableau3[[#This Row],[Moyenne Régimes]]&gt;0,1,0)</f>
        <v>0</v>
      </c>
      <c r="K717" s="7">
        <f>IF(Tableau3[[#This Row],[Moyenne Régimes]]&gt;=60,1,0)</f>
        <v>0</v>
      </c>
      <c r="L717" s="7">
        <f>IF(Tableau3[[#This Row],[Moyenne Régimes]]&gt;60,Tableau3[[#This Row],[Moyenne Régimes]]-60,0)</f>
        <v>0</v>
      </c>
      <c r="M717" s="14">
        <f t="shared" si="36"/>
        <v>0</v>
      </c>
      <c r="N717" s="14">
        <f t="shared" si="35"/>
        <v>0</v>
      </c>
      <c r="O717" s="14">
        <f t="shared" si="37"/>
        <v>0</v>
      </c>
      <c r="P717" s="15" t="str">
        <f>IF(Tableau3[[#This Row],[Matricule]]&gt;1,IF(COUNTIF(Tableau3[DateMatricule],Tableau3[[#This Row],[DateMatricule]])&gt;1,"Doublon",""),"")</f>
        <v/>
      </c>
    </row>
    <row r="718" spans="1:16" x14ac:dyDescent="0.25">
      <c r="A718" s="12" t="str">
        <f>IF(Tableau3[[#This Row],[Date]]="","",VLOOKUP(Tableau3[[#This Row],[Semaine]],Listes!$A:$B,2,FALSE))</f>
        <v/>
      </c>
      <c r="B718" s="11" t="str">
        <f>IF(ISBLANK(Tableau3[[#This Row],[Date]]),"",INT((Tableau3[[#This Row],[Date]]-SUM(MOD(DATE(YEAR(Tableau3[[#This Row],[Date]]-MOD(Tableau3[[#This Row],[Date]]-2,7)+3),1,2),{1E+99;7})*{1;-1})+5)/7))</f>
        <v/>
      </c>
      <c r="C718" s="11" t="str">
        <f>IF(ISBLANK(Tableau3[[#This Row],[Matricule]]),"",VLOOKUP(Tableau3[[#This Row],[Matricule]],#REF!,2,FALSE))</f>
        <v/>
      </c>
      <c r="D718" s="11" t="str">
        <f>IF(ISBLANK(Tableau3[[#This Row],[Matricule]]),"",VLOOKUP(Tableau3[[#This Row],[Matricule]],#REF!,3,FALSE))</f>
        <v/>
      </c>
      <c r="E718" s="11" t="str">
        <f>CONCATENATE(Tableau3[[#This Row],[Date]],Tableau3[[#This Row],[Matricule]])</f>
        <v/>
      </c>
      <c r="F718" s="3"/>
      <c r="I71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18" s="7">
        <f>IF(Tableau3[[#This Row],[Moyenne Régimes]]&gt;0,1,0)</f>
        <v>0</v>
      </c>
      <c r="K718" s="7">
        <f>IF(Tableau3[[#This Row],[Moyenne Régimes]]&gt;=60,1,0)</f>
        <v>0</v>
      </c>
      <c r="L718" s="7">
        <f>IF(Tableau3[[#This Row],[Moyenne Régimes]]&gt;60,Tableau3[[#This Row],[Moyenne Régimes]]-60,0)</f>
        <v>0</v>
      </c>
      <c r="M718" s="14">
        <f t="shared" si="36"/>
        <v>0</v>
      </c>
      <c r="N718" s="14">
        <f t="shared" si="35"/>
        <v>0</v>
      </c>
      <c r="O718" s="14">
        <f t="shared" si="37"/>
        <v>0</v>
      </c>
      <c r="P718" s="15" t="str">
        <f>IF(Tableau3[[#This Row],[Matricule]]&gt;1,IF(COUNTIF(Tableau3[DateMatricule],Tableau3[[#This Row],[DateMatricule]])&gt;1,"Doublon",""),"")</f>
        <v/>
      </c>
    </row>
    <row r="719" spans="1:16" x14ac:dyDescent="0.25">
      <c r="A719" s="12" t="str">
        <f>IF(Tableau3[[#This Row],[Date]]="","",VLOOKUP(Tableau3[[#This Row],[Semaine]],Listes!$A:$B,2,FALSE))</f>
        <v/>
      </c>
      <c r="B719" s="11" t="str">
        <f>IF(ISBLANK(Tableau3[[#This Row],[Date]]),"",INT((Tableau3[[#This Row],[Date]]-SUM(MOD(DATE(YEAR(Tableau3[[#This Row],[Date]]-MOD(Tableau3[[#This Row],[Date]]-2,7)+3),1,2),{1E+99;7})*{1;-1})+5)/7))</f>
        <v/>
      </c>
      <c r="C719" s="11" t="str">
        <f>IF(ISBLANK(Tableau3[[#This Row],[Matricule]]),"",VLOOKUP(Tableau3[[#This Row],[Matricule]],#REF!,2,FALSE))</f>
        <v/>
      </c>
      <c r="D719" s="11" t="str">
        <f>IF(ISBLANK(Tableau3[[#This Row],[Matricule]]),"",VLOOKUP(Tableau3[[#This Row],[Matricule]],#REF!,3,FALSE))</f>
        <v/>
      </c>
      <c r="E719" s="11" t="str">
        <f>CONCATENATE(Tableau3[[#This Row],[Date]],Tableau3[[#This Row],[Matricule]])</f>
        <v/>
      </c>
      <c r="F719" s="3"/>
      <c r="I71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19" s="7">
        <f>IF(Tableau3[[#This Row],[Moyenne Régimes]]&gt;0,1,0)</f>
        <v>0</v>
      </c>
      <c r="K719" s="7">
        <f>IF(Tableau3[[#This Row],[Moyenne Régimes]]&gt;=60,1,0)</f>
        <v>0</v>
      </c>
      <c r="L719" s="7">
        <f>IF(Tableau3[[#This Row],[Moyenne Régimes]]&gt;60,Tableau3[[#This Row],[Moyenne Régimes]]-60,0)</f>
        <v>0</v>
      </c>
      <c r="M719" s="14">
        <f t="shared" si="36"/>
        <v>0</v>
      </c>
      <c r="N719" s="14">
        <f t="shared" si="35"/>
        <v>0</v>
      </c>
      <c r="O719" s="14">
        <f t="shared" si="37"/>
        <v>0</v>
      </c>
      <c r="P719" s="15" t="str">
        <f>IF(Tableau3[[#This Row],[Matricule]]&gt;1,IF(COUNTIF(Tableau3[DateMatricule],Tableau3[[#This Row],[DateMatricule]])&gt;1,"Doublon",""),"")</f>
        <v/>
      </c>
    </row>
    <row r="720" spans="1:16" x14ac:dyDescent="0.25">
      <c r="A720" s="12" t="str">
        <f>IF(Tableau3[[#This Row],[Date]]="","",VLOOKUP(Tableau3[[#This Row],[Semaine]],Listes!$A:$B,2,FALSE))</f>
        <v/>
      </c>
      <c r="B720" s="11" t="str">
        <f>IF(ISBLANK(Tableau3[[#This Row],[Date]]),"",INT((Tableau3[[#This Row],[Date]]-SUM(MOD(DATE(YEAR(Tableau3[[#This Row],[Date]]-MOD(Tableau3[[#This Row],[Date]]-2,7)+3),1,2),{1E+99;7})*{1;-1})+5)/7))</f>
        <v/>
      </c>
      <c r="C720" s="11" t="str">
        <f>IF(ISBLANK(Tableau3[[#This Row],[Matricule]]),"",VLOOKUP(Tableau3[[#This Row],[Matricule]],#REF!,2,FALSE))</f>
        <v/>
      </c>
      <c r="D720" s="11" t="str">
        <f>IF(ISBLANK(Tableau3[[#This Row],[Matricule]]),"",VLOOKUP(Tableau3[[#This Row],[Matricule]],#REF!,3,FALSE))</f>
        <v/>
      </c>
      <c r="E720" s="11" t="str">
        <f>CONCATENATE(Tableau3[[#This Row],[Date]],Tableau3[[#This Row],[Matricule]])</f>
        <v/>
      </c>
      <c r="F720" s="3"/>
      <c r="I72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20" s="7">
        <f>IF(Tableau3[[#This Row],[Moyenne Régimes]]&gt;0,1,0)</f>
        <v>0</v>
      </c>
      <c r="K720" s="7">
        <f>IF(Tableau3[[#This Row],[Moyenne Régimes]]&gt;=60,1,0)</f>
        <v>0</v>
      </c>
      <c r="L720" s="7">
        <f>IF(Tableau3[[#This Row],[Moyenne Régimes]]&gt;60,Tableau3[[#This Row],[Moyenne Régimes]]-60,0)</f>
        <v>0</v>
      </c>
      <c r="M720" s="14">
        <f t="shared" si="36"/>
        <v>0</v>
      </c>
      <c r="N720" s="14">
        <f t="shared" si="35"/>
        <v>0</v>
      </c>
      <c r="O720" s="14">
        <f t="shared" si="37"/>
        <v>0</v>
      </c>
      <c r="P720" s="15" t="str">
        <f>IF(Tableau3[[#This Row],[Matricule]]&gt;1,IF(COUNTIF(Tableau3[DateMatricule],Tableau3[[#This Row],[DateMatricule]])&gt;1,"Doublon",""),"")</f>
        <v/>
      </c>
    </row>
    <row r="721" spans="1:16" x14ac:dyDescent="0.25">
      <c r="A721" s="12" t="str">
        <f>IF(Tableau3[[#This Row],[Date]]="","",VLOOKUP(Tableau3[[#This Row],[Semaine]],Listes!$A:$B,2,FALSE))</f>
        <v/>
      </c>
      <c r="B721" s="11" t="str">
        <f>IF(ISBLANK(Tableau3[[#This Row],[Date]]),"",INT((Tableau3[[#This Row],[Date]]-SUM(MOD(DATE(YEAR(Tableau3[[#This Row],[Date]]-MOD(Tableau3[[#This Row],[Date]]-2,7)+3),1,2),{1E+99;7})*{1;-1})+5)/7))</f>
        <v/>
      </c>
      <c r="C721" s="11" t="str">
        <f>IF(ISBLANK(Tableau3[[#This Row],[Matricule]]),"",VLOOKUP(Tableau3[[#This Row],[Matricule]],#REF!,2,FALSE))</f>
        <v/>
      </c>
      <c r="D721" s="11" t="str">
        <f>IF(ISBLANK(Tableau3[[#This Row],[Matricule]]),"",VLOOKUP(Tableau3[[#This Row],[Matricule]],#REF!,3,FALSE))</f>
        <v/>
      </c>
      <c r="E721" s="11" t="str">
        <f>CONCATENATE(Tableau3[[#This Row],[Date]],Tableau3[[#This Row],[Matricule]])</f>
        <v/>
      </c>
      <c r="F721" s="3"/>
      <c r="I72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21" s="7">
        <f>IF(Tableau3[[#This Row],[Moyenne Régimes]]&gt;0,1,0)</f>
        <v>0</v>
      </c>
      <c r="K721" s="7">
        <f>IF(Tableau3[[#This Row],[Moyenne Régimes]]&gt;=60,1,0)</f>
        <v>0</v>
      </c>
      <c r="L721" s="7">
        <f>IF(Tableau3[[#This Row],[Moyenne Régimes]]&gt;60,Tableau3[[#This Row],[Moyenne Régimes]]-60,0)</f>
        <v>0</v>
      </c>
      <c r="M721" s="14">
        <f t="shared" si="36"/>
        <v>0</v>
      </c>
      <c r="N721" s="14">
        <f t="shared" si="35"/>
        <v>0</v>
      </c>
      <c r="O721" s="14">
        <f t="shared" si="37"/>
        <v>0</v>
      </c>
      <c r="P721" s="15" t="str">
        <f>IF(Tableau3[[#This Row],[Matricule]]&gt;1,IF(COUNTIF(Tableau3[DateMatricule],Tableau3[[#This Row],[DateMatricule]])&gt;1,"Doublon",""),"")</f>
        <v/>
      </c>
    </row>
    <row r="722" spans="1:16" x14ac:dyDescent="0.25">
      <c r="A722" s="12" t="str">
        <f>IF(Tableau3[[#This Row],[Date]]="","",VLOOKUP(Tableau3[[#This Row],[Semaine]],Listes!$A:$B,2,FALSE))</f>
        <v/>
      </c>
      <c r="B722" s="11" t="str">
        <f>IF(ISBLANK(Tableau3[[#This Row],[Date]]),"",INT((Tableau3[[#This Row],[Date]]-SUM(MOD(DATE(YEAR(Tableau3[[#This Row],[Date]]-MOD(Tableau3[[#This Row],[Date]]-2,7)+3),1,2),{1E+99;7})*{1;-1})+5)/7))</f>
        <v/>
      </c>
      <c r="C722" s="11" t="str">
        <f>IF(ISBLANK(Tableau3[[#This Row],[Matricule]]),"",VLOOKUP(Tableau3[[#This Row],[Matricule]],#REF!,2,FALSE))</f>
        <v/>
      </c>
      <c r="D722" s="11" t="str">
        <f>IF(ISBLANK(Tableau3[[#This Row],[Matricule]]),"",VLOOKUP(Tableau3[[#This Row],[Matricule]],#REF!,3,FALSE))</f>
        <v/>
      </c>
      <c r="E722" s="11" t="str">
        <f>CONCATENATE(Tableau3[[#This Row],[Date]],Tableau3[[#This Row],[Matricule]])</f>
        <v/>
      </c>
      <c r="F722" s="3"/>
      <c r="I72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22" s="7">
        <f>IF(Tableau3[[#This Row],[Moyenne Régimes]]&gt;0,1,0)</f>
        <v>0</v>
      </c>
      <c r="K722" s="7">
        <f>IF(Tableau3[[#This Row],[Moyenne Régimes]]&gt;=60,1,0)</f>
        <v>0</v>
      </c>
      <c r="L722" s="7">
        <f>IF(Tableau3[[#This Row],[Moyenne Régimes]]&gt;60,Tableau3[[#This Row],[Moyenne Régimes]]-60,0)</f>
        <v>0</v>
      </c>
      <c r="M722" s="14">
        <f t="shared" si="36"/>
        <v>0</v>
      </c>
      <c r="N722" s="14">
        <f t="shared" si="35"/>
        <v>0</v>
      </c>
      <c r="O722" s="14">
        <f t="shared" si="37"/>
        <v>0</v>
      </c>
      <c r="P722" s="15" t="str">
        <f>IF(Tableau3[[#This Row],[Matricule]]&gt;1,IF(COUNTIF(Tableau3[DateMatricule],Tableau3[[#This Row],[DateMatricule]])&gt;1,"Doublon",""),"")</f>
        <v/>
      </c>
    </row>
    <row r="723" spans="1:16" x14ac:dyDescent="0.25">
      <c r="A723" s="12" t="str">
        <f>IF(Tableau3[[#This Row],[Date]]="","",VLOOKUP(Tableau3[[#This Row],[Semaine]],Listes!$A:$B,2,FALSE))</f>
        <v/>
      </c>
      <c r="B723" s="11" t="str">
        <f>IF(ISBLANK(Tableau3[[#This Row],[Date]]),"",INT((Tableau3[[#This Row],[Date]]-SUM(MOD(DATE(YEAR(Tableau3[[#This Row],[Date]]-MOD(Tableau3[[#This Row],[Date]]-2,7)+3),1,2),{1E+99;7})*{1;-1})+5)/7))</f>
        <v/>
      </c>
      <c r="C723" s="11" t="str">
        <f>IF(ISBLANK(Tableau3[[#This Row],[Matricule]]),"",VLOOKUP(Tableau3[[#This Row],[Matricule]],#REF!,2,FALSE))</f>
        <v/>
      </c>
      <c r="D723" s="11" t="str">
        <f>IF(ISBLANK(Tableau3[[#This Row],[Matricule]]),"",VLOOKUP(Tableau3[[#This Row],[Matricule]],#REF!,3,FALSE))</f>
        <v/>
      </c>
      <c r="E723" s="11" t="str">
        <f>CONCATENATE(Tableau3[[#This Row],[Date]],Tableau3[[#This Row],[Matricule]])</f>
        <v/>
      </c>
      <c r="F723" s="3"/>
      <c r="I72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23" s="7">
        <f>IF(Tableau3[[#This Row],[Moyenne Régimes]]&gt;0,1,0)</f>
        <v>0</v>
      </c>
      <c r="K723" s="7">
        <f>IF(Tableau3[[#This Row],[Moyenne Régimes]]&gt;=60,1,0)</f>
        <v>0</v>
      </c>
      <c r="L723" s="7">
        <f>IF(Tableau3[[#This Row],[Moyenne Régimes]]&gt;60,Tableau3[[#This Row],[Moyenne Régimes]]-60,0)</f>
        <v>0</v>
      </c>
      <c r="M723" s="14">
        <f t="shared" si="36"/>
        <v>0</v>
      </c>
      <c r="N723" s="14">
        <f t="shared" si="35"/>
        <v>0</v>
      </c>
      <c r="O723" s="14">
        <f t="shared" si="37"/>
        <v>0</v>
      </c>
      <c r="P723" s="15" t="str">
        <f>IF(Tableau3[[#This Row],[Matricule]]&gt;1,IF(COUNTIF(Tableau3[DateMatricule],Tableau3[[#This Row],[DateMatricule]])&gt;1,"Doublon",""),"")</f>
        <v/>
      </c>
    </row>
    <row r="724" spans="1:16" x14ac:dyDescent="0.25">
      <c r="A724" s="12" t="str">
        <f>IF(Tableau3[[#This Row],[Date]]="","",VLOOKUP(Tableau3[[#This Row],[Semaine]],Listes!$A:$B,2,FALSE))</f>
        <v/>
      </c>
      <c r="B724" s="11" t="str">
        <f>IF(ISBLANK(Tableau3[[#This Row],[Date]]),"",INT((Tableau3[[#This Row],[Date]]-SUM(MOD(DATE(YEAR(Tableau3[[#This Row],[Date]]-MOD(Tableau3[[#This Row],[Date]]-2,7)+3),1,2),{1E+99;7})*{1;-1})+5)/7))</f>
        <v/>
      </c>
      <c r="C724" s="11" t="str">
        <f>IF(ISBLANK(Tableau3[[#This Row],[Matricule]]),"",VLOOKUP(Tableau3[[#This Row],[Matricule]],#REF!,2,FALSE))</f>
        <v/>
      </c>
      <c r="D724" s="11" t="str">
        <f>IF(ISBLANK(Tableau3[[#This Row],[Matricule]]),"",VLOOKUP(Tableau3[[#This Row],[Matricule]],#REF!,3,FALSE))</f>
        <v/>
      </c>
      <c r="E724" s="11" t="str">
        <f>CONCATENATE(Tableau3[[#This Row],[Date]],Tableau3[[#This Row],[Matricule]])</f>
        <v/>
      </c>
      <c r="F724" s="3"/>
      <c r="I72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24" s="7">
        <f>IF(Tableau3[[#This Row],[Moyenne Régimes]]&gt;0,1,0)</f>
        <v>0</v>
      </c>
      <c r="K724" s="7">
        <f>IF(Tableau3[[#This Row],[Moyenne Régimes]]&gt;=60,1,0)</f>
        <v>0</v>
      </c>
      <c r="L724" s="7">
        <f>IF(Tableau3[[#This Row],[Moyenne Régimes]]&gt;60,Tableau3[[#This Row],[Moyenne Régimes]]-60,0)</f>
        <v>0</v>
      </c>
      <c r="M724" s="14">
        <f t="shared" si="36"/>
        <v>0</v>
      </c>
      <c r="N724" s="14">
        <f t="shared" si="35"/>
        <v>0</v>
      </c>
      <c r="O724" s="14">
        <f t="shared" si="37"/>
        <v>0</v>
      </c>
      <c r="P724" s="15" t="str">
        <f>IF(Tableau3[[#This Row],[Matricule]]&gt;1,IF(COUNTIF(Tableau3[DateMatricule],Tableau3[[#This Row],[DateMatricule]])&gt;1,"Doublon",""),"")</f>
        <v/>
      </c>
    </row>
    <row r="725" spans="1:16" x14ac:dyDescent="0.25">
      <c r="A725" s="12" t="str">
        <f>IF(Tableau3[[#This Row],[Date]]="","",VLOOKUP(Tableau3[[#This Row],[Semaine]],Listes!$A:$B,2,FALSE))</f>
        <v/>
      </c>
      <c r="B725" s="11" t="str">
        <f>IF(ISBLANK(Tableau3[[#This Row],[Date]]),"",INT((Tableau3[[#This Row],[Date]]-SUM(MOD(DATE(YEAR(Tableau3[[#This Row],[Date]]-MOD(Tableau3[[#This Row],[Date]]-2,7)+3),1,2),{1E+99;7})*{1;-1})+5)/7))</f>
        <v/>
      </c>
      <c r="C725" s="11" t="str">
        <f>IF(ISBLANK(Tableau3[[#This Row],[Matricule]]),"",VLOOKUP(Tableau3[[#This Row],[Matricule]],#REF!,2,FALSE))</f>
        <v/>
      </c>
      <c r="D725" s="11" t="str">
        <f>IF(ISBLANK(Tableau3[[#This Row],[Matricule]]),"",VLOOKUP(Tableau3[[#This Row],[Matricule]],#REF!,3,FALSE))</f>
        <v/>
      </c>
      <c r="E725" s="11" t="str">
        <f>CONCATENATE(Tableau3[[#This Row],[Date]],Tableau3[[#This Row],[Matricule]])</f>
        <v/>
      </c>
      <c r="F725" s="3"/>
      <c r="I72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25" s="7">
        <f>IF(Tableau3[[#This Row],[Moyenne Régimes]]&gt;0,1,0)</f>
        <v>0</v>
      </c>
      <c r="K725" s="7">
        <f>IF(Tableau3[[#This Row],[Moyenne Régimes]]&gt;=60,1,0)</f>
        <v>0</v>
      </c>
      <c r="L725" s="7">
        <f>IF(Tableau3[[#This Row],[Moyenne Régimes]]&gt;60,Tableau3[[#This Row],[Moyenne Régimes]]-60,0)</f>
        <v>0</v>
      </c>
      <c r="M725" s="14">
        <f t="shared" si="36"/>
        <v>0</v>
      </c>
      <c r="N725" s="14">
        <f t="shared" si="35"/>
        <v>0</v>
      </c>
      <c r="O725" s="14">
        <f t="shared" si="37"/>
        <v>0</v>
      </c>
      <c r="P725" s="15" t="str">
        <f>IF(Tableau3[[#This Row],[Matricule]]&gt;1,IF(COUNTIF(Tableau3[DateMatricule],Tableau3[[#This Row],[DateMatricule]])&gt;1,"Doublon",""),"")</f>
        <v/>
      </c>
    </row>
    <row r="726" spans="1:16" x14ac:dyDescent="0.25">
      <c r="A726" s="12" t="str">
        <f>IF(Tableau3[[#This Row],[Date]]="","",VLOOKUP(Tableau3[[#This Row],[Semaine]],Listes!$A:$B,2,FALSE))</f>
        <v/>
      </c>
      <c r="B726" s="11" t="str">
        <f>IF(ISBLANK(Tableau3[[#This Row],[Date]]),"",INT((Tableau3[[#This Row],[Date]]-SUM(MOD(DATE(YEAR(Tableau3[[#This Row],[Date]]-MOD(Tableau3[[#This Row],[Date]]-2,7)+3),1,2),{1E+99;7})*{1;-1})+5)/7))</f>
        <v/>
      </c>
      <c r="C726" s="11" t="str">
        <f>IF(ISBLANK(Tableau3[[#This Row],[Matricule]]),"",VLOOKUP(Tableau3[[#This Row],[Matricule]],#REF!,2,FALSE))</f>
        <v/>
      </c>
      <c r="D726" s="11" t="str">
        <f>IF(ISBLANK(Tableau3[[#This Row],[Matricule]]),"",VLOOKUP(Tableau3[[#This Row],[Matricule]],#REF!,3,FALSE))</f>
        <v/>
      </c>
      <c r="E726" s="11" t="str">
        <f>CONCATENATE(Tableau3[[#This Row],[Date]],Tableau3[[#This Row],[Matricule]])</f>
        <v/>
      </c>
      <c r="F726" s="3"/>
      <c r="I72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26" s="7">
        <f>IF(Tableau3[[#This Row],[Moyenne Régimes]]&gt;0,1,0)</f>
        <v>0</v>
      </c>
      <c r="K726" s="7">
        <f>IF(Tableau3[[#This Row],[Moyenne Régimes]]&gt;=60,1,0)</f>
        <v>0</v>
      </c>
      <c r="L726" s="7">
        <f>IF(Tableau3[[#This Row],[Moyenne Régimes]]&gt;60,Tableau3[[#This Row],[Moyenne Régimes]]-60,0)</f>
        <v>0</v>
      </c>
      <c r="M726" s="14">
        <f t="shared" si="36"/>
        <v>0</v>
      </c>
      <c r="N726" s="14">
        <f t="shared" si="35"/>
        <v>0</v>
      </c>
      <c r="O726" s="14">
        <f t="shared" si="37"/>
        <v>0</v>
      </c>
      <c r="P726" s="15" t="str">
        <f>IF(Tableau3[[#This Row],[Matricule]]&gt;1,IF(COUNTIF(Tableau3[DateMatricule],Tableau3[[#This Row],[DateMatricule]])&gt;1,"Doublon",""),"")</f>
        <v/>
      </c>
    </row>
    <row r="727" spans="1:16" x14ac:dyDescent="0.25">
      <c r="A727" s="12" t="str">
        <f>IF(Tableau3[[#This Row],[Date]]="","",VLOOKUP(Tableau3[[#This Row],[Semaine]],Listes!$A:$B,2,FALSE))</f>
        <v/>
      </c>
      <c r="B727" s="11" t="str">
        <f>IF(ISBLANK(Tableau3[[#This Row],[Date]]),"",INT((Tableau3[[#This Row],[Date]]-SUM(MOD(DATE(YEAR(Tableau3[[#This Row],[Date]]-MOD(Tableau3[[#This Row],[Date]]-2,7)+3),1,2),{1E+99;7})*{1;-1})+5)/7))</f>
        <v/>
      </c>
      <c r="C727" s="11" t="str">
        <f>IF(ISBLANK(Tableau3[[#This Row],[Matricule]]),"",VLOOKUP(Tableau3[[#This Row],[Matricule]],#REF!,2,FALSE))</f>
        <v/>
      </c>
      <c r="D727" s="11" t="str">
        <f>IF(ISBLANK(Tableau3[[#This Row],[Matricule]]),"",VLOOKUP(Tableau3[[#This Row],[Matricule]],#REF!,3,FALSE))</f>
        <v/>
      </c>
      <c r="E727" s="11" t="str">
        <f>CONCATENATE(Tableau3[[#This Row],[Date]],Tableau3[[#This Row],[Matricule]])</f>
        <v/>
      </c>
      <c r="F727" s="3"/>
      <c r="I72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27" s="7">
        <f>IF(Tableau3[[#This Row],[Moyenne Régimes]]&gt;0,1,0)</f>
        <v>0</v>
      </c>
      <c r="K727" s="7">
        <f>IF(Tableau3[[#This Row],[Moyenne Régimes]]&gt;=60,1,0)</f>
        <v>0</v>
      </c>
      <c r="L727" s="7">
        <f>IF(Tableau3[[#This Row],[Moyenne Régimes]]&gt;60,Tableau3[[#This Row],[Moyenne Régimes]]-60,0)</f>
        <v>0</v>
      </c>
      <c r="M727" s="14">
        <f t="shared" si="36"/>
        <v>0</v>
      </c>
      <c r="N727" s="14">
        <f t="shared" si="35"/>
        <v>0</v>
      </c>
      <c r="O727" s="14">
        <f t="shared" si="37"/>
        <v>0</v>
      </c>
      <c r="P727" s="15" t="str">
        <f>IF(Tableau3[[#This Row],[Matricule]]&gt;1,IF(COUNTIF(Tableau3[DateMatricule],Tableau3[[#This Row],[DateMatricule]])&gt;1,"Doublon",""),"")</f>
        <v/>
      </c>
    </row>
    <row r="728" spans="1:16" x14ac:dyDescent="0.25">
      <c r="A728" s="12" t="str">
        <f>IF(Tableau3[[#This Row],[Date]]="","",VLOOKUP(Tableau3[[#This Row],[Semaine]],Listes!$A:$B,2,FALSE))</f>
        <v/>
      </c>
      <c r="B728" s="11" t="str">
        <f>IF(ISBLANK(Tableau3[[#This Row],[Date]]),"",INT((Tableau3[[#This Row],[Date]]-SUM(MOD(DATE(YEAR(Tableau3[[#This Row],[Date]]-MOD(Tableau3[[#This Row],[Date]]-2,7)+3),1,2),{1E+99;7})*{1;-1})+5)/7))</f>
        <v/>
      </c>
      <c r="C728" s="11" t="str">
        <f>IF(ISBLANK(Tableau3[[#This Row],[Matricule]]),"",VLOOKUP(Tableau3[[#This Row],[Matricule]],#REF!,2,FALSE))</f>
        <v/>
      </c>
      <c r="D728" s="11" t="str">
        <f>IF(ISBLANK(Tableau3[[#This Row],[Matricule]]),"",VLOOKUP(Tableau3[[#This Row],[Matricule]],#REF!,3,FALSE))</f>
        <v/>
      </c>
      <c r="E728" s="11" t="str">
        <f>CONCATENATE(Tableau3[[#This Row],[Date]],Tableau3[[#This Row],[Matricule]])</f>
        <v/>
      </c>
      <c r="F728" s="3"/>
      <c r="I72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28" s="7">
        <f>IF(Tableau3[[#This Row],[Moyenne Régimes]]&gt;0,1,0)</f>
        <v>0</v>
      </c>
      <c r="K728" s="7">
        <f>IF(Tableau3[[#This Row],[Moyenne Régimes]]&gt;=60,1,0)</f>
        <v>0</v>
      </c>
      <c r="L728" s="7">
        <f>IF(Tableau3[[#This Row],[Moyenne Régimes]]&gt;60,Tableau3[[#This Row],[Moyenne Régimes]]-60,0)</f>
        <v>0</v>
      </c>
      <c r="M728" s="14">
        <f t="shared" si="36"/>
        <v>0</v>
      </c>
      <c r="N728" s="14">
        <f t="shared" si="35"/>
        <v>0</v>
      </c>
      <c r="O728" s="14">
        <f t="shared" si="37"/>
        <v>0</v>
      </c>
      <c r="P728" s="15" t="str">
        <f>IF(Tableau3[[#This Row],[Matricule]]&gt;1,IF(COUNTIF(Tableau3[DateMatricule],Tableau3[[#This Row],[DateMatricule]])&gt;1,"Doublon",""),"")</f>
        <v/>
      </c>
    </row>
    <row r="729" spans="1:16" x14ac:dyDescent="0.25">
      <c r="A729" s="12" t="str">
        <f>IF(Tableau3[[#This Row],[Date]]="","",VLOOKUP(Tableau3[[#This Row],[Semaine]],Listes!$A:$B,2,FALSE))</f>
        <v/>
      </c>
      <c r="B729" s="11" t="str">
        <f>IF(ISBLANK(Tableau3[[#This Row],[Date]]),"",INT((Tableau3[[#This Row],[Date]]-SUM(MOD(DATE(YEAR(Tableau3[[#This Row],[Date]]-MOD(Tableau3[[#This Row],[Date]]-2,7)+3),1,2),{1E+99;7})*{1;-1})+5)/7))</f>
        <v/>
      </c>
      <c r="C729" s="11" t="str">
        <f>IF(ISBLANK(Tableau3[[#This Row],[Matricule]]),"",VLOOKUP(Tableau3[[#This Row],[Matricule]],#REF!,2,FALSE))</f>
        <v/>
      </c>
      <c r="D729" s="11" t="str">
        <f>IF(ISBLANK(Tableau3[[#This Row],[Matricule]]),"",VLOOKUP(Tableau3[[#This Row],[Matricule]],#REF!,3,FALSE))</f>
        <v/>
      </c>
      <c r="E729" s="11" t="str">
        <f>CONCATENATE(Tableau3[[#This Row],[Date]],Tableau3[[#This Row],[Matricule]])</f>
        <v/>
      </c>
      <c r="F729" s="3"/>
      <c r="I72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29" s="7">
        <f>IF(Tableau3[[#This Row],[Moyenne Régimes]]&gt;0,1,0)</f>
        <v>0</v>
      </c>
      <c r="K729" s="7">
        <f>IF(Tableau3[[#This Row],[Moyenne Régimes]]&gt;=60,1,0)</f>
        <v>0</v>
      </c>
      <c r="L729" s="7">
        <f>IF(Tableau3[[#This Row],[Moyenne Régimes]]&gt;60,Tableau3[[#This Row],[Moyenne Régimes]]-60,0)</f>
        <v>0</v>
      </c>
      <c r="M729" s="14">
        <f t="shared" si="36"/>
        <v>0</v>
      </c>
      <c r="N729" s="14">
        <f t="shared" si="35"/>
        <v>0</v>
      </c>
      <c r="O729" s="14">
        <f t="shared" si="37"/>
        <v>0</v>
      </c>
      <c r="P729" s="15" t="str">
        <f>IF(Tableau3[[#This Row],[Matricule]]&gt;1,IF(COUNTIF(Tableau3[DateMatricule],Tableau3[[#This Row],[DateMatricule]])&gt;1,"Doublon",""),"")</f>
        <v/>
      </c>
    </row>
    <row r="730" spans="1:16" x14ac:dyDescent="0.25">
      <c r="A730" s="12" t="str">
        <f>IF(Tableau3[[#This Row],[Date]]="","",VLOOKUP(Tableau3[[#This Row],[Semaine]],Listes!$A:$B,2,FALSE))</f>
        <v/>
      </c>
      <c r="B730" s="11" t="str">
        <f>IF(ISBLANK(Tableau3[[#This Row],[Date]]),"",INT((Tableau3[[#This Row],[Date]]-SUM(MOD(DATE(YEAR(Tableau3[[#This Row],[Date]]-MOD(Tableau3[[#This Row],[Date]]-2,7)+3),1,2),{1E+99;7})*{1;-1})+5)/7))</f>
        <v/>
      </c>
      <c r="C730" s="11" t="str">
        <f>IF(ISBLANK(Tableau3[[#This Row],[Matricule]]),"",VLOOKUP(Tableau3[[#This Row],[Matricule]],#REF!,2,FALSE))</f>
        <v/>
      </c>
      <c r="D730" s="11" t="str">
        <f>IF(ISBLANK(Tableau3[[#This Row],[Matricule]]),"",VLOOKUP(Tableau3[[#This Row],[Matricule]],#REF!,3,FALSE))</f>
        <v/>
      </c>
      <c r="E730" s="11" t="str">
        <f>CONCATENATE(Tableau3[[#This Row],[Date]],Tableau3[[#This Row],[Matricule]])</f>
        <v/>
      </c>
      <c r="F730" s="3"/>
      <c r="I73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30" s="7">
        <f>IF(Tableau3[[#This Row],[Moyenne Régimes]]&gt;0,1,0)</f>
        <v>0</v>
      </c>
      <c r="K730" s="7">
        <f>IF(Tableau3[[#This Row],[Moyenne Régimes]]&gt;=60,1,0)</f>
        <v>0</v>
      </c>
      <c r="L730" s="7">
        <f>IF(Tableau3[[#This Row],[Moyenne Régimes]]&gt;60,Tableau3[[#This Row],[Moyenne Régimes]]-60,0)</f>
        <v>0</v>
      </c>
      <c r="M730" s="14">
        <f t="shared" si="36"/>
        <v>0</v>
      </c>
      <c r="N730" s="14">
        <f t="shared" si="35"/>
        <v>0</v>
      </c>
      <c r="O730" s="14">
        <f t="shared" si="37"/>
        <v>0</v>
      </c>
      <c r="P730" s="15" t="str">
        <f>IF(Tableau3[[#This Row],[Matricule]]&gt;1,IF(COUNTIF(Tableau3[DateMatricule],Tableau3[[#This Row],[DateMatricule]])&gt;1,"Doublon",""),"")</f>
        <v/>
      </c>
    </row>
    <row r="731" spans="1:16" x14ac:dyDescent="0.25">
      <c r="A731" s="12" t="str">
        <f>IF(Tableau3[[#This Row],[Date]]="","",VLOOKUP(Tableau3[[#This Row],[Semaine]],Listes!$A:$B,2,FALSE))</f>
        <v/>
      </c>
      <c r="B731" s="11" t="str">
        <f>IF(ISBLANK(Tableau3[[#This Row],[Date]]),"",INT((Tableau3[[#This Row],[Date]]-SUM(MOD(DATE(YEAR(Tableau3[[#This Row],[Date]]-MOD(Tableau3[[#This Row],[Date]]-2,7)+3),1,2),{1E+99;7})*{1;-1})+5)/7))</f>
        <v/>
      </c>
      <c r="C731" s="11" t="str">
        <f>IF(ISBLANK(Tableau3[[#This Row],[Matricule]]),"",VLOOKUP(Tableau3[[#This Row],[Matricule]],#REF!,2,FALSE))</f>
        <v/>
      </c>
      <c r="D731" s="11" t="str">
        <f>IF(ISBLANK(Tableau3[[#This Row],[Matricule]]),"",VLOOKUP(Tableau3[[#This Row],[Matricule]],#REF!,3,FALSE))</f>
        <v/>
      </c>
      <c r="E731" s="11" t="str">
        <f>CONCATENATE(Tableau3[[#This Row],[Date]],Tableau3[[#This Row],[Matricule]])</f>
        <v/>
      </c>
      <c r="F731" s="3"/>
      <c r="I73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31" s="7">
        <f>IF(Tableau3[[#This Row],[Moyenne Régimes]]&gt;0,1,0)</f>
        <v>0</v>
      </c>
      <c r="K731" s="7">
        <f>IF(Tableau3[[#This Row],[Moyenne Régimes]]&gt;=60,1,0)</f>
        <v>0</v>
      </c>
      <c r="L731" s="7">
        <f>IF(Tableau3[[#This Row],[Moyenne Régimes]]&gt;60,Tableau3[[#This Row],[Moyenne Régimes]]-60,0)</f>
        <v>0</v>
      </c>
      <c r="M731" s="14">
        <f t="shared" si="36"/>
        <v>0</v>
      </c>
      <c r="N731" s="14">
        <f t="shared" si="35"/>
        <v>0</v>
      </c>
      <c r="O731" s="14">
        <f t="shared" si="37"/>
        <v>0</v>
      </c>
      <c r="P731" s="15" t="str">
        <f>IF(Tableau3[[#This Row],[Matricule]]&gt;1,IF(COUNTIF(Tableau3[DateMatricule],Tableau3[[#This Row],[DateMatricule]])&gt;1,"Doublon",""),"")</f>
        <v/>
      </c>
    </row>
    <row r="732" spans="1:16" x14ac:dyDescent="0.25">
      <c r="A732" s="12" t="str">
        <f>IF(Tableau3[[#This Row],[Date]]="","",VLOOKUP(Tableau3[[#This Row],[Semaine]],Listes!$A:$B,2,FALSE))</f>
        <v/>
      </c>
      <c r="B732" s="11" t="str">
        <f>IF(ISBLANK(Tableau3[[#This Row],[Date]]),"",INT((Tableau3[[#This Row],[Date]]-SUM(MOD(DATE(YEAR(Tableau3[[#This Row],[Date]]-MOD(Tableau3[[#This Row],[Date]]-2,7)+3),1,2),{1E+99;7})*{1;-1})+5)/7))</f>
        <v/>
      </c>
      <c r="C732" s="11" t="str">
        <f>IF(ISBLANK(Tableau3[[#This Row],[Matricule]]),"",VLOOKUP(Tableau3[[#This Row],[Matricule]],#REF!,2,FALSE))</f>
        <v/>
      </c>
      <c r="D732" s="11" t="str">
        <f>IF(ISBLANK(Tableau3[[#This Row],[Matricule]]),"",VLOOKUP(Tableau3[[#This Row],[Matricule]],#REF!,3,FALSE))</f>
        <v/>
      </c>
      <c r="E732" s="11" t="str">
        <f>CONCATENATE(Tableau3[[#This Row],[Date]],Tableau3[[#This Row],[Matricule]])</f>
        <v/>
      </c>
      <c r="F732" s="3"/>
      <c r="I73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32" s="7">
        <f>IF(Tableau3[[#This Row],[Moyenne Régimes]]&gt;0,1,0)</f>
        <v>0</v>
      </c>
      <c r="K732" s="7">
        <f>IF(Tableau3[[#This Row],[Moyenne Régimes]]&gt;=60,1,0)</f>
        <v>0</v>
      </c>
      <c r="L732" s="7">
        <f>IF(Tableau3[[#This Row],[Moyenne Régimes]]&gt;60,Tableau3[[#This Row],[Moyenne Régimes]]-60,0)</f>
        <v>0</v>
      </c>
      <c r="M732" s="14">
        <f t="shared" si="36"/>
        <v>0</v>
      </c>
      <c r="N732" s="14">
        <f t="shared" si="35"/>
        <v>0</v>
      </c>
      <c r="O732" s="14">
        <f t="shared" si="37"/>
        <v>0</v>
      </c>
      <c r="P732" s="15" t="str">
        <f>IF(Tableau3[[#This Row],[Matricule]]&gt;1,IF(COUNTIF(Tableau3[DateMatricule],Tableau3[[#This Row],[DateMatricule]])&gt;1,"Doublon",""),"")</f>
        <v/>
      </c>
    </row>
    <row r="733" spans="1:16" x14ac:dyDescent="0.25">
      <c r="A733" s="12" t="str">
        <f>IF(Tableau3[[#This Row],[Date]]="","",VLOOKUP(Tableau3[[#This Row],[Semaine]],Listes!$A:$B,2,FALSE))</f>
        <v/>
      </c>
      <c r="B733" s="11" t="str">
        <f>IF(ISBLANK(Tableau3[[#This Row],[Date]]),"",INT((Tableau3[[#This Row],[Date]]-SUM(MOD(DATE(YEAR(Tableau3[[#This Row],[Date]]-MOD(Tableau3[[#This Row],[Date]]-2,7)+3),1,2),{1E+99;7})*{1;-1})+5)/7))</f>
        <v/>
      </c>
      <c r="C733" s="11" t="str">
        <f>IF(ISBLANK(Tableau3[[#This Row],[Matricule]]),"",VLOOKUP(Tableau3[[#This Row],[Matricule]],#REF!,2,FALSE))</f>
        <v/>
      </c>
      <c r="D733" s="11" t="str">
        <f>IF(ISBLANK(Tableau3[[#This Row],[Matricule]]),"",VLOOKUP(Tableau3[[#This Row],[Matricule]],#REF!,3,FALSE))</f>
        <v/>
      </c>
      <c r="E733" s="11" t="str">
        <f>CONCATENATE(Tableau3[[#This Row],[Date]],Tableau3[[#This Row],[Matricule]])</f>
        <v/>
      </c>
      <c r="F733" s="3"/>
      <c r="I73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33" s="7">
        <f>IF(Tableau3[[#This Row],[Moyenne Régimes]]&gt;0,1,0)</f>
        <v>0</v>
      </c>
      <c r="K733" s="7">
        <f>IF(Tableau3[[#This Row],[Moyenne Régimes]]&gt;=60,1,0)</f>
        <v>0</v>
      </c>
      <c r="L733" s="7">
        <f>IF(Tableau3[[#This Row],[Moyenne Régimes]]&gt;60,Tableau3[[#This Row],[Moyenne Régimes]]-60,0)</f>
        <v>0</v>
      </c>
      <c r="M733" s="14">
        <f t="shared" si="36"/>
        <v>0</v>
      </c>
      <c r="N733" s="14">
        <f t="shared" si="35"/>
        <v>0</v>
      </c>
      <c r="O733" s="14">
        <f t="shared" si="37"/>
        <v>0</v>
      </c>
      <c r="P733" s="15" t="str">
        <f>IF(Tableau3[[#This Row],[Matricule]]&gt;1,IF(COUNTIF(Tableau3[DateMatricule],Tableau3[[#This Row],[DateMatricule]])&gt;1,"Doublon",""),"")</f>
        <v/>
      </c>
    </row>
    <row r="734" spans="1:16" x14ac:dyDescent="0.25">
      <c r="A734" s="12" t="str">
        <f>IF(Tableau3[[#This Row],[Date]]="","",VLOOKUP(Tableau3[[#This Row],[Semaine]],Listes!$A:$B,2,FALSE))</f>
        <v/>
      </c>
      <c r="B734" s="11" t="str">
        <f>IF(ISBLANK(Tableau3[[#This Row],[Date]]),"",INT((Tableau3[[#This Row],[Date]]-SUM(MOD(DATE(YEAR(Tableau3[[#This Row],[Date]]-MOD(Tableau3[[#This Row],[Date]]-2,7)+3),1,2),{1E+99;7})*{1;-1})+5)/7))</f>
        <v/>
      </c>
      <c r="C734" s="11" t="str">
        <f>IF(ISBLANK(Tableau3[[#This Row],[Matricule]]),"",VLOOKUP(Tableau3[[#This Row],[Matricule]],#REF!,2,FALSE))</f>
        <v/>
      </c>
      <c r="D734" s="11" t="str">
        <f>IF(ISBLANK(Tableau3[[#This Row],[Matricule]]),"",VLOOKUP(Tableau3[[#This Row],[Matricule]],#REF!,3,FALSE))</f>
        <v/>
      </c>
      <c r="E734" s="11" t="str">
        <f>CONCATENATE(Tableau3[[#This Row],[Date]],Tableau3[[#This Row],[Matricule]])</f>
        <v/>
      </c>
      <c r="F734" s="3"/>
      <c r="I73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34" s="7">
        <f>IF(Tableau3[[#This Row],[Moyenne Régimes]]&gt;0,1,0)</f>
        <v>0</v>
      </c>
      <c r="K734" s="7">
        <f>IF(Tableau3[[#This Row],[Moyenne Régimes]]&gt;=60,1,0)</f>
        <v>0</v>
      </c>
      <c r="L734" s="7">
        <f>IF(Tableau3[[#This Row],[Moyenne Régimes]]&gt;60,Tableau3[[#This Row],[Moyenne Régimes]]-60,0)</f>
        <v>0</v>
      </c>
      <c r="M734" s="14">
        <f t="shared" si="36"/>
        <v>0</v>
      </c>
      <c r="N734" s="14">
        <f t="shared" si="35"/>
        <v>0</v>
      </c>
      <c r="O734" s="14">
        <f t="shared" si="37"/>
        <v>0</v>
      </c>
      <c r="P734" s="15" t="str">
        <f>IF(Tableau3[[#This Row],[Matricule]]&gt;1,IF(COUNTIF(Tableau3[DateMatricule],Tableau3[[#This Row],[DateMatricule]])&gt;1,"Doublon",""),"")</f>
        <v/>
      </c>
    </row>
    <row r="735" spans="1:16" x14ac:dyDescent="0.25">
      <c r="A735" s="12" t="str">
        <f>IF(Tableau3[[#This Row],[Date]]="","",VLOOKUP(Tableau3[[#This Row],[Semaine]],Listes!$A:$B,2,FALSE))</f>
        <v/>
      </c>
      <c r="B735" s="11" t="str">
        <f>IF(ISBLANK(Tableau3[[#This Row],[Date]]),"",INT((Tableau3[[#This Row],[Date]]-SUM(MOD(DATE(YEAR(Tableau3[[#This Row],[Date]]-MOD(Tableau3[[#This Row],[Date]]-2,7)+3),1,2),{1E+99;7})*{1;-1})+5)/7))</f>
        <v/>
      </c>
      <c r="C735" s="11" t="str">
        <f>IF(ISBLANK(Tableau3[[#This Row],[Matricule]]),"",VLOOKUP(Tableau3[[#This Row],[Matricule]],#REF!,2,FALSE))</f>
        <v/>
      </c>
      <c r="D735" s="11" t="str">
        <f>IF(ISBLANK(Tableau3[[#This Row],[Matricule]]),"",VLOOKUP(Tableau3[[#This Row],[Matricule]],#REF!,3,FALSE))</f>
        <v/>
      </c>
      <c r="E735" s="11" t="str">
        <f>CONCATENATE(Tableau3[[#This Row],[Date]],Tableau3[[#This Row],[Matricule]])</f>
        <v/>
      </c>
      <c r="F735" s="3"/>
      <c r="I73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35" s="7">
        <f>IF(Tableau3[[#This Row],[Moyenne Régimes]]&gt;0,1,0)</f>
        <v>0</v>
      </c>
      <c r="K735" s="7">
        <f>IF(Tableau3[[#This Row],[Moyenne Régimes]]&gt;=60,1,0)</f>
        <v>0</v>
      </c>
      <c r="L735" s="7">
        <f>IF(Tableau3[[#This Row],[Moyenne Régimes]]&gt;60,Tableau3[[#This Row],[Moyenne Régimes]]-60,0)</f>
        <v>0</v>
      </c>
      <c r="M735" s="14">
        <f t="shared" si="36"/>
        <v>0</v>
      </c>
      <c r="N735" s="14">
        <f t="shared" si="35"/>
        <v>0</v>
      </c>
      <c r="O735" s="14">
        <f t="shared" si="37"/>
        <v>0</v>
      </c>
      <c r="P735" s="15" t="str">
        <f>IF(Tableau3[[#This Row],[Matricule]]&gt;1,IF(COUNTIF(Tableau3[DateMatricule],Tableau3[[#This Row],[DateMatricule]])&gt;1,"Doublon",""),"")</f>
        <v/>
      </c>
    </row>
    <row r="736" spans="1:16" x14ac:dyDescent="0.25">
      <c r="A736" s="12" t="str">
        <f>IF(Tableau3[[#This Row],[Date]]="","",VLOOKUP(Tableau3[[#This Row],[Semaine]],Listes!$A:$B,2,FALSE))</f>
        <v/>
      </c>
      <c r="B736" s="11" t="str">
        <f>IF(ISBLANK(Tableau3[[#This Row],[Date]]),"",INT((Tableau3[[#This Row],[Date]]-SUM(MOD(DATE(YEAR(Tableau3[[#This Row],[Date]]-MOD(Tableau3[[#This Row],[Date]]-2,7)+3),1,2),{1E+99;7})*{1;-1})+5)/7))</f>
        <v/>
      </c>
      <c r="C736" s="11" t="str">
        <f>IF(ISBLANK(Tableau3[[#This Row],[Matricule]]),"",VLOOKUP(Tableau3[[#This Row],[Matricule]],#REF!,2,FALSE))</f>
        <v/>
      </c>
      <c r="D736" s="11" t="str">
        <f>IF(ISBLANK(Tableau3[[#This Row],[Matricule]]),"",VLOOKUP(Tableau3[[#This Row],[Matricule]],#REF!,3,FALSE))</f>
        <v/>
      </c>
      <c r="E736" s="11" t="str">
        <f>CONCATENATE(Tableau3[[#This Row],[Date]],Tableau3[[#This Row],[Matricule]])</f>
        <v/>
      </c>
      <c r="F736" s="3"/>
      <c r="I73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36" s="7">
        <f>IF(Tableau3[[#This Row],[Moyenne Régimes]]&gt;0,1,0)</f>
        <v>0</v>
      </c>
      <c r="K736" s="7">
        <f>IF(Tableau3[[#This Row],[Moyenne Régimes]]&gt;=60,1,0)</f>
        <v>0</v>
      </c>
      <c r="L736" s="7">
        <f>IF(Tableau3[[#This Row],[Moyenne Régimes]]&gt;60,Tableau3[[#This Row],[Moyenne Régimes]]-60,0)</f>
        <v>0</v>
      </c>
      <c r="M736" s="14">
        <f t="shared" si="36"/>
        <v>0</v>
      </c>
      <c r="N736" s="14">
        <f t="shared" si="35"/>
        <v>0</v>
      </c>
      <c r="O736" s="14">
        <f t="shared" si="37"/>
        <v>0</v>
      </c>
      <c r="P736" s="15" t="str">
        <f>IF(Tableau3[[#This Row],[Matricule]]&gt;1,IF(COUNTIF(Tableau3[DateMatricule],Tableau3[[#This Row],[DateMatricule]])&gt;1,"Doublon",""),"")</f>
        <v/>
      </c>
    </row>
    <row r="737" spans="1:16" x14ac:dyDescent="0.25">
      <c r="A737" s="12" t="str">
        <f>IF(Tableau3[[#This Row],[Date]]="","",VLOOKUP(Tableau3[[#This Row],[Semaine]],Listes!$A:$B,2,FALSE))</f>
        <v/>
      </c>
      <c r="B737" s="11" t="str">
        <f>IF(ISBLANK(Tableau3[[#This Row],[Date]]),"",INT((Tableau3[[#This Row],[Date]]-SUM(MOD(DATE(YEAR(Tableau3[[#This Row],[Date]]-MOD(Tableau3[[#This Row],[Date]]-2,7)+3),1,2),{1E+99;7})*{1;-1})+5)/7))</f>
        <v/>
      </c>
      <c r="C737" s="11" t="str">
        <f>IF(ISBLANK(Tableau3[[#This Row],[Matricule]]),"",VLOOKUP(Tableau3[[#This Row],[Matricule]],#REF!,2,FALSE))</f>
        <v/>
      </c>
      <c r="D737" s="11" t="str">
        <f>IF(ISBLANK(Tableau3[[#This Row],[Matricule]]),"",VLOOKUP(Tableau3[[#This Row],[Matricule]],#REF!,3,FALSE))</f>
        <v/>
      </c>
      <c r="E737" s="11" t="str">
        <f>CONCATENATE(Tableau3[[#This Row],[Date]],Tableau3[[#This Row],[Matricule]])</f>
        <v/>
      </c>
      <c r="F737" s="3"/>
      <c r="I73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37" s="7">
        <f>IF(Tableau3[[#This Row],[Moyenne Régimes]]&gt;0,1,0)</f>
        <v>0</v>
      </c>
      <c r="K737" s="7">
        <f>IF(Tableau3[[#This Row],[Moyenne Régimes]]&gt;=60,1,0)</f>
        <v>0</v>
      </c>
      <c r="L737" s="7">
        <f>IF(Tableau3[[#This Row],[Moyenne Régimes]]&gt;60,Tableau3[[#This Row],[Moyenne Régimes]]-60,0)</f>
        <v>0</v>
      </c>
      <c r="M737" s="14">
        <f t="shared" si="36"/>
        <v>0</v>
      </c>
      <c r="N737" s="14">
        <f t="shared" si="35"/>
        <v>0</v>
      </c>
      <c r="O737" s="14">
        <f t="shared" si="37"/>
        <v>0</v>
      </c>
      <c r="P737" s="15" t="str">
        <f>IF(Tableau3[[#This Row],[Matricule]]&gt;1,IF(COUNTIF(Tableau3[DateMatricule],Tableau3[[#This Row],[DateMatricule]])&gt;1,"Doublon",""),"")</f>
        <v/>
      </c>
    </row>
    <row r="738" spans="1:16" x14ac:dyDescent="0.25">
      <c r="A738" s="12" t="str">
        <f>IF(Tableau3[[#This Row],[Date]]="","",VLOOKUP(Tableau3[[#This Row],[Semaine]],Listes!$A:$B,2,FALSE))</f>
        <v/>
      </c>
      <c r="B738" s="11" t="str">
        <f>IF(ISBLANK(Tableau3[[#This Row],[Date]]),"",INT((Tableau3[[#This Row],[Date]]-SUM(MOD(DATE(YEAR(Tableau3[[#This Row],[Date]]-MOD(Tableau3[[#This Row],[Date]]-2,7)+3),1,2),{1E+99;7})*{1;-1})+5)/7))</f>
        <v/>
      </c>
      <c r="C738" s="11" t="str">
        <f>IF(ISBLANK(Tableau3[[#This Row],[Matricule]]),"",VLOOKUP(Tableau3[[#This Row],[Matricule]],#REF!,2,FALSE))</f>
        <v/>
      </c>
      <c r="D738" s="11" t="str">
        <f>IF(ISBLANK(Tableau3[[#This Row],[Matricule]]),"",VLOOKUP(Tableau3[[#This Row],[Matricule]],#REF!,3,FALSE))</f>
        <v/>
      </c>
      <c r="E738" s="11" t="str">
        <f>CONCATENATE(Tableau3[[#This Row],[Date]],Tableau3[[#This Row],[Matricule]])</f>
        <v/>
      </c>
      <c r="F738" s="3"/>
      <c r="I73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38" s="7">
        <f>IF(Tableau3[[#This Row],[Moyenne Régimes]]&gt;0,1,0)</f>
        <v>0</v>
      </c>
      <c r="K738" s="7">
        <f>IF(Tableau3[[#This Row],[Moyenne Régimes]]&gt;=60,1,0)</f>
        <v>0</v>
      </c>
      <c r="L738" s="7">
        <f>IF(Tableau3[[#This Row],[Moyenne Régimes]]&gt;60,Tableau3[[#This Row],[Moyenne Régimes]]-60,0)</f>
        <v>0</v>
      </c>
      <c r="M738" s="14">
        <f t="shared" si="36"/>
        <v>0</v>
      </c>
      <c r="N738" s="14">
        <f t="shared" si="35"/>
        <v>0</v>
      </c>
      <c r="O738" s="14">
        <f t="shared" si="37"/>
        <v>0</v>
      </c>
      <c r="P738" s="15" t="str">
        <f>IF(Tableau3[[#This Row],[Matricule]]&gt;1,IF(COUNTIF(Tableau3[DateMatricule],Tableau3[[#This Row],[DateMatricule]])&gt;1,"Doublon",""),"")</f>
        <v/>
      </c>
    </row>
    <row r="739" spans="1:16" x14ac:dyDescent="0.25">
      <c r="A739" s="12" t="str">
        <f>IF(Tableau3[[#This Row],[Date]]="","",VLOOKUP(Tableau3[[#This Row],[Semaine]],Listes!$A:$B,2,FALSE))</f>
        <v/>
      </c>
      <c r="B739" s="11" t="str">
        <f>IF(ISBLANK(Tableau3[[#This Row],[Date]]),"",INT((Tableau3[[#This Row],[Date]]-SUM(MOD(DATE(YEAR(Tableau3[[#This Row],[Date]]-MOD(Tableau3[[#This Row],[Date]]-2,7)+3),1,2),{1E+99;7})*{1;-1})+5)/7))</f>
        <v/>
      </c>
      <c r="C739" s="11" t="str">
        <f>IF(ISBLANK(Tableau3[[#This Row],[Matricule]]),"",VLOOKUP(Tableau3[[#This Row],[Matricule]],#REF!,2,FALSE))</f>
        <v/>
      </c>
      <c r="D739" s="11" t="str">
        <f>IF(ISBLANK(Tableau3[[#This Row],[Matricule]]),"",VLOOKUP(Tableau3[[#This Row],[Matricule]],#REF!,3,FALSE))</f>
        <v/>
      </c>
      <c r="E739" s="11" t="str">
        <f>CONCATENATE(Tableau3[[#This Row],[Date]],Tableau3[[#This Row],[Matricule]])</f>
        <v/>
      </c>
      <c r="F739" s="3"/>
      <c r="I73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39" s="7">
        <f>IF(Tableau3[[#This Row],[Moyenne Régimes]]&gt;0,1,0)</f>
        <v>0</v>
      </c>
      <c r="K739" s="7">
        <f>IF(Tableau3[[#This Row],[Moyenne Régimes]]&gt;=60,1,0)</f>
        <v>0</v>
      </c>
      <c r="L739" s="7">
        <f>IF(Tableau3[[#This Row],[Moyenne Régimes]]&gt;60,Tableau3[[#This Row],[Moyenne Régimes]]-60,0)</f>
        <v>0</v>
      </c>
      <c r="M739" s="14">
        <f t="shared" si="36"/>
        <v>0</v>
      </c>
      <c r="N739" s="14">
        <f t="shared" si="35"/>
        <v>0</v>
      </c>
      <c r="O739" s="14">
        <f t="shared" si="37"/>
        <v>0</v>
      </c>
      <c r="P739" s="15" t="str">
        <f>IF(Tableau3[[#This Row],[Matricule]]&gt;1,IF(COUNTIF(Tableau3[DateMatricule],Tableau3[[#This Row],[DateMatricule]])&gt;1,"Doublon",""),"")</f>
        <v/>
      </c>
    </row>
    <row r="740" spans="1:16" x14ac:dyDescent="0.25">
      <c r="A740" s="12" t="str">
        <f>IF(Tableau3[[#This Row],[Date]]="","",VLOOKUP(Tableau3[[#This Row],[Semaine]],Listes!$A:$B,2,FALSE))</f>
        <v/>
      </c>
      <c r="B740" s="11" t="str">
        <f>IF(ISBLANK(Tableau3[[#This Row],[Date]]),"",INT((Tableau3[[#This Row],[Date]]-SUM(MOD(DATE(YEAR(Tableau3[[#This Row],[Date]]-MOD(Tableau3[[#This Row],[Date]]-2,7)+3),1,2),{1E+99;7})*{1;-1})+5)/7))</f>
        <v/>
      </c>
      <c r="C740" s="11" t="str">
        <f>IF(ISBLANK(Tableau3[[#This Row],[Matricule]]),"",VLOOKUP(Tableau3[[#This Row],[Matricule]],#REF!,2,FALSE))</f>
        <v/>
      </c>
      <c r="D740" s="11" t="str">
        <f>IF(ISBLANK(Tableau3[[#This Row],[Matricule]]),"",VLOOKUP(Tableau3[[#This Row],[Matricule]],#REF!,3,FALSE))</f>
        <v/>
      </c>
      <c r="E740" s="11" t="str">
        <f>CONCATENATE(Tableau3[[#This Row],[Date]],Tableau3[[#This Row],[Matricule]])</f>
        <v/>
      </c>
      <c r="F740" s="3"/>
      <c r="I74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40" s="7">
        <f>IF(Tableau3[[#This Row],[Moyenne Régimes]]&gt;0,1,0)</f>
        <v>0</v>
      </c>
      <c r="K740" s="7">
        <f>IF(Tableau3[[#This Row],[Moyenne Régimes]]&gt;=60,1,0)</f>
        <v>0</v>
      </c>
      <c r="L740" s="7">
        <f>IF(Tableau3[[#This Row],[Moyenne Régimes]]&gt;60,Tableau3[[#This Row],[Moyenne Régimes]]-60,0)</f>
        <v>0</v>
      </c>
      <c r="M740" s="14">
        <f t="shared" si="36"/>
        <v>0</v>
      </c>
      <c r="N740" s="14">
        <f t="shared" si="35"/>
        <v>0</v>
      </c>
      <c r="O740" s="14">
        <f t="shared" si="37"/>
        <v>0</v>
      </c>
      <c r="P740" s="15" t="str">
        <f>IF(Tableau3[[#This Row],[Matricule]]&gt;1,IF(COUNTIF(Tableau3[DateMatricule],Tableau3[[#This Row],[DateMatricule]])&gt;1,"Doublon",""),"")</f>
        <v/>
      </c>
    </row>
    <row r="741" spans="1:16" x14ac:dyDescent="0.25">
      <c r="A741" s="12" t="str">
        <f>IF(Tableau3[[#This Row],[Date]]="","",VLOOKUP(Tableau3[[#This Row],[Semaine]],Listes!$A:$B,2,FALSE))</f>
        <v/>
      </c>
      <c r="B741" s="11" t="str">
        <f>IF(ISBLANK(Tableau3[[#This Row],[Date]]),"",INT((Tableau3[[#This Row],[Date]]-SUM(MOD(DATE(YEAR(Tableau3[[#This Row],[Date]]-MOD(Tableau3[[#This Row],[Date]]-2,7)+3),1,2),{1E+99;7})*{1;-1})+5)/7))</f>
        <v/>
      </c>
      <c r="C741" s="11" t="str">
        <f>IF(ISBLANK(Tableau3[[#This Row],[Matricule]]),"",VLOOKUP(Tableau3[[#This Row],[Matricule]],#REF!,2,FALSE))</f>
        <v/>
      </c>
      <c r="D741" s="11" t="str">
        <f>IF(ISBLANK(Tableau3[[#This Row],[Matricule]]),"",VLOOKUP(Tableau3[[#This Row],[Matricule]],#REF!,3,FALSE))</f>
        <v/>
      </c>
      <c r="E741" s="11" t="str">
        <f>CONCATENATE(Tableau3[[#This Row],[Date]],Tableau3[[#This Row],[Matricule]])</f>
        <v/>
      </c>
      <c r="F741" s="3"/>
      <c r="I74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41" s="7">
        <f>IF(Tableau3[[#This Row],[Moyenne Régimes]]&gt;0,1,0)</f>
        <v>0</v>
      </c>
      <c r="K741" s="7">
        <f>IF(Tableau3[[#This Row],[Moyenne Régimes]]&gt;=60,1,0)</f>
        <v>0</v>
      </c>
      <c r="L741" s="7">
        <f>IF(Tableau3[[#This Row],[Moyenne Régimes]]&gt;60,Tableau3[[#This Row],[Moyenne Régimes]]-60,0)</f>
        <v>0</v>
      </c>
      <c r="M741" s="14">
        <f t="shared" si="36"/>
        <v>0</v>
      </c>
      <c r="N741" s="14">
        <f t="shared" si="35"/>
        <v>0</v>
      </c>
      <c r="O741" s="14">
        <f t="shared" si="37"/>
        <v>0</v>
      </c>
      <c r="P741" s="15" t="str">
        <f>IF(Tableau3[[#This Row],[Matricule]]&gt;1,IF(COUNTIF(Tableau3[DateMatricule],Tableau3[[#This Row],[DateMatricule]])&gt;1,"Doublon",""),"")</f>
        <v/>
      </c>
    </row>
    <row r="742" spans="1:16" x14ac:dyDescent="0.25">
      <c r="A742" s="12" t="str">
        <f>IF(Tableau3[[#This Row],[Date]]="","",VLOOKUP(Tableau3[[#This Row],[Semaine]],Listes!$A:$B,2,FALSE))</f>
        <v/>
      </c>
      <c r="B742" s="11" t="str">
        <f>IF(ISBLANK(Tableau3[[#This Row],[Date]]),"",INT((Tableau3[[#This Row],[Date]]-SUM(MOD(DATE(YEAR(Tableau3[[#This Row],[Date]]-MOD(Tableau3[[#This Row],[Date]]-2,7)+3),1,2),{1E+99;7})*{1;-1})+5)/7))</f>
        <v/>
      </c>
      <c r="C742" s="11" t="str">
        <f>IF(ISBLANK(Tableau3[[#This Row],[Matricule]]),"",VLOOKUP(Tableau3[[#This Row],[Matricule]],#REF!,2,FALSE))</f>
        <v/>
      </c>
      <c r="D742" s="11" t="str">
        <f>IF(ISBLANK(Tableau3[[#This Row],[Matricule]]),"",VLOOKUP(Tableau3[[#This Row],[Matricule]],#REF!,3,FALSE))</f>
        <v/>
      </c>
      <c r="E742" s="11" t="str">
        <f>CONCATENATE(Tableau3[[#This Row],[Date]],Tableau3[[#This Row],[Matricule]])</f>
        <v/>
      </c>
      <c r="F742" s="3"/>
      <c r="I74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42" s="7">
        <f>IF(Tableau3[[#This Row],[Moyenne Régimes]]&gt;0,1,0)</f>
        <v>0</v>
      </c>
      <c r="K742" s="7">
        <f>IF(Tableau3[[#This Row],[Moyenne Régimes]]&gt;=60,1,0)</f>
        <v>0</v>
      </c>
      <c r="L742" s="7">
        <f>IF(Tableau3[[#This Row],[Moyenne Régimes]]&gt;60,Tableau3[[#This Row],[Moyenne Régimes]]-60,0)</f>
        <v>0</v>
      </c>
      <c r="M742" s="14">
        <f t="shared" si="36"/>
        <v>0</v>
      </c>
      <c r="N742" s="14">
        <f t="shared" si="35"/>
        <v>0</v>
      </c>
      <c r="O742" s="14">
        <f t="shared" si="37"/>
        <v>0</v>
      </c>
      <c r="P742" s="15" t="str">
        <f>IF(Tableau3[[#This Row],[Matricule]]&gt;1,IF(COUNTIF(Tableau3[DateMatricule],Tableau3[[#This Row],[DateMatricule]])&gt;1,"Doublon",""),"")</f>
        <v/>
      </c>
    </row>
    <row r="743" spans="1:16" x14ac:dyDescent="0.25">
      <c r="A743" s="12" t="str">
        <f>IF(Tableau3[[#This Row],[Date]]="","",VLOOKUP(Tableau3[[#This Row],[Semaine]],Listes!$A:$B,2,FALSE))</f>
        <v/>
      </c>
      <c r="B743" s="11" t="str">
        <f>IF(ISBLANK(Tableau3[[#This Row],[Date]]),"",INT((Tableau3[[#This Row],[Date]]-SUM(MOD(DATE(YEAR(Tableau3[[#This Row],[Date]]-MOD(Tableau3[[#This Row],[Date]]-2,7)+3),1,2),{1E+99;7})*{1;-1})+5)/7))</f>
        <v/>
      </c>
      <c r="C743" s="11" t="str">
        <f>IF(ISBLANK(Tableau3[[#This Row],[Matricule]]),"",VLOOKUP(Tableau3[[#This Row],[Matricule]],#REF!,2,FALSE))</f>
        <v/>
      </c>
      <c r="D743" s="11" t="str">
        <f>IF(ISBLANK(Tableau3[[#This Row],[Matricule]]),"",VLOOKUP(Tableau3[[#This Row],[Matricule]],#REF!,3,FALSE))</f>
        <v/>
      </c>
      <c r="E743" s="11" t="str">
        <f>CONCATENATE(Tableau3[[#This Row],[Date]],Tableau3[[#This Row],[Matricule]])</f>
        <v/>
      </c>
      <c r="F743" s="3"/>
      <c r="I74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43" s="7">
        <f>IF(Tableau3[[#This Row],[Moyenne Régimes]]&gt;0,1,0)</f>
        <v>0</v>
      </c>
      <c r="K743" s="7">
        <f>IF(Tableau3[[#This Row],[Moyenne Régimes]]&gt;=60,1,0)</f>
        <v>0</v>
      </c>
      <c r="L743" s="7">
        <f>IF(Tableau3[[#This Row],[Moyenne Régimes]]&gt;60,Tableau3[[#This Row],[Moyenne Régimes]]-60,0)</f>
        <v>0</v>
      </c>
      <c r="M743" s="14">
        <f t="shared" si="36"/>
        <v>0</v>
      </c>
      <c r="N743" s="14">
        <f t="shared" si="35"/>
        <v>0</v>
      </c>
      <c r="O743" s="14">
        <f t="shared" si="37"/>
        <v>0</v>
      </c>
      <c r="P743" s="15" t="str">
        <f>IF(Tableau3[[#This Row],[Matricule]]&gt;1,IF(COUNTIF(Tableau3[DateMatricule],Tableau3[[#This Row],[DateMatricule]])&gt;1,"Doublon",""),"")</f>
        <v/>
      </c>
    </row>
    <row r="744" spans="1:16" x14ac:dyDescent="0.25">
      <c r="A744" s="12" t="str">
        <f>IF(Tableau3[[#This Row],[Date]]="","",VLOOKUP(Tableau3[[#This Row],[Semaine]],Listes!$A:$B,2,FALSE))</f>
        <v/>
      </c>
      <c r="B744" s="11" t="str">
        <f>IF(ISBLANK(Tableau3[[#This Row],[Date]]),"",INT((Tableau3[[#This Row],[Date]]-SUM(MOD(DATE(YEAR(Tableau3[[#This Row],[Date]]-MOD(Tableau3[[#This Row],[Date]]-2,7)+3),1,2),{1E+99;7})*{1;-1})+5)/7))</f>
        <v/>
      </c>
      <c r="C744" s="11" t="str">
        <f>IF(ISBLANK(Tableau3[[#This Row],[Matricule]]),"",VLOOKUP(Tableau3[[#This Row],[Matricule]],#REF!,2,FALSE))</f>
        <v/>
      </c>
      <c r="D744" s="11" t="str">
        <f>IF(ISBLANK(Tableau3[[#This Row],[Matricule]]),"",VLOOKUP(Tableau3[[#This Row],[Matricule]],#REF!,3,FALSE))</f>
        <v/>
      </c>
      <c r="E744" s="11" t="str">
        <f>CONCATENATE(Tableau3[[#This Row],[Date]],Tableau3[[#This Row],[Matricule]])</f>
        <v/>
      </c>
      <c r="F744" s="3"/>
      <c r="I74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44" s="7">
        <f>IF(Tableau3[[#This Row],[Moyenne Régimes]]&gt;0,1,0)</f>
        <v>0</v>
      </c>
      <c r="K744" s="7">
        <f>IF(Tableau3[[#This Row],[Moyenne Régimes]]&gt;=60,1,0)</f>
        <v>0</v>
      </c>
      <c r="L744" s="7">
        <f>IF(Tableau3[[#This Row],[Moyenne Régimes]]&gt;60,Tableau3[[#This Row],[Moyenne Régimes]]-60,0)</f>
        <v>0</v>
      </c>
      <c r="M744" s="14">
        <f t="shared" si="36"/>
        <v>0</v>
      </c>
      <c r="N744" s="14">
        <f t="shared" si="35"/>
        <v>0</v>
      </c>
      <c r="O744" s="14">
        <f t="shared" si="37"/>
        <v>0</v>
      </c>
      <c r="P744" s="15" t="str">
        <f>IF(Tableau3[[#This Row],[Matricule]]&gt;1,IF(COUNTIF(Tableau3[DateMatricule],Tableau3[[#This Row],[DateMatricule]])&gt;1,"Doublon",""),"")</f>
        <v/>
      </c>
    </row>
    <row r="745" spans="1:16" x14ac:dyDescent="0.25">
      <c r="A745" s="12" t="str">
        <f>IF(Tableau3[[#This Row],[Date]]="","",VLOOKUP(Tableau3[[#This Row],[Semaine]],Listes!$A:$B,2,FALSE))</f>
        <v/>
      </c>
      <c r="B745" s="11" t="str">
        <f>IF(ISBLANK(Tableau3[[#This Row],[Date]]),"",INT((Tableau3[[#This Row],[Date]]-SUM(MOD(DATE(YEAR(Tableau3[[#This Row],[Date]]-MOD(Tableau3[[#This Row],[Date]]-2,7)+3),1,2),{1E+99;7})*{1;-1})+5)/7))</f>
        <v/>
      </c>
      <c r="C745" s="11" t="str">
        <f>IF(ISBLANK(Tableau3[[#This Row],[Matricule]]),"",VLOOKUP(Tableau3[[#This Row],[Matricule]],#REF!,2,FALSE))</f>
        <v/>
      </c>
      <c r="D745" s="11" t="str">
        <f>IF(ISBLANK(Tableau3[[#This Row],[Matricule]]),"",VLOOKUP(Tableau3[[#This Row],[Matricule]],#REF!,3,FALSE))</f>
        <v/>
      </c>
      <c r="E745" s="11" t="str">
        <f>CONCATENATE(Tableau3[[#This Row],[Date]],Tableau3[[#This Row],[Matricule]])</f>
        <v/>
      </c>
      <c r="F745" s="3"/>
      <c r="I74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45" s="7">
        <f>IF(Tableau3[[#This Row],[Moyenne Régimes]]&gt;0,1,0)</f>
        <v>0</v>
      </c>
      <c r="K745" s="7">
        <f>IF(Tableau3[[#This Row],[Moyenne Régimes]]&gt;=60,1,0)</f>
        <v>0</v>
      </c>
      <c r="L745" s="7">
        <f>IF(Tableau3[[#This Row],[Moyenne Régimes]]&gt;60,Tableau3[[#This Row],[Moyenne Régimes]]-60,0)</f>
        <v>0</v>
      </c>
      <c r="M745" s="14">
        <f t="shared" si="36"/>
        <v>0</v>
      </c>
      <c r="N745" s="14">
        <f t="shared" si="35"/>
        <v>0</v>
      </c>
      <c r="O745" s="14">
        <f t="shared" si="37"/>
        <v>0</v>
      </c>
      <c r="P745" s="15" t="str">
        <f>IF(Tableau3[[#This Row],[Matricule]]&gt;1,IF(COUNTIF(Tableau3[DateMatricule],Tableau3[[#This Row],[DateMatricule]])&gt;1,"Doublon",""),"")</f>
        <v/>
      </c>
    </row>
    <row r="746" spans="1:16" x14ac:dyDescent="0.25">
      <c r="A746" s="12" t="str">
        <f>IF(Tableau3[[#This Row],[Date]]="","",VLOOKUP(Tableau3[[#This Row],[Semaine]],Listes!$A:$B,2,FALSE))</f>
        <v/>
      </c>
      <c r="B746" s="11" t="str">
        <f>IF(ISBLANK(Tableau3[[#This Row],[Date]]),"",INT((Tableau3[[#This Row],[Date]]-SUM(MOD(DATE(YEAR(Tableau3[[#This Row],[Date]]-MOD(Tableau3[[#This Row],[Date]]-2,7)+3),1,2),{1E+99;7})*{1;-1})+5)/7))</f>
        <v/>
      </c>
      <c r="C746" s="11" t="str">
        <f>IF(ISBLANK(Tableau3[[#This Row],[Matricule]]),"",VLOOKUP(Tableau3[[#This Row],[Matricule]],#REF!,2,FALSE))</f>
        <v/>
      </c>
      <c r="D746" s="11" t="str">
        <f>IF(ISBLANK(Tableau3[[#This Row],[Matricule]]),"",VLOOKUP(Tableau3[[#This Row],[Matricule]],#REF!,3,FALSE))</f>
        <v/>
      </c>
      <c r="E746" s="11" t="str">
        <f>CONCATENATE(Tableau3[[#This Row],[Date]],Tableau3[[#This Row],[Matricule]])</f>
        <v/>
      </c>
      <c r="F746" s="3"/>
      <c r="I74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46" s="7">
        <f>IF(Tableau3[[#This Row],[Moyenne Régimes]]&gt;0,1,0)</f>
        <v>0</v>
      </c>
      <c r="K746" s="7">
        <f>IF(Tableau3[[#This Row],[Moyenne Régimes]]&gt;=60,1,0)</f>
        <v>0</v>
      </c>
      <c r="L746" s="7">
        <f>IF(Tableau3[[#This Row],[Moyenne Régimes]]&gt;60,Tableau3[[#This Row],[Moyenne Régimes]]-60,0)</f>
        <v>0</v>
      </c>
      <c r="M746" s="14">
        <f t="shared" si="36"/>
        <v>0</v>
      </c>
      <c r="N746" s="14">
        <f t="shared" si="35"/>
        <v>0</v>
      </c>
      <c r="O746" s="14">
        <f t="shared" si="37"/>
        <v>0</v>
      </c>
      <c r="P746" s="15" t="str">
        <f>IF(Tableau3[[#This Row],[Matricule]]&gt;1,IF(COUNTIF(Tableau3[DateMatricule],Tableau3[[#This Row],[DateMatricule]])&gt;1,"Doublon",""),"")</f>
        <v/>
      </c>
    </row>
    <row r="747" spans="1:16" x14ac:dyDescent="0.25">
      <c r="A747" s="12" t="str">
        <f>IF(Tableau3[[#This Row],[Date]]="","",VLOOKUP(Tableau3[[#This Row],[Semaine]],Listes!$A:$B,2,FALSE))</f>
        <v/>
      </c>
      <c r="B747" s="11" t="str">
        <f>IF(ISBLANK(Tableau3[[#This Row],[Date]]),"",INT((Tableau3[[#This Row],[Date]]-SUM(MOD(DATE(YEAR(Tableau3[[#This Row],[Date]]-MOD(Tableau3[[#This Row],[Date]]-2,7)+3),1,2),{1E+99;7})*{1;-1})+5)/7))</f>
        <v/>
      </c>
      <c r="C747" s="11" t="str">
        <f>IF(ISBLANK(Tableau3[[#This Row],[Matricule]]),"",VLOOKUP(Tableau3[[#This Row],[Matricule]],#REF!,2,FALSE))</f>
        <v/>
      </c>
      <c r="D747" s="11" t="str">
        <f>IF(ISBLANK(Tableau3[[#This Row],[Matricule]]),"",VLOOKUP(Tableau3[[#This Row],[Matricule]],#REF!,3,FALSE))</f>
        <v/>
      </c>
      <c r="E747" s="11" t="str">
        <f>CONCATENATE(Tableau3[[#This Row],[Date]],Tableau3[[#This Row],[Matricule]])</f>
        <v/>
      </c>
      <c r="F747" s="3"/>
      <c r="I74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47" s="7">
        <f>IF(Tableau3[[#This Row],[Moyenne Régimes]]&gt;0,1,0)</f>
        <v>0</v>
      </c>
      <c r="K747" s="7">
        <f>IF(Tableau3[[#This Row],[Moyenne Régimes]]&gt;=60,1,0)</f>
        <v>0</v>
      </c>
      <c r="L747" s="7">
        <f>IF(Tableau3[[#This Row],[Moyenne Régimes]]&gt;60,Tableau3[[#This Row],[Moyenne Régimes]]-60,0)</f>
        <v>0</v>
      </c>
      <c r="M747" s="14">
        <f t="shared" si="36"/>
        <v>0</v>
      </c>
      <c r="N747" s="14">
        <f t="shared" si="35"/>
        <v>0</v>
      </c>
      <c r="O747" s="14">
        <f t="shared" si="37"/>
        <v>0</v>
      </c>
      <c r="P747" s="15" t="str">
        <f>IF(Tableau3[[#This Row],[Matricule]]&gt;1,IF(COUNTIF(Tableau3[DateMatricule],Tableau3[[#This Row],[DateMatricule]])&gt;1,"Doublon",""),"")</f>
        <v/>
      </c>
    </row>
    <row r="748" spans="1:16" x14ac:dyDescent="0.25">
      <c r="A748" s="12" t="str">
        <f>IF(Tableau3[[#This Row],[Date]]="","",VLOOKUP(Tableau3[[#This Row],[Semaine]],Listes!$A:$B,2,FALSE))</f>
        <v/>
      </c>
      <c r="B748" s="11" t="str">
        <f>IF(ISBLANK(Tableau3[[#This Row],[Date]]),"",INT((Tableau3[[#This Row],[Date]]-SUM(MOD(DATE(YEAR(Tableau3[[#This Row],[Date]]-MOD(Tableau3[[#This Row],[Date]]-2,7)+3),1,2),{1E+99;7})*{1;-1})+5)/7))</f>
        <v/>
      </c>
      <c r="C748" s="11" t="str">
        <f>IF(ISBLANK(Tableau3[[#This Row],[Matricule]]),"",VLOOKUP(Tableau3[[#This Row],[Matricule]],#REF!,2,FALSE))</f>
        <v/>
      </c>
      <c r="D748" s="11" t="str">
        <f>IF(ISBLANK(Tableau3[[#This Row],[Matricule]]),"",VLOOKUP(Tableau3[[#This Row],[Matricule]],#REF!,3,FALSE))</f>
        <v/>
      </c>
      <c r="E748" s="11" t="str">
        <f>CONCATENATE(Tableau3[[#This Row],[Date]],Tableau3[[#This Row],[Matricule]])</f>
        <v/>
      </c>
      <c r="F748" s="3"/>
      <c r="I74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48" s="7">
        <f>IF(Tableau3[[#This Row],[Moyenne Régimes]]&gt;0,1,0)</f>
        <v>0</v>
      </c>
      <c r="K748" s="7">
        <f>IF(Tableau3[[#This Row],[Moyenne Régimes]]&gt;=60,1,0)</f>
        <v>0</v>
      </c>
      <c r="L748" s="7">
        <f>IF(Tableau3[[#This Row],[Moyenne Régimes]]&gt;60,Tableau3[[#This Row],[Moyenne Régimes]]-60,0)</f>
        <v>0</v>
      </c>
      <c r="M748" s="14">
        <f t="shared" si="36"/>
        <v>0</v>
      </c>
      <c r="N748" s="14">
        <f t="shared" si="35"/>
        <v>0</v>
      </c>
      <c r="O748" s="14">
        <f t="shared" si="37"/>
        <v>0</v>
      </c>
      <c r="P748" s="15" t="str">
        <f>IF(Tableau3[[#This Row],[Matricule]]&gt;1,IF(COUNTIF(Tableau3[DateMatricule],Tableau3[[#This Row],[DateMatricule]])&gt;1,"Doublon",""),"")</f>
        <v/>
      </c>
    </row>
    <row r="749" spans="1:16" x14ac:dyDescent="0.25">
      <c r="A749" s="12" t="str">
        <f>IF(Tableau3[[#This Row],[Date]]="","",VLOOKUP(Tableau3[[#This Row],[Semaine]],Listes!$A:$B,2,FALSE))</f>
        <v/>
      </c>
      <c r="B749" s="11" t="str">
        <f>IF(ISBLANK(Tableau3[[#This Row],[Date]]),"",INT((Tableau3[[#This Row],[Date]]-SUM(MOD(DATE(YEAR(Tableau3[[#This Row],[Date]]-MOD(Tableau3[[#This Row],[Date]]-2,7)+3),1,2),{1E+99;7})*{1;-1})+5)/7))</f>
        <v/>
      </c>
      <c r="C749" s="11" t="str">
        <f>IF(ISBLANK(Tableau3[[#This Row],[Matricule]]),"",VLOOKUP(Tableau3[[#This Row],[Matricule]],#REF!,2,FALSE))</f>
        <v/>
      </c>
      <c r="D749" s="11" t="str">
        <f>IF(ISBLANK(Tableau3[[#This Row],[Matricule]]),"",VLOOKUP(Tableau3[[#This Row],[Matricule]],#REF!,3,FALSE))</f>
        <v/>
      </c>
      <c r="E749" s="11" t="str">
        <f>CONCATENATE(Tableau3[[#This Row],[Date]],Tableau3[[#This Row],[Matricule]])</f>
        <v/>
      </c>
      <c r="F749" s="3"/>
      <c r="I74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49" s="7">
        <f>IF(Tableau3[[#This Row],[Moyenne Régimes]]&gt;0,1,0)</f>
        <v>0</v>
      </c>
      <c r="K749" s="7">
        <f>IF(Tableau3[[#This Row],[Moyenne Régimes]]&gt;=60,1,0)</f>
        <v>0</v>
      </c>
      <c r="L749" s="7">
        <f>IF(Tableau3[[#This Row],[Moyenne Régimes]]&gt;60,Tableau3[[#This Row],[Moyenne Régimes]]-60,0)</f>
        <v>0</v>
      </c>
      <c r="M749" s="14">
        <f t="shared" si="36"/>
        <v>0</v>
      </c>
      <c r="N749" s="14">
        <f t="shared" si="35"/>
        <v>0</v>
      </c>
      <c r="O749" s="14">
        <f t="shared" si="37"/>
        <v>0</v>
      </c>
      <c r="P749" s="15" t="str">
        <f>IF(Tableau3[[#This Row],[Matricule]]&gt;1,IF(COUNTIF(Tableau3[DateMatricule],Tableau3[[#This Row],[DateMatricule]])&gt;1,"Doublon",""),"")</f>
        <v/>
      </c>
    </row>
    <row r="750" spans="1:16" x14ac:dyDescent="0.25">
      <c r="A750" s="12" t="str">
        <f>IF(Tableau3[[#This Row],[Date]]="","",VLOOKUP(Tableau3[[#This Row],[Semaine]],Listes!$A:$B,2,FALSE))</f>
        <v/>
      </c>
      <c r="B750" s="11" t="str">
        <f>IF(ISBLANK(Tableau3[[#This Row],[Date]]),"",INT((Tableau3[[#This Row],[Date]]-SUM(MOD(DATE(YEAR(Tableau3[[#This Row],[Date]]-MOD(Tableau3[[#This Row],[Date]]-2,7)+3),1,2),{1E+99;7})*{1;-1})+5)/7))</f>
        <v/>
      </c>
      <c r="C750" s="11" t="str">
        <f>IF(ISBLANK(Tableau3[[#This Row],[Matricule]]),"",VLOOKUP(Tableau3[[#This Row],[Matricule]],#REF!,2,FALSE))</f>
        <v/>
      </c>
      <c r="D750" s="11" t="str">
        <f>IF(ISBLANK(Tableau3[[#This Row],[Matricule]]),"",VLOOKUP(Tableau3[[#This Row],[Matricule]],#REF!,3,FALSE))</f>
        <v/>
      </c>
      <c r="E750" s="11" t="str">
        <f>CONCATENATE(Tableau3[[#This Row],[Date]],Tableau3[[#This Row],[Matricule]])</f>
        <v/>
      </c>
      <c r="F750" s="3"/>
      <c r="I75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50" s="7">
        <f>IF(Tableau3[[#This Row],[Moyenne Régimes]]&gt;0,1,0)</f>
        <v>0</v>
      </c>
      <c r="K750" s="7">
        <f>IF(Tableau3[[#This Row],[Moyenne Régimes]]&gt;=60,1,0)</f>
        <v>0</v>
      </c>
      <c r="L750" s="7">
        <f>IF(Tableau3[[#This Row],[Moyenne Régimes]]&gt;60,Tableau3[[#This Row],[Moyenne Régimes]]-60,0)</f>
        <v>0</v>
      </c>
      <c r="M750" s="14">
        <f t="shared" si="36"/>
        <v>0</v>
      </c>
      <c r="N750" s="14">
        <f t="shared" si="35"/>
        <v>0</v>
      </c>
      <c r="O750" s="14">
        <f t="shared" si="37"/>
        <v>0</v>
      </c>
      <c r="P750" s="15" t="str">
        <f>IF(Tableau3[[#This Row],[Matricule]]&gt;1,IF(COUNTIF(Tableau3[DateMatricule],Tableau3[[#This Row],[DateMatricule]])&gt;1,"Doublon",""),"")</f>
        <v/>
      </c>
    </row>
    <row r="751" spans="1:16" x14ac:dyDescent="0.25">
      <c r="A751" s="12" t="str">
        <f>IF(Tableau3[[#This Row],[Date]]="","",VLOOKUP(Tableau3[[#This Row],[Semaine]],Listes!$A:$B,2,FALSE))</f>
        <v/>
      </c>
      <c r="B751" s="11" t="str">
        <f>IF(ISBLANK(Tableau3[[#This Row],[Date]]),"",INT((Tableau3[[#This Row],[Date]]-SUM(MOD(DATE(YEAR(Tableau3[[#This Row],[Date]]-MOD(Tableau3[[#This Row],[Date]]-2,7)+3),1,2),{1E+99;7})*{1;-1})+5)/7))</f>
        <v/>
      </c>
      <c r="C751" s="11" t="str">
        <f>IF(ISBLANK(Tableau3[[#This Row],[Matricule]]),"",VLOOKUP(Tableau3[[#This Row],[Matricule]],#REF!,2,FALSE))</f>
        <v/>
      </c>
      <c r="D751" s="11" t="str">
        <f>IF(ISBLANK(Tableau3[[#This Row],[Matricule]]),"",VLOOKUP(Tableau3[[#This Row],[Matricule]],#REF!,3,FALSE))</f>
        <v/>
      </c>
      <c r="E751" s="11" t="str">
        <f>CONCATENATE(Tableau3[[#This Row],[Date]],Tableau3[[#This Row],[Matricule]])</f>
        <v/>
      </c>
      <c r="F751" s="3"/>
      <c r="I75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51" s="7">
        <f>IF(Tableau3[[#This Row],[Moyenne Régimes]]&gt;0,1,0)</f>
        <v>0</v>
      </c>
      <c r="K751" s="7">
        <f>IF(Tableau3[[#This Row],[Moyenne Régimes]]&gt;=60,1,0)</f>
        <v>0</v>
      </c>
      <c r="L751" s="7">
        <f>IF(Tableau3[[#This Row],[Moyenne Régimes]]&gt;60,Tableau3[[#This Row],[Moyenne Régimes]]-60,0)</f>
        <v>0</v>
      </c>
      <c r="M751" s="14">
        <f t="shared" si="36"/>
        <v>0</v>
      </c>
      <c r="N751" s="14">
        <f t="shared" si="35"/>
        <v>0</v>
      </c>
      <c r="O751" s="14">
        <f t="shared" si="37"/>
        <v>0</v>
      </c>
      <c r="P751" s="15" t="str">
        <f>IF(Tableau3[[#This Row],[Matricule]]&gt;1,IF(COUNTIF(Tableau3[DateMatricule],Tableau3[[#This Row],[DateMatricule]])&gt;1,"Doublon",""),"")</f>
        <v/>
      </c>
    </row>
    <row r="752" spans="1:16" x14ac:dyDescent="0.25">
      <c r="A752" s="12" t="str">
        <f>IF(Tableau3[[#This Row],[Date]]="","",VLOOKUP(Tableau3[[#This Row],[Semaine]],Listes!$A:$B,2,FALSE))</f>
        <v/>
      </c>
      <c r="B752" s="11" t="str">
        <f>IF(ISBLANK(Tableau3[[#This Row],[Date]]),"",INT((Tableau3[[#This Row],[Date]]-SUM(MOD(DATE(YEAR(Tableau3[[#This Row],[Date]]-MOD(Tableau3[[#This Row],[Date]]-2,7)+3),1,2),{1E+99;7})*{1;-1})+5)/7))</f>
        <v/>
      </c>
      <c r="C752" s="11" t="str">
        <f>IF(ISBLANK(Tableau3[[#This Row],[Matricule]]),"",VLOOKUP(Tableau3[[#This Row],[Matricule]],#REF!,2,FALSE))</f>
        <v/>
      </c>
      <c r="D752" s="11" t="str">
        <f>IF(ISBLANK(Tableau3[[#This Row],[Matricule]]),"",VLOOKUP(Tableau3[[#This Row],[Matricule]],#REF!,3,FALSE))</f>
        <v/>
      </c>
      <c r="E752" s="11" t="str">
        <f>CONCATENATE(Tableau3[[#This Row],[Date]],Tableau3[[#This Row],[Matricule]])</f>
        <v/>
      </c>
      <c r="F752" s="3"/>
      <c r="I75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52" s="7">
        <f>IF(Tableau3[[#This Row],[Moyenne Régimes]]&gt;0,1,0)</f>
        <v>0</v>
      </c>
      <c r="K752" s="7">
        <f>IF(Tableau3[[#This Row],[Moyenne Régimes]]&gt;=60,1,0)</f>
        <v>0</v>
      </c>
      <c r="L752" s="7">
        <f>IF(Tableau3[[#This Row],[Moyenne Régimes]]&gt;60,Tableau3[[#This Row],[Moyenne Régimes]]-60,0)</f>
        <v>0</v>
      </c>
      <c r="M752" s="14">
        <f t="shared" si="36"/>
        <v>0</v>
      </c>
      <c r="N752" s="14">
        <f t="shared" si="35"/>
        <v>0</v>
      </c>
      <c r="O752" s="14">
        <f t="shared" si="37"/>
        <v>0</v>
      </c>
      <c r="P752" s="15" t="str">
        <f>IF(Tableau3[[#This Row],[Matricule]]&gt;1,IF(COUNTIF(Tableau3[DateMatricule],Tableau3[[#This Row],[DateMatricule]])&gt;1,"Doublon",""),"")</f>
        <v/>
      </c>
    </row>
    <row r="753" spans="1:16" x14ac:dyDescent="0.25">
      <c r="A753" s="12" t="str">
        <f>IF(Tableau3[[#This Row],[Date]]="","",VLOOKUP(Tableau3[[#This Row],[Semaine]],Listes!$A:$B,2,FALSE))</f>
        <v/>
      </c>
      <c r="B753" s="11" t="str">
        <f>IF(ISBLANK(Tableau3[[#This Row],[Date]]),"",INT((Tableau3[[#This Row],[Date]]-SUM(MOD(DATE(YEAR(Tableau3[[#This Row],[Date]]-MOD(Tableau3[[#This Row],[Date]]-2,7)+3),1,2),{1E+99;7})*{1;-1})+5)/7))</f>
        <v/>
      </c>
      <c r="C753" s="11" t="str">
        <f>IF(ISBLANK(Tableau3[[#This Row],[Matricule]]),"",VLOOKUP(Tableau3[[#This Row],[Matricule]],#REF!,2,FALSE))</f>
        <v/>
      </c>
      <c r="D753" s="11" t="str">
        <f>IF(ISBLANK(Tableau3[[#This Row],[Matricule]]),"",VLOOKUP(Tableau3[[#This Row],[Matricule]],#REF!,3,FALSE))</f>
        <v/>
      </c>
      <c r="E753" s="11" t="str">
        <f>CONCATENATE(Tableau3[[#This Row],[Date]],Tableau3[[#This Row],[Matricule]])</f>
        <v/>
      </c>
      <c r="F753" s="3"/>
      <c r="I75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53" s="7">
        <f>IF(Tableau3[[#This Row],[Moyenne Régimes]]&gt;0,1,0)</f>
        <v>0</v>
      </c>
      <c r="K753" s="7">
        <f>IF(Tableau3[[#This Row],[Moyenne Régimes]]&gt;=60,1,0)</f>
        <v>0</v>
      </c>
      <c r="L753" s="7">
        <f>IF(Tableau3[[#This Row],[Moyenne Régimes]]&gt;60,Tableau3[[#This Row],[Moyenne Régimes]]-60,0)</f>
        <v>0</v>
      </c>
      <c r="M753" s="14">
        <f t="shared" si="36"/>
        <v>0</v>
      </c>
      <c r="N753" s="14">
        <f t="shared" si="35"/>
        <v>0</v>
      </c>
      <c r="O753" s="14">
        <f t="shared" si="37"/>
        <v>0</v>
      </c>
      <c r="P753" s="15" t="str">
        <f>IF(Tableau3[[#This Row],[Matricule]]&gt;1,IF(COUNTIF(Tableau3[DateMatricule],Tableau3[[#This Row],[DateMatricule]])&gt;1,"Doublon",""),"")</f>
        <v/>
      </c>
    </row>
    <row r="754" spans="1:16" x14ac:dyDescent="0.25">
      <c r="A754" s="12" t="str">
        <f>IF(Tableau3[[#This Row],[Date]]="","",VLOOKUP(Tableau3[[#This Row],[Semaine]],Listes!$A:$B,2,FALSE))</f>
        <v/>
      </c>
      <c r="B754" s="11" t="str">
        <f>IF(ISBLANK(Tableau3[[#This Row],[Date]]),"",INT((Tableau3[[#This Row],[Date]]-SUM(MOD(DATE(YEAR(Tableau3[[#This Row],[Date]]-MOD(Tableau3[[#This Row],[Date]]-2,7)+3),1,2),{1E+99;7})*{1;-1})+5)/7))</f>
        <v/>
      </c>
      <c r="C754" s="11" t="str">
        <f>IF(ISBLANK(Tableau3[[#This Row],[Matricule]]),"",VLOOKUP(Tableau3[[#This Row],[Matricule]],#REF!,2,FALSE))</f>
        <v/>
      </c>
      <c r="D754" s="11" t="str">
        <f>IF(ISBLANK(Tableau3[[#This Row],[Matricule]]),"",VLOOKUP(Tableau3[[#This Row],[Matricule]],#REF!,3,FALSE))</f>
        <v/>
      </c>
      <c r="E754" s="11" t="str">
        <f>CONCATENATE(Tableau3[[#This Row],[Date]],Tableau3[[#This Row],[Matricule]])</f>
        <v/>
      </c>
      <c r="F754" s="3"/>
      <c r="I75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54" s="7">
        <f>IF(Tableau3[[#This Row],[Moyenne Régimes]]&gt;0,1,0)</f>
        <v>0</v>
      </c>
      <c r="K754" s="7">
        <f>IF(Tableau3[[#This Row],[Moyenne Régimes]]&gt;=60,1,0)</f>
        <v>0</v>
      </c>
      <c r="L754" s="7">
        <f>IF(Tableau3[[#This Row],[Moyenne Régimes]]&gt;60,Tableau3[[#This Row],[Moyenne Régimes]]-60,0)</f>
        <v>0</v>
      </c>
      <c r="M754" s="14">
        <f t="shared" si="36"/>
        <v>0</v>
      </c>
      <c r="N754" s="14">
        <f t="shared" si="35"/>
        <v>0</v>
      </c>
      <c r="O754" s="14">
        <f t="shared" si="37"/>
        <v>0</v>
      </c>
      <c r="P754" s="15" t="str">
        <f>IF(Tableau3[[#This Row],[Matricule]]&gt;1,IF(COUNTIF(Tableau3[DateMatricule],Tableau3[[#This Row],[DateMatricule]])&gt;1,"Doublon",""),"")</f>
        <v/>
      </c>
    </row>
    <row r="755" spans="1:16" x14ac:dyDescent="0.25">
      <c r="A755" s="12" t="str">
        <f>IF(Tableau3[[#This Row],[Date]]="","",VLOOKUP(Tableau3[[#This Row],[Semaine]],Listes!$A:$B,2,FALSE))</f>
        <v/>
      </c>
      <c r="B755" s="11" t="str">
        <f>IF(ISBLANK(Tableau3[[#This Row],[Date]]),"",INT((Tableau3[[#This Row],[Date]]-SUM(MOD(DATE(YEAR(Tableau3[[#This Row],[Date]]-MOD(Tableau3[[#This Row],[Date]]-2,7)+3),1,2),{1E+99;7})*{1;-1})+5)/7))</f>
        <v/>
      </c>
      <c r="C755" s="11" t="str">
        <f>IF(ISBLANK(Tableau3[[#This Row],[Matricule]]),"",VLOOKUP(Tableau3[[#This Row],[Matricule]],#REF!,2,FALSE))</f>
        <v/>
      </c>
      <c r="D755" s="11" t="str">
        <f>IF(ISBLANK(Tableau3[[#This Row],[Matricule]]),"",VLOOKUP(Tableau3[[#This Row],[Matricule]],#REF!,3,FALSE))</f>
        <v/>
      </c>
      <c r="E755" s="11" t="str">
        <f>CONCATENATE(Tableau3[[#This Row],[Date]],Tableau3[[#This Row],[Matricule]])</f>
        <v/>
      </c>
      <c r="F755" s="3"/>
      <c r="I75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55" s="7">
        <f>IF(Tableau3[[#This Row],[Moyenne Régimes]]&gt;0,1,0)</f>
        <v>0</v>
      </c>
      <c r="K755" s="7">
        <f>IF(Tableau3[[#This Row],[Moyenne Régimes]]&gt;=60,1,0)</f>
        <v>0</v>
      </c>
      <c r="L755" s="7">
        <f>IF(Tableau3[[#This Row],[Moyenne Régimes]]&gt;60,Tableau3[[#This Row],[Moyenne Régimes]]-60,0)</f>
        <v>0</v>
      </c>
      <c r="M755" s="14">
        <f t="shared" si="36"/>
        <v>0</v>
      </c>
      <c r="N755" s="14">
        <f t="shared" si="35"/>
        <v>0</v>
      </c>
      <c r="O755" s="14">
        <f t="shared" si="37"/>
        <v>0</v>
      </c>
      <c r="P755" s="15" t="str">
        <f>IF(Tableau3[[#This Row],[Matricule]]&gt;1,IF(COUNTIF(Tableau3[DateMatricule],Tableau3[[#This Row],[DateMatricule]])&gt;1,"Doublon",""),"")</f>
        <v/>
      </c>
    </row>
    <row r="756" spans="1:16" x14ac:dyDescent="0.25">
      <c r="A756" s="12" t="str">
        <f>IF(Tableau3[[#This Row],[Date]]="","",VLOOKUP(Tableau3[[#This Row],[Semaine]],Listes!$A:$B,2,FALSE))</f>
        <v/>
      </c>
      <c r="B756" s="11" t="str">
        <f>IF(ISBLANK(Tableau3[[#This Row],[Date]]),"",INT((Tableau3[[#This Row],[Date]]-SUM(MOD(DATE(YEAR(Tableau3[[#This Row],[Date]]-MOD(Tableau3[[#This Row],[Date]]-2,7)+3),1,2),{1E+99;7})*{1;-1})+5)/7))</f>
        <v/>
      </c>
      <c r="C756" s="11" t="str">
        <f>IF(ISBLANK(Tableau3[[#This Row],[Matricule]]),"",VLOOKUP(Tableau3[[#This Row],[Matricule]],#REF!,2,FALSE))</f>
        <v/>
      </c>
      <c r="D756" s="11" t="str">
        <f>IF(ISBLANK(Tableau3[[#This Row],[Matricule]]),"",VLOOKUP(Tableau3[[#This Row],[Matricule]],#REF!,3,FALSE))</f>
        <v/>
      </c>
      <c r="E756" s="11" t="str">
        <f>CONCATENATE(Tableau3[[#This Row],[Date]],Tableau3[[#This Row],[Matricule]])</f>
        <v/>
      </c>
      <c r="F756" s="3"/>
      <c r="I75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56" s="7">
        <f>IF(Tableau3[[#This Row],[Moyenne Régimes]]&gt;0,1,0)</f>
        <v>0</v>
      </c>
      <c r="K756" s="7">
        <f>IF(Tableau3[[#This Row],[Moyenne Régimes]]&gt;=60,1,0)</f>
        <v>0</v>
      </c>
      <c r="L756" s="7">
        <f>IF(Tableau3[[#This Row],[Moyenne Régimes]]&gt;60,Tableau3[[#This Row],[Moyenne Régimes]]-60,0)</f>
        <v>0</v>
      </c>
      <c r="M756" s="14">
        <f t="shared" si="36"/>
        <v>0</v>
      </c>
      <c r="N756" s="14">
        <f t="shared" si="35"/>
        <v>0</v>
      </c>
      <c r="O756" s="14">
        <f t="shared" si="37"/>
        <v>0</v>
      </c>
      <c r="P756" s="15" t="str">
        <f>IF(Tableau3[[#This Row],[Matricule]]&gt;1,IF(COUNTIF(Tableau3[DateMatricule],Tableau3[[#This Row],[DateMatricule]])&gt;1,"Doublon",""),"")</f>
        <v/>
      </c>
    </row>
    <row r="757" spans="1:16" x14ac:dyDescent="0.25">
      <c r="A757" s="12" t="str">
        <f>IF(Tableau3[[#This Row],[Date]]="","",VLOOKUP(Tableau3[[#This Row],[Semaine]],Listes!$A:$B,2,FALSE))</f>
        <v/>
      </c>
      <c r="B757" s="11" t="str">
        <f>IF(ISBLANK(Tableau3[[#This Row],[Date]]),"",INT((Tableau3[[#This Row],[Date]]-SUM(MOD(DATE(YEAR(Tableau3[[#This Row],[Date]]-MOD(Tableau3[[#This Row],[Date]]-2,7)+3),1,2),{1E+99;7})*{1;-1})+5)/7))</f>
        <v/>
      </c>
      <c r="C757" s="11" t="str">
        <f>IF(ISBLANK(Tableau3[[#This Row],[Matricule]]),"",VLOOKUP(Tableau3[[#This Row],[Matricule]],#REF!,2,FALSE))</f>
        <v/>
      </c>
      <c r="D757" s="11" t="str">
        <f>IF(ISBLANK(Tableau3[[#This Row],[Matricule]]),"",VLOOKUP(Tableau3[[#This Row],[Matricule]],#REF!,3,FALSE))</f>
        <v/>
      </c>
      <c r="E757" s="11" t="str">
        <f>CONCATENATE(Tableau3[[#This Row],[Date]],Tableau3[[#This Row],[Matricule]])</f>
        <v/>
      </c>
      <c r="F757" s="3"/>
      <c r="I75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57" s="7">
        <f>IF(Tableau3[[#This Row],[Moyenne Régimes]]&gt;0,1,0)</f>
        <v>0</v>
      </c>
      <c r="K757" s="7">
        <f>IF(Tableau3[[#This Row],[Moyenne Régimes]]&gt;=60,1,0)</f>
        <v>0</v>
      </c>
      <c r="L757" s="7">
        <f>IF(Tableau3[[#This Row],[Moyenne Régimes]]&gt;60,Tableau3[[#This Row],[Moyenne Régimes]]-60,0)</f>
        <v>0</v>
      </c>
      <c r="M757" s="14">
        <f t="shared" si="36"/>
        <v>0</v>
      </c>
      <c r="N757" s="14">
        <f t="shared" si="35"/>
        <v>0</v>
      </c>
      <c r="O757" s="14">
        <f t="shared" si="37"/>
        <v>0</v>
      </c>
      <c r="P757" s="15" t="str">
        <f>IF(Tableau3[[#This Row],[Matricule]]&gt;1,IF(COUNTIF(Tableau3[DateMatricule],Tableau3[[#This Row],[DateMatricule]])&gt;1,"Doublon",""),"")</f>
        <v/>
      </c>
    </row>
    <row r="758" spans="1:16" x14ac:dyDescent="0.25">
      <c r="A758" s="12" t="str">
        <f>IF(Tableau3[[#This Row],[Date]]="","",VLOOKUP(Tableau3[[#This Row],[Semaine]],Listes!$A:$B,2,FALSE))</f>
        <v/>
      </c>
      <c r="B758" s="11" t="str">
        <f>IF(ISBLANK(Tableau3[[#This Row],[Date]]),"",INT((Tableau3[[#This Row],[Date]]-SUM(MOD(DATE(YEAR(Tableau3[[#This Row],[Date]]-MOD(Tableau3[[#This Row],[Date]]-2,7)+3),1,2),{1E+99;7})*{1;-1})+5)/7))</f>
        <v/>
      </c>
      <c r="C758" s="11" t="str">
        <f>IF(ISBLANK(Tableau3[[#This Row],[Matricule]]),"",VLOOKUP(Tableau3[[#This Row],[Matricule]],#REF!,2,FALSE))</f>
        <v/>
      </c>
      <c r="D758" s="11" t="str">
        <f>IF(ISBLANK(Tableau3[[#This Row],[Matricule]]),"",VLOOKUP(Tableau3[[#This Row],[Matricule]],#REF!,3,FALSE))</f>
        <v/>
      </c>
      <c r="E758" s="11" t="str">
        <f>CONCATENATE(Tableau3[[#This Row],[Date]],Tableau3[[#This Row],[Matricule]])</f>
        <v/>
      </c>
      <c r="F758" s="3"/>
      <c r="I75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58" s="7">
        <f>IF(Tableau3[[#This Row],[Moyenne Régimes]]&gt;0,1,0)</f>
        <v>0</v>
      </c>
      <c r="K758" s="7">
        <f>IF(Tableau3[[#This Row],[Moyenne Régimes]]&gt;=60,1,0)</f>
        <v>0</v>
      </c>
      <c r="L758" s="7">
        <f>IF(Tableau3[[#This Row],[Moyenne Régimes]]&gt;60,Tableau3[[#This Row],[Moyenne Régimes]]-60,0)</f>
        <v>0</v>
      </c>
      <c r="M758" s="14">
        <f t="shared" si="36"/>
        <v>0</v>
      </c>
      <c r="N758" s="14">
        <f t="shared" si="35"/>
        <v>0</v>
      </c>
      <c r="O758" s="14">
        <f t="shared" si="37"/>
        <v>0</v>
      </c>
      <c r="P758" s="15" t="str">
        <f>IF(Tableau3[[#This Row],[Matricule]]&gt;1,IF(COUNTIF(Tableau3[DateMatricule],Tableau3[[#This Row],[DateMatricule]])&gt;1,"Doublon",""),"")</f>
        <v/>
      </c>
    </row>
    <row r="759" spans="1:16" x14ac:dyDescent="0.25">
      <c r="A759" s="12" t="str">
        <f>IF(Tableau3[[#This Row],[Date]]="","",VLOOKUP(Tableau3[[#This Row],[Semaine]],Listes!$A:$B,2,FALSE))</f>
        <v/>
      </c>
      <c r="B759" s="11" t="str">
        <f>IF(ISBLANK(Tableau3[[#This Row],[Date]]),"",INT((Tableau3[[#This Row],[Date]]-SUM(MOD(DATE(YEAR(Tableau3[[#This Row],[Date]]-MOD(Tableau3[[#This Row],[Date]]-2,7)+3),1,2),{1E+99;7})*{1;-1})+5)/7))</f>
        <v/>
      </c>
      <c r="C759" s="11" t="str">
        <f>IF(ISBLANK(Tableau3[[#This Row],[Matricule]]),"",VLOOKUP(Tableau3[[#This Row],[Matricule]],#REF!,2,FALSE))</f>
        <v/>
      </c>
      <c r="D759" s="11" t="str">
        <f>IF(ISBLANK(Tableau3[[#This Row],[Matricule]]),"",VLOOKUP(Tableau3[[#This Row],[Matricule]],#REF!,3,FALSE))</f>
        <v/>
      </c>
      <c r="E759" s="11" t="str">
        <f>CONCATENATE(Tableau3[[#This Row],[Date]],Tableau3[[#This Row],[Matricule]])</f>
        <v/>
      </c>
      <c r="F759" s="3"/>
      <c r="I75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59" s="7">
        <f>IF(Tableau3[[#This Row],[Moyenne Régimes]]&gt;0,1,0)</f>
        <v>0</v>
      </c>
      <c r="K759" s="7">
        <f>IF(Tableau3[[#This Row],[Moyenne Régimes]]&gt;=60,1,0)</f>
        <v>0</v>
      </c>
      <c r="L759" s="7">
        <f>IF(Tableau3[[#This Row],[Moyenne Régimes]]&gt;60,Tableau3[[#This Row],[Moyenne Régimes]]-60,0)</f>
        <v>0</v>
      </c>
      <c r="M759" s="14">
        <f t="shared" si="36"/>
        <v>0</v>
      </c>
      <c r="N759" s="14">
        <f t="shared" si="35"/>
        <v>0</v>
      </c>
      <c r="O759" s="14">
        <f t="shared" si="37"/>
        <v>0</v>
      </c>
      <c r="P759" s="15" t="str">
        <f>IF(Tableau3[[#This Row],[Matricule]]&gt;1,IF(COUNTIF(Tableau3[DateMatricule],Tableau3[[#This Row],[DateMatricule]])&gt;1,"Doublon",""),"")</f>
        <v/>
      </c>
    </row>
    <row r="760" spans="1:16" x14ac:dyDescent="0.25">
      <c r="A760" s="12" t="str">
        <f>IF(Tableau3[[#This Row],[Date]]="","",VLOOKUP(Tableau3[[#This Row],[Semaine]],Listes!$A:$B,2,FALSE))</f>
        <v/>
      </c>
      <c r="B760" s="11" t="str">
        <f>IF(ISBLANK(Tableau3[[#This Row],[Date]]),"",INT((Tableau3[[#This Row],[Date]]-SUM(MOD(DATE(YEAR(Tableau3[[#This Row],[Date]]-MOD(Tableau3[[#This Row],[Date]]-2,7)+3),1,2),{1E+99;7})*{1;-1})+5)/7))</f>
        <v/>
      </c>
      <c r="C760" s="11" t="str">
        <f>IF(ISBLANK(Tableau3[[#This Row],[Matricule]]),"",VLOOKUP(Tableau3[[#This Row],[Matricule]],#REF!,2,FALSE))</f>
        <v/>
      </c>
      <c r="D760" s="11" t="str">
        <f>IF(ISBLANK(Tableau3[[#This Row],[Matricule]]),"",VLOOKUP(Tableau3[[#This Row],[Matricule]],#REF!,3,FALSE))</f>
        <v/>
      </c>
      <c r="E760" s="11" t="str">
        <f>CONCATENATE(Tableau3[[#This Row],[Date]],Tableau3[[#This Row],[Matricule]])</f>
        <v/>
      </c>
      <c r="F760" s="3"/>
      <c r="I76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60" s="7">
        <f>IF(Tableau3[[#This Row],[Moyenne Régimes]]&gt;0,1,0)</f>
        <v>0</v>
      </c>
      <c r="K760" s="7">
        <f>IF(Tableau3[[#This Row],[Moyenne Régimes]]&gt;=60,1,0)</f>
        <v>0</v>
      </c>
      <c r="L760" s="7">
        <f>IF(Tableau3[[#This Row],[Moyenne Régimes]]&gt;60,Tableau3[[#This Row],[Moyenne Régimes]]-60,0)</f>
        <v>0</v>
      </c>
      <c r="M760" s="14">
        <f t="shared" si="36"/>
        <v>0</v>
      </c>
      <c r="N760" s="14">
        <f t="shared" si="35"/>
        <v>0</v>
      </c>
      <c r="O760" s="14">
        <f t="shared" si="37"/>
        <v>0</v>
      </c>
      <c r="P760" s="15" t="str">
        <f>IF(Tableau3[[#This Row],[Matricule]]&gt;1,IF(COUNTIF(Tableau3[DateMatricule],Tableau3[[#This Row],[DateMatricule]])&gt;1,"Doublon",""),"")</f>
        <v/>
      </c>
    </row>
    <row r="761" spans="1:16" x14ac:dyDescent="0.25">
      <c r="A761" s="12" t="str">
        <f>IF(Tableau3[[#This Row],[Date]]="","",VLOOKUP(Tableau3[[#This Row],[Semaine]],Listes!$A:$B,2,FALSE))</f>
        <v/>
      </c>
      <c r="B761" s="11" t="str">
        <f>IF(ISBLANK(Tableau3[[#This Row],[Date]]),"",INT((Tableau3[[#This Row],[Date]]-SUM(MOD(DATE(YEAR(Tableau3[[#This Row],[Date]]-MOD(Tableau3[[#This Row],[Date]]-2,7)+3),1,2),{1E+99;7})*{1;-1})+5)/7))</f>
        <v/>
      </c>
      <c r="C761" s="11" t="str">
        <f>IF(ISBLANK(Tableau3[[#This Row],[Matricule]]),"",VLOOKUP(Tableau3[[#This Row],[Matricule]],#REF!,2,FALSE))</f>
        <v/>
      </c>
      <c r="D761" s="11" t="str">
        <f>IF(ISBLANK(Tableau3[[#This Row],[Matricule]]),"",VLOOKUP(Tableau3[[#This Row],[Matricule]],#REF!,3,FALSE))</f>
        <v/>
      </c>
      <c r="E761" s="11" t="str">
        <f>CONCATENATE(Tableau3[[#This Row],[Date]],Tableau3[[#This Row],[Matricule]])</f>
        <v/>
      </c>
      <c r="F761" s="3"/>
      <c r="I76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61" s="7">
        <f>IF(Tableau3[[#This Row],[Moyenne Régimes]]&gt;0,1,0)</f>
        <v>0</v>
      </c>
      <c r="K761" s="7">
        <f>IF(Tableau3[[#This Row],[Moyenne Régimes]]&gt;=60,1,0)</f>
        <v>0</v>
      </c>
      <c r="L761" s="7">
        <f>IF(Tableau3[[#This Row],[Moyenne Régimes]]&gt;60,Tableau3[[#This Row],[Moyenne Régimes]]-60,0)</f>
        <v>0</v>
      </c>
      <c r="M761" s="14">
        <f t="shared" si="36"/>
        <v>0</v>
      </c>
      <c r="N761" s="14">
        <f t="shared" si="35"/>
        <v>0</v>
      </c>
      <c r="O761" s="14">
        <f t="shared" si="37"/>
        <v>0</v>
      </c>
      <c r="P761" s="15" t="str">
        <f>IF(Tableau3[[#This Row],[Matricule]]&gt;1,IF(COUNTIF(Tableau3[DateMatricule],Tableau3[[#This Row],[DateMatricule]])&gt;1,"Doublon",""),"")</f>
        <v/>
      </c>
    </row>
    <row r="762" spans="1:16" x14ac:dyDescent="0.25">
      <c r="A762" s="12" t="str">
        <f>IF(Tableau3[[#This Row],[Date]]="","",VLOOKUP(Tableau3[[#This Row],[Semaine]],Listes!$A:$B,2,FALSE))</f>
        <v/>
      </c>
      <c r="B762" s="11" t="str">
        <f>IF(ISBLANK(Tableau3[[#This Row],[Date]]),"",INT((Tableau3[[#This Row],[Date]]-SUM(MOD(DATE(YEAR(Tableau3[[#This Row],[Date]]-MOD(Tableau3[[#This Row],[Date]]-2,7)+3),1,2),{1E+99;7})*{1;-1})+5)/7))</f>
        <v/>
      </c>
      <c r="C762" s="11" t="str">
        <f>IF(ISBLANK(Tableau3[[#This Row],[Matricule]]),"",VLOOKUP(Tableau3[[#This Row],[Matricule]],#REF!,2,FALSE))</f>
        <v/>
      </c>
      <c r="D762" s="11" t="str">
        <f>IF(ISBLANK(Tableau3[[#This Row],[Matricule]]),"",VLOOKUP(Tableau3[[#This Row],[Matricule]],#REF!,3,FALSE))</f>
        <v/>
      </c>
      <c r="E762" s="11" t="str">
        <f>CONCATENATE(Tableau3[[#This Row],[Date]],Tableau3[[#This Row],[Matricule]])</f>
        <v/>
      </c>
      <c r="F762" s="3"/>
      <c r="I76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62" s="7">
        <f>IF(Tableau3[[#This Row],[Moyenne Régimes]]&gt;0,1,0)</f>
        <v>0</v>
      </c>
      <c r="K762" s="7">
        <f>IF(Tableau3[[#This Row],[Moyenne Régimes]]&gt;=60,1,0)</f>
        <v>0</v>
      </c>
      <c r="L762" s="7">
        <f>IF(Tableau3[[#This Row],[Moyenne Régimes]]&gt;60,Tableau3[[#This Row],[Moyenne Régimes]]-60,0)</f>
        <v>0</v>
      </c>
      <c r="M762" s="14">
        <f t="shared" si="36"/>
        <v>0</v>
      </c>
      <c r="N762" s="14">
        <f t="shared" si="35"/>
        <v>0</v>
      </c>
      <c r="O762" s="14">
        <f t="shared" si="37"/>
        <v>0</v>
      </c>
      <c r="P762" s="15" t="str">
        <f>IF(Tableau3[[#This Row],[Matricule]]&gt;1,IF(COUNTIF(Tableau3[DateMatricule],Tableau3[[#This Row],[DateMatricule]])&gt;1,"Doublon",""),"")</f>
        <v/>
      </c>
    </row>
    <row r="763" spans="1:16" x14ac:dyDescent="0.25">
      <c r="A763" s="12" t="str">
        <f>IF(Tableau3[[#This Row],[Date]]="","",VLOOKUP(Tableau3[[#This Row],[Semaine]],Listes!$A:$B,2,FALSE))</f>
        <v/>
      </c>
      <c r="B763" s="11" t="str">
        <f>IF(ISBLANK(Tableau3[[#This Row],[Date]]),"",INT((Tableau3[[#This Row],[Date]]-SUM(MOD(DATE(YEAR(Tableau3[[#This Row],[Date]]-MOD(Tableau3[[#This Row],[Date]]-2,7)+3),1,2),{1E+99;7})*{1;-1})+5)/7))</f>
        <v/>
      </c>
      <c r="C763" s="11" t="str">
        <f>IF(ISBLANK(Tableau3[[#This Row],[Matricule]]),"",VLOOKUP(Tableau3[[#This Row],[Matricule]],#REF!,2,FALSE))</f>
        <v/>
      </c>
      <c r="D763" s="11" t="str">
        <f>IF(ISBLANK(Tableau3[[#This Row],[Matricule]]),"",VLOOKUP(Tableau3[[#This Row],[Matricule]],#REF!,3,FALSE))</f>
        <v/>
      </c>
      <c r="E763" s="11" t="str">
        <f>CONCATENATE(Tableau3[[#This Row],[Date]],Tableau3[[#This Row],[Matricule]])</f>
        <v/>
      </c>
      <c r="F763" s="3"/>
      <c r="I76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63" s="7">
        <f>IF(Tableau3[[#This Row],[Moyenne Régimes]]&gt;0,1,0)</f>
        <v>0</v>
      </c>
      <c r="K763" s="7">
        <f>IF(Tableau3[[#This Row],[Moyenne Régimes]]&gt;=60,1,0)</f>
        <v>0</v>
      </c>
      <c r="L763" s="7">
        <f>IF(Tableau3[[#This Row],[Moyenne Régimes]]&gt;60,Tableau3[[#This Row],[Moyenne Régimes]]-60,0)</f>
        <v>0</v>
      </c>
      <c r="M763" s="14">
        <f t="shared" si="36"/>
        <v>0</v>
      </c>
      <c r="N763" s="14">
        <f t="shared" si="35"/>
        <v>0</v>
      </c>
      <c r="O763" s="14">
        <f t="shared" si="37"/>
        <v>0</v>
      </c>
      <c r="P763" s="15" t="str">
        <f>IF(Tableau3[[#This Row],[Matricule]]&gt;1,IF(COUNTIF(Tableau3[DateMatricule],Tableau3[[#This Row],[DateMatricule]])&gt;1,"Doublon",""),"")</f>
        <v/>
      </c>
    </row>
    <row r="764" spans="1:16" x14ac:dyDescent="0.25">
      <c r="A764" s="12" t="str">
        <f>IF(Tableau3[[#This Row],[Date]]="","",VLOOKUP(Tableau3[[#This Row],[Semaine]],Listes!$A:$B,2,FALSE))</f>
        <v/>
      </c>
      <c r="B764" s="11" t="str">
        <f>IF(ISBLANK(Tableau3[[#This Row],[Date]]),"",INT((Tableau3[[#This Row],[Date]]-SUM(MOD(DATE(YEAR(Tableau3[[#This Row],[Date]]-MOD(Tableau3[[#This Row],[Date]]-2,7)+3),1,2),{1E+99;7})*{1;-1})+5)/7))</f>
        <v/>
      </c>
      <c r="C764" s="11" t="str">
        <f>IF(ISBLANK(Tableau3[[#This Row],[Matricule]]),"",VLOOKUP(Tableau3[[#This Row],[Matricule]],#REF!,2,FALSE))</f>
        <v/>
      </c>
      <c r="D764" s="11" t="str">
        <f>IF(ISBLANK(Tableau3[[#This Row],[Matricule]]),"",VLOOKUP(Tableau3[[#This Row],[Matricule]],#REF!,3,FALSE))</f>
        <v/>
      </c>
      <c r="E764" s="11" t="str">
        <f>CONCATENATE(Tableau3[[#This Row],[Date]],Tableau3[[#This Row],[Matricule]])</f>
        <v/>
      </c>
      <c r="F764" s="3"/>
      <c r="I76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64" s="7">
        <f>IF(Tableau3[[#This Row],[Moyenne Régimes]]&gt;0,1,0)</f>
        <v>0</v>
      </c>
      <c r="K764" s="7">
        <f>IF(Tableau3[[#This Row],[Moyenne Régimes]]&gt;=60,1,0)</f>
        <v>0</v>
      </c>
      <c r="L764" s="7">
        <f>IF(Tableau3[[#This Row],[Moyenne Régimes]]&gt;60,Tableau3[[#This Row],[Moyenne Régimes]]-60,0)</f>
        <v>0</v>
      </c>
      <c r="M764" s="14">
        <f t="shared" si="36"/>
        <v>0</v>
      </c>
      <c r="N764" s="14">
        <f t="shared" si="35"/>
        <v>0</v>
      </c>
      <c r="O764" s="14">
        <f t="shared" si="37"/>
        <v>0</v>
      </c>
      <c r="P764" s="15" t="str">
        <f>IF(Tableau3[[#This Row],[Matricule]]&gt;1,IF(COUNTIF(Tableau3[DateMatricule],Tableau3[[#This Row],[DateMatricule]])&gt;1,"Doublon",""),"")</f>
        <v/>
      </c>
    </row>
    <row r="765" spans="1:16" x14ac:dyDescent="0.25">
      <c r="A765" s="12" t="str">
        <f>IF(Tableau3[[#This Row],[Date]]="","",VLOOKUP(Tableau3[[#This Row],[Semaine]],Listes!$A:$B,2,FALSE))</f>
        <v/>
      </c>
      <c r="B765" s="11" t="str">
        <f>IF(ISBLANK(Tableau3[[#This Row],[Date]]),"",INT((Tableau3[[#This Row],[Date]]-SUM(MOD(DATE(YEAR(Tableau3[[#This Row],[Date]]-MOD(Tableau3[[#This Row],[Date]]-2,7)+3),1,2),{1E+99;7})*{1;-1})+5)/7))</f>
        <v/>
      </c>
      <c r="C765" s="11" t="str">
        <f>IF(ISBLANK(Tableau3[[#This Row],[Matricule]]),"",VLOOKUP(Tableau3[[#This Row],[Matricule]],#REF!,2,FALSE))</f>
        <v/>
      </c>
      <c r="D765" s="11" t="str">
        <f>IF(ISBLANK(Tableau3[[#This Row],[Matricule]]),"",VLOOKUP(Tableau3[[#This Row],[Matricule]],#REF!,3,FALSE))</f>
        <v/>
      </c>
      <c r="E765" s="11" t="str">
        <f>CONCATENATE(Tableau3[[#This Row],[Date]],Tableau3[[#This Row],[Matricule]])</f>
        <v/>
      </c>
      <c r="F765" s="3"/>
      <c r="I76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65" s="7">
        <f>IF(Tableau3[[#This Row],[Moyenne Régimes]]&gt;0,1,0)</f>
        <v>0</v>
      </c>
      <c r="K765" s="7">
        <f>IF(Tableau3[[#This Row],[Moyenne Régimes]]&gt;=60,1,0)</f>
        <v>0</v>
      </c>
      <c r="L765" s="7">
        <f>IF(Tableau3[[#This Row],[Moyenne Régimes]]&gt;60,Tableau3[[#This Row],[Moyenne Régimes]]-60,0)</f>
        <v>0</v>
      </c>
      <c r="M765" s="14">
        <f t="shared" si="36"/>
        <v>0</v>
      </c>
      <c r="N765" s="14">
        <f t="shared" si="35"/>
        <v>0</v>
      </c>
      <c r="O765" s="14">
        <f t="shared" si="37"/>
        <v>0</v>
      </c>
      <c r="P765" s="15" t="str">
        <f>IF(Tableau3[[#This Row],[Matricule]]&gt;1,IF(COUNTIF(Tableau3[DateMatricule],Tableau3[[#This Row],[DateMatricule]])&gt;1,"Doublon",""),"")</f>
        <v/>
      </c>
    </row>
    <row r="766" spans="1:16" x14ac:dyDescent="0.25">
      <c r="A766" s="12" t="str">
        <f>IF(Tableau3[[#This Row],[Date]]="","",VLOOKUP(Tableau3[[#This Row],[Semaine]],Listes!$A:$B,2,FALSE))</f>
        <v/>
      </c>
      <c r="B766" s="11" t="str">
        <f>IF(ISBLANK(Tableau3[[#This Row],[Date]]),"",INT((Tableau3[[#This Row],[Date]]-SUM(MOD(DATE(YEAR(Tableau3[[#This Row],[Date]]-MOD(Tableau3[[#This Row],[Date]]-2,7)+3),1,2),{1E+99;7})*{1;-1})+5)/7))</f>
        <v/>
      </c>
      <c r="C766" s="11" t="str">
        <f>IF(ISBLANK(Tableau3[[#This Row],[Matricule]]),"",VLOOKUP(Tableau3[[#This Row],[Matricule]],#REF!,2,FALSE))</f>
        <v/>
      </c>
      <c r="D766" s="11" t="str">
        <f>IF(ISBLANK(Tableau3[[#This Row],[Matricule]]),"",VLOOKUP(Tableau3[[#This Row],[Matricule]],#REF!,3,FALSE))</f>
        <v/>
      </c>
      <c r="E766" s="11" t="str">
        <f>CONCATENATE(Tableau3[[#This Row],[Date]],Tableau3[[#This Row],[Matricule]])</f>
        <v/>
      </c>
      <c r="F766" s="3"/>
      <c r="I76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66" s="7">
        <f>IF(Tableau3[[#This Row],[Moyenne Régimes]]&gt;0,1,0)</f>
        <v>0</v>
      </c>
      <c r="K766" s="7">
        <f>IF(Tableau3[[#This Row],[Moyenne Régimes]]&gt;=60,1,0)</f>
        <v>0</v>
      </c>
      <c r="L766" s="7">
        <f>IF(Tableau3[[#This Row],[Moyenne Régimes]]&gt;60,Tableau3[[#This Row],[Moyenne Régimes]]-60,0)</f>
        <v>0</v>
      </c>
      <c r="M766" s="14">
        <f t="shared" si="36"/>
        <v>0</v>
      </c>
      <c r="N766" s="14">
        <f t="shared" si="35"/>
        <v>0</v>
      </c>
      <c r="O766" s="14">
        <f t="shared" si="37"/>
        <v>0</v>
      </c>
      <c r="P766" s="15" t="str">
        <f>IF(Tableau3[[#This Row],[Matricule]]&gt;1,IF(COUNTIF(Tableau3[DateMatricule],Tableau3[[#This Row],[DateMatricule]])&gt;1,"Doublon",""),"")</f>
        <v/>
      </c>
    </row>
    <row r="767" spans="1:16" x14ac:dyDescent="0.25">
      <c r="A767" s="12" t="str">
        <f>IF(Tableau3[[#This Row],[Date]]="","",VLOOKUP(Tableau3[[#This Row],[Semaine]],Listes!$A:$B,2,FALSE))</f>
        <v/>
      </c>
      <c r="B767" s="11" t="str">
        <f>IF(ISBLANK(Tableau3[[#This Row],[Date]]),"",INT((Tableau3[[#This Row],[Date]]-SUM(MOD(DATE(YEAR(Tableau3[[#This Row],[Date]]-MOD(Tableau3[[#This Row],[Date]]-2,7)+3),1,2),{1E+99;7})*{1;-1})+5)/7))</f>
        <v/>
      </c>
      <c r="C767" s="11" t="str">
        <f>IF(ISBLANK(Tableau3[[#This Row],[Matricule]]),"",VLOOKUP(Tableau3[[#This Row],[Matricule]],#REF!,2,FALSE))</f>
        <v/>
      </c>
      <c r="D767" s="11" t="str">
        <f>IF(ISBLANK(Tableau3[[#This Row],[Matricule]]),"",VLOOKUP(Tableau3[[#This Row],[Matricule]],#REF!,3,FALSE))</f>
        <v/>
      </c>
      <c r="E767" s="11" t="str">
        <f>CONCATENATE(Tableau3[[#This Row],[Date]],Tableau3[[#This Row],[Matricule]])</f>
        <v/>
      </c>
      <c r="F767" s="3"/>
      <c r="I76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67" s="7">
        <f>IF(Tableau3[[#This Row],[Moyenne Régimes]]&gt;0,1,0)</f>
        <v>0</v>
      </c>
      <c r="K767" s="7">
        <f>IF(Tableau3[[#This Row],[Moyenne Régimes]]&gt;=60,1,0)</f>
        <v>0</v>
      </c>
      <c r="L767" s="7">
        <f>IF(Tableau3[[#This Row],[Moyenne Régimes]]&gt;60,Tableau3[[#This Row],[Moyenne Régimes]]-60,0)</f>
        <v>0</v>
      </c>
      <c r="M767" s="14">
        <f t="shared" si="36"/>
        <v>0</v>
      </c>
      <c r="N767" s="14">
        <f t="shared" si="35"/>
        <v>0</v>
      </c>
      <c r="O767" s="14">
        <f t="shared" si="37"/>
        <v>0</v>
      </c>
      <c r="P767" s="15" t="str">
        <f>IF(Tableau3[[#This Row],[Matricule]]&gt;1,IF(COUNTIF(Tableau3[DateMatricule],Tableau3[[#This Row],[DateMatricule]])&gt;1,"Doublon",""),"")</f>
        <v/>
      </c>
    </row>
    <row r="768" spans="1:16" x14ac:dyDescent="0.25">
      <c r="A768" s="12" t="str">
        <f>IF(Tableau3[[#This Row],[Date]]="","",VLOOKUP(Tableau3[[#This Row],[Semaine]],Listes!$A:$B,2,FALSE))</f>
        <v/>
      </c>
      <c r="B768" s="11" t="str">
        <f>IF(ISBLANK(Tableau3[[#This Row],[Date]]),"",INT((Tableau3[[#This Row],[Date]]-SUM(MOD(DATE(YEAR(Tableau3[[#This Row],[Date]]-MOD(Tableau3[[#This Row],[Date]]-2,7)+3),1,2),{1E+99;7})*{1;-1})+5)/7))</f>
        <v/>
      </c>
      <c r="C768" s="11" t="str">
        <f>IF(ISBLANK(Tableau3[[#This Row],[Matricule]]),"",VLOOKUP(Tableau3[[#This Row],[Matricule]],#REF!,2,FALSE))</f>
        <v/>
      </c>
      <c r="D768" s="11" t="str">
        <f>IF(ISBLANK(Tableau3[[#This Row],[Matricule]]),"",VLOOKUP(Tableau3[[#This Row],[Matricule]],#REF!,3,FALSE))</f>
        <v/>
      </c>
      <c r="E768" s="11" t="str">
        <f>CONCATENATE(Tableau3[[#This Row],[Date]],Tableau3[[#This Row],[Matricule]])</f>
        <v/>
      </c>
      <c r="F768" s="3"/>
      <c r="I76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68" s="7">
        <f>IF(Tableau3[[#This Row],[Moyenne Régimes]]&gt;0,1,0)</f>
        <v>0</v>
      </c>
      <c r="K768" s="7">
        <f>IF(Tableau3[[#This Row],[Moyenne Régimes]]&gt;=60,1,0)</f>
        <v>0</v>
      </c>
      <c r="L768" s="7">
        <f>IF(Tableau3[[#This Row],[Moyenne Régimes]]&gt;60,Tableau3[[#This Row],[Moyenne Régimes]]-60,0)</f>
        <v>0</v>
      </c>
      <c r="M768" s="14">
        <f t="shared" si="36"/>
        <v>0</v>
      </c>
      <c r="N768" s="14">
        <f t="shared" si="35"/>
        <v>0</v>
      </c>
      <c r="O768" s="14">
        <f t="shared" si="37"/>
        <v>0</v>
      </c>
      <c r="P768" s="15" t="str">
        <f>IF(Tableau3[[#This Row],[Matricule]]&gt;1,IF(COUNTIF(Tableau3[DateMatricule],Tableau3[[#This Row],[DateMatricule]])&gt;1,"Doublon",""),"")</f>
        <v/>
      </c>
    </row>
    <row r="769" spans="1:16" x14ac:dyDescent="0.25">
      <c r="A769" s="12" t="str">
        <f>IF(Tableau3[[#This Row],[Date]]="","",VLOOKUP(Tableau3[[#This Row],[Semaine]],Listes!$A:$B,2,FALSE))</f>
        <v/>
      </c>
      <c r="B769" s="11" t="str">
        <f>IF(ISBLANK(Tableau3[[#This Row],[Date]]),"",INT((Tableau3[[#This Row],[Date]]-SUM(MOD(DATE(YEAR(Tableau3[[#This Row],[Date]]-MOD(Tableau3[[#This Row],[Date]]-2,7)+3),1,2),{1E+99;7})*{1;-1})+5)/7))</f>
        <v/>
      </c>
      <c r="C769" s="11" t="str">
        <f>IF(ISBLANK(Tableau3[[#This Row],[Matricule]]),"",VLOOKUP(Tableau3[[#This Row],[Matricule]],#REF!,2,FALSE))</f>
        <v/>
      </c>
      <c r="D769" s="11" t="str">
        <f>IF(ISBLANK(Tableau3[[#This Row],[Matricule]]),"",VLOOKUP(Tableau3[[#This Row],[Matricule]],#REF!,3,FALSE))</f>
        <v/>
      </c>
      <c r="E769" s="11" t="str">
        <f>CONCATENATE(Tableau3[[#This Row],[Date]],Tableau3[[#This Row],[Matricule]])</f>
        <v/>
      </c>
      <c r="F769" s="3"/>
      <c r="I76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69" s="7">
        <f>IF(Tableau3[[#This Row],[Moyenne Régimes]]&gt;0,1,0)</f>
        <v>0</v>
      </c>
      <c r="K769" s="7">
        <f>IF(Tableau3[[#This Row],[Moyenne Régimes]]&gt;=60,1,0)</f>
        <v>0</v>
      </c>
      <c r="L769" s="7">
        <f>IF(Tableau3[[#This Row],[Moyenne Régimes]]&gt;60,Tableau3[[#This Row],[Moyenne Régimes]]-60,0)</f>
        <v>0</v>
      </c>
      <c r="M769" s="14">
        <f t="shared" si="36"/>
        <v>0</v>
      </c>
      <c r="N769" s="14">
        <f t="shared" si="35"/>
        <v>0</v>
      </c>
      <c r="O769" s="14">
        <f t="shared" si="37"/>
        <v>0</v>
      </c>
      <c r="P769" s="15" t="str">
        <f>IF(Tableau3[[#This Row],[Matricule]]&gt;1,IF(COUNTIF(Tableau3[DateMatricule],Tableau3[[#This Row],[DateMatricule]])&gt;1,"Doublon",""),"")</f>
        <v/>
      </c>
    </row>
    <row r="770" spans="1:16" x14ac:dyDescent="0.25">
      <c r="A770" s="12" t="str">
        <f>IF(Tableau3[[#This Row],[Date]]="","",VLOOKUP(Tableau3[[#This Row],[Semaine]],Listes!$A:$B,2,FALSE))</f>
        <v/>
      </c>
      <c r="B770" s="11" t="str">
        <f>IF(ISBLANK(Tableau3[[#This Row],[Date]]),"",INT((Tableau3[[#This Row],[Date]]-SUM(MOD(DATE(YEAR(Tableau3[[#This Row],[Date]]-MOD(Tableau3[[#This Row],[Date]]-2,7)+3),1,2),{1E+99;7})*{1;-1})+5)/7))</f>
        <v/>
      </c>
      <c r="C770" s="11" t="str">
        <f>IF(ISBLANK(Tableau3[[#This Row],[Matricule]]),"",VLOOKUP(Tableau3[[#This Row],[Matricule]],#REF!,2,FALSE))</f>
        <v/>
      </c>
      <c r="D770" s="11" t="str">
        <f>IF(ISBLANK(Tableau3[[#This Row],[Matricule]]),"",VLOOKUP(Tableau3[[#This Row],[Matricule]],#REF!,3,FALSE))</f>
        <v/>
      </c>
      <c r="E770" s="11" t="str">
        <f>CONCATENATE(Tableau3[[#This Row],[Date]],Tableau3[[#This Row],[Matricule]])</f>
        <v/>
      </c>
      <c r="F770" s="3"/>
      <c r="I77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70" s="7">
        <f>IF(Tableau3[[#This Row],[Moyenne Régimes]]&gt;0,1,0)</f>
        <v>0</v>
      </c>
      <c r="K770" s="7">
        <f>IF(Tableau3[[#This Row],[Moyenne Régimes]]&gt;=60,1,0)</f>
        <v>0</v>
      </c>
      <c r="L770" s="7">
        <f>IF(Tableau3[[#This Row],[Moyenne Régimes]]&gt;60,Tableau3[[#This Row],[Moyenne Régimes]]-60,0)</f>
        <v>0</v>
      </c>
      <c r="M770" s="14">
        <f t="shared" si="36"/>
        <v>0</v>
      </c>
      <c r="N770" s="14">
        <f t="shared" si="35"/>
        <v>0</v>
      </c>
      <c r="O770" s="14">
        <f t="shared" si="37"/>
        <v>0</v>
      </c>
      <c r="P770" s="15" t="str">
        <f>IF(Tableau3[[#This Row],[Matricule]]&gt;1,IF(COUNTIF(Tableau3[DateMatricule],Tableau3[[#This Row],[DateMatricule]])&gt;1,"Doublon",""),"")</f>
        <v/>
      </c>
    </row>
    <row r="771" spans="1:16" x14ac:dyDescent="0.25">
      <c r="A771" s="12" t="str">
        <f>IF(Tableau3[[#This Row],[Date]]="","",VLOOKUP(Tableau3[[#This Row],[Semaine]],Listes!$A:$B,2,FALSE))</f>
        <v/>
      </c>
      <c r="B771" s="11" t="str">
        <f>IF(ISBLANK(Tableau3[[#This Row],[Date]]),"",INT((Tableau3[[#This Row],[Date]]-SUM(MOD(DATE(YEAR(Tableau3[[#This Row],[Date]]-MOD(Tableau3[[#This Row],[Date]]-2,7)+3),1,2),{1E+99;7})*{1;-1})+5)/7))</f>
        <v/>
      </c>
      <c r="C771" s="11" t="str">
        <f>IF(ISBLANK(Tableau3[[#This Row],[Matricule]]),"",VLOOKUP(Tableau3[[#This Row],[Matricule]],#REF!,2,FALSE))</f>
        <v/>
      </c>
      <c r="D771" s="11" t="str">
        <f>IF(ISBLANK(Tableau3[[#This Row],[Matricule]]),"",VLOOKUP(Tableau3[[#This Row],[Matricule]],#REF!,3,FALSE))</f>
        <v/>
      </c>
      <c r="E771" s="11" t="str">
        <f>CONCATENATE(Tableau3[[#This Row],[Date]],Tableau3[[#This Row],[Matricule]])</f>
        <v/>
      </c>
      <c r="F771" s="3"/>
      <c r="I77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71" s="7">
        <f>IF(Tableau3[[#This Row],[Moyenne Régimes]]&gt;0,1,0)</f>
        <v>0</v>
      </c>
      <c r="K771" s="7">
        <f>IF(Tableau3[[#This Row],[Moyenne Régimes]]&gt;=60,1,0)</f>
        <v>0</v>
      </c>
      <c r="L771" s="7">
        <f>IF(Tableau3[[#This Row],[Moyenne Régimes]]&gt;60,Tableau3[[#This Row],[Moyenne Régimes]]-60,0)</f>
        <v>0</v>
      </c>
      <c r="M771" s="14">
        <f t="shared" si="36"/>
        <v>0</v>
      </c>
      <c r="N771" s="14">
        <f t="shared" ref="N771:N834" si="38">+IF(ROUND(I771,0)&gt;60,(ROUND(I771,0)-60)*40,0)</f>
        <v>0</v>
      </c>
      <c r="O771" s="14">
        <f t="shared" si="37"/>
        <v>0</v>
      </c>
      <c r="P771" s="15" t="str">
        <f>IF(Tableau3[[#This Row],[Matricule]]&gt;1,IF(COUNTIF(Tableau3[DateMatricule],Tableau3[[#This Row],[DateMatricule]])&gt;1,"Doublon",""),"")</f>
        <v/>
      </c>
    </row>
    <row r="772" spans="1:16" x14ac:dyDescent="0.25">
      <c r="A772" s="12" t="str">
        <f>IF(Tableau3[[#This Row],[Date]]="","",VLOOKUP(Tableau3[[#This Row],[Semaine]],Listes!$A:$B,2,FALSE))</f>
        <v/>
      </c>
      <c r="B772" s="11" t="str">
        <f>IF(ISBLANK(Tableau3[[#This Row],[Date]]),"",INT((Tableau3[[#This Row],[Date]]-SUM(MOD(DATE(YEAR(Tableau3[[#This Row],[Date]]-MOD(Tableau3[[#This Row],[Date]]-2,7)+3),1,2),{1E+99;7})*{1;-1})+5)/7))</f>
        <v/>
      </c>
      <c r="C772" s="11" t="str">
        <f>IF(ISBLANK(Tableau3[[#This Row],[Matricule]]),"",VLOOKUP(Tableau3[[#This Row],[Matricule]],#REF!,2,FALSE))</f>
        <v/>
      </c>
      <c r="D772" s="11" t="str">
        <f>IF(ISBLANK(Tableau3[[#This Row],[Matricule]]),"",VLOOKUP(Tableau3[[#This Row],[Matricule]],#REF!,3,FALSE))</f>
        <v/>
      </c>
      <c r="E772" s="11" t="str">
        <f>CONCATENATE(Tableau3[[#This Row],[Date]],Tableau3[[#This Row],[Matricule]])</f>
        <v/>
      </c>
      <c r="F772" s="3"/>
      <c r="I77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72" s="7">
        <f>IF(Tableau3[[#This Row],[Moyenne Régimes]]&gt;0,1,0)</f>
        <v>0</v>
      </c>
      <c r="K772" s="7">
        <f>IF(Tableau3[[#This Row],[Moyenne Régimes]]&gt;=60,1,0)</f>
        <v>0</v>
      </c>
      <c r="L772" s="7">
        <f>IF(Tableau3[[#This Row],[Moyenne Régimes]]&gt;60,Tableau3[[#This Row],[Moyenne Régimes]]-60,0)</f>
        <v>0</v>
      </c>
      <c r="M772" s="14">
        <f t="shared" si="36"/>
        <v>0</v>
      </c>
      <c r="N772" s="14">
        <f t="shared" si="38"/>
        <v>0</v>
      </c>
      <c r="O772" s="14">
        <f t="shared" si="37"/>
        <v>0</v>
      </c>
      <c r="P772" s="15" t="str">
        <f>IF(Tableau3[[#This Row],[Matricule]]&gt;1,IF(COUNTIF(Tableau3[DateMatricule],Tableau3[[#This Row],[DateMatricule]])&gt;1,"Doublon",""),"")</f>
        <v/>
      </c>
    </row>
    <row r="773" spans="1:16" x14ac:dyDescent="0.25">
      <c r="A773" s="12" t="str">
        <f>IF(Tableau3[[#This Row],[Date]]="","",VLOOKUP(Tableau3[[#This Row],[Semaine]],Listes!$A:$B,2,FALSE))</f>
        <v/>
      </c>
      <c r="B773" s="11" t="str">
        <f>IF(ISBLANK(Tableau3[[#This Row],[Date]]),"",INT((Tableau3[[#This Row],[Date]]-SUM(MOD(DATE(YEAR(Tableau3[[#This Row],[Date]]-MOD(Tableau3[[#This Row],[Date]]-2,7)+3),1,2),{1E+99;7})*{1;-1})+5)/7))</f>
        <v/>
      </c>
      <c r="C773" s="11" t="str">
        <f>IF(ISBLANK(Tableau3[[#This Row],[Matricule]]),"",VLOOKUP(Tableau3[[#This Row],[Matricule]],#REF!,2,FALSE))</f>
        <v/>
      </c>
      <c r="D773" s="11" t="str">
        <f>IF(ISBLANK(Tableau3[[#This Row],[Matricule]]),"",VLOOKUP(Tableau3[[#This Row],[Matricule]],#REF!,3,FALSE))</f>
        <v/>
      </c>
      <c r="E773" s="11" t="str">
        <f>CONCATENATE(Tableau3[[#This Row],[Date]],Tableau3[[#This Row],[Matricule]])</f>
        <v/>
      </c>
      <c r="F773" s="3"/>
      <c r="I77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73" s="7">
        <f>IF(Tableau3[[#This Row],[Moyenne Régimes]]&gt;0,1,0)</f>
        <v>0</v>
      </c>
      <c r="K773" s="7">
        <f>IF(Tableau3[[#This Row],[Moyenne Régimes]]&gt;=60,1,0)</f>
        <v>0</v>
      </c>
      <c r="L773" s="7">
        <f>IF(Tableau3[[#This Row],[Moyenne Régimes]]&gt;60,Tableau3[[#This Row],[Moyenne Régimes]]-60,0)</f>
        <v>0</v>
      </c>
      <c r="M773" s="14">
        <f t="shared" si="36"/>
        <v>0</v>
      </c>
      <c r="N773" s="14">
        <f t="shared" si="38"/>
        <v>0</v>
      </c>
      <c r="O773" s="14">
        <f t="shared" si="37"/>
        <v>0</v>
      </c>
      <c r="P773" s="15" t="str">
        <f>IF(Tableau3[[#This Row],[Matricule]]&gt;1,IF(COUNTIF(Tableau3[DateMatricule],Tableau3[[#This Row],[DateMatricule]])&gt;1,"Doublon",""),"")</f>
        <v/>
      </c>
    </row>
    <row r="774" spans="1:16" x14ac:dyDescent="0.25">
      <c r="A774" s="12" t="str">
        <f>IF(Tableau3[[#This Row],[Date]]="","",VLOOKUP(Tableau3[[#This Row],[Semaine]],Listes!$A:$B,2,FALSE))</f>
        <v/>
      </c>
      <c r="B774" s="11" t="str">
        <f>IF(ISBLANK(Tableau3[[#This Row],[Date]]),"",INT((Tableau3[[#This Row],[Date]]-SUM(MOD(DATE(YEAR(Tableau3[[#This Row],[Date]]-MOD(Tableau3[[#This Row],[Date]]-2,7)+3),1,2),{1E+99;7})*{1;-1})+5)/7))</f>
        <v/>
      </c>
      <c r="C774" s="11" t="str">
        <f>IF(ISBLANK(Tableau3[[#This Row],[Matricule]]),"",VLOOKUP(Tableau3[[#This Row],[Matricule]],#REF!,2,FALSE))</f>
        <v/>
      </c>
      <c r="D774" s="11" t="str">
        <f>IF(ISBLANK(Tableau3[[#This Row],[Matricule]]),"",VLOOKUP(Tableau3[[#This Row],[Matricule]],#REF!,3,FALSE))</f>
        <v/>
      </c>
      <c r="E774" s="11" t="str">
        <f>CONCATENATE(Tableau3[[#This Row],[Date]],Tableau3[[#This Row],[Matricule]])</f>
        <v/>
      </c>
      <c r="F774" s="3"/>
      <c r="I77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74" s="7">
        <f>IF(Tableau3[[#This Row],[Moyenne Régimes]]&gt;0,1,0)</f>
        <v>0</v>
      </c>
      <c r="K774" s="7">
        <f>IF(Tableau3[[#This Row],[Moyenne Régimes]]&gt;=60,1,0)</f>
        <v>0</v>
      </c>
      <c r="L774" s="7">
        <f>IF(Tableau3[[#This Row],[Moyenne Régimes]]&gt;60,Tableau3[[#This Row],[Moyenne Régimes]]-60,0)</f>
        <v>0</v>
      </c>
      <c r="M774" s="14">
        <f t="shared" si="36"/>
        <v>0</v>
      </c>
      <c r="N774" s="14">
        <f t="shared" si="38"/>
        <v>0</v>
      </c>
      <c r="O774" s="14">
        <f t="shared" si="37"/>
        <v>0</v>
      </c>
      <c r="P774" s="15" t="str">
        <f>IF(Tableau3[[#This Row],[Matricule]]&gt;1,IF(COUNTIF(Tableau3[DateMatricule],Tableau3[[#This Row],[DateMatricule]])&gt;1,"Doublon",""),"")</f>
        <v/>
      </c>
    </row>
    <row r="775" spans="1:16" x14ac:dyDescent="0.25">
      <c r="A775" s="12" t="str">
        <f>IF(Tableau3[[#This Row],[Date]]="","",VLOOKUP(Tableau3[[#This Row],[Semaine]],Listes!$A:$B,2,FALSE))</f>
        <v/>
      </c>
      <c r="B775" s="11" t="str">
        <f>IF(ISBLANK(Tableau3[[#This Row],[Date]]),"",INT((Tableau3[[#This Row],[Date]]-SUM(MOD(DATE(YEAR(Tableau3[[#This Row],[Date]]-MOD(Tableau3[[#This Row],[Date]]-2,7)+3),1,2),{1E+99;7})*{1;-1})+5)/7))</f>
        <v/>
      </c>
      <c r="C775" s="11" t="str">
        <f>IF(ISBLANK(Tableau3[[#This Row],[Matricule]]),"",VLOOKUP(Tableau3[[#This Row],[Matricule]],#REF!,2,FALSE))</f>
        <v/>
      </c>
      <c r="D775" s="11" t="str">
        <f>IF(ISBLANK(Tableau3[[#This Row],[Matricule]]),"",VLOOKUP(Tableau3[[#This Row],[Matricule]],#REF!,3,FALSE))</f>
        <v/>
      </c>
      <c r="E775" s="11" t="str">
        <f>CONCATENATE(Tableau3[[#This Row],[Date]],Tableau3[[#This Row],[Matricule]])</f>
        <v/>
      </c>
      <c r="F775" s="3"/>
      <c r="I77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75" s="7">
        <f>IF(Tableau3[[#This Row],[Moyenne Régimes]]&gt;0,1,0)</f>
        <v>0</v>
      </c>
      <c r="K775" s="7">
        <f>IF(Tableau3[[#This Row],[Moyenne Régimes]]&gt;=60,1,0)</f>
        <v>0</v>
      </c>
      <c r="L775" s="7">
        <f>IF(Tableau3[[#This Row],[Moyenne Régimes]]&gt;60,Tableau3[[#This Row],[Moyenne Régimes]]-60,0)</f>
        <v>0</v>
      </c>
      <c r="M775" s="14">
        <f t="shared" ref="M775:M838" si="39">+IF(I775&lt;60,0,1000)</f>
        <v>0</v>
      </c>
      <c r="N775" s="14">
        <f t="shared" si="38"/>
        <v>0</v>
      </c>
      <c r="O775" s="14">
        <f t="shared" ref="O775:O838" si="40">+M775+N775</f>
        <v>0</v>
      </c>
      <c r="P775" s="15" t="str">
        <f>IF(Tableau3[[#This Row],[Matricule]]&gt;1,IF(COUNTIF(Tableau3[DateMatricule],Tableau3[[#This Row],[DateMatricule]])&gt;1,"Doublon",""),"")</f>
        <v/>
      </c>
    </row>
    <row r="776" spans="1:16" x14ac:dyDescent="0.25">
      <c r="A776" s="12" t="str">
        <f>IF(Tableau3[[#This Row],[Date]]="","",VLOOKUP(Tableau3[[#This Row],[Semaine]],Listes!$A:$B,2,FALSE))</f>
        <v/>
      </c>
      <c r="B776" s="11" t="str">
        <f>IF(ISBLANK(Tableau3[[#This Row],[Date]]),"",INT((Tableau3[[#This Row],[Date]]-SUM(MOD(DATE(YEAR(Tableau3[[#This Row],[Date]]-MOD(Tableau3[[#This Row],[Date]]-2,7)+3),1,2),{1E+99;7})*{1;-1})+5)/7))</f>
        <v/>
      </c>
      <c r="C776" s="11" t="str">
        <f>IF(ISBLANK(Tableau3[[#This Row],[Matricule]]),"",VLOOKUP(Tableau3[[#This Row],[Matricule]],#REF!,2,FALSE))</f>
        <v/>
      </c>
      <c r="D776" s="11" t="str">
        <f>IF(ISBLANK(Tableau3[[#This Row],[Matricule]]),"",VLOOKUP(Tableau3[[#This Row],[Matricule]],#REF!,3,FALSE))</f>
        <v/>
      </c>
      <c r="E776" s="11" t="str">
        <f>CONCATENATE(Tableau3[[#This Row],[Date]],Tableau3[[#This Row],[Matricule]])</f>
        <v/>
      </c>
      <c r="F776" s="3"/>
      <c r="I77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76" s="7">
        <f>IF(Tableau3[[#This Row],[Moyenne Régimes]]&gt;0,1,0)</f>
        <v>0</v>
      </c>
      <c r="K776" s="7">
        <f>IF(Tableau3[[#This Row],[Moyenne Régimes]]&gt;=60,1,0)</f>
        <v>0</v>
      </c>
      <c r="L776" s="7">
        <f>IF(Tableau3[[#This Row],[Moyenne Régimes]]&gt;60,Tableau3[[#This Row],[Moyenne Régimes]]-60,0)</f>
        <v>0</v>
      </c>
      <c r="M776" s="14">
        <f t="shared" si="39"/>
        <v>0</v>
      </c>
      <c r="N776" s="14">
        <f t="shared" si="38"/>
        <v>0</v>
      </c>
      <c r="O776" s="14">
        <f t="shared" si="40"/>
        <v>0</v>
      </c>
      <c r="P776" s="15" t="str">
        <f>IF(Tableau3[[#This Row],[Matricule]]&gt;1,IF(COUNTIF(Tableau3[DateMatricule],Tableau3[[#This Row],[DateMatricule]])&gt;1,"Doublon",""),"")</f>
        <v/>
      </c>
    </row>
    <row r="777" spans="1:16" x14ac:dyDescent="0.25">
      <c r="A777" s="12" t="str">
        <f>IF(Tableau3[[#This Row],[Date]]="","",VLOOKUP(Tableau3[[#This Row],[Semaine]],Listes!$A:$B,2,FALSE))</f>
        <v/>
      </c>
      <c r="B777" s="11" t="str">
        <f>IF(ISBLANK(Tableau3[[#This Row],[Date]]),"",INT((Tableau3[[#This Row],[Date]]-SUM(MOD(DATE(YEAR(Tableau3[[#This Row],[Date]]-MOD(Tableau3[[#This Row],[Date]]-2,7)+3),1,2),{1E+99;7})*{1;-1})+5)/7))</f>
        <v/>
      </c>
      <c r="C777" s="11" t="str">
        <f>IF(ISBLANK(Tableau3[[#This Row],[Matricule]]),"",VLOOKUP(Tableau3[[#This Row],[Matricule]],#REF!,2,FALSE))</f>
        <v/>
      </c>
      <c r="D777" s="11" t="str">
        <f>IF(ISBLANK(Tableau3[[#This Row],[Matricule]]),"",VLOOKUP(Tableau3[[#This Row],[Matricule]],#REF!,3,FALSE))</f>
        <v/>
      </c>
      <c r="E777" s="11" t="str">
        <f>CONCATENATE(Tableau3[[#This Row],[Date]],Tableau3[[#This Row],[Matricule]])</f>
        <v/>
      </c>
      <c r="F777" s="3"/>
      <c r="I77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77" s="7">
        <f>IF(Tableau3[[#This Row],[Moyenne Régimes]]&gt;0,1,0)</f>
        <v>0</v>
      </c>
      <c r="K777" s="7">
        <f>IF(Tableau3[[#This Row],[Moyenne Régimes]]&gt;=60,1,0)</f>
        <v>0</v>
      </c>
      <c r="L777" s="7">
        <f>IF(Tableau3[[#This Row],[Moyenne Régimes]]&gt;60,Tableau3[[#This Row],[Moyenne Régimes]]-60,0)</f>
        <v>0</v>
      </c>
      <c r="M777" s="14">
        <f t="shared" si="39"/>
        <v>0</v>
      </c>
      <c r="N777" s="14">
        <f t="shared" si="38"/>
        <v>0</v>
      </c>
      <c r="O777" s="14">
        <f t="shared" si="40"/>
        <v>0</v>
      </c>
      <c r="P777" s="15" t="str">
        <f>IF(Tableau3[[#This Row],[Matricule]]&gt;1,IF(COUNTIF(Tableau3[DateMatricule],Tableau3[[#This Row],[DateMatricule]])&gt;1,"Doublon",""),"")</f>
        <v/>
      </c>
    </row>
    <row r="778" spans="1:16" x14ac:dyDescent="0.25">
      <c r="A778" s="12" t="str">
        <f>IF(Tableau3[[#This Row],[Date]]="","",VLOOKUP(Tableau3[[#This Row],[Semaine]],Listes!$A:$B,2,FALSE))</f>
        <v/>
      </c>
      <c r="B778" s="11" t="str">
        <f>IF(ISBLANK(Tableau3[[#This Row],[Date]]),"",INT((Tableau3[[#This Row],[Date]]-SUM(MOD(DATE(YEAR(Tableau3[[#This Row],[Date]]-MOD(Tableau3[[#This Row],[Date]]-2,7)+3),1,2),{1E+99;7})*{1;-1})+5)/7))</f>
        <v/>
      </c>
      <c r="C778" s="11" t="str">
        <f>IF(ISBLANK(Tableau3[[#This Row],[Matricule]]),"",VLOOKUP(Tableau3[[#This Row],[Matricule]],#REF!,2,FALSE))</f>
        <v/>
      </c>
      <c r="D778" s="11" t="str">
        <f>IF(ISBLANK(Tableau3[[#This Row],[Matricule]]),"",VLOOKUP(Tableau3[[#This Row],[Matricule]],#REF!,3,FALSE))</f>
        <v/>
      </c>
      <c r="E778" s="11" t="str">
        <f>CONCATENATE(Tableau3[[#This Row],[Date]],Tableau3[[#This Row],[Matricule]])</f>
        <v/>
      </c>
      <c r="F778" s="3"/>
      <c r="I77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78" s="7">
        <f>IF(Tableau3[[#This Row],[Moyenne Régimes]]&gt;0,1,0)</f>
        <v>0</v>
      </c>
      <c r="K778" s="7">
        <f>IF(Tableau3[[#This Row],[Moyenne Régimes]]&gt;=60,1,0)</f>
        <v>0</v>
      </c>
      <c r="L778" s="7">
        <f>IF(Tableau3[[#This Row],[Moyenne Régimes]]&gt;60,Tableau3[[#This Row],[Moyenne Régimes]]-60,0)</f>
        <v>0</v>
      </c>
      <c r="M778" s="14">
        <f t="shared" si="39"/>
        <v>0</v>
      </c>
      <c r="N778" s="14">
        <f t="shared" si="38"/>
        <v>0</v>
      </c>
      <c r="O778" s="14">
        <f t="shared" si="40"/>
        <v>0</v>
      </c>
      <c r="P778" s="15" t="str">
        <f>IF(Tableau3[[#This Row],[Matricule]]&gt;1,IF(COUNTIF(Tableau3[DateMatricule],Tableau3[[#This Row],[DateMatricule]])&gt;1,"Doublon",""),"")</f>
        <v/>
      </c>
    </row>
    <row r="779" spans="1:16" x14ac:dyDescent="0.25">
      <c r="A779" s="12" t="str">
        <f>IF(Tableau3[[#This Row],[Date]]="","",VLOOKUP(Tableau3[[#This Row],[Semaine]],Listes!$A:$B,2,FALSE))</f>
        <v/>
      </c>
      <c r="B779" s="11" t="str">
        <f>IF(ISBLANK(Tableau3[[#This Row],[Date]]),"",INT((Tableau3[[#This Row],[Date]]-SUM(MOD(DATE(YEAR(Tableau3[[#This Row],[Date]]-MOD(Tableau3[[#This Row],[Date]]-2,7)+3),1,2),{1E+99;7})*{1;-1})+5)/7))</f>
        <v/>
      </c>
      <c r="C779" s="11" t="str">
        <f>IF(ISBLANK(Tableau3[[#This Row],[Matricule]]),"",VLOOKUP(Tableau3[[#This Row],[Matricule]],#REF!,2,FALSE))</f>
        <v/>
      </c>
      <c r="D779" s="11" t="str">
        <f>IF(ISBLANK(Tableau3[[#This Row],[Matricule]]),"",VLOOKUP(Tableau3[[#This Row],[Matricule]],#REF!,3,FALSE))</f>
        <v/>
      </c>
      <c r="E779" s="11" t="str">
        <f>CONCATENATE(Tableau3[[#This Row],[Date]],Tableau3[[#This Row],[Matricule]])</f>
        <v/>
      </c>
      <c r="F779" s="3"/>
      <c r="I77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79" s="7">
        <f>IF(Tableau3[[#This Row],[Moyenne Régimes]]&gt;0,1,0)</f>
        <v>0</v>
      </c>
      <c r="K779" s="7">
        <f>IF(Tableau3[[#This Row],[Moyenne Régimes]]&gt;=60,1,0)</f>
        <v>0</v>
      </c>
      <c r="L779" s="7">
        <f>IF(Tableau3[[#This Row],[Moyenne Régimes]]&gt;60,Tableau3[[#This Row],[Moyenne Régimes]]-60,0)</f>
        <v>0</v>
      </c>
      <c r="M779" s="14">
        <f t="shared" si="39"/>
        <v>0</v>
      </c>
      <c r="N779" s="14">
        <f t="shared" si="38"/>
        <v>0</v>
      </c>
      <c r="O779" s="14">
        <f t="shared" si="40"/>
        <v>0</v>
      </c>
      <c r="P779" s="15" t="str">
        <f>IF(Tableau3[[#This Row],[Matricule]]&gt;1,IF(COUNTIF(Tableau3[DateMatricule],Tableau3[[#This Row],[DateMatricule]])&gt;1,"Doublon",""),"")</f>
        <v/>
      </c>
    </row>
    <row r="780" spans="1:16" x14ac:dyDescent="0.25">
      <c r="A780" s="12" t="str">
        <f>IF(Tableau3[[#This Row],[Date]]="","",VLOOKUP(Tableau3[[#This Row],[Semaine]],Listes!$A:$B,2,FALSE))</f>
        <v/>
      </c>
      <c r="B780" s="11" t="str">
        <f>IF(ISBLANK(Tableau3[[#This Row],[Date]]),"",INT((Tableau3[[#This Row],[Date]]-SUM(MOD(DATE(YEAR(Tableau3[[#This Row],[Date]]-MOD(Tableau3[[#This Row],[Date]]-2,7)+3),1,2),{1E+99;7})*{1;-1})+5)/7))</f>
        <v/>
      </c>
      <c r="C780" s="11" t="str">
        <f>IF(ISBLANK(Tableau3[[#This Row],[Matricule]]),"",VLOOKUP(Tableau3[[#This Row],[Matricule]],#REF!,2,FALSE))</f>
        <v/>
      </c>
      <c r="D780" s="11" t="str">
        <f>IF(ISBLANK(Tableau3[[#This Row],[Matricule]]),"",VLOOKUP(Tableau3[[#This Row],[Matricule]],#REF!,3,FALSE))</f>
        <v/>
      </c>
      <c r="E780" s="11" t="str">
        <f>CONCATENATE(Tableau3[[#This Row],[Date]],Tableau3[[#This Row],[Matricule]])</f>
        <v/>
      </c>
      <c r="F780" s="3"/>
      <c r="I78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80" s="7">
        <f>IF(Tableau3[[#This Row],[Moyenne Régimes]]&gt;0,1,0)</f>
        <v>0</v>
      </c>
      <c r="K780" s="7">
        <f>IF(Tableau3[[#This Row],[Moyenne Régimes]]&gt;=60,1,0)</f>
        <v>0</v>
      </c>
      <c r="L780" s="7">
        <f>IF(Tableau3[[#This Row],[Moyenne Régimes]]&gt;60,Tableau3[[#This Row],[Moyenne Régimes]]-60,0)</f>
        <v>0</v>
      </c>
      <c r="M780" s="14">
        <f t="shared" si="39"/>
        <v>0</v>
      </c>
      <c r="N780" s="14">
        <f t="shared" si="38"/>
        <v>0</v>
      </c>
      <c r="O780" s="14">
        <f t="shared" si="40"/>
        <v>0</v>
      </c>
      <c r="P780" s="15" t="str">
        <f>IF(Tableau3[[#This Row],[Matricule]]&gt;1,IF(COUNTIF(Tableau3[DateMatricule],Tableau3[[#This Row],[DateMatricule]])&gt;1,"Doublon",""),"")</f>
        <v/>
      </c>
    </row>
    <row r="781" spans="1:16" x14ac:dyDescent="0.25">
      <c r="A781" s="12" t="str">
        <f>IF(Tableau3[[#This Row],[Date]]="","",VLOOKUP(Tableau3[[#This Row],[Semaine]],Listes!$A:$B,2,FALSE))</f>
        <v/>
      </c>
      <c r="B781" s="11" t="str">
        <f>IF(ISBLANK(Tableau3[[#This Row],[Date]]),"",INT((Tableau3[[#This Row],[Date]]-SUM(MOD(DATE(YEAR(Tableau3[[#This Row],[Date]]-MOD(Tableau3[[#This Row],[Date]]-2,7)+3),1,2),{1E+99;7})*{1;-1})+5)/7))</f>
        <v/>
      </c>
      <c r="C781" s="11" t="str">
        <f>IF(ISBLANK(Tableau3[[#This Row],[Matricule]]),"",VLOOKUP(Tableau3[[#This Row],[Matricule]],#REF!,2,FALSE))</f>
        <v/>
      </c>
      <c r="D781" s="11" t="str">
        <f>IF(ISBLANK(Tableau3[[#This Row],[Matricule]]),"",VLOOKUP(Tableau3[[#This Row],[Matricule]],#REF!,3,FALSE))</f>
        <v/>
      </c>
      <c r="E781" s="11" t="str">
        <f>CONCATENATE(Tableau3[[#This Row],[Date]],Tableau3[[#This Row],[Matricule]])</f>
        <v/>
      </c>
      <c r="F781" s="3"/>
      <c r="I78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81" s="7">
        <f>IF(Tableau3[[#This Row],[Moyenne Régimes]]&gt;0,1,0)</f>
        <v>0</v>
      </c>
      <c r="K781" s="7">
        <f>IF(Tableau3[[#This Row],[Moyenne Régimes]]&gt;=60,1,0)</f>
        <v>0</v>
      </c>
      <c r="L781" s="7">
        <f>IF(Tableau3[[#This Row],[Moyenne Régimes]]&gt;60,Tableau3[[#This Row],[Moyenne Régimes]]-60,0)</f>
        <v>0</v>
      </c>
      <c r="M781" s="14">
        <f t="shared" si="39"/>
        <v>0</v>
      </c>
      <c r="N781" s="14">
        <f t="shared" si="38"/>
        <v>0</v>
      </c>
      <c r="O781" s="14">
        <f t="shared" si="40"/>
        <v>0</v>
      </c>
      <c r="P781" s="15" t="str">
        <f>IF(Tableau3[[#This Row],[Matricule]]&gt;1,IF(COUNTIF(Tableau3[DateMatricule],Tableau3[[#This Row],[DateMatricule]])&gt;1,"Doublon",""),"")</f>
        <v/>
      </c>
    </row>
    <row r="782" spans="1:16" x14ac:dyDescent="0.25">
      <c r="A782" s="12" t="str">
        <f>IF(Tableau3[[#This Row],[Date]]="","",VLOOKUP(Tableau3[[#This Row],[Semaine]],Listes!$A:$B,2,FALSE))</f>
        <v/>
      </c>
      <c r="B782" s="11" t="str">
        <f>IF(ISBLANK(Tableau3[[#This Row],[Date]]),"",INT((Tableau3[[#This Row],[Date]]-SUM(MOD(DATE(YEAR(Tableau3[[#This Row],[Date]]-MOD(Tableau3[[#This Row],[Date]]-2,7)+3),1,2),{1E+99;7})*{1;-1})+5)/7))</f>
        <v/>
      </c>
      <c r="C782" s="11" t="str">
        <f>IF(ISBLANK(Tableau3[[#This Row],[Matricule]]),"",VLOOKUP(Tableau3[[#This Row],[Matricule]],#REF!,2,FALSE))</f>
        <v/>
      </c>
      <c r="D782" s="11" t="str">
        <f>IF(ISBLANK(Tableau3[[#This Row],[Matricule]]),"",VLOOKUP(Tableau3[[#This Row],[Matricule]],#REF!,3,FALSE))</f>
        <v/>
      </c>
      <c r="E782" s="11" t="str">
        <f>CONCATENATE(Tableau3[[#This Row],[Date]],Tableau3[[#This Row],[Matricule]])</f>
        <v/>
      </c>
      <c r="F782" s="3"/>
      <c r="I78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82" s="7">
        <f>IF(Tableau3[[#This Row],[Moyenne Régimes]]&gt;0,1,0)</f>
        <v>0</v>
      </c>
      <c r="K782" s="7">
        <f>IF(Tableau3[[#This Row],[Moyenne Régimes]]&gt;=60,1,0)</f>
        <v>0</v>
      </c>
      <c r="L782" s="7">
        <f>IF(Tableau3[[#This Row],[Moyenne Régimes]]&gt;60,Tableau3[[#This Row],[Moyenne Régimes]]-60,0)</f>
        <v>0</v>
      </c>
      <c r="M782" s="14">
        <f t="shared" si="39"/>
        <v>0</v>
      </c>
      <c r="N782" s="14">
        <f t="shared" si="38"/>
        <v>0</v>
      </c>
      <c r="O782" s="14">
        <f t="shared" si="40"/>
        <v>0</v>
      </c>
      <c r="P782" s="15" t="str">
        <f>IF(Tableau3[[#This Row],[Matricule]]&gt;1,IF(COUNTIF(Tableau3[DateMatricule],Tableau3[[#This Row],[DateMatricule]])&gt;1,"Doublon",""),"")</f>
        <v/>
      </c>
    </row>
    <row r="783" spans="1:16" x14ac:dyDescent="0.25">
      <c r="A783" s="12" t="str">
        <f>IF(Tableau3[[#This Row],[Date]]="","",VLOOKUP(Tableau3[[#This Row],[Semaine]],Listes!$A:$B,2,FALSE))</f>
        <v/>
      </c>
      <c r="B783" s="11" t="str">
        <f>IF(ISBLANK(Tableau3[[#This Row],[Date]]),"",INT((Tableau3[[#This Row],[Date]]-SUM(MOD(DATE(YEAR(Tableau3[[#This Row],[Date]]-MOD(Tableau3[[#This Row],[Date]]-2,7)+3),1,2),{1E+99;7})*{1;-1})+5)/7))</f>
        <v/>
      </c>
      <c r="C783" s="11" t="str">
        <f>IF(ISBLANK(Tableau3[[#This Row],[Matricule]]),"",VLOOKUP(Tableau3[[#This Row],[Matricule]],#REF!,2,FALSE))</f>
        <v/>
      </c>
      <c r="D783" s="11" t="str">
        <f>IF(ISBLANK(Tableau3[[#This Row],[Matricule]]),"",VLOOKUP(Tableau3[[#This Row],[Matricule]],#REF!,3,FALSE))</f>
        <v/>
      </c>
      <c r="E783" s="11" t="str">
        <f>CONCATENATE(Tableau3[[#This Row],[Date]],Tableau3[[#This Row],[Matricule]])</f>
        <v/>
      </c>
      <c r="F783" s="3"/>
      <c r="I78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83" s="7">
        <f>IF(Tableau3[[#This Row],[Moyenne Régimes]]&gt;0,1,0)</f>
        <v>0</v>
      </c>
      <c r="K783" s="7">
        <f>IF(Tableau3[[#This Row],[Moyenne Régimes]]&gt;=60,1,0)</f>
        <v>0</v>
      </c>
      <c r="L783" s="7">
        <f>IF(Tableau3[[#This Row],[Moyenne Régimes]]&gt;60,Tableau3[[#This Row],[Moyenne Régimes]]-60,0)</f>
        <v>0</v>
      </c>
      <c r="M783" s="14">
        <f t="shared" si="39"/>
        <v>0</v>
      </c>
      <c r="N783" s="14">
        <f t="shared" si="38"/>
        <v>0</v>
      </c>
      <c r="O783" s="14">
        <f t="shared" si="40"/>
        <v>0</v>
      </c>
      <c r="P783" s="15" t="str">
        <f>IF(Tableau3[[#This Row],[Matricule]]&gt;1,IF(COUNTIF(Tableau3[DateMatricule],Tableau3[[#This Row],[DateMatricule]])&gt;1,"Doublon",""),"")</f>
        <v/>
      </c>
    </row>
    <row r="784" spans="1:16" x14ac:dyDescent="0.25">
      <c r="A784" s="12" t="str">
        <f>IF(Tableau3[[#This Row],[Date]]="","",VLOOKUP(Tableau3[[#This Row],[Semaine]],Listes!$A:$B,2,FALSE))</f>
        <v/>
      </c>
      <c r="B784" s="11" t="str">
        <f>IF(ISBLANK(Tableau3[[#This Row],[Date]]),"",INT((Tableau3[[#This Row],[Date]]-SUM(MOD(DATE(YEAR(Tableau3[[#This Row],[Date]]-MOD(Tableau3[[#This Row],[Date]]-2,7)+3),1,2),{1E+99;7})*{1;-1})+5)/7))</f>
        <v/>
      </c>
      <c r="C784" s="11" t="str">
        <f>IF(ISBLANK(Tableau3[[#This Row],[Matricule]]),"",VLOOKUP(Tableau3[[#This Row],[Matricule]],#REF!,2,FALSE))</f>
        <v/>
      </c>
      <c r="D784" s="11" t="str">
        <f>IF(ISBLANK(Tableau3[[#This Row],[Matricule]]),"",VLOOKUP(Tableau3[[#This Row],[Matricule]],#REF!,3,FALSE))</f>
        <v/>
      </c>
      <c r="E784" s="11" t="str">
        <f>CONCATENATE(Tableau3[[#This Row],[Date]],Tableau3[[#This Row],[Matricule]])</f>
        <v/>
      </c>
      <c r="F784" s="3"/>
      <c r="I78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84" s="7">
        <f>IF(Tableau3[[#This Row],[Moyenne Régimes]]&gt;0,1,0)</f>
        <v>0</v>
      </c>
      <c r="K784" s="7">
        <f>IF(Tableau3[[#This Row],[Moyenne Régimes]]&gt;=60,1,0)</f>
        <v>0</v>
      </c>
      <c r="L784" s="7">
        <f>IF(Tableau3[[#This Row],[Moyenne Régimes]]&gt;60,Tableau3[[#This Row],[Moyenne Régimes]]-60,0)</f>
        <v>0</v>
      </c>
      <c r="M784" s="14">
        <f t="shared" si="39"/>
        <v>0</v>
      </c>
      <c r="N784" s="14">
        <f t="shared" si="38"/>
        <v>0</v>
      </c>
      <c r="O784" s="14">
        <f t="shared" si="40"/>
        <v>0</v>
      </c>
      <c r="P784" s="15" t="str">
        <f>IF(Tableau3[[#This Row],[Matricule]]&gt;1,IF(COUNTIF(Tableau3[DateMatricule],Tableau3[[#This Row],[DateMatricule]])&gt;1,"Doublon",""),"")</f>
        <v/>
      </c>
    </row>
    <row r="785" spans="1:16" x14ac:dyDescent="0.25">
      <c r="A785" s="12" t="str">
        <f>IF(Tableau3[[#This Row],[Date]]="","",VLOOKUP(Tableau3[[#This Row],[Semaine]],Listes!$A:$B,2,FALSE))</f>
        <v/>
      </c>
      <c r="B785" s="11" t="str">
        <f>IF(ISBLANK(Tableau3[[#This Row],[Date]]),"",INT((Tableau3[[#This Row],[Date]]-SUM(MOD(DATE(YEAR(Tableau3[[#This Row],[Date]]-MOD(Tableau3[[#This Row],[Date]]-2,7)+3),1,2),{1E+99;7})*{1;-1})+5)/7))</f>
        <v/>
      </c>
      <c r="C785" s="11" t="str">
        <f>IF(ISBLANK(Tableau3[[#This Row],[Matricule]]),"",VLOOKUP(Tableau3[[#This Row],[Matricule]],#REF!,2,FALSE))</f>
        <v/>
      </c>
      <c r="D785" s="11" t="str">
        <f>IF(ISBLANK(Tableau3[[#This Row],[Matricule]]),"",VLOOKUP(Tableau3[[#This Row],[Matricule]],#REF!,3,FALSE))</f>
        <v/>
      </c>
      <c r="E785" s="11" t="str">
        <f>CONCATENATE(Tableau3[[#This Row],[Date]],Tableau3[[#This Row],[Matricule]])</f>
        <v/>
      </c>
      <c r="F785" s="3"/>
      <c r="I78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85" s="7">
        <f>IF(Tableau3[[#This Row],[Moyenne Régimes]]&gt;0,1,0)</f>
        <v>0</v>
      </c>
      <c r="K785" s="7">
        <f>IF(Tableau3[[#This Row],[Moyenne Régimes]]&gt;=60,1,0)</f>
        <v>0</v>
      </c>
      <c r="L785" s="7">
        <f>IF(Tableau3[[#This Row],[Moyenne Régimes]]&gt;60,Tableau3[[#This Row],[Moyenne Régimes]]-60,0)</f>
        <v>0</v>
      </c>
      <c r="M785" s="14">
        <f t="shared" si="39"/>
        <v>0</v>
      </c>
      <c r="N785" s="14">
        <f t="shared" si="38"/>
        <v>0</v>
      </c>
      <c r="O785" s="14">
        <f t="shared" si="40"/>
        <v>0</v>
      </c>
      <c r="P785" s="15" t="str">
        <f>IF(Tableau3[[#This Row],[Matricule]]&gt;1,IF(COUNTIF(Tableau3[DateMatricule],Tableau3[[#This Row],[DateMatricule]])&gt;1,"Doublon",""),"")</f>
        <v/>
      </c>
    </row>
    <row r="786" spans="1:16" x14ac:dyDescent="0.25">
      <c r="A786" s="12" t="str">
        <f>IF(Tableau3[[#This Row],[Date]]="","",VLOOKUP(Tableau3[[#This Row],[Semaine]],Listes!$A:$B,2,FALSE))</f>
        <v/>
      </c>
      <c r="B786" s="11" t="str">
        <f>IF(ISBLANK(Tableau3[[#This Row],[Date]]),"",INT((Tableau3[[#This Row],[Date]]-SUM(MOD(DATE(YEAR(Tableau3[[#This Row],[Date]]-MOD(Tableau3[[#This Row],[Date]]-2,7)+3),1,2),{1E+99;7})*{1;-1})+5)/7))</f>
        <v/>
      </c>
      <c r="C786" s="11" t="str">
        <f>IF(ISBLANK(Tableau3[[#This Row],[Matricule]]),"",VLOOKUP(Tableau3[[#This Row],[Matricule]],#REF!,2,FALSE))</f>
        <v/>
      </c>
      <c r="D786" s="11" t="str">
        <f>IF(ISBLANK(Tableau3[[#This Row],[Matricule]]),"",VLOOKUP(Tableau3[[#This Row],[Matricule]],#REF!,3,FALSE))</f>
        <v/>
      </c>
      <c r="E786" s="11" t="str">
        <f>CONCATENATE(Tableau3[[#This Row],[Date]],Tableau3[[#This Row],[Matricule]])</f>
        <v/>
      </c>
      <c r="F786" s="3"/>
      <c r="I78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86" s="7">
        <f>IF(Tableau3[[#This Row],[Moyenne Régimes]]&gt;0,1,0)</f>
        <v>0</v>
      </c>
      <c r="K786" s="7">
        <f>IF(Tableau3[[#This Row],[Moyenne Régimes]]&gt;=60,1,0)</f>
        <v>0</v>
      </c>
      <c r="L786" s="7">
        <f>IF(Tableau3[[#This Row],[Moyenne Régimes]]&gt;60,Tableau3[[#This Row],[Moyenne Régimes]]-60,0)</f>
        <v>0</v>
      </c>
      <c r="M786" s="14">
        <f t="shared" si="39"/>
        <v>0</v>
      </c>
      <c r="N786" s="14">
        <f t="shared" si="38"/>
        <v>0</v>
      </c>
      <c r="O786" s="14">
        <f t="shared" si="40"/>
        <v>0</v>
      </c>
      <c r="P786" s="15" t="str">
        <f>IF(Tableau3[[#This Row],[Matricule]]&gt;1,IF(COUNTIF(Tableau3[DateMatricule],Tableau3[[#This Row],[DateMatricule]])&gt;1,"Doublon",""),"")</f>
        <v/>
      </c>
    </row>
    <row r="787" spans="1:16" x14ac:dyDescent="0.25">
      <c r="A787" s="12" t="str">
        <f>IF(Tableau3[[#This Row],[Date]]="","",VLOOKUP(Tableau3[[#This Row],[Semaine]],Listes!$A:$B,2,FALSE))</f>
        <v/>
      </c>
      <c r="B787" s="11" t="str">
        <f>IF(ISBLANK(Tableau3[[#This Row],[Date]]),"",INT((Tableau3[[#This Row],[Date]]-SUM(MOD(DATE(YEAR(Tableau3[[#This Row],[Date]]-MOD(Tableau3[[#This Row],[Date]]-2,7)+3),1,2),{1E+99;7})*{1;-1})+5)/7))</f>
        <v/>
      </c>
      <c r="C787" s="11" t="str">
        <f>IF(ISBLANK(Tableau3[[#This Row],[Matricule]]),"",VLOOKUP(Tableau3[[#This Row],[Matricule]],#REF!,2,FALSE))</f>
        <v/>
      </c>
      <c r="D787" s="11" t="str">
        <f>IF(ISBLANK(Tableau3[[#This Row],[Matricule]]),"",VLOOKUP(Tableau3[[#This Row],[Matricule]],#REF!,3,FALSE))</f>
        <v/>
      </c>
      <c r="E787" s="11" t="str">
        <f>CONCATENATE(Tableau3[[#This Row],[Date]],Tableau3[[#This Row],[Matricule]])</f>
        <v/>
      </c>
      <c r="F787" s="3"/>
      <c r="I78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87" s="7">
        <f>IF(Tableau3[[#This Row],[Moyenne Régimes]]&gt;0,1,0)</f>
        <v>0</v>
      </c>
      <c r="K787" s="7">
        <f>IF(Tableau3[[#This Row],[Moyenne Régimes]]&gt;=60,1,0)</f>
        <v>0</v>
      </c>
      <c r="L787" s="7">
        <f>IF(Tableau3[[#This Row],[Moyenne Régimes]]&gt;60,Tableau3[[#This Row],[Moyenne Régimes]]-60,0)</f>
        <v>0</v>
      </c>
      <c r="M787" s="14">
        <f t="shared" si="39"/>
        <v>0</v>
      </c>
      <c r="N787" s="14">
        <f t="shared" si="38"/>
        <v>0</v>
      </c>
      <c r="O787" s="14">
        <f t="shared" si="40"/>
        <v>0</v>
      </c>
      <c r="P787" s="15" t="str">
        <f>IF(Tableau3[[#This Row],[Matricule]]&gt;1,IF(COUNTIF(Tableau3[DateMatricule],Tableau3[[#This Row],[DateMatricule]])&gt;1,"Doublon",""),"")</f>
        <v/>
      </c>
    </row>
    <row r="788" spans="1:16" x14ac:dyDescent="0.25">
      <c r="A788" s="12" t="str">
        <f>IF(Tableau3[[#This Row],[Date]]="","",VLOOKUP(Tableau3[[#This Row],[Semaine]],Listes!$A:$B,2,FALSE))</f>
        <v/>
      </c>
      <c r="B788" s="11" t="str">
        <f>IF(ISBLANK(Tableau3[[#This Row],[Date]]),"",INT((Tableau3[[#This Row],[Date]]-SUM(MOD(DATE(YEAR(Tableau3[[#This Row],[Date]]-MOD(Tableau3[[#This Row],[Date]]-2,7)+3),1,2),{1E+99;7})*{1;-1})+5)/7))</f>
        <v/>
      </c>
      <c r="C788" s="11" t="str">
        <f>IF(ISBLANK(Tableau3[[#This Row],[Matricule]]),"",VLOOKUP(Tableau3[[#This Row],[Matricule]],#REF!,2,FALSE))</f>
        <v/>
      </c>
      <c r="D788" s="11" t="str">
        <f>IF(ISBLANK(Tableau3[[#This Row],[Matricule]]),"",VLOOKUP(Tableau3[[#This Row],[Matricule]],#REF!,3,FALSE))</f>
        <v/>
      </c>
      <c r="E788" s="11" t="str">
        <f>CONCATENATE(Tableau3[[#This Row],[Date]],Tableau3[[#This Row],[Matricule]])</f>
        <v/>
      </c>
      <c r="F788" s="3"/>
      <c r="I78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88" s="7">
        <f>IF(Tableau3[[#This Row],[Moyenne Régimes]]&gt;0,1,0)</f>
        <v>0</v>
      </c>
      <c r="K788" s="7">
        <f>IF(Tableau3[[#This Row],[Moyenne Régimes]]&gt;=60,1,0)</f>
        <v>0</v>
      </c>
      <c r="L788" s="7">
        <f>IF(Tableau3[[#This Row],[Moyenne Régimes]]&gt;60,Tableau3[[#This Row],[Moyenne Régimes]]-60,0)</f>
        <v>0</v>
      </c>
      <c r="M788" s="14">
        <f t="shared" si="39"/>
        <v>0</v>
      </c>
      <c r="N788" s="14">
        <f t="shared" si="38"/>
        <v>0</v>
      </c>
      <c r="O788" s="14">
        <f t="shared" si="40"/>
        <v>0</v>
      </c>
      <c r="P788" s="15" t="str">
        <f>IF(Tableau3[[#This Row],[Matricule]]&gt;1,IF(COUNTIF(Tableau3[DateMatricule],Tableau3[[#This Row],[DateMatricule]])&gt;1,"Doublon",""),"")</f>
        <v/>
      </c>
    </row>
    <row r="789" spans="1:16" x14ac:dyDescent="0.25">
      <c r="A789" s="12" t="str">
        <f>IF(Tableau3[[#This Row],[Date]]="","",VLOOKUP(Tableau3[[#This Row],[Semaine]],Listes!$A:$B,2,FALSE))</f>
        <v/>
      </c>
      <c r="B789" s="11" t="str">
        <f>IF(ISBLANK(Tableau3[[#This Row],[Date]]),"",INT((Tableau3[[#This Row],[Date]]-SUM(MOD(DATE(YEAR(Tableau3[[#This Row],[Date]]-MOD(Tableau3[[#This Row],[Date]]-2,7)+3),1,2),{1E+99;7})*{1;-1})+5)/7))</f>
        <v/>
      </c>
      <c r="C789" s="11" t="str">
        <f>IF(ISBLANK(Tableau3[[#This Row],[Matricule]]),"",VLOOKUP(Tableau3[[#This Row],[Matricule]],#REF!,2,FALSE))</f>
        <v/>
      </c>
      <c r="D789" s="11" t="str">
        <f>IF(ISBLANK(Tableau3[[#This Row],[Matricule]]),"",VLOOKUP(Tableau3[[#This Row],[Matricule]],#REF!,3,FALSE))</f>
        <v/>
      </c>
      <c r="E789" s="11" t="str">
        <f>CONCATENATE(Tableau3[[#This Row],[Date]],Tableau3[[#This Row],[Matricule]])</f>
        <v/>
      </c>
      <c r="F789" s="3"/>
      <c r="I78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89" s="7">
        <f>IF(Tableau3[[#This Row],[Moyenne Régimes]]&gt;0,1,0)</f>
        <v>0</v>
      </c>
      <c r="K789" s="7">
        <f>IF(Tableau3[[#This Row],[Moyenne Régimes]]&gt;=60,1,0)</f>
        <v>0</v>
      </c>
      <c r="L789" s="7">
        <f>IF(Tableau3[[#This Row],[Moyenne Régimes]]&gt;60,Tableau3[[#This Row],[Moyenne Régimes]]-60,0)</f>
        <v>0</v>
      </c>
      <c r="M789" s="14">
        <f t="shared" si="39"/>
        <v>0</v>
      </c>
      <c r="N789" s="14">
        <f t="shared" si="38"/>
        <v>0</v>
      </c>
      <c r="O789" s="14">
        <f t="shared" si="40"/>
        <v>0</v>
      </c>
      <c r="P789" s="15" t="str">
        <f>IF(Tableau3[[#This Row],[Matricule]]&gt;1,IF(COUNTIF(Tableau3[DateMatricule],Tableau3[[#This Row],[DateMatricule]])&gt;1,"Doublon",""),"")</f>
        <v/>
      </c>
    </row>
    <row r="790" spans="1:16" x14ac:dyDescent="0.25">
      <c r="A790" s="12" t="str">
        <f>IF(Tableau3[[#This Row],[Date]]="","",VLOOKUP(Tableau3[[#This Row],[Semaine]],Listes!$A:$B,2,FALSE))</f>
        <v/>
      </c>
      <c r="B790" s="11" t="str">
        <f>IF(ISBLANK(Tableau3[[#This Row],[Date]]),"",INT((Tableau3[[#This Row],[Date]]-SUM(MOD(DATE(YEAR(Tableau3[[#This Row],[Date]]-MOD(Tableau3[[#This Row],[Date]]-2,7)+3),1,2),{1E+99;7})*{1;-1})+5)/7))</f>
        <v/>
      </c>
      <c r="C790" s="11" t="str">
        <f>IF(ISBLANK(Tableau3[[#This Row],[Matricule]]),"",VLOOKUP(Tableau3[[#This Row],[Matricule]],#REF!,2,FALSE))</f>
        <v/>
      </c>
      <c r="D790" s="11" t="str">
        <f>IF(ISBLANK(Tableau3[[#This Row],[Matricule]]),"",VLOOKUP(Tableau3[[#This Row],[Matricule]],#REF!,3,FALSE))</f>
        <v/>
      </c>
      <c r="E790" s="11" t="str">
        <f>CONCATENATE(Tableau3[[#This Row],[Date]],Tableau3[[#This Row],[Matricule]])</f>
        <v/>
      </c>
      <c r="F790" s="3"/>
      <c r="I79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90" s="7">
        <f>IF(Tableau3[[#This Row],[Moyenne Régimes]]&gt;0,1,0)</f>
        <v>0</v>
      </c>
      <c r="K790" s="7">
        <f>IF(Tableau3[[#This Row],[Moyenne Régimes]]&gt;=60,1,0)</f>
        <v>0</v>
      </c>
      <c r="L790" s="7">
        <f>IF(Tableau3[[#This Row],[Moyenne Régimes]]&gt;60,Tableau3[[#This Row],[Moyenne Régimes]]-60,0)</f>
        <v>0</v>
      </c>
      <c r="M790" s="14">
        <f t="shared" si="39"/>
        <v>0</v>
      </c>
      <c r="N790" s="14">
        <f t="shared" si="38"/>
        <v>0</v>
      </c>
      <c r="O790" s="14">
        <f t="shared" si="40"/>
        <v>0</v>
      </c>
      <c r="P790" s="15" t="str">
        <f>IF(Tableau3[[#This Row],[Matricule]]&gt;1,IF(COUNTIF(Tableau3[DateMatricule],Tableau3[[#This Row],[DateMatricule]])&gt;1,"Doublon",""),"")</f>
        <v/>
      </c>
    </row>
    <row r="791" spans="1:16" x14ac:dyDescent="0.25">
      <c r="A791" s="12" t="str">
        <f>IF(Tableau3[[#This Row],[Date]]="","",VLOOKUP(Tableau3[[#This Row],[Semaine]],Listes!$A:$B,2,FALSE))</f>
        <v/>
      </c>
      <c r="B791" s="11" t="str">
        <f>IF(ISBLANK(Tableau3[[#This Row],[Date]]),"",INT((Tableau3[[#This Row],[Date]]-SUM(MOD(DATE(YEAR(Tableau3[[#This Row],[Date]]-MOD(Tableau3[[#This Row],[Date]]-2,7)+3),1,2),{1E+99;7})*{1;-1})+5)/7))</f>
        <v/>
      </c>
      <c r="C791" s="11" t="str">
        <f>IF(ISBLANK(Tableau3[[#This Row],[Matricule]]),"",VLOOKUP(Tableau3[[#This Row],[Matricule]],#REF!,2,FALSE))</f>
        <v/>
      </c>
      <c r="D791" s="11" t="str">
        <f>IF(ISBLANK(Tableau3[[#This Row],[Matricule]]),"",VLOOKUP(Tableau3[[#This Row],[Matricule]],#REF!,3,FALSE))</f>
        <v/>
      </c>
      <c r="E791" s="11" t="str">
        <f>CONCATENATE(Tableau3[[#This Row],[Date]],Tableau3[[#This Row],[Matricule]])</f>
        <v/>
      </c>
      <c r="F791" s="3"/>
      <c r="I79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91" s="7">
        <f>IF(Tableau3[[#This Row],[Moyenne Régimes]]&gt;0,1,0)</f>
        <v>0</v>
      </c>
      <c r="K791" s="7">
        <f>IF(Tableau3[[#This Row],[Moyenne Régimes]]&gt;=60,1,0)</f>
        <v>0</v>
      </c>
      <c r="L791" s="7">
        <f>IF(Tableau3[[#This Row],[Moyenne Régimes]]&gt;60,Tableau3[[#This Row],[Moyenne Régimes]]-60,0)</f>
        <v>0</v>
      </c>
      <c r="M791" s="14">
        <f t="shared" si="39"/>
        <v>0</v>
      </c>
      <c r="N791" s="14">
        <f t="shared" si="38"/>
        <v>0</v>
      </c>
      <c r="O791" s="14">
        <f t="shared" si="40"/>
        <v>0</v>
      </c>
      <c r="P791" s="15" t="str">
        <f>IF(Tableau3[[#This Row],[Matricule]]&gt;1,IF(COUNTIF(Tableau3[DateMatricule],Tableau3[[#This Row],[DateMatricule]])&gt;1,"Doublon",""),"")</f>
        <v/>
      </c>
    </row>
    <row r="792" spans="1:16" x14ac:dyDescent="0.25">
      <c r="A792" s="12" t="str">
        <f>IF(Tableau3[[#This Row],[Date]]="","",VLOOKUP(Tableau3[[#This Row],[Semaine]],Listes!$A:$B,2,FALSE))</f>
        <v/>
      </c>
      <c r="B792" s="11" t="str">
        <f>IF(ISBLANK(Tableau3[[#This Row],[Date]]),"",INT((Tableau3[[#This Row],[Date]]-SUM(MOD(DATE(YEAR(Tableau3[[#This Row],[Date]]-MOD(Tableau3[[#This Row],[Date]]-2,7)+3),1,2),{1E+99;7})*{1;-1})+5)/7))</f>
        <v/>
      </c>
      <c r="C792" s="11" t="str">
        <f>IF(ISBLANK(Tableau3[[#This Row],[Matricule]]),"",VLOOKUP(Tableau3[[#This Row],[Matricule]],#REF!,2,FALSE))</f>
        <v/>
      </c>
      <c r="D792" s="11" t="str">
        <f>IF(ISBLANK(Tableau3[[#This Row],[Matricule]]),"",VLOOKUP(Tableau3[[#This Row],[Matricule]],#REF!,3,FALSE))</f>
        <v/>
      </c>
      <c r="E792" s="11" t="str">
        <f>CONCATENATE(Tableau3[[#This Row],[Date]],Tableau3[[#This Row],[Matricule]])</f>
        <v/>
      </c>
      <c r="F792" s="3"/>
      <c r="I79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92" s="7">
        <f>IF(Tableau3[[#This Row],[Moyenne Régimes]]&gt;0,1,0)</f>
        <v>0</v>
      </c>
      <c r="K792" s="7">
        <f>IF(Tableau3[[#This Row],[Moyenne Régimes]]&gt;=60,1,0)</f>
        <v>0</v>
      </c>
      <c r="L792" s="7">
        <f>IF(Tableau3[[#This Row],[Moyenne Régimes]]&gt;60,Tableau3[[#This Row],[Moyenne Régimes]]-60,0)</f>
        <v>0</v>
      </c>
      <c r="M792" s="14">
        <f t="shared" si="39"/>
        <v>0</v>
      </c>
      <c r="N792" s="14">
        <f t="shared" si="38"/>
        <v>0</v>
      </c>
      <c r="O792" s="14">
        <f t="shared" si="40"/>
        <v>0</v>
      </c>
      <c r="P792" s="15" t="str">
        <f>IF(Tableau3[[#This Row],[Matricule]]&gt;1,IF(COUNTIF(Tableau3[DateMatricule],Tableau3[[#This Row],[DateMatricule]])&gt;1,"Doublon",""),"")</f>
        <v/>
      </c>
    </row>
    <row r="793" spans="1:16" x14ac:dyDescent="0.25">
      <c r="A793" s="12" t="str">
        <f>IF(Tableau3[[#This Row],[Date]]="","",VLOOKUP(Tableau3[[#This Row],[Semaine]],Listes!$A:$B,2,FALSE))</f>
        <v/>
      </c>
      <c r="B793" s="11" t="str">
        <f>IF(ISBLANK(Tableau3[[#This Row],[Date]]),"",INT((Tableau3[[#This Row],[Date]]-SUM(MOD(DATE(YEAR(Tableau3[[#This Row],[Date]]-MOD(Tableau3[[#This Row],[Date]]-2,7)+3),1,2),{1E+99;7})*{1;-1})+5)/7))</f>
        <v/>
      </c>
      <c r="C793" s="11" t="str">
        <f>IF(ISBLANK(Tableau3[[#This Row],[Matricule]]),"",VLOOKUP(Tableau3[[#This Row],[Matricule]],#REF!,2,FALSE))</f>
        <v/>
      </c>
      <c r="D793" s="11" t="str">
        <f>IF(ISBLANK(Tableau3[[#This Row],[Matricule]]),"",VLOOKUP(Tableau3[[#This Row],[Matricule]],#REF!,3,FALSE))</f>
        <v/>
      </c>
      <c r="E793" s="11" t="str">
        <f>CONCATENATE(Tableau3[[#This Row],[Date]],Tableau3[[#This Row],[Matricule]])</f>
        <v/>
      </c>
      <c r="F793" s="3"/>
      <c r="I79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93" s="7">
        <f>IF(Tableau3[[#This Row],[Moyenne Régimes]]&gt;0,1,0)</f>
        <v>0</v>
      </c>
      <c r="K793" s="7">
        <f>IF(Tableau3[[#This Row],[Moyenne Régimes]]&gt;=60,1,0)</f>
        <v>0</v>
      </c>
      <c r="L793" s="7">
        <f>IF(Tableau3[[#This Row],[Moyenne Régimes]]&gt;60,Tableau3[[#This Row],[Moyenne Régimes]]-60,0)</f>
        <v>0</v>
      </c>
      <c r="M793" s="14">
        <f t="shared" si="39"/>
        <v>0</v>
      </c>
      <c r="N793" s="14">
        <f t="shared" si="38"/>
        <v>0</v>
      </c>
      <c r="O793" s="14">
        <f t="shared" si="40"/>
        <v>0</v>
      </c>
      <c r="P793" s="15" t="str">
        <f>IF(Tableau3[[#This Row],[Matricule]]&gt;1,IF(COUNTIF(Tableau3[DateMatricule],Tableau3[[#This Row],[DateMatricule]])&gt;1,"Doublon",""),"")</f>
        <v/>
      </c>
    </row>
    <row r="794" spans="1:16" x14ac:dyDescent="0.25">
      <c r="A794" s="12" t="str">
        <f>IF(Tableau3[[#This Row],[Date]]="","",VLOOKUP(Tableau3[[#This Row],[Semaine]],Listes!$A:$B,2,FALSE))</f>
        <v/>
      </c>
      <c r="B794" s="11" t="str">
        <f>IF(ISBLANK(Tableau3[[#This Row],[Date]]),"",INT((Tableau3[[#This Row],[Date]]-SUM(MOD(DATE(YEAR(Tableau3[[#This Row],[Date]]-MOD(Tableau3[[#This Row],[Date]]-2,7)+3),1,2),{1E+99;7})*{1;-1})+5)/7))</f>
        <v/>
      </c>
      <c r="C794" s="11" t="str">
        <f>IF(ISBLANK(Tableau3[[#This Row],[Matricule]]),"",VLOOKUP(Tableau3[[#This Row],[Matricule]],#REF!,2,FALSE))</f>
        <v/>
      </c>
      <c r="D794" s="11" t="str">
        <f>IF(ISBLANK(Tableau3[[#This Row],[Matricule]]),"",VLOOKUP(Tableau3[[#This Row],[Matricule]],#REF!,3,FALSE))</f>
        <v/>
      </c>
      <c r="E794" s="11" t="str">
        <f>CONCATENATE(Tableau3[[#This Row],[Date]],Tableau3[[#This Row],[Matricule]])</f>
        <v/>
      </c>
      <c r="F794" s="3"/>
      <c r="I79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94" s="7">
        <f>IF(Tableau3[[#This Row],[Moyenne Régimes]]&gt;0,1,0)</f>
        <v>0</v>
      </c>
      <c r="K794" s="7">
        <f>IF(Tableau3[[#This Row],[Moyenne Régimes]]&gt;=60,1,0)</f>
        <v>0</v>
      </c>
      <c r="L794" s="7">
        <f>IF(Tableau3[[#This Row],[Moyenne Régimes]]&gt;60,Tableau3[[#This Row],[Moyenne Régimes]]-60,0)</f>
        <v>0</v>
      </c>
      <c r="M794" s="14">
        <f t="shared" si="39"/>
        <v>0</v>
      </c>
      <c r="N794" s="14">
        <f t="shared" si="38"/>
        <v>0</v>
      </c>
      <c r="O794" s="14">
        <f t="shared" si="40"/>
        <v>0</v>
      </c>
      <c r="P794" s="15" t="str">
        <f>IF(Tableau3[[#This Row],[Matricule]]&gt;1,IF(COUNTIF(Tableau3[DateMatricule],Tableau3[[#This Row],[DateMatricule]])&gt;1,"Doublon",""),"")</f>
        <v/>
      </c>
    </row>
    <row r="795" spans="1:16" x14ac:dyDescent="0.25">
      <c r="A795" s="12" t="str">
        <f>IF(Tableau3[[#This Row],[Date]]="","",VLOOKUP(Tableau3[[#This Row],[Semaine]],Listes!$A:$B,2,FALSE))</f>
        <v/>
      </c>
      <c r="B795" s="11" t="str">
        <f>IF(ISBLANK(Tableau3[[#This Row],[Date]]),"",INT((Tableau3[[#This Row],[Date]]-SUM(MOD(DATE(YEAR(Tableau3[[#This Row],[Date]]-MOD(Tableau3[[#This Row],[Date]]-2,7)+3),1,2),{1E+99;7})*{1;-1})+5)/7))</f>
        <v/>
      </c>
      <c r="C795" s="11" t="str">
        <f>IF(ISBLANK(Tableau3[[#This Row],[Matricule]]),"",VLOOKUP(Tableau3[[#This Row],[Matricule]],#REF!,2,FALSE))</f>
        <v/>
      </c>
      <c r="D795" s="11" t="str">
        <f>IF(ISBLANK(Tableau3[[#This Row],[Matricule]]),"",VLOOKUP(Tableau3[[#This Row],[Matricule]],#REF!,3,FALSE))</f>
        <v/>
      </c>
      <c r="E795" s="11" t="str">
        <f>CONCATENATE(Tableau3[[#This Row],[Date]],Tableau3[[#This Row],[Matricule]])</f>
        <v/>
      </c>
      <c r="F795" s="3"/>
      <c r="I79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95" s="7">
        <f>IF(Tableau3[[#This Row],[Moyenne Régimes]]&gt;0,1,0)</f>
        <v>0</v>
      </c>
      <c r="K795" s="7">
        <f>IF(Tableau3[[#This Row],[Moyenne Régimes]]&gt;=60,1,0)</f>
        <v>0</v>
      </c>
      <c r="L795" s="7">
        <f>IF(Tableau3[[#This Row],[Moyenne Régimes]]&gt;60,Tableau3[[#This Row],[Moyenne Régimes]]-60,0)</f>
        <v>0</v>
      </c>
      <c r="M795" s="14">
        <f t="shared" si="39"/>
        <v>0</v>
      </c>
      <c r="N795" s="14">
        <f t="shared" si="38"/>
        <v>0</v>
      </c>
      <c r="O795" s="14">
        <f t="shared" si="40"/>
        <v>0</v>
      </c>
      <c r="P795" s="15" t="str">
        <f>IF(Tableau3[[#This Row],[Matricule]]&gt;1,IF(COUNTIF(Tableau3[DateMatricule],Tableau3[[#This Row],[DateMatricule]])&gt;1,"Doublon",""),"")</f>
        <v/>
      </c>
    </row>
    <row r="796" spans="1:16" x14ac:dyDescent="0.25">
      <c r="A796" s="12" t="str">
        <f>IF(Tableau3[[#This Row],[Date]]="","",VLOOKUP(Tableau3[[#This Row],[Semaine]],Listes!$A:$B,2,FALSE))</f>
        <v/>
      </c>
      <c r="B796" s="11" t="str">
        <f>IF(ISBLANK(Tableau3[[#This Row],[Date]]),"",INT((Tableau3[[#This Row],[Date]]-SUM(MOD(DATE(YEAR(Tableau3[[#This Row],[Date]]-MOD(Tableau3[[#This Row],[Date]]-2,7)+3),1,2),{1E+99;7})*{1;-1})+5)/7))</f>
        <v/>
      </c>
      <c r="C796" s="11" t="str">
        <f>IF(ISBLANK(Tableau3[[#This Row],[Matricule]]),"",VLOOKUP(Tableau3[[#This Row],[Matricule]],#REF!,2,FALSE))</f>
        <v/>
      </c>
      <c r="D796" s="11" t="str">
        <f>IF(ISBLANK(Tableau3[[#This Row],[Matricule]]),"",VLOOKUP(Tableau3[[#This Row],[Matricule]],#REF!,3,FALSE))</f>
        <v/>
      </c>
      <c r="E796" s="11" t="str">
        <f>CONCATENATE(Tableau3[[#This Row],[Date]],Tableau3[[#This Row],[Matricule]])</f>
        <v/>
      </c>
      <c r="F796" s="3"/>
      <c r="I79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96" s="7">
        <f>IF(Tableau3[[#This Row],[Moyenne Régimes]]&gt;0,1,0)</f>
        <v>0</v>
      </c>
      <c r="K796" s="7">
        <f>IF(Tableau3[[#This Row],[Moyenne Régimes]]&gt;=60,1,0)</f>
        <v>0</v>
      </c>
      <c r="L796" s="7">
        <f>IF(Tableau3[[#This Row],[Moyenne Régimes]]&gt;60,Tableau3[[#This Row],[Moyenne Régimes]]-60,0)</f>
        <v>0</v>
      </c>
      <c r="M796" s="14">
        <f t="shared" si="39"/>
        <v>0</v>
      </c>
      <c r="N796" s="14">
        <f t="shared" si="38"/>
        <v>0</v>
      </c>
      <c r="O796" s="14">
        <f t="shared" si="40"/>
        <v>0</v>
      </c>
      <c r="P796" s="15" t="str">
        <f>IF(Tableau3[[#This Row],[Matricule]]&gt;1,IF(COUNTIF(Tableau3[DateMatricule],Tableau3[[#This Row],[DateMatricule]])&gt;1,"Doublon",""),"")</f>
        <v/>
      </c>
    </row>
    <row r="797" spans="1:16" x14ac:dyDescent="0.25">
      <c r="A797" s="12" t="str">
        <f>IF(Tableau3[[#This Row],[Date]]="","",VLOOKUP(Tableau3[[#This Row],[Semaine]],Listes!$A:$B,2,FALSE))</f>
        <v/>
      </c>
      <c r="B797" s="11" t="str">
        <f>IF(ISBLANK(Tableau3[[#This Row],[Date]]),"",INT((Tableau3[[#This Row],[Date]]-SUM(MOD(DATE(YEAR(Tableau3[[#This Row],[Date]]-MOD(Tableau3[[#This Row],[Date]]-2,7)+3),1,2),{1E+99;7})*{1;-1})+5)/7))</f>
        <v/>
      </c>
      <c r="C797" s="11" t="str">
        <f>IF(ISBLANK(Tableau3[[#This Row],[Matricule]]),"",VLOOKUP(Tableau3[[#This Row],[Matricule]],#REF!,2,FALSE))</f>
        <v/>
      </c>
      <c r="D797" s="11" t="str">
        <f>IF(ISBLANK(Tableau3[[#This Row],[Matricule]]),"",VLOOKUP(Tableau3[[#This Row],[Matricule]],#REF!,3,FALSE))</f>
        <v/>
      </c>
      <c r="E797" s="11" t="str">
        <f>CONCATENATE(Tableau3[[#This Row],[Date]],Tableau3[[#This Row],[Matricule]])</f>
        <v/>
      </c>
      <c r="F797" s="3"/>
      <c r="I79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97" s="7">
        <f>IF(Tableau3[[#This Row],[Moyenne Régimes]]&gt;0,1,0)</f>
        <v>0</v>
      </c>
      <c r="K797" s="7">
        <f>IF(Tableau3[[#This Row],[Moyenne Régimes]]&gt;=60,1,0)</f>
        <v>0</v>
      </c>
      <c r="L797" s="7">
        <f>IF(Tableau3[[#This Row],[Moyenne Régimes]]&gt;60,Tableau3[[#This Row],[Moyenne Régimes]]-60,0)</f>
        <v>0</v>
      </c>
      <c r="M797" s="14">
        <f t="shared" si="39"/>
        <v>0</v>
      </c>
      <c r="N797" s="14">
        <f t="shared" si="38"/>
        <v>0</v>
      </c>
      <c r="O797" s="14">
        <f t="shared" si="40"/>
        <v>0</v>
      </c>
      <c r="P797" s="15" t="str">
        <f>IF(Tableau3[[#This Row],[Matricule]]&gt;1,IF(COUNTIF(Tableau3[DateMatricule],Tableau3[[#This Row],[DateMatricule]])&gt;1,"Doublon",""),"")</f>
        <v/>
      </c>
    </row>
    <row r="798" spans="1:16" x14ac:dyDescent="0.25">
      <c r="A798" s="12" t="str">
        <f>IF(Tableau3[[#This Row],[Date]]="","",VLOOKUP(Tableau3[[#This Row],[Semaine]],Listes!$A:$B,2,FALSE))</f>
        <v/>
      </c>
      <c r="B798" s="11" t="str">
        <f>IF(ISBLANK(Tableau3[[#This Row],[Date]]),"",INT((Tableau3[[#This Row],[Date]]-SUM(MOD(DATE(YEAR(Tableau3[[#This Row],[Date]]-MOD(Tableau3[[#This Row],[Date]]-2,7)+3),1,2),{1E+99;7})*{1;-1})+5)/7))</f>
        <v/>
      </c>
      <c r="C798" s="11" t="str">
        <f>IF(ISBLANK(Tableau3[[#This Row],[Matricule]]),"",VLOOKUP(Tableau3[[#This Row],[Matricule]],#REF!,2,FALSE))</f>
        <v/>
      </c>
      <c r="D798" s="11" t="str">
        <f>IF(ISBLANK(Tableau3[[#This Row],[Matricule]]),"",VLOOKUP(Tableau3[[#This Row],[Matricule]],#REF!,3,FALSE))</f>
        <v/>
      </c>
      <c r="E798" s="11" t="str">
        <f>CONCATENATE(Tableau3[[#This Row],[Date]],Tableau3[[#This Row],[Matricule]])</f>
        <v/>
      </c>
      <c r="F798" s="3"/>
      <c r="I79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98" s="7">
        <f>IF(Tableau3[[#This Row],[Moyenne Régimes]]&gt;0,1,0)</f>
        <v>0</v>
      </c>
      <c r="K798" s="7">
        <f>IF(Tableau3[[#This Row],[Moyenne Régimes]]&gt;=60,1,0)</f>
        <v>0</v>
      </c>
      <c r="L798" s="7">
        <f>IF(Tableau3[[#This Row],[Moyenne Régimes]]&gt;60,Tableau3[[#This Row],[Moyenne Régimes]]-60,0)</f>
        <v>0</v>
      </c>
      <c r="M798" s="14">
        <f t="shared" si="39"/>
        <v>0</v>
      </c>
      <c r="N798" s="14">
        <f t="shared" si="38"/>
        <v>0</v>
      </c>
      <c r="O798" s="14">
        <f t="shared" si="40"/>
        <v>0</v>
      </c>
      <c r="P798" s="15" t="str">
        <f>IF(Tableau3[[#This Row],[Matricule]]&gt;1,IF(COUNTIF(Tableau3[DateMatricule],Tableau3[[#This Row],[DateMatricule]])&gt;1,"Doublon",""),"")</f>
        <v/>
      </c>
    </row>
    <row r="799" spans="1:16" x14ac:dyDescent="0.25">
      <c r="A799" s="12" t="str">
        <f>IF(Tableau3[[#This Row],[Date]]="","",VLOOKUP(Tableau3[[#This Row],[Semaine]],Listes!$A:$B,2,FALSE))</f>
        <v/>
      </c>
      <c r="B799" s="11" t="str">
        <f>IF(ISBLANK(Tableau3[[#This Row],[Date]]),"",INT((Tableau3[[#This Row],[Date]]-SUM(MOD(DATE(YEAR(Tableau3[[#This Row],[Date]]-MOD(Tableau3[[#This Row],[Date]]-2,7)+3),1,2),{1E+99;7})*{1;-1})+5)/7))</f>
        <v/>
      </c>
      <c r="C799" s="11" t="str">
        <f>IF(ISBLANK(Tableau3[[#This Row],[Matricule]]),"",VLOOKUP(Tableau3[[#This Row],[Matricule]],#REF!,2,FALSE))</f>
        <v/>
      </c>
      <c r="D799" s="11" t="str">
        <f>IF(ISBLANK(Tableau3[[#This Row],[Matricule]]),"",VLOOKUP(Tableau3[[#This Row],[Matricule]],#REF!,3,FALSE))</f>
        <v/>
      </c>
      <c r="E799" s="11" t="str">
        <f>CONCATENATE(Tableau3[[#This Row],[Date]],Tableau3[[#This Row],[Matricule]])</f>
        <v/>
      </c>
      <c r="F799" s="3"/>
      <c r="I79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799" s="7">
        <f>IF(Tableau3[[#This Row],[Moyenne Régimes]]&gt;0,1,0)</f>
        <v>0</v>
      </c>
      <c r="K799" s="7">
        <f>IF(Tableau3[[#This Row],[Moyenne Régimes]]&gt;=60,1,0)</f>
        <v>0</v>
      </c>
      <c r="L799" s="7">
        <f>IF(Tableau3[[#This Row],[Moyenne Régimes]]&gt;60,Tableau3[[#This Row],[Moyenne Régimes]]-60,0)</f>
        <v>0</v>
      </c>
      <c r="M799" s="14">
        <f t="shared" si="39"/>
        <v>0</v>
      </c>
      <c r="N799" s="14">
        <f t="shared" si="38"/>
        <v>0</v>
      </c>
      <c r="O799" s="14">
        <f t="shared" si="40"/>
        <v>0</v>
      </c>
      <c r="P799" s="15" t="str">
        <f>IF(Tableau3[[#This Row],[Matricule]]&gt;1,IF(COUNTIF(Tableau3[DateMatricule],Tableau3[[#This Row],[DateMatricule]])&gt;1,"Doublon",""),"")</f>
        <v/>
      </c>
    </row>
    <row r="800" spans="1:16" x14ac:dyDescent="0.25">
      <c r="A800" s="12" t="str">
        <f>IF(Tableau3[[#This Row],[Date]]="","",VLOOKUP(Tableau3[[#This Row],[Semaine]],Listes!$A:$B,2,FALSE))</f>
        <v/>
      </c>
      <c r="B800" s="11" t="str">
        <f>IF(ISBLANK(Tableau3[[#This Row],[Date]]),"",INT((Tableau3[[#This Row],[Date]]-SUM(MOD(DATE(YEAR(Tableau3[[#This Row],[Date]]-MOD(Tableau3[[#This Row],[Date]]-2,7)+3),1,2),{1E+99;7})*{1;-1})+5)/7))</f>
        <v/>
      </c>
      <c r="C800" s="11" t="str">
        <f>IF(ISBLANK(Tableau3[[#This Row],[Matricule]]),"",VLOOKUP(Tableau3[[#This Row],[Matricule]],#REF!,2,FALSE))</f>
        <v/>
      </c>
      <c r="D800" s="11" t="str">
        <f>IF(ISBLANK(Tableau3[[#This Row],[Matricule]]),"",VLOOKUP(Tableau3[[#This Row],[Matricule]],#REF!,3,FALSE))</f>
        <v/>
      </c>
      <c r="E800" s="11" t="str">
        <f>CONCATENATE(Tableau3[[#This Row],[Date]],Tableau3[[#This Row],[Matricule]])</f>
        <v/>
      </c>
      <c r="F800" s="3"/>
      <c r="I80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00" s="7">
        <f>IF(Tableau3[[#This Row],[Moyenne Régimes]]&gt;0,1,0)</f>
        <v>0</v>
      </c>
      <c r="K800" s="7">
        <f>IF(Tableau3[[#This Row],[Moyenne Régimes]]&gt;=60,1,0)</f>
        <v>0</v>
      </c>
      <c r="L800" s="7">
        <f>IF(Tableau3[[#This Row],[Moyenne Régimes]]&gt;60,Tableau3[[#This Row],[Moyenne Régimes]]-60,0)</f>
        <v>0</v>
      </c>
      <c r="M800" s="14">
        <f t="shared" si="39"/>
        <v>0</v>
      </c>
      <c r="N800" s="14">
        <f t="shared" si="38"/>
        <v>0</v>
      </c>
      <c r="O800" s="14">
        <f t="shared" si="40"/>
        <v>0</v>
      </c>
      <c r="P800" s="15" t="str">
        <f>IF(Tableau3[[#This Row],[Matricule]]&gt;1,IF(COUNTIF(Tableau3[DateMatricule],Tableau3[[#This Row],[DateMatricule]])&gt;1,"Doublon",""),"")</f>
        <v/>
      </c>
    </row>
    <row r="801" spans="1:16" x14ac:dyDescent="0.25">
      <c r="A801" s="12" t="str">
        <f>IF(Tableau3[[#This Row],[Date]]="","",VLOOKUP(Tableau3[[#This Row],[Semaine]],Listes!$A:$B,2,FALSE))</f>
        <v/>
      </c>
      <c r="B801" s="11" t="str">
        <f>IF(ISBLANK(Tableau3[[#This Row],[Date]]),"",INT((Tableau3[[#This Row],[Date]]-SUM(MOD(DATE(YEAR(Tableau3[[#This Row],[Date]]-MOD(Tableau3[[#This Row],[Date]]-2,7)+3),1,2),{1E+99;7})*{1;-1})+5)/7))</f>
        <v/>
      </c>
      <c r="C801" s="11" t="str">
        <f>IF(ISBLANK(Tableau3[[#This Row],[Matricule]]),"",VLOOKUP(Tableau3[[#This Row],[Matricule]],#REF!,2,FALSE))</f>
        <v/>
      </c>
      <c r="D801" s="11" t="str">
        <f>IF(ISBLANK(Tableau3[[#This Row],[Matricule]]),"",VLOOKUP(Tableau3[[#This Row],[Matricule]],#REF!,3,FALSE))</f>
        <v/>
      </c>
      <c r="E801" s="11" t="str">
        <f>CONCATENATE(Tableau3[[#This Row],[Date]],Tableau3[[#This Row],[Matricule]])</f>
        <v/>
      </c>
      <c r="F801" s="3"/>
      <c r="I80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01" s="7">
        <f>IF(Tableau3[[#This Row],[Moyenne Régimes]]&gt;0,1,0)</f>
        <v>0</v>
      </c>
      <c r="K801" s="7">
        <f>IF(Tableau3[[#This Row],[Moyenne Régimes]]&gt;=60,1,0)</f>
        <v>0</v>
      </c>
      <c r="L801" s="7">
        <f>IF(Tableau3[[#This Row],[Moyenne Régimes]]&gt;60,Tableau3[[#This Row],[Moyenne Régimes]]-60,0)</f>
        <v>0</v>
      </c>
      <c r="M801" s="14">
        <f t="shared" si="39"/>
        <v>0</v>
      </c>
      <c r="N801" s="14">
        <f t="shared" si="38"/>
        <v>0</v>
      </c>
      <c r="O801" s="14">
        <f t="shared" si="40"/>
        <v>0</v>
      </c>
      <c r="P801" s="15" t="str">
        <f>IF(Tableau3[[#This Row],[Matricule]]&gt;1,IF(COUNTIF(Tableau3[DateMatricule],Tableau3[[#This Row],[DateMatricule]])&gt;1,"Doublon",""),"")</f>
        <v/>
      </c>
    </row>
    <row r="802" spans="1:16" x14ac:dyDescent="0.25">
      <c r="A802" s="12" t="str">
        <f>IF(Tableau3[[#This Row],[Date]]="","",VLOOKUP(Tableau3[[#This Row],[Semaine]],Listes!$A:$B,2,FALSE))</f>
        <v/>
      </c>
      <c r="B802" s="11" t="str">
        <f>IF(ISBLANK(Tableau3[[#This Row],[Date]]),"",INT((Tableau3[[#This Row],[Date]]-SUM(MOD(DATE(YEAR(Tableau3[[#This Row],[Date]]-MOD(Tableau3[[#This Row],[Date]]-2,7)+3),1,2),{1E+99;7})*{1;-1})+5)/7))</f>
        <v/>
      </c>
      <c r="C802" s="11" t="str">
        <f>IF(ISBLANK(Tableau3[[#This Row],[Matricule]]),"",VLOOKUP(Tableau3[[#This Row],[Matricule]],#REF!,2,FALSE))</f>
        <v/>
      </c>
      <c r="D802" s="11" t="str">
        <f>IF(ISBLANK(Tableau3[[#This Row],[Matricule]]),"",VLOOKUP(Tableau3[[#This Row],[Matricule]],#REF!,3,FALSE))</f>
        <v/>
      </c>
      <c r="E802" s="11" t="str">
        <f>CONCATENATE(Tableau3[[#This Row],[Date]],Tableau3[[#This Row],[Matricule]])</f>
        <v/>
      </c>
      <c r="F802" s="3"/>
      <c r="I80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02" s="7">
        <f>IF(Tableau3[[#This Row],[Moyenne Régimes]]&gt;0,1,0)</f>
        <v>0</v>
      </c>
      <c r="K802" s="7">
        <f>IF(Tableau3[[#This Row],[Moyenne Régimes]]&gt;=60,1,0)</f>
        <v>0</v>
      </c>
      <c r="L802" s="7">
        <f>IF(Tableau3[[#This Row],[Moyenne Régimes]]&gt;60,Tableau3[[#This Row],[Moyenne Régimes]]-60,0)</f>
        <v>0</v>
      </c>
      <c r="M802" s="14">
        <f t="shared" si="39"/>
        <v>0</v>
      </c>
      <c r="N802" s="14">
        <f t="shared" si="38"/>
        <v>0</v>
      </c>
      <c r="O802" s="14">
        <f t="shared" si="40"/>
        <v>0</v>
      </c>
      <c r="P802" s="15" t="str">
        <f>IF(Tableau3[[#This Row],[Matricule]]&gt;1,IF(COUNTIF(Tableau3[DateMatricule],Tableau3[[#This Row],[DateMatricule]])&gt;1,"Doublon",""),"")</f>
        <v/>
      </c>
    </row>
    <row r="803" spans="1:16" x14ac:dyDescent="0.25">
      <c r="A803" s="12" t="str">
        <f>IF(Tableau3[[#This Row],[Date]]="","",VLOOKUP(Tableau3[[#This Row],[Semaine]],Listes!$A:$B,2,FALSE))</f>
        <v/>
      </c>
      <c r="B803" s="11" t="str">
        <f>IF(ISBLANK(Tableau3[[#This Row],[Date]]),"",INT((Tableau3[[#This Row],[Date]]-SUM(MOD(DATE(YEAR(Tableau3[[#This Row],[Date]]-MOD(Tableau3[[#This Row],[Date]]-2,7)+3),1,2),{1E+99;7})*{1;-1})+5)/7))</f>
        <v/>
      </c>
      <c r="C803" s="11" t="str">
        <f>IF(ISBLANK(Tableau3[[#This Row],[Matricule]]),"",VLOOKUP(Tableau3[[#This Row],[Matricule]],#REF!,2,FALSE))</f>
        <v/>
      </c>
      <c r="D803" s="11" t="str">
        <f>IF(ISBLANK(Tableau3[[#This Row],[Matricule]]),"",VLOOKUP(Tableau3[[#This Row],[Matricule]],#REF!,3,FALSE))</f>
        <v/>
      </c>
      <c r="E803" s="11" t="str">
        <f>CONCATENATE(Tableau3[[#This Row],[Date]],Tableau3[[#This Row],[Matricule]])</f>
        <v/>
      </c>
      <c r="F803" s="3"/>
      <c r="I80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03" s="7">
        <f>IF(Tableau3[[#This Row],[Moyenne Régimes]]&gt;0,1,0)</f>
        <v>0</v>
      </c>
      <c r="K803" s="7">
        <f>IF(Tableau3[[#This Row],[Moyenne Régimes]]&gt;=60,1,0)</f>
        <v>0</v>
      </c>
      <c r="L803" s="7">
        <f>IF(Tableau3[[#This Row],[Moyenne Régimes]]&gt;60,Tableau3[[#This Row],[Moyenne Régimes]]-60,0)</f>
        <v>0</v>
      </c>
      <c r="M803" s="14">
        <f t="shared" si="39"/>
        <v>0</v>
      </c>
      <c r="N803" s="14">
        <f t="shared" si="38"/>
        <v>0</v>
      </c>
      <c r="O803" s="14">
        <f t="shared" si="40"/>
        <v>0</v>
      </c>
      <c r="P803" s="15" t="str">
        <f>IF(Tableau3[[#This Row],[Matricule]]&gt;1,IF(COUNTIF(Tableau3[DateMatricule],Tableau3[[#This Row],[DateMatricule]])&gt;1,"Doublon",""),"")</f>
        <v/>
      </c>
    </row>
    <row r="804" spans="1:16" x14ac:dyDescent="0.25">
      <c r="A804" s="12" t="str">
        <f>IF(Tableau3[[#This Row],[Date]]="","",VLOOKUP(Tableau3[[#This Row],[Semaine]],Listes!$A:$B,2,FALSE))</f>
        <v/>
      </c>
      <c r="B804" s="11" t="str">
        <f>IF(ISBLANK(Tableau3[[#This Row],[Date]]),"",INT((Tableau3[[#This Row],[Date]]-SUM(MOD(DATE(YEAR(Tableau3[[#This Row],[Date]]-MOD(Tableau3[[#This Row],[Date]]-2,7)+3),1,2),{1E+99;7})*{1;-1})+5)/7))</f>
        <v/>
      </c>
      <c r="C804" s="11" t="str">
        <f>IF(ISBLANK(Tableau3[[#This Row],[Matricule]]),"",VLOOKUP(Tableau3[[#This Row],[Matricule]],#REF!,2,FALSE))</f>
        <v/>
      </c>
      <c r="D804" s="11" t="str">
        <f>IF(ISBLANK(Tableau3[[#This Row],[Matricule]]),"",VLOOKUP(Tableau3[[#This Row],[Matricule]],#REF!,3,FALSE))</f>
        <v/>
      </c>
      <c r="E804" s="11" t="str">
        <f>CONCATENATE(Tableau3[[#This Row],[Date]],Tableau3[[#This Row],[Matricule]])</f>
        <v/>
      </c>
      <c r="F804" s="3"/>
      <c r="I80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04" s="7">
        <f>IF(Tableau3[[#This Row],[Moyenne Régimes]]&gt;0,1,0)</f>
        <v>0</v>
      </c>
      <c r="K804" s="7">
        <f>IF(Tableau3[[#This Row],[Moyenne Régimes]]&gt;=60,1,0)</f>
        <v>0</v>
      </c>
      <c r="L804" s="7">
        <f>IF(Tableau3[[#This Row],[Moyenne Régimes]]&gt;60,Tableau3[[#This Row],[Moyenne Régimes]]-60,0)</f>
        <v>0</v>
      </c>
      <c r="M804" s="14">
        <f t="shared" si="39"/>
        <v>0</v>
      </c>
      <c r="N804" s="14">
        <f t="shared" si="38"/>
        <v>0</v>
      </c>
      <c r="O804" s="14">
        <f t="shared" si="40"/>
        <v>0</v>
      </c>
      <c r="P804" s="15" t="str">
        <f>IF(Tableau3[[#This Row],[Matricule]]&gt;1,IF(COUNTIF(Tableau3[DateMatricule],Tableau3[[#This Row],[DateMatricule]])&gt;1,"Doublon",""),"")</f>
        <v/>
      </c>
    </row>
    <row r="805" spans="1:16" x14ac:dyDescent="0.25">
      <c r="A805" s="12" t="str">
        <f>IF(Tableau3[[#This Row],[Date]]="","",VLOOKUP(Tableau3[[#This Row],[Semaine]],Listes!$A:$B,2,FALSE))</f>
        <v/>
      </c>
      <c r="B805" s="11" t="str">
        <f>IF(ISBLANK(Tableau3[[#This Row],[Date]]),"",INT((Tableau3[[#This Row],[Date]]-SUM(MOD(DATE(YEAR(Tableau3[[#This Row],[Date]]-MOD(Tableau3[[#This Row],[Date]]-2,7)+3),1,2),{1E+99;7})*{1;-1})+5)/7))</f>
        <v/>
      </c>
      <c r="C805" s="11" t="str">
        <f>IF(ISBLANK(Tableau3[[#This Row],[Matricule]]),"",VLOOKUP(Tableau3[[#This Row],[Matricule]],#REF!,2,FALSE))</f>
        <v/>
      </c>
      <c r="D805" s="11" t="str">
        <f>IF(ISBLANK(Tableau3[[#This Row],[Matricule]]),"",VLOOKUP(Tableau3[[#This Row],[Matricule]],#REF!,3,FALSE))</f>
        <v/>
      </c>
      <c r="E805" s="11" t="str">
        <f>CONCATENATE(Tableau3[[#This Row],[Date]],Tableau3[[#This Row],[Matricule]])</f>
        <v/>
      </c>
      <c r="F805" s="3"/>
      <c r="I80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05" s="7">
        <f>IF(Tableau3[[#This Row],[Moyenne Régimes]]&gt;0,1,0)</f>
        <v>0</v>
      </c>
      <c r="K805" s="7">
        <f>IF(Tableau3[[#This Row],[Moyenne Régimes]]&gt;=60,1,0)</f>
        <v>0</v>
      </c>
      <c r="L805" s="7">
        <f>IF(Tableau3[[#This Row],[Moyenne Régimes]]&gt;60,Tableau3[[#This Row],[Moyenne Régimes]]-60,0)</f>
        <v>0</v>
      </c>
      <c r="M805" s="14">
        <f t="shared" si="39"/>
        <v>0</v>
      </c>
      <c r="N805" s="14">
        <f t="shared" si="38"/>
        <v>0</v>
      </c>
      <c r="O805" s="14">
        <f t="shared" si="40"/>
        <v>0</v>
      </c>
      <c r="P805" s="15" t="str">
        <f>IF(Tableau3[[#This Row],[Matricule]]&gt;1,IF(COUNTIF(Tableau3[DateMatricule],Tableau3[[#This Row],[DateMatricule]])&gt;1,"Doublon",""),"")</f>
        <v/>
      </c>
    </row>
    <row r="806" spans="1:16" x14ac:dyDescent="0.25">
      <c r="A806" s="12" t="str">
        <f>IF(Tableau3[[#This Row],[Date]]="","",VLOOKUP(Tableau3[[#This Row],[Semaine]],Listes!$A:$B,2,FALSE))</f>
        <v/>
      </c>
      <c r="B806" s="11" t="str">
        <f>IF(ISBLANK(Tableau3[[#This Row],[Date]]),"",INT((Tableau3[[#This Row],[Date]]-SUM(MOD(DATE(YEAR(Tableau3[[#This Row],[Date]]-MOD(Tableau3[[#This Row],[Date]]-2,7)+3),1,2),{1E+99;7})*{1;-1})+5)/7))</f>
        <v/>
      </c>
      <c r="C806" s="11" t="str">
        <f>IF(ISBLANK(Tableau3[[#This Row],[Matricule]]),"",VLOOKUP(Tableau3[[#This Row],[Matricule]],#REF!,2,FALSE))</f>
        <v/>
      </c>
      <c r="D806" s="11" t="str">
        <f>IF(ISBLANK(Tableau3[[#This Row],[Matricule]]),"",VLOOKUP(Tableau3[[#This Row],[Matricule]],#REF!,3,FALSE))</f>
        <v/>
      </c>
      <c r="E806" s="11" t="str">
        <f>CONCATENATE(Tableau3[[#This Row],[Date]],Tableau3[[#This Row],[Matricule]])</f>
        <v/>
      </c>
      <c r="F806" s="3"/>
      <c r="I80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06" s="7">
        <f>IF(Tableau3[[#This Row],[Moyenne Régimes]]&gt;0,1,0)</f>
        <v>0</v>
      </c>
      <c r="K806" s="7">
        <f>IF(Tableau3[[#This Row],[Moyenne Régimes]]&gt;=60,1,0)</f>
        <v>0</v>
      </c>
      <c r="L806" s="7">
        <f>IF(Tableau3[[#This Row],[Moyenne Régimes]]&gt;60,Tableau3[[#This Row],[Moyenne Régimes]]-60,0)</f>
        <v>0</v>
      </c>
      <c r="M806" s="14">
        <f t="shared" si="39"/>
        <v>0</v>
      </c>
      <c r="N806" s="14">
        <f t="shared" si="38"/>
        <v>0</v>
      </c>
      <c r="O806" s="14">
        <f t="shared" si="40"/>
        <v>0</v>
      </c>
      <c r="P806" s="15" t="str">
        <f>IF(Tableau3[[#This Row],[Matricule]]&gt;1,IF(COUNTIF(Tableau3[DateMatricule],Tableau3[[#This Row],[DateMatricule]])&gt;1,"Doublon",""),"")</f>
        <v/>
      </c>
    </row>
    <row r="807" spans="1:16" x14ac:dyDescent="0.25">
      <c r="A807" s="12" t="str">
        <f>IF(Tableau3[[#This Row],[Date]]="","",VLOOKUP(Tableau3[[#This Row],[Semaine]],Listes!$A:$B,2,FALSE))</f>
        <v/>
      </c>
      <c r="B807" s="11" t="str">
        <f>IF(ISBLANK(Tableau3[[#This Row],[Date]]),"",INT((Tableau3[[#This Row],[Date]]-SUM(MOD(DATE(YEAR(Tableau3[[#This Row],[Date]]-MOD(Tableau3[[#This Row],[Date]]-2,7)+3),1,2),{1E+99;7})*{1;-1})+5)/7))</f>
        <v/>
      </c>
      <c r="C807" s="11" t="str">
        <f>IF(ISBLANK(Tableau3[[#This Row],[Matricule]]),"",VLOOKUP(Tableau3[[#This Row],[Matricule]],#REF!,2,FALSE))</f>
        <v/>
      </c>
      <c r="D807" s="11" t="str">
        <f>IF(ISBLANK(Tableau3[[#This Row],[Matricule]]),"",VLOOKUP(Tableau3[[#This Row],[Matricule]],#REF!,3,FALSE))</f>
        <v/>
      </c>
      <c r="E807" s="11" t="str">
        <f>CONCATENATE(Tableau3[[#This Row],[Date]],Tableau3[[#This Row],[Matricule]])</f>
        <v/>
      </c>
      <c r="F807" s="3"/>
      <c r="I80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07" s="7">
        <f>IF(Tableau3[[#This Row],[Moyenne Régimes]]&gt;0,1,0)</f>
        <v>0</v>
      </c>
      <c r="K807" s="7">
        <f>IF(Tableau3[[#This Row],[Moyenne Régimes]]&gt;=60,1,0)</f>
        <v>0</v>
      </c>
      <c r="L807" s="7">
        <f>IF(Tableau3[[#This Row],[Moyenne Régimes]]&gt;60,Tableau3[[#This Row],[Moyenne Régimes]]-60,0)</f>
        <v>0</v>
      </c>
      <c r="M807" s="14">
        <f t="shared" si="39"/>
        <v>0</v>
      </c>
      <c r="N807" s="14">
        <f t="shared" si="38"/>
        <v>0</v>
      </c>
      <c r="O807" s="14">
        <f t="shared" si="40"/>
        <v>0</v>
      </c>
      <c r="P807" s="15" t="str">
        <f>IF(Tableau3[[#This Row],[Matricule]]&gt;1,IF(COUNTIF(Tableau3[DateMatricule],Tableau3[[#This Row],[DateMatricule]])&gt;1,"Doublon",""),"")</f>
        <v/>
      </c>
    </row>
    <row r="808" spans="1:16" x14ac:dyDescent="0.25">
      <c r="A808" s="12" t="str">
        <f>IF(Tableau3[[#This Row],[Date]]="","",VLOOKUP(Tableau3[[#This Row],[Semaine]],Listes!$A:$B,2,FALSE))</f>
        <v/>
      </c>
      <c r="B808" s="11" t="str">
        <f>IF(ISBLANK(Tableau3[[#This Row],[Date]]),"",INT((Tableau3[[#This Row],[Date]]-SUM(MOD(DATE(YEAR(Tableau3[[#This Row],[Date]]-MOD(Tableau3[[#This Row],[Date]]-2,7)+3),1,2),{1E+99;7})*{1;-1})+5)/7))</f>
        <v/>
      </c>
      <c r="C808" s="11" t="str">
        <f>IF(ISBLANK(Tableau3[[#This Row],[Matricule]]),"",VLOOKUP(Tableau3[[#This Row],[Matricule]],#REF!,2,FALSE))</f>
        <v/>
      </c>
      <c r="D808" s="11" t="str">
        <f>IF(ISBLANK(Tableau3[[#This Row],[Matricule]]),"",VLOOKUP(Tableau3[[#This Row],[Matricule]],#REF!,3,FALSE))</f>
        <v/>
      </c>
      <c r="E808" s="11" t="str">
        <f>CONCATENATE(Tableau3[[#This Row],[Date]],Tableau3[[#This Row],[Matricule]])</f>
        <v/>
      </c>
      <c r="F808" s="3"/>
      <c r="I80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08" s="7">
        <f>IF(Tableau3[[#This Row],[Moyenne Régimes]]&gt;0,1,0)</f>
        <v>0</v>
      </c>
      <c r="K808" s="7">
        <f>IF(Tableau3[[#This Row],[Moyenne Régimes]]&gt;=60,1,0)</f>
        <v>0</v>
      </c>
      <c r="L808" s="7">
        <f>IF(Tableau3[[#This Row],[Moyenne Régimes]]&gt;60,Tableau3[[#This Row],[Moyenne Régimes]]-60,0)</f>
        <v>0</v>
      </c>
      <c r="M808" s="14">
        <f t="shared" si="39"/>
        <v>0</v>
      </c>
      <c r="N808" s="14">
        <f t="shared" si="38"/>
        <v>0</v>
      </c>
      <c r="O808" s="14">
        <f t="shared" si="40"/>
        <v>0</v>
      </c>
      <c r="P808" s="15" t="str">
        <f>IF(Tableau3[[#This Row],[Matricule]]&gt;1,IF(COUNTIF(Tableau3[DateMatricule],Tableau3[[#This Row],[DateMatricule]])&gt;1,"Doublon",""),"")</f>
        <v/>
      </c>
    </row>
    <row r="809" spans="1:16" x14ac:dyDescent="0.25">
      <c r="A809" s="12" t="str">
        <f>IF(Tableau3[[#This Row],[Date]]="","",VLOOKUP(Tableau3[[#This Row],[Semaine]],Listes!$A:$B,2,FALSE))</f>
        <v/>
      </c>
      <c r="B809" s="11" t="str">
        <f>IF(ISBLANK(Tableau3[[#This Row],[Date]]),"",INT((Tableau3[[#This Row],[Date]]-SUM(MOD(DATE(YEAR(Tableau3[[#This Row],[Date]]-MOD(Tableau3[[#This Row],[Date]]-2,7)+3),1,2),{1E+99;7})*{1;-1})+5)/7))</f>
        <v/>
      </c>
      <c r="C809" s="11" t="str">
        <f>IF(ISBLANK(Tableau3[[#This Row],[Matricule]]),"",VLOOKUP(Tableau3[[#This Row],[Matricule]],#REF!,2,FALSE))</f>
        <v/>
      </c>
      <c r="D809" s="11" t="str">
        <f>IF(ISBLANK(Tableau3[[#This Row],[Matricule]]),"",VLOOKUP(Tableau3[[#This Row],[Matricule]],#REF!,3,FALSE))</f>
        <v/>
      </c>
      <c r="E809" s="11" t="str">
        <f>CONCATENATE(Tableau3[[#This Row],[Date]],Tableau3[[#This Row],[Matricule]])</f>
        <v/>
      </c>
      <c r="F809" s="3"/>
      <c r="I80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09" s="7">
        <f>IF(Tableau3[[#This Row],[Moyenne Régimes]]&gt;0,1,0)</f>
        <v>0</v>
      </c>
      <c r="K809" s="7">
        <f>IF(Tableau3[[#This Row],[Moyenne Régimes]]&gt;=60,1,0)</f>
        <v>0</v>
      </c>
      <c r="L809" s="7">
        <f>IF(Tableau3[[#This Row],[Moyenne Régimes]]&gt;60,Tableau3[[#This Row],[Moyenne Régimes]]-60,0)</f>
        <v>0</v>
      </c>
      <c r="M809" s="14">
        <f t="shared" si="39"/>
        <v>0</v>
      </c>
      <c r="N809" s="14">
        <f t="shared" si="38"/>
        <v>0</v>
      </c>
      <c r="O809" s="14">
        <f t="shared" si="40"/>
        <v>0</v>
      </c>
      <c r="P809" s="15" t="str">
        <f>IF(Tableau3[[#This Row],[Matricule]]&gt;1,IF(COUNTIF(Tableau3[DateMatricule],Tableau3[[#This Row],[DateMatricule]])&gt;1,"Doublon",""),"")</f>
        <v/>
      </c>
    </row>
    <row r="810" spans="1:16" x14ac:dyDescent="0.25">
      <c r="A810" s="12" t="str">
        <f>IF(Tableau3[[#This Row],[Date]]="","",VLOOKUP(Tableau3[[#This Row],[Semaine]],Listes!$A:$B,2,FALSE))</f>
        <v/>
      </c>
      <c r="B810" s="11" t="str">
        <f>IF(ISBLANK(Tableau3[[#This Row],[Date]]),"",INT((Tableau3[[#This Row],[Date]]-SUM(MOD(DATE(YEAR(Tableau3[[#This Row],[Date]]-MOD(Tableau3[[#This Row],[Date]]-2,7)+3),1,2),{1E+99;7})*{1;-1})+5)/7))</f>
        <v/>
      </c>
      <c r="C810" s="11" t="str">
        <f>IF(ISBLANK(Tableau3[[#This Row],[Matricule]]),"",VLOOKUP(Tableau3[[#This Row],[Matricule]],#REF!,2,FALSE))</f>
        <v/>
      </c>
      <c r="D810" s="11" t="str">
        <f>IF(ISBLANK(Tableau3[[#This Row],[Matricule]]),"",VLOOKUP(Tableau3[[#This Row],[Matricule]],#REF!,3,FALSE))</f>
        <v/>
      </c>
      <c r="E810" s="11" t="str">
        <f>CONCATENATE(Tableau3[[#This Row],[Date]],Tableau3[[#This Row],[Matricule]])</f>
        <v/>
      </c>
      <c r="F810" s="3"/>
      <c r="I81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10" s="7">
        <f>IF(Tableau3[[#This Row],[Moyenne Régimes]]&gt;0,1,0)</f>
        <v>0</v>
      </c>
      <c r="K810" s="7">
        <f>IF(Tableau3[[#This Row],[Moyenne Régimes]]&gt;=60,1,0)</f>
        <v>0</v>
      </c>
      <c r="L810" s="7">
        <f>IF(Tableau3[[#This Row],[Moyenne Régimes]]&gt;60,Tableau3[[#This Row],[Moyenne Régimes]]-60,0)</f>
        <v>0</v>
      </c>
      <c r="M810" s="14">
        <f t="shared" si="39"/>
        <v>0</v>
      </c>
      <c r="N810" s="14">
        <f t="shared" si="38"/>
        <v>0</v>
      </c>
      <c r="O810" s="14">
        <f t="shared" si="40"/>
        <v>0</v>
      </c>
      <c r="P810" s="15" t="str">
        <f>IF(Tableau3[[#This Row],[Matricule]]&gt;1,IF(COUNTIF(Tableau3[DateMatricule],Tableau3[[#This Row],[DateMatricule]])&gt;1,"Doublon",""),"")</f>
        <v/>
      </c>
    </row>
    <row r="811" spans="1:16" x14ac:dyDescent="0.25">
      <c r="A811" s="12" t="str">
        <f>IF(Tableau3[[#This Row],[Date]]="","",VLOOKUP(Tableau3[[#This Row],[Semaine]],Listes!$A:$B,2,FALSE))</f>
        <v/>
      </c>
      <c r="B811" s="11" t="str">
        <f>IF(ISBLANK(Tableau3[[#This Row],[Date]]),"",INT((Tableau3[[#This Row],[Date]]-SUM(MOD(DATE(YEAR(Tableau3[[#This Row],[Date]]-MOD(Tableau3[[#This Row],[Date]]-2,7)+3),1,2),{1E+99;7})*{1;-1})+5)/7))</f>
        <v/>
      </c>
      <c r="C811" s="11" t="str">
        <f>IF(ISBLANK(Tableau3[[#This Row],[Matricule]]),"",VLOOKUP(Tableau3[[#This Row],[Matricule]],#REF!,2,FALSE))</f>
        <v/>
      </c>
      <c r="D811" s="11" t="str">
        <f>IF(ISBLANK(Tableau3[[#This Row],[Matricule]]),"",VLOOKUP(Tableau3[[#This Row],[Matricule]],#REF!,3,FALSE))</f>
        <v/>
      </c>
      <c r="E811" s="11" t="str">
        <f>CONCATENATE(Tableau3[[#This Row],[Date]],Tableau3[[#This Row],[Matricule]])</f>
        <v/>
      </c>
      <c r="F811" s="3"/>
      <c r="I81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11" s="7">
        <f>IF(Tableau3[[#This Row],[Moyenne Régimes]]&gt;0,1,0)</f>
        <v>0</v>
      </c>
      <c r="K811" s="7">
        <f>IF(Tableau3[[#This Row],[Moyenne Régimes]]&gt;=60,1,0)</f>
        <v>0</v>
      </c>
      <c r="L811" s="7">
        <f>IF(Tableau3[[#This Row],[Moyenne Régimes]]&gt;60,Tableau3[[#This Row],[Moyenne Régimes]]-60,0)</f>
        <v>0</v>
      </c>
      <c r="M811" s="14">
        <f t="shared" si="39"/>
        <v>0</v>
      </c>
      <c r="N811" s="14">
        <f t="shared" si="38"/>
        <v>0</v>
      </c>
      <c r="O811" s="14">
        <f t="shared" si="40"/>
        <v>0</v>
      </c>
      <c r="P811" s="15" t="str">
        <f>IF(Tableau3[[#This Row],[Matricule]]&gt;1,IF(COUNTIF(Tableau3[DateMatricule],Tableau3[[#This Row],[DateMatricule]])&gt;1,"Doublon",""),"")</f>
        <v/>
      </c>
    </row>
    <row r="812" spans="1:16" x14ac:dyDescent="0.25">
      <c r="A812" s="12" t="str">
        <f>IF(Tableau3[[#This Row],[Date]]="","",VLOOKUP(Tableau3[[#This Row],[Semaine]],Listes!$A:$B,2,FALSE))</f>
        <v/>
      </c>
      <c r="B812" s="11" t="str">
        <f>IF(ISBLANK(Tableau3[[#This Row],[Date]]),"",INT((Tableau3[[#This Row],[Date]]-SUM(MOD(DATE(YEAR(Tableau3[[#This Row],[Date]]-MOD(Tableau3[[#This Row],[Date]]-2,7)+3),1,2),{1E+99;7})*{1;-1})+5)/7))</f>
        <v/>
      </c>
      <c r="C812" s="11" t="str">
        <f>IF(ISBLANK(Tableau3[[#This Row],[Matricule]]),"",VLOOKUP(Tableau3[[#This Row],[Matricule]],#REF!,2,FALSE))</f>
        <v/>
      </c>
      <c r="D812" s="11" t="str">
        <f>IF(ISBLANK(Tableau3[[#This Row],[Matricule]]),"",VLOOKUP(Tableau3[[#This Row],[Matricule]],#REF!,3,FALSE))</f>
        <v/>
      </c>
      <c r="E812" s="11" t="str">
        <f>CONCATENATE(Tableau3[[#This Row],[Date]],Tableau3[[#This Row],[Matricule]])</f>
        <v/>
      </c>
      <c r="F812" s="3"/>
      <c r="I81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12" s="7">
        <f>IF(Tableau3[[#This Row],[Moyenne Régimes]]&gt;0,1,0)</f>
        <v>0</v>
      </c>
      <c r="K812" s="7">
        <f>IF(Tableau3[[#This Row],[Moyenne Régimes]]&gt;=60,1,0)</f>
        <v>0</v>
      </c>
      <c r="L812" s="7">
        <f>IF(Tableau3[[#This Row],[Moyenne Régimes]]&gt;60,Tableau3[[#This Row],[Moyenne Régimes]]-60,0)</f>
        <v>0</v>
      </c>
      <c r="M812" s="14">
        <f t="shared" si="39"/>
        <v>0</v>
      </c>
      <c r="N812" s="14">
        <f t="shared" si="38"/>
        <v>0</v>
      </c>
      <c r="O812" s="14">
        <f t="shared" si="40"/>
        <v>0</v>
      </c>
      <c r="P812" s="15" t="str">
        <f>IF(Tableau3[[#This Row],[Matricule]]&gt;1,IF(COUNTIF(Tableau3[DateMatricule],Tableau3[[#This Row],[DateMatricule]])&gt;1,"Doublon",""),"")</f>
        <v/>
      </c>
    </row>
    <row r="813" spans="1:16" x14ac:dyDescent="0.25">
      <c r="A813" s="12" t="str">
        <f>IF(Tableau3[[#This Row],[Date]]="","",VLOOKUP(Tableau3[[#This Row],[Semaine]],Listes!$A:$B,2,FALSE))</f>
        <v/>
      </c>
      <c r="B813" s="11" t="str">
        <f>IF(ISBLANK(Tableau3[[#This Row],[Date]]),"",INT((Tableau3[[#This Row],[Date]]-SUM(MOD(DATE(YEAR(Tableau3[[#This Row],[Date]]-MOD(Tableau3[[#This Row],[Date]]-2,7)+3),1,2),{1E+99;7})*{1;-1})+5)/7))</f>
        <v/>
      </c>
      <c r="C813" s="11" t="str">
        <f>IF(ISBLANK(Tableau3[[#This Row],[Matricule]]),"",VLOOKUP(Tableau3[[#This Row],[Matricule]],#REF!,2,FALSE))</f>
        <v/>
      </c>
      <c r="D813" s="11" t="str">
        <f>IF(ISBLANK(Tableau3[[#This Row],[Matricule]]),"",VLOOKUP(Tableau3[[#This Row],[Matricule]],#REF!,3,FALSE))</f>
        <v/>
      </c>
      <c r="E813" s="11" t="str">
        <f>CONCATENATE(Tableau3[[#This Row],[Date]],Tableau3[[#This Row],[Matricule]])</f>
        <v/>
      </c>
      <c r="F813" s="3"/>
      <c r="I81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13" s="7">
        <f>IF(Tableau3[[#This Row],[Moyenne Régimes]]&gt;0,1,0)</f>
        <v>0</v>
      </c>
      <c r="K813" s="7">
        <f>IF(Tableau3[[#This Row],[Moyenne Régimes]]&gt;=60,1,0)</f>
        <v>0</v>
      </c>
      <c r="L813" s="7">
        <f>IF(Tableau3[[#This Row],[Moyenne Régimes]]&gt;60,Tableau3[[#This Row],[Moyenne Régimes]]-60,0)</f>
        <v>0</v>
      </c>
      <c r="M813" s="14">
        <f t="shared" si="39"/>
        <v>0</v>
      </c>
      <c r="N813" s="14">
        <f t="shared" si="38"/>
        <v>0</v>
      </c>
      <c r="O813" s="14">
        <f t="shared" si="40"/>
        <v>0</v>
      </c>
      <c r="P813" s="15" t="str">
        <f>IF(Tableau3[[#This Row],[Matricule]]&gt;1,IF(COUNTIF(Tableau3[DateMatricule],Tableau3[[#This Row],[DateMatricule]])&gt;1,"Doublon",""),"")</f>
        <v/>
      </c>
    </row>
    <row r="814" spans="1:16" x14ac:dyDescent="0.25">
      <c r="A814" s="12" t="str">
        <f>IF(Tableau3[[#This Row],[Date]]="","",VLOOKUP(Tableau3[[#This Row],[Semaine]],Listes!$A:$B,2,FALSE))</f>
        <v/>
      </c>
      <c r="B814" s="11" t="str">
        <f>IF(ISBLANK(Tableau3[[#This Row],[Date]]),"",INT((Tableau3[[#This Row],[Date]]-SUM(MOD(DATE(YEAR(Tableau3[[#This Row],[Date]]-MOD(Tableau3[[#This Row],[Date]]-2,7)+3),1,2),{1E+99;7})*{1;-1})+5)/7))</f>
        <v/>
      </c>
      <c r="C814" s="11" t="str">
        <f>IF(ISBLANK(Tableau3[[#This Row],[Matricule]]),"",VLOOKUP(Tableau3[[#This Row],[Matricule]],#REF!,2,FALSE))</f>
        <v/>
      </c>
      <c r="D814" s="11" t="str">
        <f>IF(ISBLANK(Tableau3[[#This Row],[Matricule]]),"",VLOOKUP(Tableau3[[#This Row],[Matricule]],#REF!,3,FALSE))</f>
        <v/>
      </c>
      <c r="E814" s="11" t="str">
        <f>CONCATENATE(Tableau3[[#This Row],[Date]],Tableau3[[#This Row],[Matricule]])</f>
        <v/>
      </c>
      <c r="F814" s="3"/>
      <c r="I81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14" s="7">
        <f>IF(Tableau3[[#This Row],[Moyenne Régimes]]&gt;0,1,0)</f>
        <v>0</v>
      </c>
      <c r="K814" s="7">
        <f>IF(Tableau3[[#This Row],[Moyenne Régimes]]&gt;=60,1,0)</f>
        <v>0</v>
      </c>
      <c r="L814" s="7">
        <f>IF(Tableau3[[#This Row],[Moyenne Régimes]]&gt;60,Tableau3[[#This Row],[Moyenne Régimes]]-60,0)</f>
        <v>0</v>
      </c>
      <c r="M814" s="14">
        <f t="shared" si="39"/>
        <v>0</v>
      </c>
      <c r="N814" s="14">
        <f t="shared" si="38"/>
        <v>0</v>
      </c>
      <c r="O814" s="14">
        <f t="shared" si="40"/>
        <v>0</v>
      </c>
      <c r="P814" s="15" t="str">
        <f>IF(Tableau3[[#This Row],[Matricule]]&gt;1,IF(COUNTIF(Tableau3[DateMatricule],Tableau3[[#This Row],[DateMatricule]])&gt;1,"Doublon",""),"")</f>
        <v/>
      </c>
    </row>
    <row r="815" spans="1:16" x14ac:dyDescent="0.25">
      <c r="A815" s="12" t="str">
        <f>IF(Tableau3[[#This Row],[Date]]="","",VLOOKUP(Tableau3[[#This Row],[Semaine]],Listes!$A:$B,2,FALSE))</f>
        <v/>
      </c>
      <c r="B815" s="11" t="str">
        <f>IF(ISBLANK(Tableau3[[#This Row],[Date]]),"",INT((Tableau3[[#This Row],[Date]]-SUM(MOD(DATE(YEAR(Tableau3[[#This Row],[Date]]-MOD(Tableau3[[#This Row],[Date]]-2,7)+3),1,2),{1E+99;7})*{1;-1})+5)/7))</f>
        <v/>
      </c>
      <c r="C815" s="11" t="str">
        <f>IF(ISBLANK(Tableau3[[#This Row],[Matricule]]),"",VLOOKUP(Tableau3[[#This Row],[Matricule]],#REF!,2,FALSE))</f>
        <v/>
      </c>
      <c r="D815" s="11" t="str">
        <f>IF(ISBLANK(Tableau3[[#This Row],[Matricule]]),"",VLOOKUP(Tableau3[[#This Row],[Matricule]],#REF!,3,FALSE))</f>
        <v/>
      </c>
      <c r="E815" s="11" t="str">
        <f>CONCATENATE(Tableau3[[#This Row],[Date]],Tableau3[[#This Row],[Matricule]])</f>
        <v/>
      </c>
      <c r="F815" s="3"/>
      <c r="I81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15" s="7">
        <f>IF(Tableau3[[#This Row],[Moyenne Régimes]]&gt;0,1,0)</f>
        <v>0</v>
      </c>
      <c r="K815" s="7">
        <f>IF(Tableau3[[#This Row],[Moyenne Régimes]]&gt;=60,1,0)</f>
        <v>0</v>
      </c>
      <c r="L815" s="7">
        <f>IF(Tableau3[[#This Row],[Moyenne Régimes]]&gt;60,Tableau3[[#This Row],[Moyenne Régimes]]-60,0)</f>
        <v>0</v>
      </c>
      <c r="M815" s="14">
        <f t="shared" si="39"/>
        <v>0</v>
      </c>
      <c r="N815" s="14">
        <f t="shared" si="38"/>
        <v>0</v>
      </c>
      <c r="O815" s="14">
        <f t="shared" si="40"/>
        <v>0</v>
      </c>
      <c r="P815" s="15" t="str">
        <f>IF(Tableau3[[#This Row],[Matricule]]&gt;1,IF(COUNTIF(Tableau3[DateMatricule],Tableau3[[#This Row],[DateMatricule]])&gt;1,"Doublon",""),"")</f>
        <v/>
      </c>
    </row>
    <row r="816" spans="1:16" x14ac:dyDescent="0.25">
      <c r="A816" s="12" t="str">
        <f>IF(Tableau3[[#This Row],[Date]]="","",VLOOKUP(Tableau3[[#This Row],[Semaine]],Listes!$A:$B,2,FALSE))</f>
        <v/>
      </c>
      <c r="B816" s="11" t="str">
        <f>IF(ISBLANK(Tableau3[[#This Row],[Date]]),"",INT((Tableau3[[#This Row],[Date]]-SUM(MOD(DATE(YEAR(Tableau3[[#This Row],[Date]]-MOD(Tableau3[[#This Row],[Date]]-2,7)+3),1,2),{1E+99;7})*{1;-1})+5)/7))</f>
        <v/>
      </c>
      <c r="C816" s="11" t="str">
        <f>IF(ISBLANK(Tableau3[[#This Row],[Matricule]]),"",VLOOKUP(Tableau3[[#This Row],[Matricule]],#REF!,2,FALSE))</f>
        <v/>
      </c>
      <c r="D816" s="11" t="str">
        <f>IF(ISBLANK(Tableau3[[#This Row],[Matricule]]),"",VLOOKUP(Tableau3[[#This Row],[Matricule]],#REF!,3,FALSE))</f>
        <v/>
      </c>
      <c r="E816" s="11" t="str">
        <f>CONCATENATE(Tableau3[[#This Row],[Date]],Tableau3[[#This Row],[Matricule]])</f>
        <v/>
      </c>
      <c r="F816" s="3"/>
      <c r="I81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16" s="7">
        <f>IF(Tableau3[[#This Row],[Moyenne Régimes]]&gt;0,1,0)</f>
        <v>0</v>
      </c>
      <c r="K816" s="7">
        <f>IF(Tableau3[[#This Row],[Moyenne Régimes]]&gt;=60,1,0)</f>
        <v>0</v>
      </c>
      <c r="L816" s="7">
        <f>IF(Tableau3[[#This Row],[Moyenne Régimes]]&gt;60,Tableau3[[#This Row],[Moyenne Régimes]]-60,0)</f>
        <v>0</v>
      </c>
      <c r="M816" s="14">
        <f t="shared" si="39"/>
        <v>0</v>
      </c>
      <c r="N816" s="14">
        <f t="shared" si="38"/>
        <v>0</v>
      </c>
      <c r="O816" s="14">
        <f t="shared" si="40"/>
        <v>0</v>
      </c>
      <c r="P816" s="15" t="str">
        <f>IF(Tableau3[[#This Row],[Matricule]]&gt;1,IF(COUNTIF(Tableau3[DateMatricule],Tableau3[[#This Row],[DateMatricule]])&gt;1,"Doublon",""),"")</f>
        <v/>
      </c>
    </row>
    <row r="817" spans="1:16" x14ac:dyDescent="0.25">
      <c r="A817" s="12" t="str">
        <f>IF(Tableau3[[#This Row],[Date]]="","",VLOOKUP(Tableau3[[#This Row],[Semaine]],Listes!$A:$B,2,FALSE))</f>
        <v/>
      </c>
      <c r="B817" s="11" t="str">
        <f>IF(ISBLANK(Tableau3[[#This Row],[Date]]),"",INT((Tableau3[[#This Row],[Date]]-SUM(MOD(DATE(YEAR(Tableau3[[#This Row],[Date]]-MOD(Tableau3[[#This Row],[Date]]-2,7)+3),1,2),{1E+99;7})*{1;-1})+5)/7))</f>
        <v/>
      </c>
      <c r="C817" s="11" t="str">
        <f>IF(ISBLANK(Tableau3[[#This Row],[Matricule]]),"",VLOOKUP(Tableau3[[#This Row],[Matricule]],#REF!,2,FALSE))</f>
        <v/>
      </c>
      <c r="D817" s="11" t="str">
        <f>IF(ISBLANK(Tableau3[[#This Row],[Matricule]]),"",VLOOKUP(Tableau3[[#This Row],[Matricule]],#REF!,3,FALSE))</f>
        <v/>
      </c>
      <c r="E817" s="11" t="str">
        <f>CONCATENATE(Tableau3[[#This Row],[Date]],Tableau3[[#This Row],[Matricule]])</f>
        <v/>
      </c>
      <c r="F817" s="3"/>
      <c r="I81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17" s="7">
        <f>IF(Tableau3[[#This Row],[Moyenne Régimes]]&gt;0,1,0)</f>
        <v>0</v>
      </c>
      <c r="K817" s="7">
        <f>IF(Tableau3[[#This Row],[Moyenne Régimes]]&gt;=60,1,0)</f>
        <v>0</v>
      </c>
      <c r="L817" s="7">
        <f>IF(Tableau3[[#This Row],[Moyenne Régimes]]&gt;60,Tableau3[[#This Row],[Moyenne Régimes]]-60,0)</f>
        <v>0</v>
      </c>
      <c r="M817" s="14">
        <f t="shared" si="39"/>
        <v>0</v>
      </c>
      <c r="N817" s="14">
        <f t="shared" si="38"/>
        <v>0</v>
      </c>
      <c r="O817" s="14">
        <f t="shared" si="40"/>
        <v>0</v>
      </c>
      <c r="P817" s="15" t="str">
        <f>IF(Tableau3[[#This Row],[Matricule]]&gt;1,IF(COUNTIF(Tableau3[DateMatricule],Tableau3[[#This Row],[DateMatricule]])&gt;1,"Doublon",""),"")</f>
        <v/>
      </c>
    </row>
    <row r="818" spans="1:16" x14ac:dyDescent="0.25">
      <c r="A818" s="12" t="str">
        <f>IF(Tableau3[[#This Row],[Date]]="","",VLOOKUP(Tableau3[[#This Row],[Semaine]],Listes!$A:$B,2,FALSE))</f>
        <v/>
      </c>
      <c r="B818" s="11" t="str">
        <f>IF(ISBLANK(Tableau3[[#This Row],[Date]]),"",INT((Tableau3[[#This Row],[Date]]-SUM(MOD(DATE(YEAR(Tableau3[[#This Row],[Date]]-MOD(Tableau3[[#This Row],[Date]]-2,7)+3),1,2),{1E+99;7})*{1;-1})+5)/7))</f>
        <v/>
      </c>
      <c r="C818" s="11" t="str">
        <f>IF(ISBLANK(Tableau3[[#This Row],[Matricule]]),"",VLOOKUP(Tableau3[[#This Row],[Matricule]],#REF!,2,FALSE))</f>
        <v/>
      </c>
      <c r="D818" s="11" t="str">
        <f>IF(ISBLANK(Tableau3[[#This Row],[Matricule]]),"",VLOOKUP(Tableau3[[#This Row],[Matricule]],#REF!,3,FALSE))</f>
        <v/>
      </c>
      <c r="E818" s="11" t="str">
        <f>CONCATENATE(Tableau3[[#This Row],[Date]],Tableau3[[#This Row],[Matricule]])</f>
        <v/>
      </c>
      <c r="F818" s="3"/>
      <c r="I81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18" s="7">
        <f>IF(Tableau3[[#This Row],[Moyenne Régimes]]&gt;0,1,0)</f>
        <v>0</v>
      </c>
      <c r="K818" s="7">
        <f>IF(Tableau3[[#This Row],[Moyenne Régimes]]&gt;=60,1,0)</f>
        <v>0</v>
      </c>
      <c r="L818" s="7">
        <f>IF(Tableau3[[#This Row],[Moyenne Régimes]]&gt;60,Tableau3[[#This Row],[Moyenne Régimes]]-60,0)</f>
        <v>0</v>
      </c>
      <c r="M818" s="14">
        <f t="shared" si="39"/>
        <v>0</v>
      </c>
      <c r="N818" s="14">
        <f t="shared" si="38"/>
        <v>0</v>
      </c>
      <c r="O818" s="14">
        <f t="shared" si="40"/>
        <v>0</v>
      </c>
      <c r="P818" s="15" t="str">
        <f>IF(Tableau3[[#This Row],[Matricule]]&gt;1,IF(COUNTIF(Tableau3[DateMatricule],Tableau3[[#This Row],[DateMatricule]])&gt;1,"Doublon",""),"")</f>
        <v/>
      </c>
    </row>
    <row r="819" spans="1:16" x14ac:dyDescent="0.25">
      <c r="A819" s="12" t="str">
        <f>IF(Tableau3[[#This Row],[Date]]="","",VLOOKUP(Tableau3[[#This Row],[Semaine]],Listes!$A:$B,2,FALSE))</f>
        <v/>
      </c>
      <c r="B819" s="11" t="str">
        <f>IF(ISBLANK(Tableau3[[#This Row],[Date]]),"",INT((Tableau3[[#This Row],[Date]]-SUM(MOD(DATE(YEAR(Tableau3[[#This Row],[Date]]-MOD(Tableau3[[#This Row],[Date]]-2,7)+3),1,2),{1E+99;7})*{1;-1})+5)/7))</f>
        <v/>
      </c>
      <c r="C819" s="11" t="str">
        <f>IF(ISBLANK(Tableau3[[#This Row],[Matricule]]),"",VLOOKUP(Tableau3[[#This Row],[Matricule]],#REF!,2,FALSE))</f>
        <v/>
      </c>
      <c r="D819" s="11" t="str">
        <f>IF(ISBLANK(Tableau3[[#This Row],[Matricule]]),"",VLOOKUP(Tableau3[[#This Row],[Matricule]],#REF!,3,FALSE))</f>
        <v/>
      </c>
      <c r="E819" s="11" t="str">
        <f>CONCATENATE(Tableau3[[#This Row],[Date]],Tableau3[[#This Row],[Matricule]])</f>
        <v/>
      </c>
      <c r="F819" s="3"/>
      <c r="I81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19" s="7">
        <f>IF(Tableau3[[#This Row],[Moyenne Régimes]]&gt;0,1,0)</f>
        <v>0</v>
      </c>
      <c r="K819" s="7">
        <f>IF(Tableau3[[#This Row],[Moyenne Régimes]]&gt;=60,1,0)</f>
        <v>0</v>
      </c>
      <c r="L819" s="7">
        <f>IF(Tableau3[[#This Row],[Moyenne Régimes]]&gt;60,Tableau3[[#This Row],[Moyenne Régimes]]-60,0)</f>
        <v>0</v>
      </c>
      <c r="M819" s="14">
        <f t="shared" si="39"/>
        <v>0</v>
      </c>
      <c r="N819" s="14">
        <f t="shared" si="38"/>
        <v>0</v>
      </c>
      <c r="O819" s="14">
        <f t="shared" si="40"/>
        <v>0</v>
      </c>
      <c r="P819" s="15" t="str">
        <f>IF(Tableau3[[#This Row],[Matricule]]&gt;1,IF(COUNTIF(Tableau3[DateMatricule],Tableau3[[#This Row],[DateMatricule]])&gt;1,"Doublon",""),"")</f>
        <v/>
      </c>
    </row>
    <row r="820" spans="1:16" x14ac:dyDescent="0.25">
      <c r="A820" s="12" t="str">
        <f>IF(Tableau3[[#This Row],[Date]]="","",VLOOKUP(Tableau3[[#This Row],[Semaine]],Listes!$A:$B,2,FALSE))</f>
        <v/>
      </c>
      <c r="B820" s="11" t="str">
        <f>IF(ISBLANK(Tableau3[[#This Row],[Date]]),"",INT((Tableau3[[#This Row],[Date]]-SUM(MOD(DATE(YEAR(Tableau3[[#This Row],[Date]]-MOD(Tableau3[[#This Row],[Date]]-2,7)+3),1,2),{1E+99;7})*{1;-1})+5)/7))</f>
        <v/>
      </c>
      <c r="C820" s="11" t="str">
        <f>IF(ISBLANK(Tableau3[[#This Row],[Matricule]]),"",VLOOKUP(Tableau3[[#This Row],[Matricule]],#REF!,2,FALSE))</f>
        <v/>
      </c>
      <c r="D820" s="11" t="str">
        <f>IF(ISBLANK(Tableau3[[#This Row],[Matricule]]),"",VLOOKUP(Tableau3[[#This Row],[Matricule]],#REF!,3,FALSE))</f>
        <v/>
      </c>
      <c r="E820" s="11" t="str">
        <f>CONCATENATE(Tableau3[[#This Row],[Date]],Tableau3[[#This Row],[Matricule]])</f>
        <v/>
      </c>
      <c r="F820" s="3"/>
      <c r="I82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20" s="7">
        <f>IF(Tableau3[[#This Row],[Moyenne Régimes]]&gt;0,1,0)</f>
        <v>0</v>
      </c>
      <c r="K820" s="7">
        <f>IF(Tableau3[[#This Row],[Moyenne Régimes]]&gt;=60,1,0)</f>
        <v>0</v>
      </c>
      <c r="L820" s="7">
        <f>IF(Tableau3[[#This Row],[Moyenne Régimes]]&gt;60,Tableau3[[#This Row],[Moyenne Régimes]]-60,0)</f>
        <v>0</v>
      </c>
      <c r="M820" s="14">
        <f t="shared" si="39"/>
        <v>0</v>
      </c>
      <c r="N820" s="14">
        <f t="shared" si="38"/>
        <v>0</v>
      </c>
      <c r="O820" s="14">
        <f t="shared" si="40"/>
        <v>0</v>
      </c>
      <c r="P820" s="15" t="str">
        <f>IF(Tableau3[[#This Row],[Matricule]]&gt;1,IF(COUNTIF(Tableau3[DateMatricule],Tableau3[[#This Row],[DateMatricule]])&gt;1,"Doublon",""),"")</f>
        <v/>
      </c>
    </row>
    <row r="821" spans="1:16" x14ac:dyDescent="0.25">
      <c r="A821" s="12" t="str">
        <f>IF(Tableau3[[#This Row],[Date]]="","",VLOOKUP(Tableau3[[#This Row],[Semaine]],Listes!$A:$B,2,FALSE))</f>
        <v/>
      </c>
      <c r="B821" s="11" t="str">
        <f>IF(ISBLANK(Tableau3[[#This Row],[Date]]),"",INT((Tableau3[[#This Row],[Date]]-SUM(MOD(DATE(YEAR(Tableau3[[#This Row],[Date]]-MOD(Tableau3[[#This Row],[Date]]-2,7)+3),1,2),{1E+99;7})*{1;-1})+5)/7))</f>
        <v/>
      </c>
      <c r="C821" s="11" t="str">
        <f>IF(ISBLANK(Tableau3[[#This Row],[Matricule]]),"",VLOOKUP(Tableau3[[#This Row],[Matricule]],#REF!,2,FALSE))</f>
        <v/>
      </c>
      <c r="D821" s="11" t="str">
        <f>IF(ISBLANK(Tableau3[[#This Row],[Matricule]]),"",VLOOKUP(Tableau3[[#This Row],[Matricule]],#REF!,3,FALSE))</f>
        <v/>
      </c>
      <c r="E821" s="11" t="str">
        <f>CONCATENATE(Tableau3[[#This Row],[Date]],Tableau3[[#This Row],[Matricule]])</f>
        <v/>
      </c>
      <c r="F821" s="3"/>
      <c r="I82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21" s="7">
        <f>IF(Tableau3[[#This Row],[Moyenne Régimes]]&gt;0,1,0)</f>
        <v>0</v>
      </c>
      <c r="K821" s="7">
        <f>IF(Tableau3[[#This Row],[Moyenne Régimes]]&gt;=60,1,0)</f>
        <v>0</v>
      </c>
      <c r="L821" s="7">
        <f>IF(Tableau3[[#This Row],[Moyenne Régimes]]&gt;60,Tableau3[[#This Row],[Moyenne Régimes]]-60,0)</f>
        <v>0</v>
      </c>
      <c r="M821" s="14">
        <f t="shared" si="39"/>
        <v>0</v>
      </c>
      <c r="N821" s="14">
        <f t="shared" si="38"/>
        <v>0</v>
      </c>
      <c r="O821" s="14">
        <f t="shared" si="40"/>
        <v>0</v>
      </c>
      <c r="P821" s="15" t="str">
        <f>IF(Tableau3[[#This Row],[Matricule]]&gt;1,IF(COUNTIF(Tableau3[DateMatricule],Tableau3[[#This Row],[DateMatricule]])&gt;1,"Doublon",""),"")</f>
        <v/>
      </c>
    </row>
    <row r="822" spans="1:16" x14ac:dyDescent="0.25">
      <c r="A822" s="12" t="str">
        <f>IF(Tableau3[[#This Row],[Date]]="","",VLOOKUP(Tableau3[[#This Row],[Semaine]],Listes!$A:$B,2,FALSE))</f>
        <v/>
      </c>
      <c r="B822" s="11" t="str">
        <f>IF(ISBLANK(Tableau3[[#This Row],[Date]]),"",INT((Tableau3[[#This Row],[Date]]-SUM(MOD(DATE(YEAR(Tableau3[[#This Row],[Date]]-MOD(Tableau3[[#This Row],[Date]]-2,7)+3),1,2),{1E+99;7})*{1;-1})+5)/7))</f>
        <v/>
      </c>
      <c r="C822" s="11" t="str">
        <f>IF(ISBLANK(Tableau3[[#This Row],[Matricule]]),"",VLOOKUP(Tableau3[[#This Row],[Matricule]],#REF!,2,FALSE))</f>
        <v/>
      </c>
      <c r="D822" s="11" t="str">
        <f>IF(ISBLANK(Tableau3[[#This Row],[Matricule]]),"",VLOOKUP(Tableau3[[#This Row],[Matricule]],#REF!,3,FALSE))</f>
        <v/>
      </c>
      <c r="E822" s="11" t="str">
        <f>CONCATENATE(Tableau3[[#This Row],[Date]],Tableau3[[#This Row],[Matricule]])</f>
        <v/>
      </c>
      <c r="F822" s="3"/>
      <c r="I82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22" s="7">
        <f>IF(Tableau3[[#This Row],[Moyenne Régimes]]&gt;0,1,0)</f>
        <v>0</v>
      </c>
      <c r="K822" s="7">
        <f>IF(Tableau3[[#This Row],[Moyenne Régimes]]&gt;=60,1,0)</f>
        <v>0</v>
      </c>
      <c r="L822" s="7">
        <f>IF(Tableau3[[#This Row],[Moyenne Régimes]]&gt;60,Tableau3[[#This Row],[Moyenne Régimes]]-60,0)</f>
        <v>0</v>
      </c>
      <c r="M822" s="14">
        <f t="shared" si="39"/>
        <v>0</v>
      </c>
      <c r="N822" s="14">
        <f t="shared" si="38"/>
        <v>0</v>
      </c>
      <c r="O822" s="14">
        <f t="shared" si="40"/>
        <v>0</v>
      </c>
      <c r="P822" s="15" t="str">
        <f>IF(Tableau3[[#This Row],[Matricule]]&gt;1,IF(COUNTIF(Tableau3[DateMatricule],Tableau3[[#This Row],[DateMatricule]])&gt;1,"Doublon",""),"")</f>
        <v/>
      </c>
    </row>
    <row r="823" spans="1:16" x14ac:dyDescent="0.25">
      <c r="A823" s="12" t="str">
        <f>IF(Tableau3[[#This Row],[Date]]="","",VLOOKUP(Tableau3[[#This Row],[Semaine]],Listes!$A:$B,2,FALSE))</f>
        <v/>
      </c>
      <c r="B823" s="11" t="str">
        <f>IF(ISBLANK(Tableau3[[#This Row],[Date]]),"",INT((Tableau3[[#This Row],[Date]]-SUM(MOD(DATE(YEAR(Tableau3[[#This Row],[Date]]-MOD(Tableau3[[#This Row],[Date]]-2,7)+3),1,2),{1E+99;7})*{1;-1})+5)/7))</f>
        <v/>
      </c>
      <c r="C823" s="11" t="str">
        <f>IF(ISBLANK(Tableau3[[#This Row],[Matricule]]),"",VLOOKUP(Tableau3[[#This Row],[Matricule]],#REF!,2,FALSE))</f>
        <v/>
      </c>
      <c r="D823" s="11" t="str">
        <f>IF(ISBLANK(Tableau3[[#This Row],[Matricule]]),"",VLOOKUP(Tableau3[[#This Row],[Matricule]],#REF!,3,FALSE))</f>
        <v/>
      </c>
      <c r="E823" s="11" t="str">
        <f>CONCATENATE(Tableau3[[#This Row],[Date]],Tableau3[[#This Row],[Matricule]])</f>
        <v/>
      </c>
      <c r="F823" s="3"/>
      <c r="I82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23" s="7">
        <f>IF(Tableau3[[#This Row],[Moyenne Régimes]]&gt;0,1,0)</f>
        <v>0</v>
      </c>
      <c r="K823" s="7">
        <f>IF(Tableau3[[#This Row],[Moyenne Régimes]]&gt;=60,1,0)</f>
        <v>0</v>
      </c>
      <c r="L823" s="7">
        <f>IF(Tableau3[[#This Row],[Moyenne Régimes]]&gt;60,Tableau3[[#This Row],[Moyenne Régimes]]-60,0)</f>
        <v>0</v>
      </c>
      <c r="M823" s="14">
        <f t="shared" si="39"/>
        <v>0</v>
      </c>
      <c r="N823" s="14">
        <f t="shared" si="38"/>
        <v>0</v>
      </c>
      <c r="O823" s="14">
        <f t="shared" si="40"/>
        <v>0</v>
      </c>
      <c r="P823" s="15" t="str">
        <f>IF(Tableau3[[#This Row],[Matricule]]&gt;1,IF(COUNTIF(Tableau3[DateMatricule],Tableau3[[#This Row],[DateMatricule]])&gt;1,"Doublon",""),"")</f>
        <v/>
      </c>
    </row>
    <row r="824" spans="1:16" x14ac:dyDescent="0.25">
      <c r="A824" s="12" t="str">
        <f>IF(Tableau3[[#This Row],[Date]]="","",VLOOKUP(Tableau3[[#This Row],[Semaine]],Listes!$A:$B,2,FALSE))</f>
        <v/>
      </c>
      <c r="B824" s="11" t="str">
        <f>IF(ISBLANK(Tableau3[[#This Row],[Date]]),"",INT((Tableau3[[#This Row],[Date]]-SUM(MOD(DATE(YEAR(Tableau3[[#This Row],[Date]]-MOD(Tableau3[[#This Row],[Date]]-2,7)+3),1,2),{1E+99;7})*{1;-1})+5)/7))</f>
        <v/>
      </c>
      <c r="C824" s="11" t="str">
        <f>IF(ISBLANK(Tableau3[[#This Row],[Matricule]]),"",VLOOKUP(Tableau3[[#This Row],[Matricule]],#REF!,2,FALSE))</f>
        <v/>
      </c>
      <c r="D824" s="11" t="str">
        <f>IF(ISBLANK(Tableau3[[#This Row],[Matricule]]),"",VLOOKUP(Tableau3[[#This Row],[Matricule]],#REF!,3,FALSE))</f>
        <v/>
      </c>
      <c r="E824" s="11" t="str">
        <f>CONCATENATE(Tableau3[[#This Row],[Date]],Tableau3[[#This Row],[Matricule]])</f>
        <v/>
      </c>
      <c r="F824" s="3"/>
      <c r="I82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24" s="7">
        <f>IF(Tableau3[[#This Row],[Moyenne Régimes]]&gt;0,1,0)</f>
        <v>0</v>
      </c>
      <c r="K824" s="7">
        <f>IF(Tableau3[[#This Row],[Moyenne Régimes]]&gt;=60,1,0)</f>
        <v>0</v>
      </c>
      <c r="L824" s="7">
        <f>IF(Tableau3[[#This Row],[Moyenne Régimes]]&gt;60,Tableau3[[#This Row],[Moyenne Régimes]]-60,0)</f>
        <v>0</v>
      </c>
      <c r="M824" s="14">
        <f t="shared" si="39"/>
        <v>0</v>
      </c>
      <c r="N824" s="14">
        <f t="shared" si="38"/>
        <v>0</v>
      </c>
      <c r="O824" s="14">
        <f t="shared" si="40"/>
        <v>0</v>
      </c>
      <c r="P824" s="15" t="str">
        <f>IF(Tableau3[[#This Row],[Matricule]]&gt;1,IF(COUNTIF(Tableau3[DateMatricule],Tableau3[[#This Row],[DateMatricule]])&gt;1,"Doublon",""),"")</f>
        <v/>
      </c>
    </row>
    <row r="825" spans="1:16" x14ac:dyDescent="0.25">
      <c r="A825" s="12" t="str">
        <f>IF(Tableau3[[#This Row],[Date]]="","",VLOOKUP(Tableau3[[#This Row],[Semaine]],Listes!$A:$B,2,FALSE))</f>
        <v/>
      </c>
      <c r="B825" s="11" t="str">
        <f>IF(ISBLANK(Tableau3[[#This Row],[Date]]),"",INT((Tableau3[[#This Row],[Date]]-SUM(MOD(DATE(YEAR(Tableau3[[#This Row],[Date]]-MOD(Tableau3[[#This Row],[Date]]-2,7)+3),1,2),{1E+99;7})*{1;-1})+5)/7))</f>
        <v/>
      </c>
      <c r="C825" s="11" t="str">
        <f>IF(ISBLANK(Tableau3[[#This Row],[Matricule]]),"",VLOOKUP(Tableau3[[#This Row],[Matricule]],#REF!,2,FALSE))</f>
        <v/>
      </c>
      <c r="D825" s="11" t="str">
        <f>IF(ISBLANK(Tableau3[[#This Row],[Matricule]]),"",VLOOKUP(Tableau3[[#This Row],[Matricule]],#REF!,3,FALSE))</f>
        <v/>
      </c>
      <c r="E825" s="11" t="str">
        <f>CONCATENATE(Tableau3[[#This Row],[Date]],Tableau3[[#This Row],[Matricule]])</f>
        <v/>
      </c>
      <c r="F825" s="3"/>
      <c r="I82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25" s="7">
        <f>IF(Tableau3[[#This Row],[Moyenne Régimes]]&gt;0,1,0)</f>
        <v>0</v>
      </c>
      <c r="K825" s="7">
        <f>IF(Tableau3[[#This Row],[Moyenne Régimes]]&gt;=60,1,0)</f>
        <v>0</v>
      </c>
      <c r="L825" s="7">
        <f>IF(Tableau3[[#This Row],[Moyenne Régimes]]&gt;60,Tableau3[[#This Row],[Moyenne Régimes]]-60,0)</f>
        <v>0</v>
      </c>
      <c r="M825" s="14">
        <f t="shared" si="39"/>
        <v>0</v>
      </c>
      <c r="N825" s="14">
        <f t="shared" si="38"/>
        <v>0</v>
      </c>
      <c r="O825" s="14">
        <f t="shared" si="40"/>
        <v>0</v>
      </c>
      <c r="P825" s="15" t="str">
        <f>IF(Tableau3[[#This Row],[Matricule]]&gt;1,IF(COUNTIF(Tableau3[DateMatricule],Tableau3[[#This Row],[DateMatricule]])&gt;1,"Doublon",""),"")</f>
        <v/>
      </c>
    </row>
    <row r="826" spans="1:16" x14ac:dyDescent="0.25">
      <c r="A826" s="12" t="str">
        <f>IF(Tableau3[[#This Row],[Date]]="","",VLOOKUP(Tableau3[[#This Row],[Semaine]],Listes!$A:$B,2,FALSE))</f>
        <v/>
      </c>
      <c r="B826" s="11" t="str">
        <f>IF(ISBLANK(Tableau3[[#This Row],[Date]]),"",INT((Tableau3[[#This Row],[Date]]-SUM(MOD(DATE(YEAR(Tableau3[[#This Row],[Date]]-MOD(Tableau3[[#This Row],[Date]]-2,7)+3),1,2),{1E+99;7})*{1;-1})+5)/7))</f>
        <v/>
      </c>
      <c r="C826" s="11" t="str">
        <f>IF(ISBLANK(Tableau3[[#This Row],[Matricule]]),"",VLOOKUP(Tableau3[[#This Row],[Matricule]],#REF!,2,FALSE))</f>
        <v/>
      </c>
      <c r="D826" s="11" t="str">
        <f>IF(ISBLANK(Tableau3[[#This Row],[Matricule]]),"",VLOOKUP(Tableau3[[#This Row],[Matricule]],#REF!,3,FALSE))</f>
        <v/>
      </c>
      <c r="E826" s="11" t="str">
        <f>CONCATENATE(Tableau3[[#This Row],[Date]],Tableau3[[#This Row],[Matricule]])</f>
        <v/>
      </c>
      <c r="F826" s="3"/>
      <c r="I82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26" s="7">
        <f>IF(Tableau3[[#This Row],[Moyenne Régimes]]&gt;0,1,0)</f>
        <v>0</v>
      </c>
      <c r="K826" s="7">
        <f>IF(Tableau3[[#This Row],[Moyenne Régimes]]&gt;=60,1,0)</f>
        <v>0</v>
      </c>
      <c r="L826" s="7">
        <f>IF(Tableau3[[#This Row],[Moyenne Régimes]]&gt;60,Tableau3[[#This Row],[Moyenne Régimes]]-60,0)</f>
        <v>0</v>
      </c>
      <c r="M826" s="14">
        <f t="shared" si="39"/>
        <v>0</v>
      </c>
      <c r="N826" s="14">
        <f t="shared" si="38"/>
        <v>0</v>
      </c>
      <c r="O826" s="14">
        <f t="shared" si="40"/>
        <v>0</v>
      </c>
      <c r="P826" s="15" t="str">
        <f>IF(Tableau3[[#This Row],[Matricule]]&gt;1,IF(COUNTIF(Tableau3[DateMatricule],Tableau3[[#This Row],[DateMatricule]])&gt;1,"Doublon",""),"")</f>
        <v/>
      </c>
    </row>
    <row r="827" spans="1:16" x14ac:dyDescent="0.25">
      <c r="A827" s="12" t="str">
        <f>IF(Tableau3[[#This Row],[Date]]="","",VLOOKUP(Tableau3[[#This Row],[Semaine]],Listes!$A:$B,2,FALSE))</f>
        <v/>
      </c>
      <c r="B827" s="11" t="str">
        <f>IF(ISBLANK(Tableau3[[#This Row],[Date]]),"",INT((Tableau3[[#This Row],[Date]]-SUM(MOD(DATE(YEAR(Tableau3[[#This Row],[Date]]-MOD(Tableau3[[#This Row],[Date]]-2,7)+3),1,2),{1E+99;7})*{1;-1})+5)/7))</f>
        <v/>
      </c>
      <c r="C827" s="11" t="str">
        <f>IF(ISBLANK(Tableau3[[#This Row],[Matricule]]),"",VLOOKUP(Tableau3[[#This Row],[Matricule]],#REF!,2,FALSE))</f>
        <v/>
      </c>
      <c r="D827" s="11" t="str">
        <f>IF(ISBLANK(Tableau3[[#This Row],[Matricule]]),"",VLOOKUP(Tableau3[[#This Row],[Matricule]],#REF!,3,FALSE))</f>
        <v/>
      </c>
      <c r="E827" s="11" t="str">
        <f>CONCATENATE(Tableau3[[#This Row],[Date]],Tableau3[[#This Row],[Matricule]])</f>
        <v/>
      </c>
      <c r="F827" s="3"/>
      <c r="I82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27" s="7">
        <f>IF(Tableau3[[#This Row],[Moyenne Régimes]]&gt;0,1,0)</f>
        <v>0</v>
      </c>
      <c r="K827" s="7">
        <f>IF(Tableau3[[#This Row],[Moyenne Régimes]]&gt;=60,1,0)</f>
        <v>0</v>
      </c>
      <c r="L827" s="7">
        <f>IF(Tableau3[[#This Row],[Moyenne Régimes]]&gt;60,Tableau3[[#This Row],[Moyenne Régimes]]-60,0)</f>
        <v>0</v>
      </c>
      <c r="M827" s="14">
        <f t="shared" si="39"/>
        <v>0</v>
      </c>
      <c r="N827" s="14">
        <f t="shared" si="38"/>
        <v>0</v>
      </c>
      <c r="O827" s="14">
        <f t="shared" si="40"/>
        <v>0</v>
      </c>
      <c r="P827" s="15" t="str">
        <f>IF(Tableau3[[#This Row],[Matricule]]&gt;1,IF(COUNTIF(Tableau3[DateMatricule],Tableau3[[#This Row],[DateMatricule]])&gt;1,"Doublon",""),"")</f>
        <v/>
      </c>
    </row>
    <row r="828" spans="1:16" x14ac:dyDescent="0.25">
      <c r="A828" s="12" t="str">
        <f>IF(Tableau3[[#This Row],[Date]]="","",VLOOKUP(Tableau3[[#This Row],[Semaine]],Listes!$A:$B,2,FALSE))</f>
        <v/>
      </c>
      <c r="B828" s="11" t="str">
        <f>IF(ISBLANK(Tableau3[[#This Row],[Date]]),"",INT((Tableau3[[#This Row],[Date]]-SUM(MOD(DATE(YEAR(Tableau3[[#This Row],[Date]]-MOD(Tableau3[[#This Row],[Date]]-2,7)+3),1,2),{1E+99;7})*{1;-1})+5)/7))</f>
        <v/>
      </c>
      <c r="C828" s="11" t="str">
        <f>IF(ISBLANK(Tableau3[[#This Row],[Matricule]]),"",VLOOKUP(Tableau3[[#This Row],[Matricule]],#REF!,2,FALSE))</f>
        <v/>
      </c>
      <c r="D828" s="11" t="str">
        <f>IF(ISBLANK(Tableau3[[#This Row],[Matricule]]),"",VLOOKUP(Tableau3[[#This Row],[Matricule]],#REF!,3,FALSE))</f>
        <v/>
      </c>
      <c r="E828" s="11" t="str">
        <f>CONCATENATE(Tableau3[[#This Row],[Date]],Tableau3[[#This Row],[Matricule]])</f>
        <v/>
      </c>
      <c r="F828" s="3"/>
      <c r="I82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28" s="7">
        <f>IF(Tableau3[[#This Row],[Moyenne Régimes]]&gt;0,1,0)</f>
        <v>0</v>
      </c>
      <c r="K828" s="7">
        <f>IF(Tableau3[[#This Row],[Moyenne Régimes]]&gt;=60,1,0)</f>
        <v>0</v>
      </c>
      <c r="L828" s="7">
        <f>IF(Tableau3[[#This Row],[Moyenne Régimes]]&gt;60,Tableau3[[#This Row],[Moyenne Régimes]]-60,0)</f>
        <v>0</v>
      </c>
      <c r="M828" s="14">
        <f t="shared" si="39"/>
        <v>0</v>
      </c>
      <c r="N828" s="14">
        <f t="shared" si="38"/>
        <v>0</v>
      </c>
      <c r="O828" s="14">
        <f t="shared" si="40"/>
        <v>0</v>
      </c>
      <c r="P828" s="15" t="str">
        <f>IF(Tableau3[[#This Row],[Matricule]]&gt;1,IF(COUNTIF(Tableau3[DateMatricule],Tableau3[[#This Row],[DateMatricule]])&gt;1,"Doublon",""),"")</f>
        <v/>
      </c>
    </row>
    <row r="829" spans="1:16" x14ac:dyDescent="0.25">
      <c r="A829" s="12" t="str">
        <f>IF(Tableau3[[#This Row],[Date]]="","",VLOOKUP(Tableau3[[#This Row],[Semaine]],Listes!$A:$B,2,FALSE))</f>
        <v/>
      </c>
      <c r="B829" s="11" t="str">
        <f>IF(ISBLANK(Tableau3[[#This Row],[Date]]),"",INT((Tableau3[[#This Row],[Date]]-SUM(MOD(DATE(YEAR(Tableau3[[#This Row],[Date]]-MOD(Tableau3[[#This Row],[Date]]-2,7)+3),1,2),{1E+99;7})*{1;-1})+5)/7))</f>
        <v/>
      </c>
      <c r="C829" s="11" t="str">
        <f>IF(ISBLANK(Tableau3[[#This Row],[Matricule]]),"",VLOOKUP(Tableau3[[#This Row],[Matricule]],#REF!,2,FALSE))</f>
        <v/>
      </c>
      <c r="D829" s="11" t="str">
        <f>IF(ISBLANK(Tableau3[[#This Row],[Matricule]]),"",VLOOKUP(Tableau3[[#This Row],[Matricule]],#REF!,3,FALSE))</f>
        <v/>
      </c>
      <c r="E829" s="11" t="str">
        <f>CONCATENATE(Tableau3[[#This Row],[Date]],Tableau3[[#This Row],[Matricule]])</f>
        <v/>
      </c>
      <c r="F829" s="3"/>
      <c r="I82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29" s="7">
        <f>IF(Tableau3[[#This Row],[Moyenne Régimes]]&gt;0,1,0)</f>
        <v>0</v>
      </c>
      <c r="K829" s="7">
        <f>IF(Tableau3[[#This Row],[Moyenne Régimes]]&gt;=60,1,0)</f>
        <v>0</v>
      </c>
      <c r="L829" s="7">
        <f>IF(Tableau3[[#This Row],[Moyenne Régimes]]&gt;60,Tableau3[[#This Row],[Moyenne Régimes]]-60,0)</f>
        <v>0</v>
      </c>
      <c r="M829" s="14">
        <f t="shared" si="39"/>
        <v>0</v>
      </c>
      <c r="N829" s="14">
        <f t="shared" si="38"/>
        <v>0</v>
      </c>
      <c r="O829" s="14">
        <f t="shared" si="40"/>
        <v>0</v>
      </c>
      <c r="P829" s="15" t="str">
        <f>IF(Tableau3[[#This Row],[Matricule]]&gt;1,IF(COUNTIF(Tableau3[DateMatricule],Tableau3[[#This Row],[DateMatricule]])&gt;1,"Doublon",""),"")</f>
        <v/>
      </c>
    </row>
    <row r="830" spans="1:16" x14ac:dyDescent="0.25">
      <c r="A830" s="12" t="str">
        <f>IF(Tableau3[[#This Row],[Date]]="","",VLOOKUP(Tableau3[[#This Row],[Semaine]],Listes!$A:$B,2,FALSE))</f>
        <v/>
      </c>
      <c r="B830" s="11" t="str">
        <f>IF(ISBLANK(Tableau3[[#This Row],[Date]]),"",INT((Tableau3[[#This Row],[Date]]-SUM(MOD(DATE(YEAR(Tableau3[[#This Row],[Date]]-MOD(Tableau3[[#This Row],[Date]]-2,7)+3),1,2),{1E+99;7})*{1;-1})+5)/7))</f>
        <v/>
      </c>
      <c r="C830" s="11" t="str">
        <f>IF(ISBLANK(Tableau3[[#This Row],[Matricule]]),"",VLOOKUP(Tableau3[[#This Row],[Matricule]],#REF!,2,FALSE))</f>
        <v/>
      </c>
      <c r="D830" s="11" t="str">
        <f>IF(ISBLANK(Tableau3[[#This Row],[Matricule]]),"",VLOOKUP(Tableau3[[#This Row],[Matricule]],#REF!,3,FALSE))</f>
        <v/>
      </c>
      <c r="E830" s="11" t="str">
        <f>CONCATENATE(Tableau3[[#This Row],[Date]],Tableau3[[#This Row],[Matricule]])</f>
        <v/>
      </c>
      <c r="F830" s="3"/>
      <c r="I83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30" s="7">
        <f>IF(Tableau3[[#This Row],[Moyenne Régimes]]&gt;0,1,0)</f>
        <v>0</v>
      </c>
      <c r="K830" s="7">
        <f>IF(Tableau3[[#This Row],[Moyenne Régimes]]&gt;=60,1,0)</f>
        <v>0</v>
      </c>
      <c r="L830" s="7">
        <f>IF(Tableau3[[#This Row],[Moyenne Régimes]]&gt;60,Tableau3[[#This Row],[Moyenne Régimes]]-60,0)</f>
        <v>0</v>
      </c>
      <c r="M830" s="14">
        <f t="shared" si="39"/>
        <v>0</v>
      </c>
      <c r="N830" s="14">
        <f t="shared" si="38"/>
        <v>0</v>
      </c>
      <c r="O830" s="14">
        <f t="shared" si="40"/>
        <v>0</v>
      </c>
      <c r="P830" s="15" t="str">
        <f>IF(Tableau3[[#This Row],[Matricule]]&gt;1,IF(COUNTIF(Tableau3[DateMatricule],Tableau3[[#This Row],[DateMatricule]])&gt;1,"Doublon",""),"")</f>
        <v/>
      </c>
    </row>
    <row r="831" spans="1:16" x14ac:dyDescent="0.25">
      <c r="A831" s="12" t="str">
        <f>IF(Tableau3[[#This Row],[Date]]="","",VLOOKUP(Tableau3[[#This Row],[Semaine]],Listes!$A:$B,2,FALSE))</f>
        <v/>
      </c>
      <c r="B831" s="11" t="str">
        <f>IF(ISBLANK(Tableau3[[#This Row],[Date]]),"",INT((Tableau3[[#This Row],[Date]]-SUM(MOD(DATE(YEAR(Tableau3[[#This Row],[Date]]-MOD(Tableau3[[#This Row],[Date]]-2,7)+3),1,2),{1E+99;7})*{1;-1})+5)/7))</f>
        <v/>
      </c>
      <c r="C831" s="11" t="str">
        <f>IF(ISBLANK(Tableau3[[#This Row],[Matricule]]),"",VLOOKUP(Tableau3[[#This Row],[Matricule]],#REF!,2,FALSE))</f>
        <v/>
      </c>
      <c r="D831" s="11" t="str">
        <f>IF(ISBLANK(Tableau3[[#This Row],[Matricule]]),"",VLOOKUP(Tableau3[[#This Row],[Matricule]],#REF!,3,FALSE))</f>
        <v/>
      </c>
      <c r="E831" s="11" t="str">
        <f>CONCATENATE(Tableau3[[#This Row],[Date]],Tableau3[[#This Row],[Matricule]])</f>
        <v/>
      </c>
      <c r="F831" s="3"/>
      <c r="I83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31" s="7">
        <f>IF(Tableau3[[#This Row],[Moyenne Régimes]]&gt;0,1,0)</f>
        <v>0</v>
      </c>
      <c r="K831" s="7">
        <f>IF(Tableau3[[#This Row],[Moyenne Régimes]]&gt;=60,1,0)</f>
        <v>0</v>
      </c>
      <c r="L831" s="7">
        <f>IF(Tableau3[[#This Row],[Moyenne Régimes]]&gt;60,Tableau3[[#This Row],[Moyenne Régimes]]-60,0)</f>
        <v>0</v>
      </c>
      <c r="M831" s="14">
        <f t="shared" si="39"/>
        <v>0</v>
      </c>
      <c r="N831" s="14">
        <f t="shared" si="38"/>
        <v>0</v>
      </c>
      <c r="O831" s="14">
        <f t="shared" si="40"/>
        <v>0</v>
      </c>
      <c r="P831" s="15" t="str">
        <f>IF(Tableau3[[#This Row],[Matricule]]&gt;1,IF(COUNTIF(Tableau3[DateMatricule],Tableau3[[#This Row],[DateMatricule]])&gt;1,"Doublon",""),"")</f>
        <v/>
      </c>
    </row>
    <row r="832" spans="1:16" x14ac:dyDescent="0.25">
      <c r="A832" s="12" t="str">
        <f>IF(Tableau3[[#This Row],[Date]]="","",VLOOKUP(Tableau3[[#This Row],[Semaine]],Listes!$A:$B,2,FALSE))</f>
        <v/>
      </c>
      <c r="B832" s="11" t="str">
        <f>IF(ISBLANK(Tableau3[[#This Row],[Date]]),"",INT((Tableau3[[#This Row],[Date]]-SUM(MOD(DATE(YEAR(Tableau3[[#This Row],[Date]]-MOD(Tableau3[[#This Row],[Date]]-2,7)+3),1,2),{1E+99;7})*{1;-1})+5)/7))</f>
        <v/>
      </c>
      <c r="C832" s="11" t="str">
        <f>IF(ISBLANK(Tableau3[[#This Row],[Matricule]]),"",VLOOKUP(Tableau3[[#This Row],[Matricule]],#REF!,2,FALSE))</f>
        <v/>
      </c>
      <c r="D832" s="11" t="str">
        <f>IF(ISBLANK(Tableau3[[#This Row],[Matricule]]),"",VLOOKUP(Tableau3[[#This Row],[Matricule]],#REF!,3,FALSE))</f>
        <v/>
      </c>
      <c r="E832" s="11" t="str">
        <f>CONCATENATE(Tableau3[[#This Row],[Date]],Tableau3[[#This Row],[Matricule]])</f>
        <v/>
      </c>
      <c r="F832" s="3"/>
      <c r="I83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32" s="7">
        <f>IF(Tableau3[[#This Row],[Moyenne Régimes]]&gt;0,1,0)</f>
        <v>0</v>
      </c>
      <c r="K832" s="7">
        <f>IF(Tableau3[[#This Row],[Moyenne Régimes]]&gt;=60,1,0)</f>
        <v>0</v>
      </c>
      <c r="L832" s="7">
        <f>IF(Tableau3[[#This Row],[Moyenne Régimes]]&gt;60,Tableau3[[#This Row],[Moyenne Régimes]]-60,0)</f>
        <v>0</v>
      </c>
      <c r="M832" s="14">
        <f t="shared" si="39"/>
        <v>0</v>
      </c>
      <c r="N832" s="14">
        <f t="shared" si="38"/>
        <v>0</v>
      </c>
      <c r="O832" s="14">
        <f t="shared" si="40"/>
        <v>0</v>
      </c>
      <c r="P832" s="15" t="str">
        <f>IF(Tableau3[[#This Row],[Matricule]]&gt;1,IF(COUNTIF(Tableau3[DateMatricule],Tableau3[[#This Row],[DateMatricule]])&gt;1,"Doublon",""),"")</f>
        <v/>
      </c>
    </row>
    <row r="833" spans="1:16" x14ac:dyDescent="0.25">
      <c r="A833" s="12" t="str">
        <f>IF(Tableau3[[#This Row],[Date]]="","",VLOOKUP(Tableau3[[#This Row],[Semaine]],Listes!$A:$B,2,FALSE))</f>
        <v/>
      </c>
      <c r="B833" s="11" t="str">
        <f>IF(ISBLANK(Tableau3[[#This Row],[Date]]),"",INT((Tableau3[[#This Row],[Date]]-SUM(MOD(DATE(YEAR(Tableau3[[#This Row],[Date]]-MOD(Tableau3[[#This Row],[Date]]-2,7)+3),1,2),{1E+99;7})*{1;-1})+5)/7))</f>
        <v/>
      </c>
      <c r="C833" s="11" t="str">
        <f>IF(ISBLANK(Tableau3[[#This Row],[Matricule]]),"",VLOOKUP(Tableau3[[#This Row],[Matricule]],#REF!,2,FALSE))</f>
        <v/>
      </c>
      <c r="D833" s="11" t="str">
        <f>IF(ISBLANK(Tableau3[[#This Row],[Matricule]]),"",VLOOKUP(Tableau3[[#This Row],[Matricule]],#REF!,3,FALSE))</f>
        <v/>
      </c>
      <c r="E833" s="11" t="str">
        <f>CONCATENATE(Tableau3[[#This Row],[Date]],Tableau3[[#This Row],[Matricule]])</f>
        <v/>
      </c>
      <c r="F833" s="3"/>
      <c r="I83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33" s="7">
        <f>IF(Tableau3[[#This Row],[Moyenne Régimes]]&gt;0,1,0)</f>
        <v>0</v>
      </c>
      <c r="K833" s="7">
        <f>IF(Tableau3[[#This Row],[Moyenne Régimes]]&gt;=60,1,0)</f>
        <v>0</v>
      </c>
      <c r="L833" s="7">
        <f>IF(Tableau3[[#This Row],[Moyenne Régimes]]&gt;60,Tableau3[[#This Row],[Moyenne Régimes]]-60,0)</f>
        <v>0</v>
      </c>
      <c r="M833" s="14">
        <f t="shared" si="39"/>
        <v>0</v>
      </c>
      <c r="N833" s="14">
        <f t="shared" si="38"/>
        <v>0</v>
      </c>
      <c r="O833" s="14">
        <f t="shared" si="40"/>
        <v>0</v>
      </c>
      <c r="P833" s="15" t="str">
        <f>IF(Tableau3[[#This Row],[Matricule]]&gt;1,IF(COUNTIF(Tableau3[DateMatricule],Tableau3[[#This Row],[DateMatricule]])&gt;1,"Doublon",""),"")</f>
        <v/>
      </c>
    </row>
    <row r="834" spans="1:16" x14ac:dyDescent="0.25">
      <c r="A834" s="12" t="str">
        <f>IF(Tableau3[[#This Row],[Date]]="","",VLOOKUP(Tableau3[[#This Row],[Semaine]],Listes!$A:$B,2,FALSE))</f>
        <v/>
      </c>
      <c r="B834" s="11" t="str">
        <f>IF(ISBLANK(Tableau3[[#This Row],[Date]]),"",INT((Tableau3[[#This Row],[Date]]-SUM(MOD(DATE(YEAR(Tableau3[[#This Row],[Date]]-MOD(Tableau3[[#This Row],[Date]]-2,7)+3),1,2),{1E+99;7})*{1;-1})+5)/7))</f>
        <v/>
      </c>
      <c r="C834" s="11" t="str">
        <f>IF(ISBLANK(Tableau3[[#This Row],[Matricule]]),"",VLOOKUP(Tableau3[[#This Row],[Matricule]],#REF!,2,FALSE))</f>
        <v/>
      </c>
      <c r="D834" s="11" t="str">
        <f>IF(ISBLANK(Tableau3[[#This Row],[Matricule]]),"",VLOOKUP(Tableau3[[#This Row],[Matricule]],#REF!,3,FALSE))</f>
        <v/>
      </c>
      <c r="E834" s="11" t="str">
        <f>CONCATENATE(Tableau3[[#This Row],[Date]],Tableau3[[#This Row],[Matricule]])</f>
        <v/>
      </c>
      <c r="F834" s="3"/>
      <c r="I83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34" s="7">
        <f>IF(Tableau3[[#This Row],[Moyenne Régimes]]&gt;0,1,0)</f>
        <v>0</v>
      </c>
      <c r="K834" s="7">
        <f>IF(Tableau3[[#This Row],[Moyenne Régimes]]&gt;=60,1,0)</f>
        <v>0</v>
      </c>
      <c r="L834" s="7">
        <f>IF(Tableau3[[#This Row],[Moyenne Régimes]]&gt;60,Tableau3[[#This Row],[Moyenne Régimes]]-60,0)</f>
        <v>0</v>
      </c>
      <c r="M834" s="14">
        <f t="shared" si="39"/>
        <v>0</v>
      </c>
      <c r="N834" s="14">
        <f t="shared" si="38"/>
        <v>0</v>
      </c>
      <c r="O834" s="14">
        <f t="shared" si="40"/>
        <v>0</v>
      </c>
      <c r="P834" s="15" t="str">
        <f>IF(Tableau3[[#This Row],[Matricule]]&gt;1,IF(COUNTIF(Tableau3[DateMatricule],Tableau3[[#This Row],[DateMatricule]])&gt;1,"Doublon",""),"")</f>
        <v/>
      </c>
    </row>
    <row r="835" spans="1:16" x14ac:dyDescent="0.25">
      <c r="A835" s="12" t="str">
        <f>IF(Tableau3[[#This Row],[Date]]="","",VLOOKUP(Tableau3[[#This Row],[Semaine]],Listes!$A:$B,2,FALSE))</f>
        <v/>
      </c>
      <c r="B835" s="11" t="str">
        <f>IF(ISBLANK(Tableau3[[#This Row],[Date]]),"",INT((Tableau3[[#This Row],[Date]]-SUM(MOD(DATE(YEAR(Tableau3[[#This Row],[Date]]-MOD(Tableau3[[#This Row],[Date]]-2,7)+3),1,2),{1E+99;7})*{1;-1})+5)/7))</f>
        <v/>
      </c>
      <c r="C835" s="11" t="str">
        <f>IF(ISBLANK(Tableau3[[#This Row],[Matricule]]),"",VLOOKUP(Tableau3[[#This Row],[Matricule]],#REF!,2,FALSE))</f>
        <v/>
      </c>
      <c r="D835" s="11" t="str">
        <f>IF(ISBLANK(Tableau3[[#This Row],[Matricule]]),"",VLOOKUP(Tableau3[[#This Row],[Matricule]],#REF!,3,FALSE))</f>
        <v/>
      </c>
      <c r="E835" s="11" t="str">
        <f>CONCATENATE(Tableau3[[#This Row],[Date]],Tableau3[[#This Row],[Matricule]])</f>
        <v/>
      </c>
      <c r="F835" s="3"/>
      <c r="I83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35" s="7">
        <f>IF(Tableau3[[#This Row],[Moyenne Régimes]]&gt;0,1,0)</f>
        <v>0</v>
      </c>
      <c r="K835" s="7">
        <f>IF(Tableau3[[#This Row],[Moyenne Régimes]]&gt;=60,1,0)</f>
        <v>0</v>
      </c>
      <c r="L835" s="7">
        <f>IF(Tableau3[[#This Row],[Moyenne Régimes]]&gt;60,Tableau3[[#This Row],[Moyenne Régimes]]-60,0)</f>
        <v>0</v>
      </c>
      <c r="M835" s="14">
        <f t="shared" si="39"/>
        <v>0</v>
      </c>
      <c r="N835" s="14">
        <f t="shared" ref="N835:N898" si="41">+IF(ROUND(I835,0)&gt;60,(ROUND(I835,0)-60)*40,0)</f>
        <v>0</v>
      </c>
      <c r="O835" s="14">
        <f t="shared" si="40"/>
        <v>0</v>
      </c>
      <c r="P835" s="15" t="str">
        <f>IF(Tableau3[[#This Row],[Matricule]]&gt;1,IF(COUNTIF(Tableau3[DateMatricule],Tableau3[[#This Row],[DateMatricule]])&gt;1,"Doublon",""),"")</f>
        <v/>
      </c>
    </row>
    <row r="836" spans="1:16" x14ac:dyDescent="0.25">
      <c r="A836" s="12" t="str">
        <f>IF(Tableau3[[#This Row],[Date]]="","",VLOOKUP(Tableau3[[#This Row],[Semaine]],Listes!$A:$B,2,FALSE))</f>
        <v/>
      </c>
      <c r="B836" s="11" t="str">
        <f>IF(ISBLANK(Tableau3[[#This Row],[Date]]),"",INT((Tableau3[[#This Row],[Date]]-SUM(MOD(DATE(YEAR(Tableau3[[#This Row],[Date]]-MOD(Tableau3[[#This Row],[Date]]-2,7)+3),1,2),{1E+99;7})*{1;-1})+5)/7))</f>
        <v/>
      </c>
      <c r="C836" s="11" t="str">
        <f>IF(ISBLANK(Tableau3[[#This Row],[Matricule]]),"",VLOOKUP(Tableau3[[#This Row],[Matricule]],#REF!,2,FALSE))</f>
        <v/>
      </c>
      <c r="D836" s="11" t="str">
        <f>IF(ISBLANK(Tableau3[[#This Row],[Matricule]]),"",VLOOKUP(Tableau3[[#This Row],[Matricule]],#REF!,3,FALSE))</f>
        <v/>
      </c>
      <c r="E836" s="11" t="str">
        <f>CONCATENATE(Tableau3[[#This Row],[Date]],Tableau3[[#This Row],[Matricule]])</f>
        <v/>
      </c>
      <c r="F836" s="3"/>
      <c r="I83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36" s="7">
        <f>IF(Tableau3[[#This Row],[Moyenne Régimes]]&gt;0,1,0)</f>
        <v>0</v>
      </c>
      <c r="K836" s="7">
        <f>IF(Tableau3[[#This Row],[Moyenne Régimes]]&gt;=60,1,0)</f>
        <v>0</v>
      </c>
      <c r="L836" s="7">
        <f>IF(Tableau3[[#This Row],[Moyenne Régimes]]&gt;60,Tableau3[[#This Row],[Moyenne Régimes]]-60,0)</f>
        <v>0</v>
      </c>
      <c r="M836" s="14">
        <f t="shared" si="39"/>
        <v>0</v>
      </c>
      <c r="N836" s="14">
        <f t="shared" si="41"/>
        <v>0</v>
      </c>
      <c r="O836" s="14">
        <f t="shared" si="40"/>
        <v>0</v>
      </c>
      <c r="P836" s="15" t="str">
        <f>IF(Tableau3[[#This Row],[Matricule]]&gt;1,IF(COUNTIF(Tableau3[DateMatricule],Tableau3[[#This Row],[DateMatricule]])&gt;1,"Doublon",""),"")</f>
        <v/>
      </c>
    </row>
    <row r="837" spans="1:16" x14ac:dyDescent="0.25">
      <c r="A837" s="12" t="str">
        <f>IF(Tableau3[[#This Row],[Date]]="","",VLOOKUP(Tableau3[[#This Row],[Semaine]],Listes!$A:$B,2,FALSE))</f>
        <v/>
      </c>
      <c r="B837" s="11" t="str">
        <f>IF(ISBLANK(Tableau3[[#This Row],[Date]]),"",INT((Tableau3[[#This Row],[Date]]-SUM(MOD(DATE(YEAR(Tableau3[[#This Row],[Date]]-MOD(Tableau3[[#This Row],[Date]]-2,7)+3),1,2),{1E+99;7})*{1;-1})+5)/7))</f>
        <v/>
      </c>
      <c r="C837" s="11" t="str">
        <f>IF(ISBLANK(Tableau3[[#This Row],[Matricule]]),"",VLOOKUP(Tableau3[[#This Row],[Matricule]],#REF!,2,FALSE))</f>
        <v/>
      </c>
      <c r="D837" s="11" t="str">
        <f>IF(ISBLANK(Tableau3[[#This Row],[Matricule]]),"",VLOOKUP(Tableau3[[#This Row],[Matricule]],#REF!,3,FALSE))</f>
        <v/>
      </c>
      <c r="E837" s="11" t="str">
        <f>CONCATENATE(Tableau3[[#This Row],[Date]],Tableau3[[#This Row],[Matricule]])</f>
        <v/>
      </c>
      <c r="F837" s="3"/>
      <c r="I83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37" s="7">
        <f>IF(Tableau3[[#This Row],[Moyenne Régimes]]&gt;0,1,0)</f>
        <v>0</v>
      </c>
      <c r="K837" s="7">
        <f>IF(Tableau3[[#This Row],[Moyenne Régimes]]&gt;=60,1,0)</f>
        <v>0</v>
      </c>
      <c r="L837" s="7">
        <f>IF(Tableau3[[#This Row],[Moyenne Régimes]]&gt;60,Tableau3[[#This Row],[Moyenne Régimes]]-60,0)</f>
        <v>0</v>
      </c>
      <c r="M837" s="14">
        <f t="shared" si="39"/>
        <v>0</v>
      </c>
      <c r="N837" s="14">
        <f t="shared" si="41"/>
        <v>0</v>
      </c>
      <c r="O837" s="14">
        <f t="shared" si="40"/>
        <v>0</v>
      </c>
      <c r="P837" s="15" t="str">
        <f>IF(Tableau3[[#This Row],[Matricule]]&gt;1,IF(COUNTIF(Tableau3[DateMatricule],Tableau3[[#This Row],[DateMatricule]])&gt;1,"Doublon",""),"")</f>
        <v/>
      </c>
    </row>
    <row r="838" spans="1:16" x14ac:dyDescent="0.25">
      <c r="A838" s="12" t="str">
        <f>IF(Tableau3[[#This Row],[Date]]="","",VLOOKUP(Tableau3[[#This Row],[Semaine]],Listes!$A:$B,2,FALSE))</f>
        <v/>
      </c>
      <c r="B838" s="11" t="str">
        <f>IF(ISBLANK(Tableau3[[#This Row],[Date]]),"",INT((Tableau3[[#This Row],[Date]]-SUM(MOD(DATE(YEAR(Tableau3[[#This Row],[Date]]-MOD(Tableau3[[#This Row],[Date]]-2,7)+3),1,2),{1E+99;7})*{1;-1})+5)/7))</f>
        <v/>
      </c>
      <c r="C838" s="11" t="str">
        <f>IF(ISBLANK(Tableau3[[#This Row],[Matricule]]),"",VLOOKUP(Tableau3[[#This Row],[Matricule]],#REF!,2,FALSE))</f>
        <v/>
      </c>
      <c r="D838" s="11" t="str">
        <f>IF(ISBLANK(Tableau3[[#This Row],[Matricule]]),"",VLOOKUP(Tableau3[[#This Row],[Matricule]],#REF!,3,FALSE))</f>
        <v/>
      </c>
      <c r="E838" s="11" t="str">
        <f>CONCATENATE(Tableau3[[#This Row],[Date]],Tableau3[[#This Row],[Matricule]])</f>
        <v/>
      </c>
      <c r="F838" s="3"/>
      <c r="I83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38" s="7">
        <f>IF(Tableau3[[#This Row],[Moyenne Régimes]]&gt;0,1,0)</f>
        <v>0</v>
      </c>
      <c r="K838" s="7">
        <f>IF(Tableau3[[#This Row],[Moyenne Régimes]]&gt;=60,1,0)</f>
        <v>0</v>
      </c>
      <c r="L838" s="7">
        <f>IF(Tableau3[[#This Row],[Moyenne Régimes]]&gt;60,Tableau3[[#This Row],[Moyenne Régimes]]-60,0)</f>
        <v>0</v>
      </c>
      <c r="M838" s="14">
        <f t="shared" si="39"/>
        <v>0</v>
      </c>
      <c r="N838" s="14">
        <f t="shared" si="41"/>
        <v>0</v>
      </c>
      <c r="O838" s="14">
        <f t="shared" si="40"/>
        <v>0</v>
      </c>
      <c r="P838" s="15" t="str">
        <f>IF(Tableau3[[#This Row],[Matricule]]&gt;1,IF(COUNTIF(Tableau3[DateMatricule],Tableau3[[#This Row],[DateMatricule]])&gt;1,"Doublon",""),"")</f>
        <v/>
      </c>
    </row>
    <row r="839" spans="1:16" x14ac:dyDescent="0.25">
      <c r="A839" s="12" t="str">
        <f>IF(Tableau3[[#This Row],[Date]]="","",VLOOKUP(Tableau3[[#This Row],[Semaine]],Listes!$A:$B,2,FALSE))</f>
        <v/>
      </c>
      <c r="B839" s="11" t="str">
        <f>IF(ISBLANK(Tableau3[[#This Row],[Date]]),"",INT((Tableau3[[#This Row],[Date]]-SUM(MOD(DATE(YEAR(Tableau3[[#This Row],[Date]]-MOD(Tableau3[[#This Row],[Date]]-2,7)+3),1,2),{1E+99;7})*{1;-1})+5)/7))</f>
        <v/>
      </c>
      <c r="C839" s="11" t="str">
        <f>IF(ISBLANK(Tableau3[[#This Row],[Matricule]]),"",VLOOKUP(Tableau3[[#This Row],[Matricule]],#REF!,2,FALSE))</f>
        <v/>
      </c>
      <c r="D839" s="11" t="str">
        <f>IF(ISBLANK(Tableau3[[#This Row],[Matricule]]),"",VLOOKUP(Tableau3[[#This Row],[Matricule]],#REF!,3,FALSE))</f>
        <v/>
      </c>
      <c r="E839" s="11" t="str">
        <f>CONCATENATE(Tableau3[[#This Row],[Date]],Tableau3[[#This Row],[Matricule]])</f>
        <v/>
      </c>
      <c r="F839" s="3"/>
      <c r="I83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39" s="7">
        <f>IF(Tableau3[[#This Row],[Moyenne Régimes]]&gt;0,1,0)</f>
        <v>0</v>
      </c>
      <c r="K839" s="7">
        <f>IF(Tableau3[[#This Row],[Moyenne Régimes]]&gt;=60,1,0)</f>
        <v>0</v>
      </c>
      <c r="L839" s="7">
        <f>IF(Tableau3[[#This Row],[Moyenne Régimes]]&gt;60,Tableau3[[#This Row],[Moyenne Régimes]]-60,0)</f>
        <v>0</v>
      </c>
      <c r="M839" s="14">
        <f t="shared" ref="M839:M902" si="42">+IF(I839&lt;60,0,1000)</f>
        <v>0</v>
      </c>
      <c r="N839" s="14">
        <f t="shared" si="41"/>
        <v>0</v>
      </c>
      <c r="O839" s="14">
        <f t="shared" ref="O839:O902" si="43">+M839+N839</f>
        <v>0</v>
      </c>
      <c r="P839" s="15" t="str">
        <f>IF(Tableau3[[#This Row],[Matricule]]&gt;1,IF(COUNTIF(Tableau3[DateMatricule],Tableau3[[#This Row],[DateMatricule]])&gt;1,"Doublon",""),"")</f>
        <v/>
      </c>
    </row>
    <row r="840" spans="1:16" x14ac:dyDescent="0.25">
      <c r="A840" s="12" t="str">
        <f>IF(Tableau3[[#This Row],[Date]]="","",VLOOKUP(Tableau3[[#This Row],[Semaine]],Listes!$A:$B,2,FALSE))</f>
        <v/>
      </c>
      <c r="B840" s="11" t="str">
        <f>IF(ISBLANK(Tableau3[[#This Row],[Date]]),"",INT((Tableau3[[#This Row],[Date]]-SUM(MOD(DATE(YEAR(Tableau3[[#This Row],[Date]]-MOD(Tableau3[[#This Row],[Date]]-2,7)+3),1,2),{1E+99;7})*{1;-1})+5)/7))</f>
        <v/>
      </c>
      <c r="C840" s="11" t="str">
        <f>IF(ISBLANK(Tableau3[[#This Row],[Matricule]]),"",VLOOKUP(Tableau3[[#This Row],[Matricule]],#REF!,2,FALSE))</f>
        <v/>
      </c>
      <c r="D840" s="11" t="str">
        <f>IF(ISBLANK(Tableau3[[#This Row],[Matricule]]),"",VLOOKUP(Tableau3[[#This Row],[Matricule]],#REF!,3,FALSE))</f>
        <v/>
      </c>
      <c r="E840" s="11" t="str">
        <f>CONCATENATE(Tableau3[[#This Row],[Date]],Tableau3[[#This Row],[Matricule]])</f>
        <v/>
      </c>
      <c r="F840" s="3"/>
      <c r="I84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40" s="7">
        <f>IF(Tableau3[[#This Row],[Moyenne Régimes]]&gt;0,1,0)</f>
        <v>0</v>
      </c>
      <c r="K840" s="7">
        <f>IF(Tableau3[[#This Row],[Moyenne Régimes]]&gt;=60,1,0)</f>
        <v>0</v>
      </c>
      <c r="L840" s="7">
        <f>IF(Tableau3[[#This Row],[Moyenne Régimes]]&gt;60,Tableau3[[#This Row],[Moyenne Régimes]]-60,0)</f>
        <v>0</v>
      </c>
      <c r="M840" s="14">
        <f t="shared" si="42"/>
        <v>0</v>
      </c>
      <c r="N840" s="14">
        <f t="shared" si="41"/>
        <v>0</v>
      </c>
      <c r="O840" s="14">
        <f t="shared" si="43"/>
        <v>0</v>
      </c>
      <c r="P840" s="15" t="str">
        <f>IF(Tableau3[[#This Row],[Matricule]]&gt;1,IF(COUNTIF(Tableau3[DateMatricule],Tableau3[[#This Row],[DateMatricule]])&gt;1,"Doublon",""),"")</f>
        <v/>
      </c>
    </row>
    <row r="841" spans="1:16" x14ac:dyDescent="0.25">
      <c r="A841" s="12" t="str">
        <f>IF(Tableau3[[#This Row],[Date]]="","",VLOOKUP(Tableau3[[#This Row],[Semaine]],Listes!$A:$B,2,FALSE))</f>
        <v/>
      </c>
      <c r="B841" s="11" t="str">
        <f>IF(ISBLANK(Tableau3[[#This Row],[Date]]),"",INT((Tableau3[[#This Row],[Date]]-SUM(MOD(DATE(YEAR(Tableau3[[#This Row],[Date]]-MOD(Tableau3[[#This Row],[Date]]-2,7)+3),1,2),{1E+99;7})*{1;-1})+5)/7))</f>
        <v/>
      </c>
      <c r="C841" s="11" t="str">
        <f>IF(ISBLANK(Tableau3[[#This Row],[Matricule]]),"",VLOOKUP(Tableau3[[#This Row],[Matricule]],#REF!,2,FALSE))</f>
        <v/>
      </c>
      <c r="D841" s="11" t="str">
        <f>IF(ISBLANK(Tableau3[[#This Row],[Matricule]]),"",VLOOKUP(Tableau3[[#This Row],[Matricule]],#REF!,3,FALSE))</f>
        <v/>
      </c>
      <c r="E841" s="11" t="str">
        <f>CONCATENATE(Tableau3[[#This Row],[Date]],Tableau3[[#This Row],[Matricule]])</f>
        <v/>
      </c>
      <c r="F841" s="3"/>
      <c r="I84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41" s="7">
        <f>IF(Tableau3[[#This Row],[Moyenne Régimes]]&gt;0,1,0)</f>
        <v>0</v>
      </c>
      <c r="K841" s="7">
        <f>IF(Tableau3[[#This Row],[Moyenne Régimes]]&gt;=60,1,0)</f>
        <v>0</v>
      </c>
      <c r="L841" s="7">
        <f>IF(Tableau3[[#This Row],[Moyenne Régimes]]&gt;60,Tableau3[[#This Row],[Moyenne Régimes]]-60,0)</f>
        <v>0</v>
      </c>
      <c r="M841" s="14">
        <f t="shared" si="42"/>
        <v>0</v>
      </c>
      <c r="N841" s="14">
        <f t="shared" si="41"/>
        <v>0</v>
      </c>
      <c r="O841" s="14">
        <f t="shared" si="43"/>
        <v>0</v>
      </c>
      <c r="P841" s="15" t="str">
        <f>IF(Tableau3[[#This Row],[Matricule]]&gt;1,IF(COUNTIF(Tableau3[DateMatricule],Tableau3[[#This Row],[DateMatricule]])&gt;1,"Doublon",""),"")</f>
        <v/>
      </c>
    </row>
    <row r="842" spans="1:16" x14ac:dyDescent="0.25">
      <c r="A842" s="12" t="str">
        <f>IF(Tableau3[[#This Row],[Date]]="","",VLOOKUP(Tableau3[[#This Row],[Semaine]],Listes!$A:$B,2,FALSE))</f>
        <v/>
      </c>
      <c r="B842" s="11" t="str">
        <f>IF(ISBLANK(Tableau3[[#This Row],[Date]]),"",INT((Tableau3[[#This Row],[Date]]-SUM(MOD(DATE(YEAR(Tableau3[[#This Row],[Date]]-MOD(Tableau3[[#This Row],[Date]]-2,7)+3),1,2),{1E+99;7})*{1;-1})+5)/7))</f>
        <v/>
      </c>
      <c r="C842" s="11" t="str">
        <f>IF(ISBLANK(Tableau3[[#This Row],[Matricule]]),"",VLOOKUP(Tableau3[[#This Row],[Matricule]],#REF!,2,FALSE))</f>
        <v/>
      </c>
      <c r="D842" s="11" t="str">
        <f>IF(ISBLANK(Tableau3[[#This Row],[Matricule]]),"",VLOOKUP(Tableau3[[#This Row],[Matricule]],#REF!,3,FALSE))</f>
        <v/>
      </c>
      <c r="E842" s="11" t="str">
        <f>CONCATENATE(Tableau3[[#This Row],[Date]],Tableau3[[#This Row],[Matricule]])</f>
        <v/>
      </c>
      <c r="F842" s="3"/>
      <c r="I84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42" s="7">
        <f>IF(Tableau3[[#This Row],[Moyenne Régimes]]&gt;0,1,0)</f>
        <v>0</v>
      </c>
      <c r="K842" s="7">
        <f>IF(Tableau3[[#This Row],[Moyenne Régimes]]&gt;=60,1,0)</f>
        <v>0</v>
      </c>
      <c r="L842" s="7">
        <f>IF(Tableau3[[#This Row],[Moyenne Régimes]]&gt;60,Tableau3[[#This Row],[Moyenne Régimes]]-60,0)</f>
        <v>0</v>
      </c>
      <c r="M842" s="14">
        <f t="shared" si="42"/>
        <v>0</v>
      </c>
      <c r="N842" s="14">
        <f t="shared" si="41"/>
        <v>0</v>
      </c>
      <c r="O842" s="14">
        <f t="shared" si="43"/>
        <v>0</v>
      </c>
      <c r="P842" s="15" t="str">
        <f>IF(Tableau3[[#This Row],[Matricule]]&gt;1,IF(COUNTIF(Tableau3[DateMatricule],Tableau3[[#This Row],[DateMatricule]])&gt;1,"Doublon",""),"")</f>
        <v/>
      </c>
    </row>
    <row r="843" spans="1:16" x14ac:dyDescent="0.25">
      <c r="A843" s="12" t="str">
        <f>IF(Tableau3[[#This Row],[Date]]="","",VLOOKUP(Tableau3[[#This Row],[Semaine]],Listes!$A:$B,2,FALSE))</f>
        <v/>
      </c>
      <c r="B843" s="11" t="str">
        <f>IF(ISBLANK(Tableau3[[#This Row],[Date]]),"",INT((Tableau3[[#This Row],[Date]]-SUM(MOD(DATE(YEAR(Tableau3[[#This Row],[Date]]-MOD(Tableau3[[#This Row],[Date]]-2,7)+3),1,2),{1E+99;7})*{1;-1})+5)/7))</f>
        <v/>
      </c>
      <c r="C843" s="11" t="str">
        <f>IF(ISBLANK(Tableau3[[#This Row],[Matricule]]),"",VLOOKUP(Tableau3[[#This Row],[Matricule]],#REF!,2,FALSE))</f>
        <v/>
      </c>
      <c r="D843" s="11" t="str">
        <f>IF(ISBLANK(Tableau3[[#This Row],[Matricule]]),"",VLOOKUP(Tableau3[[#This Row],[Matricule]],#REF!,3,FALSE))</f>
        <v/>
      </c>
      <c r="E843" s="11" t="str">
        <f>CONCATENATE(Tableau3[[#This Row],[Date]],Tableau3[[#This Row],[Matricule]])</f>
        <v/>
      </c>
      <c r="F843" s="3"/>
      <c r="I84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43" s="7">
        <f>IF(Tableau3[[#This Row],[Moyenne Régimes]]&gt;0,1,0)</f>
        <v>0</v>
      </c>
      <c r="K843" s="7">
        <f>IF(Tableau3[[#This Row],[Moyenne Régimes]]&gt;=60,1,0)</f>
        <v>0</v>
      </c>
      <c r="L843" s="7">
        <f>IF(Tableau3[[#This Row],[Moyenne Régimes]]&gt;60,Tableau3[[#This Row],[Moyenne Régimes]]-60,0)</f>
        <v>0</v>
      </c>
      <c r="M843" s="14">
        <f t="shared" si="42"/>
        <v>0</v>
      </c>
      <c r="N843" s="14">
        <f t="shared" si="41"/>
        <v>0</v>
      </c>
      <c r="O843" s="14">
        <f t="shared" si="43"/>
        <v>0</v>
      </c>
      <c r="P843" s="15" t="str">
        <f>IF(Tableau3[[#This Row],[Matricule]]&gt;1,IF(COUNTIF(Tableau3[DateMatricule],Tableau3[[#This Row],[DateMatricule]])&gt;1,"Doublon",""),"")</f>
        <v/>
      </c>
    </row>
    <row r="844" spans="1:16" x14ac:dyDescent="0.25">
      <c r="A844" s="12" t="str">
        <f>IF(Tableau3[[#This Row],[Date]]="","",VLOOKUP(Tableau3[[#This Row],[Semaine]],Listes!$A:$B,2,FALSE))</f>
        <v/>
      </c>
      <c r="B844" s="11" t="str">
        <f>IF(ISBLANK(Tableau3[[#This Row],[Date]]),"",INT((Tableau3[[#This Row],[Date]]-SUM(MOD(DATE(YEAR(Tableau3[[#This Row],[Date]]-MOD(Tableau3[[#This Row],[Date]]-2,7)+3),1,2),{1E+99;7})*{1;-1})+5)/7))</f>
        <v/>
      </c>
      <c r="C844" s="11" t="str">
        <f>IF(ISBLANK(Tableau3[[#This Row],[Matricule]]),"",VLOOKUP(Tableau3[[#This Row],[Matricule]],#REF!,2,FALSE))</f>
        <v/>
      </c>
      <c r="D844" s="11" t="str">
        <f>IF(ISBLANK(Tableau3[[#This Row],[Matricule]]),"",VLOOKUP(Tableau3[[#This Row],[Matricule]],#REF!,3,FALSE))</f>
        <v/>
      </c>
      <c r="E844" s="11" t="str">
        <f>CONCATENATE(Tableau3[[#This Row],[Date]],Tableau3[[#This Row],[Matricule]])</f>
        <v/>
      </c>
      <c r="F844" s="3"/>
      <c r="I84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44" s="7">
        <f>IF(Tableau3[[#This Row],[Moyenne Régimes]]&gt;0,1,0)</f>
        <v>0</v>
      </c>
      <c r="K844" s="7">
        <f>IF(Tableau3[[#This Row],[Moyenne Régimes]]&gt;=60,1,0)</f>
        <v>0</v>
      </c>
      <c r="L844" s="7">
        <f>IF(Tableau3[[#This Row],[Moyenne Régimes]]&gt;60,Tableau3[[#This Row],[Moyenne Régimes]]-60,0)</f>
        <v>0</v>
      </c>
      <c r="M844" s="14">
        <f t="shared" si="42"/>
        <v>0</v>
      </c>
      <c r="N844" s="14">
        <f t="shared" si="41"/>
        <v>0</v>
      </c>
      <c r="O844" s="14">
        <f t="shared" si="43"/>
        <v>0</v>
      </c>
      <c r="P844" s="15" t="str">
        <f>IF(Tableau3[[#This Row],[Matricule]]&gt;1,IF(COUNTIF(Tableau3[DateMatricule],Tableau3[[#This Row],[DateMatricule]])&gt;1,"Doublon",""),"")</f>
        <v/>
      </c>
    </row>
    <row r="845" spans="1:16" x14ac:dyDescent="0.25">
      <c r="A845" s="12" t="str">
        <f>IF(Tableau3[[#This Row],[Date]]="","",VLOOKUP(Tableau3[[#This Row],[Semaine]],Listes!$A:$B,2,FALSE))</f>
        <v/>
      </c>
      <c r="B845" s="11" t="str">
        <f>IF(ISBLANK(Tableau3[[#This Row],[Date]]),"",INT((Tableau3[[#This Row],[Date]]-SUM(MOD(DATE(YEAR(Tableau3[[#This Row],[Date]]-MOD(Tableau3[[#This Row],[Date]]-2,7)+3),1,2),{1E+99;7})*{1;-1})+5)/7))</f>
        <v/>
      </c>
      <c r="C845" s="11" t="str">
        <f>IF(ISBLANK(Tableau3[[#This Row],[Matricule]]),"",VLOOKUP(Tableau3[[#This Row],[Matricule]],#REF!,2,FALSE))</f>
        <v/>
      </c>
      <c r="D845" s="11" t="str">
        <f>IF(ISBLANK(Tableau3[[#This Row],[Matricule]]),"",VLOOKUP(Tableau3[[#This Row],[Matricule]],#REF!,3,FALSE))</f>
        <v/>
      </c>
      <c r="E845" s="11" t="str">
        <f>CONCATENATE(Tableau3[[#This Row],[Date]],Tableau3[[#This Row],[Matricule]])</f>
        <v/>
      </c>
      <c r="F845" s="3"/>
      <c r="I84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45" s="7">
        <f>IF(Tableau3[[#This Row],[Moyenne Régimes]]&gt;0,1,0)</f>
        <v>0</v>
      </c>
      <c r="K845" s="7">
        <f>IF(Tableau3[[#This Row],[Moyenne Régimes]]&gt;=60,1,0)</f>
        <v>0</v>
      </c>
      <c r="L845" s="7">
        <f>IF(Tableau3[[#This Row],[Moyenne Régimes]]&gt;60,Tableau3[[#This Row],[Moyenne Régimes]]-60,0)</f>
        <v>0</v>
      </c>
      <c r="M845" s="14">
        <f t="shared" si="42"/>
        <v>0</v>
      </c>
      <c r="N845" s="14">
        <f t="shared" si="41"/>
        <v>0</v>
      </c>
      <c r="O845" s="14">
        <f t="shared" si="43"/>
        <v>0</v>
      </c>
      <c r="P845" s="15" t="str">
        <f>IF(Tableau3[[#This Row],[Matricule]]&gt;1,IF(COUNTIF(Tableau3[DateMatricule],Tableau3[[#This Row],[DateMatricule]])&gt;1,"Doublon",""),"")</f>
        <v/>
      </c>
    </row>
    <row r="846" spans="1:16" x14ac:dyDescent="0.25">
      <c r="A846" s="12" t="str">
        <f>IF(Tableau3[[#This Row],[Date]]="","",VLOOKUP(Tableau3[[#This Row],[Semaine]],Listes!$A:$B,2,FALSE))</f>
        <v/>
      </c>
      <c r="B846" s="11" t="str">
        <f>IF(ISBLANK(Tableau3[[#This Row],[Date]]),"",INT((Tableau3[[#This Row],[Date]]-SUM(MOD(DATE(YEAR(Tableau3[[#This Row],[Date]]-MOD(Tableau3[[#This Row],[Date]]-2,7)+3),1,2),{1E+99;7})*{1;-1})+5)/7))</f>
        <v/>
      </c>
      <c r="C846" s="11" t="str">
        <f>IF(ISBLANK(Tableau3[[#This Row],[Matricule]]),"",VLOOKUP(Tableau3[[#This Row],[Matricule]],#REF!,2,FALSE))</f>
        <v/>
      </c>
      <c r="D846" s="11" t="str">
        <f>IF(ISBLANK(Tableau3[[#This Row],[Matricule]]),"",VLOOKUP(Tableau3[[#This Row],[Matricule]],#REF!,3,FALSE))</f>
        <v/>
      </c>
      <c r="E846" s="11" t="str">
        <f>CONCATENATE(Tableau3[[#This Row],[Date]],Tableau3[[#This Row],[Matricule]])</f>
        <v/>
      </c>
      <c r="F846" s="3"/>
      <c r="I84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46" s="7">
        <f>IF(Tableau3[[#This Row],[Moyenne Régimes]]&gt;0,1,0)</f>
        <v>0</v>
      </c>
      <c r="K846" s="7">
        <f>IF(Tableau3[[#This Row],[Moyenne Régimes]]&gt;=60,1,0)</f>
        <v>0</v>
      </c>
      <c r="L846" s="7">
        <f>IF(Tableau3[[#This Row],[Moyenne Régimes]]&gt;60,Tableau3[[#This Row],[Moyenne Régimes]]-60,0)</f>
        <v>0</v>
      </c>
      <c r="M846" s="14">
        <f t="shared" si="42"/>
        <v>0</v>
      </c>
      <c r="N846" s="14">
        <f t="shared" si="41"/>
        <v>0</v>
      </c>
      <c r="O846" s="14">
        <f t="shared" si="43"/>
        <v>0</v>
      </c>
      <c r="P846" s="15" t="str">
        <f>IF(Tableau3[[#This Row],[Matricule]]&gt;1,IF(COUNTIF(Tableau3[DateMatricule],Tableau3[[#This Row],[DateMatricule]])&gt;1,"Doublon",""),"")</f>
        <v/>
      </c>
    </row>
    <row r="847" spans="1:16" x14ac:dyDescent="0.25">
      <c r="A847" s="12" t="str">
        <f>IF(Tableau3[[#This Row],[Date]]="","",VLOOKUP(Tableau3[[#This Row],[Semaine]],Listes!$A:$B,2,FALSE))</f>
        <v/>
      </c>
      <c r="B847" s="11" t="str">
        <f>IF(ISBLANK(Tableau3[[#This Row],[Date]]),"",INT((Tableau3[[#This Row],[Date]]-SUM(MOD(DATE(YEAR(Tableau3[[#This Row],[Date]]-MOD(Tableau3[[#This Row],[Date]]-2,7)+3),1,2),{1E+99;7})*{1;-1})+5)/7))</f>
        <v/>
      </c>
      <c r="C847" s="11" t="str">
        <f>IF(ISBLANK(Tableau3[[#This Row],[Matricule]]),"",VLOOKUP(Tableau3[[#This Row],[Matricule]],#REF!,2,FALSE))</f>
        <v/>
      </c>
      <c r="D847" s="11" t="str">
        <f>IF(ISBLANK(Tableau3[[#This Row],[Matricule]]),"",VLOOKUP(Tableau3[[#This Row],[Matricule]],#REF!,3,FALSE))</f>
        <v/>
      </c>
      <c r="E847" s="11" t="str">
        <f>CONCATENATE(Tableau3[[#This Row],[Date]],Tableau3[[#This Row],[Matricule]])</f>
        <v/>
      </c>
      <c r="F847" s="3"/>
      <c r="I84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47" s="7">
        <f>IF(Tableau3[[#This Row],[Moyenne Régimes]]&gt;0,1,0)</f>
        <v>0</v>
      </c>
      <c r="K847" s="7">
        <f>IF(Tableau3[[#This Row],[Moyenne Régimes]]&gt;=60,1,0)</f>
        <v>0</v>
      </c>
      <c r="L847" s="7">
        <f>IF(Tableau3[[#This Row],[Moyenne Régimes]]&gt;60,Tableau3[[#This Row],[Moyenne Régimes]]-60,0)</f>
        <v>0</v>
      </c>
      <c r="M847" s="14">
        <f t="shared" si="42"/>
        <v>0</v>
      </c>
      <c r="N847" s="14">
        <f t="shared" si="41"/>
        <v>0</v>
      </c>
      <c r="O847" s="14">
        <f t="shared" si="43"/>
        <v>0</v>
      </c>
      <c r="P847" s="15" t="str">
        <f>IF(Tableau3[[#This Row],[Matricule]]&gt;1,IF(COUNTIF(Tableau3[DateMatricule],Tableau3[[#This Row],[DateMatricule]])&gt;1,"Doublon",""),"")</f>
        <v/>
      </c>
    </row>
    <row r="848" spans="1:16" x14ac:dyDescent="0.25">
      <c r="A848" s="12" t="str">
        <f>IF(Tableau3[[#This Row],[Date]]="","",VLOOKUP(Tableau3[[#This Row],[Semaine]],Listes!$A:$B,2,FALSE))</f>
        <v/>
      </c>
      <c r="B848" s="11" t="str">
        <f>IF(ISBLANK(Tableau3[[#This Row],[Date]]),"",INT((Tableau3[[#This Row],[Date]]-SUM(MOD(DATE(YEAR(Tableau3[[#This Row],[Date]]-MOD(Tableau3[[#This Row],[Date]]-2,7)+3),1,2),{1E+99;7})*{1;-1})+5)/7))</f>
        <v/>
      </c>
      <c r="C848" s="11" t="str">
        <f>IF(ISBLANK(Tableau3[[#This Row],[Matricule]]),"",VLOOKUP(Tableau3[[#This Row],[Matricule]],#REF!,2,FALSE))</f>
        <v/>
      </c>
      <c r="D848" s="11" t="str">
        <f>IF(ISBLANK(Tableau3[[#This Row],[Matricule]]),"",VLOOKUP(Tableau3[[#This Row],[Matricule]],#REF!,3,FALSE))</f>
        <v/>
      </c>
      <c r="E848" s="11" t="str">
        <f>CONCATENATE(Tableau3[[#This Row],[Date]],Tableau3[[#This Row],[Matricule]])</f>
        <v/>
      </c>
      <c r="F848" s="3"/>
      <c r="I84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48" s="7">
        <f>IF(Tableau3[[#This Row],[Moyenne Régimes]]&gt;0,1,0)</f>
        <v>0</v>
      </c>
      <c r="K848" s="7">
        <f>IF(Tableau3[[#This Row],[Moyenne Régimes]]&gt;=60,1,0)</f>
        <v>0</v>
      </c>
      <c r="L848" s="7">
        <f>IF(Tableau3[[#This Row],[Moyenne Régimes]]&gt;60,Tableau3[[#This Row],[Moyenne Régimes]]-60,0)</f>
        <v>0</v>
      </c>
      <c r="M848" s="14">
        <f t="shared" si="42"/>
        <v>0</v>
      </c>
      <c r="N848" s="14">
        <f t="shared" si="41"/>
        <v>0</v>
      </c>
      <c r="O848" s="14">
        <f t="shared" si="43"/>
        <v>0</v>
      </c>
      <c r="P848" s="15" t="str">
        <f>IF(Tableau3[[#This Row],[Matricule]]&gt;1,IF(COUNTIF(Tableau3[DateMatricule],Tableau3[[#This Row],[DateMatricule]])&gt;1,"Doublon",""),"")</f>
        <v/>
      </c>
    </row>
    <row r="849" spans="1:16" x14ac:dyDescent="0.25">
      <c r="A849" s="12" t="str">
        <f>IF(Tableau3[[#This Row],[Date]]="","",VLOOKUP(Tableau3[[#This Row],[Semaine]],Listes!$A:$B,2,FALSE))</f>
        <v/>
      </c>
      <c r="B849" s="11" t="str">
        <f>IF(ISBLANK(Tableau3[[#This Row],[Date]]),"",INT((Tableau3[[#This Row],[Date]]-SUM(MOD(DATE(YEAR(Tableau3[[#This Row],[Date]]-MOD(Tableau3[[#This Row],[Date]]-2,7)+3),1,2),{1E+99;7})*{1;-1})+5)/7))</f>
        <v/>
      </c>
      <c r="C849" s="11" t="str">
        <f>IF(ISBLANK(Tableau3[[#This Row],[Matricule]]),"",VLOOKUP(Tableau3[[#This Row],[Matricule]],#REF!,2,FALSE))</f>
        <v/>
      </c>
      <c r="D849" s="11" t="str">
        <f>IF(ISBLANK(Tableau3[[#This Row],[Matricule]]),"",VLOOKUP(Tableau3[[#This Row],[Matricule]],#REF!,3,FALSE))</f>
        <v/>
      </c>
      <c r="E849" s="11" t="str">
        <f>CONCATENATE(Tableau3[[#This Row],[Date]],Tableau3[[#This Row],[Matricule]])</f>
        <v/>
      </c>
      <c r="F849" s="3"/>
      <c r="I84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49" s="7">
        <f>IF(Tableau3[[#This Row],[Moyenne Régimes]]&gt;0,1,0)</f>
        <v>0</v>
      </c>
      <c r="K849" s="7">
        <f>IF(Tableau3[[#This Row],[Moyenne Régimes]]&gt;=60,1,0)</f>
        <v>0</v>
      </c>
      <c r="L849" s="7">
        <f>IF(Tableau3[[#This Row],[Moyenne Régimes]]&gt;60,Tableau3[[#This Row],[Moyenne Régimes]]-60,0)</f>
        <v>0</v>
      </c>
      <c r="M849" s="14">
        <f t="shared" si="42"/>
        <v>0</v>
      </c>
      <c r="N849" s="14">
        <f t="shared" si="41"/>
        <v>0</v>
      </c>
      <c r="O849" s="14">
        <f t="shared" si="43"/>
        <v>0</v>
      </c>
      <c r="P849" s="15" t="str">
        <f>IF(Tableau3[[#This Row],[Matricule]]&gt;1,IF(COUNTIF(Tableau3[DateMatricule],Tableau3[[#This Row],[DateMatricule]])&gt;1,"Doublon",""),"")</f>
        <v/>
      </c>
    </row>
    <row r="850" spans="1:16" x14ac:dyDescent="0.25">
      <c r="A850" s="12" t="str">
        <f>IF(Tableau3[[#This Row],[Date]]="","",VLOOKUP(Tableau3[[#This Row],[Semaine]],Listes!$A:$B,2,FALSE))</f>
        <v/>
      </c>
      <c r="B850" s="11" t="str">
        <f>IF(ISBLANK(Tableau3[[#This Row],[Date]]),"",INT((Tableau3[[#This Row],[Date]]-SUM(MOD(DATE(YEAR(Tableau3[[#This Row],[Date]]-MOD(Tableau3[[#This Row],[Date]]-2,7)+3),1,2),{1E+99;7})*{1;-1})+5)/7))</f>
        <v/>
      </c>
      <c r="C850" s="11" t="str">
        <f>IF(ISBLANK(Tableau3[[#This Row],[Matricule]]),"",VLOOKUP(Tableau3[[#This Row],[Matricule]],#REF!,2,FALSE))</f>
        <v/>
      </c>
      <c r="D850" s="11" t="str">
        <f>IF(ISBLANK(Tableau3[[#This Row],[Matricule]]),"",VLOOKUP(Tableau3[[#This Row],[Matricule]],#REF!,3,FALSE))</f>
        <v/>
      </c>
      <c r="E850" s="11" t="str">
        <f>CONCATENATE(Tableau3[[#This Row],[Date]],Tableau3[[#This Row],[Matricule]])</f>
        <v/>
      </c>
      <c r="F850" s="3"/>
      <c r="I85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50" s="7">
        <f>IF(Tableau3[[#This Row],[Moyenne Régimes]]&gt;0,1,0)</f>
        <v>0</v>
      </c>
      <c r="K850" s="7">
        <f>IF(Tableau3[[#This Row],[Moyenne Régimes]]&gt;=60,1,0)</f>
        <v>0</v>
      </c>
      <c r="L850" s="7">
        <f>IF(Tableau3[[#This Row],[Moyenne Régimes]]&gt;60,Tableau3[[#This Row],[Moyenne Régimes]]-60,0)</f>
        <v>0</v>
      </c>
      <c r="M850" s="14">
        <f t="shared" si="42"/>
        <v>0</v>
      </c>
      <c r="N850" s="14">
        <f t="shared" si="41"/>
        <v>0</v>
      </c>
      <c r="O850" s="14">
        <f t="shared" si="43"/>
        <v>0</v>
      </c>
      <c r="P850" s="15" t="str">
        <f>IF(Tableau3[[#This Row],[Matricule]]&gt;1,IF(COUNTIF(Tableau3[DateMatricule],Tableau3[[#This Row],[DateMatricule]])&gt;1,"Doublon",""),"")</f>
        <v/>
      </c>
    </row>
    <row r="851" spans="1:16" x14ac:dyDescent="0.25">
      <c r="A851" s="12" t="str">
        <f>IF(Tableau3[[#This Row],[Date]]="","",VLOOKUP(Tableau3[[#This Row],[Semaine]],Listes!$A:$B,2,FALSE))</f>
        <v/>
      </c>
      <c r="B851" s="11" t="str">
        <f>IF(ISBLANK(Tableau3[[#This Row],[Date]]),"",INT((Tableau3[[#This Row],[Date]]-SUM(MOD(DATE(YEAR(Tableau3[[#This Row],[Date]]-MOD(Tableau3[[#This Row],[Date]]-2,7)+3),1,2),{1E+99;7})*{1;-1})+5)/7))</f>
        <v/>
      </c>
      <c r="C851" s="11" t="str">
        <f>IF(ISBLANK(Tableau3[[#This Row],[Matricule]]),"",VLOOKUP(Tableau3[[#This Row],[Matricule]],#REF!,2,FALSE))</f>
        <v/>
      </c>
      <c r="D851" s="11" t="str">
        <f>IF(ISBLANK(Tableau3[[#This Row],[Matricule]]),"",VLOOKUP(Tableau3[[#This Row],[Matricule]],#REF!,3,FALSE))</f>
        <v/>
      </c>
      <c r="E851" s="11" t="str">
        <f>CONCATENATE(Tableau3[[#This Row],[Date]],Tableau3[[#This Row],[Matricule]])</f>
        <v/>
      </c>
      <c r="F851" s="3"/>
      <c r="I85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51" s="7">
        <f>IF(Tableau3[[#This Row],[Moyenne Régimes]]&gt;0,1,0)</f>
        <v>0</v>
      </c>
      <c r="K851" s="7">
        <f>IF(Tableau3[[#This Row],[Moyenne Régimes]]&gt;=60,1,0)</f>
        <v>0</v>
      </c>
      <c r="L851" s="7">
        <f>IF(Tableau3[[#This Row],[Moyenne Régimes]]&gt;60,Tableau3[[#This Row],[Moyenne Régimes]]-60,0)</f>
        <v>0</v>
      </c>
      <c r="M851" s="14">
        <f t="shared" si="42"/>
        <v>0</v>
      </c>
      <c r="N851" s="14">
        <f t="shared" si="41"/>
        <v>0</v>
      </c>
      <c r="O851" s="14">
        <f t="shared" si="43"/>
        <v>0</v>
      </c>
      <c r="P851" s="15" t="str">
        <f>IF(Tableau3[[#This Row],[Matricule]]&gt;1,IF(COUNTIF(Tableau3[DateMatricule],Tableau3[[#This Row],[DateMatricule]])&gt;1,"Doublon",""),"")</f>
        <v/>
      </c>
    </row>
    <row r="852" spans="1:16" x14ac:dyDescent="0.25">
      <c r="A852" s="12" t="str">
        <f>IF(Tableau3[[#This Row],[Date]]="","",VLOOKUP(Tableau3[[#This Row],[Semaine]],Listes!$A:$B,2,FALSE))</f>
        <v/>
      </c>
      <c r="B852" s="11" t="str">
        <f>IF(ISBLANK(Tableau3[[#This Row],[Date]]),"",INT((Tableau3[[#This Row],[Date]]-SUM(MOD(DATE(YEAR(Tableau3[[#This Row],[Date]]-MOD(Tableau3[[#This Row],[Date]]-2,7)+3),1,2),{1E+99;7})*{1;-1})+5)/7))</f>
        <v/>
      </c>
      <c r="C852" s="11" t="str">
        <f>IF(ISBLANK(Tableau3[[#This Row],[Matricule]]),"",VLOOKUP(Tableau3[[#This Row],[Matricule]],#REF!,2,FALSE))</f>
        <v/>
      </c>
      <c r="D852" s="11" t="str">
        <f>IF(ISBLANK(Tableau3[[#This Row],[Matricule]]),"",VLOOKUP(Tableau3[[#This Row],[Matricule]],#REF!,3,FALSE))</f>
        <v/>
      </c>
      <c r="E852" s="11" t="str">
        <f>CONCATENATE(Tableau3[[#This Row],[Date]],Tableau3[[#This Row],[Matricule]])</f>
        <v/>
      </c>
      <c r="F852" s="3"/>
      <c r="I85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52" s="7">
        <f>IF(Tableau3[[#This Row],[Moyenne Régimes]]&gt;0,1,0)</f>
        <v>0</v>
      </c>
      <c r="K852" s="7">
        <f>IF(Tableau3[[#This Row],[Moyenne Régimes]]&gt;=60,1,0)</f>
        <v>0</v>
      </c>
      <c r="L852" s="7">
        <f>IF(Tableau3[[#This Row],[Moyenne Régimes]]&gt;60,Tableau3[[#This Row],[Moyenne Régimes]]-60,0)</f>
        <v>0</v>
      </c>
      <c r="M852" s="14">
        <f t="shared" si="42"/>
        <v>0</v>
      </c>
      <c r="N852" s="14">
        <f t="shared" si="41"/>
        <v>0</v>
      </c>
      <c r="O852" s="14">
        <f t="shared" si="43"/>
        <v>0</v>
      </c>
      <c r="P852" s="15" t="str">
        <f>IF(Tableau3[[#This Row],[Matricule]]&gt;1,IF(COUNTIF(Tableau3[DateMatricule],Tableau3[[#This Row],[DateMatricule]])&gt;1,"Doublon",""),"")</f>
        <v/>
      </c>
    </row>
    <row r="853" spans="1:16" x14ac:dyDescent="0.25">
      <c r="A853" s="12" t="str">
        <f>IF(Tableau3[[#This Row],[Date]]="","",VLOOKUP(Tableau3[[#This Row],[Semaine]],Listes!$A:$B,2,FALSE))</f>
        <v/>
      </c>
      <c r="B853" s="11" t="str">
        <f>IF(ISBLANK(Tableau3[[#This Row],[Date]]),"",INT((Tableau3[[#This Row],[Date]]-SUM(MOD(DATE(YEAR(Tableau3[[#This Row],[Date]]-MOD(Tableau3[[#This Row],[Date]]-2,7)+3),1,2),{1E+99;7})*{1;-1})+5)/7))</f>
        <v/>
      </c>
      <c r="C853" s="11" t="str">
        <f>IF(ISBLANK(Tableau3[[#This Row],[Matricule]]),"",VLOOKUP(Tableau3[[#This Row],[Matricule]],#REF!,2,FALSE))</f>
        <v/>
      </c>
      <c r="D853" s="11" t="str">
        <f>IF(ISBLANK(Tableau3[[#This Row],[Matricule]]),"",VLOOKUP(Tableau3[[#This Row],[Matricule]],#REF!,3,FALSE))</f>
        <v/>
      </c>
      <c r="E853" s="11" t="str">
        <f>CONCATENATE(Tableau3[[#This Row],[Date]],Tableau3[[#This Row],[Matricule]])</f>
        <v/>
      </c>
      <c r="F853" s="3"/>
      <c r="I85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53" s="7">
        <f>IF(Tableau3[[#This Row],[Moyenne Régimes]]&gt;0,1,0)</f>
        <v>0</v>
      </c>
      <c r="K853" s="7">
        <f>IF(Tableau3[[#This Row],[Moyenne Régimes]]&gt;=60,1,0)</f>
        <v>0</v>
      </c>
      <c r="L853" s="7">
        <f>IF(Tableau3[[#This Row],[Moyenne Régimes]]&gt;60,Tableau3[[#This Row],[Moyenne Régimes]]-60,0)</f>
        <v>0</v>
      </c>
      <c r="M853" s="14">
        <f t="shared" si="42"/>
        <v>0</v>
      </c>
      <c r="N853" s="14">
        <f t="shared" si="41"/>
        <v>0</v>
      </c>
      <c r="O853" s="14">
        <f t="shared" si="43"/>
        <v>0</v>
      </c>
      <c r="P853" s="15" t="str">
        <f>IF(Tableau3[[#This Row],[Matricule]]&gt;1,IF(COUNTIF(Tableau3[DateMatricule],Tableau3[[#This Row],[DateMatricule]])&gt;1,"Doublon",""),"")</f>
        <v/>
      </c>
    </row>
    <row r="854" spans="1:16" x14ac:dyDescent="0.25">
      <c r="A854" s="12" t="str">
        <f>IF(Tableau3[[#This Row],[Date]]="","",VLOOKUP(Tableau3[[#This Row],[Semaine]],Listes!$A:$B,2,FALSE))</f>
        <v/>
      </c>
      <c r="B854" s="11" t="str">
        <f>IF(ISBLANK(Tableau3[[#This Row],[Date]]),"",INT((Tableau3[[#This Row],[Date]]-SUM(MOD(DATE(YEAR(Tableau3[[#This Row],[Date]]-MOD(Tableau3[[#This Row],[Date]]-2,7)+3),1,2),{1E+99;7})*{1;-1})+5)/7))</f>
        <v/>
      </c>
      <c r="C854" s="11" t="str">
        <f>IF(ISBLANK(Tableau3[[#This Row],[Matricule]]),"",VLOOKUP(Tableau3[[#This Row],[Matricule]],#REF!,2,FALSE))</f>
        <v/>
      </c>
      <c r="D854" s="11" t="str">
        <f>IF(ISBLANK(Tableau3[[#This Row],[Matricule]]),"",VLOOKUP(Tableau3[[#This Row],[Matricule]],#REF!,3,FALSE))</f>
        <v/>
      </c>
      <c r="E854" s="11" t="str">
        <f>CONCATENATE(Tableau3[[#This Row],[Date]],Tableau3[[#This Row],[Matricule]])</f>
        <v/>
      </c>
      <c r="F854" s="3"/>
      <c r="I85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54" s="7">
        <f>IF(Tableau3[[#This Row],[Moyenne Régimes]]&gt;0,1,0)</f>
        <v>0</v>
      </c>
      <c r="K854" s="7">
        <f>IF(Tableau3[[#This Row],[Moyenne Régimes]]&gt;=60,1,0)</f>
        <v>0</v>
      </c>
      <c r="L854" s="7">
        <f>IF(Tableau3[[#This Row],[Moyenne Régimes]]&gt;60,Tableau3[[#This Row],[Moyenne Régimes]]-60,0)</f>
        <v>0</v>
      </c>
      <c r="M854" s="14">
        <f t="shared" si="42"/>
        <v>0</v>
      </c>
      <c r="N854" s="14">
        <f t="shared" si="41"/>
        <v>0</v>
      </c>
      <c r="O854" s="14">
        <f t="shared" si="43"/>
        <v>0</v>
      </c>
      <c r="P854" s="15" t="str">
        <f>IF(Tableau3[[#This Row],[Matricule]]&gt;1,IF(COUNTIF(Tableau3[DateMatricule],Tableau3[[#This Row],[DateMatricule]])&gt;1,"Doublon",""),"")</f>
        <v/>
      </c>
    </row>
    <row r="855" spans="1:16" x14ac:dyDescent="0.25">
      <c r="A855" s="12" t="str">
        <f>IF(Tableau3[[#This Row],[Date]]="","",VLOOKUP(Tableau3[[#This Row],[Semaine]],Listes!$A:$B,2,FALSE))</f>
        <v/>
      </c>
      <c r="B855" s="11" t="str">
        <f>IF(ISBLANK(Tableau3[[#This Row],[Date]]),"",INT((Tableau3[[#This Row],[Date]]-SUM(MOD(DATE(YEAR(Tableau3[[#This Row],[Date]]-MOD(Tableau3[[#This Row],[Date]]-2,7)+3),1,2),{1E+99;7})*{1;-1})+5)/7))</f>
        <v/>
      </c>
      <c r="C855" s="11" t="str">
        <f>IF(ISBLANK(Tableau3[[#This Row],[Matricule]]),"",VLOOKUP(Tableau3[[#This Row],[Matricule]],#REF!,2,FALSE))</f>
        <v/>
      </c>
      <c r="D855" s="11" t="str">
        <f>IF(ISBLANK(Tableau3[[#This Row],[Matricule]]),"",VLOOKUP(Tableau3[[#This Row],[Matricule]],#REF!,3,FALSE))</f>
        <v/>
      </c>
      <c r="E855" s="11" t="str">
        <f>CONCATENATE(Tableau3[[#This Row],[Date]],Tableau3[[#This Row],[Matricule]])</f>
        <v/>
      </c>
      <c r="F855" s="3"/>
      <c r="I85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55" s="7">
        <f>IF(Tableau3[[#This Row],[Moyenne Régimes]]&gt;0,1,0)</f>
        <v>0</v>
      </c>
      <c r="K855" s="7">
        <f>IF(Tableau3[[#This Row],[Moyenne Régimes]]&gt;=60,1,0)</f>
        <v>0</v>
      </c>
      <c r="L855" s="7">
        <f>IF(Tableau3[[#This Row],[Moyenne Régimes]]&gt;60,Tableau3[[#This Row],[Moyenne Régimes]]-60,0)</f>
        <v>0</v>
      </c>
      <c r="M855" s="14">
        <f t="shared" si="42"/>
        <v>0</v>
      </c>
      <c r="N855" s="14">
        <f t="shared" si="41"/>
        <v>0</v>
      </c>
      <c r="O855" s="14">
        <f t="shared" si="43"/>
        <v>0</v>
      </c>
      <c r="P855" s="15" t="str">
        <f>IF(Tableau3[[#This Row],[Matricule]]&gt;1,IF(COUNTIF(Tableau3[DateMatricule],Tableau3[[#This Row],[DateMatricule]])&gt;1,"Doublon",""),"")</f>
        <v/>
      </c>
    </row>
    <row r="856" spans="1:16" x14ac:dyDescent="0.25">
      <c r="A856" s="12" t="str">
        <f>IF(Tableau3[[#This Row],[Date]]="","",VLOOKUP(Tableau3[[#This Row],[Semaine]],Listes!$A:$B,2,FALSE))</f>
        <v/>
      </c>
      <c r="B856" s="11" t="str">
        <f>IF(ISBLANK(Tableau3[[#This Row],[Date]]),"",INT((Tableau3[[#This Row],[Date]]-SUM(MOD(DATE(YEAR(Tableau3[[#This Row],[Date]]-MOD(Tableau3[[#This Row],[Date]]-2,7)+3),1,2),{1E+99;7})*{1;-1})+5)/7))</f>
        <v/>
      </c>
      <c r="C856" s="11" t="str">
        <f>IF(ISBLANK(Tableau3[[#This Row],[Matricule]]),"",VLOOKUP(Tableau3[[#This Row],[Matricule]],#REF!,2,FALSE))</f>
        <v/>
      </c>
      <c r="D856" s="11" t="str">
        <f>IF(ISBLANK(Tableau3[[#This Row],[Matricule]]),"",VLOOKUP(Tableau3[[#This Row],[Matricule]],#REF!,3,FALSE))</f>
        <v/>
      </c>
      <c r="E856" s="11" t="str">
        <f>CONCATENATE(Tableau3[[#This Row],[Date]],Tableau3[[#This Row],[Matricule]])</f>
        <v/>
      </c>
      <c r="F856" s="3"/>
      <c r="I85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56" s="7">
        <f>IF(Tableau3[[#This Row],[Moyenne Régimes]]&gt;0,1,0)</f>
        <v>0</v>
      </c>
      <c r="K856" s="7">
        <f>IF(Tableau3[[#This Row],[Moyenne Régimes]]&gt;=60,1,0)</f>
        <v>0</v>
      </c>
      <c r="L856" s="7">
        <f>IF(Tableau3[[#This Row],[Moyenne Régimes]]&gt;60,Tableau3[[#This Row],[Moyenne Régimes]]-60,0)</f>
        <v>0</v>
      </c>
      <c r="M856" s="14">
        <f t="shared" si="42"/>
        <v>0</v>
      </c>
      <c r="N856" s="14">
        <f t="shared" si="41"/>
        <v>0</v>
      </c>
      <c r="O856" s="14">
        <f t="shared" si="43"/>
        <v>0</v>
      </c>
      <c r="P856" s="15" t="str">
        <f>IF(Tableau3[[#This Row],[Matricule]]&gt;1,IF(COUNTIF(Tableau3[DateMatricule],Tableau3[[#This Row],[DateMatricule]])&gt;1,"Doublon",""),"")</f>
        <v/>
      </c>
    </row>
    <row r="857" spans="1:16" x14ac:dyDescent="0.25">
      <c r="A857" s="12" t="str">
        <f>IF(Tableau3[[#This Row],[Date]]="","",VLOOKUP(Tableau3[[#This Row],[Semaine]],Listes!$A:$B,2,FALSE))</f>
        <v/>
      </c>
      <c r="B857" s="11" t="str">
        <f>IF(ISBLANK(Tableau3[[#This Row],[Date]]),"",INT((Tableau3[[#This Row],[Date]]-SUM(MOD(DATE(YEAR(Tableau3[[#This Row],[Date]]-MOD(Tableau3[[#This Row],[Date]]-2,7)+3),1,2),{1E+99;7})*{1;-1})+5)/7))</f>
        <v/>
      </c>
      <c r="C857" s="11" t="str">
        <f>IF(ISBLANK(Tableau3[[#This Row],[Matricule]]),"",VLOOKUP(Tableau3[[#This Row],[Matricule]],#REF!,2,FALSE))</f>
        <v/>
      </c>
      <c r="D857" s="11" t="str">
        <f>IF(ISBLANK(Tableau3[[#This Row],[Matricule]]),"",VLOOKUP(Tableau3[[#This Row],[Matricule]],#REF!,3,FALSE))</f>
        <v/>
      </c>
      <c r="E857" s="11" t="str">
        <f>CONCATENATE(Tableau3[[#This Row],[Date]],Tableau3[[#This Row],[Matricule]])</f>
        <v/>
      </c>
      <c r="F857" s="3"/>
      <c r="I85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57" s="7">
        <f>IF(Tableau3[[#This Row],[Moyenne Régimes]]&gt;0,1,0)</f>
        <v>0</v>
      </c>
      <c r="K857" s="7">
        <f>IF(Tableau3[[#This Row],[Moyenne Régimes]]&gt;=60,1,0)</f>
        <v>0</v>
      </c>
      <c r="L857" s="7">
        <f>IF(Tableau3[[#This Row],[Moyenne Régimes]]&gt;60,Tableau3[[#This Row],[Moyenne Régimes]]-60,0)</f>
        <v>0</v>
      </c>
      <c r="M857" s="14">
        <f t="shared" si="42"/>
        <v>0</v>
      </c>
      <c r="N857" s="14">
        <f t="shared" si="41"/>
        <v>0</v>
      </c>
      <c r="O857" s="14">
        <f t="shared" si="43"/>
        <v>0</v>
      </c>
      <c r="P857" s="15" t="str">
        <f>IF(Tableau3[[#This Row],[Matricule]]&gt;1,IF(COUNTIF(Tableau3[DateMatricule],Tableau3[[#This Row],[DateMatricule]])&gt;1,"Doublon",""),"")</f>
        <v/>
      </c>
    </row>
    <row r="858" spans="1:16" x14ac:dyDescent="0.25">
      <c r="A858" s="12" t="str">
        <f>IF(Tableau3[[#This Row],[Date]]="","",VLOOKUP(Tableau3[[#This Row],[Semaine]],Listes!$A:$B,2,FALSE))</f>
        <v/>
      </c>
      <c r="B858" s="11" t="str">
        <f>IF(ISBLANK(Tableau3[[#This Row],[Date]]),"",INT((Tableau3[[#This Row],[Date]]-SUM(MOD(DATE(YEAR(Tableau3[[#This Row],[Date]]-MOD(Tableau3[[#This Row],[Date]]-2,7)+3),1,2),{1E+99;7})*{1;-1})+5)/7))</f>
        <v/>
      </c>
      <c r="C858" s="11" t="str">
        <f>IF(ISBLANK(Tableau3[[#This Row],[Matricule]]),"",VLOOKUP(Tableau3[[#This Row],[Matricule]],#REF!,2,FALSE))</f>
        <v/>
      </c>
      <c r="D858" s="11" t="str">
        <f>IF(ISBLANK(Tableau3[[#This Row],[Matricule]]),"",VLOOKUP(Tableau3[[#This Row],[Matricule]],#REF!,3,FALSE))</f>
        <v/>
      </c>
      <c r="E858" s="11" t="str">
        <f>CONCATENATE(Tableau3[[#This Row],[Date]],Tableau3[[#This Row],[Matricule]])</f>
        <v/>
      </c>
      <c r="F858" s="3"/>
      <c r="I85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58" s="7">
        <f>IF(Tableau3[[#This Row],[Moyenne Régimes]]&gt;0,1,0)</f>
        <v>0</v>
      </c>
      <c r="K858" s="7">
        <f>IF(Tableau3[[#This Row],[Moyenne Régimes]]&gt;=60,1,0)</f>
        <v>0</v>
      </c>
      <c r="L858" s="7">
        <f>IF(Tableau3[[#This Row],[Moyenne Régimes]]&gt;60,Tableau3[[#This Row],[Moyenne Régimes]]-60,0)</f>
        <v>0</v>
      </c>
      <c r="M858" s="14">
        <f t="shared" si="42"/>
        <v>0</v>
      </c>
      <c r="N858" s="14">
        <f t="shared" si="41"/>
        <v>0</v>
      </c>
      <c r="O858" s="14">
        <f t="shared" si="43"/>
        <v>0</v>
      </c>
      <c r="P858" s="15" t="str">
        <f>IF(Tableau3[[#This Row],[Matricule]]&gt;1,IF(COUNTIF(Tableau3[DateMatricule],Tableau3[[#This Row],[DateMatricule]])&gt;1,"Doublon",""),"")</f>
        <v/>
      </c>
    </row>
    <row r="859" spans="1:16" x14ac:dyDescent="0.25">
      <c r="A859" s="12" t="str">
        <f>IF(Tableau3[[#This Row],[Date]]="","",VLOOKUP(Tableau3[[#This Row],[Semaine]],Listes!$A:$B,2,FALSE))</f>
        <v/>
      </c>
      <c r="B859" s="11" t="str">
        <f>IF(ISBLANK(Tableau3[[#This Row],[Date]]),"",INT((Tableau3[[#This Row],[Date]]-SUM(MOD(DATE(YEAR(Tableau3[[#This Row],[Date]]-MOD(Tableau3[[#This Row],[Date]]-2,7)+3),1,2),{1E+99;7})*{1;-1})+5)/7))</f>
        <v/>
      </c>
      <c r="C859" s="11" t="str">
        <f>IF(ISBLANK(Tableau3[[#This Row],[Matricule]]),"",VLOOKUP(Tableau3[[#This Row],[Matricule]],#REF!,2,FALSE))</f>
        <v/>
      </c>
      <c r="D859" s="11" t="str">
        <f>IF(ISBLANK(Tableau3[[#This Row],[Matricule]]),"",VLOOKUP(Tableau3[[#This Row],[Matricule]],#REF!,3,FALSE))</f>
        <v/>
      </c>
      <c r="E859" s="11" t="str">
        <f>CONCATENATE(Tableau3[[#This Row],[Date]],Tableau3[[#This Row],[Matricule]])</f>
        <v/>
      </c>
      <c r="F859" s="3"/>
      <c r="I85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59" s="7">
        <f>IF(Tableau3[[#This Row],[Moyenne Régimes]]&gt;0,1,0)</f>
        <v>0</v>
      </c>
      <c r="K859" s="7">
        <f>IF(Tableau3[[#This Row],[Moyenne Régimes]]&gt;=60,1,0)</f>
        <v>0</v>
      </c>
      <c r="L859" s="7">
        <f>IF(Tableau3[[#This Row],[Moyenne Régimes]]&gt;60,Tableau3[[#This Row],[Moyenne Régimes]]-60,0)</f>
        <v>0</v>
      </c>
      <c r="M859" s="14">
        <f t="shared" si="42"/>
        <v>0</v>
      </c>
      <c r="N859" s="14">
        <f t="shared" si="41"/>
        <v>0</v>
      </c>
      <c r="O859" s="14">
        <f t="shared" si="43"/>
        <v>0</v>
      </c>
      <c r="P859" s="15" t="str">
        <f>IF(Tableau3[[#This Row],[Matricule]]&gt;1,IF(COUNTIF(Tableau3[DateMatricule],Tableau3[[#This Row],[DateMatricule]])&gt;1,"Doublon",""),"")</f>
        <v/>
      </c>
    </row>
    <row r="860" spans="1:16" x14ac:dyDescent="0.25">
      <c r="A860" s="12" t="str">
        <f>IF(Tableau3[[#This Row],[Date]]="","",VLOOKUP(Tableau3[[#This Row],[Semaine]],Listes!$A:$B,2,FALSE))</f>
        <v/>
      </c>
      <c r="B860" s="11" t="str">
        <f>IF(ISBLANK(Tableau3[[#This Row],[Date]]),"",INT((Tableau3[[#This Row],[Date]]-SUM(MOD(DATE(YEAR(Tableau3[[#This Row],[Date]]-MOD(Tableau3[[#This Row],[Date]]-2,7)+3),1,2),{1E+99;7})*{1;-1})+5)/7))</f>
        <v/>
      </c>
      <c r="C860" s="11" t="str">
        <f>IF(ISBLANK(Tableau3[[#This Row],[Matricule]]),"",VLOOKUP(Tableau3[[#This Row],[Matricule]],#REF!,2,FALSE))</f>
        <v/>
      </c>
      <c r="D860" s="11" t="str">
        <f>IF(ISBLANK(Tableau3[[#This Row],[Matricule]]),"",VLOOKUP(Tableau3[[#This Row],[Matricule]],#REF!,3,FALSE))</f>
        <v/>
      </c>
      <c r="E860" s="11" t="str">
        <f>CONCATENATE(Tableau3[[#This Row],[Date]],Tableau3[[#This Row],[Matricule]])</f>
        <v/>
      </c>
      <c r="F860" s="3"/>
      <c r="I86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60" s="7">
        <f>IF(Tableau3[[#This Row],[Moyenne Régimes]]&gt;0,1,0)</f>
        <v>0</v>
      </c>
      <c r="K860" s="7">
        <f>IF(Tableau3[[#This Row],[Moyenne Régimes]]&gt;=60,1,0)</f>
        <v>0</v>
      </c>
      <c r="L860" s="7">
        <f>IF(Tableau3[[#This Row],[Moyenne Régimes]]&gt;60,Tableau3[[#This Row],[Moyenne Régimes]]-60,0)</f>
        <v>0</v>
      </c>
      <c r="M860" s="14">
        <f t="shared" si="42"/>
        <v>0</v>
      </c>
      <c r="N860" s="14">
        <f t="shared" si="41"/>
        <v>0</v>
      </c>
      <c r="O860" s="14">
        <f t="shared" si="43"/>
        <v>0</v>
      </c>
      <c r="P860" s="15" t="str">
        <f>IF(Tableau3[[#This Row],[Matricule]]&gt;1,IF(COUNTIF(Tableau3[DateMatricule],Tableau3[[#This Row],[DateMatricule]])&gt;1,"Doublon",""),"")</f>
        <v/>
      </c>
    </row>
    <row r="861" spans="1:16" x14ac:dyDescent="0.25">
      <c r="A861" s="12" t="str">
        <f>IF(Tableau3[[#This Row],[Date]]="","",VLOOKUP(Tableau3[[#This Row],[Semaine]],Listes!$A:$B,2,FALSE))</f>
        <v/>
      </c>
      <c r="B861" s="11" t="str">
        <f>IF(ISBLANK(Tableau3[[#This Row],[Date]]),"",INT((Tableau3[[#This Row],[Date]]-SUM(MOD(DATE(YEAR(Tableau3[[#This Row],[Date]]-MOD(Tableau3[[#This Row],[Date]]-2,7)+3),1,2),{1E+99;7})*{1;-1})+5)/7))</f>
        <v/>
      </c>
      <c r="C861" s="11" t="str">
        <f>IF(ISBLANK(Tableau3[[#This Row],[Matricule]]),"",VLOOKUP(Tableau3[[#This Row],[Matricule]],#REF!,2,FALSE))</f>
        <v/>
      </c>
      <c r="D861" s="11" t="str">
        <f>IF(ISBLANK(Tableau3[[#This Row],[Matricule]]),"",VLOOKUP(Tableau3[[#This Row],[Matricule]],#REF!,3,FALSE))</f>
        <v/>
      </c>
      <c r="E861" s="11" t="str">
        <f>CONCATENATE(Tableau3[[#This Row],[Date]],Tableau3[[#This Row],[Matricule]])</f>
        <v/>
      </c>
      <c r="F861" s="3"/>
      <c r="I86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61" s="7">
        <f>IF(Tableau3[[#This Row],[Moyenne Régimes]]&gt;0,1,0)</f>
        <v>0</v>
      </c>
      <c r="K861" s="7">
        <f>IF(Tableau3[[#This Row],[Moyenne Régimes]]&gt;=60,1,0)</f>
        <v>0</v>
      </c>
      <c r="L861" s="7">
        <f>IF(Tableau3[[#This Row],[Moyenne Régimes]]&gt;60,Tableau3[[#This Row],[Moyenne Régimes]]-60,0)</f>
        <v>0</v>
      </c>
      <c r="M861" s="14">
        <f t="shared" si="42"/>
        <v>0</v>
      </c>
      <c r="N861" s="14">
        <f t="shared" si="41"/>
        <v>0</v>
      </c>
      <c r="O861" s="14">
        <f t="shared" si="43"/>
        <v>0</v>
      </c>
      <c r="P861" s="15" t="str">
        <f>IF(Tableau3[[#This Row],[Matricule]]&gt;1,IF(COUNTIF(Tableau3[DateMatricule],Tableau3[[#This Row],[DateMatricule]])&gt;1,"Doublon",""),"")</f>
        <v/>
      </c>
    </row>
    <row r="862" spans="1:16" x14ac:dyDescent="0.25">
      <c r="A862" s="12" t="str">
        <f>IF(Tableau3[[#This Row],[Date]]="","",VLOOKUP(Tableau3[[#This Row],[Semaine]],Listes!$A:$B,2,FALSE))</f>
        <v/>
      </c>
      <c r="B862" s="11" t="str">
        <f>IF(ISBLANK(Tableau3[[#This Row],[Date]]),"",INT((Tableau3[[#This Row],[Date]]-SUM(MOD(DATE(YEAR(Tableau3[[#This Row],[Date]]-MOD(Tableau3[[#This Row],[Date]]-2,7)+3),1,2),{1E+99;7})*{1;-1})+5)/7))</f>
        <v/>
      </c>
      <c r="C862" s="11" t="str">
        <f>IF(ISBLANK(Tableau3[[#This Row],[Matricule]]),"",VLOOKUP(Tableau3[[#This Row],[Matricule]],#REF!,2,FALSE))</f>
        <v/>
      </c>
      <c r="D862" s="11" t="str">
        <f>IF(ISBLANK(Tableau3[[#This Row],[Matricule]]),"",VLOOKUP(Tableau3[[#This Row],[Matricule]],#REF!,3,FALSE))</f>
        <v/>
      </c>
      <c r="E862" s="11" t="str">
        <f>CONCATENATE(Tableau3[[#This Row],[Date]],Tableau3[[#This Row],[Matricule]])</f>
        <v/>
      </c>
      <c r="F862" s="3"/>
      <c r="I86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62" s="7">
        <f>IF(Tableau3[[#This Row],[Moyenne Régimes]]&gt;0,1,0)</f>
        <v>0</v>
      </c>
      <c r="K862" s="7">
        <f>IF(Tableau3[[#This Row],[Moyenne Régimes]]&gt;=60,1,0)</f>
        <v>0</v>
      </c>
      <c r="L862" s="7">
        <f>IF(Tableau3[[#This Row],[Moyenne Régimes]]&gt;60,Tableau3[[#This Row],[Moyenne Régimes]]-60,0)</f>
        <v>0</v>
      </c>
      <c r="M862" s="14">
        <f t="shared" si="42"/>
        <v>0</v>
      </c>
      <c r="N862" s="14">
        <f t="shared" si="41"/>
        <v>0</v>
      </c>
      <c r="O862" s="14">
        <f t="shared" si="43"/>
        <v>0</v>
      </c>
      <c r="P862" s="15" t="str">
        <f>IF(Tableau3[[#This Row],[Matricule]]&gt;1,IF(COUNTIF(Tableau3[DateMatricule],Tableau3[[#This Row],[DateMatricule]])&gt;1,"Doublon",""),"")</f>
        <v/>
      </c>
    </row>
    <row r="863" spans="1:16" x14ac:dyDescent="0.25">
      <c r="A863" s="12" t="str">
        <f>IF(Tableau3[[#This Row],[Date]]="","",VLOOKUP(Tableau3[[#This Row],[Semaine]],Listes!$A:$B,2,FALSE))</f>
        <v/>
      </c>
      <c r="B863" s="11" t="str">
        <f>IF(ISBLANK(Tableau3[[#This Row],[Date]]),"",INT((Tableau3[[#This Row],[Date]]-SUM(MOD(DATE(YEAR(Tableau3[[#This Row],[Date]]-MOD(Tableau3[[#This Row],[Date]]-2,7)+3),1,2),{1E+99;7})*{1;-1})+5)/7))</f>
        <v/>
      </c>
      <c r="C863" s="11" t="str">
        <f>IF(ISBLANK(Tableau3[[#This Row],[Matricule]]),"",VLOOKUP(Tableau3[[#This Row],[Matricule]],#REF!,2,FALSE))</f>
        <v/>
      </c>
      <c r="D863" s="11" t="str">
        <f>IF(ISBLANK(Tableau3[[#This Row],[Matricule]]),"",VLOOKUP(Tableau3[[#This Row],[Matricule]],#REF!,3,FALSE))</f>
        <v/>
      </c>
      <c r="E863" s="11" t="str">
        <f>CONCATENATE(Tableau3[[#This Row],[Date]],Tableau3[[#This Row],[Matricule]])</f>
        <v/>
      </c>
      <c r="F863" s="3"/>
      <c r="I86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63" s="7">
        <f>IF(Tableau3[[#This Row],[Moyenne Régimes]]&gt;0,1,0)</f>
        <v>0</v>
      </c>
      <c r="K863" s="7">
        <f>IF(Tableau3[[#This Row],[Moyenne Régimes]]&gt;=60,1,0)</f>
        <v>0</v>
      </c>
      <c r="L863" s="7">
        <f>IF(Tableau3[[#This Row],[Moyenne Régimes]]&gt;60,Tableau3[[#This Row],[Moyenne Régimes]]-60,0)</f>
        <v>0</v>
      </c>
      <c r="M863" s="14">
        <f t="shared" si="42"/>
        <v>0</v>
      </c>
      <c r="N863" s="14">
        <f t="shared" si="41"/>
        <v>0</v>
      </c>
      <c r="O863" s="14">
        <f t="shared" si="43"/>
        <v>0</v>
      </c>
      <c r="P863" s="15" t="str">
        <f>IF(Tableau3[[#This Row],[Matricule]]&gt;1,IF(COUNTIF(Tableau3[DateMatricule],Tableau3[[#This Row],[DateMatricule]])&gt;1,"Doublon",""),"")</f>
        <v/>
      </c>
    </row>
    <row r="864" spans="1:16" x14ac:dyDescent="0.25">
      <c r="A864" s="12" t="str">
        <f>IF(Tableau3[[#This Row],[Date]]="","",VLOOKUP(Tableau3[[#This Row],[Semaine]],Listes!$A:$B,2,FALSE))</f>
        <v/>
      </c>
      <c r="B864" s="11" t="str">
        <f>IF(ISBLANK(Tableau3[[#This Row],[Date]]),"",INT((Tableau3[[#This Row],[Date]]-SUM(MOD(DATE(YEAR(Tableau3[[#This Row],[Date]]-MOD(Tableau3[[#This Row],[Date]]-2,7)+3),1,2),{1E+99;7})*{1;-1})+5)/7))</f>
        <v/>
      </c>
      <c r="C864" s="11" t="str">
        <f>IF(ISBLANK(Tableau3[[#This Row],[Matricule]]),"",VLOOKUP(Tableau3[[#This Row],[Matricule]],#REF!,2,FALSE))</f>
        <v/>
      </c>
      <c r="D864" s="11" t="str">
        <f>IF(ISBLANK(Tableau3[[#This Row],[Matricule]]),"",VLOOKUP(Tableau3[[#This Row],[Matricule]],#REF!,3,FALSE))</f>
        <v/>
      </c>
      <c r="E864" s="11" t="str">
        <f>CONCATENATE(Tableau3[[#This Row],[Date]],Tableau3[[#This Row],[Matricule]])</f>
        <v/>
      </c>
      <c r="F864" s="3"/>
      <c r="I86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64" s="7">
        <f>IF(Tableau3[[#This Row],[Moyenne Régimes]]&gt;0,1,0)</f>
        <v>0</v>
      </c>
      <c r="K864" s="7">
        <f>IF(Tableau3[[#This Row],[Moyenne Régimes]]&gt;=60,1,0)</f>
        <v>0</v>
      </c>
      <c r="L864" s="7">
        <f>IF(Tableau3[[#This Row],[Moyenne Régimes]]&gt;60,Tableau3[[#This Row],[Moyenne Régimes]]-60,0)</f>
        <v>0</v>
      </c>
      <c r="M864" s="14">
        <f t="shared" si="42"/>
        <v>0</v>
      </c>
      <c r="N864" s="14">
        <f t="shared" si="41"/>
        <v>0</v>
      </c>
      <c r="O864" s="14">
        <f t="shared" si="43"/>
        <v>0</v>
      </c>
      <c r="P864" s="15" t="str">
        <f>IF(Tableau3[[#This Row],[Matricule]]&gt;1,IF(COUNTIF(Tableau3[DateMatricule],Tableau3[[#This Row],[DateMatricule]])&gt;1,"Doublon",""),"")</f>
        <v/>
      </c>
    </row>
    <row r="865" spans="1:16" x14ac:dyDescent="0.25">
      <c r="A865" s="12" t="str">
        <f>IF(Tableau3[[#This Row],[Date]]="","",VLOOKUP(Tableau3[[#This Row],[Semaine]],Listes!$A:$B,2,FALSE))</f>
        <v/>
      </c>
      <c r="B865" s="11" t="str">
        <f>IF(ISBLANK(Tableau3[[#This Row],[Date]]),"",INT((Tableau3[[#This Row],[Date]]-SUM(MOD(DATE(YEAR(Tableau3[[#This Row],[Date]]-MOD(Tableau3[[#This Row],[Date]]-2,7)+3),1,2),{1E+99;7})*{1;-1})+5)/7))</f>
        <v/>
      </c>
      <c r="C865" s="11" t="str">
        <f>IF(ISBLANK(Tableau3[[#This Row],[Matricule]]),"",VLOOKUP(Tableau3[[#This Row],[Matricule]],#REF!,2,FALSE))</f>
        <v/>
      </c>
      <c r="D865" s="11" t="str">
        <f>IF(ISBLANK(Tableau3[[#This Row],[Matricule]]),"",VLOOKUP(Tableau3[[#This Row],[Matricule]],#REF!,3,FALSE))</f>
        <v/>
      </c>
      <c r="E865" s="11" t="str">
        <f>CONCATENATE(Tableau3[[#This Row],[Date]],Tableau3[[#This Row],[Matricule]])</f>
        <v/>
      </c>
      <c r="F865" s="3"/>
      <c r="I86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65" s="7">
        <f>IF(Tableau3[[#This Row],[Moyenne Régimes]]&gt;0,1,0)</f>
        <v>0</v>
      </c>
      <c r="K865" s="7">
        <f>IF(Tableau3[[#This Row],[Moyenne Régimes]]&gt;=60,1,0)</f>
        <v>0</v>
      </c>
      <c r="L865" s="7">
        <f>IF(Tableau3[[#This Row],[Moyenne Régimes]]&gt;60,Tableau3[[#This Row],[Moyenne Régimes]]-60,0)</f>
        <v>0</v>
      </c>
      <c r="M865" s="14">
        <f t="shared" si="42"/>
        <v>0</v>
      </c>
      <c r="N865" s="14">
        <f t="shared" si="41"/>
        <v>0</v>
      </c>
      <c r="O865" s="14">
        <f t="shared" si="43"/>
        <v>0</v>
      </c>
      <c r="P865" s="15" t="str">
        <f>IF(Tableau3[[#This Row],[Matricule]]&gt;1,IF(COUNTIF(Tableau3[DateMatricule],Tableau3[[#This Row],[DateMatricule]])&gt;1,"Doublon",""),"")</f>
        <v/>
      </c>
    </row>
    <row r="866" spans="1:16" x14ac:dyDescent="0.25">
      <c r="A866" s="12" t="str">
        <f>IF(Tableau3[[#This Row],[Date]]="","",VLOOKUP(Tableau3[[#This Row],[Semaine]],Listes!$A:$B,2,FALSE))</f>
        <v/>
      </c>
      <c r="B866" s="11" t="str">
        <f>IF(ISBLANK(Tableau3[[#This Row],[Date]]),"",INT((Tableau3[[#This Row],[Date]]-SUM(MOD(DATE(YEAR(Tableau3[[#This Row],[Date]]-MOD(Tableau3[[#This Row],[Date]]-2,7)+3),1,2),{1E+99;7})*{1;-1})+5)/7))</f>
        <v/>
      </c>
      <c r="C866" s="11" t="str">
        <f>IF(ISBLANK(Tableau3[[#This Row],[Matricule]]),"",VLOOKUP(Tableau3[[#This Row],[Matricule]],#REF!,2,FALSE))</f>
        <v/>
      </c>
      <c r="D866" s="11" t="str">
        <f>IF(ISBLANK(Tableau3[[#This Row],[Matricule]]),"",VLOOKUP(Tableau3[[#This Row],[Matricule]],#REF!,3,FALSE))</f>
        <v/>
      </c>
      <c r="E866" s="11" t="str">
        <f>CONCATENATE(Tableau3[[#This Row],[Date]],Tableau3[[#This Row],[Matricule]])</f>
        <v/>
      </c>
      <c r="F866" s="3"/>
      <c r="I86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66" s="7">
        <f>IF(Tableau3[[#This Row],[Moyenne Régimes]]&gt;0,1,0)</f>
        <v>0</v>
      </c>
      <c r="K866" s="7">
        <f>IF(Tableau3[[#This Row],[Moyenne Régimes]]&gt;=60,1,0)</f>
        <v>0</v>
      </c>
      <c r="L866" s="7">
        <f>IF(Tableau3[[#This Row],[Moyenne Régimes]]&gt;60,Tableau3[[#This Row],[Moyenne Régimes]]-60,0)</f>
        <v>0</v>
      </c>
      <c r="M866" s="14">
        <f t="shared" si="42"/>
        <v>0</v>
      </c>
      <c r="N866" s="14">
        <f t="shared" si="41"/>
        <v>0</v>
      </c>
      <c r="O866" s="14">
        <f t="shared" si="43"/>
        <v>0</v>
      </c>
      <c r="P866" s="15" t="str">
        <f>IF(Tableau3[[#This Row],[Matricule]]&gt;1,IF(COUNTIF(Tableau3[DateMatricule],Tableau3[[#This Row],[DateMatricule]])&gt;1,"Doublon",""),"")</f>
        <v/>
      </c>
    </row>
    <row r="867" spans="1:16" x14ac:dyDescent="0.25">
      <c r="A867" s="12" t="str">
        <f>IF(Tableau3[[#This Row],[Date]]="","",VLOOKUP(Tableau3[[#This Row],[Semaine]],Listes!$A:$B,2,FALSE))</f>
        <v/>
      </c>
      <c r="B867" s="11" t="str">
        <f>IF(ISBLANK(Tableau3[[#This Row],[Date]]),"",INT((Tableau3[[#This Row],[Date]]-SUM(MOD(DATE(YEAR(Tableau3[[#This Row],[Date]]-MOD(Tableau3[[#This Row],[Date]]-2,7)+3),1,2),{1E+99;7})*{1;-1})+5)/7))</f>
        <v/>
      </c>
      <c r="C867" s="11" t="str">
        <f>IF(ISBLANK(Tableau3[[#This Row],[Matricule]]),"",VLOOKUP(Tableau3[[#This Row],[Matricule]],#REF!,2,FALSE))</f>
        <v/>
      </c>
      <c r="D867" s="11" t="str">
        <f>IF(ISBLANK(Tableau3[[#This Row],[Matricule]]),"",VLOOKUP(Tableau3[[#This Row],[Matricule]],#REF!,3,FALSE))</f>
        <v/>
      </c>
      <c r="E867" s="11" t="str">
        <f>CONCATENATE(Tableau3[[#This Row],[Date]],Tableau3[[#This Row],[Matricule]])</f>
        <v/>
      </c>
      <c r="F867" s="3"/>
      <c r="I86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67" s="7">
        <f>IF(Tableau3[[#This Row],[Moyenne Régimes]]&gt;0,1,0)</f>
        <v>0</v>
      </c>
      <c r="K867" s="7">
        <f>IF(Tableau3[[#This Row],[Moyenne Régimes]]&gt;=60,1,0)</f>
        <v>0</v>
      </c>
      <c r="L867" s="7">
        <f>IF(Tableau3[[#This Row],[Moyenne Régimes]]&gt;60,Tableau3[[#This Row],[Moyenne Régimes]]-60,0)</f>
        <v>0</v>
      </c>
      <c r="M867" s="14">
        <f t="shared" si="42"/>
        <v>0</v>
      </c>
      <c r="N867" s="14">
        <f t="shared" si="41"/>
        <v>0</v>
      </c>
      <c r="O867" s="14">
        <f t="shared" si="43"/>
        <v>0</v>
      </c>
      <c r="P867" s="15" t="str">
        <f>IF(Tableau3[[#This Row],[Matricule]]&gt;1,IF(COUNTIF(Tableau3[DateMatricule],Tableau3[[#This Row],[DateMatricule]])&gt;1,"Doublon",""),"")</f>
        <v/>
      </c>
    </row>
    <row r="868" spans="1:16" x14ac:dyDescent="0.25">
      <c r="A868" s="12" t="str">
        <f>IF(Tableau3[[#This Row],[Date]]="","",VLOOKUP(Tableau3[[#This Row],[Semaine]],Listes!$A:$B,2,FALSE))</f>
        <v/>
      </c>
      <c r="B868" s="11" t="str">
        <f>IF(ISBLANK(Tableau3[[#This Row],[Date]]),"",INT((Tableau3[[#This Row],[Date]]-SUM(MOD(DATE(YEAR(Tableau3[[#This Row],[Date]]-MOD(Tableau3[[#This Row],[Date]]-2,7)+3),1,2),{1E+99;7})*{1;-1})+5)/7))</f>
        <v/>
      </c>
      <c r="C868" s="11" t="str">
        <f>IF(ISBLANK(Tableau3[[#This Row],[Matricule]]),"",VLOOKUP(Tableau3[[#This Row],[Matricule]],#REF!,2,FALSE))</f>
        <v/>
      </c>
      <c r="D868" s="11" t="str">
        <f>IF(ISBLANK(Tableau3[[#This Row],[Matricule]]),"",VLOOKUP(Tableau3[[#This Row],[Matricule]],#REF!,3,FALSE))</f>
        <v/>
      </c>
      <c r="E868" s="11" t="str">
        <f>CONCATENATE(Tableau3[[#This Row],[Date]],Tableau3[[#This Row],[Matricule]])</f>
        <v/>
      </c>
      <c r="F868" s="3"/>
      <c r="I86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68" s="7">
        <f>IF(Tableau3[[#This Row],[Moyenne Régimes]]&gt;0,1,0)</f>
        <v>0</v>
      </c>
      <c r="K868" s="7">
        <f>IF(Tableau3[[#This Row],[Moyenne Régimes]]&gt;=60,1,0)</f>
        <v>0</v>
      </c>
      <c r="L868" s="7">
        <f>IF(Tableau3[[#This Row],[Moyenne Régimes]]&gt;60,Tableau3[[#This Row],[Moyenne Régimes]]-60,0)</f>
        <v>0</v>
      </c>
      <c r="M868" s="14">
        <f t="shared" si="42"/>
        <v>0</v>
      </c>
      <c r="N868" s="14">
        <f t="shared" si="41"/>
        <v>0</v>
      </c>
      <c r="O868" s="14">
        <f t="shared" si="43"/>
        <v>0</v>
      </c>
      <c r="P868" s="15" t="str">
        <f>IF(Tableau3[[#This Row],[Matricule]]&gt;1,IF(COUNTIF(Tableau3[DateMatricule],Tableau3[[#This Row],[DateMatricule]])&gt;1,"Doublon",""),"")</f>
        <v/>
      </c>
    </row>
    <row r="869" spans="1:16" x14ac:dyDescent="0.25">
      <c r="A869" s="12" t="str">
        <f>IF(Tableau3[[#This Row],[Date]]="","",VLOOKUP(Tableau3[[#This Row],[Semaine]],Listes!$A:$B,2,FALSE))</f>
        <v/>
      </c>
      <c r="B869" s="11" t="str">
        <f>IF(ISBLANK(Tableau3[[#This Row],[Date]]),"",INT((Tableau3[[#This Row],[Date]]-SUM(MOD(DATE(YEAR(Tableau3[[#This Row],[Date]]-MOD(Tableau3[[#This Row],[Date]]-2,7)+3),1,2),{1E+99;7})*{1;-1})+5)/7))</f>
        <v/>
      </c>
      <c r="C869" s="11" t="str">
        <f>IF(ISBLANK(Tableau3[[#This Row],[Matricule]]),"",VLOOKUP(Tableau3[[#This Row],[Matricule]],#REF!,2,FALSE))</f>
        <v/>
      </c>
      <c r="D869" s="11" t="str">
        <f>IF(ISBLANK(Tableau3[[#This Row],[Matricule]]),"",VLOOKUP(Tableau3[[#This Row],[Matricule]],#REF!,3,FALSE))</f>
        <v/>
      </c>
      <c r="E869" s="11" t="str">
        <f>CONCATENATE(Tableau3[[#This Row],[Date]],Tableau3[[#This Row],[Matricule]])</f>
        <v/>
      </c>
      <c r="F869" s="3"/>
      <c r="I86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69" s="7">
        <f>IF(Tableau3[[#This Row],[Moyenne Régimes]]&gt;0,1,0)</f>
        <v>0</v>
      </c>
      <c r="K869" s="7">
        <f>IF(Tableau3[[#This Row],[Moyenne Régimes]]&gt;=60,1,0)</f>
        <v>0</v>
      </c>
      <c r="L869" s="7">
        <f>IF(Tableau3[[#This Row],[Moyenne Régimes]]&gt;60,Tableau3[[#This Row],[Moyenne Régimes]]-60,0)</f>
        <v>0</v>
      </c>
      <c r="M869" s="14">
        <f t="shared" si="42"/>
        <v>0</v>
      </c>
      <c r="N869" s="14">
        <f t="shared" si="41"/>
        <v>0</v>
      </c>
      <c r="O869" s="14">
        <f t="shared" si="43"/>
        <v>0</v>
      </c>
      <c r="P869" s="15" t="str">
        <f>IF(Tableau3[[#This Row],[Matricule]]&gt;1,IF(COUNTIF(Tableau3[DateMatricule],Tableau3[[#This Row],[DateMatricule]])&gt;1,"Doublon",""),"")</f>
        <v/>
      </c>
    </row>
    <row r="870" spans="1:16" x14ac:dyDescent="0.25">
      <c r="A870" s="12" t="str">
        <f>IF(Tableau3[[#This Row],[Date]]="","",VLOOKUP(Tableau3[[#This Row],[Semaine]],Listes!$A:$B,2,FALSE))</f>
        <v/>
      </c>
      <c r="B870" s="11" t="str">
        <f>IF(ISBLANK(Tableau3[[#This Row],[Date]]),"",INT((Tableau3[[#This Row],[Date]]-SUM(MOD(DATE(YEAR(Tableau3[[#This Row],[Date]]-MOD(Tableau3[[#This Row],[Date]]-2,7)+3),1,2),{1E+99;7})*{1;-1})+5)/7))</f>
        <v/>
      </c>
      <c r="C870" s="11" t="str">
        <f>IF(ISBLANK(Tableau3[[#This Row],[Matricule]]),"",VLOOKUP(Tableau3[[#This Row],[Matricule]],#REF!,2,FALSE))</f>
        <v/>
      </c>
      <c r="D870" s="11" t="str">
        <f>IF(ISBLANK(Tableau3[[#This Row],[Matricule]]),"",VLOOKUP(Tableau3[[#This Row],[Matricule]],#REF!,3,FALSE))</f>
        <v/>
      </c>
      <c r="E870" s="11" t="str">
        <f>CONCATENATE(Tableau3[[#This Row],[Date]],Tableau3[[#This Row],[Matricule]])</f>
        <v/>
      </c>
      <c r="F870" s="3"/>
      <c r="I87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70" s="7">
        <f>IF(Tableau3[[#This Row],[Moyenne Régimes]]&gt;0,1,0)</f>
        <v>0</v>
      </c>
      <c r="K870" s="7">
        <f>IF(Tableau3[[#This Row],[Moyenne Régimes]]&gt;=60,1,0)</f>
        <v>0</v>
      </c>
      <c r="L870" s="7">
        <f>IF(Tableau3[[#This Row],[Moyenne Régimes]]&gt;60,Tableau3[[#This Row],[Moyenne Régimes]]-60,0)</f>
        <v>0</v>
      </c>
      <c r="M870" s="14">
        <f t="shared" si="42"/>
        <v>0</v>
      </c>
      <c r="N870" s="14">
        <f t="shared" si="41"/>
        <v>0</v>
      </c>
      <c r="O870" s="14">
        <f t="shared" si="43"/>
        <v>0</v>
      </c>
      <c r="P870" s="15" t="str">
        <f>IF(Tableau3[[#This Row],[Matricule]]&gt;1,IF(COUNTIF(Tableau3[DateMatricule],Tableau3[[#This Row],[DateMatricule]])&gt;1,"Doublon",""),"")</f>
        <v/>
      </c>
    </row>
    <row r="871" spans="1:16" x14ac:dyDescent="0.25">
      <c r="A871" s="12" t="str">
        <f>IF(Tableau3[[#This Row],[Date]]="","",VLOOKUP(Tableau3[[#This Row],[Semaine]],Listes!$A:$B,2,FALSE))</f>
        <v/>
      </c>
      <c r="B871" s="11" t="str">
        <f>IF(ISBLANK(Tableau3[[#This Row],[Date]]),"",INT((Tableau3[[#This Row],[Date]]-SUM(MOD(DATE(YEAR(Tableau3[[#This Row],[Date]]-MOD(Tableau3[[#This Row],[Date]]-2,7)+3),1,2),{1E+99;7})*{1;-1})+5)/7))</f>
        <v/>
      </c>
      <c r="C871" s="11" t="str">
        <f>IF(ISBLANK(Tableau3[[#This Row],[Matricule]]),"",VLOOKUP(Tableau3[[#This Row],[Matricule]],#REF!,2,FALSE))</f>
        <v/>
      </c>
      <c r="D871" s="11" t="str">
        <f>IF(ISBLANK(Tableau3[[#This Row],[Matricule]]),"",VLOOKUP(Tableau3[[#This Row],[Matricule]],#REF!,3,FALSE))</f>
        <v/>
      </c>
      <c r="E871" s="11" t="str">
        <f>CONCATENATE(Tableau3[[#This Row],[Date]],Tableau3[[#This Row],[Matricule]])</f>
        <v/>
      </c>
      <c r="F871" s="3"/>
      <c r="I87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71" s="7">
        <f>IF(Tableau3[[#This Row],[Moyenne Régimes]]&gt;0,1,0)</f>
        <v>0</v>
      </c>
      <c r="K871" s="7">
        <f>IF(Tableau3[[#This Row],[Moyenne Régimes]]&gt;=60,1,0)</f>
        <v>0</v>
      </c>
      <c r="L871" s="7">
        <f>IF(Tableau3[[#This Row],[Moyenne Régimes]]&gt;60,Tableau3[[#This Row],[Moyenne Régimes]]-60,0)</f>
        <v>0</v>
      </c>
      <c r="M871" s="14">
        <f t="shared" si="42"/>
        <v>0</v>
      </c>
      <c r="N871" s="14">
        <f t="shared" si="41"/>
        <v>0</v>
      </c>
      <c r="O871" s="14">
        <f t="shared" si="43"/>
        <v>0</v>
      </c>
      <c r="P871" s="15" t="str">
        <f>IF(Tableau3[[#This Row],[Matricule]]&gt;1,IF(COUNTIF(Tableau3[DateMatricule],Tableau3[[#This Row],[DateMatricule]])&gt;1,"Doublon",""),"")</f>
        <v/>
      </c>
    </row>
    <row r="872" spans="1:16" x14ac:dyDescent="0.25">
      <c r="A872" s="12" t="str">
        <f>IF(Tableau3[[#This Row],[Date]]="","",VLOOKUP(Tableau3[[#This Row],[Semaine]],Listes!$A:$B,2,FALSE))</f>
        <v/>
      </c>
      <c r="B872" s="11" t="str">
        <f>IF(ISBLANK(Tableau3[[#This Row],[Date]]),"",INT((Tableau3[[#This Row],[Date]]-SUM(MOD(DATE(YEAR(Tableau3[[#This Row],[Date]]-MOD(Tableau3[[#This Row],[Date]]-2,7)+3),1,2),{1E+99;7})*{1;-1})+5)/7))</f>
        <v/>
      </c>
      <c r="C872" s="11" t="str">
        <f>IF(ISBLANK(Tableau3[[#This Row],[Matricule]]),"",VLOOKUP(Tableau3[[#This Row],[Matricule]],#REF!,2,FALSE))</f>
        <v/>
      </c>
      <c r="D872" s="11" t="str">
        <f>IF(ISBLANK(Tableau3[[#This Row],[Matricule]]),"",VLOOKUP(Tableau3[[#This Row],[Matricule]],#REF!,3,FALSE))</f>
        <v/>
      </c>
      <c r="E872" s="11" t="str">
        <f>CONCATENATE(Tableau3[[#This Row],[Date]],Tableau3[[#This Row],[Matricule]])</f>
        <v/>
      </c>
      <c r="F872" s="3"/>
      <c r="I87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72" s="7">
        <f>IF(Tableau3[[#This Row],[Moyenne Régimes]]&gt;0,1,0)</f>
        <v>0</v>
      </c>
      <c r="K872" s="7">
        <f>IF(Tableau3[[#This Row],[Moyenne Régimes]]&gt;=60,1,0)</f>
        <v>0</v>
      </c>
      <c r="L872" s="7">
        <f>IF(Tableau3[[#This Row],[Moyenne Régimes]]&gt;60,Tableau3[[#This Row],[Moyenne Régimes]]-60,0)</f>
        <v>0</v>
      </c>
      <c r="M872" s="14">
        <f t="shared" si="42"/>
        <v>0</v>
      </c>
      <c r="N872" s="14">
        <f t="shared" si="41"/>
        <v>0</v>
      </c>
      <c r="O872" s="14">
        <f t="shared" si="43"/>
        <v>0</v>
      </c>
      <c r="P872" s="15" t="str">
        <f>IF(Tableau3[[#This Row],[Matricule]]&gt;1,IF(COUNTIF(Tableau3[DateMatricule],Tableau3[[#This Row],[DateMatricule]])&gt;1,"Doublon",""),"")</f>
        <v/>
      </c>
    </row>
    <row r="873" spans="1:16" x14ac:dyDescent="0.25">
      <c r="A873" s="12" t="str">
        <f>IF(Tableau3[[#This Row],[Date]]="","",VLOOKUP(Tableau3[[#This Row],[Semaine]],Listes!$A:$B,2,FALSE))</f>
        <v/>
      </c>
      <c r="B873" s="11" t="str">
        <f>IF(ISBLANK(Tableau3[[#This Row],[Date]]),"",INT((Tableau3[[#This Row],[Date]]-SUM(MOD(DATE(YEAR(Tableau3[[#This Row],[Date]]-MOD(Tableau3[[#This Row],[Date]]-2,7)+3),1,2),{1E+99;7})*{1;-1})+5)/7))</f>
        <v/>
      </c>
      <c r="C873" s="11" t="str">
        <f>IF(ISBLANK(Tableau3[[#This Row],[Matricule]]),"",VLOOKUP(Tableau3[[#This Row],[Matricule]],#REF!,2,FALSE))</f>
        <v/>
      </c>
      <c r="D873" s="11" t="str">
        <f>IF(ISBLANK(Tableau3[[#This Row],[Matricule]]),"",VLOOKUP(Tableau3[[#This Row],[Matricule]],#REF!,3,FALSE))</f>
        <v/>
      </c>
      <c r="E873" s="11" t="str">
        <f>CONCATENATE(Tableau3[[#This Row],[Date]],Tableau3[[#This Row],[Matricule]])</f>
        <v/>
      </c>
      <c r="F873" s="3"/>
      <c r="I87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73" s="7">
        <f>IF(Tableau3[[#This Row],[Moyenne Régimes]]&gt;0,1,0)</f>
        <v>0</v>
      </c>
      <c r="K873" s="7">
        <f>IF(Tableau3[[#This Row],[Moyenne Régimes]]&gt;=60,1,0)</f>
        <v>0</v>
      </c>
      <c r="L873" s="7">
        <f>IF(Tableau3[[#This Row],[Moyenne Régimes]]&gt;60,Tableau3[[#This Row],[Moyenne Régimes]]-60,0)</f>
        <v>0</v>
      </c>
      <c r="M873" s="14">
        <f t="shared" si="42"/>
        <v>0</v>
      </c>
      <c r="N873" s="14">
        <f t="shared" si="41"/>
        <v>0</v>
      </c>
      <c r="O873" s="14">
        <f t="shared" si="43"/>
        <v>0</v>
      </c>
      <c r="P873" s="15" t="str">
        <f>IF(Tableau3[[#This Row],[Matricule]]&gt;1,IF(COUNTIF(Tableau3[DateMatricule],Tableau3[[#This Row],[DateMatricule]])&gt;1,"Doublon",""),"")</f>
        <v/>
      </c>
    </row>
    <row r="874" spans="1:16" x14ac:dyDescent="0.25">
      <c r="A874" s="12" t="str">
        <f>IF(Tableau3[[#This Row],[Date]]="","",VLOOKUP(Tableau3[[#This Row],[Semaine]],Listes!$A:$B,2,FALSE))</f>
        <v/>
      </c>
      <c r="B874" s="11" t="str">
        <f>IF(ISBLANK(Tableau3[[#This Row],[Date]]),"",INT((Tableau3[[#This Row],[Date]]-SUM(MOD(DATE(YEAR(Tableau3[[#This Row],[Date]]-MOD(Tableau3[[#This Row],[Date]]-2,7)+3),1,2),{1E+99;7})*{1;-1})+5)/7))</f>
        <v/>
      </c>
      <c r="C874" s="11" t="str">
        <f>IF(ISBLANK(Tableau3[[#This Row],[Matricule]]),"",VLOOKUP(Tableau3[[#This Row],[Matricule]],#REF!,2,FALSE))</f>
        <v/>
      </c>
      <c r="D874" s="11" t="str">
        <f>IF(ISBLANK(Tableau3[[#This Row],[Matricule]]),"",VLOOKUP(Tableau3[[#This Row],[Matricule]],#REF!,3,FALSE))</f>
        <v/>
      </c>
      <c r="E874" s="11" t="str">
        <f>CONCATENATE(Tableau3[[#This Row],[Date]],Tableau3[[#This Row],[Matricule]])</f>
        <v/>
      </c>
      <c r="F874" s="3"/>
      <c r="I87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74" s="7">
        <f>IF(Tableau3[[#This Row],[Moyenne Régimes]]&gt;0,1,0)</f>
        <v>0</v>
      </c>
      <c r="K874" s="7">
        <f>IF(Tableau3[[#This Row],[Moyenne Régimes]]&gt;=60,1,0)</f>
        <v>0</v>
      </c>
      <c r="L874" s="7">
        <f>IF(Tableau3[[#This Row],[Moyenne Régimes]]&gt;60,Tableau3[[#This Row],[Moyenne Régimes]]-60,0)</f>
        <v>0</v>
      </c>
      <c r="M874" s="14">
        <f t="shared" si="42"/>
        <v>0</v>
      </c>
      <c r="N874" s="14">
        <f t="shared" si="41"/>
        <v>0</v>
      </c>
      <c r="O874" s="14">
        <f t="shared" si="43"/>
        <v>0</v>
      </c>
      <c r="P874" s="15" t="str">
        <f>IF(Tableau3[[#This Row],[Matricule]]&gt;1,IF(COUNTIF(Tableau3[DateMatricule],Tableau3[[#This Row],[DateMatricule]])&gt;1,"Doublon",""),"")</f>
        <v/>
      </c>
    </row>
    <row r="875" spans="1:16" x14ac:dyDescent="0.25">
      <c r="A875" s="12" t="str">
        <f>IF(Tableau3[[#This Row],[Date]]="","",VLOOKUP(Tableau3[[#This Row],[Semaine]],Listes!$A:$B,2,FALSE))</f>
        <v/>
      </c>
      <c r="B875" s="11" t="str">
        <f>IF(ISBLANK(Tableau3[[#This Row],[Date]]),"",INT((Tableau3[[#This Row],[Date]]-SUM(MOD(DATE(YEAR(Tableau3[[#This Row],[Date]]-MOD(Tableau3[[#This Row],[Date]]-2,7)+3),1,2),{1E+99;7})*{1;-1})+5)/7))</f>
        <v/>
      </c>
      <c r="C875" s="11" t="str">
        <f>IF(ISBLANK(Tableau3[[#This Row],[Matricule]]),"",VLOOKUP(Tableau3[[#This Row],[Matricule]],#REF!,2,FALSE))</f>
        <v/>
      </c>
      <c r="D875" s="11" t="str">
        <f>IF(ISBLANK(Tableau3[[#This Row],[Matricule]]),"",VLOOKUP(Tableau3[[#This Row],[Matricule]],#REF!,3,FALSE))</f>
        <v/>
      </c>
      <c r="E875" s="11" t="str">
        <f>CONCATENATE(Tableau3[[#This Row],[Date]],Tableau3[[#This Row],[Matricule]])</f>
        <v/>
      </c>
      <c r="F875" s="3"/>
      <c r="I87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75" s="7">
        <f>IF(Tableau3[[#This Row],[Moyenne Régimes]]&gt;0,1,0)</f>
        <v>0</v>
      </c>
      <c r="K875" s="7">
        <f>IF(Tableau3[[#This Row],[Moyenne Régimes]]&gt;=60,1,0)</f>
        <v>0</v>
      </c>
      <c r="L875" s="7">
        <f>IF(Tableau3[[#This Row],[Moyenne Régimes]]&gt;60,Tableau3[[#This Row],[Moyenne Régimes]]-60,0)</f>
        <v>0</v>
      </c>
      <c r="M875" s="14">
        <f t="shared" si="42"/>
        <v>0</v>
      </c>
      <c r="N875" s="14">
        <f t="shared" si="41"/>
        <v>0</v>
      </c>
      <c r="O875" s="14">
        <f t="shared" si="43"/>
        <v>0</v>
      </c>
      <c r="P875" s="15" t="str">
        <f>IF(Tableau3[[#This Row],[Matricule]]&gt;1,IF(COUNTIF(Tableau3[DateMatricule],Tableau3[[#This Row],[DateMatricule]])&gt;1,"Doublon",""),"")</f>
        <v/>
      </c>
    </row>
    <row r="876" spans="1:16" x14ac:dyDescent="0.25">
      <c r="A876" s="12" t="str">
        <f>IF(Tableau3[[#This Row],[Date]]="","",VLOOKUP(Tableau3[[#This Row],[Semaine]],Listes!$A:$B,2,FALSE))</f>
        <v/>
      </c>
      <c r="B876" s="11" t="str">
        <f>IF(ISBLANK(Tableau3[[#This Row],[Date]]),"",INT((Tableau3[[#This Row],[Date]]-SUM(MOD(DATE(YEAR(Tableau3[[#This Row],[Date]]-MOD(Tableau3[[#This Row],[Date]]-2,7)+3),1,2),{1E+99;7})*{1;-1})+5)/7))</f>
        <v/>
      </c>
      <c r="C876" s="11" t="str">
        <f>IF(ISBLANK(Tableau3[[#This Row],[Matricule]]),"",VLOOKUP(Tableau3[[#This Row],[Matricule]],#REF!,2,FALSE))</f>
        <v/>
      </c>
      <c r="D876" s="11" t="str">
        <f>IF(ISBLANK(Tableau3[[#This Row],[Matricule]]),"",VLOOKUP(Tableau3[[#This Row],[Matricule]],#REF!,3,FALSE))</f>
        <v/>
      </c>
      <c r="E876" s="11" t="str">
        <f>CONCATENATE(Tableau3[[#This Row],[Date]],Tableau3[[#This Row],[Matricule]])</f>
        <v/>
      </c>
      <c r="F876" s="3"/>
      <c r="I87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76" s="7">
        <f>IF(Tableau3[[#This Row],[Moyenne Régimes]]&gt;0,1,0)</f>
        <v>0</v>
      </c>
      <c r="K876" s="7">
        <f>IF(Tableau3[[#This Row],[Moyenne Régimes]]&gt;=60,1,0)</f>
        <v>0</v>
      </c>
      <c r="L876" s="7">
        <f>IF(Tableau3[[#This Row],[Moyenne Régimes]]&gt;60,Tableau3[[#This Row],[Moyenne Régimes]]-60,0)</f>
        <v>0</v>
      </c>
      <c r="M876" s="14">
        <f t="shared" si="42"/>
        <v>0</v>
      </c>
      <c r="N876" s="14">
        <f t="shared" si="41"/>
        <v>0</v>
      </c>
      <c r="O876" s="14">
        <f t="shared" si="43"/>
        <v>0</v>
      </c>
      <c r="P876" s="15" t="str">
        <f>IF(Tableau3[[#This Row],[Matricule]]&gt;1,IF(COUNTIF(Tableau3[DateMatricule],Tableau3[[#This Row],[DateMatricule]])&gt;1,"Doublon",""),"")</f>
        <v/>
      </c>
    </row>
    <row r="877" spans="1:16" x14ac:dyDescent="0.25">
      <c r="A877" s="12" t="str">
        <f>IF(Tableau3[[#This Row],[Date]]="","",VLOOKUP(Tableau3[[#This Row],[Semaine]],Listes!$A:$B,2,FALSE))</f>
        <v/>
      </c>
      <c r="B877" s="11" t="str">
        <f>IF(ISBLANK(Tableau3[[#This Row],[Date]]),"",INT((Tableau3[[#This Row],[Date]]-SUM(MOD(DATE(YEAR(Tableau3[[#This Row],[Date]]-MOD(Tableau3[[#This Row],[Date]]-2,7)+3),1,2),{1E+99;7})*{1;-1})+5)/7))</f>
        <v/>
      </c>
      <c r="C877" s="11" t="str">
        <f>IF(ISBLANK(Tableau3[[#This Row],[Matricule]]),"",VLOOKUP(Tableau3[[#This Row],[Matricule]],#REF!,2,FALSE))</f>
        <v/>
      </c>
      <c r="D877" s="11" t="str">
        <f>IF(ISBLANK(Tableau3[[#This Row],[Matricule]]),"",VLOOKUP(Tableau3[[#This Row],[Matricule]],#REF!,3,FALSE))</f>
        <v/>
      </c>
      <c r="E877" s="11" t="str">
        <f>CONCATENATE(Tableau3[[#This Row],[Date]],Tableau3[[#This Row],[Matricule]])</f>
        <v/>
      </c>
      <c r="F877" s="3"/>
      <c r="I87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77" s="7">
        <f>IF(Tableau3[[#This Row],[Moyenne Régimes]]&gt;0,1,0)</f>
        <v>0</v>
      </c>
      <c r="K877" s="7">
        <f>IF(Tableau3[[#This Row],[Moyenne Régimes]]&gt;=60,1,0)</f>
        <v>0</v>
      </c>
      <c r="L877" s="7">
        <f>IF(Tableau3[[#This Row],[Moyenne Régimes]]&gt;60,Tableau3[[#This Row],[Moyenne Régimes]]-60,0)</f>
        <v>0</v>
      </c>
      <c r="M877" s="14">
        <f t="shared" si="42"/>
        <v>0</v>
      </c>
      <c r="N877" s="14">
        <f t="shared" si="41"/>
        <v>0</v>
      </c>
      <c r="O877" s="14">
        <f t="shared" si="43"/>
        <v>0</v>
      </c>
      <c r="P877" s="15" t="str">
        <f>IF(Tableau3[[#This Row],[Matricule]]&gt;1,IF(COUNTIF(Tableau3[DateMatricule],Tableau3[[#This Row],[DateMatricule]])&gt;1,"Doublon",""),"")</f>
        <v/>
      </c>
    </row>
    <row r="878" spans="1:16" x14ac:dyDescent="0.25">
      <c r="A878" s="12" t="str">
        <f>IF(Tableau3[[#This Row],[Date]]="","",VLOOKUP(Tableau3[[#This Row],[Semaine]],Listes!$A:$B,2,FALSE))</f>
        <v/>
      </c>
      <c r="B878" s="11" t="str">
        <f>IF(ISBLANK(Tableau3[[#This Row],[Date]]),"",INT((Tableau3[[#This Row],[Date]]-SUM(MOD(DATE(YEAR(Tableau3[[#This Row],[Date]]-MOD(Tableau3[[#This Row],[Date]]-2,7)+3),1,2),{1E+99;7})*{1;-1})+5)/7))</f>
        <v/>
      </c>
      <c r="C878" s="11" t="str">
        <f>IF(ISBLANK(Tableau3[[#This Row],[Matricule]]),"",VLOOKUP(Tableau3[[#This Row],[Matricule]],#REF!,2,FALSE))</f>
        <v/>
      </c>
      <c r="D878" s="11" t="str">
        <f>IF(ISBLANK(Tableau3[[#This Row],[Matricule]]),"",VLOOKUP(Tableau3[[#This Row],[Matricule]],#REF!,3,FALSE))</f>
        <v/>
      </c>
      <c r="E878" s="11" t="str">
        <f>CONCATENATE(Tableau3[[#This Row],[Date]],Tableau3[[#This Row],[Matricule]])</f>
        <v/>
      </c>
      <c r="F878" s="3"/>
      <c r="I87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78" s="7">
        <f>IF(Tableau3[[#This Row],[Moyenne Régimes]]&gt;0,1,0)</f>
        <v>0</v>
      </c>
      <c r="K878" s="7">
        <f>IF(Tableau3[[#This Row],[Moyenne Régimes]]&gt;=60,1,0)</f>
        <v>0</v>
      </c>
      <c r="L878" s="7">
        <f>IF(Tableau3[[#This Row],[Moyenne Régimes]]&gt;60,Tableau3[[#This Row],[Moyenne Régimes]]-60,0)</f>
        <v>0</v>
      </c>
      <c r="M878" s="14">
        <f t="shared" si="42"/>
        <v>0</v>
      </c>
      <c r="N878" s="14">
        <f t="shared" si="41"/>
        <v>0</v>
      </c>
      <c r="O878" s="14">
        <f t="shared" si="43"/>
        <v>0</v>
      </c>
      <c r="P878" s="15" t="str">
        <f>IF(Tableau3[[#This Row],[Matricule]]&gt;1,IF(COUNTIF(Tableau3[DateMatricule],Tableau3[[#This Row],[DateMatricule]])&gt;1,"Doublon",""),"")</f>
        <v/>
      </c>
    </row>
    <row r="879" spans="1:16" x14ac:dyDescent="0.25">
      <c r="A879" s="12" t="str">
        <f>IF(Tableau3[[#This Row],[Date]]="","",VLOOKUP(Tableau3[[#This Row],[Semaine]],Listes!$A:$B,2,FALSE))</f>
        <v/>
      </c>
      <c r="B879" s="11" t="str">
        <f>IF(ISBLANK(Tableau3[[#This Row],[Date]]),"",INT((Tableau3[[#This Row],[Date]]-SUM(MOD(DATE(YEAR(Tableau3[[#This Row],[Date]]-MOD(Tableau3[[#This Row],[Date]]-2,7)+3),1,2),{1E+99;7})*{1;-1})+5)/7))</f>
        <v/>
      </c>
      <c r="C879" s="11" t="str">
        <f>IF(ISBLANK(Tableau3[[#This Row],[Matricule]]),"",VLOOKUP(Tableau3[[#This Row],[Matricule]],#REF!,2,FALSE))</f>
        <v/>
      </c>
      <c r="D879" s="11" t="str">
        <f>IF(ISBLANK(Tableau3[[#This Row],[Matricule]]),"",VLOOKUP(Tableau3[[#This Row],[Matricule]],#REF!,3,FALSE))</f>
        <v/>
      </c>
      <c r="E879" s="11" t="str">
        <f>CONCATENATE(Tableau3[[#This Row],[Date]],Tableau3[[#This Row],[Matricule]])</f>
        <v/>
      </c>
      <c r="F879" s="3"/>
      <c r="I87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79" s="7">
        <f>IF(Tableau3[[#This Row],[Moyenne Régimes]]&gt;0,1,0)</f>
        <v>0</v>
      </c>
      <c r="K879" s="7">
        <f>IF(Tableau3[[#This Row],[Moyenne Régimes]]&gt;=60,1,0)</f>
        <v>0</v>
      </c>
      <c r="L879" s="7">
        <f>IF(Tableau3[[#This Row],[Moyenne Régimes]]&gt;60,Tableau3[[#This Row],[Moyenne Régimes]]-60,0)</f>
        <v>0</v>
      </c>
      <c r="M879" s="14">
        <f t="shared" si="42"/>
        <v>0</v>
      </c>
      <c r="N879" s="14">
        <f t="shared" si="41"/>
        <v>0</v>
      </c>
      <c r="O879" s="14">
        <f t="shared" si="43"/>
        <v>0</v>
      </c>
      <c r="P879" s="15" t="str">
        <f>IF(Tableau3[[#This Row],[Matricule]]&gt;1,IF(COUNTIF(Tableau3[DateMatricule],Tableau3[[#This Row],[DateMatricule]])&gt;1,"Doublon",""),"")</f>
        <v/>
      </c>
    </row>
    <row r="880" spans="1:16" x14ac:dyDescent="0.25">
      <c r="A880" s="12" t="str">
        <f>IF(Tableau3[[#This Row],[Date]]="","",VLOOKUP(Tableau3[[#This Row],[Semaine]],Listes!$A:$B,2,FALSE))</f>
        <v/>
      </c>
      <c r="B880" s="11" t="str">
        <f>IF(ISBLANK(Tableau3[[#This Row],[Date]]),"",INT((Tableau3[[#This Row],[Date]]-SUM(MOD(DATE(YEAR(Tableau3[[#This Row],[Date]]-MOD(Tableau3[[#This Row],[Date]]-2,7)+3),1,2),{1E+99;7})*{1;-1})+5)/7))</f>
        <v/>
      </c>
      <c r="C880" s="11" t="str">
        <f>IF(ISBLANK(Tableau3[[#This Row],[Matricule]]),"",VLOOKUP(Tableau3[[#This Row],[Matricule]],#REF!,2,FALSE))</f>
        <v/>
      </c>
      <c r="D880" s="11" t="str">
        <f>IF(ISBLANK(Tableau3[[#This Row],[Matricule]]),"",VLOOKUP(Tableau3[[#This Row],[Matricule]],#REF!,3,FALSE))</f>
        <v/>
      </c>
      <c r="E880" s="11" t="str">
        <f>CONCATENATE(Tableau3[[#This Row],[Date]],Tableau3[[#This Row],[Matricule]])</f>
        <v/>
      </c>
      <c r="F880" s="3"/>
      <c r="I88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80" s="7">
        <f>IF(Tableau3[[#This Row],[Moyenne Régimes]]&gt;0,1,0)</f>
        <v>0</v>
      </c>
      <c r="K880" s="7">
        <f>IF(Tableau3[[#This Row],[Moyenne Régimes]]&gt;=60,1,0)</f>
        <v>0</v>
      </c>
      <c r="L880" s="7">
        <f>IF(Tableau3[[#This Row],[Moyenne Régimes]]&gt;60,Tableau3[[#This Row],[Moyenne Régimes]]-60,0)</f>
        <v>0</v>
      </c>
      <c r="M880" s="14">
        <f t="shared" si="42"/>
        <v>0</v>
      </c>
      <c r="N880" s="14">
        <f t="shared" si="41"/>
        <v>0</v>
      </c>
      <c r="O880" s="14">
        <f t="shared" si="43"/>
        <v>0</v>
      </c>
      <c r="P880" s="15" t="str">
        <f>IF(Tableau3[[#This Row],[Matricule]]&gt;1,IF(COUNTIF(Tableau3[DateMatricule],Tableau3[[#This Row],[DateMatricule]])&gt;1,"Doublon",""),"")</f>
        <v/>
      </c>
    </row>
    <row r="881" spans="1:16" x14ac:dyDescent="0.25">
      <c r="A881" s="12" t="str">
        <f>IF(Tableau3[[#This Row],[Date]]="","",VLOOKUP(Tableau3[[#This Row],[Semaine]],Listes!$A:$B,2,FALSE))</f>
        <v/>
      </c>
      <c r="B881" s="11" t="str">
        <f>IF(ISBLANK(Tableau3[[#This Row],[Date]]),"",INT((Tableau3[[#This Row],[Date]]-SUM(MOD(DATE(YEAR(Tableau3[[#This Row],[Date]]-MOD(Tableau3[[#This Row],[Date]]-2,7)+3),1,2),{1E+99;7})*{1;-1})+5)/7))</f>
        <v/>
      </c>
      <c r="C881" s="11" t="str">
        <f>IF(ISBLANK(Tableau3[[#This Row],[Matricule]]),"",VLOOKUP(Tableau3[[#This Row],[Matricule]],#REF!,2,FALSE))</f>
        <v/>
      </c>
      <c r="D881" s="11" t="str">
        <f>IF(ISBLANK(Tableau3[[#This Row],[Matricule]]),"",VLOOKUP(Tableau3[[#This Row],[Matricule]],#REF!,3,FALSE))</f>
        <v/>
      </c>
      <c r="E881" s="11" t="str">
        <f>CONCATENATE(Tableau3[[#This Row],[Date]],Tableau3[[#This Row],[Matricule]])</f>
        <v/>
      </c>
      <c r="F881" s="3"/>
      <c r="I88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81" s="7">
        <f>IF(Tableau3[[#This Row],[Moyenne Régimes]]&gt;0,1,0)</f>
        <v>0</v>
      </c>
      <c r="K881" s="7">
        <f>IF(Tableau3[[#This Row],[Moyenne Régimes]]&gt;=60,1,0)</f>
        <v>0</v>
      </c>
      <c r="L881" s="7">
        <f>IF(Tableau3[[#This Row],[Moyenne Régimes]]&gt;60,Tableau3[[#This Row],[Moyenne Régimes]]-60,0)</f>
        <v>0</v>
      </c>
      <c r="M881" s="14">
        <f t="shared" si="42"/>
        <v>0</v>
      </c>
      <c r="N881" s="14">
        <f t="shared" si="41"/>
        <v>0</v>
      </c>
      <c r="O881" s="14">
        <f t="shared" si="43"/>
        <v>0</v>
      </c>
      <c r="P881" s="15" t="str">
        <f>IF(Tableau3[[#This Row],[Matricule]]&gt;1,IF(COUNTIF(Tableau3[DateMatricule],Tableau3[[#This Row],[DateMatricule]])&gt;1,"Doublon",""),"")</f>
        <v/>
      </c>
    </row>
    <row r="882" spans="1:16" x14ac:dyDescent="0.25">
      <c r="A882" s="12" t="str">
        <f>IF(Tableau3[[#This Row],[Date]]="","",VLOOKUP(Tableau3[[#This Row],[Semaine]],Listes!$A:$B,2,FALSE))</f>
        <v/>
      </c>
      <c r="B882" s="11" t="str">
        <f>IF(ISBLANK(Tableau3[[#This Row],[Date]]),"",INT((Tableau3[[#This Row],[Date]]-SUM(MOD(DATE(YEAR(Tableau3[[#This Row],[Date]]-MOD(Tableau3[[#This Row],[Date]]-2,7)+3),1,2),{1E+99;7})*{1;-1})+5)/7))</f>
        <v/>
      </c>
      <c r="C882" s="11" t="str">
        <f>IF(ISBLANK(Tableau3[[#This Row],[Matricule]]),"",VLOOKUP(Tableau3[[#This Row],[Matricule]],#REF!,2,FALSE))</f>
        <v/>
      </c>
      <c r="D882" s="11" t="str">
        <f>IF(ISBLANK(Tableau3[[#This Row],[Matricule]]),"",VLOOKUP(Tableau3[[#This Row],[Matricule]],#REF!,3,FALSE))</f>
        <v/>
      </c>
      <c r="E882" s="11" t="str">
        <f>CONCATENATE(Tableau3[[#This Row],[Date]],Tableau3[[#This Row],[Matricule]])</f>
        <v/>
      </c>
      <c r="F882" s="3"/>
      <c r="I88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82" s="7">
        <f>IF(Tableau3[[#This Row],[Moyenne Régimes]]&gt;0,1,0)</f>
        <v>0</v>
      </c>
      <c r="K882" s="7">
        <f>IF(Tableau3[[#This Row],[Moyenne Régimes]]&gt;=60,1,0)</f>
        <v>0</v>
      </c>
      <c r="L882" s="7">
        <f>IF(Tableau3[[#This Row],[Moyenne Régimes]]&gt;60,Tableau3[[#This Row],[Moyenne Régimes]]-60,0)</f>
        <v>0</v>
      </c>
      <c r="M882" s="14">
        <f t="shared" si="42"/>
        <v>0</v>
      </c>
      <c r="N882" s="14">
        <f t="shared" si="41"/>
        <v>0</v>
      </c>
      <c r="O882" s="14">
        <f t="shared" si="43"/>
        <v>0</v>
      </c>
      <c r="P882" s="15" t="str">
        <f>IF(Tableau3[[#This Row],[Matricule]]&gt;1,IF(COUNTIF(Tableau3[DateMatricule],Tableau3[[#This Row],[DateMatricule]])&gt;1,"Doublon",""),"")</f>
        <v/>
      </c>
    </row>
    <row r="883" spans="1:16" x14ac:dyDescent="0.25">
      <c r="A883" s="12" t="str">
        <f>IF(Tableau3[[#This Row],[Date]]="","",VLOOKUP(Tableau3[[#This Row],[Semaine]],Listes!$A:$B,2,FALSE))</f>
        <v/>
      </c>
      <c r="B883" s="11" t="str">
        <f>IF(ISBLANK(Tableau3[[#This Row],[Date]]),"",INT((Tableau3[[#This Row],[Date]]-SUM(MOD(DATE(YEAR(Tableau3[[#This Row],[Date]]-MOD(Tableau3[[#This Row],[Date]]-2,7)+3),1,2),{1E+99;7})*{1;-1})+5)/7))</f>
        <v/>
      </c>
      <c r="C883" s="11" t="str">
        <f>IF(ISBLANK(Tableau3[[#This Row],[Matricule]]),"",VLOOKUP(Tableau3[[#This Row],[Matricule]],#REF!,2,FALSE))</f>
        <v/>
      </c>
      <c r="D883" s="11" t="str">
        <f>IF(ISBLANK(Tableau3[[#This Row],[Matricule]]),"",VLOOKUP(Tableau3[[#This Row],[Matricule]],#REF!,3,FALSE))</f>
        <v/>
      </c>
      <c r="E883" s="11" t="str">
        <f>CONCATENATE(Tableau3[[#This Row],[Date]],Tableau3[[#This Row],[Matricule]])</f>
        <v/>
      </c>
      <c r="F883" s="3"/>
      <c r="I88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83" s="7">
        <f>IF(Tableau3[[#This Row],[Moyenne Régimes]]&gt;0,1,0)</f>
        <v>0</v>
      </c>
      <c r="K883" s="7">
        <f>IF(Tableau3[[#This Row],[Moyenne Régimes]]&gt;=60,1,0)</f>
        <v>0</v>
      </c>
      <c r="L883" s="7">
        <f>IF(Tableau3[[#This Row],[Moyenne Régimes]]&gt;60,Tableau3[[#This Row],[Moyenne Régimes]]-60,0)</f>
        <v>0</v>
      </c>
      <c r="M883" s="14">
        <f t="shared" si="42"/>
        <v>0</v>
      </c>
      <c r="N883" s="14">
        <f t="shared" si="41"/>
        <v>0</v>
      </c>
      <c r="O883" s="14">
        <f t="shared" si="43"/>
        <v>0</v>
      </c>
      <c r="P883" s="15" t="str">
        <f>IF(Tableau3[[#This Row],[Matricule]]&gt;1,IF(COUNTIF(Tableau3[DateMatricule],Tableau3[[#This Row],[DateMatricule]])&gt;1,"Doublon",""),"")</f>
        <v/>
      </c>
    </row>
    <row r="884" spans="1:16" x14ac:dyDescent="0.25">
      <c r="A884" s="12" t="str">
        <f>IF(Tableau3[[#This Row],[Date]]="","",VLOOKUP(Tableau3[[#This Row],[Semaine]],Listes!$A:$B,2,FALSE))</f>
        <v/>
      </c>
      <c r="B884" s="11" t="str">
        <f>IF(ISBLANK(Tableau3[[#This Row],[Date]]),"",INT((Tableau3[[#This Row],[Date]]-SUM(MOD(DATE(YEAR(Tableau3[[#This Row],[Date]]-MOD(Tableau3[[#This Row],[Date]]-2,7)+3),1,2),{1E+99;7})*{1;-1})+5)/7))</f>
        <v/>
      </c>
      <c r="C884" s="11" t="str">
        <f>IF(ISBLANK(Tableau3[[#This Row],[Matricule]]),"",VLOOKUP(Tableau3[[#This Row],[Matricule]],#REF!,2,FALSE))</f>
        <v/>
      </c>
      <c r="D884" s="11" t="str">
        <f>IF(ISBLANK(Tableau3[[#This Row],[Matricule]]),"",VLOOKUP(Tableau3[[#This Row],[Matricule]],#REF!,3,FALSE))</f>
        <v/>
      </c>
      <c r="E884" s="11" t="str">
        <f>CONCATENATE(Tableau3[[#This Row],[Date]],Tableau3[[#This Row],[Matricule]])</f>
        <v/>
      </c>
      <c r="F884" s="3"/>
      <c r="I88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84" s="7">
        <f>IF(Tableau3[[#This Row],[Moyenne Régimes]]&gt;0,1,0)</f>
        <v>0</v>
      </c>
      <c r="K884" s="7">
        <f>IF(Tableau3[[#This Row],[Moyenne Régimes]]&gt;=60,1,0)</f>
        <v>0</v>
      </c>
      <c r="L884" s="7">
        <f>IF(Tableau3[[#This Row],[Moyenne Régimes]]&gt;60,Tableau3[[#This Row],[Moyenne Régimes]]-60,0)</f>
        <v>0</v>
      </c>
      <c r="M884" s="14">
        <f t="shared" si="42"/>
        <v>0</v>
      </c>
      <c r="N884" s="14">
        <f t="shared" si="41"/>
        <v>0</v>
      </c>
      <c r="O884" s="14">
        <f t="shared" si="43"/>
        <v>0</v>
      </c>
      <c r="P884" s="15" t="str">
        <f>IF(Tableau3[[#This Row],[Matricule]]&gt;1,IF(COUNTIF(Tableau3[DateMatricule],Tableau3[[#This Row],[DateMatricule]])&gt;1,"Doublon",""),"")</f>
        <v/>
      </c>
    </row>
    <row r="885" spans="1:16" x14ac:dyDescent="0.25">
      <c r="A885" s="12" t="str">
        <f>IF(Tableau3[[#This Row],[Date]]="","",VLOOKUP(Tableau3[[#This Row],[Semaine]],Listes!$A:$B,2,FALSE))</f>
        <v/>
      </c>
      <c r="B885" s="11" t="str">
        <f>IF(ISBLANK(Tableau3[[#This Row],[Date]]),"",INT((Tableau3[[#This Row],[Date]]-SUM(MOD(DATE(YEAR(Tableau3[[#This Row],[Date]]-MOD(Tableau3[[#This Row],[Date]]-2,7)+3),1,2),{1E+99;7})*{1;-1})+5)/7))</f>
        <v/>
      </c>
      <c r="C885" s="11" t="str">
        <f>IF(ISBLANK(Tableau3[[#This Row],[Matricule]]),"",VLOOKUP(Tableau3[[#This Row],[Matricule]],#REF!,2,FALSE))</f>
        <v/>
      </c>
      <c r="D885" s="11" t="str">
        <f>IF(ISBLANK(Tableau3[[#This Row],[Matricule]]),"",VLOOKUP(Tableau3[[#This Row],[Matricule]],#REF!,3,FALSE))</f>
        <v/>
      </c>
      <c r="E885" s="11" t="str">
        <f>CONCATENATE(Tableau3[[#This Row],[Date]],Tableau3[[#This Row],[Matricule]])</f>
        <v/>
      </c>
      <c r="F885" s="3"/>
      <c r="I88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85" s="7">
        <f>IF(Tableau3[[#This Row],[Moyenne Régimes]]&gt;0,1,0)</f>
        <v>0</v>
      </c>
      <c r="K885" s="7">
        <f>IF(Tableau3[[#This Row],[Moyenne Régimes]]&gt;=60,1,0)</f>
        <v>0</v>
      </c>
      <c r="L885" s="7">
        <f>IF(Tableau3[[#This Row],[Moyenne Régimes]]&gt;60,Tableau3[[#This Row],[Moyenne Régimes]]-60,0)</f>
        <v>0</v>
      </c>
      <c r="M885" s="14">
        <f t="shared" si="42"/>
        <v>0</v>
      </c>
      <c r="N885" s="14">
        <f t="shared" si="41"/>
        <v>0</v>
      </c>
      <c r="O885" s="14">
        <f t="shared" si="43"/>
        <v>0</v>
      </c>
      <c r="P885" s="15" t="str">
        <f>IF(Tableau3[[#This Row],[Matricule]]&gt;1,IF(COUNTIF(Tableau3[DateMatricule],Tableau3[[#This Row],[DateMatricule]])&gt;1,"Doublon",""),"")</f>
        <v/>
      </c>
    </row>
    <row r="886" spans="1:16" x14ac:dyDescent="0.25">
      <c r="A886" s="12" t="str">
        <f>IF(Tableau3[[#This Row],[Date]]="","",VLOOKUP(Tableau3[[#This Row],[Semaine]],Listes!$A:$B,2,FALSE))</f>
        <v/>
      </c>
      <c r="B886" s="11" t="str">
        <f>IF(ISBLANK(Tableau3[[#This Row],[Date]]),"",INT((Tableau3[[#This Row],[Date]]-SUM(MOD(DATE(YEAR(Tableau3[[#This Row],[Date]]-MOD(Tableau3[[#This Row],[Date]]-2,7)+3),1,2),{1E+99;7})*{1;-1})+5)/7))</f>
        <v/>
      </c>
      <c r="C886" s="11" t="str">
        <f>IF(ISBLANK(Tableau3[[#This Row],[Matricule]]),"",VLOOKUP(Tableau3[[#This Row],[Matricule]],#REF!,2,FALSE))</f>
        <v/>
      </c>
      <c r="D886" s="11" t="str">
        <f>IF(ISBLANK(Tableau3[[#This Row],[Matricule]]),"",VLOOKUP(Tableau3[[#This Row],[Matricule]],#REF!,3,FALSE))</f>
        <v/>
      </c>
      <c r="E886" s="11" t="str">
        <f>CONCATENATE(Tableau3[[#This Row],[Date]],Tableau3[[#This Row],[Matricule]])</f>
        <v/>
      </c>
      <c r="F886" s="3"/>
      <c r="I88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86" s="7">
        <f>IF(Tableau3[[#This Row],[Moyenne Régimes]]&gt;0,1,0)</f>
        <v>0</v>
      </c>
      <c r="K886" s="7">
        <f>IF(Tableau3[[#This Row],[Moyenne Régimes]]&gt;=60,1,0)</f>
        <v>0</v>
      </c>
      <c r="L886" s="7">
        <f>IF(Tableau3[[#This Row],[Moyenne Régimes]]&gt;60,Tableau3[[#This Row],[Moyenne Régimes]]-60,0)</f>
        <v>0</v>
      </c>
      <c r="M886" s="14">
        <f t="shared" si="42"/>
        <v>0</v>
      </c>
      <c r="N886" s="14">
        <f t="shared" si="41"/>
        <v>0</v>
      </c>
      <c r="O886" s="14">
        <f t="shared" si="43"/>
        <v>0</v>
      </c>
      <c r="P886" s="15" t="str">
        <f>IF(Tableau3[[#This Row],[Matricule]]&gt;1,IF(COUNTIF(Tableau3[DateMatricule],Tableau3[[#This Row],[DateMatricule]])&gt;1,"Doublon",""),"")</f>
        <v/>
      </c>
    </row>
    <row r="887" spans="1:16" x14ac:dyDescent="0.25">
      <c r="A887" s="12" t="str">
        <f>IF(Tableau3[[#This Row],[Date]]="","",VLOOKUP(Tableau3[[#This Row],[Semaine]],Listes!$A:$B,2,FALSE))</f>
        <v/>
      </c>
      <c r="B887" s="11" t="str">
        <f>IF(ISBLANK(Tableau3[[#This Row],[Date]]),"",INT((Tableau3[[#This Row],[Date]]-SUM(MOD(DATE(YEAR(Tableau3[[#This Row],[Date]]-MOD(Tableau3[[#This Row],[Date]]-2,7)+3),1,2),{1E+99;7})*{1;-1})+5)/7))</f>
        <v/>
      </c>
      <c r="C887" s="11" t="str">
        <f>IF(ISBLANK(Tableau3[[#This Row],[Matricule]]),"",VLOOKUP(Tableau3[[#This Row],[Matricule]],#REF!,2,FALSE))</f>
        <v/>
      </c>
      <c r="D887" s="11" t="str">
        <f>IF(ISBLANK(Tableau3[[#This Row],[Matricule]]),"",VLOOKUP(Tableau3[[#This Row],[Matricule]],#REF!,3,FALSE))</f>
        <v/>
      </c>
      <c r="E887" s="11" t="str">
        <f>CONCATENATE(Tableau3[[#This Row],[Date]],Tableau3[[#This Row],[Matricule]])</f>
        <v/>
      </c>
      <c r="F887" s="3"/>
      <c r="I88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87" s="7">
        <f>IF(Tableau3[[#This Row],[Moyenne Régimes]]&gt;0,1,0)</f>
        <v>0</v>
      </c>
      <c r="K887" s="7">
        <f>IF(Tableau3[[#This Row],[Moyenne Régimes]]&gt;=60,1,0)</f>
        <v>0</v>
      </c>
      <c r="L887" s="7">
        <f>IF(Tableau3[[#This Row],[Moyenne Régimes]]&gt;60,Tableau3[[#This Row],[Moyenne Régimes]]-60,0)</f>
        <v>0</v>
      </c>
      <c r="M887" s="14">
        <f t="shared" si="42"/>
        <v>0</v>
      </c>
      <c r="N887" s="14">
        <f t="shared" si="41"/>
        <v>0</v>
      </c>
      <c r="O887" s="14">
        <f t="shared" si="43"/>
        <v>0</v>
      </c>
      <c r="P887" s="15" t="str">
        <f>IF(Tableau3[[#This Row],[Matricule]]&gt;1,IF(COUNTIF(Tableau3[DateMatricule],Tableau3[[#This Row],[DateMatricule]])&gt;1,"Doublon",""),"")</f>
        <v/>
      </c>
    </row>
    <row r="888" spans="1:16" x14ac:dyDescent="0.25">
      <c r="A888" s="12" t="str">
        <f>IF(Tableau3[[#This Row],[Date]]="","",VLOOKUP(Tableau3[[#This Row],[Semaine]],Listes!$A:$B,2,FALSE))</f>
        <v/>
      </c>
      <c r="B888" s="11" t="str">
        <f>IF(ISBLANK(Tableau3[[#This Row],[Date]]),"",INT((Tableau3[[#This Row],[Date]]-SUM(MOD(DATE(YEAR(Tableau3[[#This Row],[Date]]-MOD(Tableau3[[#This Row],[Date]]-2,7)+3),1,2),{1E+99;7})*{1;-1})+5)/7))</f>
        <v/>
      </c>
      <c r="C888" s="11" t="str">
        <f>IF(ISBLANK(Tableau3[[#This Row],[Matricule]]),"",VLOOKUP(Tableau3[[#This Row],[Matricule]],#REF!,2,FALSE))</f>
        <v/>
      </c>
      <c r="D888" s="11" t="str">
        <f>IF(ISBLANK(Tableau3[[#This Row],[Matricule]]),"",VLOOKUP(Tableau3[[#This Row],[Matricule]],#REF!,3,FALSE))</f>
        <v/>
      </c>
      <c r="E888" s="11" t="str">
        <f>CONCATENATE(Tableau3[[#This Row],[Date]],Tableau3[[#This Row],[Matricule]])</f>
        <v/>
      </c>
      <c r="F888" s="3"/>
      <c r="I88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88" s="7">
        <f>IF(Tableau3[[#This Row],[Moyenne Régimes]]&gt;0,1,0)</f>
        <v>0</v>
      </c>
      <c r="K888" s="7">
        <f>IF(Tableau3[[#This Row],[Moyenne Régimes]]&gt;=60,1,0)</f>
        <v>0</v>
      </c>
      <c r="L888" s="7">
        <f>IF(Tableau3[[#This Row],[Moyenne Régimes]]&gt;60,Tableau3[[#This Row],[Moyenne Régimes]]-60,0)</f>
        <v>0</v>
      </c>
      <c r="M888" s="14">
        <f t="shared" si="42"/>
        <v>0</v>
      </c>
      <c r="N888" s="14">
        <f t="shared" si="41"/>
        <v>0</v>
      </c>
      <c r="O888" s="14">
        <f t="shared" si="43"/>
        <v>0</v>
      </c>
      <c r="P888" s="15" t="str">
        <f>IF(Tableau3[[#This Row],[Matricule]]&gt;1,IF(COUNTIF(Tableau3[DateMatricule],Tableau3[[#This Row],[DateMatricule]])&gt;1,"Doublon",""),"")</f>
        <v/>
      </c>
    </row>
    <row r="889" spans="1:16" x14ac:dyDescent="0.25">
      <c r="A889" s="12" t="str">
        <f>IF(Tableau3[[#This Row],[Date]]="","",VLOOKUP(Tableau3[[#This Row],[Semaine]],Listes!$A:$B,2,FALSE))</f>
        <v/>
      </c>
      <c r="B889" s="11" t="str">
        <f>IF(ISBLANK(Tableau3[[#This Row],[Date]]),"",INT((Tableau3[[#This Row],[Date]]-SUM(MOD(DATE(YEAR(Tableau3[[#This Row],[Date]]-MOD(Tableau3[[#This Row],[Date]]-2,7)+3),1,2),{1E+99;7})*{1;-1})+5)/7))</f>
        <v/>
      </c>
      <c r="C889" s="11" t="str">
        <f>IF(ISBLANK(Tableau3[[#This Row],[Matricule]]),"",VLOOKUP(Tableau3[[#This Row],[Matricule]],#REF!,2,FALSE))</f>
        <v/>
      </c>
      <c r="D889" s="11" t="str">
        <f>IF(ISBLANK(Tableau3[[#This Row],[Matricule]]),"",VLOOKUP(Tableau3[[#This Row],[Matricule]],#REF!,3,FALSE))</f>
        <v/>
      </c>
      <c r="E889" s="11" t="str">
        <f>CONCATENATE(Tableau3[[#This Row],[Date]],Tableau3[[#This Row],[Matricule]])</f>
        <v/>
      </c>
      <c r="F889" s="3"/>
      <c r="I88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89" s="7">
        <f>IF(Tableau3[[#This Row],[Moyenne Régimes]]&gt;0,1,0)</f>
        <v>0</v>
      </c>
      <c r="K889" s="7">
        <f>IF(Tableau3[[#This Row],[Moyenne Régimes]]&gt;=60,1,0)</f>
        <v>0</v>
      </c>
      <c r="L889" s="7">
        <f>IF(Tableau3[[#This Row],[Moyenne Régimes]]&gt;60,Tableau3[[#This Row],[Moyenne Régimes]]-60,0)</f>
        <v>0</v>
      </c>
      <c r="M889" s="14">
        <f t="shared" si="42"/>
        <v>0</v>
      </c>
      <c r="N889" s="14">
        <f t="shared" si="41"/>
        <v>0</v>
      </c>
      <c r="O889" s="14">
        <f t="shared" si="43"/>
        <v>0</v>
      </c>
      <c r="P889" s="15" t="str">
        <f>IF(Tableau3[[#This Row],[Matricule]]&gt;1,IF(COUNTIF(Tableau3[DateMatricule],Tableau3[[#This Row],[DateMatricule]])&gt;1,"Doublon",""),"")</f>
        <v/>
      </c>
    </row>
    <row r="890" spans="1:16" x14ac:dyDescent="0.25">
      <c r="A890" s="12" t="str">
        <f>IF(Tableau3[[#This Row],[Date]]="","",VLOOKUP(Tableau3[[#This Row],[Semaine]],Listes!$A:$B,2,FALSE))</f>
        <v/>
      </c>
      <c r="B890" s="11" t="str">
        <f>IF(ISBLANK(Tableau3[[#This Row],[Date]]),"",INT((Tableau3[[#This Row],[Date]]-SUM(MOD(DATE(YEAR(Tableau3[[#This Row],[Date]]-MOD(Tableau3[[#This Row],[Date]]-2,7)+3),1,2),{1E+99;7})*{1;-1})+5)/7))</f>
        <v/>
      </c>
      <c r="C890" s="11" t="str">
        <f>IF(ISBLANK(Tableau3[[#This Row],[Matricule]]),"",VLOOKUP(Tableau3[[#This Row],[Matricule]],#REF!,2,FALSE))</f>
        <v/>
      </c>
      <c r="D890" s="11" t="str">
        <f>IF(ISBLANK(Tableau3[[#This Row],[Matricule]]),"",VLOOKUP(Tableau3[[#This Row],[Matricule]],#REF!,3,FALSE))</f>
        <v/>
      </c>
      <c r="E890" s="11" t="str">
        <f>CONCATENATE(Tableau3[[#This Row],[Date]],Tableau3[[#This Row],[Matricule]])</f>
        <v/>
      </c>
      <c r="F890" s="3"/>
      <c r="I89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90" s="7">
        <f>IF(Tableau3[[#This Row],[Moyenne Régimes]]&gt;0,1,0)</f>
        <v>0</v>
      </c>
      <c r="K890" s="7">
        <f>IF(Tableau3[[#This Row],[Moyenne Régimes]]&gt;=60,1,0)</f>
        <v>0</v>
      </c>
      <c r="L890" s="7">
        <f>IF(Tableau3[[#This Row],[Moyenne Régimes]]&gt;60,Tableau3[[#This Row],[Moyenne Régimes]]-60,0)</f>
        <v>0</v>
      </c>
      <c r="M890" s="14">
        <f t="shared" si="42"/>
        <v>0</v>
      </c>
      <c r="N890" s="14">
        <f t="shared" si="41"/>
        <v>0</v>
      </c>
      <c r="O890" s="14">
        <f t="shared" si="43"/>
        <v>0</v>
      </c>
      <c r="P890" s="15" t="str">
        <f>IF(Tableau3[[#This Row],[Matricule]]&gt;1,IF(COUNTIF(Tableau3[DateMatricule],Tableau3[[#This Row],[DateMatricule]])&gt;1,"Doublon",""),"")</f>
        <v/>
      </c>
    </row>
    <row r="891" spans="1:16" x14ac:dyDescent="0.25">
      <c r="A891" s="12" t="str">
        <f>IF(Tableau3[[#This Row],[Date]]="","",VLOOKUP(Tableau3[[#This Row],[Semaine]],Listes!$A:$B,2,FALSE))</f>
        <v/>
      </c>
      <c r="B891" s="11" t="str">
        <f>IF(ISBLANK(Tableau3[[#This Row],[Date]]),"",INT((Tableau3[[#This Row],[Date]]-SUM(MOD(DATE(YEAR(Tableau3[[#This Row],[Date]]-MOD(Tableau3[[#This Row],[Date]]-2,7)+3),1,2),{1E+99;7})*{1;-1})+5)/7))</f>
        <v/>
      </c>
      <c r="C891" s="11" t="str">
        <f>IF(ISBLANK(Tableau3[[#This Row],[Matricule]]),"",VLOOKUP(Tableau3[[#This Row],[Matricule]],#REF!,2,FALSE))</f>
        <v/>
      </c>
      <c r="D891" s="11" t="str">
        <f>IF(ISBLANK(Tableau3[[#This Row],[Matricule]]),"",VLOOKUP(Tableau3[[#This Row],[Matricule]],#REF!,3,FALSE))</f>
        <v/>
      </c>
      <c r="E891" s="11" t="str">
        <f>CONCATENATE(Tableau3[[#This Row],[Date]],Tableau3[[#This Row],[Matricule]])</f>
        <v/>
      </c>
      <c r="F891" s="3"/>
      <c r="I89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91" s="7">
        <f>IF(Tableau3[[#This Row],[Moyenne Régimes]]&gt;0,1,0)</f>
        <v>0</v>
      </c>
      <c r="K891" s="7">
        <f>IF(Tableau3[[#This Row],[Moyenne Régimes]]&gt;=60,1,0)</f>
        <v>0</v>
      </c>
      <c r="L891" s="7">
        <f>IF(Tableau3[[#This Row],[Moyenne Régimes]]&gt;60,Tableau3[[#This Row],[Moyenne Régimes]]-60,0)</f>
        <v>0</v>
      </c>
      <c r="M891" s="14">
        <f t="shared" si="42"/>
        <v>0</v>
      </c>
      <c r="N891" s="14">
        <f t="shared" si="41"/>
        <v>0</v>
      </c>
      <c r="O891" s="14">
        <f t="shared" si="43"/>
        <v>0</v>
      </c>
      <c r="P891" s="15" t="str">
        <f>IF(Tableau3[[#This Row],[Matricule]]&gt;1,IF(COUNTIF(Tableau3[DateMatricule],Tableau3[[#This Row],[DateMatricule]])&gt;1,"Doublon",""),"")</f>
        <v/>
      </c>
    </row>
    <row r="892" spans="1:16" x14ac:dyDescent="0.25">
      <c r="A892" s="12" t="str">
        <f>IF(Tableau3[[#This Row],[Date]]="","",VLOOKUP(Tableau3[[#This Row],[Semaine]],Listes!$A:$B,2,FALSE))</f>
        <v/>
      </c>
      <c r="B892" s="11" t="str">
        <f>IF(ISBLANK(Tableau3[[#This Row],[Date]]),"",INT((Tableau3[[#This Row],[Date]]-SUM(MOD(DATE(YEAR(Tableau3[[#This Row],[Date]]-MOD(Tableau3[[#This Row],[Date]]-2,7)+3),1,2),{1E+99;7})*{1;-1})+5)/7))</f>
        <v/>
      </c>
      <c r="C892" s="11" t="str">
        <f>IF(ISBLANK(Tableau3[[#This Row],[Matricule]]),"",VLOOKUP(Tableau3[[#This Row],[Matricule]],#REF!,2,FALSE))</f>
        <v/>
      </c>
      <c r="D892" s="11" t="str">
        <f>IF(ISBLANK(Tableau3[[#This Row],[Matricule]]),"",VLOOKUP(Tableau3[[#This Row],[Matricule]],#REF!,3,FALSE))</f>
        <v/>
      </c>
      <c r="E892" s="11" t="str">
        <f>CONCATENATE(Tableau3[[#This Row],[Date]],Tableau3[[#This Row],[Matricule]])</f>
        <v/>
      </c>
      <c r="F892" s="3"/>
      <c r="I89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92" s="7">
        <f>IF(Tableau3[[#This Row],[Moyenne Régimes]]&gt;0,1,0)</f>
        <v>0</v>
      </c>
      <c r="K892" s="7">
        <f>IF(Tableau3[[#This Row],[Moyenne Régimes]]&gt;=60,1,0)</f>
        <v>0</v>
      </c>
      <c r="L892" s="7">
        <f>IF(Tableau3[[#This Row],[Moyenne Régimes]]&gt;60,Tableau3[[#This Row],[Moyenne Régimes]]-60,0)</f>
        <v>0</v>
      </c>
      <c r="M892" s="14">
        <f t="shared" si="42"/>
        <v>0</v>
      </c>
      <c r="N892" s="14">
        <f t="shared" si="41"/>
        <v>0</v>
      </c>
      <c r="O892" s="14">
        <f t="shared" si="43"/>
        <v>0</v>
      </c>
      <c r="P892" s="15" t="str">
        <f>IF(Tableau3[[#This Row],[Matricule]]&gt;1,IF(COUNTIF(Tableau3[DateMatricule],Tableau3[[#This Row],[DateMatricule]])&gt;1,"Doublon",""),"")</f>
        <v/>
      </c>
    </row>
    <row r="893" spans="1:16" x14ac:dyDescent="0.25">
      <c r="A893" s="12" t="str">
        <f>IF(Tableau3[[#This Row],[Date]]="","",VLOOKUP(Tableau3[[#This Row],[Semaine]],Listes!$A:$B,2,FALSE))</f>
        <v/>
      </c>
      <c r="B893" s="11" t="str">
        <f>IF(ISBLANK(Tableau3[[#This Row],[Date]]),"",INT((Tableau3[[#This Row],[Date]]-SUM(MOD(DATE(YEAR(Tableau3[[#This Row],[Date]]-MOD(Tableau3[[#This Row],[Date]]-2,7)+3),1,2),{1E+99;7})*{1;-1})+5)/7))</f>
        <v/>
      </c>
      <c r="C893" s="11" t="str">
        <f>IF(ISBLANK(Tableau3[[#This Row],[Matricule]]),"",VLOOKUP(Tableau3[[#This Row],[Matricule]],#REF!,2,FALSE))</f>
        <v/>
      </c>
      <c r="D893" s="11" t="str">
        <f>IF(ISBLANK(Tableau3[[#This Row],[Matricule]]),"",VLOOKUP(Tableau3[[#This Row],[Matricule]],#REF!,3,FALSE))</f>
        <v/>
      </c>
      <c r="E893" s="11" t="str">
        <f>CONCATENATE(Tableau3[[#This Row],[Date]],Tableau3[[#This Row],[Matricule]])</f>
        <v/>
      </c>
      <c r="F893" s="3"/>
      <c r="I89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93" s="7">
        <f>IF(Tableau3[[#This Row],[Moyenne Régimes]]&gt;0,1,0)</f>
        <v>0</v>
      </c>
      <c r="K893" s="7">
        <f>IF(Tableau3[[#This Row],[Moyenne Régimes]]&gt;=60,1,0)</f>
        <v>0</v>
      </c>
      <c r="L893" s="7">
        <f>IF(Tableau3[[#This Row],[Moyenne Régimes]]&gt;60,Tableau3[[#This Row],[Moyenne Régimes]]-60,0)</f>
        <v>0</v>
      </c>
      <c r="M893" s="14">
        <f t="shared" si="42"/>
        <v>0</v>
      </c>
      <c r="N893" s="14">
        <f t="shared" si="41"/>
        <v>0</v>
      </c>
      <c r="O893" s="14">
        <f t="shared" si="43"/>
        <v>0</v>
      </c>
      <c r="P893" s="15" t="str">
        <f>IF(Tableau3[[#This Row],[Matricule]]&gt;1,IF(COUNTIF(Tableau3[DateMatricule],Tableau3[[#This Row],[DateMatricule]])&gt;1,"Doublon",""),"")</f>
        <v/>
      </c>
    </row>
    <row r="894" spans="1:16" x14ac:dyDescent="0.25">
      <c r="A894" s="12" t="str">
        <f>IF(Tableau3[[#This Row],[Date]]="","",VLOOKUP(Tableau3[[#This Row],[Semaine]],Listes!$A:$B,2,FALSE))</f>
        <v/>
      </c>
      <c r="B894" s="11" t="str">
        <f>IF(ISBLANK(Tableau3[[#This Row],[Date]]),"",INT((Tableau3[[#This Row],[Date]]-SUM(MOD(DATE(YEAR(Tableau3[[#This Row],[Date]]-MOD(Tableau3[[#This Row],[Date]]-2,7)+3),1,2),{1E+99;7})*{1;-1})+5)/7))</f>
        <v/>
      </c>
      <c r="C894" s="11" t="str">
        <f>IF(ISBLANK(Tableau3[[#This Row],[Matricule]]),"",VLOOKUP(Tableau3[[#This Row],[Matricule]],#REF!,2,FALSE))</f>
        <v/>
      </c>
      <c r="D894" s="11" t="str">
        <f>IF(ISBLANK(Tableau3[[#This Row],[Matricule]]),"",VLOOKUP(Tableau3[[#This Row],[Matricule]],#REF!,3,FALSE))</f>
        <v/>
      </c>
      <c r="E894" s="11" t="str">
        <f>CONCATENATE(Tableau3[[#This Row],[Date]],Tableau3[[#This Row],[Matricule]])</f>
        <v/>
      </c>
      <c r="F894" s="3"/>
      <c r="I89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94" s="7">
        <f>IF(Tableau3[[#This Row],[Moyenne Régimes]]&gt;0,1,0)</f>
        <v>0</v>
      </c>
      <c r="K894" s="7">
        <f>IF(Tableau3[[#This Row],[Moyenne Régimes]]&gt;=60,1,0)</f>
        <v>0</v>
      </c>
      <c r="L894" s="7">
        <f>IF(Tableau3[[#This Row],[Moyenne Régimes]]&gt;60,Tableau3[[#This Row],[Moyenne Régimes]]-60,0)</f>
        <v>0</v>
      </c>
      <c r="M894" s="14">
        <f t="shared" si="42"/>
        <v>0</v>
      </c>
      <c r="N894" s="14">
        <f t="shared" si="41"/>
        <v>0</v>
      </c>
      <c r="O894" s="14">
        <f t="shared" si="43"/>
        <v>0</v>
      </c>
      <c r="P894" s="15" t="str">
        <f>IF(Tableau3[[#This Row],[Matricule]]&gt;1,IF(COUNTIF(Tableau3[DateMatricule],Tableau3[[#This Row],[DateMatricule]])&gt;1,"Doublon",""),"")</f>
        <v/>
      </c>
    </row>
    <row r="895" spans="1:16" x14ac:dyDescent="0.25">
      <c r="A895" s="12" t="str">
        <f>IF(Tableau3[[#This Row],[Date]]="","",VLOOKUP(Tableau3[[#This Row],[Semaine]],Listes!$A:$B,2,FALSE))</f>
        <v/>
      </c>
      <c r="B895" s="11" t="str">
        <f>IF(ISBLANK(Tableau3[[#This Row],[Date]]),"",INT((Tableau3[[#This Row],[Date]]-SUM(MOD(DATE(YEAR(Tableau3[[#This Row],[Date]]-MOD(Tableau3[[#This Row],[Date]]-2,7)+3),1,2),{1E+99;7})*{1;-1})+5)/7))</f>
        <v/>
      </c>
      <c r="C895" s="11" t="str">
        <f>IF(ISBLANK(Tableau3[[#This Row],[Matricule]]),"",VLOOKUP(Tableau3[[#This Row],[Matricule]],#REF!,2,FALSE))</f>
        <v/>
      </c>
      <c r="D895" s="11" t="str">
        <f>IF(ISBLANK(Tableau3[[#This Row],[Matricule]]),"",VLOOKUP(Tableau3[[#This Row],[Matricule]],#REF!,3,FALSE))</f>
        <v/>
      </c>
      <c r="E895" s="11" t="str">
        <f>CONCATENATE(Tableau3[[#This Row],[Date]],Tableau3[[#This Row],[Matricule]])</f>
        <v/>
      </c>
      <c r="F895" s="3"/>
      <c r="I89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95" s="7">
        <f>IF(Tableau3[[#This Row],[Moyenne Régimes]]&gt;0,1,0)</f>
        <v>0</v>
      </c>
      <c r="K895" s="7">
        <f>IF(Tableau3[[#This Row],[Moyenne Régimes]]&gt;=60,1,0)</f>
        <v>0</v>
      </c>
      <c r="L895" s="7">
        <f>IF(Tableau3[[#This Row],[Moyenne Régimes]]&gt;60,Tableau3[[#This Row],[Moyenne Régimes]]-60,0)</f>
        <v>0</v>
      </c>
      <c r="M895" s="14">
        <f t="shared" si="42"/>
        <v>0</v>
      </c>
      <c r="N895" s="14">
        <f t="shared" si="41"/>
        <v>0</v>
      </c>
      <c r="O895" s="14">
        <f t="shared" si="43"/>
        <v>0</v>
      </c>
      <c r="P895" s="15" t="str">
        <f>IF(Tableau3[[#This Row],[Matricule]]&gt;1,IF(COUNTIF(Tableau3[DateMatricule],Tableau3[[#This Row],[DateMatricule]])&gt;1,"Doublon",""),"")</f>
        <v/>
      </c>
    </row>
    <row r="896" spans="1:16" x14ac:dyDescent="0.25">
      <c r="A896" s="12" t="str">
        <f>IF(Tableau3[[#This Row],[Date]]="","",VLOOKUP(Tableau3[[#This Row],[Semaine]],Listes!$A:$B,2,FALSE))</f>
        <v/>
      </c>
      <c r="B896" s="11" t="str">
        <f>IF(ISBLANK(Tableau3[[#This Row],[Date]]),"",INT((Tableau3[[#This Row],[Date]]-SUM(MOD(DATE(YEAR(Tableau3[[#This Row],[Date]]-MOD(Tableau3[[#This Row],[Date]]-2,7)+3),1,2),{1E+99;7})*{1;-1})+5)/7))</f>
        <v/>
      </c>
      <c r="C896" s="11" t="str">
        <f>IF(ISBLANK(Tableau3[[#This Row],[Matricule]]),"",VLOOKUP(Tableau3[[#This Row],[Matricule]],#REF!,2,FALSE))</f>
        <v/>
      </c>
      <c r="D896" s="11" t="str">
        <f>IF(ISBLANK(Tableau3[[#This Row],[Matricule]]),"",VLOOKUP(Tableau3[[#This Row],[Matricule]],#REF!,3,FALSE))</f>
        <v/>
      </c>
      <c r="E896" s="11" t="str">
        <f>CONCATENATE(Tableau3[[#This Row],[Date]],Tableau3[[#This Row],[Matricule]])</f>
        <v/>
      </c>
      <c r="F896" s="3"/>
      <c r="I89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96" s="7">
        <f>IF(Tableau3[[#This Row],[Moyenne Régimes]]&gt;0,1,0)</f>
        <v>0</v>
      </c>
      <c r="K896" s="7">
        <f>IF(Tableau3[[#This Row],[Moyenne Régimes]]&gt;=60,1,0)</f>
        <v>0</v>
      </c>
      <c r="L896" s="7">
        <f>IF(Tableau3[[#This Row],[Moyenne Régimes]]&gt;60,Tableau3[[#This Row],[Moyenne Régimes]]-60,0)</f>
        <v>0</v>
      </c>
      <c r="M896" s="14">
        <f t="shared" si="42"/>
        <v>0</v>
      </c>
      <c r="N896" s="14">
        <f t="shared" si="41"/>
        <v>0</v>
      </c>
      <c r="O896" s="14">
        <f t="shared" si="43"/>
        <v>0</v>
      </c>
      <c r="P896" s="15" t="str">
        <f>IF(Tableau3[[#This Row],[Matricule]]&gt;1,IF(COUNTIF(Tableau3[DateMatricule],Tableau3[[#This Row],[DateMatricule]])&gt;1,"Doublon",""),"")</f>
        <v/>
      </c>
    </row>
    <row r="897" spans="1:16" x14ac:dyDescent="0.25">
      <c r="A897" s="12" t="str">
        <f>IF(Tableau3[[#This Row],[Date]]="","",VLOOKUP(Tableau3[[#This Row],[Semaine]],Listes!$A:$B,2,FALSE))</f>
        <v/>
      </c>
      <c r="B897" s="11" t="str">
        <f>IF(ISBLANK(Tableau3[[#This Row],[Date]]),"",INT((Tableau3[[#This Row],[Date]]-SUM(MOD(DATE(YEAR(Tableau3[[#This Row],[Date]]-MOD(Tableau3[[#This Row],[Date]]-2,7)+3),1,2),{1E+99;7})*{1;-1})+5)/7))</f>
        <v/>
      </c>
      <c r="C897" s="11" t="str">
        <f>IF(ISBLANK(Tableau3[[#This Row],[Matricule]]),"",VLOOKUP(Tableau3[[#This Row],[Matricule]],#REF!,2,FALSE))</f>
        <v/>
      </c>
      <c r="D897" s="11" t="str">
        <f>IF(ISBLANK(Tableau3[[#This Row],[Matricule]]),"",VLOOKUP(Tableau3[[#This Row],[Matricule]],#REF!,3,FALSE))</f>
        <v/>
      </c>
      <c r="E897" s="11" t="str">
        <f>CONCATENATE(Tableau3[[#This Row],[Date]],Tableau3[[#This Row],[Matricule]])</f>
        <v/>
      </c>
      <c r="F897" s="3"/>
      <c r="I89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97" s="7">
        <f>IF(Tableau3[[#This Row],[Moyenne Régimes]]&gt;0,1,0)</f>
        <v>0</v>
      </c>
      <c r="K897" s="7">
        <f>IF(Tableau3[[#This Row],[Moyenne Régimes]]&gt;=60,1,0)</f>
        <v>0</v>
      </c>
      <c r="L897" s="7">
        <f>IF(Tableau3[[#This Row],[Moyenne Régimes]]&gt;60,Tableau3[[#This Row],[Moyenne Régimes]]-60,0)</f>
        <v>0</v>
      </c>
      <c r="M897" s="14">
        <f t="shared" si="42"/>
        <v>0</v>
      </c>
      <c r="N897" s="14">
        <f t="shared" si="41"/>
        <v>0</v>
      </c>
      <c r="O897" s="14">
        <f t="shared" si="43"/>
        <v>0</v>
      </c>
      <c r="P897" s="15" t="str">
        <f>IF(Tableau3[[#This Row],[Matricule]]&gt;1,IF(COUNTIF(Tableau3[DateMatricule],Tableau3[[#This Row],[DateMatricule]])&gt;1,"Doublon",""),"")</f>
        <v/>
      </c>
    </row>
    <row r="898" spans="1:16" x14ac:dyDescent="0.25">
      <c r="A898" s="12" t="str">
        <f>IF(Tableau3[[#This Row],[Date]]="","",VLOOKUP(Tableau3[[#This Row],[Semaine]],Listes!$A:$B,2,FALSE))</f>
        <v/>
      </c>
      <c r="B898" s="11" t="str">
        <f>IF(ISBLANK(Tableau3[[#This Row],[Date]]),"",INT((Tableau3[[#This Row],[Date]]-SUM(MOD(DATE(YEAR(Tableau3[[#This Row],[Date]]-MOD(Tableau3[[#This Row],[Date]]-2,7)+3),1,2),{1E+99;7})*{1;-1})+5)/7))</f>
        <v/>
      </c>
      <c r="C898" s="11" t="str">
        <f>IF(ISBLANK(Tableau3[[#This Row],[Matricule]]),"",VLOOKUP(Tableau3[[#This Row],[Matricule]],#REF!,2,FALSE))</f>
        <v/>
      </c>
      <c r="D898" s="11" t="str">
        <f>IF(ISBLANK(Tableau3[[#This Row],[Matricule]]),"",VLOOKUP(Tableau3[[#This Row],[Matricule]],#REF!,3,FALSE))</f>
        <v/>
      </c>
      <c r="E898" s="11" t="str">
        <f>CONCATENATE(Tableau3[[#This Row],[Date]],Tableau3[[#This Row],[Matricule]])</f>
        <v/>
      </c>
      <c r="F898" s="3"/>
      <c r="I89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98" s="7">
        <f>IF(Tableau3[[#This Row],[Moyenne Régimes]]&gt;0,1,0)</f>
        <v>0</v>
      </c>
      <c r="K898" s="7">
        <f>IF(Tableau3[[#This Row],[Moyenne Régimes]]&gt;=60,1,0)</f>
        <v>0</v>
      </c>
      <c r="L898" s="7">
        <f>IF(Tableau3[[#This Row],[Moyenne Régimes]]&gt;60,Tableau3[[#This Row],[Moyenne Régimes]]-60,0)</f>
        <v>0</v>
      </c>
      <c r="M898" s="14">
        <f t="shared" si="42"/>
        <v>0</v>
      </c>
      <c r="N898" s="14">
        <f t="shared" si="41"/>
        <v>0</v>
      </c>
      <c r="O898" s="14">
        <f t="shared" si="43"/>
        <v>0</v>
      </c>
      <c r="P898" s="15" t="str">
        <f>IF(Tableau3[[#This Row],[Matricule]]&gt;1,IF(COUNTIF(Tableau3[DateMatricule],Tableau3[[#This Row],[DateMatricule]])&gt;1,"Doublon",""),"")</f>
        <v/>
      </c>
    </row>
    <row r="899" spans="1:16" x14ac:dyDescent="0.25">
      <c r="A899" s="12" t="str">
        <f>IF(Tableau3[[#This Row],[Date]]="","",VLOOKUP(Tableau3[[#This Row],[Semaine]],Listes!$A:$B,2,FALSE))</f>
        <v/>
      </c>
      <c r="B899" s="11" t="str">
        <f>IF(ISBLANK(Tableau3[[#This Row],[Date]]),"",INT((Tableau3[[#This Row],[Date]]-SUM(MOD(DATE(YEAR(Tableau3[[#This Row],[Date]]-MOD(Tableau3[[#This Row],[Date]]-2,7)+3),1,2),{1E+99;7})*{1;-1})+5)/7))</f>
        <v/>
      </c>
      <c r="C899" s="11" t="str">
        <f>IF(ISBLANK(Tableau3[[#This Row],[Matricule]]),"",VLOOKUP(Tableau3[[#This Row],[Matricule]],#REF!,2,FALSE))</f>
        <v/>
      </c>
      <c r="D899" s="11" t="str">
        <f>IF(ISBLANK(Tableau3[[#This Row],[Matricule]]),"",VLOOKUP(Tableau3[[#This Row],[Matricule]],#REF!,3,FALSE))</f>
        <v/>
      </c>
      <c r="E899" s="11" t="str">
        <f>CONCATENATE(Tableau3[[#This Row],[Date]],Tableau3[[#This Row],[Matricule]])</f>
        <v/>
      </c>
      <c r="F899" s="3"/>
      <c r="I89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899" s="7">
        <f>IF(Tableau3[[#This Row],[Moyenne Régimes]]&gt;0,1,0)</f>
        <v>0</v>
      </c>
      <c r="K899" s="7">
        <f>IF(Tableau3[[#This Row],[Moyenne Régimes]]&gt;=60,1,0)</f>
        <v>0</v>
      </c>
      <c r="L899" s="7">
        <f>IF(Tableau3[[#This Row],[Moyenne Régimes]]&gt;60,Tableau3[[#This Row],[Moyenne Régimes]]-60,0)</f>
        <v>0</v>
      </c>
      <c r="M899" s="14">
        <f t="shared" si="42"/>
        <v>0</v>
      </c>
      <c r="N899" s="14">
        <f t="shared" ref="N899:N937" si="44">+IF(ROUND(I899,0)&gt;60,(ROUND(I899,0)-60)*40,0)</f>
        <v>0</v>
      </c>
      <c r="O899" s="14">
        <f t="shared" si="43"/>
        <v>0</v>
      </c>
      <c r="P899" s="15" t="str">
        <f>IF(Tableau3[[#This Row],[Matricule]]&gt;1,IF(COUNTIF(Tableau3[DateMatricule],Tableau3[[#This Row],[DateMatricule]])&gt;1,"Doublon",""),"")</f>
        <v/>
      </c>
    </row>
    <row r="900" spans="1:16" x14ac:dyDescent="0.25">
      <c r="A900" s="12" t="str">
        <f>IF(Tableau3[[#This Row],[Date]]="","",VLOOKUP(Tableau3[[#This Row],[Semaine]],Listes!$A:$B,2,FALSE))</f>
        <v/>
      </c>
      <c r="B900" s="11" t="str">
        <f>IF(ISBLANK(Tableau3[[#This Row],[Date]]),"",INT((Tableau3[[#This Row],[Date]]-SUM(MOD(DATE(YEAR(Tableau3[[#This Row],[Date]]-MOD(Tableau3[[#This Row],[Date]]-2,7)+3),1,2),{1E+99;7})*{1;-1})+5)/7))</f>
        <v/>
      </c>
      <c r="C900" s="11" t="str">
        <f>IF(ISBLANK(Tableau3[[#This Row],[Matricule]]),"",VLOOKUP(Tableau3[[#This Row],[Matricule]],#REF!,2,FALSE))</f>
        <v/>
      </c>
      <c r="D900" s="11" t="str">
        <f>IF(ISBLANK(Tableau3[[#This Row],[Matricule]]),"",VLOOKUP(Tableau3[[#This Row],[Matricule]],#REF!,3,FALSE))</f>
        <v/>
      </c>
      <c r="E900" s="11" t="str">
        <f>CONCATENATE(Tableau3[[#This Row],[Date]],Tableau3[[#This Row],[Matricule]])</f>
        <v/>
      </c>
      <c r="F900" s="3"/>
      <c r="I90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00" s="7">
        <f>IF(Tableau3[[#This Row],[Moyenne Régimes]]&gt;0,1,0)</f>
        <v>0</v>
      </c>
      <c r="K900" s="7">
        <f>IF(Tableau3[[#This Row],[Moyenne Régimes]]&gt;=60,1,0)</f>
        <v>0</v>
      </c>
      <c r="L900" s="7">
        <f>IF(Tableau3[[#This Row],[Moyenne Régimes]]&gt;60,Tableau3[[#This Row],[Moyenne Régimes]]-60,0)</f>
        <v>0</v>
      </c>
      <c r="M900" s="14">
        <f t="shared" si="42"/>
        <v>0</v>
      </c>
      <c r="N900" s="14">
        <f t="shared" si="44"/>
        <v>0</v>
      </c>
      <c r="O900" s="14">
        <f t="shared" si="43"/>
        <v>0</v>
      </c>
      <c r="P900" s="15" t="str">
        <f>IF(Tableau3[[#This Row],[Matricule]]&gt;1,IF(COUNTIF(Tableau3[DateMatricule],Tableau3[[#This Row],[DateMatricule]])&gt;1,"Doublon",""),"")</f>
        <v/>
      </c>
    </row>
    <row r="901" spans="1:16" x14ac:dyDescent="0.25">
      <c r="A901" s="12" t="str">
        <f>IF(Tableau3[[#This Row],[Date]]="","",VLOOKUP(Tableau3[[#This Row],[Semaine]],Listes!$A:$B,2,FALSE))</f>
        <v/>
      </c>
      <c r="B901" s="11" t="str">
        <f>IF(ISBLANK(Tableau3[[#This Row],[Date]]),"",INT((Tableau3[[#This Row],[Date]]-SUM(MOD(DATE(YEAR(Tableau3[[#This Row],[Date]]-MOD(Tableau3[[#This Row],[Date]]-2,7)+3),1,2),{1E+99;7})*{1;-1})+5)/7))</f>
        <v/>
      </c>
      <c r="C901" s="11" t="str">
        <f>IF(ISBLANK(Tableau3[[#This Row],[Matricule]]),"",VLOOKUP(Tableau3[[#This Row],[Matricule]],#REF!,2,FALSE))</f>
        <v/>
      </c>
      <c r="D901" s="11" t="str">
        <f>IF(ISBLANK(Tableau3[[#This Row],[Matricule]]),"",VLOOKUP(Tableau3[[#This Row],[Matricule]],#REF!,3,FALSE))</f>
        <v/>
      </c>
      <c r="E901" s="11" t="str">
        <f>CONCATENATE(Tableau3[[#This Row],[Date]],Tableau3[[#This Row],[Matricule]])</f>
        <v/>
      </c>
      <c r="F901" s="3"/>
      <c r="I90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01" s="7">
        <f>IF(Tableau3[[#This Row],[Moyenne Régimes]]&gt;0,1,0)</f>
        <v>0</v>
      </c>
      <c r="K901" s="7">
        <f>IF(Tableau3[[#This Row],[Moyenne Régimes]]&gt;=60,1,0)</f>
        <v>0</v>
      </c>
      <c r="L901" s="7">
        <f>IF(Tableau3[[#This Row],[Moyenne Régimes]]&gt;60,Tableau3[[#This Row],[Moyenne Régimes]]-60,0)</f>
        <v>0</v>
      </c>
      <c r="M901" s="14">
        <f t="shared" si="42"/>
        <v>0</v>
      </c>
      <c r="N901" s="14">
        <f t="shared" si="44"/>
        <v>0</v>
      </c>
      <c r="O901" s="14">
        <f t="shared" si="43"/>
        <v>0</v>
      </c>
      <c r="P901" s="15" t="str">
        <f>IF(Tableau3[[#This Row],[Matricule]]&gt;1,IF(COUNTIF(Tableau3[DateMatricule],Tableau3[[#This Row],[DateMatricule]])&gt;1,"Doublon",""),"")</f>
        <v/>
      </c>
    </row>
    <row r="902" spans="1:16" x14ac:dyDescent="0.25">
      <c r="A902" s="12" t="str">
        <f>IF(Tableau3[[#This Row],[Date]]="","",VLOOKUP(Tableau3[[#This Row],[Semaine]],Listes!$A:$B,2,FALSE))</f>
        <v/>
      </c>
      <c r="B902" s="11" t="str">
        <f>IF(ISBLANK(Tableau3[[#This Row],[Date]]),"",INT((Tableau3[[#This Row],[Date]]-SUM(MOD(DATE(YEAR(Tableau3[[#This Row],[Date]]-MOD(Tableau3[[#This Row],[Date]]-2,7)+3),1,2),{1E+99;7})*{1;-1})+5)/7))</f>
        <v/>
      </c>
      <c r="C902" s="11" t="str">
        <f>IF(ISBLANK(Tableau3[[#This Row],[Matricule]]),"",VLOOKUP(Tableau3[[#This Row],[Matricule]],#REF!,2,FALSE))</f>
        <v/>
      </c>
      <c r="D902" s="11" t="str">
        <f>IF(ISBLANK(Tableau3[[#This Row],[Matricule]]),"",VLOOKUP(Tableau3[[#This Row],[Matricule]],#REF!,3,FALSE))</f>
        <v/>
      </c>
      <c r="E902" s="11" t="str">
        <f>CONCATENATE(Tableau3[[#This Row],[Date]],Tableau3[[#This Row],[Matricule]])</f>
        <v/>
      </c>
      <c r="F902" s="3"/>
      <c r="I90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02" s="7">
        <f>IF(Tableau3[[#This Row],[Moyenne Régimes]]&gt;0,1,0)</f>
        <v>0</v>
      </c>
      <c r="K902" s="7">
        <f>IF(Tableau3[[#This Row],[Moyenne Régimes]]&gt;=60,1,0)</f>
        <v>0</v>
      </c>
      <c r="L902" s="7">
        <f>IF(Tableau3[[#This Row],[Moyenne Régimes]]&gt;60,Tableau3[[#This Row],[Moyenne Régimes]]-60,0)</f>
        <v>0</v>
      </c>
      <c r="M902" s="14">
        <f t="shared" si="42"/>
        <v>0</v>
      </c>
      <c r="N902" s="14">
        <f t="shared" si="44"/>
        <v>0</v>
      </c>
      <c r="O902" s="14">
        <f t="shared" si="43"/>
        <v>0</v>
      </c>
      <c r="P902" s="15" t="str">
        <f>IF(Tableau3[[#This Row],[Matricule]]&gt;1,IF(COUNTIF(Tableau3[DateMatricule],Tableau3[[#This Row],[DateMatricule]])&gt;1,"Doublon",""),"")</f>
        <v/>
      </c>
    </row>
    <row r="903" spans="1:16" x14ac:dyDescent="0.25">
      <c r="A903" s="12" t="str">
        <f>IF(Tableau3[[#This Row],[Date]]="","",VLOOKUP(Tableau3[[#This Row],[Semaine]],Listes!$A:$B,2,FALSE))</f>
        <v/>
      </c>
      <c r="B903" s="11" t="str">
        <f>IF(ISBLANK(Tableau3[[#This Row],[Date]]),"",INT((Tableau3[[#This Row],[Date]]-SUM(MOD(DATE(YEAR(Tableau3[[#This Row],[Date]]-MOD(Tableau3[[#This Row],[Date]]-2,7)+3),1,2),{1E+99;7})*{1;-1})+5)/7))</f>
        <v/>
      </c>
      <c r="C903" s="11" t="str">
        <f>IF(ISBLANK(Tableau3[[#This Row],[Matricule]]),"",VLOOKUP(Tableau3[[#This Row],[Matricule]],#REF!,2,FALSE))</f>
        <v/>
      </c>
      <c r="D903" s="11" t="str">
        <f>IF(ISBLANK(Tableau3[[#This Row],[Matricule]]),"",VLOOKUP(Tableau3[[#This Row],[Matricule]],#REF!,3,FALSE))</f>
        <v/>
      </c>
      <c r="E903" s="11" t="str">
        <f>CONCATENATE(Tableau3[[#This Row],[Date]],Tableau3[[#This Row],[Matricule]])</f>
        <v/>
      </c>
      <c r="F903" s="3"/>
      <c r="I90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03" s="7">
        <f>IF(Tableau3[[#This Row],[Moyenne Régimes]]&gt;0,1,0)</f>
        <v>0</v>
      </c>
      <c r="K903" s="7">
        <f>IF(Tableau3[[#This Row],[Moyenne Régimes]]&gt;=60,1,0)</f>
        <v>0</v>
      </c>
      <c r="L903" s="7">
        <f>IF(Tableau3[[#This Row],[Moyenne Régimes]]&gt;60,Tableau3[[#This Row],[Moyenne Régimes]]-60,0)</f>
        <v>0</v>
      </c>
      <c r="M903" s="14">
        <f t="shared" ref="M903:M937" si="45">+IF(I903&lt;60,0,1000)</f>
        <v>0</v>
      </c>
      <c r="N903" s="14">
        <f t="shared" si="44"/>
        <v>0</v>
      </c>
      <c r="O903" s="14">
        <f t="shared" ref="O903:O937" si="46">+M903+N903</f>
        <v>0</v>
      </c>
      <c r="P903" s="15" t="str">
        <f>IF(Tableau3[[#This Row],[Matricule]]&gt;1,IF(COUNTIF(Tableau3[DateMatricule],Tableau3[[#This Row],[DateMatricule]])&gt;1,"Doublon",""),"")</f>
        <v/>
      </c>
    </row>
    <row r="904" spans="1:16" x14ac:dyDescent="0.25">
      <c r="A904" s="12" t="str">
        <f>IF(Tableau3[[#This Row],[Date]]="","",VLOOKUP(Tableau3[[#This Row],[Semaine]],Listes!$A:$B,2,FALSE))</f>
        <v/>
      </c>
      <c r="B904" s="11" t="str">
        <f>IF(ISBLANK(Tableau3[[#This Row],[Date]]),"",INT((Tableau3[[#This Row],[Date]]-SUM(MOD(DATE(YEAR(Tableau3[[#This Row],[Date]]-MOD(Tableau3[[#This Row],[Date]]-2,7)+3),1,2),{1E+99;7})*{1;-1})+5)/7))</f>
        <v/>
      </c>
      <c r="C904" s="11" t="str">
        <f>IF(ISBLANK(Tableau3[[#This Row],[Matricule]]),"",VLOOKUP(Tableau3[[#This Row],[Matricule]],#REF!,2,FALSE))</f>
        <v/>
      </c>
      <c r="D904" s="11" t="str">
        <f>IF(ISBLANK(Tableau3[[#This Row],[Matricule]]),"",VLOOKUP(Tableau3[[#This Row],[Matricule]],#REF!,3,FALSE))</f>
        <v/>
      </c>
      <c r="E904" s="11" t="str">
        <f>CONCATENATE(Tableau3[[#This Row],[Date]],Tableau3[[#This Row],[Matricule]])</f>
        <v/>
      </c>
      <c r="F904" s="3"/>
      <c r="I90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04" s="7">
        <f>IF(Tableau3[[#This Row],[Moyenne Régimes]]&gt;0,1,0)</f>
        <v>0</v>
      </c>
      <c r="K904" s="7">
        <f>IF(Tableau3[[#This Row],[Moyenne Régimes]]&gt;=60,1,0)</f>
        <v>0</v>
      </c>
      <c r="L904" s="7">
        <f>IF(Tableau3[[#This Row],[Moyenne Régimes]]&gt;60,Tableau3[[#This Row],[Moyenne Régimes]]-60,0)</f>
        <v>0</v>
      </c>
      <c r="M904" s="14">
        <f t="shared" si="45"/>
        <v>0</v>
      </c>
      <c r="N904" s="14">
        <f t="shared" si="44"/>
        <v>0</v>
      </c>
      <c r="O904" s="14">
        <f t="shared" si="46"/>
        <v>0</v>
      </c>
      <c r="P904" s="15" t="str">
        <f>IF(Tableau3[[#This Row],[Matricule]]&gt;1,IF(COUNTIF(Tableau3[DateMatricule],Tableau3[[#This Row],[DateMatricule]])&gt;1,"Doublon",""),"")</f>
        <v/>
      </c>
    </row>
    <row r="905" spans="1:16" x14ac:dyDescent="0.25">
      <c r="A905" s="12" t="str">
        <f>IF(Tableau3[[#This Row],[Date]]="","",VLOOKUP(Tableau3[[#This Row],[Semaine]],Listes!$A:$B,2,FALSE))</f>
        <v/>
      </c>
      <c r="B905" s="11" t="str">
        <f>IF(ISBLANK(Tableau3[[#This Row],[Date]]),"",INT((Tableau3[[#This Row],[Date]]-SUM(MOD(DATE(YEAR(Tableau3[[#This Row],[Date]]-MOD(Tableau3[[#This Row],[Date]]-2,7)+3),1,2),{1E+99;7})*{1;-1})+5)/7))</f>
        <v/>
      </c>
      <c r="C905" s="11" t="str">
        <f>IF(ISBLANK(Tableau3[[#This Row],[Matricule]]),"",VLOOKUP(Tableau3[[#This Row],[Matricule]],#REF!,2,FALSE))</f>
        <v/>
      </c>
      <c r="D905" s="11" t="str">
        <f>IF(ISBLANK(Tableau3[[#This Row],[Matricule]]),"",VLOOKUP(Tableau3[[#This Row],[Matricule]],#REF!,3,FALSE))</f>
        <v/>
      </c>
      <c r="E905" s="11" t="str">
        <f>CONCATENATE(Tableau3[[#This Row],[Date]],Tableau3[[#This Row],[Matricule]])</f>
        <v/>
      </c>
      <c r="F905" s="3"/>
      <c r="I90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05" s="7">
        <f>IF(Tableau3[[#This Row],[Moyenne Régimes]]&gt;0,1,0)</f>
        <v>0</v>
      </c>
      <c r="K905" s="7">
        <f>IF(Tableau3[[#This Row],[Moyenne Régimes]]&gt;=60,1,0)</f>
        <v>0</v>
      </c>
      <c r="L905" s="7">
        <f>IF(Tableau3[[#This Row],[Moyenne Régimes]]&gt;60,Tableau3[[#This Row],[Moyenne Régimes]]-60,0)</f>
        <v>0</v>
      </c>
      <c r="M905" s="14">
        <f t="shared" si="45"/>
        <v>0</v>
      </c>
      <c r="N905" s="14">
        <f t="shared" si="44"/>
        <v>0</v>
      </c>
      <c r="O905" s="14">
        <f t="shared" si="46"/>
        <v>0</v>
      </c>
      <c r="P905" s="15" t="str">
        <f>IF(Tableau3[[#This Row],[Matricule]]&gt;1,IF(COUNTIF(Tableau3[DateMatricule],Tableau3[[#This Row],[DateMatricule]])&gt;1,"Doublon",""),"")</f>
        <v/>
      </c>
    </row>
    <row r="906" spans="1:16" x14ac:dyDescent="0.25">
      <c r="A906" s="12" t="str">
        <f>IF(Tableau3[[#This Row],[Date]]="","",VLOOKUP(Tableau3[[#This Row],[Semaine]],Listes!$A:$B,2,FALSE))</f>
        <v/>
      </c>
      <c r="B906" s="11" t="str">
        <f>IF(ISBLANK(Tableau3[[#This Row],[Date]]),"",INT((Tableau3[[#This Row],[Date]]-SUM(MOD(DATE(YEAR(Tableau3[[#This Row],[Date]]-MOD(Tableau3[[#This Row],[Date]]-2,7)+3),1,2),{1E+99;7})*{1;-1})+5)/7))</f>
        <v/>
      </c>
      <c r="C906" s="11" t="str">
        <f>IF(ISBLANK(Tableau3[[#This Row],[Matricule]]),"",VLOOKUP(Tableau3[[#This Row],[Matricule]],#REF!,2,FALSE))</f>
        <v/>
      </c>
      <c r="D906" s="11" t="str">
        <f>IF(ISBLANK(Tableau3[[#This Row],[Matricule]]),"",VLOOKUP(Tableau3[[#This Row],[Matricule]],#REF!,3,FALSE))</f>
        <v/>
      </c>
      <c r="E906" s="11" t="str">
        <f>CONCATENATE(Tableau3[[#This Row],[Date]],Tableau3[[#This Row],[Matricule]])</f>
        <v/>
      </c>
      <c r="F906" s="3"/>
      <c r="I90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06" s="7">
        <f>IF(Tableau3[[#This Row],[Moyenne Régimes]]&gt;0,1,0)</f>
        <v>0</v>
      </c>
      <c r="K906" s="7">
        <f>IF(Tableau3[[#This Row],[Moyenne Régimes]]&gt;=60,1,0)</f>
        <v>0</v>
      </c>
      <c r="L906" s="7">
        <f>IF(Tableau3[[#This Row],[Moyenne Régimes]]&gt;60,Tableau3[[#This Row],[Moyenne Régimes]]-60,0)</f>
        <v>0</v>
      </c>
      <c r="M906" s="14">
        <f t="shared" si="45"/>
        <v>0</v>
      </c>
      <c r="N906" s="14">
        <f t="shared" si="44"/>
        <v>0</v>
      </c>
      <c r="O906" s="14">
        <f t="shared" si="46"/>
        <v>0</v>
      </c>
      <c r="P906" s="15" t="str">
        <f>IF(Tableau3[[#This Row],[Matricule]]&gt;1,IF(COUNTIF(Tableau3[DateMatricule],Tableau3[[#This Row],[DateMatricule]])&gt;1,"Doublon",""),"")</f>
        <v/>
      </c>
    </row>
    <row r="907" spans="1:16" x14ac:dyDescent="0.25">
      <c r="A907" s="12" t="str">
        <f>IF(Tableau3[[#This Row],[Date]]="","",VLOOKUP(Tableau3[[#This Row],[Semaine]],Listes!$A:$B,2,FALSE))</f>
        <v/>
      </c>
      <c r="B907" s="11" t="str">
        <f>IF(ISBLANK(Tableau3[[#This Row],[Date]]),"",INT((Tableau3[[#This Row],[Date]]-SUM(MOD(DATE(YEAR(Tableau3[[#This Row],[Date]]-MOD(Tableau3[[#This Row],[Date]]-2,7)+3),1,2),{1E+99;7})*{1;-1})+5)/7))</f>
        <v/>
      </c>
      <c r="C907" s="11" t="str">
        <f>IF(ISBLANK(Tableau3[[#This Row],[Matricule]]),"",VLOOKUP(Tableau3[[#This Row],[Matricule]],#REF!,2,FALSE))</f>
        <v/>
      </c>
      <c r="D907" s="11" t="str">
        <f>IF(ISBLANK(Tableau3[[#This Row],[Matricule]]),"",VLOOKUP(Tableau3[[#This Row],[Matricule]],#REF!,3,FALSE))</f>
        <v/>
      </c>
      <c r="E907" s="11" t="str">
        <f>CONCATENATE(Tableau3[[#This Row],[Date]],Tableau3[[#This Row],[Matricule]])</f>
        <v/>
      </c>
      <c r="F907" s="3"/>
      <c r="I90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07" s="7">
        <f>IF(Tableau3[[#This Row],[Moyenne Régimes]]&gt;0,1,0)</f>
        <v>0</v>
      </c>
      <c r="K907" s="7">
        <f>IF(Tableau3[[#This Row],[Moyenne Régimes]]&gt;=60,1,0)</f>
        <v>0</v>
      </c>
      <c r="L907" s="7">
        <f>IF(Tableau3[[#This Row],[Moyenne Régimes]]&gt;60,Tableau3[[#This Row],[Moyenne Régimes]]-60,0)</f>
        <v>0</v>
      </c>
      <c r="M907" s="14">
        <f t="shared" si="45"/>
        <v>0</v>
      </c>
      <c r="N907" s="14">
        <f t="shared" si="44"/>
        <v>0</v>
      </c>
      <c r="O907" s="14">
        <f t="shared" si="46"/>
        <v>0</v>
      </c>
      <c r="P907" s="15" t="str">
        <f>IF(Tableau3[[#This Row],[Matricule]]&gt;1,IF(COUNTIF(Tableau3[DateMatricule],Tableau3[[#This Row],[DateMatricule]])&gt;1,"Doublon",""),"")</f>
        <v/>
      </c>
    </row>
    <row r="908" spans="1:16" x14ac:dyDescent="0.25">
      <c r="A908" s="12" t="str">
        <f>IF(Tableau3[[#This Row],[Date]]="","",VLOOKUP(Tableau3[[#This Row],[Semaine]],Listes!$A:$B,2,FALSE))</f>
        <v/>
      </c>
      <c r="B908" s="11" t="str">
        <f>IF(ISBLANK(Tableau3[[#This Row],[Date]]),"",INT((Tableau3[[#This Row],[Date]]-SUM(MOD(DATE(YEAR(Tableau3[[#This Row],[Date]]-MOD(Tableau3[[#This Row],[Date]]-2,7)+3),1,2),{1E+99;7})*{1;-1})+5)/7))</f>
        <v/>
      </c>
      <c r="C908" s="11" t="str">
        <f>IF(ISBLANK(Tableau3[[#This Row],[Matricule]]),"",VLOOKUP(Tableau3[[#This Row],[Matricule]],#REF!,2,FALSE))</f>
        <v/>
      </c>
      <c r="D908" s="11" t="str">
        <f>IF(ISBLANK(Tableau3[[#This Row],[Matricule]]),"",VLOOKUP(Tableau3[[#This Row],[Matricule]],#REF!,3,FALSE))</f>
        <v/>
      </c>
      <c r="E908" s="11" t="str">
        <f>CONCATENATE(Tableau3[[#This Row],[Date]],Tableau3[[#This Row],[Matricule]])</f>
        <v/>
      </c>
      <c r="F908" s="3"/>
      <c r="I90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08" s="7">
        <f>IF(Tableau3[[#This Row],[Moyenne Régimes]]&gt;0,1,0)</f>
        <v>0</v>
      </c>
      <c r="K908" s="7">
        <f>IF(Tableau3[[#This Row],[Moyenne Régimes]]&gt;=60,1,0)</f>
        <v>0</v>
      </c>
      <c r="L908" s="7">
        <f>IF(Tableau3[[#This Row],[Moyenne Régimes]]&gt;60,Tableau3[[#This Row],[Moyenne Régimes]]-60,0)</f>
        <v>0</v>
      </c>
      <c r="M908" s="14">
        <f t="shared" si="45"/>
        <v>0</v>
      </c>
      <c r="N908" s="14">
        <f t="shared" si="44"/>
        <v>0</v>
      </c>
      <c r="O908" s="14">
        <f t="shared" si="46"/>
        <v>0</v>
      </c>
      <c r="P908" s="15" t="str">
        <f>IF(Tableau3[[#This Row],[Matricule]]&gt;1,IF(COUNTIF(Tableau3[DateMatricule],Tableau3[[#This Row],[DateMatricule]])&gt;1,"Doublon",""),"")</f>
        <v/>
      </c>
    </row>
    <row r="909" spans="1:16" x14ac:dyDescent="0.25">
      <c r="A909" s="12" t="str">
        <f>IF(Tableau3[[#This Row],[Date]]="","",VLOOKUP(Tableau3[[#This Row],[Semaine]],Listes!$A:$B,2,FALSE))</f>
        <v/>
      </c>
      <c r="B909" s="11" t="str">
        <f>IF(ISBLANK(Tableau3[[#This Row],[Date]]),"",INT((Tableau3[[#This Row],[Date]]-SUM(MOD(DATE(YEAR(Tableau3[[#This Row],[Date]]-MOD(Tableau3[[#This Row],[Date]]-2,7)+3),1,2),{1E+99;7})*{1;-1})+5)/7))</f>
        <v/>
      </c>
      <c r="C909" s="11" t="str">
        <f>IF(ISBLANK(Tableau3[[#This Row],[Matricule]]),"",VLOOKUP(Tableau3[[#This Row],[Matricule]],#REF!,2,FALSE))</f>
        <v/>
      </c>
      <c r="D909" s="11" t="str">
        <f>IF(ISBLANK(Tableau3[[#This Row],[Matricule]]),"",VLOOKUP(Tableau3[[#This Row],[Matricule]],#REF!,3,FALSE))</f>
        <v/>
      </c>
      <c r="E909" s="11" t="str">
        <f>CONCATENATE(Tableau3[[#This Row],[Date]],Tableau3[[#This Row],[Matricule]])</f>
        <v/>
      </c>
      <c r="F909" s="3"/>
      <c r="I90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09" s="7">
        <f>IF(Tableau3[[#This Row],[Moyenne Régimes]]&gt;0,1,0)</f>
        <v>0</v>
      </c>
      <c r="K909" s="7">
        <f>IF(Tableau3[[#This Row],[Moyenne Régimes]]&gt;=60,1,0)</f>
        <v>0</v>
      </c>
      <c r="L909" s="7">
        <f>IF(Tableau3[[#This Row],[Moyenne Régimes]]&gt;60,Tableau3[[#This Row],[Moyenne Régimes]]-60,0)</f>
        <v>0</v>
      </c>
      <c r="M909" s="14">
        <f t="shared" si="45"/>
        <v>0</v>
      </c>
      <c r="N909" s="14">
        <f t="shared" si="44"/>
        <v>0</v>
      </c>
      <c r="O909" s="14">
        <f t="shared" si="46"/>
        <v>0</v>
      </c>
      <c r="P909" s="15" t="str">
        <f>IF(Tableau3[[#This Row],[Matricule]]&gt;1,IF(COUNTIF(Tableau3[DateMatricule],Tableau3[[#This Row],[DateMatricule]])&gt;1,"Doublon",""),"")</f>
        <v/>
      </c>
    </row>
    <row r="910" spans="1:16" x14ac:dyDescent="0.25">
      <c r="A910" s="12" t="str">
        <f>IF(Tableau3[[#This Row],[Date]]="","",VLOOKUP(Tableau3[[#This Row],[Semaine]],Listes!$A:$B,2,FALSE))</f>
        <v/>
      </c>
      <c r="B910" s="11" t="str">
        <f>IF(ISBLANK(Tableau3[[#This Row],[Date]]),"",INT((Tableau3[[#This Row],[Date]]-SUM(MOD(DATE(YEAR(Tableau3[[#This Row],[Date]]-MOD(Tableau3[[#This Row],[Date]]-2,7)+3),1,2),{1E+99;7})*{1;-1})+5)/7))</f>
        <v/>
      </c>
      <c r="C910" s="11" t="str">
        <f>IF(ISBLANK(Tableau3[[#This Row],[Matricule]]),"",VLOOKUP(Tableau3[[#This Row],[Matricule]],#REF!,2,FALSE))</f>
        <v/>
      </c>
      <c r="D910" s="11" t="str">
        <f>IF(ISBLANK(Tableau3[[#This Row],[Matricule]]),"",VLOOKUP(Tableau3[[#This Row],[Matricule]],#REF!,3,FALSE))</f>
        <v/>
      </c>
      <c r="E910" s="11" t="str">
        <f>CONCATENATE(Tableau3[[#This Row],[Date]],Tableau3[[#This Row],[Matricule]])</f>
        <v/>
      </c>
      <c r="F910" s="3"/>
      <c r="I91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10" s="7">
        <f>IF(Tableau3[[#This Row],[Moyenne Régimes]]&gt;0,1,0)</f>
        <v>0</v>
      </c>
      <c r="K910" s="7">
        <f>IF(Tableau3[[#This Row],[Moyenne Régimes]]&gt;=60,1,0)</f>
        <v>0</v>
      </c>
      <c r="L910" s="7">
        <f>IF(Tableau3[[#This Row],[Moyenne Régimes]]&gt;60,Tableau3[[#This Row],[Moyenne Régimes]]-60,0)</f>
        <v>0</v>
      </c>
      <c r="M910" s="14">
        <f t="shared" si="45"/>
        <v>0</v>
      </c>
      <c r="N910" s="14">
        <f t="shared" si="44"/>
        <v>0</v>
      </c>
      <c r="O910" s="14">
        <f t="shared" si="46"/>
        <v>0</v>
      </c>
      <c r="P910" s="15" t="str">
        <f>IF(Tableau3[[#This Row],[Matricule]]&gt;1,IF(COUNTIF(Tableau3[DateMatricule],Tableau3[[#This Row],[DateMatricule]])&gt;1,"Doublon",""),"")</f>
        <v/>
      </c>
    </row>
    <row r="911" spans="1:16" x14ac:dyDescent="0.25">
      <c r="A911" s="12" t="str">
        <f>IF(Tableau3[[#This Row],[Date]]="","",VLOOKUP(Tableau3[[#This Row],[Semaine]],Listes!$A:$B,2,FALSE))</f>
        <v/>
      </c>
      <c r="B911" s="11" t="str">
        <f>IF(ISBLANK(Tableau3[[#This Row],[Date]]),"",INT((Tableau3[[#This Row],[Date]]-SUM(MOD(DATE(YEAR(Tableau3[[#This Row],[Date]]-MOD(Tableau3[[#This Row],[Date]]-2,7)+3),1,2),{1E+99;7})*{1;-1})+5)/7))</f>
        <v/>
      </c>
      <c r="C911" s="11" t="str">
        <f>IF(ISBLANK(Tableau3[[#This Row],[Matricule]]),"",VLOOKUP(Tableau3[[#This Row],[Matricule]],#REF!,2,FALSE))</f>
        <v/>
      </c>
      <c r="D911" s="11" t="str">
        <f>IF(ISBLANK(Tableau3[[#This Row],[Matricule]]),"",VLOOKUP(Tableau3[[#This Row],[Matricule]],#REF!,3,FALSE))</f>
        <v/>
      </c>
      <c r="E911" s="11" t="str">
        <f>CONCATENATE(Tableau3[[#This Row],[Date]],Tableau3[[#This Row],[Matricule]])</f>
        <v/>
      </c>
      <c r="F911" s="3"/>
      <c r="I91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11" s="7">
        <f>IF(Tableau3[[#This Row],[Moyenne Régimes]]&gt;0,1,0)</f>
        <v>0</v>
      </c>
      <c r="K911" s="7">
        <f>IF(Tableau3[[#This Row],[Moyenne Régimes]]&gt;=60,1,0)</f>
        <v>0</v>
      </c>
      <c r="L911" s="7">
        <f>IF(Tableau3[[#This Row],[Moyenne Régimes]]&gt;60,Tableau3[[#This Row],[Moyenne Régimes]]-60,0)</f>
        <v>0</v>
      </c>
      <c r="M911" s="14">
        <f t="shared" si="45"/>
        <v>0</v>
      </c>
      <c r="N911" s="14">
        <f t="shared" si="44"/>
        <v>0</v>
      </c>
      <c r="O911" s="14">
        <f t="shared" si="46"/>
        <v>0</v>
      </c>
      <c r="P911" s="15" t="str">
        <f>IF(Tableau3[[#This Row],[Matricule]]&gt;1,IF(COUNTIF(Tableau3[DateMatricule],Tableau3[[#This Row],[DateMatricule]])&gt;1,"Doublon",""),"")</f>
        <v/>
      </c>
    </row>
    <row r="912" spans="1:16" x14ac:dyDescent="0.25">
      <c r="A912" s="12" t="str">
        <f>IF(Tableau3[[#This Row],[Date]]="","",VLOOKUP(Tableau3[[#This Row],[Semaine]],Listes!$A:$B,2,FALSE))</f>
        <v/>
      </c>
      <c r="B912" s="11" t="str">
        <f>IF(ISBLANK(Tableau3[[#This Row],[Date]]),"",INT((Tableau3[[#This Row],[Date]]-SUM(MOD(DATE(YEAR(Tableau3[[#This Row],[Date]]-MOD(Tableau3[[#This Row],[Date]]-2,7)+3),1,2),{1E+99;7})*{1;-1})+5)/7))</f>
        <v/>
      </c>
      <c r="C912" s="11" t="str">
        <f>IF(ISBLANK(Tableau3[[#This Row],[Matricule]]),"",VLOOKUP(Tableau3[[#This Row],[Matricule]],#REF!,2,FALSE))</f>
        <v/>
      </c>
      <c r="D912" s="11" t="str">
        <f>IF(ISBLANK(Tableau3[[#This Row],[Matricule]]),"",VLOOKUP(Tableau3[[#This Row],[Matricule]],#REF!,3,FALSE))</f>
        <v/>
      </c>
      <c r="E912" s="11" t="str">
        <f>CONCATENATE(Tableau3[[#This Row],[Date]],Tableau3[[#This Row],[Matricule]])</f>
        <v/>
      </c>
      <c r="F912" s="3"/>
      <c r="I91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12" s="7">
        <f>IF(Tableau3[[#This Row],[Moyenne Régimes]]&gt;0,1,0)</f>
        <v>0</v>
      </c>
      <c r="K912" s="7">
        <f>IF(Tableau3[[#This Row],[Moyenne Régimes]]&gt;=60,1,0)</f>
        <v>0</v>
      </c>
      <c r="L912" s="7">
        <f>IF(Tableau3[[#This Row],[Moyenne Régimes]]&gt;60,Tableau3[[#This Row],[Moyenne Régimes]]-60,0)</f>
        <v>0</v>
      </c>
      <c r="M912" s="14">
        <f t="shared" si="45"/>
        <v>0</v>
      </c>
      <c r="N912" s="14">
        <f t="shared" si="44"/>
        <v>0</v>
      </c>
      <c r="O912" s="14">
        <f t="shared" si="46"/>
        <v>0</v>
      </c>
      <c r="P912" s="15" t="str">
        <f>IF(Tableau3[[#This Row],[Matricule]]&gt;1,IF(COUNTIF(Tableau3[DateMatricule],Tableau3[[#This Row],[DateMatricule]])&gt;1,"Doublon",""),"")</f>
        <v/>
      </c>
    </row>
    <row r="913" spans="1:16" x14ac:dyDescent="0.25">
      <c r="A913" s="12" t="str">
        <f>IF(Tableau3[[#This Row],[Date]]="","",VLOOKUP(Tableau3[[#This Row],[Semaine]],Listes!$A:$B,2,FALSE))</f>
        <v/>
      </c>
      <c r="B913" s="11" t="str">
        <f>IF(ISBLANK(Tableau3[[#This Row],[Date]]),"",INT((Tableau3[[#This Row],[Date]]-SUM(MOD(DATE(YEAR(Tableau3[[#This Row],[Date]]-MOD(Tableau3[[#This Row],[Date]]-2,7)+3),1,2),{1E+99;7})*{1;-1})+5)/7))</f>
        <v/>
      </c>
      <c r="C913" s="11" t="str">
        <f>IF(ISBLANK(Tableau3[[#This Row],[Matricule]]),"",VLOOKUP(Tableau3[[#This Row],[Matricule]],#REF!,2,FALSE))</f>
        <v/>
      </c>
      <c r="D913" s="11" t="str">
        <f>IF(ISBLANK(Tableau3[[#This Row],[Matricule]]),"",VLOOKUP(Tableau3[[#This Row],[Matricule]],#REF!,3,FALSE))</f>
        <v/>
      </c>
      <c r="E913" s="11" t="str">
        <f>CONCATENATE(Tableau3[[#This Row],[Date]],Tableau3[[#This Row],[Matricule]])</f>
        <v/>
      </c>
      <c r="F913" s="3"/>
      <c r="I91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13" s="7">
        <f>IF(Tableau3[[#This Row],[Moyenne Régimes]]&gt;0,1,0)</f>
        <v>0</v>
      </c>
      <c r="K913" s="7">
        <f>IF(Tableau3[[#This Row],[Moyenne Régimes]]&gt;=60,1,0)</f>
        <v>0</v>
      </c>
      <c r="L913" s="7">
        <f>IF(Tableau3[[#This Row],[Moyenne Régimes]]&gt;60,Tableau3[[#This Row],[Moyenne Régimes]]-60,0)</f>
        <v>0</v>
      </c>
      <c r="M913" s="14">
        <f t="shared" si="45"/>
        <v>0</v>
      </c>
      <c r="N913" s="14">
        <f t="shared" si="44"/>
        <v>0</v>
      </c>
      <c r="O913" s="14">
        <f t="shared" si="46"/>
        <v>0</v>
      </c>
      <c r="P913" s="15" t="str">
        <f>IF(Tableau3[[#This Row],[Matricule]]&gt;1,IF(COUNTIF(Tableau3[DateMatricule],Tableau3[[#This Row],[DateMatricule]])&gt;1,"Doublon",""),"")</f>
        <v/>
      </c>
    </row>
    <row r="914" spans="1:16" x14ac:dyDescent="0.25">
      <c r="A914" s="12" t="str">
        <f>IF(Tableau3[[#This Row],[Date]]="","",VLOOKUP(Tableau3[[#This Row],[Semaine]],Listes!$A:$B,2,FALSE))</f>
        <v/>
      </c>
      <c r="B914" s="11" t="str">
        <f>IF(ISBLANK(Tableau3[[#This Row],[Date]]),"",INT((Tableau3[[#This Row],[Date]]-SUM(MOD(DATE(YEAR(Tableau3[[#This Row],[Date]]-MOD(Tableau3[[#This Row],[Date]]-2,7)+3),1,2),{1E+99;7})*{1;-1})+5)/7))</f>
        <v/>
      </c>
      <c r="C914" s="11" t="str">
        <f>IF(ISBLANK(Tableau3[[#This Row],[Matricule]]),"",VLOOKUP(Tableau3[[#This Row],[Matricule]],#REF!,2,FALSE))</f>
        <v/>
      </c>
      <c r="D914" s="11" t="str">
        <f>IF(ISBLANK(Tableau3[[#This Row],[Matricule]]),"",VLOOKUP(Tableau3[[#This Row],[Matricule]],#REF!,3,FALSE))</f>
        <v/>
      </c>
      <c r="E914" s="11" t="str">
        <f>CONCATENATE(Tableau3[[#This Row],[Date]],Tableau3[[#This Row],[Matricule]])</f>
        <v/>
      </c>
      <c r="F914" s="3"/>
      <c r="I91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14" s="7">
        <f>IF(Tableau3[[#This Row],[Moyenne Régimes]]&gt;0,1,0)</f>
        <v>0</v>
      </c>
      <c r="K914" s="7">
        <f>IF(Tableau3[[#This Row],[Moyenne Régimes]]&gt;=60,1,0)</f>
        <v>0</v>
      </c>
      <c r="L914" s="7">
        <f>IF(Tableau3[[#This Row],[Moyenne Régimes]]&gt;60,Tableau3[[#This Row],[Moyenne Régimes]]-60,0)</f>
        <v>0</v>
      </c>
      <c r="M914" s="14">
        <f t="shared" si="45"/>
        <v>0</v>
      </c>
      <c r="N914" s="14">
        <f t="shared" si="44"/>
        <v>0</v>
      </c>
      <c r="O914" s="14">
        <f t="shared" si="46"/>
        <v>0</v>
      </c>
      <c r="P914" s="15" t="str">
        <f>IF(Tableau3[[#This Row],[Matricule]]&gt;1,IF(COUNTIF(Tableau3[DateMatricule],Tableau3[[#This Row],[DateMatricule]])&gt;1,"Doublon",""),"")</f>
        <v/>
      </c>
    </row>
    <row r="915" spans="1:16" x14ac:dyDescent="0.25">
      <c r="A915" s="12" t="str">
        <f>IF(Tableau3[[#This Row],[Date]]="","",VLOOKUP(Tableau3[[#This Row],[Semaine]],Listes!$A:$B,2,FALSE))</f>
        <v/>
      </c>
      <c r="B915" s="11" t="str">
        <f>IF(ISBLANK(Tableau3[[#This Row],[Date]]),"",INT((Tableau3[[#This Row],[Date]]-SUM(MOD(DATE(YEAR(Tableau3[[#This Row],[Date]]-MOD(Tableau3[[#This Row],[Date]]-2,7)+3),1,2),{1E+99;7})*{1;-1})+5)/7))</f>
        <v/>
      </c>
      <c r="C915" s="11" t="str">
        <f>IF(ISBLANK(Tableau3[[#This Row],[Matricule]]),"",VLOOKUP(Tableau3[[#This Row],[Matricule]],#REF!,2,FALSE))</f>
        <v/>
      </c>
      <c r="D915" s="11" t="str">
        <f>IF(ISBLANK(Tableau3[[#This Row],[Matricule]]),"",VLOOKUP(Tableau3[[#This Row],[Matricule]],#REF!,3,FALSE))</f>
        <v/>
      </c>
      <c r="E915" s="11" t="str">
        <f>CONCATENATE(Tableau3[[#This Row],[Date]],Tableau3[[#This Row],[Matricule]])</f>
        <v/>
      </c>
      <c r="F915" s="3"/>
      <c r="I91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15" s="7">
        <f>IF(Tableau3[[#This Row],[Moyenne Régimes]]&gt;0,1,0)</f>
        <v>0</v>
      </c>
      <c r="K915" s="7">
        <f>IF(Tableau3[[#This Row],[Moyenne Régimes]]&gt;=60,1,0)</f>
        <v>0</v>
      </c>
      <c r="L915" s="7">
        <f>IF(Tableau3[[#This Row],[Moyenne Régimes]]&gt;60,Tableau3[[#This Row],[Moyenne Régimes]]-60,0)</f>
        <v>0</v>
      </c>
      <c r="M915" s="14">
        <f t="shared" si="45"/>
        <v>0</v>
      </c>
      <c r="N915" s="14">
        <f t="shared" si="44"/>
        <v>0</v>
      </c>
      <c r="O915" s="14">
        <f t="shared" si="46"/>
        <v>0</v>
      </c>
      <c r="P915" s="15" t="str">
        <f>IF(Tableau3[[#This Row],[Matricule]]&gt;1,IF(COUNTIF(Tableau3[DateMatricule],Tableau3[[#This Row],[DateMatricule]])&gt;1,"Doublon",""),"")</f>
        <v/>
      </c>
    </row>
    <row r="916" spans="1:16" x14ac:dyDescent="0.25">
      <c r="A916" s="12" t="str">
        <f>IF(Tableau3[[#This Row],[Date]]="","",VLOOKUP(Tableau3[[#This Row],[Semaine]],Listes!$A:$B,2,FALSE))</f>
        <v/>
      </c>
      <c r="B916" s="11" t="str">
        <f>IF(ISBLANK(Tableau3[[#This Row],[Date]]),"",INT((Tableau3[[#This Row],[Date]]-SUM(MOD(DATE(YEAR(Tableau3[[#This Row],[Date]]-MOD(Tableau3[[#This Row],[Date]]-2,7)+3),1,2),{1E+99;7})*{1;-1})+5)/7))</f>
        <v/>
      </c>
      <c r="C916" s="11" t="str">
        <f>IF(ISBLANK(Tableau3[[#This Row],[Matricule]]),"",VLOOKUP(Tableau3[[#This Row],[Matricule]],#REF!,2,FALSE))</f>
        <v/>
      </c>
      <c r="D916" s="11" t="str">
        <f>IF(ISBLANK(Tableau3[[#This Row],[Matricule]]),"",VLOOKUP(Tableau3[[#This Row],[Matricule]],#REF!,3,FALSE))</f>
        <v/>
      </c>
      <c r="E916" s="11" t="str">
        <f>CONCATENATE(Tableau3[[#This Row],[Date]],Tableau3[[#This Row],[Matricule]])</f>
        <v/>
      </c>
      <c r="F916" s="3"/>
      <c r="I91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16" s="7">
        <f>IF(Tableau3[[#This Row],[Moyenne Régimes]]&gt;0,1,0)</f>
        <v>0</v>
      </c>
      <c r="K916" s="7">
        <f>IF(Tableau3[[#This Row],[Moyenne Régimes]]&gt;=60,1,0)</f>
        <v>0</v>
      </c>
      <c r="L916" s="7">
        <f>IF(Tableau3[[#This Row],[Moyenne Régimes]]&gt;60,Tableau3[[#This Row],[Moyenne Régimes]]-60,0)</f>
        <v>0</v>
      </c>
      <c r="M916" s="14">
        <f t="shared" si="45"/>
        <v>0</v>
      </c>
      <c r="N916" s="14">
        <f t="shared" si="44"/>
        <v>0</v>
      </c>
      <c r="O916" s="14">
        <f t="shared" si="46"/>
        <v>0</v>
      </c>
      <c r="P916" s="15" t="str">
        <f>IF(Tableau3[[#This Row],[Matricule]]&gt;1,IF(COUNTIF(Tableau3[DateMatricule],Tableau3[[#This Row],[DateMatricule]])&gt;1,"Doublon",""),"")</f>
        <v/>
      </c>
    </row>
    <row r="917" spans="1:16" x14ac:dyDescent="0.25">
      <c r="A917" s="12" t="str">
        <f>IF(Tableau3[[#This Row],[Date]]="","",VLOOKUP(Tableau3[[#This Row],[Semaine]],Listes!$A:$B,2,FALSE))</f>
        <v/>
      </c>
      <c r="B917" s="11" t="str">
        <f>IF(ISBLANK(Tableau3[[#This Row],[Date]]),"",INT((Tableau3[[#This Row],[Date]]-SUM(MOD(DATE(YEAR(Tableau3[[#This Row],[Date]]-MOD(Tableau3[[#This Row],[Date]]-2,7)+3),1,2),{1E+99;7})*{1;-1})+5)/7))</f>
        <v/>
      </c>
      <c r="C917" s="11" t="str">
        <f>IF(ISBLANK(Tableau3[[#This Row],[Matricule]]),"",VLOOKUP(Tableau3[[#This Row],[Matricule]],#REF!,2,FALSE))</f>
        <v/>
      </c>
      <c r="D917" s="11" t="str">
        <f>IF(ISBLANK(Tableau3[[#This Row],[Matricule]]),"",VLOOKUP(Tableau3[[#This Row],[Matricule]],#REF!,3,FALSE))</f>
        <v/>
      </c>
      <c r="E917" s="11" t="str">
        <f>CONCATENATE(Tableau3[[#This Row],[Date]],Tableau3[[#This Row],[Matricule]])</f>
        <v/>
      </c>
      <c r="F917" s="3"/>
      <c r="I91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17" s="7">
        <f>IF(Tableau3[[#This Row],[Moyenne Régimes]]&gt;0,1,0)</f>
        <v>0</v>
      </c>
      <c r="K917" s="7">
        <f>IF(Tableau3[[#This Row],[Moyenne Régimes]]&gt;=60,1,0)</f>
        <v>0</v>
      </c>
      <c r="L917" s="7">
        <f>IF(Tableau3[[#This Row],[Moyenne Régimes]]&gt;60,Tableau3[[#This Row],[Moyenne Régimes]]-60,0)</f>
        <v>0</v>
      </c>
      <c r="M917" s="14">
        <f t="shared" si="45"/>
        <v>0</v>
      </c>
      <c r="N917" s="14">
        <f t="shared" si="44"/>
        <v>0</v>
      </c>
      <c r="O917" s="14">
        <f t="shared" si="46"/>
        <v>0</v>
      </c>
      <c r="P917" s="15" t="str">
        <f>IF(Tableau3[[#This Row],[Matricule]]&gt;1,IF(COUNTIF(Tableau3[DateMatricule],Tableau3[[#This Row],[DateMatricule]])&gt;1,"Doublon",""),"")</f>
        <v/>
      </c>
    </row>
    <row r="918" spans="1:16" x14ac:dyDescent="0.25">
      <c r="A918" s="12" t="str">
        <f>IF(Tableau3[[#This Row],[Date]]="","",VLOOKUP(Tableau3[[#This Row],[Semaine]],Listes!$A:$B,2,FALSE))</f>
        <v/>
      </c>
      <c r="B918" s="11" t="str">
        <f>IF(ISBLANK(Tableau3[[#This Row],[Date]]),"",INT((Tableau3[[#This Row],[Date]]-SUM(MOD(DATE(YEAR(Tableau3[[#This Row],[Date]]-MOD(Tableau3[[#This Row],[Date]]-2,7)+3),1,2),{1E+99;7})*{1;-1})+5)/7))</f>
        <v/>
      </c>
      <c r="C918" s="11" t="str">
        <f>IF(ISBLANK(Tableau3[[#This Row],[Matricule]]),"",VLOOKUP(Tableau3[[#This Row],[Matricule]],#REF!,2,FALSE))</f>
        <v/>
      </c>
      <c r="D918" s="11" t="str">
        <f>IF(ISBLANK(Tableau3[[#This Row],[Matricule]]),"",VLOOKUP(Tableau3[[#This Row],[Matricule]],#REF!,3,FALSE))</f>
        <v/>
      </c>
      <c r="E918" s="11" t="str">
        <f>CONCATENATE(Tableau3[[#This Row],[Date]],Tableau3[[#This Row],[Matricule]])</f>
        <v/>
      </c>
      <c r="F918" s="3"/>
      <c r="I91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18" s="7">
        <f>IF(Tableau3[[#This Row],[Moyenne Régimes]]&gt;0,1,0)</f>
        <v>0</v>
      </c>
      <c r="K918" s="7">
        <f>IF(Tableau3[[#This Row],[Moyenne Régimes]]&gt;=60,1,0)</f>
        <v>0</v>
      </c>
      <c r="L918" s="7">
        <f>IF(Tableau3[[#This Row],[Moyenne Régimes]]&gt;60,Tableau3[[#This Row],[Moyenne Régimes]]-60,0)</f>
        <v>0</v>
      </c>
      <c r="M918" s="14">
        <f t="shared" si="45"/>
        <v>0</v>
      </c>
      <c r="N918" s="14">
        <f t="shared" si="44"/>
        <v>0</v>
      </c>
      <c r="O918" s="14">
        <f t="shared" si="46"/>
        <v>0</v>
      </c>
      <c r="P918" s="15" t="str">
        <f>IF(Tableau3[[#This Row],[Matricule]]&gt;1,IF(COUNTIF(Tableau3[DateMatricule],Tableau3[[#This Row],[DateMatricule]])&gt;1,"Doublon",""),"")</f>
        <v/>
      </c>
    </row>
    <row r="919" spans="1:16" x14ac:dyDescent="0.25">
      <c r="A919" s="12" t="str">
        <f>IF(Tableau3[[#This Row],[Date]]="","",VLOOKUP(Tableau3[[#This Row],[Semaine]],Listes!$A:$B,2,FALSE))</f>
        <v/>
      </c>
      <c r="B919" s="11" t="str">
        <f>IF(ISBLANK(Tableau3[[#This Row],[Date]]),"",INT((Tableau3[[#This Row],[Date]]-SUM(MOD(DATE(YEAR(Tableau3[[#This Row],[Date]]-MOD(Tableau3[[#This Row],[Date]]-2,7)+3),1,2),{1E+99;7})*{1;-1})+5)/7))</f>
        <v/>
      </c>
      <c r="C919" s="11" t="str">
        <f>IF(ISBLANK(Tableau3[[#This Row],[Matricule]]),"",VLOOKUP(Tableau3[[#This Row],[Matricule]],#REF!,2,FALSE))</f>
        <v/>
      </c>
      <c r="D919" s="11" t="str">
        <f>IF(ISBLANK(Tableau3[[#This Row],[Matricule]]),"",VLOOKUP(Tableau3[[#This Row],[Matricule]],#REF!,3,FALSE))</f>
        <v/>
      </c>
      <c r="E919" s="11" t="str">
        <f>CONCATENATE(Tableau3[[#This Row],[Date]],Tableau3[[#This Row],[Matricule]])</f>
        <v/>
      </c>
      <c r="F919" s="3"/>
      <c r="I91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19" s="7">
        <f>IF(Tableau3[[#This Row],[Moyenne Régimes]]&gt;0,1,0)</f>
        <v>0</v>
      </c>
      <c r="K919" s="7">
        <f>IF(Tableau3[[#This Row],[Moyenne Régimes]]&gt;=60,1,0)</f>
        <v>0</v>
      </c>
      <c r="L919" s="7">
        <f>IF(Tableau3[[#This Row],[Moyenne Régimes]]&gt;60,Tableau3[[#This Row],[Moyenne Régimes]]-60,0)</f>
        <v>0</v>
      </c>
      <c r="M919" s="14">
        <f t="shared" si="45"/>
        <v>0</v>
      </c>
      <c r="N919" s="14">
        <f t="shared" si="44"/>
        <v>0</v>
      </c>
      <c r="O919" s="14">
        <f t="shared" si="46"/>
        <v>0</v>
      </c>
      <c r="P919" s="15" t="str">
        <f>IF(Tableau3[[#This Row],[Matricule]]&gt;1,IF(COUNTIF(Tableau3[DateMatricule],Tableau3[[#This Row],[DateMatricule]])&gt;1,"Doublon",""),"")</f>
        <v/>
      </c>
    </row>
    <row r="920" spans="1:16" x14ac:dyDescent="0.25">
      <c r="A920" s="12" t="str">
        <f>IF(Tableau3[[#This Row],[Date]]="","",VLOOKUP(Tableau3[[#This Row],[Semaine]],Listes!$A:$B,2,FALSE))</f>
        <v/>
      </c>
      <c r="B920" s="11" t="str">
        <f>IF(ISBLANK(Tableau3[[#This Row],[Date]]),"",INT((Tableau3[[#This Row],[Date]]-SUM(MOD(DATE(YEAR(Tableau3[[#This Row],[Date]]-MOD(Tableau3[[#This Row],[Date]]-2,7)+3),1,2),{1E+99;7})*{1;-1})+5)/7))</f>
        <v/>
      </c>
      <c r="C920" s="11" t="str">
        <f>IF(ISBLANK(Tableau3[[#This Row],[Matricule]]),"",VLOOKUP(Tableau3[[#This Row],[Matricule]],#REF!,2,FALSE))</f>
        <v/>
      </c>
      <c r="D920" s="11" t="str">
        <f>IF(ISBLANK(Tableau3[[#This Row],[Matricule]]),"",VLOOKUP(Tableau3[[#This Row],[Matricule]],#REF!,3,FALSE))</f>
        <v/>
      </c>
      <c r="E920" s="11" t="str">
        <f>CONCATENATE(Tableau3[[#This Row],[Date]],Tableau3[[#This Row],[Matricule]])</f>
        <v/>
      </c>
      <c r="F920" s="3"/>
      <c r="I92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20" s="7">
        <f>IF(Tableau3[[#This Row],[Moyenne Régimes]]&gt;0,1,0)</f>
        <v>0</v>
      </c>
      <c r="K920" s="7">
        <f>IF(Tableau3[[#This Row],[Moyenne Régimes]]&gt;=60,1,0)</f>
        <v>0</v>
      </c>
      <c r="L920" s="7">
        <f>IF(Tableau3[[#This Row],[Moyenne Régimes]]&gt;60,Tableau3[[#This Row],[Moyenne Régimes]]-60,0)</f>
        <v>0</v>
      </c>
      <c r="M920" s="14">
        <f t="shared" si="45"/>
        <v>0</v>
      </c>
      <c r="N920" s="14">
        <f t="shared" si="44"/>
        <v>0</v>
      </c>
      <c r="O920" s="14">
        <f t="shared" si="46"/>
        <v>0</v>
      </c>
      <c r="P920" s="15" t="str">
        <f>IF(Tableau3[[#This Row],[Matricule]]&gt;1,IF(COUNTIF(Tableau3[DateMatricule],Tableau3[[#This Row],[DateMatricule]])&gt;1,"Doublon",""),"")</f>
        <v/>
      </c>
    </row>
    <row r="921" spans="1:16" x14ac:dyDescent="0.25">
      <c r="A921" s="12" t="str">
        <f>IF(Tableau3[[#This Row],[Date]]="","",VLOOKUP(Tableau3[[#This Row],[Semaine]],Listes!$A:$B,2,FALSE))</f>
        <v/>
      </c>
      <c r="B921" s="11" t="str">
        <f>IF(ISBLANK(Tableau3[[#This Row],[Date]]),"",INT((Tableau3[[#This Row],[Date]]-SUM(MOD(DATE(YEAR(Tableau3[[#This Row],[Date]]-MOD(Tableau3[[#This Row],[Date]]-2,7)+3),1,2),{1E+99;7})*{1;-1})+5)/7))</f>
        <v/>
      </c>
      <c r="C921" s="11" t="str">
        <f>IF(ISBLANK(Tableau3[[#This Row],[Matricule]]),"",VLOOKUP(Tableau3[[#This Row],[Matricule]],#REF!,2,FALSE))</f>
        <v/>
      </c>
      <c r="D921" s="11" t="str">
        <f>IF(ISBLANK(Tableau3[[#This Row],[Matricule]]),"",VLOOKUP(Tableau3[[#This Row],[Matricule]],#REF!,3,FALSE))</f>
        <v/>
      </c>
      <c r="E921" s="11" t="str">
        <f>CONCATENATE(Tableau3[[#This Row],[Date]],Tableau3[[#This Row],[Matricule]])</f>
        <v/>
      </c>
      <c r="F921" s="3"/>
      <c r="I92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21" s="7">
        <f>IF(Tableau3[[#This Row],[Moyenne Régimes]]&gt;0,1,0)</f>
        <v>0</v>
      </c>
      <c r="K921" s="7">
        <f>IF(Tableau3[[#This Row],[Moyenne Régimes]]&gt;=60,1,0)</f>
        <v>0</v>
      </c>
      <c r="L921" s="7">
        <f>IF(Tableau3[[#This Row],[Moyenne Régimes]]&gt;60,Tableau3[[#This Row],[Moyenne Régimes]]-60,0)</f>
        <v>0</v>
      </c>
      <c r="M921" s="14">
        <f t="shared" si="45"/>
        <v>0</v>
      </c>
      <c r="N921" s="14">
        <f t="shared" si="44"/>
        <v>0</v>
      </c>
      <c r="O921" s="14">
        <f t="shared" si="46"/>
        <v>0</v>
      </c>
      <c r="P921" s="15" t="str">
        <f>IF(Tableau3[[#This Row],[Matricule]]&gt;1,IF(COUNTIF(Tableau3[DateMatricule],Tableau3[[#This Row],[DateMatricule]])&gt;1,"Doublon",""),"")</f>
        <v/>
      </c>
    </row>
    <row r="922" spans="1:16" x14ac:dyDescent="0.25">
      <c r="A922" s="12" t="str">
        <f>IF(Tableau3[[#This Row],[Date]]="","",VLOOKUP(Tableau3[[#This Row],[Semaine]],Listes!$A:$B,2,FALSE))</f>
        <v/>
      </c>
      <c r="B922" s="11" t="str">
        <f>IF(ISBLANK(Tableau3[[#This Row],[Date]]),"",INT((Tableau3[[#This Row],[Date]]-SUM(MOD(DATE(YEAR(Tableau3[[#This Row],[Date]]-MOD(Tableau3[[#This Row],[Date]]-2,7)+3),1,2),{1E+99;7})*{1;-1})+5)/7))</f>
        <v/>
      </c>
      <c r="C922" s="11" t="str">
        <f>IF(ISBLANK(Tableau3[[#This Row],[Matricule]]),"",VLOOKUP(Tableau3[[#This Row],[Matricule]],#REF!,2,FALSE))</f>
        <v/>
      </c>
      <c r="D922" s="11" t="str">
        <f>IF(ISBLANK(Tableau3[[#This Row],[Matricule]]),"",VLOOKUP(Tableau3[[#This Row],[Matricule]],#REF!,3,FALSE))</f>
        <v/>
      </c>
      <c r="E922" s="11" t="str">
        <f>CONCATENATE(Tableau3[[#This Row],[Date]],Tableau3[[#This Row],[Matricule]])</f>
        <v/>
      </c>
      <c r="F922" s="3"/>
      <c r="I92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22" s="7">
        <f>IF(Tableau3[[#This Row],[Moyenne Régimes]]&gt;0,1,0)</f>
        <v>0</v>
      </c>
      <c r="K922" s="7">
        <f>IF(Tableau3[[#This Row],[Moyenne Régimes]]&gt;=60,1,0)</f>
        <v>0</v>
      </c>
      <c r="L922" s="7">
        <f>IF(Tableau3[[#This Row],[Moyenne Régimes]]&gt;60,Tableau3[[#This Row],[Moyenne Régimes]]-60,0)</f>
        <v>0</v>
      </c>
      <c r="M922" s="14">
        <f t="shared" si="45"/>
        <v>0</v>
      </c>
      <c r="N922" s="14">
        <f t="shared" si="44"/>
        <v>0</v>
      </c>
      <c r="O922" s="14">
        <f t="shared" si="46"/>
        <v>0</v>
      </c>
      <c r="P922" s="15" t="str">
        <f>IF(Tableau3[[#This Row],[Matricule]]&gt;1,IF(COUNTIF(Tableau3[DateMatricule],Tableau3[[#This Row],[DateMatricule]])&gt;1,"Doublon",""),"")</f>
        <v/>
      </c>
    </row>
    <row r="923" spans="1:16" x14ac:dyDescent="0.25">
      <c r="A923" s="12" t="str">
        <f>IF(Tableau3[[#This Row],[Date]]="","",VLOOKUP(Tableau3[[#This Row],[Semaine]],Listes!$A:$B,2,FALSE))</f>
        <v/>
      </c>
      <c r="B923" s="11" t="str">
        <f>IF(ISBLANK(Tableau3[[#This Row],[Date]]),"",INT((Tableau3[[#This Row],[Date]]-SUM(MOD(DATE(YEAR(Tableau3[[#This Row],[Date]]-MOD(Tableau3[[#This Row],[Date]]-2,7)+3),1,2),{1E+99;7})*{1;-1})+5)/7))</f>
        <v/>
      </c>
      <c r="C923" s="11" t="str">
        <f>IF(ISBLANK(Tableau3[[#This Row],[Matricule]]),"",VLOOKUP(Tableau3[[#This Row],[Matricule]],#REF!,2,FALSE))</f>
        <v/>
      </c>
      <c r="D923" s="11" t="str">
        <f>IF(ISBLANK(Tableau3[[#This Row],[Matricule]]),"",VLOOKUP(Tableau3[[#This Row],[Matricule]],#REF!,3,FALSE))</f>
        <v/>
      </c>
      <c r="E923" s="11" t="str">
        <f>CONCATENATE(Tableau3[[#This Row],[Date]],Tableau3[[#This Row],[Matricule]])</f>
        <v/>
      </c>
      <c r="F923" s="3"/>
      <c r="I92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23" s="7">
        <f>IF(Tableau3[[#This Row],[Moyenne Régimes]]&gt;0,1,0)</f>
        <v>0</v>
      </c>
      <c r="K923" s="7">
        <f>IF(Tableau3[[#This Row],[Moyenne Régimes]]&gt;=60,1,0)</f>
        <v>0</v>
      </c>
      <c r="L923" s="7">
        <f>IF(Tableau3[[#This Row],[Moyenne Régimes]]&gt;60,Tableau3[[#This Row],[Moyenne Régimes]]-60,0)</f>
        <v>0</v>
      </c>
      <c r="M923" s="14">
        <f t="shared" si="45"/>
        <v>0</v>
      </c>
      <c r="N923" s="14">
        <f t="shared" si="44"/>
        <v>0</v>
      </c>
      <c r="O923" s="14">
        <f t="shared" si="46"/>
        <v>0</v>
      </c>
      <c r="P923" s="15" t="str">
        <f>IF(Tableau3[[#This Row],[Matricule]]&gt;1,IF(COUNTIF(Tableau3[DateMatricule],Tableau3[[#This Row],[DateMatricule]])&gt;1,"Doublon",""),"")</f>
        <v/>
      </c>
    </row>
    <row r="924" spans="1:16" x14ac:dyDescent="0.25">
      <c r="A924" s="12" t="str">
        <f>IF(Tableau3[[#This Row],[Date]]="","",VLOOKUP(Tableau3[[#This Row],[Semaine]],Listes!$A:$B,2,FALSE))</f>
        <v/>
      </c>
      <c r="B924" s="11" t="str">
        <f>IF(ISBLANK(Tableau3[[#This Row],[Date]]),"",INT((Tableau3[[#This Row],[Date]]-SUM(MOD(DATE(YEAR(Tableau3[[#This Row],[Date]]-MOD(Tableau3[[#This Row],[Date]]-2,7)+3),1,2),{1E+99;7})*{1;-1})+5)/7))</f>
        <v/>
      </c>
      <c r="C924" s="11" t="str">
        <f>IF(ISBLANK(Tableau3[[#This Row],[Matricule]]),"",VLOOKUP(Tableau3[[#This Row],[Matricule]],#REF!,2,FALSE))</f>
        <v/>
      </c>
      <c r="D924" s="11" t="str">
        <f>IF(ISBLANK(Tableau3[[#This Row],[Matricule]]),"",VLOOKUP(Tableau3[[#This Row],[Matricule]],#REF!,3,FALSE))</f>
        <v/>
      </c>
      <c r="E924" s="11" t="str">
        <f>CONCATENATE(Tableau3[[#This Row],[Date]],Tableau3[[#This Row],[Matricule]])</f>
        <v/>
      </c>
      <c r="F924" s="3"/>
      <c r="I92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24" s="7">
        <f>IF(Tableau3[[#This Row],[Moyenne Régimes]]&gt;0,1,0)</f>
        <v>0</v>
      </c>
      <c r="K924" s="7">
        <f>IF(Tableau3[[#This Row],[Moyenne Régimes]]&gt;=60,1,0)</f>
        <v>0</v>
      </c>
      <c r="L924" s="7">
        <f>IF(Tableau3[[#This Row],[Moyenne Régimes]]&gt;60,Tableau3[[#This Row],[Moyenne Régimes]]-60,0)</f>
        <v>0</v>
      </c>
      <c r="M924" s="14">
        <f t="shared" si="45"/>
        <v>0</v>
      </c>
      <c r="N924" s="14">
        <f t="shared" si="44"/>
        <v>0</v>
      </c>
      <c r="O924" s="14">
        <f t="shared" si="46"/>
        <v>0</v>
      </c>
      <c r="P924" s="15" t="str">
        <f>IF(Tableau3[[#This Row],[Matricule]]&gt;1,IF(COUNTIF(Tableau3[DateMatricule],Tableau3[[#This Row],[DateMatricule]])&gt;1,"Doublon",""),"")</f>
        <v/>
      </c>
    </row>
    <row r="925" spans="1:16" x14ac:dyDescent="0.25">
      <c r="A925" s="12" t="str">
        <f>IF(Tableau3[[#This Row],[Date]]="","",VLOOKUP(Tableau3[[#This Row],[Semaine]],Listes!$A:$B,2,FALSE))</f>
        <v/>
      </c>
      <c r="B925" s="11" t="str">
        <f>IF(ISBLANK(Tableau3[[#This Row],[Date]]),"",INT((Tableau3[[#This Row],[Date]]-SUM(MOD(DATE(YEAR(Tableau3[[#This Row],[Date]]-MOD(Tableau3[[#This Row],[Date]]-2,7)+3),1,2),{1E+99;7})*{1;-1})+5)/7))</f>
        <v/>
      </c>
      <c r="C925" s="11" t="str">
        <f>IF(ISBLANK(Tableau3[[#This Row],[Matricule]]),"",VLOOKUP(Tableau3[[#This Row],[Matricule]],#REF!,2,FALSE))</f>
        <v/>
      </c>
      <c r="D925" s="11" t="str">
        <f>IF(ISBLANK(Tableau3[[#This Row],[Matricule]]),"",VLOOKUP(Tableau3[[#This Row],[Matricule]],#REF!,3,FALSE))</f>
        <v/>
      </c>
      <c r="E925" s="11" t="str">
        <f>CONCATENATE(Tableau3[[#This Row],[Date]],Tableau3[[#This Row],[Matricule]])</f>
        <v/>
      </c>
      <c r="F925" s="3"/>
      <c r="I92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25" s="7">
        <f>IF(Tableau3[[#This Row],[Moyenne Régimes]]&gt;0,1,0)</f>
        <v>0</v>
      </c>
      <c r="K925" s="7">
        <f>IF(Tableau3[[#This Row],[Moyenne Régimes]]&gt;=60,1,0)</f>
        <v>0</v>
      </c>
      <c r="L925" s="7">
        <f>IF(Tableau3[[#This Row],[Moyenne Régimes]]&gt;60,Tableau3[[#This Row],[Moyenne Régimes]]-60,0)</f>
        <v>0</v>
      </c>
      <c r="M925" s="14">
        <f t="shared" si="45"/>
        <v>0</v>
      </c>
      <c r="N925" s="14">
        <f t="shared" si="44"/>
        <v>0</v>
      </c>
      <c r="O925" s="14">
        <f t="shared" si="46"/>
        <v>0</v>
      </c>
      <c r="P925" s="15" t="str">
        <f>IF(Tableau3[[#This Row],[Matricule]]&gt;1,IF(COUNTIF(Tableau3[DateMatricule],Tableau3[[#This Row],[DateMatricule]])&gt;1,"Doublon",""),"")</f>
        <v/>
      </c>
    </row>
    <row r="926" spans="1:16" x14ac:dyDescent="0.25">
      <c r="A926" s="12" t="str">
        <f>IF(Tableau3[[#This Row],[Date]]="","",VLOOKUP(Tableau3[[#This Row],[Semaine]],Listes!$A:$B,2,FALSE))</f>
        <v/>
      </c>
      <c r="B926" s="11" t="str">
        <f>IF(ISBLANK(Tableau3[[#This Row],[Date]]),"",INT((Tableau3[[#This Row],[Date]]-SUM(MOD(DATE(YEAR(Tableau3[[#This Row],[Date]]-MOD(Tableau3[[#This Row],[Date]]-2,7)+3),1,2),{1E+99;7})*{1;-1})+5)/7))</f>
        <v/>
      </c>
      <c r="C926" s="11" t="str">
        <f>IF(ISBLANK(Tableau3[[#This Row],[Matricule]]),"",VLOOKUP(Tableau3[[#This Row],[Matricule]],#REF!,2,FALSE))</f>
        <v/>
      </c>
      <c r="D926" s="11" t="str">
        <f>IF(ISBLANK(Tableau3[[#This Row],[Matricule]]),"",VLOOKUP(Tableau3[[#This Row],[Matricule]],#REF!,3,FALSE))</f>
        <v/>
      </c>
      <c r="E926" s="11" t="str">
        <f>CONCATENATE(Tableau3[[#This Row],[Date]],Tableau3[[#This Row],[Matricule]])</f>
        <v/>
      </c>
      <c r="F926" s="3"/>
      <c r="I92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26" s="7">
        <f>IF(Tableau3[[#This Row],[Moyenne Régimes]]&gt;0,1,0)</f>
        <v>0</v>
      </c>
      <c r="K926" s="7">
        <f>IF(Tableau3[[#This Row],[Moyenne Régimes]]&gt;=60,1,0)</f>
        <v>0</v>
      </c>
      <c r="L926" s="7">
        <f>IF(Tableau3[[#This Row],[Moyenne Régimes]]&gt;60,Tableau3[[#This Row],[Moyenne Régimes]]-60,0)</f>
        <v>0</v>
      </c>
      <c r="M926" s="14">
        <f t="shared" si="45"/>
        <v>0</v>
      </c>
      <c r="N926" s="14">
        <f t="shared" si="44"/>
        <v>0</v>
      </c>
      <c r="O926" s="14">
        <f t="shared" si="46"/>
        <v>0</v>
      </c>
      <c r="P926" s="15" t="str">
        <f>IF(Tableau3[[#This Row],[Matricule]]&gt;1,IF(COUNTIF(Tableau3[DateMatricule],Tableau3[[#This Row],[DateMatricule]])&gt;1,"Doublon",""),"")</f>
        <v/>
      </c>
    </row>
    <row r="927" spans="1:16" x14ac:dyDescent="0.25">
      <c r="A927" s="12" t="str">
        <f>IF(Tableau3[[#This Row],[Date]]="","",VLOOKUP(Tableau3[[#This Row],[Semaine]],Listes!$A:$B,2,FALSE))</f>
        <v/>
      </c>
      <c r="B927" s="11" t="str">
        <f>IF(ISBLANK(Tableau3[[#This Row],[Date]]),"",INT((Tableau3[[#This Row],[Date]]-SUM(MOD(DATE(YEAR(Tableau3[[#This Row],[Date]]-MOD(Tableau3[[#This Row],[Date]]-2,7)+3),1,2),{1E+99;7})*{1;-1})+5)/7))</f>
        <v/>
      </c>
      <c r="C927" s="11" t="str">
        <f>IF(ISBLANK(Tableau3[[#This Row],[Matricule]]),"",VLOOKUP(Tableau3[[#This Row],[Matricule]],#REF!,2,FALSE))</f>
        <v/>
      </c>
      <c r="D927" s="11" t="str">
        <f>IF(ISBLANK(Tableau3[[#This Row],[Matricule]]),"",VLOOKUP(Tableau3[[#This Row],[Matricule]],#REF!,3,FALSE))</f>
        <v/>
      </c>
      <c r="E927" s="11" t="str">
        <f>CONCATENATE(Tableau3[[#This Row],[Date]],Tableau3[[#This Row],[Matricule]])</f>
        <v/>
      </c>
      <c r="F927" s="3"/>
      <c r="I92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27" s="7">
        <f>IF(Tableau3[[#This Row],[Moyenne Régimes]]&gt;0,1,0)</f>
        <v>0</v>
      </c>
      <c r="K927" s="7">
        <f>IF(Tableau3[[#This Row],[Moyenne Régimes]]&gt;=60,1,0)</f>
        <v>0</v>
      </c>
      <c r="L927" s="7">
        <f>IF(Tableau3[[#This Row],[Moyenne Régimes]]&gt;60,Tableau3[[#This Row],[Moyenne Régimes]]-60,0)</f>
        <v>0</v>
      </c>
      <c r="M927" s="14">
        <f t="shared" si="45"/>
        <v>0</v>
      </c>
      <c r="N927" s="14">
        <f t="shared" si="44"/>
        <v>0</v>
      </c>
      <c r="O927" s="14">
        <f t="shared" si="46"/>
        <v>0</v>
      </c>
      <c r="P927" s="15" t="str">
        <f>IF(Tableau3[[#This Row],[Matricule]]&gt;1,IF(COUNTIF(Tableau3[DateMatricule],Tableau3[[#This Row],[DateMatricule]])&gt;1,"Doublon",""),"")</f>
        <v/>
      </c>
    </row>
    <row r="928" spans="1:16" x14ac:dyDescent="0.25">
      <c r="A928" s="12" t="str">
        <f>IF(Tableau3[[#This Row],[Date]]="","",VLOOKUP(Tableau3[[#This Row],[Semaine]],Listes!$A:$B,2,FALSE))</f>
        <v/>
      </c>
      <c r="B928" s="11" t="str">
        <f>IF(ISBLANK(Tableau3[[#This Row],[Date]]),"",INT((Tableau3[[#This Row],[Date]]-SUM(MOD(DATE(YEAR(Tableau3[[#This Row],[Date]]-MOD(Tableau3[[#This Row],[Date]]-2,7)+3),1,2),{1E+99;7})*{1;-1})+5)/7))</f>
        <v/>
      </c>
      <c r="C928" s="11" t="str">
        <f>IF(ISBLANK(Tableau3[[#This Row],[Matricule]]),"",VLOOKUP(Tableau3[[#This Row],[Matricule]],#REF!,2,FALSE))</f>
        <v/>
      </c>
      <c r="D928" s="11" t="str">
        <f>IF(ISBLANK(Tableau3[[#This Row],[Matricule]]),"",VLOOKUP(Tableau3[[#This Row],[Matricule]],#REF!,3,FALSE))</f>
        <v/>
      </c>
      <c r="E928" s="11" t="str">
        <f>CONCATENATE(Tableau3[[#This Row],[Date]],Tableau3[[#This Row],[Matricule]])</f>
        <v/>
      </c>
      <c r="F928" s="3"/>
      <c r="I92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28" s="7">
        <f>IF(Tableau3[[#This Row],[Moyenne Régimes]]&gt;0,1,0)</f>
        <v>0</v>
      </c>
      <c r="K928" s="7">
        <f>IF(Tableau3[[#This Row],[Moyenne Régimes]]&gt;=60,1,0)</f>
        <v>0</v>
      </c>
      <c r="L928" s="7">
        <f>IF(Tableau3[[#This Row],[Moyenne Régimes]]&gt;60,Tableau3[[#This Row],[Moyenne Régimes]]-60,0)</f>
        <v>0</v>
      </c>
      <c r="M928" s="14">
        <f t="shared" si="45"/>
        <v>0</v>
      </c>
      <c r="N928" s="14">
        <f t="shared" si="44"/>
        <v>0</v>
      </c>
      <c r="O928" s="14">
        <f t="shared" si="46"/>
        <v>0</v>
      </c>
      <c r="P928" s="15" t="str">
        <f>IF(Tableau3[[#This Row],[Matricule]]&gt;1,IF(COUNTIF(Tableau3[DateMatricule],Tableau3[[#This Row],[DateMatricule]])&gt;1,"Doublon",""),"")</f>
        <v/>
      </c>
    </row>
    <row r="929" spans="1:16" x14ac:dyDescent="0.25">
      <c r="A929" s="12" t="str">
        <f>IF(Tableau3[[#This Row],[Date]]="","",VLOOKUP(Tableau3[[#This Row],[Semaine]],Listes!$A:$B,2,FALSE))</f>
        <v/>
      </c>
      <c r="B929" s="11" t="str">
        <f>IF(ISBLANK(Tableau3[[#This Row],[Date]]),"",INT((Tableau3[[#This Row],[Date]]-SUM(MOD(DATE(YEAR(Tableau3[[#This Row],[Date]]-MOD(Tableau3[[#This Row],[Date]]-2,7)+3),1,2),{1E+99;7})*{1;-1})+5)/7))</f>
        <v/>
      </c>
      <c r="C929" s="11" t="str">
        <f>IF(ISBLANK(Tableau3[[#This Row],[Matricule]]),"",VLOOKUP(Tableau3[[#This Row],[Matricule]],#REF!,2,FALSE))</f>
        <v/>
      </c>
      <c r="D929" s="11" t="str">
        <f>IF(ISBLANK(Tableau3[[#This Row],[Matricule]]),"",VLOOKUP(Tableau3[[#This Row],[Matricule]],#REF!,3,FALSE))</f>
        <v/>
      </c>
      <c r="E929" s="11" t="str">
        <f>CONCATENATE(Tableau3[[#This Row],[Date]],Tableau3[[#This Row],[Matricule]])</f>
        <v/>
      </c>
      <c r="F929" s="3"/>
      <c r="I92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29" s="7">
        <f>IF(Tableau3[[#This Row],[Moyenne Régimes]]&gt;0,1,0)</f>
        <v>0</v>
      </c>
      <c r="K929" s="7">
        <f>IF(Tableau3[[#This Row],[Moyenne Régimes]]&gt;=60,1,0)</f>
        <v>0</v>
      </c>
      <c r="L929" s="7">
        <f>IF(Tableau3[[#This Row],[Moyenne Régimes]]&gt;60,Tableau3[[#This Row],[Moyenne Régimes]]-60,0)</f>
        <v>0</v>
      </c>
      <c r="M929" s="14">
        <f t="shared" si="45"/>
        <v>0</v>
      </c>
      <c r="N929" s="14">
        <f t="shared" si="44"/>
        <v>0</v>
      </c>
      <c r="O929" s="14">
        <f t="shared" si="46"/>
        <v>0</v>
      </c>
      <c r="P929" s="15" t="str">
        <f>IF(Tableau3[[#This Row],[Matricule]]&gt;1,IF(COUNTIF(Tableau3[DateMatricule],Tableau3[[#This Row],[DateMatricule]])&gt;1,"Doublon",""),"")</f>
        <v/>
      </c>
    </row>
    <row r="930" spans="1:16" x14ac:dyDescent="0.25">
      <c r="A930" s="12" t="str">
        <f>IF(Tableau3[[#This Row],[Date]]="","",VLOOKUP(Tableau3[[#This Row],[Semaine]],Listes!$A:$B,2,FALSE))</f>
        <v/>
      </c>
      <c r="B930" s="11" t="str">
        <f>IF(ISBLANK(Tableau3[[#This Row],[Date]]),"",INT((Tableau3[[#This Row],[Date]]-SUM(MOD(DATE(YEAR(Tableau3[[#This Row],[Date]]-MOD(Tableau3[[#This Row],[Date]]-2,7)+3),1,2),{1E+99;7})*{1;-1})+5)/7))</f>
        <v/>
      </c>
      <c r="C930" s="11" t="str">
        <f>IF(ISBLANK(Tableau3[[#This Row],[Matricule]]),"",VLOOKUP(Tableau3[[#This Row],[Matricule]],#REF!,2,FALSE))</f>
        <v/>
      </c>
      <c r="D930" s="11" t="str">
        <f>IF(ISBLANK(Tableau3[[#This Row],[Matricule]]),"",VLOOKUP(Tableau3[[#This Row],[Matricule]],#REF!,3,FALSE))</f>
        <v/>
      </c>
      <c r="E930" s="11" t="str">
        <f>CONCATENATE(Tableau3[[#This Row],[Date]],Tableau3[[#This Row],[Matricule]])</f>
        <v/>
      </c>
      <c r="F930" s="3"/>
      <c r="I93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30" s="7">
        <f>IF(Tableau3[[#This Row],[Moyenne Régimes]]&gt;0,1,0)</f>
        <v>0</v>
      </c>
      <c r="K930" s="7">
        <f>IF(Tableau3[[#This Row],[Moyenne Régimes]]&gt;=60,1,0)</f>
        <v>0</v>
      </c>
      <c r="L930" s="7">
        <f>IF(Tableau3[[#This Row],[Moyenne Régimes]]&gt;60,Tableau3[[#This Row],[Moyenne Régimes]]-60,0)</f>
        <v>0</v>
      </c>
      <c r="M930" s="14">
        <f t="shared" si="45"/>
        <v>0</v>
      </c>
      <c r="N930" s="14">
        <f t="shared" si="44"/>
        <v>0</v>
      </c>
      <c r="O930" s="14">
        <f t="shared" si="46"/>
        <v>0</v>
      </c>
      <c r="P930" s="15" t="str">
        <f>IF(Tableau3[[#This Row],[Matricule]]&gt;1,IF(COUNTIF(Tableau3[DateMatricule],Tableau3[[#This Row],[DateMatricule]])&gt;1,"Doublon",""),"")</f>
        <v/>
      </c>
    </row>
    <row r="931" spans="1:16" x14ac:dyDescent="0.25">
      <c r="A931" s="12" t="str">
        <f>IF(Tableau3[[#This Row],[Date]]="","",VLOOKUP(Tableau3[[#This Row],[Semaine]],Listes!$A:$B,2,FALSE))</f>
        <v/>
      </c>
      <c r="B931" s="11" t="str">
        <f>IF(ISBLANK(Tableau3[[#This Row],[Date]]),"",INT((Tableau3[[#This Row],[Date]]-SUM(MOD(DATE(YEAR(Tableau3[[#This Row],[Date]]-MOD(Tableau3[[#This Row],[Date]]-2,7)+3),1,2),{1E+99;7})*{1;-1})+5)/7))</f>
        <v/>
      </c>
      <c r="C931" s="11" t="str">
        <f>IF(ISBLANK(Tableau3[[#This Row],[Matricule]]),"",VLOOKUP(Tableau3[[#This Row],[Matricule]],#REF!,2,FALSE))</f>
        <v/>
      </c>
      <c r="D931" s="11" t="str">
        <f>IF(ISBLANK(Tableau3[[#This Row],[Matricule]]),"",VLOOKUP(Tableau3[[#This Row],[Matricule]],#REF!,3,FALSE))</f>
        <v/>
      </c>
      <c r="E931" s="11" t="str">
        <f>CONCATENATE(Tableau3[[#This Row],[Date]],Tableau3[[#This Row],[Matricule]])</f>
        <v/>
      </c>
      <c r="F931" s="3"/>
      <c r="I93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31" s="7">
        <f>IF(Tableau3[[#This Row],[Moyenne Régimes]]&gt;0,1,0)</f>
        <v>0</v>
      </c>
      <c r="K931" s="7">
        <f>IF(Tableau3[[#This Row],[Moyenne Régimes]]&gt;=60,1,0)</f>
        <v>0</v>
      </c>
      <c r="L931" s="7">
        <f>IF(Tableau3[[#This Row],[Moyenne Régimes]]&gt;60,Tableau3[[#This Row],[Moyenne Régimes]]-60,0)</f>
        <v>0</v>
      </c>
      <c r="M931" s="14">
        <f t="shared" si="45"/>
        <v>0</v>
      </c>
      <c r="N931" s="14">
        <f t="shared" si="44"/>
        <v>0</v>
      </c>
      <c r="O931" s="14">
        <f t="shared" si="46"/>
        <v>0</v>
      </c>
      <c r="P931" s="15" t="str">
        <f>IF(Tableau3[[#This Row],[Matricule]]&gt;1,IF(COUNTIF(Tableau3[DateMatricule],Tableau3[[#This Row],[DateMatricule]])&gt;1,"Doublon",""),"")</f>
        <v/>
      </c>
    </row>
    <row r="932" spans="1:16" x14ac:dyDescent="0.25">
      <c r="A932" s="12" t="str">
        <f>IF(Tableau3[[#This Row],[Date]]="","",VLOOKUP(Tableau3[[#This Row],[Semaine]],Listes!$A:$B,2,FALSE))</f>
        <v/>
      </c>
      <c r="B932" s="11" t="str">
        <f>IF(ISBLANK(Tableau3[[#This Row],[Date]]),"",INT((Tableau3[[#This Row],[Date]]-SUM(MOD(DATE(YEAR(Tableau3[[#This Row],[Date]]-MOD(Tableau3[[#This Row],[Date]]-2,7)+3),1,2),{1E+99;7})*{1;-1})+5)/7))</f>
        <v/>
      </c>
      <c r="C932" s="11" t="str">
        <f>IF(ISBLANK(Tableau3[[#This Row],[Matricule]]),"",VLOOKUP(Tableau3[[#This Row],[Matricule]],#REF!,2,FALSE))</f>
        <v/>
      </c>
      <c r="D932" s="11" t="str">
        <f>IF(ISBLANK(Tableau3[[#This Row],[Matricule]]),"",VLOOKUP(Tableau3[[#This Row],[Matricule]],#REF!,3,FALSE))</f>
        <v/>
      </c>
      <c r="E932" s="11" t="str">
        <f>CONCATENATE(Tableau3[[#This Row],[Date]],Tableau3[[#This Row],[Matricule]])</f>
        <v/>
      </c>
      <c r="F932" s="3"/>
      <c r="I93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32" s="7">
        <f>IF(Tableau3[[#This Row],[Moyenne Régimes]]&gt;0,1,0)</f>
        <v>0</v>
      </c>
      <c r="K932" s="7">
        <f>IF(Tableau3[[#This Row],[Moyenne Régimes]]&gt;=60,1,0)</f>
        <v>0</v>
      </c>
      <c r="L932" s="7">
        <f>IF(Tableau3[[#This Row],[Moyenne Régimes]]&gt;60,Tableau3[[#This Row],[Moyenne Régimes]]-60,0)</f>
        <v>0</v>
      </c>
      <c r="M932" s="14">
        <f t="shared" si="45"/>
        <v>0</v>
      </c>
      <c r="N932" s="14">
        <f t="shared" si="44"/>
        <v>0</v>
      </c>
      <c r="O932" s="14">
        <f t="shared" si="46"/>
        <v>0</v>
      </c>
      <c r="P932" s="15" t="str">
        <f>IF(Tableau3[[#This Row],[Matricule]]&gt;1,IF(COUNTIF(Tableau3[DateMatricule],Tableau3[[#This Row],[DateMatricule]])&gt;1,"Doublon",""),"")</f>
        <v/>
      </c>
    </row>
    <row r="933" spans="1:16" x14ac:dyDescent="0.25">
      <c r="A933" s="12" t="str">
        <f>IF(Tableau3[[#This Row],[Date]]="","",VLOOKUP(Tableau3[[#This Row],[Semaine]],Listes!$A:$B,2,FALSE))</f>
        <v/>
      </c>
      <c r="B933" s="11" t="str">
        <f>IF(ISBLANK(Tableau3[[#This Row],[Date]]),"",INT((Tableau3[[#This Row],[Date]]-SUM(MOD(DATE(YEAR(Tableau3[[#This Row],[Date]]-MOD(Tableau3[[#This Row],[Date]]-2,7)+3),1,2),{1E+99;7})*{1;-1})+5)/7))</f>
        <v/>
      </c>
      <c r="C933" s="11" t="str">
        <f>IF(ISBLANK(Tableau3[[#This Row],[Matricule]]),"",VLOOKUP(Tableau3[[#This Row],[Matricule]],#REF!,2,FALSE))</f>
        <v/>
      </c>
      <c r="D933" s="11" t="str">
        <f>IF(ISBLANK(Tableau3[[#This Row],[Matricule]]),"",VLOOKUP(Tableau3[[#This Row],[Matricule]],#REF!,3,FALSE))</f>
        <v/>
      </c>
      <c r="E933" s="11" t="str">
        <f>CONCATENATE(Tableau3[[#This Row],[Date]],Tableau3[[#This Row],[Matricule]])</f>
        <v/>
      </c>
      <c r="F933" s="3"/>
      <c r="I93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33" s="7">
        <f>IF(Tableau3[[#This Row],[Moyenne Régimes]]&gt;0,1,0)</f>
        <v>0</v>
      </c>
      <c r="K933" s="7">
        <f>IF(Tableau3[[#This Row],[Moyenne Régimes]]&gt;=60,1,0)</f>
        <v>0</v>
      </c>
      <c r="L933" s="7">
        <f>IF(Tableau3[[#This Row],[Moyenne Régimes]]&gt;60,Tableau3[[#This Row],[Moyenne Régimes]]-60,0)</f>
        <v>0</v>
      </c>
      <c r="M933" s="14">
        <f t="shared" si="45"/>
        <v>0</v>
      </c>
      <c r="N933" s="14">
        <f t="shared" si="44"/>
        <v>0</v>
      </c>
      <c r="O933" s="14">
        <f t="shared" si="46"/>
        <v>0</v>
      </c>
      <c r="P933" s="15" t="str">
        <f>IF(Tableau3[[#This Row],[Matricule]]&gt;1,IF(COUNTIF(Tableau3[DateMatricule],Tableau3[[#This Row],[DateMatricule]])&gt;1,"Doublon",""),"")</f>
        <v/>
      </c>
    </row>
    <row r="934" spans="1:16" x14ac:dyDescent="0.25">
      <c r="A934" s="12" t="str">
        <f>IF(Tableau3[[#This Row],[Date]]="","",VLOOKUP(Tableau3[[#This Row],[Semaine]],Listes!$A:$B,2,FALSE))</f>
        <v/>
      </c>
      <c r="B934" s="11" t="str">
        <f>IF(ISBLANK(Tableau3[[#This Row],[Date]]),"",INT((Tableau3[[#This Row],[Date]]-SUM(MOD(DATE(YEAR(Tableau3[[#This Row],[Date]]-MOD(Tableau3[[#This Row],[Date]]-2,7)+3),1,2),{1E+99;7})*{1;-1})+5)/7))</f>
        <v/>
      </c>
      <c r="C934" s="11" t="str">
        <f>IF(ISBLANK(Tableau3[[#This Row],[Matricule]]),"",VLOOKUP(Tableau3[[#This Row],[Matricule]],#REF!,2,FALSE))</f>
        <v/>
      </c>
      <c r="D934" s="11" t="str">
        <f>IF(ISBLANK(Tableau3[[#This Row],[Matricule]]),"",VLOOKUP(Tableau3[[#This Row],[Matricule]],#REF!,3,FALSE))</f>
        <v/>
      </c>
      <c r="E934" s="11" t="str">
        <f>CONCATENATE(Tableau3[[#This Row],[Date]],Tableau3[[#This Row],[Matricule]])</f>
        <v/>
      </c>
      <c r="F934" s="3"/>
      <c r="I93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34" s="7">
        <f>IF(Tableau3[[#This Row],[Moyenne Régimes]]&gt;0,1,0)</f>
        <v>0</v>
      </c>
      <c r="K934" s="7">
        <f>IF(Tableau3[[#This Row],[Moyenne Régimes]]&gt;=60,1,0)</f>
        <v>0</v>
      </c>
      <c r="L934" s="7">
        <f>IF(Tableau3[[#This Row],[Moyenne Régimes]]&gt;60,Tableau3[[#This Row],[Moyenne Régimes]]-60,0)</f>
        <v>0</v>
      </c>
      <c r="M934" s="14">
        <f t="shared" si="45"/>
        <v>0</v>
      </c>
      <c r="N934" s="14">
        <f t="shared" si="44"/>
        <v>0</v>
      </c>
      <c r="O934" s="14">
        <f t="shared" si="46"/>
        <v>0</v>
      </c>
      <c r="P934" s="15" t="str">
        <f>IF(Tableau3[[#This Row],[Matricule]]&gt;1,IF(COUNTIF(Tableau3[DateMatricule],Tableau3[[#This Row],[DateMatricule]])&gt;1,"Doublon",""),"")</f>
        <v/>
      </c>
    </row>
    <row r="935" spans="1:16" x14ac:dyDescent="0.25">
      <c r="A935" s="12" t="str">
        <f>IF(Tableau3[[#This Row],[Date]]="","",VLOOKUP(Tableau3[[#This Row],[Semaine]],Listes!$A:$B,2,FALSE))</f>
        <v/>
      </c>
      <c r="B935" s="11" t="str">
        <f>IF(ISBLANK(Tableau3[[#This Row],[Date]]),"",INT((Tableau3[[#This Row],[Date]]-SUM(MOD(DATE(YEAR(Tableau3[[#This Row],[Date]]-MOD(Tableau3[[#This Row],[Date]]-2,7)+3),1,2),{1E+99;7})*{1;-1})+5)/7))</f>
        <v/>
      </c>
      <c r="C935" s="11" t="str">
        <f>IF(ISBLANK(Tableau3[[#This Row],[Matricule]]),"",VLOOKUP(Tableau3[[#This Row],[Matricule]],#REF!,2,FALSE))</f>
        <v/>
      </c>
      <c r="D935" s="11" t="str">
        <f>IF(ISBLANK(Tableau3[[#This Row],[Matricule]]),"",VLOOKUP(Tableau3[[#This Row],[Matricule]],#REF!,3,FALSE))</f>
        <v/>
      </c>
      <c r="E935" s="11" t="str">
        <f>CONCATENATE(Tableau3[[#This Row],[Date]],Tableau3[[#This Row],[Matricule]])</f>
        <v/>
      </c>
      <c r="F935" s="3"/>
      <c r="I93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35" s="7">
        <f>IF(Tableau3[[#This Row],[Moyenne Régimes]]&gt;0,1,0)</f>
        <v>0</v>
      </c>
      <c r="K935" s="7">
        <f>IF(Tableau3[[#This Row],[Moyenne Régimes]]&gt;=60,1,0)</f>
        <v>0</v>
      </c>
      <c r="L935" s="7">
        <f>IF(Tableau3[[#This Row],[Moyenne Régimes]]&gt;60,Tableau3[[#This Row],[Moyenne Régimes]]-60,0)</f>
        <v>0</v>
      </c>
      <c r="M935" s="14">
        <f t="shared" si="45"/>
        <v>0</v>
      </c>
      <c r="N935" s="14">
        <f t="shared" si="44"/>
        <v>0</v>
      </c>
      <c r="O935" s="14">
        <f t="shared" si="46"/>
        <v>0</v>
      </c>
      <c r="P935" s="15" t="str">
        <f>IF(Tableau3[[#This Row],[Matricule]]&gt;1,IF(COUNTIF(Tableau3[DateMatricule],Tableau3[[#This Row],[DateMatricule]])&gt;1,"Doublon",""),"")</f>
        <v/>
      </c>
    </row>
    <row r="936" spans="1:16" x14ac:dyDescent="0.25">
      <c r="A936" s="12" t="str">
        <f>IF(Tableau3[[#This Row],[Date]]="","",VLOOKUP(Tableau3[[#This Row],[Semaine]],Listes!$A:$B,2,FALSE))</f>
        <v/>
      </c>
      <c r="B936" s="11" t="str">
        <f>IF(ISBLANK(Tableau3[[#This Row],[Date]]),"",INT((Tableau3[[#This Row],[Date]]-SUM(MOD(DATE(YEAR(Tableau3[[#This Row],[Date]]-MOD(Tableau3[[#This Row],[Date]]-2,7)+3),1,2),{1E+99;7})*{1;-1})+5)/7))</f>
        <v/>
      </c>
      <c r="C936" s="11" t="str">
        <f>IF(ISBLANK(Tableau3[[#This Row],[Matricule]]),"",VLOOKUP(Tableau3[[#This Row],[Matricule]],#REF!,2,FALSE))</f>
        <v/>
      </c>
      <c r="D936" s="11" t="str">
        <f>IF(ISBLANK(Tableau3[[#This Row],[Matricule]]),"",VLOOKUP(Tableau3[[#This Row],[Matricule]],#REF!,3,FALSE))</f>
        <v/>
      </c>
      <c r="E936" s="11" t="str">
        <f>CONCATENATE(Tableau3[[#This Row],[Date]],Tableau3[[#This Row],[Matricule]])</f>
        <v/>
      </c>
      <c r="F936" s="3"/>
      <c r="I93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36" s="7">
        <f>IF(Tableau3[[#This Row],[Moyenne Régimes]]&gt;0,1,0)</f>
        <v>0</v>
      </c>
      <c r="K936" s="7">
        <f>IF(Tableau3[[#This Row],[Moyenne Régimes]]&gt;=60,1,0)</f>
        <v>0</v>
      </c>
      <c r="L936" s="7">
        <f>IF(Tableau3[[#This Row],[Moyenne Régimes]]&gt;60,Tableau3[[#This Row],[Moyenne Régimes]]-60,0)</f>
        <v>0</v>
      </c>
      <c r="M936" s="14">
        <f t="shared" si="45"/>
        <v>0</v>
      </c>
      <c r="N936" s="14">
        <f t="shared" si="44"/>
        <v>0</v>
      </c>
      <c r="O936" s="14">
        <f t="shared" si="46"/>
        <v>0</v>
      </c>
      <c r="P936" s="15" t="str">
        <f>IF(Tableau3[[#This Row],[Matricule]]&gt;1,IF(COUNTIF(Tableau3[DateMatricule],Tableau3[[#This Row],[DateMatricule]])&gt;1,"Doublon",""),"")</f>
        <v/>
      </c>
    </row>
    <row r="937" spans="1:16" x14ac:dyDescent="0.25">
      <c r="A937" s="12" t="str">
        <f>IF(Tableau3[[#This Row],[Date]]="","",VLOOKUP(Tableau3[[#This Row],[Semaine]],Listes!$A:$B,2,FALSE))</f>
        <v/>
      </c>
      <c r="B937" s="11" t="str">
        <f>IF(ISBLANK(Tableau3[[#This Row],[Date]]),"",INT((Tableau3[[#This Row],[Date]]-SUM(MOD(DATE(YEAR(Tableau3[[#This Row],[Date]]-MOD(Tableau3[[#This Row],[Date]]-2,7)+3),1,2),{1E+99;7})*{1;-1})+5)/7))</f>
        <v/>
      </c>
      <c r="C937" s="11" t="str">
        <f>IF(ISBLANK(Tableau3[[#This Row],[Matricule]]),"",VLOOKUP(Tableau3[[#This Row],[Matricule]],#REF!,2,FALSE))</f>
        <v/>
      </c>
      <c r="D937" s="11" t="str">
        <f>IF(ISBLANK(Tableau3[[#This Row],[Matricule]]),"",VLOOKUP(Tableau3[[#This Row],[Matricule]],#REF!,3,FALSE))</f>
        <v/>
      </c>
      <c r="E937" s="11" t="str">
        <f>CONCATENATE(Tableau3[[#This Row],[Date]],Tableau3[[#This Row],[Matricule]])</f>
        <v/>
      </c>
      <c r="F937" s="3"/>
      <c r="I93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37" s="7">
        <f>IF(Tableau3[[#This Row],[Moyenne Régimes]]&gt;0,1,0)</f>
        <v>0</v>
      </c>
      <c r="K937" s="7">
        <f>IF(Tableau3[[#This Row],[Moyenne Régimes]]&gt;=60,1,0)</f>
        <v>0</v>
      </c>
      <c r="L937" s="7">
        <f>IF(Tableau3[[#This Row],[Moyenne Régimes]]&gt;60,Tableau3[[#This Row],[Moyenne Régimes]]-60,0)</f>
        <v>0</v>
      </c>
      <c r="M937" s="14">
        <f t="shared" si="45"/>
        <v>0</v>
      </c>
      <c r="N937" s="14">
        <f t="shared" si="44"/>
        <v>0</v>
      </c>
      <c r="O937" s="14">
        <f t="shared" si="46"/>
        <v>0</v>
      </c>
      <c r="P937" s="15" t="str">
        <f>IF(Tableau3[[#This Row],[Matricule]]&gt;1,IF(COUNTIF(Tableau3[DateMatricule],Tableau3[[#This Row],[DateMatricule]])&gt;1,"Doublon",""),"")</f>
        <v/>
      </c>
    </row>
    <row r="938" spans="1:16" x14ac:dyDescent="0.25">
      <c r="A938" s="12" t="str">
        <f>IF(Tableau3[[#This Row],[Date]]="","",VLOOKUP(Tableau3[[#This Row],[Semaine]],Listes!$A:$B,2,FALSE))</f>
        <v/>
      </c>
      <c r="B938" s="12" t="str">
        <f>IF(ISBLANK(Tableau3[[#This Row],[Date]]),"",INT((Tableau3[[#This Row],[Date]]-SUM(MOD(DATE(YEAR(Tableau3[[#This Row],[Date]]-MOD(Tableau3[[#This Row],[Date]]-2,7)+3),1,2),{1E+99;7})*{1;-1})+5)/7))</f>
        <v/>
      </c>
      <c r="C938" s="12" t="str">
        <f>IF(ISBLANK(Tableau3[[#This Row],[Matricule]]),"",VLOOKUP(Tableau3[[#This Row],[Matricule]],#REF!,2,FALSE))</f>
        <v/>
      </c>
      <c r="D938" s="12" t="str">
        <f>IF(ISBLANK(Tableau3[[#This Row],[Matricule]]),"",VLOOKUP(Tableau3[[#This Row],[Matricule]],#REF!,3,FALSE))</f>
        <v/>
      </c>
      <c r="E938" s="12" t="str">
        <f>CONCATENATE(Tableau3[[#This Row],[Date]],Tableau3[[#This Row],[Matricule]])</f>
        <v/>
      </c>
      <c r="F938" s="3"/>
      <c r="I93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38" s="7">
        <f>IF(Tableau3[[#This Row],[Moyenne Régimes]]&gt;0,1,0)</f>
        <v>0</v>
      </c>
      <c r="K938" s="15">
        <f>IF(Tableau3[[#This Row],[Moyenne Régimes]]&gt;=60,1,0)</f>
        <v>0</v>
      </c>
      <c r="L938" s="15">
        <f>IF(Tableau3[[#This Row],[Moyenne Régimes]]&gt;60,Tableau3[[#This Row],[Moyenne Régimes]]-60,0)</f>
        <v>0</v>
      </c>
      <c r="M938" s="14">
        <f t="shared" ref="M938:M969" si="47">+IF(I938&lt;60,0,1000)</f>
        <v>0</v>
      </c>
      <c r="N938" s="15">
        <f t="shared" ref="N938:N969" si="48">+IF(ROUND(I938,0)&gt;60,(ROUND(I938,0)-60)*40,0)</f>
        <v>0</v>
      </c>
      <c r="O938" s="14">
        <f t="shared" ref="O938:O969" si="49">+M938+N938</f>
        <v>0</v>
      </c>
      <c r="P938" s="15" t="str">
        <f>IF(Tableau3[[#This Row],[Matricule]]&gt;1,IF(COUNTIF(Tableau3[DateMatricule],Tableau3[[#This Row],[DateMatricule]])&gt;1,"Doublon",""),"")</f>
        <v/>
      </c>
    </row>
    <row r="939" spans="1:16" x14ac:dyDescent="0.25">
      <c r="A939" s="12" t="str">
        <f>IF(Tableau3[[#This Row],[Date]]="","",VLOOKUP(Tableau3[[#This Row],[Semaine]],Listes!$A:$B,2,FALSE))</f>
        <v/>
      </c>
      <c r="B939" s="12" t="str">
        <f>IF(ISBLANK(Tableau3[[#This Row],[Date]]),"",INT((Tableau3[[#This Row],[Date]]-SUM(MOD(DATE(YEAR(Tableau3[[#This Row],[Date]]-MOD(Tableau3[[#This Row],[Date]]-2,7)+3),1,2),{1E+99;7})*{1;-1})+5)/7))</f>
        <v/>
      </c>
      <c r="C939" s="12" t="str">
        <f>IF(ISBLANK(Tableau3[[#This Row],[Matricule]]),"",VLOOKUP(Tableau3[[#This Row],[Matricule]],#REF!,2,FALSE))</f>
        <v/>
      </c>
      <c r="D939" s="12" t="str">
        <f>IF(ISBLANK(Tableau3[[#This Row],[Matricule]]),"",VLOOKUP(Tableau3[[#This Row],[Matricule]],#REF!,3,FALSE))</f>
        <v/>
      </c>
      <c r="E939" s="12" t="str">
        <f>CONCATENATE(Tableau3[[#This Row],[Date]],Tableau3[[#This Row],[Matricule]])</f>
        <v/>
      </c>
      <c r="F939" s="3"/>
      <c r="I93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39" s="7">
        <f>IF(Tableau3[[#This Row],[Moyenne Régimes]]&gt;0,1,0)</f>
        <v>0</v>
      </c>
      <c r="K939" s="15">
        <f>IF(Tableau3[[#This Row],[Moyenne Régimes]]&gt;=60,1,0)</f>
        <v>0</v>
      </c>
      <c r="L939" s="15">
        <f>IF(Tableau3[[#This Row],[Moyenne Régimes]]&gt;60,Tableau3[[#This Row],[Moyenne Régimes]]-60,0)</f>
        <v>0</v>
      </c>
      <c r="M939" s="14">
        <f t="shared" si="47"/>
        <v>0</v>
      </c>
      <c r="N939" s="15">
        <f t="shared" si="48"/>
        <v>0</v>
      </c>
      <c r="O939" s="14">
        <f t="shared" si="49"/>
        <v>0</v>
      </c>
      <c r="P939" s="15" t="str">
        <f>IF(Tableau3[[#This Row],[Matricule]]&gt;1,IF(COUNTIF(Tableau3[DateMatricule],Tableau3[[#This Row],[DateMatricule]])&gt;1,"Doublon",""),"")</f>
        <v/>
      </c>
    </row>
    <row r="940" spans="1:16" x14ac:dyDescent="0.25">
      <c r="A940" s="12" t="str">
        <f>IF(Tableau3[[#This Row],[Date]]="","",VLOOKUP(Tableau3[[#This Row],[Semaine]],Listes!$A:$B,2,FALSE))</f>
        <v/>
      </c>
      <c r="B940" s="12" t="str">
        <f>IF(ISBLANK(Tableau3[[#This Row],[Date]]),"",INT((Tableau3[[#This Row],[Date]]-SUM(MOD(DATE(YEAR(Tableau3[[#This Row],[Date]]-MOD(Tableau3[[#This Row],[Date]]-2,7)+3),1,2),{1E+99;7})*{1;-1})+5)/7))</f>
        <v/>
      </c>
      <c r="C940" s="12" t="str">
        <f>IF(ISBLANK(Tableau3[[#This Row],[Matricule]]),"",VLOOKUP(Tableau3[[#This Row],[Matricule]],#REF!,2,FALSE))</f>
        <v/>
      </c>
      <c r="D940" s="12" t="str">
        <f>IF(ISBLANK(Tableau3[[#This Row],[Matricule]]),"",VLOOKUP(Tableau3[[#This Row],[Matricule]],#REF!,3,FALSE))</f>
        <v/>
      </c>
      <c r="E940" s="12" t="str">
        <f>CONCATENATE(Tableau3[[#This Row],[Date]],Tableau3[[#This Row],[Matricule]])</f>
        <v/>
      </c>
      <c r="F940" s="3"/>
      <c r="I94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40" s="7">
        <f>IF(Tableau3[[#This Row],[Moyenne Régimes]]&gt;0,1,0)</f>
        <v>0</v>
      </c>
      <c r="K940" s="15">
        <f>IF(Tableau3[[#This Row],[Moyenne Régimes]]&gt;=60,1,0)</f>
        <v>0</v>
      </c>
      <c r="L940" s="15">
        <f>IF(Tableau3[[#This Row],[Moyenne Régimes]]&gt;60,Tableau3[[#This Row],[Moyenne Régimes]]-60,0)</f>
        <v>0</v>
      </c>
      <c r="M940" s="14">
        <f t="shared" si="47"/>
        <v>0</v>
      </c>
      <c r="N940" s="15">
        <f t="shared" si="48"/>
        <v>0</v>
      </c>
      <c r="O940" s="14">
        <f t="shared" si="49"/>
        <v>0</v>
      </c>
      <c r="P940" s="15" t="str">
        <f>IF(Tableau3[[#This Row],[Matricule]]&gt;1,IF(COUNTIF(Tableau3[DateMatricule],Tableau3[[#This Row],[DateMatricule]])&gt;1,"Doublon",""),"")</f>
        <v/>
      </c>
    </row>
    <row r="941" spans="1:16" x14ac:dyDescent="0.25">
      <c r="A941" s="12" t="str">
        <f>IF(Tableau3[[#This Row],[Date]]="","",VLOOKUP(Tableau3[[#This Row],[Semaine]],Listes!$A:$B,2,FALSE))</f>
        <v/>
      </c>
      <c r="B941" s="12" t="str">
        <f>IF(ISBLANK(Tableau3[[#This Row],[Date]]),"",INT((Tableau3[[#This Row],[Date]]-SUM(MOD(DATE(YEAR(Tableau3[[#This Row],[Date]]-MOD(Tableau3[[#This Row],[Date]]-2,7)+3),1,2),{1E+99;7})*{1;-1})+5)/7))</f>
        <v/>
      </c>
      <c r="C941" s="12" t="str">
        <f>IF(ISBLANK(Tableau3[[#This Row],[Matricule]]),"",VLOOKUP(Tableau3[[#This Row],[Matricule]],#REF!,2,FALSE))</f>
        <v/>
      </c>
      <c r="D941" s="12" t="str">
        <f>IF(ISBLANK(Tableau3[[#This Row],[Matricule]]),"",VLOOKUP(Tableau3[[#This Row],[Matricule]],#REF!,3,FALSE))</f>
        <v/>
      </c>
      <c r="E941" s="12" t="str">
        <f>CONCATENATE(Tableau3[[#This Row],[Date]],Tableau3[[#This Row],[Matricule]])</f>
        <v/>
      </c>
      <c r="F941" s="3"/>
      <c r="I94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41" s="7">
        <f>IF(Tableau3[[#This Row],[Moyenne Régimes]]&gt;0,1,0)</f>
        <v>0</v>
      </c>
      <c r="K941" s="15">
        <f>IF(Tableau3[[#This Row],[Moyenne Régimes]]&gt;=60,1,0)</f>
        <v>0</v>
      </c>
      <c r="L941" s="15">
        <f>IF(Tableau3[[#This Row],[Moyenne Régimes]]&gt;60,Tableau3[[#This Row],[Moyenne Régimes]]-60,0)</f>
        <v>0</v>
      </c>
      <c r="M941" s="14">
        <f t="shared" si="47"/>
        <v>0</v>
      </c>
      <c r="N941" s="15">
        <f t="shared" si="48"/>
        <v>0</v>
      </c>
      <c r="O941" s="14">
        <f t="shared" si="49"/>
        <v>0</v>
      </c>
      <c r="P941" s="15" t="str">
        <f>IF(Tableau3[[#This Row],[Matricule]]&gt;1,IF(COUNTIF(Tableau3[DateMatricule],Tableau3[[#This Row],[DateMatricule]])&gt;1,"Doublon",""),"")</f>
        <v/>
      </c>
    </row>
    <row r="942" spans="1:16" x14ac:dyDescent="0.25">
      <c r="A942" s="12" t="str">
        <f>IF(Tableau3[[#This Row],[Date]]="","",VLOOKUP(Tableau3[[#This Row],[Semaine]],Listes!$A:$B,2,FALSE))</f>
        <v/>
      </c>
      <c r="B942" s="12" t="str">
        <f>IF(ISBLANK(Tableau3[[#This Row],[Date]]),"",INT((Tableau3[[#This Row],[Date]]-SUM(MOD(DATE(YEAR(Tableau3[[#This Row],[Date]]-MOD(Tableau3[[#This Row],[Date]]-2,7)+3),1,2),{1E+99;7})*{1;-1})+5)/7))</f>
        <v/>
      </c>
      <c r="C942" s="12" t="str">
        <f>IF(ISBLANK(Tableau3[[#This Row],[Matricule]]),"",VLOOKUP(Tableau3[[#This Row],[Matricule]],#REF!,2,FALSE))</f>
        <v/>
      </c>
      <c r="D942" s="12" t="str">
        <f>IF(ISBLANK(Tableau3[[#This Row],[Matricule]]),"",VLOOKUP(Tableau3[[#This Row],[Matricule]],#REF!,3,FALSE))</f>
        <v/>
      </c>
      <c r="E942" s="12" t="str">
        <f>CONCATENATE(Tableau3[[#This Row],[Date]],Tableau3[[#This Row],[Matricule]])</f>
        <v/>
      </c>
      <c r="F942" s="3"/>
      <c r="I94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42" s="7">
        <f>IF(Tableau3[[#This Row],[Moyenne Régimes]]&gt;0,1,0)</f>
        <v>0</v>
      </c>
      <c r="K942" s="15">
        <f>IF(Tableau3[[#This Row],[Moyenne Régimes]]&gt;=60,1,0)</f>
        <v>0</v>
      </c>
      <c r="L942" s="15">
        <f>IF(Tableau3[[#This Row],[Moyenne Régimes]]&gt;60,Tableau3[[#This Row],[Moyenne Régimes]]-60,0)</f>
        <v>0</v>
      </c>
      <c r="M942" s="14">
        <f t="shared" si="47"/>
        <v>0</v>
      </c>
      <c r="N942" s="15">
        <f t="shared" si="48"/>
        <v>0</v>
      </c>
      <c r="O942" s="14">
        <f t="shared" si="49"/>
        <v>0</v>
      </c>
      <c r="P942" s="15" t="str">
        <f>IF(Tableau3[[#This Row],[Matricule]]&gt;1,IF(COUNTIF(Tableau3[DateMatricule],Tableau3[[#This Row],[DateMatricule]])&gt;1,"Doublon",""),"")</f>
        <v/>
      </c>
    </row>
    <row r="943" spans="1:16" x14ac:dyDescent="0.25">
      <c r="A943" s="12" t="str">
        <f>IF(Tableau3[[#This Row],[Date]]="","",VLOOKUP(Tableau3[[#This Row],[Semaine]],Listes!$A:$B,2,FALSE))</f>
        <v/>
      </c>
      <c r="B943" s="12" t="str">
        <f>IF(ISBLANK(Tableau3[[#This Row],[Date]]),"",INT((Tableau3[[#This Row],[Date]]-SUM(MOD(DATE(YEAR(Tableau3[[#This Row],[Date]]-MOD(Tableau3[[#This Row],[Date]]-2,7)+3),1,2),{1E+99;7})*{1;-1})+5)/7))</f>
        <v/>
      </c>
      <c r="C943" s="12" t="str">
        <f>IF(ISBLANK(Tableau3[[#This Row],[Matricule]]),"",VLOOKUP(Tableau3[[#This Row],[Matricule]],#REF!,2,FALSE))</f>
        <v/>
      </c>
      <c r="D943" s="12" t="str">
        <f>IF(ISBLANK(Tableau3[[#This Row],[Matricule]]),"",VLOOKUP(Tableau3[[#This Row],[Matricule]],#REF!,3,FALSE))</f>
        <v/>
      </c>
      <c r="E943" s="12" t="str">
        <f>CONCATENATE(Tableau3[[#This Row],[Date]],Tableau3[[#This Row],[Matricule]])</f>
        <v/>
      </c>
      <c r="F943" s="3"/>
      <c r="I94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43" s="7">
        <f>IF(Tableau3[[#This Row],[Moyenne Régimes]]&gt;0,1,0)</f>
        <v>0</v>
      </c>
      <c r="K943" s="15">
        <f>IF(Tableau3[[#This Row],[Moyenne Régimes]]&gt;=60,1,0)</f>
        <v>0</v>
      </c>
      <c r="L943" s="15">
        <f>IF(Tableau3[[#This Row],[Moyenne Régimes]]&gt;60,Tableau3[[#This Row],[Moyenne Régimes]]-60,0)</f>
        <v>0</v>
      </c>
      <c r="M943" s="14">
        <f t="shared" si="47"/>
        <v>0</v>
      </c>
      <c r="N943" s="15">
        <f t="shared" si="48"/>
        <v>0</v>
      </c>
      <c r="O943" s="14">
        <f t="shared" si="49"/>
        <v>0</v>
      </c>
      <c r="P943" s="15" t="str">
        <f>IF(Tableau3[[#This Row],[Matricule]]&gt;1,IF(COUNTIF(Tableau3[DateMatricule],Tableau3[[#This Row],[DateMatricule]])&gt;1,"Doublon",""),"")</f>
        <v/>
      </c>
    </row>
    <row r="944" spans="1:16" x14ac:dyDescent="0.25">
      <c r="A944" s="12" t="str">
        <f>IF(Tableau3[[#This Row],[Date]]="","",VLOOKUP(Tableau3[[#This Row],[Semaine]],Listes!$A:$B,2,FALSE))</f>
        <v/>
      </c>
      <c r="B944" s="12" t="str">
        <f>IF(ISBLANK(Tableau3[[#This Row],[Date]]),"",INT((Tableau3[[#This Row],[Date]]-SUM(MOD(DATE(YEAR(Tableau3[[#This Row],[Date]]-MOD(Tableau3[[#This Row],[Date]]-2,7)+3),1,2),{1E+99;7})*{1;-1})+5)/7))</f>
        <v/>
      </c>
      <c r="C944" s="12" t="str">
        <f>IF(ISBLANK(Tableau3[[#This Row],[Matricule]]),"",VLOOKUP(Tableau3[[#This Row],[Matricule]],#REF!,2,FALSE))</f>
        <v/>
      </c>
      <c r="D944" s="12" t="str">
        <f>IF(ISBLANK(Tableau3[[#This Row],[Matricule]]),"",VLOOKUP(Tableau3[[#This Row],[Matricule]],#REF!,3,FALSE))</f>
        <v/>
      </c>
      <c r="E944" s="12" t="str">
        <f>CONCATENATE(Tableau3[[#This Row],[Date]],Tableau3[[#This Row],[Matricule]])</f>
        <v/>
      </c>
      <c r="F944" s="3"/>
      <c r="I94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44" s="7">
        <f>IF(Tableau3[[#This Row],[Moyenne Régimes]]&gt;0,1,0)</f>
        <v>0</v>
      </c>
      <c r="K944" s="15">
        <f>IF(Tableau3[[#This Row],[Moyenne Régimes]]&gt;=60,1,0)</f>
        <v>0</v>
      </c>
      <c r="L944" s="15">
        <f>IF(Tableau3[[#This Row],[Moyenne Régimes]]&gt;60,Tableau3[[#This Row],[Moyenne Régimes]]-60,0)</f>
        <v>0</v>
      </c>
      <c r="M944" s="14">
        <f t="shared" si="47"/>
        <v>0</v>
      </c>
      <c r="N944" s="15">
        <f t="shared" si="48"/>
        <v>0</v>
      </c>
      <c r="O944" s="14">
        <f t="shared" si="49"/>
        <v>0</v>
      </c>
      <c r="P944" s="15" t="str">
        <f>IF(Tableau3[[#This Row],[Matricule]]&gt;1,IF(COUNTIF(Tableau3[DateMatricule],Tableau3[[#This Row],[DateMatricule]])&gt;1,"Doublon",""),"")</f>
        <v/>
      </c>
    </row>
    <row r="945" spans="1:16" x14ac:dyDescent="0.25">
      <c r="A945" s="12" t="str">
        <f>IF(Tableau3[[#This Row],[Date]]="","",VLOOKUP(Tableau3[[#This Row],[Semaine]],Listes!$A:$B,2,FALSE))</f>
        <v/>
      </c>
      <c r="B945" s="12" t="str">
        <f>IF(ISBLANK(Tableau3[[#This Row],[Date]]),"",INT((Tableau3[[#This Row],[Date]]-SUM(MOD(DATE(YEAR(Tableau3[[#This Row],[Date]]-MOD(Tableau3[[#This Row],[Date]]-2,7)+3),1,2),{1E+99;7})*{1;-1})+5)/7))</f>
        <v/>
      </c>
      <c r="C945" s="12" t="str">
        <f>IF(ISBLANK(Tableau3[[#This Row],[Matricule]]),"",VLOOKUP(Tableau3[[#This Row],[Matricule]],#REF!,2,FALSE))</f>
        <v/>
      </c>
      <c r="D945" s="12" t="str">
        <f>IF(ISBLANK(Tableau3[[#This Row],[Matricule]]),"",VLOOKUP(Tableau3[[#This Row],[Matricule]],#REF!,3,FALSE))</f>
        <v/>
      </c>
      <c r="E945" s="12" t="str">
        <f>CONCATENATE(Tableau3[[#This Row],[Date]],Tableau3[[#This Row],[Matricule]])</f>
        <v/>
      </c>
      <c r="F945" s="3"/>
      <c r="I94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45" s="7">
        <f>IF(Tableau3[[#This Row],[Moyenne Régimes]]&gt;0,1,0)</f>
        <v>0</v>
      </c>
      <c r="K945" s="15">
        <f>IF(Tableau3[[#This Row],[Moyenne Régimes]]&gt;=60,1,0)</f>
        <v>0</v>
      </c>
      <c r="L945" s="15">
        <f>IF(Tableau3[[#This Row],[Moyenne Régimes]]&gt;60,Tableau3[[#This Row],[Moyenne Régimes]]-60,0)</f>
        <v>0</v>
      </c>
      <c r="M945" s="14">
        <f t="shared" si="47"/>
        <v>0</v>
      </c>
      <c r="N945" s="15">
        <f t="shared" si="48"/>
        <v>0</v>
      </c>
      <c r="O945" s="14">
        <f t="shared" si="49"/>
        <v>0</v>
      </c>
      <c r="P945" s="15" t="str">
        <f>IF(Tableau3[[#This Row],[Matricule]]&gt;1,IF(COUNTIF(Tableau3[DateMatricule],Tableau3[[#This Row],[DateMatricule]])&gt;1,"Doublon",""),"")</f>
        <v/>
      </c>
    </row>
    <row r="946" spans="1:16" x14ac:dyDescent="0.25">
      <c r="A946" s="12" t="str">
        <f>IF(Tableau3[[#This Row],[Date]]="","",VLOOKUP(Tableau3[[#This Row],[Semaine]],Listes!$A:$B,2,FALSE))</f>
        <v/>
      </c>
      <c r="B946" s="12" t="str">
        <f>IF(ISBLANK(Tableau3[[#This Row],[Date]]),"",INT((Tableau3[[#This Row],[Date]]-SUM(MOD(DATE(YEAR(Tableau3[[#This Row],[Date]]-MOD(Tableau3[[#This Row],[Date]]-2,7)+3),1,2),{1E+99;7})*{1;-1})+5)/7))</f>
        <v/>
      </c>
      <c r="C946" s="12" t="str">
        <f>IF(ISBLANK(Tableau3[[#This Row],[Matricule]]),"",VLOOKUP(Tableau3[[#This Row],[Matricule]],#REF!,2,FALSE))</f>
        <v/>
      </c>
      <c r="D946" s="12" t="str">
        <f>IF(ISBLANK(Tableau3[[#This Row],[Matricule]]),"",VLOOKUP(Tableau3[[#This Row],[Matricule]],#REF!,3,FALSE))</f>
        <v/>
      </c>
      <c r="E946" s="12" t="str">
        <f>CONCATENATE(Tableau3[[#This Row],[Date]],Tableau3[[#This Row],[Matricule]])</f>
        <v/>
      </c>
      <c r="F946" s="3"/>
      <c r="I94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46" s="7">
        <f>IF(Tableau3[[#This Row],[Moyenne Régimes]]&gt;0,1,0)</f>
        <v>0</v>
      </c>
      <c r="K946" s="15">
        <f>IF(Tableau3[[#This Row],[Moyenne Régimes]]&gt;=60,1,0)</f>
        <v>0</v>
      </c>
      <c r="L946" s="15">
        <f>IF(Tableau3[[#This Row],[Moyenne Régimes]]&gt;60,Tableau3[[#This Row],[Moyenne Régimes]]-60,0)</f>
        <v>0</v>
      </c>
      <c r="M946" s="14">
        <f t="shared" si="47"/>
        <v>0</v>
      </c>
      <c r="N946" s="15">
        <f t="shared" si="48"/>
        <v>0</v>
      </c>
      <c r="O946" s="14">
        <f t="shared" si="49"/>
        <v>0</v>
      </c>
      <c r="P946" s="15" t="str">
        <f>IF(Tableau3[[#This Row],[Matricule]]&gt;1,IF(COUNTIF(Tableau3[DateMatricule],Tableau3[[#This Row],[DateMatricule]])&gt;1,"Doublon",""),"")</f>
        <v/>
      </c>
    </row>
    <row r="947" spans="1:16" x14ac:dyDescent="0.25">
      <c r="A947" s="12" t="str">
        <f>IF(Tableau3[[#This Row],[Date]]="","",VLOOKUP(Tableau3[[#This Row],[Semaine]],Listes!$A:$B,2,FALSE))</f>
        <v/>
      </c>
      <c r="B947" s="12" t="str">
        <f>IF(ISBLANK(Tableau3[[#This Row],[Date]]),"",INT((Tableau3[[#This Row],[Date]]-SUM(MOD(DATE(YEAR(Tableau3[[#This Row],[Date]]-MOD(Tableau3[[#This Row],[Date]]-2,7)+3),1,2),{1E+99;7})*{1;-1})+5)/7))</f>
        <v/>
      </c>
      <c r="C947" s="12" t="str">
        <f>IF(ISBLANK(Tableau3[[#This Row],[Matricule]]),"",VLOOKUP(Tableau3[[#This Row],[Matricule]],#REF!,2,FALSE))</f>
        <v/>
      </c>
      <c r="D947" s="12" t="str">
        <f>IF(ISBLANK(Tableau3[[#This Row],[Matricule]]),"",VLOOKUP(Tableau3[[#This Row],[Matricule]],#REF!,3,FALSE))</f>
        <v/>
      </c>
      <c r="E947" s="12" t="str">
        <f>CONCATENATE(Tableau3[[#This Row],[Date]],Tableau3[[#This Row],[Matricule]])</f>
        <v/>
      </c>
      <c r="F947" s="3"/>
      <c r="I94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47" s="7">
        <f>IF(Tableau3[[#This Row],[Moyenne Régimes]]&gt;0,1,0)</f>
        <v>0</v>
      </c>
      <c r="K947" s="15">
        <f>IF(Tableau3[[#This Row],[Moyenne Régimes]]&gt;=60,1,0)</f>
        <v>0</v>
      </c>
      <c r="L947" s="15">
        <f>IF(Tableau3[[#This Row],[Moyenne Régimes]]&gt;60,Tableau3[[#This Row],[Moyenne Régimes]]-60,0)</f>
        <v>0</v>
      </c>
      <c r="M947" s="14">
        <f t="shared" si="47"/>
        <v>0</v>
      </c>
      <c r="N947" s="15">
        <f t="shared" si="48"/>
        <v>0</v>
      </c>
      <c r="O947" s="14">
        <f t="shared" si="49"/>
        <v>0</v>
      </c>
      <c r="P947" s="15" t="str">
        <f>IF(Tableau3[[#This Row],[Matricule]]&gt;1,IF(COUNTIF(Tableau3[DateMatricule],Tableau3[[#This Row],[DateMatricule]])&gt;1,"Doublon",""),"")</f>
        <v/>
      </c>
    </row>
    <row r="948" spans="1:16" x14ac:dyDescent="0.25">
      <c r="A948" s="12" t="str">
        <f>IF(Tableau3[[#This Row],[Date]]="","",VLOOKUP(Tableau3[[#This Row],[Semaine]],Listes!$A:$B,2,FALSE))</f>
        <v/>
      </c>
      <c r="B948" s="12" t="str">
        <f>IF(ISBLANK(Tableau3[[#This Row],[Date]]),"",INT((Tableau3[[#This Row],[Date]]-SUM(MOD(DATE(YEAR(Tableau3[[#This Row],[Date]]-MOD(Tableau3[[#This Row],[Date]]-2,7)+3),1,2),{1E+99;7})*{1;-1})+5)/7))</f>
        <v/>
      </c>
      <c r="C948" s="12" t="str">
        <f>IF(ISBLANK(Tableau3[[#This Row],[Matricule]]),"",VLOOKUP(Tableau3[[#This Row],[Matricule]],#REF!,2,FALSE))</f>
        <v/>
      </c>
      <c r="D948" s="12" t="str">
        <f>IF(ISBLANK(Tableau3[[#This Row],[Matricule]]),"",VLOOKUP(Tableau3[[#This Row],[Matricule]],#REF!,3,FALSE))</f>
        <v/>
      </c>
      <c r="E948" s="12" t="str">
        <f>CONCATENATE(Tableau3[[#This Row],[Date]],Tableau3[[#This Row],[Matricule]])</f>
        <v/>
      </c>
      <c r="F948" s="3"/>
      <c r="I94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48" s="7">
        <f>IF(Tableau3[[#This Row],[Moyenne Régimes]]&gt;0,1,0)</f>
        <v>0</v>
      </c>
      <c r="K948" s="15">
        <f>IF(Tableau3[[#This Row],[Moyenne Régimes]]&gt;=60,1,0)</f>
        <v>0</v>
      </c>
      <c r="L948" s="15">
        <f>IF(Tableau3[[#This Row],[Moyenne Régimes]]&gt;60,Tableau3[[#This Row],[Moyenne Régimes]]-60,0)</f>
        <v>0</v>
      </c>
      <c r="M948" s="14">
        <f t="shared" si="47"/>
        <v>0</v>
      </c>
      <c r="N948" s="15">
        <f t="shared" si="48"/>
        <v>0</v>
      </c>
      <c r="O948" s="14">
        <f t="shared" si="49"/>
        <v>0</v>
      </c>
      <c r="P948" s="15" t="str">
        <f>IF(Tableau3[[#This Row],[Matricule]]&gt;1,IF(COUNTIF(Tableau3[DateMatricule],Tableau3[[#This Row],[DateMatricule]])&gt;1,"Doublon",""),"")</f>
        <v/>
      </c>
    </row>
    <row r="949" spans="1:16" x14ac:dyDescent="0.25">
      <c r="A949" s="12" t="str">
        <f>IF(Tableau3[[#This Row],[Date]]="","",VLOOKUP(Tableau3[[#This Row],[Semaine]],Listes!$A:$B,2,FALSE))</f>
        <v/>
      </c>
      <c r="B949" s="12" t="str">
        <f>IF(ISBLANK(Tableau3[[#This Row],[Date]]),"",INT((Tableau3[[#This Row],[Date]]-SUM(MOD(DATE(YEAR(Tableau3[[#This Row],[Date]]-MOD(Tableau3[[#This Row],[Date]]-2,7)+3),1,2),{1E+99;7})*{1;-1})+5)/7))</f>
        <v/>
      </c>
      <c r="C949" s="12" t="str">
        <f>IF(ISBLANK(Tableau3[[#This Row],[Matricule]]),"",VLOOKUP(Tableau3[[#This Row],[Matricule]],#REF!,2,FALSE))</f>
        <v/>
      </c>
      <c r="D949" s="12" t="str">
        <f>IF(ISBLANK(Tableau3[[#This Row],[Matricule]]),"",VLOOKUP(Tableau3[[#This Row],[Matricule]],#REF!,3,FALSE))</f>
        <v/>
      </c>
      <c r="E949" s="12" t="str">
        <f>CONCATENATE(Tableau3[[#This Row],[Date]],Tableau3[[#This Row],[Matricule]])</f>
        <v/>
      </c>
      <c r="F949" s="3"/>
      <c r="I94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49" s="7">
        <f>IF(Tableau3[[#This Row],[Moyenne Régimes]]&gt;0,1,0)</f>
        <v>0</v>
      </c>
      <c r="K949" s="15">
        <f>IF(Tableau3[[#This Row],[Moyenne Régimes]]&gt;=60,1,0)</f>
        <v>0</v>
      </c>
      <c r="L949" s="15">
        <f>IF(Tableau3[[#This Row],[Moyenne Régimes]]&gt;60,Tableau3[[#This Row],[Moyenne Régimes]]-60,0)</f>
        <v>0</v>
      </c>
      <c r="M949" s="14">
        <f t="shared" si="47"/>
        <v>0</v>
      </c>
      <c r="N949" s="15">
        <f t="shared" si="48"/>
        <v>0</v>
      </c>
      <c r="O949" s="14">
        <f t="shared" si="49"/>
        <v>0</v>
      </c>
      <c r="P949" s="15" t="str">
        <f>IF(Tableau3[[#This Row],[Matricule]]&gt;1,IF(COUNTIF(Tableau3[DateMatricule],Tableau3[[#This Row],[DateMatricule]])&gt;1,"Doublon",""),"")</f>
        <v/>
      </c>
    </row>
    <row r="950" spans="1:16" x14ac:dyDescent="0.25">
      <c r="A950" s="12" t="str">
        <f>IF(Tableau3[[#This Row],[Date]]="","",VLOOKUP(Tableau3[[#This Row],[Semaine]],Listes!$A:$B,2,FALSE))</f>
        <v/>
      </c>
      <c r="B950" s="12" t="str">
        <f>IF(ISBLANK(Tableau3[[#This Row],[Date]]),"",INT((Tableau3[[#This Row],[Date]]-SUM(MOD(DATE(YEAR(Tableau3[[#This Row],[Date]]-MOD(Tableau3[[#This Row],[Date]]-2,7)+3),1,2),{1E+99;7})*{1;-1})+5)/7))</f>
        <v/>
      </c>
      <c r="C950" s="12" t="str">
        <f>IF(ISBLANK(Tableau3[[#This Row],[Matricule]]),"",VLOOKUP(Tableau3[[#This Row],[Matricule]],#REF!,2,FALSE))</f>
        <v/>
      </c>
      <c r="D950" s="12" t="str">
        <f>IF(ISBLANK(Tableau3[[#This Row],[Matricule]]),"",VLOOKUP(Tableau3[[#This Row],[Matricule]],#REF!,3,FALSE))</f>
        <v/>
      </c>
      <c r="E950" s="12" t="str">
        <f>CONCATENATE(Tableau3[[#This Row],[Date]],Tableau3[[#This Row],[Matricule]])</f>
        <v/>
      </c>
      <c r="F950" s="3"/>
      <c r="I95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50" s="7">
        <f>IF(Tableau3[[#This Row],[Moyenne Régimes]]&gt;0,1,0)</f>
        <v>0</v>
      </c>
      <c r="K950" s="15">
        <f>IF(Tableau3[[#This Row],[Moyenne Régimes]]&gt;=60,1,0)</f>
        <v>0</v>
      </c>
      <c r="L950" s="15">
        <f>IF(Tableau3[[#This Row],[Moyenne Régimes]]&gt;60,Tableau3[[#This Row],[Moyenne Régimes]]-60,0)</f>
        <v>0</v>
      </c>
      <c r="M950" s="14">
        <f t="shared" si="47"/>
        <v>0</v>
      </c>
      <c r="N950" s="15">
        <f t="shared" si="48"/>
        <v>0</v>
      </c>
      <c r="O950" s="14">
        <f t="shared" si="49"/>
        <v>0</v>
      </c>
      <c r="P950" s="15" t="str">
        <f>IF(Tableau3[[#This Row],[Matricule]]&gt;1,IF(COUNTIF(Tableau3[DateMatricule],Tableau3[[#This Row],[DateMatricule]])&gt;1,"Doublon",""),"")</f>
        <v/>
      </c>
    </row>
    <row r="951" spans="1:16" x14ac:dyDescent="0.25">
      <c r="A951" s="12" t="str">
        <f>IF(Tableau3[[#This Row],[Date]]="","",VLOOKUP(Tableau3[[#This Row],[Semaine]],Listes!$A:$B,2,FALSE))</f>
        <v/>
      </c>
      <c r="B951" s="12" t="str">
        <f>IF(ISBLANK(Tableau3[[#This Row],[Date]]),"",INT((Tableau3[[#This Row],[Date]]-SUM(MOD(DATE(YEAR(Tableau3[[#This Row],[Date]]-MOD(Tableau3[[#This Row],[Date]]-2,7)+3),1,2),{1E+99;7})*{1;-1})+5)/7))</f>
        <v/>
      </c>
      <c r="C951" s="12" t="str">
        <f>IF(ISBLANK(Tableau3[[#This Row],[Matricule]]),"",VLOOKUP(Tableau3[[#This Row],[Matricule]],#REF!,2,FALSE))</f>
        <v/>
      </c>
      <c r="D951" s="12" t="str">
        <f>IF(ISBLANK(Tableau3[[#This Row],[Matricule]]),"",VLOOKUP(Tableau3[[#This Row],[Matricule]],#REF!,3,FALSE))</f>
        <v/>
      </c>
      <c r="E951" s="12" t="str">
        <f>CONCATENATE(Tableau3[[#This Row],[Date]],Tableau3[[#This Row],[Matricule]])</f>
        <v/>
      </c>
      <c r="F951" s="3"/>
      <c r="I95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51" s="7">
        <f>IF(Tableau3[[#This Row],[Moyenne Régimes]]&gt;0,1,0)</f>
        <v>0</v>
      </c>
      <c r="K951" s="15">
        <f>IF(Tableau3[[#This Row],[Moyenne Régimes]]&gt;=60,1,0)</f>
        <v>0</v>
      </c>
      <c r="L951" s="15">
        <f>IF(Tableau3[[#This Row],[Moyenne Régimes]]&gt;60,Tableau3[[#This Row],[Moyenne Régimes]]-60,0)</f>
        <v>0</v>
      </c>
      <c r="M951" s="14">
        <f t="shared" si="47"/>
        <v>0</v>
      </c>
      <c r="N951" s="15">
        <f t="shared" si="48"/>
        <v>0</v>
      </c>
      <c r="O951" s="14">
        <f t="shared" si="49"/>
        <v>0</v>
      </c>
      <c r="P951" s="15" t="str">
        <f>IF(Tableau3[[#This Row],[Matricule]]&gt;1,IF(COUNTIF(Tableau3[DateMatricule],Tableau3[[#This Row],[DateMatricule]])&gt;1,"Doublon",""),"")</f>
        <v/>
      </c>
    </row>
    <row r="952" spans="1:16" x14ac:dyDescent="0.25">
      <c r="A952" s="12" t="str">
        <f>IF(Tableau3[[#This Row],[Date]]="","",VLOOKUP(Tableau3[[#This Row],[Semaine]],Listes!$A:$B,2,FALSE))</f>
        <v/>
      </c>
      <c r="B952" s="12" t="str">
        <f>IF(ISBLANK(Tableau3[[#This Row],[Date]]),"",INT((Tableau3[[#This Row],[Date]]-SUM(MOD(DATE(YEAR(Tableau3[[#This Row],[Date]]-MOD(Tableau3[[#This Row],[Date]]-2,7)+3),1,2),{1E+99;7})*{1;-1})+5)/7))</f>
        <v/>
      </c>
      <c r="C952" s="12" t="str">
        <f>IF(ISBLANK(Tableau3[[#This Row],[Matricule]]),"",VLOOKUP(Tableau3[[#This Row],[Matricule]],#REF!,2,FALSE))</f>
        <v/>
      </c>
      <c r="D952" s="12" t="str">
        <f>IF(ISBLANK(Tableau3[[#This Row],[Matricule]]),"",VLOOKUP(Tableau3[[#This Row],[Matricule]],#REF!,3,FALSE))</f>
        <v/>
      </c>
      <c r="E952" s="12" t="str">
        <f>CONCATENATE(Tableau3[[#This Row],[Date]],Tableau3[[#This Row],[Matricule]])</f>
        <v/>
      </c>
      <c r="F952" s="3"/>
      <c r="I95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52" s="7">
        <f>IF(Tableau3[[#This Row],[Moyenne Régimes]]&gt;0,1,0)</f>
        <v>0</v>
      </c>
      <c r="K952" s="15">
        <f>IF(Tableau3[[#This Row],[Moyenne Régimes]]&gt;=60,1,0)</f>
        <v>0</v>
      </c>
      <c r="L952" s="15">
        <f>IF(Tableau3[[#This Row],[Moyenne Régimes]]&gt;60,Tableau3[[#This Row],[Moyenne Régimes]]-60,0)</f>
        <v>0</v>
      </c>
      <c r="M952" s="14">
        <f t="shared" si="47"/>
        <v>0</v>
      </c>
      <c r="N952" s="15">
        <f t="shared" si="48"/>
        <v>0</v>
      </c>
      <c r="O952" s="14">
        <f t="shared" si="49"/>
        <v>0</v>
      </c>
      <c r="P952" s="15" t="str">
        <f>IF(Tableau3[[#This Row],[Matricule]]&gt;1,IF(COUNTIF(Tableau3[DateMatricule],Tableau3[[#This Row],[DateMatricule]])&gt;1,"Doublon",""),"")</f>
        <v/>
      </c>
    </row>
    <row r="953" spans="1:16" x14ac:dyDescent="0.25">
      <c r="A953" s="12" t="str">
        <f>IF(Tableau3[[#This Row],[Date]]="","",VLOOKUP(Tableau3[[#This Row],[Semaine]],Listes!$A:$B,2,FALSE))</f>
        <v/>
      </c>
      <c r="B953" s="12" t="str">
        <f>IF(ISBLANK(Tableau3[[#This Row],[Date]]),"",INT((Tableau3[[#This Row],[Date]]-SUM(MOD(DATE(YEAR(Tableau3[[#This Row],[Date]]-MOD(Tableau3[[#This Row],[Date]]-2,7)+3),1,2),{1E+99;7})*{1;-1})+5)/7))</f>
        <v/>
      </c>
      <c r="C953" s="12" t="str">
        <f>IF(ISBLANK(Tableau3[[#This Row],[Matricule]]),"",VLOOKUP(Tableau3[[#This Row],[Matricule]],#REF!,2,FALSE))</f>
        <v/>
      </c>
      <c r="D953" s="12" t="str">
        <f>IF(ISBLANK(Tableau3[[#This Row],[Matricule]]),"",VLOOKUP(Tableau3[[#This Row],[Matricule]],#REF!,3,FALSE))</f>
        <v/>
      </c>
      <c r="E953" s="12" t="str">
        <f>CONCATENATE(Tableau3[[#This Row],[Date]],Tableau3[[#This Row],[Matricule]])</f>
        <v/>
      </c>
      <c r="F953" s="3"/>
      <c r="I95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53" s="7">
        <f>IF(Tableau3[[#This Row],[Moyenne Régimes]]&gt;0,1,0)</f>
        <v>0</v>
      </c>
      <c r="K953" s="15">
        <f>IF(Tableau3[[#This Row],[Moyenne Régimes]]&gt;=60,1,0)</f>
        <v>0</v>
      </c>
      <c r="L953" s="15">
        <f>IF(Tableau3[[#This Row],[Moyenne Régimes]]&gt;60,Tableau3[[#This Row],[Moyenne Régimes]]-60,0)</f>
        <v>0</v>
      </c>
      <c r="M953" s="14">
        <f t="shared" si="47"/>
        <v>0</v>
      </c>
      <c r="N953" s="15">
        <f t="shared" si="48"/>
        <v>0</v>
      </c>
      <c r="O953" s="14">
        <f t="shared" si="49"/>
        <v>0</v>
      </c>
      <c r="P953" s="15" t="str">
        <f>IF(Tableau3[[#This Row],[Matricule]]&gt;1,IF(COUNTIF(Tableau3[DateMatricule],Tableau3[[#This Row],[DateMatricule]])&gt;1,"Doublon",""),"")</f>
        <v/>
      </c>
    </row>
    <row r="954" spans="1:16" x14ac:dyDescent="0.25">
      <c r="A954" s="12" t="str">
        <f>IF(Tableau3[[#This Row],[Date]]="","",VLOOKUP(Tableau3[[#This Row],[Semaine]],Listes!$A:$B,2,FALSE))</f>
        <v/>
      </c>
      <c r="B954" s="12" t="str">
        <f>IF(ISBLANK(Tableau3[[#This Row],[Date]]),"",INT((Tableau3[[#This Row],[Date]]-SUM(MOD(DATE(YEAR(Tableau3[[#This Row],[Date]]-MOD(Tableau3[[#This Row],[Date]]-2,7)+3),1,2),{1E+99;7})*{1;-1})+5)/7))</f>
        <v/>
      </c>
      <c r="C954" s="12" t="str">
        <f>IF(ISBLANK(Tableau3[[#This Row],[Matricule]]),"",VLOOKUP(Tableau3[[#This Row],[Matricule]],#REF!,2,FALSE))</f>
        <v/>
      </c>
      <c r="D954" s="12" t="str">
        <f>IF(ISBLANK(Tableau3[[#This Row],[Matricule]]),"",VLOOKUP(Tableau3[[#This Row],[Matricule]],#REF!,3,FALSE))</f>
        <v/>
      </c>
      <c r="E954" s="12" t="str">
        <f>CONCATENATE(Tableau3[[#This Row],[Date]],Tableau3[[#This Row],[Matricule]])</f>
        <v/>
      </c>
      <c r="F954" s="3"/>
      <c r="I95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54" s="7">
        <f>IF(Tableau3[[#This Row],[Moyenne Régimes]]&gt;0,1,0)</f>
        <v>0</v>
      </c>
      <c r="K954" s="15">
        <f>IF(Tableau3[[#This Row],[Moyenne Régimes]]&gt;=60,1,0)</f>
        <v>0</v>
      </c>
      <c r="L954" s="15">
        <f>IF(Tableau3[[#This Row],[Moyenne Régimes]]&gt;60,Tableau3[[#This Row],[Moyenne Régimes]]-60,0)</f>
        <v>0</v>
      </c>
      <c r="M954" s="14">
        <f t="shared" si="47"/>
        <v>0</v>
      </c>
      <c r="N954" s="15">
        <f t="shared" si="48"/>
        <v>0</v>
      </c>
      <c r="O954" s="14">
        <f t="shared" si="49"/>
        <v>0</v>
      </c>
      <c r="P954" s="15" t="str">
        <f>IF(Tableau3[[#This Row],[Matricule]]&gt;1,IF(COUNTIF(Tableau3[DateMatricule],Tableau3[[#This Row],[DateMatricule]])&gt;1,"Doublon",""),"")</f>
        <v/>
      </c>
    </row>
    <row r="955" spans="1:16" x14ac:dyDescent="0.25">
      <c r="A955" s="12" t="str">
        <f>IF(Tableau3[[#This Row],[Date]]="","",VLOOKUP(Tableau3[[#This Row],[Semaine]],Listes!$A:$B,2,FALSE))</f>
        <v/>
      </c>
      <c r="B955" s="12" t="str">
        <f>IF(ISBLANK(Tableau3[[#This Row],[Date]]),"",INT((Tableau3[[#This Row],[Date]]-SUM(MOD(DATE(YEAR(Tableau3[[#This Row],[Date]]-MOD(Tableau3[[#This Row],[Date]]-2,7)+3),1,2),{1E+99;7})*{1;-1})+5)/7))</f>
        <v/>
      </c>
      <c r="C955" s="12" t="str">
        <f>IF(ISBLANK(Tableau3[[#This Row],[Matricule]]),"",VLOOKUP(Tableau3[[#This Row],[Matricule]],#REF!,2,FALSE))</f>
        <v/>
      </c>
      <c r="D955" s="12" t="str">
        <f>IF(ISBLANK(Tableau3[[#This Row],[Matricule]]),"",VLOOKUP(Tableau3[[#This Row],[Matricule]],#REF!,3,FALSE))</f>
        <v/>
      </c>
      <c r="E955" s="12" t="str">
        <f>CONCATENATE(Tableau3[[#This Row],[Date]],Tableau3[[#This Row],[Matricule]])</f>
        <v/>
      </c>
      <c r="F955" s="3"/>
      <c r="I95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55" s="7">
        <f>IF(Tableau3[[#This Row],[Moyenne Régimes]]&gt;0,1,0)</f>
        <v>0</v>
      </c>
      <c r="K955" s="15">
        <f>IF(Tableau3[[#This Row],[Moyenne Régimes]]&gt;=60,1,0)</f>
        <v>0</v>
      </c>
      <c r="L955" s="15">
        <f>IF(Tableau3[[#This Row],[Moyenne Régimes]]&gt;60,Tableau3[[#This Row],[Moyenne Régimes]]-60,0)</f>
        <v>0</v>
      </c>
      <c r="M955" s="14">
        <f t="shared" si="47"/>
        <v>0</v>
      </c>
      <c r="N955" s="15">
        <f t="shared" si="48"/>
        <v>0</v>
      </c>
      <c r="O955" s="14">
        <f t="shared" si="49"/>
        <v>0</v>
      </c>
      <c r="P955" s="15" t="str">
        <f>IF(Tableau3[[#This Row],[Matricule]]&gt;1,IF(COUNTIF(Tableau3[DateMatricule],Tableau3[[#This Row],[DateMatricule]])&gt;1,"Doublon",""),"")</f>
        <v/>
      </c>
    </row>
    <row r="956" spans="1:16" x14ac:dyDescent="0.25">
      <c r="A956" s="12" t="str">
        <f>IF(Tableau3[[#This Row],[Date]]="","",VLOOKUP(Tableau3[[#This Row],[Semaine]],Listes!$A:$B,2,FALSE))</f>
        <v/>
      </c>
      <c r="B956" s="12" t="str">
        <f>IF(ISBLANK(Tableau3[[#This Row],[Date]]),"",INT((Tableau3[[#This Row],[Date]]-SUM(MOD(DATE(YEAR(Tableau3[[#This Row],[Date]]-MOD(Tableau3[[#This Row],[Date]]-2,7)+3),1,2),{1E+99;7})*{1;-1})+5)/7))</f>
        <v/>
      </c>
      <c r="C956" s="12" t="str">
        <f>IF(ISBLANK(Tableau3[[#This Row],[Matricule]]),"",VLOOKUP(Tableau3[[#This Row],[Matricule]],#REF!,2,FALSE))</f>
        <v/>
      </c>
      <c r="D956" s="12" t="str">
        <f>IF(ISBLANK(Tableau3[[#This Row],[Matricule]]),"",VLOOKUP(Tableau3[[#This Row],[Matricule]],#REF!,3,FALSE))</f>
        <v/>
      </c>
      <c r="E956" s="12" t="str">
        <f>CONCATENATE(Tableau3[[#This Row],[Date]],Tableau3[[#This Row],[Matricule]])</f>
        <v/>
      </c>
      <c r="F956" s="3"/>
      <c r="I95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56" s="7">
        <f>IF(Tableau3[[#This Row],[Moyenne Régimes]]&gt;0,1,0)</f>
        <v>0</v>
      </c>
      <c r="K956" s="15">
        <f>IF(Tableau3[[#This Row],[Moyenne Régimes]]&gt;=60,1,0)</f>
        <v>0</v>
      </c>
      <c r="L956" s="15">
        <f>IF(Tableau3[[#This Row],[Moyenne Régimes]]&gt;60,Tableau3[[#This Row],[Moyenne Régimes]]-60,0)</f>
        <v>0</v>
      </c>
      <c r="M956" s="14">
        <f t="shared" si="47"/>
        <v>0</v>
      </c>
      <c r="N956" s="15">
        <f t="shared" si="48"/>
        <v>0</v>
      </c>
      <c r="O956" s="14">
        <f t="shared" si="49"/>
        <v>0</v>
      </c>
      <c r="P956" s="15" t="str">
        <f>IF(Tableau3[[#This Row],[Matricule]]&gt;1,IF(COUNTIF(Tableau3[DateMatricule],Tableau3[[#This Row],[DateMatricule]])&gt;1,"Doublon",""),"")</f>
        <v/>
      </c>
    </row>
    <row r="957" spans="1:16" x14ac:dyDescent="0.25">
      <c r="A957" s="12" t="str">
        <f>IF(Tableau3[[#This Row],[Date]]="","",VLOOKUP(Tableau3[[#This Row],[Semaine]],Listes!$A:$B,2,FALSE))</f>
        <v/>
      </c>
      <c r="B957" s="12" t="str">
        <f>IF(ISBLANK(Tableau3[[#This Row],[Date]]),"",INT((Tableau3[[#This Row],[Date]]-SUM(MOD(DATE(YEAR(Tableau3[[#This Row],[Date]]-MOD(Tableau3[[#This Row],[Date]]-2,7)+3),1,2),{1E+99;7})*{1;-1})+5)/7))</f>
        <v/>
      </c>
      <c r="C957" s="12" t="str">
        <f>IF(ISBLANK(Tableau3[[#This Row],[Matricule]]),"",VLOOKUP(Tableau3[[#This Row],[Matricule]],#REF!,2,FALSE))</f>
        <v/>
      </c>
      <c r="D957" s="12" t="str">
        <f>IF(ISBLANK(Tableau3[[#This Row],[Matricule]]),"",VLOOKUP(Tableau3[[#This Row],[Matricule]],#REF!,3,FALSE))</f>
        <v/>
      </c>
      <c r="E957" s="12" t="str">
        <f>CONCATENATE(Tableau3[[#This Row],[Date]],Tableau3[[#This Row],[Matricule]])</f>
        <v/>
      </c>
      <c r="F957" s="3"/>
      <c r="I95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57" s="7">
        <f>IF(Tableau3[[#This Row],[Moyenne Régimes]]&gt;0,1,0)</f>
        <v>0</v>
      </c>
      <c r="K957" s="15">
        <f>IF(Tableau3[[#This Row],[Moyenne Régimes]]&gt;=60,1,0)</f>
        <v>0</v>
      </c>
      <c r="L957" s="15">
        <f>IF(Tableau3[[#This Row],[Moyenne Régimes]]&gt;60,Tableau3[[#This Row],[Moyenne Régimes]]-60,0)</f>
        <v>0</v>
      </c>
      <c r="M957" s="14">
        <f t="shared" si="47"/>
        <v>0</v>
      </c>
      <c r="N957" s="15">
        <f t="shared" si="48"/>
        <v>0</v>
      </c>
      <c r="O957" s="14">
        <f t="shared" si="49"/>
        <v>0</v>
      </c>
      <c r="P957" s="15" t="str">
        <f>IF(Tableau3[[#This Row],[Matricule]]&gt;1,IF(COUNTIF(Tableau3[DateMatricule],Tableau3[[#This Row],[DateMatricule]])&gt;1,"Doublon",""),"")</f>
        <v/>
      </c>
    </row>
    <row r="958" spans="1:16" x14ac:dyDescent="0.25">
      <c r="A958" s="12" t="str">
        <f>IF(Tableau3[[#This Row],[Date]]="","",VLOOKUP(Tableau3[[#This Row],[Semaine]],Listes!$A:$B,2,FALSE))</f>
        <v/>
      </c>
      <c r="B958" s="12" t="str">
        <f>IF(ISBLANK(Tableau3[[#This Row],[Date]]),"",INT((Tableau3[[#This Row],[Date]]-SUM(MOD(DATE(YEAR(Tableau3[[#This Row],[Date]]-MOD(Tableau3[[#This Row],[Date]]-2,7)+3),1,2),{1E+99;7})*{1;-1})+5)/7))</f>
        <v/>
      </c>
      <c r="C958" s="12" t="str">
        <f>IF(ISBLANK(Tableau3[[#This Row],[Matricule]]),"",VLOOKUP(Tableau3[[#This Row],[Matricule]],#REF!,2,FALSE))</f>
        <v/>
      </c>
      <c r="D958" s="12" t="str">
        <f>IF(ISBLANK(Tableau3[[#This Row],[Matricule]]),"",VLOOKUP(Tableau3[[#This Row],[Matricule]],#REF!,3,FALSE))</f>
        <v/>
      </c>
      <c r="E958" s="12" t="str">
        <f>CONCATENATE(Tableau3[[#This Row],[Date]],Tableau3[[#This Row],[Matricule]])</f>
        <v/>
      </c>
      <c r="F958" s="3"/>
      <c r="I95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58" s="7">
        <f>IF(Tableau3[[#This Row],[Moyenne Régimes]]&gt;0,1,0)</f>
        <v>0</v>
      </c>
      <c r="K958" s="15">
        <f>IF(Tableau3[[#This Row],[Moyenne Régimes]]&gt;=60,1,0)</f>
        <v>0</v>
      </c>
      <c r="L958" s="15">
        <f>IF(Tableau3[[#This Row],[Moyenne Régimes]]&gt;60,Tableau3[[#This Row],[Moyenne Régimes]]-60,0)</f>
        <v>0</v>
      </c>
      <c r="M958" s="14">
        <f t="shared" si="47"/>
        <v>0</v>
      </c>
      <c r="N958" s="15">
        <f t="shared" si="48"/>
        <v>0</v>
      </c>
      <c r="O958" s="14">
        <f t="shared" si="49"/>
        <v>0</v>
      </c>
      <c r="P958" s="15" t="str">
        <f>IF(Tableau3[[#This Row],[Matricule]]&gt;1,IF(COUNTIF(Tableau3[DateMatricule],Tableau3[[#This Row],[DateMatricule]])&gt;1,"Doublon",""),"")</f>
        <v/>
      </c>
    </row>
    <row r="959" spans="1:16" x14ac:dyDescent="0.25">
      <c r="A959" s="12" t="str">
        <f>IF(Tableau3[[#This Row],[Date]]="","",VLOOKUP(Tableau3[[#This Row],[Semaine]],Listes!$A:$B,2,FALSE))</f>
        <v/>
      </c>
      <c r="B959" s="12" t="str">
        <f>IF(ISBLANK(Tableau3[[#This Row],[Date]]),"",INT((Tableau3[[#This Row],[Date]]-SUM(MOD(DATE(YEAR(Tableau3[[#This Row],[Date]]-MOD(Tableau3[[#This Row],[Date]]-2,7)+3),1,2),{1E+99;7})*{1;-1})+5)/7))</f>
        <v/>
      </c>
      <c r="C959" s="12" t="str">
        <f>IF(ISBLANK(Tableau3[[#This Row],[Matricule]]),"",VLOOKUP(Tableau3[[#This Row],[Matricule]],#REF!,2,FALSE))</f>
        <v/>
      </c>
      <c r="D959" s="12" t="str">
        <f>IF(ISBLANK(Tableau3[[#This Row],[Matricule]]),"",VLOOKUP(Tableau3[[#This Row],[Matricule]],#REF!,3,FALSE))</f>
        <v/>
      </c>
      <c r="E959" s="12" t="str">
        <f>CONCATENATE(Tableau3[[#This Row],[Date]],Tableau3[[#This Row],[Matricule]])</f>
        <v/>
      </c>
      <c r="F959" s="3"/>
      <c r="I95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59" s="7">
        <f>IF(Tableau3[[#This Row],[Moyenne Régimes]]&gt;0,1,0)</f>
        <v>0</v>
      </c>
      <c r="K959" s="15">
        <f>IF(Tableau3[[#This Row],[Moyenne Régimes]]&gt;=60,1,0)</f>
        <v>0</v>
      </c>
      <c r="L959" s="15">
        <f>IF(Tableau3[[#This Row],[Moyenne Régimes]]&gt;60,Tableau3[[#This Row],[Moyenne Régimes]]-60,0)</f>
        <v>0</v>
      </c>
      <c r="M959" s="14">
        <f t="shared" si="47"/>
        <v>0</v>
      </c>
      <c r="N959" s="15">
        <f t="shared" si="48"/>
        <v>0</v>
      </c>
      <c r="O959" s="14">
        <f t="shared" si="49"/>
        <v>0</v>
      </c>
      <c r="P959" s="15" t="str">
        <f>IF(Tableau3[[#This Row],[Matricule]]&gt;1,IF(COUNTIF(Tableau3[DateMatricule],Tableau3[[#This Row],[DateMatricule]])&gt;1,"Doublon",""),"")</f>
        <v/>
      </c>
    </row>
    <row r="960" spans="1:16" x14ac:dyDescent="0.25">
      <c r="A960" s="12" t="str">
        <f>IF(Tableau3[[#This Row],[Date]]="","",VLOOKUP(Tableau3[[#This Row],[Semaine]],Listes!$A:$B,2,FALSE))</f>
        <v/>
      </c>
      <c r="B960" s="12" t="str">
        <f>IF(ISBLANK(Tableau3[[#This Row],[Date]]),"",INT((Tableau3[[#This Row],[Date]]-SUM(MOD(DATE(YEAR(Tableau3[[#This Row],[Date]]-MOD(Tableau3[[#This Row],[Date]]-2,7)+3),1,2),{1E+99;7})*{1;-1})+5)/7))</f>
        <v/>
      </c>
      <c r="C960" s="12" t="str">
        <f>IF(ISBLANK(Tableau3[[#This Row],[Matricule]]),"",VLOOKUP(Tableau3[[#This Row],[Matricule]],#REF!,2,FALSE))</f>
        <v/>
      </c>
      <c r="D960" s="12" t="str">
        <f>IF(ISBLANK(Tableau3[[#This Row],[Matricule]]),"",VLOOKUP(Tableau3[[#This Row],[Matricule]],#REF!,3,FALSE))</f>
        <v/>
      </c>
      <c r="E960" s="12" t="str">
        <f>CONCATENATE(Tableau3[[#This Row],[Date]],Tableau3[[#This Row],[Matricule]])</f>
        <v/>
      </c>
      <c r="F960" s="3"/>
      <c r="I96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60" s="7">
        <f>IF(Tableau3[[#This Row],[Moyenne Régimes]]&gt;0,1,0)</f>
        <v>0</v>
      </c>
      <c r="K960" s="15">
        <f>IF(Tableau3[[#This Row],[Moyenne Régimes]]&gt;=60,1,0)</f>
        <v>0</v>
      </c>
      <c r="L960" s="15">
        <f>IF(Tableau3[[#This Row],[Moyenne Régimes]]&gt;60,Tableau3[[#This Row],[Moyenne Régimes]]-60,0)</f>
        <v>0</v>
      </c>
      <c r="M960" s="14">
        <f t="shared" si="47"/>
        <v>0</v>
      </c>
      <c r="N960" s="15">
        <f t="shared" si="48"/>
        <v>0</v>
      </c>
      <c r="O960" s="14">
        <f t="shared" si="49"/>
        <v>0</v>
      </c>
      <c r="P960" s="15" t="str">
        <f>IF(Tableau3[[#This Row],[Matricule]]&gt;1,IF(COUNTIF(Tableau3[DateMatricule],Tableau3[[#This Row],[DateMatricule]])&gt;1,"Doublon",""),"")</f>
        <v/>
      </c>
    </row>
    <row r="961" spans="1:16" x14ac:dyDescent="0.25">
      <c r="A961" s="12" t="str">
        <f>IF(Tableau3[[#This Row],[Date]]="","",VLOOKUP(Tableau3[[#This Row],[Semaine]],Listes!$A:$B,2,FALSE))</f>
        <v/>
      </c>
      <c r="B961" s="12" t="str">
        <f>IF(ISBLANK(Tableau3[[#This Row],[Date]]),"",INT((Tableau3[[#This Row],[Date]]-SUM(MOD(DATE(YEAR(Tableau3[[#This Row],[Date]]-MOD(Tableau3[[#This Row],[Date]]-2,7)+3),1,2),{1E+99;7})*{1;-1})+5)/7))</f>
        <v/>
      </c>
      <c r="C961" s="12" t="str">
        <f>IF(ISBLANK(Tableau3[[#This Row],[Matricule]]),"",VLOOKUP(Tableau3[[#This Row],[Matricule]],#REF!,2,FALSE))</f>
        <v/>
      </c>
      <c r="D961" s="12" t="str">
        <f>IF(ISBLANK(Tableau3[[#This Row],[Matricule]]),"",VLOOKUP(Tableau3[[#This Row],[Matricule]],#REF!,3,FALSE))</f>
        <v/>
      </c>
      <c r="E961" s="12" t="str">
        <f>CONCATENATE(Tableau3[[#This Row],[Date]],Tableau3[[#This Row],[Matricule]])</f>
        <v/>
      </c>
      <c r="F961" s="3"/>
      <c r="I96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61" s="7">
        <f>IF(Tableau3[[#This Row],[Moyenne Régimes]]&gt;0,1,0)</f>
        <v>0</v>
      </c>
      <c r="K961" s="15">
        <f>IF(Tableau3[[#This Row],[Moyenne Régimes]]&gt;=60,1,0)</f>
        <v>0</v>
      </c>
      <c r="L961" s="15">
        <f>IF(Tableau3[[#This Row],[Moyenne Régimes]]&gt;60,Tableau3[[#This Row],[Moyenne Régimes]]-60,0)</f>
        <v>0</v>
      </c>
      <c r="M961" s="14">
        <f t="shared" si="47"/>
        <v>0</v>
      </c>
      <c r="N961" s="15">
        <f t="shared" si="48"/>
        <v>0</v>
      </c>
      <c r="O961" s="14">
        <f t="shared" si="49"/>
        <v>0</v>
      </c>
      <c r="P961" s="15" t="str">
        <f>IF(Tableau3[[#This Row],[Matricule]]&gt;1,IF(COUNTIF(Tableau3[DateMatricule],Tableau3[[#This Row],[DateMatricule]])&gt;1,"Doublon",""),"")</f>
        <v/>
      </c>
    </row>
    <row r="962" spans="1:16" x14ac:dyDescent="0.25">
      <c r="A962" s="12" t="str">
        <f>IF(Tableau3[[#This Row],[Date]]="","",VLOOKUP(Tableau3[[#This Row],[Semaine]],Listes!$A:$B,2,FALSE))</f>
        <v/>
      </c>
      <c r="B962" s="12" t="str">
        <f>IF(ISBLANK(Tableau3[[#This Row],[Date]]),"",INT((Tableau3[[#This Row],[Date]]-SUM(MOD(DATE(YEAR(Tableau3[[#This Row],[Date]]-MOD(Tableau3[[#This Row],[Date]]-2,7)+3),1,2),{1E+99;7})*{1;-1})+5)/7))</f>
        <v/>
      </c>
      <c r="C962" s="12" t="str">
        <f>IF(ISBLANK(Tableau3[[#This Row],[Matricule]]),"",VLOOKUP(Tableau3[[#This Row],[Matricule]],#REF!,2,FALSE))</f>
        <v/>
      </c>
      <c r="D962" s="12" t="str">
        <f>IF(ISBLANK(Tableau3[[#This Row],[Matricule]]),"",VLOOKUP(Tableau3[[#This Row],[Matricule]],#REF!,3,FALSE))</f>
        <v/>
      </c>
      <c r="E962" s="12" t="str">
        <f>CONCATENATE(Tableau3[[#This Row],[Date]],Tableau3[[#This Row],[Matricule]])</f>
        <v/>
      </c>
      <c r="F962" s="3"/>
      <c r="I96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62" s="7">
        <f>IF(Tableau3[[#This Row],[Moyenne Régimes]]&gt;0,1,0)</f>
        <v>0</v>
      </c>
      <c r="K962" s="15">
        <f>IF(Tableau3[[#This Row],[Moyenne Régimes]]&gt;=60,1,0)</f>
        <v>0</v>
      </c>
      <c r="L962" s="15">
        <f>IF(Tableau3[[#This Row],[Moyenne Régimes]]&gt;60,Tableau3[[#This Row],[Moyenne Régimes]]-60,0)</f>
        <v>0</v>
      </c>
      <c r="M962" s="14">
        <f t="shared" si="47"/>
        <v>0</v>
      </c>
      <c r="N962" s="15">
        <f t="shared" si="48"/>
        <v>0</v>
      </c>
      <c r="O962" s="14">
        <f t="shared" si="49"/>
        <v>0</v>
      </c>
      <c r="P962" s="15" t="str">
        <f>IF(Tableau3[[#This Row],[Matricule]]&gt;1,IF(COUNTIF(Tableau3[DateMatricule],Tableau3[[#This Row],[DateMatricule]])&gt;1,"Doublon",""),"")</f>
        <v/>
      </c>
    </row>
    <row r="963" spans="1:16" x14ac:dyDescent="0.25">
      <c r="A963" s="12" t="str">
        <f>IF(Tableau3[[#This Row],[Date]]="","",VLOOKUP(Tableau3[[#This Row],[Semaine]],Listes!$A:$B,2,FALSE))</f>
        <v/>
      </c>
      <c r="B963" s="12" t="str">
        <f>IF(ISBLANK(Tableau3[[#This Row],[Date]]),"",INT((Tableau3[[#This Row],[Date]]-SUM(MOD(DATE(YEAR(Tableau3[[#This Row],[Date]]-MOD(Tableau3[[#This Row],[Date]]-2,7)+3),1,2),{1E+99;7})*{1;-1})+5)/7))</f>
        <v/>
      </c>
      <c r="C963" s="12" t="str">
        <f>IF(ISBLANK(Tableau3[[#This Row],[Matricule]]),"",VLOOKUP(Tableau3[[#This Row],[Matricule]],#REF!,2,FALSE))</f>
        <v/>
      </c>
      <c r="D963" s="12" t="str">
        <f>IF(ISBLANK(Tableau3[[#This Row],[Matricule]]),"",VLOOKUP(Tableau3[[#This Row],[Matricule]],#REF!,3,FALSE))</f>
        <v/>
      </c>
      <c r="E963" s="12" t="str">
        <f>CONCATENATE(Tableau3[[#This Row],[Date]],Tableau3[[#This Row],[Matricule]])</f>
        <v/>
      </c>
      <c r="F963" s="3"/>
      <c r="I96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63" s="7">
        <f>IF(Tableau3[[#This Row],[Moyenne Régimes]]&gt;0,1,0)</f>
        <v>0</v>
      </c>
      <c r="K963" s="15">
        <f>IF(Tableau3[[#This Row],[Moyenne Régimes]]&gt;=60,1,0)</f>
        <v>0</v>
      </c>
      <c r="L963" s="15">
        <f>IF(Tableau3[[#This Row],[Moyenne Régimes]]&gt;60,Tableau3[[#This Row],[Moyenne Régimes]]-60,0)</f>
        <v>0</v>
      </c>
      <c r="M963" s="14">
        <f t="shared" si="47"/>
        <v>0</v>
      </c>
      <c r="N963" s="15">
        <f t="shared" si="48"/>
        <v>0</v>
      </c>
      <c r="O963" s="14">
        <f t="shared" si="49"/>
        <v>0</v>
      </c>
      <c r="P963" s="15" t="str">
        <f>IF(Tableau3[[#This Row],[Matricule]]&gt;1,IF(COUNTIF(Tableau3[DateMatricule],Tableau3[[#This Row],[DateMatricule]])&gt;1,"Doublon",""),"")</f>
        <v/>
      </c>
    </row>
    <row r="964" spans="1:16" x14ac:dyDescent="0.25">
      <c r="A964" s="12" t="str">
        <f>IF(Tableau3[[#This Row],[Date]]="","",VLOOKUP(Tableau3[[#This Row],[Semaine]],Listes!$A:$B,2,FALSE))</f>
        <v/>
      </c>
      <c r="B964" s="12" t="str">
        <f>IF(ISBLANK(Tableau3[[#This Row],[Date]]),"",INT((Tableau3[[#This Row],[Date]]-SUM(MOD(DATE(YEAR(Tableau3[[#This Row],[Date]]-MOD(Tableau3[[#This Row],[Date]]-2,7)+3),1,2),{1E+99;7})*{1;-1})+5)/7))</f>
        <v/>
      </c>
      <c r="C964" s="12" t="str">
        <f>IF(ISBLANK(Tableau3[[#This Row],[Matricule]]),"",VLOOKUP(Tableau3[[#This Row],[Matricule]],#REF!,2,FALSE))</f>
        <v/>
      </c>
      <c r="D964" s="12" t="str">
        <f>IF(ISBLANK(Tableau3[[#This Row],[Matricule]]),"",VLOOKUP(Tableau3[[#This Row],[Matricule]],#REF!,3,FALSE))</f>
        <v/>
      </c>
      <c r="E964" s="12" t="str">
        <f>CONCATENATE(Tableau3[[#This Row],[Date]],Tableau3[[#This Row],[Matricule]])</f>
        <v/>
      </c>
      <c r="F964" s="3"/>
      <c r="I96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64" s="7">
        <f>IF(Tableau3[[#This Row],[Moyenne Régimes]]&gt;0,1,0)</f>
        <v>0</v>
      </c>
      <c r="K964" s="15">
        <f>IF(Tableau3[[#This Row],[Moyenne Régimes]]&gt;=60,1,0)</f>
        <v>0</v>
      </c>
      <c r="L964" s="15">
        <f>IF(Tableau3[[#This Row],[Moyenne Régimes]]&gt;60,Tableau3[[#This Row],[Moyenne Régimes]]-60,0)</f>
        <v>0</v>
      </c>
      <c r="M964" s="14">
        <f t="shared" si="47"/>
        <v>0</v>
      </c>
      <c r="N964" s="15">
        <f t="shared" si="48"/>
        <v>0</v>
      </c>
      <c r="O964" s="14">
        <f t="shared" si="49"/>
        <v>0</v>
      </c>
      <c r="P964" s="15" t="str">
        <f>IF(Tableau3[[#This Row],[Matricule]]&gt;1,IF(COUNTIF(Tableau3[DateMatricule],Tableau3[[#This Row],[DateMatricule]])&gt;1,"Doublon",""),"")</f>
        <v/>
      </c>
    </row>
    <row r="965" spans="1:16" x14ac:dyDescent="0.25">
      <c r="A965" s="12" t="str">
        <f>IF(Tableau3[[#This Row],[Date]]="","",VLOOKUP(Tableau3[[#This Row],[Semaine]],Listes!$A:$B,2,FALSE))</f>
        <v/>
      </c>
      <c r="B965" s="12" t="str">
        <f>IF(ISBLANK(Tableau3[[#This Row],[Date]]),"",INT((Tableau3[[#This Row],[Date]]-SUM(MOD(DATE(YEAR(Tableau3[[#This Row],[Date]]-MOD(Tableau3[[#This Row],[Date]]-2,7)+3),1,2),{1E+99;7})*{1;-1})+5)/7))</f>
        <v/>
      </c>
      <c r="C965" s="12" t="str">
        <f>IF(ISBLANK(Tableau3[[#This Row],[Matricule]]),"",VLOOKUP(Tableau3[[#This Row],[Matricule]],#REF!,2,FALSE))</f>
        <v/>
      </c>
      <c r="D965" s="12" t="str">
        <f>IF(ISBLANK(Tableau3[[#This Row],[Matricule]]),"",VLOOKUP(Tableau3[[#This Row],[Matricule]],#REF!,3,FALSE))</f>
        <v/>
      </c>
      <c r="E965" s="12" t="str">
        <f>CONCATENATE(Tableau3[[#This Row],[Date]],Tableau3[[#This Row],[Matricule]])</f>
        <v/>
      </c>
      <c r="F965" s="3"/>
      <c r="I96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65" s="7">
        <f>IF(Tableau3[[#This Row],[Moyenne Régimes]]&gt;0,1,0)</f>
        <v>0</v>
      </c>
      <c r="K965" s="15">
        <f>IF(Tableau3[[#This Row],[Moyenne Régimes]]&gt;=60,1,0)</f>
        <v>0</v>
      </c>
      <c r="L965" s="15">
        <f>IF(Tableau3[[#This Row],[Moyenne Régimes]]&gt;60,Tableau3[[#This Row],[Moyenne Régimes]]-60,0)</f>
        <v>0</v>
      </c>
      <c r="M965" s="14">
        <f t="shared" si="47"/>
        <v>0</v>
      </c>
      <c r="N965" s="15">
        <f t="shared" si="48"/>
        <v>0</v>
      </c>
      <c r="O965" s="14">
        <f t="shared" si="49"/>
        <v>0</v>
      </c>
      <c r="P965" s="15" t="str">
        <f>IF(Tableau3[[#This Row],[Matricule]]&gt;1,IF(COUNTIF(Tableau3[DateMatricule],Tableau3[[#This Row],[DateMatricule]])&gt;1,"Doublon",""),"")</f>
        <v/>
      </c>
    </row>
    <row r="966" spans="1:16" x14ac:dyDescent="0.25">
      <c r="A966" s="12" t="str">
        <f>IF(Tableau3[[#This Row],[Date]]="","",VLOOKUP(Tableau3[[#This Row],[Semaine]],Listes!$A:$B,2,FALSE))</f>
        <v/>
      </c>
      <c r="B966" s="12" t="str">
        <f>IF(ISBLANK(Tableau3[[#This Row],[Date]]),"",INT((Tableau3[[#This Row],[Date]]-SUM(MOD(DATE(YEAR(Tableau3[[#This Row],[Date]]-MOD(Tableau3[[#This Row],[Date]]-2,7)+3),1,2),{1E+99;7})*{1;-1})+5)/7))</f>
        <v/>
      </c>
      <c r="C966" s="12" t="str">
        <f>IF(ISBLANK(Tableau3[[#This Row],[Matricule]]),"",VLOOKUP(Tableau3[[#This Row],[Matricule]],#REF!,2,FALSE))</f>
        <v/>
      </c>
      <c r="D966" s="12" t="str">
        <f>IF(ISBLANK(Tableau3[[#This Row],[Matricule]]),"",VLOOKUP(Tableau3[[#This Row],[Matricule]],#REF!,3,FALSE))</f>
        <v/>
      </c>
      <c r="E966" s="12" t="str">
        <f>CONCATENATE(Tableau3[[#This Row],[Date]],Tableau3[[#This Row],[Matricule]])</f>
        <v/>
      </c>
      <c r="F966" s="3"/>
      <c r="I96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66" s="7">
        <f>IF(Tableau3[[#This Row],[Moyenne Régimes]]&gt;0,1,0)</f>
        <v>0</v>
      </c>
      <c r="K966" s="15">
        <f>IF(Tableau3[[#This Row],[Moyenne Régimes]]&gt;=60,1,0)</f>
        <v>0</v>
      </c>
      <c r="L966" s="15">
        <f>IF(Tableau3[[#This Row],[Moyenne Régimes]]&gt;60,Tableau3[[#This Row],[Moyenne Régimes]]-60,0)</f>
        <v>0</v>
      </c>
      <c r="M966" s="14">
        <f t="shared" si="47"/>
        <v>0</v>
      </c>
      <c r="N966" s="15">
        <f t="shared" si="48"/>
        <v>0</v>
      </c>
      <c r="O966" s="14">
        <f t="shared" si="49"/>
        <v>0</v>
      </c>
      <c r="P966" s="15" t="str">
        <f>IF(Tableau3[[#This Row],[Matricule]]&gt;1,IF(COUNTIF(Tableau3[DateMatricule],Tableau3[[#This Row],[DateMatricule]])&gt;1,"Doublon",""),"")</f>
        <v/>
      </c>
    </row>
    <row r="967" spans="1:16" x14ac:dyDescent="0.25">
      <c r="A967" s="12" t="str">
        <f>IF(Tableau3[[#This Row],[Date]]="","",VLOOKUP(Tableau3[[#This Row],[Semaine]],Listes!$A:$B,2,FALSE))</f>
        <v/>
      </c>
      <c r="B967" s="12" t="str">
        <f>IF(ISBLANK(Tableau3[[#This Row],[Date]]),"",INT((Tableau3[[#This Row],[Date]]-SUM(MOD(DATE(YEAR(Tableau3[[#This Row],[Date]]-MOD(Tableau3[[#This Row],[Date]]-2,7)+3),1,2),{1E+99;7})*{1;-1})+5)/7))</f>
        <v/>
      </c>
      <c r="C967" s="12" t="str">
        <f>IF(ISBLANK(Tableau3[[#This Row],[Matricule]]),"",VLOOKUP(Tableau3[[#This Row],[Matricule]],#REF!,2,FALSE))</f>
        <v/>
      </c>
      <c r="D967" s="12" t="str">
        <f>IF(ISBLANK(Tableau3[[#This Row],[Matricule]]),"",VLOOKUP(Tableau3[[#This Row],[Matricule]],#REF!,3,FALSE))</f>
        <v/>
      </c>
      <c r="E967" s="12" t="str">
        <f>CONCATENATE(Tableau3[[#This Row],[Date]],Tableau3[[#This Row],[Matricule]])</f>
        <v/>
      </c>
      <c r="F967" s="3"/>
      <c r="I96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67" s="7">
        <f>IF(Tableau3[[#This Row],[Moyenne Régimes]]&gt;0,1,0)</f>
        <v>0</v>
      </c>
      <c r="K967" s="15">
        <f>IF(Tableau3[[#This Row],[Moyenne Régimes]]&gt;=60,1,0)</f>
        <v>0</v>
      </c>
      <c r="L967" s="15">
        <f>IF(Tableau3[[#This Row],[Moyenne Régimes]]&gt;60,Tableau3[[#This Row],[Moyenne Régimes]]-60,0)</f>
        <v>0</v>
      </c>
      <c r="M967" s="14">
        <f t="shared" si="47"/>
        <v>0</v>
      </c>
      <c r="N967" s="15">
        <f t="shared" si="48"/>
        <v>0</v>
      </c>
      <c r="O967" s="14">
        <f t="shared" si="49"/>
        <v>0</v>
      </c>
      <c r="P967" s="15" t="str">
        <f>IF(Tableau3[[#This Row],[Matricule]]&gt;1,IF(COUNTIF(Tableau3[DateMatricule],Tableau3[[#This Row],[DateMatricule]])&gt;1,"Doublon",""),"")</f>
        <v/>
      </c>
    </row>
    <row r="968" spans="1:16" x14ac:dyDescent="0.25">
      <c r="A968" s="12" t="str">
        <f>IF(Tableau3[[#This Row],[Date]]="","",VLOOKUP(Tableau3[[#This Row],[Semaine]],Listes!$A:$B,2,FALSE))</f>
        <v/>
      </c>
      <c r="B968" s="12" t="str">
        <f>IF(ISBLANK(Tableau3[[#This Row],[Date]]),"",INT((Tableau3[[#This Row],[Date]]-SUM(MOD(DATE(YEAR(Tableau3[[#This Row],[Date]]-MOD(Tableau3[[#This Row],[Date]]-2,7)+3),1,2),{1E+99;7})*{1;-1})+5)/7))</f>
        <v/>
      </c>
      <c r="C968" s="12" t="str">
        <f>IF(ISBLANK(Tableau3[[#This Row],[Matricule]]),"",VLOOKUP(Tableau3[[#This Row],[Matricule]],#REF!,2,FALSE))</f>
        <v/>
      </c>
      <c r="D968" s="12" t="str">
        <f>IF(ISBLANK(Tableau3[[#This Row],[Matricule]]),"",VLOOKUP(Tableau3[[#This Row],[Matricule]],#REF!,3,FALSE))</f>
        <v/>
      </c>
      <c r="E968" s="12" t="str">
        <f>CONCATENATE(Tableau3[[#This Row],[Date]],Tableau3[[#This Row],[Matricule]])</f>
        <v/>
      </c>
      <c r="F968" s="3"/>
      <c r="I96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68" s="7">
        <f>IF(Tableau3[[#This Row],[Moyenne Régimes]]&gt;0,1,0)</f>
        <v>0</v>
      </c>
      <c r="K968" s="15">
        <f>IF(Tableau3[[#This Row],[Moyenne Régimes]]&gt;=60,1,0)</f>
        <v>0</v>
      </c>
      <c r="L968" s="15">
        <f>IF(Tableau3[[#This Row],[Moyenne Régimes]]&gt;60,Tableau3[[#This Row],[Moyenne Régimes]]-60,0)</f>
        <v>0</v>
      </c>
      <c r="M968" s="14">
        <f t="shared" si="47"/>
        <v>0</v>
      </c>
      <c r="N968" s="15">
        <f t="shared" si="48"/>
        <v>0</v>
      </c>
      <c r="O968" s="14">
        <f t="shared" si="49"/>
        <v>0</v>
      </c>
      <c r="P968" s="15" t="str">
        <f>IF(Tableau3[[#This Row],[Matricule]]&gt;1,IF(COUNTIF(Tableau3[DateMatricule],Tableau3[[#This Row],[DateMatricule]])&gt;1,"Doublon",""),"")</f>
        <v/>
      </c>
    </row>
    <row r="969" spans="1:16" x14ac:dyDescent="0.25">
      <c r="A969" s="12" t="str">
        <f>IF(Tableau3[[#This Row],[Date]]="","",VLOOKUP(Tableau3[[#This Row],[Semaine]],Listes!$A:$B,2,FALSE))</f>
        <v/>
      </c>
      <c r="B969" s="12" t="str">
        <f>IF(ISBLANK(Tableau3[[#This Row],[Date]]),"",INT((Tableau3[[#This Row],[Date]]-SUM(MOD(DATE(YEAR(Tableau3[[#This Row],[Date]]-MOD(Tableau3[[#This Row],[Date]]-2,7)+3),1,2),{1E+99;7})*{1;-1})+5)/7))</f>
        <v/>
      </c>
      <c r="C969" s="12" t="str">
        <f>IF(ISBLANK(Tableau3[[#This Row],[Matricule]]),"",VLOOKUP(Tableau3[[#This Row],[Matricule]],#REF!,2,FALSE))</f>
        <v/>
      </c>
      <c r="D969" s="12" t="str">
        <f>IF(ISBLANK(Tableau3[[#This Row],[Matricule]]),"",VLOOKUP(Tableau3[[#This Row],[Matricule]],#REF!,3,FALSE))</f>
        <v/>
      </c>
      <c r="E969" s="12" t="str">
        <f>CONCATENATE(Tableau3[[#This Row],[Date]],Tableau3[[#This Row],[Matricule]])</f>
        <v/>
      </c>
      <c r="F969" s="3"/>
      <c r="I96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69" s="7">
        <f>IF(Tableau3[[#This Row],[Moyenne Régimes]]&gt;0,1,0)</f>
        <v>0</v>
      </c>
      <c r="K969" s="15">
        <f>IF(Tableau3[[#This Row],[Moyenne Régimes]]&gt;=60,1,0)</f>
        <v>0</v>
      </c>
      <c r="L969" s="15">
        <f>IF(Tableau3[[#This Row],[Moyenne Régimes]]&gt;60,Tableau3[[#This Row],[Moyenne Régimes]]-60,0)</f>
        <v>0</v>
      </c>
      <c r="M969" s="14">
        <f t="shared" si="47"/>
        <v>0</v>
      </c>
      <c r="N969" s="15">
        <f t="shared" si="48"/>
        <v>0</v>
      </c>
      <c r="O969" s="14">
        <f t="shared" si="49"/>
        <v>0</v>
      </c>
      <c r="P969" s="15" t="str">
        <f>IF(Tableau3[[#This Row],[Matricule]]&gt;1,IF(COUNTIF(Tableau3[DateMatricule],Tableau3[[#This Row],[DateMatricule]])&gt;1,"Doublon",""),"")</f>
        <v/>
      </c>
    </row>
    <row r="970" spans="1:16" x14ac:dyDescent="0.25">
      <c r="A970" s="12" t="str">
        <f>IF(Tableau3[[#This Row],[Date]]="","",VLOOKUP(Tableau3[[#This Row],[Semaine]],Listes!$A:$B,2,FALSE))</f>
        <v/>
      </c>
      <c r="B970" s="12" t="str">
        <f>IF(ISBLANK(Tableau3[[#This Row],[Date]]),"",INT((Tableau3[[#This Row],[Date]]-SUM(MOD(DATE(YEAR(Tableau3[[#This Row],[Date]]-MOD(Tableau3[[#This Row],[Date]]-2,7)+3),1,2),{1E+99;7})*{1;-1})+5)/7))</f>
        <v/>
      </c>
      <c r="C970" s="12" t="str">
        <f>IF(ISBLANK(Tableau3[[#This Row],[Matricule]]),"",VLOOKUP(Tableau3[[#This Row],[Matricule]],#REF!,2,FALSE))</f>
        <v/>
      </c>
      <c r="D970" s="12" t="str">
        <f>IF(ISBLANK(Tableau3[[#This Row],[Matricule]]),"",VLOOKUP(Tableau3[[#This Row],[Matricule]],#REF!,3,FALSE))</f>
        <v/>
      </c>
      <c r="E970" s="12" t="str">
        <f>CONCATENATE(Tableau3[[#This Row],[Date]],Tableau3[[#This Row],[Matricule]])</f>
        <v/>
      </c>
      <c r="F970" s="3"/>
      <c r="I97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70" s="7">
        <f>IF(Tableau3[[#This Row],[Moyenne Régimes]]&gt;0,1,0)</f>
        <v>0</v>
      </c>
      <c r="K970" s="15">
        <f>IF(Tableau3[[#This Row],[Moyenne Régimes]]&gt;=60,1,0)</f>
        <v>0</v>
      </c>
      <c r="L970" s="15">
        <f>IF(Tableau3[[#This Row],[Moyenne Régimes]]&gt;60,Tableau3[[#This Row],[Moyenne Régimes]]-60,0)</f>
        <v>0</v>
      </c>
      <c r="M970" s="14">
        <f t="shared" ref="M970:M1001" si="50">+IF(I970&lt;60,0,1000)</f>
        <v>0</v>
      </c>
      <c r="N970" s="15">
        <f t="shared" ref="N970:N1001" si="51">+IF(ROUND(I970,0)&gt;60,(ROUND(I970,0)-60)*40,0)</f>
        <v>0</v>
      </c>
      <c r="O970" s="14">
        <f t="shared" ref="O970:O1001" si="52">+M970+N970</f>
        <v>0</v>
      </c>
      <c r="P970" s="15" t="str">
        <f>IF(Tableau3[[#This Row],[Matricule]]&gt;1,IF(COUNTIF(Tableau3[DateMatricule],Tableau3[[#This Row],[DateMatricule]])&gt;1,"Doublon",""),"")</f>
        <v/>
      </c>
    </row>
    <row r="971" spans="1:16" x14ac:dyDescent="0.25">
      <c r="A971" s="12" t="str">
        <f>IF(Tableau3[[#This Row],[Date]]="","",VLOOKUP(Tableau3[[#This Row],[Semaine]],Listes!$A:$B,2,FALSE))</f>
        <v/>
      </c>
      <c r="B971" s="12" t="str">
        <f>IF(ISBLANK(Tableau3[[#This Row],[Date]]),"",INT((Tableau3[[#This Row],[Date]]-SUM(MOD(DATE(YEAR(Tableau3[[#This Row],[Date]]-MOD(Tableau3[[#This Row],[Date]]-2,7)+3),1,2),{1E+99;7})*{1;-1})+5)/7))</f>
        <v/>
      </c>
      <c r="C971" s="12" t="str">
        <f>IF(ISBLANK(Tableau3[[#This Row],[Matricule]]),"",VLOOKUP(Tableau3[[#This Row],[Matricule]],#REF!,2,FALSE))</f>
        <v/>
      </c>
      <c r="D971" s="12" t="str">
        <f>IF(ISBLANK(Tableau3[[#This Row],[Matricule]]),"",VLOOKUP(Tableau3[[#This Row],[Matricule]],#REF!,3,FALSE))</f>
        <v/>
      </c>
      <c r="E971" s="12" t="str">
        <f>CONCATENATE(Tableau3[[#This Row],[Date]],Tableau3[[#This Row],[Matricule]])</f>
        <v/>
      </c>
      <c r="F971" s="3"/>
      <c r="I97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71" s="7">
        <f>IF(Tableau3[[#This Row],[Moyenne Régimes]]&gt;0,1,0)</f>
        <v>0</v>
      </c>
      <c r="K971" s="15">
        <f>IF(Tableau3[[#This Row],[Moyenne Régimes]]&gt;=60,1,0)</f>
        <v>0</v>
      </c>
      <c r="L971" s="15">
        <f>IF(Tableau3[[#This Row],[Moyenne Régimes]]&gt;60,Tableau3[[#This Row],[Moyenne Régimes]]-60,0)</f>
        <v>0</v>
      </c>
      <c r="M971" s="14">
        <f t="shared" si="50"/>
        <v>0</v>
      </c>
      <c r="N971" s="15">
        <f t="shared" si="51"/>
        <v>0</v>
      </c>
      <c r="O971" s="14">
        <f t="shared" si="52"/>
        <v>0</v>
      </c>
      <c r="P971" s="15" t="str">
        <f>IF(Tableau3[[#This Row],[Matricule]]&gt;1,IF(COUNTIF(Tableau3[DateMatricule],Tableau3[[#This Row],[DateMatricule]])&gt;1,"Doublon",""),"")</f>
        <v/>
      </c>
    </row>
    <row r="972" spans="1:16" x14ac:dyDescent="0.25">
      <c r="A972" s="12" t="str">
        <f>IF(Tableau3[[#This Row],[Date]]="","",VLOOKUP(Tableau3[[#This Row],[Semaine]],Listes!$A:$B,2,FALSE))</f>
        <v/>
      </c>
      <c r="B972" s="12" t="str">
        <f>IF(ISBLANK(Tableau3[[#This Row],[Date]]),"",INT((Tableau3[[#This Row],[Date]]-SUM(MOD(DATE(YEAR(Tableau3[[#This Row],[Date]]-MOD(Tableau3[[#This Row],[Date]]-2,7)+3),1,2),{1E+99;7})*{1;-1})+5)/7))</f>
        <v/>
      </c>
      <c r="C972" s="12" t="str">
        <f>IF(ISBLANK(Tableau3[[#This Row],[Matricule]]),"",VLOOKUP(Tableau3[[#This Row],[Matricule]],#REF!,2,FALSE))</f>
        <v/>
      </c>
      <c r="D972" s="12" t="str">
        <f>IF(ISBLANK(Tableau3[[#This Row],[Matricule]]),"",VLOOKUP(Tableau3[[#This Row],[Matricule]],#REF!,3,FALSE))</f>
        <v/>
      </c>
      <c r="E972" s="12" t="str">
        <f>CONCATENATE(Tableau3[[#This Row],[Date]],Tableau3[[#This Row],[Matricule]])</f>
        <v/>
      </c>
      <c r="F972" s="3"/>
      <c r="I97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72" s="7">
        <f>IF(Tableau3[[#This Row],[Moyenne Régimes]]&gt;0,1,0)</f>
        <v>0</v>
      </c>
      <c r="K972" s="15">
        <f>IF(Tableau3[[#This Row],[Moyenne Régimes]]&gt;=60,1,0)</f>
        <v>0</v>
      </c>
      <c r="L972" s="15">
        <f>IF(Tableau3[[#This Row],[Moyenne Régimes]]&gt;60,Tableau3[[#This Row],[Moyenne Régimes]]-60,0)</f>
        <v>0</v>
      </c>
      <c r="M972" s="14">
        <f t="shared" si="50"/>
        <v>0</v>
      </c>
      <c r="N972" s="15">
        <f t="shared" si="51"/>
        <v>0</v>
      </c>
      <c r="O972" s="14">
        <f t="shared" si="52"/>
        <v>0</v>
      </c>
      <c r="P972" s="15" t="str">
        <f>IF(Tableau3[[#This Row],[Matricule]]&gt;1,IF(COUNTIF(Tableau3[DateMatricule],Tableau3[[#This Row],[DateMatricule]])&gt;1,"Doublon",""),"")</f>
        <v/>
      </c>
    </row>
    <row r="973" spans="1:16" x14ac:dyDescent="0.25">
      <c r="A973" s="12" t="str">
        <f>IF(Tableau3[[#This Row],[Date]]="","",VLOOKUP(Tableau3[[#This Row],[Semaine]],Listes!$A:$B,2,FALSE))</f>
        <v/>
      </c>
      <c r="B973" s="12" t="str">
        <f>IF(ISBLANK(Tableau3[[#This Row],[Date]]),"",INT((Tableau3[[#This Row],[Date]]-SUM(MOD(DATE(YEAR(Tableau3[[#This Row],[Date]]-MOD(Tableau3[[#This Row],[Date]]-2,7)+3),1,2),{1E+99;7})*{1;-1})+5)/7))</f>
        <v/>
      </c>
      <c r="C973" s="12" t="str">
        <f>IF(ISBLANK(Tableau3[[#This Row],[Matricule]]),"",VLOOKUP(Tableau3[[#This Row],[Matricule]],#REF!,2,FALSE))</f>
        <v/>
      </c>
      <c r="D973" s="12" t="str">
        <f>IF(ISBLANK(Tableau3[[#This Row],[Matricule]]),"",VLOOKUP(Tableau3[[#This Row],[Matricule]],#REF!,3,FALSE))</f>
        <v/>
      </c>
      <c r="E973" s="12" t="str">
        <f>CONCATENATE(Tableau3[[#This Row],[Date]],Tableau3[[#This Row],[Matricule]])</f>
        <v/>
      </c>
      <c r="F973" s="3"/>
      <c r="I97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73" s="7">
        <f>IF(Tableau3[[#This Row],[Moyenne Régimes]]&gt;0,1,0)</f>
        <v>0</v>
      </c>
      <c r="K973" s="15">
        <f>IF(Tableau3[[#This Row],[Moyenne Régimes]]&gt;=60,1,0)</f>
        <v>0</v>
      </c>
      <c r="L973" s="15">
        <f>IF(Tableau3[[#This Row],[Moyenne Régimes]]&gt;60,Tableau3[[#This Row],[Moyenne Régimes]]-60,0)</f>
        <v>0</v>
      </c>
      <c r="M973" s="14">
        <f t="shared" si="50"/>
        <v>0</v>
      </c>
      <c r="N973" s="15">
        <f t="shared" si="51"/>
        <v>0</v>
      </c>
      <c r="O973" s="14">
        <f t="shared" si="52"/>
        <v>0</v>
      </c>
      <c r="P973" s="15" t="str">
        <f>IF(Tableau3[[#This Row],[Matricule]]&gt;1,IF(COUNTIF(Tableau3[DateMatricule],Tableau3[[#This Row],[DateMatricule]])&gt;1,"Doublon",""),"")</f>
        <v/>
      </c>
    </row>
    <row r="974" spans="1:16" x14ac:dyDescent="0.25">
      <c r="A974" s="12" t="str">
        <f>IF(Tableau3[[#This Row],[Date]]="","",VLOOKUP(Tableau3[[#This Row],[Semaine]],Listes!$A:$B,2,FALSE))</f>
        <v/>
      </c>
      <c r="B974" s="12" t="str">
        <f>IF(ISBLANK(Tableau3[[#This Row],[Date]]),"",INT((Tableau3[[#This Row],[Date]]-SUM(MOD(DATE(YEAR(Tableau3[[#This Row],[Date]]-MOD(Tableau3[[#This Row],[Date]]-2,7)+3),1,2),{1E+99;7})*{1;-1})+5)/7))</f>
        <v/>
      </c>
      <c r="C974" s="12" t="str">
        <f>IF(ISBLANK(Tableau3[[#This Row],[Matricule]]),"",VLOOKUP(Tableau3[[#This Row],[Matricule]],#REF!,2,FALSE))</f>
        <v/>
      </c>
      <c r="D974" s="12" t="str">
        <f>IF(ISBLANK(Tableau3[[#This Row],[Matricule]]),"",VLOOKUP(Tableau3[[#This Row],[Matricule]],#REF!,3,FALSE))</f>
        <v/>
      </c>
      <c r="E974" s="12" t="str">
        <f>CONCATENATE(Tableau3[[#This Row],[Date]],Tableau3[[#This Row],[Matricule]])</f>
        <v/>
      </c>
      <c r="F974" s="3"/>
      <c r="I97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74" s="7">
        <f>IF(Tableau3[[#This Row],[Moyenne Régimes]]&gt;0,1,0)</f>
        <v>0</v>
      </c>
      <c r="K974" s="15">
        <f>IF(Tableau3[[#This Row],[Moyenne Régimes]]&gt;=60,1,0)</f>
        <v>0</v>
      </c>
      <c r="L974" s="15">
        <f>IF(Tableau3[[#This Row],[Moyenne Régimes]]&gt;60,Tableau3[[#This Row],[Moyenne Régimes]]-60,0)</f>
        <v>0</v>
      </c>
      <c r="M974" s="14">
        <f t="shared" si="50"/>
        <v>0</v>
      </c>
      <c r="N974" s="15">
        <f t="shared" si="51"/>
        <v>0</v>
      </c>
      <c r="O974" s="14">
        <f t="shared" si="52"/>
        <v>0</v>
      </c>
      <c r="P974" s="15" t="str">
        <f>IF(Tableau3[[#This Row],[Matricule]]&gt;1,IF(COUNTIF(Tableau3[DateMatricule],Tableau3[[#This Row],[DateMatricule]])&gt;1,"Doublon",""),"")</f>
        <v/>
      </c>
    </row>
    <row r="975" spans="1:16" x14ac:dyDescent="0.25">
      <c r="A975" s="12" t="str">
        <f>IF(Tableau3[[#This Row],[Date]]="","",VLOOKUP(Tableau3[[#This Row],[Semaine]],Listes!$A:$B,2,FALSE))</f>
        <v/>
      </c>
      <c r="B975" s="12" t="str">
        <f>IF(ISBLANK(Tableau3[[#This Row],[Date]]),"",INT((Tableau3[[#This Row],[Date]]-SUM(MOD(DATE(YEAR(Tableau3[[#This Row],[Date]]-MOD(Tableau3[[#This Row],[Date]]-2,7)+3),1,2),{1E+99;7})*{1;-1})+5)/7))</f>
        <v/>
      </c>
      <c r="C975" s="12" t="str">
        <f>IF(ISBLANK(Tableau3[[#This Row],[Matricule]]),"",VLOOKUP(Tableau3[[#This Row],[Matricule]],#REF!,2,FALSE))</f>
        <v/>
      </c>
      <c r="D975" s="12" t="str">
        <f>IF(ISBLANK(Tableau3[[#This Row],[Matricule]]),"",VLOOKUP(Tableau3[[#This Row],[Matricule]],#REF!,3,FALSE))</f>
        <v/>
      </c>
      <c r="E975" s="12" t="str">
        <f>CONCATENATE(Tableau3[[#This Row],[Date]],Tableau3[[#This Row],[Matricule]])</f>
        <v/>
      </c>
      <c r="F975" s="3"/>
      <c r="I97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75" s="7">
        <f>IF(Tableau3[[#This Row],[Moyenne Régimes]]&gt;0,1,0)</f>
        <v>0</v>
      </c>
      <c r="K975" s="15">
        <f>IF(Tableau3[[#This Row],[Moyenne Régimes]]&gt;=60,1,0)</f>
        <v>0</v>
      </c>
      <c r="L975" s="15">
        <f>IF(Tableau3[[#This Row],[Moyenne Régimes]]&gt;60,Tableau3[[#This Row],[Moyenne Régimes]]-60,0)</f>
        <v>0</v>
      </c>
      <c r="M975" s="14">
        <f t="shared" si="50"/>
        <v>0</v>
      </c>
      <c r="N975" s="15">
        <f t="shared" si="51"/>
        <v>0</v>
      </c>
      <c r="O975" s="14">
        <f t="shared" si="52"/>
        <v>0</v>
      </c>
      <c r="P975" s="15" t="str">
        <f>IF(Tableau3[[#This Row],[Matricule]]&gt;1,IF(COUNTIF(Tableau3[DateMatricule],Tableau3[[#This Row],[DateMatricule]])&gt;1,"Doublon",""),"")</f>
        <v/>
      </c>
    </row>
    <row r="976" spans="1:16" x14ac:dyDescent="0.25">
      <c r="A976" s="12" t="str">
        <f>IF(Tableau3[[#This Row],[Date]]="","",VLOOKUP(Tableau3[[#This Row],[Semaine]],Listes!$A:$B,2,FALSE))</f>
        <v/>
      </c>
      <c r="B976" s="12" t="str">
        <f>IF(ISBLANK(Tableau3[[#This Row],[Date]]),"",INT((Tableau3[[#This Row],[Date]]-SUM(MOD(DATE(YEAR(Tableau3[[#This Row],[Date]]-MOD(Tableau3[[#This Row],[Date]]-2,7)+3),1,2),{1E+99;7})*{1;-1})+5)/7))</f>
        <v/>
      </c>
      <c r="C976" s="12" t="str">
        <f>IF(ISBLANK(Tableau3[[#This Row],[Matricule]]),"",VLOOKUP(Tableau3[[#This Row],[Matricule]],#REF!,2,FALSE))</f>
        <v/>
      </c>
      <c r="D976" s="12" t="str">
        <f>IF(ISBLANK(Tableau3[[#This Row],[Matricule]]),"",VLOOKUP(Tableau3[[#This Row],[Matricule]],#REF!,3,FALSE))</f>
        <v/>
      </c>
      <c r="E976" s="12" t="str">
        <f>CONCATENATE(Tableau3[[#This Row],[Date]],Tableau3[[#This Row],[Matricule]])</f>
        <v/>
      </c>
      <c r="F976" s="3"/>
      <c r="I97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76" s="7">
        <f>IF(Tableau3[[#This Row],[Moyenne Régimes]]&gt;0,1,0)</f>
        <v>0</v>
      </c>
      <c r="K976" s="15">
        <f>IF(Tableau3[[#This Row],[Moyenne Régimes]]&gt;=60,1,0)</f>
        <v>0</v>
      </c>
      <c r="L976" s="15">
        <f>IF(Tableau3[[#This Row],[Moyenne Régimes]]&gt;60,Tableau3[[#This Row],[Moyenne Régimes]]-60,0)</f>
        <v>0</v>
      </c>
      <c r="M976" s="14">
        <f t="shared" si="50"/>
        <v>0</v>
      </c>
      <c r="N976" s="15">
        <f t="shared" si="51"/>
        <v>0</v>
      </c>
      <c r="O976" s="14">
        <f t="shared" si="52"/>
        <v>0</v>
      </c>
      <c r="P976" s="15" t="str">
        <f>IF(Tableau3[[#This Row],[Matricule]]&gt;1,IF(COUNTIF(Tableau3[DateMatricule],Tableau3[[#This Row],[DateMatricule]])&gt;1,"Doublon",""),"")</f>
        <v/>
      </c>
    </row>
    <row r="977" spans="1:16" x14ac:dyDescent="0.25">
      <c r="A977" s="12" t="str">
        <f>IF(Tableau3[[#This Row],[Date]]="","",VLOOKUP(Tableau3[[#This Row],[Semaine]],Listes!$A:$B,2,FALSE))</f>
        <v/>
      </c>
      <c r="B977" s="12" t="str">
        <f>IF(ISBLANK(Tableau3[[#This Row],[Date]]),"",INT((Tableau3[[#This Row],[Date]]-SUM(MOD(DATE(YEAR(Tableau3[[#This Row],[Date]]-MOD(Tableau3[[#This Row],[Date]]-2,7)+3),1,2),{1E+99;7})*{1;-1})+5)/7))</f>
        <v/>
      </c>
      <c r="C977" s="12" t="str">
        <f>IF(ISBLANK(Tableau3[[#This Row],[Matricule]]),"",VLOOKUP(Tableau3[[#This Row],[Matricule]],#REF!,2,FALSE))</f>
        <v/>
      </c>
      <c r="D977" s="12" t="str">
        <f>IF(ISBLANK(Tableau3[[#This Row],[Matricule]]),"",VLOOKUP(Tableau3[[#This Row],[Matricule]],#REF!,3,FALSE))</f>
        <v/>
      </c>
      <c r="E977" s="12" t="str">
        <f>CONCATENATE(Tableau3[[#This Row],[Date]],Tableau3[[#This Row],[Matricule]])</f>
        <v/>
      </c>
      <c r="F977" s="3"/>
      <c r="I97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77" s="7">
        <f>IF(Tableau3[[#This Row],[Moyenne Régimes]]&gt;0,1,0)</f>
        <v>0</v>
      </c>
      <c r="K977" s="15">
        <f>IF(Tableau3[[#This Row],[Moyenne Régimes]]&gt;=60,1,0)</f>
        <v>0</v>
      </c>
      <c r="L977" s="15">
        <f>IF(Tableau3[[#This Row],[Moyenne Régimes]]&gt;60,Tableau3[[#This Row],[Moyenne Régimes]]-60,0)</f>
        <v>0</v>
      </c>
      <c r="M977" s="14">
        <f t="shared" si="50"/>
        <v>0</v>
      </c>
      <c r="N977" s="15">
        <f t="shared" si="51"/>
        <v>0</v>
      </c>
      <c r="O977" s="14">
        <f t="shared" si="52"/>
        <v>0</v>
      </c>
      <c r="P977" s="15" t="str">
        <f>IF(Tableau3[[#This Row],[Matricule]]&gt;1,IF(COUNTIF(Tableau3[DateMatricule],Tableau3[[#This Row],[DateMatricule]])&gt;1,"Doublon",""),"")</f>
        <v/>
      </c>
    </row>
    <row r="978" spans="1:16" x14ac:dyDescent="0.25">
      <c r="A978" s="12" t="str">
        <f>IF(Tableau3[[#This Row],[Date]]="","",VLOOKUP(Tableau3[[#This Row],[Semaine]],Listes!$A:$B,2,FALSE))</f>
        <v/>
      </c>
      <c r="B978" s="12" t="str">
        <f>IF(ISBLANK(Tableau3[[#This Row],[Date]]),"",INT((Tableau3[[#This Row],[Date]]-SUM(MOD(DATE(YEAR(Tableau3[[#This Row],[Date]]-MOD(Tableau3[[#This Row],[Date]]-2,7)+3),1,2),{1E+99;7})*{1;-1})+5)/7))</f>
        <v/>
      </c>
      <c r="C978" s="12" t="str">
        <f>IF(ISBLANK(Tableau3[[#This Row],[Matricule]]),"",VLOOKUP(Tableau3[[#This Row],[Matricule]],#REF!,2,FALSE))</f>
        <v/>
      </c>
      <c r="D978" s="12" t="str">
        <f>IF(ISBLANK(Tableau3[[#This Row],[Matricule]]),"",VLOOKUP(Tableau3[[#This Row],[Matricule]],#REF!,3,FALSE))</f>
        <v/>
      </c>
      <c r="E978" s="12" t="str">
        <f>CONCATENATE(Tableau3[[#This Row],[Date]],Tableau3[[#This Row],[Matricule]])</f>
        <v/>
      </c>
      <c r="F978" s="3"/>
      <c r="I97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78" s="7">
        <f>IF(Tableau3[[#This Row],[Moyenne Régimes]]&gt;0,1,0)</f>
        <v>0</v>
      </c>
      <c r="K978" s="15">
        <f>IF(Tableau3[[#This Row],[Moyenne Régimes]]&gt;=60,1,0)</f>
        <v>0</v>
      </c>
      <c r="L978" s="15">
        <f>IF(Tableau3[[#This Row],[Moyenne Régimes]]&gt;60,Tableau3[[#This Row],[Moyenne Régimes]]-60,0)</f>
        <v>0</v>
      </c>
      <c r="M978" s="14">
        <f t="shared" si="50"/>
        <v>0</v>
      </c>
      <c r="N978" s="15">
        <f t="shared" si="51"/>
        <v>0</v>
      </c>
      <c r="O978" s="14">
        <f t="shared" si="52"/>
        <v>0</v>
      </c>
      <c r="P978" s="15" t="str">
        <f>IF(Tableau3[[#This Row],[Matricule]]&gt;1,IF(COUNTIF(Tableau3[DateMatricule],Tableau3[[#This Row],[DateMatricule]])&gt;1,"Doublon",""),"")</f>
        <v/>
      </c>
    </row>
    <row r="979" spans="1:16" x14ac:dyDescent="0.25">
      <c r="A979" s="12" t="str">
        <f>IF(Tableau3[[#This Row],[Date]]="","",VLOOKUP(Tableau3[[#This Row],[Semaine]],Listes!$A:$B,2,FALSE))</f>
        <v/>
      </c>
      <c r="B979" s="12" t="str">
        <f>IF(ISBLANK(Tableau3[[#This Row],[Date]]),"",INT((Tableau3[[#This Row],[Date]]-SUM(MOD(DATE(YEAR(Tableau3[[#This Row],[Date]]-MOD(Tableau3[[#This Row],[Date]]-2,7)+3),1,2),{1E+99;7})*{1;-1})+5)/7))</f>
        <v/>
      </c>
      <c r="C979" s="12" t="str">
        <f>IF(ISBLANK(Tableau3[[#This Row],[Matricule]]),"",VLOOKUP(Tableau3[[#This Row],[Matricule]],#REF!,2,FALSE))</f>
        <v/>
      </c>
      <c r="D979" s="12" t="str">
        <f>IF(ISBLANK(Tableau3[[#This Row],[Matricule]]),"",VLOOKUP(Tableau3[[#This Row],[Matricule]],#REF!,3,FALSE))</f>
        <v/>
      </c>
      <c r="E979" s="12" t="str">
        <f>CONCATENATE(Tableau3[[#This Row],[Date]],Tableau3[[#This Row],[Matricule]])</f>
        <v/>
      </c>
      <c r="F979" s="3"/>
      <c r="I97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79" s="7">
        <f>IF(Tableau3[[#This Row],[Moyenne Régimes]]&gt;0,1,0)</f>
        <v>0</v>
      </c>
      <c r="K979" s="15">
        <f>IF(Tableau3[[#This Row],[Moyenne Régimes]]&gt;=60,1,0)</f>
        <v>0</v>
      </c>
      <c r="L979" s="15">
        <f>IF(Tableau3[[#This Row],[Moyenne Régimes]]&gt;60,Tableau3[[#This Row],[Moyenne Régimes]]-60,0)</f>
        <v>0</v>
      </c>
      <c r="M979" s="14">
        <f t="shared" si="50"/>
        <v>0</v>
      </c>
      <c r="N979" s="15">
        <f t="shared" si="51"/>
        <v>0</v>
      </c>
      <c r="O979" s="14">
        <f t="shared" si="52"/>
        <v>0</v>
      </c>
      <c r="P979" s="15" t="str">
        <f>IF(Tableau3[[#This Row],[Matricule]]&gt;1,IF(COUNTIF(Tableau3[DateMatricule],Tableau3[[#This Row],[DateMatricule]])&gt;1,"Doublon",""),"")</f>
        <v/>
      </c>
    </row>
    <row r="980" spans="1:16" x14ac:dyDescent="0.25">
      <c r="A980" s="12" t="str">
        <f>IF(Tableau3[[#This Row],[Date]]="","",VLOOKUP(Tableau3[[#This Row],[Semaine]],Listes!$A:$B,2,FALSE))</f>
        <v/>
      </c>
      <c r="B980" s="12" t="str">
        <f>IF(ISBLANK(Tableau3[[#This Row],[Date]]),"",INT((Tableau3[[#This Row],[Date]]-SUM(MOD(DATE(YEAR(Tableau3[[#This Row],[Date]]-MOD(Tableau3[[#This Row],[Date]]-2,7)+3),1,2),{1E+99;7})*{1;-1})+5)/7))</f>
        <v/>
      </c>
      <c r="C980" s="12" t="str">
        <f>IF(ISBLANK(Tableau3[[#This Row],[Matricule]]),"",VLOOKUP(Tableau3[[#This Row],[Matricule]],#REF!,2,FALSE))</f>
        <v/>
      </c>
      <c r="D980" s="12" t="str">
        <f>IF(ISBLANK(Tableau3[[#This Row],[Matricule]]),"",VLOOKUP(Tableau3[[#This Row],[Matricule]],#REF!,3,FALSE))</f>
        <v/>
      </c>
      <c r="E980" s="12" t="str">
        <f>CONCATENATE(Tableau3[[#This Row],[Date]],Tableau3[[#This Row],[Matricule]])</f>
        <v/>
      </c>
      <c r="F980" s="3"/>
      <c r="I98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80" s="7">
        <f>IF(Tableau3[[#This Row],[Moyenne Régimes]]&gt;0,1,0)</f>
        <v>0</v>
      </c>
      <c r="K980" s="15">
        <f>IF(Tableau3[[#This Row],[Moyenne Régimes]]&gt;=60,1,0)</f>
        <v>0</v>
      </c>
      <c r="L980" s="15">
        <f>IF(Tableau3[[#This Row],[Moyenne Régimes]]&gt;60,Tableau3[[#This Row],[Moyenne Régimes]]-60,0)</f>
        <v>0</v>
      </c>
      <c r="M980" s="14">
        <f t="shared" si="50"/>
        <v>0</v>
      </c>
      <c r="N980" s="15">
        <f t="shared" si="51"/>
        <v>0</v>
      </c>
      <c r="O980" s="14">
        <f t="shared" si="52"/>
        <v>0</v>
      </c>
      <c r="P980" s="15" t="str">
        <f>IF(Tableau3[[#This Row],[Matricule]]&gt;1,IF(COUNTIF(Tableau3[DateMatricule],Tableau3[[#This Row],[DateMatricule]])&gt;1,"Doublon",""),"")</f>
        <v/>
      </c>
    </row>
    <row r="981" spans="1:16" x14ac:dyDescent="0.25">
      <c r="A981" s="12" t="str">
        <f>IF(Tableau3[[#This Row],[Date]]="","",VLOOKUP(Tableau3[[#This Row],[Semaine]],Listes!$A:$B,2,FALSE))</f>
        <v/>
      </c>
      <c r="B981" s="12" t="str">
        <f>IF(ISBLANK(Tableau3[[#This Row],[Date]]),"",INT((Tableau3[[#This Row],[Date]]-SUM(MOD(DATE(YEAR(Tableau3[[#This Row],[Date]]-MOD(Tableau3[[#This Row],[Date]]-2,7)+3),1,2),{1E+99;7})*{1;-1})+5)/7))</f>
        <v/>
      </c>
      <c r="C981" s="12" t="str">
        <f>IF(ISBLANK(Tableau3[[#This Row],[Matricule]]),"",VLOOKUP(Tableau3[[#This Row],[Matricule]],#REF!,2,FALSE))</f>
        <v/>
      </c>
      <c r="D981" s="12" t="str">
        <f>IF(ISBLANK(Tableau3[[#This Row],[Matricule]]),"",VLOOKUP(Tableau3[[#This Row],[Matricule]],#REF!,3,FALSE))</f>
        <v/>
      </c>
      <c r="E981" s="12" t="str">
        <f>CONCATENATE(Tableau3[[#This Row],[Date]],Tableau3[[#This Row],[Matricule]])</f>
        <v/>
      </c>
      <c r="F981" s="3"/>
      <c r="I98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81" s="7">
        <f>IF(Tableau3[[#This Row],[Moyenne Régimes]]&gt;0,1,0)</f>
        <v>0</v>
      </c>
      <c r="K981" s="15">
        <f>IF(Tableau3[[#This Row],[Moyenne Régimes]]&gt;=60,1,0)</f>
        <v>0</v>
      </c>
      <c r="L981" s="15">
        <f>IF(Tableau3[[#This Row],[Moyenne Régimes]]&gt;60,Tableau3[[#This Row],[Moyenne Régimes]]-60,0)</f>
        <v>0</v>
      </c>
      <c r="M981" s="14">
        <f t="shared" si="50"/>
        <v>0</v>
      </c>
      <c r="N981" s="15">
        <f t="shared" si="51"/>
        <v>0</v>
      </c>
      <c r="O981" s="14">
        <f t="shared" si="52"/>
        <v>0</v>
      </c>
      <c r="P981" s="15" t="str">
        <f>IF(Tableau3[[#This Row],[Matricule]]&gt;1,IF(COUNTIF(Tableau3[DateMatricule],Tableau3[[#This Row],[DateMatricule]])&gt;1,"Doublon",""),"")</f>
        <v/>
      </c>
    </row>
    <row r="982" spans="1:16" x14ac:dyDescent="0.25">
      <c r="A982" s="12" t="str">
        <f>IF(Tableau3[[#This Row],[Date]]="","",VLOOKUP(Tableau3[[#This Row],[Semaine]],Listes!$A:$B,2,FALSE))</f>
        <v/>
      </c>
      <c r="B982" s="12" t="str">
        <f>IF(ISBLANK(Tableau3[[#This Row],[Date]]),"",INT((Tableau3[[#This Row],[Date]]-SUM(MOD(DATE(YEAR(Tableau3[[#This Row],[Date]]-MOD(Tableau3[[#This Row],[Date]]-2,7)+3),1,2),{1E+99;7})*{1;-1})+5)/7))</f>
        <v/>
      </c>
      <c r="C982" s="12" t="str">
        <f>IF(ISBLANK(Tableau3[[#This Row],[Matricule]]),"",VLOOKUP(Tableau3[[#This Row],[Matricule]],#REF!,2,FALSE))</f>
        <v/>
      </c>
      <c r="D982" s="12" t="str">
        <f>IF(ISBLANK(Tableau3[[#This Row],[Matricule]]),"",VLOOKUP(Tableau3[[#This Row],[Matricule]],#REF!,3,FALSE))</f>
        <v/>
      </c>
      <c r="E982" s="12" t="str">
        <f>CONCATENATE(Tableau3[[#This Row],[Date]],Tableau3[[#This Row],[Matricule]])</f>
        <v/>
      </c>
      <c r="F982" s="3"/>
      <c r="I98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82" s="7">
        <f>IF(Tableau3[[#This Row],[Moyenne Régimes]]&gt;0,1,0)</f>
        <v>0</v>
      </c>
      <c r="K982" s="15">
        <f>IF(Tableau3[[#This Row],[Moyenne Régimes]]&gt;=60,1,0)</f>
        <v>0</v>
      </c>
      <c r="L982" s="15">
        <f>IF(Tableau3[[#This Row],[Moyenne Régimes]]&gt;60,Tableau3[[#This Row],[Moyenne Régimes]]-60,0)</f>
        <v>0</v>
      </c>
      <c r="M982" s="14">
        <f t="shared" si="50"/>
        <v>0</v>
      </c>
      <c r="N982" s="15">
        <f t="shared" si="51"/>
        <v>0</v>
      </c>
      <c r="O982" s="14">
        <f t="shared" si="52"/>
        <v>0</v>
      </c>
      <c r="P982" s="15" t="str">
        <f>IF(Tableau3[[#This Row],[Matricule]]&gt;1,IF(COUNTIF(Tableau3[DateMatricule],Tableau3[[#This Row],[DateMatricule]])&gt;1,"Doublon",""),"")</f>
        <v/>
      </c>
    </row>
    <row r="983" spans="1:16" x14ac:dyDescent="0.25">
      <c r="A983" s="12" t="str">
        <f>IF(Tableau3[[#This Row],[Date]]="","",VLOOKUP(Tableau3[[#This Row],[Semaine]],Listes!$A:$B,2,FALSE))</f>
        <v/>
      </c>
      <c r="B983" s="12" t="str">
        <f>IF(ISBLANK(Tableau3[[#This Row],[Date]]),"",INT((Tableau3[[#This Row],[Date]]-SUM(MOD(DATE(YEAR(Tableau3[[#This Row],[Date]]-MOD(Tableau3[[#This Row],[Date]]-2,7)+3),1,2),{1E+99;7})*{1;-1})+5)/7))</f>
        <v/>
      </c>
      <c r="C983" s="12" t="str">
        <f>IF(ISBLANK(Tableau3[[#This Row],[Matricule]]),"",VLOOKUP(Tableau3[[#This Row],[Matricule]],#REF!,2,FALSE))</f>
        <v/>
      </c>
      <c r="D983" s="12" t="str">
        <f>IF(ISBLANK(Tableau3[[#This Row],[Matricule]]),"",VLOOKUP(Tableau3[[#This Row],[Matricule]],#REF!,3,FALSE))</f>
        <v/>
      </c>
      <c r="E983" s="12" t="str">
        <f>CONCATENATE(Tableau3[[#This Row],[Date]],Tableau3[[#This Row],[Matricule]])</f>
        <v/>
      </c>
      <c r="F983" s="3"/>
      <c r="I98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83" s="7">
        <f>IF(Tableau3[[#This Row],[Moyenne Régimes]]&gt;0,1,0)</f>
        <v>0</v>
      </c>
      <c r="K983" s="15">
        <f>IF(Tableau3[[#This Row],[Moyenne Régimes]]&gt;=60,1,0)</f>
        <v>0</v>
      </c>
      <c r="L983" s="15">
        <f>IF(Tableau3[[#This Row],[Moyenne Régimes]]&gt;60,Tableau3[[#This Row],[Moyenne Régimes]]-60,0)</f>
        <v>0</v>
      </c>
      <c r="M983" s="14">
        <f t="shared" si="50"/>
        <v>0</v>
      </c>
      <c r="N983" s="15">
        <f t="shared" si="51"/>
        <v>0</v>
      </c>
      <c r="O983" s="14">
        <f t="shared" si="52"/>
        <v>0</v>
      </c>
      <c r="P983" s="15" t="str">
        <f>IF(Tableau3[[#This Row],[Matricule]]&gt;1,IF(COUNTIF(Tableau3[DateMatricule],Tableau3[[#This Row],[DateMatricule]])&gt;1,"Doublon",""),"")</f>
        <v/>
      </c>
    </row>
    <row r="984" spans="1:16" x14ac:dyDescent="0.25">
      <c r="A984" s="12" t="str">
        <f>IF(Tableau3[[#This Row],[Date]]="","",VLOOKUP(Tableau3[[#This Row],[Semaine]],Listes!$A:$B,2,FALSE))</f>
        <v/>
      </c>
      <c r="B984" s="12" t="str">
        <f>IF(ISBLANK(Tableau3[[#This Row],[Date]]),"",INT((Tableau3[[#This Row],[Date]]-SUM(MOD(DATE(YEAR(Tableau3[[#This Row],[Date]]-MOD(Tableau3[[#This Row],[Date]]-2,7)+3),1,2),{1E+99;7})*{1;-1})+5)/7))</f>
        <v/>
      </c>
      <c r="C984" s="12" t="str">
        <f>IF(ISBLANK(Tableau3[[#This Row],[Matricule]]),"",VLOOKUP(Tableau3[[#This Row],[Matricule]],#REF!,2,FALSE))</f>
        <v/>
      </c>
      <c r="D984" s="12" t="str">
        <f>IF(ISBLANK(Tableau3[[#This Row],[Matricule]]),"",VLOOKUP(Tableau3[[#This Row],[Matricule]],#REF!,3,FALSE))</f>
        <v/>
      </c>
      <c r="E984" s="12" t="str">
        <f>CONCATENATE(Tableau3[[#This Row],[Date]],Tableau3[[#This Row],[Matricule]])</f>
        <v/>
      </c>
      <c r="F984" s="3"/>
      <c r="I98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84" s="7">
        <f>IF(Tableau3[[#This Row],[Moyenne Régimes]]&gt;0,1,0)</f>
        <v>0</v>
      </c>
      <c r="K984" s="15">
        <f>IF(Tableau3[[#This Row],[Moyenne Régimes]]&gt;=60,1,0)</f>
        <v>0</v>
      </c>
      <c r="L984" s="15">
        <f>IF(Tableau3[[#This Row],[Moyenne Régimes]]&gt;60,Tableau3[[#This Row],[Moyenne Régimes]]-60,0)</f>
        <v>0</v>
      </c>
      <c r="M984" s="14">
        <f t="shared" si="50"/>
        <v>0</v>
      </c>
      <c r="N984" s="15">
        <f t="shared" si="51"/>
        <v>0</v>
      </c>
      <c r="O984" s="14">
        <f t="shared" si="52"/>
        <v>0</v>
      </c>
      <c r="P984" s="15" t="str">
        <f>IF(Tableau3[[#This Row],[Matricule]]&gt;1,IF(COUNTIF(Tableau3[DateMatricule],Tableau3[[#This Row],[DateMatricule]])&gt;1,"Doublon",""),"")</f>
        <v/>
      </c>
    </row>
    <row r="985" spans="1:16" x14ac:dyDescent="0.25">
      <c r="A985" s="12" t="str">
        <f>IF(Tableau3[[#This Row],[Date]]="","",VLOOKUP(Tableau3[[#This Row],[Semaine]],Listes!$A:$B,2,FALSE))</f>
        <v/>
      </c>
      <c r="B985" s="12" t="str">
        <f>IF(ISBLANK(Tableau3[[#This Row],[Date]]),"",INT((Tableau3[[#This Row],[Date]]-SUM(MOD(DATE(YEAR(Tableau3[[#This Row],[Date]]-MOD(Tableau3[[#This Row],[Date]]-2,7)+3),1,2),{1E+99;7})*{1;-1})+5)/7))</f>
        <v/>
      </c>
      <c r="C985" s="12" t="str">
        <f>IF(ISBLANK(Tableau3[[#This Row],[Matricule]]),"",VLOOKUP(Tableau3[[#This Row],[Matricule]],#REF!,2,FALSE))</f>
        <v/>
      </c>
      <c r="D985" s="12" t="str">
        <f>IF(ISBLANK(Tableau3[[#This Row],[Matricule]]),"",VLOOKUP(Tableau3[[#This Row],[Matricule]],#REF!,3,FALSE))</f>
        <v/>
      </c>
      <c r="E985" s="12" t="str">
        <f>CONCATENATE(Tableau3[[#This Row],[Date]],Tableau3[[#This Row],[Matricule]])</f>
        <v/>
      </c>
      <c r="F985" s="3"/>
      <c r="I98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85" s="7">
        <f>IF(Tableau3[[#This Row],[Moyenne Régimes]]&gt;0,1,0)</f>
        <v>0</v>
      </c>
      <c r="K985" s="15">
        <f>IF(Tableau3[[#This Row],[Moyenne Régimes]]&gt;=60,1,0)</f>
        <v>0</v>
      </c>
      <c r="L985" s="15">
        <f>IF(Tableau3[[#This Row],[Moyenne Régimes]]&gt;60,Tableau3[[#This Row],[Moyenne Régimes]]-60,0)</f>
        <v>0</v>
      </c>
      <c r="M985" s="14">
        <f t="shared" si="50"/>
        <v>0</v>
      </c>
      <c r="N985" s="15">
        <f t="shared" si="51"/>
        <v>0</v>
      </c>
      <c r="O985" s="14">
        <f t="shared" si="52"/>
        <v>0</v>
      </c>
      <c r="P985" s="15" t="str">
        <f>IF(Tableau3[[#This Row],[Matricule]]&gt;1,IF(COUNTIF(Tableau3[DateMatricule],Tableau3[[#This Row],[DateMatricule]])&gt;1,"Doublon",""),"")</f>
        <v/>
      </c>
    </row>
    <row r="986" spans="1:16" x14ac:dyDescent="0.25">
      <c r="A986" s="12" t="str">
        <f>IF(Tableau3[[#This Row],[Date]]="","",VLOOKUP(Tableau3[[#This Row],[Semaine]],Listes!$A:$B,2,FALSE))</f>
        <v/>
      </c>
      <c r="B986" s="12" t="str">
        <f>IF(ISBLANK(Tableau3[[#This Row],[Date]]),"",INT((Tableau3[[#This Row],[Date]]-SUM(MOD(DATE(YEAR(Tableau3[[#This Row],[Date]]-MOD(Tableau3[[#This Row],[Date]]-2,7)+3),1,2),{1E+99;7})*{1;-1})+5)/7))</f>
        <v/>
      </c>
      <c r="C986" s="12" t="str">
        <f>IF(ISBLANK(Tableau3[[#This Row],[Matricule]]),"",VLOOKUP(Tableau3[[#This Row],[Matricule]],#REF!,2,FALSE))</f>
        <v/>
      </c>
      <c r="D986" s="12" t="str">
        <f>IF(ISBLANK(Tableau3[[#This Row],[Matricule]]),"",VLOOKUP(Tableau3[[#This Row],[Matricule]],#REF!,3,FALSE))</f>
        <v/>
      </c>
      <c r="E986" s="12" t="str">
        <f>CONCATENATE(Tableau3[[#This Row],[Date]],Tableau3[[#This Row],[Matricule]])</f>
        <v/>
      </c>
      <c r="F986" s="3"/>
      <c r="I98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86" s="7">
        <f>IF(Tableau3[[#This Row],[Moyenne Régimes]]&gt;0,1,0)</f>
        <v>0</v>
      </c>
      <c r="K986" s="15">
        <f>IF(Tableau3[[#This Row],[Moyenne Régimes]]&gt;=60,1,0)</f>
        <v>0</v>
      </c>
      <c r="L986" s="15">
        <f>IF(Tableau3[[#This Row],[Moyenne Régimes]]&gt;60,Tableau3[[#This Row],[Moyenne Régimes]]-60,0)</f>
        <v>0</v>
      </c>
      <c r="M986" s="14">
        <f t="shared" si="50"/>
        <v>0</v>
      </c>
      <c r="N986" s="15">
        <f t="shared" si="51"/>
        <v>0</v>
      </c>
      <c r="O986" s="14">
        <f t="shared" si="52"/>
        <v>0</v>
      </c>
      <c r="P986" s="15" t="str">
        <f>IF(Tableau3[[#This Row],[Matricule]]&gt;1,IF(COUNTIF(Tableau3[DateMatricule],Tableau3[[#This Row],[DateMatricule]])&gt;1,"Doublon",""),"")</f>
        <v/>
      </c>
    </row>
    <row r="987" spans="1:16" x14ac:dyDescent="0.25">
      <c r="A987" s="12" t="str">
        <f>IF(Tableau3[[#This Row],[Date]]="","",VLOOKUP(Tableau3[[#This Row],[Semaine]],Listes!$A:$B,2,FALSE))</f>
        <v/>
      </c>
      <c r="B987" s="12" t="str">
        <f>IF(ISBLANK(Tableau3[[#This Row],[Date]]),"",INT((Tableau3[[#This Row],[Date]]-SUM(MOD(DATE(YEAR(Tableau3[[#This Row],[Date]]-MOD(Tableau3[[#This Row],[Date]]-2,7)+3),1,2),{1E+99;7})*{1;-1})+5)/7))</f>
        <v/>
      </c>
      <c r="C987" s="12" t="str">
        <f>IF(ISBLANK(Tableau3[[#This Row],[Matricule]]),"",VLOOKUP(Tableau3[[#This Row],[Matricule]],#REF!,2,FALSE))</f>
        <v/>
      </c>
      <c r="D987" s="12" t="str">
        <f>IF(ISBLANK(Tableau3[[#This Row],[Matricule]]),"",VLOOKUP(Tableau3[[#This Row],[Matricule]],#REF!,3,FALSE))</f>
        <v/>
      </c>
      <c r="E987" s="12" t="str">
        <f>CONCATENATE(Tableau3[[#This Row],[Date]],Tableau3[[#This Row],[Matricule]])</f>
        <v/>
      </c>
      <c r="F987" s="3"/>
      <c r="I98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87" s="7">
        <f>IF(Tableau3[[#This Row],[Moyenne Régimes]]&gt;0,1,0)</f>
        <v>0</v>
      </c>
      <c r="K987" s="15">
        <f>IF(Tableau3[[#This Row],[Moyenne Régimes]]&gt;=60,1,0)</f>
        <v>0</v>
      </c>
      <c r="L987" s="15">
        <f>IF(Tableau3[[#This Row],[Moyenne Régimes]]&gt;60,Tableau3[[#This Row],[Moyenne Régimes]]-60,0)</f>
        <v>0</v>
      </c>
      <c r="M987" s="14">
        <f t="shared" si="50"/>
        <v>0</v>
      </c>
      <c r="N987" s="15">
        <f t="shared" si="51"/>
        <v>0</v>
      </c>
      <c r="O987" s="14">
        <f t="shared" si="52"/>
        <v>0</v>
      </c>
      <c r="P987" s="15" t="str">
        <f>IF(Tableau3[[#This Row],[Matricule]]&gt;1,IF(COUNTIF(Tableau3[DateMatricule],Tableau3[[#This Row],[DateMatricule]])&gt;1,"Doublon",""),"")</f>
        <v/>
      </c>
    </row>
    <row r="988" spans="1:16" x14ac:dyDescent="0.25">
      <c r="A988" s="12" t="str">
        <f>IF(Tableau3[[#This Row],[Date]]="","",VLOOKUP(Tableau3[[#This Row],[Semaine]],Listes!$A:$B,2,FALSE))</f>
        <v/>
      </c>
      <c r="B988" s="12" t="str">
        <f>IF(ISBLANK(Tableau3[[#This Row],[Date]]),"",INT((Tableau3[[#This Row],[Date]]-SUM(MOD(DATE(YEAR(Tableau3[[#This Row],[Date]]-MOD(Tableau3[[#This Row],[Date]]-2,7)+3),1,2),{1E+99;7})*{1;-1})+5)/7))</f>
        <v/>
      </c>
      <c r="C988" s="12" t="str">
        <f>IF(ISBLANK(Tableau3[[#This Row],[Matricule]]),"",VLOOKUP(Tableau3[[#This Row],[Matricule]],#REF!,2,FALSE))</f>
        <v/>
      </c>
      <c r="D988" s="12" t="str">
        <f>IF(ISBLANK(Tableau3[[#This Row],[Matricule]]),"",VLOOKUP(Tableau3[[#This Row],[Matricule]],#REF!,3,FALSE))</f>
        <v/>
      </c>
      <c r="E988" s="12" t="str">
        <f>CONCATENATE(Tableau3[[#This Row],[Date]],Tableau3[[#This Row],[Matricule]])</f>
        <v/>
      </c>
      <c r="F988" s="3"/>
      <c r="I98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88" s="7">
        <f>IF(Tableau3[[#This Row],[Moyenne Régimes]]&gt;0,1,0)</f>
        <v>0</v>
      </c>
      <c r="K988" s="15">
        <f>IF(Tableau3[[#This Row],[Moyenne Régimes]]&gt;=60,1,0)</f>
        <v>0</v>
      </c>
      <c r="L988" s="15">
        <f>IF(Tableau3[[#This Row],[Moyenne Régimes]]&gt;60,Tableau3[[#This Row],[Moyenne Régimes]]-60,0)</f>
        <v>0</v>
      </c>
      <c r="M988" s="14">
        <f t="shared" si="50"/>
        <v>0</v>
      </c>
      <c r="N988" s="15">
        <f t="shared" si="51"/>
        <v>0</v>
      </c>
      <c r="O988" s="14">
        <f t="shared" si="52"/>
        <v>0</v>
      </c>
      <c r="P988" s="15" t="str">
        <f>IF(Tableau3[[#This Row],[Matricule]]&gt;1,IF(COUNTIF(Tableau3[DateMatricule],Tableau3[[#This Row],[DateMatricule]])&gt;1,"Doublon",""),"")</f>
        <v/>
      </c>
    </row>
    <row r="989" spans="1:16" x14ac:dyDescent="0.25">
      <c r="A989" s="12" t="str">
        <f>IF(Tableau3[[#This Row],[Date]]="","",VLOOKUP(Tableau3[[#This Row],[Semaine]],Listes!$A:$B,2,FALSE))</f>
        <v/>
      </c>
      <c r="B989" s="12" t="str">
        <f>IF(ISBLANK(Tableau3[[#This Row],[Date]]),"",INT((Tableau3[[#This Row],[Date]]-SUM(MOD(DATE(YEAR(Tableau3[[#This Row],[Date]]-MOD(Tableau3[[#This Row],[Date]]-2,7)+3),1,2),{1E+99;7})*{1;-1})+5)/7))</f>
        <v/>
      </c>
      <c r="C989" s="12" t="str">
        <f>IF(ISBLANK(Tableau3[[#This Row],[Matricule]]),"",VLOOKUP(Tableau3[[#This Row],[Matricule]],#REF!,2,FALSE))</f>
        <v/>
      </c>
      <c r="D989" s="12" t="str">
        <f>IF(ISBLANK(Tableau3[[#This Row],[Matricule]]),"",VLOOKUP(Tableau3[[#This Row],[Matricule]],#REF!,3,FALSE))</f>
        <v/>
      </c>
      <c r="E989" s="12" t="str">
        <f>CONCATENATE(Tableau3[[#This Row],[Date]],Tableau3[[#This Row],[Matricule]])</f>
        <v/>
      </c>
      <c r="F989" s="3"/>
      <c r="I98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89" s="7">
        <f>IF(Tableau3[[#This Row],[Moyenne Régimes]]&gt;0,1,0)</f>
        <v>0</v>
      </c>
      <c r="K989" s="15">
        <f>IF(Tableau3[[#This Row],[Moyenne Régimes]]&gt;=60,1,0)</f>
        <v>0</v>
      </c>
      <c r="L989" s="15">
        <f>IF(Tableau3[[#This Row],[Moyenne Régimes]]&gt;60,Tableau3[[#This Row],[Moyenne Régimes]]-60,0)</f>
        <v>0</v>
      </c>
      <c r="M989" s="14">
        <f t="shared" si="50"/>
        <v>0</v>
      </c>
      <c r="N989" s="15">
        <f t="shared" si="51"/>
        <v>0</v>
      </c>
      <c r="O989" s="14">
        <f t="shared" si="52"/>
        <v>0</v>
      </c>
      <c r="P989" s="15" t="str">
        <f>IF(Tableau3[[#This Row],[Matricule]]&gt;1,IF(COUNTIF(Tableau3[DateMatricule],Tableau3[[#This Row],[DateMatricule]])&gt;1,"Doublon",""),"")</f>
        <v/>
      </c>
    </row>
    <row r="990" spans="1:16" x14ac:dyDescent="0.25">
      <c r="A990" s="12" t="str">
        <f>IF(Tableau3[[#This Row],[Date]]="","",VLOOKUP(Tableau3[[#This Row],[Semaine]],Listes!$A:$B,2,FALSE))</f>
        <v/>
      </c>
      <c r="B990" s="12" t="str">
        <f>IF(ISBLANK(Tableau3[[#This Row],[Date]]),"",INT((Tableau3[[#This Row],[Date]]-SUM(MOD(DATE(YEAR(Tableau3[[#This Row],[Date]]-MOD(Tableau3[[#This Row],[Date]]-2,7)+3),1,2),{1E+99;7})*{1;-1})+5)/7))</f>
        <v/>
      </c>
      <c r="C990" s="12" t="str">
        <f>IF(ISBLANK(Tableau3[[#This Row],[Matricule]]),"",VLOOKUP(Tableau3[[#This Row],[Matricule]],#REF!,2,FALSE))</f>
        <v/>
      </c>
      <c r="D990" s="12" t="str">
        <f>IF(ISBLANK(Tableau3[[#This Row],[Matricule]]),"",VLOOKUP(Tableau3[[#This Row],[Matricule]],#REF!,3,FALSE))</f>
        <v/>
      </c>
      <c r="E990" s="12" t="str">
        <f>CONCATENATE(Tableau3[[#This Row],[Date]],Tableau3[[#This Row],[Matricule]])</f>
        <v/>
      </c>
      <c r="F990" s="3"/>
      <c r="I99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90" s="7">
        <f>IF(Tableau3[[#This Row],[Moyenne Régimes]]&gt;0,1,0)</f>
        <v>0</v>
      </c>
      <c r="K990" s="15">
        <f>IF(Tableau3[[#This Row],[Moyenne Régimes]]&gt;=60,1,0)</f>
        <v>0</v>
      </c>
      <c r="L990" s="15">
        <f>IF(Tableau3[[#This Row],[Moyenne Régimes]]&gt;60,Tableau3[[#This Row],[Moyenne Régimes]]-60,0)</f>
        <v>0</v>
      </c>
      <c r="M990" s="14">
        <f t="shared" si="50"/>
        <v>0</v>
      </c>
      <c r="N990" s="15">
        <f t="shared" si="51"/>
        <v>0</v>
      </c>
      <c r="O990" s="14">
        <f t="shared" si="52"/>
        <v>0</v>
      </c>
      <c r="P990" s="15" t="str">
        <f>IF(Tableau3[[#This Row],[Matricule]]&gt;1,IF(COUNTIF(Tableau3[DateMatricule],Tableau3[[#This Row],[DateMatricule]])&gt;1,"Doublon",""),"")</f>
        <v/>
      </c>
    </row>
    <row r="991" spans="1:16" x14ac:dyDescent="0.25">
      <c r="A991" s="12" t="str">
        <f>IF(Tableau3[[#This Row],[Date]]="","",VLOOKUP(Tableau3[[#This Row],[Semaine]],Listes!$A:$B,2,FALSE))</f>
        <v/>
      </c>
      <c r="B991" s="12" t="str">
        <f>IF(ISBLANK(Tableau3[[#This Row],[Date]]),"",INT((Tableau3[[#This Row],[Date]]-SUM(MOD(DATE(YEAR(Tableau3[[#This Row],[Date]]-MOD(Tableau3[[#This Row],[Date]]-2,7)+3),1,2),{1E+99;7})*{1;-1})+5)/7))</f>
        <v/>
      </c>
      <c r="C991" s="12" t="str">
        <f>IF(ISBLANK(Tableau3[[#This Row],[Matricule]]),"",VLOOKUP(Tableau3[[#This Row],[Matricule]],#REF!,2,FALSE))</f>
        <v/>
      </c>
      <c r="D991" s="12" t="str">
        <f>IF(ISBLANK(Tableau3[[#This Row],[Matricule]]),"",VLOOKUP(Tableau3[[#This Row],[Matricule]],#REF!,3,FALSE))</f>
        <v/>
      </c>
      <c r="E991" s="12" t="str">
        <f>CONCATENATE(Tableau3[[#This Row],[Date]],Tableau3[[#This Row],[Matricule]])</f>
        <v/>
      </c>
      <c r="F991" s="3"/>
      <c r="I99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91" s="7">
        <f>IF(Tableau3[[#This Row],[Moyenne Régimes]]&gt;0,1,0)</f>
        <v>0</v>
      </c>
      <c r="K991" s="15">
        <f>IF(Tableau3[[#This Row],[Moyenne Régimes]]&gt;=60,1,0)</f>
        <v>0</v>
      </c>
      <c r="L991" s="15">
        <f>IF(Tableau3[[#This Row],[Moyenne Régimes]]&gt;60,Tableau3[[#This Row],[Moyenne Régimes]]-60,0)</f>
        <v>0</v>
      </c>
      <c r="M991" s="14">
        <f t="shared" si="50"/>
        <v>0</v>
      </c>
      <c r="N991" s="15">
        <f t="shared" si="51"/>
        <v>0</v>
      </c>
      <c r="O991" s="14">
        <f t="shared" si="52"/>
        <v>0</v>
      </c>
      <c r="P991" s="15" t="str">
        <f>IF(Tableau3[[#This Row],[Matricule]]&gt;1,IF(COUNTIF(Tableau3[DateMatricule],Tableau3[[#This Row],[DateMatricule]])&gt;1,"Doublon",""),"")</f>
        <v/>
      </c>
    </row>
    <row r="992" spans="1:16" x14ac:dyDescent="0.25">
      <c r="A992" s="12" t="str">
        <f>IF(Tableau3[[#This Row],[Date]]="","",VLOOKUP(Tableau3[[#This Row],[Semaine]],Listes!$A:$B,2,FALSE))</f>
        <v/>
      </c>
      <c r="B992" s="12" t="str">
        <f>IF(ISBLANK(Tableau3[[#This Row],[Date]]),"",INT((Tableau3[[#This Row],[Date]]-SUM(MOD(DATE(YEAR(Tableau3[[#This Row],[Date]]-MOD(Tableau3[[#This Row],[Date]]-2,7)+3),1,2),{1E+99;7})*{1;-1})+5)/7))</f>
        <v/>
      </c>
      <c r="C992" s="12" t="str">
        <f>IF(ISBLANK(Tableau3[[#This Row],[Matricule]]),"",VLOOKUP(Tableau3[[#This Row],[Matricule]],#REF!,2,FALSE))</f>
        <v/>
      </c>
      <c r="D992" s="12" t="str">
        <f>IF(ISBLANK(Tableau3[[#This Row],[Matricule]]),"",VLOOKUP(Tableau3[[#This Row],[Matricule]],#REF!,3,FALSE))</f>
        <v/>
      </c>
      <c r="E992" s="12" t="str">
        <f>CONCATENATE(Tableau3[[#This Row],[Date]],Tableau3[[#This Row],[Matricule]])</f>
        <v/>
      </c>
      <c r="F992" s="3"/>
      <c r="I992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92" s="7">
        <f>IF(Tableau3[[#This Row],[Moyenne Régimes]]&gt;0,1,0)</f>
        <v>0</v>
      </c>
      <c r="K992" s="15">
        <f>IF(Tableau3[[#This Row],[Moyenne Régimes]]&gt;=60,1,0)</f>
        <v>0</v>
      </c>
      <c r="L992" s="15">
        <f>IF(Tableau3[[#This Row],[Moyenne Régimes]]&gt;60,Tableau3[[#This Row],[Moyenne Régimes]]-60,0)</f>
        <v>0</v>
      </c>
      <c r="M992" s="14">
        <f t="shared" si="50"/>
        <v>0</v>
      </c>
      <c r="N992" s="15">
        <f t="shared" si="51"/>
        <v>0</v>
      </c>
      <c r="O992" s="14">
        <f t="shared" si="52"/>
        <v>0</v>
      </c>
      <c r="P992" s="15" t="str">
        <f>IF(Tableau3[[#This Row],[Matricule]]&gt;1,IF(COUNTIF(Tableau3[DateMatricule],Tableau3[[#This Row],[DateMatricule]])&gt;1,"Doublon",""),"")</f>
        <v/>
      </c>
    </row>
    <row r="993" spans="1:16" x14ac:dyDescent="0.25">
      <c r="A993" s="12" t="str">
        <f>IF(Tableau3[[#This Row],[Date]]="","",VLOOKUP(Tableau3[[#This Row],[Semaine]],Listes!$A:$B,2,FALSE))</f>
        <v/>
      </c>
      <c r="B993" s="12" t="str">
        <f>IF(ISBLANK(Tableau3[[#This Row],[Date]]),"",INT((Tableau3[[#This Row],[Date]]-SUM(MOD(DATE(YEAR(Tableau3[[#This Row],[Date]]-MOD(Tableau3[[#This Row],[Date]]-2,7)+3),1,2),{1E+99;7})*{1;-1})+5)/7))</f>
        <v/>
      </c>
      <c r="C993" s="12" t="str">
        <f>IF(ISBLANK(Tableau3[[#This Row],[Matricule]]),"",VLOOKUP(Tableau3[[#This Row],[Matricule]],#REF!,2,FALSE))</f>
        <v/>
      </c>
      <c r="D993" s="12" t="str">
        <f>IF(ISBLANK(Tableau3[[#This Row],[Matricule]]),"",VLOOKUP(Tableau3[[#This Row],[Matricule]],#REF!,3,FALSE))</f>
        <v/>
      </c>
      <c r="E993" s="12" t="str">
        <f>CONCATENATE(Tableau3[[#This Row],[Date]],Tableau3[[#This Row],[Matricule]])</f>
        <v/>
      </c>
      <c r="F993" s="3"/>
      <c r="I993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93" s="7">
        <f>IF(Tableau3[[#This Row],[Moyenne Régimes]]&gt;0,1,0)</f>
        <v>0</v>
      </c>
      <c r="K993" s="15">
        <f>IF(Tableau3[[#This Row],[Moyenne Régimes]]&gt;=60,1,0)</f>
        <v>0</v>
      </c>
      <c r="L993" s="15">
        <f>IF(Tableau3[[#This Row],[Moyenne Régimes]]&gt;60,Tableau3[[#This Row],[Moyenne Régimes]]-60,0)</f>
        <v>0</v>
      </c>
      <c r="M993" s="14">
        <f t="shared" si="50"/>
        <v>0</v>
      </c>
      <c r="N993" s="15">
        <f t="shared" si="51"/>
        <v>0</v>
      </c>
      <c r="O993" s="14">
        <f t="shared" si="52"/>
        <v>0</v>
      </c>
      <c r="P993" s="15" t="str">
        <f>IF(Tableau3[[#This Row],[Matricule]]&gt;1,IF(COUNTIF(Tableau3[DateMatricule],Tableau3[[#This Row],[DateMatricule]])&gt;1,"Doublon",""),"")</f>
        <v/>
      </c>
    </row>
    <row r="994" spans="1:16" x14ac:dyDescent="0.25">
      <c r="A994" s="12" t="str">
        <f>IF(Tableau3[[#This Row],[Date]]="","",VLOOKUP(Tableau3[[#This Row],[Semaine]],Listes!$A:$B,2,FALSE))</f>
        <v/>
      </c>
      <c r="B994" s="12" t="str">
        <f>IF(ISBLANK(Tableau3[[#This Row],[Date]]),"",INT((Tableau3[[#This Row],[Date]]-SUM(MOD(DATE(YEAR(Tableau3[[#This Row],[Date]]-MOD(Tableau3[[#This Row],[Date]]-2,7)+3),1,2),{1E+99;7})*{1;-1})+5)/7))</f>
        <v/>
      </c>
      <c r="C994" s="12" t="str">
        <f>IF(ISBLANK(Tableau3[[#This Row],[Matricule]]),"",VLOOKUP(Tableau3[[#This Row],[Matricule]],#REF!,2,FALSE))</f>
        <v/>
      </c>
      <c r="D994" s="12" t="str">
        <f>IF(ISBLANK(Tableau3[[#This Row],[Matricule]]),"",VLOOKUP(Tableau3[[#This Row],[Matricule]],#REF!,3,FALSE))</f>
        <v/>
      </c>
      <c r="E994" s="12" t="str">
        <f>CONCATENATE(Tableau3[[#This Row],[Date]],Tableau3[[#This Row],[Matricule]])</f>
        <v/>
      </c>
      <c r="F994" s="3"/>
      <c r="I994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94" s="7">
        <f>IF(Tableau3[[#This Row],[Moyenne Régimes]]&gt;0,1,0)</f>
        <v>0</v>
      </c>
      <c r="K994" s="15">
        <f>IF(Tableau3[[#This Row],[Moyenne Régimes]]&gt;=60,1,0)</f>
        <v>0</v>
      </c>
      <c r="L994" s="15">
        <f>IF(Tableau3[[#This Row],[Moyenne Régimes]]&gt;60,Tableau3[[#This Row],[Moyenne Régimes]]-60,0)</f>
        <v>0</v>
      </c>
      <c r="M994" s="14">
        <f t="shared" si="50"/>
        <v>0</v>
      </c>
      <c r="N994" s="15">
        <f t="shared" si="51"/>
        <v>0</v>
      </c>
      <c r="O994" s="14">
        <f t="shared" si="52"/>
        <v>0</v>
      </c>
      <c r="P994" s="15" t="str">
        <f>IF(Tableau3[[#This Row],[Matricule]]&gt;1,IF(COUNTIF(Tableau3[DateMatricule],Tableau3[[#This Row],[DateMatricule]])&gt;1,"Doublon",""),"")</f>
        <v/>
      </c>
    </row>
    <row r="995" spans="1:16" x14ac:dyDescent="0.25">
      <c r="A995" s="12" t="str">
        <f>IF(Tableau3[[#This Row],[Date]]="","",VLOOKUP(Tableau3[[#This Row],[Semaine]],Listes!$A:$B,2,FALSE))</f>
        <v/>
      </c>
      <c r="B995" s="12" t="str">
        <f>IF(ISBLANK(Tableau3[[#This Row],[Date]]),"",INT((Tableau3[[#This Row],[Date]]-SUM(MOD(DATE(YEAR(Tableau3[[#This Row],[Date]]-MOD(Tableau3[[#This Row],[Date]]-2,7)+3),1,2),{1E+99;7})*{1;-1})+5)/7))</f>
        <v/>
      </c>
      <c r="C995" s="12" t="str">
        <f>IF(ISBLANK(Tableau3[[#This Row],[Matricule]]),"",VLOOKUP(Tableau3[[#This Row],[Matricule]],#REF!,2,FALSE))</f>
        <v/>
      </c>
      <c r="D995" s="12" t="str">
        <f>IF(ISBLANK(Tableau3[[#This Row],[Matricule]]),"",VLOOKUP(Tableau3[[#This Row],[Matricule]],#REF!,3,FALSE))</f>
        <v/>
      </c>
      <c r="E995" s="12" t="str">
        <f>CONCATENATE(Tableau3[[#This Row],[Date]],Tableau3[[#This Row],[Matricule]])</f>
        <v/>
      </c>
      <c r="F995" s="3"/>
      <c r="I995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95" s="7">
        <f>IF(Tableau3[[#This Row],[Moyenne Régimes]]&gt;0,1,0)</f>
        <v>0</v>
      </c>
      <c r="K995" s="15">
        <f>IF(Tableau3[[#This Row],[Moyenne Régimes]]&gt;=60,1,0)</f>
        <v>0</v>
      </c>
      <c r="L995" s="15">
        <f>IF(Tableau3[[#This Row],[Moyenne Régimes]]&gt;60,Tableau3[[#This Row],[Moyenne Régimes]]-60,0)</f>
        <v>0</v>
      </c>
      <c r="M995" s="14">
        <f t="shared" si="50"/>
        <v>0</v>
      </c>
      <c r="N995" s="15">
        <f t="shared" si="51"/>
        <v>0</v>
      </c>
      <c r="O995" s="14">
        <f t="shared" si="52"/>
        <v>0</v>
      </c>
      <c r="P995" s="15" t="str">
        <f>IF(Tableau3[[#This Row],[Matricule]]&gt;1,IF(COUNTIF(Tableau3[DateMatricule],Tableau3[[#This Row],[DateMatricule]])&gt;1,"Doublon",""),"")</f>
        <v/>
      </c>
    </row>
    <row r="996" spans="1:16" x14ac:dyDescent="0.25">
      <c r="A996" s="12" t="str">
        <f>IF(Tableau3[[#This Row],[Date]]="","",VLOOKUP(Tableau3[[#This Row],[Semaine]],Listes!$A:$B,2,FALSE))</f>
        <v/>
      </c>
      <c r="B996" s="12" t="str">
        <f>IF(ISBLANK(Tableau3[[#This Row],[Date]]),"",INT((Tableau3[[#This Row],[Date]]-SUM(MOD(DATE(YEAR(Tableau3[[#This Row],[Date]]-MOD(Tableau3[[#This Row],[Date]]-2,7)+3),1,2),{1E+99;7})*{1;-1})+5)/7))</f>
        <v/>
      </c>
      <c r="C996" s="12" t="str">
        <f>IF(ISBLANK(Tableau3[[#This Row],[Matricule]]),"",VLOOKUP(Tableau3[[#This Row],[Matricule]],#REF!,2,FALSE))</f>
        <v/>
      </c>
      <c r="D996" s="12" t="str">
        <f>IF(ISBLANK(Tableau3[[#This Row],[Matricule]]),"",VLOOKUP(Tableau3[[#This Row],[Matricule]],#REF!,3,FALSE))</f>
        <v/>
      </c>
      <c r="E996" s="12" t="str">
        <f>CONCATENATE(Tableau3[[#This Row],[Date]],Tableau3[[#This Row],[Matricule]])</f>
        <v/>
      </c>
      <c r="F996" s="3"/>
      <c r="I996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96" s="7">
        <f>IF(Tableau3[[#This Row],[Moyenne Régimes]]&gt;0,1,0)</f>
        <v>0</v>
      </c>
      <c r="K996" s="15">
        <f>IF(Tableau3[[#This Row],[Moyenne Régimes]]&gt;=60,1,0)</f>
        <v>0</v>
      </c>
      <c r="L996" s="15">
        <f>IF(Tableau3[[#This Row],[Moyenne Régimes]]&gt;60,Tableau3[[#This Row],[Moyenne Régimes]]-60,0)</f>
        <v>0</v>
      </c>
      <c r="M996" s="14">
        <f t="shared" si="50"/>
        <v>0</v>
      </c>
      <c r="N996" s="15">
        <f t="shared" si="51"/>
        <v>0</v>
      </c>
      <c r="O996" s="14">
        <f t="shared" si="52"/>
        <v>0</v>
      </c>
      <c r="P996" s="15" t="str">
        <f>IF(Tableau3[[#This Row],[Matricule]]&gt;1,IF(COUNTIF(Tableau3[DateMatricule],Tableau3[[#This Row],[DateMatricule]])&gt;1,"Doublon",""),"")</f>
        <v/>
      </c>
    </row>
    <row r="997" spans="1:16" x14ac:dyDescent="0.25">
      <c r="A997" s="12" t="str">
        <f>IF(Tableau3[[#This Row],[Date]]="","",VLOOKUP(Tableau3[[#This Row],[Semaine]],Listes!$A:$B,2,FALSE))</f>
        <v/>
      </c>
      <c r="B997" s="12" t="str">
        <f>IF(ISBLANK(Tableau3[[#This Row],[Date]]),"",INT((Tableau3[[#This Row],[Date]]-SUM(MOD(DATE(YEAR(Tableau3[[#This Row],[Date]]-MOD(Tableau3[[#This Row],[Date]]-2,7)+3),1,2),{1E+99;7})*{1;-1})+5)/7))</f>
        <v/>
      </c>
      <c r="C997" s="12" t="str">
        <f>IF(ISBLANK(Tableau3[[#This Row],[Matricule]]),"",VLOOKUP(Tableau3[[#This Row],[Matricule]],#REF!,2,FALSE))</f>
        <v/>
      </c>
      <c r="D997" s="12" t="str">
        <f>IF(ISBLANK(Tableau3[[#This Row],[Matricule]]),"",VLOOKUP(Tableau3[[#This Row],[Matricule]],#REF!,3,FALSE))</f>
        <v/>
      </c>
      <c r="E997" s="12" t="str">
        <f>CONCATENATE(Tableau3[[#This Row],[Date]],Tableau3[[#This Row],[Matricule]])</f>
        <v/>
      </c>
      <c r="F997" s="3"/>
      <c r="I997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97" s="7">
        <f>IF(Tableau3[[#This Row],[Moyenne Régimes]]&gt;0,1,0)</f>
        <v>0</v>
      </c>
      <c r="K997" s="15">
        <f>IF(Tableau3[[#This Row],[Moyenne Régimes]]&gt;=60,1,0)</f>
        <v>0</v>
      </c>
      <c r="L997" s="15">
        <f>IF(Tableau3[[#This Row],[Moyenne Régimes]]&gt;60,Tableau3[[#This Row],[Moyenne Régimes]]-60,0)</f>
        <v>0</v>
      </c>
      <c r="M997" s="14">
        <f t="shared" si="50"/>
        <v>0</v>
      </c>
      <c r="N997" s="15">
        <f t="shared" si="51"/>
        <v>0</v>
      </c>
      <c r="O997" s="14">
        <f t="shared" si="52"/>
        <v>0</v>
      </c>
      <c r="P997" s="15" t="str">
        <f>IF(Tableau3[[#This Row],[Matricule]]&gt;1,IF(COUNTIF(Tableau3[DateMatricule],Tableau3[[#This Row],[DateMatricule]])&gt;1,"Doublon",""),"")</f>
        <v/>
      </c>
    </row>
    <row r="998" spans="1:16" x14ac:dyDescent="0.25">
      <c r="A998" s="12" t="str">
        <f>IF(Tableau3[[#This Row],[Date]]="","",VLOOKUP(Tableau3[[#This Row],[Semaine]],Listes!$A:$B,2,FALSE))</f>
        <v/>
      </c>
      <c r="B998" s="12" t="str">
        <f>IF(ISBLANK(Tableau3[[#This Row],[Date]]),"",INT((Tableau3[[#This Row],[Date]]-SUM(MOD(DATE(YEAR(Tableau3[[#This Row],[Date]]-MOD(Tableau3[[#This Row],[Date]]-2,7)+3),1,2),{1E+99;7})*{1;-1})+5)/7))</f>
        <v/>
      </c>
      <c r="C998" s="12" t="str">
        <f>IF(ISBLANK(Tableau3[[#This Row],[Matricule]]),"",VLOOKUP(Tableau3[[#This Row],[Matricule]],#REF!,2,FALSE))</f>
        <v/>
      </c>
      <c r="D998" s="12" t="str">
        <f>IF(ISBLANK(Tableau3[[#This Row],[Matricule]]),"",VLOOKUP(Tableau3[[#This Row],[Matricule]],#REF!,3,FALSE))</f>
        <v/>
      </c>
      <c r="E998" s="12" t="str">
        <f>CONCATENATE(Tableau3[[#This Row],[Date]],Tableau3[[#This Row],[Matricule]])</f>
        <v/>
      </c>
      <c r="F998" s="3"/>
      <c r="I998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98" s="7">
        <f>IF(Tableau3[[#This Row],[Moyenne Régimes]]&gt;0,1,0)</f>
        <v>0</v>
      </c>
      <c r="K998" s="15">
        <f>IF(Tableau3[[#This Row],[Moyenne Régimes]]&gt;=60,1,0)</f>
        <v>0</v>
      </c>
      <c r="L998" s="15">
        <f>IF(Tableau3[[#This Row],[Moyenne Régimes]]&gt;60,Tableau3[[#This Row],[Moyenne Régimes]]-60,0)</f>
        <v>0</v>
      </c>
      <c r="M998" s="14">
        <f t="shared" si="50"/>
        <v>0</v>
      </c>
      <c r="N998" s="15">
        <f t="shared" si="51"/>
        <v>0</v>
      </c>
      <c r="O998" s="14">
        <f t="shared" si="52"/>
        <v>0</v>
      </c>
      <c r="P998" s="15" t="str">
        <f>IF(Tableau3[[#This Row],[Matricule]]&gt;1,IF(COUNTIF(Tableau3[DateMatricule],Tableau3[[#This Row],[DateMatricule]])&gt;1,"Doublon",""),"")</f>
        <v/>
      </c>
    </row>
    <row r="999" spans="1:16" x14ac:dyDescent="0.25">
      <c r="A999" s="12" t="str">
        <f>IF(Tableau3[[#This Row],[Date]]="","",VLOOKUP(Tableau3[[#This Row],[Semaine]],Listes!$A:$B,2,FALSE))</f>
        <v/>
      </c>
      <c r="B999" s="12" t="str">
        <f>IF(ISBLANK(Tableau3[[#This Row],[Date]]),"",INT((Tableau3[[#This Row],[Date]]-SUM(MOD(DATE(YEAR(Tableau3[[#This Row],[Date]]-MOD(Tableau3[[#This Row],[Date]]-2,7)+3),1,2),{1E+99;7})*{1;-1})+5)/7))</f>
        <v/>
      </c>
      <c r="C999" s="12" t="str">
        <f>IF(ISBLANK(Tableau3[[#This Row],[Matricule]]),"",VLOOKUP(Tableau3[[#This Row],[Matricule]],#REF!,2,FALSE))</f>
        <v/>
      </c>
      <c r="D999" s="12" t="str">
        <f>IF(ISBLANK(Tableau3[[#This Row],[Matricule]]),"",VLOOKUP(Tableau3[[#This Row],[Matricule]],#REF!,3,FALSE))</f>
        <v/>
      </c>
      <c r="E999" s="12" t="str">
        <f>CONCATENATE(Tableau3[[#This Row],[Date]],Tableau3[[#This Row],[Matricule]])</f>
        <v/>
      </c>
      <c r="F999" s="3"/>
      <c r="I999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999" s="7">
        <f>IF(Tableau3[[#This Row],[Moyenne Régimes]]&gt;0,1,0)</f>
        <v>0</v>
      </c>
      <c r="K999" s="15">
        <f>IF(Tableau3[[#This Row],[Moyenne Régimes]]&gt;=60,1,0)</f>
        <v>0</v>
      </c>
      <c r="L999" s="15">
        <f>IF(Tableau3[[#This Row],[Moyenne Régimes]]&gt;60,Tableau3[[#This Row],[Moyenne Régimes]]-60,0)</f>
        <v>0</v>
      </c>
      <c r="M999" s="14">
        <f t="shared" si="50"/>
        <v>0</v>
      </c>
      <c r="N999" s="15">
        <f t="shared" si="51"/>
        <v>0</v>
      </c>
      <c r="O999" s="14">
        <f t="shared" si="52"/>
        <v>0</v>
      </c>
      <c r="P999" s="15" t="str">
        <f>IF(Tableau3[[#This Row],[Matricule]]&gt;1,IF(COUNTIF(Tableau3[DateMatricule],Tableau3[[#This Row],[DateMatricule]])&gt;1,"Doublon",""),"")</f>
        <v/>
      </c>
    </row>
    <row r="1000" spans="1:16" x14ac:dyDescent="0.25">
      <c r="A1000" s="12" t="str">
        <f>IF(Tableau3[[#This Row],[Date]]="","",VLOOKUP(Tableau3[[#This Row],[Semaine]],Listes!$A:$B,2,FALSE))</f>
        <v/>
      </c>
      <c r="B1000" s="12" t="str">
        <f>IF(ISBLANK(Tableau3[[#This Row],[Date]]),"",INT((Tableau3[[#This Row],[Date]]-SUM(MOD(DATE(YEAR(Tableau3[[#This Row],[Date]]-MOD(Tableau3[[#This Row],[Date]]-2,7)+3),1,2),{1E+99;7})*{1;-1})+5)/7))</f>
        <v/>
      </c>
      <c r="C1000" s="12" t="str">
        <f>IF(ISBLANK(Tableau3[[#This Row],[Matricule]]),"",VLOOKUP(Tableau3[[#This Row],[Matricule]],#REF!,2,FALSE))</f>
        <v/>
      </c>
      <c r="D1000" s="12" t="str">
        <f>IF(ISBLANK(Tableau3[[#This Row],[Matricule]]),"",VLOOKUP(Tableau3[[#This Row],[Matricule]],#REF!,3,FALSE))</f>
        <v/>
      </c>
      <c r="E1000" s="12" t="str">
        <f>CONCATENATE(Tableau3[[#This Row],[Date]],Tableau3[[#This Row],[Matricule]])</f>
        <v/>
      </c>
      <c r="F1000" s="3"/>
      <c r="I1000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000" s="7">
        <f>IF(Tableau3[[#This Row],[Moyenne Régimes]]&gt;0,1,0)</f>
        <v>0</v>
      </c>
      <c r="K1000" s="15">
        <f>IF(Tableau3[[#This Row],[Moyenne Régimes]]&gt;=60,1,0)</f>
        <v>0</v>
      </c>
      <c r="L1000" s="15">
        <f>IF(Tableau3[[#This Row],[Moyenne Régimes]]&gt;60,Tableau3[[#This Row],[Moyenne Régimes]]-60,0)</f>
        <v>0</v>
      </c>
      <c r="M1000" s="14">
        <f t="shared" si="50"/>
        <v>0</v>
      </c>
      <c r="N1000" s="15">
        <f t="shared" si="51"/>
        <v>0</v>
      </c>
      <c r="O1000" s="14">
        <f t="shared" si="52"/>
        <v>0</v>
      </c>
      <c r="P1000" s="15" t="str">
        <f>IF(Tableau3[[#This Row],[Matricule]]&gt;1,IF(COUNTIF(Tableau3[DateMatricule],Tableau3[[#This Row],[DateMatricule]])&gt;1,"Doublon",""),"")</f>
        <v/>
      </c>
    </row>
    <row r="1001" spans="1:16" x14ac:dyDescent="0.25">
      <c r="A1001" s="12" t="str">
        <f>IF(Tableau3[[#This Row],[Date]]="","",VLOOKUP(Tableau3[[#This Row],[Semaine]],Listes!$A:$B,2,FALSE))</f>
        <v/>
      </c>
      <c r="B1001" s="12" t="str">
        <f>IF(ISBLANK(Tableau3[[#This Row],[Date]]),"",INT((Tableau3[[#This Row],[Date]]-SUM(MOD(DATE(YEAR(Tableau3[[#This Row],[Date]]-MOD(Tableau3[[#This Row],[Date]]-2,7)+3),1,2),{1E+99;7})*{1;-1})+5)/7))</f>
        <v/>
      </c>
      <c r="C1001" s="12" t="str">
        <f>IF(ISBLANK(Tableau3[[#This Row],[Matricule]]),"",VLOOKUP(Tableau3[[#This Row],[Matricule]],#REF!,2,FALSE))</f>
        <v/>
      </c>
      <c r="D1001" s="12" t="str">
        <f>IF(ISBLANK(Tableau3[[#This Row],[Matricule]]),"",VLOOKUP(Tableau3[[#This Row],[Matricule]],#REF!,3,FALSE))</f>
        <v/>
      </c>
      <c r="E1001" s="12" t="str">
        <f>CONCATENATE(Tableau3[[#This Row],[Date]],Tableau3[[#This Row],[Matricule]])</f>
        <v/>
      </c>
      <c r="F1001" s="3"/>
      <c r="I1001" s="47">
        <f>IFERROR(SUMIFS(Tableau1[Régimes récoltés],Tableau1[Front],Tableau3[[#This Row],[Front]],Tableau1[Date],Tableau3[[#This Row],[Date]])/(COUNTIFS(Tableau1[Front],Tableau3[[#This Row],[Front]],Tableau1[Date],Tableau3[[#This Row],[Date]])),0)</f>
        <v>0</v>
      </c>
      <c r="J1001" s="7">
        <f>IF(Tableau3[[#This Row],[Moyenne Régimes]]&gt;0,1,0)</f>
        <v>0</v>
      </c>
      <c r="K1001" s="15">
        <f>IF(Tableau3[[#This Row],[Moyenne Régimes]]&gt;=60,1,0)</f>
        <v>0</v>
      </c>
      <c r="L1001" s="15">
        <f>IF(Tableau3[[#This Row],[Moyenne Régimes]]&gt;60,Tableau3[[#This Row],[Moyenne Régimes]]-60,0)</f>
        <v>0</v>
      </c>
      <c r="M1001" s="14">
        <f t="shared" si="50"/>
        <v>0</v>
      </c>
      <c r="N1001" s="15">
        <f t="shared" si="51"/>
        <v>0</v>
      </c>
      <c r="O1001" s="14">
        <f t="shared" si="52"/>
        <v>0</v>
      </c>
      <c r="P1001" s="15" t="str">
        <f>IF(Tableau3[[#This Row],[Matricule]]&gt;1,IF(COUNTIF(Tableau3[DateMatricule],Tableau3[[#This Row],[DateMatricule]])&gt;1,"Doublon",""),"")</f>
        <v/>
      </c>
    </row>
  </sheetData>
  <sheetProtection formatCells="0" formatColumns="0" formatRows="0" insertColumns="0" insertRows="0" deleteRows="0" sort="0" autoFilter="0" pivotTables="0"/>
  <protectedRanges>
    <protectedRange sqref="F2:H1048576" name="Plage1"/>
  </protectedRanges>
  <conditionalFormatting sqref="I3:I1001">
    <cfRule type="expression" dxfId="159" priority="4">
      <formula>AND($I3&lt;60,$I3&gt;0)</formula>
    </cfRule>
  </conditionalFormatting>
  <conditionalFormatting sqref="A1:P1048576">
    <cfRule type="expression" dxfId="158" priority="1">
      <formula>$P1 = "Doublon"</formula>
    </cfRule>
    <cfRule type="expression" dxfId="157" priority="2">
      <formula>$F2&lt;&gt;$F1</formula>
    </cfRule>
    <cfRule type="expression" dxfId="156" priority="3">
      <formula>$B2&lt;&gt;$B1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2:L22"/>
  <sheetViews>
    <sheetView tabSelected="1" workbookViewId="0">
      <selection activeCell="D14" sqref="D14"/>
    </sheetView>
  </sheetViews>
  <sheetFormatPr baseColWidth="10" defaultRowHeight="15" x14ac:dyDescent="0.25"/>
  <cols>
    <col min="1" max="2" width="10" style="8" customWidth="1"/>
    <col min="3" max="3" width="14.5703125" style="8" customWidth="1"/>
    <col min="4" max="4" width="20.28515625" style="8" customWidth="1"/>
    <col min="5" max="5" width="14.7109375" style="8" customWidth="1"/>
    <col min="6" max="6" width="15.42578125" style="8" customWidth="1"/>
    <col min="7" max="7" width="18.28515625" style="16" customWidth="1"/>
    <col min="8" max="8" width="17" style="16" customWidth="1"/>
    <col min="9" max="9" width="17.28515625" style="16" customWidth="1"/>
    <col min="10" max="10" width="12.7109375" style="16" customWidth="1"/>
    <col min="11" max="11" width="22.28515625" style="16" bestFit="1" customWidth="1"/>
    <col min="12" max="12" width="17.7109375" style="16" bestFit="1" customWidth="1"/>
    <col min="13" max="16384" width="11.42578125" style="16"/>
  </cols>
  <sheetData>
    <row r="2" spans="1:12" x14ac:dyDescent="0.25">
      <c r="A2" s="58" t="s">
        <v>176</v>
      </c>
      <c r="B2" s="58"/>
      <c r="C2" s="58"/>
      <c r="D2" s="58"/>
      <c r="E2" s="58"/>
      <c r="F2" s="58"/>
      <c r="G2" s="58"/>
      <c r="H2" s="58"/>
      <c r="I2" s="58"/>
      <c r="J2" s="58"/>
    </row>
    <row r="3" spans="1:12" x14ac:dyDescent="0.25">
      <c r="A3" s="28"/>
      <c r="B3" s="28"/>
      <c r="C3" s="28"/>
      <c r="D3" s="28"/>
      <c r="E3" s="28"/>
      <c r="F3" s="28"/>
    </row>
    <row r="4" spans="1:12" x14ac:dyDescent="0.25">
      <c r="A4" s="30" t="s">
        <v>124</v>
      </c>
      <c r="B4" s="30" t="str">
        <f>'Prime Réc'!B4</f>
        <v>NASSIF HAUT</v>
      </c>
      <c r="C4" s="27" t="s">
        <v>125</v>
      </c>
      <c r="D4" s="8" t="str">
        <f>+'Prime Réc'!D4</f>
        <v>Decembre</v>
      </c>
    </row>
    <row r="5" spans="1:12" x14ac:dyDescent="0.25">
      <c r="A5" s="17" t="s">
        <v>5</v>
      </c>
      <c r="B5" s="8" t="s">
        <v>122</v>
      </c>
    </row>
    <row r="6" spans="1:12" x14ac:dyDescent="0.25">
      <c r="A6" s="17" t="s">
        <v>3</v>
      </c>
      <c r="B6" s="8" t="s">
        <v>122</v>
      </c>
    </row>
    <row r="8" spans="1:12" x14ac:dyDescent="0.25">
      <c r="D8" s="17" t="s">
        <v>27</v>
      </c>
      <c r="G8" s="8"/>
      <c r="H8" s="8"/>
      <c r="I8" s="8"/>
      <c r="J8" s="8"/>
      <c r="K8"/>
      <c r="L8"/>
    </row>
    <row r="9" spans="1:12" x14ac:dyDescent="0.25">
      <c r="A9" s="17" t="s">
        <v>0</v>
      </c>
      <c r="B9" s="17" t="s">
        <v>1</v>
      </c>
      <c r="C9" s="17" t="s">
        <v>2</v>
      </c>
      <c r="D9" s="8" t="s">
        <v>158</v>
      </c>
      <c r="E9" s="8" t="s">
        <v>168</v>
      </c>
      <c r="F9" s="8" t="s">
        <v>137</v>
      </c>
      <c r="G9" s="8" t="s">
        <v>138</v>
      </c>
      <c r="H9" s="8" t="s">
        <v>28</v>
      </c>
      <c r="I9" s="8" t="s">
        <v>29</v>
      </c>
      <c r="J9" s="8" t="s">
        <v>30</v>
      </c>
      <c r="K9"/>
      <c r="L9"/>
    </row>
    <row r="10" spans="1:12" x14ac:dyDescent="0.25">
      <c r="A10" s="8">
        <v>700238</v>
      </c>
      <c r="B10" s="8" t="s">
        <v>69</v>
      </c>
      <c r="C10" s="8" t="s">
        <v>70</v>
      </c>
      <c r="D10" s="18">
        <v>10</v>
      </c>
      <c r="E10" s="32">
        <v>968.70833333333326</v>
      </c>
      <c r="F10" s="18">
        <v>10</v>
      </c>
      <c r="G10" s="23">
        <v>368.70833333333331</v>
      </c>
      <c r="H10" s="32">
        <v>10000</v>
      </c>
      <c r="I10" s="32">
        <v>14760</v>
      </c>
      <c r="J10" s="32">
        <v>24760</v>
      </c>
      <c r="K10"/>
      <c r="L10"/>
    </row>
    <row r="11" spans="1:12" x14ac:dyDescent="0.25">
      <c r="A11" s="8">
        <v>735381</v>
      </c>
      <c r="B11" s="8" t="s">
        <v>117</v>
      </c>
      <c r="C11" s="8" t="s">
        <v>44</v>
      </c>
      <c r="D11" s="18">
        <v>1</v>
      </c>
      <c r="E11" s="32">
        <v>99.25</v>
      </c>
      <c r="F11" s="18">
        <v>1</v>
      </c>
      <c r="G11" s="23">
        <v>39.25</v>
      </c>
      <c r="H11" s="32">
        <v>1000</v>
      </c>
      <c r="I11" s="32">
        <v>1560</v>
      </c>
      <c r="J11" s="32">
        <v>2560</v>
      </c>
      <c r="K11"/>
      <c r="L11"/>
    </row>
    <row r="12" spans="1:12" x14ac:dyDescent="0.25">
      <c r="A12" s="8">
        <v>760620</v>
      </c>
      <c r="B12" s="8" t="s">
        <v>195</v>
      </c>
      <c r="C12" s="8" t="s">
        <v>76</v>
      </c>
      <c r="D12" s="18">
        <v>4</v>
      </c>
      <c r="E12" s="32">
        <v>348</v>
      </c>
      <c r="F12" s="18">
        <v>4</v>
      </c>
      <c r="G12" s="23">
        <v>108</v>
      </c>
      <c r="H12" s="32">
        <v>4000</v>
      </c>
      <c r="I12" s="32">
        <v>4320</v>
      </c>
      <c r="J12" s="32">
        <v>8320</v>
      </c>
      <c r="K12"/>
      <c r="L12"/>
    </row>
    <row r="13" spans="1:12" x14ac:dyDescent="0.25">
      <c r="A13" s="8">
        <v>760777</v>
      </c>
      <c r="B13" s="8" t="s">
        <v>86</v>
      </c>
      <c r="C13" s="8" t="s">
        <v>87</v>
      </c>
      <c r="D13" s="18">
        <v>3</v>
      </c>
      <c r="E13" s="32">
        <v>264.66666666666669</v>
      </c>
      <c r="F13" s="18">
        <v>3</v>
      </c>
      <c r="G13" s="23">
        <v>84.666666666666671</v>
      </c>
      <c r="H13" s="32">
        <v>3000</v>
      </c>
      <c r="I13" s="32">
        <v>3400</v>
      </c>
      <c r="J13" s="32">
        <v>6400</v>
      </c>
      <c r="K13"/>
      <c r="L13"/>
    </row>
    <row r="14" spans="1:12" x14ac:dyDescent="0.25">
      <c r="A14" s="8">
        <v>760778</v>
      </c>
      <c r="B14" s="8" t="s">
        <v>105</v>
      </c>
      <c r="C14" s="8" t="s">
        <v>68</v>
      </c>
      <c r="D14" s="18">
        <v>5</v>
      </c>
      <c r="E14" s="32">
        <v>402</v>
      </c>
      <c r="F14" s="18">
        <v>5</v>
      </c>
      <c r="G14" s="23">
        <v>102</v>
      </c>
      <c r="H14" s="32">
        <v>5000</v>
      </c>
      <c r="I14" s="32">
        <v>4080</v>
      </c>
      <c r="J14" s="32">
        <v>9080</v>
      </c>
    </row>
    <row r="15" spans="1:12" x14ac:dyDescent="0.25">
      <c r="A15" s="8">
        <v>760781</v>
      </c>
      <c r="B15" s="8" t="s">
        <v>107</v>
      </c>
      <c r="C15" s="8" t="s">
        <v>108</v>
      </c>
      <c r="D15" s="18">
        <v>2</v>
      </c>
      <c r="E15" s="32">
        <v>183</v>
      </c>
      <c r="F15" s="18">
        <v>2</v>
      </c>
      <c r="G15" s="23">
        <v>63</v>
      </c>
      <c r="H15" s="32">
        <v>2000</v>
      </c>
      <c r="I15" s="32">
        <v>2520</v>
      </c>
      <c r="J15" s="32">
        <v>4520</v>
      </c>
    </row>
    <row r="16" spans="1:12" x14ac:dyDescent="0.25">
      <c r="A16" s="8">
        <v>760797</v>
      </c>
      <c r="B16" s="8" t="s">
        <v>80</v>
      </c>
      <c r="C16" s="8" t="s">
        <v>68</v>
      </c>
      <c r="D16" s="18">
        <v>1</v>
      </c>
      <c r="E16" s="32">
        <v>72</v>
      </c>
      <c r="F16" s="18">
        <v>1</v>
      </c>
      <c r="G16" s="23">
        <v>12</v>
      </c>
      <c r="H16" s="32">
        <v>1000</v>
      </c>
      <c r="I16" s="32">
        <v>480</v>
      </c>
      <c r="J16" s="32">
        <v>1480</v>
      </c>
    </row>
    <row r="17" spans="1:10" x14ac:dyDescent="0.25">
      <c r="A17" s="8">
        <v>775417</v>
      </c>
      <c r="B17" s="8" t="s">
        <v>92</v>
      </c>
      <c r="C17" s="8" t="s">
        <v>209</v>
      </c>
      <c r="D17" s="18">
        <v>5</v>
      </c>
      <c r="E17" s="32">
        <v>493.75</v>
      </c>
      <c r="F17" s="18">
        <v>5</v>
      </c>
      <c r="G17" s="23">
        <v>193.75</v>
      </c>
      <c r="H17" s="32">
        <v>5000</v>
      </c>
      <c r="I17" s="32">
        <v>7760</v>
      </c>
      <c r="J17" s="32">
        <v>12760</v>
      </c>
    </row>
    <row r="18" spans="1:10" x14ac:dyDescent="0.25">
      <c r="A18" s="8">
        <v>820931</v>
      </c>
      <c r="B18" s="8" t="s">
        <v>129</v>
      </c>
      <c r="C18" s="8" t="s">
        <v>212</v>
      </c>
      <c r="D18" s="18">
        <v>2</v>
      </c>
      <c r="E18" s="32">
        <v>198</v>
      </c>
      <c r="F18" s="18">
        <v>2</v>
      </c>
      <c r="G18" s="23">
        <v>78</v>
      </c>
      <c r="H18" s="32">
        <v>2000</v>
      </c>
      <c r="I18" s="32">
        <v>3120</v>
      </c>
      <c r="J18" s="32">
        <v>5120</v>
      </c>
    </row>
    <row r="19" spans="1:10" x14ac:dyDescent="0.25">
      <c r="A19" s="8">
        <v>920707</v>
      </c>
      <c r="B19" s="8" t="s">
        <v>189</v>
      </c>
      <c r="C19" s="8" t="s">
        <v>190</v>
      </c>
      <c r="D19" s="18">
        <v>1</v>
      </c>
      <c r="E19" s="32">
        <v>108</v>
      </c>
      <c r="F19" s="18">
        <v>1</v>
      </c>
      <c r="G19" s="23">
        <v>48</v>
      </c>
      <c r="H19" s="32">
        <v>1000</v>
      </c>
      <c r="I19" s="32">
        <v>1920</v>
      </c>
      <c r="J19" s="32">
        <v>2920</v>
      </c>
    </row>
    <row r="20" spans="1:10" x14ac:dyDescent="0.25">
      <c r="A20" s="8">
        <v>925408</v>
      </c>
      <c r="B20" s="8" t="s">
        <v>230</v>
      </c>
      <c r="C20" s="8" t="s">
        <v>231</v>
      </c>
      <c r="D20" s="18">
        <v>1</v>
      </c>
      <c r="E20" s="32">
        <v>84</v>
      </c>
      <c r="F20" s="18">
        <v>1</v>
      </c>
      <c r="G20" s="23">
        <v>24</v>
      </c>
      <c r="H20" s="32">
        <v>1000</v>
      </c>
      <c r="I20" s="32">
        <v>960</v>
      </c>
      <c r="J20" s="32">
        <v>1960</v>
      </c>
    </row>
    <row r="21" spans="1:10" x14ac:dyDescent="0.25">
      <c r="A21" s="8" t="s">
        <v>123</v>
      </c>
      <c r="D21" s="18">
        <v>0</v>
      </c>
      <c r="E21" s="32">
        <v>0</v>
      </c>
      <c r="F21" s="18">
        <v>0</v>
      </c>
      <c r="G21" s="23">
        <v>0</v>
      </c>
      <c r="H21" s="32">
        <v>0</v>
      </c>
      <c r="I21" s="32">
        <v>0</v>
      </c>
      <c r="J21" s="32">
        <v>0</v>
      </c>
    </row>
    <row r="22" spans="1:10" x14ac:dyDescent="0.25">
      <c r="A22" s="8" t="s">
        <v>6</v>
      </c>
      <c r="D22" s="18">
        <v>35</v>
      </c>
      <c r="E22" s="32">
        <v>3221.375</v>
      </c>
      <c r="F22" s="18">
        <v>35</v>
      </c>
      <c r="G22" s="23">
        <v>1121.375</v>
      </c>
      <c r="H22" s="32">
        <v>35000</v>
      </c>
      <c r="I22" s="32">
        <v>44880</v>
      </c>
      <c r="J22" s="32">
        <v>79880</v>
      </c>
    </row>
  </sheetData>
  <sheetProtection formatCells="0" formatColumns="0" formatRows="0" sort="0" autoFilter="0" pivotTables="0"/>
  <mergeCells count="1">
    <mergeCell ref="A2:J2"/>
  </mergeCells>
  <conditionalFormatting pivot="1" sqref="J10:J21">
    <cfRule type="expression" dxfId="141" priority="1">
      <formula>1=1</formula>
    </cfRule>
  </conditionalFormatting>
  <pageMargins left="0.25" right="0.25" top="0.75" bottom="0.75" header="0.3" footer="0.3"/>
  <pageSetup paperSize="9" scale="95" fitToHeight="0" orientation="landscape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001"/>
  <sheetViews>
    <sheetView workbookViewId="0">
      <pane ySplit="2" topLeftCell="A3" activePane="bottomLeft" state="frozen"/>
      <selection pane="bottomLeft" activeCell="H8" sqref="H8"/>
    </sheetView>
  </sheetViews>
  <sheetFormatPr baseColWidth="10" defaultRowHeight="15" x14ac:dyDescent="0.25"/>
  <cols>
    <col min="1" max="3" width="10.85546875" style="9" customWidth="1"/>
    <col min="4" max="4" width="10.85546875" style="48" customWidth="1"/>
    <col min="5" max="5" width="13.28515625" style="9" bestFit="1" customWidth="1"/>
    <col min="6" max="6" width="13.28515625" style="9" customWidth="1"/>
    <col min="10" max="16" width="11.140625" customWidth="1"/>
    <col min="17" max="17" width="13.42578125" style="13" customWidth="1"/>
    <col min="18" max="18" width="12.140625" style="13" customWidth="1"/>
    <col min="19" max="19" width="18.85546875" style="13" customWidth="1"/>
    <col min="20" max="20" width="19.140625" style="13" customWidth="1"/>
    <col min="21" max="21" width="14.5703125" style="13" customWidth="1"/>
    <col min="22" max="22" width="14.5703125" bestFit="1" customWidth="1"/>
  </cols>
  <sheetData>
    <row r="1" spans="1:21" x14ac:dyDescent="0.25">
      <c r="H1" s="52"/>
      <c r="I1" s="52"/>
      <c r="J1" s="52" t="s">
        <v>177</v>
      </c>
      <c r="K1" s="52"/>
      <c r="L1" s="52"/>
      <c r="M1" s="52"/>
      <c r="N1" s="52"/>
      <c r="O1" s="13"/>
      <c r="P1" s="13"/>
      <c r="T1"/>
      <c r="U1"/>
    </row>
    <row r="2" spans="1:21" ht="45" x14ac:dyDescent="0.25">
      <c r="A2" s="10" t="s">
        <v>7</v>
      </c>
      <c r="B2" s="10" t="s">
        <v>1</v>
      </c>
      <c r="C2" s="10" t="s">
        <v>2</v>
      </c>
      <c r="D2" s="10" t="s">
        <v>185</v>
      </c>
      <c r="E2" s="9" t="s">
        <v>5</v>
      </c>
      <c r="F2" s="9" t="s">
        <v>36</v>
      </c>
      <c r="G2" t="s">
        <v>0</v>
      </c>
      <c r="H2" s="39" t="s">
        <v>148</v>
      </c>
      <c r="I2" s="39" t="s">
        <v>149</v>
      </c>
      <c r="J2" s="39" t="s">
        <v>150</v>
      </c>
      <c r="K2" s="39" t="s">
        <v>151</v>
      </c>
      <c r="L2" s="39" t="s">
        <v>152</v>
      </c>
      <c r="M2" s="39" t="s">
        <v>153</v>
      </c>
      <c r="N2" s="39" t="s">
        <v>175</v>
      </c>
      <c r="O2" s="45" t="s">
        <v>118</v>
      </c>
      <c r="P2" s="45" t="s">
        <v>119</v>
      </c>
      <c r="Q2" s="22" t="s">
        <v>21</v>
      </c>
      <c r="R2" s="22" t="s">
        <v>22</v>
      </c>
      <c r="S2" s="22" t="s">
        <v>23</v>
      </c>
      <c r="T2" s="20" t="s">
        <v>184</v>
      </c>
      <c r="U2"/>
    </row>
    <row r="3" spans="1:21" x14ac:dyDescent="0.25">
      <c r="A3" s="11" t="str">
        <f>IF(Tableau415[[#This Row],[Semaine]]="","",VLOOKUP(Tableau415[[#This Row],[Semaine]],Listes!$A:$B,2,FALSE))</f>
        <v/>
      </c>
      <c r="B3" s="11" t="str">
        <f>IF(ISBLANK(Tableau415[[#This Row],[Matricule]]),"",VLOOKUP(Tableau415[[#This Row],[Matricule]],#REF!,2,FALSE))</f>
        <v/>
      </c>
      <c r="C3" s="11" t="str">
        <f>IF(ISBLANK(Tableau415[[#This Row],[Matricule]]),"",VLOOKUP(Tableau415[[#This Row],[Matricule]],#REF!,3,FALSE))</f>
        <v/>
      </c>
      <c r="D3" s="11" t="str">
        <f>CONCATENATE(Tableau415[[#This Row],[Semaine]],Tableau415[[#This Row],[Matricule]])</f>
        <v/>
      </c>
      <c r="G3" s="8"/>
      <c r="O3" s="21">
        <f>COUNTIF(Tableau415[[#This Row],[Lundi]:[Dimanche]],"&gt;0")</f>
        <v>0</v>
      </c>
      <c r="P3" s="21">
        <f>SUM(Tableau415[[#This Row],[Lundi]:[Dimanche]])</f>
        <v>0</v>
      </c>
      <c r="Q3" s="21">
        <f>COUNTIF(Tableau415[[#This Row],[Lundi]:[Dimanche]],"&gt;=190")*1000</f>
        <v>0</v>
      </c>
      <c r="R3" s="21">
        <f t="shared" ref="R3:R66" si="0">+IF(P3&gt;1140,(P3-1140)*20,0)</f>
        <v>0</v>
      </c>
      <c r="S3" s="21">
        <f t="shared" ref="S3:S66" si="1">+Q3+R3</f>
        <v>0</v>
      </c>
      <c r="T3" s="54" t="str">
        <f>IF(Tableau415[[#This Row],[Matricule]]&gt;1,IF(COUNTIF(Tableau415[DateMatricule],Tableau415[[#This Row],[DateMatricule]])&gt;1,"Doublon",""),"")</f>
        <v/>
      </c>
      <c r="U3"/>
    </row>
    <row r="4" spans="1:21" x14ac:dyDescent="0.25">
      <c r="A4" s="12" t="str">
        <f>IF(Tableau415[[#This Row],[Semaine]]="","",VLOOKUP(Tableau415[[#This Row],[Semaine]],Listes!$A:$B,2,FALSE))</f>
        <v/>
      </c>
      <c r="B4" s="12" t="str">
        <f>IF(ISBLANK(Tableau415[[#This Row],[Matricule]]),"",VLOOKUP(Tableau415[[#This Row],[Matricule]],#REF!,2,FALSE))</f>
        <v/>
      </c>
      <c r="C4" s="12" t="str">
        <f>IF(ISBLANK(Tableau415[[#This Row],[Matricule]]),"",VLOOKUP(Tableau415[[#This Row],[Matricule]],#REF!,3,FALSE))</f>
        <v/>
      </c>
      <c r="D4" s="12" t="str">
        <f>CONCATENATE(Tableau415[[#This Row],[Semaine]],Tableau415[[#This Row],[Matricule]])</f>
        <v/>
      </c>
      <c r="G4" s="8"/>
      <c r="H4" s="8"/>
      <c r="I4" s="8"/>
      <c r="J4" s="8"/>
      <c r="K4" s="8"/>
      <c r="L4" s="8"/>
      <c r="M4" s="8"/>
      <c r="N4" s="8"/>
      <c r="O4" s="21">
        <f>COUNTIF(Tableau415[[#This Row],[Lundi]:[Dimanche]],"&gt;0")</f>
        <v>0</v>
      </c>
      <c r="P4" s="21">
        <f>SUM(Tableau415[[#This Row],[Lundi]:[Dimanche]])</f>
        <v>0</v>
      </c>
      <c r="Q4" s="21">
        <f>COUNTIF(Tableau415[[#This Row],[Lundi]:[Dimanche]],"&gt;=190")*1000</f>
        <v>0</v>
      </c>
      <c r="R4" s="21">
        <f t="shared" si="0"/>
        <v>0</v>
      </c>
      <c r="S4" s="21">
        <f t="shared" si="1"/>
        <v>0</v>
      </c>
      <c r="T4" s="54" t="str">
        <f>IF(Tableau415[[#This Row],[Matricule]]&gt;1,IF(COUNTIF(Tableau415[DateMatricule],Tableau415[[#This Row],[DateMatricule]])&gt;1,"Doublon",""),"")</f>
        <v/>
      </c>
      <c r="U4"/>
    </row>
    <row r="5" spans="1:21" x14ac:dyDescent="0.25">
      <c r="A5" s="12" t="str">
        <f>IF(Tableau415[[#This Row],[Semaine]]="","",VLOOKUP(Tableau415[[#This Row],[Semaine]],Listes!$A:$B,2,FALSE))</f>
        <v/>
      </c>
      <c r="B5" s="12" t="str">
        <f>IF(ISBLANK(Tableau415[[#This Row],[Matricule]]),"",VLOOKUP(Tableau415[[#This Row],[Matricule]],#REF!,2,FALSE))</f>
        <v/>
      </c>
      <c r="C5" s="12" t="str">
        <f>IF(ISBLANK(Tableau415[[#This Row],[Matricule]]),"",VLOOKUP(Tableau415[[#This Row],[Matricule]],#REF!,3,FALSE))</f>
        <v/>
      </c>
      <c r="D5" s="12" t="str">
        <f>CONCATENATE(Tableau415[[#This Row],[Semaine]],Tableau415[[#This Row],[Matricule]])</f>
        <v/>
      </c>
      <c r="G5" s="8"/>
      <c r="H5" s="8"/>
      <c r="I5" s="8"/>
      <c r="J5" s="8"/>
      <c r="K5" s="8"/>
      <c r="L5" s="8"/>
      <c r="M5" s="8"/>
      <c r="N5" s="8"/>
      <c r="O5" s="21">
        <f>COUNTIF(Tableau415[[#This Row],[Lundi]:[Dimanche]],"&gt;0")</f>
        <v>0</v>
      </c>
      <c r="P5" s="21">
        <f>SUM(Tableau415[[#This Row],[Lundi]:[Dimanche]])</f>
        <v>0</v>
      </c>
      <c r="Q5" s="21">
        <f>COUNTIF(Tableau415[[#This Row],[Lundi]:[Dimanche]],"&gt;=190")*1000</f>
        <v>0</v>
      </c>
      <c r="R5" s="21">
        <f t="shared" si="0"/>
        <v>0</v>
      </c>
      <c r="S5" s="21">
        <f t="shared" si="1"/>
        <v>0</v>
      </c>
      <c r="T5" s="54" t="str">
        <f>IF(Tableau415[[#This Row],[Matricule]]&gt;1,IF(COUNTIF(Tableau415[DateMatricule],Tableau415[[#This Row],[DateMatricule]])&gt;1,"Doublon",""),"")</f>
        <v/>
      </c>
      <c r="U5"/>
    </row>
    <row r="6" spans="1:21" x14ac:dyDescent="0.25">
      <c r="A6" s="11" t="str">
        <f>IF(Tableau415[[#This Row],[Semaine]]="","",VLOOKUP(Tableau415[[#This Row],[Semaine]],Listes!$A:$B,2,FALSE))</f>
        <v/>
      </c>
      <c r="B6" s="11" t="str">
        <f>IF(ISBLANK(Tableau415[[#This Row],[Matricule]]),"",VLOOKUP(Tableau415[[#This Row],[Matricule]],#REF!,2,FALSE))</f>
        <v/>
      </c>
      <c r="C6" s="11" t="str">
        <f>IF(ISBLANK(Tableau415[[#This Row],[Matricule]]),"",VLOOKUP(Tableau415[[#This Row],[Matricule]],#REF!,3,FALSE))</f>
        <v/>
      </c>
      <c r="D6" s="11" t="str">
        <f>CONCATENATE(Tableau415[[#This Row],[Semaine]],Tableau415[[#This Row],[Matricule]])</f>
        <v/>
      </c>
      <c r="H6" s="8"/>
      <c r="I6" s="8"/>
      <c r="J6" s="8"/>
      <c r="K6" s="8"/>
      <c r="L6" s="8"/>
      <c r="M6" s="8"/>
      <c r="N6" s="8"/>
      <c r="O6" s="21">
        <f>COUNTIF(Tableau415[[#This Row],[Lundi]:[Dimanche]],"&gt;0")</f>
        <v>0</v>
      </c>
      <c r="P6" s="21">
        <f>SUM(Tableau415[[#This Row],[Lundi]:[Dimanche]])</f>
        <v>0</v>
      </c>
      <c r="Q6" s="21">
        <f>COUNTIF(Tableau415[[#This Row],[Lundi]:[Dimanche]],"&gt;=190")*1000</f>
        <v>0</v>
      </c>
      <c r="R6" s="21">
        <f t="shared" si="0"/>
        <v>0</v>
      </c>
      <c r="S6" s="21">
        <f t="shared" si="1"/>
        <v>0</v>
      </c>
      <c r="T6" s="54" t="str">
        <f>IF(Tableau415[[#This Row],[Matricule]]&gt;1,IF(COUNTIF(Tableau415[DateMatricule],Tableau415[[#This Row],[DateMatricule]])&gt;1,"Doublon",""),"")</f>
        <v/>
      </c>
      <c r="U6"/>
    </row>
    <row r="7" spans="1:21" x14ac:dyDescent="0.25">
      <c r="A7" s="12" t="str">
        <f>IF(Tableau415[[#This Row],[Semaine]]="","",VLOOKUP(Tableau415[[#This Row],[Semaine]],Listes!$A:$B,2,FALSE))</f>
        <v/>
      </c>
      <c r="B7" s="12" t="str">
        <f>IF(ISBLANK(Tableau415[[#This Row],[Matricule]]),"",VLOOKUP(Tableau415[[#This Row],[Matricule]],#REF!,2,FALSE))</f>
        <v/>
      </c>
      <c r="C7" s="12" t="str">
        <f>IF(ISBLANK(Tableau415[[#This Row],[Matricule]]),"",VLOOKUP(Tableau415[[#This Row],[Matricule]],#REF!,3,FALSE))</f>
        <v/>
      </c>
      <c r="D7" s="12" t="str">
        <f>CONCATENATE(Tableau415[[#This Row],[Semaine]],Tableau415[[#This Row],[Matricule]])</f>
        <v/>
      </c>
      <c r="H7" s="8"/>
      <c r="I7" s="8"/>
      <c r="J7" s="8"/>
      <c r="K7" s="8"/>
      <c r="L7" s="8"/>
      <c r="M7" s="8"/>
      <c r="N7" s="8"/>
      <c r="O7" s="21">
        <f>COUNTIF(Tableau415[[#This Row],[Lundi]:[Dimanche]],"&gt;0")</f>
        <v>0</v>
      </c>
      <c r="P7" s="21">
        <f>SUM(Tableau415[[#This Row],[Lundi]:[Dimanche]])</f>
        <v>0</v>
      </c>
      <c r="Q7" s="21">
        <f>COUNTIF(Tableau415[[#This Row],[Lundi]:[Dimanche]],"&gt;=190")*1000</f>
        <v>0</v>
      </c>
      <c r="R7" s="21">
        <f t="shared" si="0"/>
        <v>0</v>
      </c>
      <c r="S7" s="21">
        <f t="shared" si="1"/>
        <v>0</v>
      </c>
      <c r="T7" s="54" t="str">
        <f>IF(Tableau415[[#This Row],[Matricule]]&gt;1,IF(COUNTIF(Tableau415[DateMatricule],Tableau415[[#This Row],[DateMatricule]])&gt;1,"Doublon",""),"")</f>
        <v/>
      </c>
      <c r="U7"/>
    </row>
    <row r="8" spans="1:21" x14ac:dyDescent="0.25">
      <c r="A8" s="12" t="str">
        <f>IF(Tableau415[[#This Row],[Semaine]]="","",VLOOKUP(Tableau415[[#This Row],[Semaine]],Listes!$A:$B,2,FALSE))</f>
        <v/>
      </c>
      <c r="B8" s="12" t="str">
        <f>IF(ISBLANK(Tableau415[[#This Row],[Matricule]]),"",VLOOKUP(Tableau415[[#This Row],[Matricule]],#REF!,2,FALSE))</f>
        <v/>
      </c>
      <c r="C8" s="12" t="str">
        <f>IF(ISBLANK(Tableau415[[#This Row],[Matricule]]),"",VLOOKUP(Tableau415[[#This Row],[Matricule]],#REF!,3,FALSE))</f>
        <v/>
      </c>
      <c r="D8" s="12" t="str">
        <f>CONCATENATE(Tableau415[[#This Row],[Semaine]],Tableau415[[#This Row],[Matricule]])</f>
        <v/>
      </c>
      <c r="H8" s="8"/>
      <c r="I8" s="8"/>
      <c r="J8" s="8"/>
      <c r="K8" s="8"/>
      <c r="L8" s="8"/>
      <c r="M8" s="8"/>
      <c r="N8" s="8"/>
      <c r="O8" s="21">
        <f>COUNTIF(Tableau415[[#This Row],[Lundi]:[Dimanche]],"&gt;0")</f>
        <v>0</v>
      </c>
      <c r="P8" s="21">
        <f>SUM(Tableau415[[#This Row],[Lundi]:[Dimanche]])</f>
        <v>0</v>
      </c>
      <c r="Q8" s="21">
        <f>COUNTIF(Tableau415[[#This Row],[Lundi]:[Dimanche]],"&gt;=190")*1000</f>
        <v>0</v>
      </c>
      <c r="R8" s="21">
        <f t="shared" si="0"/>
        <v>0</v>
      </c>
      <c r="S8" s="21">
        <f t="shared" si="1"/>
        <v>0</v>
      </c>
      <c r="T8" s="54" t="str">
        <f>IF(Tableau415[[#This Row],[Matricule]]&gt;1,IF(COUNTIF(Tableau415[DateMatricule],Tableau415[[#This Row],[DateMatricule]])&gt;1,"Doublon",""),"")</f>
        <v/>
      </c>
      <c r="U8"/>
    </row>
    <row r="9" spans="1:21" x14ac:dyDescent="0.25">
      <c r="A9" s="12" t="str">
        <f>IF(Tableau415[[#This Row],[Semaine]]="","",VLOOKUP(Tableau415[[#This Row],[Semaine]],Listes!$A:$B,2,FALSE))</f>
        <v/>
      </c>
      <c r="B9" s="12" t="str">
        <f>IF(ISBLANK(Tableau415[[#This Row],[Matricule]]),"",VLOOKUP(Tableau415[[#This Row],[Matricule]],#REF!,2,FALSE))</f>
        <v/>
      </c>
      <c r="C9" s="12" t="str">
        <f>IF(ISBLANK(Tableau415[[#This Row],[Matricule]]),"",VLOOKUP(Tableau415[[#This Row],[Matricule]],#REF!,3,FALSE))</f>
        <v/>
      </c>
      <c r="D9" s="12" t="str">
        <f>CONCATENATE(Tableau415[[#This Row],[Semaine]],Tableau415[[#This Row],[Matricule]])</f>
        <v/>
      </c>
      <c r="H9" s="8"/>
      <c r="I9" s="8"/>
      <c r="J9" s="8"/>
      <c r="K9" s="8"/>
      <c r="L9" s="8"/>
      <c r="M9" s="8"/>
      <c r="N9" s="8"/>
      <c r="O9" s="21">
        <f>COUNTIF(Tableau415[[#This Row],[Lundi]:[Dimanche]],"&gt;0")</f>
        <v>0</v>
      </c>
      <c r="P9" s="21">
        <f>SUM(Tableau415[[#This Row],[Lundi]:[Dimanche]])</f>
        <v>0</v>
      </c>
      <c r="Q9" s="21">
        <f>COUNTIF(Tableau415[[#This Row],[Lundi]:[Dimanche]],"&gt;=190")*1000</f>
        <v>0</v>
      </c>
      <c r="R9" s="21">
        <f t="shared" si="0"/>
        <v>0</v>
      </c>
      <c r="S9" s="21">
        <f t="shared" si="1"/>
        <v>0</v>
      </c>
      <c r="T9" s="54" t="str">
        <f>IF(Tableau415[[#This Row],[Matricule]]&gt;1,IF(COUNTIF(Tableau415[DateMatricule],Tableau415[[#This Row],[DateMatricule]])&gt;1,"Doublon",""),"")</f>
        <v/>
      </c>
      <c r="U9"/>
    </row>
    <row r="10" spans="1:21" x14ac:dyDescent="0.25">
      <c r="A10" s="12" t="str">
        <f>IF(Tableau415[[#This Row],[Semaine]]="","",VLOOKUP(Tableau415[[#This Row],[Semaine]],Listes!$A:$B,2,FALSE))</f>
        <v/>
      </c>
      <c r="B10" s="12" t="str">
        <f>IF(ISBLANK(Tableau415[[#This Row],[Matricule]]),"",VLOOKUP(Tableau415[[#This Row],[Matricule]],#REF!,2,FALSE))</f>
        <v/>
      </c>
      <c r="C10" s="12" t="str">
        <f>IF(ISBLANK(Tableau415[[#This Row],[Matricule]]),"",VLOOKUP(Tableau415[[#This Row],[Matricule]],#REF!,3,FALSE))</f>
        <v/>
      </c>
      <c r="D10" s="12" t="str">
        <f>CONCATENATE(Tableau415[[#This Row],[Semaine]],Tableau415[[#This Row],[Matricule]])</f>
        <v/>
      </c>
      <c r="H10" s="8"/>
      <c r="I10" s="8"/>
      <c r="J10" s="8"/>
      <c r="K10" s="8"/>
      <c r="L10" s="8"/>
      <c r="M10" s="8"/>
      <c r="N10" s="8"/>
      <c r="O10" s="21">
        <f>COUNTIF(Tableau415[[#This Row],[Lundi]:[Dimanche]],"&gt;0")</f>
        <v>0</v>
      </c>
      <c r="P10" s="21">
        <f>SUM(Tableau415[[#This Row],[Lundi]:[Dimanche]])</f>
        <v>0</v>
      </c>
      <c r="Q10" s="21">
        <f>COUNTIF(Tableau415[[#This Row],[Lundi]:[Dimanche]],"&gt;=190")*1000</f>
        <v>0</v>
      </c>
      <c r="R10" s="21">
        <f t="shared" si="0"/>
        <v>0</v>
      </c>
      <c r="S10" s="21">
        <f t="shared" si="1"/>
        <v>0</v>
      </c>
      <c r="T10" s="54" t="str">
        <f>IF(Tableau415[[#This Row],[Matricule]]&gt;1,IF(COUNTIF(Tableau415[DateMatricule],Tableau415[[#This Row],[DateMatricule]])&gt;1,"Doublon",""),"")</f>
        <v/>
      </c>
      <c r="U10"/>
    </row>
    <row r="11" spans="1:21" x14ac:dyDescent="0.25">
      <c r="A11" s="12" t="str">
        <f>IF(Tableau415[[#This Row],[Semaine]]="","",VLOOKUP(Tableau415[[#This Row],[Semaine]],Listes!$A:$B,2,FALSE))</f>
        <v/>
      </c>
      <c r="B11" s="12" t="str">
        <f>IF(ISBLANK(Tableau415[[#This Row],[Matricule]]),"",VLOOKUP(Tableau415[[#This Row],[Matricule]],#REF!,2,FALSE))</f>
        <v/>
      </c>
      <c r="C11" s="12" t="str">
        <f>IF(ISBLANK(Tableau415[[#This Row],[Matricule]]),"",VLOOKUP(Tableau415[[#This Row],[Matricule]],#REF!,3,FALSE))</f>
        <v/>
      </c>
      <c r="D11" s="12" t="str">
        <f>CONCATENATE(Tableau415[[#This Row],[Semaine]],Tableau415[[#This Row],[Matricule]])</f>
        <v/>
      </c>
      <c r="H11" s="8"/>
      <c r="I11" s="8"/>
      <c r="J11" s="8"/>
      <c r="K11" s="8"/>
      <c r="L11" s="8"/>
      <c r="M11" s="8"/>
      <c r="N11" s="8"/>
      <c r="O11" s="21">
        <f>COUNTIF(Tableau415[[#This Row],[Lundi]:[Dimanche]],"&gt;0")</f>
        <v>0</v>
      </c>
      <c r="P11" s="21">
        <f>SUM(Tableau415[[#This Row],[Lundi]:[Dimanche]])</f>
        <v>0</v>
      </c>
      <c r="Q11" s="21">
        <f>COUNTIF(Tableau415[[#This Row],[Lundi]:[Dimanche]],"&gt;=190")*1000</f>
        <v>0</v>
      </c>
      <c r="R11" s="21">
        <f t="shared" si="0"/>
        <v>0</v>
      </c>
      <c r="S11" s="21">
        <f t="shared" si="1"/>
        <v>0</v>
      </c>
      <c r="T11" s="54" t="str">
        <f>IF(Tableau415[[#This Row],[Matricule]]&gt;1,IF(COUNTIF(Tableau415[DateMatricule],Tableau415[[#This Row],[DateMatricule]])&gt;1,"Doublon",""),"")</f>
        <v/>
      </c>
      <c r="U11"/>
    </row>
    <row r="12" spans="1:21" x14ac:dyDescent="0.25">
      <c r="A12" s="12" t="str">
        <f>IF(Tableau415[[#This Row],[Semaine]]="","",VLOOKUP(Tableau415[[#This Row],[Semaine]],Listes!$A:$B,2,FALSE))</f>
        <v/>
      </c>
      <c r="B12" s="12" t="str">
        <f>IF(ISBLANK(Tableau415[[#This Row],[Matricule]]),"",VLOOKUP(Tableau415[[#This Row],[Matricule]],#REF!,2,FALSE))</f>
        <v/>
      </c>
      <c r="C12" s="12" t="str">
        <f>IF(ISBLANK(Tableau415[[#This Row],[Matricule]]),"",VLOOKUP(Tableau415[[#This Row],[Matricule]],#REF!,3,FALSE))</f>
        <v/>
      </c>
      <c r="D12" s="12" t="str">
        <f>CONCATENATE(Tableau415[[#This Row],[Semaine]],Tableau415[[#This Row],[Matricule]])</f>
        <v/>
      </c>
      <c r="H12" s="8"/>
      <c r="I12" s="8"/>
      <c r="J12" s="8"/>
      <c r="K12" s="8"/>
      <c r="L12" s="8"/>
      <c r="M12" s="8"/>
      <c r="N12" s="8"/>
      <c r="O12" s="21">
        <f>COUNTIF(Tableau415[[#This Row],[Lundi]:[Dimanche]],"&gt;0")</f>
        <v>0</v>
      </c>
      <c r="P12" s="21">
        <f>SUM(Tableau415[[#This Row],[Lundi]:[Dimanche]])</f>
        <v>0</v>
      </c>
      <c r="Q12" s="21">
        <f>COUNTIF(Tableau415[[#This Row],[Lundi]:[Dimanche]],"&gt;=190")*1000</f>
        <v>0</v>
      </c>
      <c r="R12" s="21">
        <f t="shared" si="0"/>
        <v>0</v>
      </c>
      <c r="S12" s="21">
        <f t="shared" si="1"/>
        <v>0</v>
      </c>
      <c r="T12" s="54" t="str">
        <f>IF(Tableau415[[#This Row],[Matricule]]&gt;1,IF(COUNTIF(Tableau415[DateMatricule],Tableau415[[#This Row],[DateMatricule]])&gt;1,"Doublon",""),"")</f>
        <v/>
      </c>
      <c r="U12"/>
    </row>
    <row r="13" spans="1:21" x14ac:dyDescent="0.25">
      <c r="A13" s="12" t="str">
        <f>IF(Tableau415[[#This Row],[Semaine]]="","",VLOOKUP(Tableau415[[#This Row],[Semaine]],Listes!$A:$B,2,FALSE))</f>
        <v/>
      </c>
      <c r="B13" s="12" t="str">
        <f>IF(ISBLANK(Tableau415[[#This Row],[Matricule]]),"",VLOOKUP(Tableau415[[#This Row],[Matricule]],#REF!,2,FALSE))</f>
        <v/>
      </c>
      <c r="C13" s="12" t="str">
        <f>IF(ISBLANK(Tableau415[[#This Row],[Matricule]]),"",VLOOKUP(Tableau415[[#This Row],[Matricule]],#REF!,3,FALSE))</f>
        <v/>
      </c>
      <c r="D13" s="12" t="str">
        <f>CONCATENATE(Tableau415[[#This Row],[Semaine]],Tableau415[[#This Row],[Matricule]])</f>
        <v/>
      </c>
      <c r="H13" s="8"/>
      <c r="I13" s="8"/>
      <c r="J13" s="8"/>
      <c r="K13" s="8"/>
      <c r="L13" s="8"/>
      <c r="M13" s="8"/>
      <c r="N13" s="8"/>
      <c r="O13" s="21">
        <f>COUNTIF(Tableau415[[#This Row],[Lundi]:[Dimanche]],"&gt;0")</f>
        <v>0</v>
      </c>
      <c r="P13" s="21">
        <f>SUM(Tableau415[[#This Row],[Lundi]:[Dimanche]])</f>
        <v>0</v>
      </c>
      <c r="Q13" s="21">
        <f>COUNTIF(Tableau415[[#This Row],[Lundi]:[Dimanche]],"&gt;=190")*1000</f>
        <v>0</v>
      </c>
      <c r="R13" s="21">
        <f t="shared" si="0"/>
        <v>0</v>
      </c>
      <c r="S13" s="21">
        <f t="shared" si="1"/>
        <v>0</v>
      </c>
      <c r="T13" s="54" t="str">
        <f>IF(Tableau415[[#This Row],[Matricule]]&gt;1,IF(COUNTIF(Tableau415[DateMatricule],Tableau415[[#This Row],[DateMatricule]])&gt;1,"Doublon",""),"")</f>
        <v/>
      </c>
      <c r="U13"/>
    </row>
    <row r="14" spans="1:21" x14ac:dyDescent="0.25">
      <c r="A14" s="12" t="str">
        <f>IF(Tableau415[[#This Row],[Semaine]]="","",VLOOKUP(Tableau415[[#This Row],[Semaine]],Listes!$A:$B,2,FALSE))</f>
        <v/>
      </c>
      <c r="B14" s="12" t="str">
        <f>IF(ISBLANK(Tableau415[[#This Row],[Matricule]]),"",VLOOKUP(Tableau415[[#This Row],[Matricule]],#REF!,2,FALSE))</f>
        <v/>
      </c>
      <c r="C14" s="12" t="str">
        <f>IF(ISBLANK(Tableau415[[#This Row],[Matricule]]),"",VLOOKUP(Tableau415[[#This Row],[Matricule]],#REF!,3,FALSE))</f>
        <v/>
      </c>
      <c r="D14" s="12" t="str">
        <f>CONCATENATE(Tableau415[[#This Row],[Semaine]],Tableau415[[#This Row],[Matricule]])</f>
        <v/>
      </c>
      <c r="H14" s="8"/>
      <c r="I14" s="8"/>
      <c r="J14" s="8"/>
      <c r="K14" s="8"/>
      <c r="L14" s="8"/>
      <c r="M14" s="8"/>
      <c r="N14" s="8"/>
      <c r="O14" s="21">
        <f>COUNTIF(Tableau415[[#This Row],[Lundi]:[Dimanche]],"&gt;0")</f>
        <v>0</v>
      </c>
      <c r="P14" s="21">
        <f>SUM(Tableau415[[#This Row],[Lundi]:[Dimanche]])</f>
        <v>0</v>
      </c>
      <c r="Q14" s="21">
        <f>COUNTIF(Tableau415[[#This Row],[Lundi]:[Dimanche]],"&gt;=190")*1000</f>
        <v>0</v>
      </c>
      <c r="R14" s="21">
        <f t="shared" si="0"/>
        <v>0</v>
      </c>
      <c r="S14" s="21">
        <f t="shared" si="1"/>
        <v>0</v>
      </c>
      <c r="T14" s="54" t="str">
        <f>IF(Tableau415[[#This Row],[Matricule]]&gt;1,IF(COUNTIF(Tableau415[DateMatricule],Tableau415[[#This Row],[DateMatricule]])&gt;1,"Doublon",""),"")</f>
        <v/>
      </c>
      <c r="U14"/>
    </row>
    <row r="15" spans="1:21" x14ac:dyDescent="0.25">
      <c r="A15" s="12" t="str">
        <f>IF(Tableau415[[#This Row],[Semaine]]="","",VLOOKUP(Tableau415[[#This Row],[Semaine]],Listes!$A:$B,2,FALSE))</f>
        <v/>
      </c>
      <c r="B15" s="12" t="str">
        <f>IF(ISBLANK(Tableau415[[#This Row],[Matricule]]),"",VLOOKUP(Tableau415[[#This Row],[Matricule]],#REF!,2,FALSE))</f>
        <v/>
      </c>
      <c r="C15" s="12" t="str">
        <f>IF(ISBLANK(Tableau415[[#This Row],[Matricule]]),"",VLOOKUP(Tableau415[[#This Row],[Matricule]],#REF!,3,FALSE))</f>
        <v/>
      </c>
      <c r="D15" s="12" t="str">
        <f>CONCATENATE(Tableau415[[#This Row],[Semaine]],Tableau415[[#This Row],[Matricule]])</f>
        <v/>
      </c>
      <c r="H15" s="8"/>
      <c r="I15" s="8"/>
      <c r="J15" s="8"/>
      <c r="K15" s="8"/>
      <c r="L15" s="8"/>
      <c r="M15" s="8"/>
      <c r="N15" s="8"/>
      <c r="O15" s="21">
        <f>COUNTIF(Tableau415[[#This Row],[Lundi]:[Dimanche]],"&gt;0")</f>
        <v>0</v>
      </c>
      <c r="P15" s="21">
        <f>SUM(Tableau415[[#This Row],[Lundi]:[Dimanche]])</f>
        <v>0</v>
      </c>
      <c r="Q15" s="21">
        <f>COUNTIF(Tableau415[[#This Row],[Lundi]:[Dimanche]],"&gt;=190")*1000</f>
        <v>0</v>
      </c>
      <c r="R15" s="21">
        <f t="shared" si="0"/>
        <v>0</v>
      </c>
      <c r="S15" s="21">
        <f t="shared" si="1"/>
        <v>0</v>
      </c>
      <c r="T15" s="54" t="str">
        <f>IF(Tableau415[[#This Row],[Matricule]]&gt;1,IF(COUNTIF(Tableau415[DateMatricule],Tableau415[[#This Row],[DateMatricule]])&gt;1,"Doublon",""),"")</f>
        <v/>
      </c>
      <c r="U15"/>
    </row>
    <row r="16" spans="1:21" x14ac:dyDescent="0.25">
      <c r="A16" s="12" t="str">
        <f>IF(Tableau415[[#This Row],[Semaine]]="","",VLOOKUP(Tableau415[[#This Row],[Semaine]],Listes!$A:$B,2,FALSE))</f>
        <v/>
      </c>
      <c r="B16" s="12" t="str">
        <f>IF(ISBLANK(Tableau415[[#This Row],[Matricule]]),"",VLOOKUP(Tableau415[[#This Row],[Matricule]],#REF!,2,FALSE))</f>
        <v/>
      </c>
      <c r="C16" s="12" t="str">
        <f>IF(ISBLANK(Tableau415[[#This Row],[Matricule]]),"",VLOOKUP(Tableau415[[#This Row],[Matricule]],#REF!,3,FALSE))</f>
        <v/>
      </c>
      <c r="D16" s="12" t="str">
        <f>CONCATENATE(Tableau415[[#This Row],[Semaine]],Tableau415[[#This Row],[Matricule]])</f>
        <v/>
      </c>
      <c r="H16" s="8"/>
      <c r="I16" s="8"/>
      <c r="J16" s="8"/>
      <c r="K16" s="8"/>
      <c r="L16" s="8"/>
      <c r="M16" s="8"/>
      <c r="N16" s="8"/>
      <c r="O16" s="21">
        <f>COUNTIF(Tableau415[[#This Row],[Lundi]:[Dimanche]],"&gt;0")</f>
        <v>0</v>
      </c>
      <c r="P16" s="21">
        <f>SUM(Tableau415[[#This Row],[Lundi]:[Dimanche]])</f>
        <v>0</v>
      </c>
      <c r="Q16" s="21">
        <f>COUNTIF(Tableau415[[#This Row],[Lundi]:[Dimanche]],"&gt;=190")*1000</f>
        <v>0</v>
      </c>
      <c r="R16" s="21">
        <f t="shared" si="0"/>
        <v>0</v>
      </c>
      <c r="S16" s="21">
        <f t="shared" si="1"/>
        <v>0</v>
      </c>
      <c r="T16" s="54" t="str">
        <f>IF(Tableau415[[#This Row],[Matricule]]&gt;1,IF(COUNTIF(Tableau415[DateMatricule],Tableau415[[#This Row],[DateMatricule]])&gt;1,"Doublon",""),"")</f>
        <v/>
      </c>
      <c r="U16"/>
    </row>
    <row r="17" spans="1:21" x14ac:dyDescent="0.25">
      <c r="A17" s="12" t="str">
        <f>IF(Tableau415[[#This Row],[Semaine]]="","",VLOOKUP(Tableau415[[#This Row],[Semaine]],Listes!$A:$B,2,FALSE))</f>
        <v/>
      </c>
      <c r="B17" s="12" t="str">
        <f>IF(ISBLANK(Tableau415[[#This Row],[Matricule]]),"",VLOOKUP(Tableau415[[#This Row],[Matricule]],#REF!,2,FALSE))</f>
        <v/>
      </c>
      <c r="C17" s="12" t="str">
        <f>IF(ISBLANK(Tableau415[[#This Row],[Matricule]]),"",VLOOKUP(Tableau415[[#This Row],[Matricule]],#REF!,3,FALSE))</f>
        <v/>
      </c>
      <c r="D17" s="12" t="str">
        <f>CONCATENATE(Tableau415[[#This Row],[Semaine]],Tableau415[[#This Row],[Matricule]])</f>
        <v/>
      </c>
      <c r="H17" s="8"/>
      <c r="I17" s="8"/>
      <c r="J17" s="8"/>
      <c r="K17" s="8"/>
      <c r="L17" s="8"/>
      <c r="M17" s="8"/>
      <c r="N17" s="8"/>
      <c r="O17" s="21">
        <f>COUNTIF(Tableau415[[#This Row],[Lundi]:[Dimanche]],"&gt;0")</f>
        <v>0</v>
      </c>
      <c r="P17" s="21">
        <f>SUM(Tableau415[[#This Row],[Lundi]:[Dimanche]])</f>
        <v>0</v>
      </c>
      <c r="Q17" s="21">
        <f>COUNTIF(Tableau415[[#This Row],[Lundi]:[Dimanche]],"&gt;=190")*1000</f>
        <v>0</v>
      </c>
      <c r="R17" s="21">
        <f t="shared" si="0"/>
        <v>0</v>
      </c>
      <c r="S17" s="21">
        <f t="shared" si="1"/>
        <v>0</v>
      </c>
      <c r="T17" s="54" t="str">
        <f>IF(Tableau415[[#This Row],[Matricule]]&gt;1,IF(COUNTIF(Tableau415[DateMatricule],Tableau415[[#This Row],[DateMatricule]])&gt;1,"Doublon",""),"")</f>
        <v/>
      </c>
      <c r="U17"/>
    </row>
    <row r="18" spans="1:21" x14ac:dyDescent="0.25">
      <c r="A18" s="12" t="str">
        <f>IF(Tableau415[[#This Row],[Semaine]]="","",VLOOKUP(Tableau415[[#This Row],[Semaine]],Listes!$A:$B,2,FALSE))</f>
        <v/>
      </c>
      <c r="B18" s="12" t="str">
        <f>IF(ISBLANK(Tableau415[[#This Row],[Matricule]]),"",VLOOKUP(Tableau415[[#This Row],[Matricule]],#REF!,2,FALSE))</f>
        <v/>
      </c>
      <c r="C18" s="12" t="str">
        <f>IF(ISBLANK(Tableau415[[#This Row],[Matricule]]),"",VLOOKUP(Tableau415[[#This Row],[Matricule]],#REF!,3,FALSE))</f>
        <v/>
      </c>
      <c r="D18" s="12" t="str">
        <f>CONCATENATE(Tableau415[[#This Row],[Semaine]],Tableau415[[#This Row],[Matricule]])</f>
        <v/>
      </c>
      <c r="H18" s="8"/>
      <c r="I18" s="8"/>
      <c r="J18" s="8"/>
      <c r="K18" s="8"/>
      <c r="L18" s="8"/>
      <c r="M18" s="8"/>
      <c r="N18" s="8"/>
      <c r="O18" s="21">
        <f>COUNTIF(Tableau415[[#This Row],[Lundi]:[Dimanche]],"&gt;0")</f>
        <v>0</v>
      </c>
      <c r="P18" s="21">
        <f>SUM(Tableau415[[#This Row],[Lundi]:[Dimanche]])</f>
        <v>0</v>
      </c>
      <c r="Q18" s="21">
        <f>COUNTIF(Tableau415[[#This Row],[Lundi]:[Dimanche]],"&gt;=190")*1000</f>
        <v>0</v>
      </c>
      <c r="R18" s="21">
        <f t="shared" si="0"/>
        <v>0</v>
      </c>
      <c r="S18" s="21">
        <f t="shared" si="1"/>
        <v>0</v>
      </c>
      <c r="T18" s="54" t="str">
        <f>IF(Tableau415[[#This Row],[Matricule]]&gt;1,IF(COUNTIF(Tableau415[DateMatricule],Tableau415[[#This Row],[DateMatricule]])&gt;1,"Doublon",""),"")</f>
        <v/>
      </c>
      <c r="U18"/>
    </row>
    <row r="19" spans="1:21" x14ac:dyDescent="0.25">
      <c r="A19" s="12" t="str">
        <f>IF(Tableau415[[#This Row],[Semaine]]="","",VLOOKUP(Tableau415[[#This Row],[Semaine]],Listes!$A:$B,2,FALSE))</f>
        <v/>
      </c>
      <c r="B19" s="12" t="str">
        <f>IF(ISBLANK(Tableau415[[#This Row],[Matricule]]),"",VLOOKUP(Tableau415[[#This Row],[Matricule]],#REF!,2,FALSE))</f>
        <v/>
      </c>
      <c r="C19" s="12" t="str">
        <f>IF(ISBLANK(Tableau415[[#This Row],[Matricule]]),"",VLOOKUP(Tableau415[[#This Row],[Matricule]],#REF!,3,FALSE))</f>
        <v/>
      </c>
      <c r="D19" s="12" t="str">
        <f>CONCATENATE(Tableau415[[#This Row],[Semaine]],Tableau415[[#This Row],[Matricule]])</f>
        <v/>
      </c>
      <c r="H19" s="8"/>
      <c r="I19" s="8"/>
      <c r="J19" s="8"/>
      <c r="K19" s="8"/>
      <c r="L19" s="8"/>
      <c r="M19" s="8"/>
      <c r="N19" s="8"/>
      <c r="O19" s="21">
        <f>COUNTIF(Tableau415[[#This Row],[Lundi]:[Dimanche]],"&gt;0")</f>
        <v>0</v>
      </c>
      <c r="P19" s="21">
        <f>SUM(Tableau415[[#This Row],[Lundi]:[Dimanche]])</f>
        <v>0</v>
      </c>
      <c r="Q19" s="21">
        <f>COUNTIF(Tableau415[[#This Row],[Lundi]:[Dimanche]],"&gt;=190")*1000</f>
        <v>0</v>
      </c>
      <c r="R19" s="21">
        <f t="shared" si="0"/>
        <v>0</v>
      </c>
      <c r="S19" s="21">
        <f t="shared" si="1"/>
        <v>0</v>
      </c>
      <c r="T19" s="54" t="str">
        <f>IF(Tableau415[[#This Row],[Matricule]]&gt;1,IF(COUNTIF(Tableau415[DateMatricule],Tableau415[[#This Row],[DateMatricule]])&gt;1,"Doublon",""),"")</f>
        <v/>
      </c>
      <c r="U19"/>
    </row>
    <row r="20" spans="1:21" x14ac:dyDescent="0.25">
      <c r="A20" s="12" t="str">
        <f>IF(Tableau415[[#This Row],[Semaine]]="","",VLOOKUP(Tableau415[[#This Row],[Semaine]],Listes!$A:$B,2,FALSE))</f>
        <v/>
      </c>
      <c r="B20" s="12" t="str">
        <f>IF(ISBLANK(Tableau415[[#This Row],[Matricule]]),"",VLOOKUP(Tableau415[[#This Row],[Matricule]],#REF!,2,FALSE))</f>
        <v/>
      </c>
      <c r="C20" s="12" t="str">
        <f>IF(ISBLANK(Tableau415[[#This Row],[Matricule]]),"",VLOOKUP(Tableau415[[#This Row],[Matricule]],#REF!,3,FALSE))</f>
        <v/>
      </c>
      <c r="D20" s="12" t="str">
        <f>CONCATENATE(Tableau415[[#This Row],[Semaine]],Tableau415[[#This Row],[Matricule]])</f>
        <v/>
      </c>
      <c r="H20" s="8"/>
      <c r="I20" s="8"/>
      <c r="J20" s="8"/>
      <c r="K20" s="8"/>
      <c r="L20" s="8"/>
      <c r="M20" s="8"/>
      <c r="N20" s="8"/>
      <c r="O20" s="21">
        <f>COUNTIF(Tableau415[[#This Row],[Lundi]:[Dimanche]],"&gt;0")</f>
        <v>0</v>
      </c>
      <c r="P20" s="21">
        <f>SUM(Tableau415[[#This Row],[Lundi]:[Dimanche]])</f>
        <v>0</v>
      </c>
      <c r="Q20" s="21">
        <f>COUNTIF(Tableau415[[#This Row],[Lundi]:[Dimanche]],"&gt;=190")*1000</f>
        <v>0</v>
      </c>
      <c r="R20" s="21">
        <f t="shared" si="0"/>
        <v>0</v>
      </c>
      <c r="S20" s="21">
        <f t="shared" si="1"/>
        <v>0</v>
      </c>
      <c r="T20" s="54" t="str">
        <f>IF(Tableau415[[#This Row],[Matricule]]&gt;1,IF(COUNTIF(Tableau415[DateMatricule],Tableau415[[#This Row],[DateMatricule]])&gt;1,"Doublon",""),"")</f>
        <v/>
      </c>
      <c r="U20"/>
    </row>
    <row r="21" spans="1:21" x14ac:dyDescent="0.25">
      <c r="A21" s="12" t="str">
        <f>IF(Tableau415[[#This Row],[Semaine]]="","",VLOOKUP(Tableau415[[#This Row],[Semaine]],Listes!$A:$B,2,FALSE))</f>
        <v/>
      </c>
      <c r="B21" s="12" t="str">
        <f>IF(ISBLANK(Tableau415[[#This Row],[Matricule]]),"",VLOOKUP(Tableau415[[#This Row],[Matricule]],#REF!,2,FALSE))</f>
        <v/>
      </c>
      <c r="C21" s="12" t="str">
        <f>IF(ISBLANK(Tableau415[[#This Row],[Matricule]]),"",VLOOKUP(Tableau415[[#This Row],[Matricule]],#REF!,3,FALSE))</f>
        <v/>
      </c>
      <c r="D21" s="12" t="str">
        <f>CONCATENATE(Tableau415[[#This Row],[Semaine]],Tableau415[[#This Row],[Matricule]])</f>
        <v/>
      </c>
      <c r="H21" s="8"/>
      <c r="I21" s="8"/>
      <c r="J21" s="8"/>
      <c r="K21" s="8"/>
      <c r="L21" s="8"/>
      <c r="M21" s="8"/>
      <c r="N21" s="8"/>
      <c r="O21" s="21">
        <f>COUNTIF(Tableau415[[#This Row],[Lundi]:[Dimanche]],"&gt;0")</f>
        <v>0</v>
      </c>
      <c r="P21" s="21">
        <f>SUM(Tableau415[[#This Row],[Lundi]:[Dimanche]])</f>
        <v>0</v>
      </c>
      <c r="Q21" s="21">
        <f>COUNTIF(Tableau415[[#This Row],[Lundi]:[Dimanche]],"&gt;=190")*1000</f>
        <v>0</v>
      </c>
      <c r="R21" s="21">
        <f t="shared" si="0"/>
        <v>0</v>
      </c>
      <c r="S21" s="21">
        <f t="shared" si="1"/>
        <v>0</v>
      </c>
      <c r="T21" s="54" t="str">
        <f>IF(Tableau415[[#This Row],[Matricule]]&gt;1,IF(COUNTIF(Tableau415[DateMatricule],Tableau415[[#This Row],[DateMatricule]])&gt;1,"Doublon",""),"")</f>
        <v/>
      </c>
      <c r="U21"/>
    </row>
    <row r="22" spans="1:21" x14ac:dyDescent="0.25">
      <c r="A22" s="12" t="str">
        <f>IF(Tableau415[[#This Row],[Semaine]]="","",VLOOKUP(Tableau415[[#This Row],[Semaine]],Listes!$A:$B,2,FALSE))</f>
        <v/>
      </c>
      <c r="B22" s="12" t="str">
        <f>IF(ISBLANK(Tableau415[[#This Row],[Matricule]]),"",VLOOKUP(Tableau415[[#This Row],[Matricule]],#REF!,2,FALSE))</f>
        <v/>
      </c>
      <c r="C22" s="12" t="str">
        <f>IF(ISBLANK(Tableau415[[#This Row],[Matricule]]),"",VLOOKUP(Tableau415[[#This Row],[Matricule]],#REF!,3,FALSE))</f>
        <v/>
      </c>
      <c r="D22" s="12" t="str">
        <f>CONCATENATE(Tableau415[[#This Row],[Semaine]],Tableau415[[#This Row],[Matricule]])</f>
        <v/>
      </c>
      <c r="H22" s="8"/>
      <c r="I22" s="8"/>
      <c r="J22" s="8"/>
      <c r="K22" s="8"/>
      <c r="L22" s="8"/>
      <c r="M22" s="8"/>
      <c r="N22" s="8"/>
      <c r="O22" s="21">
        <f>COUNTIF(Tableau415[[#This Row],[Lundi]:[Dimanche]],"&gt;0")</f>
        <v>0</v>
      </c>
      <c r="P22" s="21">
        <f>SUM(Tableau415[[#This Row],[Lundi]:[Dimanche]])</f>
        <v>0</v>
      </c>
      <c r="Q22" s="21">
        <f>COUNTIF(Tableau415[[#This Row],[Lundi]:[Dimanche]],"&gt;=190")*1000</f>
        <v>0</v>
      </c>
      <c r="R22" s="21">
        <f t="shared" si="0"/>
        <v>0</v>
      </c>
      <c r="S22" s="21">
        <f t="shared" si="1"/>
        <v>0</v>
      </c>
      <c r="T22" s="54" t="str">
        <f>IF(Tableau415[[#This Row],[Matricule]]&gt;1,IF(COUNTIF(Tableau415[DateMatricule],Tableau415[[#This Row],[DateMatricule]])&gt;1,"Doublon",""),"")</f>
        <v/>
      </c>
      <c r="U22"/>
    </row>
    <row r="23" spans="1:21" x14ac:dyDescent="0.25">
      <c r="A23" s="12" t="str">
        <f>IF(Tableau415[[#This Row],[Semaine]]="","",VLOOKUP(Tableau415[[#This Row],[Semaine]],Listes!$A:$B,2,FALSE))</f>
        <v/>
      </c>
      <c r="B23" s="12" t="str">
        <f>IF(ISBLANK(Tableau415[[#This Row],[Matricule]]),"",VLOOKUP(Tableau415[[#This Row],[Matricule]],#REF!,2,FALSE))</f>
        <v/>
      </c>
      <c r="C23" s="12" t="str">
        <f>IF(ISBLANK(Tableau415[[#This Row],[Matricule]]),"",VLOOKUP(Tableau415[[#This Row],[Matricule]],#REF!,3,FALSE))</f>
        <v/>
      </c>
      <c r="D23" s="12" t="str">
        <f>CONCATENATE(Tableau415[[#This Row],[Semaine]],Tableau415[[#This Row],[Matricule]])</f>
        <v/>
      </c>
      <c r="H23" s="8"/>
      <c r="I23" s="8"/>
      <c r="J23" s="8"/>
      <c r="K23" s="8"/>
      <c r="L23" s="8"/>
      <c r="M23" s="8"/>
      <c r="N23" s="8"/>
      <c r="O23" s="21">
        <f>COUNTIF(Tableau415[[#This Row],[Lundi]:[Dimanche]],"&gt;0")</f>
        <v>0</v>
      </c>
      <c r="P23" s="21">
        <f>SUM(Tableau415[[#This Row],[Lundi]:[Dimanche]])</f>
        <v>0</v>
      </c>
      <c r="Q23" s="21">
        <f>COUNTIF(Tableau415[[#This Row],[Lundi]:[Dimanche]],"&gt;=190")*1000</f>
        <v>0</v>
      </c>
      <c r="R23" s="21">
        <f t="shared" si="0"/>
        <v>0</v>
      </c>
      <c r="S23" s="21">
        <f t="shared" si="1"/>
        <v>0</v>
      </c>
      <c r="T23" s="54" t="str">
        <f>IF(Tableau415[[#This Row],[Matricule]]&gt;1,IF(COUNTIF(Tableau415[DateMatricule],Tableau415[[#This Row],[DateMatricule]])&gt;1,"Doublon",""),"")</f>
        <v/>
      </c>
      <c r="U23"/>
    </row>
    <row r="24" spans="1:21" x14ac:dyDescent="0.25">
      <c r="A24" s="12" t="str">
        <f>IF(Tableau415[[#This Row],[Semaine]]="","",VLOOKUP(Tableau415[[#This Row],[Semaine]],Listes!$A:$B,2,FALSE))</f>
        <v/>
      </c>
      <c r="B24" s="12" t="str">
        <f>IF(ISBLANK(Tableau415[[#This Row],[Matricule]]),"",VLOOKUP(Tableau415[[#This Row],[Matricule]],#REF!,2,FALSE))</f>
        <v/>
      </c>
      <c r="C24" s="12" t="str">
        <f>IF(ISBLANK(Tableau415[[#This Row],[Matricule]]),"",VLOOKUP(Tableau415[[#This Row],[Matricule]],#REF!,3,FALSE))</f>
        <v/>
      </c>
      <c r="D24" s="12" t="str">
        <f>CONCATENATE(Tableau415[[#This Row],[Semaine]],Tableau415[[#This Row],[Matricule]])</f>
        <v/>
      </c>
      <c r="H24" s="8"/>
      <c r="I24" s="8"/>
      <c r="J24" s="8"/>
      <c r="K24" s="8"/>
      <c r="L24" s="8"/>
      <c r="M24" s="8"/>
      <c r="N24" s="8"/>
      <c r="O24" s="21">
        <f>COUNTIF(Tableau415[[#This Row],[Lundi]:[Dimanche]],"&gt;0")</f>
        <v>0</v>
      </c>
      <c r="P24" s="21">
        <f>SUM(Tableau415[[#This Row],[Lundi]:[Dimanche]])</f>
        <v>0</v>
      </c>
      <c r="Q24" s="21">
        <f>COUNTIF(Tableau415[[#This Row],[Lundi]:[Dimanche]],"&gt;=190")*1000</f>
        <v>0</v>
      </c>
      <c r="R24" s="21">
        <f t="shared" si="0"/>
        <v>0</v>
      </c>
      <c r="S24" s="21">
        <f t="shared" si="1"/>
        <v>0</v>
      </c>
      <c r="T24" s="54" t="str">
        <f>IF(Tableau415[[#This Row],[Matricule]]&gt;1,IF(COUNTIF(Tableau415[DateMatricule],Tableau415[[#This Row],[DateMatricule]])&gt;1,"Doublon",""),"")</f>
        <v/>
      </c>
      <c r="U24"/>
    </row>
    <row r="25" spans="1:21" x14ac:dyDescent="0.25">
      <c r="A25" s="12" t="str">
        <f>IF(Tableau415[[#This Row],[Semaine]]="","",VLOOKUP(Tableau415[[#This Row],[Semaine]],Listes!$A:$B,2,FALSE))</f>
        <v/>
      </c>
      <c r="B25" s="12" t="str">
        <f>IF(ISBLANK(Tableau415[[#This Row],[Matricule]]),"",VLOOKUP(Tableau415[[#This Row],[Matricule]],#REF!,2,FALSE))</f>
        <v/>
      </c>
      <c r="C25" s="12" t="str">
        <f>IF(ISBLANK(Tableau415[[#This Row],[Matricule]]),"",VLOOKUP(Tableau415[[#This Row],[Matricule]],#REF!,3,FALSE))</f>
        <v/>
      </c>
      <c r="D25" s="12" t="str">
        <f>CONCATENATE(Tableau415[[#This Row],[Semaine]],Tableau415[[#This Row],[Matricule]])</f>
        <v/>
      </c>
      <c r="H25" s="8"/>
      <c r="I25" s="8"/>
      <c r="J25" s="8"/>
      <c r="K25" s="8"/>
      <c r="L25" s="8"/>
      <c r="M25" s="8"/>
      <c r="N25" s="8"/>
      <c r="O25" s="21">
        <f>COUNTIF(Tableau415[[#This Row],[Lundi]:[Dimanche]],"&gt;0")</f>
        <v>0</v>
      </c>
      <c r="P25" s="21">
        <f>SUM(Tableau415[[#This Row],[Lundi]:[Dimanche]])</f>
        <v>0</v>
      </c>
      <c r="Q25" s="21">
        <f>COUNTIF(Tableau415[[#This Row],[Lundi]:[Dimanche]],"&gt;=190")*1000</f>
        <v>0</v>
      </c>
      <c r="R25" s="21">
        <f t="shared" si="0"/>
        <v>0</v>
      </c>
      <c r="S25" s="21">
        <f t="shared" si="1"/>
        <v>0</v>
      </c>
      <c r="T25" s="54" t="str">
        <f>IF(Tableau415[[#This Row],[Matricule]]&gt;1,IF(COUNTIF(Tableau415[DateMatricule],Tableau415[[#This Row],[DateMatricule]])&gt;1,"Doublon",""),"")</f>
        <v/>
      </c>
      <c r="U25"/>
    </row>
    <row r="26" spans="1:21" x14ac:dyDescent="0.25">
      <c r="A26" s="12" t="str">
        <f>IF(Tableau415[[#This Row],[Semaine]]="","",VLOOKUP(Tableau415[[#This Row],[Semaine]],Listes!$A:$B,2,FALSE))</f>
        <v/>
      </c>
      <c r="B26" s="12" t="str">
        <f>IF(ISBLANK(Tableau415[[#This Row],[Matricule]]),"",VLOOKUP(Tableau415[[#This Row],[Matricule]],#REF!,2,FALSE))</f>
        <v/>
      </c>
      <c r="C26" s="12" t="str">
        <f>IF(ISBLANK(Tableau415[[#This Row],[Matricule]]),"",VLOOKUP(Tableau415[[#This Row],[Matricule]],#REF!,3,FALSE))</f>
        <v/>
      </c>
      <c r="D26" s="12" t="str">
        <f>CONCATENATE(Tableau415[[#This Row],[Semaine]],Tableau415[[#This Row],[Matricule]])</f>
        <v/>
      </c>
      <c r="H26" s="8"/>
      <c r="I26" s="8"/>
      <c r="J26" s="8"/>
      <c r="K26" s="8"/>
      <c r="L26" s="8"/>
      <c r="M26" s="8"/>
      <c r="N26" s="8"/>
      <c r="O26" s="21">
        <f>COUNTIF(Tableau415[[#This Row],[Lundi]:[Dimanche]],"&gt;0")</f>
        <v>0</v>
      </c>
      <c r="P26" s="21">
        <f>SUM(Tableau415[[#This Row],[Lundi]:[Dimanche]])</f>
        <v>0</v>
      </c>
      <c r="Q26" s="21">
        <f>COUNTIF(Tableau415[[#This Row],[Lundi]:[Dimanche]],"&gt;=190")*1000</f>
        <v>0</v>
      </c>
      <c r="R26" s="21">
        <f t="shared" si="0"/>
        <v>0</v>
      </c>
      <c r="S26" s="21">
        <f t="shared" si="1"/>
        <v>0</v>
      </c>
      <c r="T26" s="54" t="str">
        <f>IF(Tableau415[[#This Row],[Matricule]]&gt;1,IF(COUNTIF(Tableau415[DateMatricule],Tableau415[[#This Row],[DateMatricule]])&gt;1,"Doublon",""),"")</f>
        <v/>
      </c>
      <c r="U26"/>
    </row>
    <row r="27" spans="1:21" x14ac:dyDescent="0.25">
      <c r="A27" s="12" t="str">
        <f>IF(Tableau415[[#This Row],[Semaine]]="","",VLOOKUP(Tableau415[[#This Row],[Semaine]],Listes!$A:$B,2,FALSE))</f>
        <v/>
      </c>
      <c r="B27" s="12" t="str">
        <f>IF(ISBLANK(Tableau415[[#This Row],[Matricule]]),"",VLOOKUP(Tableau415[[#This Row],[Matricule]],#REF!,2,FALSE))</f>
        <v/>
      </c>
      <c r="C27" s="12" t="str">
        <f>IF(ISBLANK(Tableau415[[#This Row],[Matricule]]),"",VLOOKUP(Tableau415[[#This Row],[Matricule]],#REF!,3,FALSE))</f>
        <v/>
      </c>
      <c r="D27" s="12" t="str">
        <f>CONCATENATE(Tableau415[[#This Row],[Semaine]],Tableau415[[#This Row],[Matricule]])</f>
        <v/>
      </c>
      <c r="H27" s="8"/>
      <c r="I27" s="8"/>
      <c r="J27" s="8"/>
      <c r="K27" s="8"/>
      <c r="L27" s="8"/>
      <c r="M27" s="8"/>
      <c r="N27" s="8"/>
      <c r="O27" s="21">
        <f>COUNTIF(Tableau415[[#This Row],[Lundi]:[Dimanche]],"&gt;0")</f>
        <v>0</v>
      </c>
      <c r="P27" s="21">
        <f>SUM(Tableau415[[#This Row],[Lundi]:[Dimanche]])</f>
        <v>0</v>
      </c>
      <c r="Q27" s="21">
        <f>COUNTIF(Tableau415[[#This Row],[Lundi]:[Dimanche]],"&gt;=190")*1000</f>
        <v>0</v>
      </c>
      <c r="R27" s="21">
        <f t="shared" si="0"/>
        <v>0</v>
      </c>
      <c r="S27" s="21">
        <f t="shared" si="1"/>
        <v>0</v>
      </c>
      <c r="T27" s="54" t="str">
        <f>IF(Tableau415[[#This Row],[Matricule]]&gt;1,IF(COUNTIF(Tableau415[DateMatricule],Tableau415[[#This Row],[DateMatricule]])&gt;1,"Doublon",""),"")</f>
        <v/>
      </c>
      <c r="U27"/>
    </row>
    <row r="28" spans="1:21" x14ac:dyDescent="0.25">
      <c r="A28" s="12" t="str">
        <f>IF(Tableau415[[#This Row],[Semaine]]="","",VLOOKUP(Tableau415[[#This Row],[Semaine]],Listes!$A:$B,2,FALSE))</f>
        <v/>
      </c>
      <c r="B28" s="12" t="str">
        <f>IF(ISBLANK(Tableau415[[#This Row],[Matricule]]),"",VLOOKUP(Tableau415[[#This Row],[Matricule]],#REF!,2,FALSE))</f>
        <v/>
      </c>
      <c r="C28" s="12" t="str">
        <f>IF(ISBLANK(Tableau415[[#This Row],[Matricule]]),"",VLOOKUP(Tableau415[[#This Row],[Matricule]],#REF!,3,FALSE))</f>
        <v/>
      </c>
      <c r="D28" s="12" t="str">
        <f>CONCATENATE(Tableau415[[#This Row],[Semaine]],Tableau415[[#This Row],[Matricule]])</f>
        <v/>
      </c>
      <c r="H28" s="8"/>
      <c r="I28" s="8"/>
      <c r="J28" s="8"/>
      <c r="K28" s="8"/>
      <c r="L28" s="8"/>
      <c r="M28" s="8"/>
      <c r="N28" s="8"/>
      <c r="O28" s="21">
        <f>COUNTIF(Tableau415[[#This Row],[Lundi]:[Dimanche]],"&gt;0")</f>
        <v>0</v>
      </c>
      <c r="P28" s="21">
        <f>SUM(Tableau415[[#This Row],[Lundi]:[Dimanche]])</f>
        <v>0</v>
      </c>
      <c r="Q28" s="21">
        <f>COUNTIF(Tableau415[[#This Row],[Lundi]:[Dimanche]],"&gt;=190")*1000</f>
        <v>0</v>
      </c>
      <c r="R28" s="21">
        <f t="shared" si="0"/>
        <v>0</v>
      </c>
      <c r="S28" s="21">
        <f t="shared" si="1"/>
        <v>0</v>
      </c>
      <c r="T28" s="54" t="str">
        <f>IF(Tableau415[[#This Row],[Matricule]]&gt;1,IF(COUNTIF(Tableau415[DateMatricule],Tableau415[[#This Row],[DateMatricule]])&gt;1,"Doublon",""),"")</f>
        <v/>
      </c>
      <c r="U28"/>
    </row>
    <row r="29" spans="1:21" x14ac:dyDescent="0.25">
      <c r="A29" s="12" t="str">
        <f>IF(Tableau415[[#This Row],[Semaine]]="","",VLOOKUP(Tableau415[[#This Row],[Semaine]],Listes!$A:$B,2,FALSE))</f>
        <v/>
      </c>
      <c r="B29" s="12" t="str">
        <f>IF(ISBLANK(Tableau415[[#This Row],[Matricule]]),"",VLOOKUP(Tableau415[[#This Row],[Matricule]],#REF!,2,FALSE))</f>
        <v/>
      </c>
      <c r="C29" s="12" t="str">
        <f>IF(ISBLANK(Tableau415[[#This Row],[Matricule]]),"",VLOOKUP(Tableau415[[#This Row],[Matricule]],#REF!,3,FALSE))</f>
        <v/>
      </c>
      <c r="D29" s="12" t="str">
        <f>CONCATENATE(Tableau415[[#This Row],[Semaine]],Tableau415[[#This Row],[Matricule]])</f>
        <v/>
      </c>
      <c r="H29" s="8"/>
      <c r="I29" s="8"/>
      <c r="J29" s="8"/>
      <c r="K29" s="8"/>
      <c r="L29" s="8"/>
      <c r="M29" s="8"/>
      <c r="N29" s="8"/>
      <c r="O29" s="21">
        <f>COUNTIF(Tableau415[[#This Row],[Lundi]:[Dimanche]],"&gt;0")</f>
        <v>0</v>
      </c>
      <c r="P29" s="21">
        <f>SUM(Tableau415[[#This Row],[Lundi]:[Dimanche]])</f>
        <v>0</v>
      </c>
      <c r="Q29" s="21">
        <f>COUNTIF(Tableau415[[#This Row],[Lundi]:[Dimanche]],"&gt;=190")*1000</f>
        <v>0</v>
      </c>
      <c r="R29" s="21">
        <f t="shared" si="0"/>
        <v>0</v>
      </c>
      <c r="S29" s="21">
        <f t="shared" si="1"/>
        <v>0</v>
      </c>
      <c r="T29" s="54" t="str">
        <f>IF(Tableau415[[#This Row],[Matricule]]&gt;1,IF(COUNTIF(Tableau415[DateMatricule],Tableau415[[#This Row],[DateMatricule]])&gt;1,"Doublon",""),"")</f>
        <v/>
      </c>
      <c r="U29"/>
    </row>
    <row r="30" spans="1:21" x14ac:dyDescent="0.25">
      <c r="A30" s="12" t="str">
        <f>IF(Tableau415[[#This Row],[Semaine]]="","",VLOOKUP(Tableau415[[#This Row],[Semaine]],Listes!$A:$B,2,FALSE))</f>
        <v/>
      </c>
      <c r="B30" s="12" t="str">
        <f>IF(ISBLANK(Tableau415[[#This Row],[Matricule]]),"",VLOOKUP(Tableau415[[#This Row],[Matricule]],#REF!,2,FALSE))</f>
        <v/>
      </c>
      <c r="C30" s="12" t="str">
        <f>IF(ISBLANK(Tableau415[[#This Row],[Matricule]]),"",VLOOKUP(Tableau415[[#This Row],[Matricule]],#REF!,3,FALSE))</f>
        <v/>
      </c>
      <c r="D30" s="12" t="str">
        <f>CONCATENATE(Tableau415[[#This Row],[Semaine]],Tableau415[[#This Row],[Matricule]])</f>
        <v/>
      </c>
      <c r="H30" s="8"/>
      <c r="I30" s="8"/>
      <c r="J30" s="8"/>
      <c r="K30" s="8"/>
      <c r="L30" s="8"/>
      <c r="M30" s="8"/>
      <c r="N30" s="8"/>
      <c r="O30" s="21">
        <f>COUNTIF(Tableau415[[#This Row],[Lundi]:[Dimanche]],"&gt;0")</f>
        <v>0</v>
      </c>
      <c r="P30" s="21">
        <f>SUM(Tableau415[[#This Row],[Lundi]:[Dimanche]])</f>
        <v>0</v>
      </c>
      <c r="Q30" s="21">
        <f>COUNTIF(Tableau415[[#This Row],[Lundi]:[Dimanche]],"&gt;=190")*1000</f>
        <v>0</v>
      </c>
      <c r="R30" s="21">
        <f t="shared" si="0"/>
        <v>0</v>
      </c>
      <c r="S30" s="21">
        <f t="shared" si="1"/>
        <v>0</v>
      </c>
      <c r="T30" s="54" t="str">
        <f>IF(Tableau415[[#This Row],[Matricule]]&gt;1,IF(COUNTIF(Tableau415[DateMatricule],Tableau415[[#This Row],[DateMatricule]])&gt;1,"Doublon",""),"")</f>
        <v/>
      </c>
      <c r="U30"/>
    </row>
    <row r="31" spans="1:21" x14ac:dyDescent="0.25">
      <c r="A31" s="12" t="str">
        <f>IF(Tableau415[[#This Row],[Semaine]]="","",VLOOKUP(Tableau415[[#This Row],[Semaine]],Listes!$A:$B,2,FALSE))</f>
        <v/>
      </c>
      <c r="B31" s="12" t="str">
        <f>IF(ISBLANK(Tableau415[[#This Row],[Matricule]]),"",VLOOKUP(Tableau415[[#This Row],[Matricule]],#REF!,2,FALSE))</f>
        <v/>
      </c>
      <c r="C31" s="12" t="str">
        <f>IF(ISBLANK(Tableau415[[#This Row],[Matricule]]),"",VLOOKUP(Tableau415[[#This Row],[Matricule]],#REF!,3,FALSE))</f>
        <v/>
      </c>
      <c r="D31" s="12" t="str">
        <f>CONCATENATE(Tableau415[[#This Row],[Semaine]],Tableau415[[#This Row],[Matricule]])</f>
        <v/>
      </c>
      <c r="H31" s="8"/>
      <c r="I31" s="8"/>
      <c r="J31" s="8"/>
      <c r="K31" s="8"/>
      <c r="L31" s="8"/>
      <c r="M31" s="8"/>
      <c r="N31" s="8"/>
      <c r="O31" s="21">
        <f>COUNTIF(Tableau415[[#This Row],[Lundi]:[Dimanche]],"&gt;0")</f>
        <v>0</v>
      </c>
      <c r="P31" s="21">
        <f>SUM(Tableau415[[#This Row],[Lundi]:[Dimanche]])</f>
        <v>0</v>
      </c>
      <c r="Q31" s="21">
        <f>COUNTIF(Tableau415[[#This Row],[Lundi]:[Dimanche]],"&gt;=190")*1000</f>
        <v>0</v>
      </c>
      <c r="R31" s="21">
        <f t="shared" si="0"/>
        <v>0</v>
      </c>
      <c r="S31" s="21">
        <f t="shared" si="1"/>
        <v>0</v>
      </c>
      <c r="T31" s="54" t="str">
        <f>IF(Tableau415[[#This Row],[Matricule]]&gt;1,IF(COUNTIF(Tableau415[DateMatricule],Tableau415[[#This Row],[DateMatricule]])&gt;1,"Doublon",""),"")</f>
        <v/>
      </c>
      <c r="U31"/>
    </row>
    <row r="32" spans="1:21" x14ac:dyDescent="0.25">
      <c r="A32" s="12" t="str">
        <f>IF(Tableau415[[#This Row],[Semaine]]="","",VLOOKUP(Tableau415[[#This Row],[Semaine]],Listes!$A:$B,2,FALSE))</f>
        <v/>
      </c>
      <c r="B32" s="12" t="str">
        <f>IF(ISBLANK(Tableau415[[#This Row],[Matricule]]),"",VLOOKUP(Tableau415[[#This Row],[Matricule]],#REF!,2,FALSE))</f>
        <v/>
      </c>
      <c r="C32" s="12" t="str">
        <f>IF(ISBLANK(Tableau415[[#This Row],[Matricule]]),"",VLOOKUP(Tableau415[[#This Row],[Matricule]],#REF!,3,FALSE))</f>
        <v/>
      </c>
      <c r="D32" s="12" t="str">
        <f>CONCATENATE(Tableau415[[#This Row],[Semaine]],Tableau415[[#This Row],[Matricule]])</f>
        <v/>
      </c>
      <c r="H32" s="8"/>
      <c r="I32" s="8"/>
      <c r="J32" s="8"/>
      <c r="K32" s="8"/>
      <c r="L32" s="8"/>
      <c r="M32" s="8"/>
      <c r="N32" s="8"/>
      <c r="O32" s="21">
        <f>COUNTIF(Tableau415[[#This Row],[Lundi]:[Dimanche]],"&gt;0")</f>
        <v>0</v>
      </c>
      <c r="P32" s="21">
        <f>SUM(Tableau415[[#This Row],[Lundi]:[Dimanche]])</f>
        <v>0</v>
      </c>
      <c r="Q32" s="21">
        <f>COUNTIF(Tableau415[[#This Row],[Lundi]:[Dimanche]],"&gt;=190")*1000</f>
        <v>0</v>
      </c>
      <c r="R32" s="21">
        <f t="shared" si="0"/>
        <v>0</v>
      </c>
      <c r="S32" s="21">
        <f t="shared" si="1"/>
        <v>0</v>
      </c>
      <c r="T32" s="54" t="str">
        <f>IF(Tableau415[[#This Row],[Matricule]]&gt;1,IF(COUNTIF(Tableau415[DateMatricule],Tableau415[[#This Row],[DateMatricule]])&gt;1,"Doublon",""),"")</f>
        <v/>
      </c>
      <c r="U32"/>
    </row>
    <row r="33" spans="1:21" x14ac:dyDescent="0.25">
      <c r="A33" s="12" t="str">
        <f>IF(Tableau415[[#This Row],[Semaine]]="","",VLOOKUP(Tableau415[[#This Row],[Semaine]],Listes!$A:$B,2,FALSE))</f>
        <v/>
      </c>
      <c r="B33" s="12" t="str">
        <f>IF(ISBLANK(Tableau415[[#This Row],[Matricule]]),"",VLOOKUP(Tableau415[[#This Row],[Matricule]],#REF!,2,FALSE))</f>
        <v/>
      </c>
      <c r="C33" s="12" t="str">
        <f>IF(ISBLANK(Tableau415[[#This Row],[Matricule]]),"",VLOOKUP(Tableau415[[#This Row],[Matricule]],#REF!,3,FALSE))</f>
        <v/>
      </c>
      <c r="D33" s="12" t="str">
        <f>CONCATENATE(Tableau415[[#This Row],[Semaine]],Tableau415[[#This Row],[Matricule]])</f>
        <v/>
      </c>
      <c r="H33" s="8"/>
      <c r="I33" s="8"/>
      <c r="J33" s="8"/>
      <c r="K33" s="8"/>
      <c r="L33" s="8"/>
      <c r="M33" s="8"/>
      <c r="N33" s="8"/>
      <c r="O33" s="21">
        <f>COUNTIF(Tableau415[[#This Row],[Lundi]:[Dimanche]],"&gt;0")</f>
        <v>0</v>
      </c>
      <c r="P33" s="21">
        <f>SUM(Tableau415[[#This Row],[Lundi]:[Dimanche]])</f>
        <v>0</v>
      </c>
      <c r="Q33" s="21">
        <f>COUNTIF(Tableau415[[#This Row],[Lundi]:[Dimanche]],"&gt;=190")*1000</f>
        <v>0</v>
      </c>
      <c r="R33" s="21">
        <f t="shared" si="0"/>
        <v>0</v>
      </c>
      <c r="S33" s="21">
        <f t="shared" si="1"/>
        <v>0</v>
      </c>
      <c r="T33" s="54" t="str">
        <f>IF(Tableau415[[#This Row],[Matricule]]&gt;1,IF(COUNTIF(Tableau415[DateMatricule],Tableau415[[#This Row],[DateMatricule]])&gt;1,"Doublon",""),"")</f>
        <v/>
      </c>
      <c r="U33"/>
    </row>
    <row r="34" spans="1:21" x14ac:dyDescent="0.25">
      <c r="A34" s="12" t="str">
        <f>IF(Tableau415[[#This Row],[Semaine]]="","",VLOOKUP(Tableau415[[#This Row],[Semaine]],Listes!$A:$B,2,FALSE))</f>
        <v/>
      </c>
      <c r="B34" s="12" t="str">
        <f>IF(ISBLANK(Tableau415[[#This Row],[Matricule]]),"",VLOOKUP(Tableau415[[#This Row],[Matricule]],#REF!,2,FALSE))</f>
        <v/>
      </c>
      <c r="C34" s="12" t="str">
        <f>IF(ISBLANK(Tableau415[[#This Row],[Matricule]]),"",VLOOKUP(Tableau415[[#This Row],[Matricule]],#REF!,3,FALSE))</f>
        <v/>
      </c>
      <c r="D34" s="12" t="str">
        <f>CONCATENATE(Tableau415[[#This Row],[Semaine]],Tableau415[[#This Row],[Matricule]])</f>
        <v/>
      </c>
      <c r="H34" s="8"/>
      <c r="I34" s="8"/>
      <c r="J34" s="8"/>
      <c r="K34" s="8"/>
      <c r="L34" s="8"/>
      <c r="M34" s="8"/>
      <c r="N34" s="8"/>
      <c r="O34" s="21">
        <f>COUNTIF(Tableau415[[#This Row],[Lundi]:[Dimanche]],"&gt;0")</f>
        <v>0</v>
      </c>
      <c r="P34" s="21">
        <f>SUM(Tableau415[[#This Row],[Lundi]:[Dimanche]])</f>
        <v>0</v>
      </c>
      <c r="Q34" s="21">
        <f>COUNTIF(Tableau415[[#This Row],[Lundi]:[Dimanche]],"&gt;=190")*1000</f>
        <v>0</v>
      </c>
      <c r="R34" s="21">
        <f t="shared" si="0"/>
        <v>0</v>
      </c>
      <c r="S34" s="21">
        <f t="shared" si="1"/>
        <v>0</v>
      </c>
      <c r="T34" s="54" t="str">
        <f>IF(Tableau415[[#This Row],[Matricule]]&gt;1,IF(COUNTIF(Tableau415[DateMatricule],Tableau415[[#This Row],[DateMatricule]])&gt;1,"Doublon",""),"")</f>
        <v/>
      </c>
      <c r="U34"/>
    </row>
    <row r="35" spans="1:21" x14ac:dyDescent="0.25">
      <c r="A35" s="12" t="str">
        <f>IF(Tableau415[[#This Row],[Semaine]]="","",VLOOKUP(Tableau415[[#This Row],[Semaine]],Listes!$A:$B,2,FALSE))</f>
        <v/>
      </c>
      <c r="B35" s="12" t="str">
        <f>IF(ISBLANK(Tableau415[[#This Row],[Matricule]]),"",VLOOKUP(Tableau415[[#This Row],[Matricule]],#REF!,2,FALSE))</f>
        <v/>
      </c>
      <c r="C35" s="12" t="str">
        <f>IF(ISBLANK(Tableau415[[#This Row],[Matricule]]),"",VLOOKUP(Tableau415[[#This Row],[Matricule]],#REF!,3,FALSE))</f>
        <v/>
      </c>
      <c r="D35" s="12" t="str">
        <f>CONCATENATE(Tableau415[[#This Row],[Semaine]],Tableau415[[#This Row],[Matricule]])</f>
        <v/>
      </c>
      <c r="H35" s="8"/>
      <c r="I35" s="8"/>
      <c r="J35" s="8"/>
      <c r="K35" s="8"/>
      <c r="L35" s="8"/>
      <c r="M35" s="8"/>
      <c r="N35" s="8"/>
      <c r="O35" s="21">
        <f>COUNTIF(Tableau415[[#This Row],[Lundi]:[Dimanche]],"&gt;0")</f>
        <v>0</v>
      </c>
      <c r="P35" s="21">
        <f>SUM(Tableau415[[#This Row],[Lundi]:[Dimanche]])</f>
        <v>0</v>
      </c>
      <c r="Q35" s="21">
        <f>COUNTIF(Tableau415[[#This Row],[Lundi]:[Dimanche]],"&gt;=190")*1000</f>
        <v>0</v>
      </c>
      <c r="R35" s="21">
        <f t="shared" si="0"/>
        <v>0</v>
      </c>
      <c r="S35" s="21">
        <f t="shared" si="1"/>
        <v>0</v>
      </c>
      <c r="T35" s="54" t="str">
        <f>IF(Tableau415[[#This Row],[Matricule]]&gt;1,IF(COUNTIF(Tableau415[DateMatricule],Tableau415[[#This Row],[DateMatricule]])&gt;1,"Doublon",""),"")</f>
        <v/>
      </c>
      <c r="U35"/>
    </row>
    <row r="36" spans="1:21" x14ac:dyDescent="0.25">
      <c r="A36" s="12" t="str">
        <f>IF(Tableau415[[#This Row],[Semaine]]="","",VLOOKUP(Tableau415[[#This Row],[Semaine]],Listes!$A:$B,2,FALSE))</f>
        <v/>
      </c>
      <c r="B36" s="12" t="str">
        <f>IF(ISBLANK(Tableau415[[#This Row],[Matricule]]),"",VLOOKUP(Tableau415[[#This Row],[Matricule]],#REF!,2,FALSE))</f>
        <v/>
      </c>
      <c r="C36" s="12" t="str">
        <f>IF(ISBLANK(Tableau415[[#This Row],[Matricule]]),"",VLOOKUP(Tableau415[[#This Row],[Matricule]],#REF!,3,FALSE))</f>
        <v/>
      </c>
      <c r="D36" s="12" t="str">
        <f>CONCATENATE(Tableau415[[#This Row],[Semaine]],Tableau415[[#This Row],[Matricule]])</f>
        <v/>
      </c>
      <c r="H36" s="8"/>
      <c r="I36" s="8"/>
      <c r="J36" s="8"/>
      <c r="K36" s="8"/>
      <c r="L36" s="8"/>
      <c r="M36" s="8"/>
      <c r="N36" s="8"/>
      <c r="O36" s="21">
        <f>COUNTIF(Tableau415[[#This Row],[Lundi]:[Dimanche]],"&gt;0")</f>
        <v>0</v>
      </c>
      <c r="P36" s="21">
        <f>SUM(Tableau415[[#This Row],[Lundi]:[Dimanche]])</f>
        <v>0</v>
      </c>
      <c r="Q36" s="21">
        <f>COUNTIF(Tableau415[[#This Row],[Lundi]:[Dimanche]],"&gt;=190")*1000</f>
        <v>0</v>
      </c>
      <c r="R36" s="21">
        <f t="shared" si="0"/>
        <v>0</v>
      </c>
      <c r="S36" s="21">
        <f t="shared" si="1"/>
        <v>0</v>
      </c>
      <c r="T36" s="54" t="str">
        <f>IF(Tableau415[[#This Row],[Matricule]]&gt;1,IF(COUNTIF(Tableau415[DateMatricule],Tableau415[[#This Row],[DateMatricule]])&gt;1,"Doublon",""),"")</f>
        <v/>
      </c>
      <c r="U36"/>
    </row>
    <row r="37" spans="1:21" x14ac:dyDescent="0.25">
      <c r="A37" s="12" t="str">
        <f>IF(Tableau415[[#This Row],[Semaine]]="","",VLOOKUP(Tableau415[[#This Row],[Semaine]],Listes!$A:$B,2,FALSE))</f>
        <v/>
      </c>
      <c r="B37" s="12" t="str">
        <f>IF(ISBLANK(Tableau415[[#This Row],[Matricule]]),"",VLOOKUP(Tableau415[[#This Row],[Matricule]],#REF!,2,FALSE))</f>
        <v/>
      </c>
      <c r="C37" s="12" t="str">
        <f>IF(ISBLANK(Tableau415[[#This Row],[Matricule]]),"",VLOOKUP(Tableau415[[#This Row],[Matricule]],#REF!,3,FALSE))</f>
        <v/>
      </c>
      <c r="D37" s="12" t="str">
        <f>CONCATENATE(Tableau415[[#This Row],[Semaine]],Tableau415[[#This Row],[Matricule]])</f>
        <v/>
      </c>
      <c r="H37" s="8"/>
      <c r="I37" s="8"/>
      <c r="J37" s="8"/>
      <c r="K37" s="8"/>
      <c r="L37" s="8"/>
      <c r="M37" s="8"/>
      <c r="N37" s="8"/>
      <c r="O37" s="21">
        <f>COUNTIF(Tableau415[[#This Row],[Lundi]:[Dimanche]],"&gt;0")</f>
        <v>0</v>
      </c>
      <c r="P37" s="21">
        <f>SUM(Tableau415[[#This Row],[Lundi]:[Dimanche]])</f>
        <v>0</v>
      </c>
      <c r="Q37" s="21">
        <f>COUNTIF(Tableau415[[#This Row],[Lundi]:[Dimanche]],"&gt;=190")*1000</f>
        <v>0</v>
      </c>
      <c r="R37" s="21">
        <f t="shared" si="0"/>
        <v>0</v>
      </c>
      <c r="S37" s="21">
        <f t="shared" si="1"/>
        <v>0</v>
      </c>
      <c r="T37" s="54" t="str">
        <f>IF(Tableau415[[#This Row],[Matricule]]&gt;1,IF(COUNTIF(Tableau415[DateMatricule],Tableau415[[#This Row],[DateMatricule]])&gt;1,"Doublon",""),"")</f>
        <v/>
      </c>
      <c r="U37"/>
    </row>
    <row r="38" spans="1:21" x14ac:dyDescent="0.25">
      <c r="A38" s="12" t="str">
        <f>IF(Tableau415[[#This Row],[Semaine]]="","",VLOOKUP(Tableau415[[#This Row],[Semaine]],Listes!$A:$B,2,FALSE))</f>
        <v/>
      </c>
      <c r="B38" s="12" t="str">
        <f>IF(ISBLANK(Tableau415[[#This Row],[Matricule]]),"",VLOOKUP(Tableau415[[#This Row],[Matricule]],#REF!,2,FALSE))</f>
        <v/>
      </c>
      <c r="C38" s="12" t="str">
        <f>IF(ISBLANK(Tableau415[[#This Row],[Matricule]]),"",VLOOKUP(Tableau415[[#This Row],[Matricule]],#REF!,3,FALSE))</f>
        <v/>
      </c>
      <c r="D38" s="12" t="str">
        <f>CONCATENATE(Tableau415[[#This Row],[Semaine]],Tableau415[[#This Row],[Matricule]])</f>
        <v/>
      </c>
      <c r="H38" s="8"/>
      <c r="I38" s="8"/>
      <c r="J38" s="8"/>
      <c r="K38" s="8"/>
      <c r="L38" s="8"/>
      <c r="M38" s="8"/>
      <c r="N38" s="8"/>
      <c r="O38" s="21">
        <f>COUNTIF(Tableau415[[#This Row],[Lundi]:[Dimanche]],"&gt;0")</f>
        <v>0</v>
      </c>
      <c r="P38" s="21">
        <f>SUM(Tableau415[[#This Row],[Lundi]:[Dimanche]])</f>
        <v>0</v>
      </c>
      <c r="Q38" s="21">
        <f>COUNTIF(Tableau415[[#This Row],[Lundi]:[Dimanche]],"&gt;=190")*1000</f>
        <v>0</v>
      </c>
      <c r="R38" s="21">
        <f t="shared" si="0"/>
        <v>0</v>
      </c>
      <c r="S38" s="21">
        <f t="shared" si="1"/>
        <v>0</v>
      </c>
      <c r="T38" s="54" t="str">
        <f>IF(Tableau415[[#This Row],[Matricule]]&gt;1,IF(COUNTIF(Tableau415[DateMatricule],Tableau415[[#This Row],[DateMatricule]])&gt;1,"Doublon",""),"")</f>
        <v/>
      </c>
      <c r="U38"/>
    </row>
    <row r="39" spans="1:21" x14ac:dyDescent="0.25">
      <c r="A39" s="12" t="str">
        <f>IF(Tableau415[[#This Row],[Semaine]]="","",VLOOKUP(Tableau415[[#This Row],[Semaine]],Listes!$A:$B,2,FALSE))</f>
        <v/>
      </c>
      <c r="B39" s="12" t="str">
        <f>IF(ISBLANK(Tableau415[[#This Row],[Matricule]]),"",VLOOKUP(Tableau415[[#This Row],[Matricule]],#REF!,2,FALSE))</f>
        <v/>
      </c>
      <c r="C39" s="12" t="str">
        <f>IF(ISBLANK(Tableau415[[#This Row],[Matricule]]),"",VLOOKUP(Tableau415[[#This Row],[Matricule]],#REF!,3,FALSE))</f>
        <v/>
      </c>
      <c r="D39" s="12" t="str">
        <f>CONCATENATE(Tableau415[[#This Row],[Semaine]],Tableau415[[#This Row],[Matricule]])</f>
        <v/>
      </c>
      <c r="H39" s="8"/>
      <c r="I39" s="8"/>
      <c r="J39" s="8"/>
      <c r="K39" s="8"/>
      <c r="L39" s="8"/>
      <c r="M39" s="8"/>
      <c r="N39" s="8"/>
      <c r="O39" s="21">
        <f>COUNTIF(Tableau415[[#This Row],[Lundi]:[Dimanche]],"&gt;0")</f>
        <v>0</v>
      </c>
      <c r="P39" s="21">
        <f>SUM(Tableau415[[#This Row],[Lundi]:[Dimanche]])</f>
        <v>0</v>
      </c>
      <c r="Q39" s="21">
        <f>COUNTIF(Tableau415[[#This Row],[Lundi]:[Dimanche]],"&gt;=190")*1000</f>
        <v>0</v>
      </c>
      <c r="R39" s="21">
        <f t="shared" si="0"/>
        <v>0</v>
      </c>
      <c r="S39" s="21">
        <f t="shared" si="1"/>
        <v>0</v>
      </c>
      <c r="T39" s="54" t="str">
        <f>IF(Tableau415[[#This Row],[Matricule]]&gt;1,IF(COUNTIF(Tableau415[DateMatricule],Tableau415[[#This Row],[DateMatricule]])&gt;1,"Doublon",""),"")</f>
        <v/>
      </c>
      <c r="U39"/>
    </row>
    <row r="40" spans="1:21" x14ac:dyDescent="0.25">
      <c r="A40" s="12" t="str">
        <f>IF(Tableau415[[#This Row],[Semaine]]="","",VLOOKUP(Tableau415[[#This Row],[Semaine]],Listes!$A:$B,2,FALSE))</f>
        <v/>
      </c>
      <c r="B40" s="12" t="str">
        <f>IF(ISBLANK(Tableau415[[#This Row],[Matricule]]),"",VLOOKUP(Tableau415[[#This Row],[Matricule]],#REF!,2,FALSE))</f>
        <v/>
      </c>
      <c r="C40" s="12" t="str">
        <f>IF(ISBLANK(Tableau415[[#This Row],[Matricule]]),"",VLOOKUP(Tableau415[[#This Row],[Matricule]],#REF!,3,FALSE))</f>
        <v/>
      </c>
      <c r="D40" s="12" t="str">
        <f>CONCATENATE(Tableau415[[#This Row],[Semaine]],Tableau415[[#This Row],[Matricule]])</f>
        <v/>
      </c>
      <c r="H40" s="8"/>
      <c r="I40" s="8"/>
      <c r="J40" s="8"/>
      <c r="K40" s="8"/>
      <c r="L40" s="8"/>
      <c r="M40" s="8"/>
      <c r="N40" s="8"/>
      <c r="O40" s="21">
        <f>COUNTIF(Tableau415[[#This Row],[Lundi]:[Dimanche]],"&gt;0")</f>
        <v>0</v>
      </c>
      <c r="P40" s="21">
        <f>SUM(Tableau415[[#This Row],[Lundi]:[Dimanche]])</f>
        <v>0</v>
      </c>
      <c r="Q40" s="21">
        <f>COUNTIF(Tableau415[[#This Row],[Lundi]:[Dimanche]],"&gt;=190")*1000</f>
        <v>0</v>
      </c>
      <c r="R40" s="21">
        <f t="shared" si="0"/>
        <v>0</v>
      </c>
      <c r="S40" s="21">
        <f t="shared" si="1"/>
        <v>0</v>
      </c>
      <c r="T40" s="54" t="str">
        <f>IF(Tableau415[[#This Row],[Matricule]]&gt;1,IF(COUNTIF(Tableau415[DateMatricule],Tableau415[[#This Row],[DateMatricule]])&gt;1,"Doublon",""),"")</f>
        <v/>
      </c>
      <c r="U40"/>
    </row>
    <row r="41" spans="1:21" x14ac:dyDescent="0.25">
      <c r="A41" s="12" t="str">
        <f>IF(Tableau415[[#This Row],[Semaine]]="","",VLOOKUP(Tableau415[[#This Row],[Semaine]],Listes!$A:$B,2,FALSE))</f>
        <v/>
      </c>
      <c r="B41" s="12" t="str">
        <f>IF(ISBLANK(Tableau415[[#This Row],[Matricule]]),"",VLOOKUP(Tableau415[[#This Row],[Matricule]],#REF!,2,FALSE))</f>
        <v/>
      </c>
      <c r="C41" s="12" t="str">
        <f>IF(ISBLANK(Tableau415[[#This Row],[Matricule]]),"",VLOOKUP(Tableau415[[#This Row],[Matricule]],#REF!,3,FALSE))</f>
        <v/>
      </c>
      <c r="D41" s="12" t="str">
        <f>CONCATENATE(Tableau415[[#This Row],[Semaine]],Tableau415[[#This Row],[Matricule]])</f>
        <v/>
      </c>
      <c r="H41" s="8"/>
      <c r="I41" s="8"/>
      <c r="J41" s="8"/>
      <c r="K41" s="8"/>
      <c r="L41" s="8"/>
      <c r="M41" s="8"/>
      <c r="N41" s="8"/>
      <c r="O41" s="21">
        <f>COUNTIF(Tableau415[[#This Row],[Lundi]:[Dimanche]],"&gt;0")</f>
        <v>0</v>
      </c>
      <c r="P41" s="21">
        <f>SUM(Tableau415[[#This Row],[Lundi]:[Dimanche]])</f>
        <v>0</v>
      </c>
      <c r="Q41" s="21">
        <f>COUNTIF(Tableau415[[#This Row],[Lundi]:[Dimanche]],"&gt;=190")*1000</f>
        <v>0</v>
      </c>
      <c r="R41" s="21">
        <f t="shared" si="0"/>
        <v>0</v>
      </c>
      <c r="S41" s="21">
        <f t="shared" si="1"/>
        <v>0</v>
      </c>
      <c r="T41" s="54" t="str">
        <f>IF(Tableau415[[#This Row],[Matricule]]&gt;1,IF(COUNTIF(Tableau415[DateMatricule],Tableau415[[#This Row],[DateMatricule]])&gt;1,"Doublon",""),"")</f>
        <v/>
      </c>
      <c r="U41"/>
    </row>
    <row r="42" spans="1:21" x14ac:dyDescent="0.25">
      <c r="A42" s="12" t="str">
        <f>IF(Tableau415[[#This Row],[Semaine]]="","",VLOOKUP(Tableau415[[#This Row],[Semaine]],Listes!$A:$B,2,FALSE))</f>
        <v/>
      </c>
      <c r="B42" s="12" t="str">
        <f>IF(ISBLANK(Tableau415[[#This Row],[Matricule]]),"",VLOOKUP(Tableau415[[#This Row],[Matricule]],#REF!,2,FALSE))</f>
        <v/>
      </c>
      <c r="C42" s="12" t="str">
        <f>IF(ISBLANK(Tableau415[[#This Row],[Matricule]]),"",VLOOKUP(Tableau415[[#This Row],[Matricule]],#REF!,3,FALSE))</f>
        <v/>
      </c>
      <c r="D42" s="12" t="str">
        <f>CONCATENATE(Tableau415[[#This Row],[Semaine]],Tableau415[[#This Row],[Matricule]])</f>
        <v/>
      </c>
      <c r="H42" s="8"/>
      <c r="I42" s="8"/>
      <c r="J42" s="8"/>
      <c r="K42" s="8"/>
      <c r="L42" s="8"/>
      <c r="M42" s="8"/>
      <c r="N42" s="8"/>
      <c r="O42" s="21">
        <f>COUNTIF(Tableau415[[#This Row],[Lundi]:[Dimanche]],"&gt;0")</f>
        <v>0</v>
      </c>
      <c r="P42" s="21">
        <f>SUM(Tableau415[[#This Row],[Lundi]:[Dimanche]])</f>
        <v>0</v>
      </c>
      <c r="Q42" s="21">
        <f>COUNTIF(Tableau415[[#This Row],[Lundi]:[Dimanche]],"&gt;=190")*1000</f>
        <v>0</v>
      </c>
      <c r="R42" s="21">
        <f t="shared" si="0"/>
        <v>0</v>
      </c>
      <c r="S42" s="21">
        <f t="shared" si="1"/>
        <v>0</v>
      </c>
      <c r="T42" s="54" t="str">
        <f>IF(Tableau415[[#This Row],[Matricule]]&gt;1,IF(COUNTIF(Tableau415[DateMatricule],Tableau415[[#This Row],[DateMatricule]])&gt;1,"Doublon",""),"")</f>
        <v/>
      </c>
      <c r="U42"/>
    </row>
    <row r="43" spans="1:21" x14ac:dyDescent="0.25">
      <c r="A43" s="12" t="str">
        <f>IF(Tableau415[[#This Row],[Semaine]]="","",VLOOKUP(Tableau415[[#This Row],[Semaine]],Listes!$A:$B,2,FALSE))</f>
        <v/>
      </c>
      <c r="B43" s="12" t="str">
        <f>IF(ISBLANK(Tableau415[[#This Row],[Matricule]]),"",VLOOKUP(Tableau415[[#This Row],[Matricule]],#REF!,2,FALSE))</f>
        <v/>
      </c>
      <c r="C43" s="12" t="str">
        <f>IF(ISBLANK(Tableau415[[#This Row],[Matricule]]),"",VLOOKUP(Tableau415[[#This Row],[Matricule]],#REF!,3,FALSE))</f>
        <v/>
      </c>
      <c r="D43" s="12" t="str">
        <f>CONCATENATE(Tableau415[[#This Row],[Semaine]],Tableau415[[#This Row],[Matricule]])</f>
        <v/>
      </c>
      <c r="H43" s="8"/>
      <c r="I43" s="8"/>
      <c r="J43" s="8"/>
      <c r="K43" s="8"/>
      <c r="L43" s="8"/>
      <c r="M43" s="8"/>
      <c r="N43" s="8"/>
      <c r="O43" s="21">
        <f>COUNTIF(Tableau415[[#This Row],[Lundi]:[Dimanche]],"&gt;0")</f>
        <v>0</v>
      </c>
      <c r="P43" s="21">
        <f>SUM(Tableau415[[#This Row],[Lundi]:[Dimanche]])</f>
        <v>0</v>
      </c>
      <c r="Q43" s="21">
        <f>COUNTIF(Tableau415[[#This Row],[Lundi]:[Dimanche]],"&gt;=190")*1000</f>
        <v>0</v>
      </c>
      <c r="R43" s="21">
        <f t="shared" si="0"/>
        <v>0</v>
      </c>
      <c r="S43" s="21">
        <f t="shared" si="1"/>
        <v>0</v>
      </c>
      <c r="T43" s="54" t="str">
        <f>IF(Tableau415[[#This Row],[Matricule]]&gt;1,IF(COUNTIF(Tableau415[DateMatricule],Tableau415[[#This Row],[DateMatricule]])&gt;1,"Doublon",""),"")</f>
        <v/>
      </c>
      <c r="U43"/>
    </row>
    <row r="44" spans="1:21" x14ac:dyDescent="0.25">
      <c r="A44" s="12" t="str">
        <f>IF(Tableau415[[#This Row],[Semaine]]="","",VLOOKUP(Tableau415[[#This Row],[Semaine]],Listes!$A:$B,2,FALSE))</f>
        <v/>
      </c>
      <c r="B44" s="12" t="str">
        <f>IF(ISBLANK(Tableau415[[#This Row],[Matricule]]),"",VLOOKUP(Tableau415[[#This Row],[Matricule]],#REF!,2,FALSE))</f>
        <v/>
      </c>
      <c r="C44" s="12" t="str">
        <f>IF(ISBLANK(Tableau415[[#This Row],[Matricule]]),"",VLOOKUP(Tableau415[[#This Row],[Matricule]],#REF!,3,FALSE))</f>
        <v/>
      </c>
      <c r="D44" s="12" t="str">
        <f>CONCATENATE(Tableau415[[#This Row],[Semaine]],Tableau415[[#This Row],[Matricule]])</f>
        <v/>
      </c>
      <c r="H44" s="8"/>
      <c r="I44" s="8"/>
      <c r="J44" s="8"/>
      <c r="K44" s="8"/>
      <c r="L44" s="8"/>
      <c r="M44" s="8"/>
      <c r="N44" s="8"/>
      <c r="O44" s="21">
        <f>COUNTIF(Tableau415[[#This Row],[Lundi]:[Dimanche]],"&gt;0")</f>
        <v>0</v>
      </c>
      <c r="P44" s="21">
        <f>SUM(Tableau415[[#This Row],[Lundi]:[Dimanche]])</f>
        <v>0</v>
      </c>
      <c r="Q44" s="21">
        <f>COUNTIF(Tableau415[[#This Row],[Lundi]:[Dimanche]],"&gt;=190")*1000</f>
        <v>0</v>
      </c>
      <c r="R44" s="21">
        <f t="shared" si="0"/>
        <v>0</v>
      </c>
      <c r="S44" s="21">
        <f t="shared" si="1"/>
        <v>0</v>
      </c>
      <c r="T44" s="54" t="str">
        <f>IF(Tableau415[[#This Row],[Matricule]]&gt;1,IF(COUNTIF(Tableau415[DateMatricule],Tableau415[[#This Row],[DateMatricule]])&gt;1,"Doublon",""),"")</f>
        <v/>
      </c>
      <c r="U44"/>
    </row>
    <row r="45" spans="1:21" x14ac:dyDescent="0.25">
      <c r="A45" s="12" t="str">
        <f>IF(Tableau415[[#This Row],[Semaine]]="","",VLOOKUP(Tableau415[[#This Row],[Semaine]],Listes!$A:$B,2,FALSE))</f>
        <v/>
      </c>
      <c r="B45" s="12" t="str">
        <f>IF(ISBLANK(Tableau415[[#This Row],[Matricule]]),"",VLOOKUP(Tableau415[[#This Row],[Matricule]],#REF!,2,FALSE))</f>
        <v/>
      </c>
      <c r="C45" s="12" t="str">
        <f>IF(ISBLANK(Tableau415[[#This Row],[Matricule]]),"",VLOOKUP(Tableau415[[#This Row],[Matricule]],#REF!,3,FALSE))</f>
        <v/>
      </c>
      <c r="D45" s="12" t="str">
        <f>CONCATENATE(Tableau415[[#This Row],[Semaine]],Tableau415[[#This Row],[Matricule]])</f>
        <v/>
      </c>
      <c r="H45" s="8"/>
      <c r="I45" s="8"/>
      <c r="J45" s="8"/>
      <c r="K45" s="8"/>
      <c r="L45" s="8"/>
      <c r="M45" s="8"/>
      <c r="N45" s="8"/>
      <c r="O45" s="21">
        <f>COUNTIF(Tableau415[[#This Row],[Lundi]:[Dimanche]],"&gt;0")</f>
        <v>0</v>
      </c>
      <c r="P45" s="21">
        <f>SUM(Tableau415[[#This Row],[Lundi]:[Dimanche]])</f>
        <v>0</v>
      </c>
      <c r="Q45" s="21">
        <f>COUNTIF(Tableau415[[#This Row],[Lundi]:[Dimanche]],"&gt;=190")*1000</f>
        <v>0</v>
      </c>
      <c r="R45" s="21">
        <f t="shared" si="0"/>
        <v>0</v>
      </c>
      <c r="S45" s="21">
        <f t="shared" si="1"/>
        <v>0</v>
      </c>
      <c r="T45" s="54" t="str">
        <f>IF(Tableau415[[#This Row],[Matricule]]&gt;1,IF(COUNTIF(Tableau415[DateMatricule],Tableau415[[#This Row],[DateMatricule]])&gt;1,"Doublon",""),"")</f>
        <v/>
      </c>
      <c r="U45"/>
    </row>
    <row r="46" spans="1:21" x14ac:dyDescent="0.25">
      <c r="A46" s="12" t="str">
        <f>IF(Tableau415[[#This Row],[Semaine]]="","",VLOOKUP(Tableau415[[#This Row],[Semaine]],Listes!$A:$B,2,FALSE))</f>
        <v/>
      </c>
      <c r="B46" s="12" t="str">
        <f>IF(ISBLANK(Tableau415[[#This Row],[Matricule]]),"",VLOOKUP(Tableau415[[#This Row],[Matricule]],#REF!,2,FALSE))</f>
        <v/>
      </c>
      <c r="C46" s="12" t="str">
        <f>IF(ISBLANK(Tableau415[[#This Row],[Matricule]]),"",VLOOKUP(Tableau415[[#This Row],[Matricule]],#REF!,3,FALSE))</f>
        <v/>
      </c>
      <c r="D46" s="12" t="str">
        <f>CONCATENATE(Tableau415[[#This Row],[Semaine]],Tableau415[[#This Row],[Matricule]])</f>
        <v/>
      </c>
      <c r="H46" s="8"/>
      <c r="I46" s="8"/>
      <c r="J46" s="8"/>
      <c r="K46" s="8"/>
      <c r="L46" s="8"/>
      <c r="M46" s="8"/>
      <c r="N46" s="8"/>
      <c r="O46" s="21">
        <f>COUNTIF(Tableau415[[#This Row],[Lundi]:[Dimanche]],"&gt;0")</f>
        <v>0</v>
      </c>
      <c r="P46" s="21">
        <f>SUM(Tableau415[[#This Row],[Lundi]:[Dimanche]])</f>
        <v>0</v>
      </c>
      <c r="Q46" s="21">
        <f>COUNTIF(Tableau415[[#This Row],[Lundi]:[Dimanche]],"&gt;=190")*1000</f>
        <v>0</v>
      </c>
      <c r="R46" s="21">
        <f t="shared" si="0"/>
        <v>0</v>
      </c>
      <c r="S46" s="21">
        <f t="shared" si="1"/>
        <v>0</v>
      </c>
      <c r="T46" s="54" t="str">
        <f>IF(Tableau415[[#This Row],[Matricule]]&gt;1,IF(COUNTIF(Tableau415[DateMatricule],Tableau415[[#This Row],[DateMatricule]])&gt;1,"Doublon",""),"")</f>
        <v/>
      </c>
      <c r="U46"/>
    </row>
    <row r="47" spans="1:21" x14ac:dyDescent="0.25">
      <c r="A47" s="12" t="str">
        <f>IF(Tableau415[[#This Row],[Semaine]]="","",VLOOKUP(Tableau415[[#This Row],[Semaine]],Listes!$A:$B,2,FALSE))</f>
        <v/>
      </c>
      <c r="B47" s="12" t="str">
        <f>IF(ISBLANK(Tableau415[[#This Row],[Matricule]]),"",VLOOKUP(Tableau415[[#This Row],[Matricule]],#REF!,2,FALSE))</f>
        <v/>
      </c>
      <c r="C47" s="12" t="str">
        <f>IF(ISBLANK(Tableau415[[#This Row],[Matricule]]),"",VLOOKUP(Tableau415[[#This Row],[Matricule]],#REF!,3,FALSE))</f>
        <v/>
      </c>
      <c r="D47" s="12" t="str">
        <f>CONCATENATE(Tableau415[[#This Row],[Semaine]],Tableau415[[#This Row],[Matricule]])</f>
        <v/>
      </c>
      <c r="H47" s="8"/>
      <c r="I47" s="8"/>
      <c r="J47" s="8"/>
      <c r="K47" s="8"/>
      <c r="L47" s="8"/>
      <c r="M47" s="8"/>
      <c r="N47" s="8"/>
      <c r="O47" s="21">
        <f>COUNTIF(Tableau415[[#This Row],[Lundi]:[Dimanche]],"&gt;0")</f>
        <v>0</v>
      </c>
      <c r="P47" s="21">
        <f>SUM(Tableau415[[#This Row],[Lundi]:[Dimanche]])</f>
        <v>0</v>
      </c>
      <c r="Q47" s="21">
        <f>COUNTIF(Tableau415[[#This Row],[Lundi]:[Dimanche]],"&gt;=190")*1000</f>
        <v>0</v>
      </c>
      <c r="R47" s="21">
        <f t="shared" si="0"/>
        <v>0</v>
      </c>
      <c r="S47" s="21">
        <f t="shared" si="1"/>
        <v>0</v>
      </c>
      <c r="T47" s="54" t="str">
        <f>IF(Tableau415[[#This Row],[Matricule]]&gt;1,IF(COUNTIF(Tableau415[DateMatricule],Tableau415[[#This Row],[DateMatricule]])&gt;1,"Doublon",""),"")</f>
        <v/>
      </c>
      <c r="U47"/>
    </row>
    <row r="48" spans="1:21" x14ac:dyDescent="0.25">
      <c r="A48" s="12" t="str">
        <f>IF(Tableau415[[#This Row],[Semaine]]="","",VLOOKUP(Tableau415[[#This Row],[Semaine]],Listes!$A:$B,2,FALSE))</f>
        <v/>
      </c>
      <c r="B48" s="12" t="str">
        <f>IF(ISBLANK(Tableau415[[#This Row],[Matricule]]),"",VLOOKUP(Tableau415[[#This Row],[Matricule]],#REF!,2,FALSE))</f>
        <v/>
      </c>
      <c r="C48" s="12" t="str">
        <f>IF(ISBLANK(Tableau415[[#This Row],[Matricule]]),"",VLOOKUP(Tableau415[[#This Row],[Matricule]],#REF!,3,FALSE))</f>
        <v/>
      </c>
      <c r="D48" s="12" t="str">
        <f>CONCATENATE(Tableau415[[#This Row],[Semaine]],Tableau415[[#This Row],[Matricule]])</f>
        <v/>
      </c>
      <c r="H48" s="8"/>
      <c r="I48" s="8"/>
      <c r="J48" s="8"/>
      <c r="K48" s="8"/>
      <c r="L48" s="8"/>
      <c r="M48" s="8"/>
      <c r="N48" s="8"/>
      <c r="O48" s="21">
        <f>COUNTIF(Tableau415[[#This Row],[Lundi]:[Dimanche]],"&gt;0")</f>
        <v>0</v>
      </c>
      <c r="P48" s="21">
        <f>SUM(Tableau415[[#This Row],[Lundi]:[Dimanche]])</f>
        <v>0</v>
      </c>
      <c r="Q48" s="21">
        <f>COUNTIF(Tableau415[[#This Row],[Lundi]:[Dimanche]],"&gt;=190")*1000</f>
        <v>0</v>
      </c>
      <c r="R48" s="21">
        <f t="shared" si="0"/>
        <v>0</v>
      </c>
      <c r="S48" s="21">
        <f t="shared" si="1"/>
        <v>0</v>
      </c>
      <c r="T48" s="54" t="str">
        <f>IF(Tableau415[[#This Row],[Matricule]]&gt;1,IF(COUNTIF(Tableau415[DateMatricule],Tableau415[[#This Row],[DateMatricule]])&gt;1,"Doublon",""),"")</f>
        <v/>
      </c>
      <c r="U48"/>
    </row>
    <row r="49" spans="1:21" x14ac:dyDescent="0.25">
      <c r="A49" s="12" t="str">
        <f>IF(Tableau415[[#This Row],[Semaine]]="","",VLOOKUP(Tableau415[[#This Row],[Semaine]],Listes!$A:$B,2,FALSE))</f>
        <v/>
      </c>
      <c r="B49" s="12" t="str">
        <f>IF(ISBLANK(Tableau415[[#This Row],[Matricule]]),"",VLOOKUP(Tableau415[[#This Row],[Matricule]],#REF!,2,FALSE))</f>
        <v/>
      </c>
      <c r="C49" s="12" t="str">
        <f>IF(ISBLANK(Tableau415[[#This Row],[Matricule]]),"",VLOOKUP(Tableau415[[#This Row],[Matricule]],#REF!,3,FALSE))</f>
        <v/>
      </c>
      <c r="D49" s="12" t="str">
        <f>CONCATENATE(Tableau415[[#This Row],[Semaine]],Tableau415[[#This Row],[Matricule]])</f>
        <v/>
      </c>
      <c r="H49" s="8"/>
      <c r="I49" s="8"/>
      <c r="J49" s="8"/>
      <c r="K49" s="8"/>
      <c r="L49" s="8"/>
      <c r="M49" s="8"/>
      <c r="N49" s="8"/>
      <c r="O49" s="21">
        <f>COUNTIF(Tableau415[[#This Row],[Lundi]:[Dimanche]],"&gt;0")</f>
        <v>0</v>
      </c>
      <c r="P49" s="21">
        <f>SUM(Tableau415[[#This Row],[Lundi]:[Dimanche]])</f>
        <v>0</v>
      </c>
      <c r="Q49" s="21">
        <f>COUNTIF(Tableau415[[#This Row],[Lundi]:[Dimanche]],"&gt;=190")*1000</f>
        <v>0</v>
      </c>
      <c r="R49" s="21">
        <f t="shared" si="0"/>
        <v>0</v>
      </c>
      <c r="S49" s="21">
        <f t="shared" si="1"/>
        <v>0</v>
      </c>
      <c r="T49" s="54" t="str">
        <f>IF(Tableau415[[#This Row],[Matricule]]&gt;1,IF(COUNTIF(Tableau415[DateMatricule],Tableau415[[#This Row],[DateMatricule]])&gt;1,"Doublon",""),"")</f>
        <v/>
      </c>
      <c r="U49"/>
    </row>
    <row r="50" spans="1:21" x14ac:dyDescent="0.25">
      <c r="A50" s="12" t="str">
        <f>IF(Tableau415[[#This Row],[Semaine]]="","",VLOOKUP(Tableau415[[#This Row],[Semaine]],Listes!$A:$B,2,FALSE))</f>
        <v/>
      </c>
      <c r="B50" s="12" t="str">
        <f>IF(ISBLANK(Tableau415[[#This Row],[Matricule]]),"",VLOOKUP(Tableau415[[#This Row],[Matricule]],#REF!,2,FALSE))</f>
        <v/>
      </c>
      <c r="C50" s="12" t="str">
        <f>IF(ISBLANK(Tableau415[[#This Row],[Matricule]]),"",VLOOKUP(Tableau415[[#This Row],[Matricule]],#REF!,3,FALSE))</f>
        <v/>
      </c>
      <c r="D50" s="12" t="str">
        <f>CONCATENATE(Tableau415[[#This Row],[Semaine]],Tableau415[[#This Row],[Matricule]])</f>
        <v/>
      </c>
      <c r="H50" s="8"/>
      <c r="I50" s="8"/>
      <c r="J50" s="8"/>
      <c r="K50" s="8"/>
      <c r="L50" s="8"/>
      <c r="M50" s="8"/>
      <c r="N50" s="8"/>
      <c r="O50" s="21">
        <f>COUNTIF(Tableau415[[#This Row],[Lundi]:[Dimanche]],"&gt;0")</f>
        <v>0</v>
      </c>
      <c r="P50" s="21">
        <f>SUM(Tableau415[[#This Row],[Lundi]:[Dimanche]])</f>
        <v>0</v>
      </c>
      <c r="Q50" s="21">
        <f>COUNTIF(Tableau415[[#This Row],[Lundi]:[Dimanche]],"&gt;=190")*1000</f>
        <v>0</v>
      </c>
      <c r="R50" s="21">
        <f t="shared" si="0"/>
        <v>0</v>
      </c>
      <c r="S50" s="21">
        <f t="shared" si="1"/>
        <v>0</v>
      </c>
      <c r="T50" s="54" t="str">
        <f>IF(Tableau415[[#This Row],[Matricule]]&gt;1,IF(COUNTIF(Tableau415[DateMatricule],Tableau415[[#This Row],[DateMatricule]])&gt;1,"Doublon",""),"")</f>
        <v/>
      </c>
      <c r="U50"/>
    </row>
    <row r="51" spans="1:21" x14ac:dyDescent="0.25">
      <c r="A51" s="12" t="str">
        <f>IF(Tableau415[[#This Row],[Semaine]]="","",VLOOKUP(Tableau415[[#This Row],[Semaine]],Listes!$A:$B,2,FALSE))</f>
        <v/>
      </c>
      <c r="B51" s="12" t="str">
        <f>IF(ISBLANK(Tableau415[[#This Row],[Matricule]]),"",VLOOKUP(Tableau415[[#This Row],[Matricule]],#REF!,2,FALSE))</f>
        <v/>
      </c>
      <c r="C51" s="12" t="str">
        <f>IF(ISBLANK(Tableau415[[#This Row],[Matricule]]),"",VLOOKUP(Tableau415[[#This Row],[Matricule]],#REF!,3,FALSE))</f>
        <v/>
      </c>
      <c r="D51" s="12" t="str">
        <f>CONCATENATE(Tableau415[[#This Row],[Semaine]],Tableau415[[#This Row],[Matricule]])</f>
        <v/>
      </c>
      <c r="H51" s="8"/>
      <c r="I51" s="8"/>
      <c r="J51" s="8"/>
      <c r="K51" s="8"/>
      <c r="L51" s="8"/>
      <c r="M51" s="8"/>
      <c r="N51" s="8"/>
      <c r="O51" s="21">
        <f>COUNTIF(Tableau415[[#This Row],[Lundi]:[Dimanche]],"&gt;0")</f>
        <v>0</v>
      </c>
      <c r="P51" s="21">
        <f>SUM(Tableau415[[#This Row],[Lundi]:[Dimanche]])</f>
        <v>0</v>
      </c>
      <c r="Q51" s="21">
        <f>COUNTIF(Tableau415[[#This Row],[Lundi]:[Dimanche]],"&gt;=190")*1000</f>
        <v>0</v>
      </c>
      <c r="R51" s="21">
        <f t="shared" si="0"/>
        <v>0</v>
      </c>
      <c r="S51" s="21">
        <f t="shared" si="1"/>
        <v>0</v>
      </c>
      <c r="T51" s="54" t="str">
        <f>IF(Tableau415[[#This Row],[Matricule]]&gt;1,IF(COUNTIF(Tableau415[DateMatricule],Tableau415[[#This Row],[DateMatricule]])&gt;1,"Doublon",""),"")</f>
        <v/>
      </c>
      <c r="U51"/>
    </row>
    <row r="52" spans="1:21" x14ac:dyDescent="0.25">
      <c r="A52" s="12" t="str">
        <f>IF(Tableau415[[#This Row],[Semaine]]="","",VLOOKUP(Tableau415[[#This Row],[Semaine]],Listes!$A:$B,2,FALSE))</f>
        <v/>
      </c>
      <c r="B52" s="12" t="str">
        <f>IF(ISBLANK(Tableau415[[#This Row],[Matricule]]),"",VLOOKUP(Tableau415[[#This Row],[Matricule]],#REF!,2,FALSE))</f>
        <v/>
      </c>
      <c r="C52" s="12" t="str">
        <f>IF(ISBLANK(Tableau415[[#This Row],[Matricule]]),"",VLOOKUP(Tableau415[[#This Row],[Matricule]],#REF!,3,FALSE))</f>
        <v/>
      </c>
      <c r="D52" s="12" t="str">
        <f>CONCATENATE(Tableau415[[#This Row],[Semaine]],Tableau415[[#This Row],[Matricule]])</f>
        <v/>
      </c>
      <c r="H52" s="8"/>
      <c r="I52" s="8"/>
      <c r="J52" s="8"/>
      <c r="K52" s="8"/>
      <c r="L52" s="8"/>
      <c r="M52" s="8"/>
      <c r="N52" s="8"/>
      <c r="O52" s="21">
        <f>COUNTIF(Tableau415[[#This Row],[Lundi]:[Dimanche]],"&gt;0")</f>
        <v>0</v>
      </c>
      <c r="P52" s="21">
        <f>SUM(Tableau415[[#This Row],[Lundi]:[Dimanche]])</f>
        <v>0</v>
      </c>
      <c r="Q52" s="21">
        <f>COUNTIF(Tableau415[[#This Row],[Lundi]:[Dimanche]],"&gt;=190")*1000</f>
        <v>0</v>
      </c>
      <c r="R52" s="21">
        <f t="shared" si="0"/>
        <v>0</v>
      </c>
      <c r="S52" s="21">
        <f t="shared" si="1"/>
        <v>0</v>
      </c>
      <c r="T52" s="54" t="str">
        <f>IF(Tableau415[[#This Row],[Matricule]]&gt;1,IF(COUNTIF(Tableau415[DateMatricule],Tableau415[[#This Row],[DateMatricule]])&gt;1,"Doublon",""),"")</f>
        <v/>
      </c>
      <c r="U52"/>
    </row>
    <row r="53" spans="1:21" x14ac:dyDescent="0.25">
      <c r="A53" s="12" t="str">
        <f>IF(Tableau415[[#This Row],[Semaine]]="","",VLOOKUP(Tableau415[[#This Row],[Semaine]],Listes!$A:$B,2,FALSE))</f>
        <v/>
      </c>
      <c r="B53" s="12" t="str">
        <f>IF(ISBLANK(Tableau415[[#This Row],[Matricule]]),"",VLOOKUP(Tableau415[[#This Row],[Matricule]],#REF!,2,FALSE))</f>
        <v/>
      </c>
      <c r="C53" s="12" t="str">
        <f>IF(ISBLANK(Tableau415[[#This Row],[Matricule]]),"",VLOOKUP(Tableau415[[#This Row],[Matricule]],#REF!,3,FALSE))</f>
        <v/>
      </c>
      <c r="D53" s="12" t="str">
        <f>CONCATENATE(Tableau415[[#This Row],[Semaine]],Tableau415[[#This Row],[Matricule]])</f>
        <v/>
      </c>
      <c r="H53" s="8"/>
      <c r="I53" s="8"/>
      <c r="J53" s="8"/>
      <c r="K53" s="8"/>
      <c r="L53" s="8"/>
      <c r="M53" s="8"/>
      <c r="N53" s="8"/>
      <c r="O53" s="21">
        <f>COUNTIF(Tableau415[[#This Row],[Lundi]:[Dimanche]],"&gt;0")</f>
        <v>0</v>
      </c>
      <c r="P53" s="21">
        <f>SUM(Tableau415[[#This Row],[Lundi]:[Dimanche]])</f>
        <v>0</v>
      </c>
      <c r="Q53" s="21">
        <f>COUNTIF(Tableau415[[#This Row],[Lundi]:[Dimanche]],"&gt;=190")*1000</f>
        <v>0</v>
      </c>
      <c r="R53" s="21">
        <f t="shared" si="0"/>
        <v>0</v>
      </c>
      <c r="S53" s="21">
        <f t="shared" si="1"/>
        <v>0</v>
      </c>
      <c r="T53" s="54" t="str">
        <f>IF(Tableau415[[#This Row],[Matricule]]&gt;1,IF(COUNTIF(Tableau415[DateMatricule],Tableau415[[#This Row],[DateMatricule]])&gt;1,"Doublon",""),"")</f>
        <v/>
      </c>
      <c r="U53"/>
    </row>
    <row r="54" spans="1:21" x14ac:dyDescent="0.25">
      <c r="A54" s="12" t="str">
        <f>IF(Tableau415[[#This Row],[Semaine]]="","",VLOOKUP(Tableau415[[#This Row],[Semaine]],Listes!$A:$B,2,FALSE))</f>
        <v/>
      </c>
      <c r="B54" s="12" t="str">
        <f>IF(ISBLANK(Tableau415[[#This Row],[Matricule]]),"",VLOOKUP(Tableau415[[#This Row],[Matricule]],#REF!,2,FALSE))</f>
        <v/>
      </c>
      <c r="C54" s="12" t="str">
        <f>IF(ISBLANK(Tableau415[[#This Row],[Matricule]]),"",VLOOKUP(Tableau415[[#This Row],[Matricule]],#REF!,3,FALSE))</f>
        <v/>
      </c>
      <c r="D54" s="12" t="str">
        <f>CONCATENATE(Tableau415[[#This Row],[Semaine]],Tableau415[[#This Row],[Matricule]])</f>
        <v/>
      </c>
      <c r="H54" s="8"/>
      <c r="I54" s="8"/>
      <c r="J54" s="8"/>
      <c r="K54" s="8"/>
      <c r="L54" s="8"/>
      <c r="M54" s="8"/>
      <c r="N54" s="8"/>
      <c r="O54" s="21">
        <f>COUNTIF(Tableau415[[#This Row],[Lundi]:[Dimanche]],"&gt;0")</f>
        <v>0</v>
      </c>
      <c r="P54" s="21">
        <f>SUM(Tableau415[[#This Row],[Lundi]:[Dimanche]])</f>
        <v>0</v>
      </c>
      <c r="Q54" s="21">
        <f>COUNTIF(Tableau415[[#This Row],[Lundi]:[Dimanche]],"&gt;=190")*1000</f>
        <v>0</v>
      </c>
      <c r="R54" s="21">
        <f t="shared" si="0"/>
        <v>0</v>
      </c>
      <c r="S54" s="21">
        <f t="shared" si="1"/>
        <v>0</v>
      </c>
      <c r="T54" s="54" t="str">
        <f>IF(Tableau415[[#This Row],[Matricule]]&gt;1,IF(COUNTIF(Tableau415[DateMatricule],Tableau415[[#This Row],[DateMatricule]])&gt;1,"Doublon",""),"")</f>
        <v/>
      </c>
      <c r="U54"/>
    </row>
    <row r="55" spans="1:21" x14ac:dyDescent="0.25">
      <c r="A55" s="12" t="str">
        <f>IF(Tableau415[[#This Row],[Semaine]]="","",VLOOKUP(Tableau415[[#This Row],[Semaine]],Listes!$A:$B,2,FALSE))</f>
        <v/>
      </c>
      <c r="B55" s="12" t="str">
        <f>IF(ISBLANK(Tableau415[[#This Row],[Matricule]]),"",VLOOKUP(Tableau415[[#This Row],[Matricule]],#REF!,2,FALSE))</f>
        <v/>
      </c>
      <c r="C55" s="12" t="str">
        <f>IF(ISBLANK(Tableau415[[#This Row],[Matricule]]),"",VLOOKUP(Tableau415[[#This Row],[Matricule]],#REF!,3,FALSE))</f>
        <v/>
      </c>
      <c r="D55" s="12" t="str">
        <f>CONCATENATE(Tableau415[[#This Row],[Semaine]],Tableau415[[#This Row],[Matricule]])</f>
        <v/>
      </c>
      <c r="H55" s="8"/>
      <c r="I55" s="8"/>
      <c r="J55" s="8"/>
      <c r="K55" s="8"/>
      <c r="L55" s="8"/>
      <c r="M55" s="8"/>
      <c r="N55" s="8"/>
      <c r="O55" s="21">
        <f>COUNTIF(Tableau415[[#This Row],[Lundi]:[Dimanche]],"&gt;0")</f>
        <v>0</v>
      </c>
      <c r="P55" s="21">
        <f>SUM(Tableau415[[#This Row],[Lundi]:[Dimanche]])</f>
        <v>0</v>
      </c>
      <c r="Q55" s="21">
        <f>COUNTIF(Tableau415[[#This Row],[Lundi]:[Dimanche]],"&gt;=190")*1000</f>
        <v>0</v>
      </c>
      <c r="R55" s="21">
        <f t="shared" si="0"/>
        <v>0</v>
      </c>
      <c r="S55" s="21">
        <f t="shared" si="1"/>
        <v>0</v>
      </c>
      <c r="T55" s="54" t="str">
        <f>IF(Tableau415[[#This Row],[Matricule]]&gt;1,IF(COUNTIF(Tableau415[DateMatricule],Tableau415[[#This Row],[DateMatricule]])&gt;1,"Doublon",""),"")</f>
        <v/>
      </c>
      <c r="U55"/>
    </row>
    <row r="56" spans="1:21" x14ac:dyDescent="0.25">
      <c r="A56" s="12" t="str">
        <f>IF(Tableau415[[#This Row],[Semaine]]="","",VLOOKUP(Tableau415[[#This Row],[Semaine]],Listes!$A:$B,2,FALSE))</f>
        <v/>
      </c>
      <c r="B56" s="12" t="str">
        <f>IF(ISBLANK(Tableau415[[#This Row],[Matricule]]),"",VLOOKUP(Tableau415[[#This Row],[Matricule]],#REF!,2,FALSE))</f>
        <v/>
      </c>
      <c r="C56" s="12" t="str">
        <f>IF(ISBLANK(Tableau415[[#This Row],[Matricule]]),"",VLOOKUP(Tableau415[[#This Row],[Matricule]],#REF!,3,FALSE))</f>
        <v/>
      </c>
      <c r="D56" s="12" t="str">
        <f>CONCATENATE(Tableau415[[#This Row],[Semaine]],Tableau415[[#This Row],[Matricule]])</f>
        <v/>
      </c>
      <c r="H56" s="8"/>
      <c r="I56" s="8"/>
      <c r="J56" s="8"/>
      <c r="K56" s="8"/>
      <c r="L56" s="8"/>
      <c r="M56" s="8"/>
      <c r="N56" s="8"/>
      <c r="O56" s="21">
        <f>COUNTIF(Tableau415[[#This Row],[Lundi]:[Dimanche]],"&gt;0")</f>
        <v>0</v>
      </c>
      <c r="P56" s="21">
        <f>SUM(Tableau415[[#This Row],[Lundi]:[Dimanche]])</f>
        <v>0</v>
      </c>
      <c r="Q56" s="21">
        <f>COUNTIF(Tableau415[[#This Row],[Lundi]:[Dimanche]],"&gt;=190")*1000</f>
        <v>0</v>
      </c>
      <c r="R56" s="21">
        <f t="shared" si="0"/>
        <v>0</v>
      </c>
      <c r="S56" s="21">
        <f t="shared" si="1"/>
        <v>0</v>
      </c>
      <c r="T56" s="54" t="str">
        <f>IF(Tableau415[[#This Row],[Matricule]]&gt;1,IF(COUNTIF(Tableau415[DateMatricule],Tableau415[[#This Row],[DateMatricule]])&gt;1,"Doublon",""),"")</f>
        <v/>
      </c>
      <c r="U56"/>
    </row>
    <row r="57" spans="1:21" x14ac:dyDescent="0.25">
      <c r="A57" s="12" t="str">
        <f>IF(Tableau415[[#This Row],[Semaine]]="","",VLOOKUP(Tableau415[[#This Row],[Semaine]],Listes!$A:$B,2,FALSE))</f>
        <v/>
      </c>
      <c r="B57" s="12" t="str">
        <f>IF(ISBLANK(Tableau415[[#This Row],[Matricule]]),"",VLOOKUP(Tableau415[[#This Row],[Matricule]],#REF!,2,FALSE))</f>
        <v/>
      </c>
      <c r="C57" s="12" t="str">
        <f>IF(ISBLANK(Tableau415[[#This Row],[Matricule]]),"",VLOOKUP(Tableau415[[#This Row],[Matricule]],#REF!,3,FALSE))</f>
        <v/>
      </c>
      <c r="D57" s="12" t="str">
        <f>CONCATENATE(Tableau415[[#This Row],[Semaine]],Tableau415[[#This Row],[Matricule]])</f>
        <v/>
      </c>
      <c r="H57" s="8"/>
      <c r="I57" s="8"/>
      <c r="J57" s="8"/>
      <c r="K57" s="8"/>
      <c r="L57" s="8"/>
      <c r="M57" s="8"/>
      <c r="N57" s="8"/>
      <c r="O57" s="21">
        <f>COUNTIF(Tableau415[[#This Row],[Lundi]:[Dimanche]],"&gt;0")</f>
        <v>0</v>
      </c>
      <c r="P57" s="21">
        <f>SUM(Tableau415[[#This Row],[Lundi]:[Dimanche]])</f>
        <v>0</v>
      </c>
      <c r="Q57" s="21">
        <f>COUNTIF(Tableau415[[#This Row],[Lundi]:[Dimanche]],"&gt;=190")*1000</f>
        <v>0</v>
      </c>
      <c r="R57" s="21">
        <f t="shared" si="0"/>
        <v>0</v>
      </c>
      <c r="S57" s="21">
        <f t="shared" si="1"/>
        <v>0</v>
      </c>
      <c r="T57" s="54" t="str">
        <f>IF(Tableau415[[#This Row],[Matricule]]&gt;1,IF(COUNTIF(Tableau415[DateMatricule],Tableau415[[#This Row],[DateMatricule]])&gt;1,"Doublon",""),"")</f>
        <v/>
      </c>
      <c r="U57"/>
    </row>
    <row r="58" spans="1:21" x14ac:dyDescent="0.25">
      <c r="A58" s="12" t="str">
        <f>IF(Tableau415[[#This Row],[Semaine]]="","",VLOOKUP(Tableau415[[#This Row],[Semaine]],Listes!$A:$B,2,FALSE))</f>
        <v/>
      </c>
      <c r="B58" s="12" t="str">
        <f>IF(ISBLANK(Tableau415[[#This Row],[Matricule]]),"",VLOOKUP(Tableau415[[#This Row],[Matricule]],#REF!,2,FALSE))</f>
        <v/>
      </c>
      <c r="C58" s="12" t="str">
        <f>IF(ISBLANK(Tableau415[[#This Row],[Matricule]]),"",VLOOKUP(Tableau415[[#This Row],[Matricule]],#REF!,3,FALSE))</f>
        <v/>
      </c>
      <c r="D58" s="12" t="str">
        <f>CONCATENATE(Tableau415[[#This Row],[Semaine]],Tableau415[[#This Row],[Matricule]])</f>
        <v/>
      </c>
      <c r="H58" s="8"/>
      <c r="I58" s="8"/>
      <c r="J58" s="8"/>
      <c r="K58" s="8"/>
      <c r="L58" s="8"/>
      <c r="M58" s="8"/>
      <c r="N58" s="8"/>
      <c r="O58" s="21">
        <f>COUNTIF(Tableau415[[#This Row],[Lundi]:[Dimanche]],"&gt;0")</f>
        <v>0</v>
      </c>
      <c r="P58" s="21">
        <f>SUM(Tableau415[[#This Row],[Lundi]:[Dimanche]])</f>
        <v>0</v>
      </c>
      <c r="Q58" s="21">
        <f>COUNTIF(Tableau415[[#This Row],[Lundi]:[Dimanche]],"&gt;=190")*1000</f>
        <v>0</v>
      </c>
      <c r="R58" s="21">
        <f t="shared" si="0"/>
        <v>0</v>
      </c>
      <c r="S58" s="21">
        <f t="shared" si="1"/>
        <v>0</v>
      </c>
      <c r="T58" s="54" t="str">
        <f>IF(Tableau415[[#This Row],[Matricule]]&gt;1,IF(COUNTIF(Tableau415[DateMatricule],Tableau415[[#This Row],[DateMatricule]])&gt;1,"Doublon",""),"")</f>
        <v/>
      </c>
      <c r="U58"/>
    </row>
    <row r="59" spans="1:21" x14ac:dyDescent="0.25">
      <c r="A59" s="12" t="str">
        <f>IF(Tableau415[[#This Row],[Semaine]]="","",VLOOKUP(Tableau415[[#This Row],[Semaine]],Listes!$A:$B,2,FALSE))</f>
        <v/>
      </c>
      <c r="B59" s="12" t="str">
        <f>IF(ISBLANK(Tableau415[[#This Row],[Matricule]]),"",VLOOKUP(Tableau415[[#This Row],[Matricule]],#REF!,2,FALSE))</f>
        <v/>
      </c>
      <c r="C59" s="12" t="str">
        <f>IF(ISBLANK(Tableau415[[#This Row],[Matricule]]),"",VLOOKUP(Tableau415[[#This Row],[Matricule]],#REF!,3,FALSE))</f>
        <v/>
      </c>
      <c r="D59" s="12" t="str">
        <f>CONCATENATE(Tableau415[[#This Row],[Semaine]],Tableau415[[#This Row],[Matricule]])</f>
        <v/>
      </c>
      <c r="H59" s="8"/>
      <c r="I59" s="8"/>
      <c r="J59" s="8"/>
      <c r="K59" s="8"/>
      <c r="L59" s="8"/>
      <c r="M59" s="8"/>
      <c r="N59" s="8"/>
      <c r="O59" s="21">
        <f>COUNTIF(Tableau415[[#This Row],[Lundi]:[Dimanche]],"&gt;0")</f>
        <v>0</v>
      </c>
      <c r="P59" s="21">
        <f>SUM(Tableau415[[#This Row],[Lundi]:[Dimanche]])</f>
        <v>0</v>
      </c>
      <c r="Q59" s="21">
        <f>COUNTIF(Tableau415[[#This Row],[Lundi]:[Dimanche]],"&gt;=190")*1000</f>
        <v>0</v>
      </c>
      <c r="R59" s="21">
        <f t="shared" si="0"/>
        <v>0</v>
      </c>
      <c r="S59" s="21">
        <f t="shared" si="1"/>
        <v>0</v>
      </c>
      <c r="T59" s="54" t="str">
        <f>IF(Tableau415[[#This Row],[Matricule]]&gt;1,IF(COUNTIF(Tableau415[DateMatricule],Tableau415[[#This Row],[DateMatricule]])&gt;1,"Doublon",""),"")</f>
        <v/>
      </c>
      <c r="U59"/>
    </row>
    <row r="60" spans="1:21" x14ac:dyDescent="0.25">
      <c r="A60" s="12" t="str">
        <f>IF(Tableau415[[#This Row],[Semaine]]="","",VLOOKUP(Tableau415[[#This Row],[Semaine]],Listes!$A:$B,2,FALSE))</f>
        <v/>
      </c>
      <c r="B60" s="12" t="str">
        <f>IF(ISBLANK(Tableau415[[#This Row],[Matricule]]),"",VLOOKUP(Tableau415[[#This Row],[Matricule]],#REF!,2,FALSE))</f>
        <v/>
      </c>
      <c r="C60" s="12" t="str">
        <f>IF(ISBLANK(Tableau415[[#This Row],[Matricule]]),"",VLOOKUP(Tableau415[[#This Row],[Matricule]],#REF!,3,FALSE))</f>
        <v/>
      </c>
      <c r="D60" s="12" t="str">
        <f>CONCATENATE(Tableau415[[#This Row],[Semaine]],Tableau415[[#This Row],[Matricule]])</f>
        <v/>
      </c>
      <c r="H60" s="8"/>
      <c r="I60" s="8"/>
      <c r="J60" s="8"/>
      <c r="K60" s="8"/>
      <c r="L60" s="8"/>
      <c r="M60" s="8"/>
      <c r="N60" s="8"/>
      <c r="O60" s="21">
        <f>COUNTIF(Tableau415[[#This Row],[Lundi]:[Dimanche]],"&gt;0")</f>
        <v>0</v>
      </c>
      <c r="P60" s="21">
        <f>SUM(Tableau415[[#This Row],[Lundi]:[Dimanche]])</f>
        <v>0</v>
      </c>
      <c r="Q60" s="21">
        <f>COUNTIF(Tableau415[[#This Row],[Lundi]:[Dimanche]],"&gt;=190")*1000</f>
        <v>0</v>
      </c>
      <c r="R60" s="21">
        <f t="shared" si="0"/>
        <v>0</v>
      </c>
      <c r="S60" s="21">
        <f t="shared" si="1"/>
        <v>0</v>
      </c>
      <c r="T60" s="54" t="str">
        <f>IF(Tableau415[[#This Row],[Matricule]]&gt;1,IF(COUNTIF(Tableau415[DateMatricule],Tableau415[[#This Row],[DateMatricule]])&gt;1,"Doublon",""),"")</f>
        <v/>
      </c>
      <c r="U60"/>
    </row>
    <row r="61" spans="1:21" x14ac:dyDescent="0.25">
      <c r="A61" s="12" t="str">
        <f>IF(Tableau415[[#This Row],[Semaine]]="","",VLOOKUP(Tableau415[[#This Row],[Semaine]],Listes!$A:$B,2,FALSE))</f>
        <v/>
      </c>
      <c r="B61" s="12" t="str">
        <f>IF(ISBLANK(Tableau415[[#This Row],[Matricule]]),"",VLOOKUP(Tableau415[[#This Row],[Matricule]],#REF!,2,FALSE))</f>
        <v/>
      </c>
      <c r="C61" s="12" t="str">
        <f>IF(ISBLANK(Tableau415[[#This Row],[Matricule]]),"",VLOOKUP(Tableau415[[#This Row],[Matricule]],#REF!,3,FALSE))</f>
        <v/>
      </c>
      <c r="D61" s="12" t="str">
        <f>CONCATENATE(Tableau415[[#This Row],[Semaine]],Tableau415[[#This Row],[Matricule]])</f>
        <v/>
      </c>
      <c r="H61" s="8"/>
      <c r="I61" s="8"/>
      <c r="J61" s="8"/>
      <c r="K61" s="8"/>
      <c r="L61" s="8"/>
      <c r="M61" s="8"/>
      <c r="N61" s="8"/>
      <c r="O61" s="21">
        <f>COUNTIF(Tableau415[[#This Row],[Lundi]:[Dimanche]],"&gt;0")</f>
        <v>0</v>
      </c>
      <c r="P61" s="21">
        <f>SUM(Tableau415[[#This Row],[Lundi]:[Dimanche]])</f>
        <v>0</v>
      </c>
      <c r="Q61" s="21">
        <f>COUNTIF(Tableau415[[#This Row],[Lundi]:[Dimanche]],"&gt;=190")*1000</f>
        <v>0</v>
      </c>
      <c r="R61" s="21">
        <f t="shared" si="0"/>
        <v>0</v>
      </c>
      <c r="S61" s="21">
        <f t="shared" si="1"/>
        <v>0</v>
      </c>
      <c r="T61" s="54" t="str">
        <f>IF(Tableau415[[#This Row],[Matricule]]&gt;1,IF(COUNTIF(Tableau415[DateMatricule],Tableau415[[#This Row],[DateMatricule]])&gt;1,"Doublon",""),"")</f>
        <v/>
      </c>
      <c r="U61"/>
    </row>
    <row r="62" spans="1:21" x14ac:dyDescent="0.25">
      <c r="A62" s="12" t="str">
        <f>IF(Tableau415[[#This Row],[Semaine]]="","",VLOOKUP(Tableau415[[#This Row],[Semaine]],Listes!$A:$B,2,FALSE))</f>
        <v/>
      </c>
      <c r="B62" s="12" t="str">
        <f>IF(ISBLANK(Tableau415[[#This Row],[Matricule]]),"",VLOOKUP(Tableau415[[#This Row],[Matricule]],#REF!,2,FALSE))</f>
        <v/>
      </c>
      <c r="C62" s="12" t="str">
        <f>IF(ISBLANK(Tableau415[[#This Row],[Matricule]]),"",VLOOKUP(Tableau415[[#This Row],[Matricule]],#REF!,3,FALSE))</f>
        <v/>
      </c>
      <c r="D62" s="12" t="str">
        <f>CONCATENATE(Tableau415[[#This Row],[Semaine]],Tableau415[[#This Row],[Matricule]])</f>
        <v/>
      </c>
      <c r="H62" s="8"/>
      <c r="I62" s="8"/>
      <c r="J62" s="8"/>
      <c r="K62" s="8"/>
      <c r="L62" s="8"/>
      <c r="M62" s="8"/>
      <c r="N62" s="8"/>
      <c r="O62" s="21">
        <f>COUNTIF(Tableau415[[#This Row],[Lundi]:[Dimanche]],"&gt;0")</f>
        <v>0</v>
      </c>
      <c r="P62" s="21">
        <f>SUM(Tableau415[[#This Row],[Lundi]:[Dimanche]])</f>
        <v>0</v>
      </c>
      <c r="Q62" s="21">
        <f>COUNTIF(Tableau415[[#This Row],[Lundi]:[Dimanche]],"&gt;=190")*1000</f>
        <v>0</v>
      </c>
      <c r="R62" s="21">
        <f t="shared" si="0"/>
        <v>0</v>
      </c>
      <c r="S62" s="21">
        <f t="shared" si="1"/>
        <v>0</v>
      </c>
      <c r="T62" s="54" t="str">
        <f>IF(Tableau415[[#This Row],[Matricule]]&gt;1,IF(COUNTIF(Tableau415[DateMatricule],Tableau415[[#This Row],[DateMatricule]])&gt;1,"Doublon",""),"")</f>
        <v/>
      </c>
      <c r="U62"/>
    </row>
    <row r="63" spans="1:21" x14ac:dyDescent="0.25">
      <c r="A63" s="12" t="str">
        <f>IF(Tableau415[[#This Row],[Semaine]]="","",VLOOKUP(Tableau415[[#This Row],[Semaine]],Listes!$A:$B,2,FALSE))</f>
        <v/>
      </c>
      <c r="B63" s="12" t="str">
        <f>IF(ISBLANK(Tableau415[[#This Row],[Matricule]]),"",VLOOKUP(Tableau415[[#This Row],[Matricule]],#REF!,2,FALSE))</f>
        <v/>
      </c>
      <c r="C63" s="12" t="str">
        <f>IF(ISBLANK(Tableau415[[#This Row],[Matricule]]),"",VLOOKUP(Tableau415[[#This Row],[Matricule]],#REF!,3,FALSE))</f>
        <v/>
      </c>
      <c r="D63" s="12" t="str">
        <f>CONCATENATE(Tableau415[[#This Row],[Semaine]],Tableau415[[#This Row],[Matricule]])</f>
        <v/>
      </c>
      <c r="H63" s="8"/>
      <c r="I63" s="8"/>
      <c r="J63" s="8"/>
      <c r="K63" s="8"/>
      <c r="L63" s="8"/>
      <c r="M63" s="8"/>
      <c r="N63" s="8"/>
      <c r="O63" s="21">
        <f>COUNTIF(Tableau415[[#This Row],[Lundi]:[Dimanche]],"&gt;0")</f>
        <v>0</v>
      </c>
      <c r="P63" s="21">
        <f>SUM(Tableau415[[#This Row],[Lundi]:[Dimanche]])</f>
        <v>0</v>
      </c>
      <c r="Q63" s="21">
        <f>COUNTIF(Tableau415[[#This Row],[Lundi]:[Dimanche]],"&gt;=190")*1000</f>
        <v>0</v>
      </c>
      <c r="R63" s="21">
        <f t="shared" si="0"/>
        <v>0</v>
      </c>
      <c r="S63" s="21">
        <f t="shared" si="1"/>
        <v>0</v>
      </c>
      <c r="T63" s="54" t="str">
        <f>IF(Tableau415[[#This Row],[Matricule]]&gt;1,IF(COUNTIF(Tableau415[DateMatricule],Tableau415[[#This Row],[DateMatricule]])&gt;1,"Doublon",""),"")</f>
        <v/>
      </c>
      <c r="U63"/>
    </row>
    <row r="64" spans="1:21" x14ac:dyDescent="0.25">
      <c r="A64" s="12" t="str">
        <f>IF(Tableau415[[#This Row],[Semaine]]="","",VLOOKUP(Tableau415[[#This Row],[Semaine]],Listes!$A:$B,2,FALSE))</f>
        <v/>
      </c>
      <c r="B64" s="12" t="str">
        <f>IF(ISBLANK(Tableau415[[#This Row],[Matricule]]),"",VLOOKUP(Tableau415[[#This Row],[Matricule]],#REF!,2,FALSE))</f>
        <v/>
      </c>
      <c r="C64" s="12" t="str">
        <f>IF(ISBLANK(Tableau415[[#This Row],[Matricule]]),"",VLOOKUP(Tableau415[[#This Row],[Matricule]],#REF!,3,FALSE))</f>
        <v/>
      </c>
      <c r="D64" s="12" t="str">
        <f>CONCATENATE(Tableau415[[#This Row],[Semaine]],Tableau415[[#This Row],[Matricule]])</f>
        <v/>
      </c>
      <c r="H64" s="8"/>
      <c r="I64" s="8"/>
      <c r="J64" s="8"/>
      <c r="K64" s="8"/>
      <c r="L64" s="8"/>
      <c r="M64" s="8"/>
      <c r="N64" s="8"/>
      <c r="O64" s="21">
        <f>COUNTIF(Tableau415[[#This Row],[Lundi]:[Dimanche]],"&gt;0")</f>
        <v>0</v>
      </c>
      <c r="P64" s="21">
        <f>SUM(Tableau415[[#This Row],[Lundi]:[Dimanche]])</f>
        <v>0</v>
      </c>
      <c r="Q64" s="21">
        <f>COUNTIF(Tableau415[[#This Row],[Lundi]:[Dimanche]],"&gt;=190")*1000</f>
        <v>0</v>
      </c>
      <c r="R64" s="21">
        <f t="shared" si="0"/>
        <v>0</v>
      </c>
      <c r="S64" s="21">
        <f t="shared" si="1"/>
        <v>0</v>
      </c>
      <c r="T64" s="54" t="str">
        <f>IF(Tableau415[[#This Row],[Matricule]]&gt;1,IF(COUNTIF(Tableau415[DateMatricule],Tableau415[[#This Row],[DateMatricule]])&gt;1,"Doublon",""),"")</f>
        <v/>
      </c>
      <c r="U64"/>
    </row>
    <row r="65" spans="1:21" x14ac:dyDescent="0.25">
      <c r="A65" s="12" t="str">
        <f>IF(Tableau415[[#This Row],[Semaine]]="","",VLOOKUP(Tableau415[[#This Row],[Semaine]],Listes!$A:$B,2,FALSE))</f>
        <v/>
      </c>
      <c r="B65" s="12" t="str">
        <f>IF(ISBLANK(Tableau415[[#This Row],[Matricule]]),"",VLOOKUP(Tableau415[[#This Row],[Matricule]],#REF!,2,FALSE))</f>
        <v/>
      </c>
      <c r="C65" s="12" t="str">
        <f>IF(ISBLANK(Tableau415[[#This Row],[Matricule]]),"",VLOOKUP(Tableau415[[#This Row],[Matricule]],#REF!,3,FALSE))</f>
        <v/>
      </c>
      <c r="D65" s="12" t="str">
        <f>CONCATENATE(Tableau415[[#This Row],[Semaine]],Tableau415[[#This Row],[Matricule]])</f>
        <v/>
      </c>
      <c r="H65" s="8"/>
      <c r="I65" s="8"/>
      <c r="J65" s="8"/>
      <c r="K65" s="8"/>
      <c r="L65" s="8"/>
      <c r="M65" s="8"/>
      <c r="N65" s="8"/>
      <c r="O65" s="21">
        <f>COUNTIF(Tableau415[[#This Row],[Lundi]:[Dimanche]],"&gt;0")</f>
        <v>0</v>
      </c>
      <c r="P65" s="21">
        <f>SUM(Tableau415[[#This Row],[Lundi]:[Dimanche]])</f>
        <v>0</v>
      </c>
      <c r="Q65" s="21">
        <f>COUNTIF(Tableau415[[#This Row],[Lundi]:[Dimanche]],"&gt;=190")*1000</f>
        <v>0</v>
      </c>
      <c r="R65" s="21">
        <f t="shared" si="0"/>
        <v>0</v>
      </c>
      <c r="S65" s="21">
        <f t="shared" si="1"/>
        <v>0</v>
      </c>
      <c r="T65" s="54" t="str">
        <f>IF(Tableau415[[#This Row],[Matricule]]&gt;1,IF(COUNTIF(Tableau415[DateMatricule],Tableau415[[#This Row],[DateMatricule]])&gt;1,"Doublon",""),"")</f>
        <v/>
      </c>
      <c r="U65"/>
    </row>
    <row r="66" spans="1:21" x14ac:dyDescent="0.25">
      <c r="A66" s="12" t="str">
        <f>IF(Tableau415[[#This Row],[Semaine]]="","",VLOOKUP(Tableau415[[#This Row],[Semaine]],Listes!$A:$B,2,FALSE))</f>
        <v/>
      </c>
      <c r="B66" s="12" t="str">
        <f>IF(ISBLANK(Tableau415[[#This Row],[Matricule]]),"",VLOOKUP(Tableau415[[#This Row],[Matricule]],#REF!,2,FALSE))</f>
        <v/>
      </c>
      <c r="C66" s="12" t="str">
        <f>IF(ISBLANK(Tableau415[[#This Row],[Matricule]]),"",VLOOKUP(Tableau415[[#This Row],[Matricule]],#REF!,3,FALSE))</f>
        <v/>
      </c>
      <c r="D66" s="12" t="str">
        <f>CONCATENATE(Tableau415[[#This Row],[Semaine]],Tableau415[[#This Row],[Matricule]])</f>
        <v/>
      </c>
      <c r="H66" s="8"/>
      <c r="I66" s="8"/>
      <c r="J66" s="8"/>
      <c r="K66" s="8"/>
      <c r="L66" s="8"/>
      <c r="M66" s="8"/>
      <c r="N66" s="8"/>
      <c r="O66" s="21">
        <f>COUNTIF(Tableau415[[#This Row],[Lundi]:[Dimanche]],"&gt;0")</f>
        <v>0</v>
      </c>
      <c r="P66" s="21">
        <f>SUM(Tableau415[[#This Row],[Lundi]:[Dimanche]])</f>
        <v>0</v>
      </c>
      <c r="Q66" s="21">
        <f>COUNTIF(Tableau415[[#This Row],[Lundi]:[Dimanche]],"&gt;=190")*1000</f>
        <v>0</v>
      </c>
      <c r="R66" s="21">
        <f t="shared" si="0"/>
        <v>0</v>
      </c>
      <c r="S66" s="21">
        <f t="shared" si="1"/>
        <v>0</v>
      </c>
      <c r="T66" s="54" t="str">
        <f>IF(Tableau415[[#This Row],[Matricule]]&gt;1,IF(COUNTIF(Tableau415[DateMatricule],Tableau415[[#This Row],[DateMatricule]])&gt;1,"Doublon",""),"")</f>
        <v/>
      </c>
      <c r="U66"/>
    </row>
    <row r="67" spans="1:21" x14ac:dyDescent="0.25">
      <c r="A67" s="12" t="str">
        <f>IF(Tableau415[[#This Row],[Semaine]]="","",VLOOKUP(Tableau415[[#This Row],[Semaine]],Listes!$A:$B,2,FALSE))</f>
        <v/>
      </c>
      <c r="B67" s="12" t="str">
        <f>IF(ISBLANK(Tableau415[[#This Row],[Matricule]]),"",VLOOKUP(Tableau415[[#This Row],[Matricule]],#REF!,2,FALSE))</f>
        <v/>
      </c>
      <c r="C67" s="12" t="str">
        <f>IF(ISBLANK(Tableau415[[#This Row],[Matricule]]),"",VLOOKUP(Tableau415[[#This Row],[Matricule]],#REF!,3,FALSE))</f>
        <v/>
      </c>
      <c r="D67" s="12" t="str">
        <f>CONCATENATE(Tableau415[[#This Row],[Semaine]],Tableau415[[#This Row],[Matricule]])</f>
        <v/>
      </c>
      <c r="H67" s="8"/>
      <c r="I67" s="8"/>
      <c r="J67" s="8"/>
      <c r="K67" s="8"/>
      <c r="L67" s="8"/>
      <c r="M67" s="8"/>
      <c r="N67" s="8"/>
      <c r="O67" s="21">
        <f>COUNTIF(Tableau415[[#This Row],[Lundi]:[Dimanche]],"&gt;0")</f>
        <v>0</v>
      </c>
      <c r="P67" s="21">
        <f>SUM(Tableau415[[#This Row],[Lundi]:[Dimanche]])</f>
        <v>0</v>
      </c>
      <c r="Q67" s="21">
        <f>COUNTIF(Tableau415[[#This Row],[Lundi]:[Dimanche]],"&gt;=190")*1000</f>
        <v>0</v>
      </c>
      <c r="R67" s="21">
        <f t="shared" ref="R67:R130" si="2">+IF(P67&gt;1140,(P67-1140)*20,0)</f>
        <v>0</v>
      </c>
      <c r="S67" s="21">
        <f t="shared" ref="S67:S130" si="3">+Q67+R67</f>
        <v>0</v>
      </c>
      <c r="T67" s="54" t="str">
        <f>IF(Tableau415[[#This Row],[Matricule]]&gt;1,IF(COUNTIF(Tableau415[DateMatricule],Tableau415[[#This Row],[DateMatricule]])&gt;1,"Doublon",""),"")</f>
        <v/>
      </c>
      <c r="U67"/>
    </row>
    <row r="68" spans="1:21" x14ac:dyDescent="0.25">
      <c r="A68" s="12" t="str">
        <f>IF(Tableau415[[#This Row],[Semaine]]="","",VLOOKUP(Tableau415[[#This Row],[Semaine]],Listes!$A:$B,2,FALSE))</f>
        <v/>
      </c>
      <c r="B68" s="12" t="str">
        <f>IF(ISBLANK(Tableau415[[#This Row],[Matricule]]),"",VLOOKUP(Tableau415[[#This Row],[Matricule]],#REF!,2,FALSE))</f>
        <v/>
      </c>
      <c r="C68" s="12" t="str">
        <f>IF(ISBLANK(Tableau415[[#This Row],[Matricule]]),"",VLOOKUP(Tableau415[[#This Row],[Matricule]],#REF!,3,FALSE))</f>
        <v/>
      </c>
      <c r="D68" s="12" t="str">
        <f>CONCATENATE(Tableau415[[#This Row],[Semaine]],Tableau415[[#This Row],[Matricule]])</f>
        <v/>
      </c>
      <c r="H68" s="8"/>
      <c r="I68" s="8"/>
      <c r="J68" s="8"/>
      <c r="K68" s="8"/>
      <c r="L68" s="8"/>
      <c r="M68" s="8"/>
      <c r="N68" s="8"/>
      <c r="O68" s="21">
        <f>COUNTIF(Tableau415[[#This Row],[Lundi]:[Dimanche]],"&gt;0")</f>
        <v>0</v>
      </c>
      <c r="P68" s="21">
        <f>SUM(Tableau415[[#This Row],[Lundi]:[Dimanche]])</f>
        <v>0</v>
      </c>
      <c r="Q68" s="21">
        <f>COUNTIF(Tableau415[[#This Row],[Lundi]:[Dimanche]],"&gt;=190")*1000</f>
        <v>0</v>
      </c>
      <c r="R68" s="21">
        <f t="shared" si="2"/>
        <v>0</v>
      </c>
      <c r="S68" s="21">
        <f t="shared" si="3"/>
        <v>0</v>
      </c>
      <c r="T68" s="54" t="str">
        <f>IF(Tableau415[[#This Row],[Matricule]]&gt;1,IF(COUNTIF(Tableau415[DateMatricule],Tableau415[[#This Row],[DateMatricule]])&gt;1,"Doublon",""),"")</f>
        <v/>
      </c>
      <c r="U68"/>
    </row>
    <row r="69" spans="1:21" x14ac:dyDescent="0.25">
      <c r="A69" s="12" t="str">
        <f>IF(Tableau415[[#This Row],[Semaine]]="","",VLOOKUP(Tableau415[[#This Row],[Semaine]],Listes!$A:$B,2,FALSE))</f>
        <v/>
      </c>
      <c r="B69" s="12" t="str">
        <f>IF(ISBLANK(Tableau415[[#This Row],[Matricule]]),"",VLOOKUP(Tableau415[[#This Row],[Matricule]],#REF!,2,FALSE))</f>
        <v/>
      </c>
      <c r="C69" s="12" t="str">
        <f>IF(ISBLANK(Tableau415[[#This Row],[Matricule]]),"",VLOOKUP(Tableau415[[#This Row],[Matricule]],#REF!,3,FALSE))</f>
        <v/>
      </c>
      <c r="D69" s="12" t="str">
        <f>CONCATENATE(Tableau415[[#This Row],[Semaine]],Tableau415[[#This Row],[Matricule]])</f>
        <v/>
      </c>
      <c r="H69" s="8"/>
      <c r="I69" s="8"/>
      <c r="J69" s="8"/>
      <c r="K69" s="8"/>
      <c r="L69" s="8"/>
      <c r="M69" s="8"/>
      <c r="N69" s="8"/>
      <c r="O69" s="21">
        <f>COUNTIF(Tableau415[[#This Row],[Lundi]:[Dimanche]],"&gt;0")</f>
        <v>0</v>
      </c>
      <c r="P69" s="21">
        <f>SUM(Tableau415[[#This Row],[Lundi]:[Dimanche]])</f>
        <v>0</v>
      </c>
      <c r="Q69" s="21">
        <f>COUNTIF(Tableau415[[#This Row],[Lundi]:[Dimanche]],"&gt;=190")*1000</f>
        <v>0</v>
      </c>
      <c r="R69" s="21">
        <f t="shared" si="2"/>
        <v>0</v>
      </c>
      <c r="S69" s="21">
        <f t="shared" si="3"/>
        <v>0</v>
      </c>
      <c r="T69" s="54" t="str">
        <f>IF(Tableau415[[#This Row],[Matricule]]&gt;1,IF(COUNTIF(Tableau415[DateMatricule],Tableau415[[#This Row],[DateMatricule]])&gt;1,"Doublon",""),"")</f>
        <v/>
      </c>
      <c r="U69"/>
    </row>
    <row r="70" spans="1:21" x14ac:dyDescent="0.25">
      <c r="A70" s="12" t="str">
        <f>IF(Tableau415[[#This Row],[Semaine]]="","",VLOOKUP(Tableau415[[#This Row],[Semaine]],Listes!$A:$B,2,FALSE))</f>
        <v/>
      </c>
      <c r="B70" s="12" t="str">
        <f>IF(ISBLANK(Tableau415[[#This Row],[Matricule]]),"",VLOOKUP(Tableau415[[#This Row],[Matricule]],#REF!,2,FALSE))</f>
        <v/>
      </c>
      <c r="C70" s="12" t="str">
        <f>IF(ISBLANK(Tableau415[[#This Row],[Matricule]]),"",VLOOKUP(Tableau415[[#This Row],[Matricule]],#REF!,3,FALSE))</f>
        <v/>
      </c>
      <c r="D70" s="12" t="str">
        <f>CONCATENATE(Tableau415[[#This Row],[Semaine]],Tableau415[[#This Row],[Matricule]])</f>
        <v/>
      </c>
      <c r="H70" s="8"/>
      <c r="I70" s="8"/>
      <c r="J70" s="8"/>
      <c r="K70" s="8"/>
      <c r="L70" s="8"/>
      <c r="M70" s="8"/>
      <c r="N70" s="8"/>
      <c r="O70" s="21">
        <f>COUNTIF(Tableau415[[#This Row],[Lundi]:[Dimanche]],"&gt;0")</f>
        <v>0</v>
      </c>
      <c r="P70" s="21">
        <f>SUM(Tableau415[[#This Row],[Lundi]:[Dimanche]])</f>
        <v>0</v>
      </c>
      <c r="Q70" s="21">
        <f>COUNTIF(Tableau415[[#This Row],[Lundi]:[Dimanche]],"&gt;=190")*1000</f>
        <v>0</v>
      </c>
      <c r="R70" s="21">
        <f t="shared" si="2"/>
        <v>0</v>
      </c>
      <c r="S70" s="21">
        <f t="shared" si="3"/>
        <v>0</v>
      </c>
      <c r="T70" s="54" t="str">
        <f>IF(Tableau415[[#This Row],[Matricule]]&gt;1,IF(COUNTIF(Tableau415[DateMatricule],Tableau415[[#This Row],[DateMatricule]])&gt;1,"Doublon",""),"")</f>
        <v/>
      </c>
      <c r="U70"/>
    </row>
    <row r="71" spans="1:21" x14ac:dyDescent="0.25">
      <c r="A71" s="12" t="str">
        <f>IF(Tableau415[[#This Row],[Semaine]]="","",VLOOKUP(Tableau415[[#This Row],[Semaine]],Listes!$A:$B,2,FALSE))</f>
        <v/>
      </c>
      <c r="B71" s="12" t="str">
        <f>IF(ISBLANK(Tableau415[[#This Row],[Matricule]]),"",VLOOKUP(Tableau415[[#This Row],[Matricule]],#REF!,2,FALSE))</f>
        <v/>
      </c>
      <c r="C71" s="12" t="str">
        <f>IF(ISBLANK(Tableau415[[#This Row],[Matricule]]),"",VLOOKUP(Tableau415[[#This Row],[Matricule]],#REF!,3,FALSE))</f>
        <v/>
      </c>
      <c r="D71" s="12" t="str">
        <f>CONCATENATE(Tableau415[[#This Row],[Semaine]],Tableau415[[#This Row],[Matricule]])</f>
        <v/>
      </c>
      <c r="H71" s="8"/>
      <c r="I71" s="8"/>
      <c r="J71" s="8"/>
      <c r="K71" s="8"/>
      <c r="L71" s="8"/>
      <c r="M71" s="8"/>
      <c r="N71" s="8"/>
      <c r="O71" s="21">
        <f>COUNTIF(Tableau415[[#This Row],[Lundi]:[Dimanche]],"&gt;0")</f>
        <v>0</v>
      </c>
      <c r="P71" s="21">
        <f>SUM(Tableau415[[#This Row],[Lundi]:[Dimanche]])</f>
        <v>0</v>
      </c>
      <c r="Q71" s="21">
        <f>COUNTIF(Tableau415[[#This Row],[Lundi]:[Dimanche]],"&gt;=190")*1000</f>
        <v>0</v>
      </c>
      <c r="R71" s="21">
        <f t="shared" si="2"/>
        <v>0</v>
      </c>
      <c r="S71" s="21">
        <f t="shared" si="3"/>
        <v>0</v>
      </c>
      <c r="T71" s="54" t="str">
        <f>IF(Tableau415[[#This Row],[Matricule]]&gt;1,IF(COUNTIF(Tableau415[DateMatricule],Tableau415[[#This Row],[DateMatricule]])&gt;1,"Doublon",""),"")</f>
        <v/>
      </c>
      <c r="U71"/>
    </row>
    <row r="72" spans="1:21" x14ac:dyDescent="0.25">
      <c r="A72" s="12" t="str">
        <f>IF(Tableau415[[#This Row],[Semaine]]="","",VLOOKUP(Tableau415[[#This Row],[Semaine]],Listes!$A:$B,2,FALSE))</f>
        <v/>
      </c>
      <c r="B72" s="12" t="str">
        <f>IF(ISBLANK(Tableau415[[#This Row],[Matricule]]),"",VLOOKUP(Tableau415[[#This Row],[Matricule]],#REF!,2,FALSE))</f>
        <v/>
      </c>
      <c r="C72" s="12" t="str">
        <f>IF(ISBLANK(Tableau415[[#This Row],[Matricule]]),"",VLOOKUP(Tableau415[[#This Row],[Matricule]],#REF!,3,FALSE))</f>
        <v/>
      </c>
      <c r="D72" s="12" t="str">
        <f>CONCATENATE(Tableau415[[#This Row],[Semaine]],Tableau415[[#This Row],[Matricule]])</f>
        <v/>
      </c>
      <c r="H72" s="8"/>
      <c r="I72" s="8"/>
      <c r="J72" s="8"/>
      <c r="K72" s="8"/>
      <c r="L72" s="8"/>
      <c r="M72" s="8"/>
      <c r="N72" s="8"/>
      <c r="O72" s="21">
        <f>COUNTIF(Tableau415[[#This Row],[Lundi]:[Dimanche]],"&gt;0")</f>
        <v>0</v>
      </c>
      <c r="P72" s="21">
        <f>SUM(Tableau415[[#This Row],[Lundi]:[Dimanche]])</f>
        <v>0</v>
      </c>
      <c r="Q72" s="21">
        <f>COUNTIF(Tableau415[[#This Row],[Lundi]:[Dimanche]],"&gt;=190")*1000</f>
        <v>0</v>
      </c>
      <c r="R72" s="21">
        <f t="shared" si="2"/>
        <v>0</v>
      </c>
      <c r="S72" s="21">
        <f t="shared" si="3"/>
        <v>0</v>
      </c>
      <c r="T72" s="54" t="str">
        <f>IF(Tableau415[[#This Row],[Matricule]]&gt;1,IF(COUNTIF(Tableau415[DateMatricule],Tableau415[[#This Row],[DateMatricule]])&gt;1,"Doublon",""),"")</f>
        <v/>
      </c>
      <c r="U72"/>
    </row>
    <row r="73" spans="1:21" x14ac:dyDescent="0.25">
      <c r="A73" s="12" t="str">
        <f>IF(Tableau415[[#This Row],[Semaine]]="","",VLOOKUP(Tableau415[[#This Row],[Semaine]],Listes!$A:$B,2,FALSE))</f>
        <v/>
      </c>
      <c r="B73" s="12" t="str">
        <f>IF(ISBLANK(Tableau415[[#This Row],[Matricule]]),"",VLOOKUP(Tableau415[[#This Row],[Matricule]],#REF!,2,FALSE))</f>
        <v/>
      </c>
      <c r="C73" s="12" t="str">
        <f>IF(ISBLANK(Tableau415[[#This Row],[Matricule]]),"",VLOOKUP(Tableau415[[#This Row],[Matricule]],#REF!,3,FALSE))</f>
        <v/>
      </c>
      <c r="D73" s="12" t="str">
        <f>CONCATENATE(Tableau415[[#This Row],[Semaine]],Tableau415[[#This Row],[Matricule]])</f>
        <v/>
      </c>
      <c r="H73" s="8"/>
      <c r="I73" s="8"/>
      <c r="J73" s="8"/>
      <c r="K73" s="8"/>
      <c r="L73" s="8"/>
      <c r="M73" s="8"/>
      <c r="N73" s="8"/>
      <c r="O73" s="21">
        <f>COUNTIF(Tableau415[[#This Row],[Lundi]:[Dimanche]],"&gt;0")</f>
        <v>0</v>
      </c>
      <c r="P73" s="21">
        <f>SUM(Tableau415[[#This Row],[Lundi]:[Dimanche]])</f>
        <v>0</v>
      </c>
      <c r="Q73" s="21">
        <f>COUNTIF(Tableau415[[#This Row],[Lundi]:[Dimanche]],"&gt;=190")*1000</f>
        <v>0</v>
      </c>
      <c r="R73" s="21">
        <f t="shared" si="2"/>
        <v>0</v>
      </c>
      <c r="S73" s="21">
        <f t="shared" si="3"/>
        <v>0</v>
      </c>
      <c r="T73" s="54" t="str">
        <f>IF(Tableau415[[#This Row],[Matricule]]&gt;1,IF(COUNTIF(Tableau415[DateMatricule],Tableau415[[#This Row],[DateMatricule]])&gt;1,"Doublon",""),"")</f>
        <v/>
      </c>
      <c r="U73"/>
    </row>
    <row r="74" spans="1:21" x14ac:dyDescent="0.25">
      <c r="A74" s="12" t="str">
        <f>IF(Tableau415[[#This Row],[Semaine]]="","",VLOOKUP(Tableau415[[#This Row],[Semaine]],Listes!$A:$B,2,FALSE))</f>
        <v/>
      </c>
      <c r="B74" s="12" t="str">
        <f>IF(ISBLANK(Tableau415[[#This Row],[Matricule]]),"",VLOOKUP(Tableau415[[#This Row],[Matricule]],#REF!,2,FALSE))</f>
        <v/>
      </c>
      <c r="C74" s="12" t="str">
        <f>IF(ISBLANK(Tableau415[[#This Row],[Matricule]]),"",VLOOKUP(Tableau415[[#This Row],[Matricule]],#REF!,3,FALSE))</f>
        <v/>
      </c>
      <c r="D74" s="12" t="str">
        <f>CONCATENATE(Tableau415[[#This Row],[Semaine]],Tableau415[[#This Row],[Matricule]])</f>
        <v/>
      </c>
      <c r="H74" s="8"/>
      <c r="I74" s="8"/>
      <c r="J74" s="8"/>
      <c r="K74" s="8"/>
      <c r="L74" s="8"/>
      <c r="M74" s="8"/>
      <c r="N74" s="8"/>
      <c r="O74" s="21">
        <f>COUNTIF(Tableau415[[#This Row],[Lundi]:[Dimanche]],"&gt;0")</f>
        <v>0</v>
      </c>
      <c r="P74" s="21">
        <f>SUM(Tableau415[[#This Row],[Lundi]:[Dimanche]])</f>
        <v>0</v>
      </c>
      <c r="Q74" s="21">
        <f>COUNTIF(Tableau415[[#This Row],[Lundi]:[Dimanche]],"&gt;=190")*1000</f>
        <v>0</v>
      </c>
      <c r="R74" s="21">
        <f t="shared" si="2"/>
        <v>0</v>
      </c>
      <c r="S74" s="21">
        <f t="shared" si="3"/>
        <v>0</v>
      </c>
      <c r="T74" s="54" t="str">
        <f>IF(Tableau415[[#This Row],[Matricule]]&gt;1,IF(COUNTIF(Tableau415[DateMatricule],Tableau415[[#This Row],[DateMatricule]])&gt;1,"Doublon",""),"")</f>
        <v/>
      </c>
      <c r="U74"/>
    </row>
    <row r="75" spans="1:21" x14ac:dyDescent="0.25">
      <c r="A75" s="12" t="str">
        <f>IF(Tableau415[[#This Row],[Semaine]]="","",VLOOKUP(Tableau415[[#This Row],[Semaine]],Listes!$A:$B,2,FALSE))</f>
        <v/>
      </c>
      <c r="B75" s="12" t="str">
        <f>IF(ISBLANK(Tableau415[[#This Row],[Matricule]]),"",VLOOKUP(Tableau415[[#This Row],[Matricule]],#REF!,2,FALSE))</f>
        <v/>
      </c>
      <c r="C75" s="12" t="str">
        <f>IF(ISBLANK(Tableau415[[#This Row],[Matricule]]),"",VLOOKUP(Tableau415[[#This Row],[Matricule]],#REF!,3,FALSE))</f>
        <v/>
      </c>
      <c r="D75" s="12" t="str">
        <f>CONCATENATE(Tableau415[[#This Row],[Semaine]],Tableau415[[#This Row],[Matricule]])</f>
        <v/>
      </c>
      <c r="H75" s="8"/>
      <c r="I75" s="8"/>
      <c r="J75" s="8"/>
      <c r="K75" s="8"/>
      <c r="L75" s="8"/>
      <c r="M75" s="8"/>
      <c r="N75" s="8"/>
      <c r="O75" s="21">
        <f>COUNTIF(Tableau415[[#This Row],[Lundi]:[Dimanche]],"&gt;0")</f>
        <v>0</v>
      </c>
      <c r="P75" s="21">
        <f>SUM(Tableau415[[#This Row],[Lundi]:[Dimanche]])</f>
        <v>0</v>
      </c>
      <c r="Q75" s="21">
        <f>COUNTIF(Tableau415[[#This Row],[Lundi]:[Dimanche]],"&gt;=190")*1000</f>
        <v>0</v>
      </c>
      <c r="R75" s="21">
        <f t="shared" si="2"/>
        <v>0</v>
      </c>
      <c r="S75" s="21">
        <f t="shared" si="3"/>
        <v>0</v>
      </c>
      <c r="T75" s="54" t="str">
        <f>IF(Tableau415[[#This Row],[Matricule]]&gt;1,IF(COUNTIF(Tableau415[DateMatricule],Tableau415[[#This Row],[DateMatricule]])&gt;1,"Doublon",""),"")</f>
        <v/>
      </c>
      <c r="U75"/>
    </row>
    <row r="76" spans="1:21" x14ac:dyDescent="0.25">
      <c r="A76" s="12" t="str">
        <f>IF(Tableau415[[#This Row],[Semaine]]="","",VLOOKUP(Tableau415[[#This Row],[Semaine]],Listes!$A:$B,2,FALSE))</f>
        <v/>
      </c>
      <c r="B76" s="12" t="str">
        <f>IF(ISBLANK(Tableau415[[#This Row],[Matricule]]),"",VLOOKUP(Tableau415[[#This Row],[Matricule]],#REF!,2,FALSE))</f>
        <v/>
      </c>
      <c r="C76" s="12" t="str">
        <f>IF(ISBLANK(Tableau415[[#This Row],[Matricule]]),"",VLOOKUP(Tableau415[[#This Row],[Matricule]],#REF!,3,FALSE))</f>
        <v/>
      </c>
      <c r="D76" s="12" t="str">
        <f>CONCATENATE(Tableau415[[#This Row],[Semaine]],Tableau415[[#This Row],[Matricule]])</f>
        <v/>
      </c>
      <c r="H76" s="8"/>
      <c r="I76" s="8"/>
      <c r="J76" s="8"/>
      <c r="K76" s="8"/>
      <c r="L76" s="8"/>
      <c r="M76" s="8"/>
      <c r="N76" s="8"/>
      <c r="O76" s="21">
        <f>COUNTIF(Tableau415[[#This Row],[Lundi]:[Dimanche]],"&gt;0")</f>
        <v>0</v>
      </c>
      <c r="P76" s="21">
        <f>SUM(Tableau415[[#This Row],[Lundi]:[Dimanche]])</f>
        <v>0</v>
      </c>
      <c r="Q76" s="21">
        <f>COUNTIF(Tableau415[[#This Row],[Lundi]:[Dimanche]],"&gt;=190")*1000</f>
        <v>0</v>
      </c>
      <c r="R76" s="21">
        <f t="shared" si="2"/>
        <v>0</v>
      </c>
      <c r="S76" s="21">
        <f t="shared" si="3"/>
        <v>0</v>
      </c>
      <c r="T76" s="54" t="str">
        <f>IF(Tableau415[[#This Row],[Matricule]]&gt;1,IF(COUNTIF(Tableau415[DateMatricule],Tableau415[[#This Row],[DateMatricule]])&gt;1,"Doublon",""),"")</f>
        <v/>
      </c>
      <c r="U76"/>
    </row>
    <row r="77" spans="1:21" x14ac:dyDescent="0.25">
      <c r="A77" s="12" t="str">
        <f>IF(Tableau415[[#This Row],[Semaine]]="","",VLOOKUP(Tableau415[[#This Row],[Semaine]],Listes!$A:$B,2,FALSE))</f>
        <v/>
      </c>
      <c r="B77" s="12" t="str">
        <f>IF(ISBLANK(Tableau415[[#This Row],[Matricule]]),"",VLOOKUP(Tableau415[[#This Row],[Matricule]],#REF!,2,FALSE))</f>
        <v/>
      </c>
      <c r="C77" s="12" t="str">
        <f>IF(ISBLANK(Tableau415[[#This Row],[Matricule]]),"",VLOOKUP(Tableau415[[#This Row],[Matricule]],#REF!,3,FALSE))</f>
        <v/>
      </c>
      <c r="D77" s="12" t="str">
        <f>CONCATENATE(Tableau415[[#This Row],[Semaine]],Tableau415[[#This Row],[Matricule]])</f>
        <v/>
      </c>
      <c r="H77" s="8"/>
      <c r="I77" s="8"/>
      <c r="J77" s="8"/>
      <c r="K77" s="8"/>
      <c r="L77" s="8"/>
      <c r="M77" s="8"/>
      <c r="N77" s="8"/>
      <c r="O77" s="21">
        <f>COUNTIF(Tableau415[[#This Row],[Lundi]:[Dimanche]],"&gt;0")</f>
        <v>0</v>
      </c>
      <c r="P77" s="21">
        <f>SUM(Tableau415[[#This Row],[Lundi]:[Dimanche]])</f>
        <v>0</v>
      </c>
      <c r="Q77" s="21">
        <f>COUNTIF(Tableau415[[#This Row],[Lundi]:[Dimanche]],"&gt;=190")*1000</f>
        <v>0</v>
      </c>
      <c r="R77" s="21">
        <f t="shared" si="2"/>
        <v>0</v>
      </c>
      <c r="S77" s="21">
        <f t="shared" si="3"/>
        <v>0</v>
      </c>
      <c r="T77" s="54" t="str">
        <f>IF(Tableau415[[#This Row],[Matricule]]&gt;1,IF(COUNTIF(Tableau415[DateMatricule],Tableau415[[#This Row],[DateMatricule]])&gt;1,"Doublon",""),"")</f>
        <v/>
      </c>
      <c r="U77"/>
    </row>
    <row r="78" spans="1:21" x14ac:dyDescent="0.25">
      <c r="A78" s="12" t="str">
        <f>IF(Tableau415[[#This Row],[Semaine]]="","",VLOOKUP(Tableau415[[#This Row],[Semaine]],Listes!$A:$B,2,FALSE))</f>
        <v/>
      </c>
      <c r="B78" s="12" t="str">
        <f>IF(ISBLANK(Tableau415[[#This Row],[Matricule]]),"",VLOOKUP(Tableau415[[#This Row],[Matricule]],#REF!,2,FALSE))</f>
        <v/>
      </c>
      <c r="C78" s="12" t="str">
        <f>IF(ISBLANK(Tableau415[[#This Row],[Matricule]]),"",VLOOKUP(Tableau415[[#This Row],[Matricule]],#REF!,3,FALSE))</f>
        <v/>
      </c>
      <c r="D78" s="12" t="str">
        <f>CONCATENATE(Tableau415[[#This Row],[Semaine]],Tableau415[[#This Row],[Matricule]])</f>
        <v/>
      </c>
      <c r="H78" s="8"/>
      <c r="I78" s="8"/>
      <c r="J78" s="8"/>
      <c r="K78" s="8"/>
      <c r="L78" s="8"/>
      <c r="M78" s="8"/>
      <c r="N78" s="8"/>
      <c r="O78" s="21">
        <f>COUNTIF(Tableau415[[#This Row],[Lundi]:[Dimanche]],"&gt;0")</f>
        <v>0</v>
      </c>
      <c r="P78" s="21">
        <f>SUM(Tableau415[[#This Row],[Lundi]:[Dimanche]])</f>
        <v>0</v>
      </c>
      <c r="Q78" s="21">
        <f>COUNTIF(Tableau415[[#This Row],[Lundi]:[Dimanche]],"&gt;=190")*1000</f>
        <v>0</v>
      </c>
      <c r="R78" s="21">
        <f t="shared" si="2"/>
        <v>0</v>
      </c>
      <c r="S78" s="21">
        <f t="shared" si="3"/>
        <v>0</v>
      </c>
      <c r="T78" s="54" t="str">
        <f>IF(Tableau415[[#This Row],[Matricule]]&gt;1,IF(COUNTIF(Tableau415[DateMatricule],Tableau415[[#This Row],[DateMatricule]])&gt;1,"Doublon",""),"")</f>
        <v/>
      </c>
      <c r="U78"/>
    </row>
    <row r="79" spans="1:21" x14ac:dyDescent="0.25">
      <c r="A79" s="12" t="str">
        <f>IF(Tableau415[[#This Row],[Semaine]]="","",VLOOKUP(Tableau415[[#This Row],[Semaine]],Listes!$A:$B,2,FALSE))</f>
        <v/>
      </c>
      <c r="B79" s="12" t="str">
        <f>IF(ISBLANK(Tableau415[[#This Row],[Matricule]]),"",VLOOKUP(Tableau415[[#This Row],[Matricule]],#REF!,2,FALSE))</f>
        <v/>
      </c>
      <c r="C79" s="12" t="str">
        <f>IF(ISBLANK(Tableau415[[#This Row],[Matricule]]),"",VLOOKUP(Tableau415[[#This Row],[Matricule]],#REF!,3,FALSE))</f>
        <v/>
      </c>
      <c r="D79" s="12" t="str">
        <f>CONCATENATE(Tableau415[[#This Row],[Semaine]],Tableau415[[#This Row],[Matricule]])</f>
        <v/>
      </c>
      <c r="H79" s="8"/>
      <c r="I79" s="8"/>
      <c r="J79" s="8"/>
      <c r="K79" s="8"/>
      <c r="L79" s="8"/>
      <c r="M79" s="8"/>
      <c r="N79" s="8"/>
      <c r="O79" s="21">
        <f>COUNTIF(Tableau415[[#This Row],[Lundi]:[Dimanche]],"&gt;0")</f>
        <v>0</v>
      </c>
      <c r="P79" s="21">
        <f>SUM(Tableau415[[#This Row],[Lundi]:[Dimanche]])</f>
        <v>0</v>
      </c>
      <c r="Q79" s="21">
        <f>COUNTIF(Tableau415[[#This Row],[Lundi]:[Dimanche]],"&gt;=190")*1000</f>
        <v>0</v>
      </c>
      <c r="R79" s="21">
        <f t="shared" si="2"/>
        <v>0</v>
      </c>
      <c r="S79" s="21">
        <f t="shared" si="3"/>
        <v>0</v>
      </c>
      <c r="T79" s="54" t="str">
        <f>IF(Tableau415[[#This Row],[Matricule]]&gt;1,IF(COUNTIF(Tableau415[DateMatricule],Tableau415[[#This Row],[DateMatricule]])&gt;1,"Doublon",""),"")</f>
        <v/>
      </c>
      <c r="U79"/>
    </row>
    <row r="80" spans="1:21" x14ac:dyDescent="0.25">
      <c r="A80" s="12" t="str">
        <f>IF(Tableau415[[#This Row],[Semaine]]="","",VLOOKUP(Tableau415[[#This Row],[Semaine]],Listes!$A:$B,2,FALSE))</f>
        <v/>
      </c>
      <c r="B80" s="12" t="str">
        <f>IF(ISBLANK(Tableau415[[#This Row],[Matricule]]),"",VLOOKUP(Tableau415[[#This Row],[Matricule]],#REF!,2,FALSE))</f>
        <v/>
      </c>
      <c r="C80" s="12" t="str">
        <f>IF(ISBLANK(Tableau415[[#This Row],[Matricule]]),"",VLOOKUP(Tableau415[[#This Row],[Matricule]],#REF!,3,FALSE))</f>
        <v/>
      </c>
      <c r="D80" s="12" t="str">
        <f>CONCATENATE(Tableau415[[#This Row],[Semaine]],Tableau415[[#This Row],[Matricule]])</f>
        <v/>
      </c>
      <c r="H80" s="8"/>
      <c r="I80" s="8"/>
      <c r="J80" s="8"/>
      <c r="K80" s="8"/>
      <c r="L80" s="8"/>
      <c r="M80" s="8"/>
      <c r="N80" s="8"/>
      <c r="O80" s="21">
        <f>COUNTIF(Tableau415[[#This Row],[Lundi]:[Dimanche]],"&gt;0")</f>
        <v>0</v>
      </c>
      <c r="P80" s="21">
        <f>SUM(Tableau415[[#This Row],[Lundi]:[Dimanche]])</f>
        <v>0</v>
      </c>
      <c r="Q80" s="21">
        <f>COUNTIF(Tableau415[[#This Row],[Lundi]:[Dimanche]],"&gt;=190")*1000</f>
        <v>0</v>
      </c>
      <c r="R80" s="21">
        <f t="shared" si="2"/>
        <v>0</v>
      </c>
      <c r="S80" s="21">
        <f t="shared" si="3"/>
        <v>0</v>
      </c>
      <c r="T80" s="54" t="str">
        <f>IF(Tableau415[[#This Row],[Matricule]]&gt;1,IF(COUNTIF(Tableau415[DateMatricule],Tableau415[[#This Row],[DateMatricule]])&gt;1,"Doublon",""),"")</f>
        <v/>
      </c>
      <c r="U80"/>
    </row>
    <row r="81" spans="1:21" x14ac:dyDescent="0.25">
      <c r="A81" s="12" t="str">
        <f>IF(Tableau415[[#This Row],[Semaine]]="","",VLOOKUP(Tableau415[[#This Row],[Semaine]],Listes!$A:$B,2,FALSE))</f>
        <v/>
      </c>
      <c r="B81" s="12" t="str">
        <f>IF(ISBLANK(Tableau415[[#This Row],[Matricule]]),"",VLOOKUP(Tableau415[[#This Row],[Matricule]],#REF!,2,FALSE))</f>
        <v/>
      </c>
      <c r="C81" s="12" t="str">
        <f>IF(ISBLANK(Tableau415[[#This Row],[Matricule]]),"",VLOOKUP(Tableau415[[#This Row],[Matricule]],#REF!,3,FALSE))</f>
        <v/>
      </c>
      <c r="D81" s="12" t="str">
        <f>CONCATENATE(Tableau415[[#This Row],[Semaine]],Tableau415[[#This Row],[Matricule]])</f>
        <v/>
      </c>
      <c r="H81" s="8"/>
      <c r="I81" s="8"/>
      <c r="J81" s="8"/>
      <c r="K81" s="8"/>
      <c r="L81" s="8"/>
      <c r="M81" s="8"/>
      <c r="N81" s="8"/>
      <c r="O81" s="21">
        <f>COUNTIF(Tableau415[[#This Row],[Lundi]:[Dimanche]],"&gt;0")</f>
        <v>0</v>
      </c>
      <c r="P81" s="21">
        <f>SUM(Tableau415[[#This Row],[Lundi]:[Dimanche]])</f>
        <v>0</v>
      </c>
      <c r="Q81" s="21">
        <f>COUNTIF(Tableau415[[#This Row],[Lundi]:[Dimanche]],"&gt;=190")*1000</f>
        <v>0</v>
      </c>
      <c r="R81" s="21">
        <f t="shared" si="2"/>
        <v>0</v>
      </c>
      <c r="S81" s="21">
        <f t="shared" si="3"/>
        <v>0</v>
      </c>
      <c r="T81" s="54" t="str">
        <f>IF(Tableau415[[#This Row],[Matricule]]&gt;1,IF(COUNTIF(Tableau415[DateMatricule],Tableau415[[#This Row],[DateMatricule]])&gt;1,"Doublon",""),"")</f>
        <v/>
      </c>
      <c r="U81"/>
    </row>
    <row r="82" spans="1:21" x14ac:dyDescent="0.25">
      <c r="A82" s="12" t="str">
        <f>IF(Tableau415[[#This Row],[Semaine]]="","",VLOOKUP(Tableau415[[#This Row],[Semaine]],Listes!$A:$B,2,FALSE))</f>
        <v/>
      </c>
      <c r="B82" s="12" t="str">
        <f>IF(ISBLANK(Tableau415[[#This Row],[Matricule]]),"",VLOOKUP(Tableau415[[#This Row],[Matricule]],#REF!,2,FALSE))</f>
        <v/>
      </c>
      <c r="C82" s="12" t="str">
        <f>IF(ISBLANK(Tableau415[[#This Row],[Matricule]]),"",VLOOKUP(Tableau415[[#This Row],[Matricule]],#REF!,3,FALSE))</f>
        <v/>
      </c>
      <c r="D82" s="12" t="str">
        <f>CONCATENATE(Tableau415[[#This Row],[Semaine]],Tableau415[[#This Row],[Matricule]])</f>
        <v/>
      </c>
      <c r="H82" s="8"/>
      <c r="I82" s="8"/>
      <c r="J82" s="8"/>
      <c r="K82" s="8"/>
      <c r="L82" s="8"/>
      <c r="M82" s="8"/>
      <c r="N82" s="8"/>
      <c r="O82" s="21">
        <f>COUNTIF(Tableau415[[#This Row],[Lundi]:[Dimanche]],"&gt;0")</f>
        <v>0</v>
      </c>
      <c r="P82" s="21">
        <f>SUM(Tableau415[[#This Row],[Lundi]:[Dimanche]])</f>
        <v>0</v>
      </c>
      <c r="Q82" s="21">
        <f>COUNTIF(Tableau415[[#This Row],[Lundi]:[Dimanche]],"&gt;=190")*1000</f>
        <v>0</v>
      </c>
      <c r="R82" s="21">
        <f t="shared" si="2"/>
        <v>0</v>
      </c>
      <c r="S82" s="21">
        <f t="shared" si="3"/>
        <v>0</v>
      </c>
      <c r="T82" s="54" t="str">
        <f>IF(Tableau415[[#This Row],[Matricule]]&gt;1,IF(COUNTIF(Tableau415[DateMatricule],Tableau415[[#This Row],[DateMatricule]])&gt;1,"Doublon",""),"")</f>
        <v/>
      </c>
      <c r="U82"/>
    </row>
    <row r="83" spans="1:21" x14ac:dyDescent="0.25">
      <c r="A83" s="12" t="str">
        <f>IF(Tableau415[[#This Row],[Semaine]]="","",VLOOKUP(Tableau415[[#This Row],[Semaine]],Listes!$A:$B,2,FALSE))</f>
        <v/>
      </c>
      <c r="B83" s="12" t="str">
        <f>IF(ISBLANK(Tableau415[[#This Row],[Matricule]]),"",VLOOKUP(Tableau415[[#This Row],[Matricule]],#REF!,2,FALSE))</f>
        <v/>
      </c>
      <c r="C83" s="12" t="str">
        <f>IF(ISBLANK(Tableau415[[#This Row],[Matricule]]),"",VLOOKUP(Tableau415[[#This Row],[Matricule]],#REF!,3,FALSE))</f>
        <v/>
      </c>
      <c r="D83" s="12" t="str">
        <f>CONCATENATE(Tableau415[[#This Row],[Semaine]],Tableau415[[#This Row],[Matricule]])</f>
        <v/>
      </c>
      <c r="H83" s="8"/>
      <c r="I83" s="8"/>
      <c r="J83" s="8"/>
      <c r="K83" s="8"/>
      <c r="L83" s="8"/>
      <c r="M83" s="8"/>
      <c r="N83" s="8"/>
      <c r="O83" s="21">
        <f>COUNTIF(Tableau415[[#This Row],[Lundi]:[Dimanche]],"&gt;0")</f>
        <v>0</v>
      </c>
      <c r="P83" s="21">
        <f>SUM(Tableau415[[#This Row],[Lundi]:[Dimanche]])</f>
        <v>0</v>
      </c>
      <c r="Q83" s="21">
        <f>COUNTIF(Tableau415[[#This Row],[Lundi]:[Dimanche]],"&gt;=190")*1000</f>
        <v>0</v>
      </c>
      <c r="R83" s="21">
        <f t="shared" si="2"/>
        <v>0</v>
      </c>
      <c r="S83" s="21">
        <f t="shared" si="3"/>
        <v>0</v>
      </c>
      <c r="T83" s="54" t="str">
        <f>IF(Tableau415[[#This Row],[Matricule]]&gt;1,IF(COUNTIF(Tableau415[DateMatricule],Tableau415[[#This Row],[DateMatricule]])&gt;1,"Doublon",""),"")</f>
        <v/>
      </c>
      <c r="U83"/>
    </row>
    <row r="84" spans="1:21" x14ac:dyDescent="0.25">
      <c r="A84" s="12" t="str">
        <f>IF(Tableau415[[#This Row],[Semaine]]="","",VLOOKUP(Tableau415[[#This Row],[Semaine]],Listes!$A:$B,2,FALSE))</f>
        <v/>
      </c>
      <c r="B84" s="12" t="str">
        <f>IF(ISBLANK(Tableau415[[#This Row],[Matricule]]),"",VLOOKUP(Tableau415[[#This Row],[Matricule]],#REF!,2,FALSE))</f>
        <v/>
      </c>
      <c r="C84" s="12" t="str">
        <f>IF(ISBLANK(Tableau415[[#This Row],[Matricule]]),"",VLOOKUP(Tableau415[[#This Row],[Matricule]],#REF!,3,FALSE))</f>
        <v/>
      </c>
      <c r="D84" s="12" t="str">
        <f>CONCATENATE(Tableau415[[#This Row],[Semaine]],Tableau415[[#This Row],[Matricule]])</f>
        <v/>
      </c>
      <c r="H84" s="8"/>
      <c r="I84" s="8"/>
      <c r="J84" s="8"/>
      <c r="K84" s="8"/>
      <c r="L84" s="8"/>
      <c r="M84" s="8"/>
      <c r="N84" s="8"/>
      <c r="O84" s="21">
        <f>COUNTIF(Tableau415[[#This Row],[Lundi]:[Dimanche]],"&gt;0")</f>
        <v>0</v>
      </c>
      <c r="P84" s="21">
        <f>SUM(Tableau415[[#This Row],[Lundi]:[Dimanche]])</f>
        <v>0</v>
      </c>
      <c r="Q84" s="21">
        <f>COUNTIF(Tableau415[[#This Row],[Lundi]:[Dimanche]],"&gt;=190")*1000</f>
        <v>0</v>
      </c>
      <c r="R84" s="21">
        <f t="shared" si="2"/>
        <v>0</v>
      </c>
      <c r="S84" s="21">
        <f t="shared" si="3"/>
        <v>0</v>
      </c>
      <c r="T84" s="54" t="str">
        <f>IF(Tableau415[[#This Row],[Matricule]]&gt;1,IF(COUNTIF(Tableau415[DateMatricule],Tableau415[[#This Row],[DateMatricule]])&gt;1,"Doublon",""),"")</f>
        <v/>
      </c>
      <c r="U84"/>
    </row>
    <row r="85" spans="1:21" x14ac:dyDescent="0.25">
      <c r="A85" s="12" t="str">
        <f>IF(Tableau415[[#This Row],[Semaine]]="","",VLOOKUP(Tableau415[[#This Row],[Semaine]],Listes!$A:$B,2,FALSE))</f>
        <v/>
      </c>
      <c r="B85" s="12" t="str">
        <f>IF(ISBLANK(Tableau415[[#This Row],[Matricule]]),"",VLOOKUP(Tableau415[[#This Row],[Matricule]],#REF!,2,FALSE))</f>
        <v/>
      </c>
      <c r="C85" s="12" t="str">
        <f>IF(ISBLANK(Tableau415[[#This Row],[Matricule]]),"",VLOOKUP(Tableau415[[#This Row],[Matricule]],#REF!,3,FALSE))</f>
        <v/>
      </c>
      <c r="D85" s="12" t="str">
        <f>CONCATENATE(Tableau415[[#This Row],[Semaine]],Tableau415[[#This Row],[Matricule]])</f>
        <v/>
      </c>
      <c r="H85" s="8"/>
      <c r="I85" s="8"/>
      <c r="J85" s="8"/>
      <c r="K85" s="8"/>
      <c r="L85" s="8"/>
      <c r="M85" s="8"/>
      <c r="N85" s="8"/>
      <c r="O85" s="21">
        <f>COUNTIF(Tableau415[[#This Row],[Lundi]:[Dimanche]],"&gt;0")</f>
        <v>0</v>
      </c>
      <c r="P85" s="21">
        <f>SUM(Tableau415[[#This Row],[Lundi]:[Dimanche]])</f>
        <v>0</v>
      </c>
      <c r="Q85" s="21">
        <f>COUNTIF(Tableau415[[#This Row],[Lundi]:[Dimanche]],"&gt;=190")*1000</f>
        <v>0</v>
      </c>
      <c r="R85" s="21">
        <f t="shared" si="2"/>
        <v>0</v>
      </c>
      <c r="S85" s="21">
        <f t="shared" si="3"/>
        <v>0</v>
      </c>
      <c r="T85" s="54" t="str">
        <f>IF(Tableau415[[#This Row],[Matricule]]&gt;1,IF(COUNTIF(Tableau415[DateMatricule],Tableau415[[#This Row],[DateMatricule]])&gt;1,"Doublon",""),"")</f>
        <v/>
      </c>
      <c r="U85"/>
    </row>
    <row r="86" spans="1:21" x14ac:dyDescent="0.25">
      <c r="A86" s="12" t="str">
        <f>IF(Tableau415[[#This Row],[Semaine]]="","",VLOOKUP(Tableau415[[#This Row],[Semaine]],Listes!$A:$B,2,FALSE))</f>
        <v/>
      </c>
      <c r="B86" s="12" t="str">
        <f>IF(ISBLANK(Tableau415[[#This Row],[Matricule]]),"",VLOOKUP(Tableau415[[#This Row],[Matricule]],#REF!,2,FALSE))</f>
        <v/>
      </c>
      <c r="C86" s="12" t="str">
        <f>IF(ISBLANK(Tableau415[[#This Row],[Matricule]]),"",VLOOKUP(Tableau415[[#This Row],[Matricule]],#REF!,3,FALSE))</f>
        <v/>
      </c>
      <c r="D86" s="12" t="str">
        <f>CONCATENATE(Tableau415[[#This Row],[Semaine]],Tableau415[[#This Row],[Matricule]])</f>
        <v/>
      </c>
      <c r="H86" s="8"/>
      <c r="I86" s="8"/>
      <c r="J86" s="8"/>
      <c r="K86" s="8"/>
      <c r="L86" s="8"/>
      <c r="M86" s="8"/>
      <c r="N86" s="8"/>
      <c r="O86" s="21">
        <f>COUNTIF(Tableau415[[#This Row],[Lundi]:[Dimanche]],"&gt;0")</f>
        <v>0</v>
      </c>
      <c r="P86" s="21">
        <f>SUM(Tableau415[[#This Row],[Lundi]:[Dimanche]])</f>
        <v>0</v>
      </c>
      <c r="Q86" s="21">
        <f>COUNTIF(Tableau415[[#This Row],[Lundi]:[Dimanche]],"&gt;=190")*1000</f>
        <v>0</v>
      </c>
      <c r="R86" s="21">
        <f t="shared" si="2"/>
        <v>0</v>
      </c>
      <c r="S86" s="21">
        <f t="shared" si="3"/>
        <v>0</v>
      </c>
      <c r="T86" s="54" t="str">
        <f>IF(Tableau415[[#This Row],[Matricule]]&gt;1,IF(COUNTIF(Tableau415[DateMatricule],Tableau415[[#This Row],[DateMatricule]])&gt;1,"Doublon",""),"")</f>
        <v/>
      </c>
      <c r="U86"/>
    </row>
    <row r="87" spans="1:21" x14ac:dyDescent="0.25">
      <c r="A87" s="12" t="str">
        <f>IF(Tableau415[[#This Row],[Semaine]]="","",VLOOKUP(Tableau415[[#This Row],[Semaine]],Listes!$A:$B,2,FALSE))</f>
        <v/>
      </c>
      <c r="B87" s="12" t="str">
        <f>IF(ISBLANK(Tableau415[[#This Row],[Matricule]]),"",VLOOKUP(Tableau415[[#This Row],[Matricule]],#REF!,2,FALSE))</f>
        <v/>
      </c>
      <c r="C87" s="12" t="str">
        <f>IF(ISBLANK(Tableau415[[#This Row],[Matricule]]),"",VLOOKUP(Tableau415[[#This Row],[Matricule]],#REF!,3,FALSE))</f>
        <v/>
      </c>
      <c r="D87" s="12" t="str">
        <f>CONCATENATE(Tableau415[[#This Row],[Semaine]],Tableau415[[#This Row],[Matricule]])</f>
        <v/>
      </c>
      <c r="H87" s="8"/>
      <c r="I87" s="8"/>
      <c r="J87" s="8"/>
      <c r="K87" s="8"/>
      <c r="L87" s="8"/>
      <c r="M87" s="8"/>
      <c r="N87" s="8"/>
      <c r="O87" s="21">
        <f>COUNTIF(Tableau415[[#This Row],[Lundi]:[Dimanche]],"&gt;0")</f>
        <v>0</v>
      </c>
      <c r="P87" s="21">
        <f>SUM(Tableau415[[#This Row],[Lundi]:[Dimanche]])</f>
        <v>0</v>
      </c>
      <c r="Q87" s="21">
        <f>COUNTIF(Tableau415[[#This Row],[Lundi]:[Dimanche]],"&gt;=190")*1000</f>
        <v>0</v>
      </c>
      <c r="R87" s="21">
        <f t="shared" si="2"/>
        <v>0</v>
      </c>
      <c r="S87" s="21">
        <f t="shared" si="3"/>
        <v>0</v>
      </c>
      <c r="T87" s="54" t="str">
        <f>IF(Tableau415[[#This Row],[Matricule]]&gt;1,IF(COUNTIF(Tableau415[DateMatricule],Tableau415[[#This Row],[DateMatricule]])&gt;1,"Doublon",""),"")</f>
        <v/>
      </c>
      <c r="U87"/>
    </row>
    <row r="88" spans="1:21" x14ac:dyDescent="0.25">
      <c r="A88" s="12" t="str">
        <f>IF(Tableau415[[#This Row],[Semaine]]="","",VLOOKUP(Tableau415[[#This Row],[Semaine]],Listes!$A:$B,2,FALSE))</f>
        <v/>
      </c>
      <c r="B88" s="12" t="str">
        <f>IF(ISBLANK(Tableau415[[#This Row],[Matricule]]),"",VLOOKUP(Tableau415[[#This Row],[Matricule]],#REF!,2,FALSE))</f>
        <v/>
      </c>
      <c r="C88" s="12" t="str">
        <f>IF(ISBLANK(Tableau415[[#This Row],[Matricule]]),"",VLOOKUP(Tableau415[[#This Row],[Matricule]],#REF!,3,FALSE))</f>
        <v/>
      </c>
      <c r="D88" s="12" t="str">
        <f>CONCATENATE(Tableau415[[#This Row],[Semaine]],Tableau415[[#This Row],[Matricule]])</f>
        <v/>
      </c>
      <c r="H88" s="8"/>
      <c r="I88" s="8"/>
      <c r="J88" s="8"/>
      <c r="K88" s="8"/>
      <c r="L88" s="8"/>
      <c r="M88" s="8"/>
      <c r="N88" s="8"/>
      <c r="O88" s="21">
        <f>COUNTIF(Tableau415[[#This Row],[Lundi]:[Dimanche]],"&gt;0")</f>
        <v>0</v>
      </c>
      <c r="P88" s="21">
        <f>SUM(Tableau415[[#This Row],[Lundi]:[Dimanche]])</f>
        <v>0</v>
      </c>
      <c r="Q88" s="21">
        <f>COUNTIF(Tableau415[[#This Row],[Lundi]:[Dimanche]],"&gt;=190")*1000</f>
        <v>0</v>
      </c>
      <c r="R88" s="21">
        <f t="shared" si="2"/>
        <v>0</v>
      </c>
      <c r="S88" s="21">
        <f t="shared" si="3"/>
        <v>0</v>
      </c>
      <c r="T88" s="54" t="str">
        <f>IF(Tableau415[[#This Row],[Matricule]]&gt;1,IF(COUNTIF(Tableau415[DateMatricule],Tableau415[[#This Row],[DateMatricule]])&gt;1,"Doublon",""),"")</f>
        <v/>
      </c>
      <c r="U88"/>
    </row>
    <row r="89" spans="1:21" x14ac:dyDescent="0.25">
      <c r="A89" s="12" t="str">
        <f>IF(Tableau415[[#This Row],[Semaine]]="","",VLOOKUP(Tableau415[[#This Row],[Semaine]],Listes!$A:$B,2,FALSE))</f>
        <v/>
      </c>
      <c r="B89" s="12" t="str">
        <f>IF(ISBLANK(Tableau415[[#This Row],[Matricule]]),"",VLOOKUP(Tableau415[[#This Row],[Matricule]],#REF!,2,FALSE))</f>
        <v/>
      </c>
      <c r="C89" s="12" t="str">
        <f>IF(ISBLANK(Tableau415[[#This Row],[Matricule]]),"",VLOOKUP(Tableau415[[#This Row],[Matricule]],#REF!,3,FALSE))</f>
        <v/>
      </c>
      <c r="D89" s="12" t="str">
        <f>CONCATENATE(Tableau415[[#This Row],[Semaine]],Tableau415[[#This Row],[Matricule]])</f>
        <v/>
      </c>
      <c r="H89" s="8"/>
      <c r="I89" s="8"/>
      <c r="J89" s="8"/>
      <c r="K89" s="8"/>
      <c r="L89" s="8"/>
      <c r="M89" s="8"/>
      <c r="N89" s="8"/>
      <c r="O89" s="21">
        <f>COUNTIF(Tableau415[[#This Row],[Lundi]:[Dimanche]],"&gt;0")</f>
        <v>0</v>
      </c>
      <c r="P89" s="21">
        <f>SUM(Tableau415[[#This Row],[Lundi]:[Dimanche]])</f>
        <v>0</v>
      </c>
      <c r="Q89" s="21">
        <f>COUNTIF(Tableau415[[#This Row],[Lundi]:[Dimanche]],"&gt;=190")*1000</f>
        <v>0</v>
      </c>
      <c r="R89" s="21">
        <f t="shared" si="2"/>
        <v>0</v>
      </c>
      <c r="S89" s="21">
        <f t="shared" si="3"/>
        <v>0</v>
      </c>
      <c r="T89" s="54" t="str">
        <f>IF(Tableau415[[#This Row],[Matricule]]&gt;1,IF(COUNTIF(Tableau415[DateMatricule],Tableau415[[#This Row],[DateMatricule]])&gt;1,"Doublon",""),"")</f>
        <v/>
      </c>
      <c r="U89"/>
    </row>
    <row r="90" spans="1:21" x14ac:dyDescent="0.25">
      <c r="A90" s="12" t="str">
        <f>IF(Tableau415[[#This Row],[Semaine]]="","",VLOOKUP(Tableau415[[#This Row],[Semaine]],Listes!$A:$B,2,FALSE))</f>
        <v/>
      </c>
      <c r="B90" s="12" t="str">
        <f>IF(ISBLANK(Tableau415[[#This Row],[Matricule]]),"",VLOOKUP(Tableau415[[#This Row],[Matricule]],#REF!,2,FALSE))</f>
        <v/>
      </c>
      <c r="C90" s="12" t="str">
        <f>IF(ISBLANK(Tableau415[[#This Row],[Matricule]]),"",VLOOKUP(Tableau415[[#This Row],[Matricule]],#REF!,3,FALSE))</f>
        <v/>
      </c>
      <c r="D90" s="12" t="str">
        <f>CONCATENATE(Tableau415[[#This Row],[Semaine]],Tableau415[[#This Row],[Matricule]])</f>
        <v/>
      </c>
      <c r="H90" s="8"/>
      <c r="I90" s="8"/>
      <c r="J90" s="8"/>
      <c r="K90" s="8"/>
      <c r="L90" s="8"/>
      <c r="M90" s="8"/>
      <c r="N90" s="8"/>
      <c r="O90" s="21">
        <f>COUNTIF(Tableau415[[#This Row],[Lundi]:[Dimanche]],"&gt;0")</f>
        <v>0</v>
      </c>
      <c r="P90" s="21">
        <f>SUM(Tableau415[[#This Row],[Lundi]:[Dimanche]])</f>
        <v>0</v>
      </c>
      <c r="Q90" s="21">
        <f>COUNTIF(Tableau415[[#This Row],[Lundi]:[Dimanche]],"&gt;=190")*1000</f>
        <v>0</v>
      </c>
      <c r="R90" s="21">
        <f t="shared" si="2"/>
        <v>0</v>
      </c>
      <c r="S90" s="21">
        <f t="shared" si="3"/>
        <v>0</v>
      </c>
      <c r="T90" s="54" t="str">
        <f>IF(Tableau415[[#This Row],[Matricule]]&gt;1,IF(COUNTIF(Tableau415[DateMatricule],Tableau415[[#This Row],[DateMatricule]])&gt;1,"Doublon",""),"")</f>
        <v/>
      </c>
      <c r="U90"/>
    </row>
    <row r="91" spans="1:21" x14ac:dyDescent="0.25">
      <c r="A91" s="12" t="str">
        <f>IF(Tableau415[[#This Row],[Semaine]]="","",VLOOKUP(Tableau415[[#This Row],[Semaine]],Listes!$A:$B,2,FALSE))</f>
        <v/>
      </c>
      <c r="B91" s="12" t="str">
        <f>IF(ISBLANK(Tableau415[[#This Row],[Matricule]]),"",VLOOKUP(Tableau415[[#This Row],[Matricule]],#REF!,2,FALSE))</f>
        <v/>
      </c>
      <c r="C91" s="12" t="str">
        <f>IF(ISBLANK(Tableau415[[#This Row],[Matricule]]),"",VLOOKUP(Tableau415[[#This Row],[Matricule]],#REF!,3,FALSE))</f>
        <v/>
      </c>
      <c r="D91" s="12" t="str">
        <f>CONCATENATE(Tableau415[[#This Row],[Semaine]],Tableau415[[#This Row],[Matricule]])</f>
        <v/>
      </c>
      <c r="H91" s="8"/>
      <c r="I91" s="8"/>
      <c r="J91" s="8"/>
      <c r="K91" s="8"/>
      <c r="L91" s="8"/>
      <c r="M91" s="8"/>
      <c r="N91" s="8"/>
      <c r="O91" s="21">
        <f>COUNTIF(Tableau415[[#This Row],[Lundi]:[Dimanche]],"&gt;0")</f>
        <v>0</v>
      </c>
      <c r="P91" s="21">
        <f>SUM(Tableau415[[#This Row],[Lundi]:[Dimanche]])</f>
        <v>0</v>
      </c>
      <c r="Q91" s="21">
        <f>COUNTIF(Tableau415[[#This Row],[Lundi]:[Dimanche]],"&gt;=190")*1000</f>
        <v>0</v>
      </c>
      <c r="R91" s="21">
        <f t="shared" si="2"/>
        <v>0</v>
      </c>
      <c r="S91" s="21">
        <f t="shared" si="3"/>
        <v>0</v>
      </c>
      <c r="T91" s="54" t="str">
        <f>IF(Tableau415[[#This Row],[Matricule]]&gt;1,IF(COUNTIF(Tableau415[DateMatricule],Tableau415[[#This Row],[DateMatricule]])&gt;1,"Doublon",""),"")</f>
        <v/>
      </c>
      <c r="U91"/>
    </row>
    <row r="92" spans="1:21" x14ac:dyDescent="0.25">
      <c r="A92" s="12" t="str">
        <f>IF(Tableau415[[#This Row],[Semaine]]="","",VLOOKUP(Tableau415[[#This Row],[Semaine]],Listes!$A:$B,2,FALSE))</f>
        <v/>
      </c>
      <c r="B92" s="12" t="str">
        <f>IF(ISBLANK(Tableau415[[#This Row],[Matricule]]),"",VLOOKUP(Tableau415[[#This Row],[Matricule]],#REF!,2,FALSE))</f>
        <v/>
      </c>
      <c r="C92" s="12" t="str">
        <f>IF(ISBLANK(Tableau415[[#This Row],[Matricule]]),"",VLOOKUP(Tableau415[[#This Row],[Matricule]],#REF!,3,FALSE))</f>
        <v/>
      </c>
      <c r="D92" s="12" t="str">
        <f>CONCATENATE(Tableau415[[#This Row],[Semaine]],Tableau415[[#This Row],[Matricule]])</f>
        <v/>
      </c>
      <c r="H92" s="8"/>
      <c r="I92" s="8"/>
      <c r="J92" s="8"/>
      <c r="K92" s="8"/>
      <c r="L92" s="8"/>
      <c r="M92" s="8"/>
      <c r="N92" s="8"/>
      <c r="O92" s="21">
        <f>COUNTIF(Tableau415[[#This Row],[Lundi]:[Dimanche]],"&gt;0")</f>
        <v>0</v>
      </c>
      <c r="P92" s="21">
        <f>SUM(Tableau415[[#This Row],[Lundi]:[Dimanche]])</f>
        <v>0</v>
      </c>
      <c r="Q92" s="21">
        <f>COUNTIF(Tableau415[[#This Row],[Lundi]:[Dimanche]],"&gt;=190")*1000</f>
        <v>0</v>
      </c>
      <c r="R92" s="21">
        <f t="shared" si="2"/>
        <v>0</v>
      </c>
      <c r="S92" s="21">
        <f t="shared" si="3"/>
        <v>0</v>
      </c>
      <c r="T92" s="54" t="str">
        <f>IF(Tableau415[[#This Row],[Matricule]]&gt;1,IF(COUNTIF(Tableau415[DateMatricule],Tableau415[[#This Row],[DateMatricule]])&gt;1,"Doublon",""),"")</f>
        <v/>
      </c>
      <c r="U92"/>
    </row>
    <row r="93" spans="1:21" x14ac:dyDescent="0.25">
      <c r="A93" s="12" t="str">
        <f>IF(Tableau415[[#This Row],[Semaine]]="","",VLOOKUP(Tableau415[[#This Row],[Semaine]],Listes!$A:$B,2,FALSE))</f>
        <v/>
      </c>
      <c r="B93" s="12" t="str">
        <f>IF(ISBLANK(Tableau415[[#This Row],[Matricule]]),"",VLOOKUP(Tableau415[[#This Row],[Matricule]],#REF!,2,FALSE))</f>
        <v/>
      </c>
      <c r="C93" s="12" t="str">
        <f>IF(ISBLANK(Tableau415[[#This Row],[Matricule]]),"",VLOOKUP(Tableau415[[#This Row],[Matricule]],#REF!,3,FALSE))</f>
        <v/>
      </c>
      <c r="D93" s="12" t="str">
        <f>CONCATENATE(Tableau415[[#This Row],[Semaine]],Tableau415[[#This Row],[Matricule]])</f>
        <v/>
      </c>
      <c r="H93" s="8"/>
      <c r="I93" s="8"/>
      <c r="J93" s="8"/>
      <c r="K93" s="8"/>
      <c r="L93" s="8"/>
      <c r="M93" s="8"/>
      <c r="N93" s="8"/>
      <c r="O93" s="21">
        <f>COUNTIF(Tableau415[[#This Row],[Lundi]:[Dimanche]],"&gt;0")</f>
        <v>0</v>
      </c>
      <c r="P93" s="21">
        <f>SUM(Tableau415[[#This Row],[Lundi]:[Dimanche]])</f>
        <v>0</v>
      </c>
      <c r="Q93" s="21">
        <f>COUNTIF(Tableau415[[#This Row],[Lundi]:[Dimanche]],"&gt;=190")*1000</f>
        <v>0</v>
      </c>
      <c r="R93" s="21">
        <f t="shared" si="2"/>
        <v>0</v>
      </c>
      <c r="S93" s="21">
        <f t="shared" si="3"/>
        <v>0</v>
      </c>
      <c r="T93" s="54" t="str">
        <f>IF(Tableau415[[#This Row],[Matricule]]&gt;1,IF(COUNTIF(Tableau415[DateMatricule],Tableau415[[#This Row],[DateMatricule]])&gt;1,"Doublon",""),"")</f>
        <v/>
      </c>
      <c r="U93"/>
    </row>
    <row r="94" spans="1:21" x14ac:dyDescent="0.25">
      <c r="A94" s="12" t="str">
        <f>IF(Tableau415[[#This Row],[Semaine]]="","",VLOOKUP(Tableau415[[#This Row],[Semaine]],Listes!$A:$B,2,FALSE))</f>
        <v/>
      </c>
      <c r="B94" s="12" t="str">
        <f>IF(ISBLANK(Tableau415[[#This Row],[Matricule]]),"",VLOOKUP(Tableau415[[#This Row],[Matricule]],#REF!,2,FALSE))</f>
        <v/>
      </c>
      <c r="C94" s="12" t="str">
        <f>IF(ISBLANK(Tableau415[[#This Row],[Matricule]]),"",VLOOKUP(Tableau415[[#This Row],[Matricule]],#REF!,3,FALSE))</f>
        <v/>
      </c>
      <c r="D94" s="12" t="str">
        <f>CONCATENATE(Tableau415[[#This Row],[Semaine]],Tableau415[[#This Row],[Matricule]])</f>
        <v/>
      </c>
      <c r="H94" s="8"/>
      <c r="I94" s="8"/>
      <c r="J94" s="8"/>
      <c r="K94" s="8"/>
      <c r="L94" s="8"/>
      <c r="M94" s="8"/>
      <c r="N94" s="8"/>
      <c r="O94" s="21">
        <f>COUNTIF(Tableau415[[#This Row],[Lundi]:[Dimanche]],"&gt;0")</f>
        <v>0</v>
      </c>
      <c r="P94" s="21">
        <f>SUM(Tableau415[[#This Row],[Lundi]:[Dimanche]])</f>
        <v>0</v>
      </c>
      <c r="Q94" s="21">
        <f>COUNTIF(Tableau415[[#This Row],[Lundi]:[Dimanche]],"&gt;=190")*1000</f>
        <v>0</v>
      </c>
      <c r="R94" s="21">
        <f t="shared" si="2"/>
        <v>0</v>
      </c>
      <c r="S94" s="21">
        <f t="shared" si="3"/>
        <v>0</v>
      </c>
      <c r="T94" s="54" t="str">
        <f>IF(Tableau415[[#This Row],[Matricule]]&gt;1,IF(COUNTIF(Tableau415[DateMatricule],Tableau415[[#This Row],[DateMatricule]])&gt;1,"Doublon",""),"")</f>
        <v/>
      </c>
      <c r="U94"/>
    </row>
    <row r="95" spans="1:21" x14ac:dyDescent="0.25">
      <c r="A95" s="12" t="str">
        <f>IF(Tableau415[[#This Row],[Semaine]]="","",VLOOKUP(Tableau415[[#This Row],[Semaine]],Listes!$A:$B,2,FALSE))</f>
        <v/>
      </c>
      <c r="B95" s="12" t="str">
        <f>IF(ISBLANK(Tableau415[[#This Row],[Matricule]]),"",VLOOKUP(Tableau415[[#This Row],[Matricule]],#REF!,2,FALSE))</f>
        <v/>
      </c>
      <c r="C95" s="12" t="str">
        <f>IF(ISBLANK(Tableau415[[#This Row],[Matricule]]),"",VLOOKUP(Tableau415[[#This Row],[Matricule]],#REF!,3,FALSE))</f>
        <v/>
      </c>
      <c r="D95" s="12" t="str">
        <f>CONCATENATE(Tableau415[[#This Row],[Semaine]],Tableau415[[#This Row],[Matricule]])</f>
        <v/>
      </c>
      <c r="H95" s="8"/>
      <c r="I95" s="8"/>
      <c r="J95" s="8"/>
      <c r="K95" s="8"/>
      <c r="L95" s="8"/>
      <c r="M95" s="8"/>
      <c r="N95" s="8"/>
      <c r="O95" s="21">
        <f>COUNTIF(Tableau415[[#This Row],[Lundi]:[Dimanche]],"&gt;0")</f>
        <v>0</v>
      </c>
      <c r="P95" s="21">
        <f>SUM(Tableau415[[#This Row],[Lundi]:[Dimanche]])</f>
        <v>0</v>
      </c>
      <c r="Q95" s="21">
        <f>COUNTIF(Tableau415[[#This Row],[Lundi]:[Dimanche]],"&gt;=190")*1000</f>
        <v>0</v>
      </c>
      <c r="R95" s="21">
        <f t="shared" si="2"/>
        <v>0</v>
      </c>
      <c r="S95" s="21">
        <f t="shared" si="3"/>
        <v>0</v>
      </c>
      <c r="T95" s="54" t="str">
        <f>IF(Tableau415[[#This Row],[Matricule]]&gt;1,IF(COUNTIF(Tableau415[DateMatricule],Tableau415[[#This Row],[DateMatricule]])&gt;1,"Doublon",""),"")</f>
        <v/>
      </c>
      <c r="U95"/>
    </row>
    <row r="96" spans="1:21" x14ac:dyDescent="0.25">
      <c r="A96" s="12" t="str">
        <f>IF(Tableau415[[#This Row],[Semaine]]="","",VLOOKUP(Tableau415[[#This Row],[Semaine]],Listes!$A:$B,2,FALSE))</f>
        <v/>
      </c>
      <c r="B96" s="12" t="str">
        <f>IF(ISBLANK(Tableau415[[#This Row],[Matricule]]),"",VLOOKUP(Tableau415[[#This Row],[Matricule]],#REF!,2,FALSE))</f>
        <v/>
      </c>
      <c r="C96" s="12" t="str">
        <f>IF(ISBLANK(Tableau415[[#This Row],[Matricule]]),"",VLOOKUP(Tableau415[[#This Row],[Matricule]],#REF!,3,FALSE))</f>
        <v/>
      </c>
      <c r="D96" s="12" t="str">
        <f>CONCATENATE(Tableau415[[#This Row],[Semaine]],Tableau415[[#This Row],[Matricule]])</f>
        <v/>
      </c>
      <c r="H96" s="8"/>
      <c r="I96" s="8"/>
      <c r="J96" s="8"/>
      <c r="K96" s="8"/>
      <c r="L96" s="8"/>
      <c r="M96" s="8"/>
      <c r="N96" s="8"/>
      <c r="O96" s="21">
        <f>COUNTIF(Tableau415[[#This Row],[Lundi]:[Dimanche]],"&gt;0")</f>
        <v>0</v>
      </c>
      <c r="P96" s="21">
        <f>SUM(Tableau415[[#This Row],[Lundi]:[Dimanche]])</f>
        <v>0</v>
      </c>
      <c r="Q96" s="21">
        <f>COUNTIF(Tableau415[[#This Row],[Lundi]:[Dimanche]],"&gt;=190")*1000</f>
        <v>0</v>
      </c>
      <c r="R96" s="21">
        <f t="shared" si="2"/>
        <v>0</v>
      </c>
      <c r="S96" s="21">
        <f t="shared" si="3"/>
        <v>0</v>
      </c>
      <c r="T96" s="54" t="str">
        <f>IF(Tableau415[[#This Row],[Matricule]]&gt;1,IF(COUNTIF(Tableau415[DateMatricule],Tableau415[[#This Row],[DateMatricule]])&gt;1,"Doublon",""),"")</f>
        <v/>
      </c>
      <c r="U96"/>
    </row>
    <row r="97" spans="1:21" x14ac:dyDescent="0.25">
      <c r="A97" s="12" t="str">
        <f>IF(Tableau415[[#This Row],[Semaine]]="","",VLOOKUP(Tableau415[[#This Row],[Semaine]],Listes!$A:$B,2,FALSE))</f>
        <v/>
      </c>
      <c r="B97" s="12" t="str">
        <f>IF(ISBLANK(Tableau415[[#This Row],[Matricule]]),"",VLOOKUP(Tableau415[[#This Row],[Matricule]],#REF!,2,FALSE))</f>
        <v/>
      </c>
      <c r="C97" s="12" t="str">
        <f>IF(ISBLANK(Tableau415[[#This Row],[Matricule]]),"",VLOOKUP(Tableau415[[#This Row],[Matricule]],#REF!,3,FALSE))</f>
        <v/>
      </c>
      <c r="D97" s="12" t="str">
        <f>CONCATENATE(Tableau415[[#This Row],[Semaine]],Tableau415[[#This Row],[Matricule]])</f>
        <v/>
      </c>
      <c r="H97" s="8"/>
      <c r="I97" s="8"/>
      <c r="J97" s="8"/>
      <c r="K97" s="8"/>
      <c r="L97" s="8"/>
      <c r="M97" s="8"/>
      <c r="N97" s="8"/>
      <c r="O97" s="21">
        <f>COUNTIF(Tableau415[[#This Row],[Lundi]:[Dimanche]],"&gt;0")</f>
        <v>0</v>
      </c>
      <c r="P97" s="21">
        <f>SUM(Tableau415[[#This Row],[Lundi]:[Dimanche]])</f>
        <v>0</v>
      </c>
      <c r="Q97" s="21">
        <f>COUNTIF(Tableau415[[#This Row],[Lundi]:[Dimanche]],"&gt;=190")*1000</f>
        <v>0</v>
      </c>
      <c r="R97" s="21">
        <f t="shared" si="2"/>
        <v>0</v>
      </c>
      <c r="S97" s="21">
        <f t="shared" si="3"/>
        <v>0</v>
      </c>
      <c r="T97" s="54" t="str">
        <f>IF(Tableau415[[#This Row],[Matricule]]&gt;1,IF(COUNTIF(Tableau415[DateMatricule],Tableau415[[#This Row],[DateMatricule]])&gt;1,"Doublon",""),"")</f>
        <v/>
      </c>
      <c r="U97"/>
    </row>
    <row r="98" spans="1:21" x14ac:dyDescent="0.25">
      <c r="A98" s="12" t="str">
        <f>IF(Tableau415[[#This Row],[Semaine]]="","",VLOOKUP(Tableau415[[#This Row],[Semaine]],Listes!$A:$B,2,FALSE))</f>
        <v/>
      </c>
      <c r="B98" s="12" t="str">
        <f>IF(ISBLANK(Tableau415[[#This Row],[Matricule]]),"",VLOOKUP(Tableau415[[#This Row],[Matricule]],#REF!,2,FALSE))</f>
        <v/>
      </c>
      <c r="C98" s="12" t="str">
        <f>IF(ISBLANK(Tableau415[[#This Row],[Matricule]]),"",VLOOKUP(Tableau415[[#This Row],[Matricule]],#REF!,3,FALSE))</f>
        <v/>
      </c>
      <c r="D98" s="12" t="str">
        <f>CONCATENATE(Tableau415[[#This Row],[Semaine]],Tableau415[[#This Row],[Matricule]])</f>
        <v/>
      </c>
      <c r="H98" s="8"/>
      <c r="I98" s="8"/>
      <c r="J98" s="8"/>
      <c r="K98" s="8"/>
      <c r="L98" s="8"/>
      <c r="M98" s="8"/>
      <c r="N98" s="8"/>
      <c r="O98" s="21">
        <f>COUNTIF(Tableau415[[#This Row],[Lundi]:[Dimanche]],"&gt;0")</f>
        <v>0</v>
      </c>
      <c r="P98" s="21">
        <f>SUM(Tableau415[[#This Row],[Lundi]:[Dimanche]])</f>
        <v>0</v>
      </c>
      <c r="Q98" s="21">
        <f>COUNTIF(Tableau415[[#This Row],[Lundi]:[Dimanche]],"&gt;=190")*1000</f>
        <v>0</v>
      </c>
      <c r="R98" s="21">
        <f t="shared" si="2"/>
        <v>0</v>
      </c>
      <c r="S98" s="21">
        <f t="shared" si="3"/>
        <v>0</v>
      </c>
      <c r="T98" s="54" t="str">
        <f>IF(Tableau415[[#This Row],[Matricule]]&gt;1,IF(COUNTIF(Tableau415[DateMatricule],Tableau415[[#This Row],[DateMatricule]])&gt;1,"Doublon",""),"")</f>
        <v/>
      </c>
      <c r="U98"/>
    </row>
    <row r="99" spans="1:21" x14ac:dyDescent="0.25">
      <c r="A99" s="12" t="str">
        <f>IF(Tableau415[[#This Row],[Semaine]]="","",VLOOKUP(Tableau415[[#This Row],[Semaine]],Listes!$A:$B,2,FALSE))</f>
        <v/>
      </c>
      <c r="B99" s="12" t="str">
        <f>IF(ISBLANK(Tableau415[[#This Row],[Matricule]]),"",VLOOKUP(Tableau415[[#This Row],[Matricule]],#REF!,2,FALSE))</f>
        <v/>
      </c>
      <c r="C99" s="12" t="str">
        <f>IF(ISBLANK(Tableau415[[#This Row],[Matricule]]),"",VLOOKUP(Tableau415[[#This Row],[Matricule]],#REF!,3,FALSE))</f>
        <v/>
      </c>
      <c r="D99" s="12" t="str">
        <f>CONCATENATE(Tableau415[[#This Row],[Semaine]],Tableau415[[#This Row],[Matricule]])</f>
        <v/>
      </c>
      <c r="H99" s="8"/>
      <c r="I99" s="8"/>
      <c r="J99" s="8"/>
      <c r="K99" s="8"/>
      <c r="L99" s="8"/>
      <c r="M99" s="8"/>
      <c r="N99" s="8"/>
      <c r="O99" s="21">
        <f>COUNTIF(Tableau415[[#This Row],[Lundi]:[Dimanche]],"&gt;0")</f>
        <v>0</v>
      </c>
      <c r="P99" s="21">
        <f>SUM(Tableau415[[#This Row],[Lundi]:[Dimanche]])</f>
        <v>0</v>
      </c>
      <c r="Q99" s="21">
        <f>COUNTIF(Tableau415[[#This Row],[Lundi]:[Dimanche]],"&gt;=190")*1000</f>
        <v>0</v>
      </c>
      <c r="R99" s="21">
        <f t="shared" si="2"/>
        <v>0</v>
      </c>
      <c r="S99" s="21">
        <f t="shared" si="3"/>
        <v>0</v>
      </c>
      <c r="T99" s="54" t="str">
        <f>IF(Tableau415[[#This Row],[Matricule]]&gt;1,IF(COUNTIF(Tableau415[DateMatricule],Tableau415[[#This Row],[DateMatricule]])&gt;1,"Doublon",""),"")</f>
        <v/>
      </c>
      <c r="U99"/>
    </row>
    <row r="100" spans="1:21" x14ac:dyDescent="0.25">
      <c r="A100" s="12" t="str">
        <f>IF(Tableau415[[#This Row],[Semaine]]="","",VLOOKUP(Tableau415[[#This Row],[Semaine]],Listes!$A:$B,2,FALSE))</f>
        <v/>
      </c>
      <c r="B100" s="12" t="str">
        <f>IF(ISBLANK(Tableau415[[#This Row],[Matricule]]),"",VLOOKUP(Tableau415[[#This Row],[Matricule]],#REF!,2,FALSE))</f>
        <v/>
      </c>
      <c r="C100" s="12" t="str">
        <f>IF(ISBLANK(Tableau415[[#This Row],[Matricule]]),"",VLOOKUP(Tableau415[[#This Row],[Matricule]],#REF!,3,FALSE))</f>
        <v/>
      </c>
      <c r="D100" s="12" t="str">
        <f>CONCATENATE(Tableau415[[#This Row],[Semaine]],Tableau415[[#This Row],[Matricule]])</f>
        <v/>
      </c>
      <c r="H100" s="8"/>
      <c r="I100" s="8"/>
      <c r="J100" s="8"/>
      <c r="K100" s="8"/>
      <c r="L100" s="8"/>
      <c r="M100" s="8"/>
      <c r="N100" s="8"/>
      <c r="O100" s="21">
        <f>COUNTIF(Tableau415[[#This Row],[Lundi]:[Dimanche]],"&gt;0")</f>
        <v>0</v>
      </c>
      <c r="P100" s="21">
        <f>SUM(Tableau415[[#This Row],[Lundi]:[Dimanche]])</f>
        <v>0</v>
      </c>
      <c r="Q100" s="21">
        <f>COUNTIF(Tableau415[[#This Row],[Lundi]:[Dimanche]],"&gt;=190")*1000</f>
        <v>0</v>
      </c>
      <c r="R100" s="21">
        <f t="shared" si="2"/>
        <v>0</v>
      </c>
      <c r="S100" s="21">
        <f t="shared" si="3"/>
        <v>0</v>
      </c>
      <c r="T100" s="54" t="str">
        <f>IF(Tableau415[[#This Row],[Matricule]]&gt;1,IF(COUNTIF(Tableau415[DateMatricule],Tableau415[[#This Row],[DateMatricule]])&gt;1,"Doublon",""),"")</f>
        <v/>
      </c>
      <c r="U100"/>
    </row>
    <row r="101" spans="1:21" x14ac:dyDescent="0.25">
      <c r="A101" s="12" t="str">
        <f>IF(Tableau415[[#This Row],[Semaine]]="","",VLOOKUP(Tableau415[[#This Row],[Semaine]],Listes!$A:$B,2,FALSE))</f>
        <v/>
      </c>
      <c r="B101" s="12" t="str">
        <f>IF(ISBLANK(Tableau415[[#This Row],[Matricule]]),"",VLOOKUP(Tableau415[[#This Row],[Matricule]],#REF!,2,FALSE))</f>
        <v/>
      </c>
      <c r="C101" s="12" t="str">
        <f>IF(ISBLANK(Tableau415[[#This Row],[Matricule]]),"",VLOOKUP(Tableau415[[#This Row],[Matricule]],#REF!,3,FALSE))</f>
        <v/>
      </c>
      <c r="D101" s="12" t="str">
        <f>CONCATENATE(Tableau415[[#This Row],[Semaine]],Tableau415[[#This Row],[Matricule]])</f>
        <v/>
      </c>
      <c r="H101" s="8"/>
      <c r="I101" s="8"/>
      <c r="J101" s="8"/>
      <c r="K101" s="8"/>
      <c r="L101" s="8"/>
      <c r="M101" s="8"/>
      <c r="N101" s="8"/>
      <c r="O101" s="21">
        <f>COUNTIF(Tableau415[[#This Row],[Lundi]:[Dimanche]],"&gt;0")</f>
        <v>0</v>
      </c>
      <c r="P101" s="21">
        <f>SUM(Tableau415[[#This Row],[Lundi]:[Dimanche]])</f>
        <v>0</v>
      </c>
      <c r="Q101" s="21">
        <f>COUNTIF(Tableau415[[#This Row],[Lundi]:[Dimanche]],"&gt;=190")*1000</f>
        <v>0</v>
      </c>
      <c r="R101" s="21">
        <f t="shared" si="2"/>
        <v>0</v>
      </c>
      <c r="S101" s="21">
        <f t="shared" si="3"/>
        <v>0</v>
      </c>
      <c r="T101" s="54" t="str">
        <f>IF(Tableau415[[#This Row],[Matricule]]&gt;1,IF(COUNTIF(Tableau415[DateMatricule],Tableau415[[#This Row],[DateMatricule]])&gt;1,"Doublon",""),"")</f>
        <v/>
      </c>
      <c r="U101"/>
    </row>
    <row r="102" spans="1:21" x14ac:dyDescent="0.25">
      <c r="A102" s="12" t="str">
        <f>IF(Tableau415[[#This Row],[Semaine]]="","",VLOOKUP(Tableau415[[#This Row],[Semaine]],Listes!$A:$B,2,FALSE))</f>
        <v/>
      </c>
      <c r="B102" s="12" t="str">
        <f>IF(ISBLANK(Tableau415[[#This Row],[Matricule]]),"",VLOOKUP(Tableau415[[#This Row],[Matricule]],#REF!,2,FALSE))</f>
        <v/>
      </c>
      <c r="C102" s="12" t="str">
        <f>IF(ISBLANK(Tableau415[[#This Row],[Matricule]]),"",VLOOKUP(Tableau415[[#This Row],[Matricule]],#REF!,3,FALSE))</f>
        <v/>
      </c>
      <c r="D102" s="12" t="str">
        <f>CONCATENATE(Tableau415[[#This Row],[Semaine]],Tableau415[[#This Row],[Matricule]])</f>
        <v/>
      </c>
      <c r="H102" s="8"/>
      <c r="I102" s="8"/>
      <c r="J102" s="8"/>
      <c r="K102" s="8"/>
      <c r="L102" s="8"/>
      <c r="M102" s="8"/>
      <c r="N102" s="8"/>
      <c r="O102" s="21">
        <f>COUNTIF(Tableau415[[#This Row],[Lundi]:[Dimanche]],"&gt;0")</f>
        <v>0</v>
      </c>
      <c r="P102" s="21">
        <f>SUM(Tableau415[[#This Row],[Lundi]:[Dimanche]])</f>
        <v>0</v>
      </c>
      <c r="Q102" s="21">
        <f>COUNTIF(Tableau415[[#This Row],[Lundi]:[Dimanche]],"&gt;=190")*1000</f>
        <v>0</v>
      </c>
      <c r="R102" s="21">
        <f t="shared" si="2"/>
        <v>0</v>
      </c>
      <c r="S102" s="21">
        <f t="shared" si="3"/>
        <v>0</v>
      </c>
      <c r="T102" s="54" t="str">
        <f>IF(Tableau415[[#This Row],[Matricule]]&gt;1,IF(COUNTIF(Tableau415[DateMatricule],Tableau415[[#This Row],[DateMatricule]])&gt;1,"Doublon",""),"")</f>
        <v/>
      </c>
      <c r="U102"/>
    </row>
    <row r="103" spans="1:21" x14ac:dyDescent="0.25">
      <c r="A103" s="12" t="str">
        <f>IF(Tableau415[[#This Row],[Semaine]]="","",VLOOKUP(Tableau415[[#This Row],[Semaine]],Listes!$A:$B,2,FALSE))</f>
        <v/>
      </c>
      <c r="B103" s="12" t="str">
        <f>IF(ISBLANK(Tableau415[[#This Row],[Matricule]]),"",VLOOKUP(Tableau415[[#This Row],[Matricule]],#REF!,2,FALSE))</f>
        <v/>
      </c>
      <c r="C103" s="12" t="str">
        <f>IF(ISBLANK(Tableau415[[#This Row],[Matricule]]),"",VLOOKUP(Tableau415[[#This Row],[Matricule]],#REF!,3,FALSE))</f>
        <v/>
      </c>
      <c r="D103" s="12" t="str">
        <f>CONCATENATE(Tableau415[[#This Row],[Semaine]],Tableau415[[#This Row],[Matricule]])</f>
        <v/>
      </c>
      <c r="H103" s="8"/>
      <c r="I103" s="8"/>
      <c r="J103" s="8"/>
      <c r="K103" s="8"/>
      <c r="L103" s="8"/>
      <c r="M103" s="8"/>
      <c r="N103" s="8"/>
      <c r="O103" s="21">
        <f>COUNTIF(Tableau415[[#This Row],[Lundi]:[Dimanche]],"&gt;0")</f>
        <v>0</v>
      </c>
      <c r="P103" s="21">
        <f>SUM(Tableau415[[#This Row],[Lundi]:[Dimanche]])</f>
        <v>0</v>
      </c>
      <c r="Q103" s="21">
        <f>COUNTIF(Tableau415[[#This Row],[Lundi]:[Dimanche]],"&gt;=190")*1000</f>
        <v>0</v>
      </c>
      <c r="R103" s="21">
        <f t="shared" si="2"/>
        <v>0</v>
      </c>
      <c r="S103" s="21">
        <f t="shared" si="3"/>
        <v>0</v>
      </c>
      <c r="T103" s="54" t="str">
        <f>IF(Tableau415[[#This Row],[Matricule]]&gt;1,IF(COUNTIF(Tableau415[DateMatricule],Tableau415[[#This Row],[DateMatricule]])&gt;1,"Doublon",""),"")</f>
        <v/>
      </c>
      <c r="U103"/>
    </row>
    <row r="104" spans="1:21" x14ac:dyDescent="0.25">
      <c r="A104" s="12" t="str">
        <f>IF(Tableau415[[#This Row],[Semaine]]="","",VLOOKUP(Tableau415[[#This Row],[Semaine]],Listes!$A:$B,2,FALSE))</f>
        <v/>
      </c>
      <c r="B104" s="12" t="str">
        <f>IF(ISBLANK(Tableau415[[#This Row],[Matricule]]),"",VLOOKUP(Tableau415[[#This Row],[Matricule]],#REF!,2,FALSE))</f>
        <v/>
      </c>
      <c r="C104" s="12" t="str">
        <f>IF(ISBLANK(Tableau415[[#This Row],[Matricule]]),"",VLOOKUP(Tableau415[[#This Row],[Matricule]],#REF!,3,FALSE))</f>
        <v/>
      </c>
      <c r="D104" s="12" t="str">
        <f>CONCATENATE(Tableau415[[#This Row],[Semaine]],Tableau415[[#This Row],[Matricule]])</f>
        <v/>
      </c>
      <c r="H104" s="8"/>
      <c r="I104" s="8"/>
      <c r="J104" s="8"/>
      <c r="K104" s="8"/>
      <c r="L104" s="8"/>
      <c r="M104" s="8"/>
      <c r="N104" s="8"/>
      <c r="O104" s="21">
        <f>COUNTIF(Tableau415[[#This Row],[Lundi]:[Dimanche]],"&gt;0")</f>
        <v>0</v>
      </c>
      <c r="P104" s="21">
        <f>SUM(Tableau415[[#This Row],[Lundi]:[Dimanche]])</f>
        <v>0</v>
      </c>
      <c r="Q104" s="21">
        <f>COUNTIF(Tableau415[[#This Row],[Lundi]:[Dimanche]],"&gt;=190")*1000</f>
        <v>0</v>
      </c>
      <c r="R104" s="21">
        <f t="shared" si="2"/>
        <v>0</v>
      </c>
      <c r="S104" s="21">
        <f t="shared" si="3"/>
        <v>0</v>
      </c>
      <c r="T104" s="54" t="str">
        <f>IF(Tableau415[[#This Row],[Matricule]]&gt;1,IF(COUNTIF(Tableau415[DateMatricule],Tableau415[[#This Row],[DateMatricule]])&gt;1,"Doublon",""),"")</f>
        <v/>
      </c>
      <c r="U104"/>
    </row>
    <row r="105" spans="1:21" x14ac:dyDescent="0.25">
      <c r="A105" s="12" t="str">
        <f>IF(Tableau415[[#This Row],[Semaine]]="","",VLOOKUP(Tableau415[[#This Row],[Semaine]],Listes!$A:$B,2,FALSE))</f>
        <v/>
      </c>
      <c r="B105" s="12" t="str">
        <f>IF(ISBLANK(Tableau415[[#This Row],[Matricule]]),"",VLOOKUP(Tableau415[[#This Row],[Matricule]],#REF!,2,FALSE))</f>
        <v/>
      </c>
      <c r="C105" s="12" t="str">
        <f>IF(ISBLANK(Tableau415[[#This Row],[Matricule]]),"",VLOOKUP(Tableau415[[#This Row],[Matricule]],#REF!,3,FALSE))</f>
        <v/>
      </c>
      <c r="D105" s="12" t="str">
        <f>CONCATENATE(Tableau415[[#This Row],[Semaine]],Tableau415[[#This Row],[Matricule]])</f>
        <v/>
      </c>
      <c r="H105" s="8"/>
      <c r="I105" s="8"/>
      <c r="J105" s="8"/>
      <c r="K105" s="8"/>
      <c r="L105" s="8"/>
      <c r="M105" s="8"/>
      <c r="N105" s="8"/>
      <c r="O105" s="21">
        <f>COUNTIF(Tableau415[[#This Row],[Lundi]:[Dimanche]],"&gt;0")</f>
        <v>0</v>
      </c>
      <c r="P105" s="21">
        <f>SUM(Tableau415[[#This Row],[Lundi]:[Dimanche]])</f>
        <v>0</v>
      </c>
      <c r="Q105" s="21">
        <f>COUNTIF(Tableau415[[#This Row],[Lundi]:[Dimanche]],"&gt;=190")*1000</f>
        <v>0</v>
      </c>
      <c r="R105" s="21">
        <f t="shared" si="2"/>
        <v>0</v>
      </c>
      <c r="S105" s="21">
        <f t="shared" si="3"/>
        <v>0</v>
      </c>
      <c r="T105" s="54" t="str">
        <f>IF(Tableau415[[#This Row],[Matricule]]&gt;1,IF(COUNTIF(Tableau415[DateMatricule],Tableau415[[#This Row],[DateMatricule]])&gt;1,"Doublon",""),"")</f>
        <v/>
      </c>
      <c r="U105"/>
    </row>
    <row r="106" spans="1:21" x14ac:dyDescent="0.25">
      <c r="A106" s="12" t="str">
        <f>IF(Tableau415[[#This Row],[Semaine]]="","",VLOOKUP(Tableau415[[#This Row],[Semaine]],Listes!$A:$B,2,FALSE))</f>
        <v/>
      </c>
      <c r="B106" s="12" t="str">
        <f>IF(ISBLANK(Tableau415[[#This Row],[Matricule]]),"",VLOOKUP(Tableau415[[#This Row],[Matricule]],#REF!,2,FALSE))</f>
        <v/>
      </c>
      <c r="C106" s="12" t="str">
        <f>IF(ISBLANK(Tableau415[[#This Row],[Matricule]]),"",VLOOKUP(Tableau415[[#This Row],[Matricule]],#REF!,3,FALSE))</f>
        <v/>
      </c>
      <c r="D106" s="12" t="str">
        <f>CONCATENATE(Tableau415[[#This Row],[Semaine]],Tableau415[[#This Row],[Matricule]])</f>
        <v/>
      </c>
      <c r="H106" s="8"/>
      <c r="I106" s="8"/>
      <c r="J106" s="8"/>
      <c r="K106" s="8"/>
      <c r="L106" s="8"/>
      <c r="M106" s="8"/>
      <c r="N106" s="8"/>
      <c r="O106" s="21">
        <f>COUNTIF(Tableau415[[#This Row],[Lundi]:[Dimanche]],"&gt;0")</f>
        <v>0</v>
      </c>
      <c r="P106" s="21">
        <f>SUM(Tableau415[[#This Row],[Lundi]:[Dimanche]])</f>
        <v>0</v>
      </c>
      <c r="Q106" s="21">
        <f>COUNTIF(Tableau415[[#This Row],[Lundi]:[Dimanche]],"&gt;=190")*1000</f>
        <v>0</v>
      </c>
      <c r="R106" s="21">
        <f t="shared" si="2"/>
        <v>0</v>
      </c>
      <c r="S106" s="21">
        <f t="shared" si="3"/>
        <v>0</v>
      </c>
      <c r="T106" s="54" t="str">
        <f>IF(Tableau415[[#This Row],[Matricule]]&gt;1,IF(COUNTIF(Tableau415[DateMatricule],Tableau415[[#This Row],[DateMatricule]])&gt;1,"Doublon",""),"")</f>
        <v/>
      </c>
      <c r="U106"/>
    </row>
    <row r="107" spans="1:21" x14ac:dyDescent="0.25">
      <c r="A107" s="12" t="str">
        <f>IF(Tableau415[[#This Row],[Semaine]]="","",VLOOKUP(Tableau415[[#This Row],[Semaine]],Listes!$A:$B,2,FALSE))</f>
        <v/>
      </c>
      <c r="B107" s="12" t="str">
        <f>IF(ISBLANK(Tableau415[[#This Row],[Matricule]]),"",VLOOKUP(Tableau415[[#This Row],[Matricule]],#REF!,2,FALSE))</f>
        <v/>
      </c>
      <c r="C107" s="12" t="str">
        <f>IF(ISBLANK(Tableau415[[#This Row],[Matricule]]),"",VLOOKUP(Tableau415[[#This Row],[Matricule]],#REF!,3,FALSE))</f>
        <v/>
      </c>
      <c r="D107" s="12" t="str">
        <f>CONCATENATE(Tableau415[[#This Row],[Semaine]],Tableau415[[#This Row],[Matricule]])</f>
        <v/>
      </c>
      <c r="H107" s="8"/>
      <c r="I107" s="8"/>
      <c r="J107" s="8"/>
      <c r="K107" s="8"/>
      <c r="L107" s="8"/>
      <c r="M107" s="8"/>
      <c r="N107" s="8"/>
      <c r="O107" s="21">
        <f>COUNTIF(Tableau415[[#This Row],[Lundi]:[Dimanche]],"&gt;0")</f>
        <v>0</v>
      </c>
      <c r="P107" s="21">
        <f>SUM(Tableau415[[#This Row],[Lundi]:[Dimanche]])</f>
        <v>0</v>
      </c>
      <c r="Q107" s="21">
        <f>COUNTIF(Tableau415[[#This Row],[Lundi]:[Dimanche]],"&gt;=190")*1000</f>
        <v>0</v>
      </c>
      <c r="R107" s="21">
        <f t="shared" si="2"/>
        <v>0</v>
      </c>
      <c r="S107" s="21">
        <f t="shared" si="3"/>
        <v>0</v>
      </c>
      <c r="T107" s="54" t="str">
        <f>IF(Tableau415[[#This Row],[Matricule]]&gt;1,IF(COUNTIF(Tableau415[DateMatricule],Tableau415[[#This Row],[DateMatricule]])&gt;1,"Doublon",""),"")</f>
        <v/>
      </c>
      <c r="U107"/>
    </row>
    <row r="108" spans="1:21" x14ac:dyDescent="0.25">
      <c r="A108" s="12" t="str">
        <f>IF(Tableau415[[#This Row],[Semaine]]="","",VLOOKUP(Tableau415[[#This Row],[Semaine]],Listes!$A:$B,2,FALSE))</f>
        <v/>
      </c>
      <c r="B108" s="12" t="str">
        <f>IF(ISBLANK(Tableau415[[#This Row],[Matricule]]),"",VLOOKUP(Tableau415[[#This Row],[Matricule]],#REF!,2,FALSE))</f>
        <v/>
      </c>
      <c r="C108" s="12" t="str">
        <f>IF(ISBLANK(Tableau415[[#This Row],[Matricule]]),"",VLOOKUP(Tableau415[[#This Row],[Matricule]],#REF!,3,FALSE))</f>
        <v/>
      </c>
      <c r="D108" s="12" t="str">
        <f>CONCATENATE(Tableau415[[#This Row],[Semaine]],Tableau415[[#This Row],[Matricule]])</f>
        <v/>
      </c>
      <c r="H108" s="8"/>
      <c r="I108" s="8"/>
      <c r="J108" s="8"/>
      <c r="K108" s="8"/>
      <c r="L108" s="8"/>
      <c r="M108" s="8"/>
      <c r="N108" s="8"/>
      <c r="O108" s="21">
        <f>COUNTIF(Tableau415[[#This Row],[Lundi]:[Dimanche]],"&gt;0")</f>
        <v>0</v>
      </c>
      <c r="P108" s="21">
        <f>SUM(Tableau415[[#This Row],[Lundi]:[Dimanche]])</f>
        <v>0</v>
      </c>
      <c r="Q108" s="21">
        <f>COUNTIF(Tableau415[[#This Row],[Lundi]:[Dimanche]],"&gt;=190")*1000</f>
        <v>0</v>
      </c>
      <c r="R108" s="21">
        <f t="shared" si="2"/>
        <v>0</v>
      </c>
      <c r="S108" s="21">
        <f t="shared" si="3"/>
        <v>0</v>
      </c>
      <c r="T108" s="54" t="str">
        <f>IF(Tableau415[[#This Row],[Matricule]]&gt;1,IF(COUNTIF(Tableau415[DateMatricule],Tableau415[[#This Row],[DateMatricule]])&gt;1,"Doublon",""),"")</f>
        <v/>
      </c>
      <c r="U108"/>
    </row>
    <row r="109" spans="1:21" x14ac:dyDescent="0.25">
      <c r="A109" s="12" t="str">
        <f>IF(Tableau415[[#This Row],[Semaine]]="","",VLOOKUP(Tableau415[[#This Row],[Semaine]],Listes!$A:$B,2,FALSE))</f>
        <v/>
      </c>
      <c r="B109" s="12" t="str">
        <f>IF(ISBLANK(Tableau415[[#This Row],[Matricule]]),"",VLOOKUP(Tableau415[[#This Row],[Matricule]],#REF!,2,FALSE))</f>
        <v/>
      </c>
      <c r="C109" s="12" t="str">
        <f>IF(ISBLANK(Tableau415[[#This Row],[Matricule]]),"",VLOOKUP(Tableau415[[#This Row],[Matricule]],#REF!,3,FALSE))</f>
        <v/>
      </c>
      <c r="D109" s="12" t="str">
        <f>CONCATENATE(Tableau415[[#This Row],[Semaine]],Tableau415[[#This Row],[Matricule]])</f>
        <v/>
      </c>
      <c r="H109" s="8"/>
      <c r="I109" s="8"/>
      <c r="J109" s="8"/>
      <c r="K109" s="8"/>
      <c r="L109" s="8"/>
      <c r="M109" s="8"/>
      <c r="N109" s="8"/>
      <c r="O109" s="21">
        <f>COUNTIF(Tableau415[[#This Row],[Lundi]:[Dimanche]],"&gt;0")</f>
        <v>0</v>
      </c>
      <c r="P109" s="21">
        <f>SUM(Tableau415[[#This Row],[Lundi]:[Dimanche]])</f>
        <v>0</v>
      </c>
      <c r="Q109" s="21">
        <f>COUNTIF(Tableau415[[#This Row],[Lundi]:[Dimanche]],"&gt;=190")*1000</f>
        <v>0</v>
      </c>
      <c r="R109" s="21">
        <f t="shared" si="2"/>
        <v>0</v>
      </c>
      <c r="S109" s="21">
        <f t="shared" si="3"/>
        <v>0</v>
      </c>
      <c r="T109" s="54" t="str">
        <f>IF(Tableau415[[#This Row],[Matricule]]&gt;1,IF(COUNTIF(Tableau415[DateMatricule],Tableau415[[#This Row],[DateMatricule]])&gt;1,"Doublon",""),"")</f>
        <v/>
      </c>
      <c r="U109"/>
    </row>
    <row r="110" spans="1:21" x14ac:dyDescent="0.25">
      <c r="A110" s="12" t="str">
        <f>IF(Tableau415[[#This Row],[Semaine]]="","",VLOOKUP(Tableau415[[#This Row],[Semaine]],Listes!$A:$B,2,FALSE))</f>
        <v/>
      </c>
      <c r="B110" s="12" t="str">
        <f>IF(ISBLANK(Tableau415[[#This Row],[Matricule]]),"",VLOOKUP(Tableau415[[#This Row],[Matricule]],#REF!,2,FALSE))</f>
        <v/>
      </c>
      <c r="C110" s="12" t="str">
        <f>IF(ISBLANK(Tableau415[[#This Row],[Matricule]]),"",VLOOKUP(Tableau415[[#This Row],[Matricule]],#REF!,3,FALSE))</f>
        <v/>
      </c>
      <c r="D110" s="12" t="str">
        <f>CONCATENATE(Tableau415[[#This Row],[Semaine]],Tableau415[[#This Row],[Matricule]])</f>
        <v/>
      </c>
      <c r="H110" s="8"/>
      <c r="I110" s="8"/>
      <c r="J110" s="8"/>
      <c r="K110" s="8"/>
      <c r="L110" s="8"/>
      <c r="M110" s="8"/>
      <c r="N110" s="8"/>
      <c r="O110" s="21">
        <f>COUNTIF(Tableau415[[#This Row],[Lundi]:[Dimanche]],"&gt;0")</f>
        <v>0</v>
      </c>
      <c r="P110" s="21">
        <f>SUM(Tableau415[[#This Row],[Lundi]:[Dimanche]])</f>
        <v>0</v>
      </c>
      <c r="Q110" s="21">
        <f>COUNTIF(Tableau415[[#This Row],[Lundi]:[Dimanche]],"&gt;=190")*1000</f>
        <v>0</v>
      </c>
      <c r="R110" s="21">
        <f t="shared" si="2"/>
        <v>0</v>
      </c>
      <c r="S110" s="21">
        <f t="shared" si="3"/>
        <v>0</v>
      </c>
      <c r="T110" s="54" t="str">
        <f>IF(Tableau415[[#This Row],[Matricule]]&gt;1,IF(COUNTIF(Tableau415[DateMatricule],Tableau415[[#This Row],[DateMatricule]])&gt;1,"Doublon",""),"")</f>
        <v/>
      </c>
      <c r="U110"/>
    </row>
    <row r="111" spans="1:21" x14ac:dyDescent="0.25">
      <c r="A111" s="12" t="str">
        <f>IF(Tableau415[[#This Row],[Semaine]]="","",VLOOKUP(Tableau415[[#This Row],[Semaine]],Listes!$A:$B,2,FALSE))</f>
        <v/>
      </c>
      <c r="B111" s="12" t="str">
        <f>IF(ISBLANK(Tableau415[[#This Row],[Matricule]]),"",VLOOKUP(Tableau415[[#This Row],[Matricule]],#REF!,2,FALSE))</f>
        <v/>
      </c>
      <c r="C111" s="12" t="str">
        <f>IF(ISBLANK(Tableau415[[#This Row],[Matricule]]),"",VLOOKUP(Tableau415[[#This Row],[Matricule]],#REF!,3,FALSE))</f>
        <v/>
      </c>
      <c r="D111" s="12" t="str">
        <f>CONCATENATE(Tableau415[[#This Row],[Semaine]],Tableau415[[#This Row],[Matricule]])</f>
        <v/>
      </c>
      <c r="H111" s="8"/>
      <c r="I111" s="8"/>
      <c r="J111" s="8"/>
      <c r="K111" s="8"/>
      <c r="L111" s="8"/>
      <c r="M111" s="8"/>
      <c r="N111" s="8"/>
      <c r="O111" s="21">
        <f>COUNTIF(Tableau415[[#This Row],[Lundi]:[Dimanche]],"&gt;0")</f>
        <v>0</v>
      </c>
      <c r="P111" s="21">
        <f>SUM(Tableau415[[#This Row],[Lundi]:[Dimanche]])</f>
        <v>0</v>
      </c>
      <c r="Q111" s="21">
        <f>COUNTIF(Tableau415[[#This Row],[Lundi]:[Dimanche]],"&gt;=190")*1000</f>
        <v>0</v>
      </c>
      <c r="R111" s="21">
        <f t="shared" si="2"/>
        <v>0</v>
      </c>
      <c r="S111" s="21">
        <f t="shared" si="3"/>
        <v>0</v>
      </c>
      <c r="T111" s="54" t="str">
        <f>IF(Tableau415[[#This Row],[Matricule]]&gt;1,IF(COUNTIF(Tableau415[DateMatricule],Tableau415[[#This Row],[DateMatricule]])&gt;1,"Doublon",""),"")</f>
        <v/>
      </c>
      <c r="U111"/>
    </row>
    <row r="112" spans="1:21" x14ac:dyDescent="0.25">
      <c r="A112" s="12" t="str">
        <f>IF(Tableau415[[#This Row],[Semaine]]="","",VLOOKUP(Tableau415[[#This Row],[Semaine]],Listes!$A:$B,2,FALSE))</f>
        <v/>
      </c>
      <c r="B112" s="12" t="str">
        <f>IF(ISBLANK(Tableau415[[#This Row],[Matricule]]),"",VLOOKUP(Tableau415[[#This Row],[Matricule]],#REF!,2,FALSE))</f>
        <v/>
      </c>
      <c r="C112" s="12" t="str">
        <f>IF(ISBLANK(Tableau415[[#This Row],[Matricule]]),"",VLOOKUP(Tableau415[[#This Row],[Matricule]],#REF!,3,FALSE))</f>
        <v/>
      </c>
      <c r="D112" s="12" t="str">
        <f>CONCATENATE(Tableau415[[#This Row],[Semaine]],Tableau415[[#This Row],[Matricule]])</f>
        <v/>
      </c>
      <c r="H112" s="8"/>
      <c r="I112" s="8"/>
      <c r="J112" s="8"/>
      <c r="K112" s="8"/>
      <c r="L112" s="8"/>
      <c r="M112" s="8"/>
      <c r="N112" s="8"/>
      <c r="O112" s="21">
        <f>COUNTIF(Tableau415[[#This Row],[Lundi]:[Dimanche]],"&gt;0")</f>
        <v>0</v>
      </c>
      <c r="P112" s="21">
        <f>SUM(Tableau415[[#This Row],[Lundi]:[Dimanche]])</f>
        <v>0</v>
      </c>
      <c r="Q112" s="21">
        <f>COUNTIF(Tableau415[[#This Row],[Lundi]:[Dimanche]],"&gt;=190")*1000</f>
        <v>0</v>
      </c>
      <c r="R112" s="21">
        <f t="shared" si="2"/>
        <v>0</v>
      </c>
      <c r="S112" s="21">
        <f t="shared" si="3"/>
        <v>0</v>
      </c>
      <c r="T112" s="54" t="str">
        <f>IF(Tableau415[[#This Row],[Matricule]]&gt;1,IF(COUNTIF(Tableau415[DateMatricule],Tableau415[[#This Row],[DateMatricule]])&gt;1,"Doublon",""),"")</f>
        <v/>
      </c>
      <c r="U112"/>
    </row>
    <row r="113" spans="1:21" x14ac:dyDescent="0.25">
      <c r="A113" s="12" t="str">
        <f>IF(Tableau415[[#This Row],[Semaine]]="","",VLOOKUP(Tableau415[[#This Row],[Semaine]],Listes!$A:$B,2,FALSE))</f>
        <v/>
      </c>
      <c r="B113" s="12" t="str">
        <f>IF(ISBLANK(Tableau415[[#This Row],[Matricule]]),"",VLOOKUP(Tableau415[[#This Row],[Matricule]],#REF!,2,FALSE))</f>
        <v/>
      </c>
      <c r="C113" s="12" t="str">
        <f>IF(ISBLANK(Tableau415[[#This Row],[Matricule]]),"",VLOOKUP(Tableau415[[#This Row],[Matricule]],#REF!,3,FALSE))</f>
        <v/>
      </c>
      <c r="D113" s="12" t="str">
        <f>CONCATENATE(Tableau415[[#This Row],[Semaine]],Tableau415[[#This Row],[Matricule]])</f>
        <v/>
      </c>
      <c r="H113" s="8"/>
      <c r="I113" s="8"/>
      <c r="J113" s="8"/>
      <c r="K113" s="8"/>
      <c r="L113" s="8"/>
      <c r="M113" s="8"/>
      <c r="N113" s="8"/>
      <c r="O113" s="21">
        <f>COUNTIF(Tableau415[[#This Row],[Lundi]:[Dimanche]],"&gt;0")</f>
        <v>0</v>
      </c>
      <c r="P113" s="21">
        <f>SUM(Tableau415[[#This Row],[Lundi]:[Dimanche]])</f>
        <v>0</v>
      </c>
      <c r="Q113" s="21">
        <f>COUNTIF(Tableau415[[#This Row],[Lundi]:[Dimanche]],"&gt;=190")*1000</f>
        <v>0</v>
      </c>
      <c r="R113" s="21">
        <f t="shared" si="2"/>
        <v>0</v>
      </c>
      <c r="S113" s="21">
        <f t="shared" si="3"/>
        <v>0</v>
      </c>
      <c r="T113" s="54" t="str">
        <f>IF(Tableau415[[#This Row],[Matricule]]&gt;1,IF(COUNTIF(Tableau415[DateMatricule],Tableau415[[#This Row],[DateMatricule]])&gt;1,"Doublon",""),"")</f>
        <v/>
      </c>
      <c r="U113"/>
    </row>
    <row r="114" spans="1:21" x14ac:dyDescent="0.25">
      <c r="A114" s="12" t="str">
        <f>IF(Tableau415[[#This Row],[Semaine]]="","",VLOOKUP(Tableau415[[#This Row],[Semaine]],Listes!$A:$B,2,FALSE))</f>
        <v/>
      </c>
      <c r="B114" s="12" t="str">
        <f>IF(ISBLANK(Tableau415[[#This Row],[Matricule]]),"",VLOOKUP(Tableau415[[#This Row],[Matricule]],#REF!,2,FALSE))</f>
        <v/>
      </c>
      <c r="C114" s="12" t="str">
        <f>IF(ISBLANK(Tableau415[[#This Row],[Matricule]]),"",VLOOKUP(Tableau415[[#This Row],[Matricule]],#REF!,3,FALSE))</f>
        <v/>
      </c>
      <c r="D114" s="12" t="str">
        <f>CONCATENATE(Tableau415[[#This Row],[Semaine]],Tableau415[[#This Row],[Matricule]])</f>
        <v/>
      </c>
      <c r="H114" s="8"/>
      <c r="I114" s="8"/>
      <c r="J114" s="8"/>
      <c r="K114" s="8"/>
      <c r="L114" s="8"/>
      <c r="M114" s="8"/>
      <c r="N114" s="8"/>
      <c r="O114" s="21">
        <f>COUNTIF(Tableau415[[#This Row],[Lundi]:[Dimanche]],"&gt;0")</f>
        <v>0</v>
      </c>
      <c r="P114" s="21">
        <f>SUM(Tableau415[[#This Row],[Lundi]:[Dimanche]])</f>
        <v>0</v>
      </c>
      <c r="Q114" s="21">
        <f>COUNTIF(Tableau415[[#This Row],[Lundi]:[Dimanche]],"&gt;=190")*1000</f>
        <v>0</v>
      </c>
      <c r="R114" s="21">
        <f t="shared" si="2"/>
        <v>0</v>
      </c>
      <c r="S114" s="21">
        <f t="shared" si="3"/>
        <v>0</v>
      </c>
      <c r="T114" s="54" t="str">
        <f>IF(Tableau415[[#This Row],[Matricule]]&gt;1,IF(COUNTIF(Tableau415[DateMatricule],Tableau415[[#This Row],[DateMatricule]])&gt;1,"Doublon",""),"")</f>
        <v/>
      </c>
      <c r="U114"/>
    </row>
    <row r="115" spans="1:21" x14ac:dyDescent="0.25">
      <c r="A115" s="12" t="str">
        <f>IF(Tableau415[[#This Row],[Semaine]]="","",VLOOKUP(Tableau415[[#This Row],[Semaine]],Listes!$A:$B,2,FALSE))</f>
        <v/>
      </c>
      <c r="B115" s="12" t="str">
        <f>IF(ISBLANK(Tableau415[[#This Row],[Matricule]]),"",VLOOKUP(Tableau415[[#This Row],[Matricule]],#REF!,2,FALSE))</f>
        <v/>
      </c>
      <c r="C115" s="12" t="str">
        <f>IF(ISBLANK(Tableau415[[#This Row],[Matricule]]),"",VLOOKUP(Tableau415[[#This Row],[Matricule]],#REF!,3,FALSE))</f>
        <v/>
      </c>
      <c r="D115" s="12" t="str">
        <f>CONCATENATE(Tableau415[[#This Row],[Semaine]],Tableau415[[#This Row],[Matricule]])</f>
        <v/>
      </c>
      <c r="H115" s="8"/>
      <c r="I115" s="8"/>
      <c r="J115" s="8"/>
      <c r="K115" s="8"/>
      <c r="L115" s="8"/>
      <c r="M115" s="8"/>
      <c r="N115" s="8"/>
      <c r="O115" s="21">
        <f>COUNTIF(Tableau415[[#This Row],[Lundi]:[Dimanche]],"&gt;0")</f>
        <v>0</v>
      </c>
      <c r="P115" s="21">
        <f>SUM(Tableau415[[#This Row],[Lundi]:[Dimanche]])</f>
        <v>0</v>
      </c>
      <c r="Q115" s="21">
        <f>COUNTIF(Tableau415[[#This Row],[Lundi]:[Dimanche]],"&gt;=190")*1000</f>
        <v>0</v>
      </c>
      <c r="R115" s="21">
        <f t="shared" si="2"/>
        <v>0</v>
      </c>
      <c r="S115" s="21">
        <f t="shared" si="3"/>
        <v>0</v>
      </c>
      <c r="T115" s="54" t="str">
        <f>IF(Tableau415[[#This Row],[Matricule]]&gt;1,IF(COUNTIF(Tableau415[DateMatricule],Tableau415[[#This Row],[DateMatricule]])&gt;1,"Doublon",""),"")</f>
        <v/>
      </c>
      <c r="U115"/>
    </row>
    <row r="116" spans="1:21" x14ac:dyDescent="0.25">
      <c r="A116" s="12" t="str">
        <f>IF(Tableau415[[#This Row],[Semaine]]="","",VLOOKUP(Tableau415[[#This Row],[Semaine]],Listes!$A:$B,2,FALSE))</f>
        <v/>
      </c>
      <c r="B116" s="12" t="str">
        <f>IF(ISBLANK(Tableau415[[#This Row],[Matricule]]),"",VLOOKUP(Tableau415[[#This Row],[Matricule]],#REF!,2,FALSE))</f>
        <v/>
      </c>
      <c r="C116" s="12" t="str">
        <f>IF(ISBLANK(Tableau415[[#This Row],[Matricule]]),"",VLOOKUP(Tableau415[[#This Row],[Matricule]],#REF!,3,FALSE))</f>
        <v/>
      </c>
      <c r="D116" s="12" t="str">
        <f>CONCATENATE(Tableau415[[#This Row],[Semaine]],Tableau415[[#This Row],[Matricule]])</f>
        <v/>
      </c>
      <c r="H116" s="8"/>
      <c r="I116" s="8"/>
      <c r="J116" s="8"/>
      <c r="K116" s="8"/>
      <c r="L116" s="8"/>
      <c r="M116" s="8"/>
      <c r="N116" s="8"/>
      <c r="O116" s="21">
        <f>COUNTIF(Tableau415[[#This Row],[Lundi]:[Dimanche]],"&gt;0")</f>
        <v>0</v>
      </c>
      <c r="P116" s="21">
        <f>SUM(Tableau415[[#This Row],[Lundi]:[Dimanche]])</f>
        <v>0</v>
      </c>
      <c r="Q116" s="21">
        <f>COUNTIF(Tableau415[[#This Row],[Lundi]:[Dimanche]],"&gt;=190")*1000</f>
        <v>0</v>
      </c>
      <c r="R116" s="21">
        <f t="shared" si="2"/>
        <v>0</v>
      </c>
      <c r="S116" s="21">
        <f t="shared" si="3"/>
        <v>0</v>
      </c>
      <c r="T116" s="54" t="str">
        <f>IF(Tableau415[[#This Row],[Matricule]]&gt;1,IF(COUNTIF(Tableau415[DateMatricule],Tableau415[[#This Row],[DateMatricule]])&gt;1,"Doublon",""),"")</f>
        <v/>
      </c>
      <c r="U116"/>
    </row>
    <row r="117" spans="1:21" x14ac:dyDescent="0.25">
      <c r="A117" s="12" t="str">
        <f>IF(Tableau415[[#This Row],[Semaine]]="","",VLOOKUP(Tableau415[[#This Row],[Semaine]],Listes!$A:$B,2,FALSE))</f>
        <v/>
      </c>
      <c r="B117" s="12" t="str">
        <f>IF(ISBLANK(Tableau415[[#This Row],[Matricule]]),"",VLOOKUP(Tableau415[[#This Row],[Matricule]],#REF!,2,FALSE))</f>
        <v/>
      </c>
      <c r="C117" s="12" t="str">
        <f>IF(ISBLANK(Tableau415[[#This Row],[Matricule]]),"",VLOOKUP(Tableau415[[#This Row],[Matricule]],#REF!,3,FALSE))</f>
        <v/>
      </c>
      <c r="D117" s="12" t="str">
        <f>CONCATENATE(Tableau415[[#This Row],[Semaine]],Tableau415[[#This Row],[Matricule]])</f>
        <v/>
      </c>
      <c r="H117" s="8"/>
      <c r="I117" s="8"/>
      <c r="J117" s="8"/>
      <c r="K117" s="8"/>
      <c r="L117" s="8"/>
      <c r="M117" s="8"/>
      <c r="N117" s="8"/>
      <c r="O117" s="21">
        <f>COUNTIF(Tableau415[[#This Row],[Lundi]:[Dimanche]],"&gt;0")</f>
        <v>0</v>
      </c>
      <c r="P117" s="21">
        <f>SUM(Tableau415[[#This Row],[Lundi]:[Dimanche]])</f>
        <v>0</v>
      </c>
      <c r="Q117" s="21">
        <f>COUNTIF(Tableau415[[#This Row],[Lundi]:[Dimanche]],"&gt;=190")*1000</f>
        <v>0</v>
      </c>
      <c r="R117" s="21">
        <f t="shared" si="2"/>
        <v>0</v>
      </c>
      <c r="S117" s="21">
        <f t="shared" si="3"/>
        <v>0</v>
      </c>
      <c r="T117" s="54" t="str">
        <f>IF(Tableau415[[#This Row],[Matricule]]&gt;1,IF(COUNTIF(Tableau415[DateMatricule],Tableau415[[#This Row],[DateMatricule]])&gt;1,"Doublon",""),"")</f>
        <v/>
      </c>
      <c r="U117"/>
    </row>
    <row r="118" spans="1:21" x14ac:dyDescent="0.25">
      <c r="A118" s="12" t="str">
        <f>IF(Tableau415[[#This Row],[Semaine]]="","",VLOOKUP(Tableau415[[#This Row],[Semaine]],Listes!$A:$B,2,FALSE))</f>
        <v/>
      </c>
      <c r="B118" s="12" t="str">
        <f>IF(ISBLANK(Tableau415[[#This Row],[Matricule]]),"",VLOOKUP(Tableau415[[#This Row],[Matricule]],#REF!,2,FALSE))</f>
        <v/>
      </c>
      <c r="C118" s="12" t="str">
        <f>IF(ISBLANK(Tableau415[[#This Row],[Matricule]]),"",VLOOKUP(Tableau415[[#This Row],[Matricule]],#REF!,3,FALSE))</f>
        <v/>
      </c>
      <c r="D118" s="12" t="str">
        <f>CONCATENATE(Tableau415[[#This Row],[Semaine]],Tableau415[[#This Row],[Matricule]])</f>
        <v/>
      </c>
      <c r="H118" s="8"/>
      <c r="I118" s="8"/>
      <c r="J118" s="8"/>
      <c r="K118" s="8"/>
      <c r="L118" s="8"/>
      <c r="M118" s="8"/>
      <c r="N118" s="8"/>
      <c r="O118" s="21">
        <f>COUNTIF(Tableau415[[#This Row],[Lundi]:[Dimanche]],"&gt;0")</f>
        <v>0</v>
      </c>
      <c r="P118" s="21">
        <f>SUM(Tableau415[[#This Row],[Lundi]:[Dimanche]])</f>
        <v>0</v>
      </c>
      <c r="Q118" s="21">
        <f>COUNTIF(Tableau415[[#This Row],[Lundi]:[Dimanche]],"&gt;=190")*1000</f>
        <v>0</v>
      </c>
      <c r="R118" s="21">
        <f t="shared" si="2"/>
        <v>0</v>
      </c>
      <c r="S118" s="21">
        <f t="shared" si="3"/>
        <v>0</v>
      </c>
      <c r="T118" s="54" t="str">
        <f>IF(Tableau415[[#This Row],[Matricule]]&gt;1,IF(COUNTIF(Tableau415[DateMatricule],Tableau415[[#This Row],[DateMatricule]])&gt;1,"Doublon",""),"")</f>
        <v/>
      </c>
      <c r="U118"/>
    </row>
    <row r="119" spans="1:21" x14ac:dyDescent="0.25">
      <c r="A119" s="12" t="str">
        <f>IF(Tableau415[[#This Row],[Semaine]]="","",VLOOKUP(Tableau415[[#This Row],[Semaine]],Listes!$A:$B,2,FALSE))</f>
        <v/>
      </c>
      <c r="B119" s="12" t="str">
        <f>IF(ISBLANK(Tableau415[[#This Row],[Matricule]]),"",VLOOKUP(Tableau415[[#This Row],[Matricule]],#REF!,2,FALSE))</f>
        <v/>
      </c>
      <c r="C119" s="12" t="str">
        <f>IF(ISBLANK(Tableau415[[#This Row],[Matricule]]),"",VLOOKUP(Tableau415[[#This Row],[Matricule]],#REF!,3,FALSE))</f>
        <v/>
      </c>
      <c r="D119" s="12" t="str">
        <f>CONCATENATE(Tableau415[[#This Row],[Semaine]],Tableau415[[#This Row],[Matricule]])</f>
        <v/>
      </c>
      <c r="H119" s="8"/>
      <c r="I119" s="8"/>
      <c r="J119" s="8"/>
      <c r="K119" s="8"/>
      <c r="L119" s="8"/>
      <c r="M119" s="8"/>
      <c r="N119" s="8"/>
      <c r="O119" s="21">
        <f>COUNTIF(Tableau415[[#This Row],[Lundi]:[Dimanche]],"&gt;0")</f>
        <v>0</v>
      </c>
      <c r="P119" s="21">
        <f>SUM(Tableau415[[#This Row],[Lundi]:[Dimanche]])</f>
        <v>0</v>
      </c>
      <c r="Q119" s="21">
        <f>COUNTIF(Tableau415[[#This Row],[Lundi]:[Dimanche]],"&gt;=190")*1000</f>
        <v>0</v>
      </c>
      <c r="R119" s="21">
        <f t="shared" si="2"/>
        <v>0</v>
      </c>
      <c r="S119" s="21">
        <f t="shared" si="3"/>
        <v>0</v>
      </c>
      <c r="T119" s="54" t="str">
        <f>IF(Tableau415[[#This Row],[Matricule]]&gt;1,IF(COUNTIF(Tableau415[DateMatricule],Tableau415[[#This Row],[DateMatricule]])&gt;1,"Doublon",""),"")</f>
        <v/>
      </c>
      <c r="U119"/>
    </row>
    <row r="120" spans="1:21" x14ac:dyDescent="0.25">
      <c r="A120" s="12" t="str">
        <f>IF(Tableau415[[#This Row],[Semaine]]="","",VLOOKUP(Tableau415[[#This Row],[Semaine]],Listes!$A:$B,2,FALSE))</f>
        <v/>
      </c>
      <c r="B120" s="12" t="str">
        <f>IF(ISBLANK(Tableau415[[#This Row],[Matricule]]),"",VLOOKUP(Tableau415[[#This Row],[Matricule]],#REF!,2,FALSE))</f>
        <v/>
      </c>
      <c r="C120" s="12" t="str">
        <f>IF(ISBLANK(Tableau415[[#This Row],[Matricule]]),"",VLOOKUP(Tableau415[[#This Row],[Matricule]],#REF!,3,FALSE))</f>
        <v/>
      </c>
      <c r="D120" s="12" t="str">
        <f>CONCATENATE(Tableau415[[#This Row],[Semaine]],Tableau415[[#This Row],[Matricule]])</f>
        <v/>
      </c>
      <c r="H120" s="8"/>
      <c r="I120" s="8"/>
      <c r="J120" s="8"/>
      <c r="K120" s="8"/>
      <c r="L120" s="8"/>
      <c r="M120" s="8"/>
      <c r="N120" s="8"/>
      <c r="O120" s="21">
        <f>COUNTIF(Tableau415[[#This Row],[Lundi]:[Dimanche]],"&gt;0")</f>
        <v>0</v>
      </c>
      <c r="P120" s="21">
        <f>SUM(Tableau415[[#This Row],[Lundi]:[Dimanche]])</f>
        <v>0</v>
      </c>
      <c r="Q120" s="21">
        <f>COUNTIF(Tableau415[[#This Row],[Lundi]:[Dimanche]],"&gt;=190")*1000</f>
        <v>0</v>
      </c>
      <c r="R120" s="21">
        <f t="shared" si="2"/>
        <v>0</v>
      </c>
      <c r="S120" s="21">
        <f t="shared" si="3"/>
        <v>0</v>
      </c>
      <c r="T120" s="54" t="str">
        <f>IF(Tableau415[[#This Row],[Matricule]]&gt;1,IF(COUNTIF(Tableau415[DateMatricule],Tableau415[[#This Row],[DateMatricule]])&gt;1,"Doublon",""),"")</f>
        <v/>
      </c>
      <c r="U120"/>
    </row>
    <row r="121" spans="1:21" x14ac:dyDescent="0.25">
      <c r="A121" s="12" t="str">
        <f>IF(Tableau415[[#This Row],[Semaine]]="","",VLOOKUP(Tableau415[[#This Row],[Semaine]],Listes!$A:$B,2,FALSE))</f>
        <v/>
      </c>
      <c r="B121" s="12" t="str">
        <f>IF(ISBLANK(Tableau415[[#This Row],[Matricule]]),"",VLOOKUP(Tableau415[[#This Row],[Matricule]],#REF!,2,FALSE))</f>
        <v/>
      </c>
      <c r="C121" s="12" t="str">
        <f>IF(ISBLANK(Tableau415[[#This Row],[Matricule]]),"",VLOOKUP(Tableau415[[#This Row],[Matricule]],#REF!,3,FALSE))</f>
        <v/>
      </c>
      <c r="D121" s="12" t="str">
        <f>CONCATENATE(Tableau415[[#This Row],[Semaine]],Tableau415[[#This Row],[Matricule]])</f>
        <v/>
      </c>
      <c r="H121" s="8"/>
      <c r="I121" s="8"/>
      <c r="J121" s="8"/>
      <c r="K121" s="8"/>
      <c r="L121" s="8"/>
      <c r="M121" s="8"/>
      <c r="N121" s="8"/>
      <c r="O121" s="21">
        <f>COUNTIF(Tableau415[[#This Row],[Lundi]:[Dimanche]],"&gt;0")</f>
        <v>0</v>
      </c>
      <c r="P121" s="21">
        <f>SUM(Tableau415[[#This Row],[Lundi]:[Dimanche]])</f>
        <v>0</v>
      </c>
      <c r="Q121" s="21">
        <f>COUNTIF(Tableau415[[#This Row],[Lundi]:[Dimanche]],"&gt;=190")*1000</f>
        <v>0</v>
      </c>
      <c r="R121" s="21">
        <f t="shared" si="2"/>
        <v>0</v>
      </c>
      <c r="S121" s="21">
        <f t="shared" si="3"/>
        <v>0</v>
      </c>
      <c r="T121" s="54" t="str">
        <f>IF(Tableau415[[#This Row],[Matricule]]&gt;1,IF(COUNTIF(Tableau415[DateMatricule],Tableau415[[#This Row],[DateMatricule]])&gt;1,"Doublon",""),"")</f>
        <v/>
      </c>
      <c r="U121"/>
    </row>
    <row r="122" spans="1:21" x14ac:dyDescent="0.25">
      <c r="A122" s="12" t="str">
        <f>IF(Tableau415[[#This Row],[Semaine]]="","",VLOOKUP(Tableau415[[#This Row],[Semaine]],Listes!$A:$B,2,FALSE))</f>
        <v/>
      </c>
      <c r="B122" s="12" t="str">
        <f>IF(ISBLANK(Tableau415[[#This Row],[Matricule]]),"",VLOOKUP(Tableau415[[#This Row],[Matricule]],#REF!,2,FALSE))</f>
        <v/>
      </c>
      <c r="C122" s="12" t="str">
        <f>IF(ISBLANK(Tableau415[[#This Row],[Matricule]]),"",VLOOKUP(Tableau415[[#This Row],[Matricule]],#REF!,3,FALSE))</f>
        <v/>
      </c>
      <c r="D122" s="12" t="str">
        <f>CONCATENATE(Tableau415[[#This Row],[Semaine]],Tableau415[[#This Row],[Matricule]])</f>
        <v/>
      </c>
      <c r="H122" s="8"/>
      <c r="I122" s="8"/>
      <c r="J122" s="8"/>
      <c r="K122" s="8"/>
      <c r="L122" s="8"/>
      <c r="M122" s="8"/>
      <c r="N122" s="8"/>
      <c r="O122" s="21">
        <f>COUNTIF(Tableau415[[#This Row],[Lundi]:[Dimanche]],"&gt;0")</f>
        <v>0</v>
      </c>
      <c r="P122" s="21">
        <f>SUM(Tableau415[[#This Row],[Lundi]:[Dimanche]])</f>
        <v>0</v>
      </c>
      <c r="Q122" s="21">
        <f>COUNTIF(Tableau415[[#This Row],[Lundi]:[Dimanche]],"&gt;=190")*1000</f>
        <v>0</v>
      </c>
      <c r="R122" s="21">
        <f t="shared" si="2"/>
        <v>0</v>
      </c>
      <c r="S122" s="21">
        <f t="shared" si="3"/>
        <v>0</v>
      </c>
      <c r="T122" s="54" t="str">
        <f>IF(Tableau415[[#This Row],[Matricule]]&gt;1,IF(COUNTIF(Tableau415[DateMatricule],Tableau415[[#This Row],[DateMatricule]])&gt;1,"Doublon",""),"")</f>
        <v/>
      </c>
      <c r="U122"/>
    </row>
    <row r="123" spans="1:21" x14ac:dyDescent="0.25">
      <c r="A123" s="12" t="str">
        <f>IF(Tableau415[[#This Row],[Semaine]]="","",VLOOKUP(Tableau415[[#This Row],[Semaine]],Listes!$A:$B,2,FALSE))</f>
        <v/>
      </c>
      <c r="B123" s="12" t="str">
        <f>IF(ISBLANK(Tableau415[[#This Row],[Matricule]]),"",VLOOKUP(Tableau415[[#This Row],[Matricule]],#REF!,2,FALSE))</f>
        <v/>
      </c>
      <c r="C123" s="12" t="str">
        <f>IF(ISBLANK(Tableau415[[#This Row],[Matricule]]),"",VLOOKUP(Tableau415[[#This Row],[Matricule]],#REF!,3,FALSE))</f>
        <v/>
      </c>
      <c r="D123" s="12" t="str">
        <f>CONCATENATE(Tableau415[[#This Row],[Semaine]],Tableau415[[#This Row],[Matricule]])</f>
        <v/>
      </c>
      <c r="H123" s="8"/>
      <c r="I123" s="8"/>
      <c r="J123" s="8"/>
      <c r="K123" s="8"/>
      <c r="L123" s="8"/>
      <c r="M123" s="8"/>
      <c r="N123" s="8"/>
      <c r="O123" s="21">
        <f>COUNTIF(Tableau415[[#This Row],[Lundi]:[Dimanche]],"&gt;0")</f>
        <v>0</v>
      </c>
      <c r="P123" s="21">
        <f>SUM(Tableau415[[#This Row],[Lundi]:[Dimanche]])</f>
        <v>0</v>
      </c>
      <c r="Q123" s="21">
        <f>COUNTIF(Tableau415[[#This Row],[Lundi]:[Dimanche]],"&gt;=190")*1000</f>
        <v>0</v>
      </c>
      <c r="R123" s="21">
        <f t="shared" si="2"/>
        <v>0</v>
      </c>
      <c r="S123" s="21">
        <f t="shared" si="3"/>
        <v>0</v>
      </c>
      <c r="T123" s="54" t="str">
        <f>IF(Tableau415[[#This Row],[Matricule]]&gt;1,IF(COUNTIF(Tableau415[DateMatricule],Tableau415[[#This Row],[DateMatricule]])&gt;1,"Doublon",""),"")</f>
        <v/>
      </c>
      <c r="U123"/>
    </row>
    <row r="124" spans="1:21" x14ac:dyDescent="0.25">
      <c r="A124" s="12" t="str">
        <f>IF(Tableau415[[#This Row],[Semaine]]="","",VLOOKUP(Tableau415[[#This Row],[Semaine]],Listes!$A:$B,2,FALSE))</f>
        <v/>
      </c>
      <c r="B124" s="12" t="str">
        <f>IF(ISBLANK(Tableau415[[#This Row],[Matricule]]),"",VLOOKUP(Tableau415[[#This Row],[Matricule]],#REF!,2,FALSE))</f>
        <v/>
      </c>
      <c r="C124" s="12" t="str">
        <f>IF(ISBLANK(Tableau415[[#This Row],[Matricule]]),"",VLOOKUP(Tableau415[[#This Row],[Matricule]],#REF!,3,FALSE))</f>
        <v/>
      </c>
      <c r="D124" s="12" t="str">
        <f>CONCATENATE(Tableau415[[#This Row],[Semaine]],Tableau415[[#This Row],[Matricule]])</f>
        <v/>
      </c>
      <c r="H124" s="8"/>
      <c r="I124" s="8"/>
      <c r="J124" s="8"/>
      <c r="K124" s="8"/>
      <c r="L124" s="8"/>
      <c r="M124" s="8"/>
      <c r="N124" s="8"/>
      <c r="O124" s="21">
        <f>COUNTIF(Tableau415[[#This Row],[Lundi]:[Dimanche]],"&gt;0")</f>
        <v>0</v>
      </c>
      <c r="P124" s="21">
        <f>SUM(Tableau415[[#This Row],[Lundi]:[Dimanche]])</f>
        <v>0</v>
      </c>
      <c r="Q124" s="21">
        <f>COUNTIF(Tableau415[[#This Row],[Lundi]:[Dimanche]],"&gt;=190")*1000</f>
        <v>0</v>
      </c>
      <c r="R124" s="21">
        <f t="shared" si="2"/>
        <v>0</v>
      </c>
      <c r="S124" s="21">
        <f t="shared" si="3"/>
        <v>0</v>
      </c>
      <c r="T124" s="54" t="str">
        <f>IF(Tableau415[[#This Row],[Matricule]]&gt;1,IF(COUNTIF(Tableau415[DateMatricule],Tableau415[[#This Row],[DateMatricule]])&gt;1,"Doublon",""),"")</f>
        <v/>
      </c>
      <c r="U124"/>
    </row>
    <row r="125" spans="1:21" x14ac:dyDescent="0.25">
      <c r="A125" s="12" t="str">
        <f>IF(Tableau415[[#This Row],[Semaine]]="","",VLOOKUP(Tableau415[[#This Row],[Semaine]],Listes!$A:$B,2,FALSE))</f>
        <v/>
      </c>
      <c r="B125" s="12" t="str">
        <f>IF(ISBLANK(Tableau415[[#This Row],[Matricule]]),"",VLOOKUP(Tableau415[[#This Row],[Matricule]],#REF!,2,FALSE))</f>
        <v/>
      </c>
      <c r="C125" s="12" t="str">
        <f>IF(ISBLANK(Tableau415[[#This Row],[Matricule]]),"",VLOOKUP(Tableau415[[#This Row],[Matricule]],#REF!,3,FALSE))</f>
        <v/>
      </c>
      <c r="D125" s="12" t="str">
        <f>CONCATENATE(Tableau415[[#This Row],[Semaine]],Tableau415[[#This Row],[Matricule]])</f>
        <v/>
      </c>
      <c r="H125" s="8"/>
      <c r="I125" s="8"/>
      <c r="J125" s="8"/>
      <c r="K125" s="8"/>
      <c r="L125" s="8"/>
      <c r="M125" s="8"/>
      <c r="N125" s="8"/>
      <c r="O125" s="21">
        <f>COUNTIF(Tableau415[[#This Row],[Lundi]:[Dimanche]],"&gt;0")</f>
        <v>0</v>
      </c>
      <c r="P125" s="21">
        <f>SUM(Tableau415[[#This Row],[Lundi]:[Dimanche]])</f>
        <v>0</v>
      </c>
      <c r="Q125" s="21">
        <f>COUNTIF(Tableau415[[#This Row],[Lundi]:[Dimanche]],"&gt;=190")*1000</f>
        <v>0</v>
      </c>
      <c r="R125" s="21">
        <f t="shared" si="2"/>
        <v>0</v>
      </c>
      <c r="S125" s="21">
        <f t="shared" si="3"/>
        <v>0</v>
      </c>
      <c r="T125" s="54" t="str">
        <f>IF(Tableau415[[#This Row],[Matricule]]&gt;1,IF(COUNTIF(Tableau415[DateMatricule],Tableau415[[#This Row],[DateMatricule]])&gt;1,"Doublon",""),"")</f>
        <v/>
      </c>
      <c r="U125"/>
    </row>
    <row r="126" spans="1:21" x14ac:dyDescent="0.25">
      <c r="A126" s="12" t="str">
        <f>IF(Tableau415[[#This Row],[Semaine]]="","",VLOOKUP(Tableau415[[#This Row],[Semaine]],Listes!$A:$B,2,FALSE))</f>
        <v/>
      </c>
      <c r="B126" s="12" t="str">
        <f>IF(ISBLANK(Tableau415[[#This Row],[Matricule]]),"",VLOOKUP(Tableau415[[#This Row],[Matricule]],#REF!,2,FALSE))</f>
        <v/>
      </c>
      <c r="C126" s="12" t="str">
        <f>IF(ISBLANK(Tableau415[[#This Row],[Matricule]]),"",VLOOKUP(Tableau415[[#This Row],[Matricule]],#REF!,3,FALSE))</f>
        <v/>
      </c>
      <c r="D126" s="12" t="str">
        <f>CONCATENATE(Tableau415[[#This Row],[Semaine]],Tableau415[[#This Row],[Matricule]])</f>
        <v/>
      </c>
      <c r="H126" s="8"/>
      <c r="I126" s="8"/>
      <c r="J126" s="8"/>
      <c r="K126" s="8"/>
      <c r="L126" s="8"/>
      <c r="M126" s="8"/>
      <c r="N126" s="8"/>
      <c r="O126" s="21">
        <f>COUNTIF(Tableau415[[#This Row],[Lundi]:[Dimanche]],"&gt;0")</f>
        <v>0</v>
      </c>
      <c r="P126" s="21">
        <f>SUM(Tableau415[[#This Row],[Lundi]:[Dimanche]])</f>
        <v>0</v>
      </c>
      <c r="Q126" s="21">
        <f>COUNTIF(Tableau415[[#This Row],[Lundi]:[Dimanche]],"&gt;=190")*1000</f>
        <v>0</v>
      </c>
      <c r="R126" s="21">
        <f t="shared" si="2"/>
        <v>0</v>
      </c>
      <c r="S126" s="21">
        <f t="shared" si="3"/>
        <v>0</v>
      </c>
      <c r="T126" s="54" t="str">
        <f>IF(Tableau415[[#This Row],[Matricule]]&gt;1,IF(COUNTIF(Tableau415[DateMatricule],Tableau415[[#This Row],[DateMatricule]])&gt;1,"Doublon",""),"")</f>
        <v/>
      </c>
      <c r="U126"/>
    </row>
    <row r="127" spans="1:21" x14ac:dyDescent="0.25">
      <c r="A127" s="12" t="str">
        <f>IF(Tableau415[[#This Row],[Semaine]]="","",VLOOKUP(Tableau415[[#This Row],[Semaine]],Listes!$A:$B,2,FALSE))</f>
        <v/>
      </c>
      <c r="B127" s="12" t="str">
        <f>IF(ISBLANK(Tableau415[[#This Row],[Matricule]]),"",VLOOKUP(Tableau415[[#This Row],[Matricule]],#REF!,2,FALSE))</f>
        <v/>
      </c>
      <c r="C127" s="12" t="str">
        <f>IF(ISBLANK(Tableau415[[#This Row],[Matricule]]),"",VLOOKUP(Tableau415[[#This Row],[Matricule]],#REF!,3,FALSE))</f>
        <v/>
      </c>
      <c r="D127" s="12" t="str">
        <f>CONCATENATE(Tableau415[[#This Row],[Semaine]],Tableau415[[#This Row],[Matricule]])</f>
        <v/>
      </c>
      <c r="H127" s="8"/>
      <c r="I127" s="8"/>
      <c r="J127" s="8"/>
      <c r="K127" s="8"/>
      <c r="L127" s="8"/>
      <c r="M127" s="8"/>
      <c r="N127" s="8"/>
      <c r="O127" s="21">
        <f>COUNTIF(Tableau415[[#This Row],[Lundi]:[Dimanche]],"&gt;0")</f>
        <v>0</v>
      </c>
      <c r="P127" s="21">
        <f>SUM(Tableau415[[#This Row],[Lundi]:[Dimanche]])</f>
        <v>0</v>
      </c>
      <c r="Q127" s="21">
        <f>COUNTIF(Tableau415[[#This Row],[Lundi]:[Dimanche]],"&gt;=190")*1000</f>
        <v>0</v>
      </c>
      <c r="R127" s="21">
        <f t="shared" si="2"/>
        <v>0</v>
      </c>
      <c r="S127" s="21">
        <f t="shared" si="3"/>
        <v>0</v>
      </c>
      <c r="T127" s="54" t="str">
        <f>IF(Tableau415[[#This Row],[Matricule]]&gt;1,IF(COUNTIF(Tableau415[DateMatricule],Tableau415[[#This Row],[DateMatricule]])&gt;1,"Doublon",""),"")</f>
        <v/>
      </c>
      <c r="U127"/>
    </row>
    <row r="128" spans="1:21" x14ac:dyDescent="0.25">
      <c r="A128" s="12" t="str">
        <f>IF(Tableau415[[#This Row],[Semaine]]="","",VLOOKUP(Tableau415[[#This Row],[Semaine]],Listes!$A:$B,2,FALSE))</f>
        <v/>
      </c>
      <c r="B128" s="12" t="str">
        <f>IF(ISBLANK(Tableau415[[#This Row],[Matricule]]),"",VLOOKUP(Tableau415[[#This Row],[Matricule]],#REF!,2,FALSE))</f>
        <v/>
      </c>
      <c r="C128" s="12" t="str">
        <f>IF(ISBLANK(Tableau415[[#This Row],[Matricule]]),"",VLOOKUP(Tableau415[[#This Row],[Matricule]],#REF!,3,FALSE))</f>
        <v/>
      </c>
      <c r="D128" s="12" t="str">
        <f>CONCATENATE(Tableau415[[#This Row],[Semaine]],Tableau415[[#This Row],[Matricule]])</f>
        <v/>
      </c>
      <c r="H128" s="8"/>
      <c r="I128" s="8"/>
      <c r="J128" s="8"/>
      <c r="K128" s="8"/>
      <c r="L128" s="8"/>
      <c r="M128" s="8"/>
      <c r="N128" s="8"/>
      <c r="O128" s="21">
        <f>COUNTIF(Tableau415[[#This Row],[Lundi]:[Dimanche]],"&gt;0")</f>
        <v>0</v>
      </c>
      <c r="P128" s="21">
        <f>SUM(Tableau415[[#This Row],[Lundi]:[Dimanche]])</f>
        <v>0</v>
      </c>
      <c r="Q128" s="21">
        <f>COUNTIF(Tableau415[[#This Row],[Lundi]:[Dimanche]],"&gt;=190")*1000</f>
        <v>0</v>
      </c>
      <c r="R128" s="21">
        <f t="shared" si="2"/>
        <v>0</v>
      </c>
      <c r="S128" s="21">
        <f t="shared" si="3"/>
        <v>0</v>
      </c>
      <c r="T128" s="54" t="str">
        <f>IF(Tableau415[[#This Row],[Matricule]]&gt;1,IF(COUNTIF(Tableau415[DateMatricule],Tableau415[[#This Row],[DateMatricule]])&gt;1,"Doublon",""),"")</f>
        <v/>
      </c>
      <c r="U128"/>
    </row>
    <row r="129" spans="1:21" x14ac:dyDescent="0.25">
      <c r="A129" s="12" t="str">
        <f>IF(Tableau415[[#This Row],[Semaine]]="","",VLOOKUP(Tableau415[[#This Row],[Semaine]],Listes!$A:$B,2,FALSE))</f>
        <v/>
      </c>
      <c r="B129" s="12" t="str">
        <f>IF(ISBLANK(Tableau415[[#This Row],[Matricule]]),"",VLOOKUP(Tableau415[[#This Row],[Matricule]],#REF!,2,FALSE))</f>
        <v/>
      </c>
      <c r="C129" s="12" t="str">
        <f>IF(ISBLANK(Tableau415[[#This Row],[Matricule]]),"",VLOOKUP(Tableau415[[#This Row],[Matricule]],#REF!,3,FALSE))</f>
        <v/>
      </c>
      <c r="D129" s="12" t="str">
        <f>CONCATENATE(Tableau415[[#This Row],[Semaine]],Tableau415[[#This Row],[Matricule]])</f>
        <v/>
      </c>
      <c r="H129" s="8"/>
      <c r="I129" s="8"/>
      <c r="J129" s="8"/>
      <c r="K129" s="8"/>
      <c r="L129" s="8"/>
      <c r="M129" s="8"/>
      <c r="N129" s="8"/>
      <c r="O129" s="21">
        <f>COUNTIF(Tableau415[[#This Row],[Lundi]:[Dimanche]],"&gt;0")</f>
        <v>0</v>
      </c>
      <c r="P129" s="21">
        <f>SUM(Tableau415[[#This Row],[Lundi]:[Dimanche]])</f>
        <v>0</v>
      </c>
      <c r="Q129" s="21">
        <f>COUNTIF(Tableau415[[#This Row],[Lundi]:[Dimanche]],"&gt;=190")*1000</f>
        <v>0</v>
      </c>
      <c r="R129" s="21">
        <f t="shared" si="2"/>
        <v>0</v>
      </c>
      <c r="S129" s="21">
        <f t="shared" si="3"/>
        <v>0</v>
      </c>
      <c r="T129" s="54" t="str">
        <f>IF(Tableau415[[#This Row],[Matricule]]&gt;1,IF(COUNTIF(Tableau415[DateMatricule],Tableau415[[#This Row],[DateMatricule]])&gt;1,"Doublon",""),"")</f>
        <v/>
      </c>
      <c r="U129"/>
    </row>
    <row r="130" spans="1:21" x14ac:dyDescent="0.25">
      <c r="A130" s="12" t="str">
        <f>IF(Tableau415[[#This Row],[Semaine]]="","",VLOOKUP(Tableau415[[#This Row],[Semaine]],Listes!$A:$B,2,FALSE))</f>
        <v/>
      </c>
      <c r="B130" s="12" t="str">
        <f>IF(ISBLANK(Tableau415[[#This Row],[Matricule]]),"",VLOOKUP(Tableau415[[#This Row],[Matricule]],#REF!,2,FALSE))</f>
        <v/>
      </c>
      <c r="C130" s="12" t="str">
        <f>IF(ISBLANK(Tableau415[[#This Row],[Matricule]]),"",VLOOKUP(Tableau415[[#This Row],[Matricule]],#REF!,3,FALSE))</f>
        <v/>
      </c>
      <c r="D130" s="12" t="str">
        <f>CONCATENATE(Tableau415[[#This Row],[Semaine]],Tableau415[[#This Row],[Matricule]])</f>
        <v/>
      </c>
      <c r="H130" s="8"/>
      <c r="I130" s="8"/>
      <c r="J130" s="8"/>
      <c r="K130" s="8"/>
      <c r="L130" s="8"/>
      <c r="M130" s="8"/>
      <c r="N130" s="8"/>
      <c r="O130" s="21">
        <f>COUNTIF(Tableau415[[#This Row],[Lundi]:[Dimanche]],"&gt;0")</f>
        <v>0</v>
      </c>
      <c r="P130" s="21">
        <f>SUM(Tableau415[[#This Row],[Lundi]:[Dimanche]])</f>
        <v>0</v>
      </c>
      <c r="Q130" s="21">
        <f>COUNTIF(Tableau415[[#This Row],[Lundi]:[Dimanche]],"&gt;=190")*1000</f>
        <v>0</v>
      </c>
      <c r="R130" s="21">
        <f t="shared" si="2"/>
        <v>0</v>
      </c>
      <c r="S130" s="21">
        <f t="shared" si="3"/>
        <v>0</v>
      </c>
      <c r="T130" s="54" t="str">
        <f>IF(Tableau415[[#This Row],[Matricule]]&gt;1,IF(COUNTIF(Tableau415[DateMatricule],Tableau415[[#This Row],[DateMatricule]])&gt;1,"Doublon",""),"")</f>
        <v/>
      </c>
      <c r="U130"/>
    </row>
    <row r="131" spans="1:21" x14ac:dyDescent="0.25">
      <c r="A131" s="12" t="str">
        <f>IF(Tableau415[[#This Row],[Semaine]]="","",VLOOKUP(Tableau415[[#This Row],[Semaine]],Listes!$A:$B,2,FALSE))</f>
        <v/>
      </c>
      <c r="B131" s="12" t="str">
        <f>IF(ISBLANK(Tableau415[[#This Row],[Matricule]]),"",VLOOKUP(Tableau415[[#This Row],[Matricule]],#REF!,2,FALSE))</f>
        <v/>
      </c>
      <c r="C131" s="12" t="str">
        <f>IF(ISBLANK(Tableau415[[#This Row],[Matricule]]),"",VLOOKUP(Tableau415[[#This Row],[Matricule]],#REF!,3,FALSE))</f>
        <v/>
      </c>
      <c r="D131" s="12" t="str">
        <f>CONCATENATE(Tableau415[[#This Row],[Semaine]],Tableau415[[#This Row],[Matricule]])</f>
        <v/>
      </c>
      <c r="H131" s="8"/>
      <c r="I131" s="8"/>
      <c r="J131" s="8"/>
      <c r="K131" s="8"/>
      <c r="L131" s="8"/>
      <c r="M131" s="8"/>
      <c r="N131" s="8"/>
      <c r="O131" s="21">
        <f>COUNTIF(Tableau415[[#This Row],[Lundi]:[Dimanche]],"&gt;0")</f>
        <v>0</v>
      </c>
      <c r="P131" s="21">
        <f>SUM(Tableau415[[#This Row],[Lundi]:[Dimanche]])</f>
        <v>0</v>
      </c>
      <c r="Q131" s="21">
        <f>COUNTIF(Tableau415[[#This Row],[Lundi]:[Dimanche]],"&gt;=190")*1000</f>
        <v>0</v>
      </c>
      <c r="R131" s="21">
        <f t="shared" ref="R131:R194" si="4">+IF(P131&gt;1140,(P131-1140)*20,0)</f>
        <v>0</v>
      </c>
      <c r="S131" s="21">
        <f t="shared" ref="S131:S194" si="5">+Q131+R131</f>
        <v>0</v>
      </c>
      <c r="T131" s="54" t="str">
        <f>IF(Tableau415[[#This Row],[Matricule]]&gt;1,IF(COUNTIF(Tableau415[DateMatricule],Tableau415[[#This Row],[DateMatricule]])&gt;1,"Doublon",""),"")</f>
        <v/>
      </c>
      <c r="U131"/>
    </row>
    <row r="132" spans="1:21" x14ac:dyDescent="0.25">
      <c r="A132" s="12" t="str">
        <f>IF(Tableau415[[#This Row],[Semaine]]="","",VLOOKUP(Tableau415[[#This Row],[Semaine]],Listes!$A:$B,2,FALSE))</f>
        <v/>
      </c>
      <c r="B132" s="12" t="str">
        <f>IF(ISBLANK(Tableau415[[#This Row],[Matricule]]),"",VLOOKUP(Tableau415[[#This Row],[Matricule]],#REF!,2,FALSE))</f>
        <v/>
      </c>
      <c r="C132" s="12" t="str">
        <f>IF(ISBLANK(Tableau415[[#This Row],[Matricule]]),"",VLOOKUP(Tableau415[[#This Row],[Matricule]],#REF!,3,FALSE))</f>
        <v/>
      </c>
      <c r="D132" s="12" t="str">
        <f>CONCATENATE(Tableau415[[#This Row],[Semaine]],Tableau415[[#This Row],[Matricule]])</f>
        <v/>
      </c>
      <c r="H132" s="8"/>
      <c r="I132" s="8"/>
      <c r="J132" s="8"/>
      <c r="K132" s="8"/>
      <c r="L132" s="8"/>
      <c r="M132" s="8"/>
      <c r="N132" s="8"/>
      <c r="O132" s="21">
        <f>COUNTIF(Tableau415[[#This Row],[Lundi]:[Dimanche]],"&gt;0")</f>
        <v>0</v>
      </c>
      <c r="P132" s="21">
        <f>SUM(Tableau415[[#This Row],[Lundi]:[Dimanche]])</f>
        <v>0</v>
      </c>
      <c r="Q132" s="21">
        <f>COUNTIF(Tableau415[[#This Row],[Lundi]:[Dimanche]],"&gt;=190")*1000</f>
        <v>0</v>
      </c>
      <c r="R132" s="21">
        <f t="shared" si="4"/>
        <v>0</v>
      </c>
      <c r="S132" s="21">
        <f t="shared" si="5"/>
        <v>0</v>
      </c>
      <c r="T132" s="54" t="str">
        <f>IF(Tableau415[[#This Row],[Matricule]]&gt;1,IF(COUNTIF(Tableau415[DateMatricule],Tableau415[[#This Row],[DateMatricule]])&gt;1,"Doublon",""),"")</f>
        <v/>
      </c>
      <c r="U132"/>
    </row>
    <row r="133" spans="1:21" x14ac:dyDescent="0.25">
      <c r="A133" s="12" t="str">
        <f>IF(Tableau415[[#This Row],[Semaine]]="","",VLOOKUP(Tableau415[[#This Row],[Semaine]],Listes!$A:$B,2,FALSE))</f>
        <v/>
      </c>
      <c r="B133" s="12" t="str">
        <f>IF(ISBLANK(Tableau415[[#This Row],[Matricule]]),"",VLOOKUP(Tableau415[[#This Row],[Matricule]],#REF!,2,FALSE))</f>
        <v/>
      </c>
      <c r="C133" s="12" t="str">
        <f>IF(ISBLANK(Tableau415[[#This Row],[Matricule]]),"",VLOOKUP(Tableau415[[#This Row],[Matricule]],#REF!,3,FALSE))</f>
        <v/>
      </c>
      <c r="D133" s="12" t="str">
        <f>CONCATENATE(Tableau415[[#This Row],[Semaine]],Tableau415[[#This Row],[Matricule]])</f>
        <v/>
      </c>
      <c r="H133" s="8"/>
      <c r="I133" s="8"/>
      <c r="J133" s="8"/>
      <c r="K133" s="8"/>
      <c r="L133" s="8"/>
      <c r="M133" s="8"/>
      <c r="N133" s="8"/>
      <c r="O133" s="21">
        <f>COUNTIF(Tableau415[[#This Row],[Lundi]:[Dimanche]],"&gt;0")</f>
        <v>0</v>
      </c>
      <c r="P133" s="21">
        <f>SUM(Tableau415[[#This Row],[Lundi]:[Dimanche]])</f>
        <v>0</v>
      </c>
      <c r="Q133" s="21">
        <f>COUNTIF(Tableau415[[#This Row],[Lundi]:[Dimanche]],"&gt;=190")*1000</f>
        <v>0</v>
      </c>
      <c r="R133" s="21">
        <f t="shared" si="4"/>
        <v>0</v>
      </c>
      <c r="S133" s="21">
        <f t="shared" si="5"/>
        <v>0</v>
      </c>
      <c r="T133" s="54" t="str">
        <f>IF(Tableau415[[#This Row],[Matricule]]&gt;1,IF(COUNTIF(Tableau415[DateMatricule],Tableau415[[#This Row],[DateMatricule]])&gt;1,"Doublon",""),"")</f>
        <v/>
      </c>
      <c r="U133"/>
    </row>
    <row r="134" spans="1:21" x14ac:dyDescent="0.25">
      <c r="A134" s="12" t="str">
        <f>IF(Tableau415[[#This Row],[Semaine]]="","",VLOOKUP(Tableau415[[#This Row],[Semaine]],Listes!$A:$B,2,FALSE))</f>
        <v/>
      </c>
      <c r="B134" s="12" t="str">
        <f>IF(ISBLANK(Tableau415[[#This Row],[Matricule]]),"",VLOOKUP(Tableau415[[#This Row],[Matricule]],#REF!,2,FALSE))</f>
        <v/>
      </c>
      <c r="C134" s="12" t="str">
        <f>IF(ISBLANK(Tableau415[[#This Row],[Matricule]]),"",VLOOKUP(Tableau415[[#This Row],[Matricule]],#REF!,3,FALSE))</f>
        <v/>
      </c>
      <c r="D134" s="12" t="str">
        <f>CONCATENATE(Tableau415[[#This Row],[Semaine]],Tableau415[[#This Row],[Matricule]])</f>
        <v/>
      </c>
      <c r="H134" s="8"/>
      <c r="I134" s="8"/>
      <c r="J134" s="8"/>
      <c r="K134" s="8"/>
      <c r="L134" s="8"/>
      <c r="M134" s="8"/>
      <c r="N134" s="8"/>
      <c r="O134" s="21">
        <f>COUNTIF(Tableau415[[#This Row],[Lundi]:[Dimanche]],"&gt;0")</f>
        <v>0</v>
      </c>
      <c r="P134" s="21">
        <f>SUM(Tableau415[[#This Row],[Lundi]:[Dimanche]])</f>
        <v>0</v>
      </c>
      <c r="Q134" s="21">
        <f>COUNTIF(Tableau415[[#This Row],[Lundi]:[Dimanche]],"&gt;=190")*1000</f>
        <v>0</v>
      </c>
      <c r="R134" s="21">
        <f t="shared" si="4"/>
        <v>0</v>
      </c>
      <c r="S134" s="21">
        <f t="shared" si="5"/>
        <v>0</v>
      </c>
      <c r="T134" s="54" t="str">
        <f>IF(Tableau415[[#This Row],[Matricule]]&gt;1,IF(COUNTIF(Tableau415[DateMatricule],Tableau415[[#This Row],[DateMatricule]])&gt;1,"Doublon",""),"")</f>
        <v/>
      </c>
      <c r="U134"/>
    </row>
    <row r="135" spans="1:21" x14ac:dyDescent="0.25">
      <c r="A135" s="12" t="str">
        <f>IF(Tableau415[[#This Row],[Semaine]]="","",VLOOKUP(Tableau415[[#This Row],[Semaine]],Listes!$A:$B,2,FALSE))</f>
        <v/>
      </c>
      <c r="B135" s="12" t="str">
        <f>IF(ISBLANK(Tableau415[[#This Row],[Matricule]]),"",VLOOKUP(Tableau415[[#This Row],[Matricule]],#REF!,2,FALSE))</f>
        <v/>
      </c>
      <c r="C135" s="12" t="str">
        <f>IF(ISBLANK(Tableau415[[#This Row],[Matricule]]),"",VLOOKUP(Tableau415[[#This Row],[Matricule]],#REF!,3,FALSE))</f>
        <v/>
      </c>
      <c r="D135" s="12" t="str">
        <f>CONCATENATE(Tableau415[[#This Row],[Semaine]],Tableau415[[#This Row],[Matricule]])</f>
        <v/>
      </c>
      <c r="H135" s="8"/>
      <c r="I135" s="8"/>
      <c r="J135" s="8"/>
      <c r="K135" s="8"/>
      <c r="L135" s="8"/>
      <c r="M135" s="8"/>
      <c r="N135" s="8"/>
      <c r="O135" s="21">
        <f>COUNTIF(Tableau415[[#This Row],[Lundi]:[Dimanche]],"&gt;0")</f>
        <v>0</v>
      </c>
      <c r="P135" s="21">
        <f>SUM(Tableau415[[#This Row],[Lundi]:[Dimanche]])</f>
        <v>0</v>
      </c>
      <c r="Q135" s="21">
        <f>COUNTIF(Tableau415[[#This Row],[Lundi]:[Dimanche]],"&gt;=190")*1000</f>
        <v>0</v>
      </c>
      <c r="R135" s="21">
        <f t="shared" si="4"/>
        <v>0</v>
      </c>
      <c r="S135" s="21">
        <f t="shared" si="5"/>
        <v>0</v>
      </c>
      <c r="T135" s="54" t="str">
        <f>IF(Tableau415[[#This Row],[Matricule]]&gt;1,IF(COUNTIF(Tableau415[DateMatricule],Tableau415[[#This Row],[DateMatricule]])&gt;1,"Doublon",""),"")</f>
        <v/>
      </c>
      <c r="U135"/>
    </row>
    <row r="136" spans="1:21" x14ac:dyDescent="0.25">
      <c r="A136" s="12" t="str">
        <f>IF(Tableau415[[#This Row],[Semaine]]="","",VLOOKUP(Tableau415[[#This Row],[Semaine]],Listes!$A:$B,2,FALSE))</f>
        <v/>
      </c>
      <c r="B136" s="12" t="str">
        <f>IF(ISBLANK(Tableau415[[#This Row],[Matricule]]),"",VLOOKUP(Tableau415[[#This Row],[Matricule]],#REF!,2,FALSE))</f>
        <v/>
      </c>
      <c r="C136" s="12" t="str">
        <f>IF(ISBLANK(Tableau415[[#This Row],[Matricule]]),"",VLOOKUP(Tableau415[[#This Row],[Matricule]],#REF!,3,FALSE))</f>
        <v/>
      </c>
      <c r="D136" s="12" t="str">
        <f>CONCATENATE(Tableau415[[#This Row],[Semaine]],Tableau415[[#This Row],[Matricule]])</f>
        <v/>
      </c>
      <c r="H136" s="8"/>
      <c r="I136" s="8"/>
      <c r="J136" s="8"/>
      <c r="K136" s="8"/>
      <c r="L136" s="8"/>
      <c r="M136" s="8"/>
      <c r="N136" s="8"/>
      <c r="O136" s="21">
        <f>COUNTIF(Tableau415[[#This Row],[Lundi]:[Dimanche]],"&gt;0")</f>
        <v>0</v>
      </c>
      <c r="P136" s="21">
        <f>SUM(Tableau415[[#This Row],[Lundi]:[Dimanche]])</f>
        <v>0</v>
      </c>
      <c r="Q136" s="21">
        <f>COUNTIF(Tableau415[[#This Row],[Lundi]:[Dimanche]],"&gt;=190")*1000</f>
        <v>0</v>
      </c>
      <c r="R136" s="21">
        <f t="shared" si="4"/>
        <v>0</v>
      </c>
      <c r="S136" s="21">
        <f t="shared" si="5"/>
        <v>0</v>
      </c>
      <c r="T136" s="54" t="str">
        <f>IF(Tableau415[[#This Row],[Matricule]]&gt;1,IF(COUNTIF(Tableau415[DateMatricule],Tableau415[[#This Row],[DateMatricule]])&gt;1,"Doublon",""),"")</f>
        <v/>
      </c>
      <c r="U136"/>
    </row>
    <row r="137" spans="1:21" x14ac:dyDescent="0.25">
      <c r="A137" s="12" t="str">
        <f>IF(Tableau415[[#This Row],[Semaine]]="","",VLOOKUP(Tableau415[[#This Row],[Semaine]],Listes!$A:$B,2,FALSE))</f>
        <v/>
      </c>
      <c r="B137" s="12" t="str">
        <f>IF(ISBLANK(Tableau415[[#This Row],[Matricule]]),"",VLOOKUP(Tableau415[[#This Row],[Matricule]],#REF!,2,FALSE))</f>
        <v/>
      </c>
      <c r="C137" s="12" t="str">
        <f>IF(ISBLANK(Tableau415[[#This Row],[Matricule]]),"",VLOOKUP(Tableau415[[#This Row],[Matricule]],#REF!,3,FALSE))</f>
        <v/>
      </c>
      <c r="D137" s="12" t="str">
        <f>CONCATENATE(Tableau415[[#This Row],[Semaine]],Tableau415[[#This Row],[Matricule]])</f>
        <v/>
      </c>
      <c r="H137" s="8"/>
      <c r="I137" s="8"/>
      <c r="J137" s="8"/>
      <c r="K137" s="8"/>
      <c r="L137" s="8"/>
      <c r="M137" s="8"/>
      <c r="N137" s="8"/>
      <c r="O137" s="21">
        <f>COUNTIF(Tableau415[[#This Row],[Lundi]:[Dimanche]],"&gt;0")</f>
        <v>0</v>
      </c>
      <c r="P137" s="21">
        <f>SUM(Tableau415[[#This Row],[Lundi]:[Dimanche]])</f>
        <v>0</v>
      </c>
      <c r="Q137" s="21">
        <f>COUNTIF(Tableau415[[#This Row],[Lundi]:[Dimanche]],"&gt;=190")*1000</f>
        <v>0</v>
      </c>
      <c r="R137" s="21">
        <f t="shared" si="4"/>
        <v>0</v>
      </c>
      <c r="S137" s="21">
        <f t="shared" si="5"/>
        <v>0</v>
      </c>
      <c r="T137" s="54" t="str">
        <f>IF(Tableau415[[#This Row],[Matricule]]&gt;1,IF(COUNTIF(Tableau415[DateMatricule],Tableau415[[#This Row],[DateMatricule]])&gt;1,"Doublon",""),"")</f>
        <v/>
      </c>
      <c r="U137"/>
    </row>
    <row r="138" spans="1:21" x14ac:dyDescent="0.25">
      <c r="A138" s="12" t="str">
        <f>IF(Tableau415[[#This Row],[Semaine]]="","",VLOOKUP(Tableau415[[#This Row],[Semaine]],Listes!$A:$B,2,FALSE))</f>
        <v/>
      </c>
      <c r="B138" s="12" t="str">
        <f>IF(ISBLANK(Tableau415[[#This Row],[Matricule]]),"",VLOOKUP(Tableau415[[#This Row],[Matricule]],#REF!,2,FALSE))</f>
        <v/>
      </c>
      <c r="C138" s="12" t="str">
        <f>IF(ISBLANK(Tableau415[[#This Row],[Matricule]]),"",VLOOKUP(Tableau415[[#This Row],[Matricule]],#REF!,3,FALSE))</f>
        <v/>
      </c>
      <c r="D138" s="12" t="str">
        <f>CONCATENATE(Tableau415[[#This Row],[Semaine]],Tableau415[[#This Row],[Matricule]])</f>
        <v/>
      </c>
      <c r="H138" s="8"/>
      <c r="I138" s="8"/>
      <c r="J138" s="8"/>
      <c r="K138" s="8"/>
      <c r="L138" s="8"/>
      <c r="M138" s="8"/>
      <c r="N138" s="8"/>
      <c r="O138" s="21">
        <f>COUNTIF(Tableau415[[#This Row],[Lundi]:[Dimanche]],"&gt;0")</f>
        <v>0</v>
      </c>
      <c r="P138" s="21">
        <f>SUM(Tableau415[[#This Row],[Lundi]:[Dimanche]])</f>
        <v>0</v>
      </c>
      <c r="Q138" s="21">
        <f>COUNTIF(Tableau415[[#This Row],[Lundi]:[Dimanche]],"&gt;=190")*1000</f>
        <v>0</v>
      </c>
      <c r="R138" s="21">
        <f t="shared" si="4"/>
        <v>0</v>
      </c>
      <c r="S138" s="21">
        <f t="shared" si="5"/>
        <v>0</v>
      </c>
      <c r="T138" s="54" t="str">
        <f>IF(Tableau415[[#This Row],[Matricule]]&gt;1,IF(COUNTIF(Tableau415[DateMatricule],Tableau415[[#This Row],[DateMatricule]])&gt;1,"Doublon",""),"")</f>
        <v/>
      </c>
      <c r="U138"/>
    </row>
    <row r="139" spans="1:21" x14ac:dyDescent="0.25">
      <c r="A139" s="12" t="str">
        <f>IF(Tableau415[[#This Row],[Semaine]]="","",VLOOKUP(Tableau415[[#This Row],[Semaine]],Listes!$A:$B,2,FALSE))</f>
        <v/>
      </c>
      <c r="B139" s="12" t="str">
        <f>IF(ISBLANK(Tableau415[[#This Row],[Matricule]]),"",VLOOKUP(Tableau415[[#This Row],[Matricule]],#REF!,2,FALSE))</f>
        <v/>
      </c>
      <c r="C139" s="12" t="str">
        <f>IF(ISBLANK(Tableau415[[#This Row],[Matricule]]),"",VLOOKUP(Tableau415[[#This Row],[Matricule]],#REF!,3,FALSE))</f>
        <v/>
      </c>
      <c r="D139" s="12" t="str">
        <f>CONCATENATE(Tableau415[[#This Row],[Semaine]],Tableau415[[#This Row],[Matricule]])</f>
        <v/>
      </c>
      <c r="H139" s="8"/>
      <c r="I139" s="8"/>
      <c r="J139" s="8"/>
      <c r="K139" s="8"/>
      <c r="L139" s="8"/>
      <c r="M139" s="8"/>
      <c r="N139" s="8"/>
      <c r="O139" s="21">
        <f>COUNTIF(Tableau415[[#This Row],[Lundi]:[Dimanche]],"&gt;0")</f>
        <v>0</v>
      </c>
      <c r="P139" s="21">
        <f>SUM(Tableau415[[#This Row],[Lundi]:[Dimanche]])</f>
        <v>0</v>
      </c>
      <c r="Q139" s="21">
        <f>COUNTIF(Tableau415[[#This Row],[Lundi]:[Dimanche]],"&gt;=190")*1000</f>
        <v>0</v>
      </c>
      <c r="R139" s="21">
        <f t="shared" si="4"/>
        <v>0</v>
      </c>
      <c r="S139" s="21">
        <f t="shared" si="5"/>
        <v>0</v>
      </c>
      <c r="T139" s="54" t="str">
        <f>IF(Tableau415[[#This Row],[Matricule]]&gt;1,IF(COUNTIF(Tableau415[DateMatricule],Tableau415[[#This Row],[DateMatricule]])&gt;1,"Doublon",""),"")</f>
        <v/>
      </c>
      <c r="U139"/>
    </row>
    <row r="140" spans="1:21" x14ac:dyDescent="0.25">
      <c r="A140" s="12" t="str">
        <f>IF(Tableau415[[#This Row],[Semaine]]="","",VLOOKUP(Tableau415[[#This Row],[Semaine]],Listes!$A:$B,2,FALSE))</f>
        <v/>
      </c>
      <c r="B140" s="12" t="str">
        <f>IF(ISBLANK(Tableau415[[#This Row],[Matricule]]),"",VLOOKUP(Tableau415[[#This Row],[Matricule]],#REF!,2,FALSE))</f>
        <v/>
      </c>
      <c r="C140" s="12" t="str">
        <f>IF(ISBLANK(Tableau415[[#This Row],[Matricule]]),"",VLOOKUP(Tableau415[[#This Row],[Matricule]],#REF!,3,FALSE))</f>
        <v/>
      </c>
      <c r="D140" s="12" t="str">
        <f>CONCATENATE(Tableau415[[#This Row],[Semaine]],Tableau415[[#This Row],[Matricule]])</f>
        <v/>
      </c>
      <c r="H140" s="8"/>
      <c r="I140" s="8"/>
      <c r="J140" s="8"/>
      <c r="K140" s="8"/>
      <c r="L140" s="8"/>
      <c r="M140" s="8"/>
      <c r="N140" s="8"/>
      <c r="O140" s="21">
        <f>COUNTIF(Tableau415[[#This Row],[Lundi]:[Dimanche]],"&gt;0")</f>
        <v>0</v>
      </c>
      <c r="P140" s="21">
        <f>SUM(Tableau415[[#This Row],[Lundi]:[Dimanche]])</f>
        <v>0</v>
      </c>
      <c r="Q140" s="21">
        <f>COUNTIF(Tableau415[[#This Row],[Lundi]:[Dimanche]],"&gt;=190")*1000</f>
        <v>0</v>
      </c>
      <c r="R140" s="21">
        <f t="shared" si="4"/>
        <v>0</v>
      </c>
      <c r="S140" s="21">
        <f t="shared" si="5"/>
        <v>0</v>
      </c>
      <c r="T140" s="54" t="str">
        <f>IF(Tableau415[[#This Row],[Matricule]]&gt;1,IF(COUNTIF(Tableau415[DateMatricule],Tableau415[[#This Row],[DateMatricule]])&gt;1,"Doublon",""),"")</f>
        <v/>
      </c>
      <c r="U140"/>
    </row>
    <row r="141" spans="1:21" x14ac:dyDescent="0.25">
      <c r="A141" s="12" t="str">
        <f>IF(Tableau415[[#This Row],[Semaine]]="","",VLOOKUP(Tableau415[[#This Row],[Semaine]],Listes!$A:$B,2,FALSE))</f>
        <v/>
      </c>
      <c r="B141" s="12" t="str">
        <f>IF(ISBLANK(Tableau415[[#This Row],[Matricule]]),"",VLOOKUP(Tableau415[[#This Row],[Matricule]],#REF!,2,FALSE))</f>
        <v/>
      </c>
      <c r="C141" s="12" t="str">
        <f>IF(ISBLANK(Tableau415[[#This Row],[Matricule]]),"",VLOOKUP(Tableau415[[#This Row],[Matricule]],#REF!,3,FALSE))</f>
        <v/>
      </c>
      <c r="D141" s="12" t="str">
        <f>CONCATENATE(Tableau415[[#This Row],[Semaine]],Tableau415[[#This Row],[Matricule]])</f>
        <v/>
      </c>
      <c r="H141" s="8"/>
      <c r="I141" s="8"/>
      <c r="J141" s="8"/>
      <c r="K141" s="8"/>
      <c r="L141" s="8"/>
      <c r="M141" s="8"/>
      <c r="N141" s="8"/>
      <c r="O141" s="21">
        <f>COUNTIF(Tableau415[[#This Row],[Lundi]:[Dimanche]],"&gt;0")</f>
        <v>0</v>
      </c>
      <c r="P141" s="21">
        <f>SUM(Tableau415[[#This Row],[Lundi]:[Dimanche]])</f>
        <v>0</v>
      </c>
      <c r="Q141" s="21">
        <f>COUNTIF(Tableau415[[#This Row],[Lundi]:[Dimanche]],"&gt;=190")*1000</f>
        <v>0</v>
      </c>
      <c r="R141" s="21">
        <f t="shared" si="4"/>
        <v>0</v>
      </c>
      <c r="S141" s="21">
        <f t="shared" si="5"/>
        <v>0</v>
      </c>
      <c r="T141" s="54" t="str">
        <f>IF(Tableau415[[#This Row],[Matricule]]&gt;1,IF(COUNTIF(Tableau415[DateMatricule],Tableau415[[#This Row],[DateMatricule]])&gt;1,"Doublon",""),"")</f>
        <v/>
      </c>
      <c r="U141"/>
    </row>
    <row r="142" spans="1:21" x14ac:dyDescent="0.25">
      <c r="A142" s="12" t="str">
        <f>IF(Tableau415[[#This Row],[Semaine]]="","",VLOOKUP(Tableau415[[#This Row],[Semaine]],Listes!$A:$B,2,FALSE))</f>
        <v/>
      </c>
      <c r="B142" s="12" t="str">
        <f>IF(ISBLANK(Tableau415[[#This Row],[Matricule]]),"",VLOOKUP(Tableau415[[#This Row],[Matricule]],#REF!,2,FALSE))</f>
        <v/>
      </c>
      <c r="C142" s="12" t="str">
        <f>IF(ISBLANK(Tableau415[[#This Row],[Matricule]]),"",VLOOKUP(Tableau415[[#This Row],[Matricule]],#REF!,3,FALSE))</f>
        <v/>
      </c>
      <c r="D142" s="12" t="str">
        <f>CONCATENATE(Tableau415[[#This Row],[Semaine]],Tableau415[[#This Row],[Matricule]])</f>
        <v/>
      </c>
      <c r="H142" s="8"/>
      <c r="I142" s="8"/>
      <c r="J142" s="8"/>
      <c r="K142" s="8"/>
      <c r="L142" s="8"/>
      <c r="M142" s="8"/>
      <c r="N142" s="8"/>
      <c r="O142" s="21">
        <f>COUNTIF(Tableau415[[#This Row],[Lundi]:[Dimanche]],"&gt;0")</f>
        <v>0</v>
      </c>
      <c r="P142" s="21">
        <f>SUM(Tableau415[[#This Row],[Lundi]:[Dimanche]])</f>
        <v>0</v>
      </c>
      <c r="Q142" s="21">
        <f>COUNTIF(Tableau415[[#This Row],[Lundi]:[Dimanche]],"&gt;=190")*1000</f>
        <v>0</v>
      </c>
      <c r="R142" s="21">
        <f t="shared" si="4"/>
        <v>0</v>
      </c>
      <c r="S142" s="21">
        <f t="shared" si="5"/>
        <v>0</v>
      </c>
      <c r="T142" s="54" t="str">
        <f>IF(Tableau415[[#This Row],[Matricule]]&gt;1,IF(COUNTIF(Tableau415[DateMatricule],Tableau415[[#This Row],[DateMatricule]])&gt;1,"Doublon",""),"")</f>
        <v/>
      </c>
      <c r="U142"/>
    </row>
    <row r="143" spans="1:21" x14ac:dyDescent="0.25">
      <c r="A143" s="12" t="str">
        <f>IF(Tableau415[[#This Row],[Semaine]]="","",VLOOKUP(Tableau415[[#This Row],[Semaine]],Listes!$A:$B,2,FALSE))</f>
        <v/>
      </c>
      <c r="B143" s="12" t="str">
        <f>IF(ISBLANK(Tableau415[[#This Row],[Matricule]]),"",VLOOKUP(Tableau415[[#This Row],[Matricule]],#REF!,2,FALSE))</f>
        <v/>
      </c>
      <c r="C143" s="12" t="str">
        <f>IF(ISBLANK(Tableau415[[#This Row],[Matricule]]),"",VLOOKUP(Tableau415[[#This Row],[Matricule]],#REF!,3,FALSE))</f>
        <v/>
      </c>
      <c r="D143" s="12" t="str">
        <f>CONCATENATE(Tableau415[[#This Row],[Semaine]],Tableau415[[#This Row],[Matricule]])</f>
        <v/>
      </c>
      <c r="H143" s="8"/>
      <c r="I143" s="8"/>
      <c r="J143" s="8"/>
      <c r="K143" s="8"/>
      <c r="L143" s="8"/>
      <c r="M143" s="8"/>
      <c r="N143" s="8"/>
      <c r="O143" s="21">
        <f>COUNTIF(Tableau415[[#This Row],[Lundi]:[Dimanche]],"&gt;0")</f>
        <v>0</v>
      </c>
      <c r="P143" s="21">
        <f>SUM(Tableau415[[#This Row],[Lundi]:[Dimanche]])</f>
        <v>0</v>
      </c>
      <c r="Q143" s="21">
        <f>COUNTIF(Tableau415[[#This Row],[Lundi]:[Dimanche]],"&gt;=190")*1000</f>
        <v>0</v>
      </c>
      <c r="R143" s="21">
        <f t="shared" si="4"/>
        <v>0</v>
      </c>
      <c r="S143" s="21">
        <f t="shared" si="5"/>
        <v>0</v>
      </c>
      <c r="T143" s="54" t="str">
        <f>IF(Tableau415[[#This Row],[Matricule]]&gt;1,IF(COUNTIF(Tableau415[DateMatricule],Tableau415[[#This Row],[DateMatricule]])&gt;1,"Doublon",""),"")</f>
        <v/>
      </c>
      <c r="U143"/>
    </row>
    <row r="144" spans="1:21" x14ac:dyDescent="0.25">
      <c r="A144" s="12" t="str">
        <f>IF(Tableau415[[#This Row],[Semaine]]="","",VLOOKUP(Tableau415[[#This Row],[Semaine]],Listes!$A:$B,2,FALSE))</f>
        <v/>
      </c>
      <c r="B144" s="12" t="str">
        <f>IF(ISBLANK(Tableau415[[#This Row],[Matricule]]),"",VLOOKUP(Tableau415[[#This Row],[Matricule]],#REF!,2,FALSE))</f>
        <v/>
      </c>
      <c r="C144" s="12" t="str">
        <f>IF(ISBLANK(Tableau415[[#This Row],[Matricule]]),"",VLOOKUP(Tableau415[[#This Row],[Matricule]],#REF!,3,FALSE))</f>
        <v/>
      </c>
      <c r="D144" s="12" t="str">
        <f>CONCATENATE(Tableau415[[#This Row],[Semaine]],Tableau415[[#This Row],[Matricule]])</f>
        <v/>
      </c>
      <c r="H144" s="8"/>
      <c r="I144" s="8"/>
      <c r="J144" s="8"/>
      <c r="K144" s="8"/>
      <c r="L144" s="8"/>
      <c r="M144" s="8"/>
      <c r="N144" s="8"/>
      <c r="O144" s="21">
        <f>COUNTIF(Tableau415[[#This Row],[Lundi]:[Dimanche]],"&gt;0")</f>
        <v>0</v>
      </c>
      <c r="P144" s="21">
        <f>SUM(Tableau415[[#This Row],[Lundi]:[Dimanche]])</f>
        <v>0</v>
      </c>
      <c r="Q144" s="21">
        <f>COUNTIF(Tableau415[[#This Row],[Lundi]:[Dimanche]],"&gt;=190")*1000</f>
        <v>0</v>
      </c>
      <c r="R144" s="21">
        <f t="shared" si="4"/>
        <v>0</v>
      </c>
      <c r="S144" s="21">
        <f t="shared" si="5"/>
        <v>0</v>
      </c>
      <c r="T144" s="54" t="str">
        <f>IF(Tableau415[[#This Row],[Matricule]]&gt;1,IF(COUNTIF(Tableau415[DateMatricule],Tableau415[[#This Row],[DateMatricule]])&gt;1,"Doublon",""),"")</f>
        <v/>
      </c>
      <c r="U144"/>
    </row>
    <row r="145" spans="1:21" x14ac:dyDescent="0.25">
      <c r="A145" s="12" t="str">
        <f>IF(Tableau415[[#This Row],[Semaine]]="","",VLOOKUP(Tableau415[[#This Row],[Semaine]],Listes!$A:$B,2,FALSE))</f>
        <v/>
      </c>
      <c r="B145" s="12" t="str">
        <f>IF(ISBLANK(Tableau415[[#This Row],[Matricule]]),"",VLOOKUP(Tableau415[[#This Row],[Matricule]],#REF!,2,FALSE))</f>
        <v/>
      </c>
      <c r="C145" s="12" t="str">
        <f>IF(ISBLANK(Tableau415[[#This Row],[Matricule]]),"",VLOOKUP(Tableau415[[#This Row],[Matricule]],#REF!,3,FALSE))</f>
        <v/>
      </c>
      <c r="D145" s="12" t="str">
        <f>CONCATENATE(Tableau415[[#This Row],[Semaine]],Tableau415[[#This Row],[Matricule]])</f>
        <v/>
      </c>
      <c r="H145" s="8"/>
      <c r="I145" s="8"/>
      <c r="J145" s="8"/>
      <c r="K145" s="8"/>
      <c r="L145" s="8"/>
      <c r="M145" s="8"/>
      <c r="N145" s="8"/>
      <c r="O145" s="21">
        <f>COUNTIF(Tableau415[[#This Row],[Lundi]:[Dimanche]],"&gt;0")</f>
        <v>0</v>
      </c>
      <c r="P145" s="21">
        <f>SUM(Tableau415[[#This Row],[Lundi]:[Dimanche]])</f>
        <v>0</v>
      </c>
      <c r="Q145" s="21">
        <f>COUNTIF(Tableau415[[#This Row],[Lundi]:[Dimanche]],"&gt;=190")*1000</f>
        <v>0</v>
      </c>
      <c r="R145" s="21">
        <f t="shared" si="4"/>
        <v>0</v>
      </c>
      <c r="S145" s="21">
        <f t="shared" si="5"/>
        <v>0</v>
      </c>
      <c r="T145" s="54" t="str">
        <f>IF(Tableau415[[#This Row],[Matricule]]&gt;1,IF(COUNTIF(Tableau415[DateMatricule],Tableau415[[#This Row],[DateMatricule]])&gt;1,"Doublon",""),"")</f>
        <v/>
      </c>
      <c r="U145"/>
    </row>
    <row r="146" spans="1:21" x14ac:dyDescent="0.25">
      <c r="A146" s="12" t="str">
        <f>IF(Tableau415[[#This Row],[Semaine]]="","",VLOOKUP(Tableau415[[#This Row],[Semaine]],Listes!$A:$B,2,FALSE))</f>
        <v/>
      </c>
      <c r="B146" s="12" t="str">
        <f>IF(ISBLANK(Tableau415[[#This Row],[Matricule]]),"",VLOOKUP(Tableau415[[#This Row],[Matricule]],#REF!,2,FALSE))</f>
        <v/>
      </c>
      <c r="C146" s="12" t="str">
        <f>IF(ISBLANK(Tableau415[[#This Row],[Matricule]]),"",VLOOKUP(Tableau415[[#This Row],[Matricule]],#REF!,3,FALSE))</f>
        <v/>
      </c>
      <c r="D146" s="12" t="str">
        <f>CONCATENATE(Tableau415[[#This Row],[Semaine]],Tableau415[[#This Row],[Matricule]])</f>
        <v/>
      </c>
      <c r="H146" s="8"/>
      <c r="I146" s="8"/>
      <c r="J146" s="8"/>
      <c r="K146" s="8"/>
      <c r="L146" s="8"/>
      <c r="M146" s="8"/>
      <c r="N146" s="8"/>
      <c r="O146" s="21">
        <f>COUNTIF(Tableau415[[#This Row],[Lundi]:[Dimanche]],"&gt;0")</f>
        <v>0</v>
      </c>
      <c r="P146" s="21">
        <f>SUM(Tableau415[[#This Row],[Lundi]:[Dimanche]])</f>
        <v>0</v>
      </c>
      <c r="Q146" s="21">
        <f>COUNTIF(Tableau415[[#This Row],[Lundi]:[Dimanche]],"&gt;=190")*1000</f>
        <v>0</v>
      </c>
      <c r="R146" s="21">
        <f t="shared" si="4"/>
        <v>0</v>
      </c>
      <c r="S146" s="21">
        <f t="shared" si="5"/>
        <v>0</v>
      </c>
      <c r="T146" s="54" t="str">
        <f>IF(Tableau415[[#This Row],[Matricule]]&gt;1,IF(COUNTIF(Tableau415[DateMatricule],Tableau415[[#This Row],[DateMatricule]])&gt;1,"Doublon",""),"")</f>
        <v/>
      </c>
      <c r="U146"/>
    </row>
    <row r="147" spans="1:21" x14ac:dyDescent="0.25">
      <c r="A147" s="12" t="str">
        <f>IF(Tableau415[[#This Row],[Semaine]]="","",VLOOKUP(Tableau415[[#This Row],[Semaine]],Listes!$A:$B,2,FALSE))</f>
        <v/>
      </c>
      <c r="B147" s="12" t="str">
        <f>IF(ISBLANK(Tableau415[[#This Row],[Matricule]]),"",VLOOKUP(Tableau415[[#This Row],[Matricule]],#REF!,2,FALSE))</f>
        <v/>
      </c>
      <c r="C147" s="12" t="str">
        <f>IF(ISBLANK(Tableau415[[#This Row],[Matricule]]),"",VLOOKUP(Tableau415[[#This Row],[Matricule]],#REF!,3,FALSE))</f>
        <v/>
      </c>
      <c r="D147" s="12" t="str">
        <f>CONCATENATE(Tableau415[[#This Row],[Semaine]],Tableau415[[#This Row],[Matricule]])</f>
        <v/>
      </c>
      <c r="H147" s="8"/>
      <c r="I147" s="8"/>
      <c r="J147" s="8"/>
      <c r="K147" s="8"/>
      <c r="L147" s="8"/>
      <c r="M147" s="8"/>
      <c r="N147" s="8"/>
      <c r="O147" s="21">
        <f>COUNTIF(Tableau415[[#This Row],[Lundi]:[Dimanche]],"&gt;0")</f>
        <v>0</v>
      </c>
      <c r="P147" s="21">
        <f>SUM(Tableau415[[#This Row],[Lundi]:[Dimanche]])</f>
        <v>0</v>
      </c>
      <c r="Q147" s="21">
        <f>COUNTIF(Tableau415[[#This Row],[Lundi]:[Dimanche]],"&gt;=190")*1000</f>
        <v>0</v>
      </c>
      <c r="R147" s="21">
        <f t="shared" si="4"/>
        <v>0</v>
      </c>
      <c r="S147" s="21">
        <f t="shared" si="5"/>
        <v>0</v>
      </c>
      <c r="T147" s="54" t="str">
        <f>IF(Tableau415[[#This Row],[Matricule]]&gt;1,IF(COUNTIF(Tableau415[DateMatricule],Tableau415[[#This Row],[DateMatricule]])&gt;1,"Doublon",""),"")</f>
        <v/>
      </c>
      <c r="U147"/>
    </row>
    <row r="148" spans="1:21" x14ac:dyDescent="0.25">
      <c r="A148" s="12" t="str">
        <f>IF(Tableau415[[#This Row],[Semaine]]="","",VLOOKUP(Tableau415[[#This Row],[Semaine]],Listes!$A:$B,2,FALSE))</f>
        <v/>
      </c>
      <c r="B148" s="12" t="str">
        <f>IF(ISBLANK(Tableau415[[#This Row],[Matricule]]),"",VLOOKUP(Tableau415[[#This Row],[Matricule]],#REF!,2,FALSE))</f>
        <v/>
      </c>
      <c r="C148" s="12" t="str">
        <f>IF(ISBLANK(Tableau415[[#This Row],[Matricule]]),"",VLOOKUP(Tableau415[[#This Row],[Matricule]],#REF!,3,FALSE))</f>
        <v/>
      </c>
      <c r="D148" s="12" t="str">
        <f>CONCATENATE(Tableau415[[#This Row],[Semaine]],Tableau415[[#This Row],[Matricule]])</f>
        <v/>
      </c>
      <c r="H148" s="8"/>
      <c r="I148" s="8"/>
      <c r="J148" s="8"/>
      <c r="K148" s="8"/>
      <c r="L148" s="8"/>
      <c r="M148" s="8"/>
      <c r="N148" s="8"/>
      <c r="O148" s="21">
        <f>COUNTIF(Tableau415[[#This Row],[Lundi]:[Dimanche]],"&gt;0")</f>
        <v>0</v>
      </c>
      <c r="P148" s="21">
        <f>SUM(Tableau415[[#This Row],[Lundi]:[Dimanche]])</f>
        <v>0</v>
      </c>
      <c r="Q148" s="21">
        <f>COUNTIF(Tableau415[[#This Row],[Lundi]:[Dimanche]],"&gt;=190")*1000</f>
        <v>0</v>
      </c>
      <c r="R148" s="21">
        <f t="shared" si="4"/>
        <v>0</v>
      </c>
      <c r="S148" s="21">
        <f t="shared" si="5"/>
        <v>0</v>
      </c>
      <c r="T148" s="54" t="str">
        <f>IF(Tableau415[[#This Row],[Matricule]]&gt;1,IF(COUNTIF(Tableau415[DateMatricule],Tableau415[[#This Row],[DateMatricule]])&gt;1,"Doublon",""),"")</f>
        <v/>
      </c>
      <c r="U148"/>
    </row>
    <row r="149" spans="1:21" x14ac:dyDescent="0.25">
      <c r="A149" s="12" t="str">
        <f>IF(Tableau415[[#This Row],[Semaine]]="","",VLOOKUP(Tableau415[[#This Row],[Semaine]],Listes!$A:$B,2,FALSE))</f>
        <v/>
      </c>
      <c r="B149" s="12" t="str">
        <f>IF(ISBLANK(Tableau415[[#This Row],[Matricule]]),"",VLOOKUP(Tableau415[[#This Row],[Matricule]],#REF!,2,FALSE))</f>
        <v/>
      </c>
      <c r="C149" s="12" t="str">
        <f>IF(ISBLANK(Tableau415[[#This Row],[Matricule]]),"",VLOOKUP(Tableau415[[#This Row],[Matricule]],#REF!,3,FALSE))</f>
        <v/>
      </c>
      <c r="D149" s="12" t="str">
        <f>CONCATENATE(Tableau415[[#This Row],[Semaine]],Tableau415[[#This Row],[Matricule]])</f>
        <v/>
      </c>
      <c r="H149" s="8"/>
      <c r="I149" s="8"/>
      <c r="J149" s="8"/>
      <c r="K149" s="8"/>
      <c r="L149" s="8"/>
      <c r="M149" s="8"/>
      <c r="N149" s="8"/>
      <c r="O149" s="21">
        <f>COUNTIF(Tableau415[[#This Row],[Lundi]:[Dimanche]],"&gt;0")</f>
        <v>0</v>
      </c>
      <c r="P149" s="21">
        <f>SUM(Tableau415[[#This Row],[Lundi]:[Dimanche]])</f>
        <v>0</v>
      </c>
      <c r="Q149" s="21">
        <f>COUNTIF(Tableau415[[#This Row],[Lundi]:[Dimanche]],"&gt;=190")*1000</f>
        <v>0</v>
      </c>
      <c r="R149" s="21">
        <f t="shared" si="4"/>
        <v>0</v>
      </c>
      <c r="S149" s="21">
        <f t="shared" si="5"/>
        <v>0</v>
      </c>
      <c r="T149" s="54" t="str">
        <f>IF(Tableau415[[#This Row],[Matricule]]&gt;1,IF(COUNTIF(Tableau415[DateMatricule],Tableau415[[#This Row],[DateMatricule]])&gt;1,"Doublon",""),"")</f>
        <v/>
      </c>
      <c r="U149"/>
    </row>
    <row r="150" spans="1:21" x14ac:dyDescent="0.25">
      <c r="A150" s="12" t="str">
        <f>IF(Tableau415[[#This Row],[Semaine]]="","",VLOOKUP(Tableau415[[#This Row],[Semaine]],Listes!$A:$B,2,FALSE))</f>
        <v/>
      </c>
      <c r="B150" s="12" t="str">
        <f>IF(ISBLANK(Tableau415[[#This Row],[Matricule]]),"",VLOOKUP(Tableau415[[#This Row],[Matricule]],#REF!,2,FALSE))</f>
        <v/>
      </c>
      <c r="C150" s="12" t="str">
        <f>IF(ISBLANK(Tableau415[[#This Row],[Matricule]]),"",VLOOKUP(Tableau415[[#This Row],[Matricule]],#REF!,3,FALSE))</f>
        <v/>
      </c>
      <c r="D150" s="12" t="str">
        <f>CONCATENATE(Tableau415[[#This Row],[Semaine]],Tableau415[[#This Row],[Matricule]])</f>
        <v/>
      </c>
      <c r="H150" s="8"/>
      <c r="I150" s="8"/>
      <c r="J150" s="8"/>
      <c r="K150" s="8"/>
      <c r="L150" s="8"/>
      <c r="M150" s="8"/>
      <c r="N150" s="8"/>
      <c r="O150" s="21">
        <f>COUNTIF(Tableau415[[#This Row],[Lundi]:[Dimanche]],"&gt;0")</f>
        <v>0</v>
      </c>
      <c r="P150" s="21">
        <f>SUM(Tableau415[[#This Row],[Lundi]:[Dimanche]])</f>
        <v>0</v>
      </c>
      <c r="Q150" s="21">
        <f>COUNTIF(Tableau415[[#This Row],[Lundi]:[Dimanche]],"&gt;=190")*1000</f>
        <v>0</v>
      </c>
      <c r="R150" s="21">
        <f t="shared" si="4"/>
        <v>0</v>
      </c>
      <c r="S150" s="21">
        <f t="shared" si="5"/>
        <v>0</v>
      </c>
      <c r="T150" s="54" t="str">
        <f>IF(Tableau415[[#This Row],[Matricule]]&gt;1,IF(COUNTIF(Tableau415[DateMatricule],Tableau415[[#This Row],[DateMatricule]])&gt;1,"Doublon",""),"")</f>
        <v/>
      </c>
      <c r="U150"/>
    </row>
    <row r="151" spans="1:21" x14ac:dyDescent="0.25">
      <c r="A151" s="12" t="str">
        <f>IF(Tableau415[[#This Row],[Semaine]]="","",VLOOKUP(Tableau415[[#This Row],[Semaine]],Listes!$A:$B,2,FALSE))</f>
        <v/>
      </c>
      <c r="B151" s="12" t="str">
        <f>IF(ISBLANK(Tableau415[[#This Row],[Matricule]]),"",VLOOKUP(Tableau415[[#This Row],[Matricule]],#REF!,2,FALSE))</f>
        <v/>
      </c>
      <c r="C151" s="12" t="str">
        <f>IF(ISBLANK(Tableau415[[#This Row],[Matricule]]),"",VLOOKUP(Tableau415[[#This Row],[Matricule]],#REF!,3,FALSE))</f>
        <v/>
      </c>
      <c r="D151" s="12" t="str">
        <f>CONCATENATE(Tableau415[[#This Row],[Semaine]],Tableau415[[#This Row],[Matricule]])</f>
        <v/>
      </c>
      <c r="H151" s="8"/>
      <c r="I151" s="8"/>
      <c r="J151" s="8"/>
      <c r="K151" s="8"/>
      <c r="L151" s="8"/>
      <c r="M151" s="8"/>
      <c r="N151" s="8"/>
      <c r="O151" s="21">
        <f>COUNTIF(Tableau415[[#This Row],[Lundi]:[Dimanche]],"&gt;0")</f>
        <v>0</v>
      </c>
      <c r="P151" s="21">
        <f>SUM(Tableau415[[#This Row],[Lundi]:[Dimanche]])</f>
        <v>0</v>
      </c>
      <c r="Q151" s="21">
        <f>COUNTIF(Tableau415[[#This Row],[Lundi]:[Dimanche]],"&gt;=190")*1000</f>
        <v>0</v>
      </c>
      <c r="R151" s="21">
        <f t="shared" si="4"/>
        <v>0</v>
      </c>
      <c r="S151" s="21">
        <f t="shared" si="5"/>
        <v>0</v>
      </c>
      <c r="T151" s="54" t="str">
        <f>IF(Tableau415[[#This Row],[Matricule]]&gt;1,IF(COUNTIF(Tableau415[DateMatricule],Tableau415[[#This Row],[DateMatricule]])&gt;1,"Doublon",""),"")</f>
        <v/>
      </c>
      <c r="U151"/>
    </row>
    <row r="152" spans="1:21" x14ac:dyDescent="0.25">
      <c r="A152" s="12" t="str">
        <f>IF(Tableau415[[#This Row],[Semaine]]="","",VLOOKUP(Tableau415[[#This Row],[Semaine]],Listes!$A:$B,2,FALSE))</f>
        <v/>
      </c>
      <c r="B152" s="12" t="str">
        <f>IF(ISBLANK(Tableau415[[#This Row],[Matricule]]),"",VLOOKUP(Tableau415[[#This Row],[Matricule]],#REF!,2,FALSE))</f>
        <v/>
      </c>
      <c r="C152" s="12" t="str">
        <f>IF(ISBLANK(Tableau415[[#This Row],[Matricule]]),"",VLOOKUP(Tableau415[[#This Row],[Matricule]],#REF!,3,FALSE))</f>
        <v/>
      </c>
      <c r="D152" s="12" t="str">
        <f>CONCATENATE(Tableau415[[#This Row],[Semaine]],Tableau415[[#This Row],[Matricule]])</f>
        <v/>
      </c>
      <c r="H152" s="8"/>
      <c r="I152" s="8"/>
      <c r="J152" s="8"/>
      <c r="K152" s="8"/>
      <c r="L152" s="8"/>
      <c r="M152" s="8"/>
      <c r="N152" s="8"/>
      <c r="O152" s="21">
        <f>COUNTIF(Tableau415[[#This Row],[Lundi]:[Dimanche]],"&gt;0")</f>
        <v>0</v>
      </c>
      <c r="P152" s="21">
        <f>SUM(Tableau415[[#This Row],[Lundi]:[Dimanche]])</f>
        <v>0</v>
      </c>
      <c r="Q152" s="21">
        <f>COUNTIF(Tableau415[[#This Row],[Lundi]:[Dimanche]],"&gt;=190")*1000</f>
        <v>0</v>
      </c>
      <c r="R152" s="21">
        <f t="shared" si="4"/>
        <v>0</v>
      </c>
      <c r="S152" s="21">
        <f t="shared" si="5"/>
        <v>0</v>
      </c>
      <c r="T152" s="54" t="str">
        <f>IF(Tableau415[[#This Row],[Matricule]]&gt;1,IF(COUNTIF(Tableau415[DateMatricule],Tableau415[[#This Row],[DateMatricule]])&gt;1,"Doublon",""),"")</f>
        <v/>
      </c>
      <c r="U152"/>
    </row>
    <row r="153" spans="1:21" x14ac:dyDescent="0.25">
      <c r="A153" s="12" t="str">
        <f>IF(Tableau415[[#This Row],[Semaine]]="","",VLOOKUP(Tableau415[[#This Row],[Semaine]],Listes!$A:$B,2,FALSE))</f>
        <v/>
      </c>
      <c r="B153" s="12" t="str">
        <f>IF(ISBLANK(Tableau415[[#This Row],[Matricule]]),"",VLOOKUP(Tableau415[[#This Row],[Matricule]],#REF!,2,FALSE))</f>
        <v/>
      </c>
      <c r="C153" s="12" t="str">
        <f>IF(ISBLANK(Tableau415[[#This Row],[Matricule]]),"",VLOOKUP(Tableau415[[#This Row],[Matricule]],#REF!,3,FALSE))</f>
        <v/>
      </c>
      <c r="D153" s="12" t="str">
        <f>CONCATENATE(Tableau415[[#This Row],[Semaine]],Tableau415[[#This Row],[Matricule]])</f>
        <v/>
      </c>
      <c r="H153" s="8"/>
      <c r="I153" s="8"/>
      <c r="J153" s="8"/>
      <c r="K153" s="8"/>
      <c r="L153" s="8"/>
      <c r="M153" s="8"/>
      <c r="N153" s="8"/>
      <c r="O153" s="21">
        <f>COUNTIF(Tableau415[[#This Row],[Lundi]:[Dimanche]],"&gt;0")</f>
        <v>0</v>
      </c>
      <c r="P153" s="21">
        <f>SUM(Tableau415[[#This Row],[Lundi]:[Dimanche]])</f>
        <v>0</v>
      </c>
      <c r="Q153" s="21">
        <f>COUNTIF(Tableau415[[#This Row],[Lundi]:[Dimanche]],"&gt;=190")*1000</f>
        <v>0</v>
      </c>
      <c r="R153" s="21">
        <f t="shared" si="4"/>
        <v>0</v>
      </c>
      <c r="S153" s="21">
        <f t="shared" si="5"/>
        <v>0</v>
      </c>
      <c r="T153" s="54" t="str">
        <f>IF(Tableau415[[#This Row],[Matricule]]&gt;1,IF(COUNTIF(Tableau415[DateMatricule],Tableau415[[#This Row],[DateMatricule]])&gt;1,"Doublon",""),"")</f>
        <v/>
      </c>
      <c r="U153"/>
    </row>
    <row r="154" spans="1:21" x14ac:dyDescent="0.25">
      <c r="A154" s="12" t="str">
        <f>IF(Tableau415[[#This Row],[Semaine]]="","",VLOOKUP(Tableau415[[#This Row],[Semaine]],Listes!$A:$B,2,FALSE))</f>
        <v/>
      </c>
      <c r="B154" s="12" t="str">
        <f>IF(ISBLANK(Tableau415[[#This Row],[Matricule]]),"",VLOOKUP(Tableau415[[#This Row],[Matricule]],#REF!,2,FALSE))</f>
        <v/>
      </c>
      <c r="C154" s="12" t="str">
        <f>IF(ISBLANK(Tableau415[[#This Row],[Matricule]]),"",VLOOKUP(Tableau415[[#This Row],[Matricule]],#REF!,3,FALSE))</f>
        <v/>
      </c>
      <c r="D154" s="12" t="str">
        <f>CONCATENATE(Tableau415[[#This Row],[Semaine]],Tableau415[[#This Row],[Matricule]])</f>
        <v/>
      </c>
      <c r="H154" s="8"/>
      <c r="I154" s="8"/>
      <c r="J154" s="8"/>
      <c r="K154" s="8"/>
      <c r="L154" s="8"/>
      <c r="M154" s="8"/>
      <c r="N154" s="8"/>
      <c r="O154" s="21">
        <f>COUNTIF(Tableau415[[#This Row],[Lundi]:[Dimanche]],"&gt;0")</f>
        <v>0</v>
      </c>
      <c r="P154" s="21">
        <f>SUM(Tableau415[[#This Row],[Lundi]:[Dimanche]])</f>
        <v>0</v>
      </c>
      <c r="Q154" s="21">
        <f>COUNTIF(Tableau415[[#This Row],[Lundi]:[Dimanche]],"&gt;=190")*1000</f>
        <v>0</v>
      </c>
      <c r="R154" s="21">
        <f t="shared" si="4"/>
        <v>0</v>
      </c>
      <c r="S154" s="21">
        <f t="shared" si="5"/>
        <v>0</v>
      </c>
      <c r="T154" s="54" t="str">
        <f>IF(Tableau415[[#This Row],[Matricule]]&gt;1,IF(COUNTIF(Tableau415[DateMatricule],Tableau415[[#This Row],[DateMatricule]])&gt;1,"Doublon",""),"")</f>
        <v/>
      </c>
      <c r="U154"/>
    </row>
    <row r="155" spans="1:21" x14ac:dyDescent="0.25">
      <c r="A155" s="12" t="str">
        <f>IF(Tableau415[[#This Row],[Semaine]]="","",VLOOKUP(Tableau415[[#This Row],[Semaine]],Listes!$A:$B,2,FALSE))</f>
        <v/>
      </c>
      <c r="B155" s="12" t="str">
        <f>IF(ISBLANK(Tableau415[[#This Row],[Matricule]]),"",VLOOKUP(Tableau415[[#This Row],[Matricule]],#REF!,2,FALSE))</f>
        <v/>
      </c>
      <c r="C155" s="12" t="str">
        <f>IF(ISBLANK(Tableau415[[#This Row],[Matricule]]),"",VLOOKUP(Tableau415[[#This Row],[Matricule]],#REF!,3,FALSE))</f>
        <v/>
      </c>
      <c r="D155" s="12" t="str">
        <f>CONCATENATE(Tableau415[[#This Row],[Semaine]],Tableau415[[#This Row],[Matricule]])</f>
        <v/>
      </c>
      <c r="H155" s="8"/>
      <c r="I155" s="8"/>
      <c r="J155" s="8"/>
      <c r="K155" s="8"/>
      <c r="L155" s="8"/>
      <c r="M155" s="8"/>
      <c r="N155" s="8"/>
      <c r="O155" s="21">
        <f>COUNTIF(Tableau415[[#This Row],[Lundi]:[Dimanche]],"&gt;0")</f>
        <v>0</v>
      </c>
      <c r="P155" s="21">
        <f>SUM(Tableau415[[#This Row],[Lundi]:[Dimanche]])</f>
        <v>0</v>
      </c>
      <c r="Q155" s="21">
        <f>COUNTIF(Tableau415[[#This Row],[Lundi]:[Dimanche]],"&gt;=190")*1000</f>
        <v>0</v>
      </c>
      <c r="R155" s="21">
        <f t="shared" si="4"/>
        <v>0</v>
      </c>
      <c r="S155" s="21">
        <f t="shared" si="5"/>
        <v>0</v>
      </c>
      <c r="T155" s="54" t="str">
        <f>IF(Tableau415[[#This Row],[Matricule]]&gt;1,IF(COUNTIF(Tableau415[DateMatricule],Tableau415[[#This Row],[DateMatricule]])&gt;1,"Doublon",""),"")</f>
        <v/>
      </c>
      <c r="U155"/>
    </row>
    <row r="156" spans="1:21" x14ac:dyDescent="0.25">
      <c r="A156" s="12" t="str">
        <f>IF(Tableau415[[#This Row],[Semaine]]="","",VLOOKUP(Tableau415[[#This Row],[Semaine]],Listes!$A:$B,2,FALSE))</f>
        <v/>
      </c>
      <c r="B156" s="12" t="str">
        <f>IF(ISBLANK(Tableau415[[#This Row],[Matricule]]),"",VLOOKUP(Tableau415[[#This Row],[Matricule]],#REF!,2,FALSE))</f>
        <v/>
      </c>
      <c r="C156" s="12" t="str">
        <f>IF(ISBLANK(Tableau415[[#This Row],[Matricule]]),"",VLOOKUP(Tableau415[[#This Row],[Matricule]],#REF!,3,FALSE))</f>
        <v/>
      </c>
      <c r="D156" s="12" t="str">
        <f>CONCATENATE(Tableau415[[#This Row],[Semaine]],Tableau415[[#This Row],[Matricule]])</f>
        <v/>
      </c>
      <c r="H156" s="8"/>
      <c r="I156" s="8"/>
      <c r="J156" s="8"/>
      <c r="K156" s="8"/>
      <c r="L156" s="8"/>
      <c r="M156" s="8"/>
      <c r="N156" s="8"/>
      <c r="O156" s="21">
        <f>COUNTIF(Tableau415[[#This Row],[Lundi]:[Dimanche]],"&gt;0")</f>
        <v>0</v>
      </c>
      <c r="P156" s="21">
        <f>SUM(Tableau415[[#This Row],[Lundi]:[Dimanche]])</f>
        <v>0</v>
      </c>
      <c r="Q156" s="21">
        <f>COUNTIF(Tableau415[[#This Row],[Lundi]:[Dimanche]],"&gt;=190")*1000</f>
        <v>0</v>
      </c>
      <c r="R156" s="21">
        <f t="shared" si="4"/>
        <v>0</v>
      </c>
      <c r="S156" s="21">
        <f t="shared" si="5"/>
        <v>0</v>
      </c>
      <c r="T156" s="54" t="str">
        <f>IF(Tableau415[[#This Row],[Matricule]]&gt;1,IF(COUNTIF(Tableau415[DateMatricule],Tableau415[[#This Row],[DateMatricule]])&gt;1,"Doublon",""),"")</f>
        <v/>
      </c>
      <c r="U156"/>
    </row>
    <row r="157" spans="1:21" x14ac:dyDescent="0.25">
      <c r="A157" s="12" t="str">
        <f>IF(Tableau415[[#This Row],[Semaine]]="","",VLOOKUP(Tableau415[[#This Row],[Semaine]],Listes!$A:$B,2,FALSE))</f>
        <v/>
      </c>
      <c r="B157" s="12" t="str">
        <f>IF(ISBLANK(Tableau415[[#This Row],[Matricule]]),"",VLOOKUP(Tableau415[[#This Row],[Matricule]],#REF!,2,FALSE))</f>
        <v/>
      </c>
      <c r="C157" s="12" t="str">
        <f>IF(ISBLANK(Tableau415[[#This Row],[Matricule]]),"",VLOOKUP(Tableau415[[#This Row],[Matricule]],#REF!,3,FALSE))</f>
        <v/>
      </c>
      <c r="D157" s="12" t="str">
        <f>CONCATENATE(Tableau415[[#This Row],[Semaine]],Tableau415[[#This Row],[Matricule]])</f>
        <v/>
      </c>
      <c r="H157" s="8"/>
      <c r="I157" s="8"/>
      <c r="J157" s="8"/>
      <c r="K157" s="8"/>
      <c r="L157" s="8"/>
      <c r="M157" s="8"/>
      <c r="N157" s="8"/>
      <c r="O157" s="21">
        <f>COUNTIF(Tableau415[[#This Row],[Lundi]:[Dimanche]],"&gt;0")</f>
        <v>0</v>
      </c>
      <c r="P157" s="21">
        <f>SUM(Tableau415[[#This Row],[Lundi]:[Dimanche]])</f>
        <v>0</v>
      </c>
      <c r="Q157" s="21">
        <f>COUNTIF(Tableau415[[#This Row],[Lundi]:[Dimanche]],"&gt;=190")*1000</f>
        <v>0</v>
      </c>
      <c r="R157" s="21">
        <f t="shared" si="4"/>
        <v>0</v>
      </c>
      <c r="S157" s="21">
        <f t="shared" si="5"/>
        <v>0</v>
      </c>
      <c r="T157" s="54" t="str">
        <f>IF(Tableau415[[#This Row],[Matricule]]&gt;1,IF(COUNTIF(Tableau415[DateMatricule],Tableau415[[#This Row],[DateMatricule]])&gt;1,"Doublon",""),"")</f>
        <v/>
      </c>
      <c r="U157"/>
    </row>
    <row r="158" spans="1:21" x14ac:dyDescent="0.25">
      <c r="A158" s="12" t="str">
        <f>IF(Tableau415[[#This Row],[Semaine]]="","",VLOOKUP(Tableau415[[#This Row],[Semaine]],Listes!$A:$B,2,FALSE))</f>
        <v/>
      </c>
      <c r="B158" s="12" t="str">
        <f>IF(ISBLANK(Tableau415[[#This Row],[Matricule]]),"",VLOOKUP(Tableau415[[#This Row],[Matricule]],#REF!,2,FALSE))</f>
        <v/>
      </c>
      <c r="C158" s="12" t="str">
        <f>IF(ISBLANK(Tableau415[[#This Row],[Matricule]]),"",VLOOKUP(Tableau415[[#This Row],[Matricule]],#REF!,3,FALSE))</f>
        <v/>
      </c>
      <c r="D158" s="12" t="str">
        <f>CONCATENATE(Tableau415[[#This Row],[Semaine]],Tableau415[[#This Row],[Matricule]])</f>
        <v/>
      </c>
      <c r="H158" s="8"/>
      <c r="I158" s="8"/>
      <c r="J158" s="8"/>
      <c r="K158" s="8"/>
      <c r="L158" s="8"/>
      <c r="M158" s="8"/>
      <c r="N158" s="8"/>
      <c r="O158" s="21">
        <f>COUNTIF(Tableau415[[#This Row],[Lundi]:[Dimanche]],"&gt;0")</f>
        <v>0</v>
      </c>
      <c r="P158" s="21">
        <f>SUM(Tableau415[[#This Row],[Lundi]:[Dimanche]])</f>
        <v>0</v>
      </c>
      <c r="Q158" s="21">
        <f>COUNTIF(Tableau415[[#This Row],[Lundi]:[Dimanche]],"&gt;=190")*1000</f>
        <v>0</v>
      </c>
      <c r="R158" s="21">
        <f t="shared" si="4"/>
        <v>0</v>
      </c>
      <c r="S158" s="21">
        <f t="shared" si="5"/>
        <v>0</v>
      </c>
      <c r="T158" s="54" t="str">
        <f>IF(Tableau415[[#This Row],[Matricule]]&gt;1,IF(COUNTIF(Tableau415[DateMatricule],Tableau415[[#This Row],[DateMatricule]])&gt;1,"Doublon",""),"")</f>
        <v/>
      </c>
      <c r="U158"/>
    </row>
    <row r="159" spans="1:21" x14ac:dyDescent="0.25">
      <c r="A159" s="12" t="str">
        <f>IF(Tableau415[[#This Row],[Semaine]]="","",VLOOKUP(Tableau415[[#This Row],[Semaine]],Listes!$A:$B,2,FALSE))</f>
        <v/>
      </c>
      <c r="B159" s="12" t="str">
        <f>IF(ISBLANK(Tableau415[[#This Row],[Matricule]]),"",VLOOKUP(Tableau415[[#This Row],[Matricule]],#REF!,2,FALSE))</f>
        <v/>
      </c>
      <c r="C159" s="12" t="str">
        <f>IF(ISBLANK(Tableau415[[#This Row],[Matricule]]),"",VLOOKUP(Tableau415[[#This Row],[Matricule]],#REF!,3,FALSE))</f>
        <v/>
      </c>
      <c r="D159" s="12" t="str">
        <f>CONCATENATE(Tableau415[[#This Row],[Semaine]],Tableau415[[#This Row],[Matricule]])</f>
        <v/>
      </c>
      <c r="H159" s="8"/>
      <c r="I159" s="8"/>
      <c r="J159" s="8"/>
      <c r="K159" s="8"/>
      <c r="L159" s="8"/>
      <c r="M159" s="8"/>
      <c r="N159" s="8"/>
      <c r="O159" s="21">
        <f>COUNTIF(Tableau415[[#This Row],[Lundi]:[Dimanche]],"&gt;0")</f>
        <v>0</v>
      </c>
      <c r="P159" s="21">
        <f>SUM(Tableau415[[#This Row],[Lundi]:[Dimanche]])</f>
        <v>0</v>
      </c>
      <c r="Q159" s="21">
        <f>COUNTIF(Tableau415[[#This Row],[Lundi]:[Dimanche]],"&gt;=190")*1000</f>
        <v>0</v>
      </c>
      <c r="R159" s="21">
        <f t="shared" si="4"/>
        <v>0</v>
      </c>
      <c r="S159" s="21">
        <f t="shared" si="5"/>
        <v>0</v>
      </c>
      <c r="T159" s="54" t="str">
        <f>IF(Tableau415[[#This Row],[Matricule]]&gt;1,IF(COUNTIF(Tableau415[DateMatricule],Tableau415[[#This Row],[DateMatricule]])&gt;1,"Doublon",""),"")</f>
        <v/>
      </c>
      <c r="U159"/>
    </row>
    <row r="160" spans="1:21" x14ac:dyDescent="0.25">
      <c r="A160" s="12" t="str">
        <f>IF(Tableau415[[#This Row],[Semaine]]="","",VLOOKUP(Tableau415[[#This Row],[Semaine]],Listes!$A:$B,2,FALSE))</f>
        <v/>
      </c>
      <c r="B160" s="12" t="str">
        <f>IF(ISBLANK(Tableau415[[#This Row],[Matricule]]),"",VLOOKUP(Tableau415[[#This Row],[Matricule]],#REF!,2,FALSE))</f>
        <v/>
      </c>
      <c r="C160" s="12" t="str">
        <f>IF(ISBLANK(Tableau415[[#This Row],[Matricule]]),"",VLOOKUP(Tableau415[[#This Row],[Matricule]],#REF!,3,FALSE))</f>
        <v/>
      </c>
      <c r="D160" s="12" t="str">
        <f>CONCATENATE(Tableau415[[#This Row],[Semaine]],Tableau415[[#This Row],[Matricule]])</f>
        <v/>
      </c>
      <c r="H160" s="8"/>
      <c r="I160" s="8"/>
      <c r="J160" s="8"/>
      <c r="K160" s="8"/>
      <c r="L160" s="8"/>
      <c r="M160" s="8"/>
      <c r="N160" s="8"/>
      <c r="O160" s="21">
        <f>COUNTIF(Tableau415[[#This Row],[Lundi]:[Dimanche]],"&gt;0")</f>
        <v>0</v>
      </c>
      <c r="P160" s="21">
        <f>SUM(Tableau415[[#This Row],[Lundi]:[Dimanche]])</f>
        <v>0</v>
      </c>
      <c r="Q160" s="21">
        <f>COUNTIF(Tableau415[[#This Row],[Lundi]:[Dimanche]],"&gt;=190")*1000</f>
        <v>0</v>
      </c>
      <c r="R160" s="21">
        <f t="shared" si="4"/>
        <v>0</v>
      </c>
      <c r="S160" s="21">
        <f t="shared" si="5"/>
        <v>0</v>
      </c>
      <c r="T160" s="54" t="str">
        <f>IF(Tableau415[[#This Row],[Matricule]]&gt;1,IF(COUNTIF(Tableau415[DateMatricule],Tableau415[[#This Row],[DateMatricule]])&gt;1,"Doublon",""),"")</f>
        <v/>
      </c>
      <c r="U160"/>
    </row>
    <row r="161" spans="1:21" x14ac:dyDescent="0.25">
      <c r="A161" s="12" t="str">
        <f>IF(Tableau415[[#This Row],[Semaine]]="","",VLOOKUP(Tableau415[[#This Row],[Semaine]],Listes!$A:$B,2,FALSE))</f>
        <v/>
      </c>
      <c r="B161" s="12" t="str">
        <f>IF(ISBLANK(Tableau415[[#This Row],[Matricule]]),"",VLOOKUP(Tableau415[[#This Row],[Matricule]],#REF!,2,FALSE))</f>
        <v/>
      </c>
      <c r="C161" s="12" t="str">
        <f>IF(ISBLANK(Tableau415[[#This Row],[Matricule]]),"",VLOOKUP(Tableau415[[#This Row],[Matricule]],#REF!,3,FALSE))</f>
        <v/>
      </c>
      <c r="D161" s="12" t="str">
        <f>CONCATENATE(Tableau415[[#This Row],[Semaine]],Tableau415[[#This Row],[Matricule]])</f>
        <v/>
      </c>
      <c r="H161" s="8"/>
      <c r="I161" s="8"/>
      <c r="J161" s="8"/>
      <c r="K161" s="8"/>
      <c r="L161" s="8"/>
      <c r="M161" s="8"/>
      <c r="N161" s="8"/>
      <c r="O161" s="21">
        <f>COUNTIF(Tableau415[[#This Row],[Lundi]:[Dimanche]],"&gt;0")</f>
        <v>0</v>
      </c>
      <c r="P161" s="21">
        <f>SUM(Tableau415[[#This Row],[Lundi]:[Dimanche]])</f>
        <v>0</v>
      </c>
      <c r="Q161" s="21">
        <f>COUNTIF(Tableau415[[#This Row],[Lundi]:[Dimanche]],"&gt;=190")*1000</f>
        <v>0</v>
      </c>
      <c r="R161" s="21">
        <f t="shared" si="4"/>
        <v>0</v>
      </c>
      <c r="S161" s="21">
        <f t="shared" si="5"/>
        <v>0</v>
      </c>
      <c r="T161" s="54" t="str">
        <f>IF(Tableau415[[#This Row],[Matricule]]&gt;1,IF(COUNTIF(Tableau415[DateMatricule],Tableau415[[#This Row],[DateMatricule]])&gt;1,"Doublon",""),"")</f>
        <v/>
      </c>
      <c r="U161"/>
    </row>
    <row r="162" spans="1:21" x14ac:dyDescent="0.25">
      <c r="A162" s="12" t="str">
        <f>IF(Tableau415[[#This Row],[Semaine]]="","",VLOOKUP(Tableau415[[#This Row],[Semaine]],Listes!$A:$B,2,FALSE))</f>
        <v/>
      </c>
      <c r="B162" s="12" t="str">
        <f>IF(ISBLANK(Tableau415[[#This Row],[Matricule]]),"",VLOOKUP(Tableau415[[#This Row],[Matricule]],#REF!,2,FALSE))</f>
        <v/>
      </c>
      <c r="C162" s="12" t="str">
        <f>IF(ISBLANK(Tableau415[[#This Row],[Matricule]]),"",VLOOKUP(Tableau415[[#This Row],[Matricule]],#REF!,3,FALSE))</f>
        <v/>
      </c>
      <c r="D162" s="12" t="str">
        <f>CONCATENATE(Tableau415[[#This Row],[Semaine]],Tableau415[[#This Row],[Matricule]])</f>
        <v/>
      </c>
      <c r="H162" s="8"/>
      <c r="I162" s="8"/>
      <c r="J162" s="8"/>
      <c r="K162" s="8"/>
      <c r="L162" s="8"/>
      <c r="M162" s="8"/>
      <c r="N162" s="8"/>
      <c r="O162" s="21">
        <f>COUNTIF(Tableau415[[#This Row],[Lundi]:[Dimanche]],"&gt;0")</f>
        <v>0</v>
      </c>
      <c r="P162" s="21">
        <f>SUM(Tableau415[[#This Row],[Lundi]:[Dimanche]])</f>
        <v>0</v>
      </c>
      <c r="Q162" s="21">
        <f>COUNTIF(Tableau415[[#This Row],[Lundi]:[Dimanche]],"&gt;=190")*1000</f>
        <v>0</v>
      </c>
      <c r="R162" s="21">
        <f t="shared" si="4"/>
        <v>0</v>
      </c>
      <c r="S162" s="21">
        <f t="shared" si="5"/>
        <v>0</v>
      </c>
      <c r="T162" s="54" t="str">
        <f>IF(Tableau415[[#This Row],[Matricule]]&gt;1,IF(COUNTIF(Tableau415[DateMatricule],Tableau415[[#This Row],[DateMatricule]])&gt;1,"Doublon",""),"")</f>
        <v/>
      </c>
      <c r="U162"/>
    </row>
    <row r="163" spans="1:21" x14ac:dyDescent="0.25">
      <c r="A163" s="12" t="str">
        <f>IF(Tableau415[[#This Row],[Semaine]]="","",VLOOKUP(Tableau415[[#This Row],[Semaine]],Listes!$A:$B,2,FALSE))</f>
        <v/>
      </c>
      <c r="B163" s="12" t="str">
        <f>IF(ISBLANK(Tableau415[[#This Row],[Matricule]]),"",VLOOKUP(Tableau415[[#This Row],[Matricule]],#REF!,2,FALSE))</f>
        <v/>
      </c>
      <c r="C163" s="12" t="str">
        <f>IF(ISBLANK(Tableau415[[#This Row],[Matricule]]),"",VLOOKUP(Tableau415[[#This Row],[Matricule]],#REF!,3,FALSE))</f>
        <v/>
      </c>
      <c r="D163" s="12" t="str">
        <f>CONCATENATE(Tableau415[[#This Row],[Semaine]],Tableau415[[#This Row],[Matricule]])</f>
        <v/>
      </c>
      <c r="H163" s="8"/>
      <c r="I163" s="8"/>
      <c r="J163" s="8"/>
      <c r="K163" s="8"/>
      <c r="L163" s="8"/>
      <c r="M163" s="8"/>
      <c r="N163" s="8"/>
      <c r="O163" s="21">
        <f>COUNTIF(Tableau415[[#This Row],[Lundi]:[Dimanche]],"&gt;0")</f>
        <v>0</v>
      </c>
      <c r="P163" s="21">
        <f>SUM(Tableau415[[#This Row],[Lundi]:[Dimanche]])</f>
        <v>0</v>
      </c>
      <c r="Q163" s="21">
        <f>COUNTIF(Tableau415[[#This Row],[Lundi]:[Dimanche]],"&gt;=190")*1000</f>
        <v>0</v>
      </c>
      <c r="R163" s="21">
        <f t="shared" si="4"/>
        <v>0</v>
      </c>
      <c r="S163" s="21">
        <f t="shared" si="5"/>
        <v>0</v>
      </c>
      <c r="T163" s="54" t="str">
        <f>IF(Tableau415[[#This Row],[Matricule]]&gt;1,IF(COUNTIF(Tableau415[DateMatricule],Tableau415[[#This Row],[DateMatricule]])&gt;1,"Doublon",""),"")</f>
        <v/>
      </c>
      <c r="U163"/>
    </row>
    <row r="164" spans="1:21" x14ac:dyDescent="0.25">
      <c r="A164" s="12" t="str">
        <f>IF(Tableau415[[#This Row],[Semaine]]="","",VLOOKUP(Tableau415[[#This Row],[Semaine]],Listes!$A:$B,2,FALSE))</f>
        <v/>
      </c>
      <c r="B164" s="12" t="str">
        <f>IF(ISBLANK(Tableau415[[#This Row],[Matricule]]),"",VLOOKUP(Tableau415[[#This Row],[Matricule]],#REF!,2,FALSE))</f>
        <v/>
      </c>
      <c r="C164" s="12" t="str">
        <f>IF(ISBLANK(Tableau415[[#This Row],[Matricule]]),"",VLOOKUP(Tableau415[[#This Row],[Matricule]],#REF!,3,FALSE))</f>
        <v/>
      </c>
      <c r="D164" s="12" t="str">
        <f>CONCATENATE(Tableau415[[#This Row],[Semaine]],Tableau415[[#This Row],[Matricule]])</f>
        <v/>
      </c>
      <c r="H164" s="8"/>
      <c r="I164" s="8"/>
      <c r="J164" s="8"/>
      <c r="K164" s="8"/>
      <c r="L164" s="8"/>
      <c r="M164" s="8"/>
      <c r="N164" s="8"/>
      <c r="O164" s="21">
        <f>COUNTIF(Tableau415[[#This Row],[Lundi]:[Dimanche]],"&gt;0")</f>
        <v>0</v>
      </c>
      <c r="P164" s="21">
        <f>SUM(Tableau415[[#This Row],[Lundi]:[Dimanche]])</f>
        <v>0</v>
      </c>
      <c r="Q164" s="21">
        <f>COUNTIF(Tableau415[[#This Row],[Lundi]:[Dimanche]],"&gt;=190")*1000</f>
        <v>0</v>
      </c>
      <c r="R164" s="21">
        <f t="shared" si="4"/>
        <v>0</v>
      </c>
      <c r="S164" s="21">
        <f t="shared" si="5"/>
        <v>0</v>
      </c>
      <c r="T164" s="54" t="str">
        <f>IF(Tableau415[[#This Row],[Matricule]]&gt;1,IF(COUNTIF(Tableau415[DateMatricule],Tableau415[[#This Row],[DateMatricule]])&gt;1,"Doublon",""),"")</f>
        <v/>
      </c>
      <c r="U164"/>
    </row>
    <row r="165" spans="1:21" x14ac:dyDescent="0.25">
      <c r="A165" s="12" t="str">
        <f>IF(Tableau415[[#This Row],[Semaine]]="","",VLOOKUP(Tableau415[[#This Row],[Semaine]],Listes!$A:$B,2,FALSE))</f>
        <v/>
      </c>
      <c r="B165" s="12" t="str">
        <f>IF(ISBLANK(Tableau415[[#This Row],[Matricule]]),"",VLOOKUP(Tableau415[[#This Row],[Matricule]],#REF!,2,FALSE))</f>
        <v/>
      </c>
      <c r="C165" s="12" t="str">
        <f>IF(ISBLANK(Tableau415[[#This Row],[Matricule]]),"",VLOOKUP(Tableau415[[#This Row],[Matricule]],#REF!,3,FALSE))</f>
        <v/>
      </c>
      <c r="D165" s="12" t="str">
        <f>CONCATENATE(Tableau415[[#This Row],[Semaine]],Tableau415[[#This Row],[Matricule]])</f>
        <v/>
      </c>
      <c r="H165" s="8"/>
      <c r="I165" s="8"/>
      <c r="J165" s="8"/>
      <c r="K165" s="8"/>
      <c r="L165" s="8"/>
      <c r="M165" s="8"/>
      <c r="N165" s="8"/>
      <c r="O165" s="21">
        <f>COUNTIF(Tableau415[[#This Row],[Lundi]:[Dimanche]],"&gt;0")</f>
        <v>0</v>
      </c>
      <c r="P165" s="21">
        <f>SUM(Tableau415[[#This Row],[Lundi]:[Dimanche]])</f>
        <v>0</v>
      </c>
      <c r="Q165" s="21">
        <f>COUNTIF(Tableau415[[#This Row],[Lundi]:[Dimanche]],"&gt;=190")*1000</f>
        <v>0</v>
      </c>
      <c r="R165" s="21">
        <f t="shared" si="4"/>
        <v>0</v>
      </c>
      <c r="S165" s="21">
        <f t="shared" si="5"/>
        <v>0</v>
      </c>
      <c r="T165" s="54" t="str">
        <f>IF(Tableau415[[#This Row],[Matricule]]&gt;1,IF(COUNTIF(Tableau415[DateMatricule],Tableau415[[#This Row],[DateMatricule]])&gt;1,"Doublon",""),"")</f>
        <v/>
      </c>
      <c r="U165"/>
    </row>
    <row r="166" spans="1:21" x14ac:dyDescent="0.25">
      <c r="A166" s="12" t="str">
        <f>IF(Tableau415[[#This Row],[Semaine]]="","",VLOOKUP(Tableau415[[#This Row],[Semaine]],Listes!$A:$B,2,FALSE))</f>
        <v/>
      </c>
      <c r="B166" s="12" t="str">
        <f>IF(ISBLANK(Tableau415[[#This Row],[Matricule]]),"",VLOOKUP(Tableau415[[#This Row],[Matricule]],#REF!,2,FALSE))</f>
        <v/>
      </c>
      <c r="C166" s="12" t="str">
        <f>IF(ISBLANK(Tableau415[[#This Row],[Matricule]]),"",VLOOKUP(Tableau415[[#This Row],[Matricule]],#REF!,3,FALSE))</f>
        <v/>
      </c>
      <c r="D166" s="12" t="str">
        <f>CONCATENATE(Tableau415[[#This Row],[Semaine]],Tableau415[[#This Row],[Matricule]])</f>
        <v/>
      </c>
      <c r="H166" s="8"/>
      <c r="I166" s="8"/>
      <c r="J166" s="8"/>
      <c r="K166" s="8"/>
      <c r="L166" s="8"/>
      <c r="M166" s="8"/>
      <c r="N166" s="8"/>
      <c r="O166" s="21">
        <f>COUNTIF(Tableau415[[#This Row],[Lundi]:[Dimanche]],"&gt;0")</f>
        <v>0</v>
      </c>
      <c r="P166" s="21">
        <f>SUM(Tableau415[[#This Row],[Lundi]:[Dimanche]])</f>
        <v>0</v>
      </c>
      <c r="Q166" s="21">
        <f>COUNTIF(Tableau415[[#This Row],[Lundi]:[Dimanche]],"&gt;=190")*1000</f>
        <v>0</v>
      </c>
      <c r="R166" s="21">
        <f t="shared" si="4"/>
        <v>0</v>
      </c>
      <c r="S166" s="21">
        <f t="shared" si="5"/>
        <v>0</v>
      </c>
      <c r="T166" s="54" t="str">
        <f>IF(Tableau415[[#This Row],[Matricule]]&gt;1,IF(COUNTIF(Tableau415[DateMatricule],Tableau415[[#This Row],[DateMatricule]])&gt;1,"Doublon",""),"")</f>
        <v/>
      </c>
      <c r="U166"/>
    </row>
    <row r="167" spans="1:21" x14ac:dyDescent="0.25">
      <c r="A167" s="12" t="str">
        <f>IF(Tableau415[[#This Row],[Semaine]]="","",VLOOKUP(Tableau415[[#This Row],[Semaine]],Listes!$A:$B,2,FALSE))</f>
        <v/>
      </c>
      <c r="B167" s="12" t="str">
        <f>IF(ISBLANK(Tableau415[[#This Row],[Matricule]]),"",VLOOKUP(Tableau415[[#This Row],[Matricule]],#REF!,2,FALSE))</f>
        <v/>
      </c>
      <c r="C167" s="12" t="str">
        <f>IF(ISBLANK(Tableau415[[#This Row],[Matricule]]),"",VLOOKUP(Tableau415[[#This Row],[Matricule]],#REF!,3,FALSE))</f>
        <v/>
      </c>
      <c r="D167" s="12" t="str">
        <f>CONCATENATE(Tableau415[[#This Row],[Semaine]],Tableau415[[#This Row],[Matricule]])</f>
        <v/>
      </c>
      <c r="H167" s="8"/>
      <c r="I167" s="8"/>
      <c r="J167" s="8"/>
      <c r="K167" s="8"/>
      <c r="L167" s="8"/>
      <c r="M167" s="8"/>
      <c r="N167" s="8"/>
      <c r="O167" s="21">
        <f>COUNTIF(Tableau415[[#This Row],[Lundi]:[Dimanche]],"&gt;0")</f>
        <v>0</v>
      </c>
      <c r="P167" s="21">
        <f>SUM(Tableau415[[#This Row],[Lundi]:[Dimanche]])</f>
        <v>0</v>
      </c>
      <c r="Q167" s="21">
        <f>COUNTIF(Tableau415[[#This Row],[Lundi]:[Dimanche]],"&gt;=190")*1000</f>
        <v>0</v>
      </c>
      <c r="R167" s="21">
        <f t="shared" si="4"/>
        <v>0</v>
      </c>
      <c r="S167" s="21">
        <f t="shared" si="5"/>
        <v>0</v>
      </c>
      <c r="T167" s="54" t="str">
        <f>IF(Tableau415[[#This Row],[Matricule]]&gt;1,IF(COUNTIF(Tableau415[DateMatricule],Tableau415[[#This Row],[DateMatricule]])&gt;1,"Doublon",""),"")</f>
        <v/>
      </c>
      <c r="U167"/>
    </row>
    <row r="168" spans="1:21" x14ac:dyDescent="0.25">
      <c r="A168" s="12" t="str">
        <f>IF(Tableau415[[#This Row],[Semaine]]="","",VLOOKUP(Tableau415[[#This Row],[Semaine]],Listes!$A:$B,2,FALSE))</f>
        <v/>
      </c>
      <c r="B168" s="12" t="str">
        <f>IF(ISBLANK(Tableau415[[#This Row],[Matricule]]),"",VLOOKUP(Tableau415[[#This Row],[Matricule]],#REF!,2,FALSE))</f>
        <v/>
      </c>
      <c r="C168" s="12" t="str">
        <f>IF(ISBLANK(Tableau415[[#This Row],[Matricule]]),"",VLOOKUP(Tableau415[[#This Row],[Matricule]],#REF!,3,FALSE))</f>
        <v/>
      </c>
      <c r="D168" s="12" t="str">
        <f>CONCATENATE(Tableau415[[#This Row],[Semaine]],Tableau415[[#This Row],[Matricule]])</f>
        <v/>
      </c>
      <c r="H168" s="8"/>
      <c r="I168" s="8"/>
      <c r="J168" s="8"/>
      <c r="K168" s="8"/>
      <c r="L168" s="8"/>
      <c r="M168" s="8"/>
      <c r="N168" s="8"/>
      <c r="O168" s="21">
        <f>COUNTIF(Tableau415[[#This Row],[Lundi]:[Dimanche]],"&gt;0")</f>
        <v>0</v>
      </c>
      <c r="P168" s="21">
        <f>SUM(Tableau415[[#This Row],[Lundi]:[Dimanche]])</f>
        <v>0</v>
      </c>
      <c r="Q168" s="21">
        <f>COUNTIF(Tableau415[[#This Row],[Lundi]:[Dimanche]],"&gt;=190")*1000</f>
        <v>0</v>
      </c>
      <c r="R168" s="21">
        <f t="shared" si="4"/>
        <v>0</v>
      </c>
      <c r="S168" s="21">
        <f t="shared" si="5"/>
        <v>0</v>
      </c>
      <c r="T168" s="54" t="str">
        <f>IF(Tableau415[[#This Row],[Matricule]]&gt;1,IF(COUNTIF(Tableau415[DateMatricule],Tableau415[[#This Row],[DateMatricule]])&gt;1,"Doublon",""),"")</f>
        <v/>
      </c>
      <c r="U168"/>
    </row>
    <row r="169" spans="1:21" x14ac:dyDescent="0.25">
      <c r="A169" s="12" t="str">
        <f>IF(Tableau415[[#This Row],[Semaine]]="","",VLOOKUP(Tableau415[[#This Row],[Semaine]],Listes!$A:$B,2,FALSE))</f>
        <v/>
      </c>
      <c r="B169" s="12" t="str">
        <f>IF(ISBLANK(Tableau415[[#This Row],[Matricule]]),"",VLOOKUP(Tableau415[[#This Row],[Matricule]],#REF!,2,FALSE))</f>
        <v/>
      </c>
      <c r="C169" s="12" t="str">
        <f>IF(ISBLANK(Tableau415[[#This Row],[Matricule]]),"",VLOOKUP(Tableau415[[#This Row],[Matricule]],#REF!,3,FALSE))</f>
        <v/>
      </c>
      <c r="D169" s="12" t="str">
        <f>CONCATENATE(Tableau415[[#This Row],[Semaine]],Tableau415[[#This Row],[Matricule]])</f>
        <v/>
      </c>
      <c r="H169" s="8"/>
      <c r="I169" s="8"/>
      <c r="J169" s="8"/>
      <c r="K169" s="8"/>
      <c r="L169" s="8"/>
      <c r="M169" s="8"/>
      <c r="N169" s="8"/>
      <c r="O169" s="21">
        <f>COUNTIF(Tableau415[[#This Row],[Lundi]:[Dimanche]],"&gt;0")</f>
        <v>0</v>
      </c>
      <c r="P169" s="21">
        <f>SUM(Tableau415[[#This Row],[Lundi]:[Dimanche]])</f>
        <v>0</v>
      </c>
      <c r="Q169" s="21">
        <f>COUNTIF(Tableau415[[#This Row],[Lundi]:[Dimanche]],"&gt;=190")*1000</f>
        <v>0</v>
      </c>
      <c r="R169" s="21">
        <f t="shared" si="4"/>
        <v>0</v>
      </c>
      <c r="S169" s="21">
        <f t="shared" si="5"/>
        <v>0</v>
      </c>
      <c r="T169" s="54" t="str">
        <f>IF(Tableau415[[#This Row],[Matricule]]&gt;1,IF(COUNTIF(Tableau415[DateMatricule],Tableau415[[#This Row],[DateMatricule]])&gt;1,"Doublon",""),"")</f>
        <v/>
      </c>
      <c r="U169"/>
    </row>
    <row r="170" spans="1:21" x14ac:dyDescent="0.25">
      <c r="A170" s="12" t="str">
        <f>IF(Tableau415[[#This Row],[Semaine]]="","",VLOOKUP(Tableau415[[#This Row],[Semaine]],Listes!$A:$B,2,FALSE))</f>
        <v/>
      </c>
      <c r="B170" s="12" t="str">
        <f>IF(ISBLANK(Tableau415[[#This Row],[Matricule]]),"",VLOOKUP(Tableau415[[#This Row],[Matricule]],#REF!,2,FALSE))</f>
        <v/>
      </c>
      <c r="C170" s="12" t="str">
        <f>IF(ISBLANK(Tableau415[[#This Row],[Matricule]]),"",VLOOKUP(Tableau415[[#This Row],[Matricule]],#REF!,3,FALSE))</f>
        <v/>
      </c>
      <c r="D170" s="12" t="str">
        <f>CONCATENATE(Tableau415[[#This Row],[Semaine]],Tableau415[[#This Row],[Matricule]])</f>
        <v/>
      </c>
      <c r="H170" s="8"/>
      <c r="I170" s="8"/>
      <c r="J170" s="8"/>
      <c r="K170" s="8"/>
      <c r="L170" s="8"/>
      <c r="M170" s="8"/>
      <c r="N170" s="8"/>
      <c r="O170" s="21">
        <f>COUNTIF(Tableau415[[#This Row],[Lundi]:[Dimanche]],"&gt;0")</f>
        <v>0</v>
      </c>
      <c r="P170" s="21">
        <f>SUM(Tableau415[[#This Row],[Lundi]:[Dimanche]])</f>
        <v>0</v>
      </c>
      <c r="Q170" s="21">
        <f>COUNTIF(Tableau415[[#This Row],[Lundi]:[Dimanche]],"&gt;=190")*1000</f>
        <v>0</v>
      </c>
      <c r="R170" s="21">
        <f t="shared" si="4"/>
        <v>0</v>
      </c>
      <c r="S170" s="21">
        <f t="shared" si="5"/>
        <v>0</v>
      </c>
      <c r="T170" s="54" t="str">
        <f>IF(Tableau415[[#This Row],[Matricule]]&gt;1,IF(COUNTIF(Tableau415[DateMatricule],Tableau415[[#This Row],[DateMatricule]])&gt;1,"Doublon",""),"")</f>
        <v/>
      </c>
      <c r="U170"/>
    </row>
    <row r="171" spans="1:21" x14ac:dyDescent="0.25">
      <c r="A171" s="12" t="str">
        <f>IF(Tableau415[[#This Row],[Semaine]]="","",VLOOKUP(Tableau415[[#This Row],[Semaine]],Listes!$A:$B,2,FALSE))</f>
        <v/>
      </c>
      <c r="B171" s="12" t="str">
        <f>IF(ISBLANK(Tableau415[[#This Row],[Matricule]]),"",VLOOKUP(Tableau415[[#This Row],[Matricule]],#REF!,2,FALSE))</f>
        <v/>
      </c>
      <c r="C171" s="12" t="str">
        <f>IF(ISBLANK(Tableau415[[#This Row],[Matricule]]),"",VLOOKUP(Tableau415[[#This Row],[Matricule]],#REF!,3,FALSE))</f>
        <v/>
      </c>
      <c r="D171" s="12" t="str">
        <f>CONCATENATE(Tableau415[[#This Row],[Semaine]],Tableau415[[#This Row],[Matricule]])</f>
        <v/>
      </c>
      <c r="H171" s="8"/>
      <c r="I171" s="8"/>
      <c r="J171" s="8"/>
      <c r="K171" s="8"/>
      <c r="L171" s="8"/>
      <c r="M171" s="8"/>
      <c r="N171" s="8"/>
      <c r="O171" s="21">
        <f>COUNTIF(Tableau415[[#This Row],[Lundi]:[Dimanche]],"&gt;0")</f>
        <v>0</v>
      </c>
      <c r="P171" s="21">
        <f>SUM(Tableau415[[#This Row],[Lundi]:[Dimanche]])</f>
        <v>0</v>
      </c>
      <c r="Q171" s="21">
        <f>COUNTIF(Tableau415[[#This Row],[Lundi]:[Dimanche]],"&gt;=190")*1000</f>
        <v>0</v>
      </c>
      <c r="R171" s="21">
        <f t="shared" si="4"/>
        <v>0</v>
      </c>
      <c r="S171" s="21">
        <f t="shared" si="5"/>
        <v>0</v>
      </c>
      <c r="T171" s="54" t="str">
        <f>IF(Tableau415[[#This Row],[Matricule]]&gt;1,IF(COUNTIF(Tableau415[DateMatricule],Tableau415[[#This Row],[DateMatricule]])&gt;1,"Doublon",""),"")</f>
        <v/>
      </c>
      <c r="U171"/>
    </row>
    <row r="172" spans="1:21" x14ac:dyDescent="0.25">
      <c r="A172" s="12" t="str">
        <f>IF(Tableau415[[#This Row],[Semaine]]="","",VLOOKUP(Tableau415[[#This Row],[Semaine]],Listes!$A:$B,2,FALSE))</f>
        <v/>
      </c>
      <c r="B172" s="12" t="str">
        <f>IF(ISBLANK(Tableau415[[#This Row],[Matricule]]),"",VLOOKUP(Tableau415[[#This Row],[Matricule]],#REF!,2,FALSE))</f>
        <v/>
      </c>
      <c r="C172" s="12" t="str">
        <f>IF(ISBLANK(Tableau415[[#This Row],[Matricule]]),"",VLOOKUP(Tableau415[[#This Row],[Matricule]],#REF!,3,FALSE))</f>
        <v/>
      </c>
      <c r="D172" s="12" t="str">
        <f>CONCATENATE(Tableau415[[#This Row],[Semaine]],Tableau415[[#This Row],[Matricule]])</f>
        <v/>
      </c>
      <c r="H172" s="8"/>
      <c r="I172" s="8"/>
      <c r="J172" s="8"/>
      <c r="K172" s="8"/>
      <c r="L172" s="8"/>
      <c r="M172" s="8"/>
      <c r="N172" s="8"/>
      <c r="O172" s="21">
        <f>COUNTIF(Tableau415[[#This Row],[Lundi]:[Dimanche]],"&gt;0")</f>
        <v>0</v>
      </c>
      <c r="P172" s="21">
        <f>SUM(Tableau415[[#This Row],[Lundi]:[Dimanche]])</f>
        <v>0</v>
      </c>
      <c r="Q172" s="21">
        <f>COUNTIF(Tableau415[[#This Row],[Lundi]:[Dimanche]],"&gt;=190")*1000</f>
        <v>0</v>
      </c>
      <c r="R172" s="21">
        <f t="shared" si="4"/>
        <v>0</v>
      </c>
      <c r="S172" s="21">
        <f t="shared" si="5"/>
        <v>0</v>
      </c>
      <c r="T172" s="54" t="str">
        <f>IF(Tableau415[[#This Row],[Matricule]]&gt;1,IF(COUNTIF(Tableau415[DateMatricule],Tableau415[[#This Row],[DateMatricule]])&gt;1,"Doublon",""),"")</f>
        <v/>
      </c>
      <c r="U172"/>
    </row>
    <row r="173" spans="1:21" x14ac:dyDescent="0.25">
      <c r="A173" s="12" t="str">
        <f>IF(Tableau415[[#This Row],[Semaine]]="","",VLOOKUP(Tableau415[[#This Row],[Semaine]],Listes!$A:$B,2,FALSE))</f>
        <v/>
      </c>
      <c r="B173" s="12" t="str">
        <f>IF(ISBLANK(Tableau415[[#This Row],[Matricule]]),"",VLOOKUP(Tableau415[[#This Row],[Matricule]],#REF!,2,FALSE))</f>
        <v/>
      </c>
      <c r="C173" s="12" t="str">
        <f>IF(ISBLANK(Tableau415[[#This Row],[Matricule]]),"",VLOOKUP(Tableau415[[#This Row],[Matricule]],#REF!,3,FALSE))</f>
        <v/>
      </c>
      <c r="D173" s="12" t="str">
        <f>CONCATENATE(Tableau415[[#This Row],[Semaine]],Tableau415[[#This Row],[Matricule]])</f>
        <v/>
      </c>
      <c r="H173" s="8"/>
      <c r="I173" s="8"/>
      <c r="J173" s="8"/>
      <c r="K173" s="8"/>
      <c r="L173" s="8"/>
      <c r="M173" s="8"/>
      <c r="N173" s="8"/>
      <c r="O173" s="21">
        <f>COUNTIF(Tableau415[[#This Row],[Lundi]:[Dimanche]],"&gt;0")</f>
        <v>0</v>
      </c>
      <c r="P173" s="21">
        <f>SUM(Tableau415[[#This Row],[Lundi]:[Dimanche]])</f>
        <v>0</v>
      </c>
      <c r="Q173" s="21">
        <f>COUNTIF(Tableau415[[#This Row],[Lundi]:[Dimanche]],"&gt;=190")*1000</f>
        <v>0</v>
      </c>
      <c r="R173" s="21">
        <f t="shared" si="4"/>
        <v>0</v>
      </c>
      <c r="S173" s="21">
        <f t="shared" si="5"/>
        <v>0</v>
      </c>
      <c r="T173" s="54" t="str">
        <f>IF(Tableau415[[#This Row],[Matricule]]&gt;1,IF(COUNTIF(Tableau415[DateMatricule],Tableau415[[#This Row],[DateMatricule]])&gt;1,"Doublon",""),"")</f>
        <v/>
      </c>
      <c r="U173"/>
    </row>
    <row r="174" spans="1:21" x14ac:dyDescent="0.25">
      <c r="A174" s="12" t="str">
        <f>IF(Tableau415[[#This Row],[Semaine]]="","",VLOOKUP(Tableau415[[#This Row],[Semaine]],Listes!$A:$B,2,FALSE))</f>
        <v/>
      </c>
      <c r="B174" s="12" t="str">
        <f>IF(ISBLANK(Tableau415[[#This Row],[Matricule]]),"",VLOOKUP(Tableau415[[#This Row],[Matricule]],#REF!,2,FALSE))</f>
        <v/>
      </c>
      <c r="C174" s="12" t="str">
        <f>IF(ISBLANK(Tableau415[[#This Row],[Matricule]]),"",VLOOKUP(Tableau415[[#This Row],[Matricule]],#REF!,3,FALSE))</f>
        <v/>
      </c>
      <c r="D174" s="12" t="str">
        <f>CONCATENATE(Tableau415[[#This Row],[Semaine]],Tableau415[[#This Row],[Matricule]])</f>
        <v/>
      </c>
      <c r="H174" s="8"/>
      <c r="I174" s="8"/>
      <c r="J174" s="8"/>
      <c r="K174" s="8"/>
      <c r="L174" s="8"/>
      <c r="M174" s="8"/>
      <c r="N174" s="8"/>
      <c r="O174" s="21">
        <f>COUNTIF(Tableau415[[#This Row],[Lundi]:[Dimanche]],"&gt;0")</f>
        <v>0</v>
      </c>
      <c r="P174" s="21">
        <f>SUM(Tableau415[[#This Row],[Lundi]:[Dimanche]])</f>
        <v>0</v>
      </c>
      <c r="Q174" s="21">
        <f>COUNTIF(Tableau415[[#This Row],[Lundi]:[Dimanche]],"&gt;=190")*1000</f>
        <v>0</v>
      </c>
      <c r="R174" s="21">
        <f t="shared" si="4"/>
        <v>0</v>
      </c>
      <c r="S174" s="21">
        <f t="shared" si="5"/>
        <v>0</v>
      </c>
      <c r="T174" s="54" t="str">
        <f>IF(Tableau415[[#This Row],[Matricule]]&gt;1,IF(COUNTIF(Tableau415[DateMatricule],Tableau415[[#This Row],[DateMatricule]])&gt;1,"Doublon",""),"")</f>
        <v/>
      </c>
      <c r="U174"/>
    </row>
    <row r="175" spans="1:21" x14ac:dyDescent="0.25">
      <c r="A175" s="12" t="str">
        <f>IF(Tableau415[[#This Row],[Semaine]]="","",VLOOKUP(Tableau415[[#This Row],[Semaine]],Listes!$A:$B,2,FALSE))</f>
        <v/>
      </c>
      <c r="B175" s="12" t="str">
        <f>IF(ISBLANK(Tableau415[[#This Row],[Matricule]]),"",VLOOKUP(Tableau415[[#This Row],[Matricule]],#REF!,2,FALSE))</f>
        <v/>
      </c>
      <c r="C175" s="12" t="str">
        <f>IF(ISBLANK(Tableau415[[#This Row],[Matricule]]),"",VLOOKUP(Tableau415[[#This Row],[Matricule]],#REF!,3,FALSE))</f>
        <v/>
      </c>
      <c r="D175" s="12" t="str">
        <f>CONCATENATE(Tableau415[[#This Row],[Semaine]],Tableau415[[#This Row],[Matricule]])</f>
        <v/>
      </c>
      <c r="H175" s="8"/>
      <c r="I175" s="8"/>
      <c r="J175" s="8"/>
      <c r="K175" s="8"/>
      <c r="L175" s="8"/>
      <c r="M175" s="8"/>
      <c r="N175" s="8"/>
      <c r="O175" s="21">
        <f>COUNTIF(Tableau415[[#This Row],[Lundi]:[Dimanche]],"&gt;0")</f>
        <v>0</v>
      </c>
      <c r="P175" s="21">
        <f>SUM(Tableau415[[#This Row],[Lundi]:[Dimanche]])</f>
        <v>0</v>
      </c>
      <c r="Q175" s="21">
        <f>COUNTIF(Tableau415[[#This Row],[Lundi]:[Dimanche]],"&gt;=190")*1000</f>
        <v>0</v>
      </c>
      <c r="R175" s="21">
        <f t="shared" si="4"/>
        <v>0</v>
      </c>
      <c r="S175" s="21">
        <f t="shared" si="5"/>
        <v>0</v>
      </c>
      <c r="T175" s="54" t="str">
        <f>IF(Tableau415[[#This Row],[Matricule]]&gt;1,IF(COUNTIF(Tableau415[DateMatricule],Tableau415[[#This Row],[DateMatricule]])&gt;1,"Doublon",""),"")</f>
        <v/>
      </c>
      <c r="U175"/>
    </row>
    <row r="176" spans="1:21" x14ac:dyDescent="0.25">
      <c r="A176" s="12" t="str">
        <f>IF(Tableau415[[#This Row],[Semaine]]="","",VLOOKUP(Tableau415[[#This Row],[Semaine]],Listes!$A:$B,2,FALSE))</f>
        <v/>
      </c>
      <c r="B176" s="12" t="str">
        <f>IF(ISBLANK(Tableau415[[#This Row],[Matricule]]),"",VLOOKUP(Tableau415[[#This Row],[Matricule]],#REF!,2,FALSE))</f>
        <v/>
      </c>
      <c r="C176" s="12" t="str">
        <f>IF(ISBLANK(Tableau415[[#This Row],[Matricule]]),"",VLOOKUP(Tableau415[[#This Row],[Matricule]],#REF!,3,FALSE))</f>
        <v/>
      </c>
      <c r="D176" s="12" t="str">
        <f>CONCATENATE(Tableau415[[#This Row],[Semaine]],Tableau415[[#This Row],[Matricule]])</f>
        <v/>
      </c>
      <c r="H176" s="8"/>
      <c r="I176" s="8"/>
      <c r="J176" s="8"/>
      <c r="K176" s="8"/>
      <c r="L176" s="8"/>
      <c r="M176" s="8"/>
      <c r="N176" s="8"/>
      <c r="O176" s="21">
        <f>COUNTIF(Tableau415[[#This Row],[Lundi]:[Dimanche]],"&gt;0")</f>
        <v>0</v>
      </c>
      <c r="P176" s="21">
        <f>SUM(Tableau415[[#This Row],[Lundi]:[Dimanche]])</f>
        <v>0</v>
      </c>
      <c r="Q176" s="21">
        <f>COUNTIF(Tableau415[[#This Row],[Lundi]:[Dimanche]],"&gt;=190")*1000</f>
        <v>0</v>
      </c>
      <c r="R176" s="21">
        <f t="shared" si="4"/>
        <v>0</v>
      </c>
      <c r="S176" s="21">
        <f t="shared" si="5"/>
        <v>0</v>
      </c>
      <c r="T176" s="54" t="str">
        <f>IF(Tableau415[[#This Row],[Matricule]]&gt;1,IF(COUNTIF(Tableau415[DateMatricule],Tableau415[[#This Row],[DateMatricule]])&gt;1,"Doublon",""),"")</f>
        <v/>
      </c>
      <c r="U176"/>
    </row>
    <row r="177" spans="1:21" x14ac:dyDescent="0.25">
      <c r="A177" s="12" t="str">
        <f>IF(Tableau415[[#This Row],[Semaine]]="","",VLOOKUP(Tableau415[[#This Row],[Semaine]],Listes!$A:$B,2,FALSE))</f>
        <v/>
      </c>
      <c r="B177" s="12" t="str">
        <f>IF(ISBLANK(Tableau415[[#This Row],[Matricule]]),"",VLOOKUP(Tableau415[[#This Row],[Matricule]],#REF!,2,FALSE))</f>
        <v/>
      </c>
      <c r="C177" s="12" t="str">
        <f>IF(ISBLANK(Tableau415[[#This Row],[Matricule]]),"",VLOOKUP(Tableau415[[#This Row],[Matricule]],#REF!,3,FALSE))</f>
        <v/>
      </c>
      <c r="D177" s="12" t="str">
        <f>CONCATENATE(Tableau415[[#This Row],[Semaine]],Tableau415[[#This Row],[Matricule]])</f>
        <v/>
      </c>
      <c r="H177" s="8"/>
      <c r="I177" s="8"/>
      <c r="J177" s="8"/>
      <c r="K177" s="8"/>
      <c r="L177" s="8"/>
      <c r="M177" s="8"/>
      <c r="N177" s="8"/>
      <c r="O177" s="21">
        <f>COUNTIF(Tableau415[[#This Row],[Lundi]:[Dimanche]],"&gt;0")</f>
        <v>0</v>
      </c>
      <c r="P177" s="21">
        <f>SUM(Tableau415[[#This Row],[Lundi]:[Dimanche]])</f>
        <v>0</v>
      </c>
      <c r="Q177" s="21">
        <f>COUNTIF(Tableau415[[#This Row],[Lundi]:[Dimanche]],"&gt;=190")*1000</f>
        <v>0</v>
      </c>
      <c r="R177" s="21">
        <f t="shared" si="4"/>
        <v>0</v>
      </c>
      <c r="S177" s="21">
        <f t="shared" si="5"/>
        <v>0</v>
      </c>
      <c r="T177" s="54" t="str">
        <f>IF(Tableau415[[#This Row],[Matricule]]&gt;1,IF(COUNTIF(Tableau415[DateMatricule],Tableau415[[#This Row],[DateMatricule]])&gt;1,"Doublon",""),"")</f>
        <v/>
      </c>
      <c r="U177"/>
    </row>
    <row r="178" spans="1:21" x14ac:dyDescent="0.25">
      <c r="A178" s="12" t="str">
        <f>IF(Tableau415[[#This Row],[Semaine]]="","",VLOOKUP(Tableau415[[#This Row],[Semaine]],Listes!$A:$B,2,FALSE))</f>
        <v/>
      </c>
      <c r="B178" s="12" t="str">
        <f>IF(ISBLANK(Tableau415[[#This Row],[Matricule]]),"",VLOOKUP(Tableau415[[#This Row],[Matricule]],#REF!,2,FALSE))</f>
        <v/>
      </c>
      <c r="C178" s="12" t="str">
        <f>IF(ISBLANK(Tableau415[[#This Row],[Matricule]]),"",VLOOKUP(Tableau415[[#This Row],[Matricule]],#REF!,3,FALSE))</f>
        <v/>
      </c>
      <c r="D178" s="12" t="str">
        <f>CONCATENATE(Tableau415[[#This Row],[Semaine]],Tableau415[[#This Row],[Matricule]])</f>
        <v/>
      </c>
      <c r="H178" s="8"/>
      <c r="I178" s="8"/>
      <c r="J178" s="8"/>
      <c r="K178" s="8"/>
      <c r="L178" s="8"/>
      <c r="M178" s="8"/>
      <c r="N178" s="8"/>
      <c r="O178" s="21">
        <f>COUNTIF(Tableau415[[#This Row],[Lundi]:[Dimanche]],"&gt;0")</f>
        <v>0</v>
      </c>
      <c r="P178" s="21">
        <f>SUM(Tableau415[[#This Row],[Lundi]:[Dimanche]])</f>
        <v>0</v>
      </c>
      <c r="Q178" s="21">
        <f>COUNTIF(Tableau415[[#This Row],[Lundi]:[Dimanche]],"&gt;=190")*1000</f>
        <v>0</v>
      </c>
      <c r="R178" s="21">
        <f t="shared" si="4"/>
        <v>0</v>
      </c>
      <c r="S178" s="21">
        <f t="shared" si="5"/>
        <v>0</v>
      </c>
      <c r="T178" s="54" t="str">
        <f>IF(Tableau415[[#This Row],[Matricule]]&gt;1,IF(COUNTIF(Tableau415[DateMatricule],Tableau415[[#This Row],[DateMatricule]])&gt;1,"Doublon",""),"")</f>
        <v/>
      </c>
      <c r="U178"/>
    </row>
    <row r="179" spans="1:21" x14ac:dyDescent="0.25">
      <c r="A179" s="12" t="str">
        <f>IF(Tableau415[[#This Row],[Semaine]]="","",VLOOKUP(Tableau415[[#This Row],[Semaine]],Listes!$A:$B,2,FALSE))</f>
        <v/>
      </c>
      <c r="B179" s="12" t="str">
        <f>IF(ISBLANK(Tableau415[[#This Row],[Matricule]]),"",VLOOKUP(Tableau415[[#This Row],[Matricule]],#REF!,2,FALSE))</f>
        <v/>
      </c>
      <c r="C179" s="12" t="str">
        <f>IF(ISBLANK(Tableau415[[#This Row],[Matricule]]),"",VLOOKUP(Tableau415[[#This Row],[Matricule]],#REF!,3,FALSE))</f>
        <v/>
      </c>
      <c r="D179" s="12" t="str">
        <f>CONCATENATE(Tableau415[[#This Row],[Semaine]],Tableau415[[#This Row],[Matricule]])</f>
        <v/>
      </c>
      <c r="H179" s="8"/>
      <c r="I179" s="8"/>
      <c r="J179" s="8"/>
      <c r="K179" s="8"/>
      <c r="L179" s="8"/>
      <c r="M179" s="8"/>
      <c r="N179" s="8"/>
      <c r="O179" s="21">
        <f>COUNTIF(Tableau415[[#This Row],[Lundi]:[Dimanche]],"&gt;0")</f>
        <v>0</v>
      </c>
      <c r="P179" s="21">
        <f>SUM(Tableau415[[#This Row],[Lundi]:[Dimanche]])</f>
        <v>0</v>
      </c>
      <c r="Q179" s="21">
        <f>COUNTIF(Tableau415[[#This Row],[Lundi]:[Dimanche]],"&gt;=190")*1000</f>
        <v>0</v>
      </c>
      <c r="R179" s="21">
        <f t="shared" si="4"/>
        <v>0</v>
      </c>
      <c r="S179" s="21">
        <f t="shared" si="5"/>
        <v>0</v>
      </c>
      <c r="T179" s="54" t="str">
        <f>IF(Tableau415[[#This Row],[Matricule]]&gt;1,IF(COUNTIF(Tableau415[DateMatricule],Tableau415[[#This Row],[DateMatricule]])&gt;1,"Doublon",""),"")</f>
        <v/>
      </c>
      <c r="U179"/>
    </row>
    <row r="180" spans="1:21" x14ac:dyDescent="0.25">
      <c r="A180" s="12" t="str">
        <f>IF(Tableau415[[#This Row],[Semaine]]="","",VLOOKUP(Tableau415[[#This Row],[Semaine]],Listes!$A:$B,2,FALSE))</f>
        <v/>
      </c>
      <c r="B180" s="12" t="str">
        <f>IF(ISBLANK(Tableau415[[#This Row],[Matricule]]),"",VLOOKUP(Tableau415[[#This Row],[Matricule]],#REF!,2,FALSE))</f>
        <v/>
      </c>
      <c r="C180" s="12" t="str">
        <f>IF(ISBLANK(Tableau415[[#This Row],[Matricule]]),"",VLOOKUP(Tableau415[[#This Row],[Matricule]],#REF!,3,FALSE))</f>
        <v/>
      </c>
      <c r="D180" s="12" t="str">
        <f>CONCATENATE(Tableau415[[#This Row],[Semaine]],Tableau415[[#This Row],[Matricule]])</f>
        <v/>
      </c>
      <c r="H180" s="8"/>
      <c r="I180" s="8"/>
      <c r="J180" s="8"/>
      <c r="K180" s="8"/>
      <c r="L180" s="8"/>
      <c r="M180" s="8"/>
      <c r="N180" s="8"/>
      <c r="O180" s="21">
        <f>COUNTIF(Tableau415[[#This Row],[Lundi]:[Dimanche]],"&gt;0")</f>
        <v>0</v>
      </c>
      <c r="P180" s="21">
        <f>SUM(Tableau415[[#This Row],[Lundi]:[Dimanche]])</f>
        <v>0</v>
      </c>
      <c r="Q180" s="21">
        <f>COUNTIF(Tableau415[[#This Row],[Lundi]:[Dimanche]],"&gt;=190")*1000</f>
        <v>0</v>
      </c>
      <c r="R180" s="21">
        <f t="shared" si="4"/>
        <v>0</v>
      </c>
      <c r="S180" s="21">
        <f t="shared" si="5"/>
        <v>0</v>
      </c>
      <c r="T180" s="54" t="str">
        <f>IF(Tableau415[[#This Row],[Matricule]]&gt;1,IF(COUNTIF(Tableau415[DateMatricule],Tableau415[[#This Row],[DateMatricule]])&gt;1,"Doublon",""),"")</f>
        <v/>
      </c>
      <c r="U180"/>
    </row>
    <row r="181" spans="1:21" x14ac:dyDescent="0.25">
      <c r="A181" s="12" t="str">
        <f>IF(Tableau415[[#This Row],[Semaine]]="","",VLOOKUP(Tableau415[[#This Row],[Semaine]],Listes!$A:$B,2,FALSE))</f>
        <v/>
      </c>
      <c r="B181" s="12" t="str">
        <f>IF(ISBLANK(Tableau415[[#This Row],[Matricule]]),"",VLOOKUP(Tableau415[[#This Row],[Matricule]],#REF!,2,FALSE))</f>
        <v/>
      </c>
      <c r="C181" s="12" t="str">
        <f>IF(ISBLANK(Tableau415[[#This Row],[Matricule]]),"",VLOOKUP(Tableau415[[#This Row],[Matricule]],#REF!,3,FALSE))</f>
        <v/>
      </c>
      <c r="D181" s="12" t="str">
        <f>CONCATENATE(Tableau415[[#This Row],[Semaine]],Tableau415[[#This Row],[Matricule]])</f>
        <v/>
      </c>
      <c r="H181" s="8"/>
      <c r="I181" s="8"/>
      <c r="J181" s="8"/>
      <c r="K181" s="8"/>
      <c r="L181" s="8"/>
      <c r="M181" s="8"/>
      <c r="N181" s="8"/>
      <c r="O181" s="21">
        <f>COUNTIF(Tableau415[[#This Row],[Lundi]:[Dimanche]],"&gt;0")</f>
        <v>0</v>
      </c>
      <c r="P181" s="21">
        <f>SUM(Tableau415[[#This Row],[Lundi]:[Dimanche]])</f>
        <v>0</v>
      </c>
      <c r="Q181" s="21">
        <f>COUNTIF(Tableau415[[#This Row],[Lundi]:[Dimanche]],"&gt;=190")*1000</f>
        <v>0</v>
      </c>
      <c r="R181" s="21">
        <f t="shared" si="4"/>
        <v>0</v>
      </c>
      <c r="S181" s="21">
        <f t="shared" si="5"/>
        <v>0</v>
      </c>
      <c r="T181" s="54" t="str">
        <f>IF(Tableau415[[#This Row],[Matricule]]&gt;1,IF(COUNTIF(Tableau415[DateMatricule],Tableau415[[#This Row],[DateMatricule]])&gt;1,"Doublon",""),"")</f>
        <v/>
      </c>
      <c r="U181"/>
    </row>
    <row r="182" spans="1:21" x14ac:dyDescent="0.25">
      <c r="A182" s="12" t="str">
        <f>IF(Tableau415[[#This Row],[Semaine]]="","",VLOOKUP(Tableau415[[#This Row],[Semaine]],Listes!$A:$B,2,FALSE))</f>
        <v/>
      </c>
      <c r="B182" s="12" t="str">
        <f>IF(ISBLANK(Tableau415[[#This Row],[Matricule]]),"",VLOOKUP(Tableau415[[#This Row],[Matricule]],#REF!,2,FALSE))</f>
        <v/>
      </c>
      <c r="C182" s="12" t="str">
        <f>IF(ISBLANK(Tableau415[[#This Row],[Matricule]]),"",VLOOKUP(Tableau415[[#This Row],[Matricule]],#REF!,3,FALSE))</f>
        <v/>
      </c>
      <c r="D182" s="12" t="str">
        <f>CONCATENATE(Tableau415[[#This Row],[Semaine]],Tableau415[[#This Row],[Matricule]])</f>
        <v/>
      </c>
      <c r="H182" s="8"/>
      <c r="I182" s="8"/>
      <c r="J182" s="8"/>
      <c r="K182" s="8"/>
      <c r="L182" s="8"/>
      <c r="M182" s="8"/>
      <c r="N182" s="8"/>
      <c r="O182" s="21">
        <f>COUNTIF(Tableau415[[#This Row],[Lundi]:[Dimanche]],"&gt;0")</f>
        <v>0</v>
      </c>
      <c r="P182" s="21">
        <f>SUM(Tableau415[[#This Row],[Lundi]:[Dimanche]])</f>
        <v>0</v>
      </c>
      <c r="Q182" s="21">
        <f>COUNTIF(Tableau415[[#This Row],[Lundi]:[Dimanche]],"&gt;=190")*1000</f>
        <v>0</v>
      </c>
      <c r="R182" s="21">
        <f t="shared" si="4"/>
        <v>0</v>
      </c>
      <c r="S182" s="21">
        <f t="shared" si="5"/>
        <v>0</v>
      </c>
      <c r="T182" s="54" t="str">
        <f>IF(Tableau415[[#This Row],[Matricule]]&gt;1,IF(COUNTIF(Tableau415[DateMatricule],Tableau415[[#This Row],[DateMatricule]])&gt;1,"Doublon",""),"")</f>
        <v/>
      </c>
      <c r="U182"/>
    </row>
    <row r="183" spans="1:21" x14ac:dyDescent="0.25">
      <c r="A183" s="12" t="str">
        <f>IF(Tableau415[[#This Row],[Semaine]]="","",VLOOKUP(Tableau415[[#This Row],[Semaine]],Listes!$A:$B,2,FALSE))</f>
        <v/>
      </c>
      <c r="B183" s="12" t="str">
        <f>IF(ISBLANK(Tableau415[[#This Row],[Matricule]]),"",VLOOKUP(Tableau415[[#This Row],[Matricule]],#REF!,2,FALSE))</f>
        <v/>
      </c>
      <c r="C183" s="12" t="str">
        <f>IF(ISBLANK(Tableau415[[#This Row],[Matricule]]),"",VLOOKUP(Tableau415[[#This Row],[Matricule]],#REF!,3,FALSE))</f>
        <v/>
      </c>
      <c r="D183" s="12" t="str">
        <f>CONCATENATE(Tableau415[[#This Row],[Semaine]],Tableau415[[#This Row],[Matricule]])</f>
        <v/>
      </c>
      <c r="H183" s="8"/>
      <c r="I183" s="8"/>
      <c r="J183" s="8"/>
      <c r="K183" s="8"/>
      <c r="L183" s="8"/>
      <c r="M183" s="8"/>
      <c r="N183" s="8"/>
      <c r="O183" s="21">
        <f>COUNTIF(Tableau415[[#This Row],[Lundi]:[Dimanche]],"&gt;0")</f>
        <v>0</v>
      </c>
      <c r="P183" s="21">
        <f>SUM(Tableau415[[#This Row],[Lundi]:[Dimanche]])</f>
        <v>0</v>
      </c>
      <c r="Q183" s="21">
        <f>COUNTIF(Tableau415[[#This Row],[Lundi]:[Dimanche]],"&gt;=190")*1000</f>
        <v>0</v>
      </c>
      <c r="R183" s="21">
        <f t="shared" si="4"/>
        <v>0</v>
      </c>
      <c r="S183" s="21">
        <f t="shared" si="5"/>
        <v>0</v>
      </c>
      <c r="T183" s="54" t="str">
        <f>IF(Tableau415[[#This Row],[Matricule]]&gt;1,IF(COUNTIF(Tableau415[DateMatricule],Tableau415[[#This Row],[DateMatricule]])&gt;1,"Doublon",""),"")</f>
        <v/>
      </c>
      <c r="U183"/>
    </row>
    <row r="184" spans="1:21" x14ac:dyDescent="0.25">
      <c r="A184" s="12" t="str">
        <f>IF(Tableau415[[#This Row],[Semaine]]="","",VLOOKUP(Tableau415[[#This Row],[Semaine]],Listes!$A:$B,2,FALSE))</f>
        <v/>
      </c>
      <c r="B184" s="12" t="str">
        <f>IF(ISBLANK(Tableau415[[#This Row],[Matricule]]),"",VLOOKUP(Tableau415[[#This Row],[Matricule]],#REF!,2,FALSE))</f>
        <v/>
      </c>
      <c r="C184" s="12" t="str">
        <f>IF(ISBLANK(Tableau415[[#This Row],[Matricule]]),"",VLOOKUP(Tableau415[[#This Row],[Matricule]],#REF!,3,FALSE))</f>
        <v/>
      </c>
      <c r="D184" s="12" t="str">
        <f>CONCATENATE(Tableau415[[#This Row],[Semaine]],Tableau415[[#This Row],[Matricule]])</f>
        <v/>
      </c>
      <c r="H184" s="8"/>
      <c r="I184" s="8"/>
      <c r="J184" s="8"/>
      <c r="K184" s="8"/>
      <c r="L184" s="8"/>
      <c r="M184" s="8"/>
      <c r="N184" s="8"/>
      <c r="O184" s="21">
        <f>COUNTIF(Tableau415[[#This Row],[Lundi]:[Dimanche]],"&gt;0")</f>
        <v>0</v>
      </c>
      <c r="P184" s="21">
        <f>SUM(Tableau415[[#This Row],[Lundi]:[Dimanche]])</f>
        <v>0</v>
      </c>
      <c r="Q184" s="21">
        <f>COUNTIF(Tableau415[[#This Row],[Lundi]:[Dimanche]],"&gt;=190")*1000</f>
        <v>0</v>
      </c>
      <c r="R184" s="21">
        <f t="shared" si="4"/>
        <v>0</v>
      </c>
      <c r="S184" s="21">
        <f t="shared" si="5"/>
        <v>0</v>
      </c>
      <c r="T184" s="54" t="str">
        <f>IF(Tableau415[[#This Row],[Matricule]]&gt;1,IF(COUNTIF(Tableau415[DateMatricule],Tableau415[[#This Row],[DateMatricule]])&gt;1,"Doublon",""),"")</f>
        <v/>
      </c>
      <c r="U184"/>
    </row>
    <row r="185" spans="1:21" x14ac:dyDescent="0.25">
      <c r="A185" s="12" t="str">
        <f>IF(Tableau415[[#This Row],[Semaine]]="","",VLOOKUP(Tableau415[[#This Row],[Semaine]],Listes!$A:$B,2,FALSE))</f>
        <v/>
      </c>
      <c r="B185" s="12" t="str">
        <f>IF(ISBLANK(Tableau415[[#This Row],[Matricule]]),"",VLOOKUP(Tableau415[[#This Row],[Matricule]],#REF!,2,FALSE))</f>
        <v/>
      </c>
      <c r="C185" s="12" t="str">
        <f>IF(ISBLANK(Tableau415[[#This Row],[Matricule]]),"",VLOOKUP(Tableau415[[#This Row],[Matricule]],#REF!,3,FALSE))</f>
        <v/>
      </c>
      <c r="D185" s="12" t="str">
        <f>CONCATENATE(Tableau415[[#This Row],[Semaine]],Tableau415[[#This Row],[Matricule]])</f>
        <v/>
      </c>
      <c r="H185" s="8"/>
      <c r="I185" s="8"/>
      <c r="J185" s="8"/>
      <c r="K185" s="8"/>
      <c r="L185" s="8"/>
      <c r="M185" s="8"/>
      <c r="N185" s="8"/>
      <c r="O185" s="21">
        <f>COUNTIF(Tableau415[[#This Row],[Lundi]:[Dimanche]],"&gt;0")</f>
        <v>0</v>
      </c>
      <c r="P185" s="21">
        <f>SUM(Tableau415[[#This Row],[Lundi]:[Dimanche]])</f>
        <v>0</v>
      </c>
      <c r="Q185" s="21">
        <f>COUNTIF(Tableau415[[#This Row],[Lundi]:[Dimanche]],"&gt;=190")*1000</f>
        <v>0</v>
      </c>
      <c r="R185" s="21">
        <f t="shared" si="4"/>
        <v>0</v>
      </c>
      <c r="S185" s="21">
        <f t="shared" si="5"/>
        <v>0</v>
      </c>
      <c r="T185" s="54" t="str">
        <f>IF(Tableau415[[#This Row],[Matricule]]&gt;1,IF(COUNTIF(Tableau415[DateMatricule],Tableau415[[#This Row],[DateMatricule]])&gt;1,"Doublon",""),"")</f>
        <v/>
      </c>
      <c r="U185"/>
    </row>
    <row r="186" spans="1:21" x14ac:dyDescent="0.25">
      <c r="A186" s="12" t="str">
        <f>IF(Tableau415[[#This Row],[Semaine]]="","",VLOOKUP(Tableau415[[#This Row],[Semaine]],Listes!$A:$B,2,FALSE))</f>
        <v/>
      </c>
      <c r="B186" s="12" t="str">
        <f>IF(ISBLANK(Tableau415[[#This Row],[Matricule]]),"",VLOOKUP(Tableau415[[#This Row],[Matricule]],#REF!,2,FALSE))</f>
        <v/>
      </c>
      <c r="C186" s="12" t="str">
        <f>IF(ISBLANK(Tableau415[[#This Row],[Matricule]]),"",VLOOKUP(Tableau415[[#This Row],[Matricule]],#REF!,3,FALSE))</f>
        <v/>
      </c>
      <c r="D186" s="12" t="str">
        <f>CONCATENATE(Tableau415[[#This Row],[Semaine]],Tableau415[[#This Row],[Matricule]])</f>
        <v/>
      </c>
      <c r="H186" s="8"/>
      <c r="I186" s="8"/>
      <c r="J186" s="8"/>
      <c r="K186" s="8"/>
      <c r="L186" s="8"/>
      <c r="M186" s="8"/>
      <c r="N186" s="8"/>
      <c r="O186" s="21">
        <f>COUNTIF(Tableau415[[#This Row],[Lundi]:[Dimanche]],"&gt;0")</f>
        <v>0</v>
      </c>
      <c r="P186" s="21">
        <f>SUM(Tableau415[[#This Row],[Lundi]:[Dimanche]])</f>
        <v>0</v>
      </c>
      <c r="Q186" s="21">
        <f>COUNTIF(Tableau415[[#This Row],[Lundi]:[Dimanche]],"&gt;=190")*1000</f>
        <v>0</v>
      </c>
      <c r="R186" s="21">
        <f t="shared" si="4"/>
        <v>0</v>
      </c>
      <c r="S186" s="21">
        <f t="shared" si="5"/>
        <v>0</v>
      </c>
      <c r="T186" s="54" t="str">
        <f>IF(Tableau415[[#This Row],[Matricule]]&gt;1,IF(COUNTIF(Tableau415[DateMatricule],Tableau415[[#This Row],[DateMatricule]])&gt;1,"Doublon",""),"")</f>
        <v/>
      </c>
      <c r="U186"/>
    </row>
    <row r="187" spans="1:21" x14ac:dyDescent="0.25">
      <c r="A187" s="12" t="str">
        <f>IF(Tableau415[[#This Row],[Semaine]]="","",VLOOKUP(Tableau415[[#This Row],[Semaine]],Listes!$A:$B,2,FALSE))</f>
        <v/>
      </c>
      <c r="B187" s="12" t="str">
        <f>IF(ISBLANK(Tableau415[[#This Row],[Matricule]]),"",VLOOKUP(Tableau415[[#This Row],[Matricule]],#REF!,2,FALSE))</f>
        <v/>
      </c>
      <c r="C187" s="12" t="str">
        <f>IF(ISBLANK(Tableau415[[#This Row],[Matricule]]),"",VLOOKUP(Tableau415[[#This Row],[Matricule]],#REF!,3,FALSE))</f>
        <v/>
      </c>
      <c r="D187" s="12" t="str">
        <f>CONCATENATE(Tableau415[[#This Row],[Semaine]],Tableau415[[#This Row],[Matricule]])</f>
        <v/>
      </c>
      <c r="H187" s="8"/>
      <c r="I187" s="8"/>
      <c r="J187" s="8"/>
      <c r="K187" s="8"/>
      <c r="L187" s="8"/>
      <c r="M187" s="8"/>
      <c r="N187" s="8"/>
      <c r="O187" s="21">
        <f>COUNTIF(Tableau415[[#This Row],[Lundi]:[Dimanche]],"&gt;0")</f>
        <v>0</v>
      </c>
      <c r="P187" s="21">
        <f>SUM(Tableau415[[#This Row],[Lundi]:[Dimanche]])</f>
        <v>0</v>
      </c>
      <c r="Q187" s="21">
        <f>COUNTIF(Tableau415[[#This Row],[Lundi]:[Dimanche]],"&gt;=190")*1000</f>
        <v>0</v>
      </c>
      <c r="R187" s="21">
        <f t="shared" si="4"/>
        <v>0</v>
      </c>
      <c r="S187" s="21">
        <f t="shared" si="5"/>
        <v>0</v>
      </c>
      <c r="T187" s="54" t="str">
        <f>IF(Tableau415[[#This Row],[Matricule]]&gt;1,IF(COUNTIF(Tableau415[DateMatricule],Tableau415[[#This Row],[DateMatricule]])&gt;1,"Doublon",""),"")</f>
        <v/>
      </c>
      <c r="U187"/>
    </row>
    <row r="188" spans="1:21" x14ac:dyDescent="0.25">
      <c r="A188" s="12" t="str">
        <f>IF(Tableau415[[#This Row],[Semaine]]="","",VLOOKUP(Tableau415[[#This Row],[Semaine]],Listes!$A:$B,2,FALSE))</f>
        <v/>
      </c>
      <c r="B188" s="12" t="str">
        <f>IF(ISBLANK(Tableau415[[#This Row],[Matricule]]),"",VLOOKUP(Tableau415[[#This Row],[Matricule]],#REF!,2,FALSE))</f>
        <v/>
      </c>
      <c r="C188" s="12" t="str">
        <f>IF(ISBLANK(Tableau415[[#This Row],[Matricule]]),"",VLOOKUP(Tableau415[[#This Row],[Matricule]],#REF!,3,FALSE))</f>
        <v/>
      </c>
      <c r="D188" s="12" t="str">
        <f>CONCATENATE(Tableau415[[#This Row],[Semaine]],Tableau415[[#This Row],[Matricule]])</f>
        <v/>
      </c>
      <c r="H188" s="8"/>
      <c r="I188" s="8"/>
      <c r="J188" s="8"/>
      <c r="K188" s="8"/>
      <c r="L188" s="8"/>
      <c r="M188" s="8"/>
      <c r="N188" s="8"/>
      <c r="O188" s="21">
        <f>COUNTIF(Tableau415[[#This Row],[Lundi]:[Dimanche]],"&gt;0")</f>
        <v>0</v>
      </c>
      <c r="P188" s="21">
        <f>SUM(Tableau415[[#This Row],[Lundi]:[Dimanche]])</f>
        <v>0</v>
      </c>
      <c r="Q188" s="21">
        <f>COUNTIF(Tableau415[[#This Row],[Lundi]:[Dimanche]],"&gt;=190")*1000</f>
        <v>0</v>
      </c>
      <c r="R188" s="21">
        <f t="shared" si="4"/>
        <v>0</v>
      </c>
      <c r="S188" s="21">
        <f t="shared" si="5"/>
        <v>0</v>
      </c>
      <c r="T188" s="54" t="str">
        <f>IF(Tableau415[[#This Row],[Matricule]]&gt;1,IF(COUNTIF(Tableau415[DateMatricule],Tableau415[[#This Row],[DateMatricule]])&gt;1,"Doublon",""),"")</f>
        <v/>
      </c>
      <c r="U188"/>
    </row>
    <row r="189" spans="1:21" x14ac:dyDescent="0.25">
      <c r="A189" s="12" t="str">
        <f>IF(Tableau415[[#This Row],[Semaine]]="","",VLOOKUP(Tableau415[[#This Row],[Semaine]],Listes!$A:$B,2,FALSE))</f>
        <v/>
      </c>
      <c r="B189" s="12" t="str">
        <f>IF(ISBLANK(Tableau415[[#This Row],[Matricule]]),"",VLOOKUP(Tableau415[[#This Row],[Matricule]],#REF!,2,FALSE))</f>
        <v/>
      </c>
      <c r="C189" s="12" t="str">
        <f>IF(ISBLANK(Tableau415[[#This Row],[Matricule]]),"",VLOOKUP(Tableau415[[#This Row],[Matricule]],#REF!,3,FALSE))</f>
        <v/>
      </c>
      <c r="D189" s="12" t="str">
        <f>CONCATENATE(Tableau415[[#This Row],[Semaine]],Tableau415[[#This Row],[Matricule]])</f>
        <v/>
      </c>
      <c r="H189" s="8"/>
      <c r="I189" s="8"/>
      <c r="J189" s="8"/>
      <c r="K189" s="8"/>
      <c r="L189" s="8"/>
      <c r="M189" s="8"/>
      <c r="N189" s="8"/>
      <c r="O189" s="21">
        <f>COUNTIF(Tableau415[[#This Row],[Lundi]:[Dimanche]],"&gt;0")</f>
        <v>0</v>
      </c>
      <c r="P189" s="21">
        <f>SUM(Tableau415[[#This Row],[Lundi]:[Dimanche]])</f>
        <v>0</v>
      </c>
      <c r="Q189" s="21">
        <f>COUNTIF(Tableau415[[#This Row],[Lundi]:[Dimanche]],"&gt;=190")*1000</f>
        <v>0</v>
      </c>
      <c r="R189" s="21">
        <f t="shared" si="4"/>
        <v>0</v>
      </c>
      <c r="S189" s="21">
        <f t="shared" si="5"/>
        <v>0</v>
      </c>
      <c r="T189" s="54" t="str">
        <f>IF(Tableau415[[#This Row],[Matricule]]&gt;1,IF(COUNTIF(Tableau415[DateMatricule],Tableau415[[#This Row],[DateMatricule]])&gt;1,"Doublon",""),"")</f>
        <v/>
      </c>
      <c r="U189"/>
    </row>
    <row r="190" spans="1:21" x14ac:dyDescent="0.25">
      <c r="A190" s="12" t="str">
        <f>IF(Tableau415[[#This Row],[Semaine]]="","",VLOOKUP(Tableau415[[#This Row],[Semaine]],Listes!$A:$B,2,FALSE))</f>
        <v/>
      </c>
      <c r="B190" s="12" t="str">
        <f>IF(ISBLANK(Tableau415[[#This Row],[Matricule]]),"",VLOOKUP(Tableau415[[#This Row],[Matricule]],#REF!,2,FALSE))</f>
        <v/>
      </c>
      <c r="C190" s="12" t="str">
        <f>IF(ISBLANK(Tableau415[[#This Row],[Matricule]]),"",VLOOKUP(Tableau415[[#This Row],[Matricule]],#REF!,3,FALSE))</f>
        <v/>
      </c>
      <c r="D190" s="12" t="str">
        <f>CONCATENATE(Tableau415[[#This Row],[Semaine]],Tableau415[[#This Row],[Matricule]])</f>
        <v/>
      </c>
      <c r="H190" s="8"/>
      <c r="I190" s="8"/>
      <c r="J190" s="8"/>
      <c r="K190" s="8"/>
      <c r="L190" s="8"/>
      <c r="M190" s="8"/>
      <c r="N190" s="8"/>
      <c r="O190" s="21">
        <f>COUNTIF(Tableau415[[#This Row],[Lundi]:[Dimanche]],"&gt;0")</f>
        <v>0</v>
      </c>
      <c r="P190" s="21">
        <f>SUM(Tableau415[[#This Row],[Lundi]:[Dimanche]])</f>
        <v>0</v>
      </c>
      <c r="Q190" s="21">
        <f>COUNTIF(Tableau415[[#This Row],[Lundi]:[Dimanche]],"&gt;=190")*1000</f>
        <v>0</v>
      </c>
      <c r="R190" s="21">
        <f t="shared" si="4"/>
        <v>0</v>
      </c>
      <c r="S190" s="21">
        <f t="shared" si="5"/>
        <v>0</v>
      </c>
      <c r="T190" s="54" t="str">
        <f>IF(Tableau415[[#This Row],[Matricule]]&gt;1,IF(COUNTIF(Tableau415[DateMatricule],Tableau415[[#This Row],[DateMatricule]])&gt;1,"Doublon",""),"")</f>
        <v/>
      </c>
      <c r="U190"/>
    </row>
    <row r="191" spans="1:21" x14ac:dyDescent="0.25">
      <c r="A191" s="12" t="str">
        <f>IF(Tableau415[[#This Row],[Semaine]]="","",VLOOKUP(Tableau415[[#This Row],[Semaine]],Listes!$A:$B,2,FALSE))</f>
        <v/>
      </c>
      <c r="B191" s="12" t="str">
        <f>IF(ISBLANK(Tableau415[[#This Row],[Matricule]]),"",VLOOKUP(Tableau415[[#This Row],[Matricule]],#REF!,2,FALSE))</f>
        <v/>
      </c>
      <c r="C191" s="12" t="str">
        <f>IF(ISBLANK(Tableau415[[#This Row],[Matricule]]),"",VLOOKUP(Tableau415[[#This Row],[Matricule]],#REF!,3,FALSE))</f>
        <v/>
      </c>
      <c r="D191" s="12" t="str">
        <f>CONCATENATE(Tableau415[[#This Row],[Semaine]],Tableau415[[#This Row],[Matricule]])</f>
        <v/>
      </c>
      <c r="H191" s="8"/>
      <c r="I191" s="8"/>
      <c r="J191" s="8"/>
      <c r="K191" s="8"/>
      <c r="L191" s="8"/>
      <c r="M191" s="8"/>
      <c r="N191" s="8"/>
      <c r="O191" s="21">
        <f>COUNTIF(Tableau415[[#This Row],[Lundi]:[Dimanche]],"&gt;0")</f>
        <v>0</v>
      </c>
      <c r="P191" s="21">
        <f>SUM(Tableau415[[#This Row],[Lundi]:[Dimanche]])</f>
        <v>0</v>
      </c>
      <c r="Q191" s="21">
        <f>COUNTIF(Tableau415[[#This Row],[Lundi]:[Dimanche]],"&gt;=190")*1000</f>
        <v>0</v>
      </c>
      <c r="R191" s="21">
        <f t="shared" si="4"/>
        <v>0</v>
      </c>
      <c r="S191" s="21">
        <f t="shared" si="5"/>
        <v>0</v>
      </c>
      <c r="T191" s="54" t="str">
        <f>IF(Tableau415[[#This Row],[Matricule]]&gt;1,IF(COUNTIF(Tableau415[DateMatricule],Tableau415[[#This Row],[DateMatricule]])&gt;1,"Doublon",""),"")</f>
        <v/>
      </c>
      <c r="U191"/>
    </row>
    <row r="192" spans="1:21" x14ac:dyDescent="0.25">
      <c r="A192" s="12" t="str">
        <f>IF(Tableau415[[#This Row],[Semaine]]="","",VLOOKUP(Tableau415[[#This Row],[Semaine]],Listes!$A:$B,2,FALSE))</f>
        <v/>
      </c>
      <c r="B192" s="12" t="str">
        <f>IF(ISBLANK(Tableau415[[#This Row],[Matricule]]),"",VLOOKUP(Tableau415[[#This Row],[Matricule]],#REF!,2,FALSE))</f>
        <v/>
      </c>
      <c r="C192" s="12" t="str">
        <f>IF(ISBLANK(Tableau415[[#This Row],[Matricule]]),"",VLOOKUP(Tableau415[[#This Row],[Matricule]],#REF!,3,FALSE))</f>
        <v/>
      </c>
      <c r="D192" s="12" t="str">
        <f>CONCATENATE(Tableau415[[#This Row],[Semaine]],Tableau415[[#This Row],[Matricule]])</f>
        <v/>
      </c>
      <c r="H192" s="8"/>
      <c r="I192" s="8"/>
      <c r="J192" s="8"/>
      <c r="K192" s="8"/>
      <c r="L192" s="8"/>
      <c r="M192" s="8"/>
      <c r="N192" s="8"/>
      <c r="O192" s="21">
        <f>COUNTIF(Tableau415[[#This Row],[Lundi]:[Dimanche]],"&gt;0")</f>
        <v>0</v>
      </c>
      <c r="P192" s="21">
        <f>SUM(Tableau415[[#This Row],[Lundi]:[Dimanche]])</f>
        <v>0</v>
      </c>
      <c r="Q192" s="21">
        <f>COUNTIF(Tableau415[[#This Row],[Lundi]:[Dimanche]],"&gt;=190")*1000</f>
        <v>0</v>
      </c>
      <c r="R192" s="21">
        <f t="shared" si="4"/>
        <v>0</v>
      </c>
      <c r="S192" s="21">
        <f t="shared" si="5"/>
        <v>0</v>
      </c>
      <c r="T192" s="54" t="str">
        <f>IF(Tableau415[[#This Row],[Matricule]]&gt;1,IF(COUNTIF(Tableau415[DateMatricule],Tableau415[[#This Row],[DateMatricule]])&gt;1,"Doublon",""),"")</f>
        <v/>
      </c>
      <c r="U192"/>
    </row>
    <row r="193" spans="1:21" x14ac:dyDescent="0.25">
      <c r="A193" s="12" t="str">
        <f>IF(Tableau415[[#This Row],[Semaine]]="","",VLOOKUP(Tableau415[[#This Row],[Semaine]],Listes!$A:$B,2,FALSE))</f>
        <v/>
      </c>
      <c r="B193" s="12" t="str">
        <f>IF(ISBLANK(Tableau415[[#This Row],[Matricule]]),"",VLOOKUP(Tableau415[[#This Row],[Matricule]],#REF!,2,FALSE))</f>
        <v/>
      </c>
      <c r="C193" s="12" t="str">
        <f>IF(ISBLANK(Tableau415[[#This Row],[Matricule]]),"",VLOOKUP(Tableau415[[#This Row],[Matricule]],#REF!,3,FALSE))</f>
        <v/>
      </c>
      <c r="D193" s="12" t="str">
        <f>CONCATENATE(Tableau415[[#This Row],[Semaine]],Tableau415[[#This Row],[Matricule]])</f>
        <v/>
      </c>
      <c r="H193" s="8"/>
      <c r="I193" s="8"/>
      <c r="J193" s="8"/>
      <c r="K193" s="8"/>
      <c r="L193" s="8"/>
      <c r="M193" s="8"/>
      <c r="N193" s="8"/>
      <c r="O193" s="21">
        <f>COUNTIF(Tableau415[[#This Row],[Lundi]:[Dimanche]],"&gt;0")</f>
        <v>0</v>
      </c>
      <c r="P193" s="21">
        <f>SUM(Tableau415[[#This Row],[Lundi]:[Dimanche]])</f>
        <v>0</v>
      </c>
      <c r="Q193" s="21">
        <f>COUNTIF(Tableau415[[#This Row],[Lundi]:[Dimanche]],"&gt;=190")*1000</f>
        <v>0</v>
      </c>
      <c r="R193" s="21">
        <f t="shared" si="4"/>
        <v>0</v>
      </c>
      <c r="S193" s="21">
        <f t="shared" si="5"/>
        <v>0</v>
      </c>
      <c r="T193" s="54" t="str">
        <f>IF(Tableau415[[#This Row],[Matricule]]&gt;1,IF(COUNTIF(Tableau415[DateMatricule],Tableau415[[#This Row],[DateMatricule]])&gt;1,"Doublon",""),"")</f>
        <v/>
      </c>
      <c r="U193"/>
    </row>
    <row r="194" spans="1:21" x14ac:dyDescent="0.25">
      <c r="A194" s="12" t="str">
        <f>IF(Tableau415[[#This Row],[Semaine]]="","",VLOOKUP(Tableau415[[#This Row],[Semaine]],Listes!$A:$B,2,FALSE))</f>
        <v/>
      </c>
      <c r="B194" s="12" t="str">
        <f>IF(ISBLANK(Tableau415[[#This Row],[Matricule]]),"",VLOOKUP(Tableau415[[#This Row],[Matricule]],#REF!,2,FALSE))</f>
        <v/>
      </c>
      <c r="C194" s="12" t="str">
        <f>IF(ISBLANK(Tableau415[[#This Row],[Matricule]]),"",VLOOKUP(Tableau415[[#This Row],[Matricule]],#REF!,3,FALSE))</f>
        <v/>
      </c>
      <c r="D194" s="12" t="str">
        <f>CONCATENATE(Tableau415[[#This Row],[Semaine]],Tableau415[[#This Row],[Matricule]])</f>
        <v/>
      </c>
      <c r="H194" s="8"/>
      <c r="I194" s="8"/>
      <c r="J194" s="8"/>
      <c r="K194" s="8"/>
      <c r="L194" s="8"/>
      <c r="M194" s="8"/>
      <c r="N194" s="8"/>
      <c r="O194" s="21">
        <f>COUNTIF(Tableau415[[#This Row],[Lundi]:[Dimanche]],"&gt;0")</f>
        <v>0</v>
      </c>
      <c r="P194" s="21">
        <f>SUM(Tableau415[[#This Row],[Lundi]:[Dimanche]])</f>
        <v>0</v>
      </c>
      <c r="Q194" s="21">
        <f>COUNTIF(Tableau415[[#This Row],[Lundi]:[Dimanche]],"&gt;=190")*1000</f>
        <v>0</v>
      </c>
      <c r="R194" s="21">
        <f t="shared" si="4"/>
        <v>0</v>
      </c>
      <c r="S194" s="21">
        <f t="shared" si="5"/>
        <v>0</v>
      </c>
      <c r="T194" s="54" t="str">
        <f>IF(Tableau415[[#This Row],[Matricule]]&gt;1,IF(COUNTIF(Tableau415[DateMatricule],Tableau415[[#This Row],[DateMatricule]])&gt;1,"Doublon",""),"")</f>
        <v/>
      </c>
      <c r="U194"/>
    </row>
    <row r="195" spans="1:21" x14ac:dyDescent="0.25">
      <c r="A195" s="12" t="str">
        <f>IF(Tableau415[[#This Row],[Semaine]]="","",VLOOKUP(Tableau415[[#This Row],[Semaine]],Listes!$A:$B,2,FALSE))</f>
        <v/>
      </c>
      <c r="B195" s="12" t="str">
        <f>IF(ISBLANK(Tableau415[[#This Row],[Matricule]]),"",VLOOKUP(Tableau415[[#This Row],[Matricule]],#REF!,2,FALSE))</f>
        <v/>
      </c>
      <c r="C195" s="12" t="str">
        <f>IF(ISBLANK(Tableau415[[#This Row],[Matricule]]),"",VLOOKUP(Tableau415[[#This Row],[Matricule]],#REF!,3,FALSE))</f>
        <v/>
      </c>
      <c r="D195" s="12" t="str">
        <f>CONCATENATE(Tableau415[[#This Row],[Semaine]],Tableau415[[#This Row],[Matricule]])</f>
        <v/>
      </c>
      <c r="H195" s="8"/>
      <c r="I195" s="8"/>
      <c r="J195" s="8"/>
      <c r="K195" s="8"/>
      <c r="L195" s="8"/>
      <c r="M195" s="8"/>
      <c r="N195" s="8"/>
      <c r="O195" s="21">
        <f>COUNTIF(Tableau415[[#This Row],[Lundi]:[Dimanche]],"&gt;0")</f>
        <v>0</v>
      </c>
      <c r="P195" s="21">
        <f>SUM(Tableau415[[#This Row],[Lundi]:[Dimanche]])</f>
        <v>0</v>
      </c>
      <c r="Q195" s="21">
        <f>COUNTIF(Tableau415[[#This Row],[Lundi]:[Dimanche]],"&gt;=190")*1000</f>
        <v>0</v>
      </c>
      <c r="R195" s="21">
        <f t="shared" ref="R195:R258" si="6">+IF(P195&gt;1140,(P195-1140)*20,0)</f>
        <v>0</v>
      </c>
      <c r="S195" s="21">
        <f t="shared" ref="S195:S258" si="7">+Q195+R195</f>
        <v>0</v>
      </c>
      <c r="T195" s="54" t="str">
        <f>IF(Tableau415[[#This Row],[Matricule]]&gt;1,IF(COUNTIF(Tableau415[DateMatricule],Tableau415[[#This Row],[DateMatricule]])&gt;1,"Doublon",""),"")</f>
        <v/>
      </c>
      <c r="U195"/>
    </row>
    <row r="196" spans="1:21" x14ac:dyDescent="0.25">
      <c r="A196" s="12" t="str">
        <f>IF(Tableau415[[#This Row],[Semaine]]="","",VLOOKUP(Tableau415[[#This Row],[Semaine]],Listes!$A:$B,2,FALSE))</f>
        <v/>
      </c>
      <c r="B196" s="12" t="str">
        <f>IF(ISBLANK(Tableau415[[#This Row],[Matricule]]),"",VLOOKUP(Tableau415[[#This Row],[Matricule]],#REF!,2,FALSE))</f>
        <v/>
      </c>
      <c r="C196" s="12" t="str">
        <f>IF(ISBLANK(Tableau415[[#This Row],[Matricule]]),"",VLOOKUP(Tableau415[[#This Row],[Matricule]],#REF!,3,FALSE))</f>
        <v/>
      </c>
      <c r="D196" s="12" t="str">
        <f>CONCATENATE(Tableau415[[#This Row],[Semaine]],Tableau415[[#This Row],[Matricule]])</f>
        <v/>
      </c>
      <c r="H196" s="8"/>
      <c r="I196" s="8"/>
      <c r="J196" s="8"/>
      <c r="K196" s="8"/>
      <c r="L196" s="8"/>
      <c r="M196" s="8"/>
      <c r="N196" s="8"/>
      <c r="O196" s="21">
        <f>COUNTIF(Tableau415[[#This Row],[Lundi]:[Dimanche]],"&gt;0")</f>
        <v>0</v>
      </c>
      <c r="P196" s="21">
        <f>SUM(Tableau415[[#This Row],[Lundi]:[Dimanche]])</f>
        <v>0</v>
      </c>
      <c r="Q196" s="21">
        <f>COUNTIF(Tableau415[[#This Row],[Lundi]:[Dimanche]],"&gt;=190")*1000</f>
        <v>0</v>
      </c>
      <c r="R196" s="21">
        <f t="shared" si="6"/>
        <v>0</v>
      </c>
      <c r="S196" s="21">
        <f t="shared" si="7"/>
        <v>0</v>
      </c>
      <c r="T196" s="54" t="str">
        <f>IF(Tableau415[[#This Row],[Matricule]]&gt;1,IF(COUNTIF(Tableau415[DateMatricule],Tableau415[[#This Row],[DateMatricule]])&gt;1,"Doublon",""),"")</f>
        <v/>
      </c>
      <c r="U196"/>
    </row>
    <row r="197" spans="1:21" x14ac:dyDescent="0.25">
      <c r="A197" s="12" t="str">
        <f>IF(Tableau415[[#This Row],[Semaine]]="","",VLOOKUP(Tableau415[[#This Row],[Semaine]],Listes!$A:$B,2,FALSE))</f>
        <v/>
      </c>
      <c r="B197" s="12" t="str">
        <f>IF(ISBLANK(Tableau415[[#This Row],[Matricule]]),"",VLOOKUP(Tableau415[[#This Row],[Matricule]],#REF!,2,FALSE))</f>
        <v/>
      </c>
      <c r="C197" s="12" t="str">
        <f>IF(ISBLANK(Tableau415[[#This Row],[Matricule]]),"",VLOOKUP(Tableau415[[#This Row],[Matricule]],#REF!,3,FALSE))</f>
        <v/>
      </c>
      <c r="D197" s="12" t="str">
        <f>CONCATENATE(Tableau415[[#This Row],[Semaine]],Tableau415[[#This Row],[Matricule]])</f>
        <v/>
      </c>
      <c r="H197" s="8"/>
      <c r="I197" s="8"/>
      <c r="J197" s="8"/>
      <c r="K197" s="8"/>
      <c r="L197" s="8"/>
      <c r="M197" s="8"/>
      <c r="N197" s="8"/>
      <c r="O197" s="21">
        <f>COUNTIF(Tableau415[[#This Row],[Lundi]:[Dimanche]],"&gt;0")</f>
        <v>0</v>
      </c>
      <c r="P197" s="21">
        <f>SUM(Tableau415[[#This Row],[Lundi]:[Dimanche]])</f>
        <v>0</v>
      </c>
      <c r="Q197" s="21">
        <f>COUNTIF(Tableau415[[#This Row],[Lundi]:[Dimanche]],"&gt;=190")*1000</f>
        <v>0</v>
      </c>
      <c r="R197" s="21">
        <f t="shared" si="6"/>
        <v>0</v>
      </c>
      <c r="S197" s="21">
        <f t="shared" si="7"/>
        <v>0</v>
      </c>
      <c r="T197" s="54" t="str">
        <f>IF(Tableau415[[#This Row],[Matricule]]&gt;1,IF(COUNTIF(Tableau415[DateMatricule],Tableau415[[#This Row],[DateMatricule]])&gt;1,"Doublon",""),"")</f>
        <v/>
      </c>
      <c r="U197"/>
    </row>
    <row r="198" spans="1:21" x14ac:dyDescent="0.25">
      <c r="A198" s="12" t="str">
        <f>IF(Tableau415[[#This Row],[Semaine]]="","",VLOOKUP(Tableau415[[#This Row],[Semaine]],Listes!$A:$B,2,FALSE))</f>
        <v/>
      </c>
      <c r="B198" s="12" t="str">
        <f>IF(ISBLANK(Tableau415[[#This Row],[Matricule]]),"",VLOOKUP(Tableau415[[#This Row],[Matricule]],#REF!,2,FALSE))</f>
        <v/>
      </c>
      <c r="C198" s="12" t="str">
        <f>IF(ISBLANK(Tableau415[[#This Row],[Matricule]]),"",VLOOKUP(Tableau415[[#This Row],[Matricule]],#REF!,3,FALSE))</f>
        <v/>
      </c>
      <c r="D198" s="12" t="str">
        <f>CONCATENATE(Tableau415[[#This Row],[Semaine]],Tableau415[[#This Row],[Matricule]])</f>
        <v/>
      </c>
      <c r="H198" s="8"/>
      <c r="I198" s="8"/>
      <c r="J198" s="8"/>
      <c r="K198" s="8"/>
      <c r="L198" s="8"/>
      <c r="M198" s="8"/>
      <c r="N198" s="8"/>
      <c r="O198" s="21">
        <f>COUNTIF(Tableau415[[#This Row],[Lundi]:[Dimanche]],"&gt;0")</f>
        <v>0</v>
      </c>
      <c r="P198" s="21">
        <f>SUM(Tableau415[[#This Row],[Lundi]:[Dimanche]])</f>
        <v>0</v>
      </c>
      <c r="Q198" s="21">
        <f>COUNTIF(Tableau415[[#This Row],[Lundi]:[Dimanche]],"&gt;=190")*1000</f>
        <v>0</v>
      </c>
      <c r="R198" s="21">
        <f t="shared" si="6"/>
        <v>0</v>
      </c>
      <c r="S198" s="21">
        <f t="shared" si="7"/>
        <v>0</v>
      </c>
      <c r="T198" s="54" t="str">
        <f>IF(Tableau415[[#This Row],[Matricule]]&gt;1,IF(COUNTIF(Tableau415[DateMatricule],Tableau415[[#This Row],[DateMatricule]])&gt;1,"Doublon",""),"")</f>
        <v/>
      </c>
      <c r="U198"/>
    </row>
    <row r="199" spans="1:21" x14ac:dyDescent="0.25">
      <c r="A199" s="12" t="str">
        <f>IF(Tableau415[[#This Row],[Semaine]]="","",VLOOKUP(Tableau415[[#This Row],[Semaine]],Listes!$A:$B,2,FALSE))</f>
        <v/>
      </c>
      <c r="B199" s="12" t="str">
        <f>IF(ISBLANK(Tableau415[[#This Row],[Matricule]]),"",VLOOKUP(Tableau415[[#This Row],[Matricule]],#REF!,2,FALSE))</f>
        <v/>
      </c>
      <c r="C199" s="12" t="str">
        <f>IF(ISBLANK(Tableau415[[#This Row],[Matricule]]),"",VLOOKUP(Tableau415[[#This Row],[Matricule]],#REF!,3,FALSE))</f>
        <v/>
      </c>
      <c r="D199" s="12" t="str">
        <f>CONCATENATE(Tableau415[[#This Row],[Semaine]],Tableau415[[#This Row],[Matricule]])</f>
        <v/>
      </c>
      <c r="H199" s="8"/>
      <c r="I199" s="8"/>
      <c r="J199" s="8"/>
      <c r="K199" s="8"/>
      <c r="L199" s="8"/>
      <c r="M199" s="8"/>
      <c r="N199" s="8"/>
      <c r="O199" s="21">
        <f>COUNTIF(Tableau415[[#This Row],[Lundi]:[Dimanche]],"&gt;0")</f>
        <v>0</v>
      </c>
      <c r="P199" s="21">
        <f>SUM(Tableau415[[#This Row],[Lundi]:[Dimanche]])</f>
        <v>0</v>
      </c>
      <c r="Q199" s="21">
        <f>COUNTIF(Tableau415[[#This Row],[Lundi]:[Dimanche]],"&gt;=190")*1000</f>
        <v>0</v>
      </c>
      <c r="R199" s="21">
        <f t="shared" si="6"/>
        <v>0</v>
      </c>
      <c r="S199" s="21">
        <f t="shared" si="7"/>
        <v>0</v>
      </c>
      <c r="T199" s="54" t="str">
        <f>IF(Tableau415[[#This Row],[Matricule]]&gt;1,IF(COUNTIF(Tableau415[DateMatricule],Tableau415[[#This Row],[DateMatricule]])&gt;1,"Doublon",""),"")</f>
        <v/>
      </c>
      <c r="U199"/>
    </row>
    <row r="200" spans="1:21" x14ac:dyDescent="0.25">
      <c r="A200" s="12" t="str">
        <f>IF(Tableau415[[#This Row],[Semaine]]="","",VLOOKUP(Tableau415[[#This Row],[Semaine]],Listes!$A:$B,2,FALSE))</f>
        <v/>
      </c>
      <c r="B200" s="12" t="str">
        <f>IF(ISBLANK(Tableau415[[#This Row],[Matricule]]),"",VLOOKUP(Tableau415[[#This Row],[Matricule]],#REF!,2,FALSE))</f>
        <v/>
      </c>
      <c r="C200" s="12" t="str">
        <f>IF(ISBLANK(Tableau415[[#This Row],[Matricule]]),"",VLOOKUP(Tableau415[[#This Row],[Matricule]],#REF!,3,FALSE))</f>
        <v/>
      </c>
      <c r="D200" s="12" t="str">
        <f>CONCATENATE(Tableau415[[#This Row],[Semaine]],Tableau415[[#This Row],[Matricule]])</f>
        <v/>
      </c>
      <c r="H200" s="8"/>
      <c r="I200" s="8"/>
      <c r="J200" s="8"/>
      <c r="K200" s="8"/>
      <c r="L200" s="8"/>
      <c r="M200" s="8"/>
      <c r="N200" s="8"/>
      <c r="O200" s="21">
        <f>COUNTIF(Tableau415[[#This Row],[Lundi]:[Dimanche]],"&gt;0")</f>
        <v>0</v>
      </c>
      <c r="P200" s="21">
        <f>SUM(Tableau415[[#This Row],[Lundi]:[Dimanche]])</f>
        <v>0</v>
      </c>
      <c r="Q200" s="21">
        <f>COUNTIF(Tableau415[[#This Row],[Lundi]:[Dimanche]],"&gt;=190")*1000</f>
        <v>0</v>
      </c>
      <c r="R200" s="21">
        <f t="shared" si="6"/>
        <v>0</v>
      </c>
      <c r="S200" s="21">
        <f t="shared" si="7"/>
        <v>0</v>
      </c>
      <c r="T200" s="54" t="str">
        <f>IF(Tableau415[[#This Row],[Matricule]]&gt;1,IF(COUNTIF(Tableau415[DateMatricule],Tableau415[[#This Row],[DateMatricule]])&gt;1,"Doublon",""),"")</f>
        <v/>
      </c>
      <c r="U200"/>
    </row>
    <row r="201" spans="1:21" x14ac:dyDescent="0.25">
      <c r="A201" s="12" t="str">
        <f>IF(Tableau415[[#This Row],[Semaine]]="","",VLOOKUP(Tableau415[[#This Row],[Semaine]],Listes!$A:$B,2,FALSE))</f>
        <v/>
      </c>
      <c r="B201" s="12" t="str">
        <f>IF(ISBLANK(Tableau415[[#This Row],[Matricule]]),"",VLOOKUP(Tableau415[[#This Row],[Matricule]],#REF!,2,FALSE))</f>
        <v/>
      </c>
      <c r="C201" s="12" t="str">
        <f>IF(ISBLANK(Tableau415[[#This Row],[Matricule]]),"",VLOOKUP(Tableau415[[#This Row],[Matricule]],#REF!,3,FALSE))</f>
        <v/>
      </c>
      <c r="D201" s="12" t="str">
        <f>CONCATENATE(Tableau415[[#This Row],[Semaine]],Tableau415[[#This Row],[Matricule]])</f>
        <v/>
      </c>
      <c r="H201" s="8"/>
      <c r="I201" s="8"/>
      <c r="J201" s="8"/>
      <c r="K201" s="8"/>
      <c r="L201" s="8"/>
      <c r="M201" s="8"/>
      <c r="N201" s="8"/>
      <c r="O201" s="21">
        <f>COUNTIF(Tableau415[[#This Row],[Lundi]:[Dimanche]],"&gt;0")</f>
        <v>0</v>
      </c>
      <c r="P201" s="21">
        <f>SUM(Tableau415[[#This Row],[Lundi]:[Dimanche]])</f>
        <v>0</v>
      </c>
      <c r="Q201" s="21">
        <f>COUNTIF(Tableau415[[#This Row],[Lundi]:[Dimanche]],"&gt;=190")*1000</f>
        <v>0</v>
      </c>
      <c r="R201" s="21">
        <f t="shared" si="6"/>
        <v>0</v>
      </c>
      <c r="S201" s="21">
        <f t="shared" si="7"/>
        <v>0</v>
      </c>
      <c r="T201" s="54" t="str">
        <f>IF(Tableau415[[#This Row],[Matricule]]&gt;1,IF(COUNTIF(Tableau415[DateMatricule],Tableau415[[#This Row],[DateMatricule]])&gt;1,"Doublon",""),"")</f>
        <v/>
      </c>
      <c r="U201"/>
    </row>
    <row r="202" spans="1:21" x14ac:dyDescent="0.25">
      <c r="A202" s="12" t="str">
        <f>IF(Tableau415[[#This Row],[Semaine]]="","",VLOOKUP(Tableau415[[#This Row],[Semaine]],Listes!$A:$B,2,FALSE))</f>
        <v/>
      </c>
      <c r="B202" s="12" t="str">
        <f>IF(ISBLANK(Tableau415[[#This Row],[Matricule]]),"",VLOOKUP(Tableau415[[#This Row],[Matricule]],#REF!,2,FALSE))</f>
        <v/>
      </c>
      <c r="C202" s="12" t="str">
        <f>IF(ISBLANK(Tableau415[[#This Row],[Matricule]]),"",VLOOKUP(Tableau415[[#This Row],[Matricule]],#REF!,3,FALSE))</f>
        <v/>
      </c>
      <c r="D202" s="12" t="str">
        <f>CONCATENATE(Tableau415[[#This Row],[Semaine]],Tableau415[[#This Row],[Matricule]])</f>
        <v/>
      </c>
      <c r="H202" s="8"/>
      <c r="I202" s="8"/>
      <c r="J202" s="8"/>
      <c r="K202" s="8"/>
      <c r="L202" s="8"/>
      <c r="M202" s="8"/>
      <c r="N202" s="8"/>
      <c r="O202" s="21">
        <f>COUNTIF(Tableau415[[#This Row],[Lundi]:[Dimanche]],"&gt;0")</f>
        <v>0</v>
      </c>
      <c r="P202" s="21">
        <f>SUM(Tableau415[[#This Row],[Lundi]:[Dimanche]])</f>
        <v>0</v>
      </c>
      <c r="Q202" s="21">
        <f>COUNTIF(Tableau415[[#This Row],[Lundi]:[Dimanche]],"&gt;=190")*1000</f>
        <v>0</v>
      </c>
      <c r="R202" s="21">
        <f t="shared" si="6"/>
        <v>0</v>
      </c>
      <c r="S202" s="21">
        <f t="shared" si="7"/>
        <v>0</v>
      </c>
      <c r="T202" s="54" t="str">
        <f>IF(Tableau415[[#This Row],[Matricule]]&gt;1,IF(COUNTIF(Tableau415[DateMatricule],Tableau415[[#This Row],[DateMatricule]])&gt;1,"Doublon",""),"")</f>
        <v/>
      </c>
      <c r="U202"/>
    </row>
    <row r="203" spans="1:21" x14ac:dyDescent="0.25">
      <c r="A203" s="12" t="str">
        <f>IF(Tableau415[[#This Row],[Semaine]]="","",VLOOKUP(Tableau415[[#This Row],[Semaine]],Listes!$A:$B,2,FALSE))</f>
        <v/>
      </c>
      <c r="B203" s="12" t="str">
        <f>IF(ISBLANK(Tableau415[[#This Row],[Matricule]]),"",VLOOKUP(Tableau415[[#This Row],[Matricule]],#REF!,2,FALSE))</f>
        <v/>
      </c>
      <c r="C203" s="12" t="str">
        <f>IF(ISBLANK(Tableau415[[#This Row],[Matricule]]),"",VLOOKUP(Tableau415[[#This Row],[Matricule]],#REF!,3,FALSE))</f>
        <v/>
      </c>
      <c r="D203" s="12" t="str">
        <f>CONCATENATE(Tableau415[[#This Row],[Semaine]],Tableau415[[#This Row],[Matricule]])</f>
        <v/>
      </c>
      <c r="H203" s="8"/>
      <c r="I203" s="8"/>
      <c r="J203" s="8"/>
      <c r="K203" s="8"/>
      <c r="L203" s="8"/>
      <c r="M203" s="8"/>
      <c r="N203" s="8"/>
      <c r="O203" s="21">
        <f>COUNTIF(Tableau415[[#This Row],[Lundi]:[Dimanche]],"&gt;0")</f>
        <v>0</v>
      </c>
      <c r="P203" s="21">
        <f>SUM(Tableau415[[#This Row],[Lundi]:[Dimanche]])</f>
        <v>0</v>
      </c>
      <c r="Q203" s="21">
        <f>COUNTIF(Tableau415[[#This Row],[Lundi]:[Dimanche]],"&gt;=190")*1000</f>
        <v>0</v>
      </c>
      <c r="R203" s="21">
        <f t="shared" si="6"/>
        <v>0</v>
      </c>
      <c r="S203" s="21">
        <f t="shared" si="7"/>
        <v>0</v>
      </c>
      <c r="T203" s="54" t="str">
        <f>IF(Tableau415[[#This Row],[Matricule]]&gt;1,IF(COUNTIF(Tableau415[DateMatricule],Tableau415[[#This Row],[DateMatricule]])&gt;1,"Doublon",""),"")</f>
        <v/>
      </c>
      <c r="U203"/>
    </row>
    <row r="204" spans="1:21" x14ac:dyDescent="0.25">
      <c r="A204" s="12" t="str">
        <f>IF(Tableau415[[#This Row],[Semaine]]="","",VLOOKUP(Tableau415[[#This Row],[Semaine]],Listes!$A:$B,2,FALSE))</f>
        <v/>
      </c>
      <c r="B204" s="12" t="str">
        <f>IF(ISBLANK(Tableau415[[#This Row],[Matricule]]),"",VLOOKUP(Tableau415[[#This Row],[Matricule]],#REF!,2,FALSE))</f>
        <v/>
      </c>
      <c r="C204" s="12" t="str">
        <f>IF(ISBLANK(Tableau415[[#This Row],[Matricule]]),"",VLOOKUP(Tableau415[[#This Row],[Matricule]],#REF!,3,FALSE))</f>
        <v/>
      </c>
      <c r="D204" s="12" t="str">
        <f>CONCATENATE(Tableau415[[#This Row],[Semaine]],Tableau415[[#This Row],[Matricule]])</f>
        <v/>
      </c>
      <c r="H204" s="8"/>
      <c r="I204" s="8"/>
      <c r="J204" s="8"/>
      <c r="K204" s="8"/>
      <c r="L204" s="8"/>
      <c r="M204" s="8"/>
      <c r="N204" s="8"/>
      <c r="O204" s="21">
        <f>COUNTIF(Tableau415[[#This Row],[Lundi]:[Dimanche]],"&gt;0")</f>
        <v>0</v>
      </c>
      <c r="P204" s="21">
        <f>SUM(Tableau415[[#This Row],[Lundi]:[Dimanche]])</f>
        <v>0</v>
      </c>
      <c r="Q204" s="21">
        <f>COUNTIF(Tableau415[[#This Row],[Lundi]:[Dimanche]],"&gt;=190")*1000</f>
        <v>0</v>
      </c>
      <c r="R204" s="21">
        <f t="shared" si="6"/>
        <v>0</v>
      </c>
      <c r="S204" s="21">
        <f t="shared" si="7"/>
        <v>0</v>
      </c>
      <c r="T204" s="54" t="str">
        <f>IF(Tableau415[[#This Row],[Matricule]]&gt;1,IF(COUNTIF(Tableau415[DateMatricule],Tableau415[[#This Row],[DateMatricule]])&gt;1,"Doublon",""),"")</f>
        <v/>
      </c>
      <c r="U204"/>
    </row>
    <row r="205" spans="1:21" x14ac:dyDescent="0.25">
      <c r="A205" s="12" t="str">
        <f>IF(Tableau415[[#This Row],[Semaine]]="","",VLOOKUP(Tableau415[[#This Row],[Semaine]],Listes!$A:$B,2,FALSE))</f>
        <v/>
      </c>
      <c r="B205" s="12" t="str">
        <f>IF(ISBLANK(Tableau415[[#This Row],[Matricule]]),"",VLOOKUP(Tableau415[[#This Row],[Matricule]],#REF!,2,FALSE))</f>
        <v/>
      </c>
      <c r="C205" s="12" t="str">
        <f>IF(ISBLANK(Tableau415[[#This Row],[Matricule]]),"",VLOOKUP(Tableau415[[#This Row],[Matricule]],#REF!,3,FALSE))</f>
        <v/>
      </c>
      <c r="D205" s="12" t="str">
        <f>CONCATENATE(Tableau415[[#This Row],[Semaine]],Tableau415[[#This Row],[Matricule]])</f>
        <v/>
      </c>
      <c r="H205" s="8"/>
      <c r="I205" s="8"/>
      <c r="J205" s="8"/>
      <c r="K205" s="8"/>
      <c r="L205" s="8"/>
      <c r="M205" s="8"/>
      <c r="N205" s="8"/>
      <c r="O205" s="21">
        <f>COUNTIF(Tableau415[[#This Row],[Lundi]:[Dimanche]],"&gt;0")</f>
        <v>0</v>
      </c>
      <c r="P205" s="21">
        <f>SUM(Tableau415[[#This Row],[Lundi]:[Dimanche]])</f>
        <v>0</v>
      </c>
      <c r="Q205" s="21">
        <f>COUNTIF(Tableau415[[#This Row],[Lundi]:[Dimanche]],"&gt;=190")*1000</f>
        <v>0</v>
      </c>
      <c r="R205" s="21">
        <f t="shared" si="6"/>
        <v>0</v>
      </c>
      <c r="S205" s="21">
        <f t="shared" si="7"/>
        <v>0</v>
      </c>
      <c r="T205" s="54" t="str">
        <f>IF(Tableau415[[#This Row],[Matricule]]&gt;1,IF(COUNTIF(Tableau415[DateMatricule],Tableau415[[#This Row],[DateMatricule]])&gt;1,"Doublon",""),"")</f>
        <v/>
      </c>
      <c r="U205"/>
    </row>
    <row r="206" spans="1:21" x14ac:dyDescent="0.25">
      <c r="A206" s="12" t="str">
        <f>IF(Tableau415[[#This Row],[Semaine]]="","",VLOOKUP(Tableau415[[#This Row],[Semaine]],Listes!$A:$B,2,FALSE))</f>
        <v/>
      </c>
      <c r="B206" s="12" t="str">
        <f>IF(ISBLANK(Tableau415[[#This Row],[Matricule]]),"",VLOOKUP(Tableau415[[#This Row],[Matricule]],#REF!,2,FALSE))</f>
        <v/>
      </c>
      <c r="C206" s="12" t="str">
        <f>IF(ISBLANK(Tableau415[[#This Row],[Matricule]]),"",VLOOKUP(Tableau415[[#This Row],[Matricule]],#REF!,3,FALSE))</f>
        <v/>
      </c>
      <c r="D206" s="12" t="str">
        <f>CONCATENATE(Tableau415[[#This Row],[Semaine]],Tableau415[[#This Row],[Matricule]])</f>
        <v/>
      </c>
      <c r="H206" s="8"/>
      <c r="I206" s="8"/>
      <c r="J206" s="8"/>
      <c r="K206" s="8"/>
      <c r="L206" s="8"/>
      <c r="M206" s="8"/>
      <c r="N206" s="8"/>
      <c r="O206" s="21">
        <f>COUNTIF(Tableau415[[#This Row],[Lundi]:[Dimanche]],"&gt;0")</f>
        <v>0</v>
      </c>
      <c r="P206" s="21">
        <f>SUM(Tableau415[[#This Row],[Lundi]:[Dimanche]])</f>
        <v>0</v>
      </c>
      <c r="Q206" s="21">
        <f>COUNTIF(Tableau415[[#This Row],[Lundi]:[Dimanche]],"&gt;=190")*1000</f>
        <v>0</v>
      </c>
      <c r="R206" s="21">
        <f t="shared" si="6"/>
        <v>0</v>
      </c>
      <c r="S206" s="21">
        <f t="shared" si="7"/>
        <v>0</v>
      </c>
      <c r="T206" s="54" t="str">
        <f>IF(Tableau415[[#This Row],[Matricule]]&gt;1,IF(COUNTIF(Tableau415[DateMatricule],Tableau415[[#This Row],[DateMatricule]])&gt;1,"Doublon",""),"")</f>
        <v/>
      </c>
      <c r="U206"/>
    </row>
    <row r="207" spans="1:21" x14ac:dyDescent="0.25">
      <c r="A207" s="12" t="str">
        <f>IF(Tableau415[[#This Row],[Semaine]]="","",VLOOKUP(Tableau415[[#This Row],[Semaine]],Listes!$A:$B,2,FALSE))</f>
        <v/>
      </c>
      <c r="B207" s="12" t="str">
        <f>IF(ISBLANK(Tableau415[[#This Row],[Matricule]]),"",VLOOKUP(Tableau415[[#This Row],[Matricule]],#REF!,2,FALSE))</f>
        <v/>
      </c>
      <c r="C207" s="12" t="str">
        <f>IF(ISBLANK(Tableau415[[#This Row],[Matricule]]),"",VLOOKUP(Tableau415[[#This Row],[Matricule]],#REF!,3,FALSE))</f>
        <v/>
      </c>
      <c r="D207" s="12" t="str">
        <f>CONCATENATE(Tableau415[[#This Row],[Semaine]],Tableau415[[#This Row],[Matricule]])</f>
        <v/>
      </c>
      <c r="H207" s="8"/>
      <c r="I207" s="8"/>
      <c r="J207" s="8"/>
      <c r="K207" s="8"/>
      <c r="L207" s="8"/>
      <c r="M207" s="8"/>
      <c r="N207" s="8"/>
      <c r="O207" s="21">
        <f>COUNTIF(Tableau415[[#This Row],[Lundi]:[Dimanche]],"&gt;0")</f>
        <v>0</v>
      </c>
      <c r="P207" s="21">
        <f>SUM(Tableau415[[#This Row],[Lundi]:[Dimanche]])</f>
        <v>0</v>
      </c>
      <c r="Q207" s="21">
        <f>COUNTIF(Tableau415[[#This Row],[Lundi]:[Dimanche]],"&gt;=190")*1000</f>
        <v>0</v>
      </c>
      <c r="R207" s="21">
        <f t="shared" si="6"/>
        <v>0</v>
      </c>
      <c r="S207" s="21">
        <f t="shared" si="7"/>
        <v>0</v>
      </c>
      <c r="T207" s="54" t="str">
        <f>IF(Tableau415[[#This Row],[Matricule]]&gt;1,IF(COUNTIF(Tableau415[DateMatricule],Tableau415[[#This Row],[DateMatricule]])&gt;1,"Doublon",""),"")</f>
        <v/>
      </c>
      <c r="U207"/>
    </row>
    <row r="208" spans="1:21" x14ac:dyDescent="0.25">
      <c r="A208" s="12" t="str">
        <f>IF(Tableau415[[#This Row],[Semaine]]="","",VLOOKUP(Tableau415[[#This Row],[Semaine]],Listes!$A:$B,2,FALSE))</f>
        <v/>
      </c>
      <c r="B208" s="12" t="str">
        <f>IF(ISBLANK(Tableau415[[#This Row],[Matricule]]),"",VLOOKUP(Tableau415[[#This Row],[Matricule]],#REF!,2,FALSE))</f>
        <v/>
      </c>
      <c r="C208" s="12" t="str">
        <f>IF(ISBLANK(Tableau415[[#This Row],[Matricule]]),"",VLOOKUP(Tableau415[[#This Row],[Matricule]],#REF!,3,FALSE))</f>
        <v/>
      </c>
      <c r="D208" s="12" t="str">
        <f>CONCATENATE(Tableau415[[#This Row],[Semaine]],Tableau415[[#This Row],[Matricule]])</f>
        <v/>
      </c>
      <c r="H208" s="8"/>
      <c r="I208" s="8"/>
      <c r="J208" s="8"/>
      <c r="K208" s="8"/>
      <c r="L208" s="8"/>
      <c r="M208" s="8"/>
      <c r="N208" s="8"/>
      <c r="O208" s="21">
        <f>COUNTIF(Tableau415[[#This Row],[Lundi]:[Dimanche]],"&gt;0")</f>
        <v>0</v>
      </c>
      <c r="P208" s="21">
        <f>SUM(Tableau415[[#This Row],[Lundi]:[Dimanche]])</f>
        <v>0</v>
      </c>
      <c r="Q208" s="21">
        <f>COUNTIF(Tableau415[[#This Row],[Lundi]:[Dimanche]],"&gt;=190")*1000</f>
        <v>0</v>
      </c>
      <c r="R208" s="21">
        <f t="shared" si="6"/>
        <v>0</v>
      </c>
      <c r="S208" s="21">
        <f t="shared" si="7"/>
        <v>0</v>
      </c>
      <c r="T208" s="54" t="str">
        <f>IF(Tableau415[[#This Row],[Matricule]]&gt;1,IF(COUNTIF(Tableau415[DateMatricule],Tableau415[[#This Row],[DateMatricule]])&gt;1,"Doublon",""),"")</f>
        <v/>
      </c>
      <c r="U208"/>
    </row>
    <row r="209" spans="1:21" x14ac:dyDescent="0.25">
      <c r="A209" s="12" t="str">
        <f>IF(Tableau415[[#This Row],[Semaine]]="","",VLOOKUP(Tableau415[[#This Row],[Semaine]],Listes!$A:$B,2,FALSE))</f>
        <v/>
      </c>
      <c r="B209" s="12" t="str">
        <f>IF(ISBLANK(Tableau415[[#This Row],[Matricule]]),"",VLOOKUP(Tableau415[[#This Row],[Matricule]],#REF!,2,FALSE))</f>
        <v/>
      </c>
      <c r="C209" s="12" t="str">
        <f>IF(ISBLANK(Tableau415[[#This Row],[Matricule]]),"",VLOOKUP(Tableau415[[#This Row],[Matricule]],#REF!,3,FALSE))</f>
        <v/>
      </c>
      <c r="D209" s="12" t="str">
        <f>CONCATENATE(Tableau415[[#This Row],[Semaine]],Tableau415[[#This Row],[Matricule]])</f>
        <v/>
      </c>
      <c r="H209" s="8"/>
      <c r="I209" s="8"/>
      <c r="J209" s="8"/>
      <c r="K209" s="8"/>
      <c r="L209" s="8"/>
      <c r="M209" s="8"/>
      <c r="N209" s="8"/>
      <c r="O209" s="21">
        <f>COUNTIF(Tableau415[[#This Row],[Lundi]:[Dimanche]],"&gt;0")</f>
        <v>0</v>
      </c>
      <c r="P209" s="21">
        <f>SUM(Tableau415[[#This Row],[Lundi]:[Dimanche]])</f>
        <v>0</v>
      </c>
      <c r="Q209" s="21">
        <f>COUNTIF(Tableau415[[#This Row],[Lundi]:[Dimanche]],"&gt;=190")*1000</f>
        <v>0</v>
      </c>
      <c r="R209" s="21">
        <f t="shared" si="6"/>
        <v>0</v>
      </c>
      <c r="S209" s="21">
        <f t="shared" si="7"/>
        <v>0</v>
      </c>
      <c r="T209" s="54" t="str">
        <f>IF(Tableau415[[#This Row],[Matricule]]&gt;1,IF(COUNTIF(Tableau415[DateMatricule],Tableau415[[#This Row],[DateMatricule]])&gt;1,"Doublon",""),"")</f>
        <v/>
      </c>
      <c r="U209"/>
    </row>
    <row r="210" spans="1:21" x14ac:dyDescent="0.25">
      <c r="A210" s="12" t="str">
        <f>IF(Tableau415[[#This Row],[Semaine]]="","",VLOOKUP(Tableau415[[#This Row],[Semaine]],Listes!$A:$B,2,FALSE))</f>
        <v/>
      </c>
      <c r="B210" s="12" t="str">
        <f>IF(ISBLANK(Tableau415[[#This Row],[Matricule]]),"",VLOOKUP(Tableau415[[#This Row],[Matricule]],#REF!,2,FALSE))</f>
        <v/>
      </c>
      <c r="C210" s="12" t="str">
        <f>IF(ISBLANK(Tableau415[[#This Row],[Matricule]]),"",VLOOKUP(Tableau415[[#This Row],[Matricule]],#REF!,3,FALSE))</f>
        <v/>
      </c>
      <c r="D210" s="12" t="str">
        <f>CONCATENATE(Tableau415[[#This Row],[Semaine]],Tableau415[[#This Row],[Matricule]])</f>
        <v/>
      </c>
      <c r="H210" s="8"/>
      <c r="I210" s="8"/>
      <c r="J210" s="8"/>
      <c r="K210" s="8"/>
      <c r="L210" s="8"/>
      <c r="M210" s="8"/>
      <c r="N210" s="8"/>
      <c r="O210" s="21">
        <f>COUNTIF(Tableau415[[#This Row],[Lundi]:[Dimanche]],"&gt;0")</f>
        <v>0</v>
      </c>
      <c r="P210" s="21">
        <f>SUM(Tableau415[[#This Row],[Lundi]:[Dimanche]])</f>
        <v>0</v>
      </c>
      <c r="Q210" s="21">
        <f>COUNTIF(Tableau415[[#This Row],[Lundi]:[Dimanche]],"&gt;=190")*1000</f>
        <v>0</v>
      </c>
      <c r="R210" s="21">
        <f t="shared" si="6"/>
        <v>0</v>
      </c>
      <c r="S210" s="21">
        <f t="shared" si="7"/>
        <v>0</v>
      </c>
      <c r="T210" s="54" t="str">
        <f>IF(Tableau415[[#This Row],[Matricule]]&gt;1,IF(COUNTIF(Tableau415[DateMatricule],Tableau415[[#This Row],[DateMatricule]])&gt;1,"Doublon",""),"")</f>
        <v/>
      </c>
      <c r="U210"/>
    </row>
    <row r="211" spans="1:21" x14ac:dyDescent="0.25">
      <c r="A211" s="12" t="str">
        <f>IF(Tableau415[[#This Row],[Semaine]]="","",VLOOKUP(Tableau415[[#This Row],[Semaine]],Listes!$A:$B,2,FALSE))</f>
        <v/>
      </c>
      <c r="B211" s="12" t="str">
        <f>IF(ISBLANK(Tableau415[[#This Row],[Matricule]]),"",VLOOKUP(Tableau415[[#This Row],[Matricule]],#REF!,2,FALSE))</f>
        <v/>
      </c>
      <c r="C211" s="12" t="str">
        <f>IF(ISBLANK(Tableau415[[#This Row],[Matricule]]),"",VLOOKUP(Tableau415[[#This Row],[Matricule]],#REF!,3,FALSE))</f>
        <v/>
      </c>
      <c r="D211" s="12" t="str">
        <f>CONCATENATE(Tableau415[[#This Row],[Semaine]],Tableau415[[#This Row],[Matricule]])</f>
        <v/>
      </c>
      <c r="H211" s="8"/>
      <c r="I211" s="8"/>
      <c r="J211" s="8"/>
      <c r="K211" s="8"/>
      <c r="L211" s="8"/>
      <c r="M211" s="8"/>
      <c r="N211" s="8"/>
      <c r="O211" s="21">
        <f>COUNTIF(Tableau415[[#This Row],[Lundi]:[Dimanche]],"&gt;0")</f>
        <v>0</v>
      </c>
      <c r="P211" s="21">
        <f>SUM(Tableau415[[#This Row],[Lundi]:[Dimanche]])</f>
        <v>0</v>
      </c>
      <c r="Q211" s="21">
        <f>COUNTIF(Tableau415[[#This Row],[Lundi]:[Dimanche]],"&gt;=190")*1000</f>
        <v>0</v>
      </c>
      <c r="R211" s="21">
        <f t="shared" si="6"/>
        <v>0</v>
      </c>
      <c r="S211" s="21">
        <f t="shared" si="7"/>
        <v>0</v>
      </c>
      <c r="T211" s="54" t="str">
        <f>IF(Tableau415[[#This Row],[Matricule]]&gt;1,IF(COUNTIF(Tableau415[DateMatricule],Tableau415[[#This Row],[DateMatricule]])&gt;1,"Doublon",""),"")</f>
        <v/>
      </c>
      <c r="U211"/>
    </row>
    <row r="212" spans="1:21" x14ac:dyDescent="0.25">
      <c r="A212" s="12" t="str">
        <f>IF(Tableau415[[#This Row],[Semaine]]="","",VLOOKUP(Tableau415[[#This Row],[Semaine]],Listes!$A:$B,2,FALSE))</f>
        <v/>
      </c>
      <c r="B212" s="12" t="str">
        <f>IF(ISBLANK(Tableau415[[#This Row],[Matricule]]),"",VLOOKUP(Tableau415[[#This Row],[Matricule]],#REF!,2,FALSE))</f>
        <v/>
      </c>
      <c r="C212" s="12" t="str">
        <f>IF(ISBLANK(Tableau415[[#This Row],[Matricule]]),"",VLOOKUP(Tableau415[[#This Row],[Matricule]],#REF!,3,FALSE))</f>
        <v/>
      </c>
      <c r="D212" s="12" t="str">
        <f>CONCATENATE(Tableau415[[#This Row],[Semaine]],Tableau415[[#This Row],[Matricule]])</f>
        <v/>
      </c>
      <c r="H212" s="8"/>
      <c r="I212" s="8"/>
      <c r="J212" s="8"/>
      <c r="K212" s="8"/>
      <c r="L212" s="8"/>
      <c r="M212" s="8"/>
      <c r="N212" s="8"/>
      <c r="O212" s="21">
        <f>COUNTIF(Tableau415[[#This Row],[Lundi]:[Dimanche]],"&gt;0")</f>
        <v>0</v>
      </c>
      <c r="P212" s="21">
        <f>SUM(Tableau415[[#This Row],[Lundi]:[Dimanche]])</f>
        <v>0</v>
      </c>
      <c r="Q212" s="21">
        <f>COUNTIF(Tableau415[[#This Row],[Lundi]:[Dimanche]],"&gt;=190")*1000</f>
        <v>0</v>
      </c>
      <c r="R212" s="21">
        <f t="shared" si="6"/>
        <v>0</v>
      </c>
      <c r="S212" s="21">
        <f t="shared" si="7"/>
        <v>0</v>
      </c>
      <c r="T212" s="54" t="str">
        <f>IF(Tableau415[[#This Row],[Matricule]]&gt;1,IF(COUNTIF(Tableau415[DateMatricule],Tableau415[[#This Row],[DateMatricule]])&gt;1,"Doublon",""),"")</f>
        <v/>
      </c>
      <c r="U212"/>
    </row>
    <row r="213" spans="1:21" x14ac:dyDescent="0.25">
      <c r="A213" s="12" t="str">
        <f>IF(Tableau415[[#This Row],[Semaine]]="","",VLOOKUP(Tableau415[[#This Row],[Semaine]],Listes!$A:$B,2,FALSE))</f>
        <v/>
      </c>
      <c r="B213" s="12" t="str">
        <f>IF(ISBLANK(Tableau415[[#This Row],[Matricule]]),"",VLOOKUP(Tableau415[[#This Row],[Matricule]],#REF!,2,FALSE))</f>
        <v/>
      </c>
      <c r="C213" s="12" t="str">
        <f>IF(ISBLANK(Tableau415[[#This Row],[Matricule]]),"",VLOOKUP(Tableau415[[#This Row],[Matricule]],#REF!,3,FALSE))</f>
        <v/>
      </c>
      <c r="D213" s="12" t="str">
        <f>CONCATENATE(Tableau415[[#This Row],[Semaine]],Tableau415[[#This Row],[Matricule]])</f>
        <v/>
      </c>
      <c r="H213" s="8"/>
      <c r="I213" s="8"/>
      <c r="J213" s="8"/>
      <c r="K213" s="8"/>
      <c r="L213" s="8"/>
      <c r="M213" s="8"/>
      <c r="N213" s="8"/>
      <c r="O213" s="21">
        <f>COUNTIF(Tableau415[[#This Row],[Lundi]:[Dimanche]],"&gt;0")</f>
        <v>0</v>
      </c>
      <c r="P213" s="21">
        <f>SUM(Tableau415[[#This Row],[Lundi]:[Dimanche]])</f>
        <v>0</v>
      </c>
      <c r="Q213" s="21">
        <f>COUNTIF(Tableau415[[#This Row],[Lundi]:[Dimanche]],"&gt;=190")*1000</f>
        <v>0</v>
      </c>
      <c r="R213" s="21">
        <f t="shared" si="6"/>
        <v>0</v>
      </c>
      <c r="S213" s="21">
        <f t="shared" si="7"/>
        <v>0</v>
      </c>
      <c r="T213" s="54" t="str">
        <f>IF(Tableau415[[#This Row],[Matricule]]&gt;1,IF(COUNTIF(Tableau415[DateMatricule],Tableau415[[#This Row],[DateMatricule]])&gt;1,"Doublon",""),"")</f>
        <v/>
      </c>
      <c r="U213"/>
    </row>
    <row r="214" spans="1:21" x14ac:dyDescent="0.25">
      <c r="A214" s="12" t="str">
        <f>IF(Tableau415[[#This Row],[Semaine]]="","",VLOOKUP(Tableau415[[#This Row],[Semaine]],Listes!$A:$B,2,FALSE))</f>
        <v/>
      </c>
      <c r="B214" s="12" t="str">
        <f>IF(ISBLANK(Tableau415[[#This Row],[Matricule]]),"",VLOOKUP(Tableau415[[#This Row],[Matricule]],#REF!,2,FALSE))</f>
        <v/>
      </c>
      <c r="C214" s="12" t="str">
        <f>IF(ISBLANK(Tableau415[[#This Row],[Matricule]]),"",VLOOKUP(Tableau415[[#This Row],[Matricule]],#REF!,3,FALSE))</f>
        <v/>
      </c>
      <c r="D214" s="12" t="str">
        <f>CONCATENATE(Tableau415[[#This Row],[Semaine]],Tableau415[[#This Row],[Matricule]])</f>
        <v/>
      </c>
      <c r="H214" s="8"/>
      <c r="I214" s="8"/>
      <c r="J214" s="8"/>
      <c r="K214" s="8"/>
      <c r="L214" s="8"/>
      <c r="M214" s="8"/>
      <c r="N214" s="8"/>
      <c r="O214" s="21">
        <f>COUNTIF(Tableau415[[#This Row],[Lundi]:[Dimanche]],"&gt;0")</f>
        <v>0</v>
      </c>
      <c r="P214" s="21">
        <f>SUM(Tableau415[[#This Row],[Lundi]:[Dimanche]])</f>
        <v>0</v>
      </c>
      <c r="Q214" s="21">
        <f>COUNTIF(Tableau415[[#This Row],[Lundi]:[Dimanche]],"&gt;=190")*1000</f>
        <v>0</v>
      </c>
      <c r="R214" s="21">
        <f t="shared" si="6"/>
        <v>0</v>
      </c>
      <c r="S214" s="21">
        <f t="shared" si="7"/>
        <v>0</v>
      </c>
      <c r="T214" s="54" t="str">
        <f>IF(Tableau415[[#This Row],[Matricule]]&gt;1,IF(COUNTIF(Tableau415[DateMatricule],Tableau415[[#This Row],[DateMatricule]])&gt;1,"Doublon",""),"")</f>
        <v/>
      </c>
      <c r="U214"/>
    </row>
    <row r="215" spans="1:21" x14ac:dyDescent="0.25">
      <c r="A215" s="12" t="str">
        <f>IF(Tableau415[[#This Row],[Semaine]]="","",VLOOKUP(Tableau415[[#This Row],[Semaine]],Listes!$A:$B,2,FALSE))</f>
        <v/>
      </c>
      <c r="B215" s="12" t="str">
        <f>IF(ISBLANK(Tableau415[[#This Row],[Matricule]]),"",VLOOKUP(Tableau415[[#This Row],[Matricule]],#REF!,2,FALSE))</f>
        <v/>
      </c>
      <c r="C215" s="12" t="str">
        <f>IF(ISBLANK(Tableau415[[#This Row],[Matricule]]),"",VLOOKUP(Tableau415[[#This Row],[Matricule]],#REF!,3,FALSE))</f>
        <v/>
      </c>
      <c r="D215" s="12" t="str">
        <f>CONCATENATE(Tableau415[[#This Row],[Semaine]],Tableau415[[#This Row],[Matricule]])</f>
        <v/>
      </c>
      <c r="H215" s="8"/>
      <c r="I215" s="8"/>
      <c r="J215" s="8"/>
      <c r="K215" s="8"/>
      <c r="L215" s="8"/>
      <c r="M215" s="8"/>
      <c r="N215" s="8"/>
      <c r="O215" s="21">
        <f>COUNTIF(Tableau415[[#This Row],[Lundi]:[Dimanche]],"&gt;0")</f>
        <v>0</v>
      </c>
      <c r="P215" s="21">
        <f>SUM(Tableau415[[#This Row],[Lundi]:[Dimanche]])</f>
        <v>0</v>
      </c>
      <c r="Q215" s="21">
        <f>COUNTIF(Tableau415[[#This Row],[Lundi]:[Dimanche]],"&gt;=190")*1000</f>
        <v>0</v>
      </c>
      <c r="R215" s="21">
        <f t="shared" si="6"/>
        <v>0</v>
      </c>
      <c r="S215" s="21">
        <f t="shared" si="7"/>
        <v>0</v>
      </c>
      <c r="T215" s="54" t="str">
        <f>IF(Tableau415[[#This Row],[Matricule]]&gt;1,IF(COUNTIF(Tableau415[DateMatricule],Tableau415[[#This Row],[DateMatricule]])&gt;1,"Doublon",""),"")</f>
        <v/>
      </c>
      <c r="U215"/>
    </row>
    <row r="216" spans="1:21" x14ac:dyDescent="0.25">
      <c r="A216" s="12" t="str">
        <f>IF(Tableau415[[#This Row],[Semaine]]="","",VLOOKUP(Tableau415[[#This Row],[Semaine]],Listes!$A:$B,2,FALSE))</f>
        <v/>
      </c>
      <c r="B216" s="12" t="str">
        <f>IF(ISBLANK(Tableau415[[#This Row],[Matricule]]),"",VLOOKUP(Tableau415[[#This Row],[Matricule]],#REF!,2,FALSE))</f>
        <v/>
      </c>
      <c r="C216" s="12" t="str">
        <f>IF(ISBLANK(Tableau415[[#This Row],[Matricule]]),"",VLOOKUP(Tableau415[[#This Row],[Matricule]],#REF!,3,FALSE))</f>
        <v/>
      </c>
      <c r="D216" s="12" t="str">
        <f>CONCATENATE(Tableau415[[#This Row],[Semaine]],Tableau415[[#This Row],[Matricule]])</f>
        <v/>
      </c>
      <c r="H216" s="8"/>
      <c r="I216" s="8"/>
      <c r="J216" s="8"/>
      <c r="K216" s="8"/>
      <c r="L216" s="8"/>
      <c r="M216" s="8"/>
      <c r="N216" s="8"/>
      <c r="O216" s="21">
        <f>COUNTIF(Tableau415[[#This Row],[Lundi]:[Dimanche]],"&gt;0")</f>
        <v>0</v>
      </c>
      <c r="P216" s="21">
        <f>SUM(Tableau415[[#This Row],[Lundi]:[Dimanche]])</f>
        <v>0</v>
      </c>
      <c r="Q216" s="21">
        <f>COUNTIF(Tableau415[[#This Row],[Lundi]:[Dimanche]],"&gt;=190")*1000</f>
        <v>0</v>
      </c>
      <c r="R216" s="21">
        <f t="shared" si="6"/>
        <v>0</v>
      </c>
      <c r="S216" s="21">
        <f t="shared" si="7"/>
        <v>0</v>
      </c>
      <c r="T216" s="54" t="str">
        <f>IF(Tableau415[[#This Row],[Matricule]]&gt;1,IF(COUNTIF(Tableau415[DateMatricule],Tableau415[[#This Row],[DateMatricule]])&gt;1,"Doublon",""),"")</f>
        <v/>
      </c>
      <c r="U216"/>
    </row>
    <row r="217" spans="1:21" x14ac:dyDescent="0.25">
      <c r="A217" s="12" t="str">
        <f>IF(Tableau415[[#This Row],[Semaine]]="","",VLOOKUP(Tableau415[[#This Row],[Semaine]],Listes!$A:$B,2,FALSE))</f>
        <v/>
      </c>
      <c r="B217" s="12" t="str">
        <f>IF(ISBLANK(Tableau415[[#This Row],[Matricule]]),"",VLOOKUP(Tableau415[[#This Row],[Matricule]],#REF!,2,FALSE))</f>
        <v/>
      </c>
      <c r="C217" s="12" t="str">
        <f>IF(ISBLANK(Tableau415[[#This Row],[Matricule]]),"",VLOOKUP(Tableau415[[#This Row],[Matricule]],#REF!,3,FALSE))</f>
        <v/>
      </c>
      <c r="D217" s="12" t="str">
        <f>CONCATENATE(Tableau415[[#This Row],[Semaine]],Tableau415[[#This Row],[Matricule]])</f>
        <v/>
      </c>
      <c r="H217" s="8"/>
      <c r="I217" s="8"/>
      <c r="J217" s="8"/>
      <c r="K217" s="8"/>
      <c r="L217" s="8"/>
      <c r="M217" s="8"/>
      <c r="N217" s="8"/>
      <c r="O217" s="21">
        <f>COUNTIF(Tableau415[[#This Row],[Lundi]:[Dimanche]],"&gt;0")</f>
        <v>0</v>
      </c>
      <c r="P217" s="21">
        <f>SUM(Tableau415[[#This Row],[Lundi]:[Dimanche]])</f>
        <v>0</v>
      </c>
      <c r="Q217" s="21">
        <f>COUNTIF(Tableau415[[#This Row],[Lundi]:[Dimanche]],"&gt;=190")*1000</f>
        <v>0</v>
      </c>
      <c r="R217" s="21">
        <f t="shared" si="6"/>
        <v>0</v>
      </c>
      <c r="S217" s="21">
        <f t="shared" si="7"/>
        <v>0</v>
      </c>
      <c r="T217" s="54" t="str">
        <f>IF(Tableau415[[#This Row],[Matricule]]&gt;1,IF(COUNTIF(Tableau415[DateMatricule],Tableau415[[#This Row],[DateMatricule]])&gt;1,"Doublon",""),"")</f>
        <v/>
      </c>
      <c r="U217"/>
    </row>
    <row r="218" spans="1:21" x14ac:dyDescent="0.25">
      <c r="A218" s="12" t="str">
        <f>IF(Tableau415[[#This Row],[Semaine]]="","",VLOOKUP(Tableau415[[#This Row],[Semaine]],Listes!$A:$B,2,FALSE))</f>
        <v/>
      </c>
      <c r="B218" s="12" t="str">
        <f>IF(ISBLANK(Tableau415[[#This Row],[Matricule]]),"",VLOOKUP(Tableau415[[#This Row],[Matricule]],#REF!,2,FALSE))</f>
        <v/>
      </c>
      <c r="C218" s="12" t="str">
        <f>IF(ISBLANK(Tableau415[[#This Row],[Matricule]]),"",VLOOKUP(Tableau415[[#This Row],[Matricule]],#REF!,3,FALSE))</f>
        <v/>
      </c>
      <c r="D218" s="12" t="str">
        <f>CONCATENATE(Tableau415[[#This Row],[Semaine]],Tableau415[[#This Row],[Matricule]])</f>
        <v/>
      </c>
      <c r="H218" s="8"/>
      <c r="I218" s="8"/>
      <c r="J218" s="8"/>
      <c r="K218" s="8"/>
      <c r="L218" s="8"/>
      <c r="M218" s="8"/>
      <c r="N218" s="8"/>
      <c r="O218" s="21">
        <f>COUNTIF(Tableau415[[#This Row],[Lundi]:[Dimanche]],"&gt;0")</f>
        <v>0</v>
      </c>
      <c r="P218" s="21">
        <f>SUM(Tableau415[[#This Row],[Lundi]:[Dimanche]])</f>
        <v>0</v>
      </c>
      <c r="Q218" s="21">
        <f>COUNTIF(Tableau415[[#This Row],[Lundi]:[Dimanche]],"&gt;=190")*1000</f>
        <v>0</v>
      </c>
      <c r="R218" s="21">
        <f t="shared" si="6"/>
        <v>0</v>
      </c>
      <c r="S218" s="21">
        <f t="shared" si="7"/>
        <v>0</v>
      </c>
      <c r="T218" s="54" t="str">
        <f>IF(Tableau415[[#This Row],[Matricule]]&gt;1,IF(COUNTIF(Tableau415[DateMatricule],Tableau415[[#This Row],[DateMatricule]])&gt;1,"Doublon",""),"")</f>
        <v/>
      </c>
      <c r="U218"/>
    </row>
    <row r="219" spans="1:21" x14ac:dyDescent="0.25">
      <c r="A219" s="12" t="str">
        <f>IF(Tableau415[[#This Row],[Semaine]]="","",VLOOKUP(Tableau415[[#This Row],[Semaine]],Listes!$A:$B,2,FALSE))</f>
        <v/>
      </c>
      <c r="B219" s="12" t="str">
        <f>IF(ISBLANK(Tableau415[[#This Row],[Matricule]]),"",VLOOKUP(Tableau415[[#This Row],[Matricule]],#REF!,2,FALSE))</f>
        <v/>
      </c>
      <c r="C219" s="12" t="str">
        <f>IF(ISBLANK(Tableau415[[#This Row],[Matricule]]),"",VLOOKUP(Tableau415[[#This Row],[Matricule]],#REF!,3,FALSE))</f>
        <v/>
      </c>
      <c r="D219" s="12" t="str">
        <f>CONCATENATE(Tableau415[[#This Row],[Semaine]],Tableau415[[#This Row],[Matricule]])</f>
        <v/>
      </c>
      <c r="H219" s="8"/>
      <c r="I219" s="8"/>
      <c r="J219" s="8"/>
      <c r="K219" s="8"/>
      <c r="L219" s="8"/>
      <c r="M219" s="8"/>
      <c r="N219" s="8"/>
      <c r="O219" s="21">
        <f>COUNTIF(Tableau415[[#This Row],[Lundi]:[Dimanche]],"&gt;0")</f>
        <v>0</v>
      </c>
      <c r="P219" s="21">
        <f>SUM(Tableau415[[#This Row],[Lundi]:[Dimanche]])</f>
        <v>0</v>
      </c>
      <c r="Q219" s="21">
        <f>COUNTIF(Tableau415[[#This Row],[Lundi]:[Dimanche]],"&gt;=190")*1000</f>
        <v>0</v>
      </c>
      <c r="R219" s="21">
        <f t="shared" si="6"/>
        <v>0</v>
      </c>
      <c r="S219" s="21">
        <f t="shared" si="7"/>
        <v>0</v>
      </c>
      <c r="T219" s="54" t="str">
        <f>IF(Tableau415[[#This Row],[Matricule]]&gt;1,IF(COUNTIF(Tableau415[DateMatricule],Tableau415[[#This Row],[DateMatricule]])&gt;1,"Doublon",""),"")</f>
        <v/>
      </c>
      <c r="U219"/>
    </row>
    <row r="220" spans="1:21" x14ac:dyDescent="0.25">
      <c r="A220" s="12" t="str">
        <f>IF(Tableau415[[#This Row],[Semaine]]="","",VLOOKUP(Tableau415[[#This Row],[Semaine]],Listes!$A:$B,2,FALSE))</f>
        <v/>
      </c>
      <c r="B220" s="12" t="str">
        <f>IF(ISBLANK(Tableau415[[#This Row],[Matricule]]),"",VLOOKUP(Tableau415[[#This Row],[Matricule]],#REF!,2,FALSE))</f>
        <v/>
      </c>
      <c r="C220" s="12" t="str">
        <f>IF(ISBLANK(Tableau415[[#This Row],[Matricule]]),"",VLOOKUP(Tableau415[[#This Row],[Matricule]],#REF!,3,FALSE))</f>
        <v/>
      </c>
      <c r="D220" s="12" t="str">
        <f>CONCATENATE(Tableau415[[#This Row],[Semaine]],Tableau415[[#This Row],[Matricule]])</f>
        <v/>
      </c>
      <c r="H220" s="8"/>
      <c r="I220" s="8"/>
      <c r="J220" s="8"/>
      <c r="K220" s="8"/>
      <c r="L220" s="8"/>
      <c r="M220" s="8"/>
      <c r="N220" s="8"/>
      <c r="O220" s="21">
        <f>COUNTIF(Tableau415[[#This Row],[Lundi]:[Dimanche]],"&gt;0")</f>
        <v>0</v>
      </c>
      <c r="P220" s="21">
        <f>SUM(Tableau415[[#This Row],[Lundi]:[Dimanche]])</f>
        <v>0</v>
      </c>
      <c r="Q220" s="21">
        <f>COUNTIF(Tableau415[[#This Row],[Lundi]:[Dimanche]],"&gt;=190")*1000</f>
        <v>0</v>
      </c>
      <c r="R220" s="21">
        <f t="shared" si="6"/>
        <v>0</v>
      </c>
      <c r="S220" s="21">
        <f t="shared" si="7"/>
        <v>0</v>
      </c>
      <c r="T220" s="54" t="str">
        <f>IF(Tableau415[[#This Row],[Matricule]]&gt;1,IF(COUNTIF(Tableau415[DateMatricule],Tableau415[[#This Row],[DateMatricule]])&gt;1,"Doublon",""),"")</f>
        <v/>
      </c>
      <c r="U220"/>
    </row>
    <row r="221" spans="1:21" x14ac:dyDescent="0.25">
      <c r="A221" s="12" t="str">
        <f>IF(Tableau415[[#This Row],[Semaine]]="","",VLOOKUP(Tableau415[[#This Row],[Semaine]],Listes!$A:$B,2,FALSE))</f>
        <v/>
      </c>
      <c r="B221" s="12" t="str">
        <f>IF(ISBLANK(Tableau415[[#This Row],[Matricule]]),"",VLOOKUP(Tableau415[[#This Row],[Matricule]],#REF!,2,FALSE))</f>
        <v/>
      </c>
      <c r="C221" s="12" t="str">
        <f>IF(ISBLANK(Tableau415[[#This Row],[Matricule]]),"",VLOOKUP(Tableau415[[#This Row],[Matricule]],#REF!,3,FALSE))</f>
        <v/>
      </c>
      <c r="D221" s="12" t="str">
        <f>CONCATENATE(Tableau415[[#This Row],[Semaine]],Tableau415[[#This Row],[Matricule]])</f>
        <v/>
      </c>
      <c r="H221" s="8"/>
      <c r="I221" s="8"/>
      <c r="J221" s="8"/>
      <c r="K221" s="8"/>
      <c r="L221" s="8"/>
      <c r="M221" s="8"/>
      <c r="N221" s="8"/>
      <c r="O221" s="21">
        <f>COUNTIF(Tableau415[[#This Row],[Lundi]:[Dimanche]],"&gt;0")</f>
        <v>0</v>
      </c>
      <c r="P221" s="21">
        <f>SUM(Tableau415[[#This Row],[Lundi]:[Dimanche]])</f>
        <v>0</v>
      </c>
      <c r="Q221" s="21">
        <f>COUNTIF(Tableau415[[#This Row],[Lundi]:[Dimanche]],"&gt;=190")*1000</f>
        <v>0</v>
      </c>
      <c r="R221" s="21">
        <f t="shared" si="6"/>
        <v>0</v>
      </c>
      <c r="S221" s="21">
        <f t="shared" si="7"/>
        <v>0</v>
      </c>
      <c r="T221" s="54" t="str">
        <f>IF(Tableau415[[#This Row],[Matricule]]&gt;1,IF(COUNTIF(Tableau415[DateMatricule],Tableau415[[#This Row],[DateMatricule]])&gt;1,"Doublon",""),"")</f>
        <v/>
      </c>
      <c r="U221"/>
    </row>
    <row r="222" spans="1:21" x14ac:dyDescent="0.25">
      <c r="A222" s="12" t="str">
        <f>IF(Tableau415[[#This Row],[Semaine]]="","",VLOOKUP(Tableau415[[#This Row],[Semaine]],Listes!$A:$B,2,FALSE))</f>
        <v/>
      </c>
      <c r="B222" s="12" t="str">
        <f>IF(ISBLANK(Tableau415[[#This Row],[Matricule]]),"",VLOOKUP(Tableau415[[#This Row],[Matricule]],#REF!,2,FALSE))</f>
        <v/>
      </c>
      <c r="C222" s="12" t="str">
        <f>IF(ISBLANK(Tableau415[[#This Row],[Matricule]]),"",VLOOKUP(Tableau415[[#This Row],[Matricule]],#REF!,3,FALSE))</f>
        <v/>
      </c>
      <c r="D222" s="12" t="str">
        <f>CONCATENATE(Tableau415[[#This Row],[Semaine]],Tableau415[[#This Row],[Matricule]])</f>
        <v/>
      </c>
      <c r="H222" s="8"/>
      <c r="I222" s="8"/>
      <c r="J222" s="8"/>
      <c r="K222" s="8"/>
      <c r="L222" s="8"/>
      <c r="M222" s="8"/>
      <c r="N222" s="8"/>
      <c r="O222" s="21">
        <f>COUNTIF(Tableau415[[#This Row],[Lundi]:[Dimanche]],"&gt;0")</f>
        <v>0</v>
      </c>
      <c r="P222" s="21">
        <f>SUM(Tableau415[[#This Row],[Lundi]:[Dimanche]])</f>
        <v>0</v>
      </c>
      <c r="Q222" s="21">
        <f>COUNTIF(Tableau415[[#This Row],[Lundi]:[Dimanche]],"&gt;=190")*1000</f>
        <v>0</v>
      </c>
      <c r="R222" s="21">
        <f t="shared" si="6"/>
        <v>0</v>
      </c>
      <c r="S222" s="21">
        <f t="shared" si="7"/>
        <v>0</v>
      </c>
      <c r="T222" s="54" t="str">
        <f>IF(Tableau415[[#This Row],[Matricule]]&gt;1,IF(COUNTIF(Tableau415[DateMatricule],Tableau415[[#This Row],[DateMatricule]])&gt;1,"Doublon",""),"")</f>
        <v/>
      </c>
      <c r="U222"/>
    </row>
    <row r="223" spans="1:21" x14ac:dyDescent="0.25">
      <c r="A223" s="12" t="str">
        <f>IF(Tableau415[[#This Row],[Semaine]]="","",VLOOKUP(Tableau415[[#This Row],[Semaine]],Listes!$A:$B,2,FALSE))</f>
        <v/>
      </c>
      <c r="B223" s="12" t="str">
        <f>IF(ISBLANK(Tableau415[[#This Row],[Matricule]]),"",VLOOKUP(Tableau415[[#This Row],[Matricule]],#REF!,2,FALSE))</f>
        <v/>
      </c>
      <c r="C223" s="12" t="str">
        <f>IF(ISBLANK(Tableau415[[#This Row],[Matricule]]),"",VLOOKUP(Tableau415[[#This Row],[Matricule]],#REF!,3,FALSE))</f>
        <v/>
      </c>
      <c r="D223" s="12" t="str">
        <f>CONCATENATE(Tableau415[[#This Row],[Semaine]],Tableau415[[#This Row],[Matricule]])</f>
        <v/>
      </c>
      <c r="H223" s="8"/>
      <c r="I223" s="8"/>
      <c r="J223" s="8"/>
      <c r="K223" s="8"/>
      <c r="L223" s="8"/>
      <c r="M223" s="8"/>
      <c r="N223" s="8"/>
      <c r="O223" s="21">
        <f>COUNTIF(Tableau415[[#This Row],[Lundi]:[Dimanche]],"&gt;0")</f>
        <v>0</v>
      </c>
      <c r="P223" s="21">
        <f>SUM(Tableau415[[#This Row],[Lundi]:[Dimanche]])</f>
        <v>0</v>
      </c>
      <c r="Q223" s="21">
        <f>COUNTIF(Tableau415[[#This Row],[Lundi]:[Dimanche]],"&gt;=190")*1000</f>
        <v>0</v>
      </c>
      <c r="R223" s="21">
        <f t="shared" si="6"/>
        <v>0</v>
      </c>
      <c r="S223" s="21">
        <f t="shared" si="7"/>
        <v>0</v>
      </c>
      <c r="T223" s="54" t="str">
        <f>IF(Tableau415[[#This Row],[Matricule]]&gt;1,IF(COUNTIF(Tableau415[DateMatricule],Tableau415[[#This Row],[DateMatricule]])&gt;1,"Doublon",""),"")</f>
        <v/>
      </c>
      <c r="U223"/>
    </row>
    <row r="224" spans="1:21" x14ac:dyDescent="0.25">
      <c r="A224" s="12" t="str">
        <f>IF(Tableau415[[#This Row],[Semaine]]="","",VLOOKUP(Tableau415[[#This Row],[Semaine]],Listes!$A:$B,2,FALSE))</f>
        <v/>
      </c>
      <c r="B224" s="12" t="str">
        <f>IF(ISBLANK(Tableau415[[#This Row],[Matricule]]),"",VLOOKUP(Tableau415[[#This Row],[Matricule]],#REF!,2,FALSE))</f>
        <v/>
      </c>
      <c r="C224" s="12" t="str">
        <f>IF(ISBLANK(Tableau415[[#This Row],[Matricule]]),"",VLOOKUP(Tableau415[[#This Row],[Matricule]],#REF!,3,FALSE))</f>
        <v/>
      </c>
      <c r="D224" s="12" t="str">
        <f>CONCATENATE(Tableau415[[#This Row],[Semaine]],Tableau415[[#This Row],[Matricule]])</f>
        <v/>
      </c>
      <c r="H224" s="8"/>
      <c r="I224" s="8"/>
      <c r="J224" s="8"/>
      <c r="K224" s="8"/>
      <c r="L224" s="8"/>
      <c r="M224" s="8"/>
      <c r="N224" s="8"/>
      <c r="O224" s="21">
        <f>COUNTIF(Tableau415[[#This Row],[Lundi]:[Dimanche]],"&gt;0")</f>
        <v>0</v>
      </c>
      <c r="P224" s="21">
        <f>SUM(Tableau415[[#This Row],[Lundi]:[Dimanche]])</f>
        <v>0</v>
      </c>
      <c r="Q224" s="21">
        <f>COUNTIF(Tableau415[[#This Row],[Lundi]:[Dimanche]],"&gt;=190")*1000</f>
        <v>0</v>
      </c>
      <c r="R224" s="21">
        <f t="shared" si="6"/>
        <v>0</v>
      </c>
      <c r="S224" s="21">
        <f t="shared" si="7"/>
        <v>0</v>
      </c>
      <c r="T224" s="54" t="str">
        <f>IF(Tableau415[[#This Row],[Matricule]]&gt;1,IF(COUNTIF(Tableau415[DateMatricule],Tableau415[[#This Row],[DateMatricule]])&gt;1,"Doublon",""),"")</f>
        <v/>
      </c>
      <c r="U224"/>
    </row>
    <row r="225" spans="1:21" x14ac:dyDescent="0.25">
      <c r="A225" s="12" t="str">
        <f>IF(Tableau415[[#This Row],[Semaine]]="","",VLOOKUP(Tableau415[[#This Row],[Semaine]],Listes!$A:$B,2,FALSE))</f>
        <v/>
      </c>
      <c r="B225" s="12" t="str">
        <f>IF(ISBLANK(Tableau415[[#This Row],[Matricule]]),"",VLOOKUP(Tableau415[[#This Row],[Matricule]],#REF!,2,FALSE))</f>
        <v/>
      </c>
      <c r="C225" s="12" t="str">
        <f>IF(ISBLANK(Tableau415[[#This Row],[Matricule]]),"",VLOOKUP(Tableau415[[#This Row],[Matricule]],#REF!,3,FALSE))</f>
        <v/>
      </c>
      <c r="D225" s="12" t="str">
        <f>CONCATENATE(Tableau415[[#This Row],[Semaine]],Tableau415[[#This Row],[Matricule]])</f>
        <v/>
      </c>
      <c r="H225" s="8"/>
      <c r="I225" s="8"/>
      <c r="J225" s="8"/>
      <c r="K225" s="8"/>
      <c r="L225" s="8"/>
      <c r="M225" s="8"/>
      <c r="N225" s="8"/>
      <c r="O225" s="21">
        <f>COUNTIF(Tableau415[[#This Row],[Lundi]:[Dimanche]],"&gt;0")</f>
        <v>0</v>
      </c>
      <c r="P225" s="21">
        <f>SUM(Tableau415[[#This Row],[Lundi]:[Dimanche]])</f>
        <v>0</v>
      </c>
      <c r="Q225" s="21">
        <f>COUNTIF(Tableau415[[#This Row],[Lundi]:[Dimanche]],"&gt;=190")*1000</f>
        <v>0</v>
      </c>
      <c r="R225" s="21">
        <f t="shared" si="6"/>
        <v>0</v>
      </c>
      <c r="S225" s="21">
        <f t="shared" si="7"/>
        <v>0</v>
      </c>
      <c r="T225" s="54" t="str">
        <f>IF(Tableau415[[#This Row],[Matricule]]&gt;1,IF(COUNTIF(Tableau415[DateMatricule],Tableau415[[#This Row],[DateMatricule]])&gt;1,"Doublon",""),"")</f>
        <v/>
      </c>
      <c r="U225"/>
    </row>
    <row r="226" spans="1:21" x14ac:dyDescent="0.25">
      <c r="A226" s="12" t="str">
        <f>IF(Tableau415[[#This Row],[Semaine]]="","",VLOOKUP(Tableau415[[#This Row],[Semaine]],Listes!$A:$B,2,FALSE))</f>
        <v/>
      </c>
      <c r="B226" s="12" t="str">
        <f>IF(ISBLANK(Tableau415[[#This Row],[Matricule]]),"",VLOOKUP(Tableau415[[#This Row],[Matricule]],#REF!,2,FALSE))</f>
        <v/>
      </c>
      <c r="C226" s="12" t="str">
        <f>IF(ISBLANK(Tableau415[[#This Row],[Matricule]]),"",VLOOKUP(Tableau415[[#This Row],[Matricule]],#REF!,3,FALSE))</f>
        <v/>
      </c>
      <c r="D226" s="12" t="str">
        <f>CONCATENATE(Tableau415[[#This Row],[Semaine]],Tableau415[[#This Row],[Matricule]])</f>
        <v/>
      </c>
      <c r="H226" s="8"/>
      <c r="I226" s="8"/>
      <c r="J226" s="8"/>
      <c r="K226" s="8"/>
      <c r="L226" s="8"/>
      <c r="M226" s="8"/>
      <c r="N226" s="8"/>
      <c r="O226" s="21">
        <f>COUNTIF(Tableau415[[#This Row],[Lundi]:[Dimanche]],"&gt;0")</f>
        <v>0</v>
      </c>
      <c r="P226" s="21">
        <f>SUM(Tableau415[[#This Row],[Lundi]:[Dimanche]])</f>
        <v>0</v>
      </c>
      <c r="Q226" s="21">
        <f>COUNTIF(Tableau415[[#This Row],[Lundi]:[Dimanche]],"&gt;=190")*1000</f>
        <v>0</v>
      </c>
      <c r="R226" s="21">
        <f t="shared" si="6"/>
        <v>0</v>
      </c>
      <c r="S226" s="21">
        <f t="shared" si="7"/>
        <v>0</v>
      </c>
      <c r="T226" s="54" t="str">
        <f>IF(Tableau415[[#This Row],[Matricule]]&gt;1,IF(COUNTIF(Tableau415[DateMatricule],Tableau415[[#This Row],[DateMatricule]])&gt;1,"Doublon",""),"")</f>
        <v/>
      </c>
      <c r="U226"/>
    </row>
    <row r="227" spans="1:21" x14ac:dyDescent="0.25">
      <c r="A227" s="12" t="str">
        <f>IF(Tableau415[[#This Row],[Semaine]]="","",VLOOKUP(Tableau415[[#This Row],[Semaine]],Listes!$A:$B,2,FALSE))</f>
        <v/>
      </c>
      <c r="B227" s="12" t="str">
        <f>IF(ISBLANK(Tableau415[[#This Row],[Matricule]]),"",VLOOKUP(Tableau415[[#This Row],[Matricule]],#REF!,2,FALSE))</f>
        <v/>
      </c>
      <c r="C227" s="12" t="str">
        <f>IF(ISBLANK(Tableau415[[#This Row],[Matricule]]),"",VLOOKUP(Tableau415[[#This Row],[Matricule]],#REF!,3,FALSE))</f>
        <v/>
      </c>
      <c r="D227" s="12" t="str">
        <f>CONCATENATE(Tableau415[[#This Row],[Semaine]],Tableau415[[#This Row],[Matricule]])</f>
        <v/>
      </c>
      <c r="H227" s="8"/>
      <c r="I227" s="8"/>
      <c r="J227" s="8"/>
      <c r="K227" s="8"/>
      <c r="L227" s="8"/>
      <c r="M227" s="8"/>
      <c r="N227" s="8"/>
      <c r="O227" s="21">
        <f>COUNTIF(Tableau415[[#This Row],[Lundi]:[Dimanche]],"&gt;0")</f>
        <v>0</v>
      </c>
      <c r="P227" s="21">
        <f>SUM(Tableau415[[#This Row],[Lundi]:[Dimanche]])</f>
        <v>0</v>
      </c>
      <c r="Q227" s="21">
        <f>COUNTIF(Tableau415[[#This Row],[Lundi]:[Dimanche]],"&gt;=190")*1000</f>
        <v>0</v>
      </c>
      <c r="R227" s="21">
        <f t="shared" si="6"/>
        <v>0</v>
      </c>
      <c r="S227" s="21">
        <f t="shared" si="7"/>
        <v>0</v>
      </c>
      <c r="T227" s="54" t="str">
        <f>IF(Tableau415[[#This Row],[Matricule]]&gt;1,IF(COUNTIF(Tableau415[DateMatricule],Tableau415[[#This Row],[DateMatricule]])&gt;1,"Doublon",""),"")</f>
        <v/>
      </c>
      <c r="U227"/>
    </row>
    <row r="228" spans="1:21" x14ac:dyDescent="0.25">
      <c r="A228" s="12" t="str">
        <f>IF(Tableau415[[#This Row],[Semaine]]="","",VLOOKUP(Tableau415[[#This Row],[Semaine]],Listes!$A:$B,2,FALSE))</f>
        <v/>
      </c>
      <c r="B228" s="12" t="str">
        <f>IF(ISBLANK(Tableau415[[#This Row],[Matricule]]),"",VLOOKUP(Tableau415[[#This Row],[Matricule]],#REF!,2,FALSE))</f>
        <v/>
      </c>
      <c r="C228" s="12" t="str">
        <f>IF(ISBLANK(Tableau415[[#This Row],[Matricule]]),"",VLOOKUP(Tableau415[[#This Row],[Matricule]],#REF!,3,FALSE))</f>
        <v/>
      </c>
      <c r="D228" s="12" t="str">
        <f>CONCATENATE(Tableau415[[#This Row],[Semaine]],Tableau415[[#This Row],[Matricule]])</f>
        <v/>
      </c>
      <c r="H228" s="8"/>
      <c r="I228" s="8"/>
      <c r="J228" s="8"/>
      <c r="K228" s="8"/>
      <c r="L228" s="8"/>
      <c r="M228" s="8"/>
      <c r="N228" s="8"/>
      <c r="O228" s="21">
        <f>COUNTIF(Tableau415[[#This Row],[Lundi]:[Dimanche]],"&gt;0")</f>
        <v>0</v>
      </c>
      <c r="P228" s="21">
        <f>SUM(Tableau415[[#This Row],[Lundi]:[Dimanche]])</f>
        <v>0</v>
      </c>
      <c r="Q228" s="21">
        <f>COUNTIF(Tableau415[[#This Row],[Lundi]:[Dimanche]],"&gt;=190")*1000</f>
        <v>0</v>
      </c>
      <c r="R228" s="21">
        <f t="shared" si="6"/>
        <v>0</v>
      </c>
      <c r="S228" s="21">
        <f t="shared" si="7"/>
        <v>0</v>
      </c>
      <c r="T228" s="54" t="str">
        <f>IF(Tableau415[[#This Row],[Matricule]]&gt;1,IF(COUNTIF(Tableau415[DateMatricule],Tableau415[[#This Row],[DateMatricule]])&gt;1,"Doublon",""),"")</f>
        <v/>
      </c>
      <c r="U228"/>
    </row>
    <row r="229" spans="1:21" x14ac:dyDescent="0.25">
      <c r="A229" s="12" t="str">
        <f>IF(Tableau415[[#This Row],[Semaine]]="","",VLOOKUP(Tableau415[[#This Row],[Semaine]],Listes!$A:$B,2,FALSE))</f>
        <v/>
      </c>
      <c r="B229" s="12" t="str">
        <f>IF(ISBLANK(Tableau415[[#This Row],[Matricule]]),"",VLOOKUP(Tableau415[[#This Row],[Matricule]],#REF!,2,FALSE))</f>
        <v/>
      </c>
      <c r="C229" s="12" t="str">
        <f>IF(ISBLANK(Tableau415[[#This Row],[Matricule]]),"",VLOOKUP(Tableau415[[#This Row],[Matricule]],#REF!,3,FALSE))</f>
        <v/>
      </c>
      <c r="D229" s="12" t="str">
        <f>CONCATENATE(Tableau415[[#This Row],[Semaine]],Tableau415[[#This Row],[Matricule]])</f>
        <v/>
      </c>
      <c r="H229" s="8"/>
      <c r="I229" s="8"/>
      <c r="J229" s="8"/>
      <c r="K229" s="8"/>
      <c r="L229" s="8"/>
      <c r="M229" s="8"/>
      <c r="N229" s="8"/>
      <c r="O229" s="21">
        <f>COUNTIF(Tableau415[[#This Row],[Lundi]:[Dimanche]],"&gt;0")</f>
        <v>0</v>
      </c>
      <c r="P229" s="21">
        <f>SUM(Tableau415[[#This Row],[Lundi]:[Dimanche]])</f>
        <v>0</v>
      </c>
      <c r="Q229" s="21">
        <f>COUNTIF(Tableau415[[#This Row],[Lundi]:[Dimanche]],"&gt;=190")*1000</f>
        <v>0</v>
      </c>
      <c r="R229" s="21">
        <f t="shared" si="6"/>
        <v>0</v>
      </c>
      <c r="S229" s="21">
        <f t="shared" si="7"/>
        <v>0</v>
      </c>
      <c r="T229" s="54" t="str">
        <f>IF(Tableau415[[#This Row],[Matricule]]&gt;1,IF(COUNTIF(Tableau415[DateMatricule],Tableau415[[#This Row],[DateMatricule]])&gt;1,"Doublon",""),"")</f>
        <v/>
      </c>
      <c r="U229"/>
    </row>
    <row r="230" spans="1:21" x14ac:dyDescent="0.25">
      <c r="A230" s="12" t="str">
        <f>IF(Tableau415[[#This Row],[Semaine]]="","",VLOOKUP(Tableau415[[#This Row],[Semaine]],Listes!$A:$B,2,FALSE))</f>
        <v/>
      </c>
      <c r="B230" s="12" t="str">
        <f>IF(ISBLANK(Tableau415[[#This Row],[Matricule]]),"",VLOOKUP(Tableau415[[#This Row],[Matricule]],#REF!,2,FALSE))</f>
        <v/>
      </c>
      <c r="C230" s="12" t="str">
        <f>IF(ISBLANK(Tableau415[[#This Row],[Matricule]]),"",VLOOKUP(Tableau415[[#This Row],[Matricule]],#REF!,3,FALSE))</f>
        <v/>
      </c>
      <c r="D230" s="12" t="str">
        <f>CONCATENATE(Tableau415[[#This Row],[Semaine]],Tableau415[[#This Row],[Matricule]])</f>
        <v/>
      </c>
      <c r="H230" s="8"/>
      <c r="I230" s="8"/>
      <c r="J230" s="8"/>
      <c r="K230" s="8"/>
      <c r="L230" s="8"/>
      <c r="M230" s="8"/>
      <c r="N230" s="8"/>
      <c r="O230" s="21">
        <f>COUNTIF(Tableau415[[#This Row],[Lundi]:[Dimanche]],"&gt;0")</f>
        <v>0</v>
      </c>
      <c r="P230" s="21">
        <f>SUM(Tableau415[[#This Row],[Lundi]:[Dimanche]])</f>
        <v>0</v>
      </c>
      <c r="Q230" s="21">
        <f>COUNTIF(Tableau415[[#This Row],[Lundi]:[Dimanche]],"&gt;=190")*1000</f>
        <v>0</v>
      </c>
      <c r="R230" s="21">
        <f t="shared" si="6"/>
        <v>0</v>
      </c>
      <c r="S230" s="21">
        <f t="shared" si="7"/>
        <v>0</v>
      </c>
      <c r="T230" s="54" t="str">
        <f>IF(Tableau415[[#This Row],[Matricule]]&gt;1,IF(COUNTIF(Tableau415[DateMatricule],Tableau415[[#This Row],[DateMatricule]])&gt;1,"Doublon",""),"")</f>
        <v/>
      </c>
      <c r="U230"/>
    </row>
    <row r="231" spans="1:21" x14ac:dyDescent="0.25">
      <c r="A231" s="12" t="str">
        <f>IF(Tableau415[[#This Row],[Semaine]]="","",VLOOKUP(Tableau415[[#This Row],[Semaine]],Listes!$A:$B,2,FALSE))</f>
        <v/>
      </c>
      <c r="B231" s="12" t="str">
        <f>IF(ISBLANK(Tableau415[[#This Row],[Matricule]]),"",VLOOKUP(Tableau415[[#This Row],[Matricule]],#REF!,2,FALSE))</f>
        <v/>
      </c>
      <c r="C231" s="12" t="str">
        <f>IF(ISBLANK(Tableau415[[#This Row],[Matricule]]),"",VLOOKUP(Tableau415[[#This Row],[Matricule]],#REF!,3,FALSE))</f>
        <v/>
      </c>
      <c r="D231" s="12" t="str">
        <f>CONCATENATE(Tableau415[[#This Row],[Semaine]],Tableau415[[#This Row],[Matricule]])</f>
        <v/>
      </c>
      <c r="H231" s="8"/>
      <c r="I231" s="8"/>
      <c r="J231" s="8"/>
      <c r="K231" s="8"/>
      <c r="L231" s="8"/>
      <c r="M231" s="8"/>
      <c r="N231" s="8"/>
      <c r="O231" s="21">
        <f>COUNTIF(Tableau415[[#This Row],[Lundi]:[Dimanche]],"&gt;0")</f>
        <v>0</v>
      </c>
      <c r="P231" s="21">
        <f>SUM(Tableau415[[#This Row],[Lundi]:[Dimanche]])</f>
        <v>0</v>
      </c>
      <c r="Q231" s="21">
        <f>COUNTIF(Tableau415[[#This Row],[Lundi]:[Dimanche]],"&gt;=190")*1000</f>
        <v>0</v>
      </c>
      <c r="R231" s="21">
        <f t="shared" si="6"/>
        <v>0</v>
      </c>
      <c r="S231" s="21">
        <f t="shared" si="7"/>
        <v>0</v>
      </c>
      <c r="T231" s="54" t="str">
        <f>IF(Tableau415[[#This Row],[Matricule]]&gt;1,IF(COUNTIF(Tableau415[DateMatricule],Tableau415[[#This Row],[DateMatricule]])&gt;1,"Doublon",""),"")</f>
        <v/>
      </c>
      <c r="U231"/>
    </row>
    <row r="232" spans="1:21" x14ac:dyDescent="0.25">
      <c r="A232" s="12" t="str">
        <f>IF(Tableau415[[#This Row],[Semaine]]="","",VLOOKUP(Tableau415[[#This Row],[Semaine]],Listes!$A:$B,2,FALSE))</f>
        <v/>
      </c>
      <c r="B232" s="12" t="str">
        <f>IF(ISBLANK(Tableau415[[#This Row],[Matricule]]),"",VLOOKUP(Tableau415[[#This Row],[Matricule]],#REF!,2,FALSE))</f>
        <v/>
      </c>
      <c r="C232" s="12" t="str">
        <f>IF(ISBLANK(Tableau415[[#This Row],[Matricule]]),"",VLOOKUP(Tableau415[[#This Row],[Matricule]],#REF!,3,FALSE))</f>
        <v/>
      </c>
      <c r="D232" s="12" t="str">
        <f>CONCATENATE(Tableau415[[#This Row],[Semaine]],Tableau415[[#This Row],[Matricule]])</f>
        <v/>
      </c>
      <c r="H232" s="8"/>
      <c r="I232" s="8"/>
      <c r="J232" s="8"/>
      <c r="K232" s="8"/>
      <c r="L232" s="8"/>
      <c r="M232" s="8"/>
      <c r="N232" s="8"/>
      <c r="O232" s="21">
        <f>COUNTIF(Tableau415[[#This Row],[Lundi]:[Dimanche]],"&gt;0")</f>
        <v>0</v>
      </c>
      <c r="P232" s="21">
        <f>SUM(Tableau415[[#This Row],[Lundi]:[Dimanche]])</f>
        <v>0</v>
      </c>
      <c r="Q232" s="21">
        <f>COUNTIF(Tableau415[[#This Row],[Lundi]:[Dimanche]],"&gt;=190")*1000</f>
        <v>0</v>
      </c>
      <c r="R232" s="21">
        <f t="shared" si="6"/>
        <v>0</v>
      </c>
      <c r="S232" s="21">
        <f t="shared" si="7"/>
        <v>0</v>
      </c>
      <c r="T232" s="54" t="str">
        <f>IF(Tableau415[[#This Row],[Matricule]]&gt;1,IF(COUNTIF(Tableau415[DateMatricule],Tableau415[[#This Row],[DateMatricule]])&gt;1,"Doublon",""),"")</f>
        <v/>
      </c>
      <c r="U232"/>
    </row>
    <row r="233" spans="1:21" x14ac:dyDescent="0.25">
      <c r="A233" s="12" t="str">
        <f>IF(Tableau415[[#This Row],[Semaine]]="","",VLOOKUP(Tableau415[[#This Row],[Semaine]],Listes!$A:$B,2,FALSE))</f>
        <v/>
      </c>
      <c r="B233" s="12" t="str">
        <f>IF(ISBLANK(Tableau415[[#This Row],[Matricule]]),"",VLOOKUP(Tableau415[[#This Row],[Matricule]],#REF!,2,FALSE))</f>
        <v/>
      </c>
      <c r="C233" s="12" t="str">
        <f>IF(ISBLANK(Tableau415[[#This Row],[Matricule]]),"",VLOOKUP(Tableau415[[#This Row],[Matricule]],#REF!,3,FALSE))</f>
        <v/>
      </c>
      <c r="D233" s="12" t="str">
        <f>CONCATENATE(Tableau415[[#This Row],[Semaine]],Tableau415[[#This Row],[Matricule]])</f>
        <v/>
      </c>
      <c r="H233" s="8"/>
      <c r="I233" s="8"/>
      <c r="J233" s="8"/>
      <c r="K233" s="8"/>
      <c r="L233" s="8"/>
      <c r="M233" s="8"/>
      <c r="N233" s="8"/>
      <c r="O233" s="21">
        <f>COUNTIF(Tableau415[[#This Row],[Lundi]:[Dimanche]],"&gt;0")</f>
        <v>0</v>
      </c>
      <c r="P233" s="21">
        <f>SUM(Tableau415[[#This Row],[Lundi]:[Dimanche]])</f>
        <v>0</v>
      </c>
      <c r="Q233" s="21">
        <f>COUNTIF(Tableau415[[#This Row],[Lundi]:[Dimanche]],"&gt;=190")*1000</f>
        <v>0</v>
      </c>
      <c r="R233" s="21">
        <f t="shared" si="6"/>
        <v>0</v>
      </c>
      <c r="S233" s="21">
        <f t="shared" si="7"/>
        <v>0</v>
      </c>
      <c r="T233" s="54" t="str">
        <f>IF(Tableau415[[#This Row],[Matricule]]&gt;1,IF(COUNTIF(Tableau415[DateMatricule],Tableau415[[#This Row],[DateMatricule]])&gt;1,"Doublon",""),"")</f>
        <v/>
      </c>
      <c r="U233"/>
    </row>
    <row r="234" spans="1:21" x14ac:dyDescent="0.25">
      <c r="A234" s="12" t="str">
        <f>IF(Tableau415[[#This Row],[Semaine]]="","",VLOOKUP(Tableau415[[#This Row],[Semaine]],Listes!$A:$B,2,FALSE))</f>
        <v/>
      </c>
      <c r="B234" s="12" t="str">
        <f>IF(ISBLANK(Tableau415[[#This Row],[Matricule]]),"",VLOOKUP(Tableau415[[#This Row],[Matricule]],#REF!,2,FALSE))</f>
        <v/>
      </c>
      <c r="C234" s="12" t="str">
        <f>IF(ISBLANK(Tableau415[[#This Row],[Matricule]]),"",VLOOKUP(Tableau415[[#This Row],[Matricule]],#REF!,3,FALSE))</f>
        <v/>
      </c>
      <c r="D234" s="12" t="str">
        <f>CONCATENATE(Tableau415[[#This Row],[Semaine]],Tableau415[[#This Row],[Matricule]])</f>
        <v/>
      </c>
      <c r="H234" s="8"/>
      <c r="I234" s="8"/>
      <c r="J234" s="8"/>
      <c r="K234" s="8"/>
      <c r="L234" s="8"/>
      <c r="M234" s="8"/>
      <c r="N234" s="8"/>
      <c r="O234" s="21">
        <f>COUNTIF(Tableau415[[#This Row],[Lundi]:[Dimanche]],"&gt;0")</f>
        <v>0</v>
      </c>
      <c r="P234" s="21">
        <f>SUM(Tableau415[[#This Row],[Lundi]:[Dimanche]])</f>
        <v>0</v>
      </c>
      <c r="Q234" s="21">
        <f>COUNTIF(Tableau415[[#This Row],[Lundi]:[Dimanche]],"&gt;=190")*1000</f>
        <v>0</v>
      </c>
      <c r="R234" s="21">
        <f t="shared" si="6"/>
        <v>0</v>
      </c>
      <c r="S234" s="21">
        <f t="shared" si="7"/>
        <v>0</v>
      </c>
      <c r="T234" s="54" t="str">
        <f>IF(Tableau415[[#This Row],[Matricule]]&gt;1,IF(COUNTIF(Tableau415[DateMatricule],Tableau415[[#This Row],[DateMatricule]])&gt;1,"Doublon",""),"")</f>
        <v/>
      </c>
      <c r="U234"/>
    </row>
    <row r="235" spans="1:21" x14ac:dyDescent="0.25">
      <c r="A235" s="12" t="str">
        <f>IF(Tableau415[[#This Row],[Semaine]]="","",VLOOKUP(Tableau415[[#This Row],[Semaine]],Listes!$A:$B,2,FALSE))</f>
        <v/>
      </c>
      <c r="B235" s="12" t="str">
        <f>IF(ISBLANK(Tableau415[[#This Row],[Matricule]]),"",VLOOKUP(Tableau415[[#This Row],[Matricule]],#REF!,2,FALSE))</f>
        <v/>
      </c>
      <c r="C235" s="12" t="str">
        <f>IF(ISBLANK(Tableau415[[#This Row],[Matricule]]),"",VLOOKUP(Tableau415[[#This Row],[Matricule]],#REF!,3,FALSE))</f>
        <v/>
      </c>
      <c r="D235" s="12" t="str">
        <f>CONCATENATE(Tableau415[[#This Row],[Semaine]],Tableau415[[#This Row],[Matricule]])</f>
        <v/>
      </c>
      <c r="H235" s="8"/>
      <c r="I235" s="8"/>
      <c r="J235" s="8"/>
      <c r="K235" s="8"/>
      <c r="L235" s="8"/>
      <c r="M235" s="8"/>
      <c r="N235" s="8"/>
      <c r="O235" s="21">
        <f>COUNTIF(Tableau415[[#This Row],[Lundi]:[Dimanche]],"&gt;0")</f>
        <v>0</v>
      </c>
      <c r="P235" s="21">
        <f>SUM(Tableau415[[#This Row],[Lundi]:[Dimanche]])</f>
        <v>0</v>
      </c>
      <c r="Q235" s="21">
        <f>COUNTIF(Tableau415[[#This Row],[Lundi]:[Dimanche]],"&gt;=190")*1000</f>
        <v>0</v>
      </c>
      <c r="R235" s="21">
        <f t="shared" si="6"/>
        <v>0</v>
      </c>
      <c r="S235" s="21">
        <f t="shared" si="7"/>
        <v>0</v>
      </c>
      <c r="T235" s="54" t="str">
        <f>IF(Tableau415[[#This Row],[Matricule]]&gt;1,IF(COUNTIF(Tableau415[DateMatricule],Tableau415[[#This Row],[DateMatricule]])&gt;1,"Doublon",""),"")</f>
        <v/>
      </c>
      <c r="U235"/>
    </row>
    <row r="236" spans="1:21" x14ac:dyDescent="0.25">
      <c r="A236" s="12" t="str">
        <f>IF(Tableau415[[#This Row],[Semaine]]="","",VLOOKUP(Tableau415[[#This Row],[Semaine]],Listes!$A:$B,2,FALSE))</f>
        <v/>
      </c>
      <c r="B236" s="12" t="str">
        <f>IF(ISBLANK(Tableau415[[#This Row],[Matricule]]),"",VLOOKUP(Tableau415[[#This Row],[Matricule]],#REF!,2,FALSE))</f>
        <v/>
      </c>
      <c r="C236" s="12" t="str">
        <f>IF(ISBLANK(Tableau415[[#This Row],[Matricule]]),"",VLOOKUP(Tableau415[[#This Row],[Matricule]],#REF!,3,FALSE))</f>
        <v/>
      </c>
      <c r="D236" s="12" t="str">
        <f>CONCATENATE(Tableau415[[#This Row],[Semaine]],Tableau415[[#This Row],[Matricule]])</f>
        <v/>
      </c>
      <c r="H236" s="8"/>
      <c r="I236" s="8"/>
      <c r="J236" s="8"/>
      <c r="K236" s="8"/>
      <c r="L236" s="8"/>
      <c r="M236" s="8"/>
      <c r="N236" s="8"/>
      <c r="O236" s="21">
        <f>COUNTIF(Tableau415[[#This Row],[Lundi]:[Dimanche]],"&gt;0")</f>
        <v>0</v>
      </c>
      <c r="P236" s="21">
        <f>SUM(Tableau415[[#This Row],[Lundi]:[Dimanche]])</f>
        <v>0</v>
      </c>
      <c r="Q236" s="21">
        <f>COUNTIF(Tableau415[[#This Row],[Lundi]:[Dimanche]],"&gt;=190")*1000</f>
        <v>0</v>
      </c>
      <c r="R236" s="21">
        <f t="shared" si="6"/>
        <v>0</v>
      </c>
      <c r="S236" s="21">
        <f t="shared" si="7"/>
        <v>0</v>
      </c>
      <c r="T236" s="54" t="str">
        <f>IF(Tableau415[[#This Row],[Matricule]]&gt;1,IF(COUNTIF(Tableau415[DateMatricule],Tableau415[[#This Row],[DateMatricule]])&gt;1,"Doublon",""),"")</f>
        <v/>
      </c>
      <c r="U236"/>
    </row>
    <row r="237" spans="1:21" x14ac:dyDescent="0.25">
      <c r="A237" s="12" t="str">
        <f>IF(Tableau415[[#This Row],[Semaine]]="","",VLOOKUP(Tableau415[[#This Row],[Semaine]],Listes!$A:$B,2,FALSE))</f>
        <v/>
      </c>
      <c r="B237" s="12" t="str">
        <f>IF(ISBLANK(Tableau415[[#This Row],[Matricule]]),"",VLOOKUP(Tableau415[[#This Row],[Matricule]],#REF!,2,FALSE))</f>
        <v/>
      </c>
      <c r="C237" s="12" t="str">
        <f>IF(ISBLANK(Tableau415[[#This Row],[Matricule]]),"",VLOOKUP(Tableau415[[#This Row],[Matricule]],#REF!,3,FALSE))</f>
        <v/>
      </c>
      <c r="D237" s="12" t="str">
        <f>CONCATENATE(Tableau415[[#This Row],[Semaine]],Tableau415[[#This Row],[Matricule]])</f>
        <v/>
      </c>
      <c r="H237" s="8"/>
      <c r="I237" s="8"/>
      <c r="J237" s="8"/>
      <c r="K237" s="8"/>
      <c r="L237" s="8"/>
      <c r="M237" s="8"/>
      <c r="N237" s="8"/>
      <c r="O237" s="21">
        <f>COUNTIF(Tableau415[[#This Row],[Lundi]:[Dimanche]],"&gt;0")</f>
        <v>0</v>
      </c>
      <c r="P237" s="21">
        <f>SUM(Tableau415[[#This Row],[Lundi]:[Dimanche]])</f>
        <v>0</v>
      </c>
      <c r="Q237" s="21">
        <f>COUNTIF(Tableau415[[#This Row],[Lundi]:[Dimanche]],"&gt;=190")*1000</f>
        <v>0</v>
      </c>
      <c r="R237" s="21">
        <f t="shared" si="6"/>
        <v>0</v>
      </c>
      <c r="S237" s="21">
        <f t="shared" si="7"/>
        <v>0</v>
      </c>
      <c r="T237" s="54" t="str">
        <f>IF(Tableau415[[#This Row],[Matricule]]&gt;1,IF(COUNTIF(Tableau415[DateMatricule],Tableau415[[#This Row],[DateMatricule]])&gt;1,"Doublon",""),"")</f>
        <v/>
      </c>
      <c r="U237"/>
    </row>
    <row r="238" spans="1:21" x14ac:dyDescent="0.25">
      <c r="A238" s="12" t="str">
        <f>IF(Tableau415[[#This Row],[Semaine]]="","",VLOOKUP(Tableau415[[#This Row],[Semaine]],Listes!$A:$B,2,FALSE))</f>
        <v/>
      </c>
      <c r="B238" s="12" t="str">
        <f>IF(ISBLANK(Tableau415[[#This Row],[Matricule]]),"",VLOOKUP(Tableau415[[#This Row],[Matricule]],#REF!,2,FALSE))</f>
        <v/>
      </c>
      <c r="C238" s="12" t="str">
        <f>IF(ISBLANK(Tableau415[[#This Row],[Matricule]]),"",VLOOKUP(Tableau415[[#This Row],[Matricule]],#REF!,3,FALSE))</f>
        <v/>
      </c>
      <c r="D238" s="12" t="str">
        <f>CONCATENATE(Tableau415[[#This Row],[Semaine]],Tableau415[[#This Row],[Matricule]])</f>
        <v/>
      </c>
      <c r="H238" s="8"/>
      <c r="I238" s="8"/>
      <c r="J238" s="8"/>
      <c r="K238" s="8"/>
      <c r="L238" s="8"/>
      <c r="M238" s="8"/>
      <c r="N238" s="8"/>
      <c r="O238" s="21">
        <f>COUNTIF(Tableau415[[#This Row],[Lundi]:[Dimanche]],"&gt;0")</f>
        <v>0</v>
      </c>
      <c r="P238" s="21">
        <f>SUM(Tableau415[[#This Row],[Lundi]:[Dimanche]])</f>
        <v>0</v>
      </c>
      <c r="Q238" s="21">
        <f>COUNTIF(Tableau415[[#This Row],[Lundi]:[Dimanche]],"&gt;=190")*1000</f>
        <v>0</v>
      </c>
      <c r="R238" s="21">
        <f t="shared" si="6"/>
        <v>0</v>
      </c>
      <c r="S238" s="21">
        <f t="shared" si="7"/>
        <v>0</v>
      </c>
      <c r="T238" s="54" t="str">
        <f>IF(Tableau415[[#This Row],[Matricule]]&gt;1,IF(COUNTIF(Tableau415[DateMatricule],Tableau415[[#This Row],[DateMatricule]])&gt;1,"Doublon",""),"")</f>
        <v/>
      </c>
      <c r="U238"/>
    </row>
    <row r="239" spans="1:21" x14ac:dyDescent="0.25">
      <c r="A239" s="12" t="str">
        <f>IF(Tableau415[[#This Row],[Semaine]]="","",VLOOKUP(Tableau415[[#This Row],[Semaine]],Listes!$A:$B,2,FALSE))</f>
        <v/>
      </c>
      <c r="B239" s="12" t="str">
        <f>IF(ISBLANK(Tableau415[[#This Row],[Matricule]]),"",VLOOKUP(Tableau415[[#This Row],[Matricule]],#REF!,2,FALSE))</f>
        <v/>
      </c>
      <c r="C239" s="12" t="str">
        <f>IF(ISBLANK(Tableau415[[#This Row],[Matricule]]),"",VLOOKUP(Tableau415[[#This Row],[Matricule]],#REF!,3,FALSE))</f>
        <v/>
      </c>
      <c r="D239" s="12" t="str">
        <f>CONCATENATE(Tableau415[[#This Row],[Semaine]],Tableau415[[#This Row],[Matricule]])</f>
        <v/>
      </c>
      <c r="H239" s="8"/>
      <c r="I239" s="8"/>
      <c r="J239" s="8"/>
      <c r="K239" s="8"/>
      <c r="L239" s="8"/>
      <c r="M239" s="8"/>
      <c r="N239" s="8"/>
      <c r="O239" s="21">
        <f>COUNTIF(Tableau415[[#This Row],[Lundi]:[Dimanche]],"&gt;0")</f>
        <v>0</v>
      </c>
      <c r="P239" s="21">
        <f>SUM(Tableau415[[#This Row],[Lundi]:[Dimanche]])</f>
        <v>0</v>
      </c>
      <c r="Q239" s="21">
        <f>COUNTIF(Tableau415[[#This Row],[Lundi]:[Dimanche]],"&gt;=190")*1000</f>
        <v>0</v>
      </c>
      <c r="R239" s="21">
        <f t="shared" si="6"/>
        <v>0</v>
      </c>
      <c r="S239" s="21">
        <f t="shared" si="7"/>
        <v>0</v>
      </c>
      <c r="T239" s="54" t="str">
        <f>IF(Tableau415[[#This Row],[Matricule]]&gt;1,IF(COUNTIF(Tableau415[DateMatricule],Tableau415[[#This Row],[DateMatricule]])&gt;1,"Doublon",""),"")</f>
        <v/>
      </c>
      <c r="U239"/>
    </row>
    <row r="240" spans="1:21" x14ac:dyDescent="0.25">
      <c r="A240" s="12" t="str">
        <f>IF(Tableau415[[#This Row],[Semaine]]="","",VLOOKUP(Tableau415[[#This Row],[Semaine]],Listes!$A:$B,2,FALSE))</f>
        <v/>
      </c>
      <c r="B240" s="12" t="str">
        <f>IF(ISBLANK(Tableau415[[#This Row],[Matricule]]),"",VLOOKUP(Tableau415[[#This Row],[Matricule]],#REF!,2,FALSE))</f>
        <v/>
      </c>
      <c r="C240" s="12" t="str">
        <f>IF(ISBLANK(Tableau415[[#This Row],[Matricule]]),"",VLOOKUP(Tableau415[[#This Row],[Matricule]],#REF!,3,FALSE))</f>
        <v/>
      </c>
      <c r="D240" s="12" t="str">
        <f>CONCATENATE(Tableau415[[#This Row],[Semaine]],Tableau415[[#This Row],[Matricule]])</f>
        <v/>
      </c>
      <c r="H240" s="8"/>
      <c r="I240" s="8"/>
      <c r="J240" s="8"/>
      <c r="K240" s="8"/>
      <c r="L240" s="8"/>
      <c r="M240" s="8"/>
      <c r="N240" s="8"/>
      <c r="O240" s="21">
        <f>COUNTIF(Tableau415[[#This Row],[Lundi]:[Dimanche]],"&gt;0")</f>
        <v>0</v>
      </c>
      <c r="P240" s="21">
        <f>SUM(Tableau415[[#This Row],[Lundi]:[Dimanche]])</f>
        <v>0</v>
      </c>
      <c r="Q240" s="21">
        <f>COUNTIF(Tableau415[[#This Row],[Lundi]:[Dimanche]],"&gt;=190")*1000</f>
        <v>0</v>
      </c>
      <c r="R240" s="21">
        <f t="shared" si="6"/>
        <v>0</v>
      </c>
      <c r="S240" s="21">
        <f t="shared" si="7"/>
        <v>0</v>
      </c>
      <c r="T240" s="54" t="str">
        <f>IF(Tableau415[[#This Row],[Matricule]]&gt;1,IF(COUNTIF(Tableau415[DateMatricule],Tableau415[[#This Row],[DateMatricule]])&gt;1,"Doublon",""),"")</f>
        <v/>
      </c>
      <c r="U240"/>
    </row>
    <row r="241" spans="1:21" x14ac:dyDescent="0.25">
      <c r="A241" s="12" t="str">
        <f>IF(Tableau415[[#This Row],[Semaine]]="","",VLOOKUP(Tableau415[[#This Row],[Semaine]],Listes!$A:$B,2,FALSE))</f>
        <v/>
      </c>
      <c r="B241" s="12" t="str">
        <f>IF(ISBLANK(Tableau415[[#This Row],[Matricule]]),"",VLOOKUP(Tableau415[[#This Row],[Matricule]],#REF!,2,FALSE))</f>
        <v/>
      </c>
      <c r="C241" s="12" t="str">
        <f>IF(ISBLANK(Tableau415[[#This Row],[Matricule]]),"",VLOOKUP(Tableau415[[#This Row],[Matricule]],#REF!,3,FALSE))</f>
        <v/>
      </c>
      <c r="D241" s="12" t="str">
        <f>CONCATENATE(Tableau415[[#This Row],[Semaine]],Tableau415[[#This Row],[Matricule]])</f>
        <v/>
      </c>
      <c r="H241" s="8"/>
      <c r="I241" s="8"/>
      <c r="J241" s="8"/>
      <c r="K241" s="8"/>
      <c r="L241" s="8"/>
      <c r="M241" s="8"/>
      <c r="N241" s="8"/>
      <c r="O241" s="21">
        <f>COUNTIF(Tableau415[[#This Row],[Lundi]:[Dimanche]],"&gt;0")</f>
        <v>0</v>
      </c>
      <c r="P241" s="21">
        <f>SUM(Tableau415[[#This Row],[Lundi]:[Dimanche]])</f>
        <v>0</v>
      </c>
      <c r="Q241" s="21">
        <f>COUNTIF(Tableau415[[#This Row],[Lundi]:[Dimanche]],"&gt;=190")*1000</f>
        <v>0</v>
      </c>
      <c r="R241" s="21">
        <f t="shared" si="6"/>
        <v>0</v>
      </c>
      <c r="S241" s="21">
        <f t="shared" si="7"/>
        <v>0</v>
      </c>
      <c r="T241" s="54" t="str">
        <f>IF(Tableau415[[#This Row],[Matricule]]&gt;1,IF(COUNTIF(Tableau415[DateMatricule],Tableau415[[#This Row],[DateMatricule]])&gt;1,"Doublon",""),"")</f>
        <v/>
      </c>
      <c r="U241"/>
    </row>
    <row r="242" spans="1:21" x14ac:dyDescent="0.25">
      <c r="A242" s="12" t="str">
        <f>IF(Tableau415[[#This Row],[Semaine]]="","",VLOOKUP(Tableau415[[#This Row],[Semaine]],Listes!$A:$B,2,FALSE))</f>
        <v/>
      </c>
      <c r="B242" s="12" t="str">
        <f>IF(ISBLANK(Tableau415[[#This Row],[Matricule]]),"",VLOOKUP(Tableau415[[#This Row],[Matricule]],#REF!,2,FALSE))</f>
        <v/>
      </c>
      <c r="C242" s="12" t="str">
        <f>IF(ISBLANK(Tableau415[[#This Row],[Matricule]]),"",VLOOKUP(Tableau415[[#This Row],[Matricule]],#REF!,3,FALSE))</f>
        <v/>
      </c>
      <c r="D242" s="12" t="str">
        <f>CONCATENATE(Tableau415[[#This Row],[Semaine]],Tableau415[[#This Row],[Matricule]])</f>
        <v/>
      </c>
      <c r="H242" s="8"/>
      <c r="I242" s="8"/>
      <c r="J242" s="8"/>
      <c r="K242" s="8"/>
      <c r="L242" s="8"/>
      <c r="M242" s="8"/>
      <c r="N242" s="8"/>
      <c r="O242" s="21">
        <f>COUNTIF(Tableau415[[#This Row],[Lundi]:[Dimanche]],"&gt;0")</f>
        <v>0</v>
      </c>
      <c r="P242" s="21">
        <f>SUM(Tableau415[[#This Row],[Lundi]:[Dimanche]])</f>
        <v>0</v>
      </c>
      <c r="Q242" s="21">
        <f>COUNTIF(Tableau415[[#This Row],[Lundi]:[Dimanche]],"&gt;=190")*1000</f>
        <v>0</v>
      </c>
      <c r="R242" s="21">
        <f t="shared" si="6"/>
        <v>0</v>
      </c>
      <c r="S242" s="21">
        <f t="shared" si="7"/>
        <v>0</v>
      </c>
      <c r="T242" s="54" t="str">
        <f>IF(Tableau415[[#This Row],[Matricule]]&gt;1,IF(COUNTIF(Tableau415[DateMatricule],Tableau415[[#This Row],[DateMatricule]])&gt;1,"Doublon",""),"")</f>
        <v/>
      </c>
      <c r="U242"/>
    </row>
    <row r="243" spans="1:21" x14ac:dyDescent="0.25">
      <c r="A243" s="12" t="str">
        <f>IF(Tableau415[[#This Row],[Semaine]]="","",VLOOKUP(Tableau415[[#This Row],[Semaine]],Listes!$A:$B,2,FALSE))</f>
        <v/>
      </c>
      <c r="B243" s="12" t="str">
        <f>IF(ISBLANK(Tableau415[[#This Row],[Matricule]]),"",VLOOKUP(Tableau415[[#This Row],[Matricule]],#REF!,2,FALSE))</f>
        <v/>
      </c>
      <c r="C243" s="12" t="str">
        <f>IF(ISBLANK(Tableau415[[#This Row],[Matricule]]),"",VLOOKUP(Tableau415[[#This Row],[Matricule]],#REF!,3,FALSE))</f>
        <v/>
      </c>
      <c r="D243" s="12" t="str">
        <f>CONCATENATE(Tableau415[[#This Row],[Semaine]],Tableau415[[#This Row],[Matricule]])</f>
        <v/>
      </c>
      <c r="H243" s="8"/>
      <c r="I243" s="8"/>
      <c r="J243" s="8"/>
      <c r="K243" s="8"/>
      <c r="L243" s="8"/>
      <c r="M243" s="8"/>
      <c r="N243" s="8"/>
      <c r="O243" s="21">
        <f>COUNTIF(Tableau415[[#This Row],[Lundi]:[Dimanche]],"&gt;0")</f>
        <v>0</v>
      </c>
      <c r="P243" s="21">
        <f>SUM(Tableau415[[#This Row],[Lundi]:[Dimanche]])</f>
        <v>0</v>
      </c>
      <c r="Q243" s="21">
        <f>COUNTIF(Tableau415[[#This Row],[Lundi]:[Dimanche]],"&gt;=190")*1000</f>
        <v>0</v>
      </c>
      <c r="R243" s="21">
        <f t="shared" si="6"/>
        <v>0</v>
      </c>
      <c r="S243" s="21">
        <f t="shared" si="7"/>
        <v>0</v>
      </c>
      <c r="T243" s="54" t="str">
        <f>IF(Tableau415[[#This Row],[Matricule]]&gt;1,IF(COUNTIF(Tableau415[DateMatricule],Tableau415[[#This Row],[DateMatricule]])&gt;1,"Doublon",""),"")</f>
        <v/>
      </c>
      <c r="U243"/>
    </row>
    <row r="244" spans="1:21" x14ac:dyDescent="0.25">
      <c r="A244" s="12" t="str">
        <f>IF(Tableau415[[#This Row],[Semaine]]="","",VLOOKUP(Tableau415[[#This Row],[Semaine]],Listes!$A:$B,2,FALSE))</f>
        <v/>
      </c>
      <c r="B244" s="12" t="str">
        <f>IF(ISBLANK(Tableau415[[#This Row],[Matricule]]),"",VLOOKUP(Tableau415[[#This Row],[Matricule]],#REF!,2,FALSE))</f>
        <v/>
      </c>
      <c r="C244" s="12" t="str">
        <f>IF(ISBLANK(Tableau415[[#This Row],[Matricule]]),"",VLOOKUP(Tableau415[[#This Row],[Matricule]],#REF!,3,FALSE))</f>
        <v/>
      </c>
      <c r="D244" s="12" t="str">
        <f>CONCATENATE(Tableau415[[#This Row],[Semaine]],Tableau415[[#This Row],[Matricule]])</f>
        <v/>
      </c>
      <c r="H244" s="8"/>
      <c r="I244" s="8"/>
      <c r="J244" s="8"/>
      <c r="K244" s="8"/>
      <c r="L244" s="8"/>
      <c r="M244" s="8"/>
      <c r="N244" s="8"/>
      <c r="O244" s="21">
        <f>COUNTIF(Tableau415[[#This Row],[Lundi]:[Dimanche]],"&gt;0")</f>
        <v>0</v>
      </c>
      <c r="P244" s="21">
        <f>SUM(Tableau415[[#This Row],[Lundi]:[Dimanche]])</f>
        <v>0</v>
      </c>
      <c r="Q244" s="21">
        <f>COUNTIF(Tableau415[[#This Row],[Lundi]:[Dimanche]],"&gt;=190")*1000</f>
        <v>0</v>
      </c>
      <c r="R244" s="21">
        <f t="shared" si="6"/>
        <v>0</v>
      </c>
      <c r="S244" s="21">
        <f t="shared" si="7"/>
        <v>0</v>
      </c>
      <c r="T244" s="54" t="str">
        <f>IF(Tableau415[[#This Row],[Matricule]]&gt;1,IF(COUNTIF(Tableau415[DateMatricule],Tableau415[[#This Row],[DateMatricule]])&gt;1,"Doublon",""),"")</f>
        <v/>
      </c>
      <c r="U244"/>
    </row>
    <row r="245" spans="1:21" x14ac:dyDescent="0.25">
      <c r="A245" s="12" t="str">
        <f>IF(Tableau415[[#This Row],[Semaine]]="","",VLOOKUP(Tableau415[[#This Row],[Semaine]],Listes!$A:$B,2,FALSE))</f>
        <v/>
      </c>
      <c r="B245" s="12" t="str">
        <f>IF(ISBLANK(Tableau415[[#This Row],[Matricule]]),"",VLOOKUP(Tableau415[[#This Row],[Matricule]],#REF!,2,FALSE))</f>
        <v/>
      </c>
      <c r="C245" s="12" t="str">
        <f>IF(ISBLANK(Tableau415[[#This Row],[Matricule]]),"",VLOOKUP(Tableau415[[#This Row],[Matricule]],#REF!,3,FALSE))</f>
        <v/>
      </c>
      <c r="D245" s="12" t="str">
        <f>CONCATENATE(Tableau415[[#This Row],[Semaine]],Tableau415[[#This Row],[Matricule]])</f>
        <v/>
      </c>
      <c r="H245" s="8"/>
      <c r="I245" s="8"/>
      <c r="J245" s="8"/>
      <c r="K245" s="8"/>
      <c r="L245" s="8"/>
      <c r="M245" s="8"/>
      <c r="N245" s="8"/>
      <c r="O245" s="21">
        <f>COUNTIF(Tableau415[[#This Row],[Lundi]:[Dimanche]],"&gt;0")</f>
        <v>0</v>
      </c>
      <c r="P245" s="21">
        <f>SUM(Tableau415[[#This Row],[Lundi]:[Dimanche]])</f>
        <v>0</v>
      </c>
      <c r="Q245" s="21">
        <f>COUNTIF(Tableau415[[#This Row],[Lundi]:[Dimanche]],"&gt;=190")*1000</f>
        <v>0</v>
      </c>
      <c r="R245" s="21">
        <f t="shared" si="6"/>
        <v>0</v>
      </c>
      <c r="S245" s="21">
        <f t="shared" si="7"/>
        <v>0</v>
      </c>
      <c r="T245" s="54" t="str">
        <f>IF(Tableau415[[#This Row],[Matricule]]&gt;1,IF(COUNTIF(Tableau415[DateMatricule],Tableau415[[#This Row],[DateMatricule]])&gt;1,"Doublon",""),"")</f>
        <v/>
      </c>
      <c r="U245"/>
    </row>
    <row r="246" spans="1:21" x14ac:dyDescent="0.25">
      <c r="A246" s="12" t="str">
        <f>IF(Tableau415[[#This Row],[Semaine]]="","",VLOOKUP(Tableau415[[#This Row],[Semaine]],Listes!$A:$B,2,FALSE))</f>
        <v/>
      </c>
      <c r="B246" s="12" t="str">
        <f>IF(ISBLANK(Tableau415[[#This Row],[Matricule]]),"",VLOOKUP(Tableau415[[#This Row],[Matricule]],#REF!,2,FALSE))</f>
        <v/>
      </c>
      <c r="C246" s="12" t="str">
        <f>IF(ISBLANK(Tableau415[[#This Row],[Matricule]]),"",VLOOKUP(Tableau415[[#This Row],[Matricule]],#REF!,3,FALSE))</f>
        <v/>
      </c>
      <c r="D246" s="12" t="str">
        <f>CONCATENATE(Tableau415[[#This Row],[Semaine]],Tableau415[[#This Row],[Matricule]])</f>
        <v/>
      </c>
      <c r="H246" s="8"/>
      <c r="I246" s="8"/>
      <c r="J246" s="8"/>
      <c r="K246" s="8"/>
      <c r="L246" s="8"/>
      <c r="M246" s="8"/>
      <c r="N246" s="8"/>
      <c r="O246" s="21">
        <f>COUNTIF(Tableau415[[#This Row],[Lundi]:[Dimanche]],"&gt;0")</f>
        <v>0</v>
      </c>
      <c r="P246" s="21">
        <f>SUM(Tableau415[[#This Row],[Lundi]:[Dimanche]])</f>
        <v>0</v>
      </c>
      <c r="Q246" s="21">
        <f>COUNTIF(Tableau415[[#This Row],[Lundi]:[Dimanche]],"&gt;=190")*1000</f>
        <v>0</v>
      </c>
      <c r="R246" s="21">
        <f t="shared" si="6"/>
        <v>0</v>
      </c>
      <c r="S246" s="21">
        <f t="shared" si="7"/>
        <v>0</v>
      </c>
      <c r="T246" s="54" t="str">
        <f>IF(Tableau415[[#This Row],[Matricule]]&gt;1,IF(COUNTIF(Tableau415[DateMatricule],Tableau415[[#This Row],[DateMatricule]])&gt;1,"Doublon",""),"")</f>
        <v/>
      </c>
      <c r="U246"/>
    </row>
    <row r="247" spans="1:21" x14ac:dyDescent="0.25">
      <c r="A247" s="12" t="str">
        <f>IF(Tableau415[[#This Row],[Semaine]]="","",VLOOKUP(Tableau415[[#This Row],[Semaine]],Listes!$A:$B,2,FALSE))</f>
        <v/>
      </c>
      <c r="B247" s="12" t="str">
        <f>IF(ISBLANK(Tableau415[[#This Row],[Matricule]]),"",VLOOKUP(Tableau415[[#This Row],[Matricule]],#REF!,2,FALSE))</f>
        <v/>
      </c>
      <c r="C247" s="12" t="str">
        <f>IF(ISBLANK(Tableau415[[#This Row],[Matricule]]),"",VLOOKUP(Tableau415[[#This Row],[Matricule]],#REF!,3,FALSE))</f>
        <v/>
      </c>
      <c r="D247" s="12" t="str">
        <f>CONCATENATE(Tableau415[[#This Row],[Semaine]],Tableau415[[#This Row],[Matricule]])</f>
        <v/>
      </c>
      <c r="H247" s="8"/>
      <c r="I247" s="8"/>
      <c r="J247" s="8"/>
      <c r="K247" s="8"/>
      <c r="L247" s="8"/>
      <c r="M247" s="8"/>
      <c r="N247" s="8"/>
      <c r="O247" s="21">
        <f>COUNTIF(Tableau415[[#This Row],[Lundi]:[Dimanche]],"&gt;0")</f>
        <v>0</v>
      </c>
      <c r="P247" s="21">
        <f>SUM(Tableau415[[#This Row],[Lundi]:[Dimanche]])</f>
        <v>0</v>
      </c>
      <c r="Q247" s="21">
        <f>COUNTIF(Tableau415[[#This Row],[Lundi]:[Dimanche]],"&gt;=190")*1000</f>
        <v>0</v>
      </c>
      <c r="R247" s="21">
        <f t="shared" si="6"/>
        <v>0</v>
      </c>
      <c r="S247" s="21">
        <f t="shared" si="7"/>
        <v>0</v>
      </c>
      <c r="T247" s="54" t="str">
        <f>IF(Tableau415[[#This Row],[Matricule]]&gt;1,IF(COUNTIF(Tableau415[DateMatricule],Tableau415[[#This Row],[DateMatricule]])&gt;1,"Doublon",""),"")</f>
        <v/>
      </c>
      <c r="U247"/>
    </row>
    <row r="248" spans="1:21" x14ac:dyDescent="0.25">
      <c r="A248" s="12" t="str">
        <f>IF(Tableau415[[#This Row],[Semaine]]="","",VLOOKUP(Tableau415[[#This Row],[Semaine]],Listes!$A:$B,2,FALSE))</f>
        <v/>
      </c>
      <c r="B248" s="12" t="str">
        <f>IF(ISBLANK(Tableau415[[#This Row],[Matricule]]),"",VLOOKUP(Tableau415[[#This Row],[Matricule]],#REF!,2,FALSE))</f>
        <v/>
      </c>
      <c r="C248" s="12" t="str">
        <f>IF(ISBLANK(Tableau415[[#This Row],[Matricule]]),"",VLOOKUP(Tableau415[[#This Row],[Matricule]],#REF!,3,FALSE))</f>
        <v/>
      </c>
      <c r="D248" s="12" t="str">
        <f>CONCATENATE(Tableau415[[#This Row],[Semaine]],Tableau415[[#This Row],[Matricule]])</f>
        <v/>
      </c>
      <c r="H248" s="8"/>
      <c r="I248" s="8"/>
      <c r="J248" s="8"/>
      <c r="K248" s="8"/>
      <c r="L248" s="8"/>
      <c r="M248" s="8"/>
      <c r="N248" s="8"/>
      <c r="O248" s="21">
        <f>COUNTIF(Tableau415[[#This Row],[Lundi]:[Dimanche]],"&gt;0")</f>
        <v>0</v>
      </c>
      <c r="P248" s="21">
        <f>SUM(Tableau415[[#This Row],[Lundi]:[Dimanche]])</f>
        <v>0</v>
      </c>
      <c r="Q248" s="21">
        <f>COUNTIF(Tableau415[[#This Row],[Lundi]:[Dimanche]],"&gt;=190")*1000</f>
        <v>0</v>
      </c>
      <c r="R248" s="21">
        <f t="shared" si="6"/>
        <v>0</v>
      </c>
      <c r="S248" s="21">
        <f t="shared" si="7"/>
        <v>0</v>
      </c>
      <c r="T248" s="54" t="str">
        <f>IF(Tableau415[[#This Row],[Matricule]]&gt;1,IF(COUNTIF(Tableau415[DateMatricule],Tableau415[[#This Row],[DateMatricule]])&gt;1,"Doublon",""),"")</f>
        <v/>
      </c>
      <c r="U248"/>
    </row>
    <row r="249" spans="1:21" x14ac:dyDescent="0.25">
      <c r="A249" s="12" t="str">
        <f>IF(Tableau415[[#This Row],[Semaine]]="","",VLOOKUP(Tableau415[[#This Row],[Semaine]],Listes!$A:$B,2,FALSE))</f>
        <v/>
      </c>
      <c r="B249" s="12" t="str">
        <f>IF(ISBLANK(Tableau415[[#This Row],[Matricule]]),"",VLOOKUP(Tableau415[[#This Row],[Matricule]],#REF!,2,FALSE))</f>
        <v/>
      </c>
      <c r="C249" s="12" t="str">
        <f>IF(ISBLANK(Tableau415[[#This Row],[Matricule]]),"",VLOOKUP(Tableau415[[#This Row],[Matricule]],#REF!,3,FALSE))</f>
        <v/>
      </c>
      <c r="D249" s="12" t="str">
        <f>CONCATENATE(Tableau415[[#This Row],[Semaine]],Tableau415[[#This Row],[Matricule]])</f>
        <v/>
      </c>
      <c r="H249" s="8"/>
      <c r="I249" s="8"/>
      <c r="J249" s="8"/>
      <c r="K249" s="8"/>
      <c r="L249" s="8"/>
      <c r="M249" s="8"/>
      <c r="N249" s="8"/>
      <c r="O249" s="21">
        <f>COUNTIF(Tableau415[[#This Row],[Lundi]:[Dimanche]],"&gt;0")</f>
        <v>0</v>
      </c>
      <c r="P249" s="21">
        <f>SUM(Tableau415[[#This Row],[Lundi]:[Dimanche]])</f>
        <v>0</v>
      </c>
      <c r="Q249" s="21">
        <f>COUNTIF(Tableau415[[#This Row],[Lundi]:[Dimanche]],"&gt;=190")*1000</f>
        <v>0</v>
      </c>
      <c r="R249" s="21">
        <f t="shared" si="6"/>
        <v>0</v>
      </c>
      <c r="S249" s="21">
        <f t="shared" si="7"/>
        <v>0</v>
      </c>
      <c r="T249" s="54" t="str">
        <f>IF(Tableau415[[#This Row],[Matricule]]&gt;1,IF(COUNTIF(Tableau415[DateMatricule],Tableau415[[#This Row],[DateMatricule]])&gt;1,"Doublon",""),"")</f>
        <v/>
      </c>
      <c r="U249"/>
    </row>
    <row r="250" spans="1:21" x14ac:dyDescent="0.25">
      <c r="A250" s="12" t="str">
        <f>IF(Tableau415[[#This Row],[Semaine]]="","",VLOOKUP(Tableau415[[#This Row],[Semaine]],Listes!$A:$B,2,FALSE))</f>
        <v/>
      </c>
      <c r="B250" s="12" t="str">
        <f>IF(ISBLANK(Tableau415[[#This Row],[Matricule]]),"",VLOOKUP(Tableau415[[#This Row],[Matricule]],#REF!,2,FALSE))</f>
        <v/>
      </c>
      <c r="C250" s="12" t="str">
        <f>IF(ISBLANK(Tableau415[[#This Row],[Matricule]]),"",VLOOKUP(Tableau415[[#This Row],[Matricule]],#REF!,3,FALSE))</f>
        <v/>
      </c>
      <c r="D250" s="12" t="str">
        <f>CONCATENATE(Tableau415[[#This Row],[Semaine]],Tableau415[[#This Row],[Matricule]])</f>
        <v/>
      </c>
      <c r="H250" s="8"/>
      <c r="I250" s="8"/>
      <c r="J250" s="8"/>
      <c r="K250" s="8"/>
      <c r="L250" s="8"/>
      <c r="M250" s="8"/>
      <c r="N250" s="8"/>
      <c r="O250" s="21">
        <f>COUNTIF(Tableau415[[#This Row],[Lundi]:[Dimanche]],"&gt;0")</f>
        <v>0</v>
      </c>
      <c r="P250" s="21">
        <f>SUM(Tableau415[[#This Row],[Lundi]:[Dimanche]])</f>
        <v>0</v>
      </c>
      <c r="Q250" s="21">
        <f>COUNTIF(Tableau415[[#This Row],[Lundi]:[Dimanche]],"&gt;=190")*1000</f>
        <v>0</v>
      </c>
      <c r="R250" s="21">
        <f t="shared" si="6"/>
        <v>0</v>
      </c>
      <c r="S250" s="21">
        <f t="shared" si="7"/>
        <v>0</v>
      </c>
      <c r="T250" s="54" t="str">
        <f>IF(Tableau415[[#This Row],[Matricule]]&gt;1,IF(COUNTIF(Tableau415[DateMatricule],Tableau415[[#This Row],[DateMatricule]])&gt;1,"Doublon",""),"")</f>
        <v/>
      </c>
      <c r="U250"/>
    </row>
    <row r="251" spans="1:21" x14ac:dyDescent="0.25">
      <c r="A251" s="12" t="str">
        <f>IF(Tableau415[[#This Row],[Semaine]]="","",VLOOKUP(Tableau415[[#This Row],[Semaine]],Listes!$A:$B,2,FALSE))</f>
        <v/>
      </c>
      <c r="B251" s="12" t="str">
        <f>IF(ISBLANK(Tableau415[[#This Row],[Matricule]]),"",VLOOKUP(Tableau415[[#This Row],[Matricule]],#REF!,2,FALSE))</f>
        <v/>
      </c>
      <c r="C251" s="12" t="str">
        <f>IF(ISBLANK(Tableau415[[#This Row],[Matricule]]),"",VLOOKUP(Tableau415[[#This Row],[Matricule]],#REF!,3,FALSE))</f>
        <v/>
      </c>
      <c r="D251" s="12" t="str">
        <f>CONCATENATE(Tableau415[[#This Row],[Semaine]],Tableau415[[#This Row],[Matricule]])</f>
        <v/>
      </c>
      <c r="H251" s="8"/>
      <c r="I251" s="8"/>
      <c r="J251" s="8"/>
      <c r="K251" s="8"/>
      <c r="L251" s="8"/>
      <c r="M251" s="8"/>
      <c r="N251" s="8"/>
      <c r="O251" s="21">
        <f>COUNTIF(Tableau415[[#This Row],[Lundi]:[Dimanche]],"&gt;0")</f>
        <v>0</v>
      </c>
      <c r="P251" s="21">
        <f>SUM(Tableau415[[#This Row],[Lundi]:[Dimanche]])</f>
        <v>0</v>
      </c>
      <c r="Q251" s="21">
        <f>COUNTIF(Tableau415[[#This Row],[Lundi]:[Dimanche]],"&gt;=190")*1000</f>
        <v>0</v>
      </c>
      <c r="R251" s="21">
        <f t="shared" si="6"/>
        <v>0</v>
      </c>
      <c r="S251" s="21">
        <f t="shared" si="7"/>
        <v>0</v>
      </c>
      <c r="T251" s="54" t="str">
        <f>IF(Tableau415[[#This Row],[Matricule]]&gt;1,IF(COUNTIF(Tableau415[DateMatricule],Tableau415[[#This Row],[DateMatricule]])&gt;1,"Doublon",""),"")</f>
        <v/>
      </c>
      <c r="U251"/>
    </row>
    <row r="252" spans="1:21" x14ac:dyDescent="0.25">
      <c r="A252" s="12" t="str">
        <f>IF(Tableau415[[#This Row],[Semaine]]="","",VLOOKUP(Tableau415[[#This Row],[Semaine]],Listes!$A:$B,2,FALSE))</f>
        <v/>
      </c>
      <c r="B252" s="12" t="str">
        <f>IF(ISBLANK(Tableau415[[#This Row],[Matricule]]),"",VLOOKUP(Tableau415[[#This Row],[Matricule]],#REF!,2,FALSE))</f>
        <v/>
      </c>
      <c r="C252" s="12" t="str">
        <f>IF(ISBLANK(Tableau415[[#This Row],[Matricule]]),"",VLOOKUP(Tableau415[[#This Row],[Matricule]],#REF!,3,FALSE))</f>
        <v/>
      </c>
      <c r="D252" s="12" t="str">
        <f>CONCATENATE(Tableau415[[#This Row],[Semaine]],Tableau415[[#This Row],[Matricule]])</f>
        <v/>
      </c>
      <c r="H252" s="8"/>
      <c r="I252" s="8"/>
      <c r="J252" s="8"/>
      <c r="K252" s="8"/>
      <c r="L252" s="8"/>
      <c r="M252" s="8"/>
      <c r="N252" s="8"/>
      <c r="O252" s="21">
        <f>COUNTIF(Tableau415[[#This Row],[Lundi]:[Dimanche]],"&gt;0")</f>
        <v>0</v>
      </c>
      <c r="P252" s="21">
        <f>SUM(Tableau415[[#This Row],[Lundi]:[Dimanche]])</f>
        <v>0</v>
      </c>
      <c r="Q252" s="21">
        <f>COUNTIF(Tableau415[[#This Row],[Lundi]:[Dimanche]],"&gt;=190")*1000</f>
        <v>0</v>
      </c>
      <c r="R252" s="21">
        <f t="shared" si="6"/>
        <v>0</v>
      </c>
      <c r="S252" s="21">
        <f t="shared" si="7"/>
        <v>0</v>
      </c>
      <c r="T252" s="54" t="str">
        <f>IF(Tableau415[[#This Row],[Matricule]]&gt;1,IF(COUNTIF(Tableau415[DateMatricule],Tableau415[[#This Row],[DateMatricule]])&gt;1,"Doublon",""),"")</f>
        <v/>
      </c>
      <c r="U252"/>
    </row>
    <row r="253" spans="1:21" x14ac:dyDescent="0.25">
      <c r="A253" s="12" t="str">
        <f>IF(Tableau415[[#This Row],[Semaine]]="","",VLOOKUP(Tableau415[[#This Row],[Semaine]],Listes!$A:$B,2,FALSE))</f>
        <v/>
      </c>
      <c r="B253" s="12" t="str">
        <f>IF(ISBLANK(Tableau415[[#This Row],[Matricule]]),"",VLOOKUP(Tableau415[[#This Row],[Matricule]],#REF!,2,FALSE))</f>
        <v/>
      </c>
      <c r="C253" s="12" t="str">
        <f>IF(ISBLANK(Tableau415[[#This Row],[Matricule]]),"",VLOOKUP(Tableau415[[#This Row],[Matricule]],#REF!,3,FALSE))</f>
        <v/>
      </c>
      <c r="D253" s="12" t="str">
        <f>CONCATENATE(Tableau415[[#This Row],[Semaine]],Tableau415[[#This Row],[Matricule]])</f>
        <v/>
      </c>
      <c r="H253" s="8"/>
      <c r="I253" s="8"/>
      <c r="J253" s="8"/>
      <c r="K253" s="8"/>
      <c r="L253" s="8"/>
      <c r="M253" s="8"/>
      <c r="N253" s="8"/>
      <c r="O253" s="21">
        <f>COUNTIF(Tableau415[[#This Row],[Lundi]:[Dimanche]],"&gt;0")</f>
        <v>0</v>
      </c>
      <c r="P253" s="21">
        <f>SUM(Tableau415[[#This Row],[Lundi]:[Dimanche]])</f>
        <v>0</v>
      </c>
      <c r="Q253" s="21">
        <f>COUNTIF(Tableau415[[#This Row],[Lundi]:[Dimanche]],"&gt;=190")*1000</f>
        <v>0</v>
      </c>
      <c r="R253" s="21">
        <f t="shared" si="6"/>
        <v>0</v>
      </c>
      <c r="S253" s="21">
        <f t="shared" si="7"/>
        <v>0</v>
      </c>
      <c r="T253" s="54" t="str">
        <f>IF(Tableau415[[#This Row],[Matricule]]&gt;1,IF(COUNTIF(Tableau415[DateMatricule],Tableau415[[#This Row],[DateMatricule]])&gt;1,"Doublon",""),"")</f>
        <v/>
      </c>
      <c r="U253"/>
    </row>
    <row r="254" spans="1:21" x14ac:dyDescent="0.25">
      <c r="A254" s="12" t="str">
        <f>IF(Tableau415[[#This Row],[Semaine]]="","",VLOOKUP(Tableau415[[#This Row],[Semaine]],Listes!$A:$B,2,FALSE))</f>
        <v/>
      </c>
      <c r="B254" s="12" t="str">
        <f>IF(ISBLANK(Tableau415[[#This Row],[Matricule]]),"",VLOOKUP(Tableau415[[#This Row],[Matricule]],#REF!,2,FALSE))</f>
        <v/>
      </c>
      <c r="C254" s="12" t="str">
        <f>IF(ISBLANK(Tableau415[[#This Row],[Matricule]]),"",VLOOKUP(Tableau415[[#This Row],[Matricule]],#REF!,3,FALSE))</f>
        <v/>
      </c>
      <c r="D254" s="12" t="str">
        <f>CONCATENATE(Tableau415[[#This Row],[Semaine]],Tableau415[[#This Row],[Matricule]])</f>
        <v/>
      </c>
      <c r="H254" s="8"/>
      <c r="I254" s="8"/>
      <c r="J254" s="8"/>
      <c r="K254" s="8"/>
      <c r="L254" s="8"/>
      <c r="M254" s="8"/>
      <c r="N254" s="8"/>
      <c r="O254" s="21">
        <f>COUNTIF(Tableau415[[#This Row],[Lundi]:[Dimanche]],"&gt;0")</f>
        <v>0</v>
      </c>
      <c r="P254" s="21">
        <f>SUM(Tableau415[[#This Row],[Lundi]:[Dimanche]])</f>
        <v>0</v>
      </c>
      <c r="Q254" s="21">
        <f>COUNTIF(Tableau415[[#This Row],[Lundi]:[Dimanche]],"&gt;=190")*1000</f>
        <v>0</v>
      </c>
      <c r="R254" s="21">
        <f t="shared" si="6"/>
        <v>0</v>
      </c>
      <c r="S254" s="21">
        <f t="shared" si="7"/>
        <v>0</v>
      </c>
      <c r="T254" s="54" t="str">
        <f>IF(Tableau415[[#This Row],[Matricule]]&gt;1,IF(COUNTIF(Tableau415[DateMatricule],Tableau415[[#This Row],[DateMatricule]])&gt;1,"Doublon",""),"")</f>
        <v/>
      </c>
      <c r="U254"/>
    </row>
    <row r="255" spans="1:21" x14ac:dyDescent="0.25">
      <c r="A255" s="12" t="str">
        <f>IF(Tableau415[[#This Row],[Semaine]]="","",VLOOKUP(Tableau415[[#This Row],[Semaine]],Listes!$A:$B,2,FALSE))</f>
        <v/>
      </c>
      <c r="B255" s="12" t="str">
        <f>IF(ISBLANK(Tableau415[[#This Row],[Matricule]]),"",VLOOKUP(Tableau415[[#This Row],[Matricule]],#REF!,2,FALSE))</f>
        <v/>
      </c>
      <c r="C255" s="12" t="str">
        <f>IF(ISBLANK(Tableau415[[#This Row],[Matricule]]),"",VLOOKUP(Tableau415[[#This Row],[Matricule]],#REF!,3,FALSE))</f>
        <v/>
      </c>
      <c r="D255" s="12" t="str">
        <f>CONCATENATE(Tableau415[[#This Row],[Semaine]],Tableau415[[#This Row],[Matricule]])</f>
        <v/>
      </c>
      <c r="H255" s="8"/>
      <c r="I255" s="8"/>
      <c r="J255" s="8"/>
      <c r="K255" s="8"/>
      <c r="L255" s="8"/>
      <c r="M255" s="8"/>
      <c r="N255" s="8"/>
      <c r="O255" s="21">
        <f>COUNTIF(Tableau415[[#This Row],[Lundi]:[Dimanche]],"&gt;0")</f>
        <v>0</v>
      </c>
      <c r="P255" s="21">
        <f>SUM(Tableau415[[#This Row],[Lundi]:[Dimanche]])</f>
        <v>0</v>
      </c>
      <c r="Q255" s="21">
        <f>COUNTIF(Tableau415[[#This Row],[Lundi]:[Dimanche]],"&gt;=190")*1000</f>
        <v>0</v>
      </c>
      <c r="R255" s="21">
        <f t="shared" si="6"/>
        <v>0</v>
      </c>
      <c r="S255" s="21">
        <f t="shared" si="7"/>
        <v>0</v>
      </c>
      <c r="T255" s="54" t="str">
        <f>IF(Tableau415[[#This Row],[Matricule]]&gt;1,IF(COUNTIF(Tableau415[DateMatricule],Tableau415[[#This Row],[DateMatricule]])&gt;1,"Doublon",""),"")</f>
        <v/>
      </c>
      <c r="U255"/>
    </row>
    <row r="256" spans="1:21" x14ac:dyDescent="0.25">
      <c r="A256" s="12" t="str">
        <f>IF(Tableau415[[#This Row],[Semaine]]="","",VLOOKUP(Tableau415[[#This Row],[Semaine]],Listes!$A:$B,2,FALSE))</f>
        <v/>
      </c>
      <c r="B256" s="12" t="str">
        <f>IF(ISBLANK(Tableau415[[#This Row],[Matricule]]),"",VLOOKUP(Tableau415[[#This Row],[Matricule]],#REF!,2,FALSE))</f>
        <v/>
      </c>
      <c r="C256" s="12" t="str">
        <f>IF(ISBLANK(Tableau415[[#This Row],[Matricule]]),"",VLOOKUP(Tableau415[[#This Row],[Matricule]],#REF!,3,FALSE))</f>
        <v/>
      </c>
      <c r="D256" s="12" t="str">
        <f>CONCATENATE(Tableau415[[#This Row],[Semaine]],Tableau415[[#This Row],[Matricule]])</f>
        <v/>
      </c>
      <c r="H256" s="8"/>
      <c r="I256" s="8"/>
      <c r="J256" s="8"/>
      <c r="K256" s="8"/>
      <c r="L256" s="8"/>
      <c r="M256" s="8"/>
      <c r="N256" s="8"/>
      <c r="O256" s="21">
        <f>COUNTIF(Tableau415[[#This Row],[Lundi]:[Dimanche]],"&gt;0")</f>
        <v>0</v>
      </c>
      <c r="P256" s="21">
        <f>SUM(Tableau415[[#This Row],[Lundi]:[Dimanche]])</f>
        <v>0</v>
      </c>
      <c r="Q256" s="21">
        <f>COUNTIF(Tableau415[[#This Row],[Lundi]:[Dimanche]],"&gt;=190")*1000</f>
        <v>0</v>
      </c>
      <c r="R256" s="21">
        <f t="shared" si="6"/>
        <v>0</v>
      </c>
      <c r="S256" s="21">
        <f t="shared" si="7"/>
        <v>0</v>
      </c>
      <c r="T256" s="54" t="str">
        <f>IF(Tableau415[[#This Row],[Matricule]]&gt;1,IF(COUNTIF(Tableau415[DateMatricule],Tableau415[[#This Row],[DateMatricule]])&gt;1,"Doublon",""),"")</f>
        <v/>
      </c>
      <c r="U256"/>
    </row>
    <row r="257" spans="1:21" x14ac:dyDescent="0.25">
      <c r="A257" s="12" t="str">
        <f>IF(Tableau415[[#This Row],[Semaine]]="","",VLOOKUP(Tableau415[[#This Row],[Semaine]],Listes!$A:$B,2,FALSE))</f>
        <v/>
      </c>
      <c r="B257" s="12" t="str">
        <f>IF(ISBLANK(Tableau415[[#This Row],[Matricule]]),"",VLOOKUP(Tableau415[[#This Row],[Matricule]],#REF!,2,FALSE))</f>
        <v/>
      </c>
      <c r="C257" s="12" t="str">
        <f>IF(ISBLANK(Tableau415[[#This Row],[Matricule]]),"",VLOOKUP(Tableau415[[#This Row],[Matricule]],#REF!,3,FALSE))</f>
        <v/>
      </c>
      <c r="D257" s="12" t="str">
        <f>CONCATENATE(Tableau415[[#This Row],[Semaine]],Tableau415[[#This Row],[Matricule]])</f>
        <v/>
      </c>
      <c r="H257" s="8"/>
      <c r="I257" s="8"/>
      <c r="J257" s="8"/>
      <c r="K257" s="8"/>
      <c r="L257" s="8"/>
      <c r="M257" s="8"/>
      <c r="N257" s="8"/>
      <c r="O257" s="21">
        <f>COUNTIF(Tableau415[[#This Row],[Lundi]:[Dimanche]],"&gt;0")</f>
        <v>0</v>
      </c>
      <c r="P257" s="21">
        <f>SUM(Tableau415[[#This Row],[Lundi]:[Dimanche]])</f>
        <v>0</v>
      </c>
      <c r="Q257" s="21">
        <f>COUNTIF(Tableau415[[#This Row],[Lundi]:[Dimanche]],"&gt;=190")*1000</f>
        <v>0</v>
      </c>
      <c r="R257" s="21">
        <f t="shared" si="6"/>
        <v>0</v>
      </c>
      <c r="S257" s="21">
        <f t="shared" si="7"/>
        <v>0</v>
      </c>
      <c r="T257" s="54" t="str">
        <f>IF(Tableau415[[#This Row],[Matricule]]&gt;1,IF(COUNTIF(Tableau415[DateMatricule],Tableau415[[#This Row],[DateMatricule]])&gt;1,"Doublon",""),"")</f>
        <v/>
      </c>
      <c r="U257"/>
    </row>
    <row r="258" spans="1:21" x14ac:dyDescent="0.25">
      <c r="A258" s="12" t="str">
        <f>IF(Tableau415[[#This Row],[Semaine]]="","",VLOOKUP(Tableau415[[#This Row],[Semaine]],Listes!$A:$B,2,FALSE))</f>
        <v/>
      </c>
      <c r="B258" s="12" t="str">
        <f>IF(ISBLANK(Tableau415[[#This Row],[Matricule]]),"",VLOOKUP(Tableau415[[#This Row],[Matricule]],#REF!,2,FALSE))</f>
        <v/>
      </c>
      <c r="C258" s="12" t="str">
        <f>IF(ISBLANK(Tableau415[[#This Row],[Matricule]]),"",VLOOKUP(Tableau415[[#This Row],[Matricule]],#REF!,3,FALSE))</f>
        <v/>
      </c>
      <c r="D258" s="12" t="str">
        <f>CONCATENATE(Tableau415[[#This Row],[Semaine]],Tableau415[[#This Row],[Matricule]])</f>
        <v/>
      </c>
      <c r="H258" s="8"/>
      <c r="I258" s="8"/>
      <c r="J258" s="8"/>
      <c r="K258" s="8"/>
      <c r="L258" s="8"/>
      <c r="M258" s="8"/>
      <c r="N258" s="8"/>
      <c r="O258" s="21">
        <f>COUNTIF(Tableau415[[#This Row],[Lundi]:[Dimanche]],"&gt;0")</f>
        <v>0</v>
      </c>
      <c r="P258" s="21">
        <f>SUM(Tableau415[[#This Row],[Lundi]:[Dimanche]])</f>
        <v>0</v>
      </c>
      <c r="Q258" s="21">
        <f>COUNTIF(Tableau415[[#This Row],[Lundi]:[Dimanche]],"&gt;=190")*1000</f>
        <v>0</v>
      </c>
      <c r="R258" s="21">
        <f t="shared" si="6"/>
        <v>0</v>
      </c>
      <c r="S258" s="21">
        <f t="shared" si="7"/>
        <v>0</v>
      </c>
      <c r="T258" s="54" t="str">
        <f>IF(Tableau415[[#This Row],[Matricule]]&gt;1,IF(COUNTIF(Tableau415[DateMatricule],Tableau415[[#This Row],[DateMatricule]])&gt;1,"Doublon",""),"")</f>
        <v/>
      </c>
      <c r="U258"/>
    </row>
    <row r="259" spans="1:21" x14ac:dyDescent="0.25">
      <c r="A259" s="12" t="str">
        <f>IF(Tableau415[[#This Row],[Semaine]]="","",VLOOKUP(Tableau415[[#This Row],[Semaine]],Listes!$A:$B,2,FALSE))</f>
        <v/>
      </c>
      <c r="B259" s="12" t="str">
        <f>IF(ISBLANK(Tableau415[[#This Row],[Matricule]]),"",VLOOKUP(Tableau415[[#This Row],[Matricule]],#REF!,2,FALSE))</f>
        <v/>
      </c>
      <c r="C259" s="12" t="str">
        <f>IF(ISBLANK(Tableau415[[#This Row],[Matricule]]),"",VLOOKUP(Tableau415[[#This Row],[Matricule]],#REF!,3,FALSE))</f>
        <v/>
      </c>
      <c r="D259" s="12" t="str">
        <f>CONCATENATE(Tableau415[[#This Row],[Semaine]],Tableau415[[#This Row],[Matricule]])</f>
        <v/>
      </c>
      <c r="H259" s="8"/>
      <c r="I259" s="8"/>
      <c r="J259" s="8"/>
      <c r="K259" s="8"/>
      <c r="L259" s="8"/>
      <c r="M259" s="8"/>
      <c r="N259" s="8"/>
      <c r="O259" s="21">
        <f>COUNTIF(Tableau415[[#This Row],[Lundi]:[Dimanche]],"&gt;0")</f>
        <v>0</v>
      </c>
      <c r="P259" s="21">
        <f>SUM(Tableau415[[#This Row],[Lundi]:[Dimanche]])</f>
        <v>0</v>
      </c>
      <c r="Q259" s="21">
        <f>COUNTIF(Tableau415[[#This Row],[Lundi]:[Dimanche]],"&gt;=190")*1000</f>
        <v>0</v>
      </c>
      <c r="R259" s="21">
        <f t="shared" ref="R259:R322" si="8">+IF(P259&gt;1140,(P259-1140)*20,0)</f>
        <v>0</v>
      </c>
      <c r="S259" s="21">
        <f t="shared" ref="S259:S322" si="9">+Q259+R259</f>
        <v>0</v>
      </c>
      <c r="T259" s="54" t="str">
        <f>IF(Tableau415[[#This Row],[Matricule]]&gt;1,IF(COUNTIF(Tableau415[DateMatricule],Tableau415[[#This Row],[DateMatricule]])&gt;1,"Doublon",""),"")</f>
        <v/>
      </c>
      <c r="U259"/>
    </row>
    <row r="260" spans="1:21" x14ac:dyDescent="0.25">
      <c r="A260" s="12" t="str">
        <f>IF(Tableau415[[#This Row],[Semaine]]="","",VLOOKUP(Tableau415[[#This Row],[Semaine]],Listes!$A:$B,2,FALSE))</f>
        <v/>
      </c>
      <c r="B260" s="12" t="str">
        <f>IF(ISBLANK(Tableau415[[#This Row],[Matricule]]),"",VLOOKUP(Tableau415[[#This Row],[Matricule]],#REF!,2,FALSE))</f>
        <v/>
      </c>
      <c r="C260" s="12" t="str">
        <f>IF(ISBLANK(Tableau415[[#This Row],[Matricule]]),"",VLOOKUP(Tableau415[[#This Row],[Matricule]],#REF!,3,FALSE))</f>
        <v/>
      </c>
      <c r="D260" s="12" t="str">
        <f>CONCATENATE(Tableau415[[#This Row],[Semaine]],Tableau415[[#This Row],[Matricule]])</f>
        <v/>
      </c>
      <c r="H260" s="8"/>
      <c r="I260" s="8"/>
      <c r="J260" s="8"/>
      <c r="K260" s="8"/>
      <c r="L260" s="8"/>
      <c r="M260" s="8"/>
      <c r="N260" s="8"/>
      <c r="O260" s="21">
        <f>COUNTIF(Tableau415[[#This Row],[Lundi]:[Dimanche]],"&gt;0")</f>
        <v>0</v>
      </c>
      <c r="P260" s="21">
        <f>SUM(Tableau415[[#This Row],[Lundi]:[Dimanche]])</f>
        <v>0</v>
      </c>
      <c r="Q260" s="21">
        <f>COUNTIF(Tableau415[[#This Row],[Lundi]:[Dimanche]],"&gt;=190")*1000</f>
        <v>0</v>
      </c>
      <c r="R260" s="21">
        <f t="shared" si="8"/>
        <v>0</v>
      </c>
      <c r="S260" s="21">
        <f t="shared" si="9"/>
        <v>0</v>
      </c>
      <c r="T260" s="54" t="str">
        <f>IF(Tableau415[[#This Row],[Matricule]]&gt;1,IF(COUNTIF(Tableau415[DateMatricule],Tableau415[[#This Row],[DateMatricule]])&gt;1,"Doublon",""),"")</f>
        <v/>
      </c>
      <c r="U260"/>
    </row>
    <row r="261" spans="1:21" x14ac:dyDescent="0.25">
      <c r="A261" s="12" t="str">
        <f>IF(Tableau415[[#This Row],[Semaine]]="","",VLOOKUP(Tableau415[[#This Row],[Semaine]],Listes!$A:$B,2,FALSE))</f>
        <v/>
      </c>
      <c r="B261" s="12" t="str">
        <f>IF(ISBLANK(Tableau415[[#This Row],[Matricule]]),"",VLOOKUP(Tableau415[[#This Row],[Matricule]],#REF!,2,FALSE))</f>
        <v/>
      </c>
      <c r="C261" s="12" t="str">
        <f>IF(ISBLANK(Tableau415[[#This Row],[Matricule]]),"",VLOOKUP(Tableau415[[#This Row],[Matricule]],#REF!,3,FALSE))</f>
        <v/>
      </c>
      <c r="D261" s="12" t="str">
        <f>CONCATENATE(Tableau415[[#This Row],[Semaine]],Tableau415[[#This Row],[Matricule]])</f>
        <v/>
      </c>
      <c r="H261" s="8"/>
      <c r="I261" s="8"/>
      <c r="J261" s="8"/>
      <c r="K261" s="8"/>
      <c r="L261" s="8"/>
      <c r="M261" s="8"/>
      <c r="N261" s="8"/>
      <c r="O261" s="21">
        <f>COUNTIF(Tableau415[[#This Row],[Lundi]:[Dimanche]],"&gt;0")</f>
        <v>0</v>
      </c>
      <c r="P261" s="21">
        <f>SUM(Tableau415[[#This Row],[Lundi]:[Dimanche]])</f>
        <v>0</v>
      </c>
      <c r="Q261" s="21">
        <f>COUNTIF(Tableau415[[#This Row],[Lundi]:[Dimanche]],"&gt;=190")*1000</f>
        <v>0</v>
      </c>
      <c r="R261" s="21">
        <f t="shared" si="8"/>
        <v>0</v>
      </c>
      <c r="S261" s="21">
        <f t="shared" si="9"/>
        <v>0</v>
      </c>
      <c r="T261" s="54" t="str">
        <f>IF(Tableau415[[#This Row],[Matricule]]&gt;1,IF(COUNTIF(Tableau415[DateMatricule],Tableau415[[#This Row],[DateMatricule]])&gt;1,"Doublon",""),"")</f>
        <v/>
      </c>
      <c r="U261"/>
    </row>
    <row r="262" spans="1:21" x14ac:dyDescent="0.25">
      <c r="A262" s="12" t="str">
        <f>IF(Tableau415[[#This Row],[Semaine]]="","",VLOOKUP(Tableau415[[#This Row],[Semaine]],Listes!$A:$B,2,FALSE))</f>
        <v/>
      </c>
      <c r="B262" s="12" t="str">
        <f>IF(ISBLANK(Tableau415[[#This Row],[Matricule]]),"",VLOOKUP(Tableau415[[#This Row],[Matricule]],#REF!,2,FALSE))</f>
        <v/>
      </c>
      <c r="C262" s="12" t="str">
        <f>IF(ISBLANK(Tableau415[[#This Row],[Matricule]]),"",VLOOKUP(Tableau415[[#This Row],[Matricule]],#REF!,3,FALSE))</f>
        <v/>
      </c>
      <c r="D262" s="12" t="str">
        <f>CONCATENATE(Tableau415[[#This Row],[Semaine]],Tableau415[[#This Row],[Matricule]])</f>
        <v/>
      </c>
      <c r="H262" s="8"/>
      <c r="I262" s="8"/>
      <c r="J262" s="8"/>
      <c r="K262" s="8"/>
      <c r="L262" s="8"/>
      <c r="M262" s="8"/>
      <c r="N262" s="8"/>
      <c r="O262" s="21">
        <f>COUNTIF(Tableau415[[#This Row],[Lundi]:[Dimanche]],"&gt;0")</f>
        <v>0</v>
      </c>
      <c r="P262" s="21">
        <f>SUM(Tableau415[[#This Row],[Lundi]:[Dimanche]])</f>
        <v>0</v>
      </c>
      <c r="Q262" s="21">
        <f>COUNTIF(Tableau415[[#This Row],[Lundi]:[Dimanche]],"&gt;=190")*1000</f>
        <v>0</v>
      </c>
      <c r="R262" s="21">
        <f t="shared" si="8"/>
        <v>0</v>
      </c>
      <c r="S262" s="21">
        <f t="shared" si="9"/>
        <v>0</v>
      </c>
      <c r="T262" s="54" t="str">
        <f>IF(Tableau415[[#This Row],[Matricule]]&gt;1,IF(COUNTIF(Tableau415[DateMatricule],Tableau415[[#This Row],[DateMatricule]])&gt;1,"Doublon",""),"")</f>
        <v/>
      </c>
      <c r="U262"/>
    </row>
    <row r="263" spans="1:21" x14ac:dyDescent="0.25">
      <c r="A263" s="12" t="str">
        <f>IF(Tableau415[[#This Row],[Semaine]]="","",VLOOKUP(Tableau415[[#This Row],[Semaine]],Listes!$A:$B,2,FALSE))</f>
        <v/>
      </c>
      <c r="B263" s="12" t="str">
        <f>IF(ISBLANK(Tableau415[[#This Row],[Matricule]]),"",VLOOKUP(Tableau415[[#This Row],[Matricule]],#REF!,2,FALSE))</f>
        <v/>
      </c>
      <c r="C263" s="12" t="str">
        <f>IF(ISBLANK(Tableau415[[#This Row],[Matricule]]),"",VLOOKUP(Tableau415[[#This Row],[Matricule]],#REF!,3,FALSE))</f>
        <v/>
      </c>
      <c r="D263" s="12" t="str">
        <f>CONCATENATE(Tableau415[[#This Row],[Semaine]],Tableau415[[#This Row],[Matricule]])</f>
        <v/>
      </c>
      <c r="H263" s="8"/>
      <c r="I263" s="8"/>
      <c r="J263" s="8"/>
      <c r="K263" s="8"/>
      <c r="L263" s="8"/>
      <c r="M263" s="8"/>
      <c r="N263" s="8"/>
      <c r="O263" s="21">
        <f>COUNTIF(Tableau415[[#This Row],[Lundi]:[Dimanche]],"&gt;0")</f>
        <v>0</v>
      </c>
      <c r="P263" s="21">
        <f>SUM(Tableau415[[#This Row],[Lundi]:[Dimanche]])</f>
        <v>0</v>
      </c>
      <c r="Q263" s="21">
        <f>COUNTIF(Tableau415[[#This Row],[Lundi]:[Dimanche]],"&gt;=190")*1000</f>
        <v>0</v>
      </c>
      <c r="R263" s="21">
        <f t="shared" si="8"/>
        <v>0</v>
      </c>
      <c r="S263" s="21">
        <f t="shared" si="9"/>
        <v>0</v>
      </c>
      <c r="T263" s="54" t="str">
        <f>IF(Tableau415[[#This Row],[Matricule]]&gt;1,IF(COUNTIF(Tableau415[DateMatricule],Tableau415[[#This Row],[DateMatricule]])&gt;1,"Doublon",""),"")</f>
        <v/>
      </c>
      <c r="U263"/>
    </row>
    <row r="264" spans="1:21" x14ac:dyDescent="0.25">
      <c r="A264" s="12" t="str">
        <f>IF(Tableau415[[#This Row],[Semaine]]="","",VLOOKUP(Tableau415[[#This Row],[Semaine]],Listes!$A:$B,2,FALSE))</f>
        <v/>
      </c>
      <c r="B264" s="12" t="str">
        <f>IF(ISBLANK(Tableau415[[#This Row],[Matricule]]),"",VLOOKUP(Tableau415[[#This Row],[Matricule]],#REF!,2,FALSE))</f>
        <v/>
      </c>
      <c r="C264" s="12" t="str">
        <f>IF(ISBLANK(Tableau415[[#This Row],[Matricule]]),"",VLOOKUP(Tableau415[[#This Row],[Matricule]],#REF!,3,FALSE))</f>
        <v/>
      </c>
      <c r="D264" s="12" t="str">
        <f>CONCATENATE(Tableau415[[#This Row],[Semaine]],Tableau415[[#This Row],[Matricule]])</f>
        <v/>
      </c>
      <c r="H264" s="8"/>
      <c r="I264" s="8"/>
      <c r="J264" s="8"/>
      <c r="K264" s="8"/>
      <c r="L264" s="8"/>
      <c r="M264" s="8"/>
      <c r="N264" s="8"/>
      <c r="O264" s="21">
        <f>COUNTIF(Tableau415[[#This Row],[Lundi]:[Dimanche]],"&gt;0")</f>
        <v>0</v>
      </c>
      <c r="P264" s="21">
        <f>SUM(Tableau415[[#This Row],[Lundi]:[Dimanche]])</f>
        <v>0</v>
      </c>
      <c r="Q264" s="21">
        <f>COUNTIF(Tableau415[[#This Row],[Lundi]:[Dimanche]],"&gt;=190")*1000</f>
        <v>0</v>
      </c>
      <c r="R264" s="21">
        <f t="shared" si="8"/>
        <v>0</v>
      </c>
      <c r="S264" s="21">
        <f t="shared" si="9"/>
        <v>0</v>
      </c>
      <c r="T264" s="54" t="str">
        <f>IF(Tableau415[[#This Row],[Matricule]]&gt;1,IF(COUNTIF(Tableau415[DateMatricule],Tableau415[[#This Row],[DateMatricule]])&gt;1,"Doublon",""),"")</f>
        <v/>
      </c>
      <c r="U264"/>
    </row>
    <row r="265" spans="1:21" x14ac:dyDescent="0.25">
      <c r="A265" s="12" t="str">
        <f>IF(Tableau415[[#This Row],[Semaine]]="","",VLOOKUP(Tableau415[[#This Row],[Semaine]],Listes!$A:$B,2,FALSE))</f>
        <v/>
      </c>
      <c r="B265" s="12" t="str">
        <f>IF(ISBLANK(Tableau415[[#This Row],[Matricule]]),"",VLOOKUP(Tableau415[[#This Row],[Matricule]],#REF!,2,FALSE))</f>
        <v/>
      </c>
      <c r="C265" s="12" t="str">
        <f>IF(ISBLANK(Tableau415[[#This Row],[Matricule]]),"",VLOOKUP(Tableau415[[#This Row],[Matricule]],#REF!,3,FALSE))</f>
        <v/>
      </c>
      <c r="D265" s="12" t="str">
        <f>CONCATENATE(Tableau415[[#This Row],[Semaine]],Tableau415[[#This Row],[Matricule]])</f>
        <v/>
      </c>
      <c r="H265" s="8"/>
      <c r="I265" s="8"/>
      <c r="J265" s="8"/>
      <c r="K265" s="8"/>
      <c r="L265" s="8"/>
      <c r="M265" s="8"/>
      <c r="N265" s="8"/>
      <c r="O265" s="21">
        <f>COUNTIF(Tableau415[[#This Row],[Lundi]:[Dimanche]],"&gt;0")</f>
        <v>0</v>
      </c>
      <c r="P265" s="21">
        <f>SUM(Tableau415[[#This Row],[Lundi]:[Dimanche]])</f>
        <v>0</v>
      </c>
      <c r="Q265" s="21">
        <f>COUNTIF(Tableau415[[#This Row],[Lundi]:[Dimanche]],"&gt;=190")*1000</f>
        <v>0</v>
      </c>
      <c r="R265" s="21">
        <f t="shared" si="8"/>
        <v>0</v>
      </c>
      <c r="S265" s="21">
        <f t="shared" si="9"/>
        <v>0</v>
      </c>
      <c r="T265" s="54" t="str">
        <f>IF(Tableau415[[#This Row],[Matricule]]&gt;1,IF(COUNTIF(Tableau415[DateMatricule],Tableau415[[#This Row],[DateMatricule]])&gt;1,"Doublon",""),"")</f>
        <v/>
      </c>
      <c r="U265"/>
    </row>
    <row r="266" spans="1:21" x14ac:dyDescent="0.25">
      <c r="A266" s="12" t="str">
        <f>IF(Tableau415[[#This Row],[Semaine]]="","",VLOOKUP(Tableau415[[#This Row],[Semaine]],Listes!$A:$B,2,FALSE))</f>
        <v/>
      </c>
      <c r="B266" s="12" t="str">
        <f>IF(ISBLANK(Tableau415[[#This Row],[Matricule]]),"",VLOOKUP(Tableau415[[#This Row],[Matricule]],#REF!,2,FALSE))</f>
        <v/>
      </c>
      <c r="C266" s="12" t="str">
        <f>IF(ISBLANK(Tableau415[[#This Row],[Matricule]]),"",VLOOKUP(Tableau415[[#This Row],[Matricule]],#REF!,3,FALSE))</f>
        <v/>
      </c>
      <c r="D266" s="12" t="str">
        <f>CONCATENATE(Tableau415[[#This Row],[Semaine]],Tableau415[[#This Row],[Matricule]])</f>
        <v/>
      </c>
      <c r="H266" s="8"/>
      <c r="I266" s="8"/>
      <c r="J266" s="8"/>
      <c r="K266" s="8"/>
      <c r="L266" s="8"/>
      <c r="M266" s="8"/>
      <c r="N266" s="8"/>
      <c r="O266" s="21">
        <f>COUNTIF(Tableau415[[#This Row],[Lundi]:[Dimanche]],"&gt;0")</f>
        <v>0</v>
      </c>
      <c r="P266" s="21">
        <f>SUM(Tableau415[[#This Row],[Lundi]:[Dimanche]])</f>
        <v>0</v>
      </c>
      <c r="Q266" s="21">
        <f>COUNTIF(Tableau415[[#This Row],[Lundi]:[Dimanche]],"&gt;=190")*1000</f>
        <v>0</v>
      </c>
      <c r="R266" s="21">
        <f t="shared" si="8"/>
        <v>0</v>
      </c>
      <c r="S266" s="21">
        <f t="shared" si="9"/>
        <v>0</v>
      </c>
      <c r="T266" s="54" t="str">
        <f>IF(Tableau415[[#This Row],[Matricule]]&gt;1,IF(COUNTIF(Tableau415[DateMatricule],Tableau415[[#This Row],[DateMatricule]])&gt;1,"Doublon",""),"")</f>
        <v/>
      </c>
      <c r="U266"/>
    </row>
    <row r="267" spans="1:21" x14ac:dyDescent="0.25">
      <c r="A267" s="12" t="str">
        <f>IF(Tableau415[[#This Row],[Semaine]]="","",VLOOKUP(Tableau415[[#This Row],[Semaine]],Listes!$A:$B,2,FALSE))</f>
        <v/>
      </c>
      <c r="B267" s="12" t="str">
        <f>IF(ISBLANK(Tableau415[[#This Row],[Matricule]]),"",VLOOKUP(Tableau415[[#This Row],[Matricule]],#REF!,2,FALSE))</f>
        <v/>
      </c>
      <c r="C267" s="12" t="str">
        <f>IF(ISBLANK(Tableau415[[#This Row],[Matricule]]),"",VLOOKUP(Tableau415[[#This Row],[Matricule]],#REF!,3,FALSE))</f>
        <v/>
      </c>
      <c r="D267" s="12" t="str">
        <f>CONCATENATE(Tableau415[[#This Row],[Semaine]],Tableau415[[#This Row],[Matricule]])</f>
        <v/>
      </c>
      <c r="H267" s="8"/>
      <c r="I267" s="8"/>
      <c r="J267" s="8"/>
      <c r="K267" s="8"/>
      <c r="L267" s="8"/>
      <c r="M267" s="8"/>
      <c r="N267" s="8"/>
      <c r="O267" s="21">
        <f>COUNTIF(Tableau415[[#This Row],[Lundi]:[Dimanche]],"&gt;0")</f>
        <v>0</v>
      </c>
      <c r="P267" s="21">
        <f>SUM(Tableau415[[#This Row],[Lundi]:[Dimanche]])</f>
        <v>0</v>
      </c>
      <c r="Q267" s="21">
        <f>COUNTIF(Tableau415[[#This Row],[Lundi]:[Dimanche]],"&gt;=190")*1000</f>
        <v>0</v>
      </c>
      <c r="R267" s="21">
        <f t="shared" si="8"/>
        <v>0</v>
      </c>
      <c r="S267" s="21">
        <f t="shared" si="9"/>
        <v>0</v>
      </c>
      <c r="T267" s="54" t="str">
        <f>IF(Tableau415[[#This Row],[Matricule]]&gt;1,IF(COUNTIF(Tableau415[DateMatricule],Tableau415[[#This Row],[DateMatricule]])&gt;1,"Doublon",""),"")</f>
        <v/>
      </c>
      <c r="U267"/>
    </row>
    <row r="268" spans="1:21" x14ac:dyDescent="0.25">
      <c r="A268" s="12" t="str">
        <f>IF(Tableau415[[#This Row],[Semaine]]="","",VLOOKUP(Tableau415[[#This Row],[Semaine]],Listes!$A:$B,2,FALSE))</f>
        <v/>
      </c>
      <c r="B268" s="12" t="str">
        <f>IF(ISBLANK(Tableau415[[#This Row],[Matricule]]),"",VLOOKUP(Tableau415[[#This Row],[Matricule]],#REF!,2,FALSE))</f>
        <v/>
      </c>
      <c r="C268" s="12" t="str">
        <f>IF(ISBLANK(Tableau415[[#This Row],[Matricule]]),"",VLOOKUP(Tableau415[[#This Row],[Matricule]],#REF!,3,FALSE))</f>
        <v/>
      </c>
      <c r="D268" s="12" t="str">
        <f>CONCATENATE(Tableau415[[#This Row],[Semaine]],Tableau415[[#This Row],[Matricule]])</f>
        <v/>
      </c>
      <c r="H268" s="8"/>
      <c r="I268" s="8"/>
      <c r="J268" s="8"/>
      <c r="K268" s="8"/>
      <c r="L268" s="8"/>
      <c r="M268" s="8"/>
      <c r="N268" s="8"/>
      <c r="O268" s="21">
        <f>COUNTIF(Tableau415[[#This Row],[Lundi]:[Dimanche]],"&gt;0")</f>
        <v>0</v>
      </c>
      <c r="P268" s="21">
        <f>SUM(Tableau415[[#This Row],[Lundi]:[Dimanche]])</f>
        <v>0</v>
      </c>
      <c r="Q268" s="21">
        <f>COUNTIF(Tableau415[[#This Row],[Lundi]:[Dimanche]],"&gt;=190")*1000</f>
        <v>0</v>
      </c>
      <c r="R268" s="21">
        <f t="shared" si="8"/>
        <v>0</v>
      </c>
      <c r="S268" s="21">
        <f t="shared" si="9"/>
        <v>0</v>
      </c>
      <c r="T268" s="54" t="str">
        <f>IF(Tableau415[[#This Row],[Matricule]]&gt;1,IF(COUNTIF(Tableau415[DateMatricule],Tableau415[[#This Row],[DateMatricule]])&gt;1,"Doublon",""),"")</f>
        <v/>
      </c>
      <c r="U268"/>
    </row>
    <row r="269" spans="1:21" x14ac:dyDescent="0.25">
      <c r="A269" s="12" t="str">
        <f>IF(Tableau415[[#This Row],[Semaine]]="","",VLOOKUP(Tableau415[[#This Row],[Semaine]],Listes!$A:$B,2,FALSE))</f>
        <v/>
      </c>
      <c r="B269" s="12" t="str">
        <f>IF(ISBLANK(Tableau415[[#This Row],[Matricule]]),"",VLOOKUP(Tableau415[[#This Row],[Matricule]],#REF!,2,FALSE))</f>
        <v/>
      </c>
      <c r="C269" s="12" t="str">
        <f>IF(ISBLANK(Tableau415[[#This Row],[Matricule]]),"",VLOOKUP(Tableau415[[#This Row],[Matricule]],#REF!,3,FALSE))</f>
        <v/>
      </c>
      <c r="D269" s="12" t="str">
        <f>CONCATENATE(Tableau415[[#This Row],[Semaine]],Tableau415[[#This Row],[Matricule]])</f>
        <v/>
      </c>
      <c r="H269" s="8"/>
      <c r="I269" s="8"/>
      <c r="J269" s="8"/>
      <c r="K269" s="8"/>
      <c r="L269" s="8"/>
      <c r="M269" s="8"/>
      <c r="N269" s="8"/>
      <c r="O269" s="21">
        <f>COUNTIF(Tableau415[[#This Row],[Lundi]:[Dimanche]],"&gt;0")</f>
        <v>0</v>
      </c>
      <c r="P269" s="21">
        <f>SUM(Tableau415[[#This Row],[Lundi]:[Dimanche]])</f>
        <v>0</v>
      </c>
      <c r="Q269" s="21">
        <f>COUNTIF(Tableau415[[#This Row],[Lundi]:[Dimanche]],"&gt;=190")*1000</f>
        <v>0</v>
      </c>
      <c r="R269" s="21">
        <f t="shared" si="8"/>
        <v>0</v>
      </c>
      <c r="S269" s="21">
        <f t="shared" si="9"/>
        <v>0</v>
      </c>
      <c r="T269" s="54" t="str">
        <f>IF(Tableau415[[#This Row],[Matricule]]&gt;1,IF(COUNTIF(Tableau415[DateMatricule],Tableau415[[#This Row],[DateMatricule]])&gt;1,"Doublon",""),"")</f>
        <v/>
      </c>
      <c r="U269"/>
    </row>
    <row r="270" spans="1:21" x14ac:dyDescent="0.25">
      <c r="A270" s="12" t="str">
        <f>IF(Tableau415[[#This Row],[Semaine]]="","",VLOOKUP(Tableau415[[#This Row],[Semaine]],Listes!$A:$B,2,FALSE))</f>
        <v/>
      </c>
      <c r="B270" s="12" t="str">
        <f>IF(ISBLANK(Tableau415[[#This Row],[Matricule]]),"",VLOOKUP(Tableau415[[#This Row],[Matricule]],#REF!,2,FALSE))</f>
        <v/>
      </c>
      <c r="C270" s="12" t="str">
        <f>IF(ISBLANK(Tableau415[[#This Row],[Matricule]]),"",VLOOKUP(Tableau415[[#This Row],[Matricule]],#REF!,3,FALSE))</f>
        <v/>
      </c>
      <c r="D270" s="12" t="str">
        <f>CONCATENATE(Tableau415[[#This Row],[Semaine]],Tableau415[[#This Row],[Matricule]])</f>
        <v/>
      </c>
      <c r="H270" s="8"/>
      <c r="I270" s="8"/>
      <c r="J270" s="8"/>
      <c r="K270" s="8"/>
      <c r="L270" s="8"/>
      <c r="M270" s="8"/>
      <c r="N270" s="8"/>
      <c r="O270" s="21">
        <f>COUNTIF(Tableau415[[#This Row],[Lundi]:[Dimanche]],"&gt;0")</f>
        <v>0</v>
      </c>
      <c r="P270" s="21">
        <f>SUM(Tableau415[[#This Row],[Lundi]:[Dimanche]])</f>
        <v>0</v>
      </c>
      <c r="Q270" s="21">
        <f>COUNTIF(Tableau415[[#This Row],[Lundi]:[Dimanche]],"&gt;=190")*1000</f>
        <v>0</v>
      </c>
      <c r="R270" s="21">
        <f t="shared" si="8"/>
        <v>0</v>
      </c>
      <c r="S270" s="21">
        <f t="shared" si="9"/>
        <v>0</v>
      </c>
      <c r="T270" s="54" t="str">
        <f>IF(Tableau415[[#This Row],[Matricule]]&gt;1,IF(COUNTIF(Tableau415[DateMatricule],Tableau415[[#This Row],[DateMatricule]])&gt;1,"Doublon",""),"")</f>
        <v/>
      </c>
      <c r="U270"/>
    </row>
    <row r="271" spans="1:21" x14ac:dyDescent="0.25">
      <c r="A271" s="12" t="str">
        <f>IF(Tableau415[[#This Row],[Semaine]]="","",VLOOKUP(Tableau415[[#This Row],[Semaine]],Listes!$A:$B,2,FALSE))</f>
        <v/>
      </c>
      <c r="B271" s="12" t="str">
        <f>IF(ISBLANK(Tableau415[[#This Row],[Matricule]]),"",VLOOKUP(Tableau415[[#This Row],[Matricule]],#REF!,2,FALSE))</f>
        <v/>
      </c>
      <c r="C271" s="12" t="str">
        <f>IF(ISBLANK(Tableau415[[#This Row],[Matricule]]),"",VLOOKUP(Tableau415[[#This Row],[Matricule]],#REF!,3,FALSE))</f>
        <v/>
      </c>
      <c r="D271" s="12" t="str">
        <f>CONCATENATE(Tableau415[[#This Row],[Semaine]],Tableau415[[#This Row],[Matricule]])</f>
        <v/>
      </c>
      <c r="H271" s="8"/>
      <c r="I271" s="8"/>
      <c r="J271" s="8"/>
      <c r="K271" s="8"/>
      <c r="L271" s="8"/>
      <c r="M271" s="8"/>
      <c r="N271" s="8"/>
      <c r="O271" s="21">
        <f>COUNTIF(Tableau415[[#This Row],[Lundi]:[Dimanche]],"&gt;0")</f>
        <v>0</v>
      </c>
      <c r="P271" s="21">
        <f>SUM(Tableau415[[#This Row],[Lundi]:[Dimanche]])</f>
        <v>0</v>
      </c>
      <c r="Q271" s="21">
        <f>COUNTIF(Tableau415[[#This Row],[Lundi]:[Dimanche]],"&gt;=190")*1000</f>
        <v>0</v>
      </c>
      <c r="R271" s="21">
        <f t="shared" si="8"/>
        <v>0</v>
      </c>
      <c r="S271" s="21">
        <f t="shared" si="9"/>
        <v>0</v>
      </c>
      <c r="T271" s="54" t="str">
        <f>IF(Tableau415[[#This Row],[Matricule]]&gt;1,IF(COUNTIF(Tableau415[DateMatricule],Tableau415[[#This Row],[DateMatricule]])&gt;1,"Doublon",""),"")</f>
        <v/>
      </c>
      <c r="U271"/>
    </row>
    <row r="272" spans="1:21" x14ac:dyDescent="0.25">
      <c r="A272" s="12" t="str">
        <f>IF(Tableau415[[#This Row],[Semaine]]="","",VLOOKUP(Tableau415[[#This Row],[Semaine]],Listes!$A:$B,2,FALSE))</f>
        <v/>
      </c>
      <c r="B272" s="12" t="str">
        <f>IF(ISBLANK(Tableau415[[#This Row],[Matricule]]),"",VLOOKUP(Tableau415[[#This Row],[Matricule]],#REF!,2,FALSE))</f>
        <v/>
      </c>
      <c r="C272" s="12" t="str">
        <f>IF(ISBLANK(Tableau415[[#This Row],[Matricule]]),"",VLOOKUP(Tableau415[[#This Row],[Matricule]],#REF!,3,FALSE))</f>
        <v/>
      </c>
      <c r="D272" s="12" t="str">
        <f>CONCATENATE(Tableau415[[#This Row],[Semaine]],Tableau415[[#This Row],[Matricule]])</f>
        <v/>
      </c>
      <c r="H272" s="8"/>
      <c r="I272" s="8"/>
      <c r="J272" s="8"/>
      <c r="K272" s="8"/>
      <c r="L272" s="8"/>
      <c r="M272" s="8"/>
      <c r="N272" s="8"/>
      <c r="O272" s="21">
        <f>COUNTIF(Tableau415[[#This Row],[Lundi]:[Dimanche]],"&gt;0")</f>
        <v>0</v>
      </c>
      <c r="P272" s="21">
        <f>SUM(Tableau415[[#This Row],[Lundi]:[Dimanche]])</f>
        <v>0</v>
      </c>
      <c r="Q272" s="21">
        <f>COUNTIF(Tableau415[[#This Row],[Lundi]:[Dimanche]],"&gt;=190")*1000</f>
        <v>0</v>
      </c>
      <c r="R272" s="21">
        <f t="shared" si="8"/>
        <v>0</v>
      </c>
      <c r="S272" s="21">
        <f t="shared" si="9"/>
        <v>0</v>
      </c>
      <c r="T272" s="54" t="str">
        <f>IF(Tableau415[[#This Row],[Matricule]]&gt;1,IF(COUNTIF(Tableau415[DateMatricule],Tableau415[[#This Row],[DateMatricule]])&gt;1,"Doublon",""),"")</f>
        <v/>
      </c>
      <c r="U272"/>
    </row>
    <row r="273" spans="1:21" x14ac:dyDescent="0.25">
      <c r="A273" s="12" t="str">
        <f>IF(Tableau415[[#This Row],[Semaine]]="","",VLOOKUP(Tableau415[[#This Row],[Semaine]],Listes!$A:$B,2,FALSE))</f>
        <v/>
      </c>
      <c r="B273" s="12" t="str">
        <f>IF(ISBLANK(Tableau415[[#This Row],[Matricule]]),"",VLOOKUP(Tableau415[[#This Row],[Matricule]],#REF!,2,FALSE))</f>
        <v/>
      </c>
      <c r="C273" s="12" t="str">
        <f>IF(ISBLANK(Tableau415[[#This Row],[Matricule]]),"",VLOOKUP(Tableau415[[#This Row],[Matricule]],#REF!,3,FALSE))</f>
        <v/>
      </c>
      <c r="D273" s="12" t="str">
        <f>CONCATENATE(Tableau415[[#This Row],[Semaine]],Tableau415[[#This Row],[Matricule]])</f>
        <v/>
      </c>
      <c r="H273" s="8"/>
      <c r="I273" s="8"/>
      <c r="J273" s="8"/>
      <c r="K273" s="8"/>
      <c r="L273" s="8"/>
      <c r="M273" s="8"/>
      <c r="N273" s="8"/>
      <c r="O273" s="21">
        <f>COUNTIF(Tableau415[[#This Row],[Lundi]:[Dimanche]],"&gt;0")</f>
        <v>0</v>
      </c>
      <c r="P273" s="21">
        <f>SUM(Tableau415[[#This Row],[Lundi]:[Dimanche]])</f>
        <v>0</v>
      </c>
      <c r="Q273" s="21">
        <f>COUNTIF(Tableau415[[#This Row],[Lundi]:[Dimanche]],"&gt;=190")*1000</f>
        <v>0</v>
      </c>
      <c r="R273" s="21">
        <f t="shared" si="8"/>
        <v>0</v>
      </c>
      <c r="S273" s="21">
        <f t="shared" si="9"/>
        <v>0</v>
      </c>
      <c r="T273" s="54" t="str">
        <f>IF(Tableau415[[#This Row],[Matricule]]&gt;1,IF(COUNTIF(Tableau415[DateMatricule],Tableau415[[#This Row],[DateMatricule]])&gt;1,"Doublon",""),"")</f>
        <v/>
      </c>
      <c r="U273"/>
    </row>
    <row r="274" spans="1:21" x14ac:dyDescent="0.25">
      <c r="A274" s="12" t="str">
        <f>IF(Tableau415[[#This Row],[Semaine]]="","",VLOOKUP(Tableau415[[#This Row],[Semaine]],Listes!$A:$B,2,FALSE))</f>
        <v/>
      </c>
      <c r="B274" s="12" t="str">
        <f>IF(ISBLANK(Tableau415[[#This Row],[Matricule]]),"",VLOOKUP(Tableau415[[#This Row],[Matricule]],#REF!,2,FALSE))</f>
        <v/>
      </c>
      <c r="C274" s="12" t="str">
        <f>IF(ISBLANK(Tableau415[[#This Row],[Matricule]]),"",VLOOKUP(Tableau415[[#This Row],[Matricule]],#REF!,3,FALSE))</f>
        <v/>
      </c>
      <c r="D274" s="12" t="str">
        <f>CONCATENATE(Tableau415[[#This Row],[Semaine]],Tableau415[[#This Row],[Matricule]])</f>
        <v/>
      </c>
      <c r="H274" s="8"/>
      <c r="I274" s="8"/>
      <c r="J274" s="8"/>
      <c r="K274" s="8"/>
      <c r="L274" s="8"/>
      <c r="M274" s="8"/>
      <c r="N274" s="8"/>
      <c r="O274" s="21">
        <f>COUNTIF(Tableau415[[#This Row],[Lundi]:[Dimanche]],"&gt;0")</f>
        <v>0</v>
      </c>
      <c r="P274" s="21">
        <f>SUM(Tableau415[[#This Row],[Lundi]:[Dimanche]])</f>
        <v>0</v>
      </c>
      <c r="Q274" s="21">
        <f>COUNTIF(Tableau415[[#This Row],[Lundi]:[Dimanche]],"&gt;=190")*1000</f>
        <v>0</v>
      </c>
      <c r="R274" s="21">
        <f t="shared" si="8"/>
        <v>0</v>
      </c>
      <c r="S274" s="21">
        <f t="shared" si="9"/>
        <v>0</v>
      </c>
      <c r="T274" s="54" t="str">
        <f>IF(Tableau415[[#This Row],[Matricule]]&gt;1,IF(COUNTIF(Tableau415[DateMatricule],Tableau415[[#This Row],[DateMatricule]])&gt;1,"Doublon",""),"")</f>
        <v/>
      </c>
      <c r="U274"/>
    </row>
    <row r="275" spans="1:21" x14ac:dyDescent="0.25">
      <c r="A275" s="12" t="str">
        <f>IF(Tableau415[[#This Row],[Semaine]]="","",VLOOKUP(Tableau415[[#This Row],[Semaine]],Listes!$A:$B,2,FALSE))</f>
        <v/>
      </c>
      <c r="B275" s="12" t="str">
        <f>IF(ISBLANK(Tableau415[[#This Row],[Matricule]]),"",VLOOKUP(Tableau415[[#This Row],[Matricule]],#REF!,2,FALSE))</f>
        <v/>
      </c>
      <c r="C275" s="12" t="str">
        <f>IF(ISBLANK(Tableau415[[#This Row],[Matricule]]),"",VLOOKUP(Tableau415[[#This Row],[Matricule]],#REF!,3,FALSE))</f>
        <v/>
      </c>
      <c r="D275" s="12" t="str">
        <f>CONCATENATE(Tableau415[[#This Row],[Semaine]],Tableau415[[#This Row],[Matricule]])</f>
        <v/>
      </c>
      <c r="H275" s="8"/>
      <c r="I275" s="8"/>
      <c r="J275" s="8"/>
      <c r="K275" s="8"/>
      <c r="L275" s="8"/>
      <c r="M275" s="8"/>
      <c r="N275" s="8"/>
      <c r="O275" s="21">
        <f>COUNTIF(Tableau415[[#This Row],[Lundi]:[Dimanche]],"&gt;0")</f>
        <v>0</v>
      </c>
      <c r="P275" s="21">
        <f>SUM(Tableau415[[#This Row],[Lundi]:[Dimanche]])</f>
        <v>0</v>
      </c>
      <c r="Q275" s="21">
        <f>COUNTIF(Tableau415[[#This Row],[Lundi]:[Dimanche]],"&gt;=190")*1000</f>
        <v>0</v>
      </c>
      <c r="R275" s="21">
        <f t="shared" si="8"/>
        <v>0</v>
      </c>
      <c r="S275" s="21">
        <f t="shared" si="9"/>
        <v>0</v>
      </c>
      <c r="T275" s="54" t="str">
        <f>IF(Tableau415[[#This Row],[Matricule]]&gt;1,IF(COUNTIF(Tableau415[DateMatricule],Tableau415[[#This Row],[DateMatricule]])&gt;1,"Doublon",""),"")</f>
        <v/>
      </c>
      <c r="U275"/>
    </row>
    <row r="276" spans="1:21" x14ac:dyDescent="0.25">
      <c r="A276" s="12" t="str">
        <f>IF(Tableau415[[#This Row],[Semaine]]="","",VLOOKUP(Tableau415[[#This Row],[Semaine]],Listes!$A:$B,2,FALSE))</f>
        <v/>
      </c>
      <c r="B276" s="12" t="str">
        <f>IF(ISBLANK(Tableau415[[#This Row],[Matricule]]),"",VLOOKUP(Tableau415[[#This Row],[Matricule]],#REF!,2,FALSE))</f>
        <v/>
      </c>
      <c r="C276" s="12" t="str">
        <f>IF(ISBLANK(Tableau415[[#This Row],[Matricule]]),"",VLOOKUP(Tableau415[[#This Row],[Matricule]],#REF!,3,FALSE))</f>
        <v/>
      </c>
      <c r="D276" s="12" t="str">
        <f>CONCATENATE(Tableau415[[#This Row],[Semaine]],Tableau415[[#This Row],[Matricule]])</f>
        <v/>
      </c>
      <c r="H276" s="8"/>
      <c r="I276" s="8"/>
      <c r="J276" s="8"/>
      <c r="K276" s="8"/>
      <c r="L276" s="8"/>
      <c r="M276" s="8"/>
      <c r="N276" s="8"/>
      <c r="O276" s="21">
        <f>COUNTIF(Tableau415[[#This Row],[Lundi]:[Dimanche]],"&gt;0")</f>
        <v>0</v>
      </c>
      <c r="P276" s="21">
        <f>SUM(Tableau415[[#This Row],[Lundi]:[Dimanche]])</f>
        <v>0</v>
      </c>
      <c r="Q276" s="21">
        <f>COUNTIF(Tableau415[[#This Row],[Lundi]:[Dimanche]],"&gt;=190")*1000</f>
        <v>0</v>
      </c>
      <c r="R276" s="21">
        <f t="shared" si="8"/>
        <v>0</v>
      </c>
      <c r="S276" s="21">
        <f t="shared" si="9"/>
        <v>0</v>
      </c>
      <c r="T276" s="54" t="str">
        <f>IF(Tableau415[[#This Row],[Matricule]]&gt;1,IF(COUNTIF(Tableau415[DateMatricule],Tableau415[[#This Row],[DateMatricule]])&gt;1,"Doublon",""),"")</f>
        <v/>
      </c>
      <c r="U276"/>
    </row>
    <row r="277" spans="1:21" x14ac:dyDescent="0.25">
      <c r="A277" s="12" t="str">
        <f>IF(Tableau415[[#This Row],[Semaine]]="","",VLOOKUP(Tableau415[[#This Row],[Semaine]],Listes!$A:$B,2,FALSE))</f>
        <v/>
      </c>
      <c r="B277" s="12" t="str">
        <f>IF(ISBLANK(Tableau415[[#This Row],[Matricule]]),"",VLOOKUP(Tableau415[[#This Row],[Matricule]],#REF!,2,FALSE))</f>
        <v/>
      </c>
      <c r="C277" s="12" t="str">
        <f>IF(ISBLANK(Tableau415[[#This Row],[Matricule]]),"",VLOOKUP(Tableau415[[#This Row],[Matricule]],#REF!,3,FALSE))</f>
        <v/>
      </c>
      <c r="D277" s="12" t="str">
        <f>CONCATENATE(Tableau415[[#This Row],[Semaine]],Tableau415[[#This Row],[Matricule]])</f>
        <v/>
      </c>
      <c r="H277" s="8"/>
      <c r="I277" s="8"/>
      <c r="J277" s="8"/>
      <c r="K277" s="8"/>
      <c r="L277" s="8"/>
      <c r="M277" s="8"/>
      <c r="N277" s="8"/>
      <c r="O277" s="21">
        <f>COUNTIF(Tableau415[[#This Row],[Lundi]:[Dimanche]],"&gt;0")</f>
        <v>0</v>
      </c>
      <c r="P277" s="21">
        <f>SUM(Tableau415[[#This Row],[Lundi]:[Dimanche]])</f>
        <v>0</v>
      </c>
      <c r="Q277" s="21">
        <f>COUNTIF(Tableau415[[#This Row],[Lundi]:[Dimanche]],"&gt;=190")*1000</f>
        <v>0</v>
      </c>
      <c r="R277" s="21">
        <f t="shared" si="8"/>
        <v>0</v>
      </c>
      <c r="S277" s="21">
        <f t="shared" si="9"/>
        <v>0</v>
      </c>
      <c r="T277" s="54" t="str">
        <f>IF(Tableau415[[#This Row],[Matricule]]&gt;1,IF(COUNTIF(Tableau415[DateMatricule],Tableau415[[#This Row],[DateMatricule]])&gt;1,"Doublon",""),"")</f>
        <v/>
      </c>
      <c r="U277"/>
    </row>
    <row r="278" spans="1:21" x14ac:dyDescent="0.25">
      <c r="A278" s="12" t="str">
        <f>IF(Tableau415[[#This Row],[Semaine]]="","",VLOOKUP(Tableau415[[#This Row],[Semaine]],Listes!$A:$B,2,FALSE))</f>
        <v/>
      </c>
      <c r="B278" s="12" t="str">
        <f>IF(ISBLANK(Tableau415[[#This Row],[Matricule]]),"",VLOOKUP(Tableau415[[#This Row],[Matricule]],#REF!,2,FALSE))</f>
        <v/>
      </c>
      <c r="C278" s="12" t="str">
        <f>IF(ISBLANK(Tableau415[[#This Row],[Matricule]]),"",VLOOKUP(Tableau415[[#This Row],[Matricule]],#REF!,3,FALSE))</f>
        <v/>
      </c>
      <c r="D278" s="12" t="str">
        <f>CONCATENATE(Tableau415[[#This Row],[Semaine]],Tableau415[[#This Row],[Matricule]])</f>
        <v/>
      </c>
      <c r="H278" s="8"/>
      <c r="I278" s="8"/>
      <c r="J278" s="8"/>
      <c r="K278" s="8"/>
      <c r="L278" s="8"/>
      <c r="M278" s="8"/>
      <c r="N278" s="8"/>
      <c r="O278" s="21">
        <f>COUNTIF(Tableau415[[#This Row],[Lundi]:[Dimanche]],"&gt;0")</f>
        <v>0</v>
      </c>
      <c r="P278" s="21">
        <f>SUM(Tableau415[[#This Row],[Lundi]:[Dimanche]])</f>
        <v>0</v>
      </c>
      <c r="Q278" s="21">
        <f>COUNTIF(Tableau415[[#This Row],[Lundi]:[Dimanche]],"&gt;=190")*1000</f>
        <v>0</v>
      </c>
      <c r="R278" s="21">
        <f t="shared" si="8"/>
        <v>0</v>
      </c>
      <c r="S278" s="21">
        <f t="shared" si="9"/>
        <v>0</v>
      </c>
      <c r="T278" s="54" t="str">
        <f>IF(Tableau415[[#This Row],[Matricule]]&gt;1,IF(COUNTIF(Tableau415[DateMatricule],Tableau415[[#This Row],[DateMatricule]])&gt;1,"Doublon",""),"")</f>
        <v/>
      </c>
      <c r="U278"/>
    </row>
    <row r="279" spans="1:21" x14ac:dyDescent="0.25">
      <c r="A279" s="12" t="str">
        <f>IF(Tableau415[[#This Row],[Semaine]]="","",VLOOKUP(Tableau415[[#This Row],[Semaine]],Listes!$A:$B,2,FALSE))</f>
        <v/>
      </c>
      <c r="B279" s="12" t="str">
        <f>IF(ISBLANK(Tableau415[[#This Row],[Matricule]]),"",VLOOKUP(Tableau415[[#This Row],[Matricule]],#REF!,2,FALSE))</f>
        <v/>
      </c>
      <c r="C279" s="12" t="str">
        <f>IF(ISBLANK(Tableau415[[#This Row],[Matricule]]),"",VLOOKUP(Tableau415[[#This Row],[Matricule]],#REF!,3,FALSE))</f>
        <v/>
      </c>
      <c r="D279" s="12" t="str">
        <f>CONCATENATE(Tableau415[[#This Row],[Semaine]],Tableau415[[#This Row],[Matricule]])</f>
        <v/>
      </c>
      <c r="H279" s="8"/>
      <c r="I279" s="8"/>
      <c r="J279" s="8"/>
      <c r="K279" s="8"/>
      <c r="L279" s="8"/>
      <c r="M279" s="8"/>
      <c r="N279" s="8"/>
      <c r="O279" s="21">
        <f>COUNTIF(Tableau415[[#This Row],[Lundi]:[Dimanche]],"&gt;0")</f>
        <v>0</v>
      </c>
      <c r="P279" s="21">
        <f>SUM(Tableau415[[#This Row],[Lundi]:[Dimanche]])</f>
        <v>0</v>
      </c>
      <c r="Q279" s="21">
        <f>COUNTIF(Tableau415[[#This Row],[Lundi]:[Dimanche]],"&gt;=190")*1000</f>
        <v>0</v>
      </c>
      <c r="R279" s="21">
        <f t="shared" si="8"/>
        <v>0</v>
      </c>
      <c r="S279" s="21">
        <f t="shared" si="9"/>
        <v>0</v>
      </c>
      <c r="T279" s="54" t="str">
        <f>IF(Tableau415[[#This Row],[Matricule]]&gt;1,IF(COUNTIF(Tableau415[DateMatricule],Tableau415[[#This Row],[DateMatricule]])&gt;1,"Doublon",""),"")</f>
        <v/>
      </c>
      <c r="U279"/>
    </row>
    <row r="280" spans="1:21" x14ac:dyDescent="0.25">
      <c r="A280" s="12" t="str">
        <f>IF(Tableau415[[#This Row],[Semaine]]="","",VLOOKUP(Tableau415[[#This Row],[Semaine]],Listes!$A:$B,2,FALSE))</f>
        <v/>
      </c>
      <c r="B280" s="12" t="str">
        <f>IF(ISBLANK(Tableau415[[#This Row],[Matricule]]),"",VLOOKUP(Tableau415[[#This Row],[Matricule]],#REF!,2,FALSE))</f>
        <v/>
      </c>
      <c r="C280" s="12" t="str">
        <f>IF(ISBLANK(Tableau415[[#This Row],[Matricule]]),"",VLOOKUP(Tableau415[[#This Row],[Matricule]],#REF!,3,FALSE))</f>
        <v/>
      </c>
      <c r="D280" s="12" t="str">
        <f>CONCATENATE(Tableau415[[#This Row],[Semaine]],Tableau415[[#This Row],[Matricule]])</f>
        <v/>
      </c>
      <c r="H280" s="8"/>
      <c r="I280" s="8"/>
      <c r="J280" s="8"/>
      <c r="K280" s="8"/>
      <c r="L280" s="8"/>
      <c r="M280" s="8"/>
      <c r="N280" s="8"/>
      <c r="O280" s="21">
        <f>COUNTIF(Tableau415[[#This Row],[Lundi]:[Dimanche]],"&gt;0")</f>
        <v>0</v>
      </c>
      <c r="P280" s="21">
        <f>SUM(Tableau415[[#This Row],[Lundi]:[Dimanche]])</f>
        <v>0</v>
      </c>
      <c r="Q280" s="21">
        <f>COUNTIF(Tableau415[[#This Row],[Lundi]:[Dimanche]],"&gt;=190")*1000</f>
        <v>0</v>
      </c>
      <c r="R280" s="21">
        <f t="shared" si="8"/>
        <v>0</v>
      </c>
      <c r="S280" s="21">
        <f t="shared" si="9"/>
        <v>0</v>
      </c>
      <c r="T280" s="54" t="str">
        <f>IF(Tableau415[[#This Row],[Matricule]]&gt;1,IF(COUNTIF(Tableau415[DateMatricule],Tableau415[[#This Row],[DateMatricule]])&gt;1,"Doublon",""),"")</f>
        <v/>
      </c>
      <c r="U280"/>
    </row>
    <row r="281" spans="1:21" x14ac:dyDescent="0.25">
      <c r="A281" s="12" t="str">
        <f>IF(Tableau415[[#This Row],[Semaine]]="","",VLOOKUP(Tableau415[[#This Row],[Semaine]],Listes!$A:$B,2,FALSE))</f>
        <v/>
      </c>
      <c r="B281" s="12" t="str">
        <f>IF(ISBLANK(Tableau415[[#This Row],[Matricule]]),"",VLOOKUP(Tableau415[[#This Row],[Matricule]],#REF!,2,FALSE))</f>
        <v/>
      </c>
      <c r="C281" s="12" t="str">
        <f>IF(ISBLANK(Tableau415[[#This Row],[Matricule]]),"",VLOOKUP(Tableau415[[#This Row],[Matricule]],#REF!,3,FALSE))</f>
        <v/>
      </c>
      <c r="D281" s="12" t="str">
        <f>CONCATENATE(Tableau415[[#This Row],[Semaine]],Tableau415[[#This Row],[Matricule]])</f>
        <v/>
      </c>
      <c r="H281" s="8"/>
      <c r="I281" s="8"/>
      <c r="J281" s="8"/>
      <c r="K281" s="8"/>
      <c r="L281" s="8"/>
      <c r="M281" s="8"/>
      <c r="N281" s="8"/>
      <c r="O281" s="21">
        <f>COUNTIF(Tableau415[[#This Row],[Lundi]:[Dimanche]],"&gt;0")</f>
        <v>0</v>
      </c>
      <c r="P281" s="21">
        <f>SUM(Tableau415[[#This Row],[Lundi]:[Dimanche]])</f>
        <v>0</v>
      </c>
      <c r="Q281" s="21">
        <f>COUNTIF(Tableau415[[#This Row],[Lundi]:[Dimanche]],"&gt;=190")*1000</f>
        <v>0</v>
      </c>
      <c r="R281" s="21">
        <f t="shared" si="8"/>
        <v>0</v>
      </c>
      <c r="S281" s="21">
        <f t="shared" si="9"/>
        <v>0</v>
      </c>
      <c r="T281" s="54" t="str">
        <f>IF(Tableau415[[#This Row],[Matricule]]&gt;1,IF(COUNTIF(Tableau415[DateMatricule],Tableau415[[#This Row],[DateMatricule]])&gt;1,"Doublon",""),"")</f>
        <v/>
      </c>
      <c r="U281"/>
    </row>
    <row r="282" spans="1:21" x14ac:dyDescent="0.25">
      <c r="A282" s="12" t="str">
        <f>IF(Tableau415[[#This Row],[Semaine]]="","",VLOOKUP(Tableau415[[#This Row],[Semaine]],Listes!$A:$B,2,FALSE))</f>
        <v/>
      </c>
      <c r="B282" s="12" t="str">
        <f>IF(ISBLANK(Tableau415[[#This Row],[Matricule]]),"",VLOOKUP(Tableau415[[#This Row],[Matricule]],#REF!,2,FALSE))</f>
        <v/>
      </c>
      <c r="C282" s="12" t="str">
        <f>IF(ISBLANK(Tableau415[[#This Row],[Matricule]]),"",VLOOKUP(Tableau415[[#This Row],[Matricule]],#REF!,3,FALSE))</f>
        <v/>
      </c>
      <c r="D282" s="12" t="str">
        <f>CONCATENATE(Tableau415[[#This Row],[Semaine]],Tableau415[[#This Row],[Matricule]])</f>
        <v/>
      </c>
      <c r="H282" s="8"/>
      <c r="I282" s="8"/>
      <c r="J282" s="8"/>
      <c r="K282" s="8"/>
      <c r="L282" s="8"/>
      <c r="M282" s="8"/>
      <c r="N282" s="8"/>
      <c r="O282" s="21">
        <f>COUNTIF(Tableau415[[#This Row],[Lundi]:[Dimanche]],"&gt;0")</f>
        <v>0</v>
      </c>
      <c r="P282" s="21">
        <f>SUM(Tableau415[[#This Row],[Lundi]:[Dimanche]])</f>
        <v>0</v>
      </c>
      <c r="Q282" s="21">
        <f>COUNTIF(Tableau415[[#This Row],[Lundi]:[Dimanche]],"&gt;=190")*1000</f>
        <v>0</v>
      </c>
      <c r="R282" s="21">
        <f t="shared" si="8"/>
        <v>0</v>
      </c>
      <c r="S282" s="21">
        <f t="shared" si="9"/>
        <v>0</v>
      </c>
      <c r="T282" s="54" t="str">
        <f>IF(Tableau415[[#This Row],[Matricule]]&gt;1,IF(COUNTIF(Tableau415[DateMatricule],Tableau415[[#This Row],[DateMatricule]])&gt;1,"Doublon",""),"")</f>
        <v/>
      </c>
      <c r="U282"/>
    </row>
    <row r="283" spans="1:21" x14ac:dyDescent="0.25">
      <c r="A283" s="12" t="str">
        <f>IF(Tableau415[[#This Row],[Semaine]]="","",VLOOKUP(Tableau415[[#This Row],[Semaine]],Listes!$A:$B,2,FALSE))</f>
        <v/>
      </c>
      <c r="B283" s="12" t="str">
        <f>IF(ISBLANK(Tableau415[[#This Row],[Matricule]]),"",VLOOKUP(Tableau415[[#This Row],[Matricule]],#REF!,2,FALSE))</f>
        <v/>
      </c>
      <c r="C283" s="12" t="str">
        <f>IF(ISBLANK(Tableau415[[#This Row],[Matricule]]),"",VLOOKUP(Tableau415[[#This Row],[Matricule]],#REF!,3,FALSE))</f>
        <v/>
      </c>
      <c r="D283" s="12" t="str">
        <f>CONCATENATE(Tableau415[[#This Row],[Semaine]],Tableau415[[#This Row],[Matricule]])</f>
        <v/>
      </c>
      <c r="H283" s="8"/>
      <c r="I283" s="8"/>
      <c r="J283" s="8"/>
      <c r="K283" s="8"/>
      <c r="L283" s="8"/>
      <c r="M283" s="8"/>
      <c r="N283" s="8"/>
      <c r="O283" s="21">
        <f>COUNTIF(Tableau415[[#This Row],[Lundi]:[Dimanche]],"&gt;0")</f>
        <v>0</v>
      </c>
      <c r="P283" s="21">
        <f>SUM(Tableau415[[#This Row],[Lundi]:[Dimanche]])</f>
        <v>0</v>
      </c>
      <c r="Q283" s="21">
        <f>COUNTIF(Tableau415[[#This Row],[Lundi]:[Dimanche]],"&gt;=190")*1000</f>
        <v>0</v>
      </c>
      <c r="R283" s="21">
        <f t="shared" si="8"/>
        <v>0</v>
      </c>
      <c r="S283" s="21">
        <f t="shared" si="9"/>
        <v>0</v>
      </c>
      <c r="T283" s="54" t="str">
        <f>IF(Tableau415[[#This Row],[Matricule]]&gt;1,IF(COUNTIF(Tableau415[DateMatricule],Tableau415[[#This Row],[DateMatricule]])&gt;1,"Doublon",""),"")</f>
        <v/>
      </c>
      <c r="U283"/>
    </row>
    <row r="284" spans="1:21" x14ac:dyDescent="0.25">
      <c r="A284" s="12" t="str">
        <f>IF(Tableau415[[#This Row],[Semaine]]="","",VLOOKUP(Tableau415[[#This Row],[Semaine]],Listes!$A:$B,2,FALSE))</f>
        <v/>
      </c>
      <c r="B284" s="12" t="str">
        <f>IF(ISBLANK(Tableau415[[#This Row],[Matricule]]),"",VLOOKUP(Tableau415[[#This Row],[Matricule]],#REF!,2,FALSE))</f>
        <v/>
      </c>
      <c r="C284" s="12" t="str">
        <f>IF(ISBLANK(Tableau415[[#This Row],[Matricule]]),"",VLOOKUP(Tableau415[[#This Row],[Matricule]],#REF!,3,FALSE))</f>
        <v/>
      </c>
      <c r="D284" s="12" t="str">
        <f>CONCATENATE(Tableau415[[#This Row],[Semaine]],Tableau415[[#This Row],[Matricule]])</f>
        <v/>
      </c>
      <c r="H284" s="8"/>
      <c r="I284" s="8"/>
      <c r="J284" s="8"/>
      <c r="K284" s="8"/>
      <c r="L284" s="8"/>
      <c r="M284" s="8"/>
      <c r="N284" s="8"/>
      <c r="O284" s="21">
        <f>COUNTIF(Tableau415[[#This Row],[Lundi]:[Dimanche]],"&gt;0")</f>
        <v>0</v>
      </c>
      <c r="P284" s="21">
        <f>SUM(Tableau415[[#This Row],[Lundi]:[Dimanche]])</f>
        <v>0</v>
      </c>
      <c r="Q284" s="21">
        <f>COUNTIF(Tableau415[[#This Row],[Lundi]:[Dimanche]],"&gt;=190")*1000</f>
        <v>0</v>
      </c>
      <c r="R284" s="21">
        <f t="shared" si="8"/>
        <v>0</v>
      </c>
      <c r="S284" s="21">
        <f t="shared" si="9"/>
        <v>0</v>
      </c>
      <c r="T284" s="54" t="str">
        <f>IF(Tableau415[[#This Row],[Matricule]]&gt;1,IF(COUNTIF(Tableau415[DateMatricule],Tableau415[[#This Row],[DateMatricule]])&gt;1,"Doublon",""),"")</f>
        <v/>
      </c>
      <c r="U284"/>
    </row>
    <row r="285" spans="1:21" x14ac:dyDescent="0.25">
      <c r="A285" s="12" t="str">
        <f>IF(Tableau415[[#This Row],[Semaine]]="","",VLOOKUP(Tableau415[[#This Row],[Semaine]],Listes!$A:$B,2,FALSE))</f>
        <v/>
      </c>
      <c r="B285" s="12" t="str">
        <f>IF(ISBLANK(Tableau415[[#This Row],[Matricule]]),"",VLOOKUP(Tableau415[[#This Row],[Matricule]],#REF!,2,FALSE))</f>
        <v/>
      </c>
      <c r="C285" s="12" t="str">
        <f>IF(ISBLANK(Tableau415[[#This Row],[Matricule]]),"",VLOOKUP(Tableau415[[#This Row],[Matricule]],#REF!,3,FALSE))</f>
        <v/>
      </c>
      <c r="D285" s="12" t="str">
        <f>CONCATENATE(Tableau415[[#This Row],[Semaine]],Tableau415[[#This Row],[Matricule]])</f>
        <v/>
      </c>
      <c r="H285" s="8"/>
      <c r="I285" s="8"/>
      <c r="J285" s="8"/>
      <c r="K285" s="8"/>
      <c r="L285" s="8"/>
      <c r="M285" s="8"/>
      <c r="N285" s="8"/>
      <c r="O285" s="21">
        <f>COUNTIF(Tableau415[[#This Row],[Lundi]:[Dimanche]],"&gt;0")</f>
        <v>0</v>
      </c>
      <c r="P285" s="21">
        <f>SUM(Tableau415[[#This Row],[Lundi]:[Dimanche]])</f>
        <v>0</v>
      </c>
      <c r="Q285" s="21">
        <f>COUNTIF(Tableau415[[#This Row],[Lundi]:[Dimanche]],"&gt;=190")*1000</f>
        <v>0</v>
      </c>
      <c r="R285" s="21">
        <f t="shared" si="8"/>
        <v>0</v>
      </c>
      <c r="S285" s="21">
        <f t="shared" si="9"/>
        <v>0</v>
      </c>
      <c r="T285" s="54" t="str">
        <f>IF(Tableau415[[#This Row],[Matricule]]&gt;1,IF(COUNTIF(Tableau415[DateMatricule],Tableau415[[#This Row],[DateMatricule]])&gt;1,"Doublon",""),"")</f>
        <v/>
      </c>
      <c r="U285"/>
    </row>
    <row r="286" spans="1:21" x14ac:dyDescent="0.25">
      <c r="A286" s="12" t="str">
        <f>IF(Tableau415[[#This Row],[Semaine]]="","",VLOOKUP(Tableau415[[#This Row],[Semaine]],Listes!$A:$B,2,FALSE))</f>
        <v/>
      </c>
      <c r="B286" s="12" t="str">
        <f>IF(ISBLANK(Tableau415[[#This Row],[Matricule]]),"",VLOOKUP(Tableau415[[#This Row],[Matricule]],#REF!,2,FALSE))</f>
        <v/>
      </c>
      <c r="C286" s="12" t="str">
        <f>IF(ISBLANK(Tableau415[[#This Row],[Matricule]]),"",VLOOKUP(Tableau415[[#This Row],[Matricule]],#REF!,3,FALSE))</f>
        <v/>
      </c>
      <c r="D286" s="12" t="str">
        <f>CONCATENATE(Tableau415[[#This Row],[Semaine]],Tableau415[[#This Row],[Matricule]])</f>
        <v/>
      </c>
      <c r="H286" s="8"/>
      <c r="I286" s="8"/>
      <c r="J286" s="8"/>
      <c r="K286" s="8"/>
      <c r="L286" s="8"/>
      <c r="M286" s="8"/>
      <c r="N286" s="8"/>
      <c r="O286" s="21">
        <f>COUNTIF(Tableau415[[#This Row],[Lundi]:[Dimanche]],"&gt;0")</f>
        <v>0</v>
      </c>
      <c r="P286" s="21">
        <f>SUM(Tableau415[[#This Row],[Lundi]:[Dimanche]])</f>
        <v>0</v>
      </c>
      <c r="Q286" s="21">
        <f>COUNTIF(Tableau415[[#This Row],[Lundi]:[Dimanche]],"&gt;=190")*1000</f>
        <v>0</v>
      </c>
      <c r="R286" s="21">
        <f t="shared" si="8"/>
        <v>0</v>
      </c>
      <c r="S286" s="21">
        <f t="shared" si="9"/>
        <v>0</v>
      </c>
      <c r="T286" s="54" t="str">
        <f>IF(Tableau415[[#This Row],[Matricule]]&gt;1,IF(COUNTIF(Tableau415[DateMatricule],Tableau415[[#This Row],[DateMatricule]])&gt;1,"Doublon",""),"")</f>
        <v/>
      </c>
      <c r="U286"/>
    </row>
    <row r="287" spans="1:21" x14ac:dyDescent="0.25">
      <c r="A287" s="12" t="str">
        <f>IF(Tableau415[[#This Row],[Semaine]]="","",VLOOKUP(Tableau415[[#This Row],[Semaine]],Listes!$A:$B,2,FALSE))</f>
        <v/>
      </c>
      <c r="B287" s="12" t="str">
        <f>IF(ISBLANK(Tableau415[[#This Row],[Matricule]]),"",VLOOKUP(Tableau415[[#This Row],[Matricule]],#REF!,2,FALSE))</f>
        <v/>
      </c>
      <c r="C287" s="12" t="str">
        <f>IF(ISBLANK(Tableau415[[#This Row],[Matricule]]),"",VLOOKUP(Tableau415[[#This Row],[Matricule]],#REF!,3,FALSE))</f>
        <v/>
      </c>
      <c r="D287" s="12" t="str">
        <f>CONCATENATE(Tableau415[[#This Row],[Semaine]],Tableau415[[#This Row],[Matricule]])</f>
        <v/>
      </c>
      <c r="H287" s="8"/>
      <c r="I287" s="8"/>
      <c r="J287" s="8"/>
      <c r="K287" s="8"/>
      <c r="L287" s="8"/>
      <c r="M287" s="8"/>
      <c r="N287" s="8"/>
      <c r="O287" s="21">
        <f>COUNTIF(Tableau415[[#This Row],[Lundi]:[Dimanche]],"&gt;0")</f>
        <v>0</v>
      </c>
      <c r="P287" s="21">
        <f>SUM(Tableau415[[#This Row],[Lundi]:[Dimanche]])</f>
        <v>0</v>
      </c>
      <c r="Q287" s="21">
        <f>COUNTIF(Tableau415[[#This Row],[Lundi]:[Dimanche]],"&gt;=190")*1000</f>
        <v>0</v>
      </c>
      <c r="R287" s="21">
        <f t="shared" si="8"/>
        <v>0</v>
      </c>
      <c r="S287" s="21">
        <f t="shared" si="9"/>
        <v>0</v>
      </c>
      <c r="T287" s="54" t="str">
        <f>IF(Tableau415[[#This Row],[Matricule]]&gt;1,IF(COUNTIF(Tableau415[DateMatricule],Tableau415[[#This Row],[DateMatricule]])&gt;1,"Doublon",""),"")</f>
        <v/>
      </c>
      <c r="U287"/>
    </row>
    <row r="288" spans="1:21" x14ac:dyDescent="0.25">
      <c r="A288" s="12" t="str">
        <f>IF(Tableau415[[#This Row],[Semaine]]="","",VLOOKUP(Tableau415[[#This Row],[Semaine]],Listes!$A:$B,2,FALSE))</f>
        <v/>
      </c>
      <c r="B288" s="12" t="str">
        <f>IF(ISBLANK(Tableau415[[#This Row],[Matricule]]),"",VLOOKUP(Tableau415[[#This Row],[Matricule]],#REF!,2,FALSE))</f>
        <v/>
      </c>
      <c r="C288" s="12" t="str">
        <f>IF(ISBLANK(Tableau415[[#This Row],[Matricule]]),"",VLOOKUP(Tableau415[[#This Row],[Matricule]],#REF!,3,FALSE))</f>
        <v/>
      </c>
      <c r="D288" s="12" t="str">
        <f>CONCATENATE(Tableau415[[#This Row],[Semaine]],Tableau415[[#This Row],[Matricule]])</f>
        <v/>
      </c>
      <c r="H288" s="8"/>
      <c r="I288" s="8"/>
      <c r="J288" s="8"/>
      <c r="K288" s="8"/>
      <c r="L288" s="8"/>
      <c r="M288" s="8"/>
      <c r="N288" s="8"/>
      <c r="O288" s="21">
        <f>COUNTIF(Tableau415[[#This Row],[Lundi]:[Dimanche]],"&gt;0")</f>
        <v>0</v>
      </c>
      <c r="P288" s="21">
        <f>SUM(Tableau415[[#This Row],[Lundi]:[Dimanche]])</f>
        <v>0</v>
      </c>
      <c r="Q288" s="21">
        <f>COUNTIF(Tableau415[[#This Row],[Lundi]:[Dimanche]],"&gt;=190")*1000</f>
        <v>0</v>
      </c>
      <c r="R288" s="21">
        <f t="shared" si="8"/>
        <v>0</v>
      </c>
      <c r="S288" s="21">
        <f t="shared" si="9"/>
        <v>0</v>
      </c>
      <c r="T288" s="54" t="str">
        <f>IF(Tableau415[[#This Row],[Matricule]]&gt;1,IF(COUNTIF(Tableau415[DateMatricule],Tableau415[[#This Row],[DateMatricule]])&gt;1,"Doublon",""),"")</f>
        <v/>
      </c>
      <c r="U288"/>
    </row>
    <row r="289" spans="1:21" x14ac:dyDescent="0.25">
      <c r="A289" s="12" t="str">
        <f>IF(Tableau415[[#This Row],[Semaine]]="","",VLOOKUP(Tableau415[[#This Row],[Semaine]],Listes!$A:$B,2,FALSE))</f>
        <v/>
      </c>
      <c r="B289" s="12" t="str">
        <f>IF(ISBLANK(Tableau415[[#This Row],[Matricule]]),"",VLOOKUP(Tableau415[[#This Row],[Matricule]],#REF!,2,FALSE))</f>
        <v/>
      </c>
      <c r="C289" s="12" t="str">
        <f>IF(ISBLANK(Tableau415[[#This Row],[Matricule]]),"",VLOOKUP(Tableau415[[#This Row],[Matricule]],#REF!,3,FALSE))</f>
        <v/>
      </c>
      <c r="D289" s="12" t="str">
        <f>CONCATENATE(Tableau415[[#This Row],[Semaine]],Tableau415[[#This Row],[Matricule]])</f>
        <v/>
      </c>
      <c r="H289" s="8"/>
      <c r="I289" s="8"/>
      <c r="J289" s="8"/>
      <c r="K289" s="8"/>
      <c r="L289" s="8"/>
      <c r="M289" s="8"/>
      <c r="N289" s="8"/>
      <c r="O289" s="21">
        <f>COUNTIF(Tableau415[[#This Row],[Lundi]:[Dimanche]],"&gt;0")</f>
        <v>0</v>
      </c>
      <c r="P289" s="21">
        <f>SUM(Tableau415[[#This Row],[Lundi]:[Dimanche]])</f>
        <v>0</v>
      </c>
      <c r="Q289" s="21">
        <f>COUNTIF(Tableau415[[#This Row],[Lundi]:[Dimanche]],"&gt;=190")*1000</f>
        <v>0</v>
      </c>
      <c r="R289" s="21">
        <f t="shared" si="8"/>
        <v>0</v>
      </c>
      <c r="S289" s="21">
        <f t="shared" si="9"/>
        <v>0</v>
      </c>
      <c r="T289" s="54" t="str">
        <f>IF(Tableau415[[#This Row],[Matricule]]&gt;1,IF(COUNTIF(Tableau415[DateMatricule],Tableau415[[#This Row],[DateMatricule]])&gt;1,"Doublon",""),"")</f>
        <v/>
      </c>
      <c r="U289"/>
    </row>
    <row r="290" spans="1:21" x14ac:dyDescent="0.25">
      <c r="A290" s="12" t="str">
        <f>IF(Tableau415[[#This Row],[Semaine]]="","",VLOOKUP(Tableau415[[#This Row],[Semaine]],Listes!$A:$B,2,FALSE))</f>
        <v/>
      </c>
      <c r="B290" s="12" t="str">
        <f>IF(ISBLANK(Tableau415[[#This Row],[Matricule]]),"",VLOOKUP(Tableau415[[#This Row],[Matricule]],#REF!,2,FALSE))</f>
        <v/>
      </c>
      <c r="C290" s="12" t="str">
        <f>IF(ISBLANK(Tableau415[[#This Row],[Matricule]]),"",VLOOKUP(Tableau415[[#This Row],[Matricule]],#REF!,3,FALSE))</f>
        <v/>
      </c>
      <c r="D290" s="12" t="str">
        <f>CONCATENATE(Tableau415[[#This Row],[Semaine]],Tableau415[[#This Row],[Matricule]])</f>
        <v/>
      </c>
      <c r="H290" s="8"/>
      <c r="I290" s="8"/>
      <c r="J290" s="8"/>
      <c r="K290" s="8"/>
      <c r="L290" s="8"/>
      <c r="M290" s="8"/>
      <c r="N290" s="8"/>
      <c r="O290" s="21">
        <f>COUNTIF(Tableau415[[#This Row],[Lundi]:[Dimanche]],"&gt;0")</f>
        <v>0</v>
      </c>
      <c r="P290" s="21">
        <f>SUM(Tableau415[[#This Row],[Lundi]:[Dimanche]])</f>
        <v>0</v>
      </c>
      <c r="Q290" s="21">
        <f>COUNTIF(Tableau415[[#This Row],[Lundi]:[Dimanche]],"&gt;=190")*1000</f>
        <v>0</v>
      </c>
      <c r="R290" s="21">
        <f t="shared" si="8"/>
        <v>0</v>
      </c>
      <c r="S290" s="21">
        <f t="shared" si="9"/>
        <v>0</v>
      </c>
      <c r="T290" s="54" t="str">
        <f>IF(Tableau415[[#This Row],[Matricule]]&gt;1,IF(COUNTIF(Tableau415[DateMatricule],Tableau415[[#This Row],[DateMatricule]])&gt;1,"Doublon",""),"")</f>
        <v/>
      </c>
      <c r="U290"/>
    </row>
    <row r="291" spans="1:21" x14ac:dyDescent="0.25">
      <c r="A291" s="12" t="str">
        <f>IF(Tableau415[[#This Row],[Semaine]]="","",VLOOKUP(Tableau415[[#This Row],[Semaine]],Listes!$A:$B,2,FALSE))</f>
        <v/>
      </c>
      <c r="B291" s="12" t="str">
        <f>IF(ISBLANK(Tableau415[[#This Row],[Matricule]]),"",VLOOKUP(Tableau415[[#This Row],[Matricule]],#REF!,2,FALSE))</f>
        <v/>
      </c>
      <c r="C291" s="12" t="str">
        <f>IF(ISBLANK(Tableau415[[#This Row],[Matricule]]),"",VLOOKUP(Tableau415[[#This Row],[Matricule]],#REF!,3,FALSE))</f>
        <v/>
      </c>
      <c r="D291" s="12" t="str">
        <f>CONCATENATE(Tableau415[[#This Row],[Semaine]],Tableau415[[#This Row],[Matricule]])</f>
        <v/>
      </c>
      <c r="H291" s="8"/>
      <c r="I291" s="8"/>
      <c r="J291" s="8"/>
      <c r="K291" s="8"/>
      <c r="L291" s="8"/>
      <c r="M291" s="8"/>
      <c r="N291" s="8"/>
      <c r="O291" s="21">
        <f>COUNTIF(Tableau415[[#This Row],[Lundi]:[Dimanche]],"&gt;0")</f>
        <v>0</v>
      </c>
      <c r="P291" s="21">
        <f>SUM(Tableau415[[#This Row],[Lundi]:[Dimanche]])</f>
        <v>0</v>
      </c>
      <c r="Q291" s="21">
        <f>COUNTIF(Tableau415[[#This Row],[Lundi]:[Dimanche]],"&gt;=190")*1000</f>
        <v>0</v>
      </c>
      <c r="R291" s="21">
        <f t="shared" si="8"/>
        <v>0</v>
      </c>
      <c r="S291" s="21">
        <f t="shared" si="9"/>
        <v>0</v>
      </c>
      <c r="T291" s="54" t="str">
        <f>IF(Tableau415[[#This Row],[Matricule]]&gt;1,IF(COUNTIF(Tableau415[DateMatricule],Tableau415[[#This Row],[DateMatricule]])&gt;1,"Doublon",""),"")</f>
        <v/>
      </c>
      <c r="U291"/>
    </row>
    <row r="292" spans="1:21" x14ac:dyDescent="0.25">
      <c r="A292" s="12" t="str">
        <f>IF(Tableau415[[#This Row],[Semaine]]="","",VLOOKUP(Tableau415[[#This Row],[Semaine]],Listes!$A:$B,2,FALSE))</f>
        <v/>
      </c>
      <c r="B292" s="12" t="str">
        <f>IF(ISBLANK(Tableau415[[#This Row],[Matricule]]),"",VLOOKUP(Tableau415[[#This Row],[Matricule]],#REF!,2,FALSE))</f>
        <v/>
      </c>
      <c r="C292" s="12" t="str">
        <f>IF(ISBLANK(Tableau415[[#This Row],[Matricule]]),"",VLOOKUP(Tableau415[[#This Row],[Matricule]],#REF!,3,FALSE))</f>
        <v/>
      </c>
      <c r="D292" s="12" t="str">
        <f>CONCATENATE(Tableau415[[#This Row],[Semaine]],Tableau415[[#This Row],[Matricule]])</f>
        <v/>
      </c>
      <c r="H292" s="8"/>
      <c r="I292" s="8"/>
      <c r="J292" s="8"/>
      <c r="K292" s="8"/>
      <c r="L292" s="8"/>
      <c r="M292" s="8"/>
      <c r="N292" s="8"/>
      <c r="O292" s="21">
        <f>COUNTIF(Tableau415[[#This Row],[Lundi]:[Dimanche]],"&gt;0")</f>
        <v>0</v>
      </c>
      <c r="P292" s="21">
        <f>SUM(Tableau415[[#This Row],[Lundi]:[Dimanche]])</f>
        <v>0</v>
      </c>
      <c r="Q292" s="21">
        <f>COUNTIF(Tableau415[[#This Row],[Lundi]:[Dimanche]],"&gt;=190")*1000</f>
        <v>0</v>
      </c>
      <c r="R292" s="21">
        <f t="shared" si="8"/>
        <v>0</v>
      </c>
      <c r="S292" s="21">
        <f t="shared" si="9"/>
        <v>0</v>
      </c>
      <c r="T292" s="54" t="str">
        <f>IF(Tableau415[[#This Row],[Matricule]]&gt;1,IF(COUNTIF(Tableau415[DateMatricule],Tableau415[[#This Row],[DateMatricule]])&gt;1,"Doublon",""),"")</f>
        <v/>
      </c>
      <c r="U292"/>
    </row>
    <row r="293" spans="1:21" x14ac:dyDescent="0.25">
      <c r="A293" s="12" t="str">
        <f>IF(Tableau415[[#This Row],[Semaine]]="","",VLOOKUP(Tableau415[[#This Row],[Semaine]],Listes!$A:$B,2,FALSE))</f>
        <v/>
      </c>
      <c r="B293" s="12" t="str">
        <f>IF(ISBLANK(Tableau415[[#This Row],[Matricule]]),"",VLOOKUP(Tableau415[[#This Row],[Matricule]],#REF!,2,FALSE))</f>
        <v/>
      </c>
      <c r="C293" s="12" t="str">
        <f>IF(ISBLANK(Tableau415[[#This Row],[Matricule]]),"",VLOOKUP(Tableau415[[#This Row],[Matricule]],#REF!,3,FALSE))</f>
        <v/>
      </c>
      <c r="D293" s="12" t="str">
        <f>CONCATENATE(Tableau415[[#This Row],[Semaine]],Tableau415[[#This Row],[Matricule]])</f>
        <v/>
      </c>
      <c r="H293" s="8"/>
      <c r="I293" s="8"/>
      <c r="J293" s="8"/>
      <c r="K293" s="8"/>
      <c r="L293" s="8"/>
      <c r="M293" s="8"/>
      <c r="N293" s="8"/>
      <c r="O293" s="21">
        <f>COUNTIF(Tableau415[[#This Row],[Lundi]:[Dimanche]],"&gt;0")</f>
        <v>0</v>
      </c>
      <c r="P293" s="21">
        <f>SUM(Tableau415[[#This Row],[Lundi]:[Dimanche]])</f>
        <v>0</v>
      </c>
      <c r="Q293" s="21">
        <f>COUNTIF(Tableau415[[#This Row],[Lundi]:[Dimanche]],"&gt;=190")*1000</f>
        <v>0</v>
      </c>
      <c r="R293" s="21">
        <f t="shared" si="8"/>
        <v>0</v>
      </c>
      <c r="S293" s="21">
        <f t="shared" si="9"/>
        <v>0</v>
      </c>
      <c r="T293" s="54" t="str">
        <f>IF(Tableau415[[#This Row],[Matricule]]&gt;1,IF(COUNTIF(Tableau415[DateMatricule],Tableau415[[#This Row],[DateMatricule]])&gt;1,"Doublon",""),"")</f>
        <v/>
      </c>
      <c r="U293"/>
    </row>
    <row r="294" spans="1:21" x14ac:dyDescent="0.25">
      <c r="A294" s="12" t="str">
        <f>IF(Tableau415[[#This Row],[Semaine]]="","",VLOOKUP(Tableau415[[#This Row],[Semaine]],Listes!$A:$B,2,FALSE))</f>
        <v/>
      </c>
      <c r="B294" s="12" t="str">
        <f>IF(ISBLANK(Tableau415[[#This Row],[Matricule]]),"",VLOOKUP(Tableau415[[#This Row],[Matricule]],#REF!,2,FALSE))</f>
        <v/>
      </c>
      <c r="C294" s="12" t="str">
        <f>IF(ISBLANK(Tableau415[[#This Row],[Matricule]]),"",VLOOKUP(Tableau415[[#This Row],[Matricule]],#REF!,3,FALSE))</f>
        <v/>
      </c>
      <c r="D294" s="12" t="str">
        <f>CONCATENATE(Tableau415[[#This Row],[Semaine]],Tableau415[[#This Row],[Matricule]])</f>
        <v/>
      </c>
      <c r="H294" s="8"/>
      <c r="I294" s="8"/>
      <c r="J294" s="8"/>
      <c r="K294" s="8"/>
      <c r="L294" s="8"/>
      <c r="M294" s="8"/>
      <c r="N294" s="8"/>
      <c r="O294" s="21">
        <f>COUNTIF(Tableau415[[#This Row],[Lundi]:[Dimanche]],"&gt;0")</f>
        <v>0</v>
      </c>
      <c r="P294" s="21">
        <f>SUM(Tableau415[[#This Row],[Lundi]:[Dimanche]])</f>
        <v>0</v>
      </c>
      <c r="Q294" s="21">
        <f>COUNTIF(Tableau415[[#This Row],[Lundi]:[Dimanche]],"&gt;=190")*1000</f>
        <v>0</v>
      </c>
      <c r="R294" s="21">
        <f t="shared" si="8"/>
        <v>0</v>
      </c>
      <c r="S294" s="21">
        <f t="shared" si="9"/>
        <v>0</v>
      </c>
      <c r="T294" s="54" t="str">
        <f>IF(Tableau415[[#This Row],[Matricule]]&gt;1,IF(COUNTIF(Tableau415[DateMatricule],Tableau415[[#This Row],[DateMatricule]])&gt;1,"Doublon",""),"")</f>
        <v/>
      </c>
      <c r="U294"/>
    </row>
    <row r="295" spans="1:21" x14ac:dyDescent="0.25">
      <c r="A295" s="12" t="str">
        <f>IF(Tableau415[[#This Row],[Semaine]]="","",VLOOKUP(Tableau415[[#This Row],[Semaine]],Listes!$A:$B,2,FALSE))</f>
        <v/>
      </c>
      <c r="B295" s="12" t="str">
        <f>IF(ISBLANK(Tableau415[[#This Row],[Matricule]]),"",VLOOKUP(Tableau415[[#This Row],[Matricule]],#REF!,2,FALSE))</f>
        <v/>
      </c>
      <c r="C295" s="12" t="str">
        <f>IF(ISBLANK(Tableau415[[#This Row],[Matricule]]),"",VLOOKUP(Tableau415[[#This Row],[Matricule]],#REF!,3,FALSE))</f>
        <v/>
      </c>
      <c r="D295" s="12" t="str">
        <f>CONCATENATE(Tableau415[[#This Row],[Semaine]],Tableau415[[#This Row],[Matricule]])</f>
        <v/>
      </c>
      <c r="H295" s="8"/>
      <c r="I295" s="8"/>
      <c r="J295" s="8"/>
      <c r="K295" s="8"/>
      <c r="L295" s="8"/>
      <c r="M295" s="8"/>
      <c r="N295" s="8"/>
      <c r="O295" s="21">
        <f>COUNTIF(Tableau415[[#This Row],[Lundi]:[Dimanche]],"&gt;0")</f>
        <v>0</v>
      </c>
      <c r="P295" s="21">
        <f>SUM(Tableau415[[#This Row],[Lundi]:[Dimanche]])</f>
        <v>0</v>
      </c>
      <c r="Q295" s="21">
        <f>COUNTIF(Tableau415[[#This Row],[Lundi]:[Dimanche]],"&gt;=190")*1000</f>
        <v>0</v>
      </c>
      <c r="R295" s="21">
        <f t="shared" si="8"/>
        <v>0</v>
      </c>
      <c r="S295" s="21">
        <f t="shared" si="9"/>
        <v>0</v>
      </c>
      <c r="T295" s="54" t="str">
        <f>IF(Tableau415[[#This Row],[Matricule]]&gt;1,IF(COUNTIF(Tableau415[DateMatricule],Tableau415[[#This Row],[DateMatricule]])&gt;1,"Doublon",""),"")</f>
        <v/>
      </c>
      <c r="U295"/>
    </row>
    <row r="296" spans="1:21" x14ac:dyDescent="0.25">
      <c r="A296" s="12" t="str">
        <f>IF(Tableau415[[#This Row],[Semaine]]="","",VLOOKUP(Tableau415[[#This Row],[Semaine]],Listes!$A:$B,2,FALSE))</f>
        <v/>
      </c>
      <c r="B296" s="12" t="str">
        <f>IF(ISBLANK(Tableau415[[#This Row],[Matricule]]),"",VLOOKUP(Tableau415[[#This Row],[Matricule]],#REF!,2,FALSE))</f>
        <v/>
      </c>
      <c r="C296" s="12" t="str">
        <f>IF(ISBLANK(Tableau415[[#This Row],[Matricule]]),"",VLOOKUP(Tableau415[[#This Row],[Matricule]],#REF!,3,FALSE))</f>
        <v/>
      </c>
      <c r="D296" s="12" t="str">
        <f>CONCATENATE(Tableau415[[#This Row],[Semaine]],Tableau415[[#This Row],[Matricule]])</f>
        <v/>
      </c>
      <c r="H296" s="8"/>
      <c r="I296" s="8"/>
      <c r="J296" s="8"/>
      <c r="K296" s="8"/>
      <c r="L296" s="8"/>
      <c r="M296" s="8"/>
      <c r="N296" s="8"/>
      <c r="O296" s="21">
        <f>COUNTIF(Tableau415[[#This Row],[Lundi]:[Dimanche]],"&gt;0")</f>
        <v>0</v>
      </c>
      <c r="P296" s="21">
        <f>SUM(Tableau415[[#This Row],[Lundi]:[Dimanche]])</f>
        <v>0</v>
      </c>
      <c r="Q296" s="21">
        <f>COUNTIF(Tableau415[[#This Row],[Lundi]:[Dimanche]],"&gt;=190")*1000</f>
        <v>0</v>
      </c>
      <c r="R296" s="21">
        <f t="shared" si="8"/>
        <v>0</v>
      </c>
      <c r="S296" s="21">
        <f t="shared" si="9"/>
        <v>0</v>
      </c>
      <c r="T296" s="54" t="str">
        <f>IF(Tableau415[[#This Row],[Matricule]]&gt;1,IF(COUNTIF(Tableau415[DateMatricule],Tableau415[[#This Row],[DateMatricule]])&gt;1,"Doublon",""),"")</f>
        <v/>
      </c>
      <c r="U296"/>
    </row>
    <row r="297" spans="1:21" x14ac:dyDescent="0.25">
      <c r="A297" s="12" t="str">
        <f>IF(Tableau415[[#This Row],[Semaine]]="","",VLOOKUP(Tableau415[[#This Row],[Semaine]],Listes!$A:$B,2,FALSE))</f>
        <v/>
      </c>
      <c r="B297" s="12" t="str">
        <f>IF(ISBLANK(Tableau415[[#This Row],[Matricule]]),"",VLOOKUP(Tableau415[[#This Row],[Matricule]],#REF!,2,FALSE))</f>
        <v/>
      </c>
      <c r="C297" s="12" t="str">
        <f>IF(ISBLANK(Tableau415[[#This Row],[Matricule]]),"",VLOOKUP(Tableau415[[#This Row],[Matricule]],#REF!,3,FALSE))</f>
        <v/>
      </c>
      <c r="D297" s="12" t="str">
        <f>CONCATENATE(Tableau415[[#This Row],[Semaine]],Tableau415[[#This Row],[Matricule]])</f>
        <v/>
      </c>
      <c r="H297" s="8"/>
      <c r="I297" s="8"/>
      <c r="J297" s="8"/>
      <c r="K297" s="8"/>
      <c r="L297" s="8"/>
      <c r="M297" s="8"/>
      <c r="N297" s="8"/>
      <c r="O297" s="21">
        <f>COUNTIF(Tableau415[[#This Row],[Lundi]:[Dimanche]],"&gt;0")</f>
        <v>0</v>
      </c>
      <c r="P297" s="21">
        <f>SUM(Tableau415[[#This Row],[Lundi]:[Dimanche]])</f>
        <v>0</v>
      </c>
      <c r="Q297" s="21">
        <f>COUNTIF(Tableau415[[#This Row],[Lundi]:[Dimanche]],"&gt;=190")*1000</f>
        <v>0</v>
      </c>
      <c r="R297" s="21">
        <f t="shared" si="8"/>
        <v>0</v>
      </c>
      <c r="S297" s="21">
        <f t="shared" si="9"/>
        <v>0</v>
      </c>
      <c r="T297" s="54" t="str">
        <f>IF(Tableau415[[#This Row],[Matricule]]&gt;1,IF(COUNTIF(Tableau415[DateMatricule],Tableau415[[#This Row],[DateMatricule]])&gt;1,"Doublon",""),"")</f>
        <v/>
      </c>
      <c r="U297"/>
    </row>
    <row r="298" spans="1:21" x14ac:dyDescent="0.25">
      <c r="A298" s="12" t="str">
        <f>IF(Tableau415[[#This Row],[Semaine]]="","",VLOOKUP(Tableau415[[#This Row],[Semaine]],Listes!$A:$B,2,FALSE))</f>
        <v/>
      </c>
      <c r="B298" s="12" t="str">
        <f>IF(ISBLANK(Tableau415[[#This Row],[Matricule]]),"",VLOOKUP(Tableau415[[#This Row],[Matricule]],#REF!,2,FALSE))</f>
        <v/>
      </c>
      <c r="C298" s="12" t="str">
        <f>IF(ISBLANK(Tableau415[[#This Row],[Matricule]]),"",VLOOKUP(Tableau415[[#This Row],[Matricule]],#REF!,3,FALSE))</f>
        <v/>
      </c>
      <c r="D298" s="12" t="str">
        <f>CONCATENATE(Tableau415[[#This Row],[Semaine]],Tableau415[[#This Row],[Matricule]])</f>
        <v/>
      </c>
      <c r="H298" s="8"/>
      <c r="I298" s="8"/>
      <c r="J298" s="8"/>
      <c r="K298" s="8"/>
      <c r="L298" s="8"/>
      <c r="M298" s="8"/>
      <c r="N298" s="8"/>
      <c r="O298" s="21">
        <f>COUNTIF(Tableau415[[#This Row],[Lundi]:[Dimanche]],"&gt;0")</f>
        <v>0</v>
      </c>
      <c r="P298" s="21">
        <f>SUM(Tableau415[[#This Row],[Lundi]:[Dimanche]])</f>
        <v>0</v>
      </c>
      <c r="Q298" s="21">
        <f>COUNTIF(Tableau415[[#This Row],[Lundi]:[Dimanche]],"&gt;=190")*1000</f>
        <v>0</v>
      </c>
      <c r="R298" s="21">
        <f t="shared" si="8"/>
        <v>0</v>
      </c>
      <c r="S298" s="21">
        <f t="shared" si="9"/>
        <v>0</v>
      </c>
      <c r="T298" s="54" t="str">
        <f>IF(Tableau415[[#This Row],[Matricule]]&gt;1,IF(COUNTIF(Tableau415[DateMatricule],Tableau415[[#This Row],[DateMatricule]])&gt;1,"Doublon",""),"")</f>
        <v/>
      </c>
      <c r="U298"/>
    </row>
    <row r="299" spans="1:21" x14ac:dyDescent="0.25">
      <c r="A299" s="12" t="str">
        <f>IF(Tableau415[[#This Row],[Semaine]]="","",VLOOKUP(Tableau415[[#This Row],[Semaine]],Listes!$A:$B,2,FALSE))</f>
        <v/>
      </c>
      <c r="B299" s="12" t="str">
        <f>IF(ISBLANK(Tableau415[[#This Row],[Matricule]]),"",VLOOKUP(Tableau415[[#This Row],[Matricule]],#REF!,2,FALSE))</f>
        <v/>
      </c>
      <c r="C299" s="12" t="str">
        <f>IF(ISBLANK(Tableau415[[#This Row],[Matricule]]),"",VLOOKUP(Tableau415[[#This Row],[Matricule]],#REF!,3,FALSE))</f>
        <v/>
      </c>
      <c r="D299" s="12" t="str">
        <f>CONCATENATE(Tableau415[[#This Row],[Semaine]],Tableau415[[#This Row],[Matricule]])</f>
        <v/>
      </c>
      <c r="H299" s="8"/>
      <c r="I299" s="8"/>
      <c r="J299" s="8"/>
      <c r="K299" s="8"/>
      <c r="L299" s="8"/>
      <c r="M299" s="8"/>
      <c r="N299" s="8"/>
      <c r="O299" s="21">
        <f>COUNTIF(Tableau415[[#This Row],[Lundi]:[Dimanche]],"&gt;0")</f>
        <v>0</v>
      </c>
      <c r="P299" s="21">
        <f>SUM(Tableau415[[#This Row],[Lundi]:[Dimanche]])</f>
        <v>0</v>
      </c>
      <c r="Q299" s="21">
        <f>COUNTIF(Tableau415[[#This Row],[Lundi]:[Dimanche]],"&gt;=190")*1000</f>
        <v>0</v>
      </c>
      <c r="R299" s="21">
        <f t="shared" si="8"/>
        <v>0</v>
      </c>
      <c r="S299" s="21">
        <f t="shared" si="9"/>
        <v>0</v>
      </c>
      <c r="T299" s="54" t="str">
        <f>IF(Tableau415[[#This Row],[Matricule]]&gt;1,IF(COUNTIF(Tableau415[DateMatricule],Tableau415[[#This Row],[DateMatricule]])&gt;1,"Doublon",""),"")</f>
        <v/>
      </c>
      <c r="U299"/>
    </row>
    <row r="300" spans="1:21" x14ac:dyDescent="0.25">
      <c r="A300" s="12" t="str">
        <f>IF(Tableau415[[#This Row],[Semaine]]="","",VLOOKUP(Tableau415[[#This Row],[Semaine]],Listes!$A:$B,2,FALSE))</f>
        <v/>
      </c>
      <c r="B300" s="12" t="str">
        <f>IF(ISBLANK(Tableau415[[#This Row],[Matricule]]),"",VLOOKUP(Tableau415[[#This Row],[Matricule]],#REF!,2,FALSE))</f>
        <v/>
      </c>
      <c r="C300" s="12" t="str">
        <f>IF(ISBLANK(Tableau415[[#This Row],[Matricule]]),"",VLOOKUP(Tableau415[[#This Row],[Matricule]],#REF!,3,FALSE))</f>
        <v/>
      </c>
      <c r="D300" s="12" t="str">
        <f>CONCATENATE(Tableau415[[#This Row],[Semaine]],Tableau415[[#This Row],[Matricule]])</f>
        <v/>
      </c>
      <c r="H300" s="8"/>
      <c r="I300" s="8"/>
      <c r="J300" s="8"/>
      <c r="K300" s="8"/>
      <c r="L300" s="8"/>
      <c r="M300" s="8"/>
      <c r="N300" s="8"/>
      <c r="O300" s="21">
        <f>COUNTIF(Tableau415[[#This Row],[Lundi]:[Dimanche]],"&gt;0")</f>
        <v>0</v>
      </c>
      <c r="P300" s="21">
        <f>SUM(Tableau415[[#This Row],[Lundi]:[Dimanche]])</f>
        <v>0</v>
      </c>
      <c r="Q300" s="21">
        <f>COUNTIF(Tableau415[[#This Row],[Lundi]:[Dimanche]],"&gt;=190")*1000</f>
        <v>0</v>
      </c>
      <c r="R300" s="21">
        <f t="shared" si="8"/>
        <v>0</v>
      </c>
      <c r="S300" s="21">
        <f t="shared" si="9"/>
        <v>0</v>
      </c>
      <c r="T300" s="54" t="str">
        <f>IF(Tableau415[[#This Row],[Matricule]]&gt;1,IF(COUNTIF(Tableau415[DateMatricule],Tableau415[[#This Row],[DateMatricule]])&gt;1,"Doublon",""),"")</f>
        <v/>
      </c>
      <c r="U300"/>
    </row>
    <row r="301" spans="1:21" x14ac:dyDescent="0.25">
      <c r="A301" s="12" t="str">
        <f>IF(Tableau415[[#This Row],[Semaine]]="","",VLOOKUP(Tableau415[[#This Row],[Semaine]],Listes!$A:$B,2,FALSE))</f>
        <v/>
      </c>
      <c r="B301" s="12" t="str">
        <f>IF(ISBLANK(Tableau415[[#This Row],[Matricule]]),"",VLOOKUP(Tableau415[[#This Row],[Matricule]],#REF!,2,FALSE))</f>
        <v/>
      </c>
      <c r="C301" s="12" t="str">
        <f>IF(ISBLANK(Tableau415[[#This Row],[Matricule]]),"",VLOOKUP(Tableau415[[#This Row],[Matricule]],#REF!,3,FALSE))</f>
        <v/>
      </c>
      <c r="D301" s="12" t="str">
        <f>CONCATENATE(Tableau415[[#This Row],[Semaine]],Tableau415[[#This Row],[Matricule]])</f>
        <v/>
      </c>
      <c r="H301" s="8"/>
      <c r="I301" s="8"/>
      <c r="J301" s="8"/>
      <c r="K301" s="8"/>
      <c r="L301" s="8"/>
      <c r="M301" s="8"/>
      <c r="N301" s="8"/>
      <c r="O301" s="21">
        <f>COUNTIF(Tableau415[[#This Row],[Lundi]:[Dimanche]],"&gt;0")</f>
        <v>0</v>
      </c>
      <c r="P301" s="21">
        <f>SUM(Tableau415[[#This Row],[Lundi]:[Dimanche]])</f>
        <v>0</v>
      </c>
      <c r="Q301" s="21">
        <f>COUNTIF(Tableau415[[#This Row],[Lundi]:[Dimanche]],"&gt;=190")*1000</f>
        <v>0</v>
      </c>
      <c r="R301" s="21">
        <f t="shared" si="8"/>
        <v>0</v>
      </c>
      <c r="S301" s="21">
        <f t="shared" si="9"/>
        <v>0</v>
      </c>
      <c r="T301" s="54" t="str">
        <f>IF(Tableau415[[#This Row],[Matricule]]&gt;1,IF(COUNTIF(Tableau415[DateMatricule],Tableau415[[#This Row],[DateMatricule]])&gt;1,"Doublon",""),"")</f>
        <v/>
      </c>
      <c r="U301"/>
    </row>
    <row r="302" spans="1:21" x14ac:dyDescent="0.25">
      <c r="A302" s="12" t="str">
        <f>IF(Tableau415[[#This Row],[Semaine]]="","",VLOOKUP(Tableau415[[#This Row],[Semaine]],Listes!$A:$B,2,FALSE))</f>
        <v/>
      </c>
      <c r="B302" s="12" t="str">
        <f>IF(ISBLANK(Tableau415[[#This Row],[Matricule]]),"",VLOOKUP(Tableau415[[#This Row],[Matricule]],#REF!,2,FALSE))</f>
        <v/>
      </c>
      <c r="C302" s="12" t="str">
        <f>IF(ISBLANK(Tableau415[[#This Row],[Matricule]]),"",VLOOKUP(Tableau415[[#This Row],[Matricule]],#REF!,3,FALSE))</f>
        <v/>
      </c>
      <c r="D302" s="12" t="str">
        <f>CONCATENATE(Tableau415[[#This Row],[Semaine]],Tableau415[[#This Row],[Matricule]])</f>
        <v/>
      </c>
      <c r="H302" s="8"/>
      <c r="I302" s="8"/>
      <c r="J302" s="8"/>
      <c r="K302" s="8"/>
      <c r="L302" s="8"/>
      <c r="M302" s="8"/>
      <c r="N302" s="8"/>
      <c r="O302" s="21">
        <f>COUNTIF(Tableau415[[#This Row],[Lundi]:[Dimanche]],"&gt;0")</f>
        <v>0</v>
      </c>
      <c r="P302" s="21">
        <f>SUM(Tableau415[[#This Row],[Lundi]:[Dimanche]])</f>
        <v>0</v>
      </c>
      <c r="Q302" s="21">
        <f>COUNTIF(Tableau415[[#This Row],[Lundi]:[Dimanche]],"&gt;=190")*1000</f>
        <v>0</v>
      </c>
      <c r="R302" s="21">
        <f t="shared" si="8"/>
        <v>0</v>
      </c>
      <c r="S302" s="21">
        <f t="shared" si="9"/>
        <v>0</v>
      </c>
      <c r="T302" s="54" t="str">
        <f>IF(Tableau415[[#This Row],[Matricule]]&gt;1,IF(COUNTIF(Tableau415[DateMatricule],Tableau415[[#This Row],[DateMatricule]])&gt;1,"Doublon",""),"")</f>
        <v/>
      </c>
      <c r="U302"/>
    </row>
    <row r="303" spans="1:21" x14ac:dyDescent="0.25">
      <c r="A303" s="12" t="str">
        <f>IF(Tableau415[[#This Row],[Semaine]]="","",VLOOKUP(Tableau415[[#This Row],[Semaine]],Listes!$A:$B,2,FALSE))</f>
        <v/>
      </c>
      <c r="B303" s="12" t="str">
        <f>IF(ISBLANK(Tableau415[[#This Row],[Matricule]]),"",VLOOKUP(Tableau415[[#This Row],[Matricule]],#REF!,2,FALSE))</f>
        <v/>
      </c>
      <c r="C303" s="12" t="str">
        <f>IF(ISBLANK(Tableau415[[#This Row],[Matricule]]),"",VLOOKUP(Tableau415[[#This Row],[Matricule]],#REF!,3,FALSE))</f>
        <v/>
      </c>
      <c r="D303" s="12" t="str">
        <f>CONCATENATE(Tableau415[[#This Row],[Semaine]],Tableau415[[#This Row],[Matricule]])</f>
        <v/>
      </c>
      <c r="H303" s="8"/>
      <c r="I303" s="8"/>
      <c r="J303" s="8"/>
      <c r="K303" s="8"/>
      <c r="L303" s="8"/>
      <c r="M303" s="8"/>
      <c r="N303" s="8"/>
      <c r="O303" s="21">
        <f>COUNTIF(Tableau415[[#This Row],[Lundi]:[Dimanche]],"&gt;0")</f>
        <v>0</v>
      </c>
      <c r="P303" s="21">
        <f>SUM(Tableau415[[#This Row],[Lundi]:[Dimanche]])</f>
        <v>0</v>
      </c>
      <c r="Q303" s="21">
        <f>COUNTIF(Tableau415[[#This Row],[Lundi]:[Dimanche]],"&gt;=190")*1000</f>
        <v>0</v>
      </c>
      <c r="R303" s="21">
        <f t="shared" si="8"/>
        <v>0</v>
      </c>
      <c r="S303" s="21">
        <f t="shared" si="9"/>
        <v>0</v>
      </c>
      <c r="T303" s="54" t="str">
        <f>IF(Tableau415[[#This Row],[Matricule]]&gt;1,IF(COUNTIF(Tableau415[DateMatricule],Tableau415[[#This Row],[DateMatricule]])&gt;1,"Doublon",""),"")</f>
        <v/>
      </c>
      <c r="U303"/>
    </row>
    <row r="304" spans="1:21" x14ac:dyDescent="0.25">
      <c r="A304" s="12" t="str">
        <f>IF(Tableau415[[#This Row],[Semaine]]="","",VLOOKUP(Tableau415[[#This Row],[Semaine]],Listes!$A:$B,2,FALSE))</f>
        <v/>
      </c>
      <c r="B304" s="12" t="str">
        <f>IF(ISBLANK(Tableau415[[#This Row],[Matricule]]),"",VLOOKUP(Tableau415[[#This Row],[Matricule]],#REF!,2,FALSE))</f>
        <v/>
      </c>
      <c r="C304" s="12" t="str">
        <f>IF(ISBLANK(Tableau415[[#This Row],[Matricule]]),"",VLOOKUP(Tableau415[[#This Row],[Matricule]],#REF!,3,FALSE))</f>
        <v/>
      </c>
      <c r="D304" s="12" t="str">
        <f>CONCATENATE(Tableau415[[#This Row],[Semaine]],Tableau415[[#This Row],[Matricule]])</f>
        <v/>
      </c>
      <c r="H304" s="8"/>
      <c r="I304" s="8"/>
      <c r="J304" s="8"/>
      <c r="K304" s="8"/>
      <c r="L304" s="8"/>
      <c r="M304" s="8"/>
      <c r="N304" s="8"/>
      <c r="O304" s="21">
        <f>COUNTIF(Tableau415[[#This Row],[Lundi]:[Dimanche]],"&gt;0")</f>
        <v>0</v>
      </c>
      <c r="P304" s="21">
        <f>SUM(Tableau415[[#This Row],[Lundi]:[Dimanche]])</f>
        <v>0</v>
      </c>
      <c r="Q304" s="21">
        <f>COUNTIF(Tableau415[[#This Row],[Lundi]:[Dimanche]],"&gt;=190")*1000</f>
        <v>0</v>
      </c>
      <c r="R304" s="21">
        <f t="shared" si="8"/>
        <v>0</v>
      </c>
      <c r="S304" s="21">
        <f t="shared" si="9"/>
        <v>0</v>
      </c>
      <c r="T304" s="54" t="str">
        <f>IF(Tableau415[[#This Row],[Matricule]]&gt;1,IF(COUNTIF(Tableau415[DateMatricule],Tableau415[[#This Row],[DateMatricule]])&gt;1,"Doublon",""),"")</f>
        <v/>
      </c>
      <c r="U304"/>
    </row>
    <row r="305" spans="1:21" x14ac:dyDescent="0.25">
      <c r="A305" s="12" t="str">
        <f>IF(Tableau415[[#This Row],[Semaine]]="","",VLOOKUP(Tableau415[[#This Row],[Semaine]],Listes!$A:$B,2,FALSE))</f>
        <v/>
      </c>
      <c r="B305" s="12" t="str">
        <f>IF(ISBLANK(Tableau415[[#This Row],[Matricule]]),"",VLOOKUP(Tableau415[[#This Row],[Matricule]],#REF!,2,FALSE))</f>
        <v/>
      </c>
      <c r="C305" s="12" t="str">
        <f>IF(ISBLANK(Tableau415[[#This Row],[Matricule]]),"",VLOOKUP(Tableau415[[#This Row],[Matricule]],#REF!,3,FALSE))</f>
        <v/>
      </c>
      <c r="D305" s="12" t="str">
        <f>CONCATENATE(Tableau415[[#This Row],[Semaine]],Tableau415[[#This Row],[Matricule]])</f>
        <v/>
      </c>
      <c r="H305" s="8"/>
      <c r="I305" s="8"/>
      <c r="J305" s="8"/>
      <c r="K305" s="8"/>
      <c r="L305" s="8"/>
      <c r="M305" s="8"/>
      <c r="N305" s="8"/>
      <c r="O305" s="21">
        <f>COUNTIF(Tableau415[[#This Row],[Lundi]:[Dimanche]],"&gt;0")</f>
        <v>0</v>
      </c>
      <c r="P305" s="21">
        <f>SUM(Tableau415[[#This Row],[Lundi]:[Dimanche]])</f>
        <v>0</v>
      </c>
      <c r="Q305" s="21">
        <f>COUNTIF(Tableau415[[#This Row],[Lundi]:[Dimanche]],"&gt;=190")*1000</f>
        <v>0</v>
      </c>
      <c r="R305" s="21">
        <f t="shared" si="8"/>
        <v>0</v>
      </c>
      <c r="S305" s="21">
        <f t="shared" si="9"/>
        <v>0</v>
      </c>
      <c r="T305" s="54" t="str">
        <f>IF(Tableau415[[#This Row],[Matricule]]&gt;1,IF(COUNTIF(Tableau415[DateMatricule],Tableau415[[#This Row],[DateMatricule]])&gt;1,"Doublon",""),"")</f>
        <v/>
      </c>
      <c r="U305"/>
    </row>
    <row r="306" spans="1:21" x14ac:dyDescent="0.25">
      <c r="A306" s="12" t="str">
        <f>IF(Tableau415[[#This Row],[Semaine]]="","",VLOOKUP(Tableau415[[#This Row],[Semaine]],Listes!$A:$B,2,FALSE))</f>
        <v/>
      </c>
      <c r="B306" s="12" t="str">
        <f>IF(ISBLANK(Tableau415[[#This Row],[Matricule]]),"",VLOOKUP(Tableau415[[#This Row],[Matricule]],#REF!,2,FALSE))</f>
        <v/>
      </c>
      <c r="C306" s="12" t="str">
        <f>IF(ISBLANK(Tableau415[[#This Row],[Matricule]]),"",VLOOKUP(Tableau415[[#This Row],[Matricule]],#REF!,3,FALSE))</f>
        <v/>
      </c>
      <c r="D306" s="12" t="str">
        <f>CONCATENATE(Tableau415[[#This Row],[Semaine]],Tableau415[[#This Row],[Matricule]])</f>
        <v/>
      </c>
      <c r="H306" s="8"/>
      <c r="I306" s="8"/>
      <c r="J306" s="8"/>
      <c r="K306" s="8"/>
      <c r="L306" s="8"/>
      <c r="M306" s="8"/>
      <c r="N306" s="8"/>
      <c r="O306" s="21">
        <f>COUNTIF(Tableau415[[#This Row],[Lundi]:[Dimanche]],"&gt;0")</f>
        <v>0</v>
      </c>
      <c r="P306" s="21">
        <f>SUM(Tableau415[[#This Row],[Lundi]:[Dimanche]])</f>
        <v>0</v>
      </c>
      <c r="Q306" s="21">
        <f>COUNTIF(Tableau415[[#This Row],[Lundi]:[Dimanche]],"&gt;=190")*1000</f>
        <v>0</v>
      </c>
      <c r="R306" s="21">
        <f t="shared" si="8"/>
        <v>0</v>
      </c>
      <c r="S306" s="21">
        <f t="shared" si="9"/>
        <v>0</v>
      </c>
      <c r="T306" s="54" t="str">
        <f>IF(Tableau415[[#This Row],[Matricule]]&gt;1,IF(COUNTIF(Tableau415[DateMatricule],Tableau415[[#This Row],[DateMatricule]])&gt;1,"Doublon",""),"")</f>
        <v/>
      </c>
      <c r="U306"/>
    </row>
    <row r="307" spans="1:21" x14ac:dyDescent="0.25">
      <c r="A307" s="12" t="str">
        <f>IF(Tableau415[[#This Row],[Semaine]]="","",VLOOKUP(Tableau415[[#This Row],[Semaine]],Listes!$A:$B,2,FALSE))</f>
        <v/>
      </c>
      <c r="B307" s="12" t="str">
        <f>IF(ISBLANK(Tableau415[[#This Row],[Matricule]]),"",VLOOKUP(Tableau415[[#This Row],[Matricule]],#REF!,2,FALSE))</f>
        <v/>
      </c>
      <c r="C307" s="12" t="str">
        <f>IF(ISBLANK(Tableau415[[#This Row],[Matricule]]),"",VLOOKUP(Tableau415[[#This Row],[Matricule]],#REF!,3,FALSE))</f>
        <v/>
      </c>
      <c r="D307" s="12" t="str">
        <f>CONCATENATE(Tableau415[[#This Row],[Semaine]],Tableau415[[#This Row],[Matricule]])</f>
        <v/>
      </c>
      <c r="H307" s="8"/>
      <c r="I307" s="8"/>
      <c r="J307" s="8"/>
      <c r="K307" s="8"/>
      <c r="L307" s="8"/>
      <c r="M307" s="8"/>
      <c r="N307" s="8"/>
      <c r="O307" s="21">
        <f>COUNTIF(Tableau415[[#This Row],[Lundi]:[Dimanche]],"&gt;0")</f>
        <v>0</v>
      </c>
      <c r="P307" s="21">
        <f>SUM(Tableau415[[#This Row],[Lundi]:[Dimanche]])</f>
        <v>0</v>
      </c>
      <c r="Q307" s="21">
        <f>COUNTIF(Tableau415[[#This Row],[Lundi]:[Dimanche]],"&gt;=190")*1000</f>
        <v>0</v>
      </c>
      <c r="R307" s="21">
        <f t="shared" si="8"/>
        <v>0</v>
      </c>
      <c r="S307" s="21">
        <f t="shared" si="9"/>
        <v>0</v>
      </c>
      <c r="T307" s="54" t="str">
        <f>IF(Tableau415[[#This Row],[Matricule]]&gt;1,IF(COUNTIF(Tableau415[DateMatricule],Tableau415[[#This Row],[DateMatricule]])&gt;1,"Doublon",""),"")</f>
        <v/>
      </c>
      <c r="U307"/>
    </row>
    <row r="308" spans="1:21" x14ac:dyDescent="0.25">
      <c r="A308" s="12" t="str">
        <f>IF(Tableau415[[#This Row],[Semaine]]="","",VLOOKUP(Tableau415[[#This Row],[Semaine]],Listes!$A:$B,2,FALSE))</f>
        <v/>
      </c>
      <c r="B308" s="12" t="str">
        <f>IF(ISBLANK(Tableau415[[#This Row],[Matricule]]),"",VLOOKUP(Tableau415[[#This Row],[Matricule]],#REF!,2,FALSE))</f>
        <v/>
      </c>
      <c r="C308" s="12" t="str">
        <f>IF(ISBLANK(Tableau415[[#This Row],[Matricule]]),"",VLOOKUP(Tableau415[[#This Row],[Matricule]],#REF!,3,FALSE))</f>
        <v/>
      </c>
      <c r="D308" s="12" t="str">
        <f>CONCATENATE(Tableau415[[#This Row],[Semaine]],Tableau415[[#This Row],[Matricule]])</f>
        <v/>
      </c>
      <c r="H308" s="8"/>
      <c r="I308" s="8"/>
      <c r="J308" s="8"/>
      <c r="K308" s="8"/>
      <c r="L308" s="8"/>
      <c r="M308" s="8"/>
      <c r="N308" s="8"/>
      <c r="O308" s="21">
        <f>COUNTIF(Tableau415[[#This Row],[Lundi]:[Dimanche]],"&gt;0")</f>
        <v>0</v>
      </c>
      <c r="P308" s="21">
        <f>SUM(Tableau415[[#This Row],[Lundi]:[Dimanche]])</f>
        <v>0</v>
      </c>
      <c r="Q308" s="21">
        <f>COUNTIF(Tableau415[[#This Row],[Lundi]:[Dimanche]],"&gt;=190")*1000</f>
        <v>0</v>
      </c>
      <c r="R308" s="21">
        <f t="shared" si="8"/>
        <v>0</v>
      </c>
      <c r="S308" s="21">
        <f t="shared" si="9"/>
        <v>0</v>
      </c>
      <c r="T308" s="54" t="str">
        <f>IF(Tableau415[[#This Row],[Matricule]]&gt;1,IF(COUNTIF(Tableau415[DateMatricule],Tableau415[[#This Row],[DateMatricule]])&gt;1,"Doublon",""),"")</f>
        <v/>
      </c>
      <c r="U308"/>
    </row>
    <row r="309" spans="1:21" x14ac:dyDescent="0.25">
      <c r="A309" s="12" t="str">
        <f>IF(Tableau415[[#This Row],[Semaine]]="","",VLOOKUP(Tableau415[[#This Row],[Semaine]],Listes!$A:$B,2,FALSE))</f>
        <v/>
      </c>
      <c r="B309" s="12" t="str">
        <f>IF(ISBLANK(Tableau415[[#This Row],[Matricule]]),"",VLOOKUP(Tableau415[[#This Row],[Matricule]],#REF!,2,FALSE))</f>
        <v/>
      </c>
      <c r="C309" s="12" t="str">
        <f>IF(ISBLANK(Tableau415[[#This Row],[Matricule]]),"",VLOOKUP(Tableau415[[#This Row],[Matricule]],#REF!,3,FALSE))</f>
        <v/>
      </c>
      <c r="D309" s="12" t="str">
        <f>CONCATENATE(Tableau415[[#This Row],[Semaine]],Tableau415[[#This Row],[Matricule]])</f>
        <v/>
      </c>
      <c r="H309" s="8"/>
      <c r="I309" s="8"/>
      <c r="J309" s="8"/>
      <c r="K309" s="8"/>
      <c r="L309" s="8"/>
      <c r="M309" s="8"/>
      <c r="N309" s="8"/>
      <c r="O309" s="21">
        <f>COUNTIF(Tableau415[[#This Row],[Lundi]:[Dimanche]],"&gt;0")</f>
        <v>0</v>
      </c>
      <c r="P309" s="21">
        <f>SUM(Tableau415[[#This Row],[Lundi]:[Dimanche]])</f>
        <v>0</v>
      </c>
      <c r="Q309" s="21">
        <f>COUNTIF(Tableau415[[#This Row],[Lundi]:[Dimanche]],"&gt;=190")*1000</f>
        <v>0</v>
      </c>
      <c r="R309" s="21">
        <f t="shared" si="8"/>
        <v>0</v>
      </c>
      <c r="S309" s="21">
        <f t="shared" si="9"/>
        <v>0</v>
      </c>
      <c r="T309" s="54" t="str">
        <f>IF(Tableau415[[#This Row],[Matricule]]&gt;1,IF(COUNTIF(Tableau415[DateMatricule],Tableau415[[#This Row],[DateMatricule]])&gt;1,"Doublon",""),"")</f>
        <v/>
      </c>
      <c r="U309"/>
    </row>
    <row r="310" spans="1:21" x14ac:dyDescent="0.25">
      <c r="A310" s="12" t="str">
        <f>IF(Tableau415[[#This Row],[Semaine]]="","",VLOOKUP(Tableau415[[#This Row],[Semaine]],Listes!$A:$B,2,FALSE))</f>
        <v/>
      </c>
      <c r="B310" s="12" t="str">
        <f>IF(ISBLANK(Tableau415[[#This Row],[Matricule]]),"",VLOOKUP(Tableau415[[#This Row],[Matricule]],#REF!,2,FALSE))</f>
        <v/>
      </c>
      <c r="C310" s="12" t="str">
        <f>IF(ISBLANK(Tableau415[[#This Row],[Matricule]]),"",VLOOKUP(Tableau415[[#This Row],[Matricule]],#REF!,3,FALSE))</f>
        <v/>
      </c>
      <c r="D310" s="12" t="str">
        <f>CONCATENATE(Tableau415[[#This Row],[Semaine]],Tableau415[[#This Row],[Matricule]])</f>
        <v/>
      </c>
      <c r="H310" s="8"/>
      <c r="I310" s="8"/>
      <c r="J310" s="8"/>
      <c r="K310" s="8"/>
      <c r="L310" s="8"/>
      <c r="M310" s="8"/>
      <c r="N310" s="8"/>
      <c r="O310" s="21">
        <f>COUNTIF(Tableau415[[#This Row],[Lundi]:[Dimanche]],"&gt;0")</f>
        <v>0</v>
      </c>
      <c r="P310" s="21">
        <f>SUM(Tableau415[[#This Row],[Lundi]:[Dimanche]])</f>
        <v>0</v>
      </c>
      <c r="Q310" s="21">
        <f>COUNTIF(Tableau415[[#This Row],[Lundi]:[Dimanche]],"&gt;=190")*1000</f>
        <v>0</v>
      </c>
      <c r="R310" s="21">
        <f t="shared" si="8"/>
        <v>0</v>
      </c>
      <c r="S310" s="21">
        <f t="shared" si="9"/>
        <v>0</v>
      </c>
      <c r="T310" s="54" t="str">
        <f>IF(Tableau415[[#This Row],[Matricule]]&gt;1,IF(COUNTIF(Tableau415[DateMatricule],Tableau415[[#This Row],[DateMatricule]])&gt;1,"Doublon",""),"")</f>
        <v/>
      </c>
      <c r="U310"/>
    </row>
    <row r="311" spans="1:21" x14ac:dyDescent="0.25">
      <c r="A311" s="12" t="str">
        <f>IF(Tableau415[[#This Row],[Semaine]]="","",VLOOKUP(Tableau415[[#This Row],[Semaine]],Listes!$A:$B,2,FALSE))</f>
        <v/>
      </c>
      <c r="B311" s="12" t="str">
        <f>IF(ISBLANK(Tableau415[[#This Row],[Matricule]]),"",VLOOKUP(Tableau415[[#This Row],[Matricule]],#REF!,2,FALSE))</f>
        <v/>
      </c>
      <c r="C311" s="12" t="str">
        <f>IF(ISBLANK(Tableau415[[#This Row],[Matricule]]),"",VLOOKUP(Tableau415[[#This Row],[Matricule]],#REF!,3,FALSE))</f>
        <v/>
      </c>
      <c r="D311" s="12" t="str">
        <f>CONCATENATE(Tableau415[[#This Row],[Semaine]],Tableau415[[#This Row],[Matricule]])</f>
        <v/>
      </c>
      <c r="H311" s="8"/>
      <c r="I311" s="8"/>
      <c r="J311" s="8"/>
      <c r="K311" s="8"/>
      <c r="L311" s="8"/>
      <c r="M311" s="8"/>
      <c r="N311" s="8"/>
      <c r="O311" s="21">
        <f>COUNTIF(Tableau415[[#This Row],[Lundi]:[Dimanche]],"&gt;0")</f>
        <v>0</v>
      </c>
      <c r="P311" s="21">
        <f>SUM(Tableau415[[#This Row],[Lundi]:[Dimanche]])</f>
        <v>0</v>
      </c>
      <c r="Q311" s="21">
        <f>COUNTIF(Tableau415[[#This Row],[Lundi]:[Dimanche]],"&gt;=190")*1000</f>
        <v>0</v>
      </c>
      <c r="R311" s="21">
        <f t="shared" si="8"/>
        <v>0</v>
      </c>
      <c r="S311" s="21">
        <f t="shared" si="9"/>
        <v>0</v>
      </c>
      <c r="T311" s="54" t="str">
        <f>IF(Tableau415[[#This Row],[Matricule]]&gt;1,IF(COUNTIF(Tableau415[DateMatricule],Tableau415[[#This Row],[DateMatricule]])&gt;1,"Doublon",""),"")</f>
        <v/>
      </c>
      <c r="U311"/>
    </row>
    <row r="312" spans="1:21" x14ac:dyDescent="0.25">
      <c r="A312" s="12" t="str">
        <f>IF(Tableau415[[#This Row],[Semaine]]="","",VLOOKUP(Tableau415[[#This Row],[Semaine]],Listes!$A:$B,2,FALSE))</f>
        <v/>
      </c>
      <c r="B312" s="12" t="str">
        <f>IF(ISBLANK(Tableau415[[#This Row],[Matricule]]),"",VLOOKUP(Tableau415[[#This Row],[Matricule]],#REF!,2,FALSE))</f>
        <v/>
      </c>
      <c r="C312" s="12" t="str">
        <f>IF(ISBLANK(Tableau415[[#This Row],[Matricule]]),"",VLOOKUP(Tableau415[[#This Row],[Matricule]],#REF!,3,FALSE))</f>
        <v/>
      </c>
      <c r="D312" s="12" t="str">
        <f>CONCATENATE(Tableau415[[#This Row],[Semaine]],Tableau415[[#This Row],[Matricule]])</f>
        <v/>
      </c>
      <c r="H312" s="8"/>
      <c r="I312" s="8"/>
      <c r="J312" s="8"/>
      <c r="K312" s="8"/>
      <c r="L312" s="8"/>
      <c r="M312" s="8"/>
      <c r="N312" s="8"/>
      <c r="O312" s="21">
        <f>COUNTIF(Tableau415[[#This Row],[Lundi]:[Dimanche]],"&gt;0")</f>
        <v>0</v>
      </c>
      <c r="P312" s="21">
        <f>SUM(Tableau415[[#This Row],[Lundi]:[Dimanche]])</f>
        <v>0</v>
      </c>
      <c r="Q312" s="21">
        <f>COUNTIF(Tableau415[[#This Row],[Lundi]:[Dimanche]],"&gt;=190")*1000</f>
        <v>0</v>
      </c>
      <c r="R312" s="21">
        <f t="shared" si="8"/>
        <v>0</v>
      </c>
      <c r="S312" s="21">
        <f t="shared" si="9"/>
        <v>0</v>
      </c>
      <c r="T312" s="54" t="str">
        <f>IF(Tableau415[[#This Row],[Matricule]]&gt;1,IF(COUNTIF(Tableau415[DateMatricule],Tableau415[[#This Row],[DateMatricule]])&gt;1,"Doublon",""),"")</f>
        <v/>
      </c>
      <c r="U312"/>
    </row>
    <row r="313" spans="1:21" x14ac:dyDescent="0.25">
      <c r="A313" s="12" t="str">
        <f>IF(Tableau415[[#This Row],[Semaine]]="","",VLOOKUP(Tableau415[[#This Row],[Semaine]],Listes!$A:$B,2,FALSE))</f>
        <v/>
      </c>
      <c r="B313" s="12" t="str">
        <f>IF(ISBLANK(Tableau415[[#This Row],[Matricule]]),"",VLOOKUP(Tableau415[[#This Row],[Matricule]],#REF!,2,FALSE))</f>
        <v/>
      </c>
      <c r="C313" s="12" t="str">
        <f>IF(ISBLANK(Tableau415[[#This Row],[Matricule]]),"",VLOOKUP(Tableau415[[#This Row],[Matricule]],#REF!,3,FALSE))</f>
        <v/>
      </c>
      <c r="D313" s="12" t="str">
        <f>CONCATENATE(Tableau415[[#This Row],[Semaine]],Tableau415[[#This Row],[Matricule]])</f>
        <v/>
      </c>
      <c r="H313" s="8"/>
      <c r="I313" s="8"/>
      <c r="J313" s="8"/>
      <c r="K313" s="8"/>
      <c r="L313" s="8"/>
      <c r="M313" s="8"/>
      <c r="N313" s="8"/>
      <c r="O313" s="21">
        <f>COUNTIF(Tableau415[[#This Row],[Lundi]:[Dimanche]],"&gt;0")</f>
        <v>0</v>
      </c>
      <c r="P313" s="21">
        <f>SUM(Tableau415[[#This Row],[Lundi]:[Dimanche]])</f>
        <v>0</v>
      </c>
      <c r="Q313" s="21">
        <f>COUNTIF(Tableau415[[#This Row],[Lundi]:[Dimanche]],"&gt;=190")*1000</f>
        <v>0</v>
      </c>
      <c r="R313" s="21">
        <f t="shared" si="8"/>
        <v>0</v>
      </c>
      <c r="S313" s="21">
        <f t="shared" si="9"/>
        <v>0</v>
      </c>
      <c r="T313" s="54" t="str">
        <f>IF(Tableau415[[#This Row],[Matricule]]&gt;1,IF(COUNTIF(Tableau415[DateMatricule],Tableau415[[#This Row],[DateMatricule]])&gt;1,"Doublon",""),"")</f>
        <v/>
      </c>
      <c r="U313"/>
    </row>
    <row r="314" spans="1:21" x14ac:dyDescent="0.25">
      <c r="A314" s="12" t="str">
        <f>IF(Tableau415[[#This Row],[Semaine]]="","",VLOOKUP(Tableau415[[#This Row],[Semaine]],Listes!$A:$B,2,FALSE))</f>
        <v/>
      </c>
      <c r="B314" s="12" t="str">
        <f>IF(ISBLANK(Tableau415[[#This Row],[Matricule]]),"",VLOOKUP(Tableau415[[#This Row],[Matricule]],#REF!,2,FALSE))</f>
        <v/>
      </c>
      <c r="C314" s="12" t="str">
        <f>IF(ISBLANK(Tableau415[[#This Row],[Matricule]]),"",VLOOKUP(Tableau415[[#This Row],[Matricule]],#REF!,3,FALSE))</f>
        <v/>
      </c>
      <c r="D314" s="12" t="str">
        <f>CONCATENATE(Tableau415[[#This Row],[Semaine]],Tableau415[[#This Row],[Matricule]])</f>
        <v/>
      </c>
      <c r="H314" s="8"/>
      <c r="I314" s="8"/>
      <c r="J314" s="8"/>
      <c r="K314" s="8"/>
      <c r="L314" s="8"/>
      <c r="M314" s="8"/>
      <c r="N314" s="8"/>
      <c r="O314" s="21">
        <f>COUNTIF(Tableau415[[#This Row],[Lundi]:[Dimanche]],"&gt;0")</f>
        <v>0</v>
      </c>
      <c r="P314" s="21">
        <f>SUM(Tableau415[[#This Row],[Lundi]:[Dimanche]])</f>
        <v>0</v>
      </c>
      <c r="Q314" s="21">
        <f>COUNTIF(Tableau415[[#This Row],[Lundi]:[Dimanche]],"&gt;=190")*1000</f>
        <v>0</v>
      </c>
      <c r="R314" s="21">
        <f t="shared" si="8"/>
        <v>0</v>
      </c>
      <c r="S314" s="21">
        <f t="shared" si="9"/>
        <v>0</v>
      </c>
      <c r="T314" s="54" t="str">
        <f>IF(Tableau415[[#This Row],[Matricule]]&gt;1,IF(COUNTIF(Tableau415[DateMatricule],Tableau415[[#This Row],[DateMatricule]])&gt;1,"Doublon",""),"")</f>
        <v/>
      </c>
      <c r="U314"/>
    </row>
    <row r="315" spans="1:21" x14ac:dyDescent="0.25">
      <c r="A315" s="12" t="str">
        <f>IF(Tableau415[[#This Row],[Semaine]]="","",VLOOKUP(Tableau415[[#This Row],[Semaine]],Listes!$A:$B,2,FALSE))</f>
        <v/>
      </c>
      <c r="B315" s="12" t="str">
        <f>IF(ISBLANK(Tableau415[[#This Row],[Matricule]]),"",VLOOKUP(Tableau415[[#This Row],[Matricule]],#REF!,2,FALSE))</f>
        <v/>
      </c>
      <c r="C315" s="12" t="str">
        <f>IF(ISBLANK(Tableau415[[#This Row],[Matricule]]),"",VLOOKUP(Tableau415[[#This Row],[Matricule]],#REF!,3,FALSE))</f>
        <v/>
      </c>
      <c r="D315" s="12" t="str">
        <f>CONCATENATE(Tableau415[[#This Row],[Semaine]],Tableau415[[#This Row],[Matricule]])</f>
        <v/>
      </c>
      <c r="H315" s="8"/>
      <c r="I315" s="8"/>
      <c r="J315" s="8"/>
      <c r="K315" s="8"/>
      <c r="L315" s="8"/>
      <c r="M315" s="8"/>
      <c r="N315" s="8"/>
      <c r="O315" s="21">
        <f>COUNTIF(Tableau415[[#This Row],[Lundi]:[Dimanche]],"&gt;0")</f>
        <v>0</v>
      </c>
      <c r="P315" s="21">
        <f>SUM(Tableau415[[#This Row],[Lundi]:[Dimanche]])</f>
        <v>0</v>
      </c>
      <c r="Q315" s="21">
        <f>COUNTIF(Tableau415[[#This Row],[Lundi]:[Dimanche]],"&gt;=190")*1000</f>
        <v>0</v>
      </c>
      <c r="R315" s="21">
        <f t="shared" si="8"/>
        <v>0</v>
      </c>
      <c r="S315" s="21">
        <f t="shared" si="9"/>
        <v>0</v>
      </c>
      <c r="T315" s="54" t="str">
        <f>IF(Tableau415[[#This Row],[Matricule]]&gt;1,IF(COUNTIF(Tableau415[DateMatricule],Tableau415[[#This Row],[DateMatricule]])&gt;1,"Doublon",""),"")</f>
        <v/>
      </c>
      <c r="U315"/>
    </row>
    <row r="316" spans="1:21" x14ac:dyDescent="0.25">
      <c r="A316" s="12" t="str">
        <f>IF(Tableau415[[#This Row],[Semaine]]="","",VLOOKUP(Tableau415[[#This Row],[Semaine]],Listes!$A:$B,2,FALSE))</f>
        <v/>
      </c>
      <c r="B316" s="12" t="str">
        <f>IF(ISBLANK(Tableau415[[#This Row],[Matricule]]),"",VLOOKUP(Tableau415[[#This Row],[Matricule]],#REF!,2,FALSE))</f>
        <v/>
      </c>
      <c r="C316" s="12" t="str">
        <f>IF(ISBLANK(Tableau415[[#This Row],[Matricule]]),"",VLOOKUP(Tableau415[[#This Row],[Matricule]],#REF!,3,FALSE))</f>
        <v/>
      </c>
      <c r="D316" s="12" t="str">
        <f>CONCATENATE(Tableau415[[#This Row],[Semaine]],Tableau415[[#This Row],[Matricule]])</f>
        <v/>
      </c>
      <c r="H316" s="8"/>
      <c r="I316" s="8"/>
      <c r="J316" s="8"/>
      <c r="K316" s="8"/>
      <c r="L316" s="8"/>
      <c r="M316" s="8"/>
      <c r="N316" s="8"/>
      <c r="O316" s="21">
        <f>COUNTIF(Tableau415[[#This Row],[Lundi]:[Dimanche]],"&gt;0")</f>
        <v>0</v>
      </c>
      <c r="P316" s="21">
        <f>SUM(Tableau415[[#This Row],[Lundi]:[Dimanche]])</f>
        <v>0</v>
      </c>
      <c r="Q316" s="21">
        <f>COUNTIF(Tableau415[[#This Row],[Lundi]:[Dimanche]],"&gt;=190")*1000</f>
        <v>0</v>
      </c>
      <c r="R316" s="21">
        <f t="shared" si="8"/>
        <v>0</v>
      </c>
      <c r="S316" s="21">
        <f t="shared" si="9"/>
        <v>0</v>
      </c>
      <c r="T316" s="54" t="str">
        <f>IF(Tableau415[[#This Row],[Matricule]]&gt;1,IF(COUNTIF(Tableau415[DateMatricule],Tableau415[[#This Row],[DateMatricule]])&gt;1,"Doublon",""),"")</f>
        <v/>
      </c>
      <c r="U316"/>
    </row>
    <row r="317" spans="1:21" x14ac:dyDescent="0.25">
      <c r="A317" s="12" t="str">
        <f>IF(Tableau415[[#This Row],[Semaine]]="","",VLOOKUP(Tableau415[[#This Row],[Semaine]],Listes!$A:$B,2,FALSE))</f>
        <v/>
      </c>
      <c r="B317" s="12" t="str">
        <f>IF(ISBLANK(Tableau415[[#This Row],[Matricule]]),"",VLOOKUP(Tableau415[[#This Row],[Matricule]],#REF!,2,FALSE))</f>
        <v/>
      </c>
      <c r="C317" s="12" t="str">
        <f>IF(ISBLANK(Tableau415[[#This Row],[Matricule]]),"",VLOOKUP(Tableau415[[#This Row],[Matricule]],#REF!,3,FALSE))</f>
        <v/>
      </c>
      <c r="D317" s="12" t="str">
        <f>CONCATENATE(Tableau415[[#This Row],[Semaine]],Tableau415[[#This Row],[Matricule]])</f>
        <v/>
      </c>
      <c r="H317" s="8"/>
      <c r="I317" s="8"/>
      <c r="J317" s="8"/>
      <c r="K317" s="8"/>
      <c r="L317" s="8"/>
      <c r="M317" s="8"/>
      <c r="N317" s="8"/>
      <c r="O317" s="21">
        <f>COUNTIF(Tableau415[[#This Row],[Lundi]:[Dimanche]],"&gt;0")</f>
        <v>0</v>
      </c>
      <c r="P317" s="21">
        <f>SUM(Tableau415[[#This Row],[Lundi]:[Dimanche]])</f>
        <v>0</v>
      </c>
      <c r="Q317" s="21">
        <f>COUNTIF(Tableau415[[#This Row],[Lundi]:[Dimanche]],"&gt;=190")*1000</f>
        <v>0</v>
      </c>
      <c r="R317" s="21">
        <f t="shared" si="8"/>
        <v>0</v>
      </c>
      <c r="S317" s="21">
        <f t="shared" si="9"/>
        <v>0</v>
      </c>
      <c r="T317" s="54" t="str">
        <f>IF(Tableau415[[#This Row],[Matricule]]&gt;1,IF(COUNTIF(Tableau415[DateMatricule],Tableau415[[#This Row],[DateMatricule]])&gt;1,"Doublon",""),"")</f>
        <v/>
      </c>
      <c r="U317"/>
    </row>
    <row r="318" spans="1:21" x14ac:dyDescent="0.25">
      <c r="A318" s="12" t="str">
        <f>IF(Tableau415[[#This Row],[Semaine]]="","",VLOOKUP(Tableau415[[#This Row],[Semaine]],Listes!$A:$B,2,FALSE))</f>
        <v/>
      </c>
      <c r="B318" s="12" t="str">
        <f>IF(ISBLANK(Tableau415[[#This Row],[Matricule]]),"",VLOOKUP(Tableau415[[#This Row],[Matricule]],#REF!,2,FALSE))</f>
        <v/>
      </c>
      <c r="C318" s="12" t="str">
        <f>IF(ISBLANK(Tableau415[[#This Row],[Matricule]]),"",VLOOKUP(Tableau415[[#This Row],[Matricule]],#REF!,3,FALSE))</f>
        <v/>
      </c>
      <c r="D318" s="12" t="str">
        <f>CONCATENATE(Tableau415[[#This Row],[Semaine]],Tableau415[[#This Row],[Matricule]])</f>
        <v/>
      </c>
      <c r="H318" s="8"/>
      <c r="I318" s="8"/>
      <c r="J318" s="8"/>
      <c r="K318" s="8"/>
      <c r="L318" s="8"/>
      <c r="M318" s="8"/>
      <c r="N318" s="8"/>
      <c r="O318" s="21">
        <f>COUNTIF(Tableau415[[#This Row],[Lundi]:[Dimanche]],"&gt;0")</f>
        <v>0</v>
      </c>
      <c r="P318" s="21">
        <f>SUM(Tableau415[[#This Row],[Lundi]:[Dimanche]])</f>
        <v>0</v>
      </c>
      <c r="Q318" s="21">
        <f>COUNTIF(Tableau415[[#This Row],[Lundi]:[Dimanche]],"&gt;=190")*1000</f>
        <v>0</v>
      </c>
      <c r="R318" s="21">
        <f t="shared" si="8"/>
        <v>0</v>
      </c>
      <c r="S318" s="21">
        <f t="shared" si="9"/>
        <v>0</v>
      </c>
      <c r="T318" s="54" t="str">
        <f>IF(Tableau415[[#This Row],[Matricule]]&gt;1,IF(COUNTIF(Tableau415[DateMatricule],Tableau415[[#This Row],[DateMatricule]])&gt;1,"Doublon",""),"")</f>
        <v/>
      </c>
      <c r="U318"/>
    </row>
    <row r="319" spans="1:21" x14ac:dyDescent="0.25">
      <c r="A319" s="12" t="str">
        <f>IF(Tableau415[[#This Row],[Semaine]]="","",VLOOKUP(Tableau415[[#This Row],[Semaine]],Listes!$A:$B,2,FALSE))</f>
        <v/>
      </c>
      <c r="B319" s="12" t="str">
        <f>IF(ISBLANK(Tableau415[[#This Row],[Matricule]]),"",VLOOKUP(Tableau415[[#This Row],[Matricule]],#REF!,2,FALSE))</f>
        <v/>
      </c>
      <c r="C319" s="12" t="str">
        <f>IF(ISBLANK(Tableau415[[#This Row],[Matricule]]),"",VLOOKUP(Tableau415[[#This Row],[Matricule]],#REF!,3,FALSE))</f>
        <v/>
      </c>
      <c r="D319" s="12" t="str">
        <f>CONCATENATE(Tableau415[[#This Row],[Semaine]],Tableau415[[#This Row],[Matricule]])</f>
        <v/>
      </c>
      <c r="H319" s="8"/>
      <c r="I319" s="8"/>
      <c r="J319" s="8"/>
      <c r="K319" s="8"/>
      <c r="L319" s="8"/>
      <c r="M319" s="8"/>
      <c r="N319" s="8"/>
      <c r="O319" s="21">
        <f>COUNTIF(Tableau415[[#This Row],[Lundi]:[Dimanche]],"&gt;0")</f>
        <v>0</v>
      </c>
      <c r="P319" s="21">
        <f>SUM(Tableau415[[#This Row],[Lundi]:[Dimanche]])</f>
        <v>0</v>
      </c>
      <c r="Q319" s="21">
        <f>COUNTIF(Tableau415[[#This Row],[Lundi]:[Dimanche]],"&gt;=190")*1000</f>
        <v>0</v>
      </c>
      <c r="R319" s="21">
        <f t="shared" si="8"/>
        <v>0</v>
      </c>
      <c r="S319" s="21">
        <f t="shared" si="9"/>
        <v>0</v>
      </c>
      <c r="T319" s="54" t="str">
        <f>IF(Tableau415[[#This Row],[Matricule]]&gt;1,IF(COUNTIF(Tableau415[DateMatricule],Tableau415[[#This Row],[DateMatricule]])&gt;1,"Doublon",""),"")</f>
        <v/>
      </c>
      <c r="U319"/>
    </row>
    <row r="320" spans="1:21" x14ac:dyDescent="0.25">
      <c r="A320" s="12" t="str">
        <f>IF(Tableau415[[#This Row],[Semaine]]="","",VLOOKUP(Tableau415[[#This Row],[Semaine]],Listes!$A:$B,2,FALSE))</f>
        <v/>
      </c>
      <c r="B320" s="12" t="str">
        <f>IF(ISBLANK(Tableau415[[#This Row],[Matricule]]),"",VLOOKUP(Tableau415[[#This Row],[Matricule]],#REF!,2,FALSE))</f>
        <v/>
      </c>
      <c r="C320" s="12" t="str">
        <f>IF(ISBLANK(Tableau415[[#This Row],[Matricule]]),"",VLOOKUP(Tableau415[[#This Row],[Matricule]],#REF!,3,FALSE))</f>
        <v/>
      </c>
      <c r="D320" s="12" t="str">
        <f>CONCATENATE(Tableau415[[#This Row],[Semaine]],Tableau415[[#This Row],[Matricule]])</f>
        <v/>
      </c>
      <c r="H320" s="8"/>
      <c r="I320" s="8"/>
      <c r="J320" s="8"/>
      <c r="K320" s="8"/>
      <c r="L320" s="8"/>
      <c r="M320" s="8"/>
      <c r="N320" s="8"/>
      <c r="O320" s="21">
        <f>COUNTIF(Tableau415[[#This Row],[Lundi]:[Dimanche]],"&gt;0")</f>
        <v>0</v>
      </c>
      <c r="P320" s="21">
        <f>SUM(Tableau415[[#This Row],[Lundi]:[Dimanche]])</f>
        <v>0</v>
      </c>
      <c r="Q320" s="21">
        <f>COUNTIF(Tableau415[[#This Row],[Lundi]:[Dimanche]],"&gt;=190")*1000</f>
        <v>0</v>
      </c>
      <c r="R320" s="21">
        <f t="shared" si="8"/>
        <v>0</v>
      </c>
      <c r="S320" s="21">
        <f t="shared" si="9"/>
        <v>0</v>
      </c>
      <c r="T320" s="54" t="str">
        <f>IF(Tableau415[[#This Row],[Matricule]]&gt;1,IF(COUNTIF(Tableau415[DateMatricule],Tableau415[[#This Row],[DateMatricule]])&gt;1,"Doublon",""),"")</f>
        <v/>
      </c>
      <c r="U320"/>
    </row>
    <row r="321" spans="1:21" x14ac:dyDescent="0.25">
      <c r="A321" s="12" t="str">
        <f>IF(Tableau415[[#This Row],[Semaine]]="","",VLOOKUP(Tableau415[[#This Row],[Semaine]],Listes!$A:$B,2,FALSE))</f>
        <v/>
      </c>
      <c r="B321" s="12" t="str">
        <f>IF(ISBLANK(Tableau415[[#This Row],[Matricule]]),"",VLOOKUP(Tableau415[[#This Row],[Matricule]],#REF!,2,FALSE))</f>
        <v/>
      </c>
      <c r="C321" s="12" t="str">
        <f>IF(ISBLANK(Tableau415[[#This Row],[Matricule]]),"",VLOOKUP(Tableau415[[#This Row],[Matricule]],#REF!,3,FALSE))</f>
        <v/>
      </c>
      <c r="D321" s="12" t="str">
        <f>CONCATENATE(Tableau415[[#This Row],[Semaine]],Tableau415[[#This Row],[Matricule]])</f>
        <v/>
      </c>
      <c r="H321" s="8"/>
      <c r="I321" s="8"/>
      <c r="J321" s="8"/>
      <c r="K321" s="8"/>
      <c r="L321" s="8"/>
      <c r="M321" s="8"/>
      <c r="N321" s="8"/>
      <c r="O321" s="21">
        <f>COUNTIF(Tableau415[[#This Row],[Lundi]:[Dimanche]],"&gt;0")</f>
        <v>0</v>
      </c>
      <c r="P321" s="21">
        <f>SUM(Tableau415[[#This Row],[Lundi]:[Dimanche]])</f>
        <v>0</v>
      </c>
      <c r="Q321" s="21">
        <f>COUNTIF(Tableau415[[#This Row],[Lundi]:[Dimanche]],"&gt;=190")*1000</f>
        <v>0</v>
      </c>
      <c r="R321" s="21">
        <f t="shared" si="8"/>
        <v>0</v>
      </c>
      <c r="S321" s="21">
        <f t="shared" si="9"/>
        <v>0</v>
      </c>
      <c r="T321" s="54" t="str">
        <f>IF(Tableau415[[#This Row],[Matricule]]&gt;1,IF(COUNTIF(Tableau415[DateMatricule],Tableau415[[#This Row],[DateMatricule]])&gt;1,"Doublon",""),"")</f>
        <v/>
      </c>
      <c r="U321"/>
    </row>
    <row r="322" spans="1:21" x14ac:dyDescent="0.25">
      <c r="A322" s="12" t="str">
        <f>IF(Tableau415[[#This Row],[Semaine]]="","",VLOOKUP(Tableau415[[#This Row],[Semaine]],Listes!$A:$B,2,FALSE))</f>
        <v/>
      </c>
      <c r="B322" s="12" t="str">
        <f>IF(ISBLANK(Tableau415[[#This Row],[Matricule]]),"",VLOOKUP(Tableau415[[#This Row],[Matricule]],#REF!,2,FALSE))</f>
        <v/>
      </c>
      <c r="C322" s="12" t="str">
        <f>IF(ISBLANK(Tableau415[[#This Row],[Matricule]]),"",VLOOKUP(Tableau415[[#This Row],[Matricule]],#REF!,3,FALSE))</f>
        <v/>
      </c>
      <c r="D322" s="12" t="str">
        <f>CONCATENATE(Tableau415[[#This Row],[Semaine]],Tableau415[[#This Row],[Matricule]])</f>
        <v/>
      </c>
      <c r="H322" s="8"/>
      <c r="I322" s="8"/>
      <c r="J322" s="8"/>
      <c r="K322" s="8"/>
      <c r="L322" s="8"/>
      <c r="M322" s="8"/>
      <c r="N322" s="8"/>
      <c r="O322" s="21">
        <f>COUNTIF(Tableau415[[#This Row],[Lundi]:[Dimanche]],"&gt;0")</f>
        <v>0</v>
      </c>
      <c r="P322" s="21">
        <f>SUM(Tableau415[[#This Row],[Lundi]:[Dimanche]])</f>
        <v>0</v>
      </c>
      <c r="Q322" s="21">
        <f>COUNTIF(Tableau415[[#This Row],[Lundi]:[Dimanche]],"&gt;=190")*1000</f>
        <v>0</v>
      </c>
      <c r="R322" s="21">
        <f t="shared" si="8"/>
        <v>0</v>
      </c>
      <c r="S322" s="21">
        <f t="shared" si="9"/>
        <v>0</v>
      </c>
      <c r="T322" s="54" t="str">
        <f>IF(Tableau415[[#This Row],[Matricule]]&gt;1,IF(COUNTIF(Tableau415[DateMatricule],Tableau415[[#This Row],[DateMatricule]])&gt;1,"Doublon",""),"")</f>
        <v/>
      </c>
      <c r="U322"/>
    </row>
    <row r="323" spans="1:21" x14ac:dyDescent="0.25">
      <c r="A323" s="12" t="str">
        <f>IF(Tableau415[[#This Row],[Semaine]]="","",VLOOKUP(Tableau415[[#This Row],[Semaine]],Listes!$A:$B,2,FALSE))</f>
        <v/>
      </c>
      <c r="B323" s="12" t="str">
        <f>IF(ISBLANK(Tableau415[[#This Row],[Matricule]]),"",VLOOKUP(Tableau415[[#This Row],[Matricule]],#REF!,2,FALSE))</f>
        <v/>
      </c>
      <c r="C323" s="12" t="str">
        <f>IF(ISBLANK(Tableau415[[#This Row],[Matricule]]),"",VLOOKUP(Tableau415[[#This Row],[Matricule]],#REF!,3,FALSE))</f>
        <v/>
      </c>
      <c r="D323" s="12" t="str">
        <f>CONCATENATE(Tableau415[[#This Row],[Semaine]],Tableau415[[#This Row],[Matricule]])</f>
        <v/>
      </c>
      <c r="H323" s="8"/>
      <c r="I323" s="8"/>
      <c r="J323" s="8"/>
      <c r="K323" s="8"/>
      <c r="L323" s="8"/>
      <c r="M323" s="8"/>
      <c r="N323" s="8"/>
      <c r="O323" s="21">
        <f>COUNTIF(Tableau415[[#This Row],[Lundi]:[Dimanche]],"&gt;0")</f>
        <v>0</v>
      </c>
      <c r="P323" s="21">
        <f>SUM(Tableau415[[#This Row],[Lundi]:[Dimanche]])</f>
        <v>0</v>
      </c>
      <c r="Q323" s="21">
        <f>COUNTIF(Tableau415[[#This Row],[Lundi]:[Dimanche]],"&gt;=190")*1000</f>
        <v>0</v>
      </c>
      <c r="R323" s="21">
        <f t="shared" ref="R323:R386" si="10">+IF(P323&gt;1140,(P323-1140)*20,0)</f>
        <v>0</v>
      </c>
      <c r="S323" s="21">
        <f t="shared" ref="S323:S386" si="11">+Q323+R323</f>
        <v>0</v>
      </c>
      <c r="T323" s="54" t="str">
        <f>IF(Tableau415[[#This Row],[Matricule]]&gt;1,IF(COUNTIF(Tableau415[DateMatricule],Tableau415[[#This Row],[DateMatricule]])&gt;1,"Doublon",""),"")</f>
        <v/>
      </c>
      <c r="U323"/>
    </row>
    <row r="324" spans="1:21" x14ac:dyDescent="0.25">
      <c r="A324" s="12" t="str">
        <f>IF(Tableau415[[#This Row],[Semaine]]="","",VLOOKUP(Tableau415[[#This Row],[Semaine]],Listes!$A:$B,2,FALSE))</f>
        <v/>
      </c>
      <c r="B324" s="12" t="str">
        <f>IF(ISBLANK(Tableau415[[#This Row],[Matricule]]),"",VLOOKUP(Tableau415[[#This Row],[Matricule]],#REF!,2,FALSE))</f>
        <v/>
      </c>
      <c r="C324" s="12" t="str">
        <f>IF(ISBLANK(Tableau415[[#This Row],[Matricule]]),"",VLOOKUP(Tableau415[[#This Row],[Matricule]],#REF!,3,FALSE))</f>
        <v/>
      </c>
      <c r="D324" s="12" t="str">
        <f>CONCATENATE(Tableau415[[#This Row],[Semaine]],Tableau415[[#This Row],[Matricule]])</f>
        <v/>
      </c>
      <c r="H324" s="8"/>
      <c r="I324" s="8"/>
      <c r="J324" s="8"/>
      <c r="K324" s="8"/>
      <c r="L324" s="8"/>
      <c r="M324" s="8"/>
      <c r="N324" s="8"/>
      <c r="O324" s="21">
        <f>COUNTIF(Tableau415[[#This Row],[Lundi]:[Dimanche]],"&gt;0")</f>
        <v>0</v>
      </c>
      <c r="P324" s="21">
        <f>SUM(Tableau415[[#This Row],[Lundi]:[Dimanche]])</f>
        <v>0</v>
      </c>
      <c r="Q324" s="21">
        <f>COUNTIF(Tableau415[[#This Row],[Lundi]:[Dimanche]],"&gt;=190")*1000</f>
        <v>0</v>
      </c>
      <c r="R324" s="21">
        <f t="shared" si="10"/>
        <v>0</v>
      </c>
      <c r="S324" s="21">
        <f t="shared" si="11"/>
        <v>0</v>
      </c>
      <c r="T324" s="54" t="str">
        <f>IF(Tableau415[[#This Row],[Matricule]]&gt;1,IF(COUNTIF(Tableau415[DateMatricule],Tableau415[[#This Row],[DateMatricule]])&gt;1,"Doublon",""),"")</f>
        <v/>
      </c>
      <c r="U324"/>
    </row>
    <row r="325" spans="1:21" x14ac:dyDescent="0.25">
      <c r="A325" s="12" t="str">
        <f>IF(Tableau415[[#This Row],[Semaine]]="","",VLOOKUP(Tableau415[[#This Row],[Semaine]],Listes!$A:$B,2,FALSE))</f>
        <v/>
      </c>
      <c r="B325" s="12" t="str">
        <f>IF(ISBLANK(Tableau415[[#This Row],[Matricule]]),"",VLOOKUP(Tableau415[[#This Row],[Matricule]],#REF!,2,FALSE))</f>
        <v/>
      </c>
      <c r="C325" s="12" t="str">
        <f>IF(ISBLANK(Tableau415[[#This Row],[Matricule]]),"",VLOOKUP(Tableau415[[#This Row],[Matricule]],#REF!,3,FALSE))</f>
        <v/>
      </c>
      <c r="D325" s="12" t="str">
        <f>CONCATENATE(Tableau415[[#This Row],[Semaine]],Tableau415[[#This Row],[Matricule]])</f>
        <v/>
      </c>
      <c r="H325" s="8"/>
      <c r="I325" s="8"/>
      <c r="J325" s="8"/>
      <c r="K325" s="8"/>
      <c r="L325" s="8"/>
      <c r="M325" s="8"/>
      <c r="N325" s="8"/>
      <c r="O325" s="21">
        <f>COUNTIF(Tableau415[[#This Row],[Lundi]:[Dimanche]],"&gt;0")</f>
        <v>0</v>
      </c>
      <c r="P325" s="21">
        <f>SUM(Tableau415[[#This Row],[Lundi]:[Dimanche]])</f>
        <v>0</v>
      </c>
      <c r="Q325" s="21">
        <f>COUNTIF(Tableau415[[#This Row],[Lundi]:[Dimanche]],"&gt;=190")*1000</f>
        <v>0</v>
      </c>
      <c r="R325" s="21">
        <f t="shared" si="10"/>
        <v>0</v>
      </c>
      <c r="S325" s="21">
        <f t="shared" si="11"/>
        <v>0</v>
      </c>
      <c r="T325" s="54" t="str">
        <f>IF(Tableau415[[#This Row],[Matricule]]&gt;1,IF(COUNTIF(Tableau415[DateMatricule],Tableau415[[#This Row],[DateMatricule]])&gt;1,"Doublon",""),"")</f>
        <v/>
      </c>
      <c r="U325"/>
    </row>
    <row r="326" spans="1:21" x14ac:dyDescent="0.25">
      <c r="A326" s="12" t="str">
        <f>IF(Tableau415[[#This Row],[Semaine]]="","",VLOOKUP(Tableau415[[#This Row],[Semaine]],Listes!$A:$B,2,FALSE))</f>
        <v/>
      </c>
      <c r="B326" s="12" t="str">
        <f>IF(ISBLANK(Tableau415[[#This Row],[Matricule]]),"",VLOOKUP(Tableau415[[#This Row],[Matricule]],#REF!,2,FALSE))</f>
        <v/>
      </c>
      <c r="C326" s="12" t="str">
        <f>IF(ISBLANK(Tableau415[[#This Row],[Matricule]]),"",VLOOKUP(Tableau415[[#This Row],[Matricule]],#REF!,3,FALSE))</f>
        <v/>
      </c>
      <c r="D326" s="12" t="str">
        <f>CONCATENATE(Tableau415[[#This Row],[Semaine]],Tableau415[[#This Row],[Matricule]])</f>
        <v/>
      </c>
      <c r="H326" s="8"/>
      <c r="I326" s="8"/>
      <c r="J326" s="8"/>
      <c r="K326" s="8"/>
      <c r="L326" s="8"/>
      <c r="M326" s="8"/>
      <c r="N326" s="8"/>
      <c r="O326" s="21">
        <f>COUNTIF(Tableau415[[#This Row],[Lundi]:[Dimanche]],"&gt;0")</f>
        <v>0</v>
      </c>
      <c r="P326" s="21">
        <f>SUM(Tableau415[[#This Row],[Lundi]:[Dimanche]])</f>
        <v>0</v>
      </c>
      <c r="Q326" s="21">
        <f>COUNTIF(Tableau415[[#This Row],[Lundi]:[Dimanche]],"&gt;=190")*1000</f>
        <v>0</v>
      </c>
      <c r="R326" s="21">
        <f t="shared" si="10"/>
        <v>0</v>
      </c>
      <c r="S326" s="21">
        <f t="shared" si="11"/>
        <v>0</v>
      </c>
      <c r="T326" s="54" t="str">
        <f>IF(Tableau415[[#This Row],[Matricule]]&gt;1,IF(COUNTIF(Tableau415[DateMatricule],Tableau415[[#This Row],[DateMatricule]])&gt;1,"Doublon",""),"")</f>
        <v/>
      </c>
      <c r="U326"/>
    </row>
    <row r="327" spans="1:21" x14ac:dyDescent="0.25">
      <c r="A327" s="12" t="str">
        <f>IF(Tableau415[[#This Row],[Semaine]]="","",VLOOKUP(Tableau415[[#This Row],[Semaine]],Listes!$A:$B,2,FALSE))</f>
        <v/>
      </c>
      <c r="B327" s="12" t="str">
        <f>IF(ISBLANK(Tableau415[[#This Row],[Matricule]]),"",VLOOKUP(Tableau415[[#This Row],[Matricule]],#REF!,2,FALSE))</f>
        <v/>
      </c>
      <c r="C327" s="12" t="str">
        <f>IF(ISBLANK(Tableau415[[#This Row],[Matricule]]),"",VLOOKUP(Tableau415[[#This Row],[Matricule]],#REF!,3,FALSE))</f>
        <v/>
      </c>
      <c r="D327" s="12" t="str">
        <f>CONCATENATE(Tableau415[[#This Row],[Semaine]],Tableau415[[#This Row],[Matricule]])</f>
        <v/>
      </c>
      <c r="H327" s="8"/>
      <c r="I327" s="8"/>
      <c r="J327" s="8"/>
      <c r="K327" s="8"/>
      <c r="L327" s="8"/>
      <c r="M327" s="8"/>
      <c r="N327" s="8"/>
      <c r="O327" s="21">
        <f>COUNTIF(Tableau415[[#This Row],[Lundi]:[Dimanche]],"&gt;0")</f>
        <v>0</v>
      </c>
      <c r="P327" s="21">
        <f>SUM(Tableau415[[#This Row],[Lundi]:[Dimanche]])</f>
        <v>0</v>
      </c>
      <c r="Q327" s="21">
        <f>COUNTIF(Tableau415[[#This Row],[Lundi]:[Dimanche]],"&gt;=190")*1000</f>
        <v>0</v>
      </c>
      <c r="R327" s="21">
        <f t="shared" si="10"/>
        <v>0</v>
      </c>
      <c r="S327" s="21">
        <f t="shared" si="11"/>
        <v>0</v>
      </c>
      <c r="T327" s="54" t="str">
        <f>IF(Tableau415[[#This Row],[Matricule]]&gt;1,IF(COUNTIF(Tableau415[DateMatricule],Tableau415[[#This Row],[DateMatricule]])&gt;1,"Doublon",""),"")</f>
        <v/>
      </c>
      <c r="U327"/>
    </row>
    <row r="328" spans="1:21" x14ac:dyDescent="0.25">
      <c r="A328" s="12" t="str">
        <f>IF(Tableau415[[#This Row],[Semaine]]="","",VLOOKUP(Tableau415[[#This Row],[Semaine]],Listes!$A:$B,2,FALSE))</f>
        <v/>
      </c>
      <c r="B328" s="12" t="str">
        <f>IF(ISBLANK(Tableau415[[#This Row],[Matricule]]),"",VLOOKUP(Tableau415[[#This Row],[Matricule]],#REF!,2,FALSE))</f>
        <v/>
      </c>
      <c r="C328" s="12" t="str">
        <f>IF(ISBLANK(Tableau415[[#This Row],[Matricule]]),"",VLOOKUP(Tableau415[[#This Row],[Matricule]],#REF!,3,FALSE))</f>
        <v/>
      </c>
      <c r="D328" s="12" t="str">
        <f>CONCATENATE(Tableau415[[#This Row],[Semaine]],Tableau415[[#This Row],[Matricule]])</f>
        <v/>
      </c>
      <c r="H328" s="8"/>
      <c r="I328" s="8"/>
      <c r="J328" s="8"/>
      <c r="K328" s="8"/>
      <c r="L328" s="8"/>
      <c r="M328" s="8"/>
      <c r="N328" s="8"/>
      <c r="O328" s="21">
        <f>COUNTIF(Tableau415[[#This Row],[Lundi]:[Dimanche]],"&gt;0")</f>
        <v>0</v>
      </c>
      <c r="P328" s="21">
        <f>SUM(Tableau415[[#This Row],[Lundi]:[Dimanche]])</f>
        <v>0</v>
      </c>
      <c r="Q328" s="21">
        <f>COUNTIF(Tableau415[[#This Row],[Lundi]:[Dimanche]],"&gt;=190")*1000</f>
        <v>0</v>
      </c>
      <c r="R328" s="21">
        <f t="shared" si="10"/>
        <v>0</v>
      </c>
      <c r="S328" s="21">
        <f t="shared" si="11"/>
        <v>0</v>
      </c>
      <c r="T328" s="54" t="str">
        <f>IF(Tableau415[[#This Row],[Matricule]]&gt;1,IF(COUNTIF(Tableau415[DateMatricule],Tableau415[[#This Row],[DateMatricule]])&gt;1,"Doublon",""),"")</f>
        <v/>
      </c>
      <c r="U328"/>
    </row>
    <row r="329" spans="1:21" x14ac:dyDescent="0.25">
      <c r="A329" s="12" t="str">
        <f>IF(Tableau415[[#This Row],[Semaine]]="","",VLOOKUP(Tableau415[[#This Row],[Semaine]],Listes!$A:$B,2,FALSE))</f>
        <v/>
      </c>
      <c r="B329" s="12" t="str">
        <f>IF(ISBLANK(Tableau415[[#This Row],[Matricule]]),"",VLOOKUP(Tableau415[[#This Row],[Matricule]],#REF!,2,FALSE))</f>
        <v/>
      </c>
      <c r="C329" s="12" t="str">
        <f>IF(ISBLANK(Tableau415[[#This Row],[Matricule]]),"",VLOOKUP(Tableau415[[#This Row],[Matricule]],#REF!,3,FALSE))</f>
        <v/>
      </c>
      <c r="D329" s="12" t="str">
        <f>CONCATENATE(Tableau415[[#This Row],[Semaine]],Tableau415[[#This Row],[Matricule]])</f>
        <v/>
      </c>
      <c r="H329" s="8"/>
      <c r="I329" s="8"/>
      <c r="J329" s="8"/>
      <c r="K329" s="8"/>
      <c r="L329" s="8"/>
      <c r="M329" s="8"/>
      <c r="N329" s="8"/>
      <c r="O329" s="21">
        <f>COUNTIF(Tableau415[[#This Row],[Lundi]:[Dimanche]],"&gt;0")</f>
        <v>0</v>
      </c>
      <c r="P329" s="21">
        <f>SUM(Tableau415[[#This Row],[Lundi]:[Dimanche]])</f>
        <v>0</v>
      </c>
      <c r="Q329" s="21">
        <f>COUNTIF(Tableau415[[#This Row],[Lundi]:[Dimanche]],"&gt;=190")*1000</f>
        <v>0</v>
      </c>
      <c r="R329" s="21">
        <f t="shared" si="10"/>
        <v>0</v>
      </c>
      <c r="S329" s="21">
        <f t="shared" si="11"/>
        <v>0</v>
      </c>
      <c r="T329" s="54" t="str">
        <f>IF(Tableau415[[#This Row],[Matricule]]&gt;1,IF(COUNTIF(Tableau415[DateMatricule],Tableau415[[#This Row],[DateMatricule]])&gt;1,"Doublon",""),"")</f>
        <v/>
      </c>
      <c r="U329"/>
    </row>
    <row r="330" spans="1:21" x14ac:dyDescent="0.25">
      <c r="A330" s="12" t="str">
        <f>IF(Tableau415[[#This Row],[Semaine]]="","",VLOOKUP(Tableau415[[#This Row],[Semaine]],Listes!$A:$B,2,FALSE))</f>
        <v/>
      </c>
      <c r="B330" s="12" t="str">
        <f>IF(ISBLANK(Tableau415[[#This Row],[Matricule]]),"",VLOOKUP(Tableau415[[#This Row],[Matricule]],#REF!,2,FALSE))</f>
        <v/>
      </c>
      <c r="C330" s="12" t="str">
        <f>IF(ISBLANK(Tableau415[[#This Row],[Matricule]]),"",VLOOKUP(Tableau415[[#This Row],[Matricule]],#REF!,3,FALSE))</f>
        <v/>
      </c>
      <c r="D330" s="12" t="str">
        <f>CONCATENATE(Tableau415[[#This Row],[Semaine]],Tableau415[[#This Row],[Matricule]])</f>
        <v/>
      </c>
      <c r="H330" s="8"/>
      <c r="I330" s="8"/>
      <c r="J330" s="8"/>
      <c r="K330" s="8"/>
      <c r="L330" s="8"/>
      <c r="M330" s="8"/>
      <c r="N330" s="8"/>
      <c r="O330" s="21">
        <f>COUNTIF(Tableau415[[#This Row],[Lundi]:[Dimanche]],"&gt;0")</f>
        <v>0</v>
      </c>
      <c r="P330" s="21">
        <f>SUM(Tableau415[[#This Row],[Lundi]:[Dimanche]])</f>
        <v>0</v>
      </c>
      <c r="Q330" s="21">
        <f>COUNTIF(Tableau415[[#This Row],[Lundi]:[Dimanche]],"&gt;=190")*1000</f>
        <v>0</v>
      </c>
      <c r="R330" s="21">
        <f t="shared" si="10"/>
        <v>0</v>
      </c>
      <c r="S330" s="21">
        <f t="shared" si="11"/>
        <v>0</v>
      </c>
      <c r="T330" s="54" t="str">
        <f>IF(Tableau415[[#This Row],[Matricule]]&gt;1,IF(COUNTIF(Tableau415[DateMatricule],Tableau415[[#This Row],[DateMatricule]])&gt;1,"Doublon",""),"")</f>
        <v/>
      </c>
      <c r="U330"/>
    </row>
    <row r="331" spans="1:21" x14ac:dyDescent="0.25">
      <c r="A331" s="12" t="str">
        <f>IF(Tableau415[[#This Row],[Semaine]]="","",VLOOKUP(Tableau415[[#This Row],[Semaine]],Listes!$A:$B,2,FALSE))</f>
        <v/>
      </c>
      <c r="B331" s="12" t="str">
        <f>IF(ISBLANK(Tableau415[[#This Row],[Matricule]]),"",VLOOKUP(Tableau415[[#This Row],[Matricule]],#REF!,2,FALSE))</f>
        <v/>
      </c>
      <c r="C331" s="12" t="str">
        <f>IF(ISBLANK(Tableau415[[#This Row],[Matricule]]),"",VLOOKUP(Tableau415[[#This Row],[Matricule]],#REF!,3,FALSE))</f>
        <v/>
      </c>
      <c r="D331" s="12" t="str">
        <f>CONCATENATE(Tableau415[[#This Row],[Semaine]],Tableau415[[#This Row],[Matricule]])</f>
        <v/>
      </c>
      <c r="H331" s="8"/>
      <c r="I331" s="8"/>
      <c r="J331" s="8"/>
      <c r="K331" s="8"/>
      <c r="L331" s="8"/>
      <c r="M331" s="8"/>
      <c r="N331" s="8"/>
      <c r="O331" s="21">
        <f>COUNTIF(Tableau415[[#This Row],[Lundi]:[Dimanche]],"&gt;0")</f>
        <v>0</v>
      </c>
      <c r="P331" s="21">
        <f>SUM(Tableau415[[#This Row],[Lundi]:[Dimanche]])</f>
        <v>0</v>
      </c>
      <c r="Q331" s="21">
        <f>COUNTIF(Tableau415[[#This Row],[Lundi]:[Dimanche]],"&gt;=190")*1000</f>
        <v>0</v>
      </c>
      <c r="R331" s="21">
        <f t="shared" si="10"/>
        <v>0</v>
      </c>
      <c r="S331" s="21">
        <f t="shared" si="11"/>
        <v>0</v>
      </c>
      <c r="T331" s="54" t="str">
        <f>IF(Tableau415[[#This Row],[Matricule]]&gt;1,IF(COUNTIF(Tableau415[DateMatricule],Tableau415[[#This Row],[DateMatricule]])&gt;1,"Doublon",""),"")</f>
        <v/>
      </c>
      <c r="U331"/>
    </row>
    <row r="332" spans="1:21" x14ac:dyDescent="0.25">
      <c r="A332" s="12" t="str">
        <f>IF(Tableau415[[#This Row],[Semaine]]="","",VLOOKUP(Tableau415[[#This Row],[Semaine]],Listes!$A:$B,2,FALSE))</f>
        <v/>
      </c>
      <c r="B332" s="12" t="str">
        <f>IF(ISBLANK(Tableau415[[#This Row],[Matricule]]),"",VLOOKUP(Tableau415[[#This Row],[Matricule]],#REF!,2,FALSE))</f>
        <v/>
      </c>
      <c r="C332" s="12" t="str">
        <f>IF(ISBLANK(Tableau415[[#This Row],[Matricule]]),"",VLOOKUP(Tableau415[[#This Row],[Matricule]],#REF!,3,FALSE))</f>
        <v/>
      </c>
      <c r="D332" s="12" t="str">
        <f>CONCATENATE(Tableau415[[#This Row],[Semaine]],Tableau415[[#This Row],[Matricule]])</f>
        <v/>
      </c>
      <c r="H332" s="8"/>
      <c r="I332" s="8"/>
      <c r="J332" s="8"/>
      <c r="K332" s="8"/>
      <c r="L332" s="8"/>
      <c r="M332" s="8"/>
      <c r="N332" s="8"/>
      <c r="O332" s="21">
        <f>COUNTIF(Tableau415[[#This Row],[Lundi]:[Dimanche]],"&gt;0")</f>
        <v>0</v>
      </c>
      <c r="P332" s="21">
        <f>SUM(Tableau415[[#This Row],[Lundi]:[Dimanche]])</f>
        <v>0</v>
      </c>
      <c r="Q332" s="21">
        <f>COUNTIF(Tableau415[[#This Row],[Lundi]:[Dimanche]],"&gt;=190")*1000</f>
        <v>0</v>
      </c>
      <c r="R332" s="21">
        <f t="shared" si="10"/>
        <v>0</v>
      </c>
      <c r="S332" s="21">
        <f t="shared" si="11"/>
        <v>0</v>
      </c>
      <c r="T332" s="54" t="str">
        <f>IF(Tableau415[[#This Row],[Matricule]]&gt;1,IF(COUNTIF(Tableau415[DateMatricule],Tableau415[[#This Row],[DateMatricule]])&gt;1,"Doublon",""),"")</f>
        <v/>
      </c>
      <c r="U332"/>
    </row>
    <row r="333" spans="1:21" x14ac:dyDescent="0.25">
      <c r="A333" s="12" t="str">
        <f>IF(Tableau415[[#This Row],[Semaine]]="","",VLOOKUP(Tableau415[[#This Row],[Semaine]],Listes!$A:$B,2,FALSE))</f>
        <v/>
      </c>
      <c r="B333" s="12" t="str">
        <f>IF(ISBLANK(Tableau415[[#This Row],[Matricule]]),"",VLOOKUP(Tableau415[[#This Row],[Matricule]],#REF!,2,FALSE))</f>
        <v/>
      </c>
      <c r="C333" s="12" t="str">
        <f>IF(ISBLANK(Tableau415[[#This Row],[Matricule]]),"",VLOOKUP(Tableau415[[#This Row],[Matricule]],#REF!,3,FALSE))</f>
        <v/>
      </c>
      <c r="D333" s="12" t="str">
        <f>CONCATENATE(Tableau415[[#This Row],[Semaine]],Tableau415[[#This Row],[Matricule]])</f>
        <v/>
      </c>
      <c r="H333" s="8"/>
      <c r="I333" s="8"/>
      <c r="J333" s="8"/>
      <c r="K333" s="8"/>
      <c r="L333" s="8"/>
      <c r="M333" s="8"/>
      <c r="N333" s="8"/>
      <c r="O333" s="21">
        <f>COUNTIF(Tableau415[[#This Row],[Lundi]:[Dimanche]],"&gt;0")</f>
        <v>0</v>
      </c>
      <c r="P333" s="21">
        <f>SUM(Tableau415[[#This Row],[Lundi]:[Dimanche]])</f>
        <v>0</v>
      </c>
      <c r="Q333" s="21">
        <f>COUNTIF(Tableau415[[#This Row],[Lundi]:[Dimanche]],"&gt;=190")*1000</f>
        <v>0</v>
      </c>
      <c r="R333" s="21">
        <f t="shared" si="10"/>
        <v>0</v>
      </c>
      <c r="S333" s="21">
        <f t="shared" si="11"/>
        <v>0</v>
      </c>
      <c r="T333" s="54" t="str">
        <f>IF(Tableau415[[#This Row],[Matricule]]&gt;1,IF(COUNTIF(Tableau415[DateMatricule],Tableau415[[#This Row],[DateMatricule]])&gt;1,"Doublon",""),"")</f>
        <v/>
      </c>
      <c r="U333"/>
    </row>
    <row r="334" spans="1:21" x14ac:dyDescent="0.25">
      <c r="A334" s="12" t="str">
        <f>IF(Tableau415[[#This Row],[Semaine]]="","",VLOOKUP(Tableau415[[#This Row],[Semaine]],Listes!$A:$B,2,FALSE))</f>
        <v/>
      </c>
      <c r="B334" s="12" t="str">
        <f>IF(ISBLANK(Tableau415[[#This Row],[Matricule]]),"",VLOOKUP(Tableau415[[#This Row],[Matricule]],#REF!,2,FALSE))</f>
        <v/>
      </c>
      <c r="C334" s="12" t="str">
        <f>IF(ISBLANK(Tableau415[[#This Row],[Matricule]]),"",VLOOKUP(Tableau415[[#This Row],[Matricule]],#REF!,3,FALSE))</f>
        <v/>
      </c>
      <c r="D334" s="12" t="str">
        <f>CONCATENATE(Tableau415[[#This Row],[Semaine]],Tableau415[[#This Row],[Matricule]])</f>
        <v/>
      </c>
      <c r="H334" s="8"/>
      <c r="I334" s="8"/>
      <c r="J334" s="8"/>
      <c r="K334" s="8"/>
      <c r="L334" s="8"/>
      <c r="M334" s="8"/>
      <c r="N334" s="8"/>
      <c r="O334" s="21">
        <f>COUNTIF(Tableau415[[#This Row],[Lundi]:[Dimanche]],"&gt;0")</f>
        <v>0</v>
      </c>
      <c r="P334" s="21">
        <f>SUM(Tableau415[[#This Row],[Lundi]:[Dimanche]])</f>
        <v>0</v>
      </c>
      <c r="Q334" s="21">
        <f>COUNTIF(Tableau415[[#This Row],[Lundi]:[Dimanche]],"&gt;=190")*1000</f>
        <v>0</v>
      </c>
      <c r="R334" s="21">
        <f t="shared" si="10"/>
        <v>0</v>
      </c>
      <c r="S334" s="21">
        <f t="shared" si="11"/>
        <v>0</v>
      </c>
      <c r="T334" s="54" t="str">
        <f>IF(Tableau415[[#This Row],[Matricule]]&gt;1,IF(COUNTIF(Tableau415[DateMatricule],Tableau415[[#This Row],[DateMatricule]])&gt;1,"Doublon",""),"")</f>
        <v/>
      </c>
      <c r="U334"/>
    </row>
    <row r="335" spans="1:21" x14ac:dyDescent="0.25">
      <c r="A335" s="12" t="str">
        <f>IF(Tableau415[[#This Row],[Semaine]]="","",VLOOKUP(Tableau415[[#This Row],[Semaine]],Listes!$A:$B,2,FALSE))</f>
        <v/>
      </c>
      <c r="B335" s="12" t="str">
        <f>IF(ISBLANK(Tableau415[[#This Row],[Matricule]]),"",VLOOKUP(Tableau415[[#This Row],[Matricule]],#REF!,2,FALSE))</f>
        <v/>
      </c>
      <c r="C335" s="12" t="str">
        <f>IF(ISBLANK(Tableau415[[#This Row],[Matricule]]),"",VLOOKUP(Tableau415[[#This Row],[Matricule]],#REF!,3,FALSE))</f>
        <v/>
      </c>
      <c r="D335" s="12" t="str">
        <f>CONCATENATE(Tableau415[[#This Row],[Semaine]],Tableau415[[#This Row],[Matricule]])</f>
        <v/>
      </c>
      <c r="H335" s="8"/>
      <c r="I335" s="8"/>
      <c r="J335" s="8"/>
      <c r="K335" s="8"/>
      <c r="L335" s="8"/>
      <c r="M335" s="8"/>
      <c r="N335" s="8"/>
      <c r="O335" s="21">
        <f>COUNTIF(Tableau415[[#This Row],[Lundi]:[Dimanche]],"&gt;0")</f>
        <v>0</v>
      </c>
      <c r="P335" s="21">
        <f>SUM(Tableau415[[#This Row],[Lundi]:[Dimanche]])</f>
        <v>0</v>
      </c>
      <c r="Q335" s="21">
        <f>COUNTIF(Tableau415[[#This Row],[Lundi]:[Dimanche]],"&gt;=190")*1000</f>
        <v>0</v>
      </c>
      <c r="R335" s="21">
        <f t="shared" si="10"/>
        <v>0</v>
      </c>
      <c r="S335" s="21">
        <f t="shared" si="11"/>
        <v>0</v>
      </c>
      <c r="T335" s="54" t="str">
        <f>IF(Tableau415[[#This Row],[Matricule]]&gt;1,IF(COUNTIF(Tableau415[DateMatricule],Tableau415[[#This Row],[DateMatricule]])&gt;1,"Doublon",""),"")</f>
        <v/>
      </c>
      <c r="U335"/>
    </row>
    <row r="336" spans="1:21" x14ac:dyDescent="0.25">
      <c r="A336" s="12" t="str">
        <f>IF(Tableau415[[#This Row],[Semaine]]="","",VLOOKUP(Tableau415[[#This Row],[Semaine]],Listes!$A:$B,2,FALSE))</f>
        <v/>
      </c>
      <c r="B336" s="12" t="str">
        <f>IF(ISBLANK(Tableau415[[#This Row],[Matricule]]),"",VLOOKUP(Tableau415[[#This Row],[Matricule]],#REF!,2,FALSE))</f>
        <v/>
      </c>
      <c r="C336" s="12" t="str">
        <f>IF(ISBLANK(Tableau415[[#This Row],[Matricule]]),"",VLOOKUP(Tableau415[[#This Row],[Matricule]],#REF!,3,FALSE))</f>
        <v/>
      </c>
      <c r="D336" s="12" t="str">
        <f>CONCATENATE(Tableau415[[#This Row],[Semaine]],Tableau415[[#This Row],[Matricule]])</f>
        <v/>
      </c>
      <c r="H336" s="8"/>
      <c r="I336" s="8"/>
      <c r="J336" s="8"/>
      <c r="K336" s="8"/>
      <c r="L336" s="8"/>
      <c r="M336" s="8"/>
      <c r="N336" s="8"/>
      <c r="O336" s="21">
        <f>COUNTIF(Tableau415[[#This Row],[Lundi]:[Dimanche]],"&gt;0")</f>
        <v>0</v>
      </c>
      <c r="P336" s="21">
        <f>SUM(Tableau415[[#This Row],[Lundi]:[Dimanche]])</f>
        <v>0</v>
      </c>
      <c r="Q336" s="21">
        <f>COUNTIF(Tableau415[[#This Row],[Lundi]:[Dimanche]],"&gt;=190")*1000</f>
        <v>0</v>
      </c>
      <c r="R336" s="21">
        <f t="shared" si="10"/>
        <v>0</v>
      </c>
      <c r="S336" s="21">
        <f t="shared" si="11"/>
        <v>0</v>
      </c>
      <c r="T336" s="54" t="str">
        <f>IF(Tableau415[[#This Row],[Matricule]]&gt;1,IF(COUNTIF(Tableau415[DateMatricule],Tableau415[[#This Row],[DateMatricule]])&gt;1,"Doublon",""),"")</f>
        <v/>
      </c>
      <c r="U336"/>
    </row>
    <row r="337" spans="1:21" x14ac:dyDescent="0.25">
      <c r="A337" s="12" t="str">
        <f>IF(Tableau415[[#This Row],[Semaine]]="","",VLOOKUP(Tableau415[[#This Row],[Semaine]],Listes!$A:$B,2,FALSE))</f>
        <v/>
      </c>
      <c r="B337" s="12" t="str">
        <f>IF(ISBLANK(Tableau415[[#This Row],[Matricule]]),"",VLOOKUP(Tableau415[[#This Row],[Matricule]],#REF!,2,FALSE))</f>
        <v/>
      </c>
      <c r="C337" s="12" t="str">
        <f>IF(ISBLANK(Tableau415[[#This Row],[Matricule]]),"",VLOOKUP(Tableau415[[#This Row],[Matricule]],#REF!,3,FALSE))</f>
        <v/>
      </c>
      <c r="D337" s="12" t="str">
        <f>CONCATENATE(Tableau415[[#This Row],[Semaine]],Tableau415[[#This Row],[Matricule]])</f>
        <v/>
      </c>
      <c r="H337" s="8"/>
      <c r="I337" s="8"/>
      <c r="J337" s="8"/>
      <c r="K337" s="8"/>
      <c r="L337" s="8"/>
      <c r="M337" s="8"/>
      <c r="N337" s="8"/>
      <c r="O337" s="21">
        <f>COUNTIF(Tableau415[[#This Row],[Lundi]:[Dimanche]],"&gt;0")</f>
        <v>0</v>
      </c>
      <c r="P337" s="21">
        <f>SUM(Tableau415[[#This Row],[Lundi]:[Dimanche]])</f>
        <v>0</v>
      </c>
      <c r="Q337" s="21">
        <f>COUNTIF(Tableau415[[#This Row],[Lundi]:[Dimanche]],"&gt;=190")*1000</f>
        <v>0</v>
      </c>
      <c r="R337" s="21">
        <f t="shared" si="10"/>
        <v>0</v>
      </c>
      <c r="S337" s="21">
        <f t="shared" si="11"/>
        <v>0</v>
      </c>
      <c r="T337" s="54" t="str">
        <f>IF(Tableau415[[#This Row],[Matricule]]&gt;1,IF(COUNTIF(Tableau415[DateMatricule],Tableau415[[#This Row],[DateMatricule]])&gt;1,"Doublon",""),"")</f>
        <v/>
      </c>
      <c r="U337"/>
    </row>
    <row r="338" spans="1:21" x14ac:dyDescent="0.25">
      <c r="A338" s="12" t="str">
        <f>IF(Tableau415[[#This Row],[Semaine]]="","",VLOOKUP(Tableau415[[#This Row],[Semaine]],Listes!$A:$B,2,FALSE))</f>
        <v/>
      </c>
      <c r="B338" s="12" t="str">
        <f>IF(ISBLANK(Tableau415[[#This Row],[Matricule]]),"",VLOOKUP(Tableau415[[#This Row],[Matricule]],#REF!,2,FALSE))</f>
        <v/>
      </c>
      <c r="C338" s="12" t="str">
        <f>IF(ISBLANK(Tableau415[[#This Row],[Matricule]]),"",VLOOKUP(Tableau415[[#This Row],[Matricule]],#REF!,3,FALSE))</f>
        <v/>
      </c>
      <c r="D338" s="12" t="str">
        <f>CONCATENATE(Tableau415[[#This Row],[Semaine]],Tableau415[[#This Row],[Matricule]])</f>
        <v/>
      </c>
      <c r="H338" s="8"/>
      <c r="I338" s="8"/>
      <c r="J338" s="8"/>
      <c r="K338" s="8"/>
      <c r="L338" s="8"/>
      <c r="M338" s="8"/>
      <c r="N338" s="8"/>
      <c r="O338" s="21">
        <f>COUNTIF(Tableau415[[#This Row],[Lundi]:[Dimanche]],"&gt;0")</f>
        <v>0</v>
      </c>
      <c r="P338" s="21">
        <f>SUM(Tableau415[[#This Row],[Lundi]:[Dimanche]])</f>
        <v>0</v>
      </c>
      <c r="Q338" s="21">
        <f>COUNTIF(Tableau415[[#This Row],[Lundi]:[Dimanche]],"&gt;=190")*1000</f>
        <v>0</v>
      </c>
      <c r="R338" s="21">
        <f t="shared" si="10"/>
        <v>0</v>
      </c>
      <c r="S338" s="21">
        <f t="shared" si="11"/>
        <v>0</v>
      </c>
      <c r="T338" s="54" t="str">
        <f>IF(Tableau415[[#This Row],[Matricule]]&gt;1,IF(COUNTIF(Tableau415[DateMatricule],Tableau415[[#This Row],[DateMatricule]])&gt;1,"Doublon",""),"")</f>
        <v/>
      </c>
      <c r="U338"/>
    </row>
    <row r="339" spans="1:21" x14ac:dyDescent="0.25">
      <c r="A339" s="12" t="str">
        <f>IF(Tableau415[[#This Row],[Semaine]]="","",VLOOKUP(Tableau415[[#This Row],[Semaine]],Listes!$A:$B,2,FALSE))</f>
        <v/>
      </c>
      <c r="B339" s="12" t="str">
        <f>IF(ISBLANK(Tableau415[[#This Row],[Matricule]]),"",VLOOKUP(Tableau415[[#This Row],[Matricule]],#REF!,2,FALSE))</f>
        <v/>
      </c>
      <c r="C339" s="12" t="str">
        <f>IF(ISBLANK(Tableau415[[#This Row],[Matricule]]),"",VLOOKUP(Tableau415[[#This Row],[Matricule]],#REF!,3,FALSE))</f>
        <v/>
      </c>
      <c r="D339" s="12" t="str">
        <f>CONCATENATE(Tableau415[[#This Row],[Semaine]],Tableau415[[#This Row],[Matricule]])</f>
        <v/>
      </c>
      <c r="H339" s="8"/>
      <c r="I339" s="8"/>
      <c r="J339" s="8"/>
      <c r="K339" s="8"/>
      <c r="L339" s="8"/>
      <c r="M339" s="8"/>
      <c r="N339" s="8"/>
      <c r="O339" s="21">
        <f>COUNTIF(Tableau415[[#This Row],[Lundi]:[Dimanche]],"&gt;0")</f>
        <v>0</v>
      </c>
      <c r="P339" s="21">
        <f>SUM(Tableau415[[#This Row],[Lundi]:[Dimanche]])</f>
        <v>0</v>
      </c>
      <c r="Q339" s="21">
        <f>COUNTIF(Tableau415[[#This Row],[Lundi]:[Dimanche]],"&gt;=190")*1000</f>
        <v>0</v>
      </c>
      <c r="R339" s="21">
        <f t="shared" si="10"/>
        <v>0</v>
      </c>
      <c r="S339" s="21">
        <f t="shared" si="11"/>
        <v>0</v>
      </c>
      <c r="T339" s="54" t="str">
        <f>IF(Tableau415[[#This Row],[Matricule]]&gt;1,IF(COUNTIF(Tableau415[DateMatricule],Tableau415[[#This Row],[DateMatricule]])&gt;1,"Doublon",""),"")</f>
        <v/>
      </c>
      <c r="U339"/>
    </row>
    <row r="340" spans="1:21" x14ac:dyDescent="0.25">
      <c r="A340" s="12" t="str">
        <f>IF(Tableau415[[#This Row],[Semaine]]="","",VLOOKUP(Tableau415[[#This Row],[Semaine]],Listes!$A:$B,2,FALSE))</f>
        <v/>
      </c>
      <c r="B340" s="12" t="str">
        <f>IF(ISBLANK(Tableau415[[#This Row],[Matricule]]),"",VLOOKUP(Tableau415[[#This Row],[Matricule]],#REF!,2,FALSE))</f>
        <v/>
      </c>
      <c r="C340" s="12" t="str">
        <f>IF(ISBLANK(Tableau415[[#This Row],[Matricule]]),"",VLOOKUP(Tableau415[[#This Row],[Matricule]],#REF!,3,FALSE))</f>
        <v/>
      </c>
      <c r="D340" s="12" t="str">
        <f>CONCATENATE(Tableau415[[#This Row],[Semaine]],Tableau415[[#This Row],[Matricule]])</f>
        <v/>
      </c>
      <c r="H340" s="8"/>
      <c r="I340" s="8"/>
      <c r="J340" s="8"/>
      <c r="K340" s="8"/>
      <c r="L340" s="8"/>
      <c r="M340" s="8"/>
      <c r="N340" s="8"/>
      <c r="O340" s="21">
        <f>COUNTIF(Tableau415[[#This Row],[Lundi]:[Dimanche]],"&gt;0")</f>
        <v>0</v>
      </c>
      <c r="P340" s="21">
        <f>SUM(Tableau415[[#This Row],[Lundi]:[Dimanche]])</f>
        <v>0</v>
      </c>
      <c r="Q340" s="21">
        <f>COUNTIF(Tableau415[[#This Row],[Lundi]:[Dimanche]],"&gt;=190")*1000</f>
        <v>0</v>
      </c>
      <c r="R340" s="21">
        <f t="shared" si="10"/>
        <v>0</v>
      </c>
      <c r="S340" s="21">
        <f t="shared" si="11"/>
        <v>0</v>
      </c>
      <c r="T340" s="54" t="str">
        <f>IF(Tableau415[[#This Row],[Matricule]]&gt;1,IF(COUNTIF(Tableau415[DateMatricule],Tableau415[[#This Row],[DateMatricule]])&gt;1,"Doublon",""),"")</f>
        <v/>
      </c>
      <c r="U340"/>
    </row>
    <row r="341" spans="1:21" x14ac:dyDescent="0.25">
      <c r="A341" s="12" t="str">
        <f>IF(Tableau415[[#This Row],[Semaine]]="","",VLOOKUP(Tableau415[[#This Row],[Semaine]],Listes!$A:$B,2,FALSE))</f>
        <v/>
      </c>
      <c r="B341" s="12" t="str">
        <f>IF(ISBLANK(Tableau415[[#This Row],[Matricule]]),"",VLOOKUP(Tableau415[[#This Row],[Matricule]],#REF!,2,FALSE))</f>
        <v/>
      </c>
      <c r="C341" s="12" t="str">
        <f>IF(ISBLANK(Tableau415[[#This Row],[Matricule]]),"",VLOOKUP(Tableau415[[#This Row],[Matricule]],#REF!,3,FALSE))</f>
        <v/>
      </c>
      <c r="D341" s="12" t="str">
        <f>CONCATENATE(Tableau415[[#This Row],[Semaine]],Tableau415[[#This Row],[Matricule]])</f>
        <v/>
      </c>
      <c r="H341" s="8"/>
      <c r="I341" s="8"/>
      <c r="J341" s="8"/>
      <c r="K341" s="8"/>
      <c r="L341" s="8"/>
      <c r="M341" s="8"/>
      <c r="N341" s="8"/>
      <c r="O341" s="21">
        <f>COUNTIF(Tableau415[[#This Row],[Lundi]:[Dimanche]],"&gt;0")</f>
        <v>0</v>
      </c>
      <c r="P341" s="21">
        <f>SUM(Tableau415[[#This Row],[Lundi]:[Dimanche]])</f>
        <v>0</v>
      </c>
      <c r="Q341" s="21">
        <f>COUNTIF(Tableau415[[#This Row],[Lundi]:[Dimanche]],"&gt;=190")*1000</f>
        <v>0</v>
      </c>
      <c r="R341" s="21">
        <f t="shared" si="10"/>
        <v>0</v>
      </c>
      <c r="S341" s="21">
        <f t="shared" si="11"/>
        <v>0</v>
      </c>
      <c r="T341" s="54" t="str">
        <f>IF(Tableau415[[#This Row],[Matricule]]&gt;1,IF(COUNTIF(Tableau415[DateMatricule],Tableau415[[#This Row],[DateMatricule]])&gt;1,"Doublon",""),"")</f>
        <v/>
      </c>
      <c r="U341"/>
    </row>
    <row r="342" spans="1:21" x14ac:dyDescent="0.25">
      <c r="A342" s="12" t="str">
        <f>IF(Tableau415[[#This Row],[Semaine]]="","",VLOOKUP(Tableau415[[#This Row],[Semaine]],Listes!$A:$B,2,FALSE))</f>
        <v/>
      </c>
      <c r="B342" s="12" t="str">
        <f>IF(ISBLANK(Tableau415[[#This Row],[Matricule]]),"",VLOOKUP(Tableau415[[#This Row],[Matricule]],#REF!,2,FALSE))</f>
        <v/>
      </c>
      <c r="C342" s="12" t="str">
        <f>IF(ISBLANK(Tableau415[[#This Row],[Matricule]]),"",VLOOKUP(Tableau415[[#This Row],[Matricule]],#REF!,3,FALSE))</f>
        <v/>
      </c>
      <c r="D342" s="12" t="str">
        <f>CONCATENATE(Tableau415[[#This Row],[Semaine]],Tableau415[[#This Row],[Matricule]])</f>
        <v/>
      </c>
      <c r="H342" s="8"/>
      <c r="I342" s="8"/>
      <c r="J342" s="8"/>
      <c r="K342" s="8"/>
      <c r="L342" s="8"/>
      <c r="M342" s="8"/>
      <c r="N342" s="8"/>
      <c r="O342" s="21">
        <f>COUNTIF(Tableau415[[#This Row],[Lundi]:[Dimanche]],"&gt;0")</f>
        <v>0</v>
      </c>
      <c r="P342" s="21">
        <f>SUM(Tableau415[[#This Row],[Lundi]:[Dimanche]])</f>
        <v>0</v>
      </c>
      <c r="Q342" s="21">
        <f>COUNTIF(Tableau415[[#This Row],[Lundi]:[Dimanche]],"&gt;=190")*1000</f>
        <v>0</v>
      </c>
      <c r="R342" s="21">
        <f t="shared" si="10"/>
        <v>0</v>
      </c>
      <c r="S342" s="21">
        <f t="shared" si="11"/>
        <v>0</v>
      </c>
      <c r="T342" s="54" t="str">
        <f>IF(Tableau415[[#This Row],[Matricule]]&gt;1,IF(COUNTIF(Tableau415[DateMatricule],Tableau415[[#This Row],[DateMatricule]])&gt;1,"Doublon",""),"")</f>
        <v/>
      </c>
      <c r="U342"/>
    </row>
    <row r="343" spans="1:21" x14ac:dyDescent="0.25">
      <c r="A343" s="12" t="str">
        <f>IF(Tableau415[[#This Row],[Semaine]]="","",VLOOKUP(Tableau415[[#This Row],[Semaine]],Listes!$A:$B,2,FALSE))</f>
        <v/>
      </c>
      <c r="B343" s="12" t="str">
        <f>IF(ISBLANK(Tableau415[[#This Row],[Matricule]]),"",VLOOKUP(Tableau415[[#This Row],[Matricule]],#REF!,2,FALSE))</f>
        <v/>
      </c>
      <c r="C343" s="12" t="str">
        <f>IF(ISBLANK(Tableau415[[#This Row],[Matricule]]),"",VLOOKUP(Tableau415[[#This Row],[Matricule]],#REF!,3,FALSE))</f>
        <v/>
      </c>
      <c r="D343" s="12" t="str">
        <f>CONCATENATE(Tableau415[[#This Row],[Semaine]],Tableau415[[#This Row],[Matricule]])</f>
        <v/>
      </c>
      <c r="H343" s="8"/>
      <c r="I343" s="8"/>
      <c r="J343" s="8"/>
      <c r="K343" s="8"/>
      <c r="L343" s="8"/>
      <c r="M343" s="8"/>
      <c r="N343" s="8"/>
      <c r="O343" s="21">
        <f>COUNTIF(Tableau415[[#This Row],[Lundi]:[Dimanche]],"&gt;0")</f>
        <v>0</v>
      </c>
      <c r="P343" s="21">
        <f>SUM(Tableau415[[#This Row],[Lundi]:[Dimanche]])</f>
        <v>0</v>
      </c>
      <c r="Q343" s="21">
        <f>COUNTIF(Tableau415[[#This Row],[Lundi]:[Dimanche]],"&gt;=190")*1000</f>
        <v>0</v>
      </c>
      <c r="R343" s="21">
        <f t="shared" si="10"/>
        <v>0</v>
      </c>
      <c r="S343" s="21">
        <f t="shared" si="11"/>
        <v>0</v>
      </c>
      <c r="T343" s="54" t="str">
        <f>IF(Tableau415[[#This Row],[Matricule]]&gt;1,IF(COUNTIF(Tableau415[DateMatricule],Tableau415[[#This Row],[DateMatricule]])&gt;1,"Doublon",""),"")</f>
        <v/>
      </c>
      <c r="U343"/>
    </row>
    <row r="344" spans="1:21" x14ac:dyDescent="0.25">
      <c r="A344" s="12" t="str">
        <f>IF(Tableau415[[#This Row],[Semaine]]="","",VLOOKUP(Tableau415[[#This Row],[Semaine]],Listes!$A:$B,2,FALSE))</f>
        <v/>
      </c>
      <c r="B344" s="12" t="str">
        <f>IF(ISBLANK(Tableau415[[#This Row],[Matricule]]),"",VLOOKUP(Tableau415[[#This Row],[Matricule]],#REF!,2,FALSE))</f>
        <v/>
      </c>
      <c r="C344" s="12" t="str">
        <f>IF(ISBLANK(Tableau415[[#This Row],[Matricule]]),"",VLOOKUP(Tableau415[[#This Row],[Matricule]],#REF!,3,FALSE))</f>
        <v/>
      </c>
      <c r="D344" s="12" t="str">
        <f>CONCATENATE(Tableau415[[#This Row],[Semaine]],Tableau415[[#This Row],[Matricule]])</f>
        <v/>
      </c>
      <c r="H344" s="8"/>
      <c r="I344" s="8"/>
      <c r="J344" s="8"/>
      <c r="K344" s="8"/>
      <c r="L344" s="8"/>
      <c r="M344" s="8"/>
      <c r="N344" s="8"/>
      <c r="O344" s="21">
        <f>COUNTIF(Tableau415[[#This Row],[Lundi]:[Dimanche]],"&gt;0")</f>
        <v>0</v>
      </c>
      <c r="P344" s="21">
        <f>SUM(Tableau415[[#This Row],[Lundi]:[Dimanche]])</f>
        <v>0</v>
      </c>
      <c r="Q344" s="21">
        <f>COUNTIF(Tableau415[[#This Row],[Lundi]:[Dimanche]],"&gt;=190")*1000</f>
        <v>0</v>
      </c>
      <c r="R344" s="21">
        <f t="shared" si="10"/>
        <v>0</v>
      </c>
      <c r="S344" s="21">
        <f t="shared" si="11"/>
        <v>0</v>
      </c>
      <c r="T344" s="54" t="str">
        <f>IF(Tableau415[[#This Row],[Matricule]]&gt;1,IF(COUNTIF(Tableau415[DateMatricule],Tableau415[[#This Row],[DateMatricule]])&gt;1,"Doublon",""),"")</f>
        <v/>
      </c>
      <c r="U344"/>
    </row>
    <row r="345" spans="1:21" x14ac:dyDescent="0.25">
      <c r="A345" s="12" t="str">
        <f>IF(Tableau415[[#This Row],[Semaine]]="","",VLOOKUP(Tableau415[[#This Row],[Semaine]],Listes!$A:$B,2,FALSE))</f>
        <v/>
      </c>
      <c r="B345" s="12" t="str">
        <f>IF(ISBLANK(Tableau415[[#This Row],[Matricule]]),"",VLOOKUP(Tableau415[[#This Row],[Matricule]],#REF!,2,FALSE))</f>
        <v/>
      </c>
      <c r="C345" s="12" t="str">
        <f>IF(ISBLANK(Tableau415[[#This Row],[Matricule]]),"",VLOOKUP(Tableau415[[#This Row],[Matricule]],#REF!,3,FALSE))</f>
        <v/>
      </c>
      <c r="D345" s="12" t="str">
        <f>CONCATENATE(Tableau415[[#This Row],[Semaine]],Tableau415[[#This Row],[Matricule]])</f>
        <v/>
      </c>
      <c r="H345" s="8"/>
      <c r="I345" s="8"/>
      <c r="J345" s="8"/>
      <c r="K345" s="8"/>
      <c r="L345" s="8"/>
      <c r="M345" s="8"/>
      <c r="N345" s="8"/>
      <c r="O345" s="21">
        <f>COUNTIF(Tableau415[[#This Row],[Lundi]:[Dimanche]],"&gt;0")</f>
        <v>0</v>
      </c>
      <c r="P345" s="21">
        <f>SUM(Tableau415[[#This Row],[Lundi]:[Dimanche]])</f>
        <v>0</v>
      </c>
      <c r="Q345" s="21">
        <f>COUNTIF(Tableau415[[#This Row],[Lundi]:[Dimanche]],"&gt;=190")*1000</f>
        <v>0</v>
      </c>
      <c r="R345" s="21">
        <f t="shared" si="10"/>
        <v>0</v>
      </c>
      <c r="S345" s="21">
        <f t="shared" si="11"/>
        <v>0</v>
      </c>
      <c r="T345" s="54" t="str">
        <f>IF(Tableau415[[#This Row],[Matricule]]&gt;1,IF(COUNTIF(Tableau415[DateMatricule],Tableau415[[#This Row],[DateMatricule]])&gt;1,"Doublon",""),"")</f>
        <v/>
      </c>
      <c r="U345"/>
    </row>
    <row r="346" spans="1:21" x14ac:dyDescent="0.25">
      <c r="A346" s="12" t="str">
        <f>IF(Tableau415[[#This Row],[Semaine]]="","",VLOOKUP(Tableau415[[#This Row],[Semaine]],Listes!$A:$B,2,FALSE))</f>
        <v/>
      </c>
      <c r="B346" s="12" t="str">
        <f>IF(ISBLANK(Tableau415[[#This Row],[Matricule]]),"",VLOOKUP(Tableau415[[#This Row],[Matricule]],#REF!,2,FALSE))</f>
        <v/>
      </c>
      <c r="C346" s="12" t="str">
        <f>IF(ISBLANK(Tableau415[[#This Row],[Matricule]]),"",VLOOKUP(Tableau415[[#This Row],[Matricule]],#REF!,3,FALSE))</f>
        <v/>
      </c>
      <c r="D346" s="12" t="str">
        <f>CONCATENATE(Tableau415[[#This Row],[Semaine]],Tableau415[[#This Row],[Matricule]])</f>
        <v/>
      </c>
      <c r="H346" s="8"/>
      <c r="I346" s="8"/>
      <c r="J346" s="8"/>
      <c r="K346" s="8"/>
      <c r="L346" s="8"/>
      <c r="M346" s="8"/>
      <c r="N346" s="8"/>
      <c r="O346" s="21">
        <f>COUNTIF(Tableau415[[#This Row],[Lundi]:[Dimanche]],"&gt;0")</f>
        <v>0</v>
      </c>
      <c r="P346" s="21">
        <f>SUM(Tableau415[[#This Row],[Lundi]:[Dimanche]])</f>
        <v>0</v>
      </c>
      <c r="Q346" s="21">
        <f>COUNTIF(Tableau415[[#This Row],[Lundi]:[Dimanche]],"&gt;=190")*1000</f>
        <v>0</v>
      </c>
      <c r="R346" s="21">
        <f t="shared" si="10"/>
        <v>0</v>
      </c>
      <c r="S346" s="21">
        <f t="shared" si="11"/>
        <v>0</v>
      </c>
      <c r="T346" s="54" t="str">
        <f>IF(Tableau415[[#This Row],[Matricule]]&gt;1,IF(COUNTIF(Tableau415[DateMatricule],Tableau415[[#This Row],[DateMatricule]])&gt;1,"Doublon",""),"")</f>
        <v/>
      </c>
      <c r="U346"/>
    </row>
    <row r="347" spans="1:21" x14ac:dyDescent="0.25">
      <c r="A347" s="12" t="str">
        <f>IF(Tableau415[[#This Row],[Semaine]]="","",VLOOKUP(Tableau415[[#This Row],[Semaine]],Listes!$A:$B,2,FALSE))</f>
        <v/>
      </c>
      <c r="B347" s="12" t="str">
        <f>IF(ISBLANK(Tableau415[[#This Row],[Matricule]]),"",VLOOKUP(Tableau415[[#This Row],[Matricule]],#REF!,2,FALSE))</f>
        <v/>
      </c>
      <c r="C347" s="12" t="str">
        <f>IF(ISBLANK(Tableau415[[#This Row],[Matricule]]),"",VLOOKUP(Tableau415[[#This Row],[Matricule]],#REF!,3,FALSE))</f>
        <v/>
      </c>
      <c r="D347" s="12" t="str">
        <f>CONCATENATE(Tableau415[[#This Row],[Semaine]],Tableau415[[#This Row],[Matricule]])</f>
        <v/>
      </c>
      <c r="H347" s="8"/>
      <c r="I347" s="8"/>
      <c r="J347" s="8"/>
      <c r="K347" s="8"/>
      <c r="L347" s="8"/>
      <c r="M347" s="8"/>
      <c r="N347" s="8"/>
      <c r="O347" s="21">
        <f>COUNTIF(Tableau415[[#This Row],[Lundi]:[Dimanche]],"&gt;0")</f>
        <v>0</v>
      </c>
      <c r="P347" s="21">
        <f>SUM(Tableau415[[#This Row],[Lundi]:[Dimanche]])</f>
        <v>0</v>
      </c>
      <c r="Q347" s="21">
        <f>COUNTIF(Tableau415[[#This Row],[Lundi]:[Dimanche]],"&gt;=190")*1000</f>
        <v>0</v>
      </c>
      <c r="R347" s="21">
        <f t="shared" si="10"/>
        <v>0</v>
      </c>
      <c r="S347" s="21">
        <f t="shared" si="11"/>
        <v>0</v>
      </c>
      <c r="T347" s="54" t="str">
        <f>IF(Tableau415[[#This Row],[Matricule]]&gt;1,IF(COUNTIF(Tableau415[DateMatricule],Tableau415[[#This Row],[DateMatricule]])&gt;1,"Doublon",""),"")</f>
        <v/>
      </c>
      <c r="U347"/>
    </row>
    <row r="348" spans="1:21" x14ac:dyDescent="0.25">
      <c r="A348" s="12" t="str">
        <f>IF(Tableau415[[#This Row],[Semaine]]="","",VLOOKUP(Tableau415[[#This Row],[Semaine]],Listes!$A:$B,2,FALSE))</f>
        <v/>
      </c>
      <c r="B348" s="12" t="str">
        <f>IF(ISBLANK(Tableau415[[#This Row],[Matricule]]),"",VLOOKUP(Tableau415[[#This Row],[Matricule]],#REF!,2,FALSE))</f>
        <v/>
      </c>
      <c r="C348" s="12" t="str">
        <f>IF(ISBLANK(Tableau415[[#This Row],[Matricule]]),"",VLOOKUP(Tableau415[[#This Row],[Matricule]],#REF!,3,FALSE))</f>
        <v/>
      </c>
      <c r="D348" s="12" t="str">
        <f>CONCATENATE(Tableau415[[#This Row],[Semaine]],Tableau415[[#This Row],[Matricule]])</f>
        <v/>
      </c>
      <c r="H348" s="8"/>
      <c r="I348" s="8"/>
      <c r="J348" s="8"/>
      <c r="K348" s="8"/>
      <c r="L348" s="8"/>
      <c r="M348" s="8"/>
      <c r="N348" s="8"/>
      <c r="O348" s="21">
        <f>COUNTIF(Tableau415[[#This Row],[Lundi]:[Dimanche]],"&gt;0")</f>
        <v>0</v>
      </c>
      <c r="P348" s="21">
        <f>SUM(Tableau415[[#This Row],[Lundi]:[Dimanche]])</f>
        <v>0</v>
      </c>
      <c r="Q348" s="21">
        <f>COUNTIF(Tableau415[[#This Row],[Lundi]:[Dimanche]],"&gt;=190")*1000</f>
        <v>0</v>
      </c>
      <c r="R348" s="21">
        <f t="shared" si="10"/>
        <v>0</v>
      </c>
      <c r="S348" s="21">
        <f t="shared" si="11"/>
        <v>0</v>
      </c>
      <c r="T348" s="54" t="str">
        <f>IF(Tableau415[[#This Row],[Matricule]]&gt;1,IF(COUNTIF(Tableau415[DateMatricule],Tableau415[[#This Row],[DateMatricule]])&gt;1,"Doublon",""),"")</f>
        <v/>
      </c>
      <c r="U348"/>
    </row>
    <row r="349" spans="1:21" x14ac:dyDescent="0.25">
      <c r="A349" s="12" t="str">
        <f>IF(Tableau415[[#This Row],[Semaine]]="","",VLOOKUP(Tableau415[[#This Row],[Semaine]],Listes!$A:$B,2,FALSE))</f>
        <v/>
      </c>
      <c r="B349" s="12" t="str">
        <f>IF(ISBLANK(Tableau415[[#This Row],[Matricule]]),"",VLOOKUP(Tableau415[[#This Row],[Matricule]],#REF!,2,FALSE))</f>
        <v/>
      </c>
      <c r="C349" s="12" t="str">
        <f>IF(ISBLANK(Tableau415[[#This Row],[Matricule]]),"",VLOOKUP(Tableau415[[#This Row],[Matricule]],#REF!,3,FALSE))</f>
        <v/>
      </c>
      <c r="D349" s="12" t="str">
        <f>CONCATENATE(Tableau415[[#This Row],[Semaine]],Tableau415[[#This Row],[Matricule]])</f>
        <v/>
      </c>
      <c r="H349" s="8"/>
      <c r="I349" s="8"/>
      <c r="J349" s="8"/>
      <c r="K349" s="8"/>
      <c r="L349" s="8"/>
      <c r="M349" s="8"/>
      <c r="N349" s="8"/>
      <c r="O349" s="21">
        <f>COUNTIF(Tableau415[[#This Row],[Lundi]:[Dimanche]],"&gt;0")</f>
        <v>0</v>
      </c>
      <c r="P349" s="21">
        <f>SUM(Tableau415[[#This Row],[Lundi]:[Dimanche]])</f>
        <v>0</v>
      </c>
      <c r="Q349" s="21">
        <f>COUNTIF(Tableau415[[#This Row],[Lundi]:[Dimanche]],"&gt;=190")*1000</f>
        <v>0</v>
      </c>
      <c r="R349" s="21">
        <f t="shared" si="10"/>
        <v>0</v>
      </c>
      <c r="S349" s="21">
        <f t="shared" si="11"/>
        <v>0</v>
      </c>
      <c r="T349" s="54" t="str">
        <f>IF(Tableau415[[#This Row],[Matricule]]&gt;1,IF(COUNTIF(Tableau415[DateMatricule],Tableau415[[#This Row],[DateMatricule]])&gt;1,"Doublon",""),"")</f>
        <v/>
      </c>
      <c r="U349"/>
    </row>
    <row r="350" spans="1:21" x14ac:dyDescent="0.25">
      <c r="A350" s="12" t="str">
        <f>IF(Tableau415[[#This Row],[Semaine]]="","",VLOOKUP(Tableau415[[#This Row],[Semaine]],Listes!$A:$B,2,FALSE))</f>
        <v/>
      </c>
      <c r="B350" s="12" t="str">
        <f>IF(ISBLANK(Tableau415[[#This Row],[Matricule]]),"",VLOOKUP(Tableau415[[#This Row],[Matricule]],#REF!,2,FALSE))</f>
        <v/>
      </c>
      <c r="C350" s="12" t="str">
        <f>IF(ISBLANK(Tableau415[[#This Row],[Matricule]]),"",VLOOKUP(Tableau415[[#This Row],[Matricule]],#REF!,3,FALSE))</f>
        <v/>
      </c>
      <c r="D350" s="12" t="str">
        <f>CONCATENATE(Tableau415[[#This Row],[Semaine]],Tableau415[[#This Row],[Matricule]])</f>
        <v/>
      </c>
      <c r="H350" s="8"/>
      <c r="I350" s="8"/>
      <c r="J350" s="8"/>
      <c r="K350" s="8"/>
      <c r="L350" s="8"/>
      <c r="M350" s="8"/>
      <c r="N350" s="8"/>
      <c r="O350" s="21">
        <f>COUNTIF(Tableau415[[#This Row],[Lundi]:[Dimanche]],"&gt;0")</f>
        <v>0</v>
      </c>
      <c r="P350" s="21">
        <f>SUM(Tableau415[[#This Row],[Lundi]:[Dimanche]])</f>
        <v>0</v>
      </c>
      <c r="Q350" s="21">
        <f>COUNTIF(Tableau415[[#This Row],[Lundi]:[Dimanche]],"&gt;=190")*1000</f>
        <v>0</v>
      </c>
      <c r="R350" s="21">
        <f t="shared" si="10"/>
        <v>0</v>
      </c>
      <c r="S350" s="21">
        <f t="shared" si="11"/>
        <v>0</v>
      </c>
      <c r="T350" s="54" t="str">
        <f>IF(Tableau415[[#This Row],[Matricule]]&gt;1,IF(COUNTIF(Tableau415[DateMatricule],Tableau415[[#This Row],[DateMatricule]])&gt;1,"Doublon",""),"")</f>
        <v/>
      </c>
      <c r="U350"/>
    </row>
    <row r="351" spans="1:21" x14ac:dyDescent="0.25">
      <c r="A351" s="12" t="str">
        <f>IF(Tableau415[[#This Row],[Semaine]]="","",VLOOKUP(Tableau415[[#This Row],[Semaine]],Listes!$A:$B,2,FALSE))</f>
        <v/>
      </c>
      <c r="B351" s="12" t="str">
        <f>IF(ISBLANK(Tableau415[[#This Row],[Matricule]]),"",VLOOKUP(Tableau415[[#This Row],[Matricule]],#REF!,2,FALSE))</f>
        <v/>
      </c>
      <c r="C351" s="12" t="str">
        <f>IF(ISBLANK(Tableau415[[#This Row],[Matricule]]),"",VLOOKUP(Tableau415[[#This Row],[Matricule]],#REF!,3,FALSE))</f>
        <v/>
      </c>
      <c r="D351" s="12" t="str">
        <f>CONCATENATE(Tableau415[[#This Row],[Semaine]],Tableau415[[#This Row],[Matricule]])</f>
        <v/>
      </c>
      <c r="H351" s="8"/>
      <c r="I351" s="8"/>
      <c r="J351" s="8"/>
      <c r="K351" s="8"/>
      <c r="L351" s="8"/>
      <c r="M351" s="8"/>
      <c r="N351" s="8"/>
      <c r="O351" s="21">
        <f>COUNTIF(Tableau415[[#This Row],[Lundi]:[Dimanche]],"&gt;0")</f>
        <v>0</v>
      </c>
      <c r="P351" s="21">
        <f>SUM(Tableau415[[#This Row],[Lundi]:[Dimanche]])</f>
        <v>0</v>
      </c>
      <c r="Q351" s="21">
        <f>COUNTIF(Tableau415[[#This Row],[Lundi]:[Dimanche]],"&gt;=190")*1000</f>
        <v>0</v>
      </c>
      <c r="R351" s="21">
        <f t="shared" si="10"/>
        <v>0</v>
      </c>
      <c r="S351" s="21">
        <f t="shared" si="11"/>
        <v>0</v>
      </c>
      <c r="T351" s="54" t="str">
        <f>IF(Tableau415[[#This Row],[Matricule]]&gt;1,IF(COUNTIF(Tableau415[DateMatricule],Tableau415[[#This Row],[DateMatricule]])&gt;1,"Doublon",""),"")</f>
        <v/>
      </c>
      <c r="U351"/>
    </row>
    <row r="352" spans="1:21" x14ac:dyDescent="0.25">
      <c r="A352" s="12" t="str">
        <f>IF(Tableau415[[#This Row],[Semaine]]="","",VLOOKUP(Tableau415[[#This Row],[Semaine]],Listes!$A:$B,2,FALSE))</f>
        <v/>
      </c>
      <c r="B352" s="12" t="str">
        <f>IF(ISBLANK(Tableau415[[#This Row],[Matricule]]),"",VLOOKUP(Tableau415[[#This Row],[Matricule]],#REF!,2,FALSE))</f>
        <v/>
      </c>
      <c r="C352" s="12" t="str">
        <f>IF(ISBLANK(Tableau415[[#This Row],[Matricule]]),"",VLOOKUP(Tableau415[[#This Row],[Matricule]],#REF!,3,FALSE))</f>
        <v/>
      </c>
      <c r="D352" s="12" t="str">
        <f>CONCATENATE(Tableau415[[#This Row],[Semaine]],Tableau415[[#This Row],[Matricule]])</f>
        <v/>
      </c>
      <c r="H352" s="8"/>
      <c r="I352" s="8"/>
      <c r="J352" s="8"/>
      <c r="K352" s="8"/>
      <c r="L352" s="8"/>
      <c r="M352" s="8"/>
      <c r="N352" s="8"/>
      <c r="O352" s="21">
        <f>COUNTIF(Tableau415[[#This Row],[Lundi]:[Dimanche]],"&gt;0")</f>
        <v>0</v>
      </c>
      <c r="P352" s="21">
        <f>SUM(Tableau415[[#This Row],[Lundi]:[Dimanche]])</f>
        <v>0</v>
      </c>
      <c r="Q352" s="21">
        <f>COUNTIF(Tableau415[[#This Row],[Lundi]:[Dimanche]],"&gt;=190")*1000</f>
        <v>0</v>
      </c>
      <c r="R352" s="21">
        <f t="shared" si="10"/>
        <v>0</v>
      </c>
      <c r="S352" s="21">
        <f t="shared" si="11"/>
        <v>0</v>
      </c>
      <c r="T352" s="54" t="str">
        <f>IF(Tableau415[[#This Row],[Matricule]]&gt;1,IF(COUNTIF(Tableau415[DateMatricule],Tableau415[[#This Row],[DateMatricule]])&gt;1,"Doublon",""),"")</f>
        <v/>
      </c>
      <c r="U352"/>
    </row>
    <row r="353" spans="1:21" x14ac:dyDescent="0.25">
      <c r="A353" s="12" t="str">
        <f>IF(Tableau415[[#This Row],[Semaine]]="","",VLOOKUP(Tableau415[[#This Row],[Semaine]],Listes!$A:$B,2,FALSE))</f>
        <v/>
      </c>
      <c r="B353" s="12" t="str">
        <f>IF(ISBLANK(Tableau415[[#This Row],[Matricule]]),"",VLOOKUP(Tableau415[[#This Row],[Matricule]],#REF!,2,FALSE))</f>
        <v/>
      </c>
      <c r="C353" s="12" t="str">
        <f>IF(ISBLANK(Tableau415[[#This Row],[Matricule]]),"",VLOOKUP(Tableau415[[#This Row],[Matricule]],#REF!,3,FALSE))</f>
        <v/>
      </c>
      <c r="D353" s="12" t="str">
        <f>CONCATENATE(Tableau415[[#This Row],[Semaine]],Tableau415[[#This Row],[Matricule]])</f>
        <v/>
      </c>
      <c r="H353" s="8"/>
      <c r="I353" s="8"/>
      <c r="J353" s="8"/>
      <c r="K353" s="8"/>
      <c r="L353" s="8"/>
      <c r="M353" s="8"/>
      <c r="N353" s="8"/>
      <c r="O353" s="21">
        <f>COUNTIF(Tableau415[[#This Row],[Lundi]:[Dimanche]],"&gt;0")</f>
        <v>0</v>
      </c>
      <c r="P353" s="21">
        <f>SUM(Tableau415[[#This Row],[Lundi]:[Dimanche]])</f>
        <v>0</v>
      </c>
      <c r="Q353" s="21">
        <f>COUNTIF(Tableau415[[#This Row],[Lundi]:[Dimanche]],"&gt;=190")*1000</f>
        <v>0</v>
      </c>
      <c r="R353" s="21">
        <f t="shared" si="10"/>
        <v>0</v>
      </c>
      <c r="S353" s="21">
        <f t="shared" si="11"/>
        <v>0</v>
      </c>
      <c r="T353" s="54" t="str">
        <f>IF(Tableau415[[#This Row],[Matricule]]&gt;1,IF(COUNTIF(Tableau415[DateMatricule],Tableau415[[#This Row],[DateMatricule]])&gt;1,"Doublon",""),"")</f>
        <v/>
      </c>
      <c r="U353"/>
    </row>
    <row r="354" spans="1:21" x14ac:dyDescent="0.25">
      <c r="A354" s="12" t="str">
        <f>IF(Tableau415[[#This Row],[Semaine]]="","",VLOOKUP(Tableau415[[#This Row],[Semaine]],Listes!$A:$B,2,FALSE))</f>
        <v/>
      </c>
      <c r="B354" s="12" t="str">
        <f>IF(ISBLANK(Tableau415[[#This Row],[Matricule]]),"",VLOOKUP(Tableau415[[#This Row],[Matricule]],#REF!,2,FALSE))</f>
        <v/>
      </c>
      <c r="C354" s="12" t="str">
        <f>IF(ISBLANK(Tableau415[[#This Row],[Matricule]]),"",VLOOKUP(Tableau415[[#This Row],[Matricule]],#REF!,3,FALSE))</f>
        <v/>
      </c>
      <c r="D354" s="12" t="str">
        <f>CONCATENATE(Tableau415[[#This Row],[Semaine]],Tableau415[[#This Row],[Matricule]])</f>
        <v/>
      </c>
      <c r="H354" s="8"/>
      <c r="I354" s="8"/>
      <c r="J354" s="8"/>
      <c r="K354" s="8"/>
      <c r="L354" s="8"/>
      <c r="M354" s="8"/>
      <c r="N354" s="8"/>
      <c r="O354" s="21">
        <f>COUNTIF(Tableau415[[#This Row],[Lundi]:[Dimanche]],"&gt;0")</f>
        <v>0</v>
      </c>
      <c r="P354" s="21">
        <f>SUM(Tableau415[[#This Row],[Lundi]:[Dimanche]])</f>
        <v>0</v>
      </c>
      <c r="Q354" s="21">
        <f>COUNTIF(Tableau415[[#This Row],[Lundi]:[Dimanche]],"&gt;=190")*1000</f>
        <v>0</v>
      </c>
      <c r="R354" s="21">
        <f t="shared" si="10"/>
        <v>0</v>
      </c>
      <c r="S354" s="21">
        <f t="shared" si="11"/>
        <v>0</v>
      </c>
      <c r="T354" s="54" t="str">
        <f>IF(Tableau415[[#This Row],[Matricule]]&gt;1,IF(COUNTIF(Tableau415[DateMatricule],Tableau415[[#This Row],[DateMatricule]])&gt;1,"Doublon",""),"")</f>
        <v/>
      </c>
      <c r="U354"/>
    </row>
    <row r="355" spans="1:21" x14ac:dyDescent="0.25">
      <c r="A355" s="12" t="str">
        <f>IF(Tableau415[[#This Row],[Semaine]]="","",VLOOKUP(Tableau415[[#This Row],[Semaine]],Listes!$A:$B,2,FALSE))</f>
        <v/>
      </c>
      <c r="B355" s="12" t="str">
        <f>IF(ISBLANK(Tableau415[[#This Row],[Matricule]]),"",VLOOKUP(Tableau415[[#This Row],[Matricule]],#REF!,2,FALSE))</f>
        <v/>
      </c>
      <c r="C355" s="12" t="str">
        <f>IF(ISBLANK(Tableau415[[#This Row],[Matricule]]),"",VLOOKUP(Tableau415[[#This Row],[Matricule]],#REF!,3,FALSE))</f>
        <v/>
      </c>
      <c r="D355" s="12" t="str">
        <f>CONCATENATE(Tableau415[[#This Row],[Semaine]],Tableau415[[#This Row],[Matricule]])</f>
        <v/>
      </c>
      <c r="H355" s="8"/>
      <c r="I355" s="8"/>
      <c r="J355" s="8"/>
      <c r="K355" s="8"/>
      <c r="L355" s="8"/>
      <c r="M355" s="8"/>
      <c r="N355" s="8"/>
      <c r="O355" s="21">
        <f>COUNTIF(Tableau415[[#This Row],[Lundi]:[Dimanche]],"&gt;0")</f>
        <v>0</v>
      </c>
      <c r="P355" s="21">
        <f>SUM(Tableau415[[#This Row],[Lundi]:[Dimanche]])</f>
        <v>0</v>
      </c>
      <c r="Q355" s="21">
        <f>COUNTIF(Tableau415[[#This Row],[Lundi]:[Dimanche]],"&gt;=190")*1000</f>
        <v>0</v>
      </c>
      <c r="R355" s="21">
        <f t="shared" si="10"/>
        <v>0</v>
      </c>
      <c r="S355" s="21">
        <f t="shared" si="11"/>
        <v>0</v>
      </c>
      <c r="T355" s="54" t="str">
        <f>IF(Tableau415[[#This Row],[Matricule]]&gt;1,IF(COUNTIF(Tableau415[DateMatricule],Tableau415[[#This Row],[DateMatricule]])&gt;1,"Doublon",""),"")</f>
        <v/>
      </c>
      <c r="U355"/>
    </row>
    <row r="356" spans="1:21" x14ac:dyDescent="0.25">
      <c r="A356" s="12" t="str">
        <f>IF(Tableau415[[#This Row],[Semaine]]="","",VLOOKUP(Tableau415[[#This Row],[Semaine]],Listes!$A:$B,2,FALSE))</f>
        <v/>
      </c>
      <c r="B356" s="12" t="str">
        <f>IF(ISBLANK(Tableau415[[#This Row],[Matricule]]),"",VLOOKUP(Tableau415[[#This Row],[Matricule]],#REF!,2,FALSE))</f>
        <v/>
      </c>
      <c r="C356" s="12" t="str">
        <f>IF(ISBLANK(Tableau415[[#This Row],[Matricule]]),"",VLOOKUP(Tableau415[[#This Row],[Matricule]],#REF!,3,FALSE))</f>
        <v/>
      </c>
      <c r="D356" s="12" t="str">
        <f>CONCATENATE(Tableau415[[#This Row],[Semaine]],Tableau415[[#This Row],[Matricule]])</f>
        <v/>
      </c>
      <c r="H356" s="8"/>
      <c r="I356" s="8"/>
      <c r="J356" s="8"/>
      <c r="K356" s="8"/>
      <c r="L356" s="8"/>
      <c r="M356" s="8"/>
      <c r="N356" s="8"/>
      <c r="O356" s="21">
        <f>COUNTIF(Tableau415[[#This Row],[Lundi]:[Dimanche]],"&gt;0")</f>
        <v>0</v>
      </c>
      <c r="P356" s="21">
        <f>SUM(Tableau415[[#This Row],[Lundi]:[Dimanche]])</f>
        <v>0</v>
      </c>
      <c r="Q356" s="21">
        <f>COUNTIF(Tableau415[[#This Row],[Lundi]:[Dimanche]],"&gt;=190")*1000</f>
        <v>0</v>
      </c>
      <c r="R356" s="21">
        <f t="shared" si="10"/>
        <v>0</v>
      </c>
      <c r="S356" s="21">
        <f t="shared" si="11"/>
        <v>0</v>
      </c>
      <c r="T356" s="54" t="str">
        <f>IF(Tableau415[[#This Row],[Matricule]]&gt;1,IF(COUNTIF(Tableau415[DateMatricule],Tableau415[[#This Row],[DateMatricule]])&gt;1,"Doublon",""),"")</f>
        <v/>
      </c>
      <c r="U356"/>
    </row>
    <row r="357" spans="1:21" x14ac:dyDescent="0.25">
      <c r="A357" s="12" t="str">
        <f>IF(Tableau415[[#This Row],[Semaine]]="","",VLOOKUP(Tableau415[[#This Row],[Semaine]],Listes!$A:$B,2,FALSE))</f>
        <v/>
      </c>
      <c r="B357" s="12" t="str">
        <f>IF(ISBLANK(Tableau415[[#This Row],[Matricule]]),"",VLOOKUP(Tableau415[[#This Row],[Matricule]],#REF!,2,FALSE))</f>
        <v/>
      </c>
      <c r="C357" s="12" t="str">
        <f>IF(ISBLANK(Tableau415[[#This Row],[Matricule]]),"",VLOOKUP(Tableau415[[#This Row],[Matricule]],#REF!,3,FALSE))</f>
        <v/>
      </c>
      <c r="D357" s="12" t="str">
        <f>CONCATENATE(Tableau415[[#This Row],[Semaine]],Tableau415[[#This Row],[Matricule]])</f>
        <v/>
      </c>
      <c r="H357" s="8"/>
      <c r="I357" s="8"/>
      <c r="J357" s="8"/>
      <c r="K357" s="8"/>
      <c r="L357" s="8"/>
      <c r="M357" s="8"/>
      <c r="N357" s="8"/>
      <c r="O357" s="21">
        <f>COUNTIF(Tableau415[[#This Row],[Lundi]:[Dimanche]],"&gt;0")</f>
        <v>0</v>
      </c>
      <c r="P357" s="21">
        <f>SUM(Tableau415[[#This Row],[Lundi]:[Dimanche]])</f>
        <v>0</v>
      </c>
      <c r="Q357" s="21">
        <f>COUNTIF(Tableau415[[#This Row],[Lundi]:[Dimanche]],"&gt;=190")*1000</f>
        <v>0</v>
      </c>
      <c r="R357" s="21">
        <f t="shared" si="10"/>
        <v>0</v>
      </c>
      <c r="S357" s="21">
        <f t="shared" si="11"/>
        <v>0</v>
      </c>
      <c r="T357" s="54" t="str">
        <f>IF(Tableau415[[#This Row],[Matricule]]&gt;1,IF(COUNTIF(Tableau415[DateMatricule],Tableau415[[#This Row],[DateMatricule]])&gt;1,"Doublon",""),"")</f>
        <v/>
      </c>
      <c r="U357"/>
    </row>
    <row r="358" spans="1:21" x14ac:dyDescent="0.25">
      <c r="A358" s="12" t="str">
        <f>IF(Tableau415[[#This Row],[Semaine]]="","",VLOOKUP(Tableau415[[#This Row],[Semaine]],Listes!$A:$B,2,FALSE))</f>
        <v/>
      </c>
      <c r="B358" s="12" t="str">
        <f>IF(ISBLANK(Tableau415[[#This Row],[Matricule]]),"",VLOOKUP(Tableau415[[#This Row],[Matricule]],#REF!,2,FALSE))</f>
        <v/>
      </c>
      <c r="C358" s="12" t="str">
        <f>IF(ISBLANK(Tableau415[[#This Row],[Matricule]]),"",VLOOKUP(Tableau415[[#This Row],[Matricule]],#REF!,3,FALSE))</f>
        <v/>
      </c>
      <c r="D358" s="12" t="str">
        <f>CONCATENATE(Tableau415[[#This Row],[Semaine]],Tableau415[[#This Row],[Matricule]])</f>
        <v/>
      </c>
      <c r="H358" s="8"/>
      <c r="I358" s="8"/>
      <c r="J358" s="8"/>
      <c r="K358" s="8"/>
      <c r="L358" s="8"/>
      <c r="M358" s="8"/>
      <c r="N358" s="8"/>
      <c r="O358" s="21">
        <f>COUNTIF(Tableau415[[#This Row],[Lundi]:[Dimanche]],"&gt;0")</f>
        <v>0</v>
      </c>
      <c r="P358" s="21">
        <f>SUM(Tableau415[[#This Row],[Lundi]:[Dimanche]])</f>
        <v>0</v>
      </c>
      <c r="Q358" s="21">
        <f>COUNTIF(Tableau415[[#This Row],[Lundi]:[Dimanche]],"&gt;=190")*1000</f>
        <v>0</v>
      </c>
      <c r="R358" s="21">
        <f t="shared" si="10"/>
        <v>0</v>
      </c>
      <c r="S358" s="21">
        <f t="shared" si="11"/>
        <v>0</v>
      </c>
      <c r="T358" s="54" t="str">
        <f>IF(Tableau415[[#This Row],[Matricule]]&gt;1,IF(COUNTIF(Tableau415[DateMatricule],Tableau415[[#This Row],[DateMatricule]])&gt;1,"Doublon",""),"")</f>
        <v/>
      </c>
      <c r="U358"/>
    </row>
    <row r="359" spans="1:21" x14ac:dyDescent="0.25">
      <c r="A359" s="12" t="str">
        <f>IF(Tableau415[[#This Row],[Semaine]]="","",VLOOKUP(Tableau415[[#This Row],[Semaine]],Listes!$A:$B,2,FALSE))</f>
        <v/>
      </c>
      <c r="B359" s="12" t="str">
        <f>IF(ISBLANK(Tableau415[[#This Row],[Matricule]]),"",VLOOKUP(Tableau415[[#This Row],[Matricule]],#REF!,2,FALSE))</f>
        <v/>
      </c>
      <c r="C359" s="12" t="str">
        <f>IF(ISBLANK(Tableau415[[#This Row],[Matricule]]),"",VLOOKUP(Tableau415[[#This Row],[Matricule]],#REF!,3,FALSE))</f>
        <v/>
      </c>
      <c r="D359" s="12" t="str">
        <f>CONCATENATE(Tableau415[[#This Row],[Semaine]],Tableau415[[#This Row],[Matricule]])</f>
        <v/>
      </c>
      <c r="H359" s="8"/>
      <c r="I359" s="8"/>
      <c r="J359" s="8"/>
      <c r="K359" s="8"/>
      <c r="L359" s="8"/>
      <c r="M359" s="8"/>
      <c r="N359" s="8"/>
      <c r="O359" s="21">
        <f>COUNTIF(Tableau415[[#This Row],[Lundi]:[Dimanche]],"&gt;0")</f>
        <v>0</v>
      </c>
      <c r="P359" s="21">
        <f>SUM(Tableau415[[#This Row],[Lundi]:[Dimanche]])</f>
        <v>0</v>
      </c>
      <c r="Q359" s="21">
        <f>COUNTIF(Tableau415[[#This Row],[Lundi]:[Dimanche]],"&gt;=190")*1000</f>
        <v>0</v>
      </c>
      <c r="R359" s="21">
        <f t="shared" si="10"/>
        <v>0</v>
      </c>
      <c r="S359" s="21">
        <f t="shared" si="11"/>
        <v>0</v>
      </c>
      <c r="T359" s="54" t="str">
        <f>IF(Tableau415[[#This Row],[Matricule]]&gt;1,IF(COUNTIF(Tableau415[DateMatricule],Tableau415[[#This Row],[DateMatricule]])&gt;1,"Doublon",""),"")</f>
        <v/>
      </c>
      <c r="U359"/>
    </row>
    <row r="360" spans="1:21" x14ac:dyDescent="0.25">
      <c r="A360" s="12" t="str">
        <f>IF(Tableau415[[#This Row],[Semaine]]="","",VLOOKUP(Tableau415[[#This Row],[Semaine]],Listes!$A:$B,2,FALSE))</f>
        <v/>
      </c>
      <c r="B360" s="12" t="str">
        <f>IF(ISBLANK(Tableau415[[#This Row],[Matricule]]),"",VLOOKUP(Tableau415[[#This Row],[Matricule]],#REF!,2,FALSE))</f>
        <v/>
      </c>
      <c r="C360" s="12" t="str">
        <f>IF(ISBLANK(Tableau415[[#This Row],[Matricule]]),"",VLOOKUP(Tableau415[[#This Row],[Matricule]],#REF!,3,FALSE))</f>
        <v/>
      </c>
      <c r="D360" s="12" t="str">
        <f>CONCATENATE(Tableau415[[#This Row],[Semaine]],Tableau415[[#This Row],[Matricule]])</f>
        <v/>
      </c>
      <c r="H360" s="8"/>
      <c r="I360" s="8"/>
      <c r="J360" s="8"/>
      <c r="K360" s="8"/>
      <c r="L360" s="8"/>
      <c r="M360" s="8"/>
      <c r="N360" s="8"/>
      <c r="O360" s="21">
        <f>COUNTIF(Tableau415[[#This Row],[Lundi]:[Dimanche]],"&gt;0")</f>
        <v>0</v>
      </c>
      <c r="P360" s="21">
        <f>SUM(Tableau415[[#This Row],[Lundi]:[Dimanche]])</f>
        <v>0</v>
      </c>
      <c r="Q360" s="21">
        <f>COUNTIF(Tableau415[[#This Row],[Lundi]:[Dimanche]],"&gt;=190")*1000</f>
        <v>0</v>
      </c>
      <c r="R360" s="21">
        <f t="shared" si="10"/>
        <v>0</v>
      </c>
      <c r="S360" s="21">
        <f t="shared" si="11"/>
        <v>0</v>
      </c>
      <c r="T360" s="54" t="str">
        <f>IF(Tableau415[[#This Row],[Matricule]]&gt;1,IF(COUNTIF(Tableau415[DateMatricule],Tableau415[[#This Row],[DateMatricule]])&gt;1,"Doublon",""),"")</f>
        <v/>
      </c>
      <c r="U360"/>
    </row>
    <row r="361" spans="1:21" x14ac:dyDescent="0.25">
      <c r="A361" s="12" t="str">
        <f>IF(Tableau415[[#This Row],[Semaine]]="","",VLOOKUP(Tableau415[[#This Row],[Semaine]],Listes!$A:$B,2,FALSE))</f>
        <v/>
      </c>
      <c r="B361" s="12" t="str">
        <f>IF(ISBLANK(Tableau415[[#This Row],[Matricule]]),"",VLOOKUP(Tableau415[[#This Row],[Matricule]],#REF!,2,FALSE))</f>
        <v/>
      </c>
      <c r="C361" s="12" t="str">
        <f>IF(ISBLANK(Tableau415[[#This Row],[Matricule]]),"",VLOOKUP(Tableau415[[#This Row],[Matricule]],#REF!,3,FALSE))</f>
        <v/>
      </c>
      <c r="D361" s="12" t="str">
        <f>CONCATENATE(Tableau415[[#This Row],[Semaine]],Tableau415[[#This Row],[Matricule]])</f>
        <v/>
      </c>
      <c r="H361" s="8"/>
      <c r="I361" s="8"/>
      <c r="J361" s="8"/>
      <c r="K361" s="8"/>
      <c r="L361" s="8"/>
      <c r="M361" s="8"/>
      <c r="N361" s="8"/>
      <c r="O361" s="21">
        <f>COUNTIF(Tableau415[[#This Row],[Lundi]:[Dimanche]],"&gt;0")</f>
        <v>0</v>
      </c>
      <c r="P361" s="21">
        <f>SUM(Tableau415[[#This Row],[Lundi]:[Dimanche]])</f>
        <v>0</v>
      </c>
      <c r="Q361" s="21">
        <f>COUNTIF(Tableau415[[#This Row],[Lundi]:[Dimanche]],"&gt;=190")*1000</f>
        <v>0</v>
      </c>
      <c r="R361" s="21">
        <f t="shared" si="10"/>
        <v>0</v>
      </c>
      <c r="S361" s="21">
        <f t="shared" si="11"/>
        <v>0</v>
      </c>
      <c r="T361" s="54" t="str">
        <f>IF(Tableau415[[#This Row],[Matricule]]&gt;1,IF(COUNTIF(Tableau415[DateMatricule],Tableau415[[#This Row],[DateMatricule]])&gt;1,"Doublon",""),"")</f>
        <v/>
      </c>
      <c r="U361"/>
    </row>
    <row r="362" spans="1:21" x14ac:dyDescent="0.25">
      <c r="A362" s="12" t="str">
        <f>IF(Tableau415[[#This Row],[Semaine]]="","",VLOOKUP(Tableau415[[#This Row],[Semaine]],Listes!$A:$B,2,FALSE))</f>
        <v/>
      </c>
      <c r="B362" s="12" t="str">
        <f>IF(ISBLANK(Tableau415[[#This Row],[Matricule]]),"",VLOOKUP(Tableau415[[#This Row],[Matricule]],#REF!,2,FALSE))</f>
        <v/>
      </c>
      <c r="C362" s="12" t="str">
        <f>IF(ISBLANK(Tableau415[[#This Row],[Matricule]]),"",VLOOKUP(Tableau415[[#This Row],[Matricule]],#REF!,3,FALSE))</f>
        <v/>
      </c>
      <c r="D362" s="12" t="str">
        <f>CONCATENATE(Tableau415[[#This Row],[Semaine]],Tableau415[[#This Row],[Matricule]])</f>
        <v/>
      </c>
      <c r="H362" s="8"/>
      <c r="I362" s="8"/>
      <c r="J362" s="8"/>
      <c r="K362" s="8"/>
      <c r="L362" s="8"/>
      <c r="M362" s="8"/>
      <c r="N362" s="8"/>
      <c r="O362" s="21">
        <f>COUNTIF(Tableau415[[#This Row],[Lundi]:[Dimanche]],"&gt;0")</f>
        <v>0</v>
      </c>
      <c r="P362" s="21">
        <f>SUM(Tableau415[[#This Row],[Lundi]:[Dimanche]])</f>
        <v>0</v>
      </c>
      <c r="Q362" s="21">
        <f>COUNTIF(Tableau415[[#This Row],[Lundi]:[Dimanche]],"&gt;=190")*1000</f>
        <v>0</v>
      </c>
      <c r="R362" s="21">
        <f t="shared" si="10"/>
        <v>0</v>
      </c>
      <c r="S362" s="21">
        <f t="shared" si="11"/>
        <v>0</v>
      </c>
      <c r="T362" s="54" t="str">
        <f>IF(Tableau415[[#This Row],[Matricule]]&gt;1,IF(COUNTIF(Tableau415[DateMatricule],Tableau415[[#This Row],[DateMatricule]])&gt;1,"Doublon",""),"")</f>
        <v/>
      </c>
      <c r="U362"/>
    </row>
    <row r="363" spans="1:21" x14ac:dyDescent="0.25">
      <c r="A363" s="12" t="str">
        <f>IF(Tableau415[[#This Row],[Semaine]]="","",VLOOKUP(Tableau415[[#This Row],[Semaine]],Listes!$A:$B,2,FALSE))</f>
        <v/>
      </c>
      <c r="B363" s="12" t="str">
        <f>IF(ISBLANK(Tableau415[[#This Row],[Matricule]]),"",VLOOKUP(Tableau415[[#This Row],[Matricule]],#REF!,2,FALSE))</f>
        <v/>
      </c>
      <c r="C363" s="12" t="str">
        <f>IF(ISBLANK(Tableau415[[#This Row],[Matricule]]),"",VLOOKUP(Tableau415[[#This Row],[Matricule]],#REF!,3,FALSE))</f>
        <v/>
      </c>
      <c r="D363" s="12" t="str">
        <f>CONCATENATE(Tableau415[[#This Row],[Semaine]],Tableau415[[#This Row],[Matricule]])</f>
        <v/>
      </c>
      <c r="H363" s="8"/>
      <c r="I363" s="8"/>
      <c r="J363" s="8"/>
      <c r="K363" s="8"/>
      <c r="L363" s="8"/>
      <c r="M363" s="8"/>
      <c r="N363" s="8"/>
      <c r="O363" s="21">
        <f>COUNTIF(Tableau415[[#This Row],[Lundi]:[Dimanche]],"&gt;0")</f>
        <v>0</v>
      </c>
      <c r="P363" s="21">
        <f>SUM(Tableau415[[#This Row],[Lundi]:[Dimanche]])</f>
        <v>0</v>
      </c>
      <c r="Q363" s="21">
        <f>COUNTIF(Tableau415[[#This Row],[Lundi]:[Dimanche]],"&gt;=190")*1000</f>
        <v>0</v>
      </c>
      <c r="R363" s="21">
        <f t="shared" si="10"/>
        <v>0</v>
      </c>
      <c r="S363" s="21">
        <f t="shared" si="11"/>
        <v>0</v>
      </c>
      <c r="T363" s="54" t="str">
        <f>IF(Tableau415[[#This Row],[Matricule]]&gt;1,IF(COUNTIF(Tableau415[DateMatricule],Tableau415[[#This Row],[DateMatricule]])&gt;1,"Doublon",""),"")</f>
        <v/>
      </c>
      <c r="U363"/>
    </row>
    <row r="364" spans="1:21" x14ac:dyDescent="0.25">
      <c r="A364" s="12" t="str">
        <f>IF(Tableau415[[#This Row],[Semaine]]="","",VLOOKUP(Tableau415[[#This Row],[Semaine]],Listes!$A:$B,2,FALSE))</f>
        <v/>
      </c>
      <c r="B364" s="12" t="str">
        <f>IF(ISBLANK(Tableau415[[#This Row],[Matricule]]),"",VLOOKUP(Tableau415[[#This Row],[Matricule]],#REF!,2,FALSE))</f>
        <v/>
      </c>
      <c r="C364" s="12" t="str">
        <f>IF(ISBLANK(Tableau415[[#This Row],[Matricule]]),"",VLOOKUP(Tableau415[[#This Row],[Matricule]],#REF!,3,FALSE))</f>
        <v/>
      </c>
      <c r="D364" s="12" t="str">
        <f>CONCATENATE(Tableau415[[#This Row],[Semaine]],Tableau415[[#This Row],[Matricule]])</f>
        <v/>
      </c>
      <c r="H364" s="8"/>
      <c r="I364" s="8"/>
      <c r="J364" s="8"/>
      <c r="K364" s="8"/>
      <c r="L364" s="8"/>
      <c r="M364" s="8"/>
      <c r="N364" s="8"/>
      <c r="O364" s="21">
        <f>COUNTIF(Tableau415[[#This Row],[Lundi]:[Dimanche]],"&gt;0")</f>
        <v>0</v>
      </c>
      <c r="P364" s="21">
        <f>SUM(Tableau415[[#This Row],[Lundi]:[Dimanche]])</f>
        <v>0</v>
      </c>
      <c r="Q364" s="21">
        <f>COUNTIF(Tableau415[[#This Row],[Lundi]:[Dimanche]],"&gt;=190")*1000</f>
        <v>0</v>
      </c>
      <c r="R364" s="21">
        <f t="shared" si="10"/>
        <v>0</v>
      </c>
      <c r="S364" s="21">
        <f t="shared" si="11"/>
        <v>0</v>
      </c>
      <c r="T364" s="54" t="str">
        <f>IF(Tableau415[[#This Row],[Matricule]]&gt;1,IF(COUNTIF(Tableau415[DateMatricule],Tableau415[[#This Row],[DateMatricule]])&gt;1,"Doublon",""),"")</f>
        <v/>
      </c>
      <c r="U364"/>
    </row>
    <row r="365" spans="1:21" x14ac:dyDescent="0.25">
      <c r="A365" s="12" t="str">
        <f>IF(Tableau415[[#This Row],[Semaine]]="","",VLOOKUP(Tableau415[[#This Row],[Semaine]],Listes!$A:$B,2,FALSE))</f>
        <v/>
      </c>
      <c r="B365" s="12" t="str">
        <f>IF(ISBLANK(Tableau415[[#This Row],[Matricule]]),"",VLOOKUP(Tableau415[[#This Row],[Matricule]],#REF!,2,FALSE))</f>
        <v/>
      </c>
      <c r="C365" s="12" t="str">
        <f>IF(ISBLANK(Tableau415[[#This Row],[Matricule]]),"",VLOOKUP(Tableau415[[#This Row],[Matricule]],#REF!,3,FALSE))</f>
        <v/>
      </c>
      <c r="D365" s="12" t="str">
        <f>CONCATENATE(Tableau415[[#This Row],[Semaine]],Tableau415[[#This Row],[Matricule]])</f>
        <v/>
      </c>
      <c r="H365" s="8"/>
      <c r="I365" s="8"/>
      <c r="J365" s="8"/>
      <c r="K365" s="8"/>
      <c r="L365" s="8"/>
      <c r="M365" s="8"/>
      <c r="N365" s="8"/>
      <c r="O365" s="21">
        <f>COUNTIF(Tableau415[[#This Row],[Lundi]:[Dimanche]],"&gt;0")</f>
        <v>0</v>
      </c>
      <c r="P365" s="21">
        <f>SUM(Tableau415[[#This Row],[Lundi]:[Dimanche]])</f>
        <v>0</v>
      </c>
      <c r="Q365" s="21">
        <f>COUNTIF(Tableau415[[#This Row],[Lundi]:[Dimanche]],"&gt;=190")*1000</f>
        <v>0</v>
      </c>
      <c r="R365" s="21">
        <f t="shared" si="10"/>
        <v>0</v>
      </c>
      <c r="S365" s="21">
        <f t="shared" si="11"/>
        <v>0</v>
      </c>
      <c r="T365" s="54" t="str">
        <f>IF(Tableau415[[#This Row],[Matricule]]&gt;1,IF(COUNTIF(Tableau415[DateMatricule],Tableau415[[#This Row],[DateMatricule]])&gt;1,"Doublon",""),"")</f>
        <v/>
      </c>
      <c r="U365"/>
    </row>
    <row r="366" spans="1:21" x14ac:dyDescent="0.25">
      <c r="A366" s="12" t="str">
        <f>IF(Tableau415[[#This Row],[Semaine]]="","",VLOOKUP(Tableau415[[#This Row],[Semaine]],Listes!$A:$B,2,FALSE))</f>
        <v/>
      </c>
      <c r="B366" s="12" t="str">
        <f>IF(ISBLANK(Tableau415[[#This Row],[Matricule]]),"",VLOOKUP(Tableau415[[#This Row],[Matricule]],#REF!,2,FALSE))</f>
        <v/>
      </c>
      <c r="C366" s="12" t="str">
        <f>IF(ISBLANK(Tableau415[[#This Row],[Matricule]]),"",VLOOKUP(Tableau415[[#This Row],[Matricule]],#REF!,3,FALSE))</f>
        <v/>
      </c>
      <c r="D366" s="12" t="str">
        <f>CONCATENATE(Tableau415[[#This Row],[Semaine]],Tableau415[[#This Row],[Matricule]])</f>
        <v/>
      </c>
      <c r="H366" s="8"/>
      <c r="I366" s="8"/>
      <c r="J366" s="8"/>
      <c r="K366" s="8"/>
      <c r="L366" s="8"/>
      <c r="M366" s="8"/>
      <c r="N366" s="8"/>
      <c r="O366" s="21">
        <f>COUNTIF(Tableau415[[#This Row],[Lundi]:[Dimanche]],"&gt;0")</f>
        <v>0</v>
      </c>
      <c r="P366" s="21">
        <f>SUM(Tableau415[[#This Row],[Lundi]:[Dimanche]])</f>
        <v>0</v>
      </c>
      <c r="Q366" s="21">
        <f>COUNTIF(Tableau415[[#This Row],[Lundi]:[Dimanche]],"&gt;=190")*1000</f>
        <v>0</v>
      </c>
      <c r="R366" s="21">
        <f t="shared" si="10"/>
        <v>0</v>
      </c>
      <c r="S366" s="21">
        <f t="shared" si="11"/>
        <v>0</v>
      </c>
      <c r="T366" s="54" t="str">
        <f>IF(Tableau415[[#This Row],[Matricule]]&gt;1,IF(COUNTIF(Tableau415[DateMatricule],Tableau415[[#This Row],[DateMatricule]])&gt;1,"Doublon",""),"")</f>
        <v/>
      </c>
      <c r="U366"/>
    </row>
    <row r="367" spans="1:21" x14ac:dyDescent="0.25">
      <c r="A367" s="12" t="str">
        <f>IF(Tableau415[[#This Row],[Semaine]]="","",VLOOKUP(Tableau415[[#This Row],[Semaine]],Listes!$A:$B,2,FALSE))</f>
        <v/>
      </c>
      <c r="B367" s="12" t="str">
        <f>IF(ISBLANK(Tableau415[[#This Row],[Matricule]]),"",VLOOKUP(Tableau415[[#This Row],[Matricule]],#REF!,2,FALSE))</f>
        <v/>
      </c>
      <c r="C367" s="12" t="str">
        <f>IF(ISBLANK(Tableau415[[#This Row],[Matricule]]),"",VLOOKUP(Tableau415[[#This Row],[Matricule]],#REF!,3,FALSE))</f>
        <v/>
      </c>
      <c r="D367" s="12" t="str">
        <f>CONCATENATE(Tableau415[[#This Row],[Semaine]],Tableau415[[#This Row],[Matricule]])</f>
        <v/>
      </c>
      <c r="H367" s="8"/>
      <c r="I367" s="8"/>
      <c r="J367" s="8"/>
      <c r="K367" s="8"/>
      <c r="L367" s="8"/>
      <c r="M367" s="8"/>
      <c r="N367" s="8"/>
      <c r="O367" s="21">
        <f>COUNTIF(Tableau415[[#This Row],[Lundi]:[Dimanche]],"&gt;0")</f>
        <v>0</v>
      </c>
      <c r="P367" s="21">
        <f>SUM(Tableau415[[#This Row],[Lundi]:[Dimanche]])</f>
        <v>0</v>
      </c>
      <c r="Q367" s="21">
        <f>COUNTIF(Tableau415[[#This Row],[Lundi]:[Dimanche]],"&gt;=190")*1000</f>
        <v>0</v>
      </c>
      <c r="R367" s="21">
        <f t="shared" si="10"/>
        <v>0</v>
      </c>
      <c r="S367" s="21">
        <f t="shared" si="11"/>
        <v>0</v>
      </c>
      <c r="T367" s="54" t="str">
        <f>IF(Tableau415[[#This Row],[Matricule]]&gt;1,IF(COUNTIF(Tableau415[DateMatricule],Tableau415[[#This Row],[DateMatricule]])&gt;1,"Doublon",""),"")</f>
        <v/>
      </c>
      <c r="U367"/>
    </row>
    <row r="368" spans="1:21" x14ac:dyDescent="0.25">
      <c r="A368" s="12" t="str">
        <f>IF(Tableau415[[#This Row],[Semaine]]="","",VLOOKUP(Tableau415[[#This Row],[Semaine]],Listes!$A:$B,2,FALSE))</f>
        <v/>
      </c>
      <c r="B368" s="12" t="str">
        <f>IF(ISBLANK(Tableau415[[#This Row],[Matricule]]),"",VLOOKUP(Tableau415[[#This Row],[Matricule]],#REF!,2,FALSE))</f>
        <v/>
      </c>
      <c r="C368" s="12" t="str">
        <f>IF(ISBLANK(Tableau415[[#This Row],[Matricule]]),"",VLOOKUP(Tableau415[[#This Row],[Matricule]],#REF!,3,FALSE))</f>
        <v/>
      </c>
      <c r="D368" s="12" t="str">
        <f>CONCATENATE(Tableau415[[#This Row],[Semaine]],Tableau415[[#This Row],[Matricule]])</f>
        <v/>
      </c>
      <c r="H368" s="8"/>
      <c r="I368" s="8"/>
      <c r="J368" s="8"/>
      <c r="K368" s="8"/>
      <c r="L368" s="8"/>
      <c r="M368" s="8"/>
      <c r="N368" s="8"/>
      <c r="O368" s="21">
        <f>COUNTIF(Tableau415[[#This Row],[Lundi]:[Dimanche]],"&gt;0")</f>
        <v>0</v>
      </c>
      <c r="P368" s="21">
        <f>SUM(Tableau415[[#This Row],[Lundi]:[Dimanche]])</f>
        <v>0</v>
      </c>
      <c r="Q368" s="21">
        <f>COUNTIF(Tableau415[[#This Row],[Lundi]:[Dimanche]],"&gt;=190")*1000</f>
        <v>0</v>
      </c>
      <c r="R368" s="21">
        <f t="shared" si="10"/>
        <v>0</v>
      </c>
      <c r="S368" s="21">
        <f t="shared" si="11"/>
        <v>0</v>
      </c>
      <c r="T368" s="54" t="str">
        <f>IF(Tableau415[[#This Row],[Matricule]]&gt;1,IF(COUNTIF(Tableau415[DateMatricule],Tableau415[[#This Row],[DateMatricule]])&gt;1,"Doublon",""),"")</f>
        <v/>
      </c>
      <c r="U368"/>
    </row>
    <row r="369" spans="1:21" x14ac:dyDescent="0.25">
      <c r="A369" s="12" t="str">
        <f>IF(Tableau415[[#This Row],[Semaine]]="","",VLOOKUP(Tableau415[[#This Row],[Semaine]],Listes!$A:$B,2,FALSE))</f>
        <v/>
      </c>
      <c r="B369" s="12" t="str">
        <f>IF(ISBLANK(Tableau415[[#This Row],[Matricule]]),"",VLOOKUP(Tableau415[[#This Row],[Matricule]],#REF!,2,FALSE))</f>
        <v/>
      </c>
      <c r="C369" s="12" t="str">
        <f>IF(ISBLANK(Tableau415[[#This Row],[Matricule]]),"",VLOOKUP(Tableau415[[#This Row],[Matricule]],#REF!,3,FALSE))</f>
        <v/>
      </c>
      <c r="D369" s="12" t="str">
        <f>CONCATENATE(Tableau415[[#This Row],[Semaine]],Tableau415[[#This Row],[Matricule]])</f>
        <v/>
      </c>
      <c r="H369" s="8"/>
      <c r="I369" s="8"/>
      <c r="J369" s="8"/>
      <c r="K369" s="8"/>
      <c r="L369" s="8"/>
      <c r="M369" s="8"/>
      <c r="N369" s="8"/>
      <c r="O369" s="21">
        <f>COUNTIF(Tableau415[[#This Row],[Lundi]:[Dimanche]],"&gt;0")</f>
        <v>0</v>
      </c>
      <c r="P369" s="21">
        <f>SUM(Tableau415[[#This Row],[Lundi]:[Dimanche]])</f>
        <v>0</v>
      </c>
      <c r="Q369" s="21">
        <f>COUNTIF(Tableau415[[#This Row],[Lundi]:[Dimanche]],"&gt;=190")*1000</f>
        <v>0</v>
      </c>
      <c r="R369" s="21">
        <f t="shared" si="10"/>
        <v>0</v>
      </c>
      <c r="S369" s="21">
        <f t="shared" si="11"/>
        <v>0</v>
      </c>
      <c r="T369" s="54" t="str">
        <f>IF(Tableau415[[#This Row],[Matricule]]&gt;1,IF(COUNTIF(Tableau415[DateMatricule],Tableau415[[#This Row],[DateMatricule]])&gt;1,"Doublon",""),"")</f>
        <v/>
      </c>
      <c r="U369"/>
    </row>
    <row r="370" spans="1:21" x14ac:dyDescent="0.25">
      <c r="A370" s="12" t="str">
        <f>IF(Tableau415[[#This Row],[Semaine]]="","",VLOOKUP(Tableau415[[#This Row],[Semaine]],Listes!$A:$B,2,FALSE))</f>
        <v/>
      </c>
      <c r="B370" s="12" t="str">
        <f>IF(ISBLANK(Tableau415[[#This Row],[Matricule]]),"",VLOOKUP(Tableau415[[#This Row],[Matricule]],#REF!,2,FALSE))</f>
        <v/>
      </c>
      <c r="C370" s="12" t="str">
        <f>IF(ISBLANK(Tableau415[[#This Row],[Matricule]]),"",VLOOKUP(Tableau415[[#This Row],[Matricule]],#REF!,3,FALSE))</f>
        <v/>
      </c>
      <c r="D370" s="12" t="str">
        <f>CONCATENATE(Tableau415[[#This Row],[Semaine]],Tableau415[[#This Row],[Matricule]])</f>
        <v/>
      </c>
      <c r="H370" s="8"/>
      <c r="I370" s="8"/>
      <c r="J370" s="8"/>
      <c r="K370" s="8"/>
      <c r="L370" s="8"/>
      <c r="M370" s="8"/>
      <c r="N370" s="8"/>
      <c r="O370" s="21">
        <f>COUNTIF(Tableau415[[#This Row],[Lundi]:[Dimanche]],"&gt;0")</f>
        <v>0</v>
      </c>
      <c r="P370" s="21">
        <f>SUM(Tableau415[[#This Row],[Lundi]:[Dimanche]])</f>
        <v>0</v>
      </c>
      <c r="Q370" s="21">
        <f>COUNTIF(Tableau415[[#This Row],[Lundi]:[Dimanche]],"&gt;=190")*1000</f>
        <v>0</v>
      </c>
      <c r="R370" s="21">
        <f t="shared" si="10"/>
        <v>0</v>
      </c>
      <c r="S370" s="21">
        <f t="shared" si="11"/>
        <v>0</v>
      </c>
      <c r="T370" s="54" t="str">
        <f>IF(Tableau415[[#This Row],[Matricule]]&gt;1,IF(COUNTIF(Tableau415[DateMatricule],Tableau415[[#This Row],[DateMatricule]])&gt;1,"Doublon",""),"")</f>
        <v/>
      </c>
      <c r="U370"/>
    </row>
    <row r="371" spans="1:21" x14ac:dyDescent="0.25">
      <c r="A371" s="12" t="str">
        <f>IF(Tableau415[[#This Row],[Semaine]]="","",VLOOKUP(Tableau415[[#This Row],[Semaine]],Listes!$A:$B,2,FALSE))</f>
        <v/>
      </c>
      <c r="B371" s="12" t="str">
        <f>IF(ISBLANK(Tableau415[[#This Row],[Matricule]]),"",VLOOKUP(Tableau415[[#This Row],[Matricule]],#REF!,2,FALSE))</f>
        <v/>
      </c>
      <c r="C371" s="12" t="str">
        <f>IF(ISBLANK(Tableau415[[#This Row],[Matricule]]),"",VLOOKUP(Tableau415[[#This Row],[Matricule]],#REF!,3,FALSE))</f>
        <v/>
      </c>
      <c r="D371" s="12" t="str">
        <f>CONCATENATE(Tableau415[[#This Row],[Semaine]],Tableau415[[#This Row],[Matricule]])</f>
        <v/>
      </c>
      <c r="H371" s="8"/>
      <c r="I371" s="8"/>
      <c r="J371" s="8"/>
      <c r="K371" s="8"/>
      <c r="L371" s="8"/>
      <c r="M371" s="8"/>
      <c r="N371" s="8"/>
      <c r="O371" s="21">
        <f>COUNTIF(Tableau415[[#This Row],[Lundi]:[Dimanche]],"&gt;0")</f>
        <v>0</v>
      </c>
      <c r="P371" s="21">
        <f>SUM(Tableau415[[#This Row],[Lundi]:[Dimanche]])</f>
        <v>0</v>
      </c>
      <c r="Q371" s="21">
        <f>COUNTIF(Tableau415[[#This Row],[Lundi]:[Dimanche]],"&gt;=190")*1000</f>
        <v>0</v>
      </c>
      <c r="R371" s="21">
        <f t="shared" si="10"/>
        <v>0</v>
      </c>
      <c r="S371" s="21">
        <f t="shared" si="11"/>
        <v>0</v>
      </c>
      <c r="T371" s="54" t="str">
        <f>IF(Tableau415[[#This Row],[Matricule]]&gt;1,IF(COUNTIF(Tableau415[DateMatricule],Tableau415[[#This Row],[DateMatricule]])&gt;1,"Doublon",""),"")</f>
        <v/>
      </c>
      <c r="U371"/>
    </row>
    <row r="372" spans="1:21" x14ac:dyDescent="0.25">
      <c r="A372" s="12" t="str">
        <f>IF(Tableau415[[#This Row],[Semaine]]="","",VLOOKUP(Tableau415[[#This Row],[Semaine]],Listes!$A:$B,2,FALSE))</f>
        <v/>
      </c>
      <c r="B372" s="12" t="str">
        <f>IF(ISBLANK(Tableau415[[#This Row],[Matricule]]),"",VLOOKUP(Tableau415[[#This Row],[Matricule]],#REF!,2,FALSE))</f>
        <v/>
      </c>
      <c r="C372" s="12" t="str">
        <f>IF(ISBLANK(Tableau415[[#This Row],[Matricule]]),"",VLOOKUP(Tableau415[[#This Row],[Matricule]],#REF!,3,FALSE))</f>
        <v/>
      </c>
      <c r="D372" s="12" t="str">
        <f>CONCATENATE(Tableau415[[#This Row],[Semaine]],Tableau415[[#This Row],[Matricule]])</f>
        <v/>
      </c>
      <c r="H372" s="8"/>
      <c r="I372" s="8"/>
      <c r="J372" s="8"/>
      <c r="K372" s="8"/>
      <c r="L372" s="8"/>
      <c r="M372" s="8"/>
      <c r="N372" s="8"/>
      <c r="O372" s="21">
        <f>COUNTIF(Tableau415[[#This Row],[Lundi]:[Dimanche]],"&gt;0")</f>
        <v>0</v>
      </c>
      <c r="P372" s="21">
        <f>SUM(Tableau415[[#This Row],[Lundi]:[Dimanche]])</f>
        <v>0</v>
      </c>
      <c r="Q372" s="21">
        <f>COUNTIF(Tableau415[[#This Row],[Lundi]:[Dimanche]],"&gt;=190")*1000</f>
        <v>0</v>
      </c>
      <c r="R372" s="21">
        <f t="shared" si="10"/>
        <v>0</v>
      </c>
      <c r="S372" s="21">
        <f t="shared" si="11"/>
        <v>0</v>
      </c>
      <c r="T372" s="54" t="str">
        <f>IF(Tableau415[[#This Row],[Matricule]]&gt;1,IF(COUNTIF(Tableau415[DateMatricule],Tableau415[[#This Row],[DateMatricule]])&gt;1,"Doublon",""),"")</f>
        <v/>
      </c>
      <c r="U372"/>
    </row>
    <row r="373" spans="1:21" x14ac:dyDescent="0.25">
      <c r="A373" s="12" t="str">
        <f>IF(Tableau415[[#This Row],[Semaine]]="","",VLOOKUP(Tableau415[[#This Row],[Semaine]],Listes!$A:$B,2,FALSE))</f>
        <v/>
      </c>
      <c r="B373" s="12" t="str">
        <f>IF(ISBLANK(Tableau415[[#This Row],[Matricule]]),"",VLOOKUP(Tableau415[[#This Row],[Matricule]],#REF!,2,FALSE))</f>
        <v/>
      </c>
      <c r="C373" s="12" t="str">
        <f>IF(ISBLANK(Tableau415[[#This Row],[Matricule]]),"",VLOOKUP(Tableau415[[#This Row],[Matricule]],#REF!,3,FALSE))</f>
        <v/>
      </c>
      <c r="D373" s="12" t="str">
        <f>CONCATENATE(Tableau415[[#This Row],[Semaine]],Tableau415[[#This Row],[Matricule]])</f>
        <v/>
      </c>
      <c r="H373" s="8"/>
      <c r="I373" s="8"/>
      <c r="J373" s="8"/>
      <c r="K373" s="8"/>
      <c r="L373" s="8"/>
      <c r="M373" s="8"/>
      <c r="N373" s="8"/>
      <c r="O373" s="21">
        <f>COUNTIF(Tableau415[[#This Row],[Lundi]:[Dimanche]],"&gt;0")</f>
        <v>0</v>
      </c>
      <c r="P373" s="21">
        <f>SUM(Tableau415[[#This Row],[Lundi]:[Dimanche]])</f>
        <v>0</v>
      </c>
      <c r="Q373" s="21">
        <f>COUNTIF(Tableau415[[#This Row],[Lundi]:[Dimanche]],"&gt;=190")*1000</f>
        <v>0</v>
      </c>
      <c r="R373" s="21">
        <f t="shared" si="10"/>
        <v>0</v>
      </c>
      <c r="S373" s="21">
        <f t="shared" si="11"/>
        <v>0</v>
      </c>
      <c r="T373" s="54" t="str">
        <f>IF(Tableau415[[#This Row],[Matricule]]&gt;1,IF(COUNTIF(Tableau415[DateMatricule],Tableau415[[#This Row],[DateMatricule]])&gt;1,"Doublon",""),"")</f>
        <v/>
      </c>
      <c r="U373"/>
    </row>
    <row r="374" spans="1:21" x14ac:dyDescent="0.25">
      <c r="A374" s="12" t="str">
        <f>IF(Tableau415[[#This Row],[Semaine]]="","",VLOOKUP(Tableau415[[#This Row],[Semaine]],Listes!$A:$B,2,FALSE))</f>
        <v/>
      </c>
      <c r="B374" s="12" t="str">
        <f>IF(ISBLANK(Tableau415[[#This Row],[Matricule]]),"",VLOOKUP(Tableau415[[#This Row],[Matricule]],#REF!,2,FALSE))</f>
        <v/>
      </c>
      <c r="C374" s="12" t="str">
        <f>IF(ISBLANK(Tableau415[[#This Row],[Matricule]]),"",VLOOKUP(Tableau415[[#This Row],[Matricule]],#REF!,3,FALSE))</f>
        <v/>
      </c>
      <c r="D374" s="12" t="str">
        <f>CONCATENATE(Tableau415[[#This Row],[Semaine]],Tableau415[[#This Row],[Matricule]])</f>
        <v/>
      </c>
      <c r="H374" s="8"/>
      <c r="I374" s="8"/>
      <c r="J374" s="8"/>
      <c r="K374" s="8"/>
      <c r="L374" s="8"/>
      <c r="M374" s="8"/>
      <c r="N374" s="8"/>
      <c r="O374" s="21">
        <f>COUNTIF(Tableau415[[#This Row],[Lundi]:[Dimanche]],"&gt;0")</f>
        <v>0</v>
      </c>
      <c r="P374" s="21">
        <f>SUM(Tableau415[[#This Row],[Lundi]:[Dimanche]])</f>
        <v>0</v>
      </c>
      <c r="Q374" s="21">
        <f>COUNTIF(Tableau415[[#This Row],[Lundi]:[Dimanche]],"&gt;=190")*1000</f>
        <v>0</v>
      </c>
      <c r="R374" s="21">
        <f t="shared" si="10"/>
        <v>0</v>
      </c>
      <c r="S374" s="21">
        <f t="shared" si="11"/>
        <v>0</v>
      </c>
      <c r="T374" s="54" t="str">
        <f>IF(Tableau415[[#This Row],[Matricule]]&gt;1,IF(COUNTIF(Tableau415[DateMatricule],Tableau415[[#This Row],[DateMatricule]])&gt;1,"Doublon",""),"")</f>
        <v/>
      </c>
      <c r="U374"/>
    </row>
    <row r="375" spans="1:21" x14ac:dyDescent="0.25">
      <c r="A375" s="12" t="str">
        <f>IF(Tableau415[[#This Row],[Semaine]]="","",VLOOKUP(Tableau415[[#This Row],[Semaine]],Listes!$A:$B,2,FALSE))</f>
        <v/>
      </c>
      <c r="B375" s="12" t="str">
        <f>IF(ISBLANK(Tableau415[[#This Row],[Matricule]]),"",VLOOKUP(Tableau415[[#This Row],[Matricule]],#REF!,2,FALSE))</f>
        <v/>
      </c>
      <c r="C375" s="12" t="str">
        <f>IF(ISBLANK(Tableau415[[#This Row],[Matricule]]),"",VLOOKUP(Tableau415[[#This Row],[Matricule]],#REF!,3,FALSE))</f>
        <v/>
      </c>
      <c r="D375" s="12" t="str">
        <f>CONCATENATE(Tableau415[[#This Row],[Semaine]],Tableau415[[#This Row],[Matricule]])</f>
        <v/>
      </c>
      <c r="H375" s="8"/>
      <c r="I375" s="8"/>
      <c r="J375" s="8"/>
      <c r="K375" s="8"/>
      <c r="L375" s="8"/>
      <c r="M375" s="8"/>
      <c r="N375" s="8"/>
      <c r="O375" s="21">
        <f>COUNTIF(Tableau415[[#This Row],[Lundi]:[Dimanche]],"&gt;0")</f>
        <v>0</v>
      </c>
      <c r="P375" s="21">
        <f>SUM(Tableau415[[#This Row],[Lundi]:[Dimanche]])</f>
        <v>0</v>
      </c>
      <c r="Q375" s="21">
        <f>COUNTIF(Tableau415[[#This Row],[Lundi]:[Dimanche]],"&gt;=190")*1000</f>
        <v>0</v>
      </c>
      <c r="R375" s="21">
        <f t="shared" si="10"/>
        <v>0</v>
      </c>
      <c r="S375" s="21">
        <f t="shared" si="11"/>
        <v>0</v>
      </c>
      <c r="T375" s="54" t="str">
        <f>IF(Tableau415[[#This Row],[Matricule]]&gt;1,IF(COUNTIF(Tableau415[DateMatricule],Tableau415[[#This Row],[DateMatricule]])&gt;1,"Doublon",""),"")</f>
        <v/>
      </c>
      <c r="U375"/>
    </row>
    <row r="376" spans="1:21" x14ac:dyDescent="0.25">
      <c r="A376" s="12" t="str">
        <f>IF(Tableau415[[#This Row],[Semaine]]="","",VLOOKUP(Tableau415[[#This Row],[Semaine]],Listes!$A:$B,2,FALSE))</f>
        <v/>
      </c>
      <c r="B376" s="12" t="str">
        <f>IF(ISBLANK(Tableau415[[#This Row],[Matricule]]),"",VLOOKUP(Tableau415[[#This Row],[Matricule]],#REF!,2,FALSE))</f>
        <v/>
      </c>
      <c r="C376" s="12" t="str">
        <f>IF(ISBLANK(Tableau415[[#This Row],[Matricule]]),"",VLOOKUP(Tableau415[[#This Row],[Matricule]],#REF!,3,FALSE))</f>
        <v/>
      </c>
      <c r="D376" s="12" t="str">
        <f>CONCATENATE(Tableau415[[#This Row],[Semaine]],Tableau415[[#This Row],[Matricule]])</f>
        <v/>
      </c>
      <c r="H376" s="8"/>
      <c r="I376" s="8"/>
      <c r="J376" s="8"/>
      <c r="K376" s="8"/>
      <c r="L376" s="8"/>
      <c r="M376" s="8"/>
      <c r="N376" s="8"/>
      <c r="O376" s="21">
        <f>COUNTIF(Tableau415[[#This Row],[Lundi]:[Dimanche]],"&gt;0")</f>
        <v>0</v>
      </c>
      <c r="P376" s="21">
        <f>SUM(Tableau415[[#This Row],[Lundi]:[Dimanche]])</f>
        <v>0</v>
      </c>
      <c r="Q376" s="21">
        <f>COUNTIF(Tableau415[[#This Row],[Lundi]:[Dimanche]],"&gt;=190")*1000</f>
        <v>0</v>
      </c>
      <c r="R376" s="21">
        <f t="shared" si="10"/>
        <v>0</v>
      </c>
      <c r="S376" s="21">
        <f t="shared" si="11"/>
        <v>0</v>
      </c>
      <c r="T376" s="54" t="str">
        <f>IF(Tableau415[[#This Row],[Matricule]]&gt;1,IF(COUNTIF(Tableau415[DateMatricule],Tableau415[[#This Row],[DateMatricule]])&gt;1,"Doublon",""),"")</f>
        <v/>
      </c>
      <c r="U376"/>
    </row>
    <row r="377" spans="1:21" x14ac:dyDescent="0.25">
      <c r="A377" s="12" t="str">
        <f>IF(Tableau415[[#This Row],[Semaine]]="","",VLOOKUP(Tableau415[[#This Row],[Semaine]],Listes!$A:$B,2,FALSE))</f>
        <v/>
      </c>
      <c r="B377" s="12" t="str">
        <f>IF(ISBLANK(Tableau415[[#This Row],[Matricule]]),"",VLOOKUP(Tableau415[[#This Row],[Matricule]],#REF!,2,FALSE))</f>
        <v/>
      </c>
      <c r="C377" s="12" t="str">
        <f>IF(ISBLANK(Tableau415[[#This Row],[Matricule]]),"",VLOOKUP(Tableau415[[#This Row],[Matricule]],#REF!,3,FALSE))</f>
        <v/>
      </c>
      <c r="D377" s="12" t="str">
        <f>CONCATENATE(Tableau415[[#This Row],[Semaine]],Tableau415[[#This Row],[Matricule]])</f>
        <v/>
      </c>
      <c r="H377" s="8"/>
      <c r="I377" s="8"/>
      <c r="J377" s="8"/>
      <c r="K377" s="8"/>
      <c r="L377" s="8"/>
      <c r="M377" s="8"/>
      <c r="N377" s="8"/>
      <c r="O377" s="21">
        <f>COUNTIF(Tableau415[[#This Row],[Lundi]:[Dimanche]],"&gt;0")</f>
        <v>0</v>
      </c>
      <c r="P377" s="21">
        <f>SUM(Tableau415[[#This Row],[Lundi]:[Dimanche]])</f>
        <v>0</v>
      </c>
      <c r="Q377" s="21">
        <f>COUNTIF(Tableau415[[#This Row],[Lundi]:[Dimanche]],"&gt;=190")*1000</f>
        <v>0</v>
      </c>
      <c r="R377" s="21">
        <f t="shared" si="10"/>
        <v>0</v>
      </c>
      <c r="S377" s="21">
        <f t="shared" si="11"/>
        <v>0</v>
      </c>
      <c r="T377" s="54" t="str">
        <f>IF(Tableau415[[#This Row],[Matricule]]&gt;1,IF(COUNTIF(Tableau415[DateMatricule],Tableau415[[#This Row],[DateMatricule]])&gt;1,"Doublon",""),"")</f>
        <v/>
      </c>
      <c r="U377"/>
    </row>
    <row r="378" spans="1:21" x14ac:dyDescent="0.25">
      <c r="A378" s="12" t="str">
        <f>IF(Tableau415[[#This Row],[Semaine]]="","",VLOOKUP(Tableau415[[#This Row],[Semaine]],Listes!$A:$B,2,FALSE))</f>
        <v/>
      </c>
      <c r="B378" s="12" t="str">
        <f>IF(ISBLANK(Tableau415[[#This Row],[Matricule]]),"",VLOOKUP(Tableau415[[#This Row],[Matricule]],#REF!,2,FALSE))</f>
        <v/>
      </c>
      <c r="C378" s="12" t="str">
        <f>IF(ISBLANK(Tableau415[[#This Row],[Matricule]]),"",VLOOKUP(Tableau415[[#This Row],[Matricule]],#REF!,3,FALSE))</f>
        <v/>
      </c>
      <c r="D378" s="12" t="str">
        <f>CONCATENATE(Tableau415[[#This Row],[Semaine]],Tableau415[[#This Row],[Matricule]])</f>
        <v/>
      </c>
      <c r="H378" s="8"/>
      <c r="I378" s="8"/>
      <c r="J378" s="8"/>
      <c r="K378" s="8"/>
      <c r="L378" s="8"/>
      <c r="M378" s="8"/>
      <c r="N378" s="8"/>
      <c r="O378" s="21">
        <f>COUNTIF(Tableau415[[#This Row],[Lundi]:[Dimanche]],"&gt;0")</f>
        <v>0</v>
      </c>
      <c r="P378" s="21">
        <f>SUM(Tableau415[[#This Row],[Lundi]:[Dimanche]])</f>
        <v>0</v>
      </c>
      <c r="Q378" s="21">
        <f>COUNTIF(Tableau415[[#This Row],[Lundi]:[Dimanche]],"&gt;=190")*1000</f>
        <v>0</v>
      </c>
      <c r="R378" s="21">
        <f t="shared" si="10"/>
        <v>0</v>
      </c>
      <c r="S378" s="21">
        <f t="shared" si="11"/>
        <v>0</v>
      </c>
      <c r="T378" s="54" t="str">
        <f>IF(Tableau415[[#This Row],[Matricule]]&gt;1,IF(COUNTIF(Tableau415[DateMatricule],Tableau415[[#This Row],[DateMatricule]])&gt;1,"Doublon",""),"")</f>
        <v/>
      </c>
      <c r="U378"/>
    </row>
    <row r="379" spans="1:21" x14ac:dyDescent="0.25">
      <c r="A379" s="12" t="str">
        <f>IF(Tableau415[[#This Row],[Semaine]]="","",VLOOKUP(Tableau415[[#This Row],[Semaine]],Listes!$A:$B,2,FALSE))</f>
        <v/>
      </c>
      <c r="B379" s="12" t="str">
        <f>IF(ISBLANK(Tableau415[[#This Row],[Matricule]]),"",VLOOKUP(Tableau415[[#This Row],[Matricule]],#REF!,2,FALSE))</f>
        <v/>
      </c>
      <c r="C379" s="12" t="str">
        <f>IF(ISBLANK(Tableau415[[#This Row],[Matricule]]),"",VLOOKUP(Tableau415[[#This Row],[Matricule]],#REF!,3,FALSE))</f>
        <v/>
      </c>
      <c r="D379" s="12" t="str">
        <f>CONCATENATE(Tableau415[[#This Row],[Semaine]],Tableau415[[#This Row],[Matricule]])</f>
        <v/>
      </c>
      <c r="H379" s="8"/>
      <c r="I379" s="8"/>
      <c r="J379" s="8"/>
      <c r="K379" s="8"/>
      <c r="L379" s="8"/>
      <c r="M379" s="8"/>
      <c r="N379" s="8"/>
      <c r="O379" s="21">
        <f>COUNTIF(Tableau415[[#This Row],[Lundi]:[Dimanche]],"&gt;0")</f>
        <v>0</v>
      </c>
      <c r="P379" s="21">
        <f>SUM(Tableau415[[#This Row],[Lundi]:[Dimanche]])</f>
        <v>0</v>
      </c>
      <c r="Q379" s="21">
        <f>COUNTIF(Tableau415[[#This Row],[Lundi]:[Dimanche]],"&gt;=190")*1000</f>
        <v>0</v>
      </c>
      <c r="R379" s="21">
        <f t="shared" si="10"/>
        <v>0</v>
      </c>
      <c r="S379" s="21">
        <f t="shared" si="11"/>
        <v>0</v>
      </c>
      <c r="T379" s="54" t="str">
        <f>IF(Tableau415[[#This Row],[Matricule]]&gt;1,IF(COUNTIF(Tableau415[DateMatricule],Tableau415[[#This Row],[DateMatricule]])&gt;1,"Doublon",""),"")</f>
        <v/>
      </c>
      <c r="U379"/>
    </row>
    <row r="380" spans="1:21" x14ac:dyDescent="0.25">
      <c r="A380" s="12" t="str">
        <f>IF(Tableau415[[#This Row],[Semaine]]="","",VLOOKUP(Tableau415[[#This Row],[Semaine]],Listes!$A:$B,2,FALSE))</f>
        <v/>
      </c>
      <c r="B380" s="12" t="str">
        <f>IF(ISBLANK(Tableau415[[#This Row],[Matricule]]),"",VLOOKUP(Tableau415[[#This Row],[Matricule]],#REF!,2,FALSE))</f>
        <v/>
      </c>
      <c r="C380" s="12" t="str">
        <f>IF(ISBLANK(Tableau415[[#This Row],[Matricule]]),"",VLOOKUP(Tableau415[[#This Row],[Matricule]],#REF!,3,FALSE))</f>
        <v/>
      </c>
      <c r="D380" s="12" t="str">
        <f>CONCATENATE(Tableau415[[#This Row],[Semaine]],Tableau415[[#This Row],[Matricule]])</f>
        <v/>
      </c>
      <c r="H380" s="8"/>
      <c r="I380" s="8"/>
      <c r="J380" s="8"/>
      <c r="K380" s="8"/>
      <c r="L380" s="8"/>
      <c r="M380" s="8"/>
      <c r="N380" s="8"/>
      <c r="O380" s="21">
        <f>COUNTIF(Tableau415[[#This Row],[Lundi]:[Dimanche]],"&gt;0")</f>
        <v>0</v>
      </c>
      <c r="P380" s="21">
        <f>SUM(Tableau415[[#This Row],[Lundi]:[Dimanche]])</f>
        <v>0</v>
      </c>
      <c r="Q380" s="21">
        <f>COUNTIF(Tableau415[[#This Row],[Lundi]:[Dimanche]],"&gt;=190")*1000</f>
        <v>0</v>
      </c>
      <c r="R380" s="21">
        <f t="shared" si="10"/>
        <v>0</v>
      </c>
      <c r="S380" s="21">
        <f t="shared" si="11"/>
        <v>0</v>
      </c>
      <c r="T380" s="54" t="str">
        <f>IF(Tableau415[[#This Row],[Matricule]]&gt;1,IF(COUNTIF(Tableau415[DateMatricule],Tableau415[[#This Row],[DateMatricule]])&gt;1,"Doublon",""),"")</f>
        <v/>
      </c>
      <c r="U380"/>
    </row>
    <row r="381" spans="1:21" x14ac:dyDescent="0.25">
      <c r="A381" s="12" t="str">
        <f>IF(Tableau415[[#This Row],[Semaine]]="","",VLOOKUP(Tableau415[[#This Row],[Semaine]],Listes!$A:$B,2,FALSE))</f>
        <v/>
      </c>
      <c r="B381" s="12" t="str">
        <f>IF(ISBLANK(Tableau415[[#This Row],[Matricule]]),"",VLOOKUP(Tableau415[[#This Row],[Matricule]],#REF!,2,FALSE))</f>
        <v/>
      </c>
      <c r="C381" s="12" t="str">
        <f>IF(ISBLANK(Tableau415[[#This Row],[Matricule]]),"",VLOOKUP(Tableau415[[#This Row],[Matricule]],#REF!,3,FALSE))</f>
        <v/>
      </c>
      <c r="D381" s="12" t="str">
        <f>CONCATENATE(Tableau415[[#This Row],[Semaine]],Tableau415[[#This Row],[Matricule]])</f>
        <v/>
      </c>
      <c r="H381" s="8"/>
      <c r="I381" s="8"/>
      <c r="J381" s="8"/>
      <c r="K381" s="8"/>
      <c r="L381" s="8"/>
      <c r="M381" s="8"/>
      <c r="N381" s="8"/>
      <c r="O381" s="21">
        <f>COUNTIF(Tableau415[[#This Row],[Lundi]:[Dimanche]],"&gt;0")</f>
        <v>0</v>
      </c>
      <c r="P381" s="21">
        <f>SUM(Tableau415[[#This Row],[Lundi]:[Dimanche]])</f>
        <v>0</v>
      </c>
      <c r="Q381" s="21">
        <f>COUNTIF(Tableau415[[#This Row],[Lundi]:[Dimanche]],"&gt;=190")*1000</f>
        <v>0</v>
      </c>
      <c r="R381" s="21">
        <f t="shared" si="10"/>
        <v>0</v>
      </c>
      <c r="S381" s="21">
        <f t="shared" si="11"/>
        <v>0</v>
      </c>
      <c r="T381" s="54" t="str">
        <f>IF(Tableau415[[#This Row],[Matricule]]&gt;1,IF(COUNTIF(Tableau415[DateMatricule],Tableau415[[#This Row],[DateMatricule]])&gt;1,"Doublon",""),"")</f>
        <v/>
      </c>
      <c r="U381"/>
    </row>
    <row r="382" spans="1:21" x14ac:dyDescent="0.25">
      <c r="A382" s="12" t="str">
        <f>IF(Tableau415[[#This Row],[Semaine]]="","",VLOOKUP(Tableau415[[#This Row],[Semaine]],Listes!$A:$B,2,FALSE))</f>
        <v/>
      </c>
      <c r="B382" s="12" t="str">
        <f>IF(ISBLANK(Tableau415[[#This Row],[Matricule]]),"",VLOOKUP(Tableau415[[#This Row],[Matricule]],#REF!,2,FALSE))</f>
        <v/>
      </c>
      <c r="C382" s="12" t="str">
        <f>IF(ISBLANK(Tableau415[[#This Row],[Matricule]]),"",VLOOKUP(Tableau415[[#This Row],[Matricule]],#REF!,3,FALSE))</f>
        <v/>
      </c>
      <c r="D382" s="12" t="str">
        <f>CONCATENATE(Tableau415[[#This Row],[Semaine]],Tableau415[[#This Row],[Matricule]])</f>
        <v/>
      </c>
      <c r="H382" s="8"/>
      <c r="I382" s="8"/>
      <c r="J382" s="8"/>
      <c r="K382" s="8"/>
      <c r="L382" s="8"/>
      <c r="M382" s="8"/>
      <c r="N382" s="8"/>
      <c r="O382" s="21">
        <f>COUNTIF(Tableau415[[#This Row],[Lundi]:[Dimanche]],"&gt;0")</f>
        <v>0</v>
      </c>
      <c r="P382" s="21">
        <f>SUM(Tableau415[[#This Row],[Lundi]:[Dimanche]])</f>
        <v>0</v>
      </c>
      <c r="Q382" s="21">
        <f>COUNTIF(Tableau415[[#This Row],[Lundi]:[Dimanche]],"&gt;=190")*1000</f>
        <v>0</v>
      </c>
      <c r="R382" s="21">
        <f t="shared" si="10"/>
        <v>0</v>
      </c>
      <c r="S382" s="21">
        <f t="shared" si="11"/>
        <v>0</v>
      </c>
      <c r="T382" s="54" t="str">
        <f>IF(Tableau415[[#This Row],[Matricule]]&gt;1,IF(COUNTIF(Tableau415[DateMatricule],Tableau415[[#This Row],[DateMatricule]])&gt;1,"Doublon",""),"")</f>
        <v/>
      </c>
      <c r="U382"/>
    </row>
    <row r="383" spans="1:21" x14ac:dyDescent="0.25">
      <c r="A383" s="12" t="str">
        <f>IF(Tableau415[[#This Row],[Semaine]]="","",VLOOKUP(Tableau415[[#This Row],[Semaine]],Listes!$A:$B,2,FALSE))</f>
        <v/>
      </c>
      <c r="B383" s="12" t="str">
        <f>IF(ISBLANK(Tableau415[[#This Row],[Matricule]]),"",VLOOKUP(Tableau415[[#This Row],[Matricule]],#REF!,2,FALSE))</f>
        <v/>
      </c>
      <c r="C383" s="12" t="str">
        <f>IF(ISBLANK(Tableau415[[#This Row],[Matricule]]),"",VLOOKUP(Tableau415[[#This Row],[Matricule]],#REF!,3,FALSE))</f>
        <v/>
      </c>
      <c r="D383" s="12" t="str">
        <f>CONCATENATE(Tableau415[[#This Row],[Semaine]],Tableau415[[#This Row],[Matricule]])</f>
        <v/>
      </c>
      <c r="H383" s="8"/>
      <c r="I383" s="8"/>
      <c r="J383" s="8"/>
      <c r="K383" s="8"/>
      <c r="L383" s="8"/>
      <c r="M383" s="8"/>
      <c r="N383" s="8"/>
      <c r="O383" s="21">
        <f>COUNTIF(Tableau415[[#This Row],[Lundi]:[Dimanche]],"&gt;0")</f>
        <v>0</v>
      </c>
      <c r="P383" s="21">
        <f>SUM(Tableau415[[#This Row],[Lundi]:[Dimanche]])</f>
        <v>0</v>
      </c>
      <c r="Q383" s="21">
        <f>COUNTIF(Tableau415[[#This Row],[Lundi]:[Dimanche]],"&gt;=190")*1000</f>
        <v>0</v>
      </c>
      <c r="R383" s="21">
        <f t="shared" si="10"/>
        <v>0</v>
      </c>
      <c r="S383" s="21">
        <f t="shared" si="11"/>
        <v>0</v>
      </c>
      <c r="T383" s="54" t="str">
        <f>IF(Tableau415[[#This Row],[Matricule]]&gt;1,IF(COUNTIF(Tableau415[DateMatricule],Tableau415[[#This Row],[DateMatricule]])&gt;1,"Doublon",""),"")</f>
        <v/>
      </c>
      <c r="U383"/>
    </row>
    <row r="384" spans="1:21" x14ac:dyDescent="0.25">
      <c r="A384" s="12" t="str">
        <f>IF(Tableau415[[#This Row],[Semaine]]="","",VLOOKUP(Tableau415[[#This Row],[Semaine]],Listes!$A:$B,2,FALSE))</f>
        <v/>
      </c>
      <c r="B384" s="12" t="str">
        <f>IF(ISBLANK(Tableau415[[#This Row],[Matricule]]),"",VLOOKUP(Tableau415[[#This Row],[Matricule]],#REF!,2,FALSE))</f>
        <v/>
      </c>
      <c r="C384" s="12" t="str">
        <f>IF(ISBLANK(Tableau415[[#This Row],[Matricule]]),"",VLOOKUP(Tableau415[[#This Row],[Matricule]],#REF!,3,FALSE))</f>
        <v/>
      </c>
      <c r="D384" s="12" t="str">
        <f>CONCATENATE(Tableau415[[#This Row],[Semaine]],Tableau415[[#This Row],[Matricule]])</f>
        <v/>
      </c>
      <c r="H384" s="8"/>
      <c r="I384" s="8"/>
      <c r="J384" s="8"/>
      <c r="K384" s="8"/>
      <c r="L384" s="8"/>
      <c r="M384" s="8"/>
      <c r="N384" s="8"/>
      <c r="O384" s="21">
        <f>COUNTIF(Tableau415[[#This Row],[Lundi]:[Dimanche]],"&gt;0")</f>
        <v>0</v>
      </c>
      <c r="P384" s="21">
        <f>SUM(Tableau415[[#This Row],[Lundi]:[Dimanche]])</f>
        <v>0</v>
      </c>
      <c r="Q384" s="21">
        <f>COUNTIF(Tableau415[[#This Row],[Lundi]:[Dimanche]],"&gt;=190")*1000</f>
        <v>0</v>
      </c>
      <c r="R384" s="21">
        <f t="shared" si="10"/>
        <v>0</v>
      </c>
      <c r="S384" s="21">
        <f t="shared" si="11"/>
        <v>0</v>
      </c>
      <c r="T384" s="54" t="str">
        <f>IF(Tableau415[[#This Row],[Matricule]]&gt;1,IF(COUNTIF(Tableau415[DateMatricule],Tableau415[[#This Row],[DateMatricule]])&gt;1,"Doublon",""),"")</f>
        <v/>
      </c>
      <c r="U384"/>
    </row>
    <row r="385" spans="1:21" x14ac:dyDescent="0.25">
      <c r="A385" s="12" t="str">
        <f>IF(Tableau415[[#This Row],[Semaine]]="","",VLOOKUP(Tableau415[[#This Row],[Semaine]],Listes!$A:$B,2,FALSE))</f>
        <v/>
      </c>
      <c r="B385" s="12" t="str">
        <f>IF(ISBLANK(Tableau415[[#This Row],[Matricule]]),"",VLOOKUP(Tableau415[[#This Row],[Matricule]],#REF!,2,FALSE))</f>
        <v/>
      </c>
      <c r="C385" s="12" t="str">
        <f>IF(ISBLANK(Tableau415[[#This Row],[Matricule]]),"",VLOOKUP(Tableau415[[#This Row],[Matricule]],#REF!,3,FALSE))</f>
        <v/>
      </c>
      <c r="D385" s="12" t="str">
        <f>CONCATENATE(Tableau415[[#This Row],[Semaine]],Tableau415[[#This Row],[Matricule]])</f>
        <v/>
      </c>
      <c r="H385" s="8"/>
      <c r="I385" s="8"/>
      <c r="J385" s="8"/>
      <c r="K385" s="8"/>
      <c r="L385" s="8"/>
      <c r="M385" s="8"/>
      <c r="N385" s="8"/>
      <c r="O385" s="21">
        <f>COUNTIF(Tableau415[[#This Row],[Lundi]:[Dimanche]],"&gt;0")</f>
        <v>0</v>
      </c>
      <c r="P385" s="21">
        <f>SUM(Tableau415[[#This Row],[Lundi]:[Dimanche]])</f>
        <v>0</v>
      </c>
      <c r="Q385" s="21">
        <f>COUNTIF(Tableau415[[#This Row],[Lundi]:[Dimanche]],"&gt;=190")*1000</f>
        <v>0</v>
      </c>
      <c r="R385" s="21">
        <f t="shared" si="10"/>
        <v>0</v>
      </c>
      <c r="S385" s="21">
        <f t="shared" si="11"/>
        <v>0</v>
      </c>
      <c r="T385" s="54" t="str">
        <f>IF(Tableau415[[#This Row],[Matricule]]&gt;1,IF(COUNTIF(Tableau415[DateMatricule],Tableau415[[#This Row],[DateMatricule]])&gt;1,"Doublon",""),"")</f>
        <v/>
      </c>
      <c r="U385"/>
    </row>
    <row r="386" spans="1:21" x14ac:dyDescent="0.25">
      <c r="A386" s="12" t="str">
        <f>IF(Tableau415[[#This Row],[Semaine]]="","",VLOOKUP(Tableau415[[#This Row],[Semaine]],Listes!$A:$B,2,FALSE))</f>
        <v/>
      </c>
      <c r="B386" s="12" t="str">
        <f>IF(ISBLANK(Tableau415[[#This Row],[Matricule]]),"",VLOOKUP(Tableau415[[#This Row],[Matricule]],#REF!,2,FALSE))</f>
        <v/>
      </c>
      <c r="C386" s="12" t="str">
        <f>IF(ISBLANK(Tableau415[[#This Row],[Matricule]]),"",VLOOKUP(Tableau415[[#This Row],[Matricule]],#REF!,3,FALSE))</f>
        <v/>
      </c>
      <c r="D386" s="12" t="str">
        <f>CONCATENATE(Tableau415[[#This Row],[Semaine]],Tableau415[[#This Row],[Matricule]])</f>
        <v/>
      </c>
      <c r="H386" s="8"/>
      <c r="I386" s="8"/>
      <c r="J386" s="8"/>
      <c r="K386" s="8"/>
      <c r="L386" s="8"/>
      <c r="M386" s="8"/>
      <c r="N386" s="8"/>
      <c r="O386" s="21">
        <f>COUNTIF(Tableau415[[#This Row],[Lundi]:[Dimanche]],"&gt;0")</f>
        <v>0</v>
      </c>
      <c r="P386" s="21">
        <f>SUM(Tableau415[[#This Row],[Lundi]:[Dimanche]])</f>
        <v>0</v>
      </c>
      <c r="Q386" s="21">
        <f>COUNTIF(Tableau415[[#This Row],[Lundi]:[Dimanche]],"&gt;=190")*1000</f>
        <v>0</v>
      </c>
      <c r="R386" s="21">
        <f t="shared" si="10"/>
        <v>0</v>
      </c>
      <c r="S386" s="21">
        <f t="shared" si="11"/>
        <v>0</v>
      </c>
      <c r="T386" s="54" t="str">
        <f>IF(Tableau415[[#This Row],[Matricule]]&gt;1,IF(COUNTIF(Tableau415[DateMatricule],Tableau415[[#This Row],[DateMatricule]])&gt;1,"Doublon",""),"")</f>
        <v/>
      </c>
      <c r="U386"/>
    </row>
    <row r="387" spans="1:21" x14ac:dyDescent="0.25">
      <c r="A387" s="12" t="str">
        <f>IF(Tableau415[[#This Row],[Semaine]]="","",VLOOKUP(Tableau415[[#This Row],[Semaine]],Listes!$A:$B,2,FALSE))</f>
        <v/>
      </c>
      <c r="B387" s="12" t="str">
        <f>IF(ISBLANK(Tableau415[[#This Row],[Matricule]]),"",VLOOKUP(Tableau415[[#This Row],[Matricule]],#REF!,2,FALSE))</f>
        <v/>
      </c>
      <c r="C387" s="12" t="str">
        <f>IF(ISBLANK(Tableau415[[#This Row],[Matricule]]),"",VLOOKUP(Tableau415[[#This Row],[Matricule]],#REF!,3,FALSE))</f>
        <v/>
      </c>
      <c r="D387" s="12" t="str">
        <f>CONCATENATE(Tableau415[[#This Row],[Semaine]],Tableau415[[#This Row],[Matricule]])</f>
        <v/>
      </c>
      <c r="H387" s="8"/>
      <c r="I387" s="8"/>
      <c r="J387" s="8"/>
      <c r="K387" s="8"/>
      <c r="L387" s="8"/>
      <c r="M387" s="8"/>
      <c r="N387" s="8"/>
      <c r="O387" s="21">
        <f>COUNTIF(Tableau415[[#This Row],[Lundi]:[Dimanche]],"&gt;0")</f>
        <v>0</v>
      </c>
      <c r="P387" s="21">
        <f>SUM(Tableau415[[#This Row],[Lundi]:[Dimanche]])</f>
        <v>0</v>
      </c>
      <c r="Q387" s="21">
        <f>COUNTIF(Tableau415[[#This Row],[Lundi]:[Dimanche]],"&gt;=190")*1000</f>
        <v>0</v>
      </c>
      <c r="R387" s="21">
        <f t="shared" ref="R387:R450" si="12">+IF(P387&gt;1140,(P387-1140)*20,0)</f>
        <v>0</v>
      </c>
      <c r="S387" s="21">
        <f t="shared" ref="S387:S450" si="13">+Q387+R387</f>
        <v>0</v>
      </c>
      <c r="T387" s="54" t="str">
        <f>IF(Tableau415[[#This Row],[Matricule]]&gt;1,IF(COUNTIF(Tableau415[DateMatricule],Tableau415[[#This Row],[DateMatricule]])&gt;1,"Doublon",""),"")</f>
        <v/>
      </c>
      <c r="U387"/>
    </row>
    <row r="388" spans="1:21" x14ac:dyDescent="0.25">
      <c r="A388" s="12" t="str">
        <f>IF(Tableau415[[#This Row],[Semaine]]="","",VLOOKUP(Tableau415[[#This Row],[Semaine]],Listes!$A:$B,2,FALSE))</f>
        <v/>
      </c>
      <c r="B388" s="12" t="str">
        <f>IF(ISBLANK(Tableau415[[#This Row],[Matricule]]),"",VLOOKUP(Tableau415[[#This Row],[Matricule]],#REF!,2,FALSE))</f>
        <v/>
      </c>
      <c r="C388" s="12" t="str">
        <f>IF(ISBLANK(Tableau415[[#This Row],[Matricule]]),"",VLOOKUP(Tableau415[[#This Row],[Matricule]],#REF!,3,FALSE))</f>
        <v/>
      </c>
      <c r="D388" s="12" t="str">
        <f>CONCATENATE(Tableau415[[#This Row],[Semaine]],Tableau415[[#This Row],[Matricule]])</f>
        <v/>
      </c>
      <c r="H388" s="8"/>
      <c r="I388" s="8"/>
      <c r="J388" s="8"/>
      <c r="K388" s="8"/>
      <c r="L388" s="8"/>
      <c r="M388" s="8"/>
      <c r="N388" s="8"/>
      <c r="O388" s="21">
        <f>COUNTIF(Tableau415[[#This Row],[Lundi]:[Dimanche]],"&gt;0")</f>
        <v>0</v>
      </c>
      <c r="P388" s="21">
        <f>SUM(Tableau415[[#This Row],[Lundi]:[Dimanche]])</f>
        <v>0</v>
      </c>
      <c r="Q388" s="21">
        <f>COUNTIF(Tableau415[[#This Row],[Lundi]:[Dimanche]],"&gt;=190")*1000</f>
        <v>0</v>
      </c>
      <c r="R388" s="21">
        <f t="shared" si="12"/>
        <v>0</v>
      </c>
      <c r="S388" s="21">
        <f t="shared" si="13"/>
        <v>0</v>
      </c>
      <c r="T388" s="54" t="str">
        <f>IF(Tableau415[[#This Row],[Matricule]]&gt;1,IF(COUNTIF(Tableau415[DateMatricule],Tableau415[[#This Row],[DateMatricule]])&gt;1,"Doublon",""),"")</f>
        <v/>
      </c>
      <c r="U388"/>
    </row>
    <row r="389" spans="1:21" x14ac:dyDescent="0.25">
      <c r="A389" s="12" t="str">
        <f>IF(Tableau415[[#This Row],[Semaine]]="","",VLOOKUP(Tableau415[[#This Row],[Semaine]],Listes!$A:$B,2,FALSE))</f>
        <v/>
      </c>
      <c r="B389" s="12" t="str">
        <f>IF(ISBLANK(Tableau415[[#This Row],[Matricule]]),"",VLOOKUP(Tableau415[[#This Row],[Matricule]],#REF!,2,FALSE))</f>
        <v/>
      </c>
      <c r="C389" s="12" t="str">
        <f>IF(ISBLANK(Tableau415[[#This Row],[Matricule]]),"",VLOOKUP(Tableau415[[#This Row],[Matricule]],#REF!,3,FALSE))</f>
        <v/>
      </c>
      <c r="D389" s="12" t="str">
        <f>CONCATENATE(Tableau415[[#This Row],[Semaine]],Tableau415[[#This Row],[Matricule]])</f>
        <v/>
      </c>
      <c r="H389" s="8"/>
      <c r="I389" s="8"/>
      <c r="J389" s="8"/>
      <c r="K389" s="8"/>
      <c r="L389" s="8"/>
      <c r="M389" s="8"/>
      <c r="N389" s="8"/>
      <c r="O389" s="21">
        <f>COUNTIF(Tableau415[[#This Row],[Lundi]:[Dimanche]],"&gt;0")</f>
        <v>0</v>
      </c>
      <c r="P389" s="21">
        <f>SUM(Tableau415[[#This Row],[Lundi]:[Dimanche]])</f>
        <v>0</v>
      </c>
      <c r="Q389" s="21">
        <f>COUNTIF(Tableau415[[#This Row],[Lundi]:[Dimanche]],"&gt;=190")*1000</f>
        <v>0</v>
      </c>
      <c r="R389" s="21">
        <f t="shared" si="12"/>
        <v>0</v>
      </c>
      <c r="S389" s="21">
        <f t="shared" si="13"/>
        <v>0</v>
      </c>
      <c r="T389" s="54" t="str">
        <f>IF(Tableau415[[#This Row],[Matricule]]&gt;1,IF(COUNTIF(Tableau415[DateMatricule],Tableau415[[#This Row],[DateMatricule]])&gt;1,"Doublon",""),"")</f>
        <v/>
      </c>
      <c r="U389"/>
    </row>
    <row r="390" spans="1:21" x14ac:dyDescent="0.25">
      <c r="A390" s="12" t="str">
        <f>IF(Tableau415[[#This Row],[Semaine]]="","",VLOOKUP(Tableau415[[#This Row],[Semaine]],Listes!$A:$B,2,FALSE))</f>
        <v/>
      </c>
      <c r="B390" s="12" t="str">
        <f>IF(ISBLANK(Tableau415[[#This Row],[Matricule]]),"",VLOOKUP(Tableau415[[#This Row],[Matricule]],#REF!,2,FALSE))</f>
        <v/>
      </c>
      <c r="C390" s="12" t="str">
        <f>IF(ISBLANK(Tableau415[[#This Row],[Matricule]]),"",VLOOKUP(Tableau415[[#This Row],[Matricule]],#REF!,3,FALSE))</f>
        <v/>
      </c>
      <c r="D390" s="12" t="str">
        <f>CONCATENATE(Tableau415[[#This Row],[Semaine]],Tableau415[[#This Row],[Matricule]])</f>
        <v/>
      </c>
      <c r="H390" s="8"/>
      <c r="I390" s="8"/>
      <c r="J390" s="8"/>
      <c r="K390" s="8"/>
      <c r="L390" s="8"/>
      <c r="M390" s="8"/>
      <c r="N390" s="8"/>
      <c r="O390" s="21">
        <f>COUNTIF(Tableau415[[#This Row],[Lundi]:[Dimanche]],"&gt;0")</f>
        <v>0</v>
      </c>
      <c r="P390" s="21">
        <f>SUM(Tableau415[[#This Row],[Lundi]:[Dimanche]])</f>
        <v>0</v>
      </c>
      <c r="Q390" s="21">
        <f>COUNTIF(Tableau415[[#This Row],[Lundi]:[Dimanche]],"&gt;=190")*1000</f>
        <v>0</v>
      </c>
      <c r="R390" s="21">
        <f t="shared" si="12"/>
        <v>0</v>
      </c>
      <c r="S390" s="21">
        <f t="shared" si="13"/>
        <v>0</v>
      </c>
      <c r="T390" s="54" t="str">
        <f>IF(Tableau415[[#This Row],[Matricule]]&gt;1,IF(COUNTIF(Tableau415[DateMatricule],Tableau415[[#This Row],[DateMatricule]])&gt;1,"Doublon",""),"")</f>
        <v/>
      </c>
      <c r="U390"/>
    </row>
    <row r="391" spans="1:21" x14ac:dyDescent="0.25">
      <c r="A391" s="12" t="str">
        <f>IF(Tableau415[[#This Row],[Semaine]]="","",VLOOKUP(Tableau415[[#This Row],[Semaine]],Listes!$A:$B,2,FALSE))</f>
        <v/>
      </c>
      <c r="B391" s="12" t="str">
        <f>IF(ISBLANK(Tableau415[[#This Row],[Matricule]]),"",VLOOKUP(Tableau415[[#This Row],[Matricule]],#REF!,2,FALSE))</f>
        <v/>
      </c>
      <c r="C391" s="12" t="str">
        <f>IF(ISBLANK(Tableau415[[#This Row],[Matricule]]),"",VLOOKUP(Tableau415[[#This Row],[Matricule]],#REF!,3,FALSE))</f>
        <v/>
      </c>
      <c r="D391" s="12" t="str">
        <f>CONCATENATE(Tableau415[[#This Row],[Semaine]],Tableau415[[#This Row],[Matricule]])</f>
        <v/>
      </c>
      <c r="H391" s="8"/>
      <c r="I391" s="8"/>
      <c r="J391" s="8"/>
      <c r="K391" s="8"/>
      <c r="L391" s="8"/>
      <c r="M391" s="8"/>
      <c r="N391" s="8"/>
      <c r="O391" s="21">
        <f>COUNTIF(Tableau415[[#This Row],[Lundi]:[Dimanche]],"&gt;0")</f>
        <v>0</v>
      </c>
      <c r="P391" s="21">
        <f>SUM(Tableau415[[#This Row],[Lundi]:[Dimanche]])</f>
        <v>0</v>
      </c>
      <c r="Q391" s="21">
        <f>COUNTIF(Tableau415[[#This Row],[Lundi]:[Dimanche]],"&gt;=190")*1000</f>
        <v>0</v>
      </c>
      <c r="R391" s="21">
        <f t="shared" si="12"/>
        <v>0</v>
      </c>
      <c r="S391" s="21">
        <f t="shared" si="13"/>
        <v>0</v>
      </c>
      <c r="T391" s="54" t="str">
        <f>IF(Tableau415[[#This Row],[Matricule]]&gt;1,IF(COUNTIF(Tableau415[DateMatricule],Tableau415[[#This Row],[DateMatricule]])&gt;1,"Doublon",""),"")</f>
        <v/>
      </c>
      <c r="U391"/>
    </row>
    <row r="392" spans="1:21" x14ac:dyDescent="0.25">
      <c r="A392" s="12" t="str">
        <f>IF(Tableau415[[#This Row],[Semaine]]="","",VLOOKUP(Tableau415[[#This Row],[Semaine]],Listes!$A:$B,2,FALSE))</f>
        <v/>
      </c>
      <c r="B392" s="12" t="str">
        <f>IF(ISBLANK(Tableau415[[#This Row],[Matricule]]),"",VLOOKUP(Tableau415[[#This Row],[Matricule]],#REF!,2,FALSE))</f>
        <v/>
      </c>
      <c r="C392" s="12" t="str">
        <f>IF(ISBLANK(Tableau415[[#This Row],[Matricule]]),"",VLOOKUP(Tableau415[[#This Row],[Matricule]],#REF!,3,FALSE))</f>
        <v/>
      </c>
      <c r="D392" s="12" t="str">
        <f>CONCATENATE(Tableau415[[#This Row],[Semaine]],Tableau415[[#This Row],[Matricule]])</f>
        <v/>
      </c>
      <c r="H392" s="8"/>
      <c r="I392" s="8"/>
      <c r="J392" s="8"/>
      <c r="K392" s="8"/>
      <c r="L392" s="8"/>
      <c r="M392" s="8"/>
      <c r="N392" s="8"/>
      <c r="O392" s="21">
        <f>COUNTIF(Tableau415[[#This Row],[Lundi]:[Dimanche]],"&gt;0")</f>
        <v>0</v>
      </c>
      <c r="P392" s="21">
        <f>SUM(Tableau415[[#This Row],[Lundi]:[Dimanche]])</f>
        <v>0</v>
      </c>
      <c r="Q392" s="21">
        <f>COUNTIF(Tableau415[[#This Row],[Lundi]:[Dimanche]],"&gt;=190")*1000</f>
        <v>0</v>
      </c>
      <c r="R392" s="21">
        <f t="shared" si="12"/>
        <v>0</v>
      </c>
      <c r="S392" s="21">
        <f t="shared" si="13"/>
        <v>0</v>
      </c>
      <c r="T392" s="54" t="str">
        <f>IF(Tableau415[[#This Row],[Matricule]]&gt;1,IF(COUNTIF(Tableau415[DateMatricule],Tableau415[[#This Row],[DateMatricule]])&gt;1,"Doublon",""),"")</f>
        <v/>
      </c>
      <c r="U392"/>
    </row>
    <row r="393" spans="1:21" x14ac:dyDescent="0.25">
      <c r="A393" s="12" t="str">
        <f>IF(Tableau415[[#This Row],[Semaine]]="","",VLOOKUP(Tableau415[[#This Row],[Semaine]],Listes!$A:$B,2,FALSE))</f>
        <v/>
      </c>
      <c r="B393" s="12" t="str">
        <f>IF(ISBLANK(Tableau415[[#This Row],[Matricule]]),"",VLOOKUP(Tableau415[[#This Row],[Matricule]],#REF!,2,FALSE))</f>
        <v/>
      </c>
      <c r="C393" s="12" t="str">
        <f>IF(ISBLANK(Tableau415[[#This Row],[Matricule]]),"",VLOOKUP(Tableau415[[#This Row],[Matricule]],#REF!,3,FALSE))</f>
        <v/>
      </c>
      <c r="D393" s="12" t="str">
        <f>CONCATENATE(Tableau415[[#This Row],[Semaine]],Tableau415[[#This Row],[Matricule]])</f>
        <v/>
      </c>
      <c r="H393" s="8"/>
      <c r="I393" s="8"/>
      <c r="J393" s="8"/>
      <c r="K393" s="8"/>
      <c r="L393" s="8"/>
      <c r="M393" s="8"/>
      <c r="N393" s="8"/>
      <c r="O393" s="21">
        <f>COUNTIF(Tableau415[[#This Row],[Lundi]:[Dimanche]],"&gt;0")</f>
        <v>0</v>
      </c>
      <c r="P393" s="21">
        <f>SUM(Tableau415[[#This Row],[Lundi]:[Dimanche]])</f>
        <v>0</v>
      </c>
      <c r="Q393" s="21">
        <f>COUNTIF(Tableau415[[#This Row],[Lundi]:[Dimanche]],"&gt;=190")*1000</f>
        <v>0</v>
      </c>
      <c r="R393" s="21">
        <f t="shared" si="12"/>
        <v>0</v>
      </c>
      <c r="S393" s="21">
        <f t="shared" si="13"/>
        <v>0</v>
      </c>
      <c r="T393" s="54" t="str">
        <f>IF(Tableau415[[#This Row],[Matricule]]&gt;1,IF(COUNTIF(Tableau415[DateMatricule],Tableau415[[#This Row],[DateMatricule]])&gt;1,"Doublon",""),"")</f>
        <v/>
      </c>
      <c r="U393"/>
    </row>
    <row r="394" spans="1:21" x14ac:dyDescent="0.25">
      <c r="A394" s="12" t="str">
        <f>IF(Tableau415[[#This Row],[Semaine]]="","",VLOOKUP(Tableau415[[#This Row],[Semaine]],Listes!$A:$B,2,FALSE))</f>
        <v/>
      </c>
      <c r="B394" s="12" t="str">
        <f>IF(ISBLANK(Tableau415[[#This Row],[Matricule]]),"",VLOOKUP(Tableau415[[#This Row],[Matricule]],#REF!,2,FALSE))</f>
        <v/>
      </c>
      <c r="C394" s="12" t="str">
        <f>IF(ISBLANK(Tableau415[[#This Row],[Matricule]]),"",VLOOKUP(Tableau415[[#This Row],[Matricule]],#REF!,3,FALSE))</f>
        <v/>
      </c>
      <c r="D394" s="12" t="str">
        <f>CONCATENATE(Tableau415[[#This Row],[Semaine]],Tableau415[[#This Row],[Matricule]])</f>
        <v/>
      </c>
      <c r="H394" s="8"/>
      <c r="I394" s="8"/>
      <c r="J394" s="8"/>
      <c r="K394" s="8"/>
      <c r="L394" s="8"/>
      <c r="M394" s="8"/>
      <c r="N394" s="8"/>
      <c r="O394" s="21">
        <f>COUNTIF(Tableau415[[#This Row],[Lundi]:[Dimanche]],"&gt;0")</f>
        <v>0</v>
      </c>
      <c r="P394" s="21">
        <f>SUM(Tableau415[[#This Row],[Lundi]:[Dimanche]])</f>
        <v>0</v>
      </c>
      <c r="Q394" s="21">
        <f>COUNTIF(Tableau415[[#This Row],[Lundi]:[Dimanche]],"&gt;=190")*1000</f>
        <v>0</v>
      </c>
      <c r="R394" s="21">
        <f t="shared" si="12"/>
        <v>0</v>
      </c>
      <c r="S394" s="21">
        <f t="shared" si="13"/>
        <v>0</v>
      </c>
      <c r="T394" s="54" t="str">
        <f>IF(Tableau415[[#This Row],[Matricule]]&gt;1,IF(COUNTIF(Tableau415[DateMatricule],Tableau415[[#This Row],[DateMatricule]])&gt;1,"Doublon",""),"")</f>
        <v/>
      </c>
      <c r="U394"/>
    </row>
    <row r="395" spans="1:21" x14ac:dyDescent="0.25">
      <c r="A395" s="12" t="str">
        <f>IF(Tableau415[[#This Row],[Semaine]]="","",VLOOKUP(Tableau415[[#This Row],[Semaine]],Listes!$A:$B,2,FALSE))</f>
        <v/>
      </c>
      <c r="B395" s="12" t="str">
        <f>IF(ISBLANK(Tableau415[[#This Row],[Matricule]]),"",VLOOKUP(Tableau415[[#This Row],[Matricule]],#REF!,2,FALSE))</f>
        <v/>
      </c>
      <c r="C395" s="12" t="str">
        <f>IF(ISBLANK(Tableau415[[#This Row],[Matricule]]),"",VLOOKUP(Tableau415[[#This Row],[Matricule]],#REF!,3,FALSE))</f>
        <v/>
      </c>
      <c r="D395" s="12" t="str">
        <f>CONCATENATE(Tableau415[[#This Row],[Semaine]],Tableau415[[#This Row],[Matricule]])</f>
        <v/>
      </c>
      <c r="H395" s="8"/>
      <c r="I395" s="8"/>
      <c r="J395" s="8"/>
      <c r="K395" s="8"/>
      <c r="L395" s="8"/>
      <c r="M395" s="8"/>
      <c r="N395" s="8"/>
      <c r="O395" s="21">
        <f>COUNTIF(Tableau415[[#This Row],[Lundi]:[Dimanche]],"&gt;0")</f>
        <v>0</v>
      </c>
      <c r="P395" s="21">
        <f>SUM(Tableau415[[#This Row],[Lundi]:[Dimanche]])</f>
        <v>0</v>
      </c>
      <c r="Q395" s="21">
        <f>COUNTIF(Tableau415[[#This Row],[Lundi]:[Dimanche]],"&gt;=190")*1000</f>
        <v>0</v>
      </c>
      <c r="R395" s="21">
        <f t="shared" si="12"/>
        <v>0</v>
      </c>
      <c r="S395" s="21">
        <f t="shared" si="13"/>
        <v>0</v>
      </c>
      <c r="T395" s="54" t="str">
        <f>IF(Tableau415[[#This Row],[Matricule]]&gt;1,IF(COUNTIF(Tableau415[DateMatricule],Tableau415[[#This Row],[DateMatricule]])&gt;1,"Doublon",""),"")</f>
        <v/>
      </c>
      <c r="U395"/>
    </row>
    <row r="396" spans="1:21" x14ac:dyDescent="0.25">
      <c r="A396" s="12" t="str">
        <f>IF(Tableau415[[#This Row],[Semaine]]="","",VLOOKUP(Tableau415[[#This Row],[Semaine]],Listes!$A:$B,2,FALSE))</f>
        <v/>
      </c>
      <c r="B396" s="12" t="str">
        <f>IF(ISBLANK(Tableau415[[#This Row],[Matricule]]),"",VLOOKUP(Tableau415[[#This Row],[Matricule]],#REF!,2,FALSE))</f>
        <v/>
      </c>
      <c r="C396" s="12" t="str">
        <f>IF(ISBLANK(Tableau415[[#This Row],[Matricule]]),"",VLOOKUP(Tableau415[[#This Row],[Matricule]],#REF!,3,FALSE))</f>
        <v/>
      </c>
      <c r="D396" s="12" t="str">
        <f>CONCATENATE(Tableau415[[#This Row],[Semaine]],Tableau415[[#This Row],[Matricule]])</f>
        <v/>
      </c>
      <c r="H396" s="8"/>
      <c r="I396" s="8"/>
      <c r="J396" s="8"/>
      <c r="K396" s="8"/>
      <c r="L396" s="8"/>
      <c r="M396" s="8"/>
      <c r="N396" s="8"/>
      <c r="O396" s="21">
        <f>COUNTIF(Tableau415[[#This Row],[Lundi]:[Dimanche]],"&gt;0")</f>
        <v>0</v>
      </c>
      <c r="P396" s="21">
        <f>SUM(Tableau415[[#This Row],[Lundi]:[Dimanche]])</f>
        <v>0</v>
      </c>
      <c r="Q396" s="21">
        <f>COUNTIF(Tableau415[[#This Row],[Lundi]:[Dimanche]],"&gt;=190")*1000</f>
        <v>0</v>
      </c>
      <c r="R396" s="21">
        <f t="shared" si="12"/>
        <v>0</v>
      </c>
      <c r="S396" s="21">
        <f t="shared" si="13"/>
        <v>0</v>
      </c>
      <c r="T396" s="54" t="str">
        <f>IF(Tableau415[[#This Row],[Matricule]]&gt;1,IF(COUNTIF(Tableau415[DateMatricule],Tableau415[[#This Row],[DateMatricule]])&gt;1,"Doublon",""),"")</f>
        <v/>
      </c>
      <c r="U396"/>
    </row>
    <row r="397" spans="1:21" x14ac:dyDescent="0.25">
      <c r="A397" s="12" t="str">
        <f>IF(Tableau415[[#This Row],[Semaine]]="","",VLOOKUP(Tableau415[[#This Row],[Semaine]],Listes!$A:$B,2,FALSE))</f>
        <v/>
      </c>
      <c r="B397" s="12" t="str">
        <f>IF(ISBLANK(Tableau415[[#This Row],[Matricule]]),"",VLOOKUP(Tableau415[[#This Row],[Matricule]],#REF!,2,FALSE))</f>
        <v/>
      </c>
      <c r="C397" s="12" t="str">
        <f>IF(ISBLANK(Tableau415[[#This Row],[Matricule]]),"",VLOOKUP(Tableau415[[#This Row],[Matricule]],#REF!,3,FALSE))</f>
        <v/>
      </c>
      <c r="D397" s="12" t="str">
        <f>CONCATENATE(Tableau415[[#This Row],[Semaine]],Tableau415[[#This Row],[Matricule]])</f>
        <v/>
      </c>
      <c r="H397" s="8"/>
      <c r="I397" s="8"/>
      <c r="J397" s="8"/>
      <c r="K397" s="8"/>
      <c r="L397" s="8"/>
      <c r="M397" s="8"/>
      <c r="N397" s="8"/>
      <c r="O397" s="21">
        <f>COUNTIF(Tableau415[[#This Row],[Lundi]:[Dimanche]],"&gt;0")</f>
        <v>0</v>
      </c>
      <c r="P397" s="21">
        <f>SUM(Tableau415[[#This Row],[Lundi]:[Dimanche]])</f>
        <v>0</v>
      </c>
      <c r="Q397" s="21">
        <f>COUNTIF(Tableau415[[#This Row],[Lundi]:[Dimanche]],"&gt;=190")*1000</f>
        <v>0</v>
      </c>
      <c r="R397" s="21">
        <f t="shared" si="12"/>
        <v>0</v>
      </c>
      <c r="S397" s="21">
        <f t="shared" si="13"/>
        <v>0</v>
      </c>
      <c r="T397" s="54" t="str">
        <f>IF(Tableau415[[#This Row],[Matricule]]&gt;1,IF(COUNTIF(Tableau415[DateMatricule],Tableau415[[#This Row],[DateMatricule]])&gt;1,"Doublon",""),"")</f>
        <v/>
      </c>
      <c r="U397"/>
    </row>
    <row r="398" spans="1:21" x14ac:dyDescent="0.25">
      <c r="A398" s="12" t="str">
        <f>IF(Tableau415[[#This Row],[Semaine]]="","",VLOOKUP(Tableau415[[#This Row],[Semaine]],Listes!$A:$B,2,FALSE))</f>
        <v/>
      </c>
      <c r="B398" s="12" t="str">
        <f>IF(ISBLANK(Tableau415[[#This Row],[Matricule]]),"",VLOOKUP(Tableau415[[#This Row],[Matricule]],#REF!,2,FALSE))</f>
        <v/>
      </c>
      <c r="C398" s="12" t="str">
        <f>IF(ISBLANK(Tableau415[[#This Row],[Matricule]]),"",VLOOKUP(Tableau415[[#This Row],[Matricule]],#REF!,3,FALSE))</f>
        <v/>
      </c>
      <c r="D398" s="12" t="str">
        <f>CONCATENATE(Tableau415[[#This Row],[Semaine]],Tableau415[[#This Row],[Matricule]])</f>
        <v/>
      </c>
      <c r="H398" s="8"/>
      <c r="I398" s="8"/>
      <c r="J398" s="8"/>
      <c r="K398" s="8"/>
      <c r="L398" s="8"/>
      <c r="M398" s="8"/>
      <c r="N398" s="8"/>
      <c r="O398" s="21">
        <f>COUNTIF(Tableau415[[#This Row],[Lundi]:[Dimanche]],"&gt;0")</f>
        <v>0</v>
      </c>
      <c r="P398" s="21">
        <f>SUM(Tableau415[[#This Row],[Lundi]:[Dimanche]])</f>
        <v>0</v>
      </c>
      <c r="Q398" s="21">
        <f>COUNTIF(Tableau415[[#This Row],[Lundi]:[Dimanche]],"&gt;=190")*1000</f>
        <v>0</v>
      </c>
      <c r="R398" s="21">
        <f t="shared" si="12"/>
        <v>0</v>
      </c>
      <c r="S398" s="21">
        <f t="shared" si="13"/>
        <v>0</v>
      </c>
      <c r="T398" s="54" t="str">
        <f>IF(Tableau415[[#This Row],[Matricule]]&gt;1,IF(COUNTIF(Tableau415[DateMatricule],Tableau415[[#This Row],[DateMatricule]])&gt;1,"Doublon",""),"")</f>
        <v/>
      </c>
      <c r="U398"/>
    </row>
    <row r="399" spans="1:21" x14ac:dyDescent="0.25">
      <c r="A399" s="12" t="str">
        <f>IF(Tableau415[[#This Row],[Semaine]]="","",VLOOKUP(Tableau415[[#This Row],[Semaine]],Listes!$A:$B,2,FALSE))</f>
        <v/>
      </c>
      <c r="B399" s="12" t="str">
        <f>IF(ISBLANK(Tableau415[[#This Row],[Matricule]]),"",VLOOKUP(Tableau415[[#This Row],[Matricule]],#REF!,2,FALSE))</f>
        <v/>
      </c>
      <c r="C399" s="12" t="str">
        <f>IF(ISBLANK(Tableau415[[#This Row],[Matricule]]),"",VLOOKUP(Tableau415[[#This Row],[Matricule]],#REF!,3,FALSE))</f>
        <v/>
      </c>
      <c r="D399" s="12" t="str">
        <f>CONCATENATE(Tableau415[[#This Row],[Semaine]],Tableau415[[#This Row],[Matricule]])</f>
        <v/>
      </c>
      <c r="H399" s="8"/>
      <c r="I399" s="8"/>
      <c r="J399" s="8"/>
      <c r="K399" s="8"/>
      <c r="L399" s="8"/>
      <c r="M399" s="8"/>
      <c r="N399" s="8"/>
      <c r="O399" s="21">
        <f>COUNTIF(Tableau415[[#This Row],[Lundi]:[Dimanche]],"&gt;0")</f>
        <v>0</v>
      </c>
      <c r="P399" s="21">
        <f>SUM(Tableau415[[#This Row],[Lundi]:[Dimanche]])</f>
        <v>0</v>
      </c>
      <c r="Q399" s="21">
        <f>COUNTIF(Tableau415[[#This Row],[Lundi]:[Dimanche]],"&gt;=190")*1000</f>
        <v>0</v>
      </c>
      <c r="R399" s="21">
        <f t="shared" si="12"/>
        <v>0</v>
      </c>
      <c r="S399" s="21">
        <f t="shared" si="13"/>
        <v>0</v>
      </c>
      <c r="T399" s="54" t="str">
        <f>IF(Tableau415[[#This Row],[Matricule]]&gt;1,IF(COUNTIF(Tableau415[DateMatricule],Tableau415[[#This Row],[DateMatricule]])&gt;1,"Doublon",""),"")</f>
        <v/>
      </c>
      <c r="U399"/>
    </row>
    <row r="400" spans="1:21" x14ac:dyDescent="0.25">
      <c r="A400" s="12" t="str">
        <f>IF(Tableau415[[#This Row],[Semaine]]="","",VLOOKUP(Tableau415[[#This Row],[Semaine]],Listes!$A:$B,2,FALSE))</f>
        <v/>
      </c>
      <c r="B400" s="12" t="str">
        <f>IF(ISBLANK(Tableau415[[#This Row],[Matricule]]),"",VLOOKUP(Tableau415[[#This Row],[Matricule]],#REF!,2,FALSE))</f>
        <v/>
      </c>
      <c r="C400" s="12" t="str">
        <f>IF(ISBLANK(Tableau415[[#This Row],[Matricule]]),"",VLOOKUP(Tableau415[[#This Row],[Matricule]],#REF!,3,FALSE))</f>
        <v/>
      </c>
      <c r="D400" s="12" t="str">
        <f>CONCATENATE(Tableau415[[#This Row],[Semaine]],Tableau415[[#This Row],[Matricule]])</f>
        <v/>
      </c>
      <c r="H400" s="8"/>
      <c r="I400" s="8"/>
      <c r="J400" s="8"/>
      <c r="K400" s="8"/>
      <c r="L400" s="8"/>
      <c r="M400" s="8"/>
      <c r="N400" s="8"/>
      <c r="O400" s="21">
        <f>COUNTIF(Tableau415[[#This Row],[Lundi]:[Dimanche]],"&gt;0")</f>
        <v>0</v>
      </c>
      <c r="P400" s="21">
        <f>SUM(Tableau415[[#This Row],[Lundi]:[Dimanche]])</f>
        <v>0</v>
      </c>
      <c r="Q400" s="21">
        <f>COUNTIF(Tableau415[[#This Row],[Lundi]:[Dimanche]],"&gt;=190")*1000</f>
        <v>0</v>
      </c>
      <c r="R400" s="21">
        <f t="shared" si="12"/>
        <v>0</v>
      </c>
      <c r="S400" s="21">
        <f t="shared" si="13"/>
        <v>0</v>
      </c>
      <c r="T400" s="54" t="str">
        <f>IF(Tableau415[[#This Row],[Matricule]]&gt;1,IF(COUNTIF(Tableau415[DateMatricule],Tableau415[[#This Row],[DateMatricule]])&gt;1,"Doublon",""),"")</f>
        <v/>
      </c>
      <c r="U400"/>
    </row>
    <row r="401" spans="1:21" x14ac:dyDescent="0.25">
      <c r="A401" s="12" t="str">
        <f>IF(Tableau415[[#This Row],[Semaine]]="","",VLOOKUP(Tableau415[[#This Row],[Semaine]],Listes!$A:$B,2,FALSE))</f>
        <v/>
      </c>
      <c r="B401" s="12" t="str">
        <f>IF(ISBLANK(Tableau415[[#This Row],[Matricule]]),"",VLOOKUP(Tableau415[[#This Row],[Matricule]],#REF!,2,FALSE))</f>
        <v/>
      </c>
      <c r="C401" s="12" t="str">
        <f>IF(ISBLANK(Tableau415[[#This Row],[Matricule]]),"",VLOOKUP(Tableau415[[#This Row],[Matricule]],#REF!,3,FALSE))</f>
        <v/>
      </c>
      <c r="D401" s="12" t="str">
        <f>CONCATENATE(Tableau415[[#This Row],[Semaine]],Tableau415[[#This Row],[Matricule]])</f>
        <v/>
      </c>
      <c r="H401" s="8"/>
      <c r="I401" s="8"/>
      <c r="J401" s="8"/>
      <c r="K401" s="8"/>
      <c r="L401" s="8"/>
      <c r="M401" s="8"/>
      <c r="N401" s="8"/>
      <c r="O401" s="21">
        <f>COUNTIF(Tableau415[[#This Row],[Lundi]:[Dimanche]],"&gt;0")</f>
        <v>0</v>
      </c>
      <c r="P401" s="21">
        <f>SUM(Tableau415[[#This Row],[Lundi]:[Dimanche]])</f>
        <v>0</v>
      </c>
      <c r="Q401" s="21">
        <f>COUNTIF(Tableau415[[#This Row],[Lundi]:[Dimanche]],"&gt;=190")*1000</f>
        <v>0</v>
      </c>
      <c r="R401" s="21">
        <f t="shared" si="12"/>
        <v>0</v>
      </c>
      <c r="S401" s="21">
        <f t="shared" si="13"/>
        <v>0</v>
      </c>
      <c r="T401" s="54" t="str">
        <f>IF(Tableau415[[#This Row],[Matricule]]&gt;1,IF(COUNTIF(Tableau415[DateMatricule],Tableau415[[#This Row],[DateMatricule]])&gt;1,"Doublon",""),"")</f>
        <v/>
      </c>
      <c r="U401"/>
    </row>
    <row r="402" spans="1:21" x14ac:dyDescent="0.25">
      <c r="A402" s="12" t="str">
        <f>IF(Tableau415[[#This Row],[Semaine]]="","",VLOOKUP(Tableau415[[#This Row],[Semaine]],Listes!$A:$B,2,FALSE))</f>
        <v/>
      </c>
      <c r="B402" s="12" t="str">
        <f>IF(ISBLANK(Tableau415[[#This Row],[Matricule]]),"",VLOOKUP(Tableau415[[#This Row],[Matricule]],#REF!,2,FALSE))</f>
        <v/>
      </c>
      <c r="C402" s="12" t="str">
        <f>IF(ISBLANK(Tableau415[[#This Row],[Matricule]]),"",VLOOKUP(Tableau415[[#This Row],[Matricule]],#REF!,3,FALSE))</f>
        <v/>
      </c>
      <c r="D402" s="12" t="str">
        <f>CONCATENATE(Tableau415[[#This Row],[Semaine]],Tableau415[[#This Row],[Matricule]])</f>
        <v/>
      </c>
      <c r="H402" s="8"/>
      <c r="I402" s="8"/>
      <c r="J402" s="8"/>
      <c r="K402" s="8"/>
      <c r="L402" s="8"/>
      <c r="M402" s="8"/>
      <c r="N402" s="8"/>
      <c r="O402" s="21">
        <f>COUNTIF(Tableau415[[#This Row],[Lundi]:[Dimanche]],"&gt;0")</f>
        <v>0</v>
      </c>
      <c r="P402" s="21">
        <f>SUM(Tableau415[[#This Row],[Lundi]:[Dimanche]])</f>
        <v>0</v>
      </c>
      <c r="Q402" s="21">
        <f>COUNTIF(Tableau415[[#This Row],[Lundi]:[Dimanche]],"&gt;=190")*1000</f>
        <v>0</v>
      </c>
      <c r="R402" s="21">
        <f t="shared" si="12"/>
        <v>0</v>
      </c>
      <c r="S402" s="21">
        <f t="shared" si="13"/>
        <v>0</v>
      </c>
      <c r="T402" s="54" t="str">
        <f>IF(Tableau415[[#This Row],[Matricule]]&gt;1,IF(COUNTIF(Tableau415[DateMatricule],Tableau415[[#This Row],[DateMatricule]])&gt;1,"Doublon",""),"")</f>
        <v/>
      </c>
      <c r="U402"/>
    </row>
    <row r="403" spans="1:21" x14ac:dyDescent="0.25">
      <c r="A403" s="12" t="str">
        <f>IF(Tableau415[[#This Row],[Semaine]]="","",VLOOKUP(Tableau415[[#This Row],[Semaine]],Listes!$A:$B,2,FALSE))</f>
        <v/>
      </c>
      <c r="B403" s="12" t="str">
        <f>IF(ISBLANK(Tableau415[[#This Row],[Matricule]]),"",VLOOKUP(Tableau415[[#This Row],[Matricule]],#REF!,2,FALSE))</f>
        <v/>
      </c>
      <c r="C403" s="12" t="str">
        <f>IF(ISBLANK(Tableau415[[#This Row],[Matricule]]),"",VLOOKUP(Tableau415[[#This Row],[Matricule]],#REF!,3,FALSE))</f>
        <v/>
      </c>
      <c r="D403" s="12" t="str">
        <f>CONCATENATE(Tableau415[[#This Row],[Semaine]],Tableau415[[#This Row],[Matricule]])</f>
        <v/>
      </c>
      <c r="H403" s="8"/>
      <c r="I403" s="8"/>
      <c r="J403" s="8"/>
      <c r="K403" s="8"/>
      <c r="L403" s="8"/>
      <c r="M403" s="8"/>
      <c r="N403" s="8"/>
      <c r="O403" s="21">
        <f>COUNTIF(Tableau415[[#This Row],[Lundi]:[Dimanche]],"&gt;0")</f>
        <v>0</v>
      </c>
      <c r="P403" s="21">
        <f>SUM(Tableau415[[#This Row],[Lundi]:[Dimanche]])</f>
        <v>0</v>
      </c>
      <c r="Q403" s="21">
        <f>COUNTIF(Tableau415[[#This Row],[Lundi]:[Dimanche]],"&gt;=190")*1000</f>
        <v>0</v>
      </c>
      <c r="R403" s="21">
        <f t="shared" si="12"/>
        <v>0</v>
      </c>
      <c r="S403" s="21">
        <f t="shared" si="13"/>
        <v>0</v>
      </c>
      <c r="T403" s="54" t="str">
        <f>IF(Tableau415[[#This Row],[Matricule]]&gt;1,IF(COUNTIF(Tableau415[DateMatricule],Tableau415[[#This Row],[DateMatricule]])&gt;1,"Doublon",""),"")</f>
        <v/>
      </c>
      <c r="U403"/>
    </row>
    <row r="404" spans="1:21" x14ac:dyDescent="0.25">
      <c r="A404" s="12" t="str">
        <f>IF(Tableau415[[#This Row],[Semaine]]="","",VLOOKUP(Tableau415[[#This Row],[Semaine]],Listes!$A:$B,2,FALSE))</f>
        <v/>
      </c>
      <c r="B404" s="12" t="str">
        <f>IF(ISBLANK(Tableau415[[#This Row],[Matricule]]),"",VLOOKUP(Tableau415[[#This Row],[Matricule]],#REF!,2,FALSE))</f>
        <v/>
      </c>
      <c r="C404" s="12" t="str">
        <f>IF(ISBLANK(Tableau415[[#This Row],[Matricule]]),"",VLOOKUP(Tableau415[[#This Row],[Matricule]],#REF!,3,FALSE))</f>
        <v/>
      </c>
      <c r="D404" s="12" t="str">
        <f>CONCATENATE(Tableau415[[#This Row],[Semaine]],Tableau415[[#This Row],[Matricule]])</f>
        <v/>
      </c>
      <c r="H404" s="8"/>
      <c r="I404" s="8"/>
      <c r="J404" s="8"/>
      <c r="K404" s="8"/>
      <c r="L404" s="8"/>
      <c r="M404" s="8"/>
      <c r="N404" s="8"/>
      <c r="O404" s="21">
        <f>COUNTIF(Tableau415[[#This Row],[Lundi]:[Dimanche]],"&gt;0")</f>
        <v>0</v>
      </c>
      <c r="P404" s="21">
        <f>SUM(Tableau415[[#This Row],[Lundi]:[Dimanche]])</f>
        <v>0</v>
      </c>
      <c r="Q404" s="21">
        <f>COUNTIF(Tableau415[[#This Row],[Lundi]:[Dimanche]],"&gt;=190")*1000</f>
        <v>0</v>
      </c>
      <c r="R404" s="21">
        <f t="shared" si="12"/>
        <v>0</v>
      </c>
      <c r="S404" s="21">
        <f t="shared" si="13"/>
        <v>0</v>
      </c>
      <c r="T404" s="54" t="str">
        <f>IF(Tableau415[[#This Row],[Matricule]]&gt;1,IF(COUNTIF(Tableau415[DateMatricule],Tableau415[[#This Row],[DateMatricule]])&gt;1,"Doublon",""),"")</f>
        <v/>
      </c>
      <c r="U404"/>
    </row>
    <row r="405" spans="1:21" x14ac:dyDescent="0.25">
      <c r="A405" s="12" t="str">
        <f>IF(Tableau415[[#This Row],[Semaine]]="","",VLOOKUP(Tableau415[[#This Row],[Semaine]],Listes!$A:$B,2,FALSE))</f>
        <v/>
      </c>
      <c r="B405" s="12" t="str">
        <f>IF(ISBLANK(Tableau415[[#This Row],[Matricule]]),"",VLOOKUP(Tableau415[[#This Row],[Matricule]],#REF!,2,FALSE))</f>
        <v/>
      </c>
      <c r="C405" s="12" t="str">
        <f>IF(ISBLANK(Tableau415[[#This Row],[Matricule]]),"",VLOOKUP(Tableau415[[#This Row],[Matricule]],#REF!,3,FALSE))</f>
        <v/>
      </c>
      <c r="D405" s="12" t="str">
        <f>CONCATENATE(Tableau415[[#This Row],[Semaine]],Tableau415[[#This Row],[Matricule]])</f>
        <v/>
      </c>
      <c r="H405" s="8"/>
      <c r="I405" s="8"/>
      <c r="J405" s="8"/>
      <c r="K405" s="8"/>
      <c r="L405" s="8"/>
      <c r="M405" s="8"/>
      <c r="N405" s="8"/>
      <c r="O405" s="21">
        <f>COUNTIF(Tableau415[[#This Row],[Lundi]:[Dimanche]],"&gt;0")</f>
        <v>0</v>
      </c>
      <c r="P405" s="21">
        <f>SUM(Tableau415[[#This Row],[Lundi]:[Dimanche]])</f>
        <v>0</v>
      </c>
      <c r="Q405" s="21">
        <f>COUNTIF(Tableau415[[#This Row],[Lundi]:[Dimanche]],"&gt;=190")*1000</f>
        <v>0</v>
      </c>
      <c r="R405" s="21">
        <f t="shared" si="12"/>
        <v>0</v>
      </c>
      <c r="S405" s="21">
        <f t="shared" si="13"/>
        <v>0</v>
      </c>
      <c r="T405" s="54" t="str">
        <f>IF(Tableau415[[#This Row],[Matricule]]&gt;1,IF(COUNTIF(Tableau415[DateMatricule],Tableau415[[#This Row],[DateMatricule]])&gt;1,"Doublon",""),"")</f>
        <v/>
      </c>
      <c r="U405"/>
    </row>
    <row r="406" spans="1:21" x14ac:dyDescent="0.25">
      <c r="A406" s="12" t="str">
        <f>IF(Tableau415[[#This Row],[Semaine]]="","",VLOOKUP(Tableau415[[#This Row],[Semaine]],Listes!$A:$B,2,FALSE))</f>
        <v/>
      </c>
      <c r="B406" s="12" t="str">
        <f>IF(ISBLANK(Tableau415[[#This Row],[Matricule]]),"",VLOOKUP(Tableau415[[#This Row],[Matricule]],#REF!,2,FALSE))</f>
        <v/>
      </c>
      <c r="C406" s="12" t="str">
        <f>IF(ISBLANK(Tableau415[[#This Row],[Matricule]]),"",VLOOKUP(Tableau415[[#This Row],[Matricule]],#REF!,3,FALSE))</f>
        <v/>
      </c>
      <c r="D406" s="12" t="str">
        <f>CONCATENATE(Tableau415[[#This Row],[Semaine]],Tableau415[[#This Row],[Matricule]])</f>
        <v/>
      </c>
      <c r="H406" s="8"/>
      <c r="I406" s="8"/>
      <c r="J406" s="8"/>
      <c r="K406" s="8"/>
      <c r="L406" s="8"/>
      <c r="M406" s="8"/>
      <c r="N406" s="8"/>
      <c r="O406" s="21">
        <f>COUNTIF(Tableau415[[#This Row],[Lundi]:[Dimanche]],"&gt;0")</f>
        <v>0</v>
      </c>
      <c r="P406" s="21">
        <f>SUM(Tableau415[[#This Row],[Lundi]:[Dimanche]])</f>
        <v>0</v>
      </c>
      <c r="Q406" s="21">
        <f>COUNTIF(Tableau415[[#This Row],[Lundi]:[Dimanche]],"&gt;=190")*1000</f>
        <v>0</v>
      </c>
      <c r="R406" s="21">
        <f t="shared" si="12"/>
        <v>0</v>
      </c>
      <c r="S406" s="21">
        <f t="shared" si="13"/>
        <v>0</v>
      </c>
      <c r="T406" s="54" t="str">
        <f>IF(Tableau415[[#This Row],[Matricule]]&gt;1,IF(COUNTIF(Tableau415[DateMatricule],Tableau415[[#This Row],[DateMatricule]])&gt;1,"Doublon",""),"")</f>
        <v/>
      </c>
      <c r="U406"/>
    </row>
    <row r="407" spans="1:21" x14ac:dyDescent="0.25">
      <c r="A407" s="12" t="str">
        <f>IF(Tableau415[[#This Row],[Semaine]]="","",VLOOKUP(Tableau415[[#This Row],[Semaine]],Listes!$A:$B,2,FALSE))</f>
        <v/>
      </c>
      <c r="B407" s="12" t="str">
        <f>IF(ISBLANK(Tableau415[[#This Row],[Matricule]]),"",VLOOKUP(Tableau415[[#This Row],[Matricule]],#REF!,2,FALSE))</f>
        <v/>
      </c>
      <c r="C407" s="12" t="str">
        <f>IF(ISBLANK(Tableau415[[#This Row],[Matricule]]),"",VLOOKUP(Tableau415[[#This Row],[Matricule]],#REF!,3,FALSE))</f>
        <v/>
      </c>
      <c r="D407" s="12" t="str">
        <f>CONCATENATE(Tableau415[[#This Row],[Semaine]],Tableau415[[#This Row],[Matricule]])</f>
        <v/>
      </c>
      <c r="H407" s="8"/>
      <c r="I407" s="8"/>
      <c r="J407" s="8"/>
      <c r="K407" s="8"/>
      <c r="L407" s="8"/>
      <c r="M407" s="8"/>
      <c r="N407" s="8"/>
      <c r="O407" s="21">
        <f>COUNTIF(Tableau415[[#This Row],[Lundi]:[Dimanche]],"&gt;0")</f>
        <v>0</v>
      </c>
      <c r="P407" s="21">
        <f>SUM(Tableau415[[#This Row],[Lundi]:[Dimanche]])</f>
        <v>0</v>
      </c>
      <c r="Q407" s="21">
        <f>COUNTIF(Tableau415[[#This Row],[Lundi]:[Dimanche]],"&gt;=190")*1000</f>
        <v>0</v>
      </c>
      <c r="R407" s="21">
        <f t="shared" si="12"/>
        <v>0</v>
      </c>
      <c r="S407" s="21">
        <f t="shared" si="13"/>
        <v>0</v>
      </c>
      <c r="T407" s="54" t="str">
        <f>IF(Tableau415[[#This Row],[Matricule]]&gt;1,IF(COUNTIF(Tableau415[DateMatricule],Tableau415[[#This Row],[DateMatricule]])&gt;1,"Doublon",""),"")</f>
        <v/>
      </c>
      <c r="U407"/>
    </row>
    <row r="408" spans="1:21" x14ac:dyDescent="0.25">
      <c r="A408" s="12" t="str">
        <f>IF(Tableau415[[#This Row],[Semaine]]="","",VLOOKUP(Tableau415[[#This Row],[Semaine]],Listes!$A:$B,2,FALSE))</f>
        <v/>
      </c>
      <c r="B408" s="12" t="str">
        <f>IF(ISBLANK(Tableau415[[#This Row],[Matricule]]),"",VLOOKUP(Tableau415[[#This Row],[Matricule]],#REF!,2,FALSE))</f>
        <v/>
      </c>
      <c r="C408" s="12" t="str">
        <f>IF(ISBLANK(Tableau415[[#This Row],[Matricule]]),"",VLOOKUP(Tableau415[[#This Row],[Matricule]],#REF!,3,FALSE))</f>
        <v/>
      </c>
      <c r="D408" s="12" t="str">
        <f>CONCATENATE(Tableau415[[#This Row],[Semaine]],Tableau415[[#This Row],[Matricule]])</f>
        <v/>
      </c>
      <c r="H408" s="8"/>
      <c r="I408" s="8"/>
      <c r="J408" s="8"/>
      <c r="K408" s="8"/>
      <c r="L408" s="8"/>
      <c r="M408" s="8"/>
      <c r="N408" s="8"/>
      <c r="O408" s="21">
        <f>COUNTIF(Tableau415[[#This Row],[Lundi]:[Dimanche]],"&gt;0")</f>
        <v>0</v>
      </c>
      <c r="P408" s="21">
        <f>SUM(Tableau415[[#This Row],[Lundi]:[Dimanche]])</f>
        <v>0</v>
      </c>
      <c r="Q408" s="21">
        <f>COUNTIF(Tableau415[[#This Row],[Lundi]:[Dimanche]],"&gt;=190")*1000</f>
        <v>0</v>
      </c>
      <c r="R408" s="21">
        <f t="shared" si="12"/>
        <v>0</v>
      </c>
      <c r="S408" s="21">
        <f t="shared" si="13"/>
        <v>0</v>
      </c>
      <c r="T408" s="54" t="str">
        <f>IF(Tableau415[[#This Row],[Matricule]]&gt;1,IF(COUNTIF(Tableau415[DateMatricule],Tableau415[[#This Row],[DateMatricule]])&gt;1,"Doublon",""),"")</f>
        <v/>
      </c>
      <c r="U408"/>
    </row>
    <row r="409" spans="1:21" x14ac:dyDescent="0.25">
      <c r="A409" s="12" t="str">
        <f>IF(Tableau415[[#This Row],[Semaine]]="","",VLOOKUP(Tableau415[[#This Row],[Semaine]],Listes!$A:$B,2,FALSE))</f>
        <v/>
      </c>
      <c r="B409" s="12" t="str">
        <f>IF(ISBLANK(Tableau415[[#This Row],[Matricule]]),"",VLOOKUP(Tableau415[[#This Row],[Matricule]],#REF!,2,FALSE))</f>
        <v/>
      </c>
      <c r="C409" s="12" t="str">
        <f>IF(ISBLANK(Tableau415[[#This Row],[Matricule]]),"",VLOOKUP(Tableau415[[#This Row],[Matricule]],#REF!,3,FALSE))</f>
        <v/>
      </c>
      <c r="D409" s="12" t="str">
        <f>CONCATENATE(Tableau415[[#This Row],[Semaine]],Tableau415[[#This Row],[Matricule]])</f>
        <v/>
      </c>
      <c r="H409" s="8"/>
      <c r="I409" s="8"/>
      <c r="J409" s="8"/>
      <c r="K409" s="8"/>
      <c r="L409" s="8"/>
      <c r="M409" s="8"/>
      <c r="N409" s="8"/>
      <c r="O409" s="21">
        <f>COUNTIF(Tableau415[[#This Row],[Lundi]:[Dimanche]],"&gt;0")</f>
        <v>0</v>
      </c>
      <c r="P409" s="21">
        <f>SUM(Tableau415[[#This Row],[Lundi]:[Dimanche]])</f>
        <v>0</v>
      </c>
      <c r="Q409" s="21">
        <f>COUNTIF(Tableau415[[#This Row],[Lundi]:[Dimanche]],"&gt;=190")*1000</f>
        <v>0</v>
      </c>
      <c r="R409" s="21">
        <f t="shared" si="12"/>
        <v>0</v>
      </c>
      <c r="S409" s="21">
        <f t="shared" si="13"/>
        <v>0</v>
      </c>
      <c r="T409" s="54" t="str">
        <f>IF(Tableau415[[#This Row],[Matricule]]&gt;1,IF(COUNTIF(Tableau415[DateMatricule],Tableau415[[#This Row],[DateMatricule]])&gt;1,"Doublon",""),"")</f>
        <v/>
      </c>
      <c r="U409"/>
    </row>
    <row r="410" spans="1:21" x14ac:dyDescent="0.25">
      <c r="A410" s="12" t="str">
        <f>IF(Tableau415[[#This Row],[Semaine]]="","",VLOOKUP(Tableau415[[#This Row],[Semaine]],Listes!$A:$B,2,FALSE))</f>
        <v/>
      </c>
      <c r="B410" s="12" t="str">
        <f>IF(ISBLANK(Tableau415[[#This Row],[Matricule]]),"",VLOOKUP(Tableau415[[#This Row],[Matricule]],#REF!,2,FALSE))</f>
        <v/>
      </c>
      <c r="C410" s="12" t="str">
        <f>IF(ISBLANK(Tableau415[[#This Row],[Matricule]]),"",VLOOKUP(Tableau415[[#This Row],[Matricule]],#REF!,3,FALSE))</f>
        <v/>
      </c>
      <c r="D410" s="12" t="str">
        <f>CONCATENATE(Tableau415[[#This Row],[Semaine]],Tableau415[[#This Row],[Matricule]])</f>
        <v/>
      </c>
      <c r="H410" s="8"/>
      <c r="I410" s="8"/>
      <c r="J410" s="8"/>
      <c r="K410" s="8"/>
      <c r="L410" s="8"/>
      <c r="M410" s="8"/>
      <c r="N410" s="8"/>
      <c r="O410" s="21">
        <f>COUNTIF(Tableau415[[#This Row],[Lundi]:[Dimanche]],"&gt;0")</f>
        <v>0</v>
      </c>
      <c r="P410" s="21">
        <f>SUM(Tableau415[[#This Row],[Lundi]:[Dimanche]])</f>
        <v>0</v>
      </c>
      <c r="Q410" s="21">
        <f>COUNTIF(Tableau415[[#This Row],[Lundi]:[Dimanche]],"&gt;=190")*1000</f>
        <v>0</v>
      </c>
      <c r="R410" s="21">
        <f t="shared" si="12"/>
        <v>0</v>
      </c>
      <c r="S410" s="21">
        <f t="shared" si="13"/>
        <v>0</v>
      </c>
      <c r="T410" s="54" t="str">
        <f>IF(Tableau415[[#This Row],[Matricule]]&gt;1,IF(COUNTIF(Tableau415[DateMatricule],Tableau415[[#This Row],[DateMatricule]])&gt;1,"Doublon",""),"")</f>
        <v/>
      </c>
      <c r="U410"/>
    </row>
    <row r="411" spans="1:21" x14ac:dyDescent="0.25">
      <c r="A411" s="12" t="str">
        <f>IF(Tableau415[[#This Row],[Semaine]]="","",VLOOKUP(Tableau415[[#This Row],[Semaine]],Listes!$A:$B,2,FALSE))</f>
        <v/>
      </c>
      <c r="B411" s="12" t="str">
        <f>IF(ISBLANK(Tableau415[[#This Row],[Matricule]]),"",VLOOKUP(Tableau415[[#This Row],[Matricule]],#REF!,2,FALSE))</f>
        <v/>
      </c>
      <c r="C411" s="12" t="str">
        <f>IF(ISBLANK(Tableau415[[#This Row],[Matricule]]),"",VLOOKUP(Tableau415[[#This Row],[Matricule]],#REF!,3,FALSE))</f>
        <v/>
      </c>
      <c r="D411" s="12" t="str">
        <f>CONCATENATE(Tableau415[[#This Row],[Semaine]],Tableau415[[#This Row],[Matricule]])</f>
        <v/>
      </c>
      <c r="H411" s="8"/>
      <c r="I411" s="8"/>
      <c r="J411" s="8"/>
      <c r="K411" s="8"/>
      <c r="L411" s="8"/>
      <c r="M411" s="8"/>
      <c r="N411" s="8"/>
      <c r="O411" s="21">
        <f>COUNTIF(Tableau415[[#This Row],[Lundi]:[Dimanche]],"&gt;0")</f>
        <v>0</v>
      </c>
      <c r="P411" s="21">
        <f>SUM(Tableau415[[#This Row],[Lundi]:[Dimanche]])</f>
        <v>0</v>
      </c>
      <c r="Q411" s="21">
        <f>COUNTIF(Tableau415[[#This Row],[Lundi]:[Dimanche]],"&gt;=190")*1000</f>
        <v>0</v>
      </c>
      <c r="R411" s="21">
        <f t="shared" si="12"/>
        <v>0</v>
      </c>
      <c r="S411" s="21">
        <f t="shared" si="13"/>
        <v>0</v>
      </c>
      <c r="T411" s="54" t="str">
        <f>IF(Tableau415[[#This Row],[Matricule]]&gt;1,IF(COUNTIF(Tableau415[DateMatricule],Tableau415[[#This Row],[DateMatricule]])&gt;1,"Doublon",""),"")</f>
        <v/>
      </c>
      <c r="U411"/>
    </row>
    <row r="412" spans="1:21" x14ac:dyDescent="0.25">
      <c r="A412" s="12" t="str">
        <f>IF(Tableau415[[#This Row],[Semaine]]="","",VLOOKUP(Tableau415[[#This Row],[Semaine]],Listes!$A:$B,2,FALSE))</f>
        <v/>
      </c>
      <c r="B412" s="12" t="str">
        <f>IF(ISBLANK(Tableau415[[#This Row],[Matricule]]),"",VLOOKUP(Tableau415[[#This Row],[Matricule]],#REF!,2,FALSE))</f>
        <v/>
      </c>
      <c r="C412" s="12" t="str">
        <f>IF(ISBLANK(Tableau415[[#This Row],[Matricule]]),"",VLOOKUP(Tableau415[[#This Row],[Matricule]],#REF!,3,FALSE))</f>
        <v/>
      </c>
      <c r="D412" s="12" t="str">
        <f>CONCATENATE(Tableau415[[#This Row],[Semaine]],Tableau415[[#This Row],[Matricule]])</f>
        <v/>
      </c>
      <c r="H412" s="8"/>
      <c r="I412" s="8"/>
      <c r="J412" s="8"/>
      <c r="K412" s="8"/>
      <c r="L412" s="8"/>
      <c r="M412" s="8"/>
      <c r="N412" s="8"/>
      <c r="O412" s="21">
        <f>COUNTIF(Tableau415[[#This Row],[Lundi]:[Dimanche]],"&gt;0")</f>
        <v>0</v>
      </c>
      <c r="P412" s="21">
        <f>SUM(Tableau415[[#This Row],[Lundi]:[Dimanche]])</f>
        <v>0</v>
      </c>
      <c r="Q412" s="21">
        <f>COUNTIF(Tableau415[[#This Row],[Lundi]:[Dimanche]],"&gt;=190")*1000</f>
        <v>0</v>
      </c>
      <c r="R412" s="21">
        <f t="shared" si="12"/>
        <v>0</v>
      </c>
      <c r="S412" s="21">
        <f t="shared" si="13"/>
        <v>0</v>
      </c>
      <c r="T412" s="54" t="str">
        <f>IF(Tableau415[[#This Row],[Matricule]]&gt;1,IF(COUNTIF(Tableau415[DateMatricule],Tableau415[[#This Row],[DateMatricule]])&gt;1,"Doublon",""),"")</f>
        <v/>
      </c>
      <c r="U412"/>
    </row>
    <row r="413" spans="1:21" x14ac:dyDescent="0.25">
      <c r="A413" s="12" t="str">
        <f>IF(Tableau415[[#This Row],[Semaine]]="","",VLOOKUP(Tableau415[[#This Row],[Semaine]],Listes!$A:$B,2,FALSE))</f>
        <v/>
      </c>
      <c r="B413" s="12" t="str">
        <f>IF(ISBLANK(Tableau415[[#This Row],[Matricule]]),"",VLOOKUP(Tableau415[[#This Row],[Matricule]],#REF!,2,FALSE))</f>
        <v/>
      </c>
      <c r="C413" s="12" t="str">
        <f>IF(ISBLANK(Tableau415[[#This Row],[Matricule]]),"",VLOOKUP(Tableau415[[#This Row],[Matricule]],#REF!,3,FALSE))</f>
        <v/>
      </c>
      <c r="D413" s="12" t="str">
        <f>CONCATENATE(Tableau415[[#This Row],[Semaine]],Tableau415[[#This Row],[Matricule]])</f>
        <v/>
      </c>
      <c r="H413" s="8"/>
      <c r="I413" s="8"/>
      <c r="J413" s="8"/>
      <c r="K413" s="8"/>
      <c r="L413" s="8"/>
      <c r="M413" s="8"/>
      <c r="N413" s="8"/>
      <c r="O413" s="21">
        <f>COUNTIF(Tableau415[[#This Row],[Lundi]:[Dimanche]],"&gt;0")</f>
        <v>0</v>
      </c>
      <c r="P413" s="21">
        <f>SUM(Tableau415[[#This Row],[Lundi]:[Dimanche]])</f>
        <v>0</v>
      </c>
      <c r="Q413" s="21">
        <f>COUNTIF(Tableau415[[#This Row],[Lundi]:[Dimanche]],"&gt;=190")*1000</f>
        <v>0</v>
      </c>
      <c r="R413" s="21">
        <f t="shared" si="12"/>
        <v>0</v>
      </c>
      <c r="S413" s="21">
        <f t="shared" si="13"/>
        <v>0</v>
      </c>
      <c r="T413" s="54" t="str">
        <f>IF(Tableau415[[#This Row],[Matricule]]&gt;1,IF(COUNTIF(Tableau415[DateMatricule],Tableau415[[#This Row],[DateMatricule]])&gt;1,"Doublon",""),"")</f>
        <v/>
      </c>
      <c r="U413"/>
    </row>
    <row r="414" spans="1:21" x14ac:dyDescent="0.25">
      <c r="A414" s="12" t="str">
        <f>IF(Tableau415[[#This Row],[Semaine]]="","",VLOOKUP(Tableau415[[#This Row],[Semaine]],Listes!$A:$B,2,FALSE))</f>
        <v/>
      </c>
      <c r="B414" s="12" t="str">
        <f>IF(ISBLANK(Tableau415[[#This Row],[Matricule]]),"",VLOOKUP(Tableau415[[#This Row],[Matricule]],#REF!,2,FALSE))</f>
        <v/>
      </c>
      <c r="C414" s="12" t="str">
        <f>IF(ISBLANK(Tableau415[[#This Row],[Matricule]]),"",VLOOKUP(Tableau415[[#This Row],[Matricule]],#REF!,3,FALSE))</f>
        <v/>
      </c>
      <c r="D414" s="12" t="str">
        <f>CONCATENATE(Tableau415[[#This Row],[Semaine]],Tableau415[[#This Row],[Matricule]])</f>
        <v/>
      </c>
      <c r="H414" s="8"/>
      <c r="I414" s="8"/>
      <c r="J414" s="8"/>
      <c r="K414" s="8"/>
      <c r="L414" s="8"/>
      <c r="M414" s="8"/>
      <c r="N414" s="8"/>
      <c r="O414" s="21">
        <f>COUNTIF(Tableau415[[#This Row],[Lundi]:[Dimanche]],"&gt;0")</f>
        <v>0</v>
      </c>
      <c r="P414" s="21">
        <f>SUM(Tableau415[[#This Row],[Lundi]:[Dimanche]])</f>
        <v>0</v>
      </c>
      <c r="Q414" s="21">
        <f>COUNTIF(Tableau415[[#This Row],[Lundi]:[Dimanche]],"&gt;=190")*1000</f>
        <v>0</v>
      </c>
      <c r="R414" s="21">
        <f t="shared" si="12"/>
        <v>0</v>
      </c>
      <c r="S414" s="21">
        <f t="shared" si="13"/>
        <v>0</v>
      </c>
      <c r="T414" s="54" t="str">
        <f>IF(Tableau415[[#This Row],[Matricule]]&gt;1,IF(COUNTIF(Tableau415[DateMatricule],Tableau415[[#This Row],[DateMatricule]])&gt;1,"Doublon",""),"")</f>
        <v/>
      </c>
      <c r="U414"/>
    </row>
    <row r="415" spans="1:21" x14ac:dyDescent="0.25">
      <c r="A415" s="12" t="str">
        <f>IF(Tableau415[[#This Row],[Semaine]]="","",VLOOKUP(Tableau415[[#This Row],[Semaine]],Listes!$A:$B,2,FALSE))</f>
        <v/>
      </c>
      <c r="B415" s="12" t="str">
        <f>IF(ISBLANK(Tableau415[[#This Row],[Matricule]]),"",VLOOKUP(Tableau415[[#This Row],[Matricule]],#REF!,2,FALSE))</f>
        <v/>
      </c>
      <c r="C415" s="12" t="str">
        <f>IF(ISBLANK(Tableau415[[#This Row],[Matricule]]),"",VLOOKUP(Tableau415[[#This Row],[Matricule]],#REF!,3,FALSE))</f>
        <v/>
      </c>
      <c r="D415" s="12" t="str">
        <f>CONCATENATE(Tableau415[[#This Row],[Semaine]],Tableau415[[#This Row],[Matricule]])</f>
        <v/>
      </c>
      <c r="H415" s="8"/>
      <c r="I415" s="8"/>
      <c r="J415" s="8"/>
      <c r="K415" s="8"/>
      <c r="L415" s="8"/>
      <c r="M415" s="8"/>
      <c r="N415" s="8"/>
      <c r="O415" s="21">
        <f>COUNTIF(Tableau415[[#This Row],[Lundi]:[Dimanche]],"&gt;0")</f>
        <v>0</v>
      </c>
      <c r="P415" s="21">
        <f>SUM(Tableau415[[#This Row],[Lundi]:[Dimanche]])</f>
        <v>0</v>
      </c>
      <c r="Q415" s="21">
        <f>COUNTIF(Tableau415[[#This Row],[Lundi]:[Dimanche]],"&gt;=190")*1000</f>
        <v>0</v>
      </c>
      <c r="R415" s="21">
        <f t="shared" si="12"/>
        <v>0</v>
      </c>
      <c r="S415" s="21">
        <f t="shared" si="13"/>
        <v>0</v>
      </c>
      <c r="T415" s="54" t="str">
        <f>IF(Tableau415[[#This Row],[Matricule]]&gt;1,IF(COUNTIF(Tableau415[DateMatricule],Tableau415[[#This Row],[DateMatricule]])&gt;1,"Doublon",""),"")</f>
        <v/>
      </c>
      <c r="U415"/>
    </row>
    <row r="416" spans="1:21" x14ac:dyDescent="0.25">
      <c r="A416" s="12" t="str">
        <f>IF(Tableau415[[#This Row],[Semaine]]="","",VLOOKUP(Tableau415[[#This Row],[Semaine]],Listes!$A:$B,2,FALSE))</f>
        <v/>
      </c>
      <c r="B416" s="12" t="str">
        <f>IF(ISBLANK(Tableau415[[#This Row],[Matricule]]),"",VLOOKUP(Tableau415[[#This Row],[Matricule]],#REF!,2,FALSE))</f>
        <v/>
      </c>
      <c r="C416" s="12" t="str">
        <f>IF(ISBLANK(Tableau415[[#This Row],[Matricule]]),"",VLOOKUP(Tableau415[[#This Row],[Matricule]],#REF!,3,FALSE))</f>
        <v/>
      </c>
      <c r="D416" s="12" t="str">
        <f>CONCATENATE(Tableau415[[#This Row],[Semaine]],Tableau415[[#This Row],[Matricule]])</f>
        <v/>
      </c>
      <c r="H416" s="8"/>
      <c r="I416" s="8"/>
      <c r="J416" s="8"/>
      <c r="K416" s="8"/>
      <c r="L416" s="8"/>
      <c r="M416" s="8"/>
      <c r="N416" s="8"/>
      <c r="O416" s="21">
        <f>COUNTIF(Tableau415[[#This Row],[Lundi]:[Dimanche]],"&gt;0")</f>
        <v>0</v>
      </c>
      <c r="P416" s="21">
        <f>SUM(Tableau415[[#This Row],[Lundi]:[Dimanche]])</f>
        <v>0</v>
      </c>
      <c r="Q416" s="21">
        <f>COUNTIF(Tableau415[[#This Row],[Lundi]:[Dimanche]],"&gt;=190")*1000</f>
        <v>0</v>
      </c>
      <c r="R416" s="21">
        <f t="shared" si="12"/>
        <v>0</v>
      </c>
      <c r="S416" s="21">
        <f t="shared" si="13"/>
        <v>0</v>
      </c>
      <c r="T416" s="54" t="str">
        <f>IF(Tableau415[[#This Row],[Matricule]]&gt;1,IF(COUNTIF(Tableau415[DateMatricule],Tableau415[[#This Row],[DateMatricule]])&gt;1,"Doublon",""),"")</f>
        <v/>
      </c>
      <c r="U416"/>
    </row>
    <row r="417" spans="1:21" x14ac:dyDescent="0.25">
      <c r="A417" s="12" t="str">
        <f>IF(Tableau415[[#This Row],[Semaine]]="","",VLOOKUP(Tableau415[[#This Row],[Semaine]],Listes!$A:$B,2,FALSE))</f>
        <v/>
      </c>
      <c r="B417" s="12" t="str">
        <f>IF(ISBLANK(Tableau415[[#This Row],[Matricule]]),"",VLOOKUP(Tableau415[[#This Row],[Matricule]],#REF!,2,FALSE))</f>
        <v/>
      </c>
      <c r="C417" s="12" t="str">
        <f>IF(ISBLANK(Tableau415[[#This Row],[Matricule]]),"",VLOOKUP(Tableau415[[#This Row],[Matricule]],#REF!,3,FALSE))</f>
        <v/>
      </c>
      <c r="D417" s="12" t="str">
        <f>CONCATENATE(Tableau415[[#This Row],[Semaine]],Tableau415[[#This Row],[Matricule]])</f>
        <v/>
      </c>
      <c r="H417" s="8"/>
      <c r="I417" s="8"/>
      <c r="J417" s="8"/>
      <c r="K417" s="8"/>
      <c r="L417" s="8"/>
      <c r="M417" s="8"/>
      <c r="N417" s="8"/>
      <c r="O417" s="21">
        <f>COUNTIF(Tableau415[[#This Row],[Lundi]:[Dimanche]],"&gt;0")</f>
        <v>0</v>
      </c>
      <c r="P417" s="21">
        <f>SUM(Tableau415[[#This Row],[Lundi]:[Dimanche]])</f>
        <v>0</v>
      </c>
      <c r="Q417" s="21">
        <f>COUNTIF(Tableau415[[#This Row],[Lundi]:[Dimanche]],"&gt;=190")*1000</f>
        <v>0</v>
      </c>
      <c r="R417" s="21">
        <f t="shared" si="12"/>
        <v>0</v>
      </c>
      <c r="S417" s="21">
        <f t="shared" si="13"/>
        <v>0</v>
      </c>
      <c r="T417" s="54" t="str">
        <f>IF(Tableau415[[#This Row],[Matricule]]&gt;1,IF(COUNTIF(Tableau415[DateMatricule],Tableau415[[#This Row],[DateMatricule]])&gt;1,"Doublon",""),"")</f>
        <v/>
      </c>
      <c r="U417"/>
    </row>
    <row r="418" spans="1:21" x14ac:dyDescent="0.25">
      <c r="A418" s="12" t="str">
        <f>IF(Tableau415[[#This Row],[Semaine]]="","",VLOOKUP(Tableau415[[#This Row],[Semaine]],Listes!$A:$B,2,FALSE))</f>
        <v/>
      </c>
      <c r="B418" s="12" t="str">
        <f>IF(ISBLANK(Tableau415[[#This Row],[Matricule]]),"",VLOOKUP(Tableau415[[#This Row],[Matricule]],#REF!,2,FALSE))</f>
        <v/>
      </c>
      <c r="C418" s="12" t="str">
        <f>IF(ISBLANK(Tableau415[[#This Row],[Matricule]]),"",VLOOKUP(Tableau415[[#This Row],[Matricule]],#REF!,3,FALSE))</f>
        <v/>
      </c>
      <c r="D418" s="12" t="str">
        <f>CONCATENATE(Tableau415[[#This Row],[Semaine]],Tableau415[[#This Row],[Matricule]])</f>
        <v/>
      </c>
      <c r="H418" s="8"/>
      <c r="I418" s="8"/>
      <c r="J418" s="8"/>
      <c r="K418" s="8"/>
      <c r="L418" s="8"/>
      <c r="M418" s="8"/>
      <c r="N418" s="8"/>
      <c r="O418" s="21">
        <f>COUNTIF(Tableau415[[#This Row],[Lundi]:[Dimanche]],"&gt;0")</f>
        <v>0</v>
      </c>
      <c r="P418" s="21">
        <f>SUM(Tableau415[[#This Row],[Lundi]:[Dimanche]])</f>
        <v>0</v>
      </c>
      <c r="Q418" s="21">
        <f>COUNTIF(Tableau415[[#This Row],[Lundi]:[Dimanche]],"&gt;=190")*1000</f>
        <v>0</v>
      </c>
      <c r="R418" s="21">
        <f t="shared" si="12"/>
        <v>0</v>
      </c>
      <c r="S418" s="21">
        <f t="shared" si="13"/>
        <v>0</v>
      </c>
      <c r="T418" s="54" t="str">
        <f>IF(Tableau415[[#This Row],[Matricule]]&gt;1,IF(COUNTIF(Tableau415[DateMatricule],Tableau415[[#This Row],[DateMatricule]])&gt;1,"Doublon",""),"")</f>
        <v/>
      </c>
      <c r="U418"/>
    </row>
    <row r="419" spans="1:21" x14ac:dyDescent="0.25">
      <c r="A419" s="12" t="str">
        <f>IF(Tableau415[[#This Row],[Semaine]]="","",VLOOKUP(Tableau415[[#This Row],[Semaine]],Listes!$A:$B,2,FALSE))</f>
        <v/>
      </c>
      <c r="B419" s="12" t="str">
        <f>IF(ISBLANK(Tableau415[[#This Row],[Matricule]]),"",VLOOKUP(Tableau415[[#This Row],[Matricule]],#REF!,2,FALSE))</f>
        <v/>
      </c>
      <c r="C419" s="12" t="str">
        <f>IF(ISBLANK(Tableau415[[#This Row],[Matricule]]),"",VLOOKUP(Tableau415[[#This Row],[Matricule]],#REF!,3,FALSE))</f>
        <v/>
      </c>
      <c r="D419" s="12" t="str">
        <f>CONCATENATE(Tableau415[[#This Row],[Semaine]],Tableau415[[#This Row],[Matricule]])</f>
        <v/>
      </c>
      <c r="H419" s="8"/>
      <c r="I419" s="8"/>
      <c r="J419" s="8"/>
      <c r="K419" s="8"/>
      <c r="L419" s="8"/>
      <c r="M419" s="8"/>
      <c r="N419" s="8"/>
      <c r="O419" s="21">
        <f>COUNTIF(Tableau415[[#This Row],[Lundi]:[Dimanche]],"&gt;0")</f>
        <v>0</v>
      </c>
      <c r="P419" s="21">
        <f>SUM(Tableau415[[#This Row],[Lundi]:[Dimanche]])</f>
        <v>0</v>
      </c>
      <c r="Q419" s="21">
        <f>COUNTIF(Tableau415[[#This Row],[Lundi]:[Dimanche]],"&gt;=190")*1000</f>
        <v>0</v>
      </c>
      <c r="R419" s="21">
        <f t="shared" si="12"/>
        <v>0</v>
      </c>
      <c r="S419" s="21">
        <f t="shared" si="13"/>
        <v>0</v>
      </c>
      <c r="T419" s="54" t="str">
        <f>IF(Tableau415[[#This Row],[Matricule]]&gt;1,IF(COUNTIF(Tableau415[DateMatricule],Tableau415[[#This Row],[DateMatricule]])&gt;1,"Doublon",""),"")</f>
        <v/>
      </c>
      <c r="U419"/>
    </row>
    <row r="420" spans="1:21" x14ac:dyDescent="0.25">
      <c r="A420" s="12" t="str">
        <f>IF(Tableau415[[#This Row],[Semaine]]="","",VLOOKUP(Tableau415[[#This Row],[Semaine]],Listes!$A:$B,2,FALSE))</f>
        <v/>
      </c>
      <c r="B420" s="12" t="str">
        <f>IF(ISBLANK(Tableau415[[#This Row],[Matricule]]),"",VLOOKUP(Tableau415[[#This Row],[Matricule]],#REF!,2,FALSE))</f>
        <v/>
      </c>
      <c r="C420" s="12" t="str">
        <f>IF(ISBLANK(Tableau415[[#This Row],[Matricule]]),"",VLOOKUP(Tableau415[[#This Row],[Matricule]],#REF!,3,FALSE))</f>
        <v/>
      </c>
      <c r="D420" s="12" t="str">
        <f>CONCATENATE(Tableau415[[#This Row],[Semaine]],Tableau415[[#This Row],[Matricule]])</f>
        <v/>
      </c>
      <c r="H420" s="8"/>
      <c r="I420" s="8"/>
      <c r="J420" s="8"/>
      <c r="K420" s="8"/>
      <c r="L420" s="8"/>
      <c r="M420" s="8"/>
      <c r="N420" s="8"/>
      <c r="O420" s="21">
        <f>COUNTIF(Tableau415[[#This Row],[Lundi]:[Dimanche]],"&gt;0")</f>
        <v>0</v>
      </c>
      <c r="P420" s="21">
        <f>SUM(Tableau415[[#This Row],[Lundi]:[Dimanche]])</f>
        <v>0</v>
      </c>
      <c r="Q420" s="21">
        <f>COUNTIF(Tableau415[[#This Row],[Lundi]:[Dimanche]],"&gt;=190")*1000</f>
        <v>0</v>
      </c>
      <c r="R420" s="21">
        <f t="shared" si="12"/>
        <v>0</v>
      </c>
      <c r="S420" s="21">
        <f t="shared" si="13"/>
        <v>0</v>
      </c>
      <c r="T420" s="54" t="str">
        <f>IF(Tableau415[[#This Row],[Matricule]]&gt;1,IF(COUNTIF(Tableau415[DateMatricule],Tableau415[[#This Row],[DateMatricule]])&gt;1,"Doublon",""),"")</f>
        <v/>
      </c>
      <c r="U420"/>
    </row>
    <row r="421" spans="1:21" x14ac:dyDescent="0.25">
      <c r="A421" s="12" t="str">
        <f>IF(Tableau415[[#This Row],[Semaine]]="","",VLOOKUP(Tableau415[[#This Row],[Semaine]],Listes!$A:$B,2,FALSE))</f>
        <v/>
      </c>
      <c r="B421" s="12" t="str">
        <f>IF(ISBLANK(Tableau415[[#This Row],[Matricule]]),"",VLOOKUP(Tableau415[[#This Row],[Matricule]],#REF!,2,FALSE))</f>
        <v/>
      </c>
      <c r="C421" s="12" t="str">
        <f>IF(ISBLANK(Tableau415[[#This Row],[Matricule]]),"",VLOOKUP(Tableau415[[#This Row],[Matricule]],#REF!,3,FALSE))</f>
        <v/>
      </c>
      <c r="D421" s="12" t="str">
        <f>CONCATENATE(Tableau415[[#This Row],[Semaine]],Tableau415[[#This Row],[Matricule]])</f>
        <v/>
      </c>
      <c r="H421" s="8"/>
      <c r="I421" s="8"/>
      <c r="J421" s="8"/>
      <c r="K421" s="8"/>
      <c r="L421" s="8"/>
      <c r="M421" s="8"/>
      <c r="N421" s="8"/>
      <c r="O421" s="21">
        <f>COUNTIF(Tableau415[[#This Row],[Lundi]:[Dimanche]],"&gt;0")</f>
        <v>0</v>
      </c>
      <c r="P421" s="21">
        <f>SUM(Tableau415[[#This Row],[Lundi]:[Dimanche]])</f>
        <v>0</v>
      </c>
      <c r="Q421" s="21">
        <f>COUNTIF(Tableau415[[#This Row],[Lundi]:[Dimanche]],"&gt;=190")*1000</f>
        <v>0</v>
      </c>
      <c r="R421" s="21">
        <f t="shared" si="12"/>
        <v>0</v>
      </c>
      <c r="S421" s="21">
        <f t="shared" si="13"/>
        <v>0</v>
      </c>
      <c r="T421" s="54" t="str">
        <f>IF(Tableau415[[#This Row],[Matricule]]&gt;1,IF(COUNTIF(Tableau415[DateMatricule],Tableau415[[#This Row],[DateMatricule]])&gt;1,"Doublon",""),"")</f>
        <v/>
      </c>
      <c r="U421"/>
    </row>
    <row r="422" spans="1:21" x14ac:dyDescent="0.25">
      <c r="A422" s="12" t="str">
        <f>IF(Tableau415[[#This Row],[Semaine]]="","",VLOOKUP(Tableau415[[#This Row],[Semaine]],Listes!$A:$B,2,FALSE))</f>
        <v/>
      </c>
      <c r="B422" s="12" t="str">
        <f>IF(ISBLANK(Tableau415[[#This Row],[Matricule]]),"",VLOOKUP(Tableau415[[#This Row],[Matricule]],#REF!,2,FALSE))</f>
        <v/>
      </c>
      <c r="C422" s="12" t="str">
        <f>IF(ISBLANK(Tableau415[[#This Row],[Matricule]]),"",VLOOKUP(Tableau415[[#This Row],[Matricule]],#REF!,3,FALSE))</f>
        <v/>
      </c>
      <c r="D422" s="12" t="str">
        <f>CONCATENATE(Tableau415[[#This Row],[Semaine]],Tableau415[[#This Row],[Matricule]])</f>
        <v/>
      </c>
      <c r="H422" s="8"/>
      <c r="I422" s="8"/>
      <c r="J422" s="8"/>
      <c r="K422" s="8"/>
      <c r="L422" s="8"/>
      <c r="M422" s="8"/>
      <c r="N422" s="8"/>
      <c r="O422" s="21">
        <f>COUNTIF(Tableau415[[#This Row],[Lundi]:[Dimanche]],"&gt;0")</f>
        <v>0</v>
      </c>
      <c r="P422" s="21">
        <f>SUM(Tableau415[[#This Row],[Lundi]:[Dimanche]])</f>
        <v>0</v>
      </c>
      <c r="Q422" s="21">
        <f>COUNTIF(Tableau415[[#This Row],[Lundi]:[Dimanche]],"&gt;=190")*1000</f>
        <v>0</v>
      </c>
      <c r="R422" s="21">
        <f t="shared" si="12"/>
        <v>0</v>
      </c>
      <c r="S422" s="21">
        <f t="shared" si="13"/>
        <v>0</v>
      </c>
      <c r="T422" s="54" t="str">
        <f>IF(Tableau415[[#This Row],[Matricule]]&gt;1,IF(COUNTIF(Tableau415[DateMatricule],Tableau415[[#This Row],[DateMatricule]])&gt;1,"Doublon",""),"")</f>
        <v/>
      </c>
      <c r="U422"/>
    </row>
    <row r="423" spans="1:21" x14ac:dyDescent="0.25">
      <c r="A423" s="12" t="str">
        <f>IF(Tableau415[[#This Row],[Semaine]]="","",VLOOKUP(Tableau415[[#This Row],[Semaine]],Listes!$A:$B,2,FALSE))</f>
        <v/>
      </c>
      <c r="B423" s="12" t="str">
        <f>IF(ISBLANK(Tableau415[[#This Row],[Matricule]]),"",VLOOKUP(Tableau415[[#This Row],[Matricule]],#REF!,2,FALSE))</f>
        <v/>
      </c>
      <c r="C423" s="12" t="str">
        <f>IF(ISBLANK(Tableau415[[#This Row],[Matricule]]),"",VLOOKUP(Tableau415[[#This Row],[Matricule]],#REF!,3,FALSE))</f>
        <v/>
      </c>
      <c r="D423" s="12" t="str">
        <f>CONCATENATE(Tableau415[[#This Row],[Semaine]],Tableau415[[#This Row],[Matricule]])</f>
        <v/>
      </c>
      <c r="H423" s="8"/>
      <c r="I423" s="8"/>
      <c r="J423" s="8"/>
      <c r="K423" s="8"/>
      <c r="L423" s="8"/>
      <c r="M423" s="8"/>
      <c r="N423" s="8"/>
      <c r="O423" s="21">
        <f>COUNTIF(Tableau415[[#This Row],[Lundi]:[Dimanche]],"&gt;0")</f>
        <v>0</v>
      </c>
      <c r="P423" s="21">
        <f>SUM(Tableau415[[#This Row],[Lundi]:[Dimanche]])</f>
        <v>0</v>
      </c>
      <c r="Q423" s="21">
        <f>COUNTIF(Tableau415[[#This Row],[Lundi]:[Dimanche]],"&gt;=190")*1000</f>
        <v>0</v>
      </c>
      <c r="R423" s="21">
        <f t="shared" si="12"/>
        <v>0</v>
      </c>
      <c r="S423" s="21">
        <f t="shared" si="13"/>
        <v>0</v>
      </c>
      <c r="T423" s="54" t="str">
        <f>IF(Tableau415[[#This Row],[Matricule]]&gt;1,IF(COUNTIF(Tableau415[DateMatricule],Tableau415[[#This Row],[DateMatricule]])&gt;1,"Doublon",""),"")</f>
        <v/>
      </c>
      <c r="U423"/>
    </row>
    <row r="424" spans="1:21" x14ac:dyDescent="0.25">
      <c r="A424" s="12" t="str">
        <f>IF(Tableau415[[#This Row],[Semaine]]="","",VLOOKUP(Tableau415[[#This Row],[Semaine]],Listes!$A:$B,2,FALSE))</f>
        <v/>
      </c>
      <c r="B424" s="12" t="str">
        <f>IF(ISBLANK(Tableau415[[#This Row],[Matricule]]),"",VLOOKUP(Tableau415[[#This Row],[Matricule]],#REF!,2,FALSE))</f>
        <v/>
      </c>
      <c r="C424" s="12" t="str">
        <f>IF(ISBLANK(Tableau415[[#This Row],[Matricule]]),"",VLOOKUP(Tableau415[[#This Row],[Matricule]],#REF!,3,FALSE))</f>
        <v/>
      </c>
      <c r="D424" s="12" t="str">
        <f>CONCATENATE(Tableau415[[#This Row],[Semaine]],Tableau415[[#This Row],[Matricule]])</f>
        <v/>
      </c>
      <c r="H424" s="8"/>
      <c r="I424" s="8"/>
      <c r="J424" s="8"/>
      <c r="K424" s="8"/>
      <c r="L424" s="8"/>
      <c r="M424" s="8"/>
      <c r="N424" s="8"/>
      <c r="O424" s="21">
        <f>COUNTIF(Tableau415[[#This Row],[Lundi]:[Dimanche]],"&gt;0")</f>
        <v>0</v>
      </c>
      <c r="P424" s="21">
        <f>SUM(Tableau415[[#This Row],[Lundi]:[Dimanche]])</f>
        <v>0</v>
      </c>
      <c r="Q424" s="21">
        <f>COUNTIF(Tableau415[[#This Row],[Lundi]:[Dimanche]],"&gt;=190")*1000</f>
        <v>0</v>
      </c>
      <c r="R424" s="21">
        <f t="shared" si="12"/>
        <v>0</v>
      </c>
      <c r="S424" s="21">
        <f t="shared" si="13"/>
        <v>0</v>
      </c>
      <c r="T424" s="54" t="str">
        <f>IF(Tableau415[[#This Row],[Matricule]]&gt;1,IF(COUNTIF(Tableau415[DateMatricule],Tableau415[[#This Row],[DateMatricule]])&gt;1,"Doublon",""),"")</f>
        <v/>
      </c>
      <c r="U424"/>
    </row>
    <row r="425" spans="1:21" x14ac:dyDescent="0.25">
      <c r="A425" s="12" t="str">
        <f>IF(Tableau415[[#This Row],[Semaine]]="","",VLOOKUP(Tableau415[[#This Row],[Semaine]],Listes!$A:$B,2,FALSE))</f>
        <v/>
      </c>
      <c r="B425" s="12" t="str">
        <f>IF(ISBLANK(Tableau415[[#This Row],[Matricule]]),"",VLOOKUP(Tableau415[[#This Row],[Matricule]],#REF!,2,FALSE))</f>
        <v/>
      </c>
      <c r="C425" s="12" t="str">
        <f>IF(ISBLANK(Tableau415[[#This Row],[Matricule]]),"",VLOOKUP(Tableau415[[#This Row],[Matricule]],#REF!,3,FALSE))</f>
        <v/>
      </c>
      <c r="D425" s="12" t="str">
        <f>CONCATENATE(Tableau415[[#This Row],[Semaine]],Tableau415[[#This Row],[Matricule]])</f>
        <v/>
      </c>
      <c r="H425" s="8"/>
      <c r="I425" s="8"/>
      <c r="J425" s="8"/>
      <c r="K425" s="8"/>
      <c r="L425" s="8"/>
      <c r="M425" s="8"/>
      <c r="N425" s="8"/>
      <c r="O425" s="21">
        <f>COUNTIF(Tableau415[[#This Row],[Lundi]:[Dimanche]],"&gt;0")</f>
        <v>0</v>
      </c>
      <c r="P425" s="21">
        <f>SUM(Tableau415[[#This Row],[Lundi]:[Dimanche]])</f>
        <v>0</v>
      </c>
      <c r="Q425" s="21">
        <f>COUNTIF(Tableau415[[#This Row],[Lundi]:[Dimanche]],"&gt;=190")*1000</f>
        <v>0</v>
      </c>
      <c r="R425" s="21">
        <f t="shared" si="12"/>
        <v>0</v>
      </c>
      <c r="S425" s="21">
        <f t="shared" si="13"/>
        <v>0</v>
      </c>
      <c r="T425" s="54" t="str">
        <f>IF(Tableau415[[#This Row],[Matricule]]&gt;1,IF(COUNTIF(Tableau415[DateMatricule],Tableau415[[#This Row],[DateMatricule]])&gt;1,"Doublon",""),"")</f>
        <v/>
      </c>
      <c r="U425"/>
    </row>
    <row r="426" spans="1:21" x14ac:dyDescent="0.25">
      <c r="A426" s="12" t="str">
        <f>IF(Tableau415[[#This Row],[Semaine]]="","",VLOOKUP(Tableau415[[#This Row],[Semaine]],Listes!$A:$B,2,FALSE))</f>
        <v/>
      </c>
      <c r="B426" s="12" t="str">
        <f>IF(ISBLANK(Tableau415[[#This Row],[Matricule]]),"",VLOOKUP(Tableau415[[#This Row],[Matricule]],#REF!,2,FALSE))</f>
        <v/>
      </c>
      <c r="C426" s="12" t="str">
        <f>IF(ISBLANK(Tableau415[[#This Row],[Matricule]]),"",VLOOKUP(Tableau415[[#This Row],[Matricule]],#REF!,3,FALSE))</f>
        <v/>
      </c>
      <c r="D426" s="12" t="str">
        <f>CONCATENATE(Tableau415[[#This Row],[Semaine]],Tableau415[[#This Row],[Matricule]])</f>
        <v/>
      </c>
      <c r="H426" s="8"/>
      <c r="I426" s="8"/>
      <c r="J426" s="8"/>
      <c r="K426" s="8"/>
      <c r="L426" s="8"/>
      <c r="M426" s="8"/>
      <c r="N426" s="8"/>
      <c r="O426" s="21">
        <f>COUNTIF(Tableau415[[#This Row],[Lundi]:[Dimanche]],"&gt;0")</f>
        <v>0</v>
      </c>
      <c r="P426" s="21">
        <f>SUM(Tableau415[[#This Row],[Lundi]:[Dimanche]])</f>
        <v>0</v>
      </c>
      <c r="Q426" s="21">
        <f>COUNTIF(Tableau415[[#This Row],[Lundi]:[Dimanche]],"&gt;=190")*1000</f>
        <v>0</v>
      </c>
      <c r="R426" s="21">
        <f t="shared" si="12"/>
        <v>0</v>
      </c>
      <c r="S426" s="21">
        <f t="shared" si="13"/>
        <v>0</v>
      </c>
      <c r="T426" s="54" t="str">
        <f>IF(Tableau415[[#This Row],[Matricule]]&gt;1,IF(COUNTIF(Tableau415[DateMatricule],Tableau415[[#This Row],[DateMatricule]])&gt;1,"Doublon",""),"")</f>
        <v/>
      </c>
      <c r="U426"/>
    </row>
    <row r="427" spans="1:21" x14ac:dyDescent="0.25">
      <c r="A427" s="12" t="str">
        <f>IF(Tableau415[[#This Row],[Semaine]]="","",VLOOKUP(Tableau415[[#This Row],[Semaine]],Listes!$A:$B,2,FALSE))</f>
        <v/>
      </c>
      <c r="B427" s="12" t="str">
        <f>IF(ISBLANK(Tableau415[[#This Row],[Matricule]]),"",VLOOKUP(Tableau415[[#This Row],[Matricule]],#REF!,2,FALSE))</f>
        <v/>
      </c>
      <c r="C427" s="12" t="str">
        <f>IF(ISBLANK(Tableau415[[#This Row],[Matricule]]),"",VLOOKUP(Tableau415[[#This Row],[Matricule]],#REF!,3,FALSE))</f>
        <v/>
      </c>
      <c r="D427" s="12" t="str">
        <f>CONCATENATE(Tableau415[[#This Row],[Semaine]],Tableau415[[#This Row],[Matricule]])</f>
        <v/>
      </c>
      <c r="H427" s="8"/>
      <c r="I427" s="8"/>
      <c r="J427" s="8"/>
      <c r="K427" s="8"/>
      <c r="L427" s="8"/>
      <c r="M427" s="8"/>
      <c r="N427" s="8"/>
      <c r="O427" s="21">
        <f>COUNTIF(Tableau415[[#This Row],[Lundi]:[Dimanche]],"&gt;0")</f>
        <v>0</v>
      </c>
      <c r="P427" s="21">
        <f>SUM(Tableau415[[#This Row],[Lundi]:[Dimanche]])</f>
        <v>0</v>
      </c>
      <c r="Q427" s="21">
        <f>COUNTIF(Tableau415[[#This Row],[Lundi]:[Dimanche]],"&gt;=190")*1000</f>
        <v>0</v>
      </c>
      <c r="R427" s="21">
        <f t="shared" si="12"/>
        <v>0</v>
      </c>
      <c r="S427" s="21">
        <f t="shared" si="13"/>
        <v>0</v>
      </c>
      <c r="T427" s="54" t="str">
        <f>IF(Tableau415[[#This Row],[Matricule]]&gt;1,IF(COUNTIF(Tableau415[DateMatricule],Tableau415[[#This Row],[DateMatricule]])&gt;1,"Doublon",""),"")</f>
        <v/>
      </c>
      <c r="U427"/>
    </row>
    <row r="428" spans="1:21" x14ac:dyDescent="0.25">
      <c r="A428" s="12" t="str">
        <f>IF(Tableau415[[#This Row],[Semaine]]="","",VLOOKUP(Tableau415[[#This Row],[Semaine]],Listes!$A:$B,2,FALSE))</f>
        <v/>
      </c>
      <c r="B428" s="12" t="str">
        <f>IF(ISBLANK(Tableau415[[#This Row],[Matricule]]),"",VLOOKUP(Tableau415[[#This Row],[Matricule]],#REF!,2,FALSE))</f>
        <v/>
      </c>
      <c r="C428" s="12" t="str">
        <f>IF(ISBLANK(Tableau415[[#This Row],[Matricule]]),"",VLOOKUP(Tableau415[[#This Row],[Matricule]],#REF!,3,FALSE))</f>
        <v/>
      </c>
      <c r="D428" s="12" t="str">
        <f>CONCATENATE(Tableau415[[#This Row],[Semaine]],Tableau415[[#This Row],[Matricule]])</f>
        <v/>
      </c>
      <c r="H428" s="8"/>
      <c r="I428" s="8"/>
      <c r="J428" s="8"/>
      <c r="K428" s="8"/>
      <c r="L428" s="8"/>
      <c r="M428" s="8"/>
      <c r="N428" s="8"/>
      <c r="O428" s="21">
        <f>COUNTIF(Tableau415[[#This Row],[Lundi]:[Dimanche]],"&gt;0")</f>
        <v>0</v>
      </c>
      <c r="P428" s="21">
        <f>SUM(Tableau415[[#This Row],[Lundi]:[Dimanche]])</f>
        <v>0</v>
      </c>
      <c r="Q428" s="21">
        <f>COUNTIF(Tableau415[[#This Row],[Lundi]:[Dimanche]],"&gt;=190")*1000</f>
        <v>0</v>
      </c>
      <c r="R428" s="21">
        <f t="shared" si="12"/>
        <v>0</v>
      </c>
      <c r="S428" s="21">
        <f t="shared" si="13"/>
        <v>0</v>
      </c>
      <c r="T428" s="54" t="str">
        <f>IF(Tableau415[[#This Row],[Matricule]]&gt;1,IF(COUNTIF(Tableau415[DateMatricule],Tableau415[[#This Row],[DateMatricule]])&gt;1,"Doublon",""),"")</f>
        <v/>
      </c>
      <c r="U428"/>
    </row>
    <row r="429" spans="1:21" x14ac:dyDescent="0.25">
      <c r="A429" s="12" t="str">
        <f>IF(Tableau415[[#This Row],[Semaine]]="","",VLOOKUP(Tableau415[[#This Row],[Semaine]],Listes!$A:$B,2,FALSE))</f>
        <v/>
      </c>
      <c r="B429" s="12" t="str">
        <f>IF(ISBLANK(Tableau415[[#This Row],[Matricule]]),"",VLOOKUP(Tableau415[[#This Row],[Matricule]],#REF!,2,FALSE))</f>
        <v/>
      </c>
      <c r="C429" s="12" t="str">
        <f>IF(ISBLANK(Tableau415[[#This Row],[Matricule]]),"",VLOOKUP(Tableau415[[#This Row],[Matricule]],#REF!,3,FALSE))</f>
        <v/>
      </c>
      <c r="D429" s="12" t="str">
        <f>CONCATENATE(Tableau415[[#This Row],[Semaine]],Tableau415[[#This Row],[Matricule]])</f>
        <v/>
      </c>
      <c r="H429" s="8"/>
      <c r="I429" s="8"/>
      <c r="J429" s="8"/>
      <c r="K429" s="8"/>
      <c r="L429" s="8"/>
      <c r="M429" s="8"/>
      <c r="N429" s="8"/>
      <c r="O429" s="21">
        <f>COUNTIF(Tableau415[[#This Row],[Lundi]:[Dimanche]],"&gt;0")</f>
        <v>0</v>
      </c>
      <c r="P429" s="21">
        <f>SUM(Tableau415[[#This Row],[Lundi]:[Dimanche]])</f>
        <v>0</v>
      </c>
      <c r="Q429" s="21">
        <f>COUNTIF(Tableau415[[#This Row],[Lundi]:[Dimanche]],"&gt;=190")*1000</f>
        <v>0</v>
      </c>
      <c r="R429" s="21">
        <f t="shared" si="12"/>
        <v>0</v>
      </c>
      <c r="S429" s="21">
        <f t="shared" si="13"/>
        <v>0</v>
      </c>
      <c r="T429" s="54" t="str">
        <f>IF(Tableau415[[#This Row],[Matricule]]&gt;1,IF(COUNTIF(Tableau415[DateMatricule],Tableau415[[#This Row],[DateMatricule]])&gt;1,"Doublon",""),"")</f>
        <v/>
      </c>
      <c r="U429"/>
    </row>
    <row r="430" spans="1:21" x14ac:dyDescent="0.25">
      <c r="A430" s="12" t="str">
        <f>IF(Tableau415[[#This Row],[Semaine]]="","",VLOOKUP(Tableau415[[#This Row],[Semaine]],Listes!$A:$B,2,FALSE))</f>
        <v/>
      </c>
      <c r="B430" s="12" t="str">
        <f>IF(ISBLANK(Tableau415[[#This Row],[Matricule]]),"",VLOOKUP(Tableau415[[#This Row],[Matricule]],#REF!,2,FALSE))</f>
        <v/>
      </c>
      <c r="C430" s="12" t="str">
        <f>IF(ISBLANK(Tableau415[[#This Row],[Matricule]]),"",VLOOKUP(Tableau415[[#This Row],[Matricule]],#REF!,3,FALSE))</f>
        <v/>
      </c>
      <c r="D430" s="12" t="str">
        <f>CONCATENATE(Tableau415[[#This Row],[Semaine]],Tableau415[[#This Row],[Matricule]])</f>
        <v/>
      </c>
      <c r="H430" s="8"/>
      <c r="I430" s="8"/>
      <c r="J430" s="8"/>
      <c r="K430" s="8"/>
      <c r="L430" s="8"/>
      <c r="M430" s="8"/>
      <c r="N430" s="8"/>
      <c r="O430" s="21">
        <f>COUNTIF(Tableau415[[#This Row],[Lundi]:[Dimanche]],"&gt;0")</f>
        <v>0</v>
      </c>
      <c r="P430" s="21">
        <f>SUM(Tableau415[[#This Row],[Lundi]:[Dimanche]])</f>
        <v>0</v>
      </c>
      <c r="Q430" s="21">
        <f>COUNTIF(Tableau415[[#This Row],[Lundi]:[Dimanche]],"&gt;=190")*1000</f>
        <v>0</v>
      </c>
      <c r="R430" s="21">
        <f t="shared" si="12"/>
        <v>0</v>
      </c>
      <c r="S430" s="21">
        <f t="shared" si="13"/>
        <v>0</v>
      </c>
      <c r="T430" s="54" t="str">
        <f>IF(Tableau415[[#This Row],[Matricule]]&gt;1,IF(COUNTIF(Tableau415[DateMatricule],Tableau415[[#This Row],[DateMatricule]])&gt;1,"Doublon",""),"")</f>
        <v/>
      </c>
      <c r="U430"/>
    </row>
    <row r="431" spans="1:21" x14ac:dyDescent="0.25">
      <c r="A431" s="12" t="str">
        <f>IF(Tableau415[[#This Row],[Semaine]]="","",VLOOKUP(Tableau415[[#This Row],[Semaine]],Listes!$A:$B,2,FALSE))</f>
        <v/>
      </c>
      <c r="B431" s="12" t="str">
        <f>IF(ISBLANK(Tableau415[[#This Row],[Matricule]]),"",VLOOKUP(Tableau415[[#This Row],[Matricule]],#REF!,2,FALSE))</f>
        <v/>
      </c>
      <c r="C431" s="12" t="str">
        <f>IF(ISBLANK(Tableau415[[#This Row],[Matricule]]),"",VLOOKUP(Tableau415[[#This Row],[Matricule]],#REF!,3,FALSE))</f>
        <v/>
      </c>
      <c r="D431" s="12" t="str">
        <f>CONCATENATE(Tableau415[[#This Row],[Semaine]],Tableau415[[#This Row],[Matricule]])</f>
        <v/>
      </c>
      <c r="H431" s="8"/>
      <c r="I431" s="8"/>
      <c r="J431" s="8"/>
      <c r="K431" s="8"/>
      <c r="L431" s="8"/>
      <c r="M431" s="8"/>
      <c r="N431" s="8"/>
      <c r="O431" s="21">
        <f>COUNTIF(Tableau415[[#This Row],[Lundi]:[Dimanche]],"&gt;0")</f>
        <v>0</v>
      </c>
      <c r="P431" s="21">
        <f>SUM(Tableau415[[#This Row],[Lundi]:[Dimanche]])</f>
        <v>0</v>
      </c>
      <c r="Q431" s="21">
        <f>COUNTIF(Tableau415[[#This Row],[Lundi]:[Dimanche]],"&gt;=190")*1000</f>
        <v>0</v>
      </c>
      <c r="R431" s="21">
        <f t="shared" si="12"/>
        <v>0</v>
      </c>
      <c r="S431" s="21">
        <f t="shared" si="13"/>
        <v>0</v>
      </c>
      <c r="T431" s="54" t="str">
        <f>IF(Tableau415[[#This Row],[Matricule]]&gt;1,IF(COUNTIF(Tableau415[DateMatricule],Tableau415[[#This Row],[DateMatricule]])&gt;1,"Doublon",""),"")</f>
        <v/>
      </c>
      <c r="U431"/>
    </row>
    <row r="432" spans="1:21" x14ac:dyDescent="0.25">
      <c r="A432" s="12" t="str">
        <f>IF(Tableau415[[#This Row],[Semaine]]="","",VLOOKUP(Tableau415[[#This Row],[Semaine]],Listes!$A:$B,2,FALSE))</f>
        <v/>
      </c>
      <c r="B432" s="12" t="str">
        <f>IF(ISBLANK(Tableau415[[#This Row],[Matricule]]),"",VLOOKUP(Tableau415[[#This Row],[Matricule]],#REF!,2,FALSE))</f>
        <v/>
      </c>
      <c r="C432" s="12" t="str">
        <f>IF(ISBLANK(Tableau415[[#This Row],[Matricule]]),"",VLOOKUP(Tableau415[[#This Row],[Matricule]],#REF!,3,FALSE))</f>
        <v/>
      </c>
      <c r="D432" s="12" t="str">
        <f>CONCATENATE(Tableau415[[#This Row],[Semaine]],Tableau415[[#This Row],[Matricule]])</f>
        <v/>
      </c>
      <c r="H432" s="8"/>
      <c r="I432" s="8"/>
      <c r="J432" s="8"/>
      <c r="K432" s="8"/>
      <c r="L432" s="8"/>
      <c r="M432" s="8"/>
      <c r="N432" s="8"/>
      <c r="O432" s="21">
        <f>COUNTIF(Tableau415[[#This Row],[Lundi]:[Dimanche]],"&gt;0")</f>
        <v>0</v>
      </c>
      <c r="P432" s="21">
        <f>SUM(Tableau415[[#This Row],[Lundi]:[Dimanche]])</f>
        <v>0</v>
      </c>
      <c r="Q432" s="21">
        <f>COUNTIF(Tableau415[[#This Row],[Lundi]:[Dimanche]],"&gt;=190")*1000</f>
        <v>0</v>
      </c>
      <c r="R432" s="21">
        <f t="shared" si="12"/>
        <v>0</v>
      </c>
      <c r="S432" s="21">
        <f t="shared" si="13"/>
        <v>0</v>
      </c>
      <c r="T432" s="54" t="str">
        <f>IF(Tableau415[[#This Row],[Matricule]]&gt;1,IF(COUNTIF(Tableau415[DateMatricule],Tableau415[[#This Row],[DateMatricule]])&gt;1,"Doublon",""),"")</f>
        <v/>
      </c>
      <c r="U432"/>
    </row>
    <row r="433" spans="1:21" x14ac:dyDescent="0.25">
      <c r="A433" s="12" t="str">
        <f>IF(Tableau415[[#This Row],[Semaine]]="","",VLOOKUP(Tableau415[[#This Row],[Semaine]],Listes!$A:$B,2,FALSE))</f>
        <v/>
      </c>
      <c r="B433" s="12" t="str">
        <f>IF(ISBLANK(Tableau415[[#This Row],[Matricule]]),"",VLOOKUP(Tableau415[[#This Row],[Matricule]],#REF!,2,FALSE))</f>
        <v/>
      </c>
      <c r="C433" s="12" t="str">
        <f>IF(ISBLANK(Tableau415[[#This Row],[Matricule]]),"",VLOOKUP(Tableau415[[#This Row],[Matricule]],#REF!,3,FALSE))</f>
        <v/>
      </c>
      <c r="D433" s="12" t="str">
        <f>CONCATENATE(Tableau415[[#This Row],[Semaine]],Tableau415[[#This Row],[Matricule]])</f>
        <v/>
      </c>
      <c r="H433" s="8"/>
      <c r="I433" s="8"/>
      <c r="J433" s="8"/>
      <c r="K433" s="8"/>
      <c r="L433" s="8"/>
      <c r="M433" s="8"/>
      <c r="N433" s="8"/>
      <c r="O433" s="21">
        <f>COUNTIF(Tableau415[[#This Row],[Lundi]:[Dimanche]],"&gt;0")</f>
        <v>0</v>
      </c>
      <c r="P433" s="21">
        <f>SUM(Tableau415[[#This Row],[Lundi]:[Dimanche]])</f>
        <v>0</v>
      </c>
      <c r="Q433" s="21">
        <f>COUNTIF(Tableau415[[#This Row],[Lundi]:[Dimanche]],"&gt;=190")*1000</f>
        <v>0</v>
      </c>
      <c r="R433" s="21">
        <f t="shared" si="12"/>
        <v>0</v>
      </c>
      <c r="S433" s="21">
        <f t="shared" si="13"/>
        <v>0</v>
      </c>
      <c r="T433" s="54" t="str">
        <f>IF(Tableau415[[#This Row],[Matricule]]&gt;1,IF(COUNTIF(Tableau415[DateMatricule],Tableau415[[#This Row],[DateMatricule]])&gt;1,"Doublon",""),"")</f>
        <v/>
      </c>
      <c r="U433"/>
    </row>
    <row r="434" spans="1:21" x14ac:dyDescent="0.25">
      <c r="A434" s="12" t="str">
        <f>IF(Tableau415[[#This Row],[Semaine]]="","",VLOOKUP(Tableau415[[#This Row],[Semaine]],Listes!$A:$B,2,FALSE))</f>
        <v/>
      </c>
      <c r="B434" s="12" t="str">
        <f>IF(ISBLANK(Tableau415[[#This Row],[Matricule]]),"",VLOOKUP(Tableau415[[#This Row],[Matricule]],#REF!,2,FALSE))</f>
        <v/>
      </c>
      <c r="C434" s="12" t="str">
        <f>IF(ISBLANK(Tableau415[[#This Row],[Matricule]]),"",VLOOKUP(Tableau415[[#This Row],[Matricule]],#REF!,3,FALSE))</f>
        <v/>
      </c>
      <c r="D434" s="12" t="str">
        <f>CONCATENATE(Tableau415[[#This Row],[Semaine]],Tableau415[[#This Row],[Matricule]])</f>
        <v/>
      </c>
      <c r="H434" s="8"/>
      <c r="I434" s="8"/>
      <c r="J434" s="8"/>
      <c r="K434" s="8"/>
      <c r="L434" s="8"/>
      <c r="M434" s="8"/>
      <c r="N434" s="8"/>
      <c r="O434" s="21">
        <f>COUNTIF(Tableau415[[#This Row],[Lundi]:[Dimanche]],"&gt;0")</f>
        <v>0</v>
      </c>
      <c r="P434" s="21">
        <f>SUM(Tableau415[[#This Row],[Lundi]:[Dimanche]])</f>
        <v>0</v>
      </c>
      <c r="Q434" s="21">
        <f>COUNTIF(Tableau415[[#This Row],[Lundi]:[Dimanche]],"&gt;=190")*1000</f>
        <v>0</v>
      </c>
      <c r="R434" s="21">
        <f t="shared" si="12"/>
        <v>0</v>
      </c>
      <c r="S434" s="21">
        <f t="shared" si="13"/>
        <v>0</v>
      </c>
      <c r="T434" s="54" t="str">
        <f>IF(Tableau415[[#This Row],[Matricule]]&gt;1,IF(COUNTIF(Tableau415[DateMatricule],Tableau415[[#This Row],[DateMatricule]])&gt;1,"Doublon",""),"")</f>
        <v/>
      </c>
      <c r="U434"/>
    </row>
    <row r="435" spans="1:21" x14ac:dyDescent="0.25">
      <c r="A435" s="12" t="str">
        <f>IF(Tableau415[[#This Row],[Semaine]]="","",VLOOKUP(Tableau415[[#This Row],[Semaine]],Listes!$A:$B,2,FALSE))</f>
        <v/>
      </c>
      <c r="B435" s="12" t="str">
        <f>IF(ISBLANK(Tableau415[[#This Row],[Matricule]]),"",VLOOKUP(Tableau415[[#This Row],[Matricule]],#REF!,2,FALSE))</f>
        <v/>
      </c>
      <c r="C435" s="12" t="str">
        <f>IF(ISBLANK(Tableau415[[#This Row],[Matricule]]),"",VLOOKUP(Tableau415[[#This Row],[Matricule]],#REF!,3,FALSE))</f>
        <v/>
      </c>
      <c r="D435" s="12" t="str">
        <f>CONCATENATE(Tableau415[[#This Row],[Semaine]],Tableau415[[#This Row],[Matricule]])</f>
        <v/>
      </c>
      <c r="H435" s="8"/>
      <c r="I435" s="8"/>
      <c r="J435" s="8"/>
      <c r="K435" s="8"/>
      <c r="L435" s="8"/>
      <c r="M435" s="8"/>
      <c r="N435" s="8"/>
      <c r="O435" s="21">
        <f>COUNTIF(Tableau415[[#This Row],[Lundi]:[Dimanche]],"&gt;0")</f>
        <v>0</v>
      </c>
      <c r="P435" s="21">
        <f>SUM(Tableau415[[#This Row],[Lundi]:[Dimanche]])</f>
        <v>0</v>
      </c>
      <c r="Q435" s="21">
        <f>COUNTIF(Tableau415[[#This Row],[Lundi]:[Dimanche]],"&gt;=190")*1000</f>
        <v>0</v>
      </c>
      <c r="R435" s="21">
        <f t="shared" si="12"/>
        <v>0</v>
      </c>
      <c r="S435" s="21">
        <f t="shared" si="13"/>
        <v>0</v>
      </c>
      <c r="T435" s="54" t="str">
        <f>IF(Tableau415[[#This Row],[Matricule]]&gt;1,IF(COUNTIF(Tableau415[DateMatricule],Tableau415[[#This Row],[DateMatricule]])&gt;1,"Doublon",""),"")</f>
        <v/>
      </c>
      <c r="U435"/>
    </row>
    <row r="436" spans="1:21" x14ac:dyDescent="0.25">
      <c r="A436" s="12" t="str">
        <f>IF(Tableau415[[#This Row],[Semaine]]="","",VLOOKUP(Tableau415[[#This Row],[Semaine]],Listes!$A:$B,2,FALSE))</f>
        <v/>
      </c>
      <c r="B436" s="12" t="str">
        <f>IF(ISBLANK(Tableau415[[#This Row],[Matricule]]),"",VLOOKUP(Tableau415[[#This Row],[Matricule]],#REF!,2,FALSE))</f>
        <v/>
      </c>
      <c r="C436" s="12" t="str">
        <f>IF(ISBLANK(Tableau415[[#This Row],[Matricule]]),"",VLOOKUP(Tableau415[[#This Row],[Matricule]],#REF!,3,FALSE))</f>
        <v/>
      </c>
      <c r="D436" s="12" t="str">
        <f>CONCATENATE(Tableau415[[#This Row],[Semaine]],Tableau415[[#This Row],[Matricule]])</f>
        <v/>
      </c>
      <c r="H436" s="8"/>
      <c r="I436" s="8"/>
      <c r="J436" s="8"/>
      <c r="K436" s="8"/>
      <c r="L436" s="8"/>
      <c r="M436" s="8"/>
      <c r="N436" s="8"/>
      <c r="O436" s="21">
        <f>COUNTIF(Tableau415[[#This Row],[Lundi]:[Dimanche]],"&gt;0")</f>
        <v>0</v>
      </c>
      <c r="P436" s="21">
        <f>SUM(Tableau415[[#This Row],[Lundi]:[Dimanche]])</f>
        <v>0</v>
      </c>
      <c r="Q436" s="21">
        <f>COUNTIF(Tableau415[[#This Row],[Lundi]:[Dimanche]],"&gt;=190")*1000</f>
        <v>0</v>
      </c>
      <c r="R436" s="21">
        <f t="shared" si="12"/>
        <v>0</v>
      </c>
      <c r="S436" s="21">
        <f t="shared" si="13"/>
        <v>0</v>
      </c>
      <c r="T436" s="54" t="str">
        <f>IF(Tableau415[[#This Row],[Matricule]]&gt;1,IF(COUNTIF(Tableau415[DateMatricule],Tableau415[[#This Row],[DateMatricule]])&gt;1,"Doublon",""),"")</f>
        <v/>
      </c>
      <c r="U436"/>
    </row>
    <row r="437" spans="1:21" x14ac:dyDescent="0.25">
      <c r="A437" s="12" t="str">
        <f>IF(Tableau415[[#This Row],[Semaine]]="","",VLOOKUP(Tableau415[[#This Row],[Semaine]],Listes!$A:$B,2,FALSE))</f>
        <v/>
      </c>
      <c r="B437" s="12" t="str">
        <f>IF(ISBLANK(Tableau415[[#This Row],[Matricule]]),"",VLOOKUP(Tableau415[[#This Row],[Matricule]],#REF!,2,FALSE))</f>
        <v/>
      </c>
      <c r="C437" s="12" t="str">
        <f>IF(ISBLANK(Tableau415[[#This Row],[Matricule]]),"",VLOOKUP(Tableau415[[#This Row],[Matricule]],#REF!,3,FALSE))</f>
        <v/>
      </c>
      <c r="D437" s="12" t="str">
        <f>CONCATENATE(Tableau415[[#This Row],[Semaine]],Tableau415[[#This Row],[Matricule]])</f>
        <v/>
      </c>
      <c r="H437" s="8"/>
      <c r="I437" s="8"/>
      <c r="J437" s="8"/>
      <c r="K437" s="8"/>
      <c r="L437" s="8"/>
      <c r="M437" s="8"/>
      <c r="N437" s="8"/>
      <c r="O437" s="21">
        <f>COUNTIF(Tableau415[[#This Row],[Lundi]:[Dimanche]],"&gt;0")</f>
        <v>0</v>
      </c>
      <c r="P437" s="21">
        <f>SUM(Tableau415[[#This Row],[Lundi]:[Dimanche]])</f>
        <v>0</v>
      </c>
      <c r="Q437" s="21">
        <f>COUNTIF(Tableau415[[#This Row],[Lundi]:[Dimanche]],"&gt;=190")*1000</f>
        <v>0</v>
      </c>
      <c r="R437" s="21">
        <f t="shared" si="12"/>
        <v>0</v>
      </c>
      <c r="S437" s="21">
        <f t="shared" si="13"/>
        <v>0</v>
      </c>
      <c r="T437" s="54" t="str">
        <f>IF(Tableau415[[#This Row],[Matricule]]&gt;1,IF(COUNTIF(Tableau415[DateMatricule],Tableau415[[#This Row],[DateMatricule]])&gt;1,"Doublon",""),"")</f>
        <v/>
      </c>
      <c r="U437"/>
    </row>
    <row r="438" spans="1:21" x14ac:dyDescent="0.25">
      <c r="A438" s="12" t="str">
        <f>IF(Tableau415[[#This Row],[Semaine]]="","",VLOOKUP(Tableau415[[#This Row],[Semaine]],Listes!$A:$B,2,FALSE))</f>
        <v/>
      </c>
      <c r="B438" s="12" t="str">
        <f>IF(ISBLANK(Tableau415[[#This Row],[Matricule]]),"",VLOOKUP(Tableau415[[#This Row],[Matricule]],#REF!,2,FALSE))</f>
        <v/>
      </c>
      <c r="C438" s="12" t="str">
        <f>IF(ISBLANK(Tableau415[[#This Row],[Matricule]]),"",VLOOKUP(Tableau415[[#This Row],[Matricule]],#REF!,3,FALSE))</f>
        <v/>
      </c>
      <c r="D438" s="12" t="str">
        <f>CONCATENATE(Tableau415[[#This Row],[Semaine]],Tableau415[[#This Row],[Matricule]])</f>
        <v/>
      </c>
      <c r="H438" s="8"/>
      <c r="I438" s="8"/>
      <c r="J438" s="8"/>
      <c r="K438" s="8"/>
      <c r="L438" s="8"/>
      <c r="M438" s="8"/>
      <c r="N438" s="8"/>
      <c r="O438" s="21">
        <f>COUNTIF(Tableau415[[#This Row],[Lundi]:[Dimanche]],"&gt;0")</f>
        <v>0</v>
      </c>
      <c r="P438" s="21">
        <f>SUM(Tableau415[[#This Row],[Lundi]:[Dimanche]])</f>
        <v>0</v>
      </c>
      <c r="Q438" s="21">
        <f>COUNTIF(Tableau415[[#This Row],[Lundi]:[Dimanche]],"&gt;=190")*1000</f>
        <v>0</v>
      </c>
      <c r="R438" s="21">
        <f t="shared" si="12"/>
        <v>0</v>
      </c>
      <c r="S438" s="21">
        <f t="shared" si="13"/>
        <v>0</v>
      </c>
      <c r="T438" s="54" t="str">
        <f>IF(Tableau415[[#This Row],[Matricule]]&gt;1,IF(COUNTIF(Tableau415[DateMatricule],Tableau415[[#This Row],[DateMatricule]])&gt;1,"Doublon",""),"")</f>
        <v/>
      </c>
      <c r="U438"/>
    </row>
    <row r="439" spans="1:21" x14ac:dyDescent="0.25">
      <c r="A439" s="12" t="str">
        <f>IF(Tableau415[[#This Row],[Semaine]]="","",VLOOKUP(Tableau415[[#This Row],[Semaine]],Listes!$A:$B,2,FALSE))</f>
        <v/>
      </c>
      <c r="B439" s="12" t="str">
        <f>IF(ISBLANK(Tableau415[[#This Row],[Matricule]]),"",VLOOKUP(Tableau415[[#This Row],[Matricule]],#REF!,2,FALSE))</f>
        <v/>
      </c>
      <c r="C439" s="12" t="str">
        <f>IF(ISBLANK(Tableau415[[#This Row],[Matricule]]),"",VLOOKUP(Tableau415[[#This Row],[Matricule]],#REF!,3,FALSE))</f>
        <v/>
      </c>
      <c r="D439" s="12" t="str">
        <f>CONCATENATE(Tableau415[[#This Row],[Semaine]],Tableau415[[#This Row],[Matricule]])</f>
        <v/>
      </c>
      <c r="H439" s="8"/>
      <c r="I439" s="8"/>
      <c r="J439" s="8"/>
      <c r="K439" s="8"/>
      <c r="L439" s="8"/>
      <c r="M439" s="8"/>
      <c r="N439" s="8"/>
      <c r="O439" s="21">
        <f>COUNTIF(Tableau415[[#This Row],[Lundi]:[Dimanche]],"&gt;0")</f>
        <v>0</v>
      </c>
      <c r="P439" s="21">
        <f>SUM(Tableau415[[#This Row],[Lundi]:[Dimanche]])</f>
        <v>0</v>
      </c>
      <c r="Q439" s="21">
        <f>COUNTIF(Tableau415[[#This Row],[Lundi]:[Dimanche]],"&gt;=190")*1000</f>
        <v>0</v>
      </c>
      <c r="R439" s="21">
        <f t="shared" si="12"/>
        <v>0</v>
      </c>
      <c r="S439" s="21">
        <f t="shared" si="13"/>
        <v>0</v>
      </c>
      <c r="T439" s="54" t="str">
        <f>IF(Tableau415[[#This Row],[Matricule]]&gt;1,IF(COUNTIF(Tableau415[DateMatricule],Tableau415[[#This Row],[DateMatricule]])&gt;1,"Doublon",""),"")</f>
        <v/>
      </c>
      <c r="U439"/>
    </row>
    <row r="440" spans="1:21" x14ac:dyDescent="0.25">
      <c r="A440" s="12" t="str">
        <f>IF(Tableau415[[#This Row],[Semaine]]="","",VLOOKUP(Tableau415[[#This Row],[Semaine]],Listes!$A:$B,2,FALSE))</f>
        <v/>
      </c>
      <c r="B440" s="12" t="str">
        <f>IF(ISBLANK(Tableau415[[#This Row],[Matricule]]),"",VLOOKUP(Tableau415[[#This Row],[Matricule]],#REF!,2,FALSE))</f>
        <v/>
      </c>
      <c r="C440" s="12" t="str">
        <f>IF(ISBLANK(Tableau415[[#This Row],[Matricule]]),"",VLOOKUP(Tableau415[[#This Row],[Matricule]],#REF!,3,FALSE))</f>
        <v/>
      </c>
      <c r="D440" s="12" t="str">
        <f>CONCATENATE(Tableau415[[#This Row],[Semaine]],Tableau415[[#This Row],[Matricule]])</f>
        <v/>
      </c>
      <c r="H440" s="8"/>
      <c r="I440" s="8"/>
      <c r="J440" s="8"/>
      <c r="K440" s="8"/>
      <c r="L440" s="8"/>
      <c r="M440" s="8"/>
      <c r="N440" s="8"/>
      <c r="O440" s="21">
        <f>COUNTIF(Tableau415[[#This Row],[Lundi]:[Dimanche]],"&gt;0")</f>
        <v>0</v>
      </c>
      <c r="P440" s="21">
        <f>SUM(Tableau415[[#This Row],[Lundi]:[Dimanche]])</f>
        <v>0</v>
      </c>
      <c r="Q440" s="21">
        <f>COUNTIF(Tableau415[[#This Row],[Lundi]:[Dimanche]],"&gt;=190")*1000</f>
        <v>0</v>
      </c>
      <c r="R440" s="21">
        <f t="shared" si="12"/>
        <v>0</v>
      </c>
      <c r="S440" s="21">
        <f t="shared" si="13"/>
        <v>0</v>
      </c>
      <c r="T440" s="54" t="str">
        <f>IF(Tableau415[[#This Row],[Matricule]]&gt;1,IF(COUNTIF(Tableau415[DateMatricule],Tableau415[[#This Row],[DateMatricule]])&gt;1,"Doublon",""),"")</f>
        <v/>
      </c>
      <c r="U440"/>
    </row>
    <row r="441" spans="1:21" x14ac:dyDescent="0.25">
      <c r="A441" s="12" t="str">
        <f>IF(Tableau415[[#This Row],[Semaine]]="","",VLOOKUP(Tableau415[[#This Row],[Semaine]],Listes!$A:$B,2,FALSE))</f>
        <v/>
      </c>
      <c r="B441" s="12" t="str">
        <f>IF(ISBLANK(Tableau415[[#This Row],[Matricule]]),"",VLOOKUP(Tableau415[[#This Row],[Matricule]],#REF!,2,FALSE))</f>
        <v/>
      </c>
      <c r="C441" s="12" t="str">
        <f>IF(ISBLANK(Tableau415[[#This Row],[Matricule]]),"",VLOOKUP(Tableau415[[#This Row],[Matricule]],#REF!,3,FALSE))</f>
        <v/>
      </c>
      <c r="D441" s="12" t="str">
        <f>CONCATENATE(Tableau415[[#This Row],[Semaine]],Tableau415[[#This Row],[Matricule]])</f>
        <v/>
      </c>
      <c r="H441" s="8"/>
      <c r="I441" s="8"/>
      <c r="J441" s="8"/>
      <c r="K441" s="8"/>
      <c r="L441" s="8"/>
      <c r="M441" s="8"/>
      <c r="N441" s="8"/>
      <c r="O441" s="21">
        <f>COUNTIF(Tableau415[[#This Row],[Lundi]:[Dimanche]],"&gt;0")</f>
        <v>0</v>
      </c>
      <c r="P441" s="21">
        <f>SUM(Tableau415[[#This Row],[Lundi]:[Dimanche]])</f>
        <v>0</v>
      </c>
      <c r="Q441" s="21">
        <f>COUNTIF(Tableau415[[#This Row],[Lundi]:[Dimanche]],"&gt;=190")*1000</f>
        <v>0</v>
      </c>
      <c r="R441" s="21">
        <f t="shared" si="12"/>
        <v>0</v>
      </c>
      <c r="S441" s="21">
        <f t="shared" si="13"/>
        <v>0</v>
      </c>
      <c r="T441" s="54" t="str">
        <f>IF(Tableau415[[#This Row],[Matricule]]&gt;1,IF(COUNTIF(Tableau415[DateMatricule],Tableau415[[#This Row],[DateMatricule]])&gt;1,"Doublon",""),"")</f>
        <v/>
      </c>
      <c r="U441"/>
    </row>
    <row r="442" spans="1:21" x14ac:dyDescent="0.25">
      <c r="A442" s="12" t="str">
        <f>IF(Tableau415[[#This Row],[Semaine]]="","",VLOOKUP(Tableau415[[#This Row],[Semaine]],Listes!$A:$B,2,FALSE))</f>
        <v/>
      </c>
      <c r="B442" s="12" t="str">
        <f>IF(ISBLANK(Tableau415[[#This Row],[Matricule]]),"",VLOOKUP(Tableau415[[#This Row],[Matricule]],#REF!,2,FALSE))</f>
        <v/>
      </c>
      <c r="C442" s="12" t="str">
        <f>IF(ISBLANK(Tableau415[[#This Row],[Matricule]]),"",VLOOKUP(Tableau415[[#This Row],[Matricule]],#REF!,3,FALSE))</f>
        <v/>
      </c>
      <c r="D442" s="12" t="str">
        <f>CONCATENATE(Tableau415[[#This Row],[Semaine]],Tableau415[[#This Row],[Matricule]])</f>
        <v/>
      </c>
      <c r="H442" s="8"/>
      <c r="I442" s="8"/>
      <c r="J442" s="8"/>
      <c r="K442" s="8"/>
      <c r="L442" s="8"/>
      <c r="M442" s="8"/>
      <c r="N442" s="8"/>
      <c r="O442" s="21">
        <f>COUNTIF(Tableau415[[#This Row],[Lundi]:[Dimanche]],"&gt;0")</f>
        <v>0</v>
      </c>
      <c r="P442" s="21">
        <f>SUM(Tableau415[[#This Row],[Lundi]:[Dimanche]])</f>
        <v>0</v>
      </c>
      <c r="Q442" s="21">
        <f>COUNTIF(Tableau415[[#This Row],[Lundi]:[Dimanche]],"&gt;=190")*1000</f>
        <v>0</v>
      </c>
      <c r="R442" s="21">
        <f t="shared" si="12"/>
        <v>0</v>
      </c>
      <c r="S442" s="21">
        <f t="shared" si="13"/>
        <v>0</v>
      </c>
      <c r="T442" s="54" t="str">
        <f>IF(Tableau415[[#This Row],[Matricule]]&gt;1,IF(COUNTIF(Tableau415[DateMatricule],Tableau415[[#This Row],[DateMatricule]])&gt;1,"Doublon",""),"")</f>
        <v/>
      </c>
      <c r="U442"/>
    </row>
    <row r="443" spans="1:21" x14ac:dyDescent="0.25">
      <c r="A443" s="12" t="str">
        <f>IF(Tableau415[[#This Row],[Semaine]]="","",VLOOKUP(Tableau415[[#This Row],[Semaine]],Listes!$A:$B,2,FALSE))</f>
        <v/>
      </c>
      <c r="B443" s="12" t="str">
        <f>IF(ISBLANK(Tableau415[[#This Row],[Matricule]]),"",VLOOKUP(Tableau415[[#This Row],[Matricule]],#REF!,2,FALSE))</f>
        <v/>
      </c>
      <c r="C443" s="12" t="str">
        <f>IF(ISBLANK(Tableau415[[#This Row],[Matricule]]),"",VLOOKUP(Tableau415[[#This Row],[Matricule]],#REF!,3,FALSE))</f>
        <v/>
      </c>
      <c r="D443" s="12" t="str">
        <f>CONCATENATE(Tableau415[[#This Row],[Semaine]],Tableau415[[#This Row],[Matricule]])</f>
        <v/>
      </c>
      <c r="H443" s="8"/>
      <c r="I443" s="8"/>
      <c r="J443" s="8"/>
      <c r="K443" s="8"/>
      <c r="L443" s="8"/>
      <c r="M443" s="8"/>
      <c r="N443" s="8"/>
      <c r="O443" s="21">
        <f>COUNTIF(Tableau415[[#This Row],[Lundi]:[Dimanche]],"&gt;0")</f>
        <v>0</v>
      </c>
      <c r="P443" s="21">
        <f>SUM(Tableau415[[#This Row],[Lundi]:[Dimanche]])</f>
        <v>0</v>
      </c>
      <c r="Q443" s="21">
        <f>COUNTIF(Tableau415[[#This Row],[Lundi]:[Dimanche]],"&gt;=190")*1000</f>
        <v>0</v>
      </c>
      <c r="R443" s="21">
        <f t="shared" si="12"/>
        <v>0</v>
      </c>
      <c r="S443" s="21">
        <f t="shared" si="13"/>
        <v>0</v>
      </c>
      <c r="T443" s="54" t="str">
        <f>IF(Tableau415[[#This Row],[Matricule]]&gt;1,IF(COUNTIF(Tableau415[DateMatricule],Tableau415[[#This Row],[DateMatricule]])&gt;1,"Doublon",""),"")</f>
        <v/>
      </c>
      <c r="U443"/>
    </row>
    <row r="444" spans="1:21" x14ac:dyDescent="0.25">
      <c r="A444" s="12" t="str">
        <f>IF(Tableau415[[#This Row],[Semaine]]="","",VLOOKUP(Tableau415[[#This Row],[Semaine]],Listes!$A:$B,2,FALSE))</f>
        <v/>
      </c>
      <c r="B444" s="12" t="str">
        <f>IF(ISBLANK(Tableau415[[#This Row],[Matricule]]),"",VLOOKUP(Tableau415[[#This Row],[Matricule]],#REF!,2,FALSE))</f>
        <v/>
      </c>
      <c r="C444" s="12" t="str">
        <f>IF(ISBLANK(Tableau415[[#This Row],[Matricule]]),"",VLOOKUP(Tableau415[[#This Row],[Matricule]],#REF!,3,FALSE))</f>
        <v/>
      </c>
      <c r="D444" s="12" t="str">
        <f>CONCATENATE(Tableau415[[#This Row],[Semaine]],Tableau415[[#This Row],[Matricule]])</f>
        <v/>
      </c>
      <c r="H444" s="8"/>
      <c r="I444" s="8"/>
      <c r="J444" s="8"/>
      <c r="K444" s="8"/>
      <c r="L444" s="8"/>
      <c r="M444" s="8"/>
      <c r="N444" s="8"/>
      <c r="O444" s="21">
        <f>COUNTIF(Tableau415[[#This Row],[Lundi]:[Dimanche]],"&gt;0")</f>
        <v>0</v>
      </c>
      <c r="P444" s="21">
        <f>SUM(Tableau415[[#This Row],[Lundi]:[Dimanche]])</f>
        <v>0</v>
      </c>
      <c r="Q444" s="21">
        <f>COUNTIF(Tableau415[[#This Row],[Lundi]:[Dimanche]],"&gt;=190")*1000</f>
        <v>0</v>
      </c>
      <c r="R444" s="21">
        <f t="shared" si="12"/>
        <v>0</v>
      </c>
      <c r="S444" s="21">
        <f t="shared" si="13"/>
        <v>0</v>
      </c>
      <c r="T444" s="54" t="str">
        <f>IF(Tableau415[[#This Row],[Matricule]]&gt;1,IF(COUNTIF(Tableau415[DateMatricule],Tableau415[[#This Row],[DateMatricule]])&gt;1,"Doublon",""),"")</f>
        <v/>
      </c>
      <c r="U444"/>
    </row>
    <row r="445" spans="1:21" x14ac:dyDescent="0.25">
      <c r="A445" s="12" t="str">
        <f>IF(Tableau415[[#This Row],[Semaine]]="","",VLOOKUP(Tableau415[[#This Row],[Semaine]],Listes!$A:$B,2,FALSE))</f>
        <v/>
      </c>
      <c r="B445" s="12" t="str">
        <f>IF(ISBLANK(Tableau415[[#This Row],[Matricule]]),"",VLOOKUP(Tableau415[[#This Row],[Matricule]],#REF!,2,FALSE))</f>
        <v/>
      </c>
      <c r="C445" s="12" t="str">
        <f>IF(ISBLANK(Tableau415[[#This Row],[Matricule]]),"",VLOOKUP(Tableau415[[#This Row],[Matricule]],#REF!,3,FALSE))</f>
        <v/>
      </c>
      <c r="D445" s="12" t="str">
        <f>CONCATENATE(Tableau415[[#This Row],[Semaine]],Tableau415[[#This Row],[Matricule]])</f>
        <v/>
      </c>
      <c r="H445" s="8"/>
      <c r="I445" s="8"/>
      <c r="J445" s="8"/>
      <c r="K445" s="8"/>
      <c r="L445" s="8"/>
      <c r="M445" s="8"/>
      <c r="N445" s="8"/>
      <c r="O445" s="21">
        <f>COUNTIF(Tableau415[[#This Row],[Lundi]:[Dimanche]],"&gt;0")</f>
        <v>0</v>
      </c>
      <c r="P445" s="21">
        <f>SUM(Tableau415[[#This Row],[Lundi]:[Dimanche]])</f>
        <v>0</v>
      </c>
      <c r="Q445" s="21">
        <f>COUNTIF(Tableau415[[#This Row],[Lundi]:[Dimanche]],"&gt;=190")*1000</f>
        <v>0</v>
      </c>
      <c r="R445" s="21">
        <f t="shared" si="12"/>
        <v>0</v>
      </c>
      <c r="S445" s="21">
        <f t="shared" si="13"/>
        <v>0</v>
      </c>
      <c r="T445" s="54" t="str">
        <f>IF(Tableau415[[#This Row],[Matricule]]&gt;1,IF(COUNTIF(Tableau415[DateMatricule],Tableau415[[#This Row],[DateMatricule]])&gt;1,"Doublon",""),"")</f>
        <v/>
      </c>
      <c r="U445"/>
    </row>
    <row r="446" spans="1:21" x14ac:dyDescent="0.25">
      <c r="A446" s="12" t="str">
        <f>IF(Tableau415[[#This Row],[Semaine]]="","",VLOOKUP(Tableau415[[#This Row],[Semaine]],Listes!$A:$B,2,FALSE))</f>
        <v/>
      </c>
      <c r="B446" s="12" t="str">
        <f>IF(ISBLANK(Tableau415[[#This Row],[Matricule]]),"",VLOOKUP(Tableau415[[#This Row],[Matricule]],#REF!,2,FALSE))</f>
        <v/>
      </c>
      <c r="C446" s="12" t="str">
        <f>IF(ISBLANK(Tableau415[[#This Row],[Matricule]]),"",VLOOKUP(Tableau415[[#This Row],[Matricule]],#REF!,3,FALSE))</f>
        <v/>
      </c>
      <c r="D446" s="12" t="str">
        <f>CONCATENATE(Tableau415[[#This Row],[Semaine]],Tableau415[[#This Row],[Matricule]])</f>
        <v/>
      </c>
      <c r="H446" s="8"/>
      <c r="I446" s="8"/>
      <c r="J446" s="8"/>
      <c r="K446" s="8"/>
      <c r="L446" s="8"/>
      <c r="M446" s="8"/>
      <c r="N446" s="8"/>
      <c r="O446" s="21">
        <f>COUNTIF(Tableau415[[#This Row],[Lundi]:[Dimanche]],"&gt;0")</f>
        <v>0</v>
      </c>
      <c r="P446" s="21">
        <f>SUM(Tableau415[[#This Row],[Lundi]:[Dimanche]])</f>
        <v>0</v>
      </c>
      <c r="Q446" s="21">
        <f>COUNTIF(Tableau415[[#This Row],[Lundi]:[Dimanche]],"&gt;=190")*1000</f>
        <v>0</v>
      </c>
      <c r="R446" s="21">
        <f t="shared" si="12"/>
        <v>0</v>
      </c>
      <c r="S446" s="21">
        <f t="shared" si="13"/>
        <v>0</v>
      </c>
      <c r="T446" s="54" t="str">
        <f>IF(Tableau415[[#This Row],[Matricule]]&gt;1,IF(COUNTIF(Tableau415[DateMatricule],Tableau415[[#This Row],[DateMatricule]])&gt;1,"Doublon",""),"")</f>
        <v/>
      </c>
      <c r="U446"/>
    </row>
    <row r="447" spans="1:21" x14ac:dyDescent="0.25">
      <c r="A447" s="12" t="str">
        <f>IF(Tableau415[[#This Row],[Semaine]]="","",VLOOKUP(Tableau415[[#This Row],[Semaine]],Listes!$A:$B,2,FALSE))</f>
        <v/>
      </c>
      <c r="B447" s="12" t="str">
        <f>IF(ISBLANK(Tableau415[[#This Row],[Matricule]]),"",VLOOKUP(Tableau415[[#This Row],[Matricule]],#REF!,2,FALSE))</f>
        <v/>
      </c>
      <c r="C447" s="12" t="str">
        <f>IF(ISBLANK(Tableau415[[#This Row],[Matricule]]),"",VLOOKUP(Tableau415[[#This Row],[Matricule]],#REF!,3,FALSE))</f>
        <v/>
      </c>
      <c r="D447" s="12" t="str">
        <f>CONCATENATE(Tableau415[[#This Row],[Semaine]],Tableau415[[#This Row],[Matricule]])</f>
        <v/>
      </c>
      <c r="H447" s="8"/>
      <c r="I447" s="8"/>
      <c r="J447" s="8"/>
      <c r="K447" s="8"/>
      <c r="L447" s="8"/>
      <c r="M447" s="8"/>
      <c r="N447" s="8"/>
      <c r="O447" s="21">
        <f>COUNTIF(Tableau415[[#This Row],[Lundi]:[Dimanche]],"&gt;0")</f>
        <v>0</v>
      </c>
      <c r="P447" s="21">
        <f>SUM(Tableau415[[#This Row],[Lundi]:[Dimanche]])</f>
        <v>0</v>
      </c>
      <c r="Q447" s="21">
        <f>COUNTIF(Tableau415[[#This Row],[Lundi]:[Dimanche]],"&gt;=190")*1000</f>
        <v>0</v>
      </c>
      <c r="R447" s="21">
        <f t="shared" si="12"/>
        <v>0</v>
      </c>
      <c r="S447" s="21">
        <f t="shared" si="13"/>
        <v>0</v>
      </c>
      <c r="T447" s="54" t="str">
        <f>IF(Tableau415[[#This Row],[Matricule]]&gt;1,IF(COUNTIF(Tableau415[DateMatricule],Tableau415[[#This Row],[DateMatricule]])&gt;1,"Doublon",""),"")</f>
        <v/>
      </c>
      <c r="U447"/>
    </row>
    <row r="448" spans="1:21" x14ac:dyDescent="0.25">
      <c r="A448" s="12" t="str">
        <f>IF(Tableau415[[#This Row],[Semaine]]="","",VLOOKUP(Tableau415[[#This Row],[Semaine]],Listes!$A:$B,2,FALSE))</f>
        <v/>
      </c>
      <c r="B448" s="12" t="str">
        <f>IF(ISBLANK(Tableau415[[#This Row],[Matricule]]),"",VLOOKUP(Tableau415[[#This Row],[Matricule]],#REF!,2,FALSE))</f>
        <v/>
      </c>
      <c r="C448" s="12" t="str">
        <f>IF(ISBLANK(Tableau415[[#This Row],[Matricule]]),"",VLOOKUP(Tableau415[[#This Row],[Matricule]],#REF!,3,FALSE))</f>
        <v/>
      </c>
      <c r="D448" s="12" t="str">
        <f>CONCATENATE(Tableau415[[#This Row],[Semaine]],Tableau415[[#This Row],[Matricule]])</f>
        <v/>
      </c>
      <c r="H448" s="8"/>
      <c r="I448" s="8"/>
      <c r="J448" s="8"/>
      <c r="K448" s="8"/>
      <c r="L448" s="8"/>
      <c r="M448" s="8"/>
      <c r="N448" s="8"/>
      <c r="O448" s="21">
        <f>COUNTIF(Tableau415[[#This Row],[Lundi]:[Dimanche]],"&gt;0")</f>
        <v>0</v>
      </c>
      <c r="P448" s="21">
        <f>SUM(Tableau415[[#This Row],[Lundi]:[Dimanche]])</f>
        <v>0</v>
      </c>
      <c r="Q448" s="21">
        <f>COUNTIF(Tableau415[[#This Row],[Lundi]:[Dimanche]],"&gt;=190")*1000</f>
        <v>0</v>
      </c>
      <c r="R448" s="21">
        <f t="shared" si="12"/>
        <v>0</v>
      </c>
      <c r="S448" s="21">
        <f t="shared" si="13"/>
        <v>0</v>
      </c>
      <c r="T448" s="54" t="str">
        <f>IF(Tableau415[[#This Row],[Matricule]]&gt;1,IF(COUNTIF(Tableau415[DateMatricule],Tableau415[[#This Row],[DateMatricule]])&gt;1,"Doublon",""),"")</f>
        <v/>
      </c>
      <c r="U448"/>
    </row>
    <row r="449" spans="1:21" x14ac:dyDescent="0.25">
      <c r="A449" s="12" t="str">
        <f>IF(Tableau415[[#This Row],[Semaine]]="","",VLOOKUP(Tableau415[[#This Row],[Semaine]],Listes!$A:$B,2,FALSE))</f>
        <v/>
      </c>
      <c r="B449" s="12" t="str">
        <f>IF(ISBLANK(Tableau415[[#This Row],[Matricule]]),"",VLOOKUP(Tableau415[[#This Row],[Matricule]],#REF!,2,FALSE))</f>
        <v/>
      </c>
      <c r="C449" s="12" t="str">
        <f>IF(ISBLANK(Tableau415[[#This Row],[Matricule]]),"",VLOOKUP(Tableau415[[#This Row],[Matricule]],#REF!,3,FALSE))</f>
        <v/>
      </c>
      <c r="D449" s="12" t="str">
        <f>CONCATENATE(Tableau415[[#This Row],[Semaine]],Tableau415[[#This Row],[Matricule]])</f>
        <v/>
      </c>
      <c r="H449" s="8"/>
      <c r="I449" s="8"/>
      <c r="J449" s="8"/>
      <c r="K449" s="8"/>
      <c r="L449" s="8"/>
      <c r="M449" s="8"/>
      <c r="N449" s="8"/>
      <c r="O449" s="21">
        <f>COUNTIF(Tableau415[[#This Row],[Lundi]:[Dimanche]],"&gt;0")</f>
        <v>0</v>
      </c>
      <c r="P449" s="21">
        <f>SUM(Tableau415[[#This Row],[Lundi]:[Dimanche]])</f>
        <v>0</v>
      </c>
      <c r="Q449" s="21">
        <f>COUNTIF(Tableau415[[#This Row],[Lundi]:[Dimanche]],"&gt;=190")*1000</f>
        <v>0</v>
      </c>
      <c r="R449" s="21">
        <f t="shared" si="12"/>
        <v>0</v>
      </c>
      <c r="S449" s="21">
        <f t="shared" si="13"/>
        <v>0</v>
      </c>
      <c r="T449" s="54" t="str">
        <f>IF(Tableau415[[#This Row],[Matricule]]&gt;1,IF(COUNTIF(Tableau415[DateMatricule],Tableau415[[#This Row],[DateMatricule]])&gt;1,"Doublon",""),"")</f>
        <v/>
      </c>
      <c r="U449"/>
    </row>
    <row r="450" spans="1:21" x14ac:dyDescent="0.25">
      <c r="A450" s="12" t="str">
        <f>IF(Tableau415[[#This Row],[Semaine]]="","",VLOOKUP(Tableau415[[#This Row],[Semaine]],Listes!$A:$B,2,FALSE))</f>
        <v/>
      </c>
      <c r="B450" s="12" t="str">
        <f>IF(ISBLANK(Tableau415[[#This Row],[Matricule]]),"",VLOOKUP(Tableau415[[#This Row],[Matricule]],#REF!,2,FALSE))</f>
        <v/>
      </c>
      <c r="C450" s="12" t="str">
        <f>IF(ISBLANK(Tableau415[[#This Row],[Matricule]]),"",VLOOKUP(Tableau415[[#This Row],[Matricule]],#REF!,3,FALSE))</f>
        <v/>
      </c>
      <c r="D450" s="12" t="str">
        <f>CONCATENATE(Tableau415[[#This Row],[Semaine]],Tableau415[[#This Row],[Matricule]])</f>
        <v/>
      </c>
      <c r="H450" s="8"/>
      <c r="I450" s="8"/>
      <c r="J450" s="8"/>
      <c r="K450" s="8"/>
      <c r="L450" s="8"/>
      <c r="M450" s="8"/>
      <c r="N450" s="8"/>
      <c r="O450" s="21">
        <f>COUNTIF(Tableau415[[#This Row],[Lundi]:[Dimanche]],"&gt;0")</f>
        <v>0</v>
      </c>
      <c r="P450" s="21">
        <f>SUM(Tableau415[[#This Row],[Lundi]:[Dimanche]])</f>
        <v>0</v>
      </c>
      <c r="Q450" s="21">
        <f>COUNTIF(Tableau415[[#This Row],[Lundi]:[Dimanche]],"&gt;=190")*1000</f>
        <v>0</v>
      </c>
      <c r="R450" s="21">
        <f t="shared" si="12"/>
        <v>0</v>
      </c>
      <c r="S450" s="21">
        <f t="shared" si="13"/>
        <v>0</v>
      </c>
      <c r="T450" s="54" t="str">
        <f>IF(Tableau415[[#This Row],[Matricule]]&gt;1,IF(COUNTIF(Tableau415[DateMatricule],Tableau415[[#This Row],[DateMatricule]])&gt;1,"Doublon",""),"")</f>
        <v/>
      </c>
      <c r="U450"/>
    </row>
    <row r="451" spans="1:21" x14ac:dyDescent="0.25">
      <c r="A451" s="12" t="str">
        <f>IF(Tableau415[[#This Row],[Semaine]]="","",VLOOKUP(Tableau415[[#This Row],[Semaine]],Listes!$A:$B,2,FALSE))</f>
        <v/>
      </c>
      <c r="B451" s="12" t="str">
        <f>IF(ISBLANK(Tableau415[[#This Row],[Matricule]]),"",VLOOKUP(Tableau415[[#This Row],[Matricule]],#REF!,2,FALSE))</f>
        <v/>
      </c>
      <c r="C451" s="12" t="str">
        <f>IF(ISBLANK(Tableau415[[#This Row],[Matricule]]),"",VLOOKUP(Tableau415[[#This Row],[Matricule]],#REF!,3,FALSE))</f>
        <v/>
      </c>
      <c r="D451" s="12" t="str">
        <f>CONCATENATE(Tableau415[[#This Row],[Semaine]],Tableau415[[#This Row],[Matricule]])</f>
        <v/>
      </c>
      <c r="H451" s="8"/>
      <c r="I451" s="8"/>
      <c r="J451" s="8"/>
      <c r="K451" s="8"/>
      <c r="L451" s="8"/>
      <c r="M451" s="8"/>
      <c r="N451" s="8"/>
      <c r="O451" s="21">
        <f>COUNTIF(Tableau415[[#This Row],[Lundi]:[Dimanche]],"&gt;0")</f>
        <v>0</v>
      </c>
      <c r="P451" s="21">
        <f>SUM(Tableau415[[#This Row],[Lundi]:[Dimanche]])</f>
        <v>0</v>
      </c>
      <c r="Q451" s="21">
        <f>COUNTIF(Tableau415[[#This Row],[Lundi]:[Dimanche]],"&gt;=190")*1000</f>
        <v>0</v>
      </c>
      <c r="R451" s="21">
        <f t="shared" ref="R451:R514" si="14">+IF(P451&gt;1140,(P451-1140)*20,0)</f>
        <v>0</v>
      </c>
      <c r="S451" s="21">
        <f t="shared" ref="S451:S514" si="15">+Q451+R451</f>
        <v>0</v>
      </c>
      <c r="T451" s="54" t="str">
        <f>IF(Tableau415[[#This Row],[Matricule]]&gt;1,IF(COUNTIF(Tableau415[DateMatricule],Tableau415[[#This Row],[DateMatricule]])&gt;1,"Doublon",""),"")</f>
        <v/>
      </c>
      <c r="U451"/>
    </row>
    <row r="452" spans="1:21" x14ac:dyDescent="0.25">
      <c r="A452" s="12" t="str">
        <f>IF(Tableau415[[#This Row],[Semaine]]="","",VLOOKUP(Tableau415[[#This Row],[Semaine]],Listes!$A:$B,2,FALSE))</f>
        <v/>
      </c>
      <c r="B452" s="12" t="str">
        <f>IF(ISBLANK(Tableau415[[#This Row],[Matricule]]),"",VLOOKUP(Tableau415[[#This Row],[Matricule]],#REF!,2,FALSE))</f>
        <v/>
      </c>
      <c r="C452" s="12" t="str">
        <f>IF(ISBLANK(Tableau415[[#This Row],[Matricule]]),"",VLOOKUP(Tableau415[[#This Row],[Matricule]],#REF!,3,FALSE))</f>
        <v/>
      </c>
      <c r="D452" s="12" t="str">
        <f>CONCATENATE(Tableau415[[#This Row],[Semaine]],Tableau415[[#This Row],[Matricule]])</f>
        <v/>
      </c>
      <c r="H452" s="8"/>
      <c r="I452" s="8"/>
      <c r="J452" s="8"/>
      <c r="K452" s="8"/>
      <c r="L452" s="8"/>
      <c r="M452" s="8"/>
      <c r="N452" s="8"/>
      <c r="O452" s="21">
        <f>COUNTIF(Tableau415[[#This Row],[Lundi]:[Dimanche]],"&gt;0")</f>
        <v>0</v>
      </c>
      <c r="P452" s="21">
        <f>SUM(Tableau415[[#This Row],[Lundi]:[Dimanche]])</f>
        <v>0</v>
      </c>
      <c r="Q452" s="21">
        <f>COUNTIF(Tableau415[[#This Row],[Lundi]:[Dimanche]],"&gt;=190")*1000</f>
        <v>0</v>
      </c>
      <c r="R452" s="21">
        <f t="shared" si="14"/>
        <v>0</v>
      </c>
      <c r="S452" s="21">
        <f t="shared" si="15"/>
        <v>0</v>
      </c>
      <c r="T452" s="54" t="str">
        <f>IF(Tableau415[[#This Row],[Matricule]]&gt;1,IF(COUNTIF(Tableau415[DateMatricule],Tableau415[[#This Row],[DateMatricule]])&gt;1,"Doublon",""),"")</f>
        <v/>
      </c>
      <c r="U452"/>
    </row>
    <row r="453" spans="1:21" x14ac:dyDescent="0.25">
      <c r="A453" s="12" t="str">
        <f>IF(Tableau415[[#This Row],[Semaine]]="","",VLOOKUP(Tableau415[[#This Row],[Semaine]],Listes!$A:$B,2,FALSE))</f>
        <v/>
      </c>
      <c r="B453" s="12" t="str">
        <f>IF(ISBLANK(Tableau415[[#This Row],[Matricule]]),"",VLOOKUP(Tableau415[[#This Row],[Matricule]],#REF!,2,FALSE))</f>
        <v/>
      </c>
      <c r="C453" s="12" t="str">
        <f>IF(ISBLANK(Tableau415[[#This Row],[Matricule]]),"",VLOOKUP(Tableau415[[#This Row],[Matricule]],#REF!,3,FALSE))</f>
        <v/>
      </c>
      <c r="D453" s="12" t="str">
        <f>CONCATENATE(Tableau415[[#This Row],[Semaine]],Tableau415[[#This Row],[Matricule]])</f>
        <v/>
      </c>
      <c r="H453" s="8"/>
      <c r="I453" s="8"/>
      <c r="J453" s="8"/>
      <c r="K453" s="8"/>
      <c r="L453" s="8"/>
      <c r="M453" s="8"/>
      <c r="N453" s="8"/>
      <c r="O453" s="21">
        <f>COUNTIF(Tableau415[[#This Row],[Lundi]:[Dimanche]],"&gt;0")</f>
        <v>0</v>
      </c>
      <c r="P453" s="21">
        <f>SUM(Tableau415[[#This Row],[Lundi]:[Dimanche]])</f>
        <v>0</v>
      </c>
      <c r="Q453" s="21">
        <f>COUNTIF(Tableau415[[#This Row],[Lundi]:[Dimanche]],"&gt;=190")*1000</f>
        <v>0</v>
      </c>
      <c r="R453" s="21">
        <f t="shared" si="14"/>
        <v>0</v>
      </c>
      <c r="S453" s="21">
        <f t="shared" si="15"/>
        <v>0</v>
      </c>
      <c r="T453" s="54" t="str">
        <f>IF(Tableau415[[#This Row],[Matricule]]&gt;1,IF(COUNTIF(Tableau415[DateMatricule],Tableau415[[#This Row],[DateMatricule]])&gt;1,"Doublon",""),"")</f>
        <v/>
      </c>
      <c r="U453"/>
    </row>
    <row r="454" spans="1:21" x14ac:dyDescent="0.25">
      <c r="A454" s="12" t="str">
        <f>IF(Tableau415[[#This Row],[Semaine]]="","",VLOOKUP(Tableau415[[#This Row],[Semaine]],Listes!$A:$B,2,FALSE))</f>
        <v/>
      </c>
      <c r="B454" s="12" t="str">
        <f>IF(ISBLANK(Tableau415[[#This Row],[Matricule]]),"",VLOOKUP(Tableau415[[#This Row],[Matricule]],#REF!,2,FALSE))</f>
        <v/>
      </c>
      <c r="C454" s="12" t="str">
        <f>IF(ISBLANK(Tableau415[[#This Row],[Matricule]]),"",VLOOKUP(Tableau415[[#This Row],[Matricule]],#REF!,3,FALSE))</f>
        <v/>
      </c>
      <c r="D454" s="12" t="str">
        <f>CONCATENATE(Tableau415[[#This Row],[Semaine]],Tableau415[[#This Row],[Matricule]])</f>
        <v/>
      </c>
      <c r="H454" s="8"/>
      <c r="I454" s="8"/>
      <c r="J454" s="8"/>
      <c r="K454" s="8"/>
      <c r="L454" s="8"/>
      <c r="M454" s="8"/>
      <c r="N454" s="8"/>
      <c r="O454" s="21">
        <f>COUNTIF(Tableau415[[#This Row],[Lundi]:[Dimanche]],"&gt;0")</f>
        <v>0</v>
      </c>
      <c r="P454" s="21">
        <f>SUM(Tableau415[[#This Row],[Lundi]:[Dimanche]])</f>
        <v>0</v>
      </c>
      <c r="Q454" s="21">
        <f>COUNTIF(Tableau415[[#This Row],[Lundi]:[Dimanche]],"&gt;=190")*1000</f>
        <v>0</v>
      </c>
      <c r="R454" s="21">
        <f t="shared" si="14"/>
        <v>0</v>
      </c>
      <c r="S454" s="21">
        <f t="shared" si="15"/>
        <v>0</v>
      </c>
      <c r="T454" s="54" t="str">
        <f>IF(Tableau415[[#This Row],[Matricule]]&gt;1,IF(COUNTIF(Tableau415[DateMatricule],Tableau415[[#This Row],[DateMatricule]])&gt;1,"Doublon",""),"")</f>
        <v/>
      </c>
      <c r="U454"/>
    </row>
    <row r="455" spans="1:21" x14ac:dyDescent="0.25">
      <c r="A455" s="12" t="str">
        <f>IF(Tableau415[[#This Row],[Semaine]]="","",VLOOKUP(Tableau415[[#This Row],[Semaine]],Listes!$A:$B,2,FALSE))</f>
        <v/>
      </c>
      <c r="B455" s="12" t="str">
        <f>IF(ISBLANK(Tableau415[[#This Row],[Matricule]]),"",VLOOKUP(Tableau415[[#This Row],[Matricule]],#REF!,2,FALSE))</f>
        <v/>
      </c>
      <c r="C455" s="12" t="str">
        <f>IF(ISBLANK(Tableau415[[#This Row],[Matricule]]),"",VLOOKUP(Tableau415[[#This Row],[Matricule]],#REF!,3,FALSE))</f>
        <v/>
      </c>
      <c r="D455" s="12" t="str">
        <f>CONCATENATE(Tableau415[[#This Row],[Semaine]],Tableau415[[#This Row],[Matricule]])</f>
        <v/>
      </c>
      <c r="H455" s="8"/>
      <c r="I455" s="8"/>
      <c r="J455" s="8"/>
      <c r="K455" s="8"/>
      <c r="L455" s="8"/>
      <c r="M455" s="8"/>
      <c r="N455" s="8"/>
      <c r="O455" s="21">
        <f>COUNTIF(Tableau415[[#This Row],[Lundi]:[Dimanche]],"&gt;0")</f>
        <v>0</v>
      </c>
      <c r="P455" s="21">
        <f>SUM(Tableau415[[#This Row],[Lundi]:[Dimanche]])</f>
        <v>0</v>
      </c>
      <c r="Q455" s="21">
        <f>COUNTIF(Tableau415[[#This Row],[Lundi]:[Dimanche]],"&gt;=190")*1000</f>
        <v>0</v>
      </c>
      <c r="R455" s="21">
        <f t="shared" si="14"/>
        <v>0</v>
      </c>
      <c r="S455" s="21">
        <f t="shared" si="15"/>
        <v>0</v>
      </c>
      <c r="T455" s="54" t="str">
        <f>IF(Tableau415[[#This Row],[Matricule]]&gt;1,IF(COUNTIF(Tableau415[DateMatricule],Tableau415[[#This Row],[DateMatricule]])&gt;1,"Doublon",""),"")</f>
        <v/>
      </c>
      <c r="U455"/>
    </row>
    <row r="456" spans="1:21" x14ac:dyDescent="0.25">
      <c r="A456" s="12" t="str">
        <f>IF(Tableau415[[#This Row],[Semaine]]="","",VLOOKUP(Tableau415[[#This Row],[Semaine]],Listes!$A:$B,2,FALSE))</f>
        <v/>
      </c>
      <c r="B456" s="12" t="str">
        <f>IF(ISBLANK(Tableau415[[#This Row],[Matricule]]),"",VLOOKUP(Tableau415[[#This Row],[Matricule]],#REF!,2,FALSE))</f>
        <v/>
      </c>
      <c r="C456" s="12" t="str">
        <f>IF(ISBLANK(Tableau415[[#This Row],[Matricule]]),"",VLOOKUP(Tableau415[[#This Row],[Matricule]],#REF!,3,FALSE))</f>
        <v/>
      </c>
      <c r="D456" s="12" t="str">
        <f>CONCATENATE(Tableau415[[#This Row],[Semaine]],Tableau415[[#This Row],[Matricule]])</f>
        <v/>
      </c>
      <c r="H456" s="8"/>
      <c r="I456" s="8"/>
      <c r="J456" s="8"/>
      <c r="K456" s="8"/>
      <c r="L456" s="8"/>
      <c r="M456" s="8"/>
      <c r="N456" s="8"/>
      <c r="O456" s="21">
        <f>COUNTIF(Tableau415[[#This Row],[Lundi]:[Dimanche]],"&gt;0")</f>
        <v>0</v>
      </c>
      <c r="P456" s="21">
        <f>SUM(Tableau415[[#This Row],[Lundi]:[Dimanche]])</f>
        <v>0</v>
      </c>
      <c r="Q456" s="21">
        <f>COUNTIF(Tableau415[[#This Row],[Lundi]:[Dimanche]],"&gt;=190")*1000</f>
        <v>0</v>
      </c>
      <c r="R456" s="21">
        <f t="shared" si="14"/>
        <v>0</v>
      </c>
      <c r="S456" s="21">
        <f t="shared" si="15"/>
        <v>0</v>
      </c>
      <c r="T456" s="54" t="str">
        <f>IF(Tableau415[[#This Row],[Matricule]]&gt;1,IF(COUNTIF(Tableau415[DateMatricule],Tableau415[[#This Row],[DateMatricule]])&gt;1,"Doublon",""),"")</f>
        <v/>
      </c>
      <c r="U456"/>
    </row>
    <row r="457" spans="1:21" x14ac:dyDescent="0.25">
      <c r="A457" s="12" t="str">
        <f>IF(Tableau415[[#This Row],[Semaine]]="","",VLOOKUP(Tableau415[[#This Row],[Semaine]],Listes!$A:$B,2,FALSE))</f>
        <v/>
      </c>
      <c r="B457" s="12" t="str">
        <f>IF(ISBLANK(Tableau415[[#This Row],[Matricule]]),"",VLOOKUP(Tableau415[[#This Row],[Matricule]],#REF!,2,FALSE))</f>
        <v/>
      </c>
      <c r="C457" s="12" t="str">
        <f>IF(ISBLANK(Tableau415[[#This Row],[Matricule]]),"",VLOOKUP(Tableau415[[#This Row],[Matricule]],#REF!,3,FALSE))</f>
        <v/>
      </c>
      <c r="D457" s="12" t="str">
        <f>CONCATENATE(Tableau415[[#This Row],[Semaine]],Tableau415[[#This Row],[Matricule]])</f>
        <v/>
      </c>
      <c r="H457" s="8"/>
      <c r="I457" s="8"/>
      <c r="J457" s="8"/>
      <c r="K457" s="8"/>
      <c r="L457" s="8"/>
      <c r="M457" s="8"/>
      <c r="N457" s="8"/>
      <c r="O457" s="21">
        <f>COUNTIF(Tableau415[[#This Row],[Lundi]:[Dimanche]],"&gt;0")</f>
        <v>0</v>
      </c>
      <c r="P457" s="21">
        <f>SUM(Tableau415[[#This Row],[Lundi]:[Dimanche]])</f>
        <v>0</v>
      </c>
      <c r="Q457" s="21">
        <f>COUNTIF(Tableau415[[#This Row],[Lundi]:[Dimanche]],"&gt;=190")*1000</f>
        <v>0</v>
      </c>
      <c r="R457" s="21">
        <f t="shared" si="14"/>
        <v>0</v>
      </c>
      <c r="S457" s="21">
        <f t="shared" si="15"/>
        <v>0</v>
      </c>
      <c r="T457" s="54" t="str">
        <f>IF(Tableau415[[#This Row],[Matricule]]&gt;1,IF(COUNTIF(Tableau415[DateMatricule],Tableau415[[#This Row],[DateMatricule]])&gt;1,"Doublon",""),"")</f>
        <v/>
      </c>
      <c r="U457"/>
    </row>
    <row r="458" spans="1:21" x14ac:dyDescent="0.25">
      <c r="A458" s="12" t="str">
        <f>IF(Tableau415[[#This Row],[Semaine]]="","",VLOOKUP(Tableau415[[#This Row],[Semaine]],Listes!$A:$B,2,FALSE))</f>
        <v/>
      </c>
      <c r="B458" s="12" t="str">
        <f>IF(ISBLANK(Tableau415[[#This Row],[Matricule]]),"",VLOOKUP(Tableau415[[#This Row],[Matricule]],#REF!,2,FALSE))</f>
        <v/>
      </c>
      <c r="C458" s="12" t="str">
        <f>IF(ISBLANK(Tableau415[[#This Row],[Matricule]]),"",VLOOKUP(Tableau415[[#This Row],[Matricule]],#REF!,3,FALSE))</f>
        <v/>
      </c>
      <c r="D458" s="12" t="str">
        <f>CONCATENATE(Tableau415[[#This Row],[Semaine]],Tableau415[[#This Row],[Matricule]])</f>
        <v/>
      </c>
      <c r="H458" s="8"/>
      <c r="I458" s="8"/>
      <c r="J458" s="8"/>
      <c r="K458" s="8"/>
      <c r="L458" s="8"/>
      <c r="M458" s="8"/>
      <c r="N458" s="8"/>
      <c r="O458" s="21">
        <f>COUNTIF(Tableau415[[#This Row],[Lundi]:[Dimanche]],"&gt;0")</f>
        <v>0</v>
      </c>
      <c r="P458" s="21">
        <f>SUM(Tableau415[[#This Row],[Lundi]:[Dimanche]])</f>
        <v>0</v>
      </c>
      <c r="Q458" s="21">
        <f>COUNTIF(Tableau415[[#This Row],[Lundi]:[Dimanche]],"&gt;=190")*1000</f>
        <v>0</v>
      </c>
      <c r="R458" s="21">
        <f t="shared" si="14"/>
        <v>0</v>
      </c>
      <c r="S458" s="21">
        <f t="shared" si="15"/>
        <v>0</v>
      </c>
      <c r="T458" s="54" t="str">
        <f>IF(Tableau415[[#This Row],[Matricule]]&gt;1,IF(COUNTIF(Tableau415[DateMatricule],Tableau415[[#This Row],[DateMatricule]])&gt;1,"Doublon",""),"")</f>
        <v/>
      </c>
      <c r="U458"/>
    </row>
    <row r="459" spans="1:21" x14ac:dyDescent="0.25">
      <c r="A459" s="12" t="str">
        <f>IF(Tableau415[[#This Row],[Semaine]]="","",VLOOKUP(Tableau415[[#This Row],[Semaine]],Listes!$A:$B,2,FALSE))</f>
        <v/>
      </c>
      <c r="B459" s="12" t="str">
        <f>IF(ISBLANK(Tableau415[[#This Row],[Matricule]]),"",VLOOKUP(Tableau415[[#This Row],[Matricule]],#REF!,2,FALSE))</f>
        <v/>
      </c>
      <c r="C459" s="12" t="str">
        <f>IF(ISBLANK(Tableau415[[#This Row],[Matricule]]),"",VLOOKUP(Tableau415[[#This Row],[Matricule]],#REF!,3,FALSE))</f>
        <v/>
      </c>
      <c r="D459" s="12" t="str">
        <f>CONCATENATE(Tableau415[[#This Row],[Semaine]],Tableau415[[#This Row],[Matricule]])</f>
        <v/>
      </c>
      <c r="H459" s="8"/>
      <c r="I459" s="8"/>
      <c r="J459" s="8"/>
      <c r="K459" s="8"/>
      <c r="L459" s="8"/>
      <c r="M459" s="8"/>
      <c r="N459" s="8"/>
      <c r="O459" s="21">
        <f>COUNTIF(Tableau415[[#This Row],[Lundi]:[Dimanche]],"&gt;0")</f>
        <v>0</v>
      </c>
      <c r="P459" s="21">
        <f>SUM(Tableau415[[#This Row],[Lundi]:[Dimanche]])</f>
        <v>0</v>
      </c>
      <c r="Q459" s="21">
        <f>COUNTIF(Tableau415[[#This Row],[Lundi]:[Dimanche]],"&gt;=190")*1000</f>
        <v>0</v>
      </c>
      <c r="R459" s="21">
        <f t="shared" si="14"/>
        <v>0</v>
      </c>
      <c r="S459" s="21">
        <f t="shared" si="15"/>
        <v>0</v>
      </c>
      <c r="T459" s="54" t="str">
        <f>IF(Tableau415[[#This Row],[Matricule]]&gt;1,IF(COUNTIF(Tableau415[DateMatricule],Tableau415[[#This Row],[DateMatricule]])&gt;1,"Doublon",""),"")</f>
        <v/>
      </c>
      <c r="U459"/>
    </row>
    <row r="460" spans="1:21" x14ac:dyDescent="0.25">
      <c r="A460" s="12" t="str">
        <f>IF(Tableau415[[#This Row],[Semaine]]="","",VLOOKUP(Tableau415[[#This Row],[Semaine]],Listes!$A:$B,2,FALSE))</f>
        <v/>
      </c>
      <c r="B460" s="12" t="str">
        <f>IF(ISBLANK(Tableau415[[#This Row],[Matricule]]),"",VLOOKUP(Tableau415[[#This Row],[Matricule]],#REF!,2,FALSE))</f>
        <v/>
      </c>
      <c r="C460" s="12" t="str">
        <f>IF(ISBLANK(Tableau415[[#This Row],[Matricule]]),"",VLOOKUP(Tableau415[[#This Row],[Matricule]],#REF!,3,FALSE))</f>
        <v/>
      </c>
      <c r="D460" s="12" t="str">
        <f>CONCATENATE(Tableau415[[#This Row],[Semaine]],Tableau415[[#This Row],[Matricule]])</f>
        <v/>
      </c>
      <c r="H460" s="8"/>
      <c r="I460" s="8"/>
      <c r="J460" s="8"/>
      <c r="K460" s="8"/>
      <c r="L460" s="8"/>
      <c r="M460" s="8"/>
      <c r="N460" s="8"/>
      <c r="O460" s="21">
        <f>COUNTIF(Tableau415[[#This Row],[Lundi]:[Dimanche]],"&gt;0")</f>
        <v>0</v>
      </c>
      <c r="P460" s="21">
        <f>SUM(Tableau415[[#This Row],[Lundi]:[Dimanche]])</f>
        <v>0</v>
      </c>
      <c r="Q460" s="21">
        <f>COUNTIF(Tableau415[[#This Row],[Lundi]:[Dimanche]],"&gt;=190")*1000</f>
        <v>0</v>
      </c>
      <c r="R460" s="21">
        <f t="shared" si="14"/>
        <v>0</v>
      </c>
      <c r="S460" s="21">
        <f t="shared" si="15"/>
        <v>0</v>
      </c>
      <c r="T460" s="54" t="str">
        <f>IF(Tableau415[[#This Row],[Matricule]]&gt;1,IF(COUNTIF(Tableau415[DateMatricule],Tableau415[[#This Row],[DateMatricule]])&gt;1,"Doublon",""),"")</f>
        <v/>
      </c>
      <c r="U460"/>
    </row>
    <row r="461" spans="1:21" x14ac:dyDescent="0.25">
      <c r="A461" s="12" t="str">
        <f>IF(Tableau415[[#This Row],[Semaine]]="","",VLOOKUP(Tableau415[[#This Row],[Semaine]],Listes!$A:$B,2,FALSE))</f>
        <v/>
      </c>
      <c r="B461" s="12" t="str">
        <f>IF(ISBLANK(Tableau415[[#This Row],[Matricule]]),"",VLOOKUP(Tableau415[[#This Row],[Matricule]],#REF!,2,FALSE))</f>
        <v/>
      </c>
      <c r="C461" s="12" t="str">
        <f>IF(ISBLANK(Tableau415[[#This Row],[Matricule]]),"",VLOOKUP(Tableau415[[#This Row],[Matricule]],#REF!,3,FALSE))</f>
        <v/>
      </c>
      <c r="D461" s="12" t="str">
        <f>CONCATENATE(Tableau415[[#This Row],[Semaine]],Tableau415[[#This Row],[Matricule]])</f>
        <v/>
      </c>
      <c r="H461" s="8"/>
      <c r="I461" s="8"/>
      <c r="J461" s="8"/>
      <c r="K461" s="8"/>
      <c r="L461" s="8"/>
      <c r="M461" s="8"/>
      <c r="N461" s="8"/>
      <c r="O461" s="21">
        <f>COUNTIF(Tableau415[[#This Row],[Lundi]:[Dimanche]],"&gt;0")</f>
        <v>0</v>
      </c>
      <c r="P461" s="21">
        <f>SUM(Tableau415[[#This Row],[Lundi]:[Dimanche]])</f>
        <v>0</v>
      </c>
      <c r="Q461" s="21">
        <f>COUNTIF(Tableau415[[#This Row],[Lundi]:[Dimanche]],"&gt;=190")*1000</f>
        <v>0</v>
      </c>
      <c r="R461" s="21">
        <f t="shared" si="14"/>
        <v>0</v>
      </c>
      <c r="S461" s="21">
        <f t="shared" si="15"/>
        <v>0</v>
      </c>
      <c r="T461" s="54" t="str">
        <f>IF(Tableau415[[#This Row],[Matricule]]&gt;1,IF(COUNTIF(Tableau415[DateMatricule],Tableau415[[#This Row],[DateMatricule]])&gt;1,"Doublon",""),"")</f>
        <v/>
      </c>
      <c r="U461"/>
    </row>
    <row r="462" spans="1:21" x14ac:dyDescent="0.25">
      <c r="A462" s="12" t="str">
        <f>IF(Tableau415[[#This Row],[Semaine]]="","",VLOOKUP(Tableau415[[#This Row],[Semaine]],Listes!$A:$B,2,FALSE))</f>
        <v/>
      </c>
      <c r="B462" s="12" t="str">
        <f>IF(ISBLANK(Tableau415[[#This Row],[Matricule]]),"",VLOOKUP(Tableau415[[#This Row],[Matricule]],#REF!,2,FALSE))</f>
        <v/>
      </c>
      <c r="C462" s="12" t="str">
        <f>IF(ISBLANK(Tableau415[[#This Row],[Matricule]]),"",VLOOKUP(Tableau415[[#This Row],[Matricule]],#REF!,3,FALSE))</f>
        <v/>
      </c>
      <c r="D462" s="12" t="str">
        <f>CONCATENATE(Tableau415[[#This Row],[Semaine]],Tableau415[[#This Row],[Matricule]])</f>
        <v/>
      </c>
      <c r="H462" s="8"/>
      <c r="I462" s="8"/>
      <c r="J462" s="8"/>
      <c r="K462" s="8"/>
      <c r="L462" s="8"/>
      <c r="M462" s="8"/>
      <c r="N462" s="8"/>
      <c r="O462" s="21">
        <f>COUNTIF(Tableau415[[#This Row],[Lundi]:[Dimanche]],"&gt;0")</f>
        <v>0</v>
      </c>
      <c r="P462" s="21">
        <f>SUM(Tableau415[[#This Row],[Lundi]:[Dimanche]])</f>
        <v>0</v>
      </c>
      <c r="Q462" s="21">
        <f>COUNTIF(Tableau415[[#This Row],[Lundi]:[Dimanche]],"&gt;=190")*1000</f>
        <v>0</v>
      </c>
      <c r="R462" s="21">
        <f t="shared" si="14"/>
        <v>0</v>
      </c>
      <c r="S462" s="21">
        <f t="shared" si="15"/>
        <v>0</v>
      </c>
      <c r="T462" s="54" t="str">
        <f>IF(Tableau415[[#This Row],[Matricule]]&gt;1,IF(COUNTIF(Tableau415[DateMatricule],Tableau415[[#This Row],[DateMatricule]])&gt;1,"Doublon",""),"")</f>
        <v/>
      </c>
      <c r="U462"/>
    </row>
    <row r="463" spans="1:21" x14ac:dyDescent="0.25">
      <c r="A463" s="12" t="str">
        <f>IF(Tableau415[[#This Row],[Semaine]]="","",VLOOKUP(Tableau415[[#This Row],[Semaine]],Listes!$A:$B,2,FALSE))</f>
        <v/>
      </c>
      <c r="B463" s="12" t="str">
        <f>IF(ISBLANK(Tableau415[[#This Row],[Matricule]]),"",VLOOKUP(Tableau415[[#This Row],[Matricule]],#REF!,2,FALSE))</f>
        <v/>
      </c>
      <c r="C463" s="12" t="str">
        <f>IF(ISBLANK(Tableau415[[#This Row],[Matricule]]),"",VLOOKUP(Tableau415[[#This Row],[Matricule]],#REF!,3,FALSE))</f>
        <v/>
      </c>
      <c r="D463" s="12" t="str">
        <f>CONCATENATE(Tableau415[[#This Row],[Semaine]],Tableau415[[#This Row],[Matricule]])</f>
        <v/>
      </c>
      <c r="H463" s="8"/>
      <c r="I463" s="8"/>
      <c r="J463" s="8"/>
      <c r="K463" s="8"/>
      <c r="L463" s="8"/>
      <c r="M463" s="8"/>
      <c r="N463" s="8"/>
      <c r="O463" s="21">
        <f>COUNTIF(Tableau415[[#This Row],[Lundi]:[Dimanche]],"&gt;0")</f>
        <v>0</v>
      </c>
      <c r="P463" s="21">
        <f>SUM(Tableau415[[#This Row],[Lundi]:[Dimanche]])</f>
        <v>0</v>
      </c>
      <c r="Q463" s="21">
        <f>COUNTIF(Tableau415[[#This Row],[Lundi]:[Dimanche]],"&gt;=190")*1000</f>
        <v>0</v>
      </c>
      <c r="R463" s="21">
        <f t="shared" si="14"/>
        <v>0</v>
      </c>
      <c r="S463" s="21">
        <f t="shared" si="15"/>
        <v>0</v>
      </c>
      <c r="T463" s="54" t="str">
        <f>IF(Tableau415[[#This Row],[Matricule]]&gt;1,IF(COUNTIF(Tableau415[DateMatricule],Tableau415[[#This Row],[DateMatricule]])&gt;1,"Doublon",""),"")</f>
        <v/>
      </c>
      <c r="U463"/>
    </row>
    <row r="464" spans="1:21" x14ac:dyDescent="0.25">
      <c r="A464" s="12" t="str">
        <f>IF(Tableau415[[#This Row],[Semaine]]="","",VLOOKUP(Tableau415[[#This Row],[Semaine]],Listes!$A:$B,2,FALSE))</f>
        <v/>
      </c>
      <c r="B464" s="12" t="str">
        <f>IF(ISBLANK(Tableau415[[#This Row],[Matricule]]),"",VLOOKUP(Tableau415[[#This Row],[Matricule]],#REF!,2,FALSE))</f>
        <v/>
      </c>
      <c r="C464" s="12" t="str">
        <f>IF(ISBLANK(Tableau415[[#This Row],[Matricule]]),"",VLOOKUP(Tableau415[[#This Row],[Matricule]],#REF!,3,FALSE))</f>
        <v/>
      </c>
      <c r="D464" s="12" t="str">
        <f>CONCATENATE(Tableau415[[#This Row],[Semaine]],Tableau415[[#This Row],[Matricule]])</f>
        <v/>
      </c>
      <c r="H464" s="8"/>
      <c r="I464" s="8"/>
      <c r="J464" s="8"/>
      <c r="K464" s="8"/>
      <c r="L464" s="8"/>
      <c r="M464" s="8"/>
      <c r="N464" s="8"/>
      <c r="O464" s="21">
        <f>COUNTIF(Tableau415[[#This Row],[Lundi]:[Dimanche]],"&gt;0")</f>
        <v>0</v>
      </c>
      <c r="P464" s="21">
        <f>SUM(Tableau415[[#This Row],[Lundi]:[Dimanche]])</f>
        <v>0</v>
      </c>
      <c r="Q464" s="21">
        <f>COUNTIF(Tableau415[[#This Row],[Lundi]:[Dimanche]],"&gt;=190")*1000</f>
        <v>0</v>
      </c>
      <c r="R464" s="21">
        <f t="shared" si="14"/>
        <v>0</v>
      </c>
      <c r="S464" s="21">
        <f t="shared" si="15"/>
        <v>0</v>
      </c>
      <c r="T464" s="54" t="str">
        <f>IF(Tableau415[[#This Row],[Matricule]]&gt;1,IF(COUNTIF(Tableau415[DateMatricule],Tableau415[[#This Row],[DateMatricule]])&gt;1,"Doublon",""),"")</f>
        <v/>
      </c>
      <c r="U464"/>
    </row>
    <row r="465" spans="1:21" x14ac:dyDescent="0.25">
      <c r="A465" s="12" t="str">
        <f>IF(Tableau415[[#This Row],[Semaine]]="","",VLOOKUP(Tableau415[[#This Row],[Semaine]],Listes!$A:$B,2,FALSE))</f>
        <v/>
      </c>
      <c r="B465" s="12" t="str">
        <f>IF(ISBLANK(Tableau415[[#This Row],[Matricule]]),"",VLOOKUP(Tableau415[[#This Row],[Matricule]],#REF!,2,FALSE))</f>
        <v/>
      </c>
      <c r="C465" s="12" t="str">
        <f>IF(ISBLANK(Tableau415[[#This Row],[Matricule]]),"",VLOOKUP(Tableau415[[#This Row],[Matricule]],#REF!,3,FALSE))</f>
        <v/>
      </c>
      <c r="D465" s="12" t="str">
        <f>CONCATENATE(Tableau415[[#This Row],[Semaine]],Tableau415[[#This Row],[Matricule]])</f>
        <v/>
      </c>
      <c r="H465" s="8"/>
      <c r="I465" s="8"/>
      <c r="J465" s="8"/>
      <c r="K465" s="8"/>
      <c r="L465" s="8"/>
      <c r="M465" s="8"/>
      <c r="N465" s="8"/>
      <c r="O465" s="21">
        <f>COUNTIF(Tableau415[[#This Row],[Lundi]:[Dimanche]],"&gt;0")</f>
        <v>0</v>
      </c>
      <c r="P465" s="21">
        <f>SUM(Tableau415[[#This Row],[Lundi]:[Dimanche]])</f>
        <v>0</v>
      </c>
      <c r="Q465" s="21">
        <f>COUNTIF(Tableau415[[#This Row],[Lundi]:[Dimanche]],"&gt;=190")*1000</f>
        <v>0</v>
      </c>
      <c r="R465" s="21">
        <f t="shared" si="14"/>
        <v>0</v>
      </c>
      <c r="S465" s="21">
        <f t="shared" si="15"/>
        <v>0</v>
      </c>
      <c r="T465" s="54" t="str">
        <f>IF(Tableau415[[#This Row],[Matricule]]&gt;1,IF(COUNTIF(Tableau415[DateMatricule],Tableau415[[#This Row],[DateMatricule]])&gt;1,"Doublon",""),"")</f>
        <v/>
      </c>
      <c r="U465"/>
    </row>
    <row r="466" spans="1:21" x14ac:dyDescent="0.25">
      <c r="A466" s="12" t="str">
        <f>IF(Tableau415[[#This Row],[Semaine]]="","",VLOOKUP(Tableau415[[#This Row],[Semaine]],Listes!$A:$B,2,FALSE))</f>
        <v/>
      </c>
      <c r="B466" s="12" t="str">
        <f>IF(ISBLANK(Tableau415[[#This Row],[Matricule]]),"",VLOOKUP(Tableau415[[#This Row],[Matricule]],#REF!,2,FALSE))</f>
        <v/>
      </c>
      <c r="C466" s="12" t="str">
        <f>IF(ISBLANK(Tableau415[[#This Row],[Matricule]]),"",VLOOKUP(Tableau415[[#This Row],[Matricule]],#REF!,3,FALSE))</f>
        <v/>
      </c>
      <c r="D466" s="12" t="str">
        <f>CONCATENATE(Tableau415[[#This Row],[Semaine]],Tableau415[[#This Row],[Matricule]])</f>
        <v/>
      </c>
      <c r="H466" s="8"/>
      <c r="I466" s="8"/>
      <c r="J466" s="8"/>
      <c r="K466" s="8"/>
      <c r="L466" s="8"/>
      <c r="M466" s="8"/>
      <c r="N466" s="8"/>
      <c r="O466" s="21">
        <f>COUNTIF(Tableau415[[#This Row],[Lundi]:[Dimanche]],"&gt;0")</f>
        <v>0</v>
      </c>
      <c r="P466" s="21">
        <f>SUM(Tableau415[[#This Row],[Lundi]:[Dimanche]])</f>
        <v>0</v>
      </c>
      <c r="Q466" s="21">
        <f>COUNTIF(Tableau415[[#This Row],[Lundi]:[Dimanche]],"&gt;=190")*1000</f>
        <v>0</v>
      </c>
      <c r="R466" s="21">
        <f t="shared" si="14"/>
        <v>0</v>
      </c>
      <c r="S466" s="21">
        <f t="shared" si="15"/>
        <v>0</v>
      </c>
      <c r="T466" s="54" t="str">
        <f>IF(Tableau415[[#This Row],[Matricule]]&gt;1,IF(COUNTIF(Tableau415[DateMatricule],Tableau415[[#This Row],[DateMatricule]])&gt;1,"Doublon",""),"")</f>
        <v/>
      </c>
      <c r="U466"/>
    </row>
    <row r="467" spans="1:21" x14ac:dyDescent="0.25">
      <c r="A467" s="12" t="str">
        <f>IF(Tableau415[[#This Row],[Semaine]]="","",VLOOKUP(Tableau415[[#This Row],[Semaine]],Listes!$A:$B,2,FALSE))</f>
        <v/>
      </c>
      <c r="B467" s="12" t="str">
        <f>IF(ISBLANK(Tableau415[[#This Row],[Matricule]]),"",VLOOKUP(Tableau415[[#This Row],[Matricule]],#REF!,2,FALSE))</f>
        <v/>
      </c>
      <c r="C467" s="12" t="str">
        <f>IF(ISBLANK(Tableau415[[#This Row],[Matricule]]),"",VLOOKUP(Tableau415[[#This Row],[Matricule]],#REF!,3,FALSE))</f>
        <v/>
      </c>
      <c r="D467" s="12" t="str">
        <f>CONCATENATE(Tableau415[[#This Row],[Semaine]],Tableau415[[#This Row],[Matricule]])</f>
        <v/>
      </c>
      <c r="H467" s="8"/>
      <c r="I467" s="8"/>
      <c r="J467" s="8"/>
      <c r="K467" s="8"/>
      <c r="L467" s="8"/>
      <c r="M467" s="8"/>
      <c r="N467" s="8"/>
      <c r="O467" s="21">
        <f>COUNTIF(Tableau415[[#This Row],[Lundi]:[Dimanche]],"&gt;0")</f>
        <v>0</v>
      </c>
      <c r="P467" s="21">
        <f>SUM(Tableau415[[#This Row],[Lundi]:[Dimanche]])</f>
        <v>0</v>
      </c>
      <c r="Q467" s="21">
        <f>COUNTIF(Tableau415[[#This Row],[Lundi]:[Dimanche]],"&gt;=190")*1000</f>
        <v>0</v>
      </c>
      <c r="R467" s="21">
        <f t="shared" si="14"/>
        <v>0</v>
      </c>
      <c r="S467" s="21">
        <f t="shared" si="15"/>
        <v>0</v>
      </c>
      <c r="T467" s="54" t="str">
        <f>IF(Tableau415[[#This Row],[Matricule]]&gt;1,IF(COUNTIF(Tableau415[DateMatricule],Tableau415[[#This Row],[DateMatricule]])&gt;1,"Doublon",""),"")</f>
        <v/>
      </c>
      <c r="U467"/>
    </row>
    <row r="468" spans="1:21" x14ac:dyDescent="0.25">
      <c r="A468" s="12" t="str">
        <f>IF(Tableau415[[#This Row],[Semaine]]="","",VLOOKUP(Tableau415[[#This Row],[Semaine]],Listes!$A:$B,2,FALSE))</f>
        <v/>
      </c>
      <c r="B468" s="12" t="str">
        <f>IF(ISBLANK(Tableau415[[#This Row],[Matricule]]),"",VLOOKUP(Tableau415[[#This Row],[Matricule]],#REF!,2,FALSE))</f>
        <v/>
      </c>
      <c r="C468" s="12" t="str">
        <f>IF(ISBLANK(Tableau415[[#This Row],[Matricule]]),"",VLOOKUP(Tableau415[[#This Row],[Matricule]],#REF!,3,FALSE))</f>
        <v/>
      </c>
      <c r="D468" s="12" t="str">
        <f>CONCATENATE(Tableau415[[#This Row],[Semaine]],Tableau415[[#This Row],[Matricule]])</f>
        <v/>
      </c>
      <c r="H468" s="8"/>
      <c r="I468" s="8"/>
      <c r="J468" s="8"/>
      <c r="K468" s="8"/>
      <c r="L468" s="8"/>
      <c r="M468" s="8"/>
      <c r="N468" s="8"/>
      <c r="O468" s="21">
        <f>COUNTIF(Tableau415[[#This Row],[Lundi]:[Dimanche]],"&gt;0")</f>
        <v>0</v>
      </c>
      <c r="P468" s="21">
        <f>SUM(Tableau415[[#This Row],[Lundi]:[Dimanche]])</f>
        <v>0</v>
      </c>
      <c r="Q468" s="21">
        <f>COUNTIF(Tableau415[[#This Row],[Lundi]:[Dimanche]],"&gt;=190")*1000</f>
        <v>0</v>
      </c>
      <c r="R468" s="21">
        <f t="shared" si="14"/>
        <v>0</v>
      </c>
      <c r="S468" s="21">
        <f t="shared" si="15"/>
        <v>0</v>
      </c>
      <c r="T468" s="54" t="str">
        <f>IF(Tableau415[[#This Row],[Matricule]]&gt;1,IF(COUNTIF(Tableau415[DateMatricule],Tableau415[[#This Row],[DateMatricule]])&gt;1,"Doublon",""),"")</f>
        <v/>
      </c>
      <c r="U468"/>
    </row>
    <row r="469" spans="1:21" x14ac:dyDescent="0.25">
      <c r="A469" s="12" t="str">
        <f>IF(Tableau415[[#This Row],[Semaine]]="","",VLOOKUP(Tableau415[[#This Row],[Semaine]],Listes!$A:$B,2,FALSE))</f>
        <v/>
      </c>
      <c r="B469" s="12" t="str">
        <f>IF(ISBLANK(Tableau415[[#This Row],[Matricule]]),"",VLOOKUP(Tableau415[[#This Row],[Matricule]],#REF!,2,FALSE))</f>
        <v/>
      </c>
      <c r="C469" s="12" t="str">
        <f>IF(ISBLANK(Tableau415[[#This Row],[Matricule]]),"",VLOOKUP(Tableau415[[#This Row],[Matricule]],#REF!,3,FALSE))</f>
        <v/>
      </c>
      <c r="D469" s="12" t="str">
        <f>CONCATENATE(Tableau415[[#This Row],[Semaine]],Tableau415[[#This Row],[Matricule]])</f>
        <v/>
      </c>
      <c r="H469" s="8"/>
      <c r="I469" s="8"/>
      <c r="J469" s="8"/>
      <c r="K469" s="8"/>
      <c r="L469" s="8"/>
      <c r="M469" s="8"/>
      <c r="N469" s="8"/>
      <c r="O469" s="21">
        <f>COUNTIF(Tableau415[[#This Row],[Lundi]:[Dimanche]],"&gt;0")</f>
        <v>0</v>
      </c>
      <c r="P469" s="21">
        <f>SUM(Tableau415[[#This Row],[Lundi]:[Dimanche]])</f>
        <v>0</v>
      </c>
      <c r="Q469" s="21">
        <f>COUNTIF(Tableau415[[#This Row],[Lundi]:[Dimanche]],"&gt;=190")*1000</f>
        <v>0</v>
      </c>
      <c r="R469" s="21">
        <f t="shared" si="14"/>
        <v>0</v>
      </c>
      <c r="S469" s="21">
        <f t="shared" si="15"/>
        <v>0</v>
      </c>
      <c r="T469" s="54" t="str">
        <f>IF(Tableau415[[#This Row],[Matricule]]&gt;1,IF(COUNTIF(Tableau415[DateMatricule],Tableau415[[#This Row],[DateMatricule]])&gt;1,"Doublon",""),"")</f>
        <v/>
      </c>
      <c r="U469"/>
    </row>
    <row r="470" spans="1:21" x14ac:dyDescent="0.25">
      <c r="A470" s="12" t="str">
        <f>IF(Tableau415[[#This Row],[Semaine]]="","",VLOOKUP(Tableau415[[#This Row],[Semaine]],Listes!$A:$B,2,FALSE))</f>
        <v/>
      </c>
      <c r="B470" s="12" t="str">
        <f>IF(ISBLANK(Tableau415[[#This Row],[Matricule]]),"",VLOOKUP(Tableau415[[#This Row],[Matricule]],#REF!,2,FALSE))</f>
        <v/>
      </c>
      <c r="C470" s="12" t="str">
        <f>IF(ISBLANK(Tableau415[[#This Row],[Matricule]]),"",VLOOKUP(Tableau415[[#This Row],[Matricule]],#REF!,3,FALSE))</f>
        <v/>
      </c>
      <c r="D470" s="12" t="str">
        <f>CONCATENATE(Tableau415[[#This Row],[Semaine]],Tableau415[[#This Row],[Matricule]])</f>
        <v/>
      </c>
      <c r="H470" s="8"/>
      <c r="I470" s="8"/>
      <c r="J470" s="8"/>
      <c r="K470" s="8"/>
      <c r="L470" s="8"/>
      <c r="M470" s="8"/>
      <c r="N470" s="8"/>
      <c r="O470" s="21">
        <f>COUNTIF(Tableau415[[#This Row],[Lundi]:[Dimanche]],"&gt;0")</f>
        <v>0</v>
      </c>
      <c r="P470" s="21">
        <f>SUM(Tableau415[[#This Row],[Lundi]:[Dimanche]])</f>
        <v>0</v>
      </c>
      <c r="Q470" s="21">
        <f>COUNTIF(Tableau415[[#This Row],[Lundi]:[Dimanche]],"&gt;=190")*1000</f>
        <v>0</v>
      </c>
      <c r="R470" s="21">
        <f t="shared" si="14"/>
        <v>0</v>
      </c>
      <c r="S470" s="21">
        <f t="shared" si="15"/>
        <v>0</v>
      </c>
      <c r="T470" s="54" t="str">
        <f>IF(Tableau415[[#This Row],[Matricule]]&gt;1,IF(COUNTIF(Tableau415[DateMatricule],Tableau415[[#This Row],[DateMatricule]])&gt;1,"Doublon",""),"")</f>
        <v/>
      </c>
      <c r="U470"/>
    </row>
    <row r="471" spans="1:21" x14ac:dyDescent="0.25">
      <c r="A471" s="12" t="str">
        <f>IF(Tableau415[[#This Row],[Semaine]]="","",VLOOKUP(Tableau415[[#This Row],[Semaine]],Listes!$A:$B,2,FALSE))</f>
        <v/>
      </c>
      <c r="B471" s="12" t="str">
        <f>IF(ISBLANK(Tableau415[[#This Row],[Matricule]]),"",VLOOKUP(Tableau415[[#This Row],[Matricule]],#REF!,2,FALSE))</f>
        <v/>
      </c>
      <c r="C471" s="12" t="str">
        <f>IF(ISBLANK(Tableau415[[#This Row],[Matricule]]),"",VLOOKUP(Tableau415[[#This Row],[Matricule]],#REF!,3,FALSE))</f>
        <v/>
      </c>
      <c r="D471" s="12" t="str">
        <f>CONCATENATE(Tableau415[[#This Row],[Semaine]],Tableau415[[#This Row],[Matricule]])</f>
        <v/>
      </c>
      <c r="H471" s="8"/>
      <c r="I471" s="8"/>
      <c r="J471" s="8"/>
      <c r="K471" s="8"/>
      <c r="L471" s="8"/>
      <c r="M471" s="8"/>
      <c r="N471" s="8"/>
      <c r="O471" s="21">
        <f>COUNTIF(Tableau415[[#This Row],[Lundi]:[Dimanche]],"&gt;0")</f>
        <v>0</v>
      </c>
      <c r="P471" s="21">
        <f>SUM(Tableau415[[#This Row],[Lundi]:[Dimanche]])</f>
        <v>0</v>
      </c>
      <c r="Q471" s="21">
        <f>COUNTIF(Tableau415[[#This Row],[Lundi]:[Dimanche]],"&gt;=190")*1000</f>
        <v>0</v>
      </c>
      <c r="R471" s="21">
        <f t="shared" si="14"/>
        <v>0</v>
      </c>
      <c r="S471" s="21">
        <f t="shared" si="15"/>
        <v>0</v>
      </c>
      <c r="T471" s="54" t="str">
        <f>IF(Tableau415[[#This Row],[Matricule]]&gt;1,IF(COUNTIF(Tableau415[DateMatricule],Tableau415[[#This Row],[DateMatricule]])&gt;1,"Doublon",""),"")</f>
        <v/>
      </c>
      <c r="U471"/>
    </row>
    <row r="472" spans="1:21" x14ac:dyDescent="0.25">
      <c r="A472" s="12" t="str">
        <f>IF(Tableau415[[#This Row],[Semaine]]="","",VLOOKUP(Tableau415[[#This Row],[Semaine]],Listes!$A:$B,2,FALSE))</f>
        <v/>
      </c>
      <c r="B472" s="12" t="str">
        <f>IF(ISBLANK(Tableau415[[#This Row],[Matricule]]),"",VLOOKUP(Tableau415[[#This Row],[Matricule]],#REF!,2,FALSE))</f>
        <v/>
      </c>
      <c r="C472" s="12" t="str">
        <f>IF(ISBLANK(Tableau415[[#This Row],[Matricule]]),"",VLOOKUP(Tableau415[[#This Row],[Matricule]],#REF!,3,FALSE))</f>
        <v/>
      </c>
      <c r="D472" s="12" t="str">
        <f>CONCATENATE(Tableau415[[#This Row],[Semaine]],Tableau415[[#This Row],[Matricule]])</f>
        <v/>
      </c>
      <c r="H472" s="8"/>
      <c r="I472" s="8"/>
      <c r="J472" s="8"/>
      <c r="K472" s="8"/>
      <c r="L472" s="8"/>
      <c r="M472" s="8"/>
      <c r="N472" s="8"/>
      <c r="O472" s="21">
        <f>COUNTIF(Tableau415[[#This Row],[Lundi]:[Dimanche]],"&gt;0")</f>
        <v>0</v>
      </c>
      <c r="P472" s="21">
        <f>SUM(Tableau415[[#This Row],[Lundi]:[Dimanche]])</f>
        <v>0</v>
      </c>
      <c r="Q472" s="21">
        <f>COUNTIF(Tableau415[[#This Row],[Lundi]:[Dimanche]],"&gt;=190")*1000</f>
        <v>0</v>
      </c>
      <c r="R472" s="21">
        <f t="shared" si="14"/>
        <v>0</v>
      </c>
      <c r="S472" s="21">
        <f t="shared" si="15"/>
        <v>0</v>
      </c>
      <c r="T472" s="54" t="str">
        <f>IF(Tableau415[[#This Row],[Matricule]]&gt;1,IF(COUNTIF(Tableau415[DateMatricule],Tableau415[[#This Row],[DateMatricule]])&gt;1,"Doublon",""),"")</f>
        <v/>
      </c>
      <c r="U472"/>
    </row>
    <row r="473" spans="1:21" x14ac:dyDescent="0.25">
      <c r="A473" s="12" t="str">
        <f>IF(Tableau415[[#This Row],[Semaine]]="","",VLOOKUP(Tableau415[[#This Row],[Semaine]],Listes!$A:$B,2,FALSE))</f>
        <v/>
      </c>
      <c r="B473" s="12" t="str">
        <f>IF(ISBLANK(Tableau415[[#This Row],[Matricule]]),"",VLOOKUP(Tableau415[[#This Row],[Matricule]],#REF!,2,FALSE))</f>
        <v/>
      </c>
      <c r="C473" s="12" t="str">
        <f>IF(ISBLANK(Tableau415[[#This Row],[Matricule]]),"",VLOOKUP(Tableau415[[#This Row],[Matricule]],#REF!,3,FALSE))</f>
        <v/>
      </c>
      <c r="D473" s="12" t="str">
        <f>CONCATENATE(Tableau415[[#This Row],[Semaine]],Tableau415[[#This Row],[Matricule]])</f>
        <v/>
      </c>
      <c r="H473" s="8"/>
      <c r="I473" s="8"/>
      <c r="J473" s="8"/>
      <c r="K473" s="8"/>
      <c r="L473" s="8"/>
      <c r="M473" s="8"/>
      <c r="N473" s="8"/>
      <c r="O473" s="21">
        <f>COUNTIF(Tableau415[[#This Row],[Lundi]:[Dimanche]],"&gt;0")</f>
        <v>0</v>
      </c>
      <c r="P473" s="21">
        <f>SUM(Tableau415[[#This Row],[Lundi]:[Dimanche]])</f>
        <v>0</v>
      </c>
      <c r="Q473" s="21">
        <f>COUNTIF(Tableau415[[#This Row],[Lundi]:[Dimanche]],"&gt;=190")*1000</f>
        <v>0</v>
      </c>
      <c r="R473" s="21">
        <f t="shared" si="14"/>
        <v>0</v>
      </c>
      <c r="S473" s="21">
        <f t="shared" si="15"/>
        <v>0</v>
      </c>
      <c r="T473" s="54" t="str">
        <f>IF(Tableau415[[#This Row],[Matricule]]&gt;1,IF(COUNTIF(Tableau415[DateMatricule],Tableau415[[#This Row],[DateMatricule]])&gt;1,"Doublon",""),"")</f>
        <v/>
      </c>
      <c r="U473"/>
    </row>
    <row r="474" spans="1:21" x14ac:dyDescent="0.25">
      <c r="A474" s="12" t="str">
        <f>IF(Tableau415[[#This Row],[Semaine]]="","",VLOOKUP(Tableau415[[#This Row],[Semaine]],Listes!$A:$B,2,FALSE))</f>
        <v/>
      </c>
      <c r="B474" s="12" t="str">
        <f>IF(ISBLANK(Tableau415[[#This Row],[Matricule]]),"",VLOOKUP(Tableau415[[#This Row],[Matricule]],#REF!,2,FALSE))</f>
        <v/>
      </c>
      <c r="C474" s="12" t="str">
        <f>IF(ISBLANK(Tableau415[[#This Row],[Matricule]]),"",VLOOKUP(Tableau415[[#This Row],[Matricule]],#REF!,3,FALSE))</f>
        <v/>
      </c>
      <c r="D474" s="12" t="str">
        <f>CONCATENATE(Tableau415[[#This Row],[Semaine]],Tableau415[[#This Row],[Matricule]])</f>
        <v/>
      </c>
      <c r="H474" s="8"/>
      <c r="I474" s="8"/>
      <c r="J474" s="8"/>
      <c r="K474" s="8"/>
      <c r="L474" s="8"/>
      <c r="M474" s="8"/>
      <c r="N474" s="8"/>
      <c r="O474" s="21">
        <f>COUNTIF(Tableau415[[#This Row],[Lundi]:[Dimanche]],"&gt;0")</f>
        <v>0</v>
      </c>
      <c r="P474" s="21">
        <f>SUM(Tableau415[[#This Row],[Lundi]:[Dimanche]])</f>
        <v>0</v>
      </c>
      <c r="Q474" s="21">
        <f>COUNTIF(Tableau415[[#This Row],[Lundi]:[Dimanche]],"&gt;=190")*1000</f>
        <v>0</v>
      </c>
      <c r="R474" s="21">
        <f t="shared" si="14"/>
        <v>0</v>
      </c>
      <c r="S474" s="21">
        <f t="shared" si="15"/>
        <v>0</v>
      </c>
      <c r="T474" s="54" t="str">
        <f>IF(Tableau415[[#This Row],[Matricule]]&gt;1,IF(COUNTIF(Tableau415[DateMatricule],Tableau415[[#This Row],[DateMatricule]])&gt;1,"Doublon",""),"")</f>
        <v/>
      </c>
      <c r="U474"/>
    </row>
    <row r="475" spans="1:21" x14ac:dyDescent="0.25">
      <c r="A475" s="12" t="str">
        <f>IF(Tableau415[[#This Row],[Semaine]]="","",VLOOKUP(Tableau415[[#This Row],[Semaine]],Listes!$A:$B,2,FALSE))</f>
        <v/>
      </c>
      <c r="B475" s="12" t="str">
        <f>IF(ISBLANK(Tableau415[[#This Row],[Matricule]]),"",VLOOKUP(Tableau415[[#This Row],[Matricule]],#REF!,2,FALSE))</f>
        <v/>
      </c>
      <c r="C475" s="12" t="str">
        <f>IF(ISBLANK(Tableau415[[#This Row],[Matricule]]),"",VLOOKUP(Tableau415[[#This Row],[Matricule]],#REF!,3,FALSE))</f>
        <v/>
      </c>
      <c r="D475" s="12" t="str">
        <f>CONCATENATE(Tableau415[[#This Row],[Semaine]],Tableau415[[#This Row],[Matricule]])</f>
        <v/>
      </c>
      <c r="H475" s="8"/>
      <c r="I475" s="8"/>
      <c r="J475" s="8"/>
      <c r="K475" s="8"/>
      <c r="L475" s="8"/>
      <c r="M475" s="8"/>
      <c r="N475" s="8"/>
      <c r="O475" s="21">
        <f>COUNTIF(Tableau415[[#This Row],[Lundi]:[Dimanche]],"&gt;0")</f>
        <v>0</v>
      </c>
      <c r="P475" s="21">
        <f>SUM(Tableau415[[#This Row],[Lundi]:[Dimanche]])</f>
        <v>0</v>
      </c>
      <c r="Q475" s="21">
        <f>COUNTIF(Tableau415[[#This Row],[Lundi]:[Dimanche]],"&gt;=190")*1000</f>
        <v>0</v>
      </c>
      <c r="R475" s="21">
        <f t="shared" si="14"/>
        <v>0</v>
      </c>
      <c r="S475" s="21">
        <f t="shared" si="15"/>
        <v>0</v>
      </c>
      <c r="T475" s="54" t="str">
        <f>IF(Tableau415[[#This Row],[Matricule]]&gt;1,IF(COUNTIF(Tableau415[DateMatricule],Tableau415[[#This Row],[DateMatricule]])&gt;1,"Doublon",""),"")</f>
        <v/>
      </c>
      <c r="U475"/>
    </row>
    <row r="476" spans="1:21" x14ac:dyDescent="0.25">
      <c r="A476" s="12" t="str">
        <f>IF(Tableau415[[#This Row],[Semaine]]="","",VLOOKUP(Tableau415[[#This Row],[Semaine]],Listes!$A:$B,2,FALSE))</f>
        <v/>
      </c>
      <c r="B476" s="12" t="str">
        <f>IF(ISBLANK(Tableau415[[#This Row],[Matricule]]),"",VLOOKUP(Tableau415[[#This Row],[Matricule]],#REF!,2,FALSE))</f>
        <v/>
      </c>
      <c r="C476" s="12" t="str">
        <f>IF(ISBLANK(Tableau415[[#This Row],[Matricule]]),"",VLOOKUP(Tableau415[[#This Row],[Matricule]],#REF!,3,FALSE))</f>
        <v/>
      </c>
      <c r="D476" s="12" t="str">
        <f>CONCATENATE(Tableau415[[#This Row],[Semaine]],Tableau415[[#This Row],[Matricule]])</f>
        <v/>
      </c>
      <c r="H476" s="8"/>
      <c r="I476" s="8"/>
      <c r="J476" s="8"/>
      <c r="K476" s="8"/>
      <c r="L476" s="8"/>
      <c r="M476" s="8"/>
      <c r="N476" s="8"/>
      <c r="O476" s="21">
        <f>COUNTIF(Tableau415[[#This Row],[Lundi]:[Dimanche]],"&gt;0")</f>
        <v>0</v>
      </c>
      <c r="P476" s="21">
        <f>SUM(Tableau415[[#This Row],[Lundi]:[Dimanche]])</f>
        <v>0</v>
      </c>
      <c r="Q476" s="21">
        <f>COUNTIF(Tableau415[[#This Row],[Lundi]:[Dimanche]],"&gt;=190")*1000</f>
        <v>0</v>
      </c>
      <c r="R476" s="21">
        <f t="shared" si="14"/>
        <v>0</v>
      </c>
      <c r="S476" s="21">
        <f t="shared" si="15"/>
        <v>0</v>
      </c>
      <c r="T476" s="54" t="str">
        <f>IF(Tableau415[[#This Row],[Matricule]]&gt;1,IF(COUNTIF(Tableau415[DateMatricule],Tableau415[[#This Row],[DateMatricule]])&gt;1,"Doublon",""),"")</f>
        <v/>
      </c>
      <c r="U476"/>
    </row>
    <row r="477" spans="1:21" x14ac:dyDescent="0.25">
      <c r="A477" s="12" t="str">
        <f>IF(Tableau415[[#This Row],[Semaine]]="","",VLOOKUP(Tableau415[[#This Row],[Semaine]],Listes!$A:$B,2,FALSE))</f>
        <v/>
      </c>
      <c r="B477" s="12" t="str">
        <f>IF(ISBLANK(Tableau415[[#This Row],[Matricule]]),"",VLOOKUP(Tableau415[[#This Row],[Matricule]],#REF!,2,FALSE))</f>
        <v/>
      </c>
      <c r="C477" s="12" t="str">
        <f>IF(ISBLANK(Tableau415[[#This Row],[Matricule]]),"",VLOOKUP(Tableau415[[#This Row],[Matricule]],#REF!,3,FALSE))</f>
        <v/>
      </c>
      <c r="D477" s="12" t="str">
        <f>CONCATENATE(Tableau415[[#This Row],[Semaine]],Tableau415[[#This Row],[Matricule]])</f>
        <v/>
      </c>
      <c r="H477" s="8"/>
      <c r="I477" s="8"/>
      <c r="J477" s="8"/>
      <c r="K477" s="8"/>
      <c r="L477" s="8"/>
      <c r="M477" s="8"/>
      <c r="N477" s="8"/>
      <c r="O477" s="21">
        <f>COUNTIF(Tableau415[[#This Row],[Lundi]:[Dimanche]],"&gt;0")</f>
        <v>0</v>
      </c>
      <c r="P477" s="21">
        <f>SUM(Tableau415[[#This Row],[Lundi]:[Dimanche]])</f>
        <v>0</v>
      </c>
      <c r="Q477" s="21">
        <f>COUNTIF(Tableau415[[#This Row],[Lundi]:[Dimanche]],"&gt;=190")*1000</f>
        <v>0</v>
      </c>
      <c r="R477" s="21">
        <f t="shared" si="14"/>
        <v>0</v>
      </c>
      <c r="S477" s="21">
        <f t="shared" si="15"/>
        <v>0</v>
      </c>
      <c r="T477" s="54" t="str">
        <f>IF(Tableau415[[#This Row],[Matricule]]&gt;1,IF(COUNTIF(Tableau415[DateMatricule],Tableau415[[#This Row],[DateMatricule]])&gt;1,"Doublon",""),"")</f>
        <v/>
      </c>
      <c r="U477"/>
    </row>
    <row r="478" spans="1:21" x14ac:dyDescent="0.25">
      <c r="A478" s="12" t="str">
        <f>IF(Tableau415[[#This Row],[Semaine]]="","",VLOOKUP(Tableau415[[#This Row],[Semaine]],Listes!$A:$B,2,FALSE))</f>
        <v/>
      </c>
      <c r="B478" s="12" t="str">
        <f>IF(ISBLANK(Tableau415[[#This Row],[Matricule]]),"",VLOOKUP(Tableau415[[#This Row],[Matricule]],#REF!,2,FALSE))</f>
        <v/>
      </c>
      <c r="C478" s="12" t="str">
        <f>IF(ISBLANK(Tableau415[[#This Row],[Matricule]]),"",VLOOKUP(Tableau415[[#This Row],[Matricule]],#REF!,3,FALSE))</f>
        <v/>
      </c>
      <c r="D478" s="12" t="str">
        <f>CONCATENATE(Tableau415[[#This Row],[Semaine]],Tableau415[[#This Row],[Matricule]])</f>
        <v/>
      </c>
      <c r="H478" s="8"/>
      <c r="I478" s="8"/>
      <c r="J478" s="8"/>
      <c r="K478" s="8"/>
      <c r="L478" s="8"/>
      <c r="M478" s="8"/>
      <c r="N478" s="8"/>
      <c r="O478" s="21">
        <f>COUNTIF(Tableau415[[#This Row],[Lundi]:[Dimanche]],"&gt;0")</f>
        <v>0</v>
      </c>
      <c r="P478" s="21">
        <f>SUM(Tableau415[[#This Row],[Lundi]:[Dimanche]])</f>
        <v>0</v>
      </c>
      <c r="Q478" s="21">
        <f>COUNTIF(Tableau415[[#This Row],[Lundi]:[Dimanche]],"&gt;=190")*1000</f>
        <v>0</v>
      </c>
      <c r="R478" s="21">
        <f t="shared" si="14"/>
        <v>0</v>
      </c>
      <c r="S478" s="21">
        <f t="shared" si="15"/>
        <v>0</v>
      </c>
      <c r="T478" s="54" t="str">
        <f>IF(Tableau415[[#This Row],[Matricule]]&gt;1,IF(COUNTIF(Tableau415[DateMatricule],Tableau415[[#This Row],[DateMatricule]])&gt;1,"Doublon",""),"")</f>
        <v/>
      </c>
      <c r="U478"/>
    </row>
    <row r="479" spans="1:21" x14ac:dyDescent="0.25">
      <c r="A479" s="12" t="str">
        <f>IF(Tableau415[[#This Row],[Semaine]]="","",VLOOKUP(Tableau415[[#This Row],[Semaine]],Listes!$A:$B,2,FALSE))</f>
        <v/>
      </c>
      <c r="B479" s="12" t="str">
        <f>IF(ISBLANK(Tableau415[[#This Row],[Matricule]]),"",VLOOKUP(Tableau415[[#This Row],[Matricule]],#REF!,2,FALSE))</f>
        <v/>
      </c>
      <c r="C479" s="12" t="str">
        <f>IF(ISBLANK(Tableau415[[#This Row],[Matricule]]),"",VLOOKUP(Tableau415[[#This Row],[Matricule]],#REF!,3,FALSE))</f>
        <v/>
      </c>
      <c r="D479" s="12" t="str">
        <f>CONCATENATE(Tableau415[[#This Row],[Semaine]],Tableau415[[#This Row],[Matricule]])</f>
        <v/>
      </c>
      <c r="H479" s="8"/>
      <c r="I479" s="8"/>
      <c r="J479" s="8"/>
      <c r="K479" s="8"/>
      <c r="L479" s="8"/>
      <c r="M479" s="8"/>
      <c r="N479" s="8"/>
      <c r="O479" s="21">
        <f>COUNTIF(Tableau415[[#This Row],[Lundi]:[Dimanche]],"&gt;0")</f>
        <v>0</v>
      </c>
      <c r="P479" s="21">
        <f>SUM(Tableau415[[#This Row],[Lundi]:[Dimanche]])</f>
        <v>0</v>
      </c>
      <c r="Q479" s="21">
        <f>COUNTIF(Tableau415[[#This Row],[Lundi]:[Dimanche]],"&gt;=190")*1000</f>
        <v>0</v>
      </c>
      <c r="R479" s="21">
        <f t="shared" si="14"/>
        <v>0</v>
      </c>
      <c r="S479" s="21">
        <f t="shared" si="15"/>
        <v>0</v>
      </c>
      <c r="T479" s="54" t="str">
        <f>IF(Tableau415[[#This Row],[Matricule]]&gt;1,IF(COUNTIF(Tableau415[DateMatricule],Tableau415[[#This Row],[DateMatricule]])&gt;1,"Doublon",""),"")</f>
        <v/>
      </c>
      <c r="U479"/>
    </row>
    <row r="480" spans="1:21" x14ac:dyDescent="0.25">
      <c r="A480" s="12" t="str">
        <f>IF(Tableau415[[#This Row],[Semaine]]="","",VLOOKUP(Tableau415[[#This Row],[Semaine]],Listes!$A:$B,2,FALSE))</f>
        <v/>
      </c>
      <c r="B480" s="12" t="str">
        <f>IF(ISBLANK(Tableau415[[#This Row],[Matricule]]),"",VLOOKUP(Tableau415[[#This Row],[Matricule]],#REF!,2,FALSE))</f>
        <v/>
      </c>
      <c r="C480" s="12" t="str">
        <f>IF(ISBLANK(Tableau415[[#This Row],[Matricule]]),"",VLOOKUP(Tableau415[[#This Row],[Matricule]],#REF!,3,FALSE))</f>
        <v/>
      </c>
      <c r="D480" s="12" t="str">
        <f>CONCATENATE(Tableau415[[#This Row],[Semaine]],Tableau415[[#This Row],[Matricule]])</f>
        <v/>
      </c>
      <c r="H480" s="8"/>
      <c r="I480" s="8"/>
      <c r="J480" s="8"/>
      <c r="K480" s="8"/>
      <c r="L480" s="8"/>
      <c r="M480" s="8"/>
      <c r="N480" s="8"/>
      <c r="O480" s="21">
        <f>COUNTIF(Tableau415[[#This Row],[Lundi]:[Dimanche]],"&gt;0")</f>
        <v>0</v>
      </c>
      <c r="P480" s="21">
        <f>SUM(Tableau415[[#This Row],[Lundi]:[Dimanche]])</f>
        <v>0</v>
      </c>
      <c r="Q480" s="21">
        <f>COUNTIF(Tableau415[[#This Row],[Lundi]:[Dimanche]],"&gt;=190")*1000</f>
        <v>0</v>
      </c>
      <c r="R480" s="21">
        <f t="shared" si="14"/>
        <v>0</v>
      </c>
      <c r="S480" s="21">
        <f t="shared" si="15"/>
        <v>0</v>
      </c>
      <c r="T480" s="54" t="str">
        <f>IF(Tableau415[[#This Row],[Matricule]]&gt;1,IF(COUNTIF(Tableau415[DateMatricule],Tableau415[[#This Row],[DateMatricule]])&gt;1,"Doublon",""),"")</f>
        <v/>
      </c>
      <c r="U480"/>
    </row>
    <row r="481" spans="1:21" x14ac:dyDescent="0.25">
      <c r="A481" s="12" t="str">
        <f>IF(Tableau415[[#This Row],[Semaine]]="","",VLOOKUP(Tableau415[[#This Row],[Semaine]],Listes!$A:$B,2,FALSE))</f>
        <v/>
      </c>
      <c r="B481" s="12" t="str">
        <f>IF(ISBLANK(Tableau415[[#This Row],[Matricule]]),"",VLOOKUP(Tableau415[[#This Row],[Matricule]],#REF!,2,FALSE))</f>
        <v/>
      </c>
      <c r="C481" s="12" t="str">
        <f>IF(ISBLANK(Tableau415[[#This Row],[Matricule]]),"",VLOOKUP(Tableau415[[#This Row],[Matricule]],#REF!,3,FALSE))</f>
        <v/>
      </c>
      <c r="D481" s="12" t="str">
        <f>CONCATENATE(Tableau415[[#This Row],[Semaine]],Tableau415[[#This Row],[Matricule]])</f>
        <v/>
      </c>
      <c r="H481" s="8"/>
      <c r="I481" s="8"/>
      <c r="J481" s="8"/>
      <c r="K481" s="8"/>
      <c r="L481" s="8"/>
      <c r="M481" s="8"/>
      <c r="N481" s="8"/>
      <c r="O481" s="21">
        <f>COUNTIF(Tableau415[[#This Row],[Lundi]:[Dimanche]],"&gt;0")</f>
        <v>0</v>
      </c>
      <c r="P481" s="21">
        <f>SUM(Tableau415[[#This Row],[Lundi]:[Dimanche]])</f>
        <v>0</v>
      </c>
      <c r="Q481" s="21">
        <f>COUNTIF(Tableau415[[#This Row],[Lundi]:[Dimanche]],"&gt;=190")*1000</f>
        <v>0</v>
      </c>
      <c r="R481" s="21">
        <f t="shared" si="14"/>
        <v>0</v>
      </c>
      <c r="S481" s="21">
        <f t="shared" si="15"/>
        <v>0</v>
      </c>
      <c r="T481" s="54" t="str">
        <f>IF(Tableau415[[#This Row],[Matricule]]&gt;1,IF(COUNTIF(Tableau415[DateMatricule],Tableau415[[#This Row],[DateMatricule]])&gt;1,"Doublon",""),"")</f>
        <v/>
      </c>
      <c r="U481"/>
    </row>
    <row r="482" spans="1:21" x14ac:dyDescent="0.25">
      <c r="A482" s="12" t="str">
        <f>IF(Tableau415[[#This Row],[Semaine]]="","",VLOOKUP(Tableau415[[#This Row],[Semaine]],Listes!$A:$B,2,FALSE))</f>
        <v/>
      </c>
      <c r="B482" s="12" t="str">
        <f>IF(ISBLANK(Tableau415[[#This Row],[Matricule]]),"",VLOOKUP(Tableau415[[#This Row],[Matricule]],#REF!,2,FALSE))</f>
        <v/>
      </c>
      <c r="C482" s="12" t="str">
        <f>IF(ISBLANK(Tableau415[[#This Row],[Matricule]]),"",VLOOKUP(Tableau415[[#This Row],[Matricule]],#REF!,3,FALSE))</f>
        <v/>
      </c>
      <c r="D482" s="12" t="str">
        <f>CONCATENATE(Tableau415[[#This Row],[Semaine]],Tableau415[[#This Row],[Matricule]])</f>
        <v/>
      </c>
      <c r="H482" s="8"/>
      <c r="I482" s="8"/>
      <c r="J482" s="8"/>
      <c r="K482" s="8"/>
      <c r="L482" s="8"/>
      <c r="M482" s="8"/>
      <c r="N482" s="8"/>
      <c r="O482" s="21">
        <f>COUNTIF(Tableau415[[#This Row],[Lundi]:[Dimanche]],"&gt;0")</f>
        <v>0</v>
      </c>
      <c r="P482" s="21">
        <f>SUM(Tableau415[[#This Row],[Lundi]:[Dimanche]])</f>
        <v>0</v>
      </c>
      <c r="Q482" s="21">
        <f>COUNTIF(Tableau415[[#This Row],[Lundi]:[Dimanche]],"&gt;=190")*1000</f>
        <v>0</v>
      </c>
      <c r="R482" s="21">
        <f t="shared" si="14"/>
        <v>0</v>
      </c>
      <c r="S482" s="21">
        <f t="shared" si="15"/>
        <v>0</v>
      </c>
      <c r="T482" s="54" t="str">
        <f>IF(Tableau415[[#This Row],[Matricule]]&gt;1,IF(COUNTIF(Tableau415[DateMatricule],Tableau415[[#This Row],[DateMatricule]])&gt;1,"Doublon",""),"")</f>
        <v/>
      </c>
      <c r="U482"/>
    </row>
    <row r="483" spans="1:21" x14ac:dyDescent="0.25">
      <c r="A483" s="12" t="str">
        <f>IF(Tableau415[[#This Row],[Semaine]]="","",VLOOKUP(Tableau415[[#This Row],[Semaine]],Listes!$A:$B,2,FALSE))</f>
        <v/>
      </c>
      <c r="B483" s="12" t="str">
        <f>IF(ISBLANK(Tableau415[[#This Row],[Matricule]]),"",VLOOKUP(Tableau415[[#This Row],[Matricule]],#REF!,2,FALSE))</f>
        <v/>
      </c>
      <c r="C483" s="12" t="str">
        <f>IF(ISBLANK(Tableau415[[#This Row],[Matricule]]),"",VLOOKUP(Tableau415[[#This Row],[Matricule]],#REF!,3,FALSE))</f>
        <v/>
      </c>
      <c r="D483" s="12" t="str">
        <f>CONCATENATE(Tableau415[[#This Row],[Semaine]],Tableau415[[#This Row],[Matricule]])</f>
        <v/>
      </c>
      <c r="H483" s="8"/>
      <c r="I483" s="8"/>
      <c r="J483" s="8"/>
      <c r="K483" s="8"/>
      <c r="L483" s="8"/>
      <c r="M483" s="8"/>
      <c r="N483" s="8"/>
      <c r="O483" s="21">
        <f>COUNTIF(Tableau415[[#This Row],[Lundi]:[Dimanche]],"&gt;0")</f>
        <v>0</v>
      </c>
      <c r="P483" s="21">
        <f>SUM(Tableau415[[#This Row],[Lundi]:[Dimanche]])</f>
        <v>0</v>
      </c>
      <c r="Q483" s="21">
        <f>COUNTIF(Tableau415[[#This Row],[Lundi]:[Dimanche]],"&gt;=190")*1000</f>
        <v>0</v>
      </c>
      <c r="R483" s="21">
        <f t="shared" si="14"/>
        <v>0</v>
      </c>
      <c r="S483" s="21">
        <f t="shared" si="15"/>
        <v>0</v>
      </c>
      <c r="T483" s="54" t="str">
        <f>IF(Tableau415[[#This Row],[Matricule]]&gt;1,IF(COUNTIF(Tableau415[DateMatricule],Tableau415[[#This Row],[DateMatricule]])&gt;1,"Doublon",""),"")</f>
        <v/>
      </c>
      <c r="U483"/>
    </row>
    <row r="484" spans="1:21" x14ac:dyDescent="0.25">
      <c r="A484" s="12" t="str">
        <f>IF(Tableau415[[#This Row],[Semaine]]="","",VLOOKUP(Tableau415[[#This Row],[Semaine]],Listes!$A:$B,2,FALSE))</f>
        <v/>
      </c>
      <c r="B484" s="12" t="str">
        <f>IF(ISBLANK(Tableau415[[#This Row],[Matricule]]),"",VLOOKUP(Tableau415[[#This Row],[Matricule]],#REF!,2,FALSE))</f>
        <v/>
      </c>
      <c r="C484" s="12" t="str">
        <f>IF(ISBLANK(Tableau415[[#This Row],[Matricule]]),"",VLOOKUP(Tableau415[[#This Row],[Matricule]],#REF!,3,FALSE))</f>
        <v/>
      </c>
      <c r="D484" s="12" t="str">
        <f>CONCATENATE(Tableau415[[#This Row],[Semaine]],Tableau415[[#This Row],[Matricule]])</f>
        <v/>
      </c>
      <c r="H484" s="8"/>
      <c r="I484" s="8"/>
      <c r="J484" s="8"/>
      <c r="K484" s="8"/>
      <c r="L484" s="8"/>
      <c r="M484" s="8"/>
      <c r="N484" s="8"/>
      <c r="O484" s="21">
        <f>COUNTIF(Tableau415[[#This Row],[Lundi]:[Dimanche]],"&gt;0")</f>
        <v>0</v>
      </c>
      <c r="P484" s="21">
        <f>SUM(Tableau415[[#This Row],[Lundi]:[Dimanche]])</f>
        <v>0</v>
      </c>
      <c r="Q484" s="21">
        <f>COUNTIF(Tableau415[[#This Row],[Lundi]:[Dimanche]],"&gt;=190")*1000</f>
        <v>0</v>
      </c>
      <c r="R484" s="21">
        <f t="shared" si="14"/>
        <v>0</v>
      </c>
      <c r="S484" s="21">
        <f t="shared" si="15"/>
        <v>0</v>
      </c>
      <c r="T484" s="54" t="str">
        <f>IF(Tableau415[[#This Row],[Matricule]]&gt;1,IF(COUNTIF(Tableau415[DateMatricule],Tableau415[[#This Row],[DateMatricule]])&gt;1,"Doublon",""),"")</f>
        <v/>
      </c>
      <c r="U484"/>
    </row>
    <row r="485" spans="1:21" x14ac:dyDescent="0.25">
      <c r="A485" s="12" t="str">
        <f>IF(Tableau415[[#This Row],[Semaine]]="","",VLOOKUP(Tableau415[[#This Row],[Semaine]],Listes!$A:$B,2,FALSE))</f>
        <v/>
      </c>
      <c r="B485" s="12" t="str">
        <f>IF(ISBLANK(Tableau415[[#This Row],[Matricule]]),"",VLOOKUP(Tableau415[[#This Row],[Matricule]],#REF!,2,FALSE))</f>
        <v/>
      </c>
      <c r="C485" s="12" t="str">
        <f>IF(ISBLANK(Tableau415[[#This Row],[Matricule]]),"",VLOOKUP(Tableau415[[#This Row],[Matricule]],#REF!,3,FALSE))</f>
        <v/>
      </c>
      <c r="D485" s="12" t="str">
        <f>CONCATENATE(Tableau415[[#This Row],[Semaine]],Tableau415[[#This Row],[Matricule]])</f>
        <v/>
      </c>
      <c r="H485" s="8"/>
      <c r="I485" s="8"/>
      <c r="J485" s="8"/>
      <c r="K485" s="8"/>
      <c r="L485" s="8"/>
      <c r="M485" s="8"/>
      <c r="N485" s="8"/>
      <c r="O485" s="21">
        <f>COUNTIF(Tableau415[[#This Row],[Lundi]:[Dimanche]],"&gt;0")</f>
        <v>0</v>
      </c>
      <c r="P485" s="21">
        <f>SUM(Tableau415[[#This Row],[Lundi]:[Dimanche]])</f>
        <v>0</v>
      </c>
      <c r="Q485" s="21">
        <f>COUNTIF(Tableau415[[#This Row],[Lundi]:[Dimanche]],"&gt;=190")*1000</f>
        <v>0</v>
      </c>
      <c r="R485" s="21">
        <f t="shared" si="14"/>
        <v>0</v>
      </c>
      <c r="S485" s="21">
        <f t="shared" si="15"/>
        <v>0</v>
      </c>
      <c r="T485" s="54" t="str">
        <f>IF(Tableau415[[#This Row],[Matricule]]&gt;1,IF(COUNTIF(Tableau415[DateMatricule],Tableau415[[#This Row],[DateMatricule]])&gt;1,"Doublon",""),"")</f>
        <v/>
      </c>
      <c r="U485"/>
    </row>
    <row r="486" spans="1:21" x14ac:dyDescent="0.25">
      <c r="A486" s="12" t="str">
        <f>IF(Tableau415[[#This Row],[Semaine]]="","",VLOOKUP(Tableau415[[#This Row],[Semaine]],Listes!$A:$B,2,FALSE))</f>
        <v/>
      </c>
      <c r="B486" s="12" t="str">
        <f>IF(ISBLANK(Tableau415[[#This Row],[Matricule]]),"",VLOOKUP(Tableau415[[#This Row],[Matricule]],#REF!,2,FALSE))</f>
        <v/>
      </c>
      <c r="C486" s="12" t="str">
        <f>IF(ISBLANK(Tableau415[[#This Row],[Matricule]]),"",VLOOKUP(Tableau415[[#This Row],[Matricule]],#REF!,3,FALSE))</f>
        <v/>
      </c>
      <c r="D486" s="12" t="str">
        <f>CONCATENATE(Tableau415[[#This Row],[Semaine]],Tableau415[[#This Row],[Matricule]])</f>
        <v/>
      </c>
      <c r="H486" s="8"/>
      <c r="I486" s="8"/>
      <c r="J486" s="8"/>
      <c r="K486" s="8"/>
      <c r="L486" s="8"/>
      <c r="M486" s="8"/>
      <c r="N486" s="8"/>
      <c r="O486" s="21">
        <f>COUNTIF(Tableau415[[#This Row],[Lundi]:[Dimanche]],"&gt;0")</f>
        <v>0</v>
      </c>
      <c r="P486" s="21">
        <f>SUM(Tableau415[[#This Row],[Lundi]:[Dimanche]])</f>
        <v>0</v>
      </c>
      <c r="Q486" s="21">
        <f>COUNTIF(Tableau415[[#This Row],[Lundi]:[Dimanche]],"&gt;=190")*1000</f>
        <v>0</v>
      </c>
      <c r="R486" s="21">
        <f t="shared" si="14"/>
        <v>0</v>
      </c>
      <c r="S486" s="21">
        <f t="shared" si="15"/>
        <v>0</v>
      </c>
      <c r="T486" s="54" t="str">
        <f>IF(Tableau415[[#This Row],[Matricule]]&gt;1,IF(COUNTIF(Tableau415[DateMatricule],Tableau415[[#This Row],[DateMatricule]])&gt;1,"Doublon",""),"")</f>
        <v/>
      </c>
      <c r="U486"/>
    </row>
    <row r="487" spans="1:21" x14ac:dyDescent="0.25">
      <c r="A487" s="12" t="str">
        <f>IF(Tableau415[[#This Row],[Semaine]]="","",VLOOKUP(Tableau415[[#This Row],[Semaine]],Listes!$A:$B,2,FALSE))</f>
        <v/>
      </c>
      <c r="B487" s="12" t="str">
        <f>IF(ISBLANK(Tableau415[[#This Row],[Matricule]]),"",VLOOKUP(Tableau415[[#This Row],[Matricule]],#REF!,2,FALSE))</f>
        <v/>
      </c>
      <c r="C487" s="12" t="str">
        <f>IF(ISBLANK(Tableau415[[#This Row],[Matricule]]),"",VLOOKUP(Tableau415[[#This Row],[Matricule]],#REF!,3,FALSE))</f>
        <v/>
      </c>
      <c r="D487" s="12" t="str">
        <f>CONCATENATE(Tableau415[[#This Row],[Semaine]],Tableau415[[#This Row],[Matricule]])</f>
        <v/>
      </c>
      <c r="H487" s="8"/>
      <c r="I487" s="8"/>
      <c r="J487" s="8"/>
      <c r="K487" s="8"/>
      <c r="L487" s="8"/>
      <c r="M487" s="8"/>
      <c r="N487" s="8"/>
      <c r="O487" s="21">
        <f>COUNTIF(Tableau415[[#This Row],[Lundi]:[Dimanche]],"&gt;0")</f>
        <v>0</v>
      </c>
      <c r="P487" s="21">
        <f>SUM(Tableau415[[#This Row],[Lundi]:[Dimanche]])</f>
        <v>0</v>
      </c>
      <c r="Q487" s="21">
        <f>COUNTIF(Tableau415[[#This Row],[Lundi]:[Dimanche]],"&gt;=190")*1000</f>
        <v>0</v>
      </c>
      <c r="R487" s="21">
        <f t="shared" si="14"/>
        <v>0</v>
      </c>
      <c r="S487" s="21">
        <f t="shared" si="15"/>
        <v>0</v>
      </c>
      <c r="T487" s="54" t="str">
        <f>IF(Tableau415[[#This Row],[Matricule]]&gt;1,IF(COUNTIF(Tableau415[DateMatricule],Tableau415[[#This Row],[DateMatricule]])&gt;1,"Doublon",""),"")</f>
        <v/>
      </c>
      <c r="U487"/>
    </row>
    <row r="488" spans="1:21" x14ac:dyDescent="0.25">
      <c r="A488" s="12" t="str">
        <f>IF(Tableau415[[#This Row],[Semaine]]="","",VLOOKUP(Tableau415[[#This Row],[Semaine]],Listes!$A:$B,2,FALSE))</f>
        <v/>
      </c>
      <c r="B488" s="12" t="str">
        <f>IF(ISBLANK(Tableau415[[#This Row],[Matricule]]),"",VLOOKUP(Tableau415[[#This Row],[Matricule]],#REF!,2,FALSE))</f>
        <v/>
      </c>
      <c r="C488" s="12" t="str">
        <f>IF(ISBLANK(Tableau415[[#This Row],[Matricule]]),"",VLOOKUP(Tableau415[[#This Row],[Matricule]],#REF!,3,FALSE))</f>
        <v/>
      </c>
      <c r="D488" s="12" t="str">
        <f>CONCATENATE(Tableau415[[#This Row],[Semaine]],Tableau415[[#This Row],[Matricule]])</f>
        <v/>
      </c>
      <c r="H488" s="8"/>
      <c r="I488" s="8"/>
      <c r="J488" s="8"/>
      <c r="K488" s="8"/>
      <c r="L488" s="8"/>
      <c r="M488" s="8"/>
      <c r="N488" s="8"/>
      <c r="O488" s="21">
        <f>COUNTIF(Tableau415[[#This Row],[Lundi]:[Dimanche]],"&gt;0")</f>
        <v>0</v>
      </c>
      <c r="P488" s="21">
        <f>SUM(Tableau415[[#This Row],[Lundi]:[Dimanche]])</f>
        <v>0</v>
      </c>
      <c r="Q488" s="21">
        <f>COUNTIF(Tableau415[[#This Row],[Lundi]:[Dimanche]],"&gt;=190")*1000</f>
        <v>0</v>
      </c>
      <c r="R488" s="21">
        <f t="shared" si="14"/>
        <v>0</v>
      </c>
      <c r="S488" s="21">
        <f t="shared" si="15"/>
        <v>0</v>
      </c>
      <c r="T488" s="54" t="str">
        <f>IF(Tableau415[[#This Row],[Matricule]]&gt;1,IF(COUNTIF(Tableau415[DateMatricule],Tableau415[[#This Row],[DateMatricule]])&gt;1,"Doublon",""),"")</f>
        <v/>
      </c>
      <c r="U488"/>
    </row>
    <row r="489" spans="1:21" x14ac:dyDescent="0.25">
      <c r="A489" s="12" t="str">
        <f>IF(Tableau415[[#This Row],[Semaine]]="","",VLOOKUP(Tableau415[[#This Row],[Semaine]],Listes!$A:$B,2,FALSE))</f>
        <v/>
      </c>
      <c r="B489" s="12" t="str">
        <f>IF(ISBLANK(Tableau415[[#This Row],[Matricule]]),"",VLOOKUP(Tableau415[[#This Row],[Matricule]],#REF!,2,FALSE))</f>
        <v/>
      </c>
      <c r="C489" s="12" t="str">
        <f>IF(ISBLANK(Tableau415[[#This Row],[Matricule]]),"",VLOOKUP(Tableau415[[#This Row],[Matricule]],#REF!,3,FALSE))</f>
        <v/>
      </c>
      <c r="D489" s="12" t="str">
        <f>CONCATENATE(Tableau415[[#This Row],[Semaine]],Tableau415[[#This Row],[Matricule]])</f>
        <v/>
      </c>
      <c r="H489" s="8"/>
      <c r="I489" s="8"/>
      <c r="J489" s="8"/>
      <c r="K489" s="8"/>
      <c r="L489" s="8"/>
      <c r="M489" s="8"/>
      <c r="N489" s="8"/>
      <c r="O489" s="21">
        <f>COUNTIF(Tableau415[[#This Row],[Lundi]:[Dimanche]],"&gt;0")</f>
        <v>0</v>
      </c>
      <c r="P489" s="21">
        <f>SUM(Tableau415[[#This Row],[Lundi]:[Dimanche]])</f>
        <v>0</v>
      </c>
      <c r="Q489" s="21">
        <f>COUNTIF(Tableau415[[#This Row],[Lundi]:[Dimanche]],"&gt;=190")*1000</f>
        <v>0</v>
      </c>
      <c r="R489" s="21">
        <f t="shared" si="14"/>
        <v>0</v>
      </c>
      <c r="S489" s="21">
        <f t="shared" si="15"/>
        <v>0</v>
      </c>
      <c r="T489" s="54" t="str">
        <f>IF(Tableau415[[#This Row],[Matricule]]&gt;1,IF(COUNTIF(Tableau415[DateMatricule],Tableau415[[#This Row],[DateMatricule]])&gt;1,"Doublon",""),"")</f>
        <v/>
      </c>
      <c r="U489"/>
    </row>
    <row r="490" spans="1:21" x14ac:dyDescent="0.25">
      <c r="A490" s="12" t="str">
        <f>IF(Tableau415[[#This Row],[Semaine]]="","",VLOOKUP(Tableau415[[#This Row],[Semaine]],Listes!$A:$B,2,FALSE))</f>
        <v/>
      </c>
      <c r="B490" s="12" t="str">
        <f>IF(ISBLANK(Tableau415[[#This Row],[Matricule]]),"",VLOOKUP(Tableau415[[#This Row],[Matricule]],#REF!,2,FALSE))</f>
        <v/>
      </c>
      <c r="C490" s="12" t="str">
        <f>IF(ISBLANK(Tableau415[[#This Row],[Matricule]]),"",VLOOKUP(Tableau415[[#This Row],[Matricule]],#REF!,3,FALSE))</f>
        <v/>
      </c>
      <c r="D490" s="12" t="str">
        <f>CONCATENATE(Tableau415[[#This Row],[Semaine]],Tableau415[[#This Row],[Matricule]])</f>
        <v/>
      </c>
      <c r="H490" s="8"/>
      <c r="I490" s="8"/>
      <c r="J490" s="8"/>
      <c r="K490" s="8"/>
      <c r="L490" s="8"/>
      <c r="M490" s="8"/>
      <c r="N490" s="8"/>
      <c r="O490" s="21">
        <f>COUNTIF(Tableau415[[#This Row],[Lundi]:[Dimanche]],"&gt;0")</f>
        <v>0</v>
      </c>
      <c r="P490" s="21">
        <f>SUM(Tableau415[[#This Row],[Lundi]:[Dimanche]])</f>
        <v>0</v>
      </c>
      <c r="Q490" s="21">
        <f>COUNTIF(Tableau415[[#This Row],[Lundi]:[Dimanche]],"&gt;=190")*1000</f>
        <v>0</v>
      </c>
      <c r="R490" s="21">
        <f t="shared" si="14"/>
        <v>0</v>
      </c>
      <c r="S490" s="21">
        <f t="shared" si="15"/>
        <v>0</v>
      </c>
      <c r="T490" s="54" t="str">
        <f>IF(Tableau415[[#This Row],[Matricule]]&gt;1,IF(COUNTIF(Tableau415[DateMatricule],Tableau415[[#This Row],[DateMatricule]])&gt;1,"Doublon",""),"")</f>
        <v/>
      </c>
      <c r="U490"/>
    </row>
    <row r="491" spans="1:21" x14ac:dyDescent="0.25">
      <c r="A491" s="12" t="str">
        <f>IF(Tableau415[[#This Row],[Semaine]]="","",VLOOKUP(Tableau415[[#This Row],[Semaine]],Listes!$A:$B,2,FALSE))</f>
        <v/>
      </c>
      <c r="B491" s="12" t="str">
        <f>IF(ISBLANK(Tableau415[[#This Row],[Matricule]]),"",VLOOKUP(Tableau415[[#This Row],[Matricule]],#REF!,2,FALSE))</f>
        <v/>
      </c>
      <c r="C491" s="12" t="str">
        <f>IF(ISBLANK(Tableau415[[#This Row],[Matricule]]),"",VLOOKUP(Tableau415[[#This Row],[Matricule]],#REF!,3,FALSE))</f>
        <v/>
      </c>
      <c r="D491" s="12" t="str">
        <f>CONCATENATE(Tableau415[[#This Row],[Semaine]],Tableau415[[#This Row],[Matricule]])</f>
        <v/>
      </c>
      <c r="H491" s="8"/>
      <c r="I491" s="8"/>
      <c r="J491" s="8"/>
      <c r="K491" s="8"/>
      <c r="L491" s="8"/>
      <c r="M491" s="8"/>
      <c r="N491" s="8"/>
      <c r="O491" s="21">
        <f>COUNTIF(Tableau415[[#This Row],[Lundi]:[Dimanche]],"&gt;0")</f>
        <v>0</v>
      </c>
      <c r="P491" s="21">
        <f>SUM(Tableau415[[#This Row],[Lundi]:[Dimanche]])</f>
        <v>0</v>
      </c>
      <c r="Q491" s="21">
        <f>COUNTIF(Tableau415[[#This Row],[Lundi]:[Dimanche]],"&gt;=190")*1000</f>
        <v>0</v>
      </c>
      <c r="R491" s="21">
        <f t="shared" si="14"/>
        <v>0</v>
      </c>
      <c r="S491" s="21">
        <f t="shared" si="15"/>
        <v>0</v>
      </c>
      <c r="T491" s="54" t="str">
        <f>IF(Tableau415[[#This Row],[Matricule]]&gt;1,IF(COUNTIF(Tableau415[DateMatricule],Tableau415[[#This Row],[DateMatricule]])&gt;1,"Doublon",""),"")</f>
        <v/>
      </c>
      <c r="U491"/>
    </row>
    <row r="492" spans="1:21" x14ac:dyDescent="0.25">
      <c r="A492" s="12" t="str">
        <f>IF(Tableau415[[#This Row],[Semaine]]="","",VLOOKUP(Tableau415[[#This Row],[Semaine]],Listes!$A:$B,2,FALSE))</f>
        <v/>
      </c>
      <c r="B492" s="12" t="str">
        <f>IF(ISBLANK(Tableau415[[#This Row],[Matricule]]),"",VLOOKUP(Tableau415[[#This Row],[Matricule]],#REF!,2,FALSE))</f>
        <v/>
      </c>
      <c r="C492" s="12" t="str">
        <f>IF(ISBLANK(Tableau415[[#This Row],[Matricule]]),"",VLOOKUP(Tableau415[[#This Row],[Matricule]],#REF!,3,FALSE))</f>
        <v/>
      </c>
      <c r="D492" s="12" t="str">
        <f>CONCATENATE(Tableau415[[#This Row],[Semaine]],Tableau415[[#This Row],[Matricule]])</f>
        <v/>
      </c>
      <c r="H492" s="8"/>
      <c r="I492" s="8"/>
      <c r="J492" s="8"/>
      <c r="K492" s="8"/>
      <c r="L492" s="8"/>
      <c r="M492" s="8"/>
      <c r="N492" s="8"/>
      <c r="O492" s="21">
        <f>COUNTIF(Tableau415[[#This Row],[Lundi]:[Dimanche]],"&gt;0")</f>
        <v>0</v>
      </c>
      <c r="P492" s="21">
        <f>SUM(Tableau415[[#This Row],[Lundi]:[Dimanche]])</f>
        <v>0</v>
      </c>
      <c r="Q492" s="21">
        <f>COUNTIF(Tableau415[[#This Row],[Lundi]:[Dimanche]],"&gt;=190")*1000</f>
        <v>0</v>
      </c>
      <c r="R492" s="21">
        <f t="shared" si="14"/>
        <v>0</v>
      </c>
      <c r="S492" s="21">
        <f t="shared" si="15"/>
        <v>0</v>
      </c>
      <c r="T492" s="54" t="str">
        <f>IF(Tableau415[[#This Row],[Matricule]]&gt;1,IF(COUNTIF(Tableau415[DateMatricule],Tableau415[[#This Row],[DateMatricule]])&gt;1,"Doublon",""),"")</f>
        <v/>
      </c>
      <c r="U492"/>
    </row>
    <row r="493" spans="1:21" x14ac:dyDescent="0.25">
      <c r="A493" s="12" t="str">
        <f>IF(Tableau415[[#This Row],[Semaine]]="","",VLOOKUP(Tableau415[[#This Row],[Semaine]],Listes!$A:$B,2,FALSE))</f>
        <v/>
      </c>
      <c r="B493" s="12" t="str">
        <f>IF(ISBLANK(Tableau415[[#This Row],[Matricule]]),"",VLOOKUP(Tableau415[[#This Row],[Matricule]],#REF!,2,FALSE))</f>
        <v/>
      </c>
      <c r="C493" s="12" t="str">
        <f>IF(ISBLANK(Tableau415[[#This Row],[Matricule]]),"",VLOOKUP(Tableau415[[#This Row],[Matricule]],#REF!,3,FALSE))</f>
        <v/>
      </c>
      <c r="D493" s="12" t="str">
        <f>CONCATENATE(Tableau415[[#This Row],[Semaine]],Tableau415[[#This Row],[Matricule]])</f>
        <v/>
      </c>
      <c r="H493" s="8"/>
      <c r="I493" s="8"/>
      <c r="J493" s="8"/>
      <c r="K493" s="8"/>
      <c r="L493" s="8"/>
      <c r="M493" s="8"/>
      <c r="N493" s="8"/>
      <c r="O493" s="21">
        <f>COUNTIF(Tableau415[[#This Row],[Lundi]:[Dimanche]],"&gt;0")</f>
        <v>0</v>
      </c>
      <c r="P493" s="21">
        <f>SUM(Tableau415[[#This Row],[Lundi]:[Dimanche]])</f>
        <v>0</v>
      </c>
      <c r="Q493" s="21">
        <f>COUNTIF(Tableau415[[#This Row],[Lundi]:[Dimanche]],"&gt;=190")*1000</f>
        <v>0</v>
      </c>
      <c r="R493" s="21">
        <f t="shared" si="14"/>
        <v>0</v>
      </c>
      <c r="S493" s="21">
        <f t="shared" si="15"/>
        <v>0</v>
      </c>
      <c r="T493" s="54" t="str">
        <f>IF(Tableau415[[#This Row],[Matricule]]&gt;1,IF(COUNTIF(Tableau415[DateMatricule],Tableau415[[#This Row],[DateMatricule]])&gt;1,"Doublon",""),"")</f>
        <v/>
      </c>
      <c r="U493"/>
    </row>
    <row r="494" spans="1:21" x14ac:dyDescent="0.25">
      <c r="A494" s="12" t="str">
        <f>IF(Tableau415[[#This Row],[Semaine]]="","",VLOOKUP(Tableau415[[#This Row],[Semaine]],Listes!$A:$B,2,FALSE))</f>
        <v/>
      </c>
      <c r="B494" s="12" t="str">
        <f>IF(ISBLANK(Tableau415[[#This Row],[Matricule]]),"",VLOOKUP(Tableau415[[#This Row],[Matricule]],#REF!,2,FALSE))</f>
        <v/>
      </c>
      <c r="C494" s="12" t="str">
        <f>IF(ISBLANK(Tableau415[[#This Row],[Matricule]]),"",VLOOKUP(Tableau415[[#This Row],[Matricule]],#REF!,3,FALSE))</f>
        <v/>
      </c>
      <c r="D494" s="12" t="str">
        <f>CONCATENATE(Tableau415[[#This Row],[Semaine]],Tableau415[[#This Row],[Matricule]])</f>
        <v/>
      </c>
      <c r="H494" s="8"/>
      <c r="I494" s="8"/>
      <c r="J494" s="8"/>
      <c r="K494" s="8"/>
      <c r="L494" s="8"/>
      <c r="M494" s="8"/>
      <c r="N494" s="8"/>
      <c r="O494" s="21">
        <f>COUNTIF(Tableau415[[#This Row],[Lundi]:[Dimanche]],"&gt;0")</f>
        <v>0</v>
      </c>
      <c r="P494" s="21">
        <f>SUM(Tableau415[[#This Row],[Lundi]:[Dimanche]])</f>
        <v>0</v>
      </c>
      <c r="Q494" s="21">
        <f>COUNTIF(Tableau415[[#This Row],[Lundi]:[Dimanche]],"&gt;=190")*1000</f>
        <v>0</v>
      </c>
      <c r="R494" s="21">
        <f t="shared" si="14"/>
        <v>0</v>
      </c>
      <c r="S494" s="21">
        <f t="shared" si="15"/>
        <v>0</v>
      </c>
      <c r="T494" s="54" t="str">
        <f>IF(Tableau415[[#This Row],[Matricule]]&gt;1,IF(COUNTIF(Tableau415[DateMatricule],Tableau415[[#This Row],[DateMatricule]])&gt;1,"Doublon",""),"")</f>
        <v/>
      </c>
      <c r="U494"/>
    </row>
    <row r="495" spans="1:21" x14ac:dyDescent="0.25">
      <c r="A495" s="12" t="str">
        <f>IF(Tableau415[[#This Row],[Semaine]]="","",VLOOKUP(Tableau415[[#This Row],[Semaine]],Listes!$A:$B,2,FALSE))</f>
        <v/>
      </c>
      <c r="B495" s="12" t="str">
        <f>IF(ISBLANK(Tableau415[[#This Row],[Matricule]]),"",VLOOKUP(Tableau415[[#This Row],[Matricule]],#REF!,2,FALSE))</f>
        <v/>
      </c>
      <c r="C495" s="12" t="str">
        <f>IF(ISBLANK(Tableau415[[#This Row],[Matricule]]),"",VLOOKUP(Tableau415[[#This Row],[Matricule]],#REF!,3,FALSE))</f>
        <v/>
      </c>
      <c r="D495" s="12" t="str">
        <f>CONCATENATE(Tableau415[[#This Row],[Semaine]],Tableau415[[#This Row],[Matricule]])</f>
        <v/>
      </c>
      <c r="H495" s="8"/>
      <c r="I495" s="8"/>
      <c r="J495" s="8"/>
      <c r="K495" s="8"/>
      <c r="L495" s="8"/>
      <c r="M495" s="8"/>
      <c r="N495" s="8"/>
      <c r="O495" s="21">
        <f>COUNTIF(Tableau415[[#This Row],[Lundi]:[Dimanche]],"&gt;0")</f>
        <v>0</v>
      </c>
      <c r="P495" s="21">
        <f>SUM(Tableau415[[#This Row],[Lundi]:[Dimanche]])</f>
        <v>0</v>
      </c>
      <c r="Q495" s="21">
        <f>COUNTIF(Tableau415[[#This Row],[Lundi]:[Dimanche]],"&gt;=190")*1000</f>
        <v>0</v>
      </c>
      <c r="R495" s="21">
        <f t="shared" si="14"/>
        <v>0</v>
      </c>
      <c r="S495" s="21">
        <f t="shared" si="15"/>
        <v>0</v>
      </c>
      <c r="T495" s="54" t="str">
        <f>IF(Tableau415[[#This Row],[Matricule]]&gt;1,IF(COUNTIF(Tableau415[DateMatricule],Tableau415[[#This Row],[DateMatricule]])&gt;1,"Doublon",""),"")</f>
        <v/>
      </c>
      <c r="U495"/>
    </row>
    <row r="496" spans="1:21" x14ac:dyDescent="0.25">
      <c r="A496" s="12" t="str">
        <f>IF(Tableau415[[#This Row],[Semaine]]="","",VLOOKUP(Tableau415[[#This Row],[Semaine]],Listes!$A:$B,2,FALSE))</f>
        <v/>
      </c>
      <c r="B496" s="12" t="str">
        <f>IF(ISBLANK(Tableau415[[#This Row],[Matricule]]),"",VLOOKUP(Tableau415[[#This Row],[Matricule]],#REF!,2,FALSE))</f>
        <v/>
      </c>
      <c r="C496" s="12" t="str">
        <f>IF(ISBLANK(Tableau415[[#This Row],[Matricule]]),"",VLOOKUP(Tableau415[[#This Row],[Matricule]],#REF!,3,FALSE))</f>
        <v/>
      </c>
      <c r="D496" s="12" t="str">
        <f>CONCATENATE(Tableau415[[#This Row],[Semaine]],Tableau415[[#This Row],[Matricule]])</f>
        <v/>
      </c>
      <c r="H496" s="8"/>
      <c r="I496" s="8"/>
      <c r="J496" s="8"/>
      <c r="K496" s="8"/>
      <c r="L496" s="8"/>
      <c r="M496" s="8"/>
      <c r="N496" s="8"/>
      <c r="O496" s="21">
        <f>COUNTIF(Tableau415[[#This Row],[Lundi]:[Dimanche]],"&gt;0")</f>
        <v>0</v>
      </c>
      <c r="P496" s="21">
        <f>SUM(Tableau415[[#This Row],[Lundi]:[Dimanche]])</f>
        <v>0</v>
      </c>
      <c r="Q496" s="21">
        <f>COUNTIF(Tableau415[[#This Row],[Lundi]:[Dimanche]],"&gt;=190")*1000</f>
        <v>0</v>
      </c>
      <c r="R496" s="21">
        <f t="shared" si="14"/>
        <v>0</v>
      </c>
      <c r="S496" s="21">
        <f t="shared" si="15"/>
        <v>0</v>
      </c>
      <c r="T496" s="54" t="str">
        <f>IF(Tableau415[[#This Row],[Matricule]]&gt;1,IF(COUNTIF(Tableau415[DateMatricule],Tableau415[[#This Row],[DateMatricule]])&gt;1,"Doublon",""),"")</f>
        <v/>
      </c>
      <c r="U496"/>
    </row>
    <row r="497" spans="1:21" x14ac:dyDescent="0.25">
      <c r="A497" s="12" t="str">
        <f>IF(Tableau415[[#This Row],[Semaine]]="","",VLOOKUP(Tableau415[[#This Row],[Semaine]],Listes!$A:$B,2,FALSE))</f>
        <v/>
      </c>
      <c r="B497" s="12" t="str">
        <f>IF(ISBLANK(Tableau415[[#This Row],[Matricule]]),"",VLOOKUP(Tableau415[[#This Row],[Matricule]],#REF!,2,FALSE))</f>
        <v/>
      </c>
      <c r="C497" s="12" t="str">
        <f>IF(ISBLANK(Tableau415[[#This Row],[Matricule]]),"",VLOOKUP(Tableau415[[#This Row],[Matricule]],#REF!,3,FALSE))</f>
        <v/>
      </c>
      <c r="D497" s="12" t="str">
        <f>CONCATENATE(Tableau415[[#This Row],[Semaine]],Tableau415[[#This Row],[Matricule]])</f>
        <v/>
      </c>
      <c r="H497" s="8"/>
      <c r="I497" s="8"/>
      <c r="J497" s="8"/>
      <c r="K497" s="8"/>
      <c r="L497" s="8"/>
      <c r="M497" s="8"/>
      <c r="N497" s="8"/>
      <c r="O497" s="21">
        <f>COUNTIF(Tableau415[[#This Row],[Lundi]:[Dimanche]],"&gt;0")</f>
        <v>0</v>
      </c>
      <c r="P497" s="21">
        <f>SUM(Tableau415[[#This Row],[Lundi]:[Dimanche]])</f>
        <v>0</v>
      </c>
      <c r="Q497" s="21">
        <f>COUNTIF(Tableau415[[#This Row],[Lundi]:[Dimanche]],"&gt;=190")*1000</f>
        <v>0</v>
      </c>
      <c r="R497" s="21">
        <f t="shared" si="14"/>
        <v>0</v>
      </c>
      <c r="S497" s="21">
        <f t="shared" si="15"/>
        <v>0</v>
      </c>
      <c r="T497" s="54" t="str">
        <f>IF(Tableau415[[#This Row],[Matricule]]&gt;1,IF(COUNTIF(Tableau415[DateMatricule],Tableau415[[#This Row],[DateMatricule]])&gt;1,"Doublon",""),"")</f>
        <v/>
      </c>
      <c r="U497"/>
    </row>
    <row r="498" spans="1:21" x14ac:dyDescent="0.25">
      <c r="A498" s="12" t="str">
        <f>IF(Tableau415[[#This Row],[Semaine]]="","",VLOOKUP(Tableau415[[#This Row],[Semaine]],Listes!$A:$B,2,FALSE))</f>
        <v/>
      </c>
      <c r="B498" s="12" t="str">
        <f>IF(ISBLANK(Tableau415[[#This Row],[Matricule]]),"",VLOOKUP(Tableau415[[#This Row],[Matricule]],#REF!,2,FALSE))</f>
        <v/>
      </c>
      <c r="C498" s="12" t="str">
        <f>IF(ISBLANK(Tableau415[[#This Row],[Matricule]]),"",VLOOKUP(Tableau415[[#This Row],[Matricule]],#REF!,3,FALSE))</f>
        <v/>
      </c>
      <c r="D498" s="12" t="str">
        <f>CONCATENATE(Tableau415[[#This Row],[Semaine]],Tableau415[[#This Row],[Matricule]])</f>
        <v/>
      </c>
      <c r="H498" s="8"/>
      <c r="I498" s="8"/>
      <c r="J498" s="8"/>
      <c r="K498" s="8"/>
      <c r="L498" s="8"/>
      <c r="M498" s="8"/>
      <c r="N498" s="8"/>
      <c r="O498" s="21">
        <f>COUNTIF(Tableau415[[#This Row],[Lundi]:[Dimanche]],"&gt;0")</f>
        <v>0</v>
      </c>
      <c r="P498" s="21">
        <f>SUM(Tableau415[[#This Row],[Lundi]:[Dimanche]])</f>
        <v>0</v>
      </c>
      <c r="Q498" s="21">
        <f>COUNTIF(Tableau415[[#This Row],[Lundi]:[Dimanche]],"&gt;=190")*1000</f>
        <v>0</v>
      </c>
      <c r="R498" s="21">
        <f t="shared" si="14"/>
        <v>0</v>
      </c>
      <c r="S498" s="21">
        <f t="shared" si="15"/>
        <v>0</v>
      </c>
      <c r="T498" s="54" t="str">
        <f>IF(Tableau415[[#This Row],[Matricule]]&gt;1,IF(COUNTIF(Tableau415[DateMatricule],Tableau415[[#This Row],[DateMatricule]])&gt;1,"Doublon",""),"")</f>
        <v/>
      </c>
      <c r="U498"/>
    </row>
    <row r="499" spans="1:21" x14ac:dyDescent="0.25">
      <c r="A499" s="12" t="str">
        <f>IF(Tableau415[[#This Row],[Semaine]]="","",VLOOKUP(Tableau415[[#This Row],[Semaine]],Listes!$A:$B,2,FALSE))</f>
        <v/>
      </c>
      <c r="B499" s="12" t="str">
        <f>IF(ISBLANK(Tableau415[[#This Row],[Matricule]]),"",VLOOKUP(Tableau415[[#This Row],[Matricule]],#REF!,2,FALSE))</f>
        <v/>
      </c>
      <c r="C499" s="12" t="str">
        <f>IF(ISBLANK(Tableau415[[#This Row],[Matricule]]),"",VLOOKUP(Tableau415[[#This Row],[Matricule]],#REF!,3,FALSE))</f>
        <v/>
      </c>
      <c r="D499" s="12" t="str">
        <f>CONCATENATE(Tableau415[[#This Row],[Semaine]],Tableau415[[#This Row],[Matricule]])</f>
        <v/>
      </c>
      <c r="H499" s="8"/>
      <c r="I499" s="8"/>
      <c r="J499" s="8"/>
      <c r="K499" s="8"/>
      <c r="L499" s="8"/>
      <c r="M499" s="8"/>
      <c r="N499" s="8"/>
      <c r="O499" s="21">
        <f>COUNTIF(Tableau415[[#This Row],[Lundi]:[Dimanche]],"&gt;0")</f>
        <v>0</v>
      </c>
      <c r="P499" s="21">
        <f>SUM(Tableau415[[#This Row],[Lundi]:[Dimanche]])</f>
        <v>0</v>
      </c>
      <c r="Q499" s="21">
        <f>COUNTIF(Tableau415[[#This Row],[Lundi]:[Dimanche]],"&gt;=190")*1000</f>
        <v>0</v>
      </c>
      <c r="R499" s="21">
        <f t="shared" si="14"/>
        <v>0</v>
      </c>
      <c r="S499" s="21">
        <f t="shared" si="15"/>
        <v>0</v>
      </c>
      <c r="T499" s="54" t="str">
        <f>IF(Tableau415[[#This Row],[Matricule]]&gt;1,IF(COUNTIF(Tableau415[DateMatricule],Tableau415[[#This Row],[DateMatricule]])&gt;1,"Doublon",""),"")</f>
        <v/>
      </c>
      <c r="U499"/>
    </row>
    <row r="500" spans="1:21" x14ac:dyDescent="0.25">
      <c r="A500" s="12" t="str">
        <f>IF(Tableau415[[#This Row],[Semaine]]="","",VLOOKUP(Tableau415[[#This Row],[Semaine]],Listes!$A:$B,2,FALSE))</f>
        <v/>
      </c>
      <c r="B500" s="12" t="str">
        <f>IF(ISBLANK(Tableau415[[#This Row],[Matricule]]),"",VLOOKUP(Tableau415[[#This Row],[Matricule]],#REF!,2,FALSE))</f>
        <v/>
      </c>
      <c r="C500" s="12" t="str">
        <f>IF(ISBLANK(Tableau415[[#This Row],[Matricule]]),"",VLOOKUP(Tableau415[[#This Row],[Matricule]],#REF!,3,FALSE))</f>
        <v/>
      </c>
      <c r="D500" s="12" t="str">
        <f>CONCATENATE(Tableau415[[#This Row],[Semaine]],Tableau415[[#This Row],[Matricule]])</f>
        <v/>
      </c>
      <c r="H500" s="8"/>
      <c r="I500" s="8"/>
      <c r="J500" s="8"/>
      <c r="K500" s="8"/>
      <c r="L500" s="8"/>
      <c r="M500" s="8"/>
      <c r="N500" s="8"/>
      <c r="O500" s="21">
        <f>COUNTIF(Tableau415[[#This Row],[Lundi]:[Dimanche]],"&gt;0")</f>
        <v>0</v>
      </c>
      <c r="P500" s="21">
        <f>SUM(Tableau415[[#This Row],[Lundi]:[Dimanche]])</f>
        <v>0</v>
      </c>
      <c r="Q500" s="21">
        <f>COUNTIF(Tableau415[[#This Row],[Lundi]:[Dimanche]],"&gt;=190")*1000</f>
        <v>0</v>
      </c>
      <c r="R500" s="21">
        <f t="shared" si="14"/>
        <v>0</v>
      </c>
      <c r="S500" s="21">
        <f t="shared" si="15"/>
        <v>0</v>
      </c>
      <c r="T500" s="54" t="str">
        <f>IF(Tableau415[[#This Row],[Matricule]]&gt;1,IF(COUNTIF(Tableau415[DateMatricule],Tableau415[[#This Row],[DateMatricule]])&gt;1,"Doublon",""),"")</f>
        <v/>
      </c>
      <c r="U500"/>
    </row>
    <row r="501" spans="1:21" x14ac:dyDescent="0.25">
      <c r="A501" s="12" t="str">
        <f>IF(Tableau415[[#This Row],[Semaine]]="","",VLOOKUP(Tableau415[[#This Row],[Semaine]],Listes!$A:$B,2,FALSE))</f>
        <v/>
      </c>
      <c r="B501" s="12" t="str">
        <f>IF(ISBLANK(Tableau415[[#This Row],[Matricule]]),"",VLOOKUP(Tableau415[[#This Row],[Matricule]],#REF!,2,FALSE))</f>
        <v/>
      </c>
      <c r="C501" s="12" t="str">
        <f>IF(ISBLANK(Tableau415[[#This Row],[Matricule]]),"",VLOOKUP(Tableau415[[#This Row],[Matricule]],#REF!,3,FALSE))</f>
        <v/>
      </c>
      <c r="D501" s="12" t="str">
        <f>CONCATENATE(Tableau415[[#This Row],[Semaine]],Tableau415[[#This Row],[Matricule]])</f>
        <v/>
      </c>
      <c r="H501" s="8"/>
      <c r="I501" s="8"/>
      <c r="J501" s="8"/>
      <c r="K501" s="8"/>
      <c r="L501" s="8"/>
      <c r="M501" s="8"/>
      <c r="N501" s="8"/>
      <c r="O501" s="21">
        <f>COUNTIF(Tableau415[[#This Row],[Lundi]:[Dimanche]],"&gt;0")</f>
        <v>0</v>
      </c>
      <c r="P501" s="21">
        <f>SUM(Tableau415[[#This Row],[Lundi]:[Dimanche]])</f>
        <v>0</v>
      </c>
      <c r="Q501" s="21">
        <f>COUNTIF(Tableau415[[#This Row],[Lundi]:[Dimanche]],"&gt;=190")*1000</f>
        <v>0</v>
      </c>
      <c r="R501" s="21">
        <f t="shared" si="14"/>
        <v>0</v>
      </c>
      <c r="S501" s="21">
        <f t="shared" si="15"/>
        <v>0</v>
      </c>
      <c r="T501" s="54" t="str">
        <f>IF(Tableau415[[#This Row],[Matricule]]&gt;1,IF(COUNTIF(Tableau415[DateMatricule],Tableau415[[#This Row],[DateMatricule]])&gt;1,"Doublon",""),"")</f>
        <v/>
      </c>
      <c r="U501"/>
    </row>
    <row r="502" spans="1:21" x14ac:dyDescent="0.25">
      <c r="A502" s="12" t="str">
        <f>IF(Tableau415[[#This Row],[Semaine]]="","",VLOOKUP(Tableau415[[#This Row],[Semaine]],Listes!$A:$B,2,FALSE))</f>
        <v/>
      </c>
      <c r="B502" s="12" t="str">
        <f>IF(ISBLANK(Tableau415[[#This Row],[Matricule]]),"",VLOOKUP(Tableau415[[#This Row],[Matricule]],#REF!,2,FALSE))</f>
        <v/>
      </c>
      <c r="C502" s="12" t="str">
        <f>IF(ISBLANK(Tableau415[[#This Row],[Matricule]]),"",VLOOKUP(Tableau415[[#This Row],[Matricule]],#REF!,3,FALSE))</f>
        <v/>
      </c>
      <c r="D502" s="12" t="str">
        <f>CONCATENATE(Tableau415[[#This Row],[Semaine]],Tableau415[[#This Row],[Matricule]])</f>
        <v/>
      </c>
      <c r="H502" s="8"/>
      <c r="I502" s="8"/>
      <c r="J502" s="8"/>
      <c r="K502" s="8"/>
      <c r="L502" s="8"/>
      <c r="M502" s="8"/>
      <c r="N502" s="8"/>
      <c r="O502" s="21">
        <f>COUNTIF(Tableau415[[#This Row],[Lundi]:[Dimanche]],"&gt;0")</f>
        <v>0</v>
      </c>
      <c r="P502" s="21">
        <f>SUM(Tableau415[[#This Row],[Lundi]:[Dimanche]])</f>
        <v>0</v>
      </c>
      <c r="Q502" s="21">
        <f>COUNTIF(Tableau415[[#This Row],[Lundi]:[Dimanche]],"&gt;=190")*1000</f>
        <v>0</v>
      </c>
      <c r="R502" s="21">
        <f t="shared" si="14"/>
        <v>0</v>
      </c>
      <c r="S502" s="21">
        <f t="shared" si="15"/>
        <v>0</v>
      </c>
      <c r="T502" s="54" t="str">
        <f>IF(Tableau415[[#This Row],[Matricule]]&gt;1,IF(COUNTIF(Tableau415[DateMatricule],Tableau415[[#This Row],[DateMatricule]])&gt;1,"Doublon",""),"")</f>
        <v/>
      </c>
      <c r="U502"/>
    </row>
    <row r="503" spans="1:21" x14ac:dyDescent="0.25">
      <c r="A503" s="12" t="str">
        <f>IF(Tableau415[[#This Row],[Semaine]]="","",VLOOKUP(Tableau415[[#This Row],[Semaine]],Listes!$A:$B,2,FALSE))</f>
        <v/>
      </c>
      <c r="B503" s="12" t="str">
        <f>IF(ISBLANK(Tableau415[[#This Row],[Matricule]]),"",VLOOKUP(Tableau415[[#This Row],[Matricule]],#REF!,2,FALSE))</f>
        <v/>
      </c>
      <c r="C503" s="12" t="str">
        <f>IF(ISBLANK(Tableau415[[#This Row],[Matricule]]),"",VLOOKUP(Tableau415[[#This Row],[Matricule]],#REF!,3,FALSE))</f>
        <v/>
      </c>
      <c r="D503" s="12" t="str">
        <f>CONCATENATE(Tableau415[[#This Row],[Semaine]],Tableau415[[#This Row],[Matricule]])</f>
        <v/>
      </c>
      <c r="H503" s="8"/>
      <c r="I503" s="8"/>
      <c r="J503" s="8"/>
      <c r="K503" s="8"/>
      <c r="L503" s="8"/>
      <c r="M503" s="8"/>
      <c r="N503" s="8"/>
      <c r="O503" s="21">
        <f>COUNTIF(Tableau415[[#This Row],[Lundi]:[Dimanche]],"&gt;0")</f>
        <v>0</v>
      </c>
      <c r="P503" s="21">
        <f>SUM(Tableau415[[#This Row],[Lundi]:[Dimanche]])</f>
        <v>0</v>
      </c>
      <c r="Q503" s="21">
        <f>COUNTIF(Tableau415[[#This Row],[Lundi]:[Dimanche]],"&gt;=190")*1000</f>
        <v>0</v>
      </c>
      <c r="R503" s="21">
        <f t="shared" si="14"/>
        <v>0</v>
      </c>
      <c r="S503" s="21">
        <f t="shared" si="15"/>
        <v>0</v>
      </c>
      <c r="T503" s="54" t="str">
        <f>IF(Tableau415[[#This Row],[Matricule]]&gt;1,IF(COUNTIF(Tableau415[DateMatricule],Tableau415[[#This Row],[DateMatricule]])&gt;1,"Doublon",""),"")</f>
        <v/>
      </c>
      <c r="U503"/>
    </row>
    <row r="504" spans="1:21" x14ac:dyDescent="0.25">
      <c r="A504" s="12" t="str">
        <f>IF(Tableau415[[#This Row],[Semaine]]="","",VLOOKUP(Tableau415[[#This Row],[Semaine]],Listes!$A:$B,2,FALSE))</f>
        <v/>
      </c>
      <c r="B504" s="12" t="str">
        <f>IF(ISBLANK(Tableau415[[#This Row],[Matricule]]),"",VLOOKUP(Tableau415[[#This Row],[Matricule]],#REF!,2,FALSE))</f>
        <v/>
      </c>
      <c r="C504" s="12" t="str">
        <f>IF(ISBLANK(Tableau415[[#This Row],[Matricule]]),"",VLOOKUP(Tableau415[[#This Row],[Matricule]],#REF!,3,FALSE))</f>
        <v/>
      </c>
      <c r="D504" s="12" t="str">
        <f>CONCATENATE(Tableau415[[#This Row],[Semaine]],Tableau415[[#This Row],[Matricule]])</f>
        <v/>
      </c>
      <c r="H504" s="8"/>
      <c r="I504" s="8"/>
      <c r="J504" s="8"/>
      <c r="K504" s="8"/>
      <c r="L504" s="8"/>
      <c r="M504" s="8"/>
      <c r="N504" s="8"/>
      <c r="O504" s="21">
        <f>COUNTIF(Tableau415[[#This Row],[Lundi]:[Dimanche]],"&gt;0")</f>
        <v>0</v>
      </c>
      <c r="P504" s="21">
        <f>SUM(Tableau415[[#This Row],[Lundi]:[Dimanche]])</f>
        <v>0</v>
      </c>
      <c r="Q504" s="21">
        <f>COUNTIF(Tableau415[[#This Row],[Lundi]:[Dimanche]],"&gt;=190")*1000</f>
        <v>0</v>
      </c>
      <c r="R504" s="21">
        <f t="shared" si="14"/>
        <v>0</v>
      </c>
      <c r="S504" s="21">
        <f t="shared" si="15"/>
        <v>0</v>
      </c>
      <c r="T504" s="54" t="str">
        <f>IF(Tableau415[[#This Row],[Matricule]]&gt;1,IF(COUNTIF(Tableau415[DateMatricule],Tableau415[[#This Row],[DateMatricule]])&gt;1,"Doublon",""),"")</f>
        <v/>
      </c>
      <c r="U504"/>
    </row>
    <row r="505" spans="1:21" x14ac:dyDescent="0.25">
      <c r="A505" s="12" t="str">
        <f>IF(Tableau415[[#This Row],[Semaine]]="","",VLOOKUP(Tableau415[[#This Row],[Semaine]],Listes!$A:$B,2,FALSE))</f>
        <v/>
      </c>
      <c r="B505" s="12" t="str">
        <f>IF(ISBLANK(Tableau415[[#This Row],[Matricule]]),"",VLOOKUP(Tableau415[[#This Row],[Matricule]],#REF!,2,FALSE))</f>
        <v/>
      </c>
      <c r="C505" s="12" t="str">
        <f>IF(ISBLANK(Tableau415[[#This Row],[Matricule]]),"",VLOOKUP(Tableau415[[#This Row],[Matricule]],#REF!,3,FALSE))</f>
        <v/>
      </c>
      <c r="D505" s="12" t="str">
        <f>CONCATENATE(Tableau415[[#This Row],[Semaine]],Tableau415[[#This Row],[Matricule]])</f>
        <v/>
      </c>
      <c r="H505" s="8"/>
      <c r="I505" s="8"/>
      <c r="J505" s="8"/>
      <c r="K505" s="8"/>
      <c r="L505" s="8"/>
      <c r="M505" s="8"/>
      <c r="N505" s="8"/>
      <c r="O505" s="21">
        <f>COUNTIF(Tableau415[[#This Row],[Lundi]:[Dimanche]],"&gt;0")</f>
        <v>0</v>
      </c>
      <c r="P505" s="21">
        <f>SUM(Tableau415[[#This Row],[Lundi]:[Dimanche]])</f>
        <v>0</v>
      </c>
      <c r="Q505" s="21">
        <f>COUNTIF(Tableau415[[#This Row],[Lundi]:[Dimanche]],"&gt;=190")*1000</f>
        <v>0</v>
      </c>
      <c r="R505" s="21">
        <f t="shared" si="14"/>
        <v>0</v>
      </c>
      <c r="S505" s="21">
        <f t="shared" si="15"/>
        <v>0</v>
      </c>
      <c r="T505" s="54" t="str">
        <f>IF(Tableau415[[#This Row],[Matricule]]&gt;1,IF(COUNTIF(Tableau415[DateMatricule],Tableau415[[#This Row],[DateMatricule]])&gt;1,"Doublon",""),"")</f>
        <v/>
      </c>
      <c r="U505"/>
    </row>
    <row r="506" spans="1:21" x14ac:dyDescent="0.25">
      <c r="A506" s="12" t="str">
        <f>IF(Tableau415[[#This Row],[Semaine]]="","",VLOOKUP(Tableau415[[#This Row],[Semaine]],Listes!$A:$B,2,FALSE))</f>
        <v/>
      </c>
      <c r="B506" s="12" t="str">
        <f>IF(ISBLANK(Tableau415[[#This Row],[Matricule]]),"",VLOOKUP(Tableau415[[#This Row],[Matricule]],#REF!,2,FALSE))</f>
        <v/>
      </c>
      <c r="C506" s="12" t="str">
        <f>IF(ISBLANK(Tableau415[[#This Row],[Matricule]]),"",VLOOKUP(Tableau415[[#This Row],[Matricule]],#REF!,3,FALSE))</f>
        <v/>
      </c>
      <c r="D506" s="12" t="str">
        <f>CONCATENATE(Tableau415[[#This Row],[Semaine]],Tableau415[[#This Row],[Matricule]])</f>
        <v/>
      </c>
      <c r="H506" s="8"/>
      <c r="I506" s="8"/>
      <c r="J506" s="8"/>
      <c r="K506" s="8"/>
      <c r="L506" s="8"/>
      <c r="M506" s="8"/>
      <c r="N506" s="8"/>
      <c r="O506" s="21">
        <f>COUNTIF(Tableau415[[#This Row],[Lundi]:[Dimanche]],"&gt;0")</f>
        <v>0</v>
      </c>
      <c r="P506" s="21">
        <f>SUM(Tableau415[[#This Row],[Lundi]:[Dimanche]])</f>
        <v>0</v>
      </c>
      <c r="Q506" s="21">
        <f>COUNTIF(Tableau415[[#This Row],[Lundi]:[Dimanche]],"&gt;=190")*1000</f>
        <v>0</v>
      </c>
      <c r="R506" s="21">
        <f t="shared" si="14"/>
        <v>0</v>
      </c>
      <c r="S506" s="21">
        <f t="shared" si="15"/>
        <v>0</v>
      </c>
      <c r="T506" s="54" t="str">
        <f>IF(Tableau415[[#This Row],[Matricule]]&gt;1,IF(COUNTIF(Tableau415[DateMatricule],Tableau415[[#This Row],[DateMatricule]])&gt;1,"Doublon",""),"")</f>
        <v/>
      </c>
      <c r="U506"/>
    </row>
    <row r="507" spans="1:21" x14ac:dyDescent="0.25">
      <c r="A507" s="12" t="str">
        <f>IF(Tableau415[[#This Row],[Semaine]]="","",VLOOKUP(Tableau415[[#This Row],[Semaine]],Listes!$A:$B,2,FALSE))</f>
        <v/>
      </c>
      <c r="B507" s="12" t="str">
        <f>IF(ISBLANK(Tableau415[[#This Row],[Matricule]]),"",VLOOKUP(Tableau415[[#This Row],[Matricule]],#REF!,2,FALSE))</f>
        <v/>
      </c>
      <c r="C507" s="12" t="str">
        <f>IF(ISBLANK(Tableau415[[#This Row],[Matricule]]),"",VLOOKUP(Tableau415[[#This Row],[Matricule]],#REF!,3,FALSE))</f>
        <v/>
      </c>
      <c r="D507" s="12" t="str">
        <f>CONCATENATE(Tableau415[[#This Row],[Semaine]],Tableau415[[#This Row],[Matricule]])</f>
        <v/>
      </c>
      <c r="H507" s="8"/>
      <c r="I507" s="8"/>
      <c r="J507" s="8"/>
      <c r="K507" s="8"/>
      <c r="L507" s="8"/>
      <c r="M507" s="8"/>
      <c r="N507" s="8"/>
      <c r="O507" s="21">
        <f>COUNTIF(Tableau415[[#This Row],[Lundi]:[Dimanche]],"&gt;0")</f>
        <v>0</v>
      </c>
      <c r="P507" s="21">
        <f>SUM(Tableau415[[#This Row],[Lundi]:[Dimanche]])</f>
        <v>0</v>
      </c>
      <c r="Q507" s="21">
        <f>COUNTIF(Tableau415[[#This Row],[Lundi]:[Dimanche]],"&gt;=190")*1000</f>
        <v>0</v>
      </c>
      <c r="R507" s="21">
        <f t="shared" si="14"/>
        <v>0</v>
      </c>
      <c r="S507" s="21">
        <f t="shared" si="15"/>
        <v>0</v>
      </c>
      <c r="T507" s="54" t="str">
        <f>IF(Tableau415[[#This Row],[Matricule]]&gt;1,IF(COUNTIF(Tableau415[DateMatricule],Tableau415[[#This Row],[DateMatricule]])&gt;1,"Doublon",""),"")</f>
        <v/>
      </c>
      <c r="U507"/>
    </row>
    <row r="508" spans="1:21" x14ac:dyDescent="0.25">
      <c r="A508" s="12" t="str">
        <f>IF(Tableau415[[#This Row],[Semaine]]="","",VLOOKUP(Tableau415[[#This Row],[Semaine]],Listes!$A:$B,2,FALSE))</f>
        <v/>
      </c>
      <c r="B508" s="12" t="str">
        <f>IF(ISBLANK(Tableau415[[#This Row],[Matricule]]),"",VLOOKUP(Tableau415[[#This Row],[Matricule]],#REF!,2,FALSE))</f>
        <v/>
      </c>
      <c r="C508" s="12" t="str">
        <f>IF(ISBLANK(Tableau415[[#This Row],[Matricule]]),"",VLOOKUP(Tableau415[[#This Row],[Matricule]],#REF!,3,FALSE))</f>
        <v/>
      </c>
      <c r="D508" s="12" t="str">
        <f>CONCATENATE(Tableau415[[#This Row],[Semaine]],Tableau415[[#This Row],[Matricule]])</f>
        <v/>
      </c>
      <c r="H508" s="8"/>
      <c r="I508" s="8"/>
      <c r="J508" s="8"/>
      <c r="K508" s="8"/>
      <c r="L508" s="8"/>
      <c r="M508" s="8"/>
      <c r="N508" s="8"/>
      <c r="O508" s="21">
        <f>COUNTIF(Tableau415[[#This Row],[Lundi]:[Dimanche]],"&gt;0")</f>
        <v>0</v>
      </c>
      <c r="P508" s="21">
        <f>SUM(Tableau415[[#This Row],[Lundi]:[Dimanche]])</f>
        <v>0</v>
      </c>
      <c r="Q508" s="21">
        <f>COUNTIF(Tableau415[[#This Row],[Lundi]:[Dimanche]],"&gt;=190")*1000</f>
        <v>0</v>
      </c>
      <c r="R508" s="21">
        <f t="shared" si="14"/>
        <v>0</v>
      </c>
      <c r="S508" s="21">
        <f t="shared" si="15"/>
        <v>0</v>
      </c>
      <c r="T508" s="54" t="str">
        <f>IF(Tableau415[[#This Row],[Matricule]]&gt;1,IF(COUNTIF(Tableau415[DateMatricule],Tableau415[[#This Row],[DateMatricule]])&gt;1,"Doublon",""),"")</f>
        <v/>
      </c>
      <c r="U508"/>
    </row>
    <row r="509" spans="1:21" x14ac:dyDescent="0.25">
      <c r="A509" s="12" t="str">
        <f>IF(Tableau415[[#This Row],[Semaine]]="","",VLOOKUP(Tableau415[[#This Row],[Semaine]],Listes!$A:$B,2,FALSE))</f>
        <v/>
      </c>
      <c r="B509" s="12" t="str">
        <f>IF(ISBLANK(Tableau415[[#This Row],[Matricule]]),"",VLOOKUP(Tableau415[[#This Row],[Matricule]],#REF!,2,FALSE))</f>
        <v/>
      </c>
      <c r="C509" s="12" t="str">
        <f>IF(ISBLANK(Tableau415[[#This Row],[Matricule]]),"",VLOOKUP(Tableau415[[#This Row],[Matricule]],#REF!,3,FALSE))</f>
        <v/>
      </c>
      <c r="D509" s="12" t="str">
        <f>CONCATENATE(Tableau415[[#This Row],[Semaine]],Tableau415[[#This Row],[Matricule]])</f>
        <v/>
      </c>
      <c r="H509" s="8"/>
      <c r="I509" s="8"/>
      <c r="J509" s="8"/>
      <c r="K509" s="8"/>
      <c r="L509" s="8"/>
      <c r="M509" s="8"/>
      <c r="N509" s="8"/>
      <c r="O509" s="21">
        <f>COUNTIF(Tableau415[[#This Row],[Lundi]:[Dimanche]],"&gt;0")</f>
        <v>0</v>
      </c>
      <c r="P509" s="21">
        <f>SUM(Tableau415[[#This Row],[Lundi]:[Dimanche]])</f>
        <v>0</v>
      </c>
      <c r="Q509" s="21">
        <f>COUNTIF(Tableau415[[#This Row],[Lundi]:[Dimanche]],"&gt;=190")*1000</f>
        <v>0</v>
      </c>
      <c r="R509" s="21">
        <f t="shared" si="14"/>
        <v>0</v>
      </c>
      <c r="S509" s="21">
        <f t="shared" si="15"/>
        <v>0</v>
      </c>
      <c r="T509" s="54" t="str">
        <f>IF(Tableau415[[#This Row],[Matricule]]&gt;1,IF(COUNTIF(Tableau415[DateMatricule],Tableau415[[#This Row],[DateMatricule]])&gt;1,"Doublon",""),"")</f>
        <v/>
      </c>
      <c r="U509"/>
    </row>
    <row r="510" spans="1:21" x14ac:dyDescent="0.25">
      <c r="A510" s="12" t="str">
        <f>IF(Tableau415[[#This Row],[Semaine]]="","",VLOOKUP(Tableau415[[#This Row],[Semaine]],Listes!$A:$B,2,FALSE))</f>
        <v/>
      </c>
      <c r="B510" s="12" t="str">
        <f>IF(ISBLANK(Tableau415[[#This Row],[Matricule]]),"",VLOOKUP(Tableau415[[#This Row],[Matricule]],#REF!,2,FALSE))</f>
        <v/>
      </c>
      <c r="C510" s="12" t="str">
        <f>IF(ISBLANK(Tableau415[[#This Row],[Matricule]]),"",VLOOKUP(Tableau415[[#This Row],[Matricule]],#REF!,3,FALSE))</f>
        <v/>
      </c>
      <c r="D510" s="12" t="str">
        <f>CONCATENATE(Tableau415[[#This Row],[Semaine]],Tableau415[[#This Row],[Matricule]])</f>
        <v/>
      </c>
      <c r="H510" s="8"/>
      <c r="I510" s="8"/>
      <c r="J510" s="8"/>
      <c r="K510" s="8"/>
      <c r="L510" s="8"/>
      <c r="M510" s="8"/>
      <c r="N510" s="8"/>
      <c r="O510" s="21">
        <f>COUNTIF(Tableau415[[#This Row],[Lundi]:[Dimanche]],"&gt;0")</f>
        <v>0</v>
      </c>
      <c r="P510" s="21">
        <f>SUM(Tableau415[[#This Row],[Lundi]:[Dimanche]])</f>
        <v>0</v>
      </c>
      <c r="Q510" s="21">
        <f>COUNTIF(Tableau415[[#This Row],[Lundi]:[Dimanche]],"&gt;=190")*1000</f>
        <v>0</v>
      </c>
      <c r="R510" s="21">
        <f t="shared" si="14"/>
        <v>0</v>
      </c>
      <c r="S510" s="21">
        <f t="shared" si="15"/>
        <v>0</v>
      </c>
      <c r="T510" s="54" t="str">
        <f>IF(Tableau415[[#This Row],[Matricule]]&gt;1,IF(COUNTIF(Tableau415[DateMatricule],Tableau415[[#This Row],[DateMatricule]])&gt;1,"Doublon",""),"")</f>
        <v/>
      </c>
      <c r="U510"/>
    </row>
    <row r="511" spans="1:21" x14ac:dyDescent="0.25">
      <c r="A511" s="12" t="str">
        <f>IF(Tableau415[[#This Row],[Semaine]]="","",VLOOKUP(Tableau415[[#This Row],[Semaine]],Listes!$A:$B,2,FALSE))</f>
        <v/>
      </c>
      <c r="B511" s="12" t="str">
        <f>IF(ISBLANK(Tableau415[[#This Row],[Matricule]]),"",VLOOKUP(Tableau415[[#This Row],[Matricule]],#REF!,2,FALSE))</f>
        <v/>
      </c>
      <c r="C511" s="12" t="str">
        <f>IF(ISBLANK(Tableau415[[#This Row],[Matricule]]),"",VLOOKUP(Tableau415[[#This Row],[Matricule]],#REF!,3,FALSE))</f>
        <v/>
      </c>
      <c r="D511" s="12" t="str">
        <f>CONCATENATE(Tableau415[[#This Row],[Semaine]],Tableau415[[#This Row],[Matricule]])</f>
        <v/>
      </c>
      <c r="H511" s="8"/>
      <c r="I511" s="8"/>
      <c r="J511" s="8"/>
      <c r="K511" s="8"/>
      <c r="L511" s="8"/>
      <c r="M511" s="8"/>
      <c r="N511" s="8"/>
      <c r="O511" s="21">
        <f>COUNTIF(Tableau415[[#This Row],[Lundi]:[Dimanche]],"&gt;0")</f>
        <v>0</v>
      </c>
      <c r="P511" s="21">
        <f>SUM(Tableau415[[#This Row],[Lundi]:[Dimanche]])</f>
        <v>0</v>
      </c>
      <c r="Q511" s="21">
        <f>COUNTIF(Tableau415[[#This Row],[Lundi]:[Dimanche]],"&gt;=190")*1000</f>
        <v>0</v>
      </c>
      <c r="R511" s="21">
        <f t="shared" si="14"/>
        <v>0</v>
      </c>
      <c r="S511" s="21">
        <f t="shared" si="15"/>
        <v>0</v>
      </c>
      <c r="T511" s="54" t="str">
        <f>IF(Tableau415[[#This Row],[Matricule]]&gt;1,IF(COUNTIF(Tableau415[DateMatricule],Tableau415[[#This Row],[DateMatricule]])&gt;1,"Doublon",""),"")</f>
        <v/>
      </c>
      <c r="U511"/>
    </row>
    <row r="512" spans="1:21" x14ac:dyDescent="0.25">
      <c r="A512" s="12" t="str">
        <f>IF(Tableau415[[#This Row],[Semaine]]="","",VLOOKUP(Tableau415[[#This Row],[Semaine]],Listes!$A:$B,2,FALSE))</f>
        <v/>
      </c>
      <c r="B512" s="12" t="str">
        <f>IF(ISBLANK(Tableau415[[#This Row],[Matricule]]),"",VLOOKUP(Tableau415[[#This Row],[Matricule]],#REF!,2,FALSE))</f>
        <v/>
      </c>
      <c r="C512" s="12" t="str">
        <f>IF(ISBLANK(Tableau415[[#This Row],[Matricule]]),"",VLOOKUP(Tableau415[[#This Row],[Matricule]],#REF!,3,FALSE))</f>
        <v/>
      </c>
      <c r="D512" s="12" t="str">
        <f>CONCATENATE(Tableau415[[#This Row],[Semaine]],Tableau415[[#This Row],[Matricule]])</f>
        <v/>
      </c>
      <c r="H512" s="8"/>
      <c r="I512" s="8"/>
      <c r="J512" s="8"/>
      <c r="K512" s="8"/>
      <c r="L512" s="8"/>
      <c r="M512" s="8"/>
      <c r="N512" s="8"/>
      <c r="O512" s="21">
        <f>COUNTIF(Tableau415[[#This Row],[Lundi]:[Dimanche]],"&gt;0")</f>
        <v>0</v>
      </c>
      <c r="P512" s="21">
        <f>SUM(Tableau415[[#This Row],[Lundi]:[Dimanche]])</f>
        <v>0</v>
      </c>
      <c r="Q512" s="21">
        <f>COUNTIF(Tableau415[[#This Row],[Lundi]:[Dimanche]],"&gt;=190")*1000</f>
        <v>0</v>
      </c>
      <c r="R512" s="21">
        <f t="shared" si="14"/>
        <v>0</v>
      </c>
      <c r="S512" s="21">
        <f t="shared" si="15"/>
        <v>0</v>
      </c>
      <c r="T512" s="54" t="str">
        <f>IF(Tableau415[[#This Row],[Matricule]]&gt;1,IF(COUNTIF(Tableau415[DateMatricule],Tableau415[[#This Row],[DateMatricule]])&gt;1,"Doublon",""),"")</f>
        <v/>
      </c>
      <c r="U512"/>
    </row>
    <row r="513" spans="1:21" x14ac:dyDescent="0.25">
      <c r="A513" s="12" t="str">
        <f>IF(Tableau415[[#This Row],[Semaine]]="","",VLOOKUP(Tableau415[[#This Row],[Semaine]],Listes!$A:$B,2,FALSE))</f>
        <v/>
      </c>
      <c r="B513" s="12" t="str">
        <f>IF(ISBLANK(Tableau415[[#This Row],[Matricule]]),"",VLOOKUP(Tableau415[[#This Row],[Matricule]],#REF!,2,FALSE))</f>
        <v/>
      </c>
      <c r="C513" s="12" t="str">
        <f>IF(ISBLANK(Tableau415[[#This Row],[Matricule]]),"",VLOOKUP(Tableau415[[#This Row],[Matricule]],#REF!,3,FALSE))</f>
        <v/>
      </c>
      <c r="D513" s="12" t="str">
        <f>CONCATENATE(Tableau415[[#This Row],[Semaine]],Tableau415[[#This Row],[Matricule]])</f>
        <v/>
      </c>
      <c r="H513" s="8"/>
      <c r="I513" s="8"/>
      <c r="J513" s="8"/>
      <c r="K513" s="8"/>
      <c r="L513" s="8"/>
      <c r="M513" s="8"/>
      <c r="N513" s="8"/>
      <c r="O513" s="21">
        <f>COUNTIF(Tableau415[[#This Row],[Lundi]:[Dimanche]],"&gt;0")</f>
        <v>0</v>
      </c>
      <c r="P513" s="21">
        <f>SUM(Tableau415[[#This Row],[Lundi]:[Dimanche]])</f>
        <v>0</v>
      </c>
      <c r="Q513" s="21">
        <f>COUNTIF(Tableau415[[#This Row],[Lundi]:[Dimanche]],"&gt;=190")*1000</f>
        <v>0</v>
      </c>
      <c r="R513" s="21">
        <f t="shared" si="14"/>
        <v>0</v>
      </c>
      <c r="S513" s="21">
        <f t="shared" si="15"/>
        <v>0</v>
      </c>
      <c r="T513" s="54" t="str">
        <f>IF(Tableau415[[#This Row],[Matricule]]&gt;1,IF(COUNTIF(Tableau415[DateMatricule],Tableau415[[#This Row],[DateMatricule]])&gt;1,"Doublon",""),"")</f>
        <v/>
      </c>
      <c r="U513"/>
    </row>
    <row r="514" spans="1:21" x14ac:dyDescent="0.25">
      <c r="A514" s="12" t="str">
        <f>IF(Tableau415[[#This Row],[Semaine]]="","",VLOOKUP(Tableau415[[#This Row],[Semaine]],Listes!$A:$B,2,FALSE))</f>
        <v/>
      </c>
      <c r="B514" s="12" t="str">
        <f>IF(ISBLANK(Tableau415[[#This Row],[Matricule]]),"",VLOOKUP(Tableau415[[#This Row],[Matricule]],#REF!,2,FALSE))</f>
        <v/>
      </c>
      <c r="C514" s="12" t="str">
        <f>IF(ISBLANK(Tableau415[[#This Row],[Matricule]]),"",VLOOKUP(Tableau415[[#This Row],[Matricule]],#REF!,3,FALSE))</f>
        <v/>
      </c>
      <c r="D514" s="12" t="str">
        <f>CONCATENATE(Tableau415[[#This Row],[Semaine]],Tableau415[[#This Row],[Matricule]])</f>
        <v/>
      </c>
      <c r="H514" s="8"/>
      <c r="I514" s="8"/>
      <c r="J514" s="8"/>
      <c r="K514" s="8"/>
      <c r="L514" s="8"/>
      <c r="M514" s="8"/>
      <c r="N514" s="8"/>
      <c r="O514" s="21">
        <f>COUNTIF(Tableau415[[#This Row],[Lundi]:[Dimanche]],"&gt;0")</f>
        <v>0</v>
      </c>
      <c r="P514" s="21">
        <f>SUM(Tableau415[[#This Row],[Lundi]:[Dimanche]])</f>
        <v>0</v>
      </c>
      <c r="Q514" s="21">
        <f>COUNTIF(Tableau415[[#This Row],[Lundi]:[Dimanche]],"&gt;=190")*1000</f>
        <v>0</v>
      </c>
      <c r="R514" s="21">
        <f t="shared" si="14"/>
        <v>0</v>
      </c>
      <c r="S514" s="21">
        <f t="shared" si="15"/>
        <v>0</v>
      </c>
      <c r="T514" s="54" t="str">
        <f>IF(Tableau415[[#This Row],[Matricule]]&gt;1,IF(COUNTIF(Tableau415[DateMatricule],Tableau415[[#This Row],[DateMatricule]])&gt;1,"Doublon",""),"")</f>
        <v/>
      </c>
      <c r="U514"/>
    </row>
    <row r="515" spans="1:21" x14ac:dyDescent="0.25">
      <c r="A515" s="12" t="str">
        <f>IF(Tableau415[[#This Row],[Semaine]]="","",VLOOKUP(Tableau415[[#This Row],[Semaine]],Listes!$A:$B,2,FALSE))</f>
        <v/>
      </c>
      <c r="B515" s="12" t="str">
        <f>IF(ISBLANK(Tableau415[[#This Row],[Matricule]]),"",VLOOKUP(Tableau415[[#This Row],[Matricule]],#REF!,2,FALSE))</f>
        <v/>
      </c>
      <c r="C515" s="12" t="str">
        <f>IF(ISBLANK(Tableau415[[#This Row],[Matricule]]),"",VLOOKUP(Tableau415[[#This Row],[Matricule]],#REF!,3,FALSE))</f>
        <v/>
      </c>
      <c r="D515" s="12" t="str">
        <f>CONCATENATE(Tableau415[[#This Row],[Semaine]],Tableau415[[#This Row],[Matricule]])</f>
        <v/>
      </c>
      <c r="H515" s="8"/>
      <c r="I515" s="8"/>
      <c r="J515" s="8"/>
      <c r="K515" s="8"/>
      <c r="L515" s="8"/>
      <c r="M515" s="8"/>
      <c r="N515" s="8"/>
      <c r="O515" s="21">
        <f>COUNTIF(Tableau415[[#This Row],[Lundi]:[Dimanche]],"&gt;0")</f>
        <v>0</v>
      </c>
      <c r="P515" s="21">
        <f>SUM(Tableau415[[#This Row],[Lundi]:[Dimanche]])</f>
        <v>0</v>
      </c>
      <c r="Q515" s="21">
        <f>COUNTIF(Tableau415[[#This Row],[Lundi]:[Dimanche]],"&gt;=190")*1000</f>
        <v>0</v>
      </c>
      <c r="R515" s="21">
        <f t="shared" ref="R515:R578" si="16">+IF(P515&gt;1140,(P515-1140)*20,0)</f>
        <v>0</v>
      </c>
      <c r="S515" s="21">
        <f t="shared" ref="S515:S578" si="17">+Q515+R515</f>
        <v>0</v>
      </c>
      <c r="T515" s="54" t="str">
        <f>IF(Tableau415[[#This Row],[Matricule]]&gt;1,IF(COUNTIF(Tableau415[DateMatricule],Tableau415[[#This Row],[DateMatricule]])&gt;1,"Doublon",""),"")</f>
        <v/>
      </c>
      <c r="U515"/>
    </row>
    <row r="516" spans="1:21" x14ac:dyDescent="0.25">
      <c r="A516" s="12" t="str">
        <f>IF(Tableau415[[#This Row],[Semaine]]="","",VLOOKUP(Tableau415[[#This Row],[Semaine]],Listes!$A:$B,2,FALSE))</f>
        <v/>
      </c>
      <c r="B516" s="12" t="str">
        <f>IF(ISBLANK(Tableau415[[#This Row],[Matricule]]),"",VLOOKUP(Tableau415[[#This Row],[Matricule]],#REF!,2,FALSE))</f>
        <v/>
      </c>
      <c r="C516" s="12" t="str">
        <f>IF(ISBLANK(Tableau415[[#This Row],[Matricule]]),"",VLOOKUP(Tableau415[[#This Row],[Matricule]],#REF!,3,FALSE))</f>
        <v/>
      </c>
      <c r="D516" s="12" t="str">
        <f>CONCATENATE(Tableau415[[#This Row],[Semaine]],Tableau415[[#This Row],[Matricule]])</f>
        <v/>
      </c>
      <c r="H516" s="8"/>
      <c r="I516" s="8"/>
      <c r="J516" s="8"/>
      <c r="K516" s="8"/>
      <c r="L516" s="8"/>
      <c r="M516" s="8"/>
      <c r="N516" s="8"/>
      <c r="O516" s="21">
        <f>COUNTIF(Tableau415[[#This Row],[Lundi]:[Dimanche]],"&gt;0")</f>
        <v>0</v>
      </c>
      <c r="P516" s="21">
        <f>SUM(Tableau415[[#This Row],[Lundi]:[Dimanche]])</f>
        <v>0</v>
      </c>
      <c r="Q516" s="21">
        <f>COUNTIF(Tableau415[[#This Row],[Lundi]:[Dimanche]],"&gt;=190")*1000</f>
        <v>0</v>
      </c>
      <c r="R516" s="21">
        <f t="shared" si="16"/>
        <v>0</v>
      </c>
      <c r="S516" s="21">
        <f t="shared" si="17"/>
        <v>0</v>
      </c>
      <c r="T516" s="54" t="str">
        <f>IF(Tableau415[[#This Row],[Matricule]]&gt;1,IF(COUNTIF(Tableau415[DateMatricule],Tableau415[[#This Row],[DateMatricule]])&gt;1,"Doublon",""),"")</f>
        <v/>
      </c>
      <c r="U516"/>
    </row>
    <row r="517" spans="1:21" x14ac:dyDescent="0.25">
      <c r="A517" s="12" t="str">
        <f>IF(Tableau415[[#This Row],[Semaine]]="","",VLOOKUP(Tableau415[[#This Row],[Semaine]],Listes!$A:$B,2,FALSE))</f>
        <v/>
      </c>
      <c r="B517" s="12" t="str">
        <f>IF(ISBLANK(Tableau415[[#This Row],[Matricule]]),"",VLOOKUP(Tableau415[[#This Row],[Matricule]],#REF!,2,FALSE))</f>
        <v/>
      </c>
      <c r="C517" s="12" t="str">
        <f>IF(ISBLANK(Tableau415[[#This Row],[Matricule]]),"",VLOOKUP(Tableau415[[#This Row],[Matricule]],#REF!,3,FALSE))</f>
        <v/>
      </c>
      <c r="D517" s="12" t="str">
        <f>CONCATENATE(Tableau415[[#This Row],[Semaine]],Tableau415[[#This Row],[Matricule]])</f>
        <v/>
      </c>
      <c r="H517" s="8"/>
      <c r="I517" s="8"/>
      <c r="J517" s="8"/>
      <c r="K517" s="8"/>
      <c r="L517" s="8"/>
      <c r="M517" s="8"/>
      <c r="N517" s="8"/>
      <c r="O517" s="21">
        <f>COUNTIF(Tableau415[[#This Row],[Lundi]:[Dimanche]],"&gt;0")</f>
        <v>0</v>
      </c>
      <c r="P517" s="21">
        <f>SUM(Tableau415[[#This Row],[Lundi]:[Dimanche]])</f>
        <v>0</v>
      </c>
      <c r="Q517" s="21">
        <f>COUNTIF(Tableau415[[#This Row],[Lundi]:[Dimanche]],"&gt;=190")*1000</f>
        <v>0</v>
      </c>
      <c r="R517" s="21">
        <f t="shared" si="16"/>
        <v>0</v>
      </c>
      <c r="S517" s="21">
        <f t="shared" si="17"/>
        <v>0</v>
      </c>
      <c r="T517" s="54" t="str">
        <f>IF(Tableau415[[#This Row],[Matricule]]&gt;1,IF(COUNTIF(Tableau415[DateMatricule],Tableau415[[#This Row],[DateMatricule]])&gt;1,"Doublon",""),"")</f>
        <v/>
      </c>
      <c r="U517"/>
    </row>
    <row r="518" spans="1:21" x14ac:dyDescent="0.25">
      <c r="A518" s="12" t="str">
        <f>IF(Tableau415[[#This Row],[Semaine]]="","",VLOOKUP(Tableau415[[#This Row],[Semaine]],Listes!$A:$B,2,FALSE))</f>
        <v/>
      </c>
      <c r="B518" s="12" t="str">
        <f>IF(ISBLANK(Tableau415[[#This Row],[Matricule]]),"",VLOOKUP(Tableau415[[#This Row],[Matricule]],#REF!,2,FALSE))</f>
        <v/>
      </c>
      <c r="C518" s="12" t="str">
        <f>IF(ISBLANK(Tableau415[[#This Row],[Matricule]]),"",VLOOKUP(Tableau415[[#This Row],[Matricule]],#REF!,3,FALSE))</f>
        <v/>
      </c>
      <c r="D518" s="12" t="str">
        <f>CONCATENATE(Tableau415[[#This Row],[Semaine]],Tableau415[[#This Row],[Matricule]])</f>
        <v/>
      </c>
      <c r="H518" s="8"/>
      <c r="I518" s="8"/>
      <c r="J518" s="8"/>
      <c r="K518" s="8"/>
      <c r="L518" s="8"/>
      <c r="M518" s="8"/>
      <c r="N518" s="8"/>
      <c r="O518" s="21">
        <f>COUNTIF(Tableau415[[#This Row],[Lundi]:[Dimanche]],"&gt;0")</f>
        <v>0</v>
      </c>
      <c r="P518" s="21">
        <f>SUM(Tableau415[[#This Row],[Lundi]:[Dimanche]])</f>
        <v>0</v>
      </c>
      <c r="Q518" s="21">
        <f>COUNTIF(Tableau415[[#This Row],[Lundi]:[Dimanche]],"&gt;=190")*1000</f>
        <v>0</v>
      </c>
      <c r="R518" s="21">
        <f t="shared" si="16"/>
        <v>0</v>
      </c>
      <c r="S518" s="21">
        <f t="shared" si="17"/>
        <v>0</v>
      </c>
      <c r="T518" s="54" t="str">
        <f>IF(Tableau415[[#This Row],[Matricule]]&gt;1,IF(COUNTIF(Tableau415[DateMatricule],Tableau415[[#This Row],[DateMatricule]])&gt;1,"Doublon",""),"")</f>
        <v/>
      </c>
      <c r="U518"/>
    </row>
    <row r="519" spans="1:21" x14ac:dyDescent="0.25">
      <c r="A519" s="12" t="str">
        <f>IF(Tableau415[[#This Row],[Semaine]]="","",VLOOKUP(Tableau415[[#This Row],[Semaine]],Listes!$A:$B,2,FALSE))</f>
        <v/>
      </c>
      <c r="B519" s="12" t="str">
        <f>IF(ISBLANK(Tableau415[[#This Row],[Matricule]]),"",VLOOKUP(Tableau415[[#This Row],[Matricule]],#REF!,2,FALSE))</f>
        <v/>
      </c>
      <c r="C519" s="12" t="str">
        <f>IF(ISBLANK(Tableau415[[#This Row],[Matricule]]),"",VLOOKUP(Tableau415[[#This Row],[Matricule]],#REF!,3,FALSE))</f>
        <v/>
      </c>
      <c r="D519" s="12" t="str">
        <f>CONCATENATE(Tableau415[[#This Row],[Semaine]],Tableau415[[#This Row],[Matricule]])</f>
        <v/>
      </c>
      <c r="H519" s="8"/>
      <c r="I519" s="8"/>
      <c r="J519" s="8"/>
      <c r="K519" s="8"/>
      <c r="L519" s="8"/>
      <c r="M519" s="8"/>
      <c r="N519" s="8"/>
      <c r="O519" s="21">
        <f>COUNTIF(Tableau415[[#This Row],[Lundi]:[Dimanche]],"&gt;0")</f>
        <v>0</v>
      </c>
      <c r="P519" s="21">
        <f>SUM(Tableau415[[#This Row],[Lundi]:[Dimanche]])</f>
        <v>0</v>
      </c>
      <c r="Q519" s="21">
        <f>COUNTIF(Tableau415[[#This Row],[Lundi]:[Dimanche]],"&gt;=190")*1000</f>
        <v>0</v>
      </c>
      <c r="R519" s="21">
        <f t="shared" si="16"/>
        <v>0</v>
      </c>
      <c r="S519" s="21">
        <f t="shared" si="17"/>
        <v>0</v>
      </c>
      <c r="T519" s="54" t="str">
        <f>IF(Tableau415[[#This Row],[Matricule]]&gt;1,IF(COUNTIF(Tableau415[DateMatricule],Tableau415[[#This Row],[DateMatricule]])&gt;1,"Doublon",""),"")</f>
        <v/>
      </c>
      <c r="U519"/>
    </row>
    <row r="520" spans="1:21" x14ac:dyDescent="0.25">
      <c r="A520" s="12" t="str">
        <f>IF(Tableau415[[#This Row],[Semaine]]="","",VLOOKUP(Tableau415[[#This Row],[Semaine]],Listes!$A:$B,2,FALSE))</f>
        <v/>
      </c>
      <c r="B520" s="12" t="str">
        <f>IF(ISBLANK(Tableau415[[#This Row],[Matricule]]),"",VLOOKUP(Tableau415[[#This Row],[Matricule]],#REF!,2,FALSE))</f>
        <v/>
      </c>
      <c r="C520" s="12" t="str">
        <f>IF(ISBLANK(Tableau415[[#This Row],[Matricule]]),"",VLOOKUP(Tableau415[[#This Row],[Matricule]],#REF!,3,FALSE))</f>
        <v/>
      </c>
      <c r="D520" s="12" t="str">
        <f>CONCATENATE(Tableau415[[#This Row],[Semaine]],Tableau415[[#This Row],[Matricule]])</f>
        <v/>
      </c>
      <c r="H520" s="8"/>
      <c r="I520" s="8"/>
      <c r="J520" s="8"/>
      <c r="K520" s="8"/>
      <c r="L520" s="8"/>
      <c r="M520" s="8"/>
      <c r="N520" s="8"/>
      <c r="O520" s="21">
        <f>COUNTIF(Tableau415[[#This Row],[Lundi]:[Dimanche]],"&gt;0")</f>
        <v>0</v>
      </c>
      <c r="P520" s="21">
        <f>SUM(Tableau415[[#This Row],[Lundi]:[Dimanche]])</f>
        <v>0</v>
      </c>
      <c r="Q520" s="21">
        <f>COUNTIF(Tableau415[[#This Row],[Lundi]:[Dimanche]],"&gt;=190")*1000</f>
        <v>0</v>
      </c>
      <c r="R520" s="21">
        <f t="shared" si="16"/>
        <v>0</v>
      </c>
      <c r="S520" s="21">
        <f t="shared" si="17"/>
        <v>0</v>
      </c>
      <c r="T520" s="54" t="str">
        <f>IF(Tableau415[[#This Row],[Matricule]]&gt;1,IF(COUNTIF(Tableau415[DateMatricule],Tableau415[[#This Row],[DateMatricule]])&gt;1,"Doublon",""),"")</f>
        <v/>
      </c>
      <c r="U520"/>
    </row>
    <row r="521" spans="1:21" x14ac:dyDescent="0.25">
      <c r="A521" s="12" t="str">
        <f>IF(Tableau415[[#This Row],[Semaine]]="","",VLOOKUP(Tableau415[[#This Row],[Semaine]],Listes!$A:$B,2,FALSE))</f>
        <v/>
      </c>
      <c r="B521" s="12" t="str">
        <f>IF(ISBLANK(Tableau415[[#This Row],[Matricule]]),"",VLOOKUP(Tableau415[[#This Row],[Matricule]],#REF!,2,FALSE))</f>
        <v/>
      </c>
      <c r="C521" s="12" t="str">
        <f>IF(ISBLANK(Tableau415[[#This Row],[Matricule]]),"",VLOOKUP(Tableau415[[#This Row],[Matricule]],#REF!,3,FALSE))</f>
        <v/>
      </c>
      <c r="D521" s="12" t="str">
        <f>CONCATENATE(Tableau415[[#This Row],[Semaine]],Tableau415[[#This Row],[Matricule]])</f>
        <v/>
      </c>
      <c r="H521" s="8"/>
      <c r="I521" s="8"/>
      <c r="J521" s="8"/>
      <c r="K521" s="8"/>
      <c r="L521" s="8"/>
      <c r="M521" s="8"/>
      <c r="N521" s="8"/>
      <c r="O521" s="21">
        <f>COUNTIF(Tableau415[[#This Row],[Lundi]:[Dimanche]],"&gt;0")</f>
        <v>0</v>
      </c>
      <c r="P521" s="21">
        <f>SUM(Tableau415[[#This Row],[Lundi]:[Dimanche]])</f>
        <v>0</v>
      </c>
      <c r="Q521" s="21">
        <f>COUNTIF(Tableau415[[#This Row],[Lundi]:[Dimanche]],"&gt;=190")*1000</f>
        <v>0</v>
      </c>
      <c r="R521" s="21">
        <f t="shared" si="16"/>
        <v>0</v>
      </c>
      <c r="S521" s="21">
        <f t="shared" si="17"/>
        <v>0</v>
      </c>
      <c r="T521" s="54" t="str">
        <f>IF(Tableau415[[#This Row],[Matricule]]&gt;1,IF(COUNTIF(Tableau415[DateMatricule],Tableau415[[#This Row],[DateMatricule]])&gt;1,"Doublon",""),"")</f>
        <v/>
      </c>
      <c r="U521"/>
    </row>
    <row r="522" spans="1:21" x14ac:dyDescent="0.25">
      <c r="A522" s="12" t="str">
        <f>IF(Tableau415[[#This Row],[Semaine]]="","",VLOOKUP(Tableau415[[#This Row],[Semaine]],Listes!$A:$B,2,FALSE))</f>
        <v/>
      </c>
      <c r="B522" s="12" t="str">
        <f>IF(ISBLANK(Tableau415[[#This Row],[Matricule]]),"",VLOOKUP(Tableau415[[#This Row],[Matricule]],#REF!,2,FALSE))</f>
        <v/>
      </c>
      <c r="C522" s="12" t="str">
        <f>IF(ISBLANK(Tableau415[[#This Row],[Matricule]]),"",VLOOKUP(Tableau415[[#This Row],[Matricule]],#REF!,3,FALSE))</f>
        <v/>
      </c>
      <c r="D522" s="12" t="str">
        <f>CONCATENATE(Tableau415[[#This Row],[Semaine]],Tableau415[[#This Row],[Matricule]])</f>
        <v/>
      </c>
      <c r="H522" s="8"/>
      <c r="I522" s="8"/>
      <c r="J522" s="8"/>
      <c r="K522" s="8"/>
      <c r="L522" s="8"/>
      <c r="M522" s="8"/>
      <c r="N522" s="8"/>
      <c r="O522" s="21">
        <f>COUNTIF(Tableau415[[#This Row],[Lundi]:[Dimanche]],"&gt;0")</f>
        <v>0</v>
      </c>
      <c r="P522" s="21">
        <f>SUM(Tableau415[[#This Row],[Lundi]:[Dimanche]])</f>
        <v>0</v>
      </c>
      <c r="Q522" s="21">
        <f>COUNTIF(Tableau415[[#This Row],[Lundi]:[Dimanche]],"&gt;=190")*1000</f>
        <v>0</v>
      </c>
      <c r="R522" s="21">
        <f t="shared" si="16"/>
        <v>0</v>
      </c>
      <c r="S522" s="21">
        <f t="shared" si="17"/>
        <v>0</v>
      </c>
      <c r="T522" s="54" t="str">
        <f>IF(Tableau415[[#This Row],[Matricule]]&gt;1,IF(COUNTIF(Tableau415[DateMatricule],Tableau415[[#This Row],[DateMatricule]])&gt;1,"Doublon",""),"")</f>
        <v/>
      </c>
      <c r="U522"/>
    </row>
    <row r="523" spans="1:21" x14ac:dyDescent="0.25">
      <c r="A523" s="12" t="str">
        <f>IF(Tableau415[[#This Row],[Semaine]]="","",VLOOKUP(Tableau415[[#This Row],[Semaine]],Listes!$A:$B,2,FALSE))</f>
        <v/>
      </c>
      <c r="B523" s="12" t="str">
        <f>IF(ISBLANK(Tableau415[[#This Row],[Matricule]]),"",VLOOKUP(Tableau415[[#This Row],[Matricule]],#REF!,2,FALSE))</f>
        <v/>
      </c>
      <c r="C523" s="12" t="str">
        <f>IF(ISBLANK(Tableau415[[#This Row],[Matricule]]),"",VLOOKUP(Tableau415[[#This Row],[Matricule]],#REF!,3,FALSE))</f>
        <v/>
      </c>
      <c r="D523" s="12" t="str">
        <f>CONCATENATE(Tableau415[[#This Row],[Semaine]],Tableau415[[#This Row],[Matricule]])</f>
        <v/>
      </c>
      <c r="H523" s="8"/>
      <c r="I523" s="8"/>
      <c r="J523" s="8"/>
      <c r="K523" s="8"/>
      <c r="L523" s="8"/>
      <c r="M523" s="8"/>
      <c r="N523" s="8"/>
      <c r="O523" s="21">
        <f>COUNTIF(Tableau415[[#This Row],[Lundi]:[Dimanche]],"&gt;0")</f>
        <v>0</v>
      </c>
      <c r="P523" s="21">
        <f>SUM(Tableau415[[#This Row],[Lundi]:[Dimanche]])</f>
        <v>0</v>
      </c>
      <c r="Q523" s="21">
        <f>COUNTIF(Tableau415[[#This Row],[Lundi]:[Dimanche]],"&gt;=190")*1000</f>
        <v>0</v>
      </c>
      <c r="R523" s="21">
        <f t="shared" si="16"/>
        <v>0</v>
      </c>
      <c r="S523" s="21">
        <f t="shared" si="17"/>
        <v>0</v>
      </c>
      <c r="T523" s="54" t="str">
        <f>IF(Tableau415[[#This Row],[Matricule]]&gt;1,IF(COUNTIF(Tableau415[DateMatricule],Tableau415[[#This Row],[DateMatricule]])&gt;1,"Doublon",""),"")</f>
        <v/>
      </c>
      <c r="U523"/>
    </row>
    <row r="524" spans="1:21" x14ac:dyDescent="0.25">
      <c r="A524" s="12" t="str">
        <f>IF(Tableau415[[#This Row],[Semaine]]="","",VLOOKUP(Tableau415[[#This Row],[Semaine]],Listes!$A:$B,2,FALSE))</f>
        <v/>
      </c>
      <c r="B524" s="12" t="str">
        <f>IF(ISBLANK(Tableau415[[#This Row],[Matricule]]),"",VLOOKUP(Tableau415[[#This Row],[Matricule]],#REF!,2,FALSE))</f>
        <v/>
      </c>
      <c r="C524" s="12" t="str">
        <f>IF(ISBLANK(Tableau415[[#This Row],[Matricule]]),"",VLOOKUP(Tableau415[[#This Row],[Matricule]],#REF!,3,FALSE))</f>
        <v/>
      </c>
      <c r="D524" s="12" t="str">
        <f>CONCATENATE(Tableau415[[#This Row],[Semaine]],Tableau415[[#This Row],[Matricule]])</f>
        <v/>
      </c>
      <c r="H524" s="8"/>
      <c r="I524" s="8"/>
      <c r="J524" s="8"/>
      <c r="K524" s="8"/>
      <c r="L524" s="8"/>
      <c r="M524" s="8"/>
      <c r="N524" s="8"/>
      <c r="O524" s="21">
        <f>COUNTIF(Tableau415[[#This Row],[Lundi]:[Dimanche]],"&gt;0")</f>
        <v>0</v>
      </c>
      <c r="P524" s="21">
        <f>SUM(Tableau415[[#This Row],[Lundi]:[Dimanche]])</f>
        <v>0</v>
      </c>
      <c r="Q524" s="21">
        <f>COUNTIF(Tableau415[[#This Row],[Lundi]:[Dimanche]],"&gt;=190")*1000</f>
        <v>0</v>
      </c>
      <c r="R524" s="21">
        <f t="shared" si="16"/>
        <v>0</v>
      </c>
      <c r="S524" s="21">
        <f t="shared" si="17"/>
        <v>0</v>
      </c>
      <c r="T524" s="54" t="str">
        <f>IF(Tableau415[[#This Row],[Matricule]]&gt;1,IF(COUNTIF(Tableau415[DateMatricule],Tableau415[[#This Row],[DateMatricule]])&gt;1,"Doublon",""),"")</f>
        <v/>
      </c>
      <c r="U524"/>
    </row>
    <row r="525" spans="1:21" x14ac:dyDescent="0.25">
      <c r="A525" s="12" t="str">
        <f>IF(Tableau415[[#This Row],[Semaine]]="","",VLOOKUP(Tableau415[[#This Row],[Semaine]],Listes!$A:$B,2,FALSE))</f>
        <v/>
      </c>
      <c r="B525" s="12" t="str">
        <f>IF(ISBLANK(Tableau415[[#This Row],[Matricule]]),"",VLOOKUP(Tableau415[[#This Row],[Matricule]],#REF!,2,FALSE))</f>
        <v/>
      </c>
      <c r="C525" s="12" t="str">
        <f>IF(ISBLANK(Tableau415[[#This Row],[Matricule]]),"",VLOOKUP(Tableau415[[#This Row],[Matricule]],#REF!,3,FALSE))</f>
        <v/>
      </c>
      <c r="D525" s="12" t="str">
        <f>CONCATENATE(Tableau415[[#This Row],[Semaine]],Tableau415[[#This Row],[Matricule]])</f>
        <v/>
      </c>
      <c r="H525" s="8"/>
      <c r="I525" s="8"/>
      <c r="J525" s="8"/>
      <c r="K525" s="8"/>
      <c r="L525" s="8"/>
      <c r="M525" s="8"/>
      <c r="N525" s="8"/>
      <c r="O525" s="21">
        <f>COUNTIF(Tableau415[[#This Row],[Lundi]:[Dimanche]],"&gt;0")</f>
        <v>0</v>
      </c>
      <c r="P525" s="21">
        <f>SUM(Tableau415[[#This Row],[Lundi]:[Dimanche]])</f>
        <v>0</v>
      </c>
      <c r="Q525" s="21">
        <f>COUNTIF(Tableau415[[#This Row],[Lundi]:[Dimanche]],"&gt;=190")*1000</f>
        <v>0</v>
      </c>
      <c r="R525" s="21">
        <f t="shared" si="16"/>
        <v>0</v>
      </c>
      <c r="S525" s="21">
        <f t="shared" si="17"/>
        <v>0</v>
      </c>
      <c r="T525" s="54" t="str">
        <f>IF(Tableau415[[#This Row],[Matricule]]&gt;1,IF(COUNTIF(Tableau415[DateMatricule],Tableau415[[#This Row],[DateMatricule]])&gt;1,"Doublon",""),"")</f>
        <v/>
      </c>
      <c r="U525"/>
    </row>
    <row r="526" spans="1:21" x14ac:dyDescent="0.25">
      <c r="A526" s="12" t="str">
        <f>IF(Tableau415[[#This Row],[Semaine]]="","",VLOOKUP(Tableau415[[#This Row],[Semaine]],Listes!$A:$B,2,FALSE))</f>
        <v/>
      </c>
      <c r="B526" s="12" t="str">
        <f>IF(ISBLANK(Tableau415[[#This Row],[Matricule]]),"",VLOOKUP(Tableau415[[#This Row],[Matricule]],#REF!,2,FALSE))</f>
        <v/>
      </c>
      <c r="C526" s="12" t="str">
        <f>IF(ISBLANK(Tableau415[[#This Row],[Matricule]]),"",VLOOKUP(Tableau415[[#This Row],[Matricule]],#REF!,3,FALSE))</f>
        <v/>
      </c>
      <c r="D526" s="12" t="str">
        <f>CONCATENATE(Tableau415[[#This Row],[Semaine]],Tableau415[[#This Row],[Matricule]])</f>
        <v/>
      </c>
      <c r="H526" s="8"/>
      <c r="I526" s="8"/>
      <c r="J526" s="8"/>
      <c r="K526" s="8"/>
      <c r="L526" s="8"/>
      <c r="M526" s="8"/>
      <c r="N526" s="8"/>
      <c r="O526" s="21">
        <f>COUNTIF(Tableau415[[#This Row],[Lundi]:[Dimanche]],"&gt;0")</f>
        <v>0</v>
      </c>
      <c r="P526" s="21">
        <f>SUM(Tableau415[[#This Row],[Lundi]:[Dimanche]])</f>
        <v>0</v>
      </c>
      <c r="Q526" s="21">
        <f>COUNTIF(Tableau415[[#This Row],[Lundi]:[Dimanche]],"&gt;=190")*1000</f>
        <v>0</v>
      </c>
      <c r="R526" s="21">
        <f t="shared" si="16"/>
        <v>0</v>
      </c>
      <c r="S526" s="21">
        <f t="shared" si="17"/>
        <v>0</v>
      </c>
      <c r="T526" s="54" t="str">
        <f>IF(Tableau415[[#This Row],[Matricule]]&gt;1,IF(COUNTIF(Tableau415[DateMatricule],Tableau415[[#This Row],[DateMatricule]])&gt;1,"Doublon",""),"")</f>
        <v/>
      </c>
      <c r="U526"/>
    </row>
    <row r="527" spans="1:21" x14ac:dyDescent="0.25">
      <c r="A527" s="12" t="str">
        <f>IF(Tableau415[[#This Row],[Semaine]]="","",VLOOKUP(Tableau415[[#This Row],[Semaine]],Listes!$A:$B,2,FALSE))</f>
        <v/>
      </c>
      <c r="B527" s="12" t="str">
        <f>IF(ISBLANK(Tableau415[[#This Row],[Matricule]]),"",VLOOKUP(Tableau415[[#This Row],[Matricule]],#REF!,2,FALSE))</f>
        <v/>
      </c>
      <c r="C527" s="12" t="str">
        <f>IF(ISBLANK(Tableau415[[#This Row],[Matricule]]),"",VLOOKUP(Tableau415[[#This Row],[Matricule]],#REF!,3,FALSE))</f>
        <v/>
      </c>
      <c r="D527" s="12" t="str">
        <f>CONCATENATE(Tableau415[[#This Row],[Semaine]],Tableau415[[#This Row],[Matricule]])</f>
        <v/>
      </c>
      <c r="H527" s="8"/>
      <c r="I527" s="8"/>
      <c r="J527" s="8"/>
      <c r="K527" s="8"/>
      <c r="L527" s="8"/>
      <c r="M527" s="8"/>
      <c r="N527" s="8"/>
      <c r="O527" s="21">
        <f>COUNTIF(Tableau415[[#This Row],[Lundi]:[Dimanche]],"&gt;0")</f>
        <v>0</v>
      </c>
      <c r="P527" s="21">
        <f>SUM(Tableau415[[#This Row],[Lundi]:[Dimanche]])</f>
        <v>0</v>
      </c>
      <c r="Q527" s="21">
        <f>COUNTIF(Tableau415[[#This Row],[Lundi]:[Dimanche]],"&gt;=190")*1000</f>
        <v>0</v>
      </c>
      <c r="R527" s="21">
        <f t="shared" si="16"/>
        <v>0</v>
      </c>
      <c r="S527" s="21">
        <f t="shared" si="17"/>
        <v>0</v>
      </c>
      <c r="T527" s="54" t="str">
        <f>IF(Tableau415[[#This Row],[Matricule]]&gt;1,IF(COUNTIF(Tableau415[DateMatricule],Tableau415[[#This Row],[DateMatricule]])&gt;1,"Doublon",""),"")</f>
        <v/>
      </c>
      <c r="U527"/>
    </row>
    <row r="528" spans="1:21" x14ac:dyDescent="0.25">
      <c r="A528" s="12" t="str">
        <f>IF(Tableau415[[#This Row],[Semaine]]="","",VLOOKUP(Tableau415[[#This Row],[Semaine]],Listes!$A:$B,2,FALSE))</f>
        <v/>
      </c>
      <c r="B528" s="12" t="str">
        <f>IF(ISBLANK(Tableau415[[#This Row],[Matricule]]),"",VLOOKUP(Tableau415[[#This Row],[Matricule]],#REF!,2,FALSE))</f>
        <v/>
      </c>
      <c r="C528" s="12" t="str">
        <f>IF(ISBLANK(Tableau415[[#This Row],[Matricule]]),"",VLOOKUP(Tableau415[[#This Row],[Matricule]],#REF!,3,FALSE))</f>
        <v/>
      </c>
      <c r="D528" s="12" t="str">
        <f>CONCATENATE(Tableau415[[#This Row],[Semaine]],Tableau415[[#This Row],[Matricule]])</f>
        <v/>
      </c>
      <c r="H528" s="8"/>
      <c r="I528" s="8"/>
      <c r="J528" s="8"/>
      <c r="K528" s="8"/>
      <c r="L528" s="8"/>
      <c r="M528" s="8"/>
      <c r="N528" s="8"/>
      <c r="O528" s="21">
        <f>COUNTIF(Tableau415[[#This Row],[Lundi]:[Dimanche]],"&gt;0")</f>
        <v>0</v>
      </c>
      <c r="P528" s="21">
        <f>SUM(Tableau415[[#This Row],[Lundi]:[Dimanche]])</f>
        <v>0</v>
      </c>
      <c r="Q528" s="21">
        <f>COUNTIF(Tableau415[[#This Row],[Lundi]:[Dimanche]],"&gt;=190")*1000</f>
        <v>0</v>
      </c>
      <c r="R528" s="21">
        <f t="shared" si="16"/>
        <v>0</v>
      </c>
      <c r="S528" s="21">
        <f t="shared" si="17"/>
        <v>0</v>
      </c>
      <c r="T528" s="54" t="str">
        <f>IF(Tableau415[[#This Row],[Matricule]]&gt;1,IF(COUNTIF(Tableau415[DateMatricule],Tableau415[[#This Row],[DateMatricule]])&gt;1,"Doublon",""),"")</f>
        <v/>
      </c>
      <c r="U528"/>
    </row>
    <row r="529" spans="1:21" x14ac:dyDescent="0.25">
      <c r="A529" s="12" t="str">
        <f>IF(Tableau415[[#This Row],[Semaine]]="","",VLOOKUP(Tableau415[[#This Row],[Semaine]],Listes!$A:$B,2,FALSE))</f>
        <v/>
      </c>
      <c r="B529" s="12" t="str">
        <f>IF(ISBLANK(Tableau415[[#This Row],[Matricule]]),"",VLOOKUP(Tableau415[[#This Row],[Matricule]],#REF!,2,FALSE))</f>
        <v/>
      </c>
      <c r="C529" s="12" t="str">
        <f>IF(ISBLANK(Tableau415[[#This Row],[Matricule]]),"",VLOOKUP(Tableau415[[#This Row],[Matricule]],#REF!,3,FALSE))</f>
        <v/>
      </c>
      <c r="D529" s="12" t="str">
        <f>CONCATENATE(Tableau415[[#This Row],[Semaine]],Tableau415[[#This Row],[Matricule]])</f>
        <v/>
      </c>
      <c r="H529" s="8"/>
      <c r="I529" s="8"/>
      <c r="J529" s="8"/>
      <c r="K529" s="8"/>
      <c r="L529" s="8"/>
      <c r="M529" s="8"/>
      <c r="N529" s="8"/>
      <c r="O529" s="21">
        <f>COUNTIF(Tableau415[[#This Row],[Lundi]:[Dimanche]],"&gt;0")</f>
        <v>0</v>
      </c>
      <c r="P529" s="21">
        <f>SUM(Tableau415[[#This Row],[Lundi]:[Dimanche]])</f>
        <v>0</v>
      </c>
      <c r="Q529" s="21">
        <f>COUNTIF(Tableau415[[#This Row],[Lundi]:[Dimanche]],"&gt;=190")*1000</f>
        <v>0</v>
      </c>
      <c r="R529" s="21">
        <f t="shared" si="16"/>
        <v>0</v>
      </c>
      <c r="S529" s="21">
        <f t="shared" si="17"/>
        <v>0</v>
      </c>
      <c r="T529" s="54" t="str">
        <f>IF(Tableau415[[#This Row],[Matricule]]&gt;1,IF(COUNTIF(Tableau415[DateMatricule],Tableau415[[#This Row],[DateMatricule]])&gt;1,"Doublon",""),"")</f>
        <v/>
      </c>
      <c r="U529"/>
    </row>
    <row r="530" spans="1:21" x14ac:dyDescent="0.25">
      <c r="A530" s="12" t="str">
        <f>IF(Tableau415[[#This Row],[Semaine]]="","",VLOOKUP(Tableau415[[#This Row],[Semaine]],Listes!$A:$B,2,FALSE))</f>
        <v/>
      </c>
      <c r="B530" s="12" t="str">
        <f>IF(ISBLANK(Tableau415[[#This Row],[Matricule]]),"",VLOOKUP(Tableau415[[#This Row],[Matricule]],#REF!,2,FALSE))</f>
        <v/>
      </c>
      <c r="C530" s="12" t="str">
        <f>IF(ISBLANK(Tableau415[[#This Row],[Matricule]]),"",VLOOKUP(Tableau415[[#This Row],[Matricule]],#REF!,3,FALSE))</f>
        <v/>
      </c>
      <c r="D530" s="12" t="str">
        <f>CONCATENATE(Tableau415[[#This Row],[Semaine]],Tableau415[[#This Row],[Matricule]])</f>
        <v/>
      </c>
      <c r="H530" s="8"/>
      <c r="I530" s="8"/>
      <c r="J530" s="8"/>
      <c r="K530" s="8"/>
      <c r="L530" s="8"/>
      <c r="M530" s="8"/>
      <c r="N530" s="8"/>
      <c r="O530" s="21">
        <f>COUNTIF(Tableau415[[#This Row],[Lundi]:[Dimanche]],"&gt;0")</f>
        <v>0</v>
      </c>
      <c r="P530" s="21">
        <f>SUM(Tableau415[[#This Row],[Lundi]:[Dimanche]])</f>
        <v>0</v>
      </c>
      <c r="Q530" s="21">
        <f>COUNTIF(Tableau415[[#This Row],[Lundi]:[Dimanche]],"&gt;=190")*1000</f>
        <v>0</v>
      </c>
      <c r="R530" s="21">
        <f t="shared" si="16"/>
        <v>0</v>
      </c>
      <c r="S530" s="21">
        <f t="shared" si="17"/>
        <v>0</v>
      </c>
      <c r="T530" s="54" t="str">
        <f>IF(Tableau415[[#This Row],[Matricule]]&gt;1,IF(COUNTIF(Tableau415[DateMatricule],Tableau415[[#This Row],[DateMatricule]])&gt;1,"Doublon",""),"")</f>
        <v/>
      </c>
      <c r="U530"/>
    </row>
    <row r="531" spans="1:21" x14ac:dyDescent="0.25">
      <c r="A531" s="12" t="str">
        <f>IF(Tableau415[[#This Row],[Semaine]]="","",VLOOKUP(Tableau415[[#This Row],[Semaine]],Listes!$A:$B,2,FALSE))</f>
        <v/>
      </c>
      <c r="B531" s="12" t="str">
        <f>IF(ISBLANK(Tableau415[[#This Row],[Matricule]]),"",VLOOKUP(Tableau415[[#This Row],[Matricule]],#REF!,2,FALSE))</f>
        <v/>
      </c>
      <c r="C531" s="12" t="str">
        <f>IF(ISBLANK(Tableau415[[#This Row],[Matricule]]),"",VLOOKUP(Tableau415[[#This Row],[Matricule]],#REF!,3,FALSE))</f>
        <v/>
      </c>
      <c r="D531" s="12" t="str">
        <f>CONCATENATE(Tableau415[[#This Row],[Semaine]],Tableau415[[#This Row],[Matricule]])</f>
        <v/>
      </c>
      <c r="H531" s="8"/>
      <c r="I531" s="8"/>
      <c r="J531" s="8"/>
      <c r="K531" s="8"/>
      <c r="L531" s="8"/>
      <c r="M531" s="8"/>
      <c r="N531" s="8"/>
      <c r="O531" s="21">
        <f>COUNTIF(Tableau415[[#This Row],[Lundi]:[Dimanche]],"&gt;0")</f>
        <v>0</v>
      </c>
      <c r="P531" s="21">
        <f>SUM(Tableau415[[#This Row],[Lundi]:[Dimanche]])</f>
        <v>0</v>
      </c>
      <c r="Q531" s="21">
        <f>COUNTIF(Tableau415[[#This Row],[Lundi]:[Dimanche]],"&gt;=190")*1000</f>
        <v>0</v>
      </c>
      <c r="R531" s="21">
        <f t="shared" si="16"/>
        <v>0</v>
      </c>
      <c r="S531" s="21">
        <f t="shared" si="17"/>
        <v>0</v>
      </c>
      <c r="T531" s="54" t="str">
        <f>IF(Tableau415[[#This Row],[Matricule]]&gt;1,IF(COUNTIF(Tableau415[DateMatricule],Tableau415[[#This Row],[DateMatricule]])&gt;1,"Doublon",""),"")</f>
        <v/>
      </c>
      <c r="U531"/>
    </row>
    <row r="532" spans="1:21" x14ac:dyDescent="0.25">
      <c r="A532" s="12" t="str">
        <f>IF(Tableau415[[#This Row],[Semaine]]="","",VLOOKUP(Tableau415[[#This Row],[Semaine]],Listes!$A:$B,2,FALSE))</f>
        <v/>
      </c>
      <c r="B532" s="12" t="str">
        <f>IF(ISBLANK(Tableau415[[#This Row],[Matricule]]),"",VLOOKUP(Tableau415[[#This Row],[Matricule]],#REF!,2,FALSE))</f>
        <v/>
      </c>
      <c r="C532" s="12" t="str">
        <f>IF(ISBLANK(Tableau415[[#This Row],[Matricule]]),"",VLOOKUP(Tableau415[[#This Row],[Matricule]],#REF!,3,FALSE))</f>
        <v/>
      </c>
      <c r="D532" s="12" t="str">
        <f>CONCATENATE(Tableau415[[#This Row],[Semaine]],Tableau415[[#This Row],[Matricule]])</f>
        <v/>
      </c>
      <c r="H532" s="8"/>
      <c r="I532" s="8"/>
      <c r="J532" s="8"/>
      <c r="K532" s="8"/>
      <c r="L532" s="8"/>
      <c r="M532" s="8"/>
      <c r="N532" s="8"/>
      <c r="O532" s="21">
        <f>COUNTIF(Tableau415[[#This Row],[Lundi]:[Dimanche]],"&gt;0")</f>
        <v>0</v>
      </c>
      <c r="P532" s="21">
        <f>SUM(Tableau415[[#This Row],[Lundi]:[Dimanche]])</f>
        <v>0</v>
      </c>
      <c r="Q532" s="21">
        <f>COUNTIF(Tableau415[[#This Row],[Lundi]:[Dimanche]],"&gt;=190")*1000</f>
        <v>0</v>
      </c>
      <c r="R532" s="21">
        <f t="shared" si="16"/>
        <v>0</v>
      </c>
      <c r="S532" s="21">
        <f t="shared" si="17"/>
        <v>0</v>
      </c>
      <c r="T532" s="54" t="str">
        <f>IF(Tableau415[[#This Row],[Matricule]]&gt;1,IF(COUNTIF(Tableau415[DateMatricule],Tableau415[[#This Row],[DateMatricule]])&gt;1,"Doublon",""),"")</f>
        <v/>
      </c>
      <c r="U532"/>
    </row>
    <row r="533" spans="1:21" x14ac:dyDescent="0.25">
      <c r="A533" s="12" t="str">
        <f>IF(Tableau415[[#This Row],[Semaine]]="","",VLOOKUP(Tableau415[[#This Row],[Semaine]],Listes!$A:$B,2,FALSE))</f>
        <v/>
      </c>
      <c r="B533" s="12" t="str">
        <f>IF(ISBLANK(Tableau415[[#This Row],[Matricule]]),"",VLOOKUP(Tableau415[[#This Row],[Matricule]],#REF!,2,FALSE))</f>
        <v/>
      </c>
      <c r="C533" s="12" t="str">
        <f>IF(ISBLANK(Tableau415[[#This Row],[Matricule]]),"",VLOOKUP(Tableau415[[#This Row],[Matricule]],#REF!,3,FALSE))</f>
        <v/>
      </c>
      <c r="D533" s="12" t="str">
        <f>CONCATENATE(Tableau415[[#This Row],[Semaine]],Tableau415[[#This Row],[Matricule]])</f>
        <v/>
      </c>
      <c r="H533" s="8"/>
      <c r="I533" s="8"/>
      <c r="J533" s="8"/>
      <c r="K533" s="8"/>
      <c r="L533" s="8"/>
      <c r="M533" s="8"/>
      <c r="N533" s="8"/>
      <c r="O533" s="21">
        <f>COUNTIF(Tableau415[[#This Row],[Lundi]:[Dimanche]],"&gt;0")</f>
        <v>0</v>
      </c>
      <c r="P533" s="21">
        <f>SUM(Tableau415[[#This Row],[Lundi]:[Dimanche]])</f>
        <v>0</v>
      </c>
      <c r="Q533" s="21">
        <f>COUNTIF(Tableau415[[#This Row],[Lundi]:[Dimanche]],"&gt;=190")*1000</f>
        <v>0</v>
      </c>
      <c r="R533" s="21">
        <f t="shared" si="16"/>
        <v>0</v>
      </c>
      <c r="S533" s="21">
        <f t="shared" si="17"/>
        <v>0</v>
      </c>
      <c r="T533" s="54" t="str">
        <f>IF(Tableau415[[#This Row],[Matricule]]&gt;1,IF(COUNTIF(Tableau415[DateMatricule],Tableau415[[#This Row],[DateMatricule]])&gt;1,"Doublon",""),"")</f>
        <v/>
      </c>
      <c r="U533"/>
    </row>
    <row r="534" spans="1:21" x14ac:dyDescent="0.25">
      <c r="A534" s="12" t="str">
        <f>IF(Tableau415[[#This Row],[Semaine]]="","",VLOOKUP(Tableau415[[#This Row],[Semaine]],Listes!$A:$B,2,FALSE))</f>
        <v/>
      </c>
      <c r="B534" s="12" t="str">
        <f>IF(ISBLANK(Tableau415[[#This Row],[Matricule]]),"",VLOOKUP(Tableau415[[#This Row],[Matricule]],#REF!,2,FALSE))</f>
        <v/>
      </c>
      <c r="C534" s="12" t="str">
        <f>IF(ISBLANK(Tableau415[[#This Row],[Matricule]]),"",VLOOKUP(Tableau415[[#This Row],[Matricule]],#REF!,3,FALSE))</f>
        <v/>
      </c>
      <c r="D534" s="12" t="str">
        <f>CONCATENATE(Tableau415[[#This Row],[Semaine]],Tableau415[[#This Row],[Matricule]])</f>
        <v/>
      </c>
      <c r="H534" s="8"/>
      <c r="I534" s="8"/>
      <c r="J534" s="8"/>
      <c r="K534" s="8"/>
      <c r="L534" s="8"/>
      <c r="M534" s="8"/>
      <c r="N534" s="8"/>
      <c r="O534" s="21">
        <f>COUNTIF(Tableau415[[#This Row],[Lundi]:[Dimanche]],"&gt;0")</f>
        <v>0</v>
      </c>
      <c r="P534" s="21">
        <f>SUM(Tableau415[[#This Row],[Lundi]:[Dimanche]])</f>
        <v>0</v>
      </c>
      <c r="Q534" s="21">
        <f>COUNTIF(Tableau415[[#This Row],[Lundi]:[Dimanche]],"&gt;=190")*1000</f>
        <v>0</v>
      </c>
      <c r="R534" s="21">
        <f t="shared" si="16"/>
        <v>0</v>
      </c>
      <c r="S534" s="21">
        <f t="shared" si="17"/>
        <v>0</v>
      </c>
      <c r="T534" s="54" t="str">
        <f>IF(Tableau415[[#This Row],[Matricule]]&gt;1,IF(COUNTIF(Tableau415[DateMatricule],Tableau415[[#This Row],[DateMatricule]])&gt;1,"Doublon",""),"")</f>
        <v/>
      </c>
      <c r="U534"/>
    </row>
    <row r="535" spans="1:21" x14ac:dyDescent="0.25">
      <c r="A535" s="12" t="str">
        <f>IF(Tableau415[[#This Row],[Semaine]]="","",VLOOKUP(Tableau415[[#This Row],[Semaine]],Listes!$A:$B,2,FALSE))</f>
        <v/>
      </c>
      <c r="B535" s="12" t="str">
        <f>IF(ISBLANK(Tableau415[[#This Row],[Matricule]]),"",VLOOKUP(Tableau415[[#This Row],[Matricule]],#REF!,2,FALSE))</f>
        <v/>
      </c>
      <c r="C535" s="12" t="str">
        <f>IF(ISBLANK(Tableau415[[#This Row],[Matricule]]),"",VLOOKUP(Tableau415[[#This Row],[Matricule]],#REF!,3,FALSE))</f>
        <v/>
      </c>
      <c r="D535" s="12" t="str">
        <f>CONCATENATE(Tableau415[[#This Row],[Semaine]],Tableau415[[#This Row],[Matricule]])</f>
        <v/>
      </c>
      <c r="H535" s="8"/>
      <c r="I535" s="8"/>
      <c r="J535" s="8"/>
      <c r="K535" s="8"/>
      <c r="L535" s="8"/>
      <c r="M535" s="8"/>
      <c r="N535" s="8"/>
      <c r="O535" s="21">
        <f>COUNTIF(Tableau415[[#This Row],[Lundi]:[Dimanche]],"&gt;0")</f>
        <v>0</v>
      </c>
      <c r="P535" s="21">
        <f>SUM(Tableau415[[#This Row],[Lundi]:[Dimanche]])</f>
        <v>0</v>
      </c>
      <c r="Q535" s="21">
        <f>COUNTIF(Tableau415[[#This Row],[Lundi]:[Dimanche]],"&gt;=190")*1000</f>
        <v>0</v>
      </c>
      <c r="R535" s="21">
        <f t="shared" si="16"/>
        <v>0</v>
      </c>
      <c r="S535" s="21">
        <f t="shared" si="17"/>
        <v>0</v>
      </c>
      <c r="T535" s="54" t="str">
        <f>IF(Tableau415[[#This Row],[Matricule]]&gt;1,IF(COUNTIF(Tableau415[DateMatricule],Tableau415[[#This Row],[DateMatricule]])&gt;1,"Doublon",""),"")</f>
        <v/>
      </c>
      <c r="U535"/>
    </row>
    <row r="536" spans="1:21" x14ac:dyDescent="0.25">
      <c r="A536" s="12" t="str">
        <f>IF(Tableau415[[#This Row],[Semaine]]="","",VLOOKUP(Tableau415[[#This Row],[Semaine]],Listes!$A:$B,2,FALSE))</f>
        <v/>
      </c>
      <c r="B536" s="12" t="str">
        <f>IF(ISBLANK(Tableau415[[#This Row],[Matricule]]),"",VLOOKUP(Tableau415[[#This Row],[Matricule]],#REF!,2,FALSE))</f>
        <v/>
      </c>
      <c r="C536" s="12" t="str">
        <f>IF(ISBLANK(Tableau415[[#This Row],[Matricule]]),"",VLOOKUP(Tableau415[[#This Row],[Matricule]],#REF!,3,FALSE))</f>
        <v/>
      </c>
      <c r="D536" s="12" t="str">
        <f>CONCATENATE(Tableau415[[#This Row],[Semaine]],Tableau415[[#This Row],[Matricule]])</f>
        <v/>
      </c>
      <c r="H536" s="8"/>
      <c r="I536" s="8"/>
      <c r="J536" s="8"/>
      <c r="K536" s="8"/>
      <c r="L536" s="8"/>
      <c r="M536" s="8"/>
      <c r="N536" s="8"/>
      <c r="O536" s="21">
        <f>COUNTIF(Tableau415[[#This Row],[Lundi]:[Dimanche]],"&gt;0")</f>
        <v>0</v>
      </c>
      <c r="P536" s="21">
        <f>SUM(Tableau415[[#This Row],[Lundi]:[Dimanche]])</f>
        <v>0</v>
      </c>
      <c r="Q536" s="21">
        <f>COUNTIF(Tableau415[[#This Row],[Lundi]:[Dimanche]],"&gt;=190")*1000</f>
        <v>0</v>
      </c>
      <c r="R536" s="21">
        <f t="shared" si="16"/>
        <v>0</v>
      </c>
      <c r="S536" s="21">
        <f t="shared" si="17"/>
        <v>0</v>
      </c>
      <c r="T536" s="54" t="str">
        <f>IF(Tableau415[[#This Row],[Matricule]]&gt;1,IF(COUNTIF(Tableau415[DateMatricule],Tableau415[[#This Row],[DateMatricule]])&gt;1,"Doublon",""),"")</f>
        <v/>
      </c>
      <c r="U536"/>
    </row>
    <row r="537" spans="1:21" x14ac:dyDescent="0.25">
      <c r="A537" s="12" t="str">
        <f>IF(Tableau415[[#This Row],[Semaine]]="","",VLOOKUP(Tableau415[[#This Row],[Semaine]],Listes!$A:$B,2,FALSE))</f>
        <v/>
      </c>
      <c r="B537" s="12" t="str">
        <f>IF(ISBLANK(Tableau415[[#This Row],[Matricule]]),"",VLOOKUP(Tableau415[[#This Row],[Matricule]],#REF!,2,FALSE))</f>
        <v/>
      </c>
      <c r="C537" s="12" t="str">
        <f>IF(ISBLANK(Tableau415[[#This Row],[Matricule]]),"",VLOOKUP(Tableau415[[#This Row],[Matricule]],#REF!,3,FALSE))</f>
        <v/>
      </c>
      <c r="D537" s="12" t="str">
        <f>CONCATENATE(Tableau415[[#This Row],[Semaine]],Tableau415[[#This Row],[Matricule]])</f>
        <v/>
      </c>
      <c r="H537" s="8"/>
      <c r="I537" s="8"/>
      <c r="J537" s="8"/>
      <c r="K537" s="8"/>
      <c r="L537" s="8"/>
      <c r="M537" s="8"/>
      <c r="N537" s="8"/>
      <c r="O537" s="21">
        <f>COUNTIF(Tableau415[[#This Row],[Lundi]:[Dimanche]],"&gt;0")</f>
        <v>0</v>
      </c>
      <c r="P537" s="21">
        <f>SUM(Tableau415[[#This Row],[Lundi]:[Dimanche]])</f>
        <v>0</v>
      </c>
      <c r="Q537" s="21">
        <f>COUNTIF(Tableau415[[#This Row],[Lundi]:[Dimanche]],"&gt;=190")*1000</f>
        <v>0</v>
      </c>
      <c r="R537" s="21">
        <f t="shared" si="16"/>
        <v>0</v>
      </c>
      <c r="S537" s="21">
        <f t="shared" si="17"/>
        <v>0</v>
      </c>
      <c r="T537" s="54" t="str">
        <f>IF(Tableau415[[#This Row],[Matricule]]&gt;1,IF(COUNTIF(Tableau415[DateMatricule],Tableau415[[#This Row],[DateMatricule]])&gt;1,"Doublon",""),"")</f>
        <v/>
      </c>
      <c r="U537"/>
    </row>
    <row r="538" spans="1:21" x14ac:dyDescent="0.25">
      <c r="A538" s="12" t="str">
        <f>IF(Tableau415[[#This Row],[Semaine]]="","",VLOOKUP(Tableau415[[#This Row],[Semaine]],Listes!$A:$B,2,FALSE))</f>
        <v/>
      </c>
      <c r="B538" s="12" t="str">
        <f>IF(ISBLANK(Tableau415[[#This Row],[Matricule]]),"",VLOOKUP(Tableau415[[#This Row],[Matricule]],#REF!,2,FALSE))</f>
        <v/>
      </c>
      <c r="C538" s="12" t="str">
        <f>IF(ISBLANK(Tableau415[[#This Row],[Matricule]]),"",VLOOKUP(Tableau415[[#This Row],[Matricule]],#REF!,3,FALSE))</f>
        <v/>
      </c>
      <c r="D538" s="12" t="str">
        <f>CONCATENATE(Tableau415[[#This Row],[Semaine]],Tableau415[[#This Row],[Matricule]])</f>
        <v/>
      </c>
      <c r="H538" s="8"/>
      <c r="I538" s="8"/>
      <c r="J538" s="8"/>
      <c r="K538" s="8"/>
      <c r="L538" s="8"/>
      <c r="M538" s="8"/>
      <c r="N538" s="8"/>
      <c r="O538" s="21">
        <f>COUNTIF(Tableau415[[#This Row],[Lundi]:[Dimanche]],"&gt;0")</f>
        <v>0</v>
      </c>
      <c r="P538" s="21">
        <f>SUM(Tableau415[[#This Row],[Lundi]:[Dimanche]])</f>
        <v>0</v>
      </c>
      <c r="Q538" s="21">
        <f>COUNTIF(Tableau415[[#This Row],[Lundi]:[Dimanche]],"&gt;=190")*1000</f>
        <v>0</v>
      </c>
      <c r="R538" s="21">
        <f t="shared" si="16"/>
        <v>0</v>
      </c>
      <c r="S538" s="21">
        <f t="shared" si="17"/>
        <v>0</v>
      </c>
      <c r="T538" s="54" t="str">
        <f>IF(Tableau415[[#This Row],[Matricule]]&gt;1,IF(COUNTIF(Tableau415[DateMatricule],Tableau415[[#This Row],[DateMatricule]])&gt;1,"Doublon",""),"")</f>
        <v/>
      </c>
      <c r="U538"/>
    </row>
    <row r="539" spans="1:21" x14ac:dyDescent="0.25">
      <c r="A539" s="12" t="str">
        <f>IF(Tableau415[[#This Row],[Semaine]]="","",VLOOKUP(Tableau415[[#This Row],[Semaine]],Listes!$A:$B,2,FALSE))</f>
        <v/>
      </c>
      <c r="B539" s="12" t="str">
        <f>IF(ISBLANK(Tableau415[[#This Row],[Matricule]]),"",VLOOKUP(Tableau415[[#This Row],[Matricule]],#REF!,2,FALSE))</f>
        <v/>
      </c>
      <c r="C539" s="12" t="str">
        <f>IF(ISBLANK(Tableau415[[#This Row],[Matricule]]),"",VLOOKUP(Tableau415[[#This Row],[Matricule]],#REF!,3,FALSE))</f>
        <v/>
      </c>
      <c r="D539" s="12" t="str">
        <f>CONCATENATE(Tableau415[[#This Row],[Semaine]],Tableau415[[#This Row],[Matricule]])</f>
        <v/>
      </c>
      <c r="H539" s="8"/>
      <c r="I539" s="8"/>
      <c r="J539" s="8"/>
      <c r="K539" s="8"/>
      <c r="L539" s="8"/>
      <c r="M539" s="8"/>
      <c r="N539" s="8"/>
      <c r="O539" s="21">
        <f>COUNTIF(Tableau415[[#This Row],[Lundi]:[Dimanche]],"&gt;0")</f>
        <v>0</v>
      </c>
      <c r="P539" s="21">
        <f>SUM(Tableau415[[#This Row],[Lundi]:[Dimanche]])</f>
        <v>0</v>
      </c>
      <c r="Q539" s="21">
        <f>COUNTIF(Tableau415[[#This Row],[Lundi]:[Dimanche]],"&gt;=190")*1000</f>
        <v>0</v>
      </c>
      <c r="R539" s="21">
        <f t="shared" si="16"/>
        <v>0</v>
      </c>
      <c r="S539" s="21">
        <f t="shared" si="17"/>
        <v>0</v>
      </c>
      <c r="T539" s="54" t="str">
        <f>IF(Tableau415[[#This Row],[Matricule]]&gt;1,IF(COUNTIF(Tableau415[DateMatricule],Tableau415[[#This Row],[DateMatricule]])&gt;1,"Doublon",""),"")</f>
        <v/>
      </c>
      <c r="U539"/>
    </row>
    <row r="540" spans="1:21" x14ac:dyDescent="0.25">
      <c r="A540" s="12" t="str">
        <f>IF(Tableau415[[#This Row],[Semaine]]="","",VLOOKUP(Tableau415[[#This Row],[Semaine]],Listes!$A:$B,2,FALSE))</f>
        <v/>
      </c>
      <c r="B540" s="12" t="str">
        <f>IF(ISBLANK(Tableau415[[#This Row],[Matricule]]),"",VLOOKUP(Tableau415[[#This Row],[Matricule]],#REF!,2,FALSE))</f>
        <v/>
      </c>
      <c r="C540" s="12" t="str">
        <f>IF(ISBLANK(Tableau415[[#This Row],[Matricule]]),"",VLOOKUP(Tableau415[[#This Row],[Matricule]],#REF!,3,FALSE))</f>
        <v/>
      </c>
      <c r="D540" s="12" t="str">
        <f>CONCATENATE(Tableau415[[#This Row],[Semaine]],Tableau415[[#This Row],[Matricule]])</f>
        <v/>
      </c>
      <c r="H540" s="8"/>
      <c r="I540" s="8"/>
      <c r="J540" s="8"/>
      <c r="K540" s="8"/>
      <c r="L540" s="8"/>
      <c r="M540" s="8"/>
      <c r="N540" s="8"/>
      <c r="O540" s="21">
        <f>COUNTIF(Tableau415[[#This Row],[Lundi]:[Dimanche]],"&gt;0")</f>
        <v>0</v>
      </c>
      <c r="P540" s="21">
        <f>SUM(Tableau415[[#This Row],[Lundi]:[Dimanche]])</f>
        <v>0</v>
      </c>
      <c r="Q540" s="21">
        <f>COUNTIF(Tableau415[[#This Row],[Lundi]:[Dimanche]],"&gt;=190")*1000</f>
        <v>0</v>
      </c>
      <c r="R540" s="21">
        <f t="shared" si="16"/>
        <v>0</v>
      </c>
      <c r="S540" s="21">
        <f t="shared" si="17"/>
        <v>0</v>
      </c>
      <c r="T540" s="54" t="str">
        <f>IF(Tableau415[[#This Row],[Matricule]]&gt;1,IF(COUNTIF(Tableau415[DateMatricule],Tableau415[[#This Row],[DateMatricule]])&gt;1,"Doublon",""),"")</f>
        <v/>
      </c>
      <c r="U540"/>
    </row>
    <row r="541" spans="1:21" x14ac:dyDescent="0.25">
      <c r="A541" s="12" t="str">
        <f>IF(Tableau415[[#This Row],[Semaine]]="","",VLOOKUP(Tableau415[[#This Row],[Semaine]],Listes!$A:$B,2,FALSE))</f>
        <v/>
      </c>
      <c r="B541" s="12" t="str">
        <f>IF(ISBLANK(Tableau415[[#This Row],[Matricule]]),"",VLOOKUP(Tableau415[[#This Row],[Matricule]],#REF!,2,FALSE))</f>
        <v/>
      </c>
      <c r="C541" s="12" t="str">
        <f>IF(ISBLANK(Tableau415[[#This Row],[Matricule]]),"",VLOOKUP(Tableau415[[#This Row],[Matricule]],#REF!,3,FALSE))</f>
        <v/>
      </c>
      <c r="D541" s="12" t="str">
        <f>CONCATENATE(Tableau415[[#This Row],[Semaine]],Tableau415[[#This Row],[Matricule]])</f>
        <v/>
      </c>
      <c r="H541" s="8"/>
      <c r="I541" s="8"/>
      <c r="J541" s="8"/>
      <c r="K541" s="8"/>
      <c r="L541" s="8"/>
      <c r="M541" s="8"/>
      <c r="N541" s="8"/>
      <c r="O541" s="21">
        <f>COUNTIF(Tableau415[[#This Row],[Lundi]:[Dimanche]],"&gt;0")</f>
        <v>0</v>
      </c>
      <c r="P541" s="21">
        <f>SUM(Tableau415[[#This Row],[Lundi]:[Dimanche]])</f>
        <v>0</v>
      </c>
      <c r="Q541" s="21">
        <f>COUNTIF(Tableau415[[#This Row],[Lundi]:[Dimanche]],"&gt;=190")*1000</f>
        <v>0</v>
      </c>
      <c r="R541" s="21">
        <f t="shared" si="16"/>
        <v>0</v>
      </c>
      <c r="S541" s="21">
        <f t="shared" si="17"/>
        <v>0</v>
      </c>
      <c r="T541" s="54" t="str">
        <f>IF(Tableau415[[#This Row],[Matricule]]&gt;1,IF(COUNTIF(Tableau415[DateMatricule],Tableau415[[#This Row],[DateMatricule]])&gt;1,"Doublon",""),"")</f>
        <v/>
      </c>
      <c r="U541"/>
    </row>
    <row r="542" spans="1:21" x14ac:dyDescent="0.25">
      <c r="A542" s="12" t="str">
        <f>IF(Tableau415[[#This Row],[Semaine]]="","",VLOOKUP(Tableau415[[#This Row],[Semaine]],Listes!$A:$B,2,FALSE))</f>
        <v/>
      </c>
      <c r="B542" s="12" t="str">
        <f>IF(ISBLANK(Tableau415[[#This Row],[Matricule]]),"",VLOOKUP(Tableau415[[#This Row],[Matricule]],#REF!,2,FALSE))</f>
        <v/>
      </c>
      <c r="C542" s="12" t="str">
        <f>IF(ISBLANK(Tableau415[[#This Row],[Matricule]]),"",VLOOKUP(Tableau415[[#This Row],[Matricule]],#REF!,3,FALSE))</f>
        <v/>
      </c>
      <c r="D542" s="12" t="str">
        <f>CONCATENATE(Tableau415[[#This Row],[Semaine]],Tableau415[[#This Row],[Matricule]])</f>
        <v/>
      </c>
      <c r="H542" s="8"/>
      <c r="I542" s="8"/>
      <c r="J542" s="8"/>
      <c r="K542" s="8"/>
      <c r="L542" s="8"/>
      <c r="M542" s="8"/>
      <c r="N542" s="8"/>
      <c r="O542" s="21">
        <f>COUNTIF(Tableau415[[#This Row],[Lundi]:[Dimanche]],"&gt;0")</f>
        <v>0</v>
      </c>
      <c r="P542" s="21">
        <f>SUM(Tableau415[[#This Row],[Lundi]:[Dimanche]])</f>
        <v>0</v>
      </c>
      <c r="Q542" s="21">
        <f>COUNTIF(Tableau415[[#This Row],[Lundi]:[Dimanche]],"&gt;=190")*1000</f>
        <v>0</v>
      </c>
      <c r="R542" s="21">
        <f t="shared" si="16"/>
        <v>0</v>
      </c>
      <c r="S542" s="21">
        <f t="shared" si="17"/>
        <v>0</v>
      </c>
      <c r="T542" s="54" t="str">
        <f>IF(Tableau415[[#This Row],[Matricule]]&gt;1,IF(COUNTIF(Tableau415[DateMatricule],Tableau415[[#This Row],[DateMatricule]])&gt;1,"Doublon",""),"")</f>
        <v/>
      </c>
      <c r="U542"/>
    </row>
    <row r="543" spans="1:21" x14ac:dyDescent="0.25">
      <c r="A543" s="12" t="str">
        <f>IF(Tableau415[[#This Row],[Semaine]]="","",VLOOKUP(Tableau415[[#This Row],[Semaine]],Listes!$A:$B,2,FALSE))</f>
        <v/>
      </c>
      <c r="B543" s="12" t="str">
        <f>IF(ISBLANK(Tableau415[[#This Row],[Matricule]]),"",VLOOKUP(Tableau415[[#This Row],[Matricule]],#REF!,2,FALSE))</f>
        <v/>
      </c>
      <c r="C543" s="12" t="str">
        <f>IF(ISBLANK(Tableau415[[#This Row],[Matricule]]),"",VLOOKUP(Tableau415[[#This Row],[Matricule]],#REF!,3,FALSE))</f>
        <v/>
      </c>
      <c r="D543" s="12" t="str">
        <f>CONCATENATE(Tableau415[[#This Row],[Semaine]],Tableau415[[#This Row],[Matricule]])</f>
        <v/>
      </c>
      <c r="H543" s="8"/>
      <c r="I543" s="8"/>
      <c r="J543" s="8"/>
      <c r="K543" s="8"/>
      <c r="L543" s="8"/>
      <c r="M543" s="8"/>
      <c r="N543" s="8"/>
      <c r="O543" s="21">
        <f>COUNTIF(Tableau415[[#This Row],[Lundi]:[Dimanche]],"&gt;0")</f>
        <v>0</v>
      </c>
      <c r="P543" s="21">
        <f>SUM(Tableau415[[#This Row],[Lundi]:[Dimanche]])</f>
        <v>0</v>
      </c>
      <c r="Q543" s="21">
        <f>COUNTIF(Tableau415[[#This Row],[Lundi]:[Dimanche]],"&gt;=190")*1000</f>
        <v>0</v>
      </c>
      <c r="R543" s="21">
        <f t="shared" si="16"/>
        <v>0</v>
      </c>
      <c r="S543" s="21">
        <f t="shared" si="17"/>
        <v>0</v>
      </c>
      <c r="T543" s="54" t="str">
        <f>IF(Tableau415[[#This Row],[Matricule]]&gt;1,IF(COUNTIF(Tableau415[DateMatricule],Tableau415[[#This Row],[DateMatricule]])&gt;1,"Doublon",""),"")</f>
        <v/>
      </c>
      <c r="U543"/>
    </row>
    <row r="544" spans="1:21" x14ac:dyDescent="0.25">
      <c r="A544" s="12" t="str">
        <f>IF(Tableau415[[#This Row],[Semaine]]="","",VLOOKUP(Tableau415[[#This Row],[Semaine]],Listes!$A:$B,2,FALSE))</f>
        <v/>
      </c>
      <c r="B544" s="12" t="str">
        <f>IF(ISBLANK(Tableau415[[#This Row],[Matricule]]),"",VLOOKUP(Tableau415[[#This Row],[Matricule]],#REF!,2,FALSE))</f>
        <v/>
      </c>
      <c r="C544" s="12" t="str">
        <f>IF(ISBLANK(Tableau415[[#This Row],[Matricule]]),"",VLOOKUP(Tableau415[[#This Row],[Matricule]],#REF!,3,FALSE))</f>
        <v/>
      </c>
      <c r="D544" s="12" t="str">
        <f>CONCATENATE(Tableau415[[#This Row],[Semaine]],Tableau415[[#This Row],[Matricule]])</f>
        <v/>
      </c>
      <c r="H544" s="8"/>
      <c r="I544" s="8"/>
      <c r="J544" s="8"/>
      <c r="K544" s="8"/>
      <c r="L544" s="8"/>
      <c r="M544" s="8"/>
      <c r="N544" s="8"/>
      <c r="O544" s="21">
        <f>COUNTIF(Tableau415[[#This Row],[Lundi]:[Dimanche]],"&gt;0")</f>
        <v>0</v>
      </c>
      <c r="P544" s="21">
        <f>SUM(Tableau415[[#This Row],[Lundi]:[Dimanche]])</f>
        <v>0</v>
      </c>
      <c r="Q544" s="21">
        <f>COUNTIF(Tableau415[[#This Row],[Lundi]:[Dimanche]],"&gt;=190")*1000</f>
        <v>0</v>
      </c>
      <c r="R544" s="21">
        <f t="shared" si="16"/>
        <v>0</v>
      </c>
      <c r="S544" s="21">
        <f t="shared" si="17"/>
        <v>0</v>
      </c>
      <c r="T544" s="54" t="str">
        <f>IF(Tableau415[[#This Row],[Matricule]]&gt;1,IF(COUNTIF(Tableau415[DateMatricule],Tableau415[[#This Row],[DateMatricule]])&gt;1,"Doublon",""),"")</f>
        <v/>
      </c>
      <c r="U544"/>
    </row>
    <row r="545" spans="1:21" x14ac:dyDescent="0.25">
      <c r="A545" s="12" t="str">
        <f>IF(Tableau415[[#This Row],[Semaine]]="","",VLOOKUP(Tableau415[[#This Row],[Semaine]],Listes!$A:$B,2,FALSE))</f>
        <v/>
      </c>
      <c r="B545" s="12" t="str">
        <f>IF(ISBLANK(Tableau415[[#This Row],[Matricule]]),"",VLOOKUP(Tableau415[[#This Row],[Matricule]],#REF!,2,FALSE))</f>
        <v/>
      </c>
      <c r="C545" s="12" t="str">
        <f>IF(ISBLANK(Tableau415[[#This Row],[Matricule]]),"",VLOOKUP(Tableau415[[#This Row],[Matricule]],#REF!,3,FALSE))</f>
        <v/>
      </c>
      <c r="D545" s="12" t="str">
        <f>CONCATENATE(Tableau415[[#This Row],[Semaine]],Tableau415[[#This Row],[Matricule]])</f>
        <v/>
      </c>
      <c r="H545" s="8"/>
      <c r="I545" s="8"/>
      <c r="J545" s="8"/>
      <c r="K545" s="8"/>
      <c r="L545" s="8"/>
      <c r="M545" s="8"/>
      <c r="N545" s="8"/>
      <c r="O545" s="21">
        <f>COUNTIF(Tableau415[[#This Row],[Lundi]:[Dimanche]],"&gt;0")</f>
        <v>0</v>
      </c>
      <c r="P545" s="21">
        <f>SUM(Tableau415[[#This Row],[Lundi]:[Dimanche]])</f>
        <v>0</v>
      </c>
      <c r="Q545" s="21">
        <f>COUNTIF(Tableau415[[#This Row],[Lundi]:[Dimanche]],"&gt;=190")*1000</f>
        <v>0</v>
      </c>
      <c r="R545" s="21">
        <f t="shared" si="16"/>
        <v>0</v>
      </c>
      <c r="S545" s="21">
        <f t="shared" si="17"/>
        <v>0</v>
      </c>
      <c r="T545" s="54" t="str">
        <f>IF(Tableau415[[#This Row],[Matricule]]&gt;1,IF(COUNTIF(Tableau415[DateMatricule],Tableau415[[#This Row],[DateMatricule]])&gt;1,"Doublon",""),"")</f>
        <v/>
      </c>
      <c r="U545"/>
    </row>
    <row r="546" spans="1:21" x14ac:dyDescent="0.25">
      <c r="A546" s="12" t="str">
        <f>IF(Tableau415[[#This Row],[Semaine]]="","",VLOOKUP(Tableau415[[#This Row],[Semaine]],Listes!$A:$B,2,FALSE))</f>
        <v/>
      </c>
      <c r="B546" s="12" t="str">
        <f>IF(ISBLANK(Tableau415[[#This Row],[Matricule]]),"",VLOOKUP(Tableau415[[#This Row],[Matricule]],#REF!,2,FALSE))</f>
        <v/>
      </c>
      <c r="C546" s="12" t="str">
        <f>IF(ISBLANK(Tableau415[[#This Row],[Matricule]]),"",VLOOKUP(Tableau415[[#This Row],[Matricule]],#REF!,3,FALSE))</f>
        <v/>
      </c>
      <c r="D546" s="12" t="str">
        <f>CONCATENATE(Tableau415[[#This Row],[Semaine]],Tableau415[[#This Row],[Matricule]])</f>
        <v/>
      </c>
      <c r="H546" s="8"/>
      <c r="I546" s="8"/>
      <c r="J546" s="8"/>
      <c r="K546" s="8"/>
      <c r="L546" s="8"/>
      <c r="M546" s="8"/>
      <c r="N546" s="8"/>
      <c r="O546" s="21">
        <f>COUNTIF(Tableau415[[#This Row],[Lundi]:[Dimanche]],"&gt;0")</f>
        <v>0</v>
      </c>
      <c r="P546" s="21">
        <f>SUM(Tableau415[[#This Row],[Lundi]:[Dimanche]])</f>
        <v>0</v>
      </c>
      <c r="Q546" s="21">
        <f>COUNTIF(Tableau415[[#This Row],[Lundi]:[Dimanche]],"&gt;=190")*1000</f>
        <v>0</v>
      </c>
      <c r="R546" s="21">
        <f t="shared" si="16"/>
        <v>0</v>
      </c>
      <c r="S546" s="21">
        <f t="shared" si="17"/>
        <v>0</v>
      </c>
      <c r="T546" s="54" t="str">
        <f>IF(Tableau415[[#This Row],[Matricule]]&gt;1,IF(COUNTIF(Tableau415[DateMatricule],Tableau415[[#This Row],[DateMatricule]])&gt;1,"Doublon",""),"")</f>
        <v/>
      </c>
      <c r="U546"/>
    </row>
    <row r="547" spans="1:21" x14ac:dyDescent="0.25">
      <c r="A547" s="12" t="str">
        <f>IF(Tableau415[[#This Row],[Semaine]]="","",VLOOKUP(Tableau415[[#This Row],[Semaine]],Listes!$A:$B,2,FALSE))</f>
        <v/>
      </c>
      <c r="B547" s="12" t="str">
        <f>IF(ISBLANK(Tableau415[[#This Row],[Matricule]]),"",VLOOKUP(Tableau415[[#This Row],[Matricule]],#REF!,2,FALSE))</f>
        <v/>
      </c>
      <c r="C547" s="12" t="str">
        <f>IF(ISBLANK(Tableau415[[#This Row],[Matricule]]),"",VLOOKUP(Tableau415[[#This Row],[Matricule]],#REF!,3,FALSE))</f>
        <v/>
      </c>
      <c r="D547" s="12" t="str">
        <f>CONCATENATE(Tableau415[[#This Row],[Semaine]],Tableau415[[#This Row],[Matricule]])</f>
        <v/>
      </c>
      <c r="H547" s="8"/>
      <c r="I547" s="8"/>
      <c r="J547" s="8"/>
      <c r="K547" s="8"/>
      <c r="L547" s="8"/>
      <c r="M547" s="8"/>
      <c r="N547" s="8"/>
      <c r="O547" s="21">
        <f>COUNTIF(Tableau415[[#This Row],[Lundi]:[Dimanche]],"&gt;0")</f>
        <v>0</v>
      </c>
      <c r="P547" s="21">
        <f>SUM(Tableau415[[#This Row],[Lundi]:[Dimanche]])</f>
        <v>0</v>
      </c>
      <c r="Q547" s="21">
        <f>COUNTIF(Tableau415[[#This Row],[Lundi]:[Dimanche]],"&gt;=190")*1000</f>
        <v>0</v>
      </c>
      <c r="R547" s="21">
        <f t="shared" si="16"/>
        <v>0</v>
      </c>
      <c r="S547" s="21">
        <f t="shared" si="17"/>
        <v>0</v>
      </c>
      <c r="T547" s="54" t="str">
        <f>IF(Tableau415[[#This Row],[Matricule]]&gt;1,IF(COUNTIF(Tableau415[DateMatricule],Tableau415[[#This Row],[DateMatricule]])&gt;1,"Doublon",""),"")</f>
        <v/>
      </c>
      <c r="U547"/>
    </row>
    <row r="548" spans="1:21" x14ac:dyDescent="0.25">
      <c r="A548" s="12" t="str">
        <f>IF(Tableau415[[#This Row],[Semaine]]="","",VLOOKUP(Tableau415[[#This Row],[Semaine]],Listes!$A:$B,2,FALSE))</f>
        <v/>
      </c>
      <c r="B548" s="12" t="str">
        <f>IF(ISBLANK(Tableau415[[#This Row],[Matricule]]),"",VLOOKUP(Tableau415[[#This Row],[Matricule]],#REF!,2,FALSE))</f>
        <v/>
      </c>
      <c r="C548" s="12" t="str">
        <f>IF(ISBLANK(Tableau415[[#This Row],[Matricule]]),"",VLOOKUP(Tableau415[[#This Row],[Matricule]],#REF!,3,FALSE))</f>
        <v/>
      </c>
      <c r="D548" s="12" t="str">
        <f>CONCATENATE(Tableau415[[#This Row],[Semaine]],Tableau415[[#This Row],[Matricule]])</f>
        <v/>
      </c>
      <c r="H548" s="8"/>
      <c r="I548" s="8"/>
      <c r="J548" s="8"/>
      <c r="K548" s="8"/>
      <c r="L548" s="8"/>
      <c r="M548" s="8"/>
      <c r="N548" s="8"/>
      <c r="O548" s="21">
        <f>COUNTIF(Tableau415[[#This Row],[Lundi]:[Dimanche]],"&gt;0")</f>
        <v>0</v>
      </c>
      <c r="P548" s="21">
        <f>SUM(Tableau415[[#This Row],[Lundi]:[Dimanche]])</f>
        <v>0</v>
      </c>
      <c r="Q548" s="21">
        <f>COUNTIF(Tableau415[[#This Row],[Lundi]:[Dimanche]],"&gt;=190")*1000</f>
        <v>0</v>
      </c>
      <c r="R548" s="21">
        <f t="shared" si="16"/>
        <v>0</v>
      </c>
      <c r="S548" s="21">
        <f t="shared" si="17"/>
        <v>0</v>
      </c>
      <c r="T548" s="54" t="str">
        <f>IF(Tableau415[[#This Row],[Matricule]]&gt;1,IF(COUNTIF(Tableau415[DateMatricule],Tableau415[[#This Row],[DateMatricule]])&gt;1,"Doublon",""),"")</f>
        <v/>
      </c>
      <c r="U548"/>
    </row>
    <row r="549" spans="1:21" x14ac:dyDescent="0.25">
      <c r="A549" s="12" t="str">
        <f>IF(Tableau415[[#This Row],[Semaine]]="","",VLOOKUP(Tableau415[[#This Row],[Semaine]],Listes!$A:$B,2,FALSE))</f>
        <v/>
      </c>
      <c r="B549" s="12" t="str">
        <f>IF(ISBLANK(Tableau415[[#This Row],[Matricule]]),"",VLOOKUP(Tableau415[[#This Row],[Matricule]],#REF!,2,FALSE))</f>
        <v/>
      </c>
      <c r="C549" s="12" t="str">
        <f>IF(ISBLANK(Tableau415[[#This Row],[Matricule]]),"",VLOOKUP(Tableau415[[#This Row],[Matricule]],#REF!,3,FALSE))</f>
        <v/>
      </c>
      <c r="D549" s="12" t="str">
        <f>CONCATENATE(Tableau415[[#This Row],[Semaine]],Tableau415[[#This Row],[Matricule]])</f>
        <v/>
      </c>
      <c r="H549" s="8"/>
      <c r="I549" s="8"/>
      <c r="J549" s="8"/>
      <c r="K549" s="8"/>
      <c r="L549" s="8"/>
      <c r="M549" s="8"/>
      <c r="N549" s="8"/>
      <c r="O549" s="21">
        <f>COUNTIF(Tableau415[[#This Row],[Lundi]:[Dimanche]],"&gt;0")</f>
        <v>0</v>
      </c>
      <c r="P549" s="21">
        <f>SUM(Tableau415[[#This Row],[Lundi]:[Dimanche]])</f>
        <v>0</v>
      </c>
      <c r="Q549" s="21">
        <f>COUNTIF(Tableau415[[#This Row],[Lundi]:[Dimanche]],"&gt;=190")*1000</f>
        <v>0</v>
      </c>
      <c r="R549" s="21">
        <f t="shared" si="16"/>
        <v>0</v>
      </c>
      <c r="S549" s="21">
        <f t="shared" si="17"/>
        <v>0</v>
      </c>
      <c r="T549" s="54" t="str">
        <f>IF(Tableau415[[#This Row],[Matricule]]&gt;1,IF(COUNTIF(Tableau415[DateMatricule],Tableau415[[#This Row],[DateMatricule]])&gt;1,"Doublon",""),"")</f>
        <v/>
      </c>
      <c r="U549"/>
    </row>
    <row r="550" spans="1:21" x14ac:dyDescent="0.25">
      <c r="A550" s="12" t="str">
        <f>IF(Tableau415[[#This Row],[Semaine]]="","",VLOOKUP(Tableau415[[#This Row],[Semaine]],Listes!$A:$B,2,FALSE))</f>
        <v/>
      </c>
      <c r="B550" s="12" t="str">
        <f>IF(ISBLANK(Tableau415[[#This Row],[Matricule]]),"",VLOOKUP(Tableau415[[#This Row],[Matricule]],#REF!,2,FALSE))</f>
        <v/>
      </c>
      <c r="C550" s="12" t="str">
        <f>IF(ISBLANK(Tableau415[[#This Row],[Matricule]]),"",VLOOKUP(Tableau415[[#This Row],[Matricule]],#REF!,3,FALSE))</f>
        <v/>
      </c>
      <c r="D550" s="12" t="str">
        <f>CONCATENATE(Tableau415[[#This Row],[Semaine]],Tableau415[[#This Row],[Matricule]])</f>
        <v/>
      </c>
      <c r="H550" s="8"/>
      <c r="I550" s="8"/>
      <c r="J550" s="8"/>
      <c r="K550" s="8"/>
      <c r="L550" s="8"/>
      <c r="M550" s="8"/>
      <c r="N550" s="8"/>
      <c r="O550" s="21">
        <f>COUNTIF(Tableau415[[#This Row],[Lundi]:[Dimanche]],"&gt;0")</f>
        <v>0</v>
      </c>
      <c r="P550" s="21">
        <f>SUM(Tableau415[[#This Row],[Lundi]:[Dimanche]])</f>
        <v>0</v>
      </c>
      <c r="Q550" s="21">
        <f>COUNTIF(Tableau415[[#This Row],[Lundi]:[Dimanche]],"&gt;=190")*1000</f>
        <v>0</v>
      </c>
      <c r="R550" s="21">
        <f t="shared" si="16"/>
        <v>0</v>
      </c>
      <c r="S550" s="21">
        <f t="shared" si="17"/>
        <v>0</v>
      </c>
      <c r="T550" s="54" t="str">
        <f>IF(Tableau415[[#This Row],[Matricule]]&gt;1,IF(COUNTIF(Tableau415[DateMatricule],Tableau415[[#This Row],[DateMatricule]])&gt;1,"Doublon",""),"")</f>
        <v/>
      </c>
      <c r="U550"/>
    </row>
    <row r="551" spans="1:21" x14ac:dyDescent="0.25">
      <c r="A551" s="12" t="str">
        <f>IF(Tableau415[[#This Row],[Semaine]]="","",VLOOKUP(Tableau415[[#This Row],[Semaine]],Listes!$A:$B,2,FALSE))</f>
        <v/>
      </c>
      <c r="B551" s="12" t="str">
        <f>IF(ISBLANK(Tableau415[[#This Row],[Matricule]]),"",VLOOKUP(Tableau415[[#This Row],[Matricule]],#REF!,2,FALSE))</f>
        <v/>
      </c>
      <c r="C551" s="12" t="str">
        <f>IF(ISBLANK(Tableau415[[#This Row],[Matricule]]),"",VLOOKUP(Tableau415[[#This Row],[Matricule]],#REF!,3,FALSE))</f>
        <v/>
      </c>
      <c r="D551" s="12" t="str">
        <f>CONCATENATE(Tableau415[[#This Row],[Semaine]],Tableau415[[#This Row],[Matricule]])</f>
        <v/>
      </c>
      <c r="H551" s="8"/>
      <c r="I551" s="8"/>
      <c r="J551" s="8"/>
      <c r="K551" s="8"/>
      <c r="L551" s="8"/>
      <c r="M551" s="8"/>
      <c r="N551" s="8"/>
      <c r="O551" s="21">
        <f>COUNTIF(Tableau415[[#This Row],[Lundi]:[Dimanche]],"&gt;0")</f>
        <v>0</v>
      </c>
      <c r="P551" s="21">
        <f>SUM(Tableau415[[#This Row],[Lundi]:[Dimanche]])</f>
        <v>0</v>
      </c>
      <c r="Q551" s="21">
        <f>COUNTIF(Tableau415[[#This Row],[Lundi]:[Dimanche]],"&gt;=190")*1000</f>
        <v>0</v>
      </c>
      <c r="R551" s="21">
        <f t="shared" si="16"/>
        <v>0</v>
      </c>
      <c r="S551" s="21">
        <f t="shared" si="17"/>
        <v>0</v>
      </c>
      <c r="T551" s="54" t="str">
        <f>IF(Tableau415[[#This Row],[Matricule]]&gt;1,IF(COUNTIF(Tableau415[DateMatricule],Tableau415[[#This Row],[DateMatricule]])&gt;1,"Doublon",""),"")</f>
        <v/>
      </c>
      <c r="U551"/>
    </row>
    <row r="552" spans="1:21" x14ac:dyDescent="0.25">
      <c r="A552" s="12" t="str">
        <f>IF(Tableau415[[#This Row],[Semaine]]="","",VLOOKUP(Tableau415[[#This Row],[Semaine]],Listes!$A:$B,2,FALSE))</f>
        <v/>
      </c>
      <c r="B552" s="12" t="str">
        <f>IF(ISBLANK(Tableau415[[#This Row],[Matricule]]),"",VLOOKUP(Tableau415[[#This Row],[Matricule]],#REF!,2,FALSE))</f>
        <v/>
      </c>
      <c r="C552" s="12" t="str">
        <f>IF(ISBLANK(Tableau415[[#This Row],[Matricule]]),"",VLOOKUP(Tableau415[[#This Row],[Matricule]],#REF!,3,FALSE))</f>
        <v/>
      </c>
      <c r="D552" s="12" t="str">
        <f>CONCATENATE(Tableau415[[#This Row],[Semaine]],Tableau415[[#This Row],[Matricule]])</f>
        <v/>
      </c>
      <c r="H552" s="8"/>
      <c r="I552" s="8"/>
      <c r="J552" s="8"/>
      <c r="K552" s="8"/>
      <c r="L552" s="8"/>
      <c r="M552" s="8"/>
      <c r="N552" s="8"/>
      <c r="O552" s="21">
        <f>COUNTIF(Tableau415[[#This Row],[Lundi]:[Dimanche]],"&gt;0")</f>
        <v>0</v>
      </c>
      <c r="P552" s="21">
        <f>SUM(Tableau415[[#This Row],[Lundi]:[Dimanche]])</f>
        <v>0</v>
      </c>
      <c r="Q552" s="21">
        <f>COUNTIF(Tableau415[[#This Row],[Lundi]:[Dimanche]],"&gt;=190")*1000</f>
        <v>0</v>
      </c>
      <c r="R552" s="21">
        <f t="shared" si="16"/>
        <v>0</v>
      </c>
      <c r="S552" s="21">
        <f t="shared" si="17"/>
        <v>0</v>
      </c>
      <c r="T552" s="54" t="str">
        <f>IF(Tableau415[[#This Row],[Matricule]]&gt;1,IF(COUNTIF(Tableau415[DateMatricule],Tableau415[[#This Row],[DateMatricule]])&gt;1,"Doublon",""),"")</f>
        <v/>
      </c>
      <c r="U552"/>
    </row>
    <row r="553" spans="1:21" x14ac:dyDescent="0.25">
      <c r="A553" s="12" t="str">
        <f>IF(Tableau415[[#This Row],[Semaine]]="","",VLOOKUP(Tableau415[[#This Row],[Semaine]],Listes!$A:$B,2,FALSE))</f>
        <v/>
      </c>
      <c r="B553" s="12" t="str">
        <f>IF(ISBLANK(Tableau415[[#This Row],[Matricule]]),"",VLOOKUP(Tableau415[[#This Row],[Matricule]],#REF!,2,FALSE))</f>
        <v/>
      </c>
      <c r="C553" s="12" t="str">
        <f>IF(ISBLANK(Tableau415[[#This Row],[Matricule]]),"",VLOOKUP(Tableau415[[#This Row],[Matricule]],#REF!,3,FALSE))</f>
        <v/>
      </c>
      <c r="D553" s="12" t="str">
        <f>CONCATENATE(Tableau415[[#This Row],[Semaine]],Tableau415[[#This Row],[Matricule]])</f>
        <v/>
      </c>
      <c r="H553" s="8"/>
      <c r="I553" s="8"/>
      <c r="J553" s="8"/>
      <c r="K553" s="8"/>
      <c r="L553" s="8"/>
      <c r="M553" s="8"/>
      <c r="N553" s="8"/>
      <c r="O553" s="21">
        <f>COUNTIF(Tableau415[[#This Row],[Lundi]:[Dimanche]],"&gt;0")</f>
        <v>0</v>
      </c>
      <c r="P553" s="21">
        <f>SUM(Tableau415[[#This Row],[Lundi]:[Dimanche]])</f>
        <v>0</v>
      </c>
      <c r="Q553" s="21">
        <f>COUNTIF(Tableau415[[#This Row],[Lundi]:[Dimanche]],"&gt;=190")*1000</f>
        <v>0</v>
      </c>
      <c r="R553" s="21">
        <f t="shared" si="16"/>
        <v>0</v>
      </c>
      <c r="S553" s="21">
        <f t="shared" si="17"/>
        <v>0</v>
      </c>
      <c r="T553" s="54" t="str">
        <f>IF(Tableau415[[#This Row],[Matricule]]&gt;1,IF(COUNTIF(Tableau415[DateMatricule],Tableau415[[#This Row],[DateMatricule]])&gt;1,"Doublon",""),"")</f>
        <v/>
      </c>
      <c r="U553"/>
    </row>
    <row r="554" spans="1:21" x14ac:dyDescent="0.25">
      <c r="A554" s="12" t="str">
        <f>IF(Tableau415[[#This Row],[Semaine]]="","",VLOOKUP(Tableau415[[#This Row],[Semaine]],Listes!$A:$B,2,FALSE))</f>
        <v/>
      </c>
      <c r="B554" s="12" t="str">
        <f>IF(ISBLANK(Tableau415[[#This Row],[Matricule]]),"",VLOOKUP(Tableau415[[#This Row],[Matricule]],#REF!,2,FALSE))</f>
        <v/>
      </c>
      <c r="C554" s="12" t="str">
        <f>IF(ISBLANK(Tableau415[[#This Row],[Matricule]]),"",VLOOKUP(Tableau415[[#This Row],[Matricule]],#REF!,3,FALSE))</f>
        <v/>
      </c>
      <c r="D554" s="12" t="str">
        <f>CONCATENATE(Tableau415[[#This Row],[Semaine]],Tableau415[[#This Row],[Matricule]])</f>
        <v/>
      </c>
      <c r="H554" s="8"/>
      <c r="I554" s="8"/>
      <c r="J554" s="8"/>
      <c r="K554" s="8"/>
      <c r="L554" s="8"/>
      <c r="M554" s="8"/>
      <c r="N554" s="8"/>
      <c r="O554" s="21">
        <f>COUNTIF(Tableau415[[#This Row],[Lundi]:[Dimanche]],"&gt;0")</f>
        <v>0</v>
      </c>
      <c r="P554" s="21">
        <f>SUM(Tableau415[[#This Row],[Lundi]:[Dimanche]])</f>
        <v>0</v>
      </c>
      <c r="Q554" s="21">
        <f>COUNTIF(Tableau415[[#This Row],[Lundi]:[Dimanche]],"&gt;=190")*1000</f>
        <v>0</v>
      </c>
      <c r="R554" s="21">
        <f t="shared" si="16"/>
        <v>0</v>
      </c>
      <c r="S554" s="21">
        <f t="shared" si="17"/>
        <v>0</v>
      </c>
      <c r="T554" s="54" t="str">
        <f>IF(Tableau415[[#This Row],[Matricule]]&gt;1,IF(COUNTIF(Tableau415[DateMatricule],Tableau415[[#This Row],[DateMatricule]])&gt;1,"Doublon",""),"")</f>
        <v/>
      </c>
      <c r="U554"/>
    </row>
    <row r="555" spans="1:21" x14ac:dyDescent="0.25">
      <c r="A555" s="12" t="str">
        <f>IF(Tableau415[[#This Row],[Semaine]]="","",VLOOKUP(Tableau415[[#This Row],[Semaine]],Listes!$A:$B,2,FALSE))</f>
        <v/>
      </c>
      <c r="B555" s="12" t="str">
        <f>IF(ISBLANK(Tableau415[[#This Row],[Matricule]]),"",VLOOKUP(Tableau415[[#This Row],[Matricule]],#REF!,2,FALSE))</f>
        <v/>
      </c>
      <c r="C555" s="12" t="str">
        <f>IF(ISBLANK(Tableau415[[#This Row],[Matricule]]),"",VLOOKUP(Tableau415[[#This Row],[Matricule]],#REF!,3,FALSE))</f>
        <v/>
      </c>
      <c r="D555" s="12" t="str">
        <f>CONCATENATE(Tableau415[[#This Row],[Semaine]],Tableau415[[#This Row],[Matricule]])</f>
        <v/>
      </c>
      <c r="H555" s="8"/>
      <c r="I555" s="8"/>
      <c r="J555" s="8"/>
      <c r="K555" s="8"/>
      <c r="L555" s="8"/>
      <c r="M555" s="8"/>
      <c r="N555" s="8"/>
      <c r="O555" s="21">
        <f>COUNTIF(Tableau415[[#This Row],[Lundi]:[Dimanche]],"&gt;0")</f>
        <v>0</v>
      </c>
      <c r="P555" s="21">
        <f>SUM(Tableau415[[#This Row],[Lundi]:[Dimanche]])</f>
        <v>0</v>
      </c>
      <c r="Q555" s="21">
        <f>COUNTIF(Tableau415[[#This Row],[Lundi]:[Dimanche]],"&gt;=190")*1000</f>
        <v>0</v>
      </c>
      <c r="R555" s="21">
        <f t="shared" si="16"/>
        <v>0</v>
      </c>
      <c r="S555" s="21">
        <f t="shared" si="17"/>
        <v>0</v>
      </c>
      <c r="T555" s="54" t="str">
        <f>IF(Tableau415[[#This Row],[Matricule]]&gt;1,IF(COUNTIF(Tableau415[DateMatricule],Tableau415[[#This Row],[DateMatricule]])&gt;1,"Doublon",""),"")</f>
        <v/>
      </c>
      <c r="U555"/>
    </row>
    <row r="556" spans="1:21" x14ac:dyDescent="0.25">
      <c r="A556" s="12" t="str">
        <f>IF(Tableau415[[#This Row],[Semaine]]="","",VLOOKUP(Tableau415[[#This Row],[Semaine]],Listes!$A:$B,2,FALSE))</f>
        <v/>
      </c>
      <c r="B556" s="12" t="str">
        <f>IF(ISBLANK(Tableau415[[#This Row],[Matricule]]),"",VLOOKUP(Tableau415[[#This Row],[Matricule]],#REF!,2,FALSE))</f>
        <v/>
      </c>
      <c r="C556" s="12" t="str">
        <f>IF(ISBLANK(Tableau415[[#This Row],[Matricule]]),"",VLOOKUP(Tableau415[[#This Row],[Matricule]],#REF!,3,FALSE))</f>
        <v/>
      </c>
      <c r="D556" s="12" t="str">
        <f>CONCATENATE(Tableau415[[#This Row],[Semaine]],Tableau415[[#This Row],[Matricule]])</f>
        <v/>
      </c>
      <c r="H556" s="8"/>
      <c r="I556" s="8"/>
      <c r="J556" s="8"/>
      <c r="K556" s="8"/>
      <c r="L556" s="8"/>
      <c r="M556" s="8"/>
      <c r="N556" s="8"/>
      <c r="O556" s="21">
        <f>COUNTIF(Tableau415[[#This Row],[Lundi]:[Dimanche]],"&gt;0")</f>
        <v>0</v>
      </c>
      <c r="P556" s="21">
        <f>SUM(Tableau415[[#This Row],[Lundi]:[Dimanche]])</f>
        <v>0</v>
      </c>
      <c r="Q556" s="21">
        <f>COUNTIF(Tableau415[[#This Row],[Lundi]:[Dimanche]],"&gt;=190")*1000</f>
        <v>0</v>
      </c>
      <c r="R556" s="21">
        <f t="shared" si="16"/>
        <v>0</v>
      </c>
      <c r="S556" s="21">
        <f t="shared" si="17"/>
        <v>0</v>
      </c>
      <c r="T556" s="54" t="str">
        <f>IF(Tableau415[[#This Row],[Matricule]]&gt;1,IF(COUNTIF(Tableau415[DateMatricule],Tableau415[[#This Row],[DateMatricule]])&gt;1,"Doublon",""),"")</f>
        <v/>
      </c>
      <c r="U556"/>
    </row>
    <row r="557" spans="1:21" x14ac:dyDescent="0.25">
      <c r="A557" s="12" t="str">
        <f>IF(Tableau415[[#This Row],[Semaine]]="","",VLOOKUP(Tableau415[[#This Row],[Semaine]],Listes!$A:$B,2,FALSE))</f>
        <v/>
      </c>
      <c r="B557" s="12" t="str">
        <f>IF(ISBLANK(Tableau415[[#This Row],[Matricule]]),"",VLOOKUP(Tableau415[[#This Row],[Matricule]],#REF!,2,FALSE))</f>
        <v/>
      </c>
      <c r="C557" s="12" t="str">
        <f>IF(ISBLANK(Tableau415[[#This Row],[Matricule]]),"",VLOOKUP(Tableau415[[#This Row],[Matricule]],#REF!,3,FALSE))</f>
        <v/>
      </c>
      <c r="D557" s="12" t="str">
        <f>CONCATENATE(Tableau415[[#This Row],[Semaine]],Tableau415[[#This Row],[Matricule]])</f>
        <v/>
      </c>
      <c r="H557" s="8"/>
      <c r="I557" s="8"/>
      <c r="J557" s="8"/>
      <c r="K557" s="8"/>
      <c r="L557" s="8"/>
      <c r="M557" s="8"/>
      <c r="N557" s="8"/>
      <c r="O557" s="21">
        <f>COUNTIF(Tableau415[[#This Row],[Lundi]:[Dimanche]],"&gt;0")</f>
        <v>0</v>
      </c>
      <c r="P557" s="21">
        <f>SUM(Tableau415[[#This Row],[Lundi]:[Dimanche]])</f>
        <v>0</v>
      </c>
      <c r="Q557" s="21">
        <f>COUNTIF(Tableau415[[#This Row],[Lundi]:[Dimanche]],"&gt;=190")*1000</f>
        <v>0</v>
      </c>
      <c r="R557" s="21">
        <f t="shared" si="16"/>
        <v>0</v>
      </c>
      <c r="S557" s="21">
        <f t="shared" si="17"/>
        <v>0</v>
      </c>
      <c r="T557" s="54" t="str">
        <f>IF(Tableau415[[#This Row],[Matricule]]&gt;1,IF(COUNTIF(Tableau415[DateMatricule],Tableau415[[#This Row],[DateMatricule]])&gt;1,"Doublon",""),"")</f>
        <v/>
      </c>
      <c r="U557"/>
    </row>
    <row r="558" spans="1:21" x14ac:dyDescent="0.25">
      <c r="A558" s="12" t="str">
        <f>IF(Tableau415[[#This Row],[Semaine]]="","",VLOOKUP(Tableau415[[#This Row],[Semaine]],Listes!$A:$B,2,FALSE))</f>
        <v/>
      </c>
      <c r="B558" s="12" t="str">
        <f>IF(ISBLANK(Tableau415[[#This Row],[Matricule]]),"",VLOOKUP(Tableau415[[#This Row],[Matricule]],#REF!,2,FALSE))</f>
        <v/>
      </c>
      <c r="C558" s="12" t="str">
        <f>IF(ISBLANK(Tableau415[[#This Row],[Matricule]]),"",VLOOKUP(Tableau415[[#This Row],[Matricule]],#REF!,3,FALSE))</f>
        <v/>
      </c>
      <c r="D558" s="12" t="str">
        <f>CONCATENATE(Tableau415[[#This Row],[Semaine]],Tableau415[[#This Row],[Matricule]])</f>
        <v/>
      </c>
      <c r="H558" s="8"/>
      <c r="I558" s="8"/>
      <c r="J558" s="8"/>
      <c r="K558" s="8"/>
      <c r="L558" s="8"/>
      <c r="M558" s="8"/>
      <c r="N558" s="8"/>
      <c r="O558" s="21">
        <f>COUNTIF(Tableau415[[#This Row],[Lundi]:[Dimanche]],"&gt;0")</f>
        <v>0</v>
      </c>
      <c r="P558" s="21">
        <f>SUM(Tableau415[[#This Row],[Lundi]:[Dimanche]])</f>
        <v>0</v>
      </c>
      <c r="Q558" s="21">
        <f>COUNTIF(Tableau415[[#This Row],[Lundi]:[Dimanche]],"&gt;=190")*1000</f>
        <v>0</v>
      </c>
      <c r="R558" s="21">
        <f t="shared" si="16"/>
        <v>0</v>
      </c>
      <c r="S558" s="21">
        <f t="shared" si="17"/>
        <v>0</v>
      </c>
      <c r="T558" s="54" t="str">
        <f>IF(Tableau415[[#This Row],[Matricule]]&gt;1,IF(COUNTIF(Tableau415[DateMatricule],Tableau415[[#This Row],[DateMatricule]])&gt;1,"Doublon",""),"")</f>
        <v/>
      </c>
      <c r="U558"/>
    </row>
    <row r="559" spans="1:21" x14ac:dyDescent="0.25">
      <c r="A559" s="12" t="str">
        <f>IF(Tableau415[[#This Row],[Semaine]]="","",VLOOKUP(Tableau415[[#This Row],[Semaine]],Listes!$A:$B,2,FALSE))</f>
        <v/>
      </c>
      <c r="B559" s="12" t="str">
        <f>IF(ISBLANK(Tableau415[[#This Row],[Matricule]]),"",VLOOKUP(Tableau415[[#This Row],[Matricule]],#REF!,2,FALSE))</f>
        <v/>
      </c>
      <c r="C559" s="12" t="str">
        <f>IF(ISBLANK(Tableau415[[#This Row],[Matricule]]),"",VLOOKUP(Tableau415[[#This Row],[Matricule]],#REF!,3,FALSE))</f>
        <v/>
      </c>
      <c r="D559" s="12" t="str">
        <f>CONCATENATE(Tableau415[[#This Row],[Semaine]],Tableau415[[#This Row],[Matricule]])</f>
        <v/>
      </c>
      <c r="H559" s="8"/>
      <c r="I559" s="8"/>
      <c r="J559" s="8"/>
      <c r="K559" s="8"/>
      <c r="L559" s="8"/>
      <c r="M559" s="8"/>
      <c r="N559" s="8"/>
      <c r="O559" s="21">
        <f>COUNTIF(Tableau415[[#This Row],[Lundi]:[Dimanche]],"&gt;0")</f>
        <v>0</v>
      </c>
      <c r="P559" s="21">
        <f>SUM(Tableau415[[#This Row],[Lundi]:[Dimanche]])</f>
        <v>0</v>
      </c>
      <c r="Q559" s="21">
        <f>COUNTIF(Tableau415[[#This Row],[Lundi]:[Dimanche]],"&gt;=190")*1000</f>
        <v>0</v>
      </c>
      <c r="R559" s="21">
        <f t="shared" si="16"/>
        <v>0</v>
      </c>
      <c r="S559" s="21">
        <f t="shared" si="17"/>
        <v>0</v>
      </c>
      <c r="T559" s="54" t="str">
        <f>IF(Tableau415[[#This Row],[Matricule]]&gt;1,IF(COUNTIF(Tableau415[DateMatricule],Tableau415[[#This Row],[DateMatricule]])&gt;1,"Doublon",""),"")</f>
        <v/>
      </c>
      <c r="U559"/>
    </row>
    <row r="560" spans="1:21" x14ac:dyDescent="0.25">
      <c r="A560" s="12" t="str">
        <f>IF(Tableau415[[#This Row],[Semaine]]="","",VLOOKUP(Tableau415[[#This Row],[Semaine]],Listes!$A:$B,2,FALSE))</f>
        <v/>
      </c>
      <c r="B560" s="12" t="str">
        <f>IF(ISBLANK(Tableau415[[#This Row],[Matricule]]),"",VLOOKUP(Tableau415[[#This Row],[Matricule]],#REF!,2,FALSE))</f>
        <v/>
      </c>
      <c r="C560" s="12" t="str">
        <f>IF(ISBLANK(Tableau415[[#This Row],[Matricule]]),"",VLOOKUP(Tableau415[[#This Row],[Matricule]],#REF!,3,FALSE))</f>
        <v/>
      </c>
      <c r="D560" s="12" t="str">
        <f>CONCATENATE(Tableau415[[#This Row],[Semaine]],Tableau415[[#This Row],[Matricule]])</f>
        <v/>
      </c>
      <c r="H560" s="8"/>
      <c r="I560" s="8"/>
      <c r="J560" s="8"/>
      <c r="K560" s="8"/>
      <c r="L560" s="8"/>
      <c r="M560" s="8"/>
      <c r="N560" s="8"/>
      <c r="O560" s="21">
        <f>COUNTIF(Tableau415[[#This Row],[Lundi]:[Dimanche]],"&gt;0")</f>
        <v>0</v>
      </c>
      <c r="P560" s="21">
        <f>SUM(Tableau415[[#This Row],[Lundi]:[Dimanche]])</f>
        <v>0</v>
      </c>
      <c r="Q560" s="21">
        <f>COUNTIF(Tableau415[[#This Row],[Lundi]:[Dimanche]],"&gt;=190")*1000</f>
        <v>0</v>
      </c>
      <c r="R560" s="21">
        <f t="shared" si="16"/>
        <v>0</v>
      </c>
      <c r="S560" s="21">
        <f t="shared" si="17"/>
        <v>0</v>
      </c>
      <c r="T560" s="54" t="str">
        <f>IF(Tableau415[[#This Row],[Matricule]]&gt;1,IF(COUNTIF(Tableau415[DateMatricule],Tableau415[[#This Row],[DateMatricule]])&gt;1,"Doublon",""),"")</f>
        <v/>
      </c>
      <c r="U560"/>
    </row>
    <row r="561" spans="1:21" x14ac:dyDescent="0.25">
      <c r="A561" s="12" t="str">
        <f>IF(Tableau415[[#This Row],[Semaine]]="","",VLOOKUP(Tableau415[[#This Row],[Semaine]],Listes!$A:$B,2,FALSE))</f>
        <v/>
      </c>
      <c r="B561" s="12" t="str">
        <f>IF(ISBLANK(Tableau415[[#This Row],[Matricule]]),"",VLOOKUP(Tableau415[[#This Row],[Matricule]],#REF!,2,FALSE))</f>
        <v/>
      </c>
      <c r="C561" s="12" t="str">
        <f>IF(ISBLANK(Tableau415[[#This Row],[Matricule]]),"",VLOOKUP(Tableau415[[#This Row],[Matricule]],#REF!,3,FALSE))</f>
        <v/>
      </c>
      <c r="D561" s="12" t="str">
        <f>CONCATENATE(Tableau415[[#This Row],[Semaine]],Tableau415[[#This Row],[Matricule]])</f>
        <v/>
      </c>
      <c r="H561" s="8"/>
      <c r="I561" s="8"/>
      <c r="J561" s="8"/>
      <c r="K561" s="8"/>
      <c r="L561" s="8"/>
      <c r="M561" s="8"/>
      <c r="N561" s="8"/>
      <c r="O561" s="21">
        <f>COUNTIF(Tableau415[[#This Row],[Lundi]:[Dimanche]],"&gt;0")</f>
        <v>0</v>
      </c>
      <c r="P561" s="21">
        <f>SUM(Tableau415[[#This Row],[Lundi]:[Dimanche]])</f>
        <v>0</v>
      </c>
      <c r="Q561" s="21">
        <f>COUNTIF(Tableau415[[#This Row],[Lundi]:[Dimanche]],"&gt;=190")*1000</f>
        <v>0</v>
      </c>
      <c r="R561" s="21">
        <f t="shared" si="16"/>
        <v>0</v>
      </c>
      <c r="S561" s="21">
        <f t="shared" si="17"/>
        <v>0</v>
      </c>
      <c r="T561" s="54" t="str">
        <f>IF(Tableau415[[#This Row],[Matricule]]&gt;1,IF(COUNTIF(Tableau415[DateMatricule],Tableau415[[#This Row],[DateMatricule]])&gt;1,"Doublon",""),"")</f>
        <v/>
      </c>
      <c r="U561"/>
    </row>
    <row r="562" spans="1:21" x14ac:dyDescent="0.25">
      <c r="A562" s="12" t="str">
        <f>IF(Tableau415[[#This Row],[Semaine]]="","",VLOOKUP(Tableau415[[#This Row],[Semaine]],Listes!$A:$B,2,FALSE))</f>
        <v/>
      </c>
      <c r="B562" s="12" t="str">
        <f>IF(ISBLANK(Tableau415[[#This Row],[Matricule]]),"",VLOOKUP(Tableau415[[#This Row],[Matricule]],#REF!,2,FALSE))</f>
        <v/>
      </c>
      <c r="C562" s="12" t="str">
        <f>IF(ISBLANK(Tableau415[[#This Row],[Matricule]]),"",VLOOKUP(Tableau415[[#This Row],[Matricule]],#REF!,3,FALSE))</f>
        <v/>
      </c>
      <c r="D562" s="12" t="str">
        <f>CONCATENATE(Tableau415[[#This Row],[Semaine]],Tableau415[[#This Row],[Matricule]])</f>
        <v/>
      </c>
      <c r="H562" s="8"/>
      <c r="I562" s="8"/>
      <c r="J562" s="8"/>
      <c r="K562" s="8"/>
      <c r="L562" s="8"/>
      <c r="M562" s="8"/>
      <c r="N562" s="8"/>
      <c r="O562" s="21">
        <f>COUNTIF(Tableau415[[#This Row],[Lundi]:[Dimanche]],"&gt;0")</f>
        <v>0</v>
      </c>
      <c r="P562" s="21">
        <f>SUM(Tableau415[[#This Row],[Lundi]:[Dimanche]])</f>
        <v>0</v>
      </c>
      <c r="Q562" s="21">
        <f>COUNTIF(Tableau415[[#This Row],[Lundi]:[Dimanche]],"&gt;=190")*1000</f>
        <v>0</v>
      </c>
      <c r="R562" s="21">
        <f t="shared" si="16"/>
        <v>0</v>
      </c>
      <c r="S562" s="21">
        <f t="shared" si="17"/>
        <v>0</v>
      </c>
      <c r="T562" s="54" t="str">
        <f>IF(Tableau415[[#This Row],[Matricule]]&gt;1,IF(COUNTIF(Tableau415[DateMatricule],Tableau415[[#This Row],[DateMatricule]])&gt;1,"Doublon",""),"")</f>
        <v/>
      </c>
      <c r="U562"/>
    </row>
    <row r="563" spans="1:21" x14ac:dyDescent="0.25">
      <c r="A563" s="12" t="str">
        <f>IF(Tableau415[[#This Row],[Semaine]]="","",VLOOKUP(Tableau415[[#This Row],[Semaine]],Listes!$A:$B,2,FALSE))</f>
        <v/>
      </c>
      <c r="B563" s="12" t="str">
        <f>IF(ISBLANK(Tableau415[[#This Row],[Matricule]]),"",VLOOKUP(Tableau415[[#This Row],[Matricule]],#REF!,2,FALSE))</f>
        <v/>
      </c>
      <c r="C563" s="12" t="str">
        <f>IF(ISBLANK(Tableau415[[#This Row],[Matricule]]),"",VLOOKUP(Tableau415[[#This Row],[Matricule]],#REF!,3,FALSE))</f>
        <v/>
      </c>
      <c r="D563" s="12" t="str">
        <f>CONCATENATE(Tableau415[[#This Row],[Semaine]],Tableau415[[#This Row],[Matricule]])</f>
        <v/>
      </c>
      <c r="H563" s="8"/>
      <c r="I563" s="8"/>
      <c r="J563" s="8"/>
      <c r="K563" s="8"/>
      <c r="L563" s="8"/>
      <c r="M563" s="8"/>
      <c r="N563" s="8"/>
      <c r="O563" s="21">
        <f>COUNTIF(Tableau415[[#This Row],[Lundi]:[Dimanche]],"&gt;0")</f>
        <v>0</v>
      </c>
      <c r="P563" s="21">
        <f>SUM(Tableau415[[#This Row],[Lundi]:[Dimanche]])</f>
        <v>0</v>
      </c>
      <c r="Q563" s="21">
        <f>COUNTIF(Tableau415[[#This Row],[Lundi]:[Dimanche]],"&gt;=190")*1000</f>
        <v>0</v>
      </c>
      <c r="R563" s="21">
        <f t="shared" si="16"/>
        <v>0</v>
      </c>
      <c r="S563" s="21">
        <f t="shared" si="17"/>
        <v>0</v>
      </c>
      <c r="T563" s="54" t="str">
        <f>IF(Tableau415[[#This Row],[Matricule]]&gt;1,IF(COUNTIF(Tableau415[DateMatricule],Tableau415[[#This Row],[DateMatricule]])&gt;1,"Doublon",""),"")</f>
        <v/>
      </c>
      <c r="U563"/>
    </row>
    <row r="564" spans="1:21" x14ac:dyDescent="0.25">
      <c r="A564" s="12" t="str">
        <f>IF(Tableau415[[#This Row],[Semaine]]="","",VLOOKUP(Tableau415[[#This Row],[Semaine]],Listes!$A:$B,2,FALSE))</f>
        <v/>
      </c>
      <c r="B564" s="12" t="str">
        <f>IF(ISBLANK(Tableau415[[#This Row],[Matricule]]),"",VLOOKUP(Tableau415[[#This Row],[Matricule]],#REF!,2,FALSE))</f>
        <v/>
      </c>
      <c r="C564" s="12" t="str">
        <f>IF(ISBLANK(Tableau415[[#This Row],[Matricule]]),"",VLOOKUP(Tableau415[[#This Row],[Matricule]],#REF!,3,FALSE))</f>
        <v/>
      </c>
      <c r="D564" s="12" t="str">
        <f>CONCATENATE(Tableau415[[#This Row],[Semaine]],Tableau415[[#This Row],[Matricule]])</f>
        <v/>
      </c>
      <c r="H564" s="8"/>
      <c r="I564" s="8"/>
      <c r="J564" s="8"/>
      <c r="K564" s="8"/>
      <c r="L564" s="8"/>
      <c r="M564" s="8"/>
      <c r="N564" s="8"/>
      <c r="O564" s="21">
        <f>COUNTIF(Tableau415[[#This Row],[Lundi]:[Dimanche]],"&gt;0")</f>
        <v>0</v>
      </c>
      <c r="P564" s="21">
        <f>SUM(Tableau415[[#This Row],[Lundi]:[Dimanche]])</f>
        <v>0</v>
      </c>
      <c r="Q564" s="21">
        <f>COUNTIF(Tableau415[[#This Row],[Lundi]:[Dimanche]],"&gt;=190")*1000</f>
        <v>0</v>
      </c>
      <c r="R564" s="21">
        <f t="shared" si="16"/>
        <v>0</v>
      </c>
      <c r="S564" s="21">
        <f t="shared" si="17"/>
        <v>0</v>
      </c>
      <c r="T564" s="54" t="str">
        <f>IF(Tableau415[[#This Row],[Matricule]]&gt;1,IF(COUNTIF(Tableau415[DateMatricule],Tableau415[[#This Row],[DateMatricule]])&gt;1,"Doublon",""),"")</f>
        <v/>
      </c>
      <c r="U564"/>
    </row>
    <row r="565" spans="1:21" x14ac:dyDescent="0.25">
      <c r="A565" s="12" t="str">
        <f>IF(Tableau415[[#This Row],[Semaine]]="","",VLOOKUP(Tableau415[[#This Row],[Semaine]],Listes!$A:$B,2,FALSE))</f>
        <v/>
      </c>
      <c r="B565" s="12" t="str">
        <f>IF(ISBLANK(Tableau415[[#This Row],[Matricule]]),"",VLOOKUP(Tableau415[[#This Row],[Matricule]],#REF!,2,FALSE))</f>
        <v/>
      </c>
      <c r="C565" s="12" t="str">
        <f>IF(ISBLANK(Tableau415[[#This Row],[Matricule]]),"",VLOOKUP(Tableau415[[#This Row],[Matricule]],#REF!,3,FALSE))</f>
        <v/>
      </c>
      <c r="D565" s="12" t="str">
        <f>CONCATENATE(Tableau415[[#This Row],[Semaine]],Tableau415[[#This Row],[Matricule]])</f>
        <v/>
      </c>
      <c r="H565" s="8"/>
      <c r="I565" s="8"/>
      <c r="J565" s="8"/>
      <c r="K565" s="8"/>
      <c r="L565" s="8"/>
      <c r="M565" s="8"/>
      <c r="N565" s="8"/>
      <c r="O565" s="21">
        <f>COUNTIF(Tableau415[[#This Row],[Lundi]:[Dimanche]],"&gt;0")</f>
        <v>0</v>
      </c>
      <c r="P565" s="21">
        <f>SUM(Tableau415[[#This Row],[Lundi]:[Dimanche]])</f>
        <v>0</v>
      </c>
      <c r="Q565" s="21">
        <f>COUNTIF(Tableau415[[#This Row],[Lundi]:[Dimanche]],"&gt;=190")*1000</f>
        <v>0</v>
      </c>
      <c r="R565" s="21">
        <f t="shared" si="16"/>
        <v>0</v>
      </c>
      <c r="S565" s="21">
        <f t="shared" si="17"/>
        <v>0</v>
      </c>
      <c r="T565" s="54" t="str">
        <f>IF(Tableau415[[#This Row],[Matricule]]&gt;1,IF(COUNTIF(Tableau415[DateMatricule],Tableau415[[#This Row],[DateMatricule]])&gt;1,"Doublon",""),"")</f>
        <v/>
      </c>
      <c r="U565"/>
    </row>
    <row r="566" spans="1:21" x14ac:dyDescent="0.25">
      <c r="A566" s="12" t="str">
        <f>IF(Tableau415[[#This Row],[Semaine]]="","",VLOOKUP(Tableau415[[#This Row],[Semaine]],Listes!$A:$B,2,FALSE))</f>
        <v/>
      </c>
      <c r="B566" s="12" t="str">
        <f>IF(ISBLANK(Tableau415[[#This Row],[Matricule]]),"",VLOOKUP(Tableau415[[#This Row],[Matricule]],#REF!,2,FALSE))</f>
        <v/>
      </c>
      <c r="C566" s="12" t="str">
        <f>IF(ISBLANK(Tableau415[[#This Row],[Matricule]]),"",VLOOKUP(Tableau415[[#This Row],[Matricule]],#REF!,3,FALSE))</f>
        <v/>
      </c>
      <c r="D566" s="12" t="str">
        <f>CONCATENATE(Tableau415[[#This Row],[Semaine]],Tableau415[[#This Row],[Matricule]])</f>
        <v/>
      </c>
      <c r="H566" s="8"/>
      <c r="I566" s="8"/>
      <c r="J566" s="8"/>
      <c r="K566" s="8"/>
      <c r="L566" s="8"/>
      <c r="M566" s="8"/>
      <c r="N566" s="8"/>
      <c r="O566" s="21">
        <f>COUNTIF(Tableau415[[#This Row],[Lundi]:[Dimanche]],"&gt;0")</f>
        <v>0</v>
      </c>
      <c r="P566" s="21">
        <f>SUM(Tableau415[[#This Row],[Lundi]:[Dimanche]])</f>
        <v>0</v>
      </c>
      <c r="Q566" s="21">
        <f>COUNTIF(Tableau415[[#This Row],[Lundi]:[Dimanche]],"&gt;=190")*1000</f>
        <v>0</v>
      </c>
      <c r="R566" s="21">
        <f t="shared" si="16"/>
        <v>0</v>
      </c>
      <c r="S566" s="21">
        <f t="shared" si="17"/>
        <v>0</v>
      </c>
      <c r="T566" s="54" t="str">
        <f>IF(Tableau415[[#This Row],[Matricule]]&gt;1,IF(COUNTIF(Tableau415[DateMatricule],Tableau415[[#This Row],[DateMatricule]])&gt;1,"Doublon",""),"")</f>
        <v/>
      </c>
      <c r="U566"/>
    </row>
    <row r="567" spans="1:21" x14ac:dyDescent="0.25">
      <c r="A567" s="12" t="str">
        <f>IF(Tableau415[[#This Row],[Semaine]]="","",VLOOKUP(Tableau415[[#This Row],[Semaine]],Listes!$A:$B,2,FALSE))</f>
        <v/>
      </c>
      <c r="B567" s="12" t="str">
        <f>IF(ISBLANK(Tableau415[[#This Row],[Matricule]]),"",VLOOKUP(Tableau415[[#This Row],[Matricule]],#REF!,2,FALSE))</f>
        <v/>
      </c>
      <c r="C567" s="12" t="str">
        <f>IF(ISBLANK(Tableau415[[#This Row],[Matricule]]),"",VLOOKUP(Tableau415[[#This Row],[Matricule]],#REF!,3,FALSE))</f>
        <v/>
      </c>
      <c r="D567" s="12" t="str">
        <f>CONCATENATE(Tableau415[[#This Row],[Semaine]],Tableau415[[#This Row],[Matricule]])</f>
        <v/>
      </c>
      <c r="H567" s="8"/>
      <c r="I567" s="8"/>
      <c r="J567" s="8"/>
      <c r="K567" s="8"/>
      <c r="L567" s="8"/>
      <c r="M567" s="8"/>
      <c r="N567" s="8"/>
      <c r="O567" s="21">
        <f>COUNTIF(Tableau415[[#This Row],[Lundi]:[Dimanche]],"&gt;0")</f>
        <v>0</v>
      </c>
      <c r="P567" s="21">
        <f>SUM(Tableau415[[#This Row],[Lundi]:[Dimanche]])</f>
        <v>0</v>
      </c>
      <c r="Q567" s="21">
        <f>COUNTIF(Tableau415[[#This Row],[Lundi]:[Dimanche]],"&gt;=190")*1000</f>
        <v>0</v>
      </c>
      <c r="R567" s="21">
        <f t="shared" si="16"/>
        <v>0</v>
      </c>
      <c r="S567" s="21">
        <f t="shared" si="17"/>
        <v>0</v>
      </c>
      <c r="T567" s="54" t="str">
        <f>IF(Tableau415[[#This Row],[Matricule]]&gt;1,IF(COUNTIF(Tableau415[DateMatricule],Tableau415[[#This Row],[DateMatricule]])&gt;1,"Doublon",""),"")</f>
        <v/>
      </c>
      <c r="U567"/>
    </row>
    <row r="568" spans="1:21" x14ac:dyDescent="0.25">
      <c r="A568" s="12" t="str">
        <f>IF(Tableau415[[#This Row],[Semaine]]="","",VLOOKUP(Tableau415[[#This Row],[Semaine]],Listes!$A:$B,2,FALSE))</f>
        <v/>
      </c>
      <c r="B568" s="12" t="str">
        <f>IF(ISBLANK(Tableau415[[#This Row],[Matricule]]),"",VLOOKUP(Tableau415[[#This Row],[Matricule]],#REF!,2,FALSE))</f>
        <v/>
      </c>
      <c r="C568" s="12" t="str">
        <f>IF(ISBLANK(Tableau415[[#This Row],[Matricule]]),"",VLOOKUP(Tableau415[[#This Row],[Matricule]],#REF!,3,FALSE))</f>
        <v/>
      </c>
      <c r="D568" s="12" t="str">
        <f>CONCATENATE(Tableau415[[#This Row],[Semaine]],Tableau415[[#This Row],[Matricule]])</f>
        <v/>
      </c>
      <c r="H568" s="8"/>
      <c r="I568" s="8"/>
      <c r="J568" s="8"/>
      <c r="K568" s="8"/>
      <c r="L568" s="8"/>
      <c r="M568" s="8"/>
      <c r="N568" s="8"/>
      <c r="O568" s="21">
        <f>COUNTIF(Tableau415[[#This Row],[Lundi]:[Dimanche]],"&gt;0")</f>
        <v>0</v>
      </c>
      <c r="P568" s="21">
        <f>SUM(Tableau415[[#This Row],[Lundi]:[Dimanche]])</f>
        <v>0</v>
      </c>
      <c r="Q568" s="21">
        <f>COUNTIF(Tableau415[[#This Row],[Lundi]:[Dimanche]],"&gt;=190")*1000</f>
        <v>0</v>
      </c>
      <c r="R568" s="21">
        <f t="shared" si="16"/>
        <v>0</v>
      </c>
      <c r="S568" s="21">
        <f t="shared" si="17"/>
        <v>0</v>
      </c>
      <c r="T568" s="54" t="str">
        <f>IF(Tableau415[[#This Row],[Matricule]]&gt;1,IF(COUNTIF(Tableau415[DateMatricule],Tableau415[[#This Row],[DateMatricule]])&gt;1,"Doublon",""),"")</f>
        <v/>
      </c>
      <c r="U568"/>
    </row>
    <row r="569" spans="1:21" x14ac:dyDescent="0.25">
      <c r="A569" s="12" t="str">
        <f>IF(Tableau415[[#This Row],[Semaine]]="","",VLOOKUP(Tableau415[[#This Row],[Semaine]],Listes!$A:$B,2,FALSE))</f>
        <v/>
      </c>
      <c r="B569" s="12" t="str">
        <f>IF(ISBLANK(Tableau415[[#This Row],[Matricule]]),"",VLOOKUP(Tableau415[[#This Row],[Matricule]],#REF!,2,FALSE))</f>
        <v/>
      </c>
      <c r="C569" s="12" t="str">
        <f>IF(ISBLANK(Tableau415[[#This Row],[Matricule]]),"",VLOOKUP(Tableau415[[#This Row],[Matricule]],#REF!,3,FALSE))</f>
        <v/>
      </c>
      <c r="D569" s="12" t="str">
        <f>CONCATENATE(Tableau415[[#This Row],[Semaine]],Tableau415[[#This Row],[Matricule]])</f>
        <v/>
      </c>
      <c r="H569" s="8"/>
      <c r="I569" s="8"/>
      <c r="J569" s="8"/>
      <c r="K569" s="8"/>
      <c r="L569" s="8"/>
      <c r="M569" s="8"/>
      <c r="N569" s="8"/>
      <c r="O569" s="21">
        <f>COUNTIF(Tableau415[[#This Row],[Lundi]:[Dimanche]],"&gt;0")</f>
        <v>0</v>
      </c>
      <c r="P569" s="21">
        <f>SUM(Tableau415[[#This Row],[Lundi]:[Dimanche]])</f>
        <v>0</v>
      </c>
      <c r="Q569" s="21">
        <f>COUNTIF(Tableau415[[#This Row],[Lundi]:[Dimanche]],"&gt;=190")*1000</f>
        <v>0</v>
      </c>
      <c r="R569" s="21">
        <f t="shared" si="16"/>
        <v>0</v>
      </c>
      <c r="S569" s="21">
        <f t="shared" si="17"/>
        <v>0</v>
      </c>
      <c r="T569" s="54" t="str">
        <f>IF(Tableau415[[#This Row],[Matricule]]&gt;1,IF(COUNTIF(Tableau415[DateMatricule],Tableau415[[#This Row],[DateMatricule]])&gt;1,"Doublon",""),"")</f>
        <v/>
      </c>
      <c r="U569"/>
    </row>
    <row r="570" spans="1:21" x14ac:dyDescent="0.25">
      <c r="A570" s="12" t="str">
        <f>IF(Tableau415[[#This Row],[Semaine]]="","",VLOOKUP(Tableau415[[#This Row],[Semaine]],Listes!$A:$B,2,FALSE))</f>
        <v/>
      </c>
      <c r="B570" s="12" t="str">
        <f>IF(ISBLANK(Tableau415[[#This Row],[Matricule]]),"",VLOOKUP(Tableau415[[#This Row],[Matricule]],#REF!,2,FALSE))</f>
        <v/>
      </c>
      <c r="C570" s="12" t="str">
        <f>IF(ISBLANK(Tableau415[[#This Row],[Matricule]]),"",VLOOKUP(Tableau415[[#This Row],[Matricule]],#REF!,3,FALSE))</f>
        <v/>
      </c>
      <c r="D570" s="12" t="str">
        <f>CONCATENATE(Tableau415[[#This Row],[Semaine]],Tableau415[[#This Row],[Matricule]])</f>
        <v/>
      </c>
      <c r="H570" s="8"/>
      <c r="I570" s="8"/>
      <c r="J570" s="8"/>
      <c r="K570" s="8"/>
      <c r="L570" s="8"/>
      <c r="M570" s="8"/>
      <c r="N570" s="8"/>
      <c r="O570" s="21">
        <f>COUNTIF(Tableau415[[#This Row],[Lundi]:[Dimanche]],"&gt;0")</f>
        <v>0</v>
      </c>
      <c r="P570" s="21">
        <f>SUM(Tableau415[[#This Row],[Lundi]:[Dimanche]])</f>
        <v>0</v>
      </c>
      <c r="Q570" s="21">
        <f>COUNTIF(Tableau415[[#This Row],[Lundi]:[Dimanche]],"&gt;=190")*1000</f>
        <v>0</v>
      </c>
      <c r="R570" s="21">
        <f t="shared" si="16"/>
        <v>0</v>
      </c>
      <c r="S570" s="21">
        <f t="shared" si="17"/>
        <v>0</v>
      </c>
      <c r="T570" s="54" t="str">
        <f>IF(Tableau415[[#This Row],[Matricule]]&gt;1,IF(COUNTIF(Tableau415[DateMatricule],Tableau415[[#This Row],[DateMatricule]])&gt;1,"Doublon",""),"")</f>
        <v/>
      </c>
      <c r="U570"/>
    </row>
    <row r="571" spans="1:21" x14ac:dyDescent="0.25">
      <c r="A571" s="12" t="str">
        <f>IF(Tableau415[[#This Row],[Semaine]]="","",VLOOKUP(Tableau415[[#This Row],[Semaine]],Listes!$A:$B,2,FALSE))</f>
        <v/>
      </c>
      <c r="B571" s="12" t="str">
        <f>IF(ISBLANK(Tableau415[[#This Row],[Matricule]]),"",VLOOKUP(Tableau415[[#This Row],[Matricule]],#REF!,2,FALSE))</f>
        <v/>
      </c>
      <c r="C571" s="12" t="str">
        <f>IF(ISBLANK(Tableau415[[#This Row],[Matricule]]),"",VLOOKUP(Tableau415[[#This Row],[Matricule]],#REF!,3,FALSE))</f>
        <v/>
      </c>
      <c r="D571" s="12" t="str">
        <f>CONCATENATE(Tableau415[[#This Row],[Semaine]],Tableau415[[#This Row],[Matricule]])</f>
        <v/>
      </c>
      <c r="H571" s="8"/>
      <c r="I571" s="8"/>
      <c r="J571" s="8"/>
      <c r="K571" s="8"/>
      <c r="L571" s="8"/>
      <c r="M571" s="8"/>
      <c r="N571" s="8"/>
      <c r="O571" s="21">
        <f>COUNTIF(Tableau415[[#This Row],[Lundi]:[Dimanche]],"&gt;0")</f>
        <v>0</v>
      </c>
      <c r="P571" s="21">
        <f>SUM(Tableau415[[#This Row],[Lundi]:[Dimanche]])</f>
        <v>0</v>
      </c>
      <c r="Q571" s="21">
        <f>COUNTIF(Tableau415[[#This Row],[Lundi]:[Dimanche]],"&gt;=190")*1000</f>
        <v>0</v>
      </c>
      <c r="R571" s="21">
        <f t="shared" si="16"/>
        <v>0</v>
      </c>
      <c r="S571" s="21">
        <f t="shared" si="17"/>
        <v>0</v>
      </c>
      <c r="T571" s="54" t="str">
        <f>IF(Tableau415[[#This Row],[Matricule]]&gt;1,IF(COUNTIF(Tableau415[DateMatricule],Tableau415[[#This Row],[DateMatricule]])&gt;1,"Doublon",""),"")</f>
        <v/>
      </c>
      <c r="U571"/>
    </row>
    <row r="572" spans="1:21" x14ac:dyDescent="0.25">
      <c r="A572" s="12" t="str">
        <f>IF(Tableau415[[#This Row],[Semaine]]="","",VLOOKUP(Tableau415[[#This Row],[Semaine]],Listes!$A:$B,2,FALSE))</f>
        <v/>
      </c>
      <c r="B572" s="12" t="str">
        <f>IF(ISBLANK(Tableau415[[#This Row],[Matricule]]),"",VLOOKUP(Tableau415[[#This Row],[Matricule]],#REF!,2,FALSE))</f>
        <v/>
      </c>
      <c r="C572" s="12" t="str">
        <f>IF(ISBLANK(Tableau415[[#This Row],[Matricule]]),"",VLOOKUP(Tableau415[[#This Row],[Matricule]],#REF!,3,FALSE))</f>
        <v/>
      </c>
      <c r="D572" s="12" t="str">
        <f>CONCATENATE(Tableau415[[#This Row],[Semaine]],Tableau415[[#This Row],[Matricule]])</f>
        <v/>
      </c>
      <c r="H572" s="8"/>
      <c r="I572" s="8"/>
      <c r="J572" s="8"/>
      <c r="K572" s="8"/>
      <c r="L572" s="8"/>
      <c r="M572" s="8"/>
      <c r="N572" s="8"/>
      <c r="O572" s="21">
        <f>COUNTIF(Tableau415[[#This Row],[Lundi]:[Dimanche]],"&gt;0")</f>
        <v>0</v>
      </c>
      <c r="P572" s="21">
        <f>SUM(Tableau415[[#This Row],[Lundi]:[Dimanche]])</f>
        <v>0</v>
      </c>
      <c r="Q572" s="21">
        <f>COUNTIF(Tableau415[[#This Row],[Lundi]:[Dimanche]],"&gt;=190")*1000</f>
        <v>0</v>
      </c>
      <c r="R572" s="21">
        <f t="shared" si="16"/>
        <v>0</v>
      </c>
      <c r="S572" s="21">
        <f t="shared" si="17"/>
        <v>0</v>
      </c>
      <c r="T572" s="54" t="str">
        <f>IF(Tableau415[[#This Row],[Matricule]]&gt;1,IF(COUNTIF(Tableau415[DateMatricule],Tableau415[[#This Row],[DateMatricule]])&gt;1,"Doublon",""),"")</f>
        <v/>
      </c>
      <c r="U572"/>
    </row>
    <row r="573" spans="1:21" x14ac:dyDescent="0.25">
      <c r="A573" s="12" t="str">
        <f>IF(Tableau415[[#This Row],[Semaine]]="","",VLOOKUP(Tableau415[[#This Row],[Semaine]],Listes!$A:$B,2,FALSE))</f>
        <v/>
      </c>
      <c r="B573" s="12" t="str">
        <f>IF(ISBLANK(Tableau415[[#This Row],[Matricule]]),"",VLOOKUP(Tableau415[[#This Row],[Matricule]],#REF!,2,FALSE))</f>
        <v/>
      </c>
      <c r="C573" s="12" t="str">
        <f>IF(ISBLANK(Tableau415[[#This Row],[Matricule]]),"",VLOOKUP(Tableau415[[#This Row],[Matricule]],#REF!,3,FALSE))</f>
        <v/>
      </c>
      <c r="D573" s="12" t="str">
        <f>CONCATENATE(Tableau415[[#This Row],[Semaine]],Tableau415[[#This Row],[Matricule]])</f>
        <v/>
      </c>
      <c r="H573" s="8"/>
      <c r="I573" s="8"/>
      <c r="J573" s="8"/>
      <c r="K573" s="8"/>
      <c r="L573" s="8"/>
      <c r="M573" s="8"/>
      <c r="N573" s="8"/>
      <c r="O573" s="21">
        <f>COUNTIF(Tableau415[[#This Row],[Lundi]:[Dimanche]],"&gt;0")</f>
        <v>0</v>
      </c>
      <c r="P573" s="21">
        <f>SUM(Tableau415[[#This Row],[Lundi]:[Dimanche]])</f>
        <v>0</v>
      </c>
      <c r="Q573" s="21">
        <f>COUNTIF(Tableau415[[#This Row],[Lundi]:[Dimanche]],"&gt;=190")*1000</f>
        <v>0</v>
      </c>
      <c r="R573" s="21">
        <f t="shared" si="16"/>
        <v>0</v>
      </c>
      <c r="S573" s="21">
        <f t="shared" si="17"/>
        <v>0</v>
      </c>
      <c r="T573" s="54" t="str">
        <f>IF(Tableau415[[#This Row],[Matricule]]&gt;1,IF(COUNTIF(Tableau415[DateMatricule],Tableau415[[#This Row],[DateMatricule]])&gt;1,"Doublon",""),"")</f>
        <v/>
      </c>
      <c r="U573"/>
    </row>
    <row r="574" spans="1:21" x14ac:dyDescent="0.25">
      <c r="A574" s="12" t="str">
        <f>IF(Tableau415[[#This Row],[Semaine]]="","",VLOOKUP(Tableau415[[#This Row],[Semaine]],Listes!$A:$B,2,FALSE))</f>
        <v/>
      </c>
      <c r="B574" s="12" t="str">
        <f>IF(ISBLANK(Tableau415[[#This Row],[Matricule]]),"",VLOOKUP(Tableau415[[#This Row],[Matricule]],#REF!,2,FALSE))</f>
        <v/>
      </c>
      <c r="C574" s="12" t="str">
        <f>IF(ISBLANK(Tableau415[[#This Row],[Matricule]]),"",VLOOKUP(Tableau415[[#This Row],[Matricule]],#REF!,3,FALSE))</f>
        <v/>
      </c>
      <c r="D574" s="12" t="str">
        <f>CONCATENATE(Tableau415[[#This Row],[Semaine]],Tableau415[[#This Row],[Matricule]])</f>
        <v/>
      </c>
      <c r="H574" s="8"/>
      <c r="I574" s="8"/>
      <c r="J574" s="8"/>
      <c r="K574" s="8"/>
      <c r="L574" s="8"/>
      <c r="M574" s="8"/>
      <c r="N574" s="8"/>
      <c r="O574" s="21">
        <f>COUNTIF(Tableau415[[#This Row],[Lundi]:[Dimanche]],"&gt;0")</f>
        <v>0</v>
      </c>
      <c r="P574" s="21">
        <f>SUM(Tableau415[[#This Row],[Lundi]:[Dimanche]])</f>
        <v>0</v>
      </c>
      <c r="Q574" s="21">
        <f>COUNTIF(Tableau415[[#This Row],[Lundi]:[Dimanche]],"&gt;=190")*1000</f>
        <v>0</v>
      </c>
      <c r="R574" s="21">
        <f t="shared" si="16"/>
        <v>0</v>
      </c>
      <c r="S574" s="21">
        <f t="shared" si="17"/>
        <v>0</v>
      </c>
      <c r="T574" s="54" t="str">
        <f>IF(Tableau415[[#This Row],[Matricule]]&gt;1,IF(COUNTIF(Tableau415[DateMatricule],Tableau415[[#This Row],[DateMatricule]])&gt;1,"Doublon",""),"")</f>
        <v/>
      </c>
      <c r="U574"/>
    </row>
    <row r="575" spans="1:21" x14ac:dyDescent="0.25">
      <c r="A575" s="12" t="str">
        <f>IF(Tableau415[[#This Row],[Semaine]]="","",VLOOKUP(Tableau415[[#This Row],[Semaine]],Listes!$A:$B,2,FALSE))</f>
        <v/>
      </c>
      <c r="B575" s="12" t="str">
        <f>IF(ISBLANK(Tableau415[[#This Row],[Matricule]]),"",VLOOKUP(Tableau415[[#This Row],[Matricule]],#REF!,2,FALSE))</f>
        <v/>
      </c>
      <c r="C575" s="12" t="str">
        <f>IF(ISBLANK(Tableau415[[#This Row],[Matricule]]),"",VLOOKUP(Tableau415[[#This Row],[Matricule]],#REF!,3,FALSE))</f>
        <v/>
      </c>
      <c r="D575" s="12" t="str">
        <f>CONCATENATE(Tableau415[[#This Row],[Semaine]],Tableau415[[#This Row],[Matricule]])</f>
        <v/>
      </c>
      <c r="H575" s="8"/>
      <c r="I575" s="8"/>
      <c r="J575" s="8"/>
      <c r="K575" s="8"/>
      <c r="L575" s="8"/>
      <c r="M575" s="8"/>
      <c r="N575" s="8"/>
      <c r="O575" s="21">
        <f>COUNTIF(Tableau415[[#This Row],[Lundi]:[Dimanche]],"&gt;0")</f>
        <v>0</v>
      </c>
      <c r="P575" s="21">
        <f>SUM(Tableau415[[#This Row],[Lundi]:[Dimanche]])</f>
        <v>0</v>
      </c>
      <c r="Q575" s="21">
        <f>COUNTIF(Tableau415[[#This Row],[Lundi]:[Dimanche]],"&gt;=190")*1000</f>
        <v>0</v>
      </c>
      <c r="R575" s="21">
        <f t="shared" si="16"/>
        <v>0</v>
      </c>
      <c r="S575" s="21">
        <f t="shared" si="17"/>
        <v>0</v>
      </c>
      <c r="T575" s="54" t="str">
        <f>IF(Tableau415[[#This Row],[Matricule]]&gt;1,IF(COUNTIF(Tableau415[DateMatricule],Tableau415[[#This Row],[DateMatricule]])&gt;1,"Doublon",""),"")</f>
        <v/>
      </c>
      <c r="U575"/>
    </row>
    <row r="576" spans="1:21" x14ac:dyDescent="0.25">
      <c r="A576" s="12" t="str">
        <f>IF(Tableau415[[#This Row],[Semaine]]="","",VLOOKUP(Tableau415[[#This Row],[Semaine]],Listes!$A:$B,2,FALSE))</f>
        <v/>
      </c>
      <c r="B576" s="12" t="str">
        <f>IF(ISBLANK(Tableau415[[#This Row],[Matricule]]),"",VLOOKUP(Tableau415[[#This Row],[Matricule]],#REF!,2,FALSE))</f>
        <v/>
      </c>
      <c r="C576" s="12" t="str">
        <f>IF(ISBLANK(Tableau415[[#This Row],[Matricule]]),"",VLOOKUP(Tableau415[[#This Row],[Matricule]],#REF!,3,FALSE))</f>
        <v/>
      </c>
      <c r="D576" s="12" t="str">
        <f>CONCATENATE(Tableau415[[#This Row],[Semaine]],Tableau415[[#This Row],[Matricule]])</f>
        <v/>
      </c>
      <c r="H576" s="8"/>
      <c r="I576" s="8"/>
      <c r="J576" s="8"/>
      <c r="K576" s="8"/>
      <c r="L576" s="8"/>
      <c r="M576" s="8"/>
      <c r="N576" s="8"/>
      <c r="O576" s="21">
        <f>COUNTIF(Tableau415[[#This Row],[Lundi]:[Dimanche]],"&gt;0")</f>
        <v>0</v>
      </c>
      <c r="P576" s="21">
        <f>SUM(Tableau415[[#This Row],[Lundi]:[Dimanche]])</f>
        <v>0</v>
      </c>
      <c r="Q576" s="21">
        <f>COUNTIF(Tableau415[[#This Row],[Lundi]:[Dimanche]],"&gt;=190")*1000</f>
        <v>0</v>
      </c>
      <c r="R576" s="21">
        <f t="shared" si="16"/>
        <v>0</v>
      </c>
      <c r="S576" s="21">
        <f t="shared" si="17"/>
        <v>0</v>
      </c>
      <c r="T576" s="54" t="str">
        <f>IF(Tableau415[[#This Row],[Matricule]]&gt;1,IF(COUNTIF(Tableau415[DateMatricule],Tableau415[[#This Row],[DateMatricule]])&gt;1,"Doublon",""),"")</f>
        <v/>
      </c>
      <c r="U576"/>
    </row>
    <row r="577" spans="1:21" x14ac:dyDescent="0.25">
      <c r="A577" s="12" t="str">
        <f>IF(Tableau415[[#This Row],[Semaine]]="","",VLOOKUP(Tableau415[[#This Row],[Semaine]],Listes!$A:$B,2,FALSE))</f>
        <v/>
      </c>
      <c r="B577" s="12" t="str">
        <f>IF(ISBLANK(Tableau415[[#This Row],[Matricule]]),"",VLOOKUP(Tableau415[[#This Row],[Matricule]],#REF!,2,FALSE))</f>
        <v/>
      </c>
      <c r="C577" s="12" t="str">
        <f>IF(ISBLANK(Tableau415[[#This Row],[Matricule]]),"",VLOOKUP(Tableau415[[#This Row],[Matricule]],#REF!,3,FALSE))</f>
        <v/>
      </c>
      <c r="D577" s="12" t="str">
        <f>CONCATENATE(Tableau415[[#This Row],[Semaine]],Tableau415[[#This Row],[Matricule]])</f>
        <v/>
      </c>
      <c r="H577" s="8"/>
      <c r="I577" s="8"/>
      <c r="J577" s="8"/>
      <c r="K577" s="8"/>
      <c r="L577" s="8"/>
      <c r="M577" s="8"/>
      <c r="N577" s="8"/>
      <c r="O577" s="21">
        <f>COUNTIF(Tableau415[[#This Row],[Lundi]:[Dimanche]],"&gt;0")</f>
        <v>0</v>
      </c>
      <c r="P577" s="21">
        <f>SUM(Tableau415[[#This Row],[Lundi]:[Dimanche]])</f>
        <v>0</v>
      </c>
      <c r="Q577" s="21">
        <f>COUNTIF(Tableau415[[#This Row],[Lundi]:[Dimanche]],"&gt;=190")*1000</f>
        <v>0</v>
      </c>
      <c r="R577" s="21">
        <f t="shared" si="16"/>
        <v>0</v>
      </c>
      <c r="S577" s="21">
        <f t="shared" si="17"/>
        <v>0</v>
      </c>
      <c r="T577" s="54" t="str">
        <f>IF(Tableau415[[#This Row],[Matricule]]&gt;1,IF(COUNTIF(Tableau415[DateMatricule],Tableau415[[#This Row],[DateMatricule]])&gt;1,"Doublon",""),"")</f>
        <v/>
      </c>
      <c r="U577"/>
    </row>
    <row r="578" spans="1:21" x14ac:dyDescent="0.25">
      <c r="A578" s="12" t="str">
        <f>IF(Tableau415[[#This Row],[Semaine]]="","",VLOOKUP(Tableau415[[#This Row],[Semaine]],Listes!$A:$B,2,FALSE))</f>
        <v/>
      </c>
      <c r="B578" s="12" t="str">
        <f>IF(ISBLANK(Tableau415[[#This Row],[Matricule]]),"",VLOOKUP(Tableau415[[#This Row],[Matricule]],#REF!,2,FALSE))</f>
        <v/>
      </c>
      <c r="C578" s="12" t="str">
        <f>IF(ISBLANK(Tableau415[[#This Row],[Matricule]]),"",VLOOKUP(Tableau415[[#This Row],[Matricule]],#REF!,3,FALSE))</f>
        <v/>
      </c>
      <c r="D578" s="12" t="str">
        <f>CONCATENATE(Tableau415[[#This Row],[Semaine]],Tableau415[[#This Row],[Matricule]])</f>
        <v/>
      </c>
      <c r="H578" s="8"/>
      <c r="I578" s="8"/>
      <c r="J578" s="8"/>
      <c r="K578" s="8"/>
      <c r="L578" s="8"/>
      <c r="M578" s="8"/>
      <c r="N578" s="8"/>
      <c r="O578" s="21">
        <f>COUNTIF(Tableau415[[#This Row],[Lundi]:[Dimanche]],"&gt;0")</f>
        <v>0</v>
      </c>
      <c r="P578" s="21">
        <f>SUM(Tableau415[[#This Row],[Lundi]:[Dimanche]])</f>
        <v>0</v>
      </c>
      <c r="Q578" s="21">
        <f>COUNTIF(Tableau415[[#This Row],[Lundi]:[Dimanche]],"&gt;=190")*1000</f>
        <v>0</v>
      </c>
      <c r="R578" s="21">
        <f t="shared" si="16"/>
        <v>0</v>
      </c>
      <c r="S578" s="21">
        <f t="shared" si="17"/>
        <v>0</v>
      </c>
      <c r="T578" s="54" t="str">
        <f>IF(Tableau415[[#This Row],[Matricule]]&gt;1,IF(COUNTIF(Tableau415[DateMatricule],Tableau415[[#This Row],[DateMatricule]])&gt;1,"Doublon",""),"")</f>
        <v/>
      </c>
      <c r="U578"/>
    </row>
    <row r="579" spans="1:21" x14ac:dyDescent="0.25">
      <c r="A579" s="12" t="str">
        <f>IF(Tableau415[[#This Row],[Semaine]]="","",VLOOKUP(Tableau415[[#This Row],[Semaine]],Listes!$A:$B,2,FALSE))</f>
        <v/>
      </c>
      <c r="B579" s="12" t="str">
        <f>IF(ISBLANK(Tableau415[[#This Row],[Matricule]]),"",VLOOKUP(Tableau415[[#This Row],[Matricule]],#REF!,2,FALSE))</f>
        <v/>
      </c>
      <c r="C579" s="12" t="str">
        <f>IF(ISBLANK(Tableau415[[#This Row],[Matricule]]),"",VLOOKUP(Tableau415[[#This Row],[Matricule]],#REF!,3,FALSE))</f>
        <v/>
      </c>
      <c r="D579" s="12" t="str">
        <f>CONCATENATE(Tableau415[[#This Row],[Semaine]],Tableau415[[#This Row],[Matricule]])</f>
        <v/>
      </c>
      <c r="H579" s="8"/>
      <c r="I579" s="8"/>
      <c r="J579" s="8"/>
      <c r="K579" s="8"/>
      <c r="L579" s="8"/>
      <c r="M579" s="8"/>
      <c r="N579" s="8"/>
      <c r="O579" s="21">
        <f>COUNTIF(Tableau415[[#This Row],[Lundi]:[Dimanche]],"&gt;0")</f>
        <v>0</v>
      </c>
      <c r="P579" s="21">
        <f>SUM(Tableau415[[#This Row],[Lundi]:[Dimanche]])</f>
        <v>0</v>
      </c>
      <c r="Q579" s="21">
        <f>COUNTIF(Tableau415[[#This Row],[Lundi]:[Dimanche]],"&gt;=190")*1000</f>
        <v>0</v>
      </c>
      <c r="R579" s="21">
        <f t="shared" ref="R579:R642" si="18">+IF(P579&gt;1140,(P579-1140)*20,0)</f>
        <v>0</v>
      </c>
      <c r="S579" s="21">
        <f t="shared" ref="S579:S642" si="19">+Q579+R579</f>
        <v>0</v>
      </c>
      <c r="T579" s="54" t="str">
        <f>IF(Tableau415[[#This Row],[Matricule]]&gt;1,IF(COUNTIF(Tableau415[DateMatricule],Tableau415[[#This Row],[DateMatricule]])&gt;1,"Doublon",""),"")</f>
        <v/>
      </c>
      <c r="U579"/>
    </row>
    <row r="580" spans="1:21" x14ac:dyDescent="0.25">
      <c r="A580" s="12" t="str">
        <f>IF(Tableau415[[#This Row],[Semaine]]="","",VLOOKUP(Tableau415[[#This Row],[Semaine]],Listes!$A:$B,2,FALSE))</f>
        <v/>
      </c>
      <c r="B580" s="12" t="str">
        <f>IF(ISBLANK(Tableau415[[#This Row],[Matricule]]),"",VLOOKUP(Tableau415[[#This Row],[Matricule]],#REF!,2,FALSE))</f>
        <v/>
      </c>
      <c r="C580" s="12" t="str">
        <f>IF(ISBLANK(Tableau415[[#This Row],[Matricule]]),"",VLOOKUP(Tableau415[[#This Row],[Matricule]],#REF!,3,FALSE))</f>
        <v/>
      </c>
      <c r="D580" s="12" t="str">
        <f>CONCATENATE(Tableau415[[#This Row],[Semaine]],Tableau415[[#This Row],[Matricule]])</f>
        <v/>
      </c>
      <c r="H580" s="8"/>
      <c r="I580" s="8"/>
      <c r="J580" s="8"/>
      <c r="K580" s="8"/>
      <c r="L580" s="8"/>
      <c r="M580" s="8"/>
      <c r="N580" s="8"/>
      <c r="O580" s="21">
        <f>COUNTIF(Tableau415[[#This Row],[Lundi]:[Dimanche]],"&gt;0")</f>
        <v>0</v>
      </c>
      <c r="P580" s="21">
        <f>SUM(Tableau415[[#This Row],[Lundi]:[Dimanche]])</f>
        <v>0</v>
      </c>
      <c r="Q580" s="21">
        <f>COUNTIF(Tableau415[[#This Row],[Lundi]:[Dimanche]],"&gt;=190")*1000</f>
        <v>0</v>
      </c>
      <c r="R580" s="21">
        <f t="shared" si="18"/>
        <v>0</v>
      </c>
      <c r="S580" s="21">
        <f t="shared" si="19"/>
        <v>0</v>
      </c>
      <c r="T580" s="54" t="str">
        <f>IF(Tableau415[[#This Row],[Matricule]]&gt;1,IF(COUNTIF(Tableau415[DateMatricule],Tableau415[[#This Row],[DateMatricule]])&gt;1,"Doublon",""),"")</f>
        <v/>
      </c>
      <c r="U580"/>
    </row>
    <row r="581" spans="1:21" x14ac:dyDescent="0.25">
      <c r="A581" s="12" t="str">
        <f>IF(Tableau415[[#This Row],[Semaine]]="","",VLOOKUP(Tableau415[[#This Row],[Semaine]],Listes!$A:$B,2,FALSE))</f>
        <v/>
      </c>
      <c r="B581" s="12" t="str">
        <f>IF(ISBLANK(Tableau415[[#This Row],[Matricule]]),"",VLOOKUP(Tableau415[[#This Row],[Matricule]],#REF!,2,FALSE))</f>
        <v/>
      </c>
      <c r="C581" s="12" t="str">
        <f>IF(ISBLANK(Tableau415[[#This Row],[Matricule]]),"",VLOOKUP(Tableau415[[#This Row],[Matricule]],#REF!,3,FALSE))</f>
        <v/>
      </c>
      <c r="D581" s="12" t="str">
        <f>CONCATENATE(Tableau415[[#This Row],[Semaine]],Tableau415[[#This Row],[Matricule]])</f>
        <v/>
      </c>
      <c r="H581" s="8"/>
      <c r="I581" s="8"/>
      <c r="J581" s="8"/>
      <c r="K581" s="8"/>
      <c r="L581" s="8"/>
      <c r="M581" s="8"/>
      <c r="N581" s="8"/>
      <c r="O581" s="21">
        <f>COUNTIF(Tableau415[[#This Row],[Lundi]:[Dimanche]],"&gt;0")</f>
        <v>0</v>
      </c>
      <c r="P581" s="21">
        <f>SUM(Tableau415[[#This Row],[Lundi]:[Dimanche]])</f>
        <v>0</v>
      </c>
      <c r="Q581" s="21">
        <f>COUNTIF(Tableau415[[#This Row],[Lundi]:[Dimanche]],"&gt;=190")*1000</f>
        <v>0</v>
      </c>
      <c r="R581" s="21">
        <f t="shared" si="18"/>
        <v>0</v>
      </c>
      <c r="S581" s="21">
        <f t="shared" si="19"/>
        <v>0</v>
      </c>
      <c r="T581" s="54" t="str">
        <f>IF(Tableau415[[#This Row],[Matricule]]&gt;1,IF(COUNTIF(Tableau415[DateMatricule],Tableau415[[#This Row],[DateMatricule]])&gt;1,"Doublon",""),"")</f>
        <v/>
      </c>
      <c r="U581"/>
    </row>
    <row r="582" spans="1:21" x14ac:dyDescent="0.25">
      <c r="A582" s="12" t="str">
        <f>IF(Tableau415[[#This Row],[Semaine]]="","",VLOOKUP(Tableau415[[#This Row],[Semaine]],Listes!$A:$B,2,FALSE))</f>
        <v/>
      </c>
      <c r="B582" s="12" t="str">
        <f>IF(ISBLANK(Tableau415[[#This Row],[Matricule]]),"",VLOOKUP(Tableau415[[#This Row],[Matricule]],#REF!,2,FALSE))</f>
        <v/>
      </c>
      <c r="C582" s="12" t="str">
        <f>IF(ISBLANK(Tableau415[[#This Row],[Matricule]]),"",VLOOKUP(Tableau415[[#This Row],[Matricule]],#REF!,3,FALSE))</f>
        <v/>
      </c>
      <c r="D582" s="12" t="str">
        <f>CONCATENATE(Tableau415[[#This Row],[Semaine]],Tableau415[[#This Row],[Matricule]])</f>
        <v/>
      </c>
      <c r="H582" s="8"/>
      <c r="I582" s="8"/>
      <c r="J582" s="8"/>
      <c r="K582" s="8"/>
      <c r="L582" s="8"/>
      <c r="M582" s="8"/>
      <c r="N582" s="8"/>
      <c r="O582" s="21">
        <f>COUNTIF(Tableau415[[#This Row],[Lundi]:[Dimanche]],"&gt;0")</f>
        <v>0</v>
      </c>
      <c r="P582" s="21">
        <f>SUM(Tableau415[[#This Row],[Lundi]:[Dimanche]])</f>
        <v>0</v>
      </c>
      <c r="Q582" s="21">
        <f>COUNTIF(Tableau415[[#This Row],[Lundi]:[Dimanche]],"&gt;=190")*1000</f>
        <v>0</v>
      </c>
      <c r="R582" s="21">
        <f t="shared" si="18"/>
        <v>0</v>
      </c>
      <c r="S582" s="21">
        <f t="shared" si="19"/>
        <v>0</v>
      </c>
      <c r="T582" s="54" t="str">
        <f>IF(Tableau415[[#This Row],[Matricule]]&gt;1,IF(COUNTIF(Tableau415[DateMatricule],Tableau415[[#This Row],[DateMatricule]])&gt;1,"Doublon",""),"")</f>
        <v/>
      </c>
      <c r="U582"/>
    </row>
    <row r="583" spans="1:21" x14ac:dyDescent="0.25">
      <c r="A583" s="12" t="str">
        <f>IF(Tableau415[[#This Row],[Semaine]]="","",VLOOKUP(Tableau415[[#This Row],[Semaine]],Listes!$A:$B,2,FALSE))</f>
        <v/>
      </c>
      <c r="B583" s="12" t="str">
        <f>IF(ISBLANK(Tableau415[[#This Row],[Matricule]]),"",VLOOKUP(Tableau415[[#This Row],[Matricule]],#REF!,2,FALSE))</f>
        <v/>
      </c>
      <c r="C583" s="12" t="str">
        <f>IF(ISBLANK(Tableau415[[#This Row],[Matricule]]),"",VLOOKUP(Tableau415[[#This Row],[Matricule]],#REF!,3,FALSE))</f>
        <v/>
      </c>
      <c r="D583" s="12" t="str">
        <f>CONCATENATE(Tableau415[[#This Row],[Semaine]],Tableau415[[#This Row],[Matricule]])</f>
        <v/>
      </c>
      <c r="H583" s="8"/>
      <c r="I583" s="8"/>
      <c r="J583" s="8"/>
      <c r="K583" s="8"/>
      <c r="L583" s="8"/>
      <c r="M583" s="8"/>
      <c r="N583" s="8"/>
      <c r="O583" s="21">
        <f>COUNTIF(Tableau415[[#This Row],[Lundi]:[Dimanche]],"&gt;0")</f>
        <v>0</v>
      </c>
      <c r="P583" s="21">
        <f>SUM(Tableau415[[#This Row],[Lundi]:[Dimanche]])</f>
        <v>0</v>
      </c>
      <c r="Q583" s="21">
        <f>COUNTIF(Tableau415[[#This Row],[Lundi]:[Dimanche]],"&gt;=190")*1000</f>
        <v>0</v>
      </c>
      <c r="R583" s="21">
        <f t="shared" si="18"/>
        <v>0</v>
      </c>
      <c r="S583" s="21">
        <f t="shared" si="19"/>
        <v>0</v>
      </c>
      <c r="T583" s="54" t="str">
        <f>IF(Tableau415[[#This Row],[Matricule]]&gt;1,IF(COUNTIF(Tableau415[DateMatricule],Tableau415[[#This Row],[DateMatricule]])&gt;1,"Doublon",""),"")</f>
        <v/>
      </c>
      <c r="U583"/>
    </row>
    <row r="584" spans="1:21" x14ac:dyDescent="0.25">
      <c r="A584" s="12" t="str">
        <f>IF(Tableau415[[#This Row],[Semaine]]="","",VLOOKUP(Tableau415[[#This Row],[Semaine]],Listes!$A:$B,2,FALSE))</f>
        <v/>
      </c>
      <c r="B584" s="12" t="str">
        <f>IF(ISBLANK(Tableau415[[#This Row],[Matricule]]),"",VLOOKUP(Tableau415[[#This Row],[Matricule]],#REF!,2,FALSE))</f>
        <v/>
      </c>
      <c r="C584" s="12" t="str">
        <f>IF(ISBLANK(Tableau415[[#This Row],[Matricule]]),"",VLOOKUP(Tableau415[[#This Row],[Matricule]],#REF!,3,FALSE))</f>
        <v/>
      </c>
      <c r="D584" s="12" t="str">
        <f>CONCATENATE(Tableau415[[#This Row],[Semaine]],Tableau415[[#This Row],[Matricule]])</f>
        <v/>
      </c>
      <c r="H584" s="8"/>
      <c r="I584" s="8"/>
      <c r="J584" s="8"/>
      <c r="K584" s="8"/>
      <c r="L584" s="8"/>
      <c r="M584" s="8"/>
      <c r="N584" s="8"/>
      <c r="O584" s="21">
        <f>COUNTIF(Tableau415[[#This Row],[Lundi]:[Dimanche]],"&gt;0")</f>
        <v>0</v>
      </c>
      <c r="P584" s="21">
        <f>SUM(Tableau415[[#This Row],[Lundi]:[Dimanche]])</f>
        <v>0</v>
      </c>
      <c r="Q584" s="21">
        <f>COUNTIF(Tableau415[[#This Row],[Lundi]:[Dimanche]],"&gt;=190")*1000</f>
        <v>0</v>
      </c>
      <c r="R584" s="21">
        <f t="shared" si="18"/>
        <v>0</v>
      </c>
      <c r="S584" s="21">
        <f t="shared" si="19"/>
        <v>0</v>
      </c>
      <c r="T584" s="54" t="str">
        <f>IF(Tableau415[[#This Row],[Matricule]]&gt;1,IF(COUNTIF(Tableau415[DateMatricule],Tableau415[[#This Row],[DateMatricule]])&gt;1,"Doublon",""),"")</f>
        <v/>
      </c>
      <c r="U584"/>
    </row>
    <row r="585" spans="1:21" x14ac:dyDescent="0.25">
      <c r="A585" s="12" t="str">
        <f>IF(Tableau415[[#This Row],[Semaine]]="","",VLOOKUP(Tableau415[[#This Row],[Semaine]],Listes!$A:$B,2,FALSE))</f>
        <v/>
      </c>
      <c r="B585" s="12" t="str">
        <f>IF(ISBLANK(Tableau415[[#This Row],[Matricule]]),"",VLOOKUP(Tableau415[[#This Row],[Matricule]],#REF!,2,FALSE))</f>
        <v/>
      </c>
      <c r="C585" s="12" t="str">
        <f>IF(ISBLANK(Tableau415[[#This Row],[Matricule]]),"",VLOOKUP(Tableau415[[#This Row],[Matricule]],#REF!,3,FALSE))</f>
        <v/>
      </c>
      <c r="D585" s="12" t="str">
        <f>CONCATENATE(Tableau415[[#This Row],[Semaine]],Tableau415[[#This Row],[Matricule]])</f>
        <v/>
      </c>
      <c r="H585" s="8"/>
      <c r="I585" s="8"/>
      <c r="J585" s="8"/>
      <c r="K585" s="8"/>
      <c r="L585" s="8"/>
      <c r="M585" s="8"/>
      <c r="N585" s="8"/>
      <c r="O585" s="21">
        <f>COUNTIF(Tableau415[[#This Row],[Lundi]:[Dimanche]],"&gt;0")</f>
        <v>0</v>
      </c>
      <c r="P585" s="21">
        <f>SUM(Tableau415[[#This Row],[Lundi]:[Dimanche]])</f>
        <v>0</v>
      </c>
      <c r="Q585" s="21">
        <f>COUNTIF(Tableau415[[#This Row],[Lundi]:[Dimanche]],"&gt;=190")*1000</f>
        <v>0</v>
      </c>
      <c r="R585" s="21">
        <f t="shared" si="18"/>
        <v>0</v>
      </c>
      <c r="S585" s="21">
        <f t="shared" si="19"/>
        <v>0</v>
      </c>
      <c r="T585" s="54" t="str">
        <f>IF(Tableau415[[#This Row],[Matricule]]&gt;1,IF(COUNTIF(Tableau415[DateMatricule],Tableau415[[#This Row],[DateMatricule]])&gt;1,"Doublon",""),"")</f>
        <v/>
      </c>
      <c r="U585"/>
    </row>
    <row r="586" spans="1:21" x14ac:dyDescent="0.25">
      <c r="A586" s="12" t="str">
        <f>IF(Tableau415[[#This Row],[Semaine]]="","",VLOOKUP(Tableau415[[#This Row],[Semaine]],Listes!$A:$B,2,FALSE))</f>
        <v/>
      </c>
      <c r="B586" s="12" t="str">
        <f>IF(ISBLANK(Tableau415[[#This Row],[Matricule]]),"",VLOOKUP(Tableau415[[#This Row],[Matricule]],#REF!,2,FALSE))</f>
        <v/>
      </c>
      <c r="C586" s="12" t="str">
        <f>IF(ISBLANK(Tableau415[[#This Row],[Matricule]]),"",VLOOKUP(Tableau415[[#This Row],[Matricule]],#REF!,3,FALSE))</f>
        <v/>
      </c>
      <c r="D586" s="12" t="str">
        <f>CONCATENATE(Tableau415[[#This Row],[Semaine]],Tableau415[[#This Row],[Matricule]])</f>
        <v/>
      </c>
      <c r="H586" s="8"/>
      <c r="I586" s="8"/>
      <c r="J586" s="8"/>
      <c r="K586" s="8"/>
      <c r="L586" s="8"/>
      <c r="M586" s="8"/>
      <c r="N586" s="8"/>
      <c r="O586" s="21">
        <f>COUNTIF(Tableau415[[#This Row],[Lundi]:[Dimanche]],"&gt;0")</f>
        <v>0</v>
      </c>
      <c r="P586" s="21">
        <f>SUM(Tableau415[[#This Row],[Lundi]:[Dimanche]])</f>
        <v>0</v>
      </c>
      <c r="Q586" s="21">
        <f>COUNTIF(Tableau415[[#This Row],[Lundi]:[Dimanche]],"&gt;=190")*1000</f>
        <v>0</v>
      </c>
      <c r="R586" s="21">
        <f t="shared" si="18"/>
        <v>0</v>
      </c>
      <c r="S586" s="21">
        <f t="shared" si="19"/>
        <v>0</v>
      </c>
      <c r="T586" s="54" t="str">
        <f>IF(Tableau415[[#This Row],[Matricule]]&gt;1,IF(COUNTIF(Tableau415[DateMatricule],Tableau415[[#This Row],[DateMatricule]])&gt;1,"Doublon",""),"")</f>
        <v/>
      </c>
      <c r="U586"/>
    </row>
    <row r="587" spans="1:21" x14ac:dyDescent="0.25">
      <c r="A587" s="12" t="str">
        <f>IF(Tableau415[[#This Row],[Semaine]]="","",VLOOKUP(Tableau415[[#This Row],[Semaine]],Listes!$A:$B,2,FALSE))</f>
        <v/>
      </c>
      <c r="B587" s="12" t="str">
        <f>IF(ISBLANK(Tableau415[[#This Row],[Matricule]]),"",VLOOKUP(Tableau415[[#This Row],[Matricule]],#REF!,2,FALSE))</f>
        <v/>
      </c>
      <c r="C587" s="12" t="str">
        <f>IF(ISBLANK(Tableau415[[#This Row],[Matricule]]),"",VLOOKUP(Tableau415[[#This Row],[Matricule]],#REF!,3,FALSE))</f>
        <v/>
      </c>
      <c r="D587" s="12" t="str">
        <f>CONCATENATE(Tableau415[[#This Row],[Semaine]],Tableau415[[#This Row],[Matricule]])</f>
        <v/>
      </c>
      <c r="H587" s="8"/>
      <c r="I587" s="8"/>
      <c r="J587" s="8"/>
      <c r="K587" s="8"/>
      <c r="L587" s="8"/>
      <c r="M587" s="8"/>
      <c r="N587" s="8"/>
      <c r="O587" s="21">
        <f>COUNTIF(Tableau415[[#This Row],[Lundi]:[Dimanche]],"&gt;0")</f>
        <v>0</v>
      </c>
      <c r="P587" s="21">
        <f>SUM(Tableau415[[#This Row],[Lundi]:[Dimanche]])</f>
        <v>0</v>
      </c>
      <c r="Q587" s="21">
        <f>COUNTIF(Tableau415[[#This Row],[Lundi]:[Dimanche]],"&gt;=190")*1000</f>
        <v>0</v>
      </c>
      <c r="R587" s="21">
        <f t="shared" si="18"/>
        <v>0</v>
      </c>
      <c r="S587" s="21">
        <f t="shared" si="19"/>
        <v>0</v>
      </c>
      <c r="T587" s="54" t="str">
        <f>IF(Tableau415[[#This Row],[Matricule]]&gt;1,IF(COUNTIF(Tableau415[DateMatricule],Tableau415[[#This Row],[DateMatricule]])&gt;1,"Doublon",""),"")</f>
        <v/>
      </c>
      <c r="U587"/>
    </row>
    <row r="588" spans="1:21" x14ac:dyDescent="0.25">
      <c r="A588" s="12" t="str">
        <f>IF(Tableau415[[#This Row],[Semaine]]="","",VLOOKUP(Tableau415[[#This Row],[Semaine]],Listes!$A:$B,2,FALSE))</f>
        <v/>
      </c>
      <c r="B588" s="12" t="str">
        <f>IF(ISBLANK(Tableau415[[#This Row],[Matricule]]),"",VLOOKUP(Tableau415[[#This Row],[Matricule]],#REF!,2,FALSE))</f>
        <v/>
      </c>
      <c r="C588" s="12" t="str">
        <f>IF(ISBLANK(Tableau415[[#This Row],[Matricule]]),"",VLOOKUP(Tableau415[[#This Row],[Matricule]],#REF!,3,FALSE))</f>
        <v/>
      </c>
      <c r="D588" s="12" t="str">
        <f>CONCATENATE(Tableau415[[#This Row],[Semaine]],Tableau415[[#This Row],[Matricule]])</f>
        <v/>
      </c>
      <c r="H588" s="8"/>
      <c r="I588" s="8"/>
      <c r="J588" s="8"/>
      <c r="K588" s="8"/>
      <c r="L588" s="8"/>
      <c r="M588" s="8"/>
      <c r="N588" s="8"/>
      <c r="O588" s="21">
        <f>COUNTIF(Tableau415[[#This Row],[Lundi]:[Dimanche]],"&gt;0")</f>
        <v>0</v>
      </c>
      <c r="P588" s="21">
        <f>SUM(Tableau415[[#This Row],[Lundi]:[Dimanche]])</f>
        <v>0</v>
      </c>
      <c r="Q588" s="21">
        <f>COUNTIF(Tableau415[[#This Row],[Lundi]:[Dimanche]],"&gt;=190")*1000</f>
        <v>0</v>
      </c>
      <c r="R588" s="21">
        <f t="shared" si="18"/>
        <v>0</v>
      </c>
      <c r="S588" s="21">
        <f t="shared" si="19"/>
        <v>0</v>
      </c>
      <c r="T588" s="54" t="str">
        <f>IF(Tableau415[[#This Row],[Matricule]]&gt;1,IF(COUNTIF(Tableau415[DateMatricule],Tableau415[[#This Row],[DateMatricule]])&gt;1,"Doublon",""),"")</f>
        <v/>
      </c>
      <c r="U588"/>
    </row>
    <row r="589" spans="1:21" x14ac:dyDescent="0.25">
      <c r="A589" s="12" t="str">
        <f>IF(Tableau415[[#This Row],[Semaine]]="","",VLOOKUP(Tableau415[[#This Row],[Semaine]],Listes!$A:$B,2,FALSE))</f>
        <v/>
      </c>
      <c r="B589" s="12" t="str">
        <f>IF(ISBLANK(Tableau415[[#This Row],[Matricule]]),"",VLOOKUP(Tableau415[[#This Row],[Matricule]],#REF!,2,FALSE))</f>
        <v/>
      </c>
      <c r="C589" s="12" t="str">
        <f>IF(ISBLANK(Tableau415[[#This Row],[Matricule]]),"",VLOOKUP(Tableau415[[#This Row],[Matricule]],#REF!,3,FALSE))</f>
        <v/>
      </c>
      <c r="D589" s="12" t="str">
        <f>CONCATENATE(Tableau415[[#This Row],[Semaine]],Tableau415[[#This Row],[Matricule]])</f>
        <v/>
      </c>
      <c r="H589" s="8"/>
      <c r="I589" s="8"/>
      <c r="J589" s="8"/>
      <c r="K589" s="8"/>
      <c r="L589" s="8"/>
      <c r="M589" s="8"/>
      <c r="N589" s="8"/>
      <c r="O589" s="21">
        <f>COUNTIF(Tableau415[[#This Row],[Lundi]:[Dimanche]],"&gt;0")</f>
        <v>0</v>
      </c>
      <c r="P589" s="21">
        <f>SUM(Tableau415[[#This Row],[Lundi]:[Dimanche]])</f>
        <v>0</v>
      </c>
      <c r="Q589" s="21">
        <f>COUNTIF(Tableau415[[#This Row],[Lundi]:[Dimanche]],"&gt;=190")*1000</f>
        <v>0</v>
      </c>
      <c r="R589" s="21">
        <f t="shared" si="18"/>
        <v>0</v>
      </c>
      <c r="S589" s="21">
        <f t="shared" si="19"/>
        <v>0</v>
      </c>
      <c r="T589" s="54" t="str">
        <f>IF(Tableau415[[#This Row],[Matricule]]&gt;1,IF(COUNTIF(Tableau415[DateMatricule],Tableau415[[#This Row],[DateMatricule]])&gt;1,"Doublon",""),"")</f>
        <v/>
      </c>
      <c r="U589"/>
    </row>
    <row r="590" spans="1:21" x14ac:dyDescent="0.25">
      <c r="A590" s="12" t="str">
        <f>IF(Tableau415[[#This Row],[Semaine]]="","",VLOOKUP(Tableau415[[#This Row],[Semaine]],Listes!$A:$B,2,FALSE))</f>
        <v/>
      </c>
      <c r="B590" s="12" t="str">
        <f>IF(ISBLANK(Tableau415[[#This Row],[Matricule]]),"",VLOOKUP(Tableau415[[#This Row],[Matricule]],#REF!,2,FALSE))</f>
        <v/>
      </c>
      <c r="C590" s="12" t="str">
        <f>IF(ISBLANK(Tableau415[[#This Row],[Matricule]]),"",VLOOKUP(Tableau415[[#This Row],[Matricule]],#REF!,3,FALSE))</f>
        <v/>
      </c>
      <c r="D590" s="12" t="str">
        <f>CONCATENATE(Tableau415[[#This Row],[Semaine]],Tableau415[[#This Row],[Matricule]])</f>
        <v/>
      </c>
      <c r="H590" s="8"/>
      <c r="I590" s="8"/>
      <c r="J590" s="8"/>
      <c r="K590" s="8"/>
      <c r="L590" s="8"/>
      <c r="M590" s="8"/>
      <c r="N590" s="8"/>
      <c r="O590" s="21">
        <f>COUNTIF(Tableau415[[#This Row],[Lundi]:[Dimanche]],"&gt;0")</f>
        <v>0</v>
      </c>
      <c r="P590" s="21">
        <f>SUM(Tableau415[[#This Row],[Lundi]:[Dimanche]])</f>
        <v>0</v>
      </c>
      <c r="Q590" s="21">
        <f>COUNTIF(Tableau415[[#This Row],[Lundi]:[Dimanche]],"&gt;=190")*1000</f>
        <v>0</v>
      </c>
      <c r="R590" s="21">
        <f t="shared" si="18"/>
        <v>0</v>
      </c>
      <c r="S590" s="21">
        <f t="shared" si="19"/>
        <v>0</v>
      </c>
      <c r="T590" s="54" t="str">
        <f>IF(Tableau415[[#This Row],[Matricule]]&gt;1,IF(COUNTIF(Tableau415[DateMatricule],Tableau415[[#This Row],[DateMatricule]])&gt;1,"Doublon",""),"")</f>
        <v/>
      </c>
      <c r="U590"/>
    </row>
    <row r="591" spans="1:21" x14ac:dyDescent="0.25">
      <c r="A591" s="12" t="str">
        <f>IF(Tableau415[[#This Row],[Semaine]]="","",VLOOKUP(Tableau415[[#This Row],[Semaine]],Listes!$A:$B,2,FALSE))</f>
        <v/>
      </c>
      <c r="B591" s="12" t="str">
        <f>IF(ISBLANK(Tableau415[[#This Row],[Matricule]]),"",VLOOKUP(Tableau415[[#This Row],[Matricule]],#REF!,2,FALSE))</f>
        <v/>
      </c>
      <c r="C591" s="12" t="str">
        <f>IF(ISBLANK(Tableau415[[#This Row],[Matricule]]),"",VLOOKUP(Tableau415[[#This Row],[Matricule]],#REF!,3,FALSE))</f>
        <v/>
      </c>
      <c r="D591" s="12" t="str">
        <f>CONCATENATE(Tableau415[[#This Row],[Semaine]],Tableau415[[#This Row],[Matricule]])</f>
        <v/>
      </c>
      <c r="H591" s="8"/>
      <c r="I591" s="8"/>
      <c r="J591" s="8"/>
      <c r="K591" s="8"/>
      <c r="L591" s="8"/>
      <c r="M591" s="8"/>
      <c r="N591" s="8"/>
      <c r="O591" s="21">
        <f>COUNTIF(Tableau415[[#This Row],[Lundi]:[Dimanche]],"&gt;0")</f>
        <v>0</v>
      </c>
      <c r="P591" s="21">
        <f>SUM(Tableau415[[#This Row],[Lundi]:[Dimanche]])</f>
        <v>0</v>
      </c>
      <c r="Q591" s="21">
        <f>COUNTIF(Tableau415[[#This Row],[Lundi]:[Dimanche]],"&gt;=190")*1000</f>
        <v>0</v>
      </c>
      <c r="R591" s="21">
        <f t="shared" si="18"/>
        <v>0</v>
      </c>
      <c r="S591" s="21">
        <f t="shared" si="19"/>
        <v>0</v>
      </c>
      <c r="T591" s="54" t="str">
        <f>IF(Tableau415[[#This Row],[Matricule]]&gt;1,IF(COUNTIF(Tableau415[DateMatricule],Tableau415[[#This Row],[DateMatricule]])&gt;1,"Doublon",""),"")</f>
        <v/>
      </c>
      <c r="U591"/>
    </row>
    <row r="592" spans="1:21" x14ac:dyDescent="0.25">
      <c r="A592" s="12" t="str">
        <f>IF(Tableau415[[#This Row],[Semaine]]="","",VLOOKUP(Tableau415[[#This Row],[Semaine]],Listes!$A:$B,2,FALSE))</f>
        <v/>
      </c>
      <c r="B592" s="12" t="str">
        <f>IF(ISBLANK(Tableau415[[#This Row],[Matricule]]),"",VLOOKUP(Tableau415[[#This Row],[Matricule]],#REF!,2,FALSE))</f>
        <v/>
      </c>
      <c r="C592" s="12" t="str">
        <f>IF(ISBLANK(Tableau415[[#This Row],[Matricule]]),"",VLOOKUP(Tableau415[[#This Row],[Matricule]],#REF!,3,FALSE))</f>
        <v/>
      </c>
      <c r="D592" s="12" t="str">
        <f>CONCATENATE(Tableau415[[#This Row],[Semaine]],Tableau415[[#This Row],[Matricule]])</f>
        <v/>
      </c>
      <c r="H592" s="8"/>
      <c r="I592" s="8"/>
      <c r="J592" s="8"/>
      <c r="K592" s="8"/>
      <c r="L592" s="8"/>
      <c r="M592" s="8"/>
      <c r="N592" s="8"/>
      <c r="O592" s="21">
        <f>COUNTIF(Tableau415[[#This Row],[Lundi]:[Dimanche]],"&gt;0")</f>
        <v>0</v>
      </c>
      <c r="P592" s="21">
        <f>SUM(Tableau415[[#This Row],[Lundi]:[Dimanche]])</f>
        <v>0</v>
      </c>
      <c r="Q592" s="21">
        <f>COUNTIF(Tableau415[[#This Row],[Lundi]:[Dimanche]],"&gt;=190")*1000</f>
        <v>0</v>
      </c>
      <c r="R592" s="21">
        <f t="shared" si="18"/>
        <v>0</v>
      </c>
      <c r="S592" s="21">
        <f t="shared" si="19"/>
        <v>0</v>
      </c>
      <c r="T592" s="54" t="str">
        <f>IF(Tableau415[[#This Row],[Matricule]]&gt;1,IF(COUNTIF(Tableau415[DateMatricule],Tableau415[[#This Row],[DateMatricule]])&gt;1,"Doublon",""),"")</f>
        <v/>
      </c>
      <c r="U592"/>
    </row>
    <row r="593" spans="1:21" x14ac:dyDescent="0.25">
      <c r="A593" s="12" t="str">
        <f>IF(Tableau415[[#This Row],[Semaine]]="","",VLOOKUP(Tableau415[[#This Row],[Semaine]],Listes!$A:$B,2,FALSE))</f>
        <v/>
      </c>
      <c r="B593" s="12" t="str">
        <f>IF(ISBLANK(Tableau415[[#This Row],[Matricule]]),"",VLOOKUP(Tableau415[[#This Row],[Matricule]],#REF!,2,FALSE))</f>
        <v/>
      </c>
      <c r="C593" s="12" t="str">
        <f>IF(ISBLANK(Tableau415[[#This Row],[Matricule]]),"",VLOOKUP(Tableau415[[#This Row],[Matricule]],#REF!,3,FALSE))</f>
        <v/>
      </c>
      <c r="D593" s="12" t="str">
        <f>CONCATENATE(Tableau415[[#This Row],[Semaine]],Tableau415[[#This Row],[Matricule]])</f>
        <v/>
      </c>
      <c r="H593" s="8"/>
      <c r="I593" s="8"/>
      <c r="J593" s="8"/>
      <c r="K593" s="8"/>
      <c r="L593" s="8"/>
      <c r="M593" s="8"/>
      <c r="N593" s="8"/>
      <c r="O593" s="21">
        <f>COUNTIF(Tableau415[[#This Row],[Lundi]:[Dimanche]],"&gt;0")</f>
        <v>0</v>
      </c>
      <c r="P593" s="21">
        <f>SUM(Tableau415[[#This Row],[Lundi]:[Dimanche]])</f>
        <v>0</v>
      </c>
      <c r="Q593" s="21">
        <f>COUNTIF(Tableau415[[#This Row],[Lundi]:[Dimanche]],"&gt;=190")*1000</f>
        <v>0</v>
      </c>
      <c r="R593" s="21">
        <f t="shared" si="18"/>
        <v>0</v>
      </c>
      <c r="S593" s="21">
        <f t="shared" si="19"/>
        <v>0</v>
      </c>
      <c r="T593" s="54" t="str">
        <f>IF(Tableau415[[#This Row],[Matricule]]&gt;1,IF(COUNTIF(Tableau415[DateMatricule],Tableau415[[#This Row],[DateMatricule]])&gt;1,"Doublon",""),"")</f>
        <v/>
      </c>
      <c r="U593"/>
    </row>
    <row r="594" spans="1:21" x14ac:dyDescent="0.25">
      <c r="A594" s="12" t="str">
        <f>IF(Tableau415[[#This Row],[Semaine]]="","",VLOOKUP(Tableau415[[#This Row],[Semaine]],Listes!$A:$B,2,FALSE))</f>
        <v/>
      </c>
      <c r="B594" s="12" t="str">
        <f>IF(ISBLANK(Tableau415[[#This Row],[Matricule]]),"",VLOOKUP(Tableau415[[#This Row],[Matricule]],#REF!,2,FALSE))</f>
        <v/>
      </c>
      <c r="C594" s="12" t="str">
        <f>IF(ISBLANK(Tableau415[[#This Row],[Matricule]]),"",VLOOKUP(Tableau415[[#This Row],[Matricule]],#REF!,3,FALSE))</f>
        <v/>
      </c>
      <c r="D594" s="12" t="str">
        <f>CONCATENATE(Tableau415[[#This Row],[Semaine]],Tableau415[[#This Row],[Matricule]])</f>
        <v/>
      </c>
      <c r="H594" s="8"/>
      <c r="I594" s="8"/>
      <c r="J594" s="8"/>
      <c r="K594" s="8"/>
      <c r="L594" s="8"/>
      <c r="M594" s="8"/>
      <c r="N594" s="8"/>
      <c r="O594" s="21">
        <f>COUNTIF(Tableau415[[#This Row],[Lundi]:[Dimanche]],"&gt;0")</f>
        <v>0</v>
      </c>
      <c r="P594" s="21">
        <f>SUM(Tableau415[[#This Row],[Lundi]:[Dimanche]])</f>
        <v>0</v>
      </c>
      <c r="Q594" s="21">
        <f>COUNTIF(Tableau415[[#This Row],[Lundi]:[Dimanche]],"&gt;=190")*1000</f>
        <v>0</v>
      </c>
      <c r="R594" s="21">
        <f t="shared" si="18"/>
        <v>0</v>
      </c>
      <c r="S594" s="21">
        <f t="shared" si="19"/>
        <v>0</v>
      </c>
      <c r="T594" s="54" t="str">
        <f>IF(Tableau415[[#This Row],[Matricule]]&gt;1,IF(COUNTIF(Tableau415[DateMatricule],Tableau415[[#This Row],[DateMatricule]])&gt;1,"Doublon",""),"")</f>
        <v/>
      </c>
      <c r="U594"/>
    </row>
    <row r="595" spans="1:21" x14ac:dyDescent="0.25">
      <c r="A595" s="12" t="str">
        <f>IF(Tableau415[[#This Row],[Semaine]]="","",VLOOKUP(Tableau415[[#This Row],[Semaine]],Listes!$A:$B,2,FALSE))</f>
        <v/>
      </c>
      <c r="B595" s="12" t="str">
        <f>IF(ISBLANK(Tableau415[[#This Row],[Matricule]]),"",VLOOKUP(Tableau415[[#This Row],[Matricule]],#REF!,2,FALSE))</f>
        <v/>
      </c>
      <c r="C595" s="12" t="str">
        <f>IF(ISBLANK(Tableau415[[#This Row],[Matricule]]),"",VLOOKUP(Tableau415[[#This Row],[Matricule]],#REF!,3,FALSE))</f>
        <v/>
      </c>
      <c r="D595" s="12" t="str">
        <f>CONCATENATE(Tableau415[[#This Row],[Semaine]],Tableau415[[#This Row],[Matricule]])</f>
        <v/>
      </c>
      <c r="H595" s="8"/>
      <c r="I595" s="8"/>
      <c r="J595" s="8"/>
      <c r="K595" s="8"/>
      <c r="L595" s="8"/>
      <c r="M595" s="8"/>
      <c r="N595" s="8"/>
      <c r="O595" s="21">
        <f>COUNTIF(Tableau415[[#This Row],[Lundi]:[Dimanche]],"&gt;0")</f>
        <v>0</v>
      </c>
      <c r="P595" s="21">
        <f>SUM(Tableau415[[#This Row],[Lundi]:[Dimanche]])</f>
        <v>0</v>
      </c>
      <c r="Q595" s="21">
        <f>COUNTIF(Tableau415[[#This Row],[Lundi]:[Dimanche]],"&gt;=190")*1000</f>
        <v>0</v>
      </c>
      <c r="R595" s="21">
        <f t="shared" si="18"/>
        <v>0</v>
      </c>
      <c r="S595" s="21">
        <f t="shared" si="19"/>
        <v>0</v>
      </c>
      <c r="T595" s="54" t="str">
        <f>IF(Tableau415[[#This Row],[Matricule]]&gt;1,IF(COUNTIF(Tableau415[DateMatricule],Tableau415[[#This Row],[DateMatricule]])&gt;1,"Doublon",""),"")</f>
        <v/>
      </c>
      <c r="U595"/>
    </row>
    <row r="596" spans="1:21" x14ac:dyDescent="0.25">
      <c r="A596" s="12" t="str">
        <f>IF(Tableau415[[#This Row],[Semaine]]="","",VLOOKUP(Tableau415[[#This Row],[Semaine]],Listes!$A:$B,2,FALSE))</f>
        <v/>
      </c>
      <c r="B596" s="12" t="str">
        <f>IF(ISBLANK(Tableau415[[#This Row],[Matricule]]),"",VLOOKUP(Tableau415[[#This Row],[Matricule]],#REF!,2,FALSE))</f>
        <v/>
      </c>
      <c r="C596" s="12" t="str">
        <f>IF(ISBLANK(Tableau415[[#This Row],[Matricule]]),"",VLOOKUP(Tableau415[[#This Row],[Matricule]],#REF!,3,FALSE))</f>
        <v/>
      </c>
      <c r="D596" s="12" t="str">
        <f>CONCATENATE(Tableau415[[#This Row],[Semaine]],Tableau415[[#This Row],[Matricule]])</f>
        <v/>
      </c>
      <c r="H596" s="8"/>
      <c r="I596" s="8"/>
      <c r="J596" s="8"/>
      <c r="K596" s="8"/>
      <c r="L596" s="8"/>
      <c r="M596" s="8"/>
      <c r="N596" s="8"/>
      <c r="O596" s="21">
        <f>COUNTIF(Tableau415[[#This Row],[Lundi]:[Dimanche]],"&gt;0")</f>
        <v>0</v>
      </c>
      <c r="P596" s="21">
        <f>SUM(Tableau415[[#This Row],[Lundi]:[Dimanche]])</f>
        <v>0</v>
      </c>
      <c r="Q596" s="21">
        <f>COUNTIF(Tableau415[[#This Row],[Lundi]:[Dimanche]],"&gt;=190")*1000</f>
        <v>0</v>
      </c>
      <c r="R596" s="21">
        <f t="shared" si="18"/>
        <v>0</v>
      </c>
      <c r="S596" s="21">
        <f t="shared" si="19"/>
        <v>0</v>
      </c>
      <c r="T596" s="54" t="str">
        <f>IF(Tableau415[[#This Row],[Matricule]]&gt;1,IF(COUNTIF(Tableau415[DateMatricule],Tableau415[[#This Row],[DateMatricule]])&gt;1,"Doublon",""),"")</f>
        <v/>
      </c>
      <c r="U596"/>
    </row>
    <row r="597" spans="1:21" x14ac:dyDescent="0.25">
      <c r="A597" s="12" t="str">
        <f>IF(Tableau415[[#This Row],[Semaine]]="","",VLOOKUP(Tableau415[[#This Row],[Semaine]],Listes!$A:$B,2,FALSE))</f>
        <v/>
      </c>
      <c r="B597" s="12" t="str">
        <f>IF(ISBLANK(Tableau415[[#This Row],[Matricule]]),"",VLOOKUP(Tableau415[[#This Row],[Matricule]],#REF!,2,FALSE))</f>
        <v/>
      </c>
      <c r="C597" s="12" t="str">
        <f>IF(ISBLANK(Tableau415[[#This Row],[Matricule]]),"",VLOOKUP(Tableau415[[#This Row],[Matricule]],#REF!,3,FALSE))</f>
        <v/>
      </c>
      <c r="D597" s="12" t="str">
        <f>CONCATENATE(Tableau415[[#This Row],[Semaine]],Tableau415[[#This Row],[Matricule]])</f>
        <v/>
      </c>
      <c r="H597" s="8"/>
      <c r="I597" s="8"/>
      <c r="J597" s="8"/>
      <c r="K597" s="8"/>
      <c r="L597" s="8"/>
      <c r="M597" s="8"/>
      <c r="N597" s="8"/>
      <c r="O597" s="21">
        <f>COUNTIF(Tableau415[[#This Row],[Lundi]:[Dimanche]],"&gt;0")</f>
        <v>0</v>
      </c>
      <c r="P597" s="21">
        <f>SUM(Tableau415[[#This Row],[Lundi]:[Dimanche]])</f>
        <v>0</v>
      </c>
      <c r="Q597" s="21">
        <f>COUNTIF(Tableau415[[#This Row],[Lundi]:[Dimanche]],"&gt;=190")*1000</f>
        <v>0</v>
      </c>
      <c r="R597" s="21">
        <f t="shared" si="18"/>
        <v>0</v>
      </c>
      <c r="S597" s="21">
        <f t="shared" si="19"/>
        <v>0</v>
      </c>
      <c r="T597" s="54" t="str">
        <f>IF(Tableau415[[#This Row],[Matricule]]&gt;1,IF(COUNTIF(Tableau415[DateMatricule],Tableau415[[#This Row],[DateMatricule]])&gt;1,"Doublon",""),"")</f>
        <v/>
      </c>
      <c r="U597"/>
    </row>
    <row r="598" spans="1:21" x14ac:dyDescent="0.25">
      <c r="A598" s="12" t="str">
        <f>IF(Tableau415[[#This Row],[Semaine]]="","",VLOOKUP(Tableau415[[#This Row],[Semaine]],Listes!$A:$B,2,FALSE))</f>
        <v/>
      </c>
      <c r="B598" s="12" t="str">
        <f>IF(ISBLANK(Tableau415[[#This Row],[Matricule]]),"",VLOOKUP(Tableau415[[#This Row],[Matricule]],#REF!,2,FALSE))</f>
        <v/>
      </c>
      <c r="C598" s="12" t="str">
        <f>IF(ISBLANK(Tableau415[[#This Row],[Matricule]]),"",VLOOKUP(Tableau415[[#This Row],[Matricule]],#REF!,3,FALSE))</f>
        <v/>
      </c>
      <c r="D598" s="12" t="str">
        <f>CONCATENATE(Tableau415[[#This Row],[Semaine]],Tableau415[[#This Row],[Matricule]])</f>
        <v/>
      </c>
      <c r="H598" s="8"/>
      <c r="I598" s="8"/>
      <c r="J598" s="8"/>
      <c r="K598" s="8"/>
      <c r="L598" s="8"/>
      <c r="M598" s="8"/>
      <c r="N598" s="8"/>
      <c r="O598" s="21">
        <f>COUNTIF(Tableau415[[#This Row],[Lundi]:[Dimanche]],"&gt;0")</f>
        <v>0</v>
      </c>
      <c r="P598" s="21">
        <f>SUM(Tableau415[[#This Row],[Lundi]:[Dimanche]])</f>
        <v>0</v>
      </c>
      <c r="Q598" s="21">
        <f>COUNTIF(Tableau415[[#This Row],[Lundi]:[Dimanche]],"&gt;=190")*1000</f>
        <v>0</v>
      </c>
      <c r="R598" s="21">
        <f t="shared" si="18"/>
        <v>0</v>
      </c>
      <c r="S598" s="21">
        <f t="shared" si="19"/>
        <v>0</v>
      </c>
      <c r="T598" s="54" t="str">
        <f>IF(Tableau415[[#This Row],[Matricule]]&gt;1,IF(COUNTIF(Tableau415[DateMatricule],Tableau415[[#This Row],[DateMatricule]])&gt;1,"Doublon",""),"")</f>
        <v/>
      </c>
      <c r="U598"/>
    </row>
    <row r="599" spans="1:21" x14ac:dyDescent="0.25">
      <c r="A599" s="12" t="str">
        <f>IF(Tableau415[[#This Row],[Semaine]]="","",VLOOKUP(Tableau415[[#This Row],[Semaine]],Listes!$A:$B,2,FALSE))</f>
        <v/>
      </c>
      <c r="B599" s="12" t="str">
        <f>IF(ISBLANK(Tableau415[[#This Row],[Matricule]]),"",VLOOKUP(Tableau415[[#This Row],[Matricule]],#REF!,2,FALSE))</f>
        <v/>
      </c>
      <c r="C599" s="12" t="str">
        <f>IF(ISBLANK(Tableau415[[#This Row],[Matricule]]),"",VLOOKUP(Tableau415[[#This Row],[Matricule]],#REF!,3,FALSE))</f>
        <v/>
      </c>
      <c r="D599" s="12" t="str">
        <f>CONCATENATE(Tableau415[[#This Row],[Semaine]],Tableau415[[#This Row],[Matricule]])</f>
        <v/>
      </c>
      <c r="H599" s="8"/>
      <c r="I599" s="8"/>
      <c r="J599" s="8"/>
      <c r="K599" s="8"/>
      <c r="L599" s="8"/>
      <c r="M599" s="8"/>
      <c r="N599" s="8"/>
      <c r="O599" s="21">
        <f>COUNTIF(Tableau415[[#This Row],[Lundi]:[Dimanche]],"&gt;0")</f>
        <v>0</v>
      </c>
      <c r="P599" s="21">
        <f>SUM(Tableau415[[#This Row],[Lundi]:[Dimanche]])</f>
        <v>0</v>
      </c>
      <c r="Q599" s="21">
        <f>COUNTIF(Tableau415[[#This Row],[Lundi]:[Dimanche]],"&gt;=190")*1000</f>
        <v>0</v>
      </c>
      <c r="R599" s="21">
        <f t="shared" si="18"/>
        <v>0</v>
      </c>
      <c r="S599" s="21">
        <f t="shared" si="19"/>
        <v>0</v>
      </c>
      <c r="T599" s="54" t="str">
        <f>IF(Tableau415[[#This Row],[Matricule]]&gt;1,IF(COUNTIF(Tableau415[DateMatricule],Tableau415[[#This Row],[DateMatricule]])&gt;1,"Doublon",""),"")</f>
        <v/>
      </c>
      <c r="U599"/>
    </row>
    <row r="600" spans="1:21" x14ac:dyDescent="0.25">
      <c r="A600" s="12" t="str">
        <f>IF(Tableau415[[#This Row],[Semaine]]="","",VLOOKUP(Tableau415[[#This Row],[Semaine]],Listes!$A:$B,2,FALSE))</f>
        <v/>
      </c>
      <c r="B600" s="12" t="str">
        <f>IF(ISBLANK(Tableau415[[#This Row],[Matricule]]),"",VLOOKUP(Tableau415[[#This Row],[Matricule]],#REF!,2,FALSE))</f>
        <v/>
      </c>
      <c r="C600" s="12" t="str">
        <f>IF(ISBLANK(Tableau415[[#This Row],[Matricule]]),"",VLOOKUP(Tableau415[[#This Row],[Matricule]],#REF!,3,FALSE))</f>
        <v/>
      </c>
      <c r="D600" s="12" t="str">
        <f>CONCATENATE(Tableau415[[#This Row],[Semaine]],Tableau415[[#This Row],[Matricule]])</f>
        <v/>
      </c>
      <c r="H600" s="8"/>
      <c r="I600" s="8"/>
      <c r="J600" s="8"/>
      <c r="K600" s="8"/>
      <c r="L600" s="8"/>
      <c r="M600" s="8"/>
      <c r="N600" s="8"/>
      <c r="O600" s="21">
        <f>COUNTIF(Tableau415[[#This Row],[Lundi]:[Dimanche]],"&gt;0")</f>
        <v>0</v>
      </c>
      <c r="P600" s="21">
        <f>SUM(Tableau415[[#This Row],[Lundi]:[Dimanche]])</f>
        <v>0</v>
      </c>
      <c r="Q600" s="21">
        <f>COUNTIF(Tableau415[[#This Row],[Lundi]:[Dimanche]],"&gt;=190")*1000</f>
        <v>0</v>
      </c>
      <c r="R600" s="21">
        <f t="shared" si="18"/>
        <v>0</v>
      </c>
      <c r="S600" s="21">
        <f t="shared" si="19"/>
        <v>0</v>
      </c>
      <c r="T600" s="54" t="str">
        <f>IF(Tableau415[[#This Row],[Matricule]]&gt;1,IF(COUNTIF(Tableau415[DateMatricule],Tableau415[[#This Row],[DateMatricule]])&gt;1,"Doublon",""),"")</f>
        <v/>
      </c>
      <c r="U600"/>
    </row>
    <row r="601" spans="1:21" x14ac:dyDescent="0.25">
      <c r="A601" s="12" t="str">
        <f>IF(Tableau415[[#This Row],[Semaine]]="","",VLOOKUP(Tableau415[[#This Row],[Semaine]],Listes!$A:$B,2,FALSE))</f>
        <v/>
      </c>
      <c r="B601" s="12" t="str">
        <f>IF(ISBLANK(Tableau415[[#This Row],[Matricule]]),"",VLOOKUP(Tableau415[[#This Row],[Matricule]],#REF!,2,FALSE))</f>
        <v/>
      </c>
      <c r="C601" s="12" t="str">
        <f>IF(ISBLANK(Tableau415[[#This Row],[Matricule]]),"",VLOOKUP(Tableau415[[#This Row],[Matricule]],#REF!,3,FALSE))</f>
        <v/>
      </c>
      <c r="D601" s="12" t="str">
        <f>CONCATENATE(Tableau415[[#This Row],[Semaine]],Tableau415[[#This Row],[Matricule]])</f>
        <v/>
      </c>
      <c r="H601" s="8"/>
      <c r="I601" s="8"/>
      <c r="J601" s="8"/>
      <c r="K601" s="8"/>
      <c r="L601" s="8"/>
      <c r="M601" s="8"/>
      <c r="N601" s="8"/>
      <c r="O601" s="21">
        <f>COUNTIF(Tableau415[[#This Row],[Lundi]:[Dimanche]],"&gt;0")</f>
        <v>0</v>
      </c>
      <c r="P601" s="21">
        <f>SUM(Tableau415[[#This Row],[Lundi]:[Dimanche]])</f>
        <v>0</v>
      </c>
      <c r="Q601" s="21">
        <f>COUNTIF(Tableau415[[#This Row],[Lundi]:[Dimanche]],"&gt;=190")*1000</f>
        <v>0</v>
      </c>
      <c r="R601" s="21">
        <f t="shared" si="18"/>
        <v>0</v>
      </c>
      <c r="S601" s="21">
        <f t="shared" si="19"/>
        <v>0</v>
      </c>
      <c r="T601" s="54" t="str">
        <f>IF(Tableau415[[#This Row],[Matricule]]&gt;1,IF(COUNTIF(Tableau415[DateMatricule],Tableau415[[#This Row],[DateMatricule]])&gt;1,"Doublon",""),"")</f>
        <v/>
      </c>
      <c r="U601"/>
    </row>
    <row r="602" spans="1:21" x14ac:dyDescent="0.25">
      <c r="A602" s="12" t="str">
        <f>IF(Tableau415[[#This Row],[Semaine]]="","",VLOOKUP(Tableau415[[#This Row],[Semaine]],Listes!$A:$B,2,FALSE))</f>
        <v/>
      </c>
      <c r="B602" s="12" t="str">
        <f>IF(ISBLANK(Tableau415[[#This Row],[Matricule]]),"",VLOOKUP(Tableau415[[#This Row],[Matricule]],#REF!,2,FALSE))</f>
        <v/>
      </c>
      <c r="C602" s="12" t="str">
        <f>IF(ISBLANK(Tableau415[[#This Row],[Matricule]]),"",VLOOKUP(Tableau415[[#This Row],[Matricule]],#REF!,3,FALSE))</f>
        <v/>
      </c>
      <c r="D602" s="12" t="str">
        <f>CONCATENATE(Tableau415[[#This Row],[Semaine]],Tableau415[[#This Row],[Matricule]])</f>
        <v/>
      </c>
      <c r="H602" s="8"/>
      <c r="I602" s="8"/>
      <c r="J602" s="8"/>
      <c r="K602" s="8"/>
      <c r="L602" s="8"/>
      <c r="M602" s="8"/>
      <c r="N602" s="8"/>
      <c r="O602" s="21">
        <f>COUNTIF(Tableau415[[#This Row],[Lundi]:[Dimanche]],"&gt;0")</f>
        <v>0</v>
      </c>
      <c r="P602" s="21">
        <f>SUM(Tableau415[[#This Row],[Lundi]:[Dimanche]])</f>
        <v>0</v>
      </c>
      <c r="Q602" s="21">
        <f>COUNTIF(Tableau415[[#This Row],[Lundi]:[Dimanche]],"&gt;=190")*1000</f>
        <v>0</v>
      </c>
      <c r="R602" s="21">
        <f t="shared" si="18"/>
        <v>0</v>
      </c>
      <c r="S602" s="21">
        <f t="shared" si="19"/>
        <v>0</v>
      </c>
      <c r="T602" s="54" t="str">
        <f>IF(Tableau415[[#This Row],[Matricule]]&gt;1,IF(COUNTIF(Tableau415[DateMatricule],Tableau415[[#This Row],[DateMatricule]])&gt;1,"Doublon",""),"")</f>
        <v/>
      </c>
      <c r="U602"/>
    </row>
    <row r="603" spans="1:21" x14ac:dyDescent="0.25">
      <c r="A603" s="12" t="str">
        <f>IF(Tableau415[[#This Row],[Semaine]]="","",VLOOKUP(Tableau415[[#This Row],[Semaine]],Listes!$A:$B,2,FALSE))</f>
        <v/>
      </c>
      <c r="B603" s="12" t="str">
        <f>IF(ISBLANK(Tableau415[[#This Row],[Matricule]]),"",VLOOKUP(Tableau415[[#This Row],[Matricule]],#REF!,2,FALSE))</f>
        <v/>
      </c>
      <c r="C603" s="12" t="str">
        <f>IF(ISBLANK(Tableau415[[#This Row],[Matricule]]),"",VLOOKUP(Tableau415[[#This Row],[Matricule]],#REF!,3,FALSE))</f>
        <v/>
      </c>
      <c r="D603" s="12" t="str">
        <f>CONCATENATE(Tableau415[[#This Row],[Semaine]],Tableau415[[#This Row],[Matricule]])</f>
        <v/>
      </c>
      <c r="H603" s="8"/>
      <c r="I603" s="8"/>
      <c r="J603" s="8"/>
      <c r="K603" s="8"/>
      <c r="L603" s="8"/>
      <c r="M603" s="8"/>
      <c r="N603" s="8"/>
      <c r="O603" s="21">
        <f>COUNTIF(Tableau415[[#This Row],[Lundi]:[Dimanche]],"&gt;0")</f>
        <v>0</v>
      </c>
      <c r="P603" s="21">
        <f>SUM(Tableau415[[#This Row],[Lundi]:[Dimanche]])</f>
        <v>0</v>
      </c>
      <c r="Q603" s="21">
        <f>COUNTIF(Tableau415[[#This Row],[Lundi]:[Dimanche]],"&gt;=190")*1000</f>
        <v>0</v>
      </c>
      <c r="R603" s="21">
        <f t="shared" si="18"/>
        <v>0</v>
      </c>
      <c r="S603" s="21">
        <f t="shared" si="19"/>
        <v>0</v>
      </c>
      <c r="T603" s="54" t="str">
        <f>IF(Tableau415[[#This Row],[Matricule]]&gt;1,IF(COUNTIF(Tableau415[DateMatricule],Tableau415[[#This Row],[DateMatricule]])&gt;1,"Doublon",""),"")</f>
        <v/>
      </c>
      <c r="U603"/>
    </row>
    <row r="604" spans="1:21" x14ac:dyDescent="0.25">
      <c r="A604" s="12" t="str">
        <f>IF(Tableau415[[#This Row],[Semaine]]="","",VLOOKUP(Tableau415[[#This Row],[Semaine]],Listes!$A:$B,2,FALSE))</f>
        <v/>
      </c>
      <c r="B604" s="12" t="str">
        <f>IF(ISBLANK(Tableau415[[#This Row],[Matricule]]),"",VLOOKUP(Tableau415[[#This Row],[Matricule]],#REF!,2,FALSE))</f>
        <v/>
      </c>
      <c r="C604" s="12" t="str">
        <f>IF(ISBLANK(Tableau415[[#This Row],[Matricule]]),"",VLOOKUP(Tableau415[[#This Row],[Matricule]],#REF!,3,FALSE))</f>
        <v/>
      </c>
      <c r="D604" s="12" t="str">
        <f>CONCATENATE(Tableau415[[#This Row],[Semaine]],Tableau415[[#This Row],[Matricule]])</f>
        <v/>
      </c>
      <c r="H604" s="8"/>
      <c r="I604" s="8"/>
      <c r="J604" s="8"/>
      <c r="K604" s="8"/>
      <c r="L604" s="8"/>
      <c r="M604" s="8"/>
      <c r="N604" s="8"/>
      <c r="O604" s="21">
        <f>COUNTIF(Tableau415[[#This Row],[Lundi]:[Dimanche]],"&gt;0")</f>
        <v>0</v>
      </c>
      <c r="P604" s="21">
        <f>SUM(Tableau415[[#This Row],[Lundi]:[Dimanche]])</f>
        <v>0</v>
      </c>
      <c r="Q604" s="21">
        <f>COUNTIF(Tableau415[[#This Row],[Lundi]:[Dimanche]],"&gt;=190")*1000</f>
        <v>0</v>
      </c>
      <c r="R604" s="21">
        <f t="shared" si="18"/>
        <v>0</v>
      </c>
      <c r="S604" s="21">
        <f t="shared" si="19"/>
        <v>0</v>
      </c>
      <c r="T604" s="54" t="str">
        <f>IF(Tableau415[[#This Row],[Matricule]]&gt;1,IF(COUNTIF(Tableau415[DateMatricule],Tableau415[[#This Row],[DateMatricule]])&gt;1,"Doublon",""),"")</f>
        <v/>
      </c>
      <c r="U604"/>
    </row>
    <row r="605" spans="1:21" x14ac:dyDescent="0.25">
      <c r="A605" s="12" t="str">
        <f>IF(Tableau415[[#This Row],[Semaine]]="","",VLOOKUP(Tableau415[[#This Row],[Semaine]],Listes!$A:$B,2,FALSE))</f>
        <v/>
      </c>
      <c r="B605" s="12" t="str">
        <f>IF(ISBLANK(Tableau415[[#This Row],[Matricule]]),"",VLOOKUP(Tableau415[[#This Row],[Matricule]],#REF!,2,FALSE))</f>
        <v/>
      </c>
      <c r="C605" s="12" t="str">
        <f>IF(ISBLANK(Tableau415[[#This Row],[Matricule]]),"",VLOOKUP(Tableau415[[#This Row],[Matricule]],#REF!,3,FALSE))</f>
        <v/>
      </c>
      <c r="D605" s="12" t="str">
        <f>CONCATENATE(Tableau415[[#This Row],[Semaine]],Tableau415[[#This Row],[Matricule]])</f>
        <v/>
      </c>
      <c r="H605" s="8"/>
      <c r="I605" s="8"/>
      <c r="J605" s="8"/>
      <c r="K605" s="8"/>
      <c r="L605" s="8"/>
      <c r="M605" s="8"/>
      <c r="N605" s="8"/>
      <c r="O605" s="21">
        <f>COUNTIF(Tableau415[[#This Row],[Lundi]:[Dimanche]],"&gt;0")</f>
        <v>0</v>
      </c>
      <c r="P605" s="21">
        <f>SUM(Tableau415[[#This Row],[Lundi]:[Dimanche]])</f>
        <v>0</v>
      </c>
      <c r="Q605" s="21">
        <f>COUNTIF(Tableau415[[#This Row],[Lundi]:[Dimanche]],"&gt;=190")*1000</f>
        <v>0</v>
      </c>
      <c r="R605" s="21">
        <f t="shared" si="18"/>
        <v>0</v>
      </c>
      <c r="S605" s="21">
        <f t="shared" si="19"/>
        <v>0</v>
      </c>
      <c r="T605" s="54" t="str">
        <f>IF(Tableau415[[#This Row],[Matricule]]&gt;1,IF(COUNTIF(Tableau415[DateMatricule],Tableau415[[#This Row],[DateMatricule]])&gt;1,"Doublon",""),"")</f>
        <v/>
      </c>
      <c r="U605"/>
    </row>
    <row r="606" spans="1:21" x14ac:dyDescent="0.25">
      <c r="A606" s="12" t="str">
        <f>IF(Tableau415[[#This Row],[Semaine]]="","",VLOOKUP(Tableau415[[#This Row],[Semaine]],Listes!$A:$B,2,FALSE))</f>
        <v/>
      </c>
      <c r="B606" s="12" t="str">
        <f>IF(ISBLANK(Tableau415[[#This Row],[Matricule]]),"",VLOOKUP(Tableau415[[#This Row],[Matricule]],#REF!,2,FALSE))</f>
        <v/>
      </c>
      <c r="C606" s="12" t="str">
        <f>IF(ISBLANK(Tableau415[[#This Row],[Matricule]]),"",VLOOKUP(Tableau415[[#This Row],[Matricule]],#REF!,3,FALSE))</f>
        <v/>
      </c>
      <c r="D606" s="12" t="str">
        <f>CONCATENATE(Tableau415[[#This Row],[Semaine]],Tableau415[[#This Row],[Matricule]])</f>
        <v/>
      </c>
      <c r="H606" s="8"/>
      <c r="I606" s="8"/>
      <c r="J606" s="8"/>
      <c r="K606" s="8"/>
      <c r="L606" s="8"/>
      <c r="M606" s="8"/>
      <c r="N606" s="8"/>
      <c r="O606" s="21">
        <f>COUNTIF(Tableau415[[#This Row],[Lundi]:[Dimanche]],"&gt;0")</f>
        <v>0</v>
      </c>
      <c r="P606" s="21">
        <f>SUM(Tableau415[[#This Row],[Lundi]:[Dimanche]])</f>
        <v>0</v>
      </c>
      <c r="Q606" s="21">
        <f>COUNTIF(Tableau415[[#This Row],[Lundi]:[Dimanche]],"&gt;=190")*1000</f>
        <v>0</v>
      </c>
      <c r="R606" s="21">
        <f t="shared" si="18"/>
        <v>0</v>
      </c>
      <c r="S606" s="21">
        <f t="shared" si="19"/>
        <v>0</v>
      </c>
      <c r="T606" s="54" t="str">
        <f>IF(Tableau415[[#This Row],[Matricule]]&gt;1,IF(COUNTIF(Tableau415[DateMatricule],Tableau415[[#This Row],[DateMatricule]])&gt;1,"Doublon",""),"")</f>
        <v/>
      </c>
      <c r="U606"/>
    </row>
    <row r="607" spans="1:21" x14ac:dyDescent="0.25">
      <c r="A607" s="12" t="str">
        <f>IF(Tableau415[[#This Row],[Semaine]]="","",VLOOKUP(Tableau415[[#This Row],[Semaine]],Listes!$A:$B,2,FALSE))</f>
        <v/>
      </c>
      <c r="B607" s="12" t="str">
        <f>IF(ISBLANK(Tableau415[[#This Row],[Matricule]]),"",VLOOKUP(Tableau415[[#This Row],[Matricule]],#REF!,2,FALSE))</f>
        <v/>
      </c>
      <c r="C607" s="12" t="str">
        <f>IF(ISBLANK(Tableau415[[#This Row],[Matricule]]),"",VLOOKUP(Tableau415[[#This Row],[Matricule]],#REF!,3,FALSE))</f>
        <v/>
      </c>
      <c r="D607" s="12" t="str">
        <f>CONCATENATE(Tableau415[[#This Row],[Semaine]],Tableau415[[#This Row],[Matricule]])</f>
        <v/>
      </c>
      <c r="H607" s="8"/>
      <c r="I607" s="8"/>
      <c r="J607" s="8"/>
      <c r="K607" s="8"/>
      <c r="L607" s="8"/>
      <c r="M607" s="8"/>
      <c r="N607" s="8"/>
      <c r="O607" s="21">
        <f>COUNTIF(Tableau415[[#This Row],[Lundi]:[Dimanche]],"&gt;0")</f>
        <v>0</v>
      </c>
      <c r="P607" s="21">
        <f>SUM(Tableau415[[#This Row],[Lundi]:[Dimanche]])</f>
        <v>0</v>
      </c>
      <c r="Q607" s="21">
        <f>COUNTIF(Tableau415[[#This Row],[Lundi]:[Dimanche]],"&gt;=190")*1000</f>
        <v>0</v>
      </c>
      <c r="R607" s="21">
        <f t="shared" si="18"/>
        <v>0</v>
      </c>
      <c r="S607" s="21">
        <f t="shared" si="19"/>
        <v>0</v>
      </c>
      <c r="T607" s="54" t="str">
        <f>IF(Tableau415[[#This Row],[Matricule]]&gt;1,IF(COUNTIF(Tableau415[DateMatricule],Tableau415[[#This Row],[DateMatricule]])&gt;1,"Doublon",""),"")</f>
        <v/>
      </c>
      <c r="U607"/>
    </row>
    <row r="608" spans="1:21" x14ac:dyDescent="0.25">
      <c r="A608" s="12" t="str">
        <f>IF(Tableau415[[#This Row],[Semaine]]="","",VLOOKUP(Tableau415[[#This Row],[Semaine]],Listes!$A:$B,2,FALSE))</f>
        <v/>
      </c>
      <c r="B608" s="12" t="str">
        <f>IF(ISBLANK(Tableau415[[#This Row],[Matricule]]),"",VLOOKUP(Tableau415[[#This Row],[Matricule]],#REF!,2,FALSE))</f>
        <v/>
      </c>
      <c r="C608" s="12" t="str">
        <f>IF(ISBLANK(Tableau415[[#This Row],[Matricule]]),"",VLOOKUP(Tableau415[[#This Row],[Matricule]],#REF!,3,FALSE))</f>
        <v/>
      </c>
      <c r="D608" s="12" t="str">
        <f>CONCATENATE(Tableau415[[#This Row],[Semaine]],Tableau415[[#This Row],[Matricule]])</f>
        <v/>
      </c>
      <c r="H608" s="8"/>
      <c r="I608" s="8"/>
      <c r="J608" s="8"/>
      <c r="K608" s="8"/>
      <c r="L608" s="8"/>
      <c r="M608" s="8"/>
      <c r="N608" s="8"/>
      <c r="O608" s="21">
        <f>COUNTIF(Tableau415[[#This Row],[Lundi]:[Dimanche]],"&gt;0")</f>
        <v>0</v>
      </c>
      <c r="P608" s="21">
        <f>SUM(Tableau415[[#This Row],[Lundi]:[Dimanche]])</f>
        <v>0</v>
      </c>
      <c r="Q608" s="21">
        <f>COUNTIF(Tableau415[[#This Row],[Lundi]:[Dimanche]],"&gt;=190")*1000</f>
        <v>0</v>
      </c>
      <c r="R608" s="21">
        <f t="shared" si="18"/>
        <v>0</v>
      </c>
      <c r="S608" s="21">
        <f t="shared" si="19"/>
        <v>0</v>
      </c>
      <c r="T608" s="54" t="str">
        <f>IF(Tableau415[[#This Row],[Matricule]]&gt;1,IF(COUNTIF(Tableau415[DateMatricule],Tableau415[[#This Row],[DateMatricule]])&gt;1,"Doublon",""),"")</f>
        <v/>
      </c>
      <c r="U608"/>
    </row>
    <row r="609" spans="1:21" x14ac:dyDescent="0.25">
      <c r="A609" s="12" t="str">
        <f>IF(Tableau415[[#This Row],[Semaine]]="","",VLOOKUP(Tableau415[[#This Row],[Semaine]],Listes!$A:$B,2,FALSE))</f>
        <v/>
      </c>
      <c r="B609" s="12" t="str">
        <f>IF(ISBLANK(Tableau415[[#This Row],[Matricule]]),"",VLOOKUP(Tableau415[[#This Row],[Matricule]],#REF!,2,FALSE))</f>
        <v/>
      </c>
      <c r="C609" s="12" t="str">
        <f>IF(ISBLANK(Tableau415[[#This Row],[Matricule]]),"",VLOOKUP(Tableau415[[#This Row],[Matricule]],#REF!,3,FALSE))</f>
        <v/>
      </c>
      <c r="D609" s="12" t="str">
        <f>CONCATENATE(Tableau415[[#This Row],[Semaine]],Tableau415[[#This Row],[Matricule]])</f>
        <v/>
      </c>
      <c r="H609" s="8"/>
      <c r="I609" s="8"/>
      <c r="J609" s="8"/>
      <c r="K609" s="8"/>
      <c r="L609" s="8"/>
      <c r="M609" s="8"/>
      <c r="N609" s="8"/>
      <c r="O609" s="21">
        <f>COUNTIF(Tableau415[[#This Row],[Lundi]:[Dimanche]],"&gt;0")</f>
        <v>0</v>
      </c>
      <c r="P609" s="21">
        <f>SUM(Tableau415[[#This Row],[Lundi]:[Dimanche]])</f>
        <v>0</v>
      </c>
      <c r="Q609" s="21">
        <f>COUNTIF(Tableau415[[#This Row],[Lundi]:[Dimanche]],"&gt;=190")*1000</f>
        <v>0</v>
      </c>
      <c r="R609" s="21">
        <f t="shared" si="18"/>
        <v>0</v>
      </c>
      <c r="S609" s="21">
        <f t="shared" si="19"/>
        <v>0</v>
      </c>
      <c r="T609" s="54" t="str">
        <f>IF(Tableau415[[#This Row],[Matricule]]&gt;1,IF(COUNTIF(Tableau415[DateMatricule],Tableau415[[#This Row],[DateMatricule]])&gt;1,"Doublon",""),"")</f>
        <v/>
      </c>
      <c r="U609"/>
    </row>
    <row r="610" spans="1:21" x14ac:dyDescent="0.25">
      <c r="A610" s="12" t="str">
        <f>IF(Tableau415[[#This Row],[Semaine]]="","",VLOOKUP(Tableau415[[#This Row],[Semaine]],Listes!$A:$B,2,FALSE))</f>
        <v/>
      </c>
      <c r="B610" s="12" t="str">
        <f>IF(ISBLANK(Tableau415[[#This Row],[Matricule]]),"",VLOOKUP(Tableau415[[#This Row],[Matricule]],#REF!,2,FALSE))</f>
        <v/>
      </c>
      <c r="C610" s="12" t="str">
        <f>IF(ISBLANK(Tableau415[[#This Row],[Matricule]]),"",VLOOKUP(Tableau415[[#This Row],[Matricule]],#REF!,3,FALSE))</f>
        <v/>
      </c>
      <c r="D610" s="12" t="str">
        <f>CONCATENATE(Tableau415[[#This Row],[Semaine]],Tableau415[[#This Row],[Matricule]])</f>
        <v/>
      </c>
      <c r="H610" s="8"/>
      <c r="I610" s="8"/>
      <c r="J610" s="8"/>
      <c r="K610" s="8"/>
      <c r="L610" s="8"/>
      <c r="M610" s="8"/>
      <c r="N610" s="8"/>
      <c r="O610" s="21">
        <f>COUNTIF(Tableau415[[#This Row],[Lundi]:[Dimanche]],"&gt;0")</f>
        <v>0</v>
      </c>
      <c r="P610" s="21">
        <f>SUM(Tableau415[[#This Row],[Lundi]:[Dimanche]])</f>
        <v>0</v>
      </c>
      <c r="Q610" s="21">
        <f>COUNTIF(Tableau415[[#This Row],[Lundi]:[Dimanche]],"&gt;=190")*1000</f>
        <v>0</v>
      </c>
      <c r="R610" s="21">
        <f t="shared" si="18"/>
        <v>0</v>
      </c>
      <c r="S610" s="21">
        <f t="shared" si="19"/>
        <v>0</v>
      </c>
      <c r="T610" s="54" t="str">
        <f>IF(Tableau415[[#This Row],[Matricule]]&gt;1,IF(COUNTIF(Tableau415[DateMatricule],Tableau415[[#This Row],[DateMatricule]])&gt;1,"Doublon",""),"")</f>
        <v/>
      </c>
      <c r="U610"/>
    </row>
    <row r="611" spans="1:21" x14ac:dyDescent="0.25">
      <c r="A611" s="12" t="str">
        <f>IF(Tableau415[[#This Row],[Semaine]]="","",VLOOKUP(Tableau415[[#This Row],[Semaine]],Listes!$A:$B,2,FALSE))</f>
        <v/>
      </c>
      <c r="B611" s="12" t="str">
        <f>IF(ISBLANK(Tableau415[[#This Row],[Matricule]]),"",VLOOKUP(Tableau415[[#This Row],[Matricule]],#REF!,2,FALSE))</f>
        <v/>
      </c>
      <c r="C611" s="12" t="str">
        <f>IF(ISBLANK(Tableau415[[#This Row],[Matricule]]),"",VLOOKUP(Tableau415[[#This Row],[Matricule]],#REF!,3,FALSE))</f>
        <v/>
      </c>
      <c r="D611" s="12" t="str">
        <f>CONCATENATE(Tableau415[[#This Row],[Semaine]],Tableau415[[#This Row],[Matricule]])</f>
        <v/>
      </c>
      <c r="H611" s="8"/>
      <c r="I611" s="8"/>
      <c r="J611" s="8"/>
      <c r="K611" s="8"/>
      <c r="L611" s="8"/>
      <c r="M611" s="8"/>
      <c r="N611" s="8"/>
      <c r="O611" s="21">
        <f>COUNTIF(Tableau415[[#This Row],[Lundi]:[Dimanche]],"&gt;0")</f>
        <v>0</v>
      </c>
      <c r="P611" s="21">
        <f>SUM(Tableau415[[#This Row],[Lundi]:[Dimanche]])</f>
        <v>0</v>
      </c>
      <c r="Q611" s="21">
        <f>COUNTIF(Tableau415[[#This Row],[Lundi]:[Dimanche]],"&gt;=190")*1000</f>
        <v>0</v>
      </c>
      <c r="R611" s="21">
        <f t="shared" si="18"/>
        <v>0</v>
      </c>
      <c r="S611" s="21">
        <f t="shared" si="19"/>
        <v>0</v>
      </c>
      <c r="T611" s="54" t="str">
        <f>IF(Tableau415[[#This Row],[Matricule]]&gt;1,IF(COUNTIF(Tableau415[DateMatricule],Tableau415[[#This Row],[DateMatricule]])&gt;1,"Doublon",""),"")</f>
        <v/>
      </c>
      <c r="U611"/>
    </row>
    <row r="612" spans="1:21" x14ac:dyDescent="0.25">
      <c r="A612" s="12" t="str">
        <f>IF(Tableau415[[#This Row],[Semaine]]="","",VLOOKUP(Tableau415[[#This Row],[Semaine]],Listes!$A:$B,2,FALSE))</f>
        <v/>
      </c>
      <c r="B612" s="12" t="str">
        <f>IF(ISBLANK(Tableau415[[#This Row],[Matricule]]),"",VLOOKUP(Tableau415[[#This Row],[Matricule]],#REF!,2,FALSE))</f>
        <v/>
      </c>
      <c r="C612" s="12" t="str">
        <f>IF(ISBLANK(Tableau415[[#This Row],[Matricule]]),"",VLOOKUP(Tableau415[[#This Row],[Matricule]],#REF!,3,FALSE))</f>
        <v/>
      </c>
      <c r="D612" s="12" t="str">
        <f>CONCATENATE(Tableau415[[#This Row],[Semaine]],Tableau415[[#This Row],[Matricule]])</f>
        <v/>
      </c>
      <c r="H612" s="8"/>
      <c r="I612" s="8"/>
      <c r="J612" s="8"/>
      <c r="K612" s="8"/>
      <c r="L612" s="8"/>
      <c r="M612" s="8"/>
      <c r="N612" s="8"/>
      <c r="O612" s="21">
        <f>COUNTIF(Tableau415[[#This Row],[Lundi]:[Dimanche]],"&gt;0")</f>
        <v>0</v>
      </c>
      <c r="P612" s="21">
        <f>SUM(Tableau415[[#This Row],[Lundi]:[Dimanche]])</f>
        <v>0</v>
      </c>
      <c r="Q612" s="21">
        <f>COUNTIF(Tableau415[[#This Row],[Lundi]:[Dimanche]],"&gt;=190")*1000</f>
        <v>0</v>
      </c>
      <c r="R612" s="21">
        <f t="shared" si="18"/>
        <v>0</v>
      </c>
      <c r="S612" s="21">
        <f t="shared" si="19"/>
        <v>0</v>
      </c>
      <c r="T612" s="54" t="str">
        <f>IF(Tableau415[[#This Row],[Matricule]]&gt;1,IF(COUNTIF(Tableau415[DateMatricule],Tableau415[[#This Row],[DateMatricule]])&gt;1,"Doublon",""),"")</f>
        <v/>
      </c>
      <c r="U612"/>
    </row>
    <row r="613" spans="1:21" x14ac:dyDescent="0.25">
      <c r="A613" s="12" t="str">
        <f>IF(Tableau415[[#This Row],[Semaine]]="","",VLOOKUP(Tableau415[[#This Row],[Semaine]],Listes!$A:$B,2,FALSE))</f>
        <v/>
      </c>
      <c r="B613" s="12" t="str">
        <f>IF(ISBLANK(Tableau415[[#This Row],[Matricule]]),"",VLOOKUP(Tableau415[[#This Row],[Matricule]],#REF!,2,FALSE))</f>
        <v/>
      </c>
      <c r="C613" s="12" t="str">
        <f>IF(ISBLANK(Tableau415[[#This Row],[Matricule]]),"",VLOOKUP(Tableau415[[#This Row],[Matricule]],#REF!,3,FALSE))</f>
        <v/>
      </c>
      <c r="D613" s="12" t="str">
        <f>CONCATENATE(Tableau415[[#This Row],[Semaine]],Tableau415[[#This Row],[Matricule]])</f>
        <v/>
      </c>
      <c r="H613" s="8"/>
      <c r="I613" s="8"/>
      <c r="J613" s="8"/>
      <c r="K613" s="8"/>
      <c r="L613" s="8"/>
      <c r="M613" s="8"/>
      <c r="N613" s="8"/>
      <c r="O613" s="21">
        <f>COUNTIF(Tableau415[[#This Row],[Lundi]:[Dimanche]],"&gt;0")</f>
        <v>0</v>
      </c>
      <c r="P613" s="21">
        <f>SUM(Tableau415[[#This Row],[Lundi]:[Dimanche]])</f>
        <v>0</v>
      </c>
      <c r="Q613" s="21">
        <f>COUNTIF(Tableau415[[#This Row],[Lundi]:[Dimanche]],"&gt;=190")*1000</f>
        <v>0</v>
      </c>
      <c r="R613" s="21">
        <f t="shared" si="18"/>
        <v>0</v>
      </c>
      <c r="S613" s="21">
        <f t="shared" si="19"/>
        <v>0</v>
      </c>
      <c r="T613" s="54" t="str">
        <f>IF(Tableau415[[#This Row],[Matricule]]&gt;1,IF(COUNTIF(Tableau415[DateMatricule],Tableau415[[#This Row],[DateMatricule]])&gt;1,"Doublon",""),"")</f>
        <v/>
      </c>
      <c r="U613"/>
    </row>
    <row r="614" spans="1:21" x14ac:dyDescent="0.25">
      <c r="A614" s="12" t="str">
        <f>IF(Tableau415[[#This Row],[Semaine]]="","",VLOOKUP(Tableau415[[#This Row],[Semaine]],Listes!$A:$B,2,FALSE))</f>
        <v/>
      </c>
      <c r="B614" s="12" t="str">
        <f>IF(ISBLANK(Tableau415[[#This Row],[Matricule]]),"",VLOOKUP(Tableau415[[#This Row],[Matricule]],#REF!,2,FALSE))</f>
        <v/>
      </c>
      <c r="C614" s="12" t="str">
        <f>IF(ISBLANK(Tableau415[[#This Row],[Matricule]]),"",VLOOKUP(Tableau415[[#This Row],[Matricule]],#REF!,3,FALSE))</f>
        <v/>
      </c>
      <c r="D614" s="12" t="str">
        <f>CONCATENATE(Tableau415[[#This Row],[Semaine]],Tableau415[[#This Row],[Matricule]])</f>
        <v/>
      </c>
      <c r="H614" s="8"/>
      <c r="I614" s="8"/>
      <c r="J614" s="8"/>
      <c r="K614" s="8"/>
      <c r="L614" s="8"/>
      <c r="M614" s="8"/>
      <c r="N614" s="8"/>
      <c r="O614" s="21">
        <f>COUNTIF(Tableau415[[#This Row],[Lundi]:[Dimanche]],"&gt;0")</f>
        <v>0</v>
      </c>
      <c r="P614" s="21">
        <f>SUM(Tableau415[[#This Row],[Lundi]:[Dimanche]])</f>
        <v>0</v>
      </c>
      <c r="Q614" s="21">
        <f>COUNTIF(Tableau415[[#This Row],[Lundi]:[Dimanche]],"&gt;=190")*1000</f>
        <v>0</v>
      </c>
      <c r="R614" s="21">
        <f t="shared" si="18"/>
        <v>0</v>
      </c>
      <c r="S614" s="21">
        <f t="shared" si="19"/>
        <v>0</v>
      </c>
      <c r="T614" s="54" t="str">
        <f>IF(Tableau415[[#This Row],[Matricule]]&gt;1,IF(COUNTIF(Tableau415[DateMatricule],Tableau415[[#This Row],[DateMatricule]])&gt;1,"Doublon",""),"")</f>
        <v/>
      </c>
      <c r="U614"/>
    </row>
    <row r="615" spans="1:21" x14ac:dyDescent="0.25">
      <c r="A615" s="12" t="str">
        <f>IF(Tableau415[[#This Row],[Semaine]]="","",VLOOKUP(Tableau415[[#This Row],[Semaine]],Listes!$A:$B,2,FALSE))</f>
        <v/>
      </c>
      <c r="B615" s="12" t="str">
        <f>IF(ISBLANK(Tableau415[[#This Row],[Matricule]]),"",VLOOKUP(Tableau415[[#This Row],[Matricule]],#REF!,2,FALSE))</f>
        <v/>
      </c>
      <c r="C615" s="12" t="str">
        <f>IF(ISBLANK(Tableau415[[#This Row],[Matricule]]),"",VLOOKUP(Tableau415[[#This Row],[Matricule]],#REF!,3,FALSE))</f>
        <v/>
      </c>
      <c r="D615" s="12" t="str">
        <f>CONCATENATE(Tableau415[[#This Row],[Semaine]],Tableau415[[#This Row],[Matricule]])</f>
        <v/>
      </c>
      <c r="H615" s="8"/>
      <c r="I615" s="8"/>
      <c r="J615" s="8"/>
      <c r="K615" s="8"/>
      <c r="L615" s="8"/>
      <c r="M615" s="8"/>
      <c r="N615" s="8"/>
      <c r="O615" s="21">
        <f>COUNTIF(Tableau415[[#This Row],[Lundi]:[Dimanche]],"&gt;0")</f>
        <v>0</v>
      </c>
      <c r="P615" s="21">
        <f>SUM(Tableau415[[#This Row],[Lundi]:[Dimanche]])</f>
        <v>0</v>
      </c>
      <c r="Q615" s="21">
        <f>COUNTIF(Tableau415[[#This Row],[Lundi]:[Dimanche]],"&gt;=190")*1000</f>
        <v>0</v>
      </c>
      <c r="R615" s="21">
        <f t="shared" si="18"/>
        <v>0</v>
      </c>
      <c r="S615" s="21">
        <f t="shared" si="19"/>
        <v>0</v>
      </c>
      <c r="T615" s="54" t="str">
        <f>IF(Tableau415[[#This Row],[Matricule]]&gt;1,IF(COUNTIF(Tableau415[DateMatricule],Tableau415[[#This Row],[DateMatricule]])&gt;1,"Doublon",""),"")</f>
        <v/>
      </c>
      <c r="U615"/>
    </row>
    <row r="616" spans="1:21" x14ac:dyDescent="0.25">
      <c r="A616" s="12" t="str">
        <f>IF(Tableau415[[#This Row],[Semaine]]="","",VLOOKUP(Tableau415[[#This Row],[Semaine]],Listes!$A:$B,2,FALSE))</f>
        <v/>
      </c>
      <c r="B616" s="12" t="str">
        <f>IF(ISBLANK(Tableau415[[#This Row],[Matricule]]),"",VLOOKUP(Tableau415[[#This Row],[Matricule]],#REF!,2,FALSE))</f>
        <v/>
      </c>
      <c r="C616" s="12" t="str">
        <f>IF(ISBLANK(Tableau415[[#This Row],[Matricule]]),"",VLOOKUP(Tableau415[[#This Row],[Matricule]],#REF!,3,FALSE))</f>
        <v/>
      </c>
      <c r="D616" s="12" t="str">
        <f>CONCATENATE(Tableau415[[#This Row],[Semaine]],Tableau415[[#This Row],[Matricule]])</f>
        <v/>
      </c>
      <c r="H616" s="8"/>
      <c r="I616" s="8"/>
      <c r="J616" s="8"/>
      <c r="K616" s="8"/>
      <c r="L616" s="8"/>
      <c r="M616" s="8"/>
      <c r="N616" s="8"/>
      <c r="O616" s="21">
        <f>COUNTIF(Tableau415[[#This Row],[Lundi]:[Dimanche]],"&gt;0")</f>
        <v>0</v>
      </c>
      <c r="P616" s="21">
        <f>SUM(Tableau415[[#This Row],[Lundi]:[Dimanche]])</f>
        <v>0</v>
      </c>
      <c r="Q616" s="21">
        <f>COUNTIF(Tableau415[[#This Row],[Lundi]:[Dimanche]],"&gt;=190")*1000</f>
        <v>0</v>
      </c>
      <c r="R616" s="21">
        <f t="shared" si="18"/>
        <v>0</v>
      </c>
      <c r="S616" s="21">
        <f t="shared" si="19"/>
        <v>0</v>
      </c>
      <c r="T616" s="54" t="str">
        <f>IF(Tableau415[[#This Row],[Matricule]]&gt;1,IF(COUNTIF(Tableau415[DateMatricule],Tableau415[[#This Row],[DateMatricule]])&gt;1,"Doublon",""),"")</f>
        <v/>
      </c>
      <c r="U616"/>
    </row>
    <row r="617" spans="1:21" x14ac:dyDescent="0.25">
      <c r="A617" s="12" t="str">
        <f>IF(Tableau415[[#This Row],[Semaine]]="","",VLOOKUP(Tableau415[[#This Row],[Semaine]],Listes!$A:$B,2,FALSE))</f>
        <v/>
      </c>
      <c r="B617" s="12" t="str">
        <f>IF(ISBLANK(Tableau415[[#This Row],[Matricule]]),"",VLOOKUP(Tableau415[[#This Row],[Matricule]],#REF!,2,FALSE))</f>
        <v/>
      </c>
      <c r="C617" s="12" t="str">
        <f>IF(ISBLANK(Tableau415[[#This Row],[Matricule]]),"",VLOOKUP(Tableau415[[#This Row],[Matricule]],#REF!,3,FALSE))</f>
        <v/>
      </c>
      <c r="D617" s="12" t="str">
        <f>CONCATENATE(Tableau415[[#This Row],[Semaine]],Tableau415[[#This Row],[Matricule]])</f>
        <v/>
      </c>
      <c r="H617" s="8"/>
      <c r="I617" s="8"/>
      <c r="J617" s="8"/>
      <c r="K617" s="8"/>
      <c r="L617" s="8"/>
      <c r="M617" s="8"/>
      <c r="N617" s="8"/>
      <c r="O617" s="21">
        <f>COUNTIF(Tableau415[[#This Row],[Lundi]:[Dimanche]],"&gt;0")</f>
        <v>0</v>
      </c>
      <c r="P617" s="21">
        <f>SUM(Tableau415[[#This Row],[Lundi]:[Dimanche]])</f>
        <v>0</v>
      </c>
      <c r="Q617" s="21">
        <f>COUNTIF(Tableau415[[#This Row],[Lundi]:[Dimanche]],"&gt;=190")*1000</f>
        <v>0</v>
      </c>
      <c r="R617" s="21">
        <f t="shared" si="18"/>
        <v>0</v>
      </c>
      <c r="S617" s="21">
        <f t="shared" si="19"/>
        <v>0</v>
      </c>
      <c r="T617" s="54" t="str">
        <f>IF(Tableau415[[#This Row],[Matricule]]&gt;1,IF(COUNTIF(Tableau415[DateMatricule],Tableau415[[#This Row],[DateMatricule]])&gt;1,"Doublon",""),"")</f>
        <v/>
      </c>
      <c r="U617"/>
    </row>
    <row r="618" spans="1:21" x14ac:dyDescent="0.25">
      <c r="A618" s="12" t="str">
        <f>IF(Tableau415[[#This Row],[Semaine]]="","",VLOOKUP(Tableau415[[#This Row],[Semaine]],Listes!$A:$B,2,FALSE))</f>
        <v/>
      </c>
      <c r="B618" s="12" t="str">
        <f>IF(ISBLANK(Tableau415[[#This Row],[Matricule]]),"",VLOOKUP(Tableau415[[#This Row],[Matricule]],#REF!,2,FALSE))</f>
        <v/>
      </c>
      <c r="C618" s="12" t="str">
        <f>IF(ISBLANK(Tableau415[[#This Row],[Matricule]]),"",VLOOKUP(Tableau415[[#This Row],[Matricule]],#REF!,3,FALSE))</f>
        <v/>
      </c>
      <c r="D618" s="12" t="str">
        <f>CONCATENATE(Tableau415[[#This Row],[Semaine]],Tableau415[[#This Row],[Matricule]])</f>
        <v/>
      </c>
      <c r="H618" s="8"/>
      <c r="I618" s="8"/>
      <c r="J618" s="8"/>
      <c r="K618" s="8"/>
      <c r="L618" s="8"/>
      <c r="M618" s="8"/>
      <c r="N618" s="8"/>
      <c r="O618" s="21">
        <f>COUNTIF(Tableau415[[#This Row],[Lundi]:[Dimanche]],"&gt;0")</f>
        <v>0</v>
      </c>
      <c r="P618" s="21">
        <f>SUM(Tableau415[[#This Row],[Lundi]:[Dimanche]])</f>
        <v>0</v>
      </c>
      <c r="Q618" s="21">
        <f>COUNTIF(Tableau415[[#This Row],[Lundi]:[Dimanche]],"&gt;=190")*1000</f>
        <v>0</v>
      </c>
      <c r="R618" s="21">
        <f t="shared" si="18"/>
        <v>0</v>
      </c>
      <c r="S618" s="21">
        <f t="shared" si="19"/>
        <v>0</v>
      </c>
      <c r="T618" s="54" t="str">
        <f>IF(Tableau415[[#This Row],[Matricule]]&gt;1,IF(COUNTIF(Tableau415[DateMatricule],Tableau415[[#This Row],[DateMatricule]])&gt;1,"Doublon",""),"")</f>
        <v/>
      </c>
      <c r="U618"/>
    </row>
    <row r="619" spans="1:21" x14ac:dyDescent="0.25">
      <c r="A619" s="12" t="str">
        <f>IF(Tableau415[[#This Row],[Semaine]]="","",VLOOKUP(Tableau415[[#This Row],[Semaine]],Listes!$A:$B,2,FALSE))</f>
        <v/>
      </c>
      <c r="B619" s="12" t="str">
        <f>IF(ISBLANK(Tableau415[[#This Row],[Matricule]]),"",VLOOKUP(Tableau415[[#This Row],[Matricule]],#REF!,2,FALSE))</f>
        <v/>
      </c>
      <c r="C619" s="12" t="str">
        <f>IF(ISBLANK(Tableau415[[#This Row],[Matricule]]),"",VLOOKUP(Tableau415[[#This Row],[Matricule]],#REF!,3,FALSE))</f>
        <v/>
      </c>
      <c r="D619" s="12" t="str">
        <f>CONCATENATE(Tableau415[[#This Row],[Semaine]],Tableau415[[#This Row],[Matricule]])</f>
        <v/>
      </c>
      <c r="H619" s="8"/>
      <c r="I619" s="8"/>
      <c r="J619" s="8"/>
      <c r="K619" s="8"/>
      <c r="L619" s="8"/>
      <c r="M619" s="8"/>
      <c r="N619" s="8"/>
      <c r="O619" s="21">
        <f>COUNTIF(Tableau415[[#This Row],[Lundi]:[Dimanche]],"&gt;0")</f>
        <v>0</v>
      </c>
      <c r="P619" s="21">
        <f>SUM(Tableau415[[#This Row],[Lundi]:[Dimanche]])</f>
        <v>0</v>
      </c>
      <c r="Q619" s="21">
        <f>COUNTIF(Tableau415[[#This Row],[Lundi]:[Dimanche]],"&gt;=190")*1000</f>
        <v>0</v>
      </c>
      <c r="R619" s="21">
        <f t="shared" si="18"/>
        <v>0</v>
      </c>
      <c r="S619" s="21">
        <f t="shared" si="19"/>
        <v>0</v>
      </c>
      <c r="T619" s="54" t="str">
        <f>IF(Tableau415[[#This Row],[Matricule]]&gt;1,IF(COUNTIF(Tableau415[DateMatricule],Tableau415[[#This Row],[DateMatricule]])&gt;1,"Doublon",""),"")</f>
        <v/>
      </c>
      <c r="U619"/>
    </row>
    <row r="620" spans="1:21" x14ac:dyDescent="0.25">
      <c r="A620" s="12" t="str">
        <f>IF(Tableau415[[#This Row],[Semaine]]="","",VLOOKUP(Tableau415[[#This Row],[Semaine]],Listes!$A:$B,2,FALSE))</f>
        <v/>
      </c>
      <c r="B620" s="12" t="str">
        <f>IF(ISBLANK(Tableau415[[#This Row],[Matricule]]),"",VLOOKUP(Tableau415[[#This Row],[Matricule]],#REF!,2,FALSE))</f>
        <v/>
      </c>
      <c r="C620" s="12" t="str">
        <f>IF(ISBLANK(Tableau415[[#This Row],[Matricule]]),"",VLOOKUP(Tableau415[[#This Row],[Matricule]],#REF!,3,FALSE))</f>
        <v/>
      </c>
      <c r="D620" s="12" t="str">
        <f>CONCATENATE(Tableau415[[#This Row],[Semaine]],Tableau415[[#This Row],[Matricule]])</f>
        <v/>
      </c>
      <c r="H620" s="8"/>
      <c r="I620" s="8"/>
      <c r="J620" s="8"/>
      <c r="K620" s="8"/>
      <c r="L620" s="8"/>
      <c r="M620" s="8"/>
      <c r="N620" s="8"/>
      <c r="O620" s="21">
        <f>COUNTIF(Tableau415[[#This Row],[Lundi]:[Dimanche]],"&gt;0")</f>
        <v>0</v>
      </c>
      <c r="P620" s="21">
        <f>SUM(Tableau415[[#This Row],[Lundi]:[Dimanche]])</f>
        <v>0</v>
      </c>
      <c r="Q620" s="21">
        <f>COUNTIF(Tableau415[[#This Row],[Lundi]:[Dimanche]],"&gt;=190")*1000</f>
        <v>0</v>
      </c>
      <c r="R620" s="21">
        <f t="shared" si="18"/>
        <v>0</v>
      </c>
      <c r="S620" s="21">
        <f t="shared" si="19"/>
        <v>0</v>
      </c>
      <c r="T620" s="54" t="str">
        <f>IF(Tableau415[[#This Row],[Matricule]]&gt;1,IF(COUNTIF(Tableau415[DateMatricule],Tableau415[[#This Row],[DateMatricule]])&gt;1,"Doublon",""),"")</f>
        <v/>
      </c>
      <c r="U620"/>
    </row>
    <row r="621" spans="1:21" x14ac:dyDescent="0.25">
      <c r="A621" s="12" t="str">
        <f>IF(Tableau415[[#This Row],[Semaine]]="","",VLOOKUP(Tableau415[[#This Row],[Semaine]],Listes!$A:$B,2,FALSE))</f>
        <v/>
      </c>
      <c r="B621" s="12" t="str">
        <f>IF(ISBLANK(Tableau415[[#This Row],[Matricule]]),"",VLOOKUP(Tableau415[[#This Row],[Matricule]],#REF!,2,FALSE))</f>
        <v/>
      </c>
      <c r="C621" s="12" t="str">
        <f>IF(ISBLANK(Tableau415[[#This Row],[Matricule]]),"",VLOOKUP(Tableau415[[#This Row],[Matricule]],#REF!,3,FALSE))</f>
        <v/>
      </c>
      <c r="D621" s="12" t="str">
        <f>CONCATENATE(Tableau415[[#This Row],[Semaine]],Tableau415[[#This Row],[Matricule]])</f>
        <v/>
      </c>
      <c r="H621" s="8"/>
      <c r="I621" s="8"/>
      <c r="J621" s="8"/>
      <c r="K621" s="8"/>
      <c r="L621" s="8"/>
      <c r="M621" s="8"/>
      <c r="N621" s="8"/>
      <c r="O621" s="21">
        <f>COUNTIF(Tableau415[[#This Row],[Lundi]:[Dimanche]],"&gt;0")</f>
        <v>0</v>
      </c>
      <c r="P621" s="21">
        <f>SUM(Tableau415[[#This Row],[Lundi]:[Dimanche]])</f>
        <v>0</v>
      </c>
      <c r="Q621" s="21">
        <f>COUNTIF(Tableau415[[#This Row],[Lundi]:[Dimanche]],"&gt;=190")*1000</f>
        <v>0</v>
      </c>
      <c r="R621" s="21">
        <f t="shared" si="18"/>
        <v>0</v>
      </c>
      <c r="S621" s="21">
        <f t="shared" si="19"/>
        <v>0</v>
      </c>
      <c r="T621" s="54" t="str">
        <f>IF(Tableau415[[#This Row],[Matricule]]&gt;1,IF(COUNTIF(Tableau415[DateMatricule],Tableau415[[#This Row],[DateMatricule]])&gt;1,"Doublon",""),"")</f>
        <v/>
      </c>
      <c r="U621"/>
    </row>
    <row r="622" spans="1:21" x14ac:dyDescent="0.25">
      <c r="A622" s="12" t="str">
        <f>IF(Tableau415[[#This Row],[Semaine]]="","",VLOOKUP(Tableau415[[#This Row],[Semaine]],Listes!$A:$B,2,FALSE))</f>
        <v/>
      </c>
      <c r="B622" s="12" t="str">
        <f>IF(ISBLANK(Tableau415[[#This Row],[Matricule]]),"",VLOOKUP(Tableau415[[#This Row],[Matricule]],#REF!,2,FALSE))</f>
        <v/>
      </c>
      <c r="C622" s="12" t="str">
        <f>IF(ISBLANK(Tableau415[[#This Row],[Matricule]]),"",VLOOKUP(Tableau415[[#This Row],[Matricule]],#REF!,3,FALSE))</f>
        <v/>
      </c>
      <c r="D622" s="12" t="str">
        <f>CONCATENATE(Tableau415[[#This Row],[Semaine]],Tableau415[[#This Row],[Matricule]])</f>
        <v/>
      </c>
      <c r="H622" s="8"/>
      <c r="I622" s="8"/>
      <c r="J622" s="8"/>
      <c r="K622" s="8"/>
      <c r="L622" s="8"/>
      <c r="M622" s="8"/>
      <c r="N622" s="8"/>
      <c r="O622" s="21">
        <f>COUNTIF(Tableau415[[#This Row],[Lundi]:[Dimanche]],"&gt;0")</f>
        <v>0</v>
      </c>
      <c r="P622" s="21">
        <f>SUM(Tableau415[[#This Row],[Lundi]:[Dimanche]])</f>
        <v>0</v>
      </c>
      <c r="Q622" s="21">
        <f>COUNTIF(Tableau415[[#This Row],[Lundi]:[Dimanche]],"&gt;=190")*1000</f>
        <v>0</v>
      </c>
      <c r="R622" s="21">
        <f t="shared" si="18"/>
        <v>0</v>
      </c>
      <c r="S622" s="21">
        <f t="shared" si="19"/>
        <v>0</v>
      </c>
      <c r="T622" s="54" t="str">
        <f>IF(Tableau415[[#This Row],[Matricule]]&gt;1,IF(COUNTIF(Tableau415[DateMatricule],Tableau415[[#This Row],[DateMatricule]])&gt;1,"Doublon",""),"")</f>
        <v/>
      </c>
      <c r="U622"/>
    </row>
    <row r="623" spans="1:21" x14ac:dyDescent="0.25">
      <c r="A623" s="12" t="str">
        <f>IF(Tableau415[[#This Row],[Semaine]]="","",VLOOKUP(Tableau415[[#This Row],[Semaine]],Listes!$A:$B,2,FALSE))</f>
        <v/>
      </c>
      <c r="B623" s="12" t="str">
        <f>IF(ISBLANK(Tableau415[[#This Row],[Matricule]]),"",VLOOKUP(Tableau415[[#This Row],[Matricule]],#REF!,2,FALSE))</f>
        <v/>
      </c>
      <c r="C623" s="12" t="str">
        <f>IF(ISBLANK(Tableau415[[#This Row],[Matricule]]),"",VLOOKUP(Tableau415[[#This Row],[Matricule]],#REF!,3,FALSE))</f>
        <v/>
      </c>
      <c r="D623" s="12" t="str">
        <f>CONCATENATE(Tableau415[[#This Row],[Semaine]],Tableau415[[#This Row],[Matricule]])</f>
        <v/>
      </c>
      <c r="H623" s="8"/>
      <c r="I623" s="8"/>
      <c r="J623" s="8"/>
      <c r="K623" s="8"/>
      <c r="L623" s="8"/>
      <c r="M623" s="8"/>
      <c r="N623" s="8"/>
      <c r="O623" s="21">
        <f>COUNTIF(Tableau415[[#This Row],[Lundi]:[Dimanche]],"&gt;0")</f>
        <v>0</v>
      </c>
      <c r="P623" s="21">
        <f>SUM(Tableau415[[#This Row],[Lundi]:[Dimanche]])</f>
        <v>0</v>
      </c>
      <c r="Q623" s="21">
        <f>COUNTIF(Tableau415[[#This Row],[Lundi]:[Dimanche]],"&gt;=190")*1000</f>
        <v>0</v>
      </c>
      <c r="R623" s="21">
        <f t="shared" si="18"/>
        <v>0</v>
      </c>
      <c r="S623" s="21">
        <f t="shared" si="19"/>
        <v>0</v>
      </c>
      <c r="T623" s="54" t="str">
        <f>IF(Tableau415[[#This Row],[Matricule]]&gt;1,IF(COUNTIF(Tableau415[DateMatricule],Tableau415[[#This Row],[DateMatricule]])&gt;1,"Doublon",""),"")</f>
        <v/>
      </c>
      <c r="U623"/>
    </row>
    <row r="624" spans="1:21" x14ac:dyDescent="0.25">
      <c r="A624" s="12" t="str">
        <f>IF(Tableau415[[#This Row],[Semaine]]="","",VLOOKUP(Tableau415[[#This Row],[Semaine]],Listes!$A:$B,2,FALSE))</f>
        <v/>
      </c>
      <c r="B624" s="12" t="str">
        <f>IF(ISBLANK(Tableau415[[#This Row],[Matricule]]),"",VLOOKUP(Tableau415[[#This Row],[Matricule]],#REF!,2,FALSE))</f>
        <v/>
      </c>
      <c r="C624" s="12" t="str">
        <f>IF(ISBLANK(Tableau415[[#This Row],[Matricule]]),"",VLOOKUP(Tableau415[[#This Row],[Matricule]],#REF!,3,FALSE))</f>
        <v/>
      </c>
      <c r="D624" s="12" t="str">
        <f>CONCATENATE(Tableau415[[#This Row],[Semaine]],Tableau415[[#This Row],[Matricule]])</f>
        <v/>
      </c>
      <c r="H624" s="8"/>
      <c r="I624" s="8"/>
      <c r="J624" s="8"/>
      <c r="K624" s="8"/>
      <c r="L624" s="8"/>
      <c r="M624" s="8"/>
      <c r="N624" s="8"/>
      <c r="O624" s="21">
        <f>COUNTIF(Tableau415[[#This Row],[Lundi]:[Dimanche]],"&gt;0")</f>
        <v>0</v>
      </c>
      <c r="P624" s="21">
        <f>SUM(Tableau415[[#This Row],[Lundi]:[Dimanche]])</f>
        <v>0</v>
      </c>
      <c r="Q624" s="21">
        <f>COUNTIF(Tableau415[[#This Row],[Lundi]:[Dimanche]],"&gt;=190")*1000</f>
        <v>0</v>
      </c>
      <c r="R624" s="21">
        <f t="shared" si="18"/>
        <v>0</v>
      </c>
      <c r="S624" s="21">
        <f t="shared" si="19"/>
        <v>0</v>
      </c>
      <c r="T624" s="54" t="str">
        <f>IF(Tableau415[[#This Row],[Matricule]]&gt;1,IF(COUNTIF(Tableau415[DateMatricule],Tableau415[[#This Row],[DateMatricule]])&gt;1,"Doublon",""),"")</f>
        <v/>
      </c>
      <c r="U624"/>
    </row>
    <row r="625" spans="1:21" x14ac:dyDescent="0.25">
      <c r="A625" s="12" t="str">
        <f>IF(Tableau415[[#This Row],[Semaine]]="","",VLOOKUP(Tableau415[[#This Row],[Semaine]],Listes!$A:$B,2,FALSE))</f>
        <v/>
      </c>
      <c r="B625" s="12" t="str">
        <f>IF(ISBLANK(Tableau415[[#This Row],[Matricule]]),"",VLOOKUP(Tableau415[[#This Row],[Matricule]],#REF!,2,FALSE))</f>
        <v/>
      </c>
      <c r="C625" s="12" t="str">
        <f>IF(ISBLANK(Tableau415[[#This Row],[Matricule]]),"",VLOOKUP(Tableau415[[#This Row],[Matricule]],#REF!,3,FALSE))</f>
        <v/>
      </c>
      <c r="D625" s="12" t="str">
        <f>CONCATENATE(Tableau415[[#This Row],[Semaine]],Tableau415[[#This Row],[Matricule]])</f>
        <v/>
      </c>
      <c r="H625" s="8"/>
      <c r="I625" s="8"/>
      <c r="J625" s="8"/>
      <c r="K625" s="8"/>
      <c r="L625" s="8"/>
      <c r="M625" s="8"/>
      <c r="N625" s="8"/>
      <c r="O625" s="21">
        <f>COUNTIF(Tableau415[[#This Row],[Lundi]:[Dimanche]],"&gt;0")</f>
        <v>0</v>
      </c>
      <c r="P625" s="21">
        <f>SUM(Tableau415[[#This Row],[Lundi]:[Dimanche]])</f>
        <v>0</v>
      </c>
      <c r="Q625" s="21">
        <f>COUNTIF(Tableau415[[#This Row],[Lundi]:[Dimanche]],"&gt;=190")*1000</f>
        <v>0</v>
      </c>
      <c r="R625" s="21">
        <f t="shared" si="18"/>
        <v>0</v>
      </c>
      <c r="S625" s="21">
        <f t="shared" si="19"/>
        <v>0</v>
      </c>
      <c r="T625" s="54" t="str">
        <f>IF(Tableau415[[#This Row],[Matricule]]&gt;1,IF(COUNTIF(Tableau415[DateMatricule],Tableau415[[#This Row],[DateMatricule]])&gt;1,"Doublon",""),"")</f>
        <v/>
      </c>
      <c r="U625"/>
    </row>
    <row r="626" spans="1:21" x14ac:dyDescent="0.25">
      <c r="A626" s="12" t="str">
        <f>IF(Tableau415[[#This Row],[Semaine]]="","",VLOOKUP(Tableau415[[#This Row],[Semaine]],Listes!$A:$B,2,FALSE))</f>
        <v/>
      </c>
      <c r="B626" s="12" t="str">
        <f>IF(ISBLANK(Tableau415[[#This Row],[Matricule]]),"",VLOOKUP(Tableau415[[#This Row],[Matricule]],#REF!,2,FALSE))</f>
        <v/>
      </c>
      <c r="C626" s="12" t="str">
        <f>IF(ISBLANK(Tableau415[[#This Row],[Matricule]]),"",VLOOKUP(Tableau415[[#This Row],[Matricule]],#REF!,3,FALSE))</f>
        <v/>
      </c>
      <c r="D626" s="12" t="str">
        <f>CONCATENATE(Tableau415[[#This Row],[Semaine]],Tableau415[[#This Row],[Matricule]])</f>
        <v/>
      </c>
      <c r="H626" s="8"/>
      <c r="I626" s="8"/>
      <c r="J626" s="8"/>
      <c r="K626" s="8"/>
      <c r="L626" s="8"/>
      <c r="M626" s="8"/>
      <c r="N626" s="8"/>
      <c r="O626" s="21">
        <f>COUNTIF(Tableau415[[#This Row],[Lundi]:[Dimanche]],"&gt;0")</f>
        <v>0</v>
      </c>
      <c r="P626" s="21">
        <f>SUM(Tableau415[[#This Row],[Lundi]:[Dimanche]])</f>
        <v>0</v>
      </c>
      <c r="Q626" s="21">
        <f>COUNTIF(Tableau415[[#This Row],[Lundi]:[Dimanche]],"&gt;=190")*1000</f>
        <v>0</v>
      </c>
      <c r="R626" s="21">
        <f t="shared" si="18"/>
        <v>0</v>
      </c>
      <c r="S626" s="21">
        <f t="shared" si="19"/>
        <v>0</v>
      </c>
      <c r="T626" s="54" t="str">
        <f>IF(Tableau415[[#This Row],[Matricule]]&gt;1,IF(COUNTIF(Tableau415[DateMatricule],Tableau415[[#This Row],[DateMatricule]])&gt;1,"Doublon",""),"")</f>
        <v/>
      </c>
      <c r="U626"/>
    </row>
    <row r="627" spans="1:21" x14ac:dyDescent="0.25">
      <c r="A627" s="12" t="str">
        <f>IF(Tableau415[[#This Row],[Semaine]]="","",VLOOKUP(Tableau415[[#This Row],[Semaine]],Listes!$A:$B,2,FALSE))</f>
        <v/>
      </c>
      <c r="B627" s="12" t="str">
        <f>IF(ISBLANK(Tableau415[[#This Row],[Matricule]]),"",VLOOKUP(Tableau415[[#This Row],[Matricule]],#REF!,2,FALSE))</f>
        <v/>
      </c>
      <c r="C627" s="12" t="str">
        <f>IF(ISBLANK(Tableau415[[#This Row],[Matricule]]),"",VLOOKUP(Tableau415[[#This Row],[Matricule]],#REF!,3,FALSE))</f>
        <v/>
      </c>
      <c r="D627" s="12" t="str">
        <f>CONCATENATE(Tableau415[[#This Row],[Semaine]],Tableau415[[#This Row],[Matricule]])</f>
        <v/>
      </c>
      <c r="H627" s="8"/>
      <c r="I627" s="8"/>
      <c r="J627" s="8"/>
      <c r="K627" s="8"/>
      <c r="L627" s="8"/>
      <c r="M627" s="8"/>
      <c r="N627" s="8"/>
      <c r="O627" s="21">
        <f>COUNTIF(Tableau415[[#This Row],[Lundi]:[Dimanche]],"&gt;0")</f>
        <v>0</v>
      </c>
      <c r="P627" s="21">
        <f>SUM(Tableau415[[#This Row],[Lundi]:[Dimanche]])</f>
        <v>0</v>
      </c>
      <c r="Q627" s="21">
        <f>COUNTIF(Tableau415[[#This Row],[Lundi]:[Dimanche]],"&gt;=190")*1000</f>
        <v>0</v>
      </c>
      <c r="R627" s="21">
        <f t="shared" si="18"/>
        <v>0</v>
      </c>
      <c r="S627" s="21">
        <f t="shared" si="19"/>
        <v>0</v>
      </c>
      <c r="T627" s="54" t="str">
        <f>IF(Tableau415[[#This Row],[Matricule]]&gt;1,IF(COUNTIF(Tableau415[DateMatricule],Tableau415[[#This Row],[DateMatricule]])&gt;1,"Doublon",""),"")</f>
        <v/>
      </c>
      <c r="U627"/>
    </row>
    <row r="628" spans="1:21" x14ac:dyDescent="0.25">
      <c r="A628" s="12" t="str">
        <f>IF(Tableau415[[#This Row],[Semaine]]="","",VLOOKUP(Tableau415[[#This Row],[Semaine]],Listes!$A:$B,2,FALSE))</f>
        <v/>
      </c>
      <c r="B628" s="12" t="str">
        <f>IF(ISBLANK(Tableau415[[#This Row],[Matricule]]),"",VLOOKUP(Tableau415[[#This Row],[Matricule]],#REF!,2,FALSE))</f>
        <v/>
      </c>
      <c r="C628" s="12" t="str">
        <f>IF(ISBLANK(Tableau415[[#This Row],[Matricule]]),"",VLOOKUP(Tableau415[[#This Row],[Matricule]],#REF!,3,FALSE))</f>
        <v/>
      </c>
      <c r="D628" s="12" t="str">
        <f>CONCATENATE(Tableau415[[#This Row],[Semaine]],Tableau415[[#This Row],[Matricule]])</f>
        <v/>
      </c>
      <c r="H628" s="8"/>
      <c r="I628" s="8"/>
      <c r="J628" s="8"/>
      <c r="K628" s="8"/>
      <c r="L628" s="8"/>
      <c r="M628" s="8"/>
      <c r="N628" s="8"/>
      <c r="O628" s="21">
        <f>COUNTIF(Tableau415[[#This Row],[Lundi]:[Dimanche]],"&gt;0")</f>
        <v>0</v>
      </c>
      <c r="P628" s="21">
        <f>SUM(Tableau415[[#This Row],[Lundi]:[Dimanche]])</f>
        <v>0</v>
      </c>
      <c r="Q628" s="21">
        <f>COUNTIF(Tableau415[[#This Row],[Lundi]:[Dimanche]],"&gt;=190")*1000</f>
        <v>0</v>
      </c>
      <c r="R628" s="21">
        <f t="shared" si="18"/>
        <v>0</v>
      </c>
      <c r="S628" s="21">
        <f t="shared" si="19"/>
        <v>0</v>
      </c>
      <c r="T628" s="54" t="str">
        <f>IF(Tableau415[[#This Row],[Matricule]]&gt;1,IF(COUNTIF(Tableau415[DateMatricule],Tableau415[[#This Row],[DateMatricule]])&gt;1,"Doublon",""),"")</f>
        <v/>
      </c>
      <c r="U628"/>
    </row>
    <row r="629" spans="1:21" x14ac:dyDescent="0.25">
      <c r="A629" s="12" t="str">
        <f>IF(Tableau415[[#This Row],[Semaine]]="","",VLOOKUP(Tableau415[[#This Row],[Semaine]],Listes!$A:$B,2,FALSE))</f>
        <v/>
      </c>
      <c r="B629" s="12" t="str">
        <f>IF(ISBLANK(Tableau415[[#This Row],[Matricule]]),"",VLOOKUP(Tableau415[[#This Row],[Matricule]],#REF!,2,FALSE))</f>
        <v/>
      </c>
      <c r="C629" s="12" t="str">
        <f>IF(ISBLANK(Tableau415[[#This Row],[Matricule]]),"",VLOOKUP(Tableau415[[#This Row],[Matricule]],#REF!,3,FALSE))</f>
        <v/>
      </c>
      <c r="D629" s="12" t="str">
        <f>CONCATENATE(Tableau415[[#This Row],[Semaine]],Tableau415[[#This Row],[Matricule]])</f>
        <v/>
      </c>
      <c r="H629" s="8"/>
      <c r="I629" s="8"/>
      <c r="J629" s="8"/>
      <c r="K629" s="8"/>
      <c r="L629" s="8"/>
      <c r="M629" s="8"/>
      <c r="N629" s="8"/>
      <c r="O629" s="21">
        <f>COUNTIF(Tableau415[[#This Row],[Lundi]:[Dimanche]],"&gt;0")</f>
        <v>0</v>
      </c>
      <c r="P629" s="21">
        <f>SUM(Tableau415[[#This Row],[Lundi]:[Dimanche]])</f>
        <v>0</v>
      </c>
      <c r="Q629" s="21">
        <f>COUNTIF(Tableau415[[#This Row],[Lundi]:[Dimanche]],"&gt;=190")*1000</f>
        <v>0</v>
      </c>
      <c r="R629" s="21">
        <f t="shared" si="18"/>
        <v>0</v>
      </c>
      <c r="S629" s="21">
        <f t="shared" si="19"/>
        <v>0</v>
      </c>
      <c r="T629" s="54" t="str">
        <f>IF(Tableau415[[#This Row],[Matricule]]&gt;1,IF(COUNTIF(Tableau415[DateMatricule],Tableau415[[#This Row],[DateMatricule]])&gt;1,"Doublon",""),"")</f>
        <v/>
      </c>
      <c r="U629"/>
    </row>
    <row r="630" spans="1:21" x14ac:dyDescent="0.25">
      <c r="A630" s="12" t="str">
        <f>IF(Tableau415[[#This Row],[Semaine]]="","",VLOOKUP(Tableau415[[#This Row],[Semaine]],Listes!$A:$B,2,FALSE))</f>
        <v/>
      </c>
      <c r="B630" s="12" t="str">
        <f>IF(ISBLANK(Tableau415[[#This Row],[Matricule]]),"",VLOOKUP(Tableau415[[#This Row],[Matricule]],#REF!,2,FALSE))</f>
        <v/>
      </c>
      <c r="C630" s="12" t="str">
        <f>IF(ISBLANK(Tableau415[[#This Row],[Matricule]]),"",VLOOKUP(Tableau415[[#This Row],[Matricule]],#REF!,3,FALSE))</f>
        <v/>
      </c>
      <c r="D630" s="12" t="str">
        <f>CONCATENATE(Tableau415[[#This Row],[Semaine]],Tableau415[[#This Row],[Matricule]])</f>
        <v/>
      </c>
      <c r="H630" s="8"/>
      <c r="I630" s="8"/>
      <c r="J630" s="8"/>
      <c r="K630" s="8"/>
      <c r="L630" s="8"/>
      <c r="M630" s="8"/>
      <c r="N630" s="8"/>
      <c r="O630" s="21">
        <f>COUNTIF(Tableau415[[#This Row],[Lundi]:[Dimanche]],"&gt;0")</f>
        <v>0</v>
      </c>
      <c r="P630" s="21">
        <f>SUM(Tableau415[[#This Row],[Lundi]:[Dimanche]])</f>
        <v>0</v>
      </c>
      <c r="Q630" s="21">
        <f>COUNTIF(Tableau415[[#This Row],[Lundi]:[Dimanche]],"&gt;=190")*1000</f>
        <v>0</v>
      </c>
      <c r="R630" s="21">
        <f t="shared" si="18"/>
        <v>0</v>
      </c>
      <c r="S630" s="21">
        <f t="shared" si="19"/>
        <v>0</v>
      </c>
      <c r="T630" s="54" t="str">
        <f>IF(Tableau415[[#This Row],[Matricule]]&gt;1,IF(COUNTIF(Tableau415[DateMatricule],Tableau415[[#This Row],[DateMatricule]])&gt;1,"Doublon",""),"")</f>
        <v/>
      </c>
      <c r="U630"/>
    </row>
    <row r="631" spans="1:21" x14ac:dyDescent="0.25">
      <c r="A631" s="12" t="str">
        <f>IF(Tableau415[[#This Row],[Semaine]]="","",VLOOKUP(Tableau415[[#This Row],[Semaine]],Listes!$A:$B,2,FALSE))</f>
        <v/>
      </c>
      <c r="B631" s="12" t="str">
        <f>IF(ISBLANK(Tableau415[[#This Row],[Matricule]]),"",VLOOKUP(Tableau415[[#This Row],[Matricule]],#REF!,2,FALSE))</f>
        <v/>
      </c>
      <c r="C631" s="12" t="str">
        <f>IF(ISBLANK(Tableau415[[#This Row],[Matricule]]),"",VLOOKUP(Tableau415[[#This Row],[Matricule]],#REF!,3,FALSE))</f>
        <v/>
      </c>
      <c r="D631" s="12" t="str">
        <f>CONCATENATE(Tableau415[[#This Row],[Semaine]],Tableau415[[#This Row],[Matricule]])</f>
        <v/>
      </c>
      <c r="H631" s="8"/>
      <c r="I631" s="8"/>
      <c r="J631" s="8"/>
      <c r="K631" s="8"/>
      <c r="L631" s="8"/>
      <c r="M631" s="8"/>
      <c r="N631" s="8"/>
      <c r="O631" s="21">
        <f>COUNTIF(Tableau415[[#This Row],[Lundi]:[Dimanche]],"&gt;0")</f>
        <v>0</v>
      </c>
      <c r="P631" s="21">
        <f>SUM(Tableau415[[#This Row],[Lundi]:[Dimanche]])</f>
        <v>0</v>
      </c>
      <c r="Q631" s="21">
        <f>COUNTIF(Tableau415[[#This Row],[Lundi]:[Dimanche]],"&gt;=190")*1000</f>
        <v>0</v>
      </c>
      <c r="R631" s="21">
        <f t="shared" si="18"/>
        <v>0</v>
      </c>
      <c r="S631" s="21">
        <f t="shared" si="19"/>
        <v>0</v>
      </c>
      <c r="T631" s="54" t="str">
        <f>IF(Tableau415[[#This Row],[Matricule]]&gt;1,IF(COUNTIF(Tableau415[DateMatricule],Tableau415[[#This Row],[DateMatricule]])&gt;1,"Doublon",""),"")</f>
        <v/>
      </c>
      <c r="U631"/>
    </row>
    <row r="632" spans="1:21" x14ac:dyDescent="0.25">
      <c r="A632" s="12" t="str">
        <f>IF(Tableau415[[#This Row],[Semaine]]="","",VLOOKUP(Tableau415[[#This Row],[Semaine]],Listes!$A:$B,2,FALSE))</f>
        <v/>
      </c>
      <c r="B632" s="12" t="str">
        <f>IF(ISBLANK(Tableau415[[#This Row],[Matricule]]),"",VLOOKUP(Tableau415[[#This Row],[Matricule]],#REF!,2,FALSE))</f>
        <v/>
      </c>
      <c r="C632" s="12" t="str">
        <f>IF(ISBLANK(Tableau415[[#This Row],[Matricule]]),"",VLOOKUP(Tableau415[[#This Row],[Matricule]],#REF!,3,FALSE))</f>
        <v/>
      </c>
      <c r="D632" s="12" t="str">
        <f>CONCATENATE(Tableau415[[#This Row],[Semaine]],Tableau415[[#This Row],[Matricule]])</f>
        <v/>
      </c>
      <c r="H632" s="8"/>
      <c r="I632" s="8"/>
      <c r="J632" s="8"/>
      <c r="K632" s="8"/>
      <c r="L632" s="8"/>
      <c r="M632" s="8"/>
      <c r="N632" s="8"/>
      <c r="O632" s="21">
        <f>COUNTIF(Tableau415[[#This Row],[Lundi]:[Dimanche]],"&gt;0")</f>
        <v>0</v>
      </c>
      <c r="P632" s="21">
        <f>SUM(Tableau415[[#This Row],[Lundi]:[Dimanche]])</f>
        <v>0</v>
      </c>
      <c r="Q632" s="21">
        <f>COUNTIF(Tableau415[[#This Row],[Lundi]:[Dimanche]],"&gt;=190")*1000</f>
        <v>0</v>
      </c>
      <c r="R632" s="21">
        <f t="shared" si="18"/>
        <v>0</v>
      </c>
      <c r="S632" s="21">
        <f t="shared" si="19"/>
        <v>0</v>
      </c>
      <c r="T632" s="54" t="str">
        <f>IF(Tableau415[[#This Row],[Matricule]]&gt;1,IF(COUNTIF(Tableau415[DateMatricule],Tableau415[[#This Row],[DateMatricule]])&gt;1,"Doublon",""),"")</f>
        <v/>
      </c>
      <c r="U632"/>
    </row>
    <row r="633" spans="1:21" x14ac:dyDescent="0.25">
      <c r="A633" s="12" t="str">
        <f>IF(Tableau415[[#This Row],[Semaine]]="","",VLOOKUP(Tableau415[[#This Row],[Semaine]],Listes!$A:$B,2,FALSE))</f>
        <v/>
      </c>
      <c r="B633" s="12" t="str">
        <f>IF(ISBLANK(Tableau415[[#This Row],[Matricule]]),"",VLOOKUP(Tableau415[[#This Row],[Matricule]],#REF!,2,FALSE))</f>
        <v/>
      </c>
      <c r="C633" s="12" t="str">
        <f>IF(ISBLANK(Tableau415[[#This Row],[Matricule]]),"",VLOOKUP(Tableau415[[#This Row],[Matricule]],#REF!,3,FALSE))</f>
        <v/>
      </c>
      <c r="D633" s="12" t="str">
        <f>CONCATENATE(Tableau415[[#This Row],[Semaine]],Tableau415[[#This Row],[Matricule]])</f>
        <v/>
      </c>
      <c r="H633" s="8"/>
      <c r="I633" s="8"/>
      <c r="J633" s="8"/>
      <c r="K633" s="8"/>
      <c r="L633" s="8"/>
      <c r="M633" s="8"/>
      <c r="N633" s="8"/>
      <c r="O633" s="21">
        <f>COUNTIF(Tableau415[[#This Row],[Lundi]:[Dimanche]],"&gt;0")</f>
        <v>0</v>
      </c>
      <c r="P633" s="21">
        <f>SUM(Tableau415[[#This Row],[Lundi]:[Dimanche]])</f>
        <v>0</v>
      </c>
      <c r="Q633" s="21">
        <f>COUNTIF(Tableau415[[#This Row],[Lundi]:[Dimanche]],"&gt;=190")*1000</f>
        <v>0</v>
      </c>
      <c r="R633" s="21">
        <f t="shared" si="18"/>
        <v>0</v>
      </c>
      <c r="S633" s="21">
        <f t="shared" si="19"/>
        <v>0</v>
      </c>
      <c r="T633" s="54" t="str">
        <f>IF(Tableau415[[#This Row],[Matricule]]&gt;1,IF(COUNTIF(Tableau415[DateMatricule],Tableau415[[#This Row],[DateMatricule]])&gt;1,"Doublon",""),"")</f>
        <v/>
      </c>
      <c r="U633"/>
    </row>
    <row r="634" spans="1:21" x14ac:dyDescent="0.25">
      <c r="A634" s="12" t="str">
        <f>IF(Tableau415[[#This Row],[Semaine]]="","",VLOOKUP(Tableau415[[#This Row],[Semaine]],Listes!$A:$B,2,FALSE))</f>
        <v/>
      </c>
      <c r="B634" s="12" t="str">
        <f>IF(ISBLANK(Tableau415[[#This Row],[Matricule]]),"",VLOOKUP(Tableau415[[#This Row],[Matricule]],#REF!,2,FALSE))</f>
        <v/>
      </c>
      <c r="C634" s="12" t="str">
        <f>IF(ISBLANK(Tableau415[[#This Row],[Matricule]]),"",VLOOKUP(Tableau415[[#This Row],[Matricule]],#REF!,3,FALSE))</f>
        <v/>
      </c>
      <c r="D634" s="12" t="str">
        <f>CONCATENATE(Tableau415[[#This Row],[Semaine]],Tableau415[[#This Row],[Matricule]])</f>
        <v/>
      </c>
      <c r="H634" s="8"/>
      <c r="I634" s="8"/>
      <c r="J634" s="8"/>
      <c r="K634" s="8"/>
      <c r="L634" s="8"/>
      <c r="M634" s="8"/>
      <c r="N634" s="8"/>
      <c r="O634" s="21">
        <f>COUNTIF(Tableau415[[#This Row],[Lundi]:[Dimanche]],"&gt;0")</f>
        <v>0</v>
      </c>
      <c r="P634" s="21">
        <f>SUM(Tableau415[[#This Row],[Lundi]:[Dimanche]])</f>
        <v>0</v>
      </c>
      <c r="Q634" s="21">
        <f>COUNTIF(Tableau415[[#This Row],[Lundi]:[Dimanche]],"&gt;=190")*1000</f>
        <v>0</v>
      </c>
      <c r="R634" s="21">
        <f t="shared" si="18"/>
        <v>0</v>
      </c>
      <c r="S634" s="21">
        <f t="shared" si="19"/>
        <v>0</v>
      </c>
      <c r="T634" s="54" t="str">
        <f>IF(Tableau415[[#This Row],[Matricule]]&gt;1,IF(COUNTIF(Tableau415[DateMatricule],Tableau415[[#This Row],[DateMatricule]])&gt;1,"Doublon",""),"")</f>
        <v/>
      </c>
      <c r="U634"/>
    </row>
    <row r="635" spans="1:21" x14ac:dyDescent="0.25">
      <c r="A635" s="12" t="str">
        <f>IF(Tableau415[[#This Row],[Semaine]]="","",VLOOKUP(Tableau415[[#This Row],[Semaine]],Listes!$A:$B,2,FALSE))</f>
        <v/>
      </c>
      <c r="B635" s="12" t="str">
        <f>IF(ISBLANK(Tableau415[[#This Row],[Matricule]]),"",VLOOKUP(Tableau415[[#This Row],[Matricule]],#REF!,2,FALSE))</f>
        <v/>
      </c>
      <c r="C635" s="12" t="str">
        <f>IF(ISBLANK(Tableau415[[#This Row],[Matricule]]),"",VLOOKUP(Tableau415[[#This Row],[Matricule]],#REF!,3,FALSE))</f>
        <v/>
      </c>
      <c r="D635" s="12" t="str">
        <f>CONCATENATE(Tableau415[[#This Row],[Semaine]],Tableau415[[#This Row],[Matricule]])</f>
        <v/>
      </c>
      <c r="H635" s="8"/>
      <c r="I635" s="8"/>
      <c r="J635" s="8"/>
      <c r="K635" s="8"/>
      <c r="L635" s="8"/>
      <c r="M635" s="8"/>
      <c r="N635" s="8"/>
      <c r="O635" s="21">
        <f>COUNTIF(Tableau415[[#This Row],[Lundi]:[Dimanche]],"&gt;0")</f>
        <v>0</v>
      </c>
      <c r="P635" s="21">
        <f>SUM(Tableau415[[#This Row],[Lundi]:[Dimanche]])</f>
        <v>0</v>
      </c>
      <c r="Q635" s="21">
        <f>COUNTIF(Tableau415[[#This Row],[Lundi]:[Dimanche]],"&gt;=190")*1000</f>
        <v>0</v>
      </c>
      <c r="R635" s="21">
        <f t="shared" si="18"/>
        <v>0</v>
      </c>
      <c r="S635" s="21">
        <f t="shared" si="19"/>
        <v>0</v>
      </c>
      <c r="T635" s="54" t="str">
        <f>IF(Tableau415[[#This Row],[Matricule]]&gt;1,IF(COUNTIF(Tableau415[DateMatricule],Tableau415[[#This Row],[DateMatricule]])&gt;1,"Doublon",""),"")</f>
        <v/>
      </c>
      <c r="U635"/>
    </row>
    <row r="636" spans="1:21" x14ac:dyDescent="0.25">
      <c r="A636" s="12" t="str">
        <f>IF(Tableau415[[#This Row],[Semaine]]="","",VLOOKUP(Tableau415[[#This Row],[Semaine]],Listes!$A:$B,2,FALSE))</f>
        <v/>
      </c>
      <c r="B636" s="12" t="str">
        <f>IF(ISBLANK(Tableau415[[#This Row],[Matricule]]),"",VLOOKUP(Tableau415[[#This Row],[Matricule]],#REF!,2,FALSE))</f>
        <v/>
      </c>
      <c r="C636" s="12" t="str">
        <f>IF(ISBLANK(Tableau415[[#This Row],[Matricule]]),"",VLOOKUP(Tableau415[[#This Row],[Matricule]],#REF!,3,FALSE))</f>
        <v/>
      </c>
      <c r="D636" s="12" t="str">
        <f>CONCATENATE(Tableau415[[#This Row],[Semaine]],Tableau415[[#This Row],[Matricule]])</f>
        <v/>
      </c>
      <c r="H636" s="8"/>
      <c r="I636" s="8"/>
      <c r="J636" s="8"/>
      <c r="K636" s="8"/>
      <c r="L636" s="8"/>
      <c r="M636" s="8"/>
      <c r="N636" s="8"/>
      <c r="O636" s="21">
        <f>COUNTIF(Tableau415[[#This Row],[Lundi]:[Dimanche]],"&gt;0")</f>
        <v>0</v>
      </c>
      <c r="P636" s="21">
        <f>SUM(Tableau415[[#This Row],[Lundi]:[Dimanche]])</f>
        <v>0</v>
      </c>
      <c r="Q636" s="21">
        <f>COUNTIF(Tableau415[[#This Row],[Lundi]:[Dimanche]],"&gt;=190")*1000</f>
        <v>0</v>
      </c>
      <c r="R636" s="21">
        <f t="shared" si="18"/>
        <v>0</v>
      </c>
      <c r="S636" s="21">
        <f t="shared" si="19"/>
        <v>0</v>
      </c>
      <c r="T636" s="54" t="str">
        <f>IF(Tableau415[[#This Row],[Matricule]]&gt;1,IF(COUNTIF(Tableau415[DateMatricule],Tableau415[[#This Row],[DateMatricule]])&gt;1,"Doublon",""),"")</f>
        <v/>
      </c>
      <c r="U636"/>
    </row>
    <row r="637" spans="1:21" x14ac:dyDescent="0.25">
      <c r="A637" s="12" t="str">
        <f>IF(Tableau415[[#This Row],[Semaine]]="","",VLOOKUP(Tableau415[[#This Row],[Semaine]],Listes!$A:$B,2,FALSE))</f>
        <v/>
      </c>
      <c r="B637" s="12" t="str">
        <f>IF(ISBLANK(Tableau415[[#This Row],[Matricule]]),"",VLOOKUP(Tableau415[[#This Row],[Matricule]],#REF!,2,FALSE))</f>
        <v/>
      </c>
      <c r="C637" s="12" t="str">
        <f>IF(ISBLANK(Tableau415[[#This Row],[Matricule]]),"",VLOOKUP(Tableau415[[#This Row],[Matricule]],#REF!,3,FALSE))</f>
        <v/>
      </c>
      <c r="D637" s="12" t="str">
        <f>CONCATENATE(Tableau415[[#This Row],[Semaine]],Tableau415[[#This Row],[Matricule]])</f>
        <v/>
      </c>
      <c r="H637" s="8"/>
      <c r="I637" s="8"/>
      <c r="J637" s="8"/>
      <c r="K637" s="8"/>
      <c r="L637" s="8"/>
      <c r="M637" s="8"/>
      <c r="N637" s="8"/>
      <c r="O637" s="21">
        <f>COUNTIF(Tableau415[[#This Row],[Lundi]:[Dimanche]],"&gt;0")</f>
        <v>0</v>
      </c>
      <c r="P637" s="21">
        <f>SUM(Tableau415[[#This Row],[Lundi]:[Dimanche]])</f>
        <v>0</v>
      </c>
      <c r="Q637" s="21">
        <f>COUNTIF(Tableau415[[#This Row],[Lundi]:[Dimanche]],"&gt;=190")*1000</f>
        <v>0</v>
      </c>
      <c r="R637" s="21">
        <f t="shared" si="18"/>
        <v>0</v>
      </c>
      <c r="S637" s="21">
        <f t="shared" si="19"/>
        <v>0</v>
      </c>
      <c r="T637" s="54" t="str">
        <f>IF(Tableau415[[#This Row],[Matricule]]&gt;1,IF(COUNTIF(Tableau415[DateMatricule],Tableau415[[#This Row],[DateMatricule]])&gt;1,"Doublon",""),"")</f>
        <v/>
      </c>
      <c r="U637"/>
    </row>
    <row r="638" spans="1:21" x14ac:dyDescent="0.25">
      <c r="A638" s="12" t="str">
        <f>IF(Tableau415[[#This Row],[Semaine]]="","",VLOOKUP(Tableau415[[#This Row],[Semaine]],Listes!$A:$B,2,FALSE))</f>
        <v/>
      </c>
      <c r="B638" s="12" t="str">
        <f>IF(ISBLANK(Tableau415[[#This Row],[Matricule]]),"",VLOOKUP(Tableau415[[#This Row],[Matricule]],#REF!,2,FALSE))</f>
        <v/>
      </c>
      <c r="C638" s="12" t="str">
        <f>IF(ISBLANK(Tableau415[[#This Row],[Matricule]]),"",VLOOKUP(Tableau415[[#This Row],[Matricule]],#REF!,3,FALSE))</f>
        <v/>
      </c>
      <c r="D638" s="12" t="str">
        <f>CONCATENATE(Tableau415[[#This Row],[Semaine]],Tableau415[[#This Row],[Matricule]])</f>
        <v/>
      </c>
      <c r="H638" s="8"/>
      <c r="I638" s="8"/>
      <c r="J638" s="8"/>
      <c r="K638" s="8"/>
      <c r="L638" s="8"/>
      <c r="M638" s="8"/>
      <c r="N638" s="8"/>
      <c r="O638" s="21">
        <f>COUNTIF(Tableau415[[#This Row],[Lundi]:[Dimanche]],"&gt;0")</f>
        <v>0</v>
      </c>
      <c r="P638" s="21">
        <f>SUM(Tableau415[[#This Row],[Lundi]:[Dimanche]])</f>
        <v>0</v>
      </c>
      <c r="Q638" s="21">
        <f>COUNTIF(Tableau415[[#This Row],[Lundi]:[Dimanche]],"&gt;=190")*1000</f>
        <v>0</v>
      </c>
      <c r="R638" s="21">
        <f t="shared" si="18"/>
        <v>0</v>
      </c>
      <c r="S638" s="21">
        <f t="shared" si="19"/>
        <v>0</v>
      </c>
      <c r="T638" s="54" t="str">
        <f>IF(Tableau415[[#This Row],[Matricule]]&gt;1,IF(COUNTIF(Tableau415[DateMatricule],Tableau415[[#This Row],[DateMatricule]])&gt;1,"Doublon",""),"")</f>
        <v/>
      </c>
      <c r="U638"/>
    </row>
    <row r="639" spans="1:21" x14ac:dyDescent="0.25">
      <c r="A639" s="12" t="str">
        <f>IF(Tableau415[[#This Row],[Semaine]]="","",VLOOKUP(Tableau415[[#This Row],[Semaine]],Listes!$A:$B,2,FALSE))</f>
        <v/>
      </c>
      <c r="B639" s="12" t="str">
        <f>IF(ISBLANK(Tableau415[[#This Row],[Matricule]]),"",VLOOKUP(Tableau415[[#This Row],[Matricule]],#REF!,2,FALSE))</f>
        <v/>
      </c>
      <c r="C639" s="12" t="str">
        <f>IF(ISBLANK(Tableau415[[#This Row],[Matricule]]),"",VLOOKUP(Tableau415[[#This Row],[Matricule]],#REF!,3,FALSE))</f>
        <v/>
      </c>
      <c r="D639" s="12" t="str">
        <f>CONCATENATE(Tableau415[[#This Row],[Semaine]],Tableau415[[#This Row],[Matricule]])</f>
        <v/>
      </c>
      <c r="H639" s="8"/>
      <c r="I639" s="8"/>
      <c r="J639" s="8"/>
      <c r="K639" s="8"/>
      <c r="L639" s="8"/>
      <c r="M639" s="8"/>
      <c r="N639" s="8"/>
      <c r="O639" s="21">
        <f>COUNTIF(Tableau415[[#This Row],[Lundi]:[Dimanche]],"&gt;0")</f>
        <v>0</v>
      </c>
      <c r="P639" s="21">
        <f>SUM(Tableau415[[#This Row],[Lundi]:[Dimanche]])</f>
        <v>0</v>
      </c>
      <c r="Q639" s="21">
        <f>COUNTIF(Tableau415[[#This Row],[Lundi]:[Dimanche]],"&gt;=190")*1000</f>
        <v>0</v>
      </c>
      <c r="R639" s="21">
        <f t="shared" si="18"/>
        <v>0</v>
      </c>
      <c r="S639" s="21">
        <f t="shared" si="19"/>
        <v>0</v>
      </c>
      <c r="T639" s="54" t="str">
        <f>IF(Tableau415[[#This Row],[Matricule]]&gt;1,IF(COUNTIF(Tableau415[DateMatricule],Tableau415[[#This Row],[DateMatricule]])&gt;1,"Doublon",""),"")</f>
        <v/>
      </c>
      <c r="U639"/>
    </row>
    <row r="640" spans="1:21" x14ac:dyDescent="0.25">
      <c r="A640" s="12" t="str">
        <f>IF(Tableau415[[#This Row],[Semaine]]="","",VLOOKUP(Tableau415[[#This Row],[Semaine]],Listes!$A:$B,2,FALSE))</f>
        <v/>
      </c>
      <c r="B640" s="12" t="str">
        <f>IF(ISBLANK(Tableau415[[#This Row],[Matricule]]),"",VLOOKUP(Tableau415[[#This Row],[Matricule]],#REF!,2,FALSE))</f>
        <v/>
      </c>
      <c r="C640" s="12" t="str">
        <f>IF(ISBLANK(Tableau415[[#This Row],[Matricule]]),"",VLOOKUP(Tableau415[[#This Row],[Matricule]],#REF!,3,FALSE))</f>
        <v/>
      </c>
      <c r="D640" s="12" t="str">
        <f>CONCATENATE(Tableau415[[#This Row],[Semaine]],Tableau415[[#This Row],[Matricule]])</f>
        <v/>
      </c>
      <c r="H640" s="8"/>
      <c r="I640" s="8"/>
      <c r="J640" s="8"/>
      <c r="K640" s="8"/>
      <c r="L640" s="8"/>
      <c r="M640" s="8"/>
      <c r="N640" s="8"/>
      <c r="O640" s="21">
        <f>COUNTIF(Tableau415[[#This Row],[Lundi]:[Dimanche]],"&gt;0")</f>
        <v>0</v>
      </c>
      <c r="P640" s="21">
        <f>SUM(Tableau415[[#This Row],[Lundi]:[Dimanche]])</f>
        <v>0</v>
      </c>
      <c r="Q640" s="21">
        <f>COUNTIF(Tableau415[[#This Row],[Lundi]:[Dimanche]],"&gt;=190")*1000</f>
        <v>0</v>
      </c>
      <c r="R640" s="21">
        <f t="shared" si="18"/>
        <v>0</v>
      </c>
      <c r="S640" s="21">
        <f t="shared" si="19"/>
        <v>0</v>
      </c>
      <c r="T640" s="54" t="str">
        <f>IF(Tableau415[[#This Row],[Matricule]]&gt;1,IF(COUNTIF(Tableau415[DateMatricule],Tableau415[[#This Row],[DateMatricule]])&gt;1,"Doublon",""),"")</f>
        <v/>
      </c>
      <c r="U640"/>
    </row>
    <row r="641" spans="1:21" x14ac:dyDescent="0.25">
      <c r="A641" s="12" t="str">
        <f>IF(Tableau415[[#This Row],[Semaine]]="","",VLOOKUP(Tableau415[[#This Row],[Semaine]],Listes!$A:$B,2,FALSE))</f>
        <v/>
      </c>
      <c r="B641" s="12" t="str">
        <f>IF(ISBLANK(Tableau415[[#This Row],[Matricule]]),"",VLOOKUP(Tableau415[[#This Row],[Matricule]],#REF!,2,FALSE))</f>
        <v/>
      </c>
      <c r="C641" s="12" t="str">
        <f>IF(ISBLANK(Tableau415[[#This Row],[Matricule]]),"",VLOOKUP(Tableau415[[#This Row],[Matricule]],#REF!,3,FALSE))</f>
        <v/>
      </c>
      <c r="D641" s="12" t="str">
        <f>CONCATENATE(Tableau415[[#This Row],[Semaine]],Tableau415[[#This Row],[Matricule]])</f>
        <v/>
      </c>
      <c r="H641" s="8"/>
      <c r="I641" s="8"/>
      <c r="J641" s="8"/>
      <c r="K641" s="8"/>
      <c r="L641" s="8"/>
      <c r="M641" s="8"/>
      <c r="N641" s="8"/>
      <c r="O641" s="21">
        <f>COUNTIF(Tableau415[[#This Row],[Lundi]:[Dimanche]],"&gt;0")</f>
        <v>0</v>
      </c>
      <c r="P641" s="21">
        <f>SUM(Tableau415[[#This Row],[Lundi]:[Dimanche]])</f>
        <v>0</v>
      </c>
      <c r="Q641" s="21">
        <f>COUNTIF(Tableau415[[#This Row],[Lundi]:[Dimanche]],"&gt;=190")*1000</f>
        <v>0</v>
      </c>
      <c r="R641" s="21">
        <f t="shared" si="18"/>
        <v>0</v>
      </c>
      <c r="S641" s="21">
        <f t="shared" si="19"/>
        <v>0</v>
      </c>
      <c r="T641" s="54" t="str">
        <f>IF(Tableau415[[#This Row],[Matricule]]&gt;1,IF(COUNTIF(Tableau415[DateMatricule],Tableau415[[#This Row],[DateMatricule]])&gt;1,"Doublon",""),"")</f>
        <v/>
      </c>
      <c r="U641"/>
    </row>
    <row r="642" spans="1:21" x14ac:dyDescent="0.25">
      <c r="A642" s="12" t="str">
        <f>IF(Tableau415[[#This Row],[Semaine]]="","",VLOOKUP(Tableau415[[#This Row],[Semaine]],Listes!$A:$B,2,FALSE))</f>
        <v/>
      </c>
      <c r="B642" s="12" t="str">
        <f>IF(ISBLANK(Tableau415[[#This Row],[Matricule]]),"",VLOOKUP(Tableau415[[#This Row],[Matricule]],#REF!,2,FALSE))</f>
        <v/>
      </c>
      <c r="C642" s="12" t="str">
        <f>IF(ISBLANK(Tableau415[[#This Row],[Matricule]]),"",VLOOKUP(Tableau415[[#This Row],[Matricule]],#REF!,3,FALSE))</f>
        <v/>
      </c>
      <c r="D642" s="12" t="str">
        <f>CONCATENATE(Tableau415[[#This Row],[Semaine]],Tableau415[[#This Row],[Matricule]])</f>
        <v/>
      </c>
      <c r="H642" s="8"/>
      <c r="I642" s="8"/>
      <c r="J642" s="8"/>
      <c r="K642" s="8"/>
      <c r="L642" s="8"/>
      <c r="M642" s="8"/>
      <c r="N642" s="8"/>
      <c r="O642" s="21">
        <f>COUNTIF(Tableau415[[#This Row],[Lundi]:[Dimanche]],"&gt;0")</f>
        <v>0</v>
      </c>
      <c r="P642" s="21">
        <f>SUM(Tableau415[[#This Row],[Lundi]:[Dimanche]])</f>
        <v>0</v>
      </c>
      <c r="Q642" s="21">
        <f>COUNTIF(Tableau415[[#This Row],[Lundi]:[Dimanche]],"&gt;=190")*1000</f>
        <v>0</v>
      </c>
      <c r="R642" s="21">
        <f t="shared" si="18"/>
        <v>0</v>
      </c>
      <c r="S642" s="21">
        <f t="shared" si="19"/>
        <v>0</v>
      </c>
      <c r="T642" s="54" t="str">
        <f>IF(Tableau415[[#This Row],[Matricule]]&gt;1,IF(COUNTIF(Tableau415[DateMatricule],Tableau415[[#This Row],[DateMatricule]])&gt;1,"Doublon",""),"")</f>
        <v/>
      </c>
      <c r="U642"/>
    </row>
    <row r="643" spans="1:21" x14ac:dyDescent="0.25">
      <c r="A643" s="12" t="str">
        <f>IF(Tableau415[[#This Row],[Semaine]]="","",VLOOKUP(Tableau415[[#This Row],[Semaine]],Listes!$A:$B,2,FALSE))</f>
        <v/>
      </c>
      <c r="B643" s="12" t="str">
        <f>IF(ISBLANK(Tableau415[[#This Row],[Matricule]]),"",VLOOKUP(Tableau415[[#This Row],[Matricule]],#REF!,2,FALSE))</f>
        <v/>
      </c>
      <c r="C643" s="12" t="str">
        <f>IF(ISBLANK(Tableau415[[#This Row],[Matricule]]),"",VLOOKUP(Tableau415[[#This Row],[Matricule]],#REF!,3,FALSE))</f>
        <v/>
      </c>
      <c r="D643" s="12" t="str">
        <f>CONCATENATE(Tableau415[[#This Row],[Semaine]],Tableau415[[#This Row],[Matricule]])</f>
        <v/>
      </c>
      <c r="H643" s="8"/>
      <c r="I643" s="8"/>
      <c r="J643" s="8"/>
      <c r="K643" s="8"/>
      <c r="L643" s="8"/>
      <c r="M643" s="8"/>
      <c r="N643" s="8"/>
      <c r="O643" s="21">
        <f>COUNTIF(Tableau415[[#This Row],[Lundi]:[Dimanche]],"&gt;0")</f>
        <v>0</v>
      </c>
      <c r="P643" s="21">
        <f>SUM(Tableau415[[#This Row],[Lundi]:[Dimanche]])</f>
        <v>0</v>
      </c>
      <c r="Q643" s="21">
        <f>COUNTIF(Tableau415[[#This Row],[Lundi]:[Dimanche]],"&gt;=190")*1000</f>
        <v>0</v>
      </c>
      <c r="R643" s="21">
        <f t="shared" ref="R643:R706" si="20">+IF(P643&gt;1140,(P643-1140)*20,0)</f>
        <v>0</v>
      </c>
      <c r="S643" s="21">
        <f t="shared" ref="S643:S706" si="21">+Q643+R643</f>
        <v>0</v>
      </c>
      <c r="T643" s="54" t="str">
        <f>IF(Tableau415[[#This Row],[Matricule]]&gt;1,IF(COUNTIF(Tableau415[DateMatricule],Tableau415[[#This Row],[DateMatricule]])&gt;1,"Doublon",""),"")</f>
        <v/>
      </c>
      <c r="U643"/>
    </row>
    <row r="644" spans="1:21" x14ac:dyDescent="0.25">
      <c r="A644" s="12" t="str">
        <f>IF(Tableau415[[#This Row],[Semaine]]="","",VLOOKUP(Tableau415[[#This Row],[Semaine]],Listes!$A:$B,2,FALSE))</f>
        <v/>
      </c>
      <c r="B644" s="12" t="str">
        <f>IF(ISBLANK(Tableau415[[#This Row],[Matricule]]),"",VLOOKUP(Tableau415[[#This Row],[Matricule]],#REF!,2,FALSE))</f>
        <v/>
      </c>
      <c r="C644" s="12" t="str">
        <f>IF(ISBLANK(Tableau415[[#This Row],[Matricule]]),"",VLOOKUP(Tableau415[[#This Row],[Matricule]],#REF!,3,FALSE))</f>
        <v/>
      </c>
      <c r="D644" s="12" t="str">
        <f>CONCATENATE(Tableau415[[#This Row],[Semaine]],Tableau415[[#This Row],[Matricule]])</f>
        <v/>
      </c>
      <c r="H644" s="8"/>
      <c r="I644" s="8"/>
      <c r="J644" s="8"/>
      <c r="K644" s="8"/>
      <c r="L644" s="8"/>
      <c r="M644" s="8"/>
      <c r="N644" s="8"/>
      <c r="O644" s="21">
        <f>COUNTIF(Tableau415[[#This Row],[Lundi]:[Dimanche]],"&gt;0")</f>
        <v>0</v>
      </c>
      <c r="P644" s="21">
        <f>SUM(Tableau415[[#This Row],[Lundi]:[Dimanche]])</f>
        <v>0</v>
      </c>
      <c r="Q644" s="21">
        <f>COUNTIF(Tableau415[[#This Row],[Lundi]:[Dimanche]],"&gt;=190")*1000</f>
        <v>0</v>
      </c>
      <c r="R644" s="21">
        <f t="shared" si="20"/>
        <v>0</v>
      </c>
      <c r="S644" s="21">
        <f t="shared" si="21"/>
        <v>0</v>
      </c>
      <c r="T644" s="54" t="str">
        <f>IF(Tableau415[[#This Row],[Matricule]]&gt;1,IF(COUNTIF(Tableau415[DateMatricule],Tableau415[[#This Row],[DateMatricule]])&gt;1,"Doublon",""),"")</f>
        <v/>
      </c>
      <c r="U644"/>
    </row>
    <row r="645" spans="1:21" x14ac:dyDescent="0.25">
      <c r="A645" s="12" t="str">
        <f>IF(Tableau415[[#This Row],[Semaine]]="","",VLOOKUP(Tableau415[[#This Row],[Semaine]],Listes!$A:$B,2,FALSE))</f>
        <v/>
      </c>
      <c r="B645" s="12" t="str">
        <f>IF(ISBLANK(Tableau415[[#This Row],[Matricule]]),"",VLOOKUP(Tableau415[[#This Row],[Matricule]],#REF!,2,FALSE))</f>
        <v/>
      </c>
      <c r="C645" s="12" t="str">
        <f>IF(ISBLANK(Tableau415[[#This Row],[Matricule]]),"",VLOOKUP(Tableau415[[#This Row],[Matricule]],#REF!,3,FALSE))</f>
        <v/>
      </c>
      <c r="D645" s="12" t="str">
        <f>CONCATENATE(Tableau415[[#This Row],[Semaine]],Tableau415[[#This Row],[Matricule]])</f>
        <v/>
      </c>
      <c r="H645" s="8"/>
      <c r="I645" s="8"/>
      <c r="J645" s="8"/>
      <c r="K645" s="8"/>
      <c r="L645" s="8"/>
      <c r="M645" s="8"/>
      <c r="N645" s="8"/>
      <c r="O645" s="21">
        <f>COUNTIF(Tableau415[[#This Row],[Lundi]:[Dimanche]],"&gt;0")</f>
        <v>0</v>
      </c>
      <c r="P645" s="21">
        <f>SUM(Tableau415[[#This Row],[Lundi]:[Dimanche]])</f>
        <v>0</v>
      </c>
      <c r="Q645" s="21">
        <f>COUNTIF(Tableau415[[#This Row],[Lundi]:[Dimanche]],"&gt;=190")*1000</f>
        <v>0</v>
      </c>
      <c r="R645" s="21">
        <f t="shared" si="20"/>
        <v>0</v>
      </c>
      <c r="S645" s="21">
        <f t="shared" si="21"/>
        <v>0</v>
      </c>
      <c r="T645" s="54" t="str">
        <f>IF(Tableau415[[#This Row],[Matricule]]&gt;1,IF(COUNTIF(Tableau415[DateMatricule],Tableau415[[#This Row],[DateMatricule]])&gt;1,"Doublon",""),"")</f>
        <v/>
      </c>
      <c r="U645"/>
    </row>
    <row r="646" spans="1:21" x14ac:dyDescent="0.25">
      <c r="A646" s="12" t="str">
        <f>IF(Tableau415[[#This Row],[Semaine]]="","",VLOOKUP(Tableau415[[#This Row],[Semaine]],Listes!$A:$B,2,FALSE))</f>
        <v/>
      </c>
      <c r="B646" s="12" t="str">
        <f>IF(ISBLANK(Tableau415[[#This Row],[Matricule]]),"",VLOOKUP(Tableau415[[#This Row],[Matricule]],#REF!,2,FALSE))</f>
        <v/>
      </c>
      <c r="C646" s="12" t="str">
        <f>IF(ISBLANK(Tableau415[[#This Row],[Matricule]]),"",VLOOKUP(Tableau415[[#This Row],[Matricule]],#REF!,3,FALSE))</f>
        <v/>
      </c>
      <c r="D646" s="12" t="str">
        <f>CONCATENATE(Tableau415[[#This Row],[Semaine]],Tableau415[[#This Row],[Matricule]])</f>
        <v/>
      </c>
      <c r="H646" s="8"/>
      <c r="I646" s="8"/>
      <c r="J646" s="8"/>
      <c r="K646" s="8"/>
      <c r="L646" s="8"/>
      <c r="M646" s="8"/>
      <c r="N646" s="8"/>
      <c r="O646" s="21">
        <f>COUNTIF(Tableau415[[#This Row],[Lundi]:[Dimanche]],"&gt;0")</f>
        <v>0</v>
      </c>
      <c r="P646" s="21">
        <f>SUM(Tableau415[[#This Row],[Lundi]:[Dimanche]])</f>
        <v>0</v>
      </c>
      <c r="Q646" s="21">
        <f>COUNTIF(Tableau415[[#This Row],[Lundi]:[Dimanche]],"&gt;=190")*1000</f>
        <v>0</v>
      </c>
      <c r="R646" s="21">
        <f t="shared" si="20"/>
        <v>0</v>
      </c>
      <c r="S646" s="21">
        <f t="shared" si="21"/>
        <v>0</v>
      </c>
      <c r="T646" s="54" t="str">
        <f>IF(Tableau415[[#This Row],[Matricule]]&gt;1,IF(COUNTIF(Tableau415[DateMatricule],Tableau415[[#This Row],[DateMatricule]])&gt;1,"Doublon",""),"")</f>
        <v/>
      </c>
      <c r="U646"/>
    </row>
    <row r="647" spans="1:21" x14ac:dyDescent="0.25">
      <c r="A647" s="12" t="str">
        <f>IF(Tableau415[[#This Row],[Semaine]]="","",VLOOKUP(Tableau415[[#This Row],[Semaine]],Listes!$A:$B,2,FALSE))</f>
        <v/>
      </c>
      <c r="B647" s="12" t="str">
        <f>IF(ISBLANK(Tableau415[[#This Row],[Matricule]]),"",VLOOKUP(Tableau415[[#This Row],[Matricule]],#REF!,2,FALSE))</f>
        <v/>
      </c>
      <c r="C647" s="12" t="str">
        <f>IF(ISBLANK(Tableau415[[#This Row],[Matricule]]),"",VLOOKUP(Tableau415[[#This Row],[Matricule]],#REF!,3,FALSE))</f>
        <v/>
      </c>
      <c r="D647" s="12" t="str">
        <f>CONCATENATE(Tableau415[[#This Row],[Semaine]],Tableau415[[#This Row],[Matricule]])</f>
        <v/>
      </c>
      <c r="H647" s="8"/>
      <c r="I647" s="8"/>
      <c r="J647" s="8"/>
      <c r="K647" s="8"/>
      <c r="L647" s="8"/>
      <c r="M647" s="8"/>
      <c r="N647" s="8"/>
      <c r="O647" s="21">
        <f>COUNTIF(Tableau415[[#This Row],[Lundi]:[Dimanche]],"&gt;0")</f>
        <v>0</v>
      </c>
      <c r="P647" s="21">
        <f>SUM(Tableau415[[#This Row],[Lundi]:[Dimanche]])</f>
        <v>0</v>
      </c>
      <c r="Q647" s="21">
        <f>COUNTIF(Tableau415[[#This Row],[Lundi]:[Dimanche]],"&gt;=190")*1000</f>
        <v>0</v>
      </c>
      <c r="R647" s="21">
        <f t="shared" si="20"/>
        <v>0</v>
      </c>
      <c r="S647" s="21">
        <f t="shared" si="21"/>
        <v>0</v>
      </c>
      <c r="T647" s="54" t="str">
        <f>IF(Tableau415[[#This Row],[Matricule]]&gt;1,IF(COUNTIF(Tableau415[DateMatricule],Tableau415[[#This Row],[DateMatricule]])&gt;1,"Doublon",""),"")</f>
        <v/>
      </c>
      <c r="U647"/>
    </row>
    <row r="648" spans="1:21" x14ac:dyDescent="0.25">
      <c r="A648" s="12" t="str">
        <f>IF(Tableau415[[#This Row],[Semaine]]="","",VLOOKUP(Tableau415[[#This Row],[Semaine]],Listes!$A:$B,2,FALSE))</f>
        <v/>
      </c>
      <c r="B648" s="12" t="str">
        <f>IF(ISBLANK(Tableau415[[#This Row],[Matricule]]),"",VLOOKUP(Tableau415[[#This Row],[Matricule]],#REF!,2,FALSE))</f>
        <v/>
      </c>
      <c r="C648" s="12" t="str">
        <f>IF(ISBLANK(Tableau415[[#This Row],[Matricule]]),"",VLOOKUP(Tableau415[[#This Row],[Matricule]],#REF!,3,FALSE))</f>
        <v/>
      </c>
      <c r="D648" s="12" t="str">
        <f>CONCATENATE(Tableau415[[#This Row],[Semaine]],Tableau415[[#This Row],[Matricule]])</f>
        <v/>
      </c>
      <c r="H648" s="8"/>
      <c r="I648" s="8"/>
      <c r="J648" s="8"/>
      <c r="K648" s="8"/>
      <c r="L648" s="8"/>
      <c r="M648" s="8"/>
      <c r="N648" s="8"/>
      <c r="O648" s="21">
        <f>COUNTIF(Tableau415[[#This Row],[Lundi]:[Dimanche]],"&gt;0")</f>
        <v>0</v>
      </c>
      <c r="P648" s="21">
        <f>SUM(Tableau415[[#This Row],[Lundi]:[Dimanche]])</f>
        <v>0</v>
      </c>
      <c r="Q648" s="21">
        <f>COUNTIF(Tableau415[[#This Row],[Lundi]:[Dimanche]],"&gt;=190")*1000</f>
        <v>0</v>
      </c>
      <c r="R648" s="21">
        <f t="shared" si="20"/>
        <v>0</v>
      </c>
      <c r="S648" s="21">
        <f t="shared" si="21"/>
        <v>0</v>
      </c>
      <c r="T648" s="54" t="str">
        <f>IF(Tableau415[[#This Row],[Matricule]]&gt;1,IF(COUNTIF(Tableau415[DateMatricule],Tableau415[[#This Row],[DateMatricule]])&gt;1,"Doublon",""),"")</f>
        <v/>
      </c>
      <c r="U648"/>
    </row>
    <row r="649" spans="1:21" x14ac:dyDescent="0.25">
      <c r="A649" s="12" t="str">
        <f>IF(Tableau415[[#This Row],[Semaine]]="","",VLOOKUP(Tableau415[[#This Row],[Semaine]],Listes!$A:$B,2,FALSE))</f>
        <v/>
      </c>
      <c r="B649" s="12" t="str">
        <f>IF(ISBLANK(Tableau415[[#This Row],[Matricule]]),"",VLOOKUP(Tableau415[[#This Row],[Matricule]],#REF!,2,FALSE))</f>
        <v/>
      </c>
      <c r="C649" s="12" t="str">
        <f>IF(ISBLANK(Tableau415[[#This Row],[Matricule]]),"",VLOOKUP(Tableau415[[#This Row],[Matricule]],#REF!,3,FALSE))</f>
        <v/>
      </c>
      <c r="D649" s="12" t="str">
        <f>CONCATENATE(Tableau415[[#This Row],[Semaine]],Tableau415[[#This Row],[Matricule]])</f>
        <v/>
      </c>
      <c r="H649" s="8"/>
      <c r="I649" s="8"/>
      <c r="J649" s="8"/>
      <c r="K649" s="8"/>
      <c r="L649" s="8"/>
      <c r="M649" s="8"/>
      <c r="N649" s="8"/>
      <c r="O649" s="21">
        <f>COUNTIF(Tableau415[[#This Row],[Lundi]:[Dimanche]],"&gt;0")</f>
        <v>0</v>
      </c>
      <c r="P649" s="21">
        <f>SUM(Tableau415[[#This Row],[Lundi]:[Dimanche]])</f>
        <v>0</v>
      </c>
      <c r="Q649" s="21">
        <f>COUNTIF(Tableau415[[#This Row],[Lundi]:[Dimanche]],"&gt;=190")*1000</f>
        <v>0</v>
      </c>
      <c r="R649" s="21">
        <f t="shared" si="20"/>
        <v>0</v>
      </c>
      <c r="S649" s="21">
        <f t="shared" si="21"/>
        <v>0</v>
      </c>
      <c r="T649" s="54" t="str">
        <f>IF(Tableau415[[#This Row],[Matricule]]&gt;1,IF(COUNTIF(Tableau415[DateMatricule],Tableau415[[#This Row],[DateMatricule]])&gt;1,"Doublon",""),"")</f>
        <v/>
      </c>
      <c r="U649"/>
    </row>
    <row r="650" spans="1:21" x14ac:dyDescent="0.25">
      <c r="A650" s="12" t="str">
        <f>IF(Tableau415[[#This Row],[Semaine]]="","",VLOOKUP(Tableau415[[#This Row],[Semaine]],Listes!$A:$B,2,FALSE))</f>
        <v/>
      </c>
      <c r="B650" s="12" t="str">
        <f>IF(ISBLANK(Tableau415[[#This Row],[Matricule]]),"",VLOOKUP(Tableau415[[#This Row],[Matricule]],#REF!,2,FALSE))</f>
        <v/>
      </c>
      <c r="C650" s="12" t="str">
        <f>IF(ISBLANK(Tableau415[[#This Row],[Matricule]]),"",VLOOKUP(Tableau415[[#This Row],[Matricule]],#REF!,3,FALSE))</f>
        <v/>
      </c>
      <c r="D650" s="12" t="str">
        <f>CONCATENATE(Tableau415[[#This Row],[Semaine]],Tableau415[[#This Row],[Matricule]])</f>
        <v/>
      </c>
      <c r="H650" s="8"/>
      <c r="I650" s="8"/>
      <c r="J650" s="8"/>
      <c r="K650" s="8"/>
      <c r="L650" s="8"/>
      <c r="M650" s="8"/>
      <c r="N650" s="8"/>
      <c r="O650" s="21">
        <f>COUNTIF(Tableau415[[#This Row],[Lundi]:[Dimanche]],"&gt;0")</f>
        <v>0</v>
      </c>
      <c r="P650" s="21">
        <f>SUM(Tableau415[[#This Row],[Lundi]:[Dimanche]])</f>
        <v>0</v>
      </c>
      <c r="Q650" s="21">
        <f>COUNTIF(Tableau415[[#This Row],[Lundi]:[Dimanche]],"&gt;=190")*1000</f>
        <v>0</v>
      </c>
      <c r="R650" s="21">
        <f t="shared" si="20"/>
        <v>0</v>
      </c>
      <c r="S650" s="21">
        <f t="shared" si="21"/>
        <v>0</v>
      </c>
      <c r="T650" s="54" t="str">
        <f>IF(Tableau415[[#This Row],[Matricule]]&gt;1,IF(COUNTIF(Tableau415[DateMatricule],Tableau415[[#This Row],[DateMatricule]])&gt;1,"Doublon",""),"")</f>
        <v/>
      </c>
      <c r="U650"/>
    </row>
    <row r="651" spans="1:21" x14ac:dyDescent="0.25">
      <c r="A651" s="12" t="str">
        <f>IF(Tableau415[[#This Row],[Semaine]]="","",VLOOKUP(Tableau415[[#This Row],[Semaine]],Listes!$A:$B,2,FALSE))</f>
        <v/>
      </c>
      <c r="B651" s="12" t="str">
        <f>IF(ISBLANK(Tableau415[[#This Row],[Matricule]]),"",VLOOKUP(Tableau415[[#This Row],[Matricule]],#REF!,2,FALSE))</f>
        <v/>
      </c>
      <c r="C651" s="12" t="str">
        <f>IF(ISBLANK(Tableau415[[#This Row],[Matricule]]),"",VLOOKUP(Tableau415[[#This Row],[Matricule]],#REF!,3,FALSE))</f>
        <v/>
      </c>
      <c r="D651" s="12" t="str">
        <f>CONCATENATE(Tableau415[[#This Row],[Semaine]],Tableau415[[#This Row],[Matricule]])</f>
        <v/>
      </c>
      <c r="H651" s="8"/>
      <c r="I651" s="8"/>
      <c r="J651" s="8"/>
      <c r="K651" s="8"/>
      <c r="L651" s="8"/>
      <c r="M651" s="8"/>
      <c r="N651" s="8"/>
      <c r="O651" s="21">
        <f>COUNTIF(Tableau415[[#This Row],[Lundi]:[Dimanche]],"&gt;0")</f>
        <v>0</v>
      </c>
      <c r="P651" s="21">
        <f>SUM(Tableau415[[#This Row],[Lundi]:[Dimanche]])</f>
        <v>0</v>
      </c>
      <c r="Q651" s="21">
        <f>COUNTIF(Tableau415[[#This Row],[Lundi]:[Dimanche]],"&gt;=190")*1000</f>
        <v>0</v>
      </c>
      <c r="R651" s="21">
        <f t="shared" si="20"/>
        <v>0</v>
      </c>
      <c r="S651" s="21">
        <f t="shared" si="21"/>
        <v>0</v>
      </c>
      <c r="T651" s="54" t="str">
        <f>IF(Tableau415[[#This Row],[Matricule]]&gt;1,IF(COUNTIF(Tableau415[DateMatricule],Tableau415[[#This Row],[DateMatricule]])&gt;1,"Doublon",""),"")</f>
        <v/>
      </c>
      <c r="U651"/>
    </row>
    <row r="652" spans="1:21" x14ac:dyDescent="0.25">
      <c r="A652" s="12" t="str">
        <f>IF(Tableau415[[#This Row],[Semaine]]="","",VLOOKUP(Tableau415[[#This Row],[Semaine]],Listes!$A:$B,2,FALSE))</f>
        <v/>
      </c>
      <c r="B652" s="12" t="str">
        <f>IF(ISBLANK(Tableau415[[#This Row],[Matricule]]),"",VLOOKUP(Tableau415[[#This Row],[Matricule]],#REF!,2,FALSE))</f>
        <v/>
      </c>
      <c r="C652" s="12" t="str">
        <f>IF(ISBLANK(Tableau415[[#This Row],[Matricule]]),"",VLOOKUP(Tableau415[[#This Row],[Matricule]],#REF!,3,FALSE))</f>
        <v/>
      </c>
      <c r="D652" s="12" t="str">
        <f>CONCATENATE(Tableau415[[#This Row],[Semaine]],Tableau415[[#This Row],[Matricule]])</f>
        <v/>
      </c>
      <c r="H652" s="8"/>
      <c r="I652" s="8"/>
      <c r="J652" s="8"/>
      <c r="K652" s="8"/>
      <c r="L652" s="8"/>
      <c r="M652" s="8"/>
      <c r="N652" s="8"/>
      <c r="O652" s="21">
        <f>COUNTIF(Tableau415[[#This Row],[Lundi]:[Dimanche]],"&gt;0")</f>
        <v>0</v>
      </c>
      <c r="P652" s="21">
        <f>SUM(Tableau415[[#This Row],[Lundi]:[Dimanche]])</f>
        <v>0</v>
      </c>
      <c r="Q652" s="21">
        <f>COUNTIF(Tableau415[[#This Row],[Lundi]:[Dimanche]],"&gt;=190")*1000</f>
        <v>0</v>
      </c>
      <c r="R652" s="21">
        <f t="shared" si="20"/>
        <v>0</v>
      </c>
      <c r="S652" s="21">
        <f t="shared" si="21"/>
        <v>0</v>
      </c>
      <c r="T652" s="54" t="str">
        <f>IF(Tableau415[[#This Row],[Matricule]]&gt;1,IF(COUNTIF(Tableau415[DateMatricule],Tableau415[[#This Row],[DateMatricule]])&gt;1,"Doublon",""),"")</f>
        <v/>
      </c>
      <c r="U652"/>
    </row>
    <row r="653" spans="1:21" x14ac:dyDescent="0.25">
      <c r="A653" s="12" t="str">
        <f>IF(Tableau415[[#This Row],[Semaine]]="","",VLOOKUP(Tableau415[[#This Row],[Semaine]],Listes!$A:$B,2,FALSE))</f>
        <v/>
      </c>
      <c r="B653" s="12" t="str">
        <f>IF(ISBLANK(Tableau415[[#This Row],[Matricule]]),"",VLOOKUP(Tableau415[[#This Row],[Matricule]],#REF!,2,FALSE))</f>
        <v/>
      </c>
      <c r="C653" s="12" t="str">
        <f>IF(ISBLANK(Tableau415[[#This Row],[Matricule]]),"",VLOOKUP(Tableau415[[#This Row],[Matricule]],#REF!,3,FALSE))</f>
        <v/>
      </c>
      <c r="D653" s="12" t="str">
        <f>CONCATENATE(Tableau415[[#This Row],[Semaine]],Tableau415[[#This Row],[Matricule]])</f>
        <v/>
      </c>
      <c r="H653" s="8"/>
      <c r="I653" s="8"/>
      <c r="J653" s="8"/>
      <c r="K653" s="8"/>
      <c r="L653" s="8"/>
      <c r="M653" s="8"/>
      <c r="N653" s="8"/>
      <c r="O653" s="21">
        <f>COUNTIF(Tableau415[[#This Row],[Lundi]:[Dimanche]],"&gt;0")</f>
        <v>0</v>
      </c>
      <c r="P653" s="21">
        <f>SUM(Tableau415[[#This Row],[Lundi]:[Dimanche]])</f>
        <v>0</v>
      </c>
      <c r="Q653" s="21">
        <f>COUNTIF(Tableau415[[#This Row],[Lundi]:[Dimanche]],"&gt;=190")*1000</f>
        <v>0</v>
      </c>
      <c r="R653" s="21">
        <f t="shared" si="20"/>
        <v>0</v>
      </c>
      <c r="S653" s="21">
        <f t="shared" si="21"/>
        <v>0</v>
      </c>
      <c r="T653" s="54" t="str">
        <f>IF(Tableau415[[#This Row],[Matricule]]&gt;1,IF(COUNTIF(Tableau415[DateMatricule],Tableau415[[#This Row],[DateMatricule]])&gt;1,"Doublon",""),"")</f>
        <v/>
      </c>
      <c r="U653"/>
    </row>
    <row r="654" spans="1:21" x14ac:dyDescent="0.25">
      <c r="A654" s="12" t="str">
        <f>IF(Tableau415[[#This Row],[Semaine]]="","",VLOOKUP(Tableau415[[#This Row],[Semaine]],Listes!$A:$B,2,FALSE))</f>
        <v/>
      </c>
      <c r="B654" s="12" t="str">
        <f>IF(ISBLANK(Tableau415[[#This Row],[Matricule]]),"",VLOOKUP(Tableau415[[#This Row],[Matricule]],#REF!,2,FALSE))</f>
        <v/>
      </c>
      <c r="C654" s="12" t="str">
        <f>IF(ISBLANK(Tableau415[[#This Row],[Matricule]]),"",VLOOKUP(Tableau415[[#This Row],[Matricule]],#REF!,3,FALSE))</f>
        <v/>
      </c>
      <c r="D654" s="12" t="str">
        <f>CONCATENATE(Tableau415[[#This Row],[Semaine]],Tableau415[[#This Row],[Matricule]])</f>
        <v/>
      </c>
      <c r="H654" s="8"/>
      <c r="I654" s="8"/>
      <c r="J654" s="8"/>
      <c r="K654" s="8"/>
      <c r="L654" s="8"/>
      <c r="M654" s="8"/>
      <c r="N654" s="8"/>
      <c r="O654" s="21">
        <f>COUNTIF(Tableau415[[#This Row],[Lundi]:[Dimanche]],"&gt;0")</f>
        <v>0</v>
      </c>
      <c r="P654" s="21">
        <f>SUM(Tableau415[[#This Row],[Lundi]:[Dimanche]])</f>
        <v>0</v>
      </c>
      <c r="Q654" s="21">
        <f>COUNTIF(Tableau415[[#This Row],[Lundi]:[Dimanche]],"&gt;=190")*1000</f>
        <v>0</v>
      </c>
      <c r="R654" s="21">
        <f t="shared" si="20"/>
        <v>0</v>
      </c>
      <c r="S654" s="21">
        <f t="shared" si="21"/>
        <v>0</v>
      </c>
      <c r="T654" s="54" t="str">
        <f>IF(Tableau415[[#This Row],[Matricule]]&gt;1,IF(COUNTIF(Tableau415[DateMatricule],Tableau415[[#This Row],[DateMatricule]])&gt;1,"Doublon",""),"")</f>
        <v/>
      </c>
      <c r="U654"/>
    </row>
    <row r="655" spans="1:21" x14ac:dyDescent="0.25">
      <c r="A655" s="12" t="str">
        <f>IF(Tableau415[[#This Row],[Semaine]]="","",VLOOKUP(Tableau415[[#This Row],[Semaine]],Listes!$A:$B,2,FALSE))</f>
        <v/>
      </c>
      <c r="B655" s="12" t="str">
        <f>IF(ISBLANK(Tableau415[[#This Row],[Matricule]]),"",VLOOKUP(Tableau415[[#This Row],[Matricule]],#REF!,2,FALSE))</f>
        <v/>
      </c>
      <c r="C655" s="12" t="str">
        <f>IF(ISBLANK(Tableau415[[#This Row],[Matricule]]),"",VLOOKUP(Tableau415[[#This Row],[Matricule]],#REF!,3,FALSE))</f>
        <v/>
      </c>
      <c r="D655" s="12" t="str">
        <f>CONCATENATE(Tableau415[[#This Row],[Semaine]],Tableau415[[#This Row],[Matricule]])</f>
        <v/>
      </c>
      <c r="H655" s="8"/>
      <c r="I655" s="8"/>
      <c r="J655" s="8"/>
      <c r="K655" s="8"/>
      <c r="L655" s="8"/>
      <c r="M655" s="8"/>
      <c r="N655" s="8"/>
      <c r="O655" s="21">
        <f>COUNTIF(Tableau415[[#This Row],[Lundi]:[Dimanche]],"&gt;0")</f>
        <v>0</v>
      </c>
      <c r="P655" s="21">
        <f>SUM(Tableau415[[#This Row],[Lundi]:[Dimanche]])</f>
        <v>0</v>
      </c>
      <c r="Q655" s="21">
        <f>COUNTIF(Tableau415[[#This Row],[Lundi]:[Dimanche]],"&gt;=190")*1000</f>
        <v>0</v>
      </c>
      <c r="R655" s="21">
        <f t="shared" si="20"/>
        <v>0</v>
      </c>
      <c r="S655" s="21">
        <f t="shared" si="21"/>
        <v>0</v>
      </c>
      <c r="T655" s="54" t="str">
        <f>IF(Tableau415[[#This Row],[Matricule]]&gt;1,IF(COUNTIF(Tableau415[DateMatricule],Tableau415[[#This Row],[DateMatricule]])&gt;1,"Doublon",""),"")</f>
        <v/>
      </c>
      <c r="U655"/>
    </row>
    <row r="656" spans="1:21" x14ac:dyDescent="0.25">
      <c r="A656" s="12" t="str">
        <f>IF(Tableau415[[#This Row],[Semaine]]="","",VLOOKUP(Tableau415[[#This Row],[Semaine]],Listes!$A:$B,2,FALSE))</f>
        <v/>
      </c>
      <c r="B656" s="12" t="str">
        <f>IF(ISBLANK(Tableau415[[#This Row],[Matricule]]),"",VLOOKUP(Tableau415[[#This Row],[Matricule]],#REF!,2,FALSE))</f>
        <v/>
      </c>
      <c r="C656" s="12" t="str">
        <f>IF(ISBLANK(Tableau415[[#This Row],[Matricule]]),"",VLOOKUP(Tableau415[[#This Row],[Matricule]],#REF!,3,FALSE))</f>
        <v/>
      </c>
      <c r="D656" s="12" t="str">
        <f>CONCATENATE(Tableau415[[#This Row],[Semaine]],Tableau415[[#This Row],[Matricule]])</f>
        <v/>
      </c>
      <c r="H656" s="8"/>
      <c r="I656" s="8"/>
      <c r="J656" s="8"/>
      <c r="K656" s="8"/>
      <c r="L656" s="8"/>
      <c r="M656" s="8"/>
      <c r="N656" s="8"/>
      <c r="O656" s="21">
        <f>COUNTIF(Tableau415[[#This Row],[Lundi]:[Dimanche]],"&gt;0")</f>
        <v>0</v>
      </c>
      <c r="P656" s="21">
        <f>SUM(Tableau415[[#This Row],[Lundi]:[Dimanche]])</f>
        <v>0</v>
      </c>
      <c r="Q656" s="21">
        <f>COUNTIF(Tableau415[[#This Row],[Lundi]:[Dimanche]],"&gt;=190")*1000</f>
        <v>0</v>
      </c>
      <c r="R656" s="21">
        <f t="shared" si="20"/>
        <v>0</v>
      </c>
      <c r="S656" s="21">
        <f t="shared" si="21"/>
        <v>0</v>
      </c>
      <c r="T656" s="54" t="str">
        <f>IF(Tableau415[[#This Row],[Matricule]]&gt;1,IF(COUNTIF(Tableau415[DateMatricule],Tableau415[[#This Row],[DateMatricule]])&gt;1,"Doublon",""),"")</f>
        <v/>
      </c>
      <c r="U656"/>
    </row>
    <row r="657" spans="1:21" x14ac:dyDescent="0.25">
      <c r="A657" s="12" t="str">
        <f>IF(Tableau415[[#This Row],[Semaine]]="","",VLOOKUP(Tableau415[[#This Row],[Semaine]],Listes!$A:$B,2,FALSE))</f>
        <v/>
      </c>
      <c r="B657" s="12" t="str">
        <f>IF(ISBLANK(Tableau415[[#This Row],[Matricule]]),"",VLOOKUP(Tableau415[[#This Row],[Matricule]],#REF!,2,FALSE))</f>
        <v/>
      </c>
      <c r="C657" s="12" t="str">
        <f>IF(ISBLANK(Tableau415[[#This Row],[Matricule]]),"",VLOOKUP(Tableau415[[#This Row],[Matricule]],#REF!,3,FALSE))</f>
        <v/>
      </c>
      <c r="D657" s="12" t="str">
        <f>CONCATENATE(Tableau415[[#This Row],[Semaine]],Tableau415[[#This Row],[Matricule]])</f>
        <v/>
      </c>
      <c r="H657" s="8"/>
      <c r="I657" s="8"/>
      <c r="J657" s="8"/>
      <c r="K657" s="8"/>
      <c r="L657" s="8"/>
      <c r="M657" s="8"/>
      <c r="N657" s="8"/>
      <c r="O657" s="21">
        <f>COUNTIF(Tableau415[[#This Row],[Lundi]:[Dimanche]],"&gt;0")</f>
        <v>0</v>
      </c>
      <c r="P657" s="21">
        <f>SUM(Tableau415[[#This Row],[Lundi]:[Dimanche]])</f>
        <v>0</v>
      </c>
      <c r="Q657" s="21">
        <f>COUNTIF(Tableau415[[#This Row],[Lundi]:[Dimanche]],"&gt;=190")*1000</f>
        <v>0</v>
      </c>
      <c r="R657" s="21">
        <f t="shared" si="20"/>
        <v>0</v>
      </c>
      <c r="S657" s="21">
        <f t="shared" si="21"/>
        <v>0</v>
      </c>
      <c r="T657" s="54" t="str">
        <f>IF(Tableau415[[#This Row],[Matricule]]&gt;1,IF(COUNTIF(Tableau415[DateMatricule],Tableau415[[#This Row],[DateMatricule]])&gt;1,"Doublon",""),"")</f>
        <v/>
      </c>
      <c r="U657"/>
    </row>
    <row r="658" spans="1:21" x14ac:dyDescent="0.25">
      <c r="A658" s="12" t="str">
        <f>IF(Tableau415[[#This Row],[Semaine]]="","",VLOOKUP(Tableau415[[#This Row],[Semaine]],Listes!$A:$B,2,FALSE))</f>
        <v/>
      </c>
      <c r="B658" s="12" t="str">
        <f>IF(ISBLANK(Tableau415[[#This Row],[Matricule]]),"",VLOOKUP(Tableau415[[#This Row],[Matricule]],#REF!,2,FALSE))</f>
        <v/>
      </c>
      <c r="C658" s="12" t="str">
        <f>IF(ISBLANK(Tableau415[[#This Row],[Matricule]]),"",VLOOKUP(Tableau415[[#This Row],[Matricule]],#REF!,3,FALSE))</f>
        <v/>
      </c>
      <c r="D658" s="12" t="str">
        <f>CONCATENATE(Tableau415[[#This Row],[Semaine]],Tableau415[[#This Row],[Matricule]])</f>
        <v/>
      </c>
      <c r="H658" s="8"/>
      <c r="I658" s="8"/>
      <c r="J658" s="8"/>
      <c r="K658" s="8"/>
      <c r="L658" s="8"/>
      <c r="M658" s="8"/>
      <c r="N658" s="8"/>
      <c r="O658" s="21">
        <f>COUNTIF(Tableau415[[#This Row],[Lundi]:[Dimanche]],"&gt;0")</f>
        <v>0</v>
      </c>
      <c r="P658" s="21">
        <f>SUM(Tableau415[[#This Row],[Lundi]:[Dimanche]])</f>
        <v>0</v>
      </c>
      <c r="Q658" s="21">
        <f>COUNTIF(Tableau415[[#This Row],[Lundi]:[Dimanche]],"&gt;=190")*1000</f>
        <v>0</v>
      </c>
      <c r="R658" s="21">
        <f t="shared" si="20"/>
        <v>0</v>
      </c>
      <c r="S658" s="21">
        <f t="shared" si="21"/>
        <v>0</v>
      </c>
      <c r="T658" s="54" t="str">
        <f>IF(Tableau415[[#This Row],[Matricule]]&gt;1,IF(COUNTIF(Tableau415[DateMatricule],Tableau415[[#This Row],[DateMatricule]])&gt;1,"Doublon",""),"")</f>
        <v/>
      </c>
      <c r="U658"/>
    </row>
    <row r="659" spans="1:21" x14ac:dyDescent="0.25">
      <c r="A659" s="12" t="str">
        <f>IF(Tableau415[[#This Row],[Semaine]]="","",VLOOKUP(Tableau415[[#This Row],[Semaine]],Listes!$A:$B,2,FALSE))</f>
        <v/>
      </c>
      <c r="B659" s="12" t="str">
        <f>IF(ISBLANK(Tableau415[[#This Row],[Matricule]]),"",VLOOKUP(Tableau415[[#This Row],[Matricule]],#REF!,2,FALSE))</f>
        <v/>
      </c>
      <c r="C659" s="12" t="str">
        <f>IF(ISBLANK(Tableau415[[#This Row],[Matricule]]),"",VLOOKUP(Tableau415[[#This Row],[Matricule]],#REF!,3,FALSE))</f>
        <v/>
      </c>
      <c r="D659" s="12" t="str">
        <f>CONCATENATE(Tableau415[[#This Row],[Semaine]],Tableau415[[#This Row],[Matricule]])</f>
        <v/>
      </c>
      <c r="H659" s="8"/>
      <c r="I659" s="8"/>
      <c r="J659" s="8"/>
      <c r="K659" s="8"/>
      <c r="L659" s="8"/>
      <c r="M659" s="8"/>
      <c r="N659" s="8"/>
      <c r="O659" s="21">
        <f>COUNTIF(Tableau415[[#This Row],[Lundi]:[Dimanche]],"&gt;0")</f>
        <v>0</v>
      </c>
      <c r="P659" s="21">
        <f>SUM(Tableau415[[#This Row],[Lundi]:[Dimanche]])</f>
        <v>0</v>
      </c>
      <c r="Q659" s="21">
        <f>COUNTIF(Tableau415[[#This Row],[Lundi]:[Dimanche]],"&gt;=190")*1000</f>
        <v>0</v>
      </c>
      <c r="R659" s="21">
        <f t="shared" si="20"/>
        <v>0</v>
      </c>
      <c r="S659" s="21">
        <f t="shared" si="21"/>
        <v>0</v>
      </c>
      <c r="T659" s="54" t="str">
        <f>IF(Tableau415[[#This Row],[Matricule]]&gt;1,IF(COUNTIF(Tableau415[DateMatricule],Tableau415[[#This Row],[DateMatricule]])&gt;1,"Doublon",""),"")</f>
        <v/>
      </c>
      <c r="U659"/>
    </row>
    <row r="660" spans="1:21" x14ac:dyDescent="0.25">
      <c r="A660" s="12" t="str">
        <f>IF(Tableau415[[#This Row],[Semaine]]="","",VLOOKUP(Tableau415[[#This Row],[Semaine]],Listes!$A:$B,2,FALSE))</f>
        <v/>
      </c>
      <c r="B660" s="12" t="str">
        <f>IF(ISBLANK(Tableau415[[#This Row],[Matricule]]),"",VLOOKUP(Tableau415[[#This Row],[Matricule]],#REF!,2,FALSE))</f>
        <v/>
      </c>
      <c r="C660" s="12" t="str">
        <f>IF(ISBLANK(Tableau415[[#This Row],[Matricule]]),"",VLOOKUP(Tableau415[[#This Row],[Matricule]],#REF!,3,FALSE))</f>
        <v/>
      </c>
      <c r="D660" s="12" t="str">
        <f>CONCATENATE(Tableau415[[#This Row],[Semaine]],Tableau415[[#This Row],[Matricule]])</f>
        <v/>
      </c>
      <c r="H660" s="8"/>
      <c r="I660" s="8"/>
      <c r="J660" s="8"/>
      <c r="K660" s="8"/>
      <c r="L660" s="8"/>
      <c r="M660" s="8"/>
      <c r="N660" s="8"/>
      <c r="O660" s="21">
        <f>COUNTIF(Tableau415[[#This Row],[Lundi]:[Dimanche]],"&gt;0")</f>
        <v>0</v>
      </c>
      <c r="P660" s="21">
        <f>SUM(Tableau415[[#This Row],[Lundi]:[Dimanche]])</f>
        <v>0</v>
      </c>
      <c r="Q660" s="21">
        <f>COUNTIF(Tableau415[[#This Row],[Lundi]:[Dimanche]],"&gt;=190")*1000</f>
        <v>0</v>
      </c>
      <c r="R660" s="21">
        <f t="shared" si="20"/>
        <v>0</v>
      </c>
      <c r="S660" s="21">
        <f t="shared" si="21"/>
        <v>0</v>
      </c>
      <c r="T660" s="54" t="str">
        <f>IF(Tableau415[[#This Row],[Matricule]]&gt;1,IF(COUNTIF(Tableau415[DateMatricule],Tableau415[[#This Row],[DateMatricule]])&gt;1,"Doublon",""),"")</f>
        <v/>
      </c>
      <c r="U660"/>
    </row>
    <row r="661" spans="1:21" x14ac:dyDescent="0.25">
      <c r="A661" s="12" t="str">
        <f>IF(Tableau415[[#This Row],[Semaine]]="","",VLOOKUP(Tableau415[[#This Row],[Semaine]],Listes!$A:$B,2,FALSE))</f>
        <v/>
      </c>
      <c r="B661" s="12" t="str">
        <f>IF(ISBLANK(Tableau415[[#This Row],[Matricule]]),"",VLOOKUP(Tableau415[[#This Row],[Matricule]],#REF!,2,FALSE))</f>
        <v/>
      </c>
      <c r="C661" s="12" t="str">
        <f>IF(ISBLANK(Tableau415[[#This Row],[Matricule]]),"",VLOOKUP(Tableau415[[#This Row],[Matricule]],#REF!,3,FALSE))</f>
        <v/>
      </c>
      <c r="D661" s="12" t="str">
        <f>CONCATENATE(Tableau415[[#This Row],[Semaine]],Tableau415[[#This Row],[Matricule]])</f>
        <v/>
      </c>
      <c r="H661" s="8"/>
      <c r="I661" s="8"/>
      <c r="J661" s="8"/>
      <c r="K661" s="8"/>
      <c r="L661" s="8"/>
      <c r="M661" s="8"/>
      <c r="N661" s="8"/>
      <c r="O661" s="21">
        <f>COUNTIF(Tableau415[[#This Row],[Lundi]:[Dimanche]],"&gt;0")</f>
        <v>0</v>
      </c>
      <c r="P661" s="21">
        <f>SUM(Tableau415[[#This Row],[Lundi]:[Dimanche]])</f>
        <v>0</v>
      </c>
      <c r="Q661" s="21">
        <f>COUNTIF(Tableau415[[#This Row],[Lundi]:[Dimanche]],"&gt;=190")*1000</f>
        <v>0</v>
      </c>
      <c r="R661" s="21">
        <f t="shared" si="20"/>
        <v>0</v>
      </c>
      <c r="S661" s="21">
        <f t="shared" si="21"/>
        <v>0</v>
      </c>
      <c r="T661" s="54" t="str">
        <f>IF(Tableau415[[#This Row],[Matricule]]&gt;1,IF(COUNTIF(Tableau415[DateMatricule],Tableau415[[#This Row],[DateMatricule]])&gt;1,"Doublon",""),"")</f>
        <v/>
      </c>
      <c r="U661"/>
    </row>
    <row r="662" spans="1:21" x14ac:dyDescent="0.25">
      <c r="A662" s="12" t="str">
        <f>IF(Tableau415[[#This Row],[Semaine]]="","",VLOOKUP(Tableau415[[#This Row],[Semaine]],Listes!$A:$B,2,FALSE))</f>
        <v/>
      </c>
      <c r="B662" s="12" t="str">
        <f>IF(ISBLANK(Tableau415[[#This Row],[Matricule]]),"",VLOOKUP(Tableau415[[#This Row],[Matricule]],#REF!,2,FALSE))</f>
        <v/>
      </c>
      <c r="C662" s="12" t="str">
        <f>IF(ISBLANK(Tableau415[[#This Row],[Matricule]]),"",VLOOKUP(Tableau415[[#This Row],[Matricule]],#REF!,3,FALSE))</f>
        <v/>
      </c>
      <c r="D662" s="12" t="str">
        <f>CONCATENATE(Tableau415[[#This Row],[Semaine]],Tableau415[[#This Row],[Matricule]])</f>
        <v/>
      </c>
      <c r="H662" s="8"/>
      <c r="I662" s="8"/>
      <c r="J662" s="8"/>
      <c r="K662" s="8"/>
      <c r="L662" s="8"/>
      <c r="M662" s="8"/>
      <c r="N662" s="8"/>
      <c r="O662" s="21">
        <f>COUNTIF(Tableau415[[#This Row],[Lundi]:[Dimanche]],"&gt;0")</f>
        <v>0</v>
      </c>
      <c r="P662" s="21">
        <f>SUM(Tableau415[[#This Row],[Lundi]:[Dimanche]])</f>
        <v>0</v>
      </c>
      <c r="Q662" s="21">
        <f>COUNTIF(Tableau415[[#This Row],[Lundi]:[Dimanche]],"&gt;=190")*1000</f>
        <v>0</v>
      </c>
      <c r="R662" s="21">
        <f t="shared" si="20"/>
        <v>0</v>
      </c>
      <c r="S662" s="21">
        <f t="shared" si="21"/>
        <v>0</v>
      </c>
      <c r="T662" s="54" t="str">
        <f>IF(Tableau415[[#This Row],[Matricule]]&gt;1,IF(COUNTIF(Tableau415[DateMatricule],Tableau415[[#This Row],[DateMatricule]])&gt;1,"Doublon",""),"")</f>
        <v/>
      </c>
      <c r="U662"/>
    </row>
    <row r="663" spans="1:21" x14ac:dyDescent="0.25">
      <c r="A663" s="12" t="str">
        <f>IF(Tableau415[[#This Row],[Semaine]]="","",VLOOKUP(Tableau415[[#This Row],[Semaine]],Listes!$A:$B,2,FALSE))</f>
        <v/>
      </c>
      <c r="B663" s="12" t="str">
        <f>IF(ISBLANK(Tableau415[[#This Row],[Matricule]]),"",VLOOKUP(Tableau415[[#This Row],[Matricule]],#REF!,2,FALSE))</f>
        <v/>
      </c>
      <c r="C663" s="12" t="str">
        <f>IF(ISBLANK(Tableau415[[#This Row],[Matricule]]),"",VLOOKUP(Tableau415[[#This Row],[Matricule]],#REF!,3,FALSE))</f>
        <v/>
      </c>
      <c r="D663" s="12" t="str">
        <f>CONCATENATE(Tableau415[[#This Row],[Semaine]],Tableau415[[#This Row],[Matricule]])</f>
        <v/>
      </c>
      <c r="H663" s="8"/>
      <c r="I663" s="8"/>
      <c r="J663" s="8"/>
      <c r="K663" s="8"/>
      <c r="L663" s="8"/>
      <c r="M663" s="8"/>
      <c r="N663" s="8"/>
      <c r="O663" s="21">
        <f>COUNTIF(Tableau415[[#This Row],[Lundi]:[Dimanche]],"&gt;0")</f>
        <v>0</v>
      </c>
      <c r="P663" s="21">
        <f>SUM(Tableau415[[#This Row],[Lundi]:[Dimanche]])</f>
        <v>0</v>
      </c>
      <c r="Q663" s="21">
        <f>COUNTIF(Tableau415[[#This Row],[Lundi]:[Dimanche]],"&gt;=190")*1000</f>
        <v>0</v>
      </c>
      <c r="R663" s="21">
        <f t="shared" si="20"/>
        <v>0</v>
      </c>
      <c r="S663" s="21">
        <f t="shared" si="21"/>
        <v>0</v>
      </c>
      <c r="T663" s="54" t="str">
        <f>IF(Tableau415[[#This Row],[Matricule]]&gt;1,IF(COUNTIF(Tableau415[DateMatricule],Tableau415[[#This Row],[DateMatricule]])&gt;1,"Doublon",""),"")</f>
        <v/>
      </c>
      <c r="U663"/>
    </row>
    <row r="664" spans="1:21" x14ac:dyDescent="0.25">
      <c r="A664" s="12" t="str">
        <f>IF(Tableau415[[#This Row],[Semaine]]="","",VLOOKUP(Tableau415[[#This Row],[Semaine]],Listes!$A:$B,2,FALSE))</f>
        <v/>
      </c>
      <c r="B664" s="12" t="str">
        <f>IF(ISBLANK(Tableau415[[#This Row],[Matricule]]),"",VLOOKUP(Tableau415[[#This Row],[Matricule]],#REF!,2,FALSE))</f>
        <v/>
      </c>
      <c r="C664" s="12" t="str">
        <f>IF(ISBLANK(Tableau415[[#This Row],[Matricule]]),"",VLOOKUP(Tableau415[[#This Row],[Matricule]],#REF!,3,FALSE))</f>
        <v/>
      </c>
      <c r="D664" s="12" t="str">
        <f>CONCATENATE(Tableau415[[#This Row],[Semaine]],Tableau415[[#This Row],[Matricule]])</f>
        <v/>
      </c>
      <c r="H664" s="8"/>
      <c r="I664" s="8"/>
      <c r="J664" s="8"/>
      <c r="K664" s="8"/>
      <c r="L664" s="8"/>
      <c r="M664" s="8"/>
      <c r="N664" s="8"/>
      <c r="O664" s="21">
        <f>COUNTIF(Tableau415[[#This Row],[Lundi]:[Dimanche]],"&gt;0")</f>
        <v>0</v>
      </c>
      <c r="P664" s="21">
        <f>SUM(Tableau415[[#This Row],[Lundi]:[Dimanche]])</f>
        <v>0</v>
      </c>
      <c r="Q664" s="21">
        <f>COUNTIF(Tableau415[[#This Row],[Lundi]:[Dimanche]],"&gt;=190")*1000</f>
        <v>0</v>
      </c>
      <c r="R664" s="21">
        <f t="shared" si="20"/>
        <v>0</v>
      </c>
      <c r="S664" s="21">
        <f t="shared" si="21"/>
        <v>0</v>
      </c>
      <c r="T664" s="54" t="str">
        <f>IF(Tableau415[[#This Row],[Matricule]]&gt;1,IF(COUNTIF(Tableau415[DateMatricule],Tableau415[[#This Row],[DateMatricule]])&gt;1,"Doublon",""),"")</f>
        <v/>
      </c>
      <c r="U664"/>
    </row>
    <row r="665" spans="1:21" x14ac:dyDescent="0.25">
      <c r="A665" s="12" t="str">
        <f>IF(Tableau415[[#This Row],[Semaine]]="","",VLOOKUP(Tableau415[[#This Row],[Semaine]],Listes!$A:$B,2,FALSE))</f>
        <v/>
      </c>
      <c r="B665" s="12" t="str">
        <f>IF(ISBLANK(Tableau415[[#This Row],[Matricule]]),"",VLOOKUP(Tableau415[[#This Row],[Matricule]],#REF!,2,FALSE))</f>
        <v/>
      </c>
      <c r="C665" s="12" t="str">
        <f>IF(ISBLANK(Tableau415[[#This Row],[Matricule]]),"",VLOOKUP(Tableau415[[#This Row],[Matricule]],#REF!,3,FALSE))</f>
        <v/>
      </c>
      <c r="D665" s="12" t="str">
        <f>CONCATENATE(Tableau415[[#This Row],[Semaine]],Tableau415[[#This Row],[Matricule]])</f>
        <v/>
      </c>
      <c r="H665" s="8"/>
      <c r="I665" s="8"/>
      <c r="J665" s="8"/>
      <c r="K665" s="8"/>
      <c r="L665" s="8"/>
      <c r="M665" s="8"/>
      <c r="N665" s="8"/>
      <c r="O665" s="21">
        <f>COUNTIF(Tableau415[[#This Row],[Lundi]:[Dimanche]],"&gt;0")</f>
        <v>0</v>
      </c>
      <c r="P665" s="21">
        <f>SUM(Tableau415[[#This Row],[Lundi]:[Dimanche]])</f>
        <v>0</v>
      </c>
      <c r="Q665" s="21">
        <f>COUNTIF(Tableau415[[#This Row],[Lundi]:[Dimanche]],"&gt;=190")*1000</f>
        <v>0</v>
      </c>
      <c r="R665" s="21">
        <f t="shared" si="20"/>
        <v>0</v>
      </c>
      <c r="S665" s="21">
        <f t="shared" si="21"/>
        <v>0</v>
      </c>
      <c r="T665" s="54" t="str">
        <f>IF(Tableau415[[#This Row],[Matricule]]&gt;1,IF(COUNTIF(Tableau415[DateMatricule],Tableau415[[#This Row],[DateMatricule]])&gt;1,"Doublon",""),"")</f>
        <v/>
      </c>
      <c r="U665"/>
    </row>
    <row r="666" spans="1:21" x14ac:dyDescent="0.25">
      <c r="A666" s="12" t="str">
        <f>IF(Tableau415[[#This Row],[Semaine]]="","",VLOOKUP(Tableau415[[#This Row],[Semaine]],Listes!$A:$B,2,FALSE))</f>
        <v/>
      </c>
      <c r="B666" s="12" t="str">
        <f>IF(ISBLANK(Tableau415[[#This Row],[Matricule]]),"",VLOOKUP(Tableau415[[#This Row],[Matricule]],#REF!,2,FALSE))</f>
        <v/>
      </c>
      <c r="C666" s="12" t="str">
        <f>IF(ISBLANK(Tableau415[[#This Row],[Matricule]]),"",VLOOKUP(Tableau415[[#This Row],[Matricule]],#REF!,3,FALSE))</f>
        <v/>
      </c>
      <c r="D666" s="12" t="str">
        <f>CONCATENATE(Tableau415[[#This Row],[Semaine]],Tableau415[[#This Row],[Matricule]])</f>
        <v/>
      </c>
      <c r="H666" s="8"/>
      <c r="I666" s="8"/>
      <c r="J666" s="8"/>
      <c r="K666" s="8"/>
      <c r="L666" s="8"/>
      <c r="M666" s="8"/>
      <c r="N666" s="8"/>
      <c r="O666" s="21">
        <f>COUNTIF(Tableau415[[#This Row],[Lundi]:[Dimanche]],"&gt;0")</f>
        <v>0</v>
      </c>
      <c r="P666" s="21">
        <f>SUM(Tableau415[[#This Row],[Lundi]:[Dimanche]])</f>
        <v>0</v>
      </c>
      <c r="Q666" s="21">
        <f>COUNTIF(Tableau415[[#This Row],[Lundi]:[Dimanche]],"&gt;=190")*1000</f>
        <v>0</v>
      </c>
      <c r="R666" s="21">
        <f t="shared" si="20"/>
        <v>0</v>
      </c>
      <c r="S666" s="21">
        <f t="shared" si="21"/>
        <v>0</v>
      </c>
      <c r="T666" s="54" t="str">
        <f>IF(Tableau415[[#This Row],[Matricule]]&gt;1,IF(COUNTIF(Tableau415[DateMatricule],Tableau415[[#This Row],[DateMatricule]])&gt;1,"Doublon",""),"")</f>
        <v/>
      </c>
      <c r="U666"/>
    </row>
    <row r="667" spans="1:21" x14ac:dyDescent="0.25">
      <c r="A667" s="12" t="str">
        <f>IF(Tableau415[[#This Row],[Semaine]]="","",VLOOKUP(Tableau415[[#This Row],[Semaine]],Listes!$A:$B,2,FALSE))</f>
        <v/>
      </c>
      <c r="B667" s="12" t="str">
        <f>IF(ISBLANK(Tableau415[[#This Row],[Matricule]]),"",VLOOKUP(Tableau415[[#This Row],[Matricule]],#REF!,2,FALSE))</f>
        <v/>
      </c>
      <c r="C667" s="12" t="str">
        <f>IF(ISBLANK(Tableau415[[#This Row],[Matricule]]),"",VLOOKUP(Tableau415[[#This Row],[Matricule]],#REF!,3,FALSE))</f>
        <v/>
      </c>
      <c r="D667" s="12" t="str">
        <f>CONCATENATE(Tableau415[[#This Row],[Semaine]],Tableau415[[#This Row],[Matricule]])</f>
        <v/>
      </c>
      <c r="H667" s="8"/>
      <c r="I667" s="8"/>
      <c r="J667" s="8"/>
      <c r="K667" s="8"/>
      <c r="L667" s="8"/>
      <c r="M667" s="8"/>
      <c r="N667" s="8"/>
      <c r="O667" s="21">
        <f>COUNTIF(Tableau415[[#This Row],[Lundi]:[Dimanche]],"&gt;0")</f>
        <v>0</v>
      </c>
      <c r="P667" s="21">
        <f>SUM(Tableau415[[#This Row],[Lundi]:[Dimanche]])</f>
        <v>0</v>
      </c>
      <c r="Q667" s="21">
        <f>COUNTIF(Tableau415[[#This Row],[Lundi]:[Dimanche]],"&gt;=190")*1000</f>
        <v>0</v>
      </c>
      <c r="R667" s="21">
        <f t="shared" si="20"/>
        <v>0</v>
      </c>
      <c r="S667" s="21">
        <f t="shared" si="21"/>
        <v>0</v>
      </c>
      <c r="T667" s="54" t="str">
        <f>IF(Tableau415[[#This Row],[Matricule]]&gt;1,IF(COUNTIF(Tableau415[DateMatricule],Tableau415[[#This Row],[DateMatricule]])&gt;1,"Doublon",""),"")</f>
        <v/>
      </c>
      <c r="U667"/>
    </row>
    <row r="668" spans="1:21" x14ac:dyDescent="0.25">
      <c r="A668" s="12" t="str">
        <f>IF(Tableau415[[#This Row],[Semaine]]="","",VLOOKUP(Tableau415[[#This Row],[Semaine]],Listes!$A:$B,2,FALSE))</f>
        <v/>
      </c>
      <c r="B668" s="12" t="str">
        <f>IF(ISBLANK(Tableau415[[#This Row],[Matricule]]),"",VLOOKUP(Tableau415[[#This Row],[Matricule]],#REF!,2,FALSE))</f>
        <v/>
      </c>
      <c r="C668" s="12" t="str">
        <f>IF(ISBLANK(Tableau415[[#This Row],[Matricule]]),"",VLOOKUP(Tableau415[[#This Row],[Matricule]],#REF!,3,FALSE))</f>
        <v/>
      </c>
      <c r="D668" s="12" t="str">
        <f>CONCATENATE(Tableau415[[#This Row],[Semaine]],Tableau415[[#This Row],[Matricule]])</f>
        <v/>
      </c>
      <c r="H668" s="8"/>
      <c r="I668" s="8"/>
      <c r="J668" s="8"/>
      <c r="K668" s="8"/>
      <c r="L668" s="8"/>
      <c r="M668" s="8"/>
      <c r="N668" s="8"/>
      <c r="O668" s="21">
        <f>COUNTIF(Tableau415[[#This Row],[Lundi]:[Dimanche]],"&gt;0")</f>
        <v>0</v>
      </c>
      <c r="P668" s="21">
        <f>SUM(Tableau415[[#This Row],[Lundi]:[Dimanche]])</f>
        <v>0</v>
      </c>
      <c r="Q668" s="21">
        <f>COUNTIF(Tableau415[[#This Row],[Lundi]:[Dimanche]],"&gt;=190")*1000</f>
        <v>0</v>
      </c>
      <c r="R668" s="21">
        <f t="shared" si="20"/>
        <v>0</v>
      </c>
      <c r="S668" s="21">
        <f t="shared" si="21"/>
        <v>0</v>
      </c>
      <c r="T668" s="54" t="str">
        <f>IF(Tableau415[[#This Row],[Matricule]]&gt;1,IF(COUNTIF(Tableau415[DateMatricule],Tableau415[[#This Row],[DateMatricule]])&gt;1,"Doublon",""),"")</f>
        <v/>
      </c>
      <c r="U668"/>
    </row>
    <row r="669" spans="1:21" x14ac:dyDescent="0.25">
      <c r="A669" s="12" t="str">
        <f>IF(Tableau415[[#This Row],[Semaine]]="","",VLOOKUP(Tableau415[[#This Row],[Semaine]],Listes!$A:$B,2,FALSE))</f>
        <v/>
      </c>
      <c r="B669" s="12" t="str">
        <f>IF(ISBLANK(Tableau415[[#This Row],[Matricule]]),"",VLOOKUP(Tableau415[[#This Row],[Matricule]],#REF!,2,FALSE))</f>
        <v/>
      </c>
      <c r="C669" s="12" t="str">
        <f>IF(ISBLANK(Tableau415[[#This Row],[Matricule]]),"",VLOOKUP(Tableau415[[#This Row],[Matricule]],#REF!,3,FALSE))</f>
        <v/>
      </c>
      <c r="D669" s="12" t="str">
        <f>CONCATENATE(Tableau415[[#This Row],[Semaine]],Tableau415[[#This Row],[Matricule]])</f>
        <v/>
      </c>
      <c r="H669" s="8"/>
      <c r="I669" s="8"/>
      <c r="J669" s="8"/>
      <c r="K669" s="8"/>
      <c r="L669" s="8"/>
      <c r="M669" s="8"/>
      <c r="N669" s="8"/>
      <c r="O669" s="21">
        <f>COUNTIF(Tableau415[[#This Row],[Lundi]:[Dimanche]],"&gt;0")</f>
        <v>0</v>
      </c>
      <c r="P669" s="21">
        <f>SUM(Tableau415[[#This Row],[Lundi]:[Dimanche]])</f>
        <v>0</v>
      </c>
      <c r="Q669" s="21">
        <f>COUNTIF(Tableau415[[#This Row],[Lundi]:[Dimanche]],"&gt;=190")*1000</f>
        <v>0</v>
      </c>
      <c r="R669" s="21">
        <f t="shared" si="20"/>
        <v>0</v>
      </c>
      <c r="S669" s="21">
        <f t="shared" si="21"/>
        <v>0</v>
      </c>
      <c r="T669" s="54" t="str">
        <f>IF(Tableau415[[#This Row],[Matricule]]&gt;1,IF(COUNTIF(Tableau415[DateMatricule],Tableau415[[#This Row],[DateMatricule]])&gt;1,"Doublon",""),"")</f>
        <v/>
      </c>
      <c r="U669"/>
    </row>
    <row r="670" spans="1:21" x14ac:dyDescent="0.25">
      <c r="A670" s="12" t="str">
        <f>IF(Tableau415[[#This Row],[Semaine]]="","",VLOOKUP(Tableau415[[#This Row],[Semaine]],Listes!$A:$B,2,FALSE))</f>
        <v/>
      </c>
      <c r="B670" s="12" t="str">
        <f>IF(ISBLANK(Tableau415[[#This Row],[Matricule]]),"",VLOOKUP(Tableau415[[#This Row],[Matricule]],#REF!,2,FALSE))</f>
        <v/>
      </c>
      <c r="C670" s="12" t="str">
        <f>IF(ISBLANK(Tableau415[[#This Row],[Matricule]]),"",VLOOKUP(Tableau415[[#This Row],[Matricule]],#REF!,3,FALSE))</f>
        <v/>
      </c>
      <c r="D670" s="12" t="str">
        <f>CONCATENATE(Tableau415[[#This Row],[Semaine]],Tableau415[[#This Row],[Matricule]])</f>
        <v/>
      </c>
      <c r="H670" s="8"/>
      <c r="I670" s="8"/>
      <c r="J670" s="8"/>
      <c r="K670" s="8"/>
      <c r="L670" s="8"/>
      <c r="M670" s="8"/>
      <c r="N670" s="8"/>
      <c r="O670" s="21">
        <f>COUNTIF(Tableau415[[#This Row],[Lundi]:[Dimanche]],"&gt;0")</f>
        <v>0</v>
      </c>
      <c r="P670" s="21">
        <f>SUM(Tableau415[[#This Row],[Lundi]:[Dimanche]])</f>
        <v>0</v>
      </c>
      <c r="Q670" s="21">
        <f>COUNTIF(Tableau415[[#This Row],[Lundi]:[Dimanche]],"&gt;=190")*1000</f>
        <v>0</v>
      </c>
      <c r="R670" s="21">
        <f t="shared" si="20"/>
        <v>0</v>
      </c>
      <c r="S670" s="21">
        <f t="shared" si="21"/>
        <v>0</v>
      </c>
      <c r="T670" s="54" t="str">
        <f>IF(Tableau415[[#This Row],[Matricule]]&gt;1,IF(COUNTIF(Tableau415[DateMatricule],Tableau415[[#This Row],[DateMatricule]])&gt;1,"Doublon",""),"")</f>
        <v/>
      </c>
      <c r="U670"/>
    </row>
    <row r="671" spans="1:21" x14ac:dyDescent="0.25">
      <c r="A671" s="12" t="str">
        <f>IF(Tableau415[[#This Row],[Semaine]]="","",VLOOKUP(Tableau415[[#This Row],[Semaine]],Listes!$A:$B,2,FALSE))</f>
        <v/>
      </c>
      <c r="B671" s="12" t="str">
        <f>IF(ISBLANK(Tableau415[[#This Row],[Matricule]]),"",VLOOKUP(Tableau415[[#This Row],[Matricule]],#REF!,2,FALSE))</f>
        <v/>
      </c>
      <c r="C671" s="12" t="str">
        <f>IF(ISBLANK(Tableau415[[#This Row],[Matricule]]),"",VLOOKUP(Tableau415[[#This Row],[Matricule]],#REF!,3,FALSE))</f>
        <v/>
      </c>
      <c r="D671" s="12" t="str">
        <f>CONCATENATE(Tableau415[[#This Row],[Semaine]],Tableau415[[#This Row],[Matricule]])</f>
        <v/>
      </c>
      <c r="H671" s="8"/>
      <c r="I671" s="8"/>
      <c r="J671" s="8"/>
      <c r="K671" s="8"/>
      <c r="L671" s="8"/>
      <c r="M671" s="8"/>
      <c r="N671" s="8"/>
      <c r="O671" s="21">
        <f>COUNTIF(Tableau415[[#This Row],[Lundi]:[Dimanche]],"&gt;0")</f>
        <v>0</v>
      </c>
      <c r="P671" s="21">
        <f>SUM(Tableau415[[#This Row],[Lundi]:[Dimanche]])</f>
        <v>0</v>
      </c>
      <c r="Q671" s="21">
        <f>COUNTIF(Tableau415[[#This Row],[Lundi]:[Dimanche]],"&gt;=190")*1000</f>
        <v>0</v>
      </c>
      <c r="R671" s="21">
        <f t="shared" si="20"/>
        <v>0</v>
      </c>
      <c r="S671" s="21">
        <f t="shared" si="21"/>
        <v>0</v>
      </c>
      <c r="T671" s="54" t="str">
        <f>IF(Tableau415[[#This Row],[Matricule]]&gt;1,IF(COUNTIF(Tableau415[DateMatricule],Tableau415[[#This Row],[DateMatricule]])&gt;1,"Doublon",""),"")</f>
        <v/>
      </c>
      <c r="U671"/>
    </row>
    <row r="672" spans="1:21" x14ac:dyDescent="0.25">
      <c r="A672" s="12" t="str">
        <f>IF(Tableau415[[#This Row],[Semaine]]="","",VLOOKUP(Tableau415[[#This Row],[Semaine]],Listes!$A:$B,2,FALSE))</f>
        <v/>
      </c>
      <c r="B672" s="12" t="str">
        <f>IF(ISBLANK(Tableau415[[#This Row],[Matricule]]),"",VLOOKUP(Tableau415[[#This Row],[Matricule]],#REF!,2,FALSE))</f>
        <v/>
      </c>
      <c r="C672" s="12" t="str">
        <f>IF(ISBLANK(Tableau415[[#This Row],[Matricule]]),"",VLOOKUP(Tableau415[[#This Row],[Matricule]],#REF!,3,FALSE))</f>
        <v/>
      </c>
      <c r="D672" s="12" t="str">
        <f>CONCATENATE(Tableau415[[#This Row],[Semaine]],Tableau415[[#This Row],[Matricule]])</f>
        <v/>
      </c>
      <c r="H672" s="8"/>
      <c r="I672" s="8"/>
      <c r="J672" s="8"/>
      <c r="K672" s="8"/>
      <c r="L672" s="8"/>
      <c r="M672" s="8"/>
      <c r="N672" s="8"/>
      <c r="O672" s="21">
        <f>COUNTIF(Tableau415[[#This Row],[Lundi]:[Dimanche]],"&gt;0")</f>
        <v>0</v>
      </c>
      <c r="P672" s="21">
        <f>SUM(Tableau415[[#This Row],[Lundi]:[Dimanche]])</f>
        <v>0</v>
      </c>
      <c r="Q672" s="21">
        <f>COUNTIF(Tableau415[[#This Row],[Lundi]:[Dimanche]],"&gt;=190")*1000</f>
        <v>0</v>
      </c>
      <c r="R672" s="21">
        <f t="shared" si="20"/>
        <v>0</v>
      </c>
      <c r="S672" s="21">
        <f t="shared" si="21"/>
        <v>0</v>
      </c>
      <c r="T672" s="54" t="str">
        <f>IF(Tableau415[[#This Row],[Matricule]]&gt;1,IF(COUNTIF(Tableau415[DateMatricule],Tableau415[[#This Row],[DateMatricule]])&gt;1,"Doublon",""),"")</f>
        <v/>
      </c>
      <c r="U672"/>
    </row>
    <row r="673" spans="1:21" x14ac:dyDescent="0.25">
      <c r="A673" s="12" t="str">
        <f>IF(Tableau415[[#This Row],[Semaine]]="","",VLOOKUP(Tableau415[[#This Row],[Semaine]],Listes!$A:$B,2,FALSE))</f>
        <v/>
      </c>
      <c r="B673" s="12" t="str">
        <f>IF(ISBLANK(Tableau415[[#This Row],[Matricule]]),"",VLOOKUP(Tableau415[[#This Row],[Matricule]],#REF!,2,FALSE))</f>
        <v/>
      </c>
      <c r="C673" s="12" t="str">
        <f>IF(ISBLANK(Tableau415[[#This Row],[Matricule]]),"",VLOOKUP(Tableau415[[#This Row],[Matricule]],#REF!,3,FALSE))</f>
        <v/>
      </c>
      <c r="D673" s="12" t="str">
        <f>CONCATENATE(Tableau415[[#This Row],[Semaine]],Tableau415[[#This Row],[Matricule]])</f>
        <v/>
      </c>
      <c r="H673" s="8"/>
      <c r="I673" s="8"/>
      <c r="J673" s="8"/>
      <c r="K673" s="8"/>
      <c r="L673" s="8"/>
      <c r="M673" s="8"/>
      <c r="N673" s="8"/>
      <c r="O673" s="21">
        <f>COUNTIF(Tableau415[[#This Row],[Lundi]:[Dimanche]],"&gt;0")</f>
        <v>0</v>
      </c>
      <c r="P673" s="21">
        <f>SUM(Tableau415[[#This Row],[Lundi]:[Dimanche]])</f>
        <v>0</v>
      </c>
      <c r="Q673" s="21">
        <f>COUNTIF(Tableau415[[#This Row],[Lundi]:[Dimanche]],"&gt;=190")*1000</f>
        <v>0</v>
      </c>
      <c r="R673" s="21">
        <f t="shared" si="20"/>
        <v>0</v>
      </c>
      <c r="S673" s="21">
        <f t="shared" si="21"/>
        <v>0</v>
      </c>
      <c r="T673" s="54" t="str">
        <f>IF(Tableau415[[#This Row],[Matricule]]&gt;1,IF(COUNTIF(Tableau415[DateMatricule],Tableau415[[#This Row],[DateMatricule]])&gt;1,"Doublon",""),"")</f>
        <v/>
      </c>
      <c r="U673"/>
    </row>
    <row r="674" spans="1:21" x14ac:dyDescent="0.25">
      <c r="A674" s="12" t="str">
        <f>IF(Tableau415[[#This Row],[Semaine]]="","",VLOOKUP(Tableau415[[#This Row],[Semaine]],Listes!$A:$B,2,FALSE))</f>
        <v/>
      </c>
      <c r="B674" s="12" t="str">
        <f>IF(ISBLANK(Tableau415[[#This Row],[Matricule]]),"",VLOOKUP(Tableau415[[#This Row],[Matricule]],#REF!,2,FALSE))</f>
        <v/>
      </c>
      <c r="C674" s="12" t="str">
        <f>IF(ISBLANK(Tableau415[[#This Row],[Matricule]]),"",VLOOKUP(Tableau415[[#This Row],[Matricule]],#REF!,3,FALSE))</f>
        <v/>
      </c>
      <c r="D674" s="12" t="str">
        <f>CONCATENATE(Tableau415[[#This Row],[Semaine]],Tableau415[[#This Row],[Matricule]])</f>
        <v/>
      </c>
      <c r="H674" s="8"/>
      <c r="I674" s="8"/>
      <c r="J674" s="8"/>
      <c r="K674" s="8"/>
      <c r="L674" s="8"/>
      <c r="M674" s="8"/>
      <c r="N674" s="8"/>
      <c r="O674" s="21">
        <f>COUNTIF(Tableau415[[#This Row],[Lundi]:[Dimanche]],"&gt;0")</f>
        <v>0</v>
      </c>
      <c r="P674" s="21">
        <f>SUM(Tableau415[[#This Row],[Lundi]:[Dimanche]])</f>
        <v>0</v>
      </c>
      <c r="Q674" s="21">
        <f>COUNTIF(Tableau415[[#This Row],[Lundi]:[Dimanche]],"&gt;=190")*1000</f>
        <v>0</v>
      </c>
      <c r="R674" s="21">
        <f t="shared" si="20"/>
        <v>0</v>
      </c>
      <c r="S674" s="21">
        <f t="shared" si="21"/>
        <v>0</v>
      </c>
      <c r="T674" s="54" t="str">
        <f>IF(Tableau415[[#This Row],[Matricule]]&gt;1,IF(COUNTIF(Tableau415[DateMatricule],Tableau415[[#This Row],[DateMatricule]])&gt;1,"Doublon",""),"")</f>
        <v/>
      </c>
      <c r="U674"/>
    </row>
    <row r="675" spans="1:21" x14ac:dyDescent="0.25">
      <c r="A675" s="12" t="str">
        <f>IF(Tableau415[[#This Row],[Semaine]]="","",VLOOKUP(Tableau415[[#This Row],[Semaine]],Listes!$A:$B,2,FALSE))</f>
        <v/>
      </c>
      <c r="B675" s="12" t="str">
        <f>IF(ISBLANK(Tableau415[[#This Row],[Matricule]]),"",VLOOKUP(Tableau415[[#This Row],[Matricule]],#REF!,2,FALSE))</f>
        <v/>
      </c>
      <c r="C675" s="12" t="str">
        <f>IF(ISBLANK(Tableau415[[#This Row],[Matricule]]),"",VLOOKUP(Tableau415[[#This Row],[Matricule]],#REF!,3,FALSE))</f>
        <v/>
      </c>
      <c r="D675" s="12" t="str">
        <f>CONCATENATE(Tableau415[[#This Row],[Semaine]],Tableau415[[#This Row],[Matricule]])</f>
        <v/>
      </c>
      <c r="H675" s="8"/>
      <c r="I675" s="8"/>
      <c r="J675" s="8"/>
      <c r="K675" s="8"/>
      <c r="L675" s="8"/>
      <c r="M675" s="8"/>
      <c r="N675" s="8"/>
      <c r="O675" s="21">
        <f>COUNTIF(Tableau415[[#This Row],[Lundi]:[Dimanche]],"&gt;0")</f>
        <v>0</v>
      </c>
      <c r="P675" s="21">
        <f>SUM(Tableau415[[#This Row],[Lundi]:[Dimanche]])</f>
        <v>0</v>
      </c>
      <c r="Q675" s="21">
        <f>COUNTIF(Tableau415[[#This Row],[Lundi]:[Dimanche]],"&gt;=190")*1000</f>
        <v>0</v>
      </c>
      <c r="R675" s="21">
        <f t="shared" si="20"/>
        <v>0</v>
      </c>
      <c r="S675" s="21">
        <f t="shared" si="21"/>
        <v>0</v>
      </c>
      <c r="T675" s="54" t="str">
        <f>IF(Tableau415[[#This Row],[Matricule]]&gt;1,IF(COUNTIF(Tableau415[DateMatricule],Tableau415[[#This Row],[DateMatricule]])&gt;1,"Doublon",""),"")</f>
        <v/>
      </c>
      <c r="U675"/>
    </row>
    <row r="676" spans="1:21" x14ac:dyDescent="0.25">
      <c r="A676" s="12" t="str">
        <f>IF(Tableau415[[#This Row],[Semaine]]="","",VLOOKUP(Tableau415[[#This Row],[Semaine]],Listes!$A:$B,2,FALSE))</f>
        <v/>
      </c>
      <c r="B676" s="12" t="str">
        <f>IF(ISBLANK(Tableau415[[#This Row],[Matricule]]),"",VLOOKUP(Tableau415[[#This Row],[Matricule]],#REF!,2,FALSE))</f>
        <v/>
      </c>
      <c r="C676" s="12" t="str">
        <f>IF(ISBLANK(Tableau415[[#This Row],[Matricule]]),"",VLOOKUP(Tableau415[[#This Row],[Matricule]],#REF!,3,FALSE))</f>
        <v/>
      </c>
      <c r="D676" s="12" t="str">
        <f>CONCATENATE(Tableau415[[#This Row],[Semaine]],Tableau415[[#This Row],[Matricule]])</f>
        <v/>
      </c>
      <c r="H676" s="8"/>
      <c r="I676" s="8"/>
      <c r="J676" s="8"/>
      <c r="K676" s="8"/>
      <c r="L676" s="8"/>
      <c r="M676" s="8"/>
      <c r="N676" s="8"/>
      <c r="O676" s="21">
        <f>COUNTIF(Tableau415[[#This Row],[Lundi]:[Dimanche]],"&gt;0")</f>
        <v>0</v>
      </c>
      <c r="P676" s="21">
        <f>SUM(Tableau415[[#This Row],[Lundi]:[Dimanche]])</f>
        <v>0</v>
      </c>
      <c r="Q676" s="21">
        <f>COUNTIF(Tableau415[[#This Row],[Lundi]:[Dimanche]],"&gt;=190")*1000</f>
        <v>0</v>
      </c>
      <c r="R676" s="21">
        <f t="shared" si="20"/>
        <v>0</v>
      </c>
      <c r="S676" s="21">
        <f t="shared" si="21"/>
        <v>0</v>
      </c>
      <c r="T676" s="54" t="str">
        <f>IF(Tableau415[[#This Row],[Matricule]]&gt;1,IF(COUNTIF(Tableau415[DateMatricule],Tableau415[[#This Row],[DateMatricule]])&gt;1,"Doublon",""),"")</f>
        <v/>
      </c>
      <c r="U676"/>
    </row>
    <row r="677" spans="1:21" x14ac:dyDescent="0.25">
      <c r="A677" s="12" t="str">
        <f>IF(Tableau415[[#This Row],[Semaine]]="","",VLOOKUP(Tableau415[[#This Row],[Semaine]],Listes!$A:$B,2,FALSE))</f>
        <v/>
      </c>
      <c r="B677" s="12" t="str">
        <f>IF(ISBLANK(Tableau415[[#This Row],[Matricule]]),"",VLOOKUP(Tableau415[[#This Row],[Matricule]],#REF!,2,FALSE))</f>
        <v/>
      </c>
      <c r="C677" s="12" t="str">
        <f>IF(ISBLANK(Tableau415[[#This Row],[Matricule]]),"",VLOOKUP(Tableau415[[#This Row],[Matricule]],#REF!,3,FALSE))</f>
        <v/>
      </c>
      <c r="D677" s="12" t="str">
        <f>CONCATENATE(Tableau415[[#This Row],[Semaine]],Tableau415[[#This Row],[Matricule]])</f>
        <v/>
      </c>
      <c r="H677" s="8"/>
      <c r="I677" s="8"/>
      <c r="J677" s="8"/>
      <c r="K677" s="8"/>
      <c r="L677" s="8"/>
      <c r="M677" s="8"/>
      <c r="N677" s="8"/>
      <c r="O677" s="21">
        <f>COUNTIF(Tableau415[[#This Row],[Lundi]:[Dimanche]],"&gt;0")</f>
        <v>0</v>
      </c>
      <c r="P677" s="21">
        <f>SUM(Tableau415[[#This Row],[Lundi]:[Dimanche]])</f>
        <v>0</v>
      </c>
      <c r="Q677" s="21">
        <f>COUNTIF(Tableau415[[#This Row],[Lundi]:[Dimanche]],"&gt;=190")*1000</f>
        <v>0</v>
      </c>
      <c r="R677" s="21">
        <f t="shared" si="20"/>
        <v>0</v>
      </c>
      <c r="S677" s="21">
        <f t="shared" si="21"/>
        <v>0</v>
      </c>
      <c r="T677" s="54" t="str">
        <f>IF(Tableau415[[#This Row],[Matricule]]&gt;1,IF(COUNTIF(Tableau415[DateMatricule],Tableau415[[#This Row],[DateMatricule]])&gt;1,"Doublon",""),"")</f>
        <v/>
      </c>
      <c r="U677"/>
    </row>
    <row r="678" spans="1:21" x14ac:dyDescent="0.25">
      <c r="A678" s="12" t="str">
        <f>IF(Tableau415[[#This Row],[Semaine]]="","",VLOOKUP(Tableau415[[#This Row],[Semaine]],Listes!$A:$B,2,FALSE))</f>
        <v/>
      </c>
      <c r="B678" s="12" t="str">
        <f>IF(ISBLANK(Tableau415[[#This Row],[Matricule]]),"",VLOOKUP(Tableau415[[#This Row],[Matricule]],#REF!,2,FALSE))</f>
        <v/>
      </c>
      <c r="C678" s="12" t="str">
        <f>IF(ISBLANK(Tableau415[[#This Row],[Matricule]]),"",VLOOKUP(Tableau415[[#This Row],[Matricule]],#REF!,3,FALSE))</f>
        <v/>
      </c>
      <c r="D678" s="12" t="str">
        <f>CONCATENATE(Tableau415[[#This Row],[Semaine]],Tableau415[[#This Row],[Matricule]])</f>
        <v/>
      </c>
      <c r="H678" s="8"/>
      <c r="I678" s="8"/>
      <c r="J678" s="8"/>
      <c r="K678" s="8"/>
      <c r="L678" s="8"/>
      <c r="M678" s="8"/>
      <c r="N678" s="8"/>
      <c r="O678" s="21">
        <f>COUNTIF(Tableau415[[#This Row],[Lundi]:[Dimanche]],"&gt;0")</f>
        <v>0</v>
      </c>
      <c r="P678" s="21">
        <f>SUM(Tableau415[[#This Row],[Lundi]:[Dimanche]])</f>
        <v>0</v>
      </c>
      <c r="Q678" s="21">
        <f>COUNTIF(Tableau415[[#This Row],[Lundi]:[Dimanche]],"&gt;=190")*1000</f>
        <v>0</v>
      </c>
      <c r="R678" s="21">
        <f t="shared" si="20"/>
        <v>0</v>
      </c>
      <c r="S678" s="21">
        <f t="shared" si="21"/>
        <v>0</v>
      </c>
      <c r="T678" s="54" t="str">
        <f>IF(Tableau415[[#This Row],[Matricule]]&gt;1,IF(COUNTIF(Tableau415[DateMatricule],Tableau415[[#This Row],[DateMatricule]])&gt;1,"Doublon",""),"")</f>
        <v/>
      </c>
      <c r="U678"/>
    </row>
    <row r="679" spans="1:21" x14ac:dyDescent="0.25">
      <c r="A679" s="12" t="str">
        <f>IF(Tableau415[[#This Row],[Semaine]]="","",VLOOKUP(Tableau415[[#This Row],[Semaine]],Listes!$A:$B,2,FALSE))</f>
        <v/>
      </c>
      <c r="B679" s="12" t="str">
        <f>IF(ISBLANK(Tableau415[[#This Row],[Matricule]]),"",VLOOKUP(Tableau415[[#This Row],[Matricule]],#REF!,2,FALSE))</f>
        <v/>
      </c>
      <c r="C679" s="12" t="str">
        <f>IF(ISBLANK(Tableau415[[#This Row],[Matricule]]),"",VLOOKUP(Tableau415[[#This Row],[Matricule]],#REF!,3,FALSE))</f>
        <v/>
      </c>
      <c r="D679" s="12" t="str">
        <f>CONCATENATE(Tableau415[[#This Row],[Semaine]],Tableau415[[#This Row],[Matricule]])</f>
        <v/>
      </c>
      <c r="H679" s="8"/>
      <c r="I679" s="8"/>
      <c r="J679" s="8"/>
      <c r="K679" s="8"/>
      <c r="L679" s="8"/>
      <c r="M679" s="8"/>
      <c r="N679" s="8"/>
      <c r="O679" s="21">
        <f>COUNTIF(Tableau415[[#This Row],[Lundi]:[Dimanche]],"&gt;0")</f>
        <v>0</v>
      </c>
      <c r="P679" s="21">
        <f>SUM(Tableau415[[#This Row],[Lundi]:[Dimanche]])</f>
        <v>0</v>
      </c>
      <c r="Q679" s="21">
        <f>COUNTIF(Tableau415[[#This Row],[Lundi]:[Dimanche]],"&gt;=190")*1000</f>
        <v>0</v>
      </c>
      <c r="R679" s="21">
        <f t="shared" si="20"/>
        <v>0</v>
      </c>
      <c r="S679" s="21">
        <f t="shared" si="21"/>
        <v>0</v>
      </c>
      <c r="T679" s="54" t="str">
        <f>IF(Tableau415[[#This Row],[Matricule]]&gt;1,IF(COUNTIF(Tableau415[DateMatricule],Tableau415[[#This Row],[DateMatricule]])&gt;1,"Doublon",""),"")</f>
        <v/>
      </c>
      <c r="U679"/>
    </row>
    <row r="680" spans="1:21" x14ac:dyDescent="0.25">
      <c r="A680" s="12" t="str">
        <f>IF(Tableau415[[#This Row],[Semaine]]="","",VLOOKUP(Tableau415[[#This Row],[Semaine]],Listes!$A:$B,2,FALSE))</f>
        <v/>
      </c>
      <c r="B680" s="12" t="str">
        <f>IF(ISBLANK(Tableau415[[#This Row],[Matricule]]),"",VLOOKUP(Tableau415[[#This Row],[Matricule]],#REF!,2,FALSE))</f>
        <v/>
      </c>
      <c r="C680" s="12" t="str">
        <f>IF(ISBLANK(Tableau415[[#This Row],[Matricule]]),"",VLOOKUP(Tableau415[[#This Row],[Matricule]],#REF!,3,FALSE))</f>
        <v/>
      </c>
      <c r="D680" s="12" t="str">
        <f>CONCATENATE(Tableau415[[#This Row],[Semaine]],Tableau415[[#This Row],[Matricule]])</f>
        <v/>
      </c>
      <c r="H680" s="8"/>
      <c r="I680" s="8"/>
      <c r="J680" s="8"/>
      <c r="K680" s="8"/>
      <c r="L680" s="8"/>
      <c r="M680" s="8"/>
      <c r="N680" s="8"/>
      <c r="O680" s="21">
        <f>COUNTIF(Tableau415[[#This Row],[Lundi]:[Dimanche]],"&gt;0")</f>
        <v>0</v>
      </c>
      <c r="P680" s="21">
        <f>SUM(Tableau415[[#This Row],[Lundi]:[Dimanche]])</f>
        <v>0</v>
      </c>
      <c r="Q680" s="21">
        <f>COUNTIF(Tableau415[[#This Row],[Lundi]:[Dimanche]],"&gt;=190")*1000</f>
        <v>0</v>
      </c>
      <c r="R680" s="21">
        <f t="shared" si="20"/>
        <v>0</v>
      </c>
      <c r="S680" s="21">
        <f t="shared" si="21"/>
        <v>0</v>
      </c>
      <c r="T680" s="54" t="str">
        <f>IF(Tableau415[[#This Row],[Matricule]]&gt;1,IF(COUNTIF(Tableau415[DateMatricule],Tableau415[[#This Row],[DateMatricule]])&gt;1,"Doublon",""),"")</f>
        <v/>
      </c>
      <c r="U680"/>
    </row>
    <row r="681" spans="1:21" x14ac:dyDescent="0.25">
      <c r="A681" s="12" t="str">
        <f>IF(Tableau415[[#This Row],[Semaine]]="","",VLOOKUP(Tableau415[[#This Row],[Semaine]],Listes!$A:$B,2,FALSE))</f>
        <v/>
      </c>
      <c r="B681" s="12" t="str">
        <f>IF(ISBLANK(Tableau415[[#This Row],[Matricule]]),"",VLOOKUP(Tableau415[[#This Row],[Matricule]],#REF!,2,FALSE))</f>
        <v/>
      </c>
      <c r="C681" s="12" t="str">
        <f>IF(ISBLANK(Tableau415[[#This Row],[Matricule]]),"",VLOOKUP(Tableau415[[#This Row],[Matricule]],#REF!,3,FALSE))</f>
        <v/>
      </c>
      <c r="D681" s="12" t="str">
        <f>CONCATENATE(Tableau415[[#This Row],[Semaine]],Tableau415[[#This Row],[Matricule]])</f>
        <v/>
      </c>
      <c r="H681" s="8"/>
      <c r="I681" s="8"/>
      <c r="J681" s="8"/>
      <c r="K681" s="8"/>
      <c r="L681" s="8"/>
      <c r="M681" s="8"/>
      <c r="N681" s="8"/>
      <c r="O681" s="21">
        <f>COUNTIF(Tableau415[[#This Row],[Lundi]:[Dimanche]],"&gt;0")</f>
        <v>0</v>
      </c>
      <c r="P681" s="21">
        <f>SUM(Tableau415[[#This Row],[Lundi]:[Dimanche]])</f>
        <v>0</v>
      </c>
      <c r="Q681" s="21">
        <f>COUNTIF(Tableau415[[#This Row],[Lundi]:[Dimanche]],"&gt;=190")*1000</f>
        <v>0</v>
      </c>
      <c r="R681" s="21">
        <f t="shared" si="20"/>
        <v>0</v>
      </c>
      <c r="S681" s="21">
        <f t="shared" si="21"/>
        <v>0</v>
      </c>
      <c r="T681" s="54" t="str">
        <f>IF(Tableau415[[#This Row],[Matricule]]&gt;1,IF(COUNTIF(Tableau415[DateMatricule],Tableau415[[#This Row],[DateMatricule]])&gt;1,"Doublon",""),"")</f>
        <v/>
      </c>
      <c r="U681"/>
    </row>
    <row r="682" spans="1:21" x14ac:dyDescent="0.25">
      <c r="A682" s="12" t="str">
        <f>IF(Tableau415[[#This Row],[Semaine]]="","",VLOOKUP(Tableau415[[#This Row],[Semaine]],Listes!$A:$B,2,FALSE))</f>
        <v/>
      </c>
      <c r="B682" s="12" t="str">
        <f>IF(ISBLANK(Tableau415[[#This Row],[Matricule]]),"",VLOOKUP(Tableau415[[#This Row],[Matricule]],#REF!,2,FALSE))</f>
        <v/>
      </c>
      <c r="C682" s="12" t="str">
        <f>IF(ISBLANK(Tableau415[[#This Row],[Matricule]]),"",VLOOKUP(Tableau415[[#This Row],[Matricule]],#REF!,3,FALSE))</f>
        <v/>
      </c>
      <c r="D682" s="12" t="str">
        <f>CONCATENATE(Tableau415[[#This Row],[Semaine]],Tableau415[[#This Row],[Matricule]])</f>
        <v/>
      </c>
      <c r="H682" s="8"/>
      <c r="I682" s="8"/>
      <c r="J682" s="8"/>
      <c r="K682" s="8"/>
      <c r="L682" s="8"/>
      <c r="M682" s="8"/>
      <c r="N682" s="8"/>
      <c r="O682" s="21">
        <f>COUNTIF(Tableau415[[#This Row],[Lundi]:[Dimanche]],"&gt;0")</f>
        <v>0</v>
      </c>
      <c r="P682" s="21">
        <f>SUM(Tableau415[[#This Row],[Lundi]:[Dimanche]])</f>
        <v>0</v>
      </c>
      <c r="Q682" s="21">
        <f>COUNTIF(Tableau415[[#This Row],[Lundi]:[Dimanche]],"&gt;=190")*1000</f>
        <v>0</v>
      </c>
      <c r="R682" s="21">
        <f t="shared" si="20"/>
        <v>0</v>
      </c>
      <c r="S682" s="21">
        <f t="shared" si="21"/>
        <v>0</v>
      </c>
      <c r="T682" s="54" t="str">
        <f>IF(Tableau415[[#This Row],[Matricule]]&gt;1,IF(COUNTIF(Tableau415[DateMatricule],Tableau415[[#This Row],[DateMatricule]])&gt;1,"Doublon",""),"")</f>
        <v/>
      </c>
      <c r="U682"/>
    </row>
    <row r="683" spans="1:21" x14ac:dyDescent="0.25">
      <c r="A683" s="12" t="str">
        <f>IF(Tableau415[[#This Row],[Semaine]]="","",VLOOKUP(Tableau415[[#This Row],[Semaine]],Listes!$A:$B,2,FALSE))</f>
        <v/>
      </c>
      <c r="B683" s="12" t="str">
        <f>IF(ISBLANK(Tableau415[[#This Row],[Matricule]]),"",VLOOKUP(Tableau415[[#This Row],[Matricule]],#REF!,2,FALSE))</f>
        <v/>
      </c>
      <c r="C683" s="12" t="str">
        <f>IF(ISBLANK(Tableau415[[#This Row],[Matricule]]),"",VLOOKUP(Tableau415[[#This Row],[Matricule]],#REF!,3,FALSE))</f>
        <v/>
      </c>
      <c r="D683" s="12" t="str">
        <f>CONCATENATE(Tableau415[[#This Row],[Semaine]],Tableau415[[#This Row],[Matricule]])</f>
        <v/>
      </c>
      <c r="H683" s="8"/>
      <c r="I683" s="8"/>
      <c r="J683" s="8"/>
      <c r="K683" s="8"/>
      <c r="L683" s="8"/>
      <c r="M683" s="8"/>
      <c r="N683" s="8"/>
      <c r="O683" s="21">
        <f>COUNTIF(Tableau415[[#This Row],[Lundi]:[Dimanche]],"&gt;0")</f>
        <v>0</v>
      </c>
      <c r="P683" s="21">
        <f>SUM(Tableau415[[#This Row],[Lundi]:[Dimanche]])</f>
        <v>0</v>
      </c>
      <c r="Q683" s="21">
        <f>COUNTIF(Tableau415[[#This Row],[Lundi]:[Dimanche]],"&gt;=190")*1000</f>
        <v>0</v>
      </c>
      <c r="R683" s="21">
        <f t="shared" si="20"/>
        <v>0</v>
      </c>
      <c r="S683" s="21">
        <f t="shared" si="21"/>
        <v>0</v>
      </c>
      <c r="T683" s="54" t="str">
        <f>IF(Tableau415[[#This Row],[Matricule]]&gt;1,IF(COUNTIF(Tableau415[DateMatricule],Tableau415[[#This Row],[DateMatricule]])&gt;1,"Doublon",""),"")</f>
        <v/>
      </c>
      <c r="U683"/>
    </row>
    <row r="684" spans="1:21" x14ac:dyDescent="0.25">
      <c r="A684" s="12" t="str">
        <f>IF(Tableau415[[#This Row],[Semaine]]="","",VLOOKUP(Tableau415[[#This Row],[Semaine]],Listes!$A:$B,2,FALSE))</f>
        <v/>
      </c>
      <c r="B684" s="12" t="str">
        <f>IF(ISBLANK(Tableau415[[#This Row],[Matricule]]),"",VLOOKUP(Tableau415[[#This Row],[Matricule]],#REF!,2,FALSE))</f>
        <v/>
      </c>
      <c r="C684" s="12" t="str">
        <f>IF(ISBLANK(Tableau415[[#This Row],[Matricule]]),"",VLOOKUP(Tableau415[[#This Row],[Matricule]],#REF!,3,FALSE))</f>
        <v/>
      </c>
      <c r="D684" s="12" t="str">
        <f>CONCATENATE(Tableau415[[#This Row],[Semaine]],Tableau415[[#This Row],[Matricule]])</f>
        <v/>
      </c>
      <c r="H684" s="8"/>
      <c r="I684" s="8"/>
      <c r="J684" s="8"/>
      <c r="K684" s="8"/>
      <c r="L684" s="8"/>
      <c r="M684" s="8"/>
      <c r="N684" s="8"/>
      <c r="O684" s="21">
        <f>COUNTIF(Tableau415[[#This Row],[Lundi]:[Dimanche]],"&gt;0")</f>
        <v>0</v>
      </c>
      <c r="P684" s="21">
        <f>SUM(Tableau415[[#This Row],[Lundi]:[Dimanche]])</f>
        <v>0</v>
      </c>
      <c r="Q684" s="21">
        <f>COUNTIF(Tableau415[[#This Row],[Lundi]:[Dimanche]],"&gt;=190")*1000</f>
        <v>0</v>
      </c>
      <c r="R684" s="21">
        <f t="shared" si="20"/>
        <v>0</v>
      </c>
      <c r="S684" s="21">
        <f t="shared" si="21"/>
        <v>0</v>
      </c>
      <c r="T684" s="54" t="str">
        <f>IF(Tableau415[[#This Row],[Matricule]]&gt;1,IF(COUNTIF(Tableau415[DateMatricule],Tableau415[[#This Row],[DateMatricule]])&gt;1,"Doublon",""),"")</f>
        <v/>
      </c>
      <c r="U684"/>
    </row>
    <row r="685" spans="1:21" x14ac:dyDescent="0.25">
      <c r="A685" s="12" t="str">
        <f>IF(Tableau415[[#This Row],[Semaine]]="","",VLOOKUP(Tableau415[[#This Row],[Semaine]],Listes!$A:$B,2,FALSE))</f>
        <v/>
      </c>
      <c r="B685" s="12" t="str">
        <f>IF(ISBLANK(Tableau415[[#This Row],[Matricule]]),"",VLOOKUP(Tableau415[[#This Row],[Matricule]],#REF!,2,FALSE))</f>
        <v/>
      </c>
      <c r="C685" s="12" t="str">
        <f>IF(ISBLANK(Tableau415[[#This Row],[Matricule]]),"",VLOOKUP(Tableau415[[#This Row],[Matricule]],#REF!,3,FALSE))</f>
        <v/>
      </c>
      <c r="D685" s="12" t="str">
        <f>CONCATENATE(Tableau415[[#This Row],[Semaine]],Tableau415[[#This Row],[Matricule]])</f>
        <v/>
      </c>
      <c r="H685" s="8"/>
      <c r="I685" s="8"/>
      <c r="J685" s="8"/>
      <c r="K685" s="8"/>
      <c r="L685" s="8"/>
      <c r="M685" s="8"/>
      <c r="N685" s="8"/>
      <c r="O685" s="21">
        <f>COUNTIF(Tableau415[[#This Row],[Lundi]:[Dimanche]],"&gt;0")</f>
        <v>0</v>
      </c>
      <c r="P685" s="21">
        <f>SUM(Tableau415[[#This Row],[Lundi]:[Dimanche]])</f>
        <v>0</v>
      </c>
      <c r="Q685" s="21">
        <f>COUNTIF(Tableau415[[#This Row],[Lundi]:[Dimanche]],"&gt;=190")*1000</f>
        <v>0</v>
      </c>
      <c r="R685" s="21">
        <f t="shared" si="20"/>
        <v>0</v>
      </c>
      <c r="S685" s="21">
        <f t="shared" si="21"/>
        <v>0</v>
      </c>
      <c r="T685" s="54" t="str">
        <f>IF(Tableau415[[#This Row],[Matricule]]&gt;1,IF(COUNTIF(Tableau415[DateMatricule],Tableau415[[#This Row],[DateMatricule]])&gt;1,"Doublon",""),"")</f>
        <v/>
      </c>
      <c r="U685"/>
    </row>
    <row r="686" spans="1:21" x14ac:dyDescent="0.25">
      <c r="A686" s="12" t="str">
        <f>IF(Tableau415[[#This Row],[Semaine]]="","",VLOOKUP(Tableau415[[#This Row],[Semaine]],Listes!$A:$B,2,FALSE))</f>
        <v/>
      </c>
      <c r="B686" s="12" t="str">
        <f>IF(ISBLANK(Tableau415[[#This Row],[Matricule]]),"",VLOOKUP(Tableau415[[#This Row],[Matricule]],#REF!,2,FALSE))</f>
        <v/>
      </c>
      <c r="C686" s="12" t="str">
        <f>IF(ISBLANK(Tableau415[[#This Row],[Matricule]]),"",VLOOKUP(Tableau415[[#This Row],[Matricule]],#REF!,3,FALSE))</f>
        <v/>
      </c>
      <c r="D686" s="12" t="str">
        <f>CONCATENATE(Tableau415[[#This Row],[Semaine]],Tableau415[[#This Row],[Matricule]])</f>
        <v/>
      </c>
      <c r="H686" s="8"/>
      <c r="I686" s="8"/>
      <c r="J686" s="8"/>
      <c r="K686" s="8"/>
      <c r="L686" s="8"/>
      <c r="M686" s="8"/>
      <c r="N686" s="8"/>
      <c r="O686" s="21">
        <f>COUNTIF(Tableau415[[#This Row],[Lundi]:[Dimanche]],"&gt;0")</f>
        <v>0</v>
      </c>
      <c r="P686" s="21">
        <f>SUM(Tableau415[[#This Row],[Lundi]:[Dimanche]])</f>
        <v>0</v>
      </c>
      <c r="Q686" s="21">
        <f>COUNTIF(Tableau415[[#This Row],[Lundi]:[Dimanche]],"&gt;=190")*1000</f>
        <v>0</v>
      </c>
      <c r="R686" s="21">
        <f t="shared" si="20"/>
        <v>0</v>
      </c>
      <c r="S686" s="21">
        <f t="shared" si="21"/>
        <v>0</v>
      </c>
      <c r="T686" s="54" t="str">
        <f>IF(Tableau415[[#This Row],[Matricule]]&gt;1,IF(COUNTIF(Tableau415[DateMatricule],Tableau415[[#This Row],[DateMatricule]])&gt;1,"Doublon",""),"")</f>
        <v/>
      </c>
      <c r="U686"/>
    </row>
    <row r="687" spans="1:21" x14ac:dyDescent="0.25">
      <c r="A687" s="12" t="str">
        <f>IF(Tableau415[[#This Row],[Semaine]]="","",VLOOKUP(Tableau415[[#This Row],[Semaine]],Listes!$A:$B,2,FALSE))</f>
        <v/>
      </c>
      <c r="B687" s="12" t="str">
        <f>IF(ISBLANK(Tableau415[[#This Row],[Matricule]]),"",VLOOKUP(Tableau415[[#This Row],[Matricule]],#REF!,2,FALSE))</f>
        <v/>
      </c>
      <c r="C687" s="12" t="str">
        <f>IF(ISBLANK(Tableau415[[#This Row],[Matricule]]),"",VLOOKUP(Tableau415[[#This Row],[Matricule]],#REF!,3,FALSE))</f>
        <v/>
      </c>
      <c r="D687" s="12" t="str">
        <f>CONCATENATE(Tableau415[[#This Row],[Semaine]],Tableau415[[#This Row],[Matricule]])</f>
        <v/>
      </c>
      <c r="H687" s="8"/>
      <c r="I687" s="8"/>
      <c r="J687" s="8"/>
      <c r="K687" s="8"/>
      <c r="L687" s="8"/>
      <c r="M687" s="8"/>
      <c r="N687" s="8"/>
      <c r="O687" s="21">
        <f>COUNTIF(Tableau415[[#This Row],[Lundi]:[Dimanche]],"&gt;0")</f>
        <v>0</v>
      </c>
      <c r="P687" s="21">
        <f>SUM(Tableau415[[#This Row],[Lundi]:[Dimanche]])</f>
        <v>0</v>
      </c>
      <c r="Q687" s="21">
        <f>COUNTIF(Tableau415[[#This Row],[Lundi]:[Dimanche]],"&gt;=190")*1000</f>
        <v>0</v>
      </c>
      <c r="R687" s="21">
        <f t="shared" si="20"/>
        <v>0</v>
      </c>
      <c r="S687" s="21">
        <f t="shared" si="21"/>
        <v>0</v>
      </c>
      <c r="T687" s="54" t="str">
        <f>IF(Tableau415[[#This Row],[Matricule]]&gt;1,IF(COUNTIF(Tableau415[DateMatricule],Tableau415[[#This Row],[DateMatricule]])&gt;1,"Doublon",""),"")</f>
        <v/>
      </c>
      <c r="U687"/>
    </row>
    <row r="688" spans="1:21" x14ac:dyDescent="0.25">
      <c r="A688" s="12" t="str">
        <f>IF(Tableau415[[#This Row],[Semaine]]="","",VLOOKUP(Tableau415[[#This Row],[Semaine]],Listes!$A:$B,2,FALSE))</f>
        <v/>
      </c>
      <c r="B688" s="12" t="str">
        <f>IF(ISBLANK(Tableau415[[#This Row],[Matricule]]),"",VLOOKUP(Tableau415[[#This Row],[Matricule]],#REF!,2,FALSE))</f>
        <v/>
      </c>
      <c r="C688" s="12" t="str">
        <f>IF(ISBLANK(Tableau415[[#This Row],[Matricule]]),"",VLOOKUP(Tableau415[[#This Row],[Matricule]],#REF!,3,FALSE))</f>
        <v/>
      </c>
      <c r="D688" s="12" t="str">
        <f>CONCATENATE(Tableau415[[#This Row],[Semaine]],Tableau415[[#This Row],[Matricule]])</f>
        <v/>
      </c>
      <c r="H688" s="8"/>
      <c r="I688" s="8"/>
      <c r="J688" s="8"/>
      <c r="K688" s="8"/>
      <c r="L688" s="8"/>
      <c r="M688" s="8"/>
      <c r="N688" s="8"/>
      <c r="O688" s="21">
        <f>COUNTIF(Tableau415[[#This Row],[Lundi]:[Dimanche]],"&gt;0")</f>
        <v>0</v>
      </c>
      <c r="P688" s="21">
        <f>SUM(Tableau415[[#This Row],[Lundi]:[Dimanche]])</f>
        <v>0</v>
      </c>
      <c r="Q688" s="21">
        <f>COUNTIF(Tableau415[[#This Row],[Lundi]:[Dimanche]],"&gt;=190")*1000</f>
        <v>0</v>
      </c>
      <c r="R688" s="21">
        <f t="shared" si="20"/>
        <v>0</v>
      </c>
      <c r="S688" s="21">
        <f t="shared" si="21"/>
        <v>0</v>
      </c>
      <c r="T688" s="54" t="str">
        <f>IF(Tableau415[[#This Row],[Matricule]]&gt;1,IF(COUNTIF(Tableau415[DateMatricule],Tableau415[[#This Row],[DateMatricule]])&gt;1,"Doublon",""),"")</f>
        <v/>
      </c>
      <c r="U688"/>
    </row>
    <row r="689" spans="1:21" x14ac:dyDescent="0.25">
      <c r="A689" s="12" t="str">
        <f>IF(Tableau415[[#This Row],[Semaine]]="","",VLOOKUP(Tableau415[[#This Row],[Semaine]],Listes!$A:$B,2,FALSE))</f>
        <v/>
      </c>
      <c r="B689" s="12" t="str">
        <f>IF(ISBLANK(Tableau415[[#This Row],[Matricule]]),"",VLOOKUP(Tableau415[[#This Row],[Matricule]],#REF!,2,FALSE))</f>
        <v/>
      </c>
      <c r="C689" s="12" t="str">
        <f>IF(ISBLANK(Tableau415[[#This Row],[Matricule]]),"",VLOOKUP(Tableau415[[#This Row],[Matricule]],#REF!,3,FALSE))</f>
        <v/>
      </c>
      <c r="D689" s="12" t="str">
        <f>CONCATENATE(Tableau415[[#This Row],[Semaine]],Tableau415[[#This Row],[Matricule]])</f>
        <v/>
      </c>
      <c r="H689" s="8"/>
      <c r="I689" s="8"/>
      <c r="J689" s="8"/>
      <c r="K689" s="8"/>
      <c r="L689" s="8"/>
      <c r="M689" s="8"/>
      <c r="N689" s="8"/>
      <c r="O689" s="21">
        <f>COUNTIF(Tableau415[[#This Row],[Lundi]:[Dimanche]],"&gt;0")</f>
        <v>0</v>
      </c>
      <c r="P689" s="21">
        <f>SUM(Tableau415[[#This Row],[Lundi]:[Dimanche]])</f>
        <v>0</v>
      </c>
      <c r="Q689" s="21">
        <f>COUNTIF(Tableau415[[#This Row],[Lundi]:[Dimanche]],"&gt;=190")*1000</f>
        <v>0</v>
      </c>
      <c r="R689" s="21">
        <f t="shared" si="20"/>
        <v>0</v>
      </c>
      <c r="S689" s="21">
        <f t="shared" si="21"/>
        <v>0</v>
      </c>
      <c r="T689" s="54" t="str">
        <f>IF(Tableau415[[#This Row],[Matricule]]&gt;1,IF(COUNTIF(Tableau415[DateMatricule],Tableau415[[#This Row],[DateMatricule]])&gt;1,"Doublon",""),"")</f>
        <v/>
      </c>
      <c r="U689"/>
    </row>
    <row r="690" spans="1:21" x14ac:dyDescent="0.25">
      <c r="A690" s="12" t="str">
        <f>IF(Tableau415[[#This Row],[Semaine]]="","",VLOOKUP(Tableau415[[#This Row],[Semaine]],Listes!$A:$B,2,FALSE))</f>
        <v/>
      </c>
      <c r="B690" s="12" t="str">
        <f>IF(ISBLANK(Tableau415[[#This Row],[Matricule]]),"",VLOOKUP(Tableau415[[#This Row],[Matricule]],#REF!,2,FALSE))</f>
        <v/>
      </c>
      <c r="C690" s="12" t="str">
        <f>IF(ISBLANK(Tableau415[[#This Row],[Matricule]]),"",VLOOKUP(Tableau415[[#This Row],[Matricule]],#REF!,3,FALSE))</f>
        <v/>
      </c>
      <c r="D690" s="12" t="str">
        <f>CONCATENATE(Tableau415[[#This Row],[Semaine]],Tableau415[[#This Row],[Matricule]])</f>
        <v/>
      </c>
      <c r="H690" s="8"/>
      <c r="I690" s="8"/>
      <c r="J690" s="8"/>
      <c r="K690" s="8"/>
      <c r="L690" s="8"/>
      <c r="M690" s="8"/>
      <c r="N690" s="8"/>
      <c r="O690" s="21">
        <f>COUNTIF(Tableau415[[#This Row],[Lundi]:[Dimanche]],"&gt;0")</f>
        <v>0</v>
      </c>
      <c r="P690" s="21">
        <f>SUM(Tableau415[[#This Row],[Lundi]:[Dimanche]])</f>
        <v>0</v>
      </c>
      <c r="Q690" s="21">
        <f>COUNTIF(Tableau415[[#This Row],[Lundi]:[Dimanche]],"&gt;=190")*1000</f>
        <v>0</v>
      </c>
      <c r="R690" s="21">
        <f t="shared" si="20"/>
        <v>0</v>
      </c>
      <c r="S690" s="21">
        <f t="shared" si="21"/>
        <v>0</v>
      </c>
      <c r="T690" s="54" t="str">
        <f>IF(Tableau415[[#This Row],[Matricule]]&gt;1,IF(COUNTIF(Tableau415[DateMatricule],Tableau415[[#This Row],[DateMatricule]])&gt;1,"Doublon",""),"")</f>
        <v/>
      </c>
      <c r="U690"/>
    </row>
    <row r="691" spans="1:21" x14ac:dyDescent="0.25">
      <c r="A691" s="12" t="str">
        <f>IF(Tableau415[[#This Row],[Semaine]]="","",VLOOKUP(Tableau415[[#This Row],[Semaine]],Listes!$A:$B,2,FALSE))</f>
        <v/>
      </c>
      <c r="B691" s="12" t="str">
        <f>IF(ISBLANK(Tableau415[[#This Row],[Matricule]]),"",VLOOKUP(Tableau415[[#This Row],[Matricule]],#REF!,2,FALSE))</f>
        <v/>
      </c>
      <c r="C691" s="12" t="str">
        <f>IF(ISBLANK(Tableau415[[#This Row],[Matricule]]),"",VLOOKUP(Tableau415[[#This Row],[Matricule]],#REF!,3,FALSE))</f>
        <v/>
      </c>
      <c r="D691" s="12" t="str">
        <f>CONCATENATE(Tableau415[[#This Row],[Semaine]],Tableau415[[#This Row],[Matricule]])</f>
        <v/>
      </c>
      <c r="H691" s="8"/>
      <c r="I691" s="8"/>
      <c r="J691" s="8"/>
      <c r="K691" s="8"/>
      <c r="L691" s="8"/>
      <c r="M691" s="8"/>
      <c r="N691" s="8"/>
      <c r="O691" s="21">
        <f>COUNTIF(Tableau415[[#This Row],[Lundi]:[Dimanche]],"&gt;0")</f>
        <v>0</v>
      </c>
      <c r="P691" s="21">
        <f>SUM(Tableau415[[#This Row],[Lundi]:[Dimanche]])</f>
        <v>0</v>
      </c>
      <c r="Q691" s="21">
        <f>COUNTIF(Tableau415[[#This Row],[Lundi]:[Dimanche]],"&gt;=190")*1000</f>
        <v>0</v>
      </c>
      <c r="R691" s="21">
        <f t="shared" si="20"/>
        <v>0</v>
      </c>
      <c r="S691" s="21">
        <f t="shared" si="21"/>
        <v>0</v>
      </c>
      <c r="T691" s="54" t="str">
        <f>IF(Tableau415[[#This Row],[Matricule]]&gt;1,IF(COUNTIF(Tableau415[DateMatricule],Tableau415[[#This Row],[DateMatricule]])&gt;1,"Doublon",""),"")</f>
        <v/>
      </c>
      <c r="U691"/>
    </row>
    <row r="692" spans="1:21" x14ac:dyDescent="0.25">
      <c r="A692" s="12" t="str">
        <f>IF(Tableau415[[#This Row],[Semaine]]="","",VLOOKUP(Tableau415[[#This Row],[Semaine]],Listes!$A:$B,2,FALSE))</f>
        <v/>
      </c>
      <c r="B692" s="12" t="str">
        <f>IF(ISBLANK(Tableau415[[#This Row],[Matricule]]),"",VLOOKUP(Tableau415[[#This Row],[Matricule]],#REF!,2,FALSE))</f>
        <v/>
      </c>
      <c r="C692" s="12" t="str">
        <f>IF(ISBLANK(Tableau415[[#This Row],[Matricule]]),"",VLOOKUP(Tableau415[[#This Row],[Matricule]],#REF!,3,FALSE))</f>
        <v/>
      </c>
      <c r="D692" s="12" t="str">
        <f>CONCATENATE(Tableau415[[#This Row],[Semaine]],Tableau415[[#This Row],[Matricule]])</f>
        <v/>
      </c>
      <c r="H692" s="8"/>
      <c r="I692" s="8"/>
      <c r="J692" s="8"/>
      <c r="K692" s="8"/>
      <c r="L692" s="8"/>
      <c r="M692" s="8"/>
      <c r="N692" s="8"/>
      <c r="O692" s="21">
        <f>COUNTIF(Tableau415[[#This Row],[Lundi]:[Dimanche]],"&gt;0")</f>
        <v>0</v>
      </c>
      <c r="P692" s="21">
        <f>SUM(Tableau415[[#This Row],[Lundi]:[Dimanche]])</f>
        <v>0</v>
      </c>
      <c r="Q692" s="21">
        <f>COUNTIF(Tableau415[[#This Row],[Lundi]:[Dimanche]],"&gt;=190")*1000</f>
        <v>0</v>
      </c>
      <c r="R692" s="21">
        <f t="shared" si="20"/>
        <v>0</v>
      </c>
      <c r="S692" s="21">
        <f t="shared" si="21"/>
        <v>0</v>
      </c>
      <c r="T692" s="54" t="str">
        <f>IF(Tableau415[[#This Row],[Matricule]]&gt;1,IF(COUNTIF(Tableau415[DateMatricule],Tableau415[[#This Row],[DateMatricule]])&gt;1,"Doublon",""),"")</f>
        <v/>
      </c>
      <c r="U692"/>
    </row>
    <row r="693" spans="1:21" x14ac:dyDescent="0.25">
      <c r="A693" s="12" t="str">
        <f>IF(Tableau415[[#This Row],[Semaine]]="","",VLOOKUP(Tableau415[[#This Row],[Semaine]],Listes!$A:$B,2,FALSE))</f>
        <v/>
      </c>
      <c r="B693" s="12" t="str">
        <f>IF(ISBLANK(Tableau415[[#This Row],[Matricule]]),"",VLOOKUP(Tableau415[[#This Row],[Matricule]],#REF!,2,FALSE))</f>
        <v/>
      </c>
      <c r="C693" s="12" t="str">
        <f>IF(ISBLANK(Tableau415[[#This Row],[Matricule]]),"",VLOOKUP(Tableau415[[#This Row],[Matricule]],#REF!,3,FALSE))</f>
        <v/>
      </c>
      <c r="D693" s="12" t="str">
        <f>CONCATENATE(Tableau415[[#This Row],[Semaine]],Tableau415[[#This Row],[Matricule]])</f>
        <v/>
      </c>
      <c r="H693" s="8"/>
      <c r="I693" s="8"/>
      <c r="J693" s="8"/>
      <c r="K693" s="8"/>
      <c r="L693" s="8"/>
      <c r="M693" s="8"/>
      <c r="N693" s="8"/>
      <c r="O693" s="21">
        <f>COUNTIF(Tableau415[[#This Row],[Lundi]:[Dimanche]],"&gt;0")</f>
        <v>0</v>
      </c>
      <c r="P693" s="21">
        <f>SUM(Tableau415[[#This Row],[Lundi]:[Dimanche]])</f>
        <v>0</v>
      </c>
      <c r="Q693" s="21">
        <f>COUNTIF(Tableau415[[#This Row],[Lundi]:[Dimanche]],"&gt;=190")*1000</f>
        <v>0</v>
      </c>
      <c r="R693" s="21">
        <f t="shared" si="20"/>
        <v>0</v>
      </c>
      <c r="S693" s="21">
        <f t="shared" si="21"/>
        <v>0</v>
      </c>
      <c r="T693" s="54" t="str">
        <f>IF(Tableau415[[#This Row],[Matricule]]&gt;1,IF(COUNTIF(Tableau415[DateMatricule],Tableau415[[#This Row],[DateMatricule]])&gt;1,"Doublon",""),"")</f>
        <v/>
      </c>
      <c r="U693"/>
    </row>
    <row r="694" spans="1:21" x14ac:dyDescent="0.25">
      <c r="A694" s="12" t="str">
        <f>IF(Tableau415[[#This Row],[Semaine]]="","",VLOOKUP(Tableau415[[#This Row],[Semaine]],Listes!$A:$B,2,FALSE))</f>
        <v/>
      </c>
      <c r="B694" s="12" t="str">
        <f>IF(ISBLANK(Tableau415[[#This Row],[Matricule]]),"",VLOOKUP(Tableau415[[#This Row],[Matricule]],#REF!,2,FALSE))</f>
        <v/>
      </c>
      <c r="C694" s="12" t="str">
        <f>IF(ISBLANK(Tableau415[[#This Row],[Matricule]]),"",VLOOKUP(Tableau415[[#This Row],[Matricule]],#REF!,3,FALSE))</f>
        <v/>
      </c>
      <c r="D694" s="12" t="str">
        <f>CONCATENATE(Tableau415[[#This Row],[Semaine]],Tableau415[[#This Row],[Matricule]])</f>
        <v/>
      </c>
      <c r="H694" s="8"/>
      <c r="I694" s="8"/>
      <c r="J694" s="8"/>
      <c r="K694" s="8"/>
      <c r="L694" s="8"/>
      <c r="M694" s="8"/>
      <c r="N694" s="8"/>
      <c r="O694" s="21">
        <f>COUNTIF(Tableau415[[#This Row],[Lundi]:[Dimanche]],"&gt;0")</f>
        <v>0</v>
      </c>
      <c r="P694" s="21">
        <f>SUM(Tableau415[[#This Row],[Lundi]:[Dimanche]])</f>
        <v>0</v>
      </c>
      <c r="Q694" s="21">
        <f>COUNTIF(Tableau415[[#This Row],[Lundi]:[Dimanche]],"&gt;=190")*1000</f>
        <v>0</v>
      </c>
      <c r="R694" s="21">
        <f t="shared" si="20"/>
        <v>0</v>
      </c>
      <c r="S694" s="21">
        <f t="shared" si="21"/>
        <v>0</v>
      </c>
      <c r="T694" s="54" t="str">
        <f>IF(Tableau415[[#This Row],[Matricule]]&gt;1,IF(COUNTIF(Tableau415[DateMatricule],Tableau415[[#This Row],[DateMatricule]])&gt;1,"Doublon",""),"")</f>
        <v/>
      </c>
      <c r="U694"/>
    </row>
    <row r="695" spans="1:21" x14ac:dyDescent="0.25">
      <c r="A695" s="12" t="str">
        <f>IF(Tableau415[[#This Row],[Semaine]]="","",VLOOKUP(Tableau415[[#This Row],[Semaine]],Listes!$A:$B,2,FALSE))</f>
        <v/>
      </c>
      <c r="B695" s="12" t="str">
        <f>IF(ISBLANK(Tableau415[[#This Row],[Matricule]]),"",VLOOKUP(Tableau415[[#This Row],[Matricule]],#REF!,2,FALSE))</f>
        <v/>
      </c>
      <c r="C695" s="12" t="str">
        <f>IF(ISBLANK(Tableau415[[#This Row],[Matricule]]),"",VLOOKUP(Tableau415[[#This Row],[Matricule]],#REF!,3,FALSE))</f>
        <v/>
      </c>
      <c r="D695" s="12" t="str">
        <f>CONCATENATE(Tableau415[[#This Row],[Semaine]],Tableau415[[#This Row],[Matricule]])</f>
        <v/>
      </c>
      <c r="H695" s="8"/>
      <c r="I695" s="8"/>
      <c r="J695" s="8"/>
      <c r="K695" s="8"/>
      <c r="L695" s="8"/>
      <c r="M695" s="8"/>
      <c r="N695" s="8"/>
      <c r="O695" s="21">
        <f>COUNTIF(Tableau415[[#This Row],[Lundi]:[Dimanche]],"&gt;0")</f>
        <v>0</v>
      </c>
      <c r="P695" s="21">
        <f>SUM(Tableau415[[#This Row],[Lundi]:[Dimanche]])</f>
        <v>0</v>
      </c>
      <c r="Q695" s="21">
        <f>COUNTIF(Tableau415[[#This Row],[Lundi]:[Dimanche]],"&gt;=190")*1000</f>
        <v>0</v>
      </c>
      <c r="R695" s="21">
        <f t="shared" si="20"/>
        <v>0</v>
      </c>
      <c r="S695" s="21">
        <f t="shared" si="21"/>
        <v>0</v>
      </c>
      <c r="T695" s="54" t="str">
        <f>IF(Tableau415[[#This Row],[Matricule]]&gt;1,IF(COUNTIF(Tableau415[DateMatricule],Tableau415[[#This Row],[DateMatricule]])&gt;1,"Doublon",""),"")</f>
        <v/>
      </c>
      <c r="U695"/>
    </row>
    <row r="696" spans="1:21" x14ac:dyDescent="0.25">
      <c r="A696" s="12" t="str">
        <f>IF(Tableau415[[#This Row],[Semaine]]="","",VLOOKUP(Tableau415[[#This Row],[Semaine]],Listes!$A:$B,2,FALSE))</f>
        <v/>
      </c>
      <c r="B696" s="12" t="str">
        <f>IF(ISBLANK(Tableau415[[#This Row],[Matricule]]),"",VLOOKUP(Tableau415[[#This Row],[Matricule]],#REF!,2,FALSE))</f>
        <v/>
      </c>
      <c r="C696" s="12" t="str">
        <f>IF(ISBLANK(Tableau415[[#This Row],[Matricule]]),"",VLOOKUP(Tableau415[[#This Row],[Matricule]],#REF!,3,FALSE))</f>
        <v/>
      </c>
      <c r="D696" s="12" t="str">
        <f>CONCATENATE(Tableau415[[#This Row],[Semaine]],Tableau415[[#This Row],[Matricule]])</f>
        <v/>
      </c>
      <c r="H696" s="8"/>
      <c r="I696" s="8"/>
      <c r="J696" s="8"/>
      <c r="K696" s="8"/>
      <c r="L696" s="8"/>
      <c r="M696" s="8"/>
      <c r="N696" s="8"/>
      <c r="O696" s="21">
        <f>COUNTIF(Tableau415[[#This Row],[Lundi]:[Dimanche]],"&gt;0")</f>
        <v>0</v>
      </c>
      <c r="P696" s="21">
        <f>SUM(Tableau415[[#This Row],[Lundi]:[Dimanche]])</f>
        <v>0</v>
      </c>
      <c r="Q696" s="21">
        <f>COUNTIF(Tableau415[[#This Row],[Lundi]:[Dimanche]],"&gt;=190")*1000</f>
        <v>0</v>
      </c>
      <c r="R696" s="21">
        <f t="shared" si="20"/>
        <v>0</v>
      </c>
      <c r="S696" s="21">
        <f t="shared" si="21"/>
        <v>0</v>
      </c>
      <c r="T696" s="54" t="str">
        <f>IF(Tableau415[[#This Row],[Matricule]]&gt;1,IF(COUNTIF(Tableau415[DateMatricule],Tableau415[[#This Row],[DateMatricule]])&gt;1,"Doublon",""),"")</f>
        <v/>
      </c>
      <c r="U696"/>
    </row>
    <row r="697" spans="1:21" x14ac:dyDescent="0.25">
      <c r="A697" s="12" t="str">
        <f>IF(Tableau415[[#This Row],[Semaine]]="","",VLOOKUP(Tableau415[[#This Row],[Semaine]],Listes!$A:$B,2,FALSE))</f>
        <v/>
      </c>
      <c r="B697" s="12" t="str">
        <f>IF(ISBLANK(Tableau415[[#This Row],[Matricule]]),"",VLOOKUP(Tableau415[[#This Row],[Matricule]],#REF!,2,FALSE))</f>
        <v/>
      </c>
      <c r="C697" s="12" t="str">
        <f>IF(ISBLANK(Tableau415[[#This Row],[Matricule]]),"",VLOOKUP(Tableau415[[#This Row],[Matricule]],#REF!,3,FALSE))</f>
        <v/>
      </c>
      <c r="D697" s="12" t="str">
        <f>CONCATENATE(Tableau415[[#This Row],[Semaine]],Tableau415[[#This Row],[Matricule]])</f>
        <v/>
      </c>
      <c r="H697" s="8"/>
      <c r="I697" s="8"/>
      <c r="J697" s="8"/>
      <c r="K697" s="8"/>
      <c r="L697" s="8"/>
      <c r="M697" s="8"/>
      <c r="N697" s="8"/>
      <c r="O697" s="21">
        <f>COUNTIF(Tableau415[[#This Row],[Lundi]:[Dimanche]],"&gt;0")</f>
        <v>0</v>
      </c>
      <c r="P697" s="21">
        <f>SUM(Tableau415[[#This Row],[Lundi]:[Dimanche]])</f>
        <v>0</v>
      </c>
      <c r="Q697" s="21">
        <f>COUNTIF(Tableau415[[#This Row],[Lundi]:[Dimanche]],"&gt;=190")*1000</f>
        <v>0</v>
      </c>
      <c r="R697" s="21">
        <f t="shared" si="20"/>
        <v>0</v>
      </c>
      <c r="S697" s="21">
        <f t="shared" si="21"/>
        <v>0</v>
      </c>
      <c r="T697" s="54" t="str">
        <f>IF(Tableau415[[#This Row],[Matricule]]&gt;1,IF(COUNTIF(Tableau415[DateMatricule],Tableau415[[#This Row],[DateMatricule]])&gt;1,"Doublon",""),"")</f>
        <v/>
      </c>
      <c r="U697"/>
    </row>
    <row r="698" spans="1:21" x14ac:dyDescent="0.25">
      <c r="A698" s="12" t="str">
        <f>IF(Tableau415[[#This Row],[Semaine]]="","",VLOOKUP(Tableau415[[#This Row],[Semaine]],Listes!$A:$B,2,FALSE))</f>
        <v/>
      </c>
      <c r="B698" s="12" t="str">
        <f>IF(ISBLANK(Tableau415[[#This Row],[Matricule]]),"",VLOOKUP(Tableau415[[#This Row],[Matricule]],#REF!,2,FALSE))</f>
        <v/>
      </c>
      <c r="C698" s="12" t="str">
        <f>IF(ISBLANK(Tableau415[[#This Row],[Matricule]]),"",VLOOKUP(Tableau415[[#This Row],[Matricule]],#REF!,3,FALSE))</f>
        <v/>
      </c>
      <c r="D698" s="12" t="str">
        <f>CONCATENATE(Tableau415[[#This Row],[Semaine]],Tableau415[[#This Row],[Matricule]])</f>
        <v/>
      </c>
      <c r="H698" s="8"/>
      <c r="I698" s="8"/>
      <c r="J698" s="8"/>
      <c r="K698" s="8"/>
      <c r="L698" s="8"/>
      <c r="M698" s="8"/>
      <c r="N698" s="8"/>
      <c r="O698" s="21">
        <f>COUNTIF(Tableau415[[#This Row],[Lundi]:[Dimanche]],"&gt;0")</f>
        <v>0</v>
      </c>
      <c r="P698" s="21">
        <f>SUM(Tableau415[[#This Row],[Lundi]:[Dimanche]])</f>
        <v>0</v>
      </c>
      <c r="Q698" s="21">
        <f>COUNTIF(Tableau415[[#This Row],[Lundi]:[Dimanche]],"&gt;=190")*1000</f>
        <v>0</v>
      </c>
      <c r="R698" s="21">
        <f t="shared" si="20"/>
        <v>0</v>
      </c>
      <c r="S698" s="21">
        <f t="shared" si="21"/>
        <v>0</v>
      </c>
      <c r="T698" s="54" t="str">
        <f>IF(Tableau415[[#This Row],[Matricule]]&gt;1,IF(COUNTIF(Tableau415[DateMatricule],Tableau415[[#This Row],[DateMatricule]])&gt;1,"Doublon",""),"")</f>
        <v/>
      </c>
      <c r="U698"/>
    </row>
    <row r="699" spans="1:21" x14ac:dyDescent="0.25">
      <c r="A699" s="12" t="str">
        <f>IF(Tableau415[[#This Row],[Semaine]]="","",VLOOKUP(Tableau415[[#This Row],[Semaine]],Listes!$A:$B,2,FALSE))</f>
        <v/>
      </c>
      <c r="B699" s="12" t="str">
        <f>IF(ISBLANK(Tableau415[[#This Row],[Matricule]]),"",VLOOKUP(Tableau415[[#This Row],[Matricule]],#REF!,2,FALSE))</f>
        <v/>
      </c>
      <c r="C699" s="12" t="str">
        <f>IF(ISBLANK(Tableau415[[#This Row],[Matricule]]),"",VLOOKUP(Tableau415[[#This Row],[Matricule]],#REF!,3,FALSE))</f>
        <v/>
      </c>
      <c r="D699" s="12" t="str">
        <f>CONCATENATE(Tableau415[[#This Row],[Semaine]],Tableau415[[#This Row],[Matricule]])</f>
        <v/>
      </c>
      <c r="H699" s="8"/>
      <c r="I699" s="8"/>
      <c r="J699" s="8"/>
      <c r="K699" s="8"/>
      <c r="L699" s="8"/>
      <c r="M699" s="8"/>
      <c r="N699" s="8"/>
      <c r="O699" s="21">
        <f>COUNTIF(Tableau415[[#This Row],[Lundi]:[Dimanche]],"&gt;0")</f>
        <v>0</v>
      </c>
      <c r="P699" s="21">
        <f>SUM(Tableau415[[#This Row],[Lundi]:[Dimanche]])</f>
        <v>0</v>
      </c>
      <c r="Q699" s="21">
        <f>COUNTIF(Tableau415[[#This Row],[Lundi]:[Dimanche]],"&gt;=190")*1000</f>
        <v>0</v>
      </c>
      <c r="R699" s="21">
        <f t="shared" si="20"/>
        <v>0</v>
      </c>
      <c r="S699" s="21">
        <f t="shared" si="21"/>
        <v>0</v>
      </c>
      <c r="T699" s="54" t="str">
        <f>IF(Tableau415[[#This Row],[Matricule]]&gt;1,IF(COUNTIF(Tableau415[DateMatricule],Tableau415[[#This Row],[DateMatricule]])&gt;1,"Doublon",""),"")</f>
        <v/>
      </c>
      <c r="U699"/>
    </row>
    <row r="700" spans="1:21" x14ac:dyDescent="0.25">
      <c r="A700" s="12" t="str">
        <f>IF(Tableau415[[#This Row],[Semaine]]="","",VLOOKUP(Tableau415[[#This Row],[Semaine]],Listes!$A:$B,2,FALSE))</f>
        <v/>
      </c>
      <c r="B700" s="12" t="str">
        <f>IF(ISBLANK(Tableau415[[#This Row],[Matricule]]),"",VLOOKUP(Tableau415[[#This Row],[Matricule]],#REF!,2,FALSE))</f>
        <v/>
      </c>
      <c r="C700" s="12" t="str">
        <f>IF(ISBLANK(Tableau415[[#This Row],[Matricule]]),"",VLOOKUP(Tableau415[[#This Row],[Matricule]],#REF!,3,FALSE))</f>
        <v/>
      </c>
      <c r="D700" s="12" t="str">
        <f>CONCATENATE(Tableau415[[#This Row],[Semaine]],Tableau415[[#This Row],[Matricule]])</f>
        <v/>
      </c>
      <c r="H700" s="8"/>
      <c r="I700" s="8"/>
      <c r="J700" s="8"/>
      <c r="K700" s="8"/>
      <c r="L700" s="8"/>
      <c r="M700" s="8"/>
      <c r="N700" s="8"/>
      <c r="O700" s="21">
        <f>COUNTIF(Tableau415[[#This Row],[Lundi]:[Dimanche]],"&gt;0")</f>
        <v>0</v>
      </c>
      <c r="P700" s="21">
        <f>SUM(Tableau415[[#This Row],[Lundi]:[Dimanche]])</f>
        <v>0</v>
      </c>
      <c r="Q700" s="21">
        <f>COUNTIF(Tableau415[[#This Row],[Lundi]:[Dimanche]],"&gt;=190")*1000</f>
        <v>0</v>
      </c>
      <c r="R700" s="21">
        <f t="shared" si="20"/>
        <v>0</v>
      </c>
      <c r="S700" s="21">
        <f t="shared" si="21"/>
        <v>0</v>
      </c>
      <c r="T700" s="54" t="str">
        <f>IF(Tableau415[[#This Row],[Matricule]]&gt;1,IF(COUNTIF(Tableau415[DateMatricule],Tableau415[[#This Row],[DateMatricule]])&gt;1,"Doublon",""),"")</f>
        <v/>
      </c>
      <c r="U700"/>
    </row>
    <row r="701" spans="1:21" x14ac:dyDescent="0.25">
      <c r="A701" s="12" t="str">
        <f>IF(Tableau415[[#This Row],[Semaine]]="","",VLOOKUP(Tableau415[[#This Row],[Semaine]],Listes!$A:$B,2,FALSE))</f>
        <v/>
      </c>
      <c r="B701" s="12" t="str">
        <f>IF(ISBLANK(Tableau415[[#This Row],[Matricule]]),"",VLOOKUP(Tableau415[[#This Row],[Matricule]],#REF!,2,FALSE))</f>
        <v/>
      </c>
      <c r="C701" s="12" t="str">
        <f>IF(ISBLANK(Tableau415[[#This Row],[Matricule]]),"",VLOOKUP(Tableau415[[#This Row],[Matricule]],#REF!,3,FALSE))</f>
        <v/>
      </c>
      <c r="D701" s="12" t="str">
        <f>CONCATENATE(Tableau415[[#This Row],[Semaine]],Tableau415[[#This Row],[Matricule]])</f>
        <v/>
      </c>
      <c r="H701" s="8"/>
      <c r="I701" s="8"/>
      <c r="J701" s="8"/>
      <c r="K701" s="8"/>
      <c r="L701" s="8"/>
      <c r="M701" s="8"/>
      <c r="N701" s="8"/>
      <c r="O701" s="21">
        <f>COUNTIF(Tableau415[[#This Row],[Lundi]:[Dimanche]],"&gt;0")</f>
        <v>0</v>
      </c>
      <c r="P701" s="21">
        <f>SUM(Tableau415[[#This Row],[Lundi]:[Dimanche]])</f>
        <v>0</v>
      </c>
      <c r="Q701" s="21">
        <f>COUNTIF(Tableau415[[#This Row],[Lundi]:[Dimanche]],"&gt;=190")*1000</f>
        <v>0</v>
      </c>
      <c r="R701" s="21">
        <f t="shared" si="20"/>
        <v>0</v>
      </c>
      <c r="S701" s="21">
        <f t="shared" si="21"/>
        <v>0</v>
      </c>
      <c r="T701" s="54" t="str">
        <f>IF(Tableau415[[#This Row],[Matricule]]&gt;1,IF(COUNTIF(Tableau415[DateMatricule],Tableau415[[#This Row],[DateMatricule]])&gt;1,"Doublon",""),"")</f>
        <v/>
      </c>
      <c r="U701"/>
    </row>
    <row r="702" spans="1:21" x14ac:dyDescent="0.25">
      <c r="A702" s="12" t="str">
        <f>IF(Tableau415[[#This Row],[Semaine]]="","",VLOOKUP(Tableau415[[#This Row],[Semaine]],Listes!$A:$B,2,FALSE))</f>
        <v/>
      </c>
      <c r="B702" s="12" t="str">
        <f>IF(ISBLANK(Tableau415[[#This Row],[Matricule]]),"",VLOOKUP(Tableau415[[#This Row],[Matricule]],#REF!,2,FALSE))</f>
        <v/>
      </c>
      <c r="C702" s="12" t="str">
        <f>IF(ISBLANK(Tableau415[[#This Row],[Matricule]]),"",VLOOKUP(Tableau415[[#This Row],[Matricule]],#REF!,3,FALSE))</f>
        <v/>
      </c>
      <c r="D702" s="12" t="str">
        <f>CONCATENATE(Tableau415[[#This Row],[Semaine]],Tableau415[[#This Row],[Matricule]])</f>
        <v/>
      </c>
      <c r="H702" s="8"/>
      <c r="I702" s="8"/>
      <c r="J702" s="8"/>
      <c r="K702" s="8"/>
      <c r="L702" s="8"/>
      <c r="M702" s="8"/>
      <c r="N702" s="8"/>
      <c r="O702" s="21">
        <f>COUNTIF(Tableau415[[#This Row],[Lundi]:[Dimanche]],"&gt;0")</f>
        <v>0</v>
      </c>
      <c r="P702" s="21">
        <f>SUM(Tableau415[[#This Row],[Lundi]:[Dimanche]])</f>
        <v>0</v>
      </c>
      <c r="Q702" s="21">
        <f>COUNTIF(Tableau415[[#This Row],[Lundi]:[Dimanche]],"&gt;=190")*1000</f>
        <v>0</v>
      </c>
      <c r="R702" s="21">
        <f t="shared" si="20"/>
        <v>0</v>
      </c>
      <c r="S702" s="21">
        <f t="shared" si="21"/>
        <v>0</v>
      </c>
      <c r="T702" s="54" t="str">
        <f>IF(Tableau415[[#This Row],[Matricule]]&gt;1,IF(COUNTIF(Tableau415[DateMatricule],Tableau415[[#This Row],[DateMatricule]])&gt;1,"Doublon",""),"")</f>
        <v/>
      </c>
      <c r="U702"/>
    </row>
    <row r="703" spans="1:21" x14ac:dyDescent="0.25">
      <c r="A703" s="12" t="str">
        <f>IF(Tableau415[[#This Row],[Semaine]]="","",VLOOKUP(Tableau415[[#This Row],[Semaine]],Listes!$A:$B,2,FALSE))</f>
        <v/>
      </c>
      <c r="B703" s="12" t="str">
        <f>IF(ISBLANK(Tableau415[[#This Row],[Matricule]]),"",VLOOKUP(Tableau415[[#This Row],[Matricule]],#REF!,2,FALSE))</f>
        <v/>
      </c>
      <c r="C703" s="12" t="str">
        <f>IF(ISBLANK(Tableau415[[#This Row],[Matricule]]),"",VLOOKUP(Tableau415[[#This Row],[Matricule]],#REF!,3,FALSE))</f>
        <v/>
      </c>
      <c r="D703" s="12" t="str">
        <f>CONCATENATE(Tableau415[[#This Row],[Semaine]],Tableau415[[#This Row],[Matricule]])</f>
        <v/>
      </c>
      <c r="H703" s="8"/>
      <c r="I703" s="8"/>
      <c r="J703" s="8"/>
      <c r="K703" s="8"/>
      <c r="L703" s="8"/>
      <c r="M703" s="8"/>
      <c r="N703" s="8"/>
      <c r="O703" s="21">
        <f>COUNTIF(Tableau415[[#This Row],[Lundi]:[Dimanche]],"&gt;0")</f>
        <v>0</v>
      </c>
      <c r="P703" s="21">
        <f>SUM(Tableau415[[#This Row],[Lundi]:[Dimanche]])</f>
        <v>0</v>
      </c>
      <c r="Q703" s="21">
        <f>COUNTIF(Tableau415[[#This Row],[Lundi]:[Dimanche]],"&gt;=190")*1000</f>
        <v>0</v>
      </c>
      <c r="R703" s="21">
        <f t="shared" si="20"/>
        <v>0</v>
      </c>
      <c r="S703" s="21">
        <f t="shared" si="21"/>
        <v>0</v>
      </c>
      <c r="T703" s="54" t="str">
        <f>IF(Tableau415[[#This Row],[Matricule]]&gt;1,IF(COUNTIF(Tableau415[DateMatricule],Tableau415[[#This Row],[DateMatricule]])&gt;1,"Doublon",""),"")</f>
        <v/>
      </c>
      <c r="U703"/>
    </row>
    <row r="704" spans="1:21" x14ac:dyDescent="0.25">
      <c r="A704" s="12" t="str">
        <f>IF(Tableau415[[#This Row],[Semaine]]="","",VLOOKUP(Tableau415[[#This Row],[Semaine]],Listes!$A:$B,2,FALSE))</f>
        <v/>
      </c>
      <c r="B704" s="12" t="str">
        <f>IF(ISBLANK(Tableau415[[#This Row],[Matricule]]),"",VLOOKUP(Tableau415[[#This Row],[Matricule]],#REF!,2,FALSE))</f>
        <v/>
      </c>
      <c r="C704" s="12" t="str">
        <f>IF(ISBLANK(Tableau415[[#This Row],[Matricule]]),"",VLOOKUP(Tableau415[[#This Row],[Matricule]],#REF!,3,FALSE))</f>
        <v/>
      </c>
      <c r="D704" s="12" t="str">
        <f>CONCATENATE(Tableau415[[#This Row],[Semaine]],Tableau415[[#This Row],[Matricule]])</f>
        <v/>
      </c>
      <c r="H704" s="8"/>
      <c r="I704" s="8"/>
      <c r="J704" s="8"/>
      <c r="K704" s="8"/>
      <c r="L704" s="8"/>
      <c r="M704" s="8"/>
      <c r="N704" s="8"/>
      <c r="O704" s="21">
        <f>COUNTIF(Tableau415[[#This Row],[Lundi]:[Dimanche]],"&gt;0")</f>
        <v>0</v>
      </c>
      <c r="P704" s="21">
        <f>SUM(Tableau415[[#This Row],[Lundi]:[Dimanche]])</f>
        <v>0</v>
      </c>
      <c r="Q704" s="21">
        <f>COUNTIF(Tableau415[[#This Row],[Lundi]:[Dimanche]],"&gt;=190")*1000</f>
        <v>0</v>
      </c>
      <c r="R704" s="21">
        <f t="shared" si="20"/>
        <v>0</v>
      </c>
      <c r="S704" s="21">
        <f t="shared" si="21"/>
        <v>0</v>
      </c>
      <c r="T704" s="54" t="str">
        <f>IF(Tableau415[[#This Row],[Matricule]]&gt;1,IF(COUNTIF(Tableau415[DateMatricule],Tableau415[[#This Row],[DateMatricule]])&gt;1,"Doublon",""),"")</f>
        <v/>
      </c>
      <c r="U704"/>
    </row>
    <row r="705" spans="1:21" x14ac:dyDescent="0.25">
      <c r="A705" s="12" t="str">
        <f>IF(Tableau415[[#This Row],[Semaine]]="","",VLOOKUP(Tableau415[[#This Row],[Semaine]],Listes!$A:$B,2,FALSE))</f>
        <v/>
      </c>
      <c r="B705" s="12" t="str">
        <f>IF(ISBLANK(Tableau415[[#This Row],[Matricule]]),"",VLOOKUP(Tableau415[[#This Row],[Matricule]],#REF!,2,FALSE))</f>
        <v/>
      </c>
      <c r="C705" s="12" t="str">
        <f>IF(ISBLANK(Tableau415[[#This Row],[Matricule]]),"",VLOOKUP(Tableau415[[#This Row],[Matricule]],#REF!,3,FALSE))</f>
        <v/>
      </c>
      <c r="D705" s="12" t="str">
        <f>CONCATENATE(Tableau415[[#This Row],[Semaine]],Tableau415[[#This Row],[Matricule]])</f>
        <v/>
      </c>
      <c r="H705" s="8"/>
      <c r="I705" s="8"/>
      <c r="J705" s="8"/>
      <c r="K705" s="8"/>
      <c r="L705" s="8"/>
      <c r="M705" s="8"/>
      <c r="N705" s="8"/>
      <c r="O705" s="21">
        <f>COUNTIF(Tableau415[[#This Row],[Lundi]:[Dimanche]],"&gt;0")</f>
        <v>0</v>
      </c>
      <c r="P705" s="21">
        <f>SUM(Tableau415[[#This Row],[Lundi]:[Dimanche]])</f>
        <v>0</v>
      </c>
      <c r="Q705" s="21">
        <f>COUNTIF(Tableau415[[#This Row],[Lundi]:[Dimanche]],"&gt;=190")*1000</f>
        <v>0</v>
      </c>
      <c r="R705" s="21">
        <f t="shared" si="20"/>
        <v>0</v>
      </c>
      <c r="S705" s="21">
        <f t="shared" si="21"/>
        <v>0</v>
      </c>
      <c r="T705" s="54" t="str">
        <f>IF(Tableau415[[#This Row],[Matricule]]&gt;1,IF(COUNTIF(Tableau415[DateMatricule],Tableau415[[#This Row],[DateMatricule]])&gt;1,"Doublon",""),"")</f>
        <v/>
      </c>
      <c r="U705"/>
    </row>
    <row r="706" spans="1:21" x14ac:dyDescent="0.25">
      <c r="A706" s="12" t="str">
        <f>IF(Tableau415[[#This Row],[Semaine]]="","",VLOOKUP(Tableau415[[#This Row],[Semaine]],Listes!$A:$B,2,FALSE))</f>
        <v/>
      </c>
      <c r="B706" s="12" t="str">
        <f>IF(ISBLANK(Tableau415[[#This Row],[Matricule]]),"",VLOOKUP(Tableau415[[#This Row],[Matricule]],#REF!,2,FALSE))</f>
        <v/>
      </c>
      <c r="C706" s="12" t="str">
        <f>IF(ISBLANK(Tableau415[[#This Row],[Matricule]]),"",VLOOKUP(Tableau415[[#This Row],[Matricule]],#REF!,3,FALSE))</f>
        <v/>
      </c>
      <c r="D706" s="12" t="str">
        <f>CONCATENATE(Tableau415[[#This Row],[Semaine]],Tableau415[[#This Row],[Matricule]])</f>
        <v/>
      </c>
      <c r="H706" s="8"/>
      <c r="I706" s="8"/>
      <c r="J706" s="8"/>
      <c r="K706" s="8"/>
      <c r="L706" s="8"/>
      <c r="M706" s="8"/>
      <c r="N706" s="8"/>
      <c r="O706" s="21">
        <f>COUNTIF(Tableau415[[#This Row],[Lundi]:[Dimanche]],"&gt;0")</f>
        <v>0</v>
      </c>
      <c r="P706" s="21">
        <f>SUM(Tableau415[[#This Row],[Lundi]:[Dimanche]])</f>
        <v>0</v>
      </c>
      <c r="Q706" s="21">
        <f>COUNTIF(Tableau415[[#This Row],[Lundi]:[Dimanche]],"&gt;=190")*1000</f>
        <v>0</v>
      </c>
      <c r="R706" s="21">
        <f t="shared" si="20"/>
        <v>0</v>
      </c>
      <c r="S706" s="21">
        <f t="shared" si="21"/>
        <v>0</v>
      </c>
      <c r="T706" s="54" t="str">
        <f>IF(Tableau415[[#This Row],[Matricule]]&gt;1,IF(COUNTIF(Tableau415[DateMatricule],Tableau415[[#This Row],[DateMatricule]])&gt;1,"Doublon",""),"")</f>
        <v/>
      </c>
      <c r="U706"/>
    </row>
    <row r="707" spans="1:21" x14ac:dyDescent="0.25">
      <c r="A707" s="12" t="str">
        <f>IF(Tableau415[[#This Row],[Semaine]]="","",VLOOKUP(Tableau415[[#This Row],[Semaine]],Listes!$A:$B,2,FALSE))</f>
        <v/>
      </c>
      <c r="B707" s="12" t="str">
        <f>IF(ISBLANK(Tableau415[[#This Row],[Matricule]]),"",VLOOKUP(Tableau415[[#This Row],[Matricule]],#REF!,2,FALSE))</f>
        <v/>
      </c>
      <c r="C707" s="12" t="str">
        <f>IF(ISBLANK(Tableau415[[#This Row],[Matricule]]),"",VLOOKUP(Tableau415[[#This Row],[Matricule]],#REF!,3,FALSE))</f>
        <v/>
      </c>
      <c r="D707" s="12" t="str">
        <f>CONCATENATE(Tableau415[[#This Row],[Semaine]],Tableau415[[#This Row],[Matricule]])</f>
        <v/>
      </c>
      <c r="H707" s="8"/>
      <c r="I707" s="8"/>
      <c r="J707" s="8"/>
      <c r="K707" s="8"/>
      <c r="L707" s="8"/>
      <c r="M707" s="8"/>
      <c r="N707" s="8"/>
      <c r="O707" s="21">
        <f>COUNTIF(Tableau415[[#This Row],[Lundi]:[Dimanche]],"&gt;0")</f>
        <v>0</v>
      </c>
      <c r="P707" s="21">
        <f>SUM(Tableau415[[#This Row],[Lundi]:[Dimanche]])</f>
        <v>0</v>
      </c>
      <c r="Q707" s="21">
        <f>COUNTIF(Tableau415[[#This Row],[Lundi]:[Dimanche]],"&gt;=190")*1000</f>
        <v>0</v>
      </c>
      <c r="R707" s="21">
        <f t="shared" ref="R707:R770" si="22">+IF(P707&gt;1140,(P707-1140)*20,0)</f>
        <v>0</v>
      </c>
      <c r="S707" s="21">
        <f t="shared" ref="S707:S770" si="23">+Q707+R707</f>
        <v>0</v>
      </c>
      <c r="T707" s="54" t="str">
        <f>IF(Tableau415[[#This Row],[Matricule]]&gt;1,IF(COUNTIF(Tableau415[DateMatricule],Tableau415[[#This Row],[DateMatricule]])&gt;1,"Doublon",""),"")</f>
        <v/>
      </c>
      <c r="U707"/>
    </row>
    <row r="708" spans="1:21" x14ac:dyDescent="0.25">
      <c r="A708" s="12" t="str">
        <f>IF(Tableau415[[#This Row],[Semaine]]="","",VLOOKUP(Tableau415[[#This Row],[Semaine]],Listes!$A:$B,2,FALSE))</f>
        <v/>
      </c>
      <c r="B708" s="12" t="str">
        <f>IF(ISBLANK(Tableau415[[#This Row],[Matricule]]),"",VLOOKUP(Tableau415[[#This Row],[Matricule]],#REF!,2,FALSE))</f>
        <v/>
      </c>
      <c r="C708" s="12" t="str">
        <f>IF(ISBLANK(Tableau415[[#This Row],[Matricule]]),"",VLOOKUP(Tableau415[[#This Row],[Matricule]],#REF!,3,FALSE))</f>
        <v/>
      </c>
      <c r="D708" s="12" t="str">
        <f>CONCATENATE(Tableau415[[#This Row],[Semaine]],Tableau415[[#This Row],[Matricule]])</f>
        <v/>
      </c>
      <c r="H708" s="8"/>
      <c r="I708" s="8"/>
      <c r="J708" s="8"/>
      <c r="K708" s="8"/>
      <c r="L708" s="8"/>
      <c r="M708" s="8"/>
      <c r="N708" s="8"/>
      <c r="O708" s="21">
        <f>COUNTIF(Tableau415[[#This Row],[Lundi]:[Dimanche]],"&gt;0")</f>
        <v>0</v>
      </c>
      <c r="P708" s="21">
        <f>SUM(Tableau415[[#This Row],[Lundi]:[Dimanche]])</f>
        <v>0</v>
      </c>
      <c r="Q708" s="21">
        <f>COUNTIF(Tableau415[[#This Row],[Lundi]:[Dimanche]],"&gt;=190")*1000</f>
        <v>0</v>
      </c>
      <c r="R708" s="21">
        <f t="shared" si="22"/>
        <v>0</v>
      </c>
      <c r="S708" s="21">
        <f t="shared" si="23"/>
        <v>0</v>
      </c>
      <c r="T708" s="54" t="str">
        <f>IF(Tableau415[[#This Row],[Matricule]]&gt;1,IF(COUNTIF(Tableau415[DateMatricule],Tableau415[[#This Row],[DateMatricule]])&gt;1,"Doublon",""),"")</f>
        <v/>
      </c>
      <c r="U708"/>
    </row>
    <row r="709" spans="1:21" x14ac:dyDescent="0.25">
      <c r="A709" s="12" t="str">
        <f>IF(Tableau415[[#This Row],[Semaine]]="","",VLOOKUP(Tableau415[[#This Row],[Semaine]],Listes!$A:$B,2,FALSE))</f>
        <v/>
      </c>
      <c r="B709" s="12" t="str">
        <f>IF(ISBLANK(Tableau415[[#This Row],[Matricule]]),"",VLOOKUP(Tableau415[[#This Row],[Matricule]],#REF!,2,FALSE))</f>
        <v/>
      </c>
      <c r="C709" s="12" t="str">
        <f>IF(ISBLANK(Tableau415[[#This Row],[Matricule]]),"",VLOOKUP(Tableau415[[#This Row],[Matricule]],#REF!,3,FALSE))</f>
        <v/>
      </c>
      <c r="D709" s="12" t="str">
        <f>CONCATENATE(Tableau415[[#This Row],[Semaine]],Tableau415[[#This Row],[Matricule]])</f>
        <v/>
      </c>
      <c r="H709" s="8"/>
      <c r="I709" s="8"/>
      <c r="J709" s="8"/>
      <c r="K709" s="8"/>
      <c r="L709" s="8"/>
      <c r="M709" s="8"/>
      <c r="N709" s="8"/>
      <c r="O709" s="21">
        <f>COUNTIF(Tableau415[[#This Row],[Lundi]:[Dimanche]],"&gt;0")</f>
        <v>0</v>
      </c>
      <c r="P709" s="21">
        <f>SUM(Tableau415[[#This Row],[Lundi]:[Dimanche]])</f>
        <v>0</v>
      </c>
      <c r="Q709" s="21">
        <f>COUNTIF(Tableau415[[#This Row],[Lundi]:[Dimanche]],"&gt;=190")*1000</f>
        <v>0</v>
      </c>
      <c r="R709" s="21">
        <f t="shared" si="22"/>
        <v>0</v>
      </c>
      <c r="S709" s="21">
        <f t="shared" si="23"/>
        <v>0</v>
      </c>
      <c r="T709" s="54" t="str">
        <f>IF(Tableau415[[#This Row],[Matricule]]&gt;1,IF(COUNTIF(Tableau415[DateMatricule],Tableau415[[#This Row],[DateMatricule]])&gt;1,"Doublon",""),"")</f>
        <v/>
      </c>
      <c r="U709"/>
    </row>
    <row r="710" spans="1:21" x14ac:dyDescent="0.25">
      <c r="A710" s="12" t="str">
        <f>IF(Tableau415[[#This Row],[Semaine]]="","",VLOOKUP(Tableau415[[#This Row],[Semaine]],Listes!$A:$B,2,FALSE))</f>
        <v/>
      </c>
      <c r="B710" s="12" t="str">
        <f>IF(ISBLANK(Tableau415[[#This Row],[Matricule]]),"",VLOOKUP(Tableau415[[#This Row],[Matricule]],#REF!,2,FALSE))</f>
        <v/>
      </c>
      <c r="C710" s="12" t="str">
        <f>IF(ISBLANK(Tableau415[[#This Row],[Matricule]]),"",VLOOKUP(Tableau415[[#This Row],[Matricule]],#REF!,3,FALSE))</f>
        <v/>
      </c>
      <c r="D710" s="12" t="str">
        <f>CONCATENATE(Tableau415[[#This Row],[Semaine]],Tableau415[[#This Row],[Matricule]])</f>
        <v/>
      </c>
      <c r="H710" s="8"/>
      <c r="I710" s="8"/>
      <c r="J710" s="8"/>
      <c r="K710" s="8"/>
      <c r="L710" s="8"/>
      <c r="M710" s="8"/>
      <c r="N710" s="8"/>
      <c r="O710" s="21">
        <f>COUNTIF(Tableau415[[#This Row],[Lundi]:[Dimanche]],"&gt;0")</f>
        <v>0</v>
      </c>
      <c r="P710" s="21">
        <f>SUM(Tableau415[[#This Row],[Lundi]:[Dimanche]])</f>
        <v>0</v>
      </c>
      <c r="Q710" s="21">
        <f>COUNTIF(Tableau415[[#This Row],[Lundi]:[Dimanche]],"&gt;=190")*1000</f>
        <v>0</v>
      </c>
      <c r="R710" s="21">
        <f t="shared" si="22"/>
        <v>0</v>
      </c>
      <c r="S710" s="21">
        <f t="shared" si="23"/>
        <v>0</v>
      </c>
      <c r="T710" s="54" t="str">
        <f>IF(Tableau415[[#This Row],[Matricule]]&gt;1,IF(COUNTIF(Tableau415[DateMatricule],Tableau415[[#This Row],[DateMatricule]])&gt;1,"Doublon",""),"")</f>
        <v/>
      </c>
      <c r="U710"/>
    </row>
    <row r="711" spans="1:21" x14ac:dyDescent="0.25">
      <c r="A711" s="12" t="str">
        <f>IF(Tableau415[[#This Row],[Semaine]]="","",VLOOKUP(Tableau415[[#This Row],[Semaine]],Listes!$A:$B,2,FALSE))</f>
        <v/>
      </c>
      <c r="B711" s="12" t="str">
        <f>IF(ISBLANK(Tableau415[[#This Row],[Matricule]]),"",VLOOKUP(Tableau415[[#This Row],[Matricule]],#REF!,2,FALSE))</f>
        <v/>
      </c>
      <c r="C711" s="12" t="str">
        <f>IF(ISBLANK(Tableau415[[#This Row],[Matricule]]),"",VLOOKUP(Tableau415[[#This Row],[Matricule]],#REF!,3,FALSE))</f>
        <v/>
      </c>
      <c r="D711" s="12" t="str">
        <f>CONCATENATE(Tableau415[[#This Row],[Semaine]],Tableau415[[#This Row],[Matricule]])</f>
        <v/>
      </c>
      <c r="H711" s="8"/>
      <c r="I711" s="8"/>
      <c r="J711" s="8"/>
      <c r="K711" s="8"/>
      <c r="L711" s="8"/>
      <c r="M711" s="8"/>
      <c r="N711" s="8"/>
      <c r="O711" s="21">
        <f>COUNTIF(Tableau415[[#This Row],[Lundi]:[Dimanche]],"&gt;0")</f>
        <v>0</v>
      </c>
      <c r="P711" s="21">
        <f>SUM(Tableau415[[#This Row],[Lundi]:[Dimanche]])</f>
        <v>0</v>
      </c>
      <c r="Q711" s="21">
        <f>COUNTIF(Tableau415[[#This Row],[Lundi]:[Dimanche]],"&gt;=190")*1000</f>
        <v>0</v>
      </c>
      <c r="R711" s="21">
        <f t="shared" si="22"/>
        <v>0</v>
      </c>
      <c r="S711" s="21">
        <f t="shared" si="23"/>
        <v>0</v>
      </c>
      <c r="T711" s="54" t="str">
        <f>IF(Tableau415[[#This Row],[Matricule]]&gt;1,IF(COUNTIF(Tableau415[DateMatricule],Tableau415[[#This Row],[DateMatricule]])&gt;1,"Doublon",""),"")</f>
        <v/>
      </c>
      <c r="U711"/>
    </row>
    <row r="712" spans="1:21" x14ac:dyDescent="0.25">
      <c r="A712" s="12" t="str">
        <f>IF(Tableau415[[#This Row],[Semaine]]="","",VLOOKUP(Tableau415[[#This Row],[Semaine]],Listes!$A:$B,2,FALSE))</f>
        <v/>
      </c>
      <c r="B712" s="12" t="str">
        <f>IF(ISBLANK(Tableau415[[#This Row],[Matricule]]),"",VLOOKUP(Tableau415[[#This Row],[Matricule]],#REF!,2,FALSE))</f>
        <v/>
      </c>
      <c r="C712" s="12" t="str">
        <f>IF(ISBLANK(Tableau415[[#This Row],[Matricule]]),"",VLOOKUP(Tableau415[[#This Row],[Matricule]],#REF!,3,FALSE))</f>
        <v/>
      </c>
      <c r="D712" s="12" t="str">
        <f>CONCATENATE(Tableau415[[#This Row],[Semaine]],Tableau415[[#This Row],[Matricule]])</f>
        <v/>
      </c>
      <c r="H712" s="8"/>
      <c r="I712" s="8"/>
      <c r="J712" s="8"/>
      <c r="K712" s="8"/>
      <c r="L712" s="8"/>
      <c r="M712" s="8"/>
      <c r="N712" s="8"/>
      <c r="O712" s="21">
        <f>COUNTIF(Tableau415[[#This Row],[Lundi]:[Dimanche]],"&gt;0")</f>
        <v>0</v>
      </c>
      <c r="P712" s="21">
        <f>SUM(Tableau415[[#This Row],[Lundi]:[Dimanche]])</f>
        <v>0</v>
      </c>
      <c r="Q712" s="21">
        <f>COUNTIF(Tableau415[[#This Row],[Lundi]:[Dimanche]],"&gt;=190")*1000</f>
        <v>0</v>
      </c>
      <c r="R712" s="21">
        <f t="shared" si="22"/>
        <v>0</v>
      </c>
      <c r="S712" s="21">
        <f t="shared" si="23"/>
        <v>0</v>
      </c>
      <c r="T712" s="54" t="str">
        <f>IF(Tableau415[[#This Row],[Matricule]]&gt;1,IF(COUNTIF(Tableau415[DateMatricule],Tableau415[[#This Row],[DateMatricule]])&gt;1,"Doublon",""),"")</f>
        <v/>
      </c>
      <c r="U712"/>
    </row>
    <row r="713" spans="1:21" x14ac:dyDescent="0.25">
      <c r="A713" s="12" t="str">
        <f>IF(Tableau415[[#This Row],[Semaine]]="","",VLOOKUP(Tableau415[[#This Row],[Semaine]],Listes!$A:$B,2,FALSE))</f>
        <v/>
      </c>
      <c r="B713" s="12" t="str">
        <f>IF(ISBLANK(Tableau415[[#This Row],[Matricule]]),"",VLOOKUP(Tableau415[[#This Row],[Matricule]],#REF!,2,FALSE))</f>
        <v/>
      </c>
      <c r="C713" s="12" t="str">
        <f>IF(ISBLANK(Tableau415[[#This Row],[Matricule]]),"",VLOOKUP(Tableau415[[#This Row],[Matricule]],#REF!,3,FALSE))</f>
        <v/>
      </c>
      <c r="D713" s="12" t="str">
        <f>CONCATENATE(Tableau415[[#This Row],[Semaine]],Tableau415[[#This Row],[Matricule]])</f>
        <v/>
      </c>
      <c r="H713" s="8"/>
      <c r="I713" s="8"/>
      <c r="J713" s="8"/>
      <c r="K713" s="8"/>
      <c r="L713" s="8"/>
      <c r="M713" s="8"/>
      <c r="N713" s="8"/>
      <c r="O713" s="21">
        <f>COUNTIF(Tableau415[[#This Row],[Lundi]:[Dimanche]],"&gt;0")</f>
        <v>0</v>
      </c>
      <c r="P713" s="21">
        <f>SUM(Tableau415[[#This Row],[Lundi]:[Dimanche]])</f>
        <v>0</v>
      </c>
      <c r="Q713" s="21">
        <f>COUNTIF(Tableau415[[#This Row],[Lundi]:[Dimanche]],"&gt;=190")*1000</f>
        <v>0</v>
      </c>
      <c r="R713" s="21">
        <f t="shared" si="22"/>
        <v>0</v>
      </c>
      <c r="S713" s="21">
        <f t="shared" si="23"/>
        <v>0</v>
      </c>
      <c r="T713" s="54" t="str">
        <f>IF(Tableau415[[#This Row],[Matricule]]&gt;1,IF(COUNTIF(Tableau415[DateMatricule],Tableau415[[#This Row],[DateMatricule]])&gt;1,"Doublon",""),"")</f>
        <v/>
      </c>
      <c r="U713"/>
    </row>
    <row r="714" spans="1:21" x14ac:dyDescent="0.25">
      <c r="A714" s="12" t="str">
        <f>IF(Tableau415[[#This Row],[Semaine]]="","",VLOOKUP(Tableau415[[#This Row],[Semaine]],Listes!$A:$B,2,FALSE))</f>
        <v/>
      </c>
      <c r="B714" s="12" t="str">
        <f>IF(ISBLANK(Tableau415[[#This Row],[Matricule]]),"",VLOOKUP(Tableau415[[#This Row],[Matricule]],#REF!,2,FALSE))</f>
        <v/>
      </c>
      <c r="C714" s="12" t="str">
        <f>IF(ISBLANK(Tableau415[[#This Row],[Matricule]]),"",VLOOKUP(Tableau415[[#This Row],[Matricule]],#REF!,3,FALSE))</f>
        <v/>
      </c>
      <c r="D714" s="12" t="str">
        <f>CONCATENATE(Tableau415[[#This Row],[Semaine]],Tableau415[[#This Row],[Matricule]])</f>
        <v/>
      </c>
      <c r="H714" s="8"/>
      <c r="I714" s="8"/>
      <c r="J714" s="8"/>
      <c r="K714" s="8"/>
      <c r="L714" s="8"/>
      <c r="M714" s="8"/>
      <c r="N714" s="8"/>
      <c r="O714" s="21">
        <f>COUNTIF(Tableau415[[#This Row],[Lundi]:[Dimanche]],"&gt;0")</f>
        <v>0</v>
      </c>
      <c r="P714" s="21">
        <f>SUM(Tableau415[[#This Row],[Lundi]:[Dimanche]])</f>
        <v>0</v>
      </c>
      <c r="Q714" s="21">
        <f>COUNTIF(Tableau415[[#This Row],[Lundi]:[Dimanche]],"&gt;=190")*1000</f>
        <v>0</v>
      </c>
      <c r="R714" s="21">
        <f t="shared" si="22"/>
        <v>0</v>
      </c>
      <c r="S714" s="21">
        <f t="shared" si="23"/>
        <v>0</v>
      </c>
      <c r="T714" s="54" t="str">
        <f>IF(Tableau415[[#This Row],[Matricule]]&gt;1,IF(COUNTIF(Tableau415[DateMatricule],Tableau415[[#This Row],[DateMatricule]])&gt;1,"Doublon",""),"")</f>
        <v/>
      </c>
      <c r="U714"/>
    </row>
    <row r="715" spans="1:21" x14ac:dyDescent="0.25">
      <c r="A715" s="12" t="str">
        <f>IF(Tableau415[[#This Row],[Semaine]]="","",VLOOKUP(Tableau415[[#This Row],[Semaine]],Listes!$A:$B,2,FALSE))</f>
        <v/>
      </c>
      <c r="B715" s="12" t="str">
        <f>IF(ISBLANK(Tableau415[[#This Row],[Matricule]]),"",VLOOKUP(Tableau415[[#This Row],[Matricule]],#REF!,2,FALSE))</f>
        <v/>
      </c>
      <c r="C715" s="12" t="str">
        <f>IF(ISBLANK(Tableau415[[#This Row],[Matricule]]),"",VLOOKUP(Tableau415[[#This Row],[Matricule]],#REF!,3,FALSE))</f>
        <v/>
      </c>
      <c r="D715" s="12" t="str">
        <f>CONCATENATE(Tableau415[[#This Row],[Semaine]],Tableau415[[#This Row],[Matricule]])</f>
        <v/>
      </c>
      <c r="H715" s="8"/>
      <c r="I715" s="8"/>
      <c r="J715" s="8"/>
      <c r="K715" s="8"/>
      <c r="L715" s="8"/>
      <c r="M715" s="8"/>
      <c r="N715" s="8"/>
      <c r="O715" s="21">
        <f>COUNTIF(Tableau415[[#This Row],[Lundi]:[Dimanche]],"&gt;0")</f>
        <v>0</v>
      </c>
      <c r="P715" s="21">
        <f>SUM(Tableau415[[#This Row],[Lundi]:[Dimanche]])</f>
        <v>0</v>
      </c>
      <c r="Q715" s="21">
        <f>COUNTIF(Tableau415[[#This Row],[Lundi]:[Dimanche]],"&gt;=190")*1000</f>
        <v>0</v>
      </c>
      <c r="R715" s="21">
        <f t="shared" si="22"/>
        <v>0</v>
      </c>
      <c r="S715" s="21">
        <f t="shared" si="23"/>
        <v>0</v>
      </c>
      <c r="T715" s="54" t="str">
        <f>IF(Tableau415[[#This Row],[Matricule]]&gt;1,IF(COUNTIF(Tableau415[DateMatricule],Tableau415[[#This Row],[DateMatricule]])&gt;1,"Doublon",""),"")</f>
        <v/>
      </c>
      <c r="U715"/>
    </row>
    <row r="716" spans="1:21" x14ac:dyDescent="0.25">
      <c r="A716" s="12" t="str">
        <f>IF(Tableau415[[#This Row],[Semaine]]="","",VLOOKUP(Tableau415[[#This Row],[Semaine]],Listes!$A:$B,2,FALSE))</f>
        <v/>
      </c>
      <c r="B716" s="12" t="str">
        <f>IF(ISBLANK(Tableau415[[#This Row],[Matricule]]),"",VLOOKUP(Tableau415[[#This Row],[Matricule]],#REF!,2,FALSE))</f>
        <v/>
      </c>
      <c r="C716" s="12" t="str">
        <f>IF(ISBLANK(Tableau415[[#This Row],[Matricule]]),"",VLOOKUP(Tableau415[[#This Row],[Matricule]],#REF!,3,FALSE))</f>
        <v/>
      </c>
      <c r="D716" s="12" t="str">
        <f>CONCATENATE(Tableau415[[#This Row],[Semaine]],Tableau415[[#This Row],[Matricule]])</f>
        <v/>
      </c>
      <c r="H716" s="8"/>
      <c r="I716" s="8"/>
      <c r="J716" s="8"/>
      <c r="K716" s="8"/>
      <c r="L716" s="8"/>
      <c r="M716" s="8"/>
      <c r="N716" s="8"/>
      <c r="O716" s="21">
        <f>COUNTIF(Tableau415[[#This Row],[Lundi]:[Dimanche]],"&gt;0")</f>
        <v>0</v>
      </c>
      <c r="P716" s="21">
        <f>SUM(Tableau415[[#This Row],[Lundi]:[Dimanche]])</f>
        <v>0</v>
      </c>
      <c r="Q716" s="21">
        <f>COUNTIF(Tableau415[[#This Row],[Lundi]:[Dimanche]],"&gt;=190")*1000</f>
        <v>0</v>
      </c>
      <c r="R716" s="21">
        <f t="shared" si="22"/>
        <v>0</v>
      </c>
      <c r="S716" s="21">
        <f t="shared" si="23"/>
        <v>0</v>
      </c>
      <c r="T716" s="54" t="str">
        <f>IF(Tableau415[[#This Row],[Matricule]]&gt;1,IF(COUNTIF(Tableau415[DateMatricule],Tableau415[[#This Row],[DateMatricule]])&gt;1,"Doublon",""),"")</f>
        <v/>
      </c>
      <c r="U716"/>
    </row>
    <row r="717" spans="1:21" x14ac:dyDescent="0.25">
      <c r="A717" s="12" t="str">
        <f>IF(Tableau415[[#This Row],[Semaine]]="","",VLOOKUP(Tableau415[[#This Row],[Semaine]],Listes!$A:$B,2,FALSE))</f>
        <v/>
      </c>
      <c r="B717" s="12" t="str">
        <f>IF(ISBLANK(Tableau415[[#This Row],[Matricule]]),"",VLOOKUP(Tableau415[[#This Row],[Matricule]],#REF!,2,FALSE))</f>
        <v/>
      </c>
      <c r="C717" s="12" t="str">
        <f>IF(ISBLANK(Tableau415[[#This Row],[Matricule]]),"",VLOOKUP(Tableau415[[#This Row],[Matricule]],#REF!,3,FALSE))</f>
        <v/>
      </c>
      <c r="D717" s="12" t="str">
        <f>CONCATENATE(Tableau415[[#This Row],[Semaine]],Tableau415[[#This Row],[Matricule]])</f>
        <v/>
      </c>
      <c r="H717" s="8"/>
      <c r="I717" s="8"/>
      <c r="J717" s="8"/>
      <c r="K717" s="8"/>
      <c r="L717" s="8"/>
      <c r="M717" s="8"/>
      <c r="N717" s="8"/>
      <c r="O717" s="21">
        <f>COUNTIF(Tableau415[[#This Row],[Lundi]:[Dimanche]],"&gt;0")</f>
        <v>0</v>
      </c>
      <c r="P717" s="21">
        <f>SUM(Tableau415[[#This Row],[Lundi]:[Dimanche]])</f>
        <v>0</v>
      </c>
      <c r="Q717" s="21">
        <f>COUNTIF(Tableau415[[#This Row],[Lundi]:[Dimanche]],"&gt;=190")*1000</f>
        <v>0</v>
      </c>
      <c r="R717" s="21">
        <f t="shared" si="22"/>
        <v>0</v>
      </c>
      <c r="S717" s="21">
        <f t="shared" si="23"/>
        <v>0</v>
      </c>
      <c r="T717" s="54" t="str">
        <f>IF(Tableau415[[#This Row],[Matricule]]&gt;1,IF(COUNTIF(Tableau415[DateMatricule],Tableau415[[#This Row],[DateMatricule]])&gt;1,"Doublon",""),"")</f>
        <v/>
      </c>
      <c r="U717"/>
    </row>
    <row r="718" spans="1:21" x14ac:dyDescent="0.25">
      <c r="A718" s="12" t="str">
        <f>IF(Tableau415[[#This Row],[Semaine]]="","",VLOOKUP(Tableau415[[#This Row],[Semaine]],Listes!$A:$B,2,FALSE))</f>
        <v/>
      </c>
      <c r="B718" s="12" t="str">
        <f>IF(ISBLANK(Tableau415[[#This Row],[Matricule]]),"",VLOOKUP(Tableau415[[#This Row],[Matricule]],#REF!,2,FALSE))</f>
        <v/>
      </c>
      <c r="C718" s="12" t="str">
        <f>IF(ISBLANK(Tableau415[[#This Row],[Matricule]]),"",VLOOKUP(Tableau415[[#This Row],[Matricule]],#REF!,3,FALSE))</f>
        <v/>
      </c>
      <c r="D718" s="12" t="str">
        <f>CONCATENATE(Tableau415[[#This Row],[Semaine]],Tableau415[[#This Row],[Matricule]])</f>
        <v/>
      </c>
      <c r="H718" s="8"/>
      <c r="I718" s="8"/>
      <c r="J718" s="8"/>
      <c r="K718" s="8"/>
      <c r="L718" s="8"/>
      <c r="M718" s="8"/>
      <c r="N718" s="8"/>
      <c r="O718" s="21">
        <f>COUNTIF(Tableau415[[#This Row],[Lundi]:[Dimanche]],"&gt;0")</f>
        <v>0</v>
      </c>
      <c r="P718" s="21">
        <f>SUM(Tableau415[[#This Row],[Lundi]:[Dimanche]])</f>
        <v>0</v>
      </c>
      <c r="Q718" s="21">
        <f>COUNTIF(Tableau415[[#This Row],[Lundi]:[Dimanche]],"&gt;=190")*1000</f>
        <v>0</v>
      </c>
      <c r="R718" s="21">
        <f t="shared" si="22"/>
        <v>0</v>
      </c>
      <c r="S718" s="21">
        <f t="shared" si="23"/>
        <v>0</v>
      </c>
      <c r="T718" s="54" t="str">
        <f>IF(Tableau415[[#This Row],[Matricule]]&gt;1,IF(COUNTIF(Tableau415[DateMatricule],Tableau415[[#This Row],[DateMatricule]])&gt;1,"Doublon",""),"")</f>
        <v/>
      </c>
      <c r="U718"/>
    </row>
    <row r="719" spans="1:21" x14ac:dyDescent="0.25">
      <c r="A719" s="12" t="str">
        <f>IF(Tableau415[[#This Row],[Semaine]]="","",VLOOKUP(Tableau415[[#This Row],[Semaine]],Listes!$A:$B,2,FALSE))</f>
        <v/>
      </c>
      <c r="B719" s="12" t="str">
        <f>IF(ISBLANK(Tableau415[[#This Row],[Matricule]]),"",VLOOKUP(Tableau415[[#This Row],[Matricule]],#REF!,2,FALSE))</f>
        <v/>
      </c>
      <c r="C719" s="12" t="str">
        <f>IF(ISBLANK(Tableau415[[#This Row],[Matricule]]),"",VLOOKUP(Tableau415[[#This Row],[Matricule]],#REF!,3,FALSE))</f>
        <v/>
      </c>
      <c r="D719" s="12" t="str">
        <f>CONCATENATE(Tableau415[[#This Row],[Semaine]],Tableau415[[#This Row],[Matricule]])</f>
        <v/>
      </c>
      <c r="H719" s="8"/>
      <c r="I719" s="8"/>
      <c r="J719" s="8"/>
      <c r="K719" s="8"/>
      <c r="L719" s="8"/>
      <c r="M719" s="8"/>
      <c r="N719" s="8"/>
      <c r="O719" s="21">
        <f>COUNTIF(Tableau415[[#This Row],[Lundi]:[Dimanche]],"&gt;0")</f>
        <v>0</v>
      </c>
      <c r="P719" s="21">
        <f>SUM(Tableau415[[#This Row],[Lundi]:[Dimanche]])</f>
        <v>0</v>
      </c>
      <c r="Q719" s="21">
        <f>COUNTIF(Tableau415[[#This Row],[Lundi]:[Dimanche]],"&gt;=190")*1000</f>
        <v>0</v>
      </c>
      <c r="R719" s="21">
        <f t="shared" si="22"/>
        <v>0</v>
      </c>
      <c r="S719" s="21">
        <f t="shared" si="23"/>
        <v>0</v>
      </c>
      <c r="T719" s="54" t="str">
        <f>IF(Tableau415[[#This Row],[Matricule]]&gt;1,IF(COUNTIF(Tableau415[DateMatricule],Tableau415[[#This Row],[DateMatricule]])&gt;1,"Doublon",""),"")</f>
        <v/>
      </c>
      <c r="U719"/>
    </row>
    <row r="720" spans="1:21" x14ac:dyDescent="0.25">
      <c r="A720" s="12" t="str">
        <f>IF(Tableau415[[#This Row],[Semaine]]="","",VLOOKUP(Tableau415[[#This Row],[Semaine]],Listes!$A:$B,2,FALSE))</f>
        <v/>
      </c>
      <c r="B720" s="12" t="str">
        <f>IF(ISBLANK(Tableau415[[#This Row],[Matricule]]),"",VLOOKUP(Tableau415[[#This Row],[Matricule]],#REF!,2,FALSE))</f>
        <v/>
      </c>
      <c r="C720" s="12" t="str">
        <f>IF(ISBLANK(Tableau415[[#This Row],[Matricule]]),"",VLOOKUP(Tableau415[[#This Row],[Matricule]],#REF!,3,FALSE))</f>
        <v/>
      </c>
      <c r="D720" s="12" t="str">
        <f>CONCATENATE(Tableau415[[#This Row],[Semaine]],Tableau415[[#This Row],[Matricule]])</f>
        <v/>
      </c>
      <c r="H720" s="8"/>
      <c r="I720" s="8"/>
      <c r="J720" s="8"/>
      <c r="K720" s="8"/>
      <c r="L720" s="8"/>
      <c r="M720" s="8"/>
      <c r="N720" s="8"/>
      <c r="O720" s="21">
        <f>COUNTIF(Tableau415[[#This Row],[Lundi]:[Dimanche]],"&gt;0")</f>
        <v>0</v>
      </c>
      <c r="P720" s="21">
        <f>SUM(Tableau415[[#This Row],[Lundi]:[Dimanche]])</f>
        <v>0</v>
      </c>
      <c r="Q720" s="21">
        <f>COUNTIF(Tableau415[[#This Row],[Lundi]:[Dimanche]],"&gt;=190")*1000</f>
        <v>0</v>
      </c>
      <c r="R720" s="21">
        <f t="shared" si="22"/>
        <v>0</v>
      </c>
      <c r="S720" s="21">
        <f t="shared" si="23"/>
        <v>0</v>
      </c>
      <c r="T720" s="54" t="str">
        <f>IF(Tableau415[[#This Row],[Matricule]]&gt;1,IF(COUNTIF(Tableau415[DateMatricule],Tableau415[[#This Row],[DateMatricule]])&gt;1,"Doublon",""),"")</f>
        <v/>
      </c>
      <c r="U720"/>
    </row>
    <row r="721" spans="1:21" x14ac:dyDescent="0.25">
      <c r="A721" s="12" t="str">
        <f>IF(Tableau415[[#This Row],[Semaine]]="","",VLOOKUP(Tableau415[[#This Row],[Semaine]],Listes!$A:$B,2,FALSE))</f>
        <v/>
      </c>
      <c r="B721" s="12" t="str">
        <f>IF(ISBLANK(Tableau415[[#This Row],[Matricule]]),"",VLOOKUP(Tableau415[[#This Row],[Matricule]],#REF!,2,FALSE))</f>
        <v/>
      </c>
      <c r="C721" s="12" t="str">
        <f>IF(ISBLANK(Tableau415[[#This Row],[Matricule]]),"",VLOOKUP(Tableau415[[#This Row],[Matricule]],#REF!,3,FALSE))</f>
        <v/>
      </c>
      <c r="D721" s="12" t="str">
        <f>CONCATENATE(Tableau415[[#This Row],[Semaine]],Tableau415[[#This Row],[Matricule]])</f>
        <v/>
      </c>
      <c r="H721" s="8"/>
      <c r="I721" s="8"/>
      <c r="J721" s="8"/>
      <c r="K721" s="8"/>
      <c r="L721" s="8"/>
      <c r="M721" s="8"/>
      <c r="N721" s="8"/>
      <c r="O721" s="21">
        <f>COUNTIF(Tableau415[[#This Row],[Lundi]:[Dimanche]],"&gt;0")</f>
        <v>0</v>
      </c>
      <c r="P721" s="21">
        <f>SUM(Tableau415[[#This Row],[Lundi]:[Dimanche]])</f>
        <v>0</v>
      </c>
      <c r="Q721" s="21">
        <f>COUNTIF(Tableau415[[#This Row],[Lundi]:[Dimanche]],"&gt;=190")*1000</f>
        <v>0</v>
      </c>
      <c r="R721" s="21">
        <f t="shared" si="22"/>
        <v>0</v>
      </c>
      <c r="S721" s="21">
        <f t="shared" si="23"/>
        <v>0</v>
      </c>
      <c r="T721" s="54" t="str">
        <f>IF(Tableau415[[#This Row],[Matricule]]&gt;1,IF(COUNTIF(Tableau415[DateMatricule],Tableau415[[#This Row],[DateMatricule]])&gt;1,"Doublon",""),"")</f>
        <v/>
      </c>
      <c r="U721"/>
    </row>
    <row r="722" spans="1:21" x14ac:dyDescent="0.25">
      <c r="A722" s="12" t="str">
        <f>IF(Tableau415[[#This Row],[Semaine]]="","",VLOOKUP(Tableau415[[#This Row],[Semaine]],Listes!$A:$B,2,FALSE))</f>
        <v/>
      </c>
      <c r="B722" s="12" t="str">
        <f>IF(ISBLANK(Tableau415[[#This Row],[Matricule]]),"",VLOOKUP(Tableau415[[#This Row],[Matricule]],#REF!,2,FALSE))</f>
        <v/>
      </c>
      <c r="C722" s="12" t="str">
        <f>IF(ISBLANK(Tableau415[[#This Row],[Matricule]]),"",VLOOKUP(Tableau415[[#This Row],[Matricule]],#REF!,3,FALSE))</f>
        <v/>
      </c>
      <c r="D722" s="12" t="str">
        <f>CONCATENATE(Tableau415[[#This Row],[Semaine]],Tableau415[[#This Row],[Matricule]])</f>
        <v/>
      </c>
      <c r="H722" s="8"/>
      <c r="I722" s="8"/>
      <c r="J722" s="8"/>
      <c r="K722" s="8"/>
      <c r="L722" s="8"/>
      <c r="M722" s="8"/>
      <c r="N722" s="8"/>
      <c r="O722" s="21">
        <f>COUNTIF(Tableau415[[#This Row],[Lundi]:[Dimanche]],"&gt;0")</f>
        <v>0</v>
      </c>
      <c r="P722" s="21">
        <f>SUM(Tableau415[[#This Row],[Lundi]:[Dimanche]])</f>
        <v>0</v>
      </c>
      <c r="Q722" s="21">
        <f>COUNTIF(Tableau415[[#This Row],[Lundi]:[Dimanche]],"&gt;=190")*1000</f>
        <v>0</v>
      </c>
      <c r="R722" s="21">
        <f t="shared" si="22"/>
        <v>0</v>
      </c>
      <c r="S722" s="21">
        <f t="shared" si="23"/>
        <v>0</v>
      </c>
      <c r="T722" s="54" t="str">
        <f>IF(Tableau415[[#This Row],[Matricule]]&gt;1,IF(COUNTIF(Tableau415[DateMatricule],Tableau415[[#This Row],[DateMatricule]])&gt;1,"Doublon",""),"")</f>
        <v/>
      </c>
      <c r="U722"/>
    </row>
    <row r="723" spans="1:21" x14ac:dyDescent="0.25">
      <c r="A723" s="12" t="str">
        <f>IF(Tableau415[[#This Row],[Semaine]]="","",VLOOKUP(Tableau415[[#This Row],[Semaine]],Listes!$A:$B,2,FALSE))</f>
        <v/>
      </c>
      <c r="B723" s="12" t="str">
        <f>IF(ISBLANK(Tableau415[[#This Row],[Matricule]]),"",VLOOKUP(Tableau415[[#This Row],[Matricule]],#REF!,2,FALSE))</f>
        <v/>
      </c>
      <c r="C723" s="12" t="str">
        <f>IF(ISBLANK(Tableau415[[#This Row],[Matricule]]),"",VLOOKUP(Tableau415[[#This Row],[Matricule]],#REF!,3,FALSE))</f>
        <v/>
      </c>
      <c r="D723" s="12" t="str">
        <f>CONCATENATE(Tableau415[[#This Row],[Semaine]],Tableau415[[#This Row],[Matricule]])</f>
        <v/>
      </c>
      <c r="H723" s="8"/>
      <c r="I723" s="8"/>
      <c r="J723" s="8"/>
      <c r="K723" s="8"/>
      <c r="L723" s="8"/>
      <c r="M723" s="8"/>
      <c r="N723" s="8"/>
      <c r="O723" s="21">
        <f>COUNTIF(Tableau415[[#This Row],[Lundi]:[Dimanche]],"&gt;0")</f>
        <v>0</v>
      </c>
      <c r="P723" s="21">
        <f>SUM(Tableau415[[#This Row],[Lundi]:[Dimanche]])</f>
        <v>0</v>
      </c>
      <c r="Q723" s="21">
        <f>COUNTIF(Tableau415[[#This Row],[Lundi]:[Dimanche]],"&gt;=190")*1000</f>
        <v>0</v>
      </c>
      <c r="R723" s="21">
        <f t="shared" si="22"/>
        <v>0</v>
      </c>
      <c r="S723" s="21">
        <f t="shared" si="23"/>
        <v>0</v>
      </c>
      <c r="T723" s="54" t="str">
        <f>IF(Tableau415[[#This Row],[Matricule]]&gt;1,IF(COUNTIF(Tableau415[DateMatricule],Tableau415[[#This Row],[DateMatricule]])&gt;1,"Doublon",""),"")</f>
        <v/>
      </c>
      <c r="U723"/>
    </row>
    <row r="724" spans="1:21" x14ac:dyDescent="0.25">
      <c r="A724" s="12" t="str">
        <f>IF(Tableau415[[#This Row],[Semaine]]="","",VLOOKUP(Tableau415[[#This Row],[Semaine]],Listes!$A:$B,2,FALSE))</f>
        <v/>
      </c>
      <c r="B724" s="12" t="str">
        <f>IF(ISBLANK(Tableau415[[#This Row],[Matricule]]),"",VLOOKUP(Tableau415[[#This Row],[Matricule]],#REF!,2,FALSE))</f>
        <v/>
      </c>
      <c r="C724" s="12" t="str">
        <f>IF(ISBLANK(Tableau415[[#This Row],[Matricule]]),"",VLOOKUP(Tableau415[[#This Row],[Matricule]],#REF!,3,FALSE))</f>
        <v/>
      </c>
      <c r="D724" s="12" t="str">
        <f>CONCATENATE(Tableau415[[#This Row],[Semaine]],Tableau415[[#This Row],[Matricule]])</f>
        <v/>
      </c>
      <c r="H724" s="8"/>
      <c r="I724" s="8"/>
      <c r="J724" s="8"/>
      <c r="K724" s="8"/>
      <c r="L724" s="8"/>
      <c r="M724" s="8"/>
      <c r="N724" s="8"/>
      <c r="O724" s="21">
        <f>COUNTIF(Tableau415[[#This Row],[Lundi]:[Dimanche]],"&gt;0")</f>
        <v>0</v>
      </c>
      <c r="P724" s="21">
        <f>SUM(Tableau415[[#This Row],[Lundi]:[Dimanche]])</f>
        <v>0</v>
      </c>
      <c r="Q724" s="21">
        <f>COUNTIF(Tableau415[[#This Row],[Lundi]:[Dimanche]],"&gt;=190")*1000</f>
        <v>0</v>
      </c>
      <c r="R724" s="21">
        <f t="shared" si="22"/>
        <v>0</v>
      </c>
      <c r="S724" s="21">
        <f t="shared" si="23"/>
        <v>0</v>
      </c>
      <c r="T724" s="54" t="str">
        <f>IF(Tableau415[[#This Row],[Matricule]]&gt;1,IF(COUNTIF(Tableau415[DateMatricule],Tableau415[[#This Row],[DateMatricule]])&gt;1,"Doublon",""),"")</f>
        <v/>
      </c>
      <c r="U724"/>
    </row>
    <row r="725" spans="1:21" x14ac:dyDescent="0.25">
      <c r="A725" s="12" t="str">
        <f>IF(Tableau415[[#This Row],[Semaine]]="","",VLOOKUP(Tableau415[[#This Row],[Semaine]],Listes!$A:$B,2,FALSE))</f>
        <v/>
      </c>
      <c r="B725" s="12" t="str">
        <f>IF(ISBLANK(Tableau415[[#This Row],[Matricule]]),"",VLOOKUP(Tableau415[[#This Row],[Matricule]],#REF!,2,FALSE))</f>
        <v/>
      </c>
      <c r="C725" s="12" t="str">
        <f>IF(ISBLANK(Tableau415[[#This Row],[Matricule]]),"",VLOOKUP(Tableau415[[#This Row],[Matricule]],#REF!,3,FALSE))</f>
        <v/>
      </c>
      <c r="D725" s="12" t="str">
        <f>CONCATENATE(Tableau415[[#This Row],[Semaine]],Tableau415[[#This Row],[Matricule]])</f>
        <v/>
      </c>
      <c r="H725" s="8"/>
      <c r="I725" s="8"/>
      <c r="J725" s="8"/>
      <c r="K725" s="8"/>
      <c r="L725" s="8"/>
      <c r="M725" s="8"/>
      <c r="N725" s="8"/>
      <c r="O725" s="21">
        <f>COUNTIF(Tableau415[[#This Row],[Lundi]:[Dimanche]],"&gt;0")</f>
        <v>0</v>
      </c>
      <c r="P725" s="21">
        <f>SUM(Tableau415[[#This Row],[Lundi]:[Dimanche]])</f>
        <v>0</v>
      </c>
      <c r="Q725" s="21">
        <f>COUNTIF(Tableau415[[#This Row],[Lundi]:[Dimanche]],"&gt;=190")*1000</f>
        <v>0</v>
      </c>
      <c r="R725" s="21">
        <f t="shared" si="22"/>
        <v>0</v>
      </c>
      <c r="S725" s="21">
        <f t="shared" si="23"/>
        <v>0</v>
      </c>
      <c r="T725" s="54" t="str">
        <f>IF(Tableau415[[#This Row],[Matricule]]&gt;1,IF(COUNTIF(Tableau415[DateMatricule],Tableau415[[#This Row],[DateMatricule]])&gt;1,"Doublon",""),"")</f>
        <v/>
      </c>
      <c r="U725"/>
    </row>
    <row r="726" spans="1:21" x14ac:dyDescent="0.25">
      <c r="A726" s="12" t="str">
        <f>IF(Tableau415[[#This Row],[Semaine]]="","",VLOOKUP(Tableau415[[#This Row],[Semaine]],Listes!$A:$B,2,FALSE))</f>
        <v/>
      </c>
      <c r="B726" s="12" t="str">
        <f>IF(ISBLANK(Tableau415[[#This Row],[Matricule]]),"",VLOOKUP(Tableau415[[#This Row],[Matricule]],#REF!,2,FALSE))</f>
        <v/>
      </c>
      <c r="C726" s="12" t="str">
        <f>IF(ISBLANK(Tableau415[[#This Row],[Matricule]]),"",VLOOKUP(Tableau415[[#This Row],[Matricule]],#REF!,3,FALSE))</f>
        <v/>
      </c>
      <c r="D726" s="12" t="str">
        <f>CONCATENATE(Tableau415[[#This Row],[Semaine]],Tableau415[[#This Row],[Matricule]])</f>
        <v/>
      </c>
      <c r="H726" s="8"/>
      <c r="I726" s="8"/>
      <c r="J726" s="8"/>
      <c r="K726" s="8"/>
      <c r="L726" s="8"/>
      <c r="M726" s="8"/>
      <c r="N726" s="8"/>
      <c r="O726" s="21">
        <f>COUNTIF(Tableau415[[#This Row],[Lundi]:[Dimanche]],"&gt;0")</f>
        <v>0</v>
      </c>
      <c r="P726" s="21">
        <f>SUM(Tableau415[[#This Row],[Lundi]:[Dimanche]])</f>
        <v>0</v>
      </c>
      <c r="Q726" s="21">
        <f>COUNTIF(Tableau415[[#This Row],[Lundi]:[Dimanche]],"&gt;=190")*1000</f>
        <v>0</v>
      </c>
      <c r="R726" s="21">
        <f t="shared" si="22"/>
        <v>0</v>
      </c>
      <c r="S726" s="21">
        <f t="shared" si="23"/>
        <v>0</v>
      </c>
      <c r="T726" s="54" t="str">
        <f>IF(Tableau415[[#This Row],[Matricule]]&gt;1,IF(COUNTIF(Tableau415[DateMatricule],Tableau415[[#This Row],[DateMatricule]])&gt;1,"Doublon",""),"")</f>
        <v/>
      </c>
      <c r="U726"/>
    </row>
    <row r="727" spans="1:21" x14ac:dyDescent="0.25">
      <c r="A727" s="12" t="str">
        <f>IF(Tableau415[[#This Row],[Semaine]]="","",VLOOKUP(Tableau415[[#This Row],[Semaine]],Listes!$A:$B,2,FALSE))</f>
        <v/>
      </c>
      <c r="B727" s="12" t="str">
        <f>IF(ISBLANK(Tableau415[[#This Row],[Matricule]]),"",VLOOKUP(Tableau415[[#This Row],[Matricule]],#REF!,2,FALSE))</f>
        <v/>
      </c>
      <c r="C727" s="12" t="str">
        <f>IF(ISBLANK(Tableau415[[#This Row],[Matricule]]),"",VLOOKUP(Tableau415[[#This Row],[Matricule]],#REF!,3,FALSE))</f>
        <v/>
      </c>
      <c r="D727" s="12" t="str">
        <f>CONCATENATE(Tableau415[[#This Row],[Semaine]],Tableau415[[#This Row],[Matricule]])</f>
        <v/>
      </c>
      <c r="H727" s="8"/>
      <c r="I727" s="8"/>
      <c r="J727" s="8"/>
      <c r="K727" s="8"/>
      <c r="L727" s="8"/>
      <c r="M727" s="8"/>
      <c r="N727" s="8"/>
      <c r="O727" s="21">
        <f>COUNTIF(Tableau415[[#This Row],[Lundi]:[Dimanche]],"&gt;0")</f>
        <v>0</v>
      </c>
      <c r="P727" s="21">
        <f>SUM(Tableau415[[#This Row],[Lundi]:[Dimanche]])</f>
        <v>0</v>
      </c>
      <c r="Q727" s="21">
        <f>COUNTIF(Tableau415[[#This Row],[Lundi]:[Dimanche]],"&gt;=190")*1000</f>
        <v>0</v>
      </c>
      <c r="R727" s="21">
        <f t="shared" si="22"/>
        <v>0</v>
      </c>
      <c r="S727" s="21">
        <f t="shared" si="23"/>
        <v>0</v>
      </c>
      <c r="T727" s="54" t="str">
        <f>IF(Tableau415[[#This Row],[Matricule]]&gt;1,IF(COUNTIF(Tableau415[DateMatricule],Tableau415[[#This Row],[DateMatricule]])&gt;1,"Doublon",""),"")</f>
        <v/>
      </c>
      <c r="U727"/>
    </row>
    <row r="728" spans="1:21" x14ac:dyDescent="0.25">
      <c r="A728" s="12" t="str">
        <f>IF(Tableau415[[#This Row],[Semaine]]="","",VLOOKUP(Tableau415[[#This Row],[Semaine]],Listes!$A:$B,2,FALSE))</f>
        <v/>
      </c>
      <c r="B728" s="12" t="str">
        <f>IF(ISBLANK(Tableau415[[#This Row],[Matricule]]),"",VLOOKUP(Tableau415[[#This Row],[Matricule]],#REF!,2,FALSE))</f>
        <v/>
      </c>
      <c r="C728" s="12" t="str">
        <f>IF(ISBLANK(Tableau415[[#This Row],[Matricule]]),"",VLOOKUP(Tableau415[[#This Row],[Matricule]],#REF!,3,FALSE))</f>
        <v/>
      </c>
      <c r="D728" s="12" t="str">
        <f>CONCATENATE(Tableau415[[#This Row],[Semaine]],Tableau415[[#This Row],[Matricule]])</f>
        <v/>
      </c>
      <c r="H728" s="8"/>
      <c r="I728" s="8"/>
      <c r="J728" s="8"/>
      <c r="K728" s="8"/>
      <c r="L728" s="8"/>
      <c r="M728" s="8"/>
      <c r="N728" s="8"/>
      <c r="O728" s="21">
        <f>COUNTIF(Tableau415[[#This Row],[Lundi]:[Dimanche]],"&gt;0")</f>
        <v>0</v>
      </c>
      <c r="P728" s="21">
        <f>SUM(Tableau415[[#This Row],[Lundi]:[Dimanche]])</f>
        <v>0</v>
      </c>
      <c r="Q728" s="21">
        <f>COUNTIF(Tableau415[[#This Row],[Lundi]:[Dimanche]],"&gt;=190")*1000</f>
        <v>0</v>
      </c>
      <c r="R728" s="21">
        <f t="shared" si="22"/>
        <v>0</v>
      </c>
      <c r="S728" s="21">
        <f t="shared" si="23"/>
        <v>0</v>
      </c>
      <c r="T728" s="54" t="str">
        <f>IF(Tableau415[[#This Row],[Matricule]]&gt;1,IF(COUNTIF(Tableau415[DateMatricule],Tableau415[[#This Row],[DateMatricule]])&gt;1,"Doublon",""),"")</f>
        <v/>
      </c>
      <c r="U728"/>
    </row>
    <row r="729" spans="1:21" x14ac:dyDescent="0.25">
      <c r="A729" s="12" t="str">
        <f>IF(Tableau415[[#This Row],[Semaine]]="","",VLOOKUP(Tableau415[[#This Row],[Semaine]],Listes!$A:$B,2,FALSE))</f>
        <v/>
      </c>
      <c r="B729" s="12" t="str">
        <f>IF(ISBLANK(Tableau415[[#This Row],[Matricule]]),"",VLOOKUP(Tableau415[[#This Row],[Matricule]],#REF!,2,FALSE))</f>
        <v/>
      </c>
      <c r="C729" s="12" t="str">
        <f>IF(ISBLANK(Tableau415[[#This Row],[Matricule]]),"",VLOOKUP(Tableau415[[#This Row],[Matricule]],#REF!,3,FALSE))</f>
        <v/>
      </c>
      <c r="D729" s="12" t="str">
        <f>CONCATENATE(Tableau415[[#This Row],[Semaine]],Tableau415[[#This Row],[Matricule]])</f>
        <v/>
      </c>
      <c r="H729" s="8"/>
      <c r="I729" s="8"/>
      <c r="J729" s="8"/>
      <c r="K729" s="8"/>
      <c r="L729" s="8"/>
      <c r="M729" s="8"/>
      <c r="N729" s="8"/>
      <c r="O729" s="21">
        <f>COUNTIF(Tableau415[[#This Row],[Lundi]:[Dimanche]],"&gt;0")</f>
        <v>0</v>
      </c>
      <c r="P729" s="21">
        <f>SUM(Tableau415[[#This Row],[Lundi]:[Dimanche]])</f>
        <v>0</v>
      </c>
      <c r="Q729" s="21">
        <f>COUNTIF(Tableau415[[#This Row],[Lundi]:[Dimanche]],"&gt;=190")*1000</f>
        <v>0</v>
      </c>
      <c r="R729" s="21">
        <f t="shared" si="22"/>
        <v>0</v>
      </c>
      <c r="S729" s="21">
        <f t="shared" si="23"/>
        <v>0</v>
      </c>
      <c r="T729" s="54" t="str">
        <f>IF(Tableau415[[#This Row],[Matricule]]&gt;1,IF(COUNTIF(Tableau415[DateMatricule],Tableau415[[#This Row],[DateMatricule]])&gt;1,"Doublon",""),"")</f>
        <v/>
      </c>
      <c r="U729"/>
    </row>
    <row r="730" spans="1:21" x14ac:dyDescent="0.25">
      <c r="A730" s="12" t="str">
        <f>IF(Tableau415[[#This Row],[Semaine]]="","",VLOOKUP(Tableau415[[#This Row],[Semaine]],Listes!$A:$B,2,FALSE))</f>
        <v/>
      </c>
      <c r="B730" s="12" t="str">
        <f>IF(ISBLANK(Tableau415[[#This Row],[Matricule]]),"",VLOOKUP(Tableau415[[#This Row],[Matricule]],#REF!,2,FALSE))</f>
        <v/>
      </c>
      <c r="C730" s="12" t="str">
        <f>IF(ISBLANK(Tableau415[[#This Row],[Matricule]]),"",VLOOKUP(Tableau415[[#This Row],[Matricule]],#REF!,3,FALSE))</f>
        <v/>
      </c>
      <c r="D730" s="12" t="str">
        <f>CONCATENATE(Tableau415[[#This Row],[Semaine]],Tableau415[[#This Row],[Matricule]])</f>
        <v/>
      </c>
      <c r="H730" s="8"/>
      <c r="I730" s="8"/>
      <c r="J730" s="8"/>
      <c r="K730" s="8"/>
      <c r="L730" s="8"/>
      <c r="M730" s="8"/>
      <c r="N730" s="8"/>
      <c r="O730" s="21">
        <f>COUNTIF(Tableau415[[#This Row],[Lundi]:[Dimanche]],"&gt;0")</f>
        <v>0</v>
      </c>
      <c r="P730" s="21">
        <f>SUM(Tableau415[[#This Row],[Lundi]:[Dimanche]])</f>
        <v>0</v>
      </c>
      <c r="Q730" s="21">
        <f>COUNTIF(Tableau415[[#This Row],[Lundi]:[Dimanche]],"&gt;=190")*1000</f>
        <v>0</v>
      </c>
      <c r="R730" s="21">
        <f t="shared" si="22"/>
        <v>0</v>
      </c>
      <c r="S730" s="21">
        <f t="shared" si="23"/>
        <v>0</v>
      </c>
      <c r="T730" s="54" t="str">
        <f>IF(Tableau415[[#This Row],[Matricule]]&gt;1,IF(COUNTIF(Tableau415[DateMatricule],Tableau415[[#This Row],[DateMatricule]])&gt;1,"Doublon",""),"")</f>
        <v/>
      </c>
      <c r="U730"/>
    </row>
    <row r="731" spans="1:21" x14ac:dyDescent="0.25">
      <c r="A731" s="12" t="str">
        <f>IF(Tableau415[[#This Row],[Semaine]]="","",VLOOKUP(Tableau415[[#This Row],[Semaine]],Listes!$A:$B,2,FALSE))</f>
        <v/>
      </c>
      <c r="B731" s="12" t="str">
        <f>IF(ISBLANK(Tableau415[[#This Row],[Matricule]]),"",VLOOKUP(Tableau415[[#This Row],[Matricule]],#REF!,2,FALSE))</f>
        <v/>
      </c>
      <c r="C731" s="12" t="str">
        <f>IF(ISBLANK(Tableau415[[#This Row],[Matricule]]),"",VLOOKUP(Tableau415[[#This Row],[Matricule]],#REF!,3,FALSE))</f>
        <v/>
      </c>
      <c r="D731" s="12" t="str">
        <f>CONCATENATE(Tableau415[[#This Row],[Semaine]],Tableau415[[#This Row],[Matricule]])</f>
        <v/>
      </c>
      <c r="H731" s="8"/>
      <c r="I731" s="8"/>
      <c r="J731" s="8"/>
      <c r="K731" s="8"/>
      <c r="L731" s="8"/>
      <c r="M731" s="8"/>
      <c r="N731" s="8"/>
      <c r="O731" s="21">
        <f>COUNTIF(Tableau415[[#This Row],[Lundi]:[Dimanche]],"&gt;0")</f>
        <v>0</v>
      </c>
      <c r="P731" s="21">
        <f>SUM(Tableau415[[#This Row],[Lundi]:[Dimanche]])</f>
        <v>0</v>
      </c>
      <c r="Q731" s="21">
        <f>COUNTIF(Tableau415[[#This Row],[Lundi]:[Dimanche]],"&gt;=190")*1000</f>
        <v>0</v>
      </c>
      <c r="R731" s="21">
        <f t="shared" si="22"/>
        <v>0</v>
      </c>
      <c r="S731" s="21">
        <f t="shared" si="23"/>
        <v>0</v>
      </c>
      <c r="T731" s="54" t="str">
        <f>IF(Tableau415[[#This Row],[Matricule]]&gt;1,IF(COUNTIF(Tableau415[DateMatricule],Tableau415[[#This Row],[DateMatricule]])&gt;1,"Doublon",""),"")</f>
        <v/>
      </c>
      <c r="U731"/>
    </row>
    <row r="732" spans="1:21" x14ac:dyDescent="0.25">
      <c r="A732" s="12" t="str">
        <f>IF(Tableau415[[#This Row],[Semaine]]="","",VLOOKUP(Tableau415[[#This Row],[Semaine]],Listes!$A:$B,2,FALSE))</f>
        <v/>
      </c>
      <c r="B732" s="12" t="str">
        <f>IF(ISBLANK(Tableau415[[#This Row],[Matricule]]),"",VLOOKUP(Tableau415[[#This Row],[Matricule]],#REF!,2,FALSE))</f>
        <v/>
      </c>
      <c r="C732" s="12" t="str">
        <f>IF(ISBLANK(Tableau415[[#This Row],[Matricule]]),"",VLOOKUP(Tableau415[[#This Row],[Matricule]],#REF!,3,FALSE))</f>
        <v/>
      </c>
      <c r="D732" s="12" t="str">
        <f>CONCATENATE(Tableau415[[#This Row],[Semaine]],Tableau415[[#This Row],[Matricule]])</f>
        <v/>
      </c>
      <c r="H732" s="8"/>
      <c r="I732" s="8"/>
      <c r="J732" s="8"/>
      <c r="K732" s="8"/>
      <c r="L732" s="8"/>
      <c r="M732" s="8"/>
      <c r="N732" s="8"/>
      <c r="O732" s="21">
        <f>COUNTIF(Tableau415[[#This Row],[Lundi]:[Dimanche]],"&gt;0")</f>
        <v>0</v>
      </c>
      <c r="P732" s="21">
        <f>SUM(Tableau415[[#This Row],[Lundi]:[Dimanche]])</f>
        <v>0</v>
      </c>
      <c r="Q732" s="21">
        <f>COUNTIF(Tableau415[[#This Row],[Lundi]:[Dimanche]],"&gt;=190")*1000</f>
        <v>0</v>
      </c>
      <c r="R732" s="21">
        <f t="shared" si="22"/>
        <v>0</v>
      </c>
      <c r="S732" s="21">
        <f t="shared" si="23"/>
        <v>0</v>
      </c>
      <c r="T732" s="54" t="str">
        <f>IF(Tableau415[[#This Row],[Matricule]]&gt;1,IF(COUNTIF(Tableau415[DateMatricule],Tableau415[[#This Row],[DateMatricule]])&gt;1,"Doublon",""),"")</f>
        <v/>
      </c>
      <c r="U732"/>
    </row>
    <row r="733" spans="1:21" x14ac:dyDescent="0.25">
      <c r="A733" s="12" t="str">
        <f>IF(Tableau415[[#This Row],[Semaine]]="","",VLOOKUP(Tableau415[[#This Row],[Semaine]],Listes!$A:$B,2,FALSE))</f>
        <v/>
      </c>
      <c r="B733" s="12" t="str">
        <f>IF(ISBLANK(Tableau415[[#This Row],[Matricule]]),"",VLOOKUP(Tableau415[[#This Row],[Matricule]],#REF!,2,FALSE))</f>
        <v/>
      </c>
      <c r="C733" s="12" t="str">
        <f>IF(ISBLANK(Tableau415[[#This Row],[Matricule]]),"",VLOOKUP(Tableau415[[#This Row],[Matricule]],#REF!,3,FALSE))</f>
        <v/>
      </c>
      <c r="D733" s="12" t="str">
        <f>CONCATENATE(Tableau415[[#This Row],[Semaine]],Tableau415[[#This Row],[Matricule]])</f>
        <v/>
      </c>
      <c r="H733" s="8"/>
      <c r="I733" s="8"/>
      <c r="J733" s="8"/>
      <c r="K733" s="8"/>
      <c r="L733" s="8"/>
      <c r="M733" s="8"/>
      <c r="N733" s="8"/>
      <c r="O733" s="21">
        <f>COUNTIF(Tableau415[[#This Row],[Lundi]:[Dimanche]],"&gt;0")</f>
        <v>0</v>
      </c>
      <c r="P733" s="21">
        <f>SUM(Tableau415[[#This Row],[Lundi]:[Dimanche]])</f>
        <v>0</v>
      </c>
      <c r="Q733" s="21">
        <f>COUNTIF(Tableau415[[#This Row],[Lundi]:[Dimanche]],"&gt;=190")*1000</f>
        <v>0</v>
      </c>
      <c r="R733" s="21">
        <f t="shared" si="22"/>
        <v>0</v>
      </c>
      <c r="S733" s="21">
        <f t="shared" si="23"/>
        <v>0</v>
      </c>
      <c r="T733" s="54" t="str">
        <f>IF(Tableau415[[#This Row],[Matricule]]&gt;1,IF(COUNTIF(Tableau415[DateMatricule],Tableau415[[#This Row],[DateMatricule]])&gt;1,"Doublon",""),"")</f>
        <v/>
      </c>
      <c r="U733"/>
    </row>
    <row r="734" spans="1:21" x14ac:dyDescent="0.25">
      <c r="A734" s="12" t="str">
        <f>IF(Tableau415[[#This Row],[Semaine]]="","",VLOOKUP(Tableau415[[#This Row],[Semaine]],Listes!$A:$B,2,FALSE))</f>
        <v/>
      </c>
      <c r="B734" s="12" t="str">
        <f>IF(ISBLANK(Tableau415[[#This Row],[Matricule]]),"",VLOOKUP(Tableau415[[#This Row],[Matricule]],#REF!,2,FALSE))</f>
        <v/>
      </c>
      <c r="C734" s="12" t="str">
        <f>IF(ISBLANK(Tableau415[[#This Row],[Matricule]]),"",VLOOKUP(Tableau415[[#This Row],[Matricule]],#REF!,3,FALSE))</f>
        <v/>
      </c>
      <c r="D734" s="12" t="str">
        <f>CONCATENATE(Tableau415[[#This Row],[Semaine]],Tableau415[[#This Row],[Matricule]])</f>
        <v/>
      </c>
      <c r="H734" s="8"/>
      <c r="I734" s="8"/>
      <c r="J734" s="8"/>
      <c r="K734" s="8"/>
      <c r="L734" s="8"/>
      <c r="M734" s="8"/>
      <c r="N734" s="8"/>
      <c r="O734" s="21">
        <f>COUNTIF(Tableau415[[#This Row],[Lundi]:[Dimanche]],"&gt;0")</f>
        <v>0</v>
      </c>
      <c r="P734" s="21">
        <f>SUM(Tableau415[[#This Row],[Lundi]:[Dimanche]])</f>
        <v>0</v>
      </c>
      <c r="Q734" s="21">
        <f>COUNTIF(Tableau415[[#This Row],[Lundi]:[Dimanche]],"&gt;=190")*1000</f>
        <v>0</v>
      </c>
      <c r="R734" s="21">
        <f t="shared" si="22"/>
        <v>0</v>
      </c>
      <c r="S734" s="21">
        <f t="shared" si="23"/>
        <v>0</v>
      </c>
      <c r="T734" s="54" t="str">
        <f>IF(Tableau415[[#This Row],[Matricule]]&gt;1,IF(COUNTIF(Tableau415[DateMatricule],Tableau415[[#This Row],[DateMatricule]])&gt;1,"Doublon",""),"")</f>
        <v/>
      </c>
      <c r="U734"/>
    </row>
    <row r="735" spans="1:21" x14ac:dyDescent="0.25">
      <c r="A735" s="12" t="str">
        <f>IF(Tableau415[[#This Row],[Semaine]]="","",VLOOKUP(Tableau415[[#This Row],[Semaine]],Listes!$A:$B,2,FALSE))</f>
        <v/>
      </c>
      <c r="B735" s="12" t="str">
        <f>IF(ISBLANK(Tableau415[[#This Row],[Matricule]]),"",VLOOKUP(Tableau415[[#This Row],[Matricule]],#REF!,2,FALSE))</f>
        <v/>
      </c>
      <c r="C735" s="12" t="str">
        <f>IF(ISBLANK(Tableau415[[#This Row],[Matricule]]),"",VLOOKUP(Tableau415[[#This Row],[Matricule]],#REF!,3,FALSE))</f>
        <v/>
      </c>
      <c r="D735" s="12" t="str">
        <f>CONCATENATE(Tableau415[[#This Row],[Semaine]],Tableau415[[#This Row],[Matricule]])</f>
        <v/>
      </c>
      <c r="H735" s="8"/>
      <c r="I735" s="8"/>
      <c r="J735" s="8"/>
      <c r="K735" s="8"/>
      <c r="L735" s="8"/>
      <c r="M735" s="8"/>
      <c r="N735" s="8"/>
      <c r="O735" s="21">
        <f>COUNTIF(Tableau415[[#This Row],[Lundi]:[Dimanche]],"&gt;0")</f>
        <v>0</v>
      </c>
      <c r="P735" s="21">
        <f>SUM(Tableau415[[#This Row],[Lundi]:[Dimanche]])</f>
        <v>0</v>
      </c>
      <c r="Q735" s="21">
        <f>COUNTIF(Tableau415[[#This Row],[Lundi]:[Dimanche]],"&gt;=190")*1000</f>
        <v>0</v>
      </c>
      <c r="R735" s="21">
        <f t="shared" si="22"/>
        <v>0</v>
      </c>
      <c r="S735" s="21">
        <f t="shared" si="23"/>
        <v>0</v>
      </c>
      <c r="T735" s="54" t="str">
        <f>IF(Tableau415[[#This Row],[Matricule]]&gt;1,IF(COUNTIF(Tableau415[DateMatricule],Tableau415[[#This Row],[DateMatricule]])&gt;1,"Doublon",""),"")</f>
        <v/>
      </c>
      <c r="U735"/>
    </row>
    <row r="736" spans="1:21" x14ac:dyDescent="0.25">
      <c r="A736" s="12" t="str">
        <f>IF(Tableau415[[#This Row],[Semaine]]="","",VLOOKUP(Tableau415[[#This Row],[Semaine]],Listes!$A:$B,2,FALSE))</f>
        <v/>
      </c>
      <c r="B736" s="12" t="str">
        <f>IF(ISBLANK(Tableau415[[#This Row],[Matricule]]),"",VLOOKUP(Tableau415[[#This Row],[Matricule]],#REF!,2,FALSE))</f>
        <v/>
      </c>
      <c r="C736" s="12" t="str">
        <f>IF(ISBLANK(Tableau415[[#This Row],[Matricule]]),"",VLOOKUP(Tableau415[[#This Row],[Matricule]],#REF!,3,FALSE))</f>
        <v/>
      </c>
      <c r="D736" s="12" t="str">
        <f>CONCATENATE(Tableau415[[#This Row],[Semaine]],Tableau415[[#This Row],[Matricule]])</f>
        <v/>
      </c>
      <c r="H736" s="8"/>
      <c r="I736" s="8"/>
      <c r="J736" s="8"/>
      <c r="K736" s="8"/>
      <c r="L736" s="8"/>
      <c r="M736" s="8"/>
      <c r="N736" s="8"/>
      <c r="O736" s="21">
        <f>COUNTIF(Tableau415[[#This Row],[Lundi]:[Dimanche]],"&gt;0")</f>
        <v>0</v>
      </c>
      <c r="P736" s="21">
        <f>SUM(Tableau415[[#This Row],[Lundi]:[Dimanche]])</f>
        <v>0</v>
      </c>
      <c r="Q736" s="21">
        <f>COUNTIF(Tableau415[[#This Row],[Lundi]:[Dimanche]],"&gt;=190")*1000</f>
        <v>0</v>
      </c>
      <c r="R736" s="21">
        <f t="shared" si="22"/>
        <v>0</v>
      </c>
      <c r="S736" s="21">
        <f t="shared" si="23"/>
        <v>0</v>
      </c>
      <c r="T736" s="54" t="str">
        <f>IF(Tableau415[[#This Row],[Matricule]]&gt;1,IF(COUNTIF(Tableau415[DateMatricule],Tableau415[[#This Row],[DateMatricule]])&gt;1,"Doublon",""),"")</f>
        <v/>
      </c>
      <c r="U736"/>
    </row>
    <row r="737" spans="1:21" x14ac:dyDescent="0.25">
      <c r="A737" s="12" t="str">
        <f>IF(Tableau415[[#This Row],[Semaine]]="","",VLOOKUP(Tableau415[[#This Row],[Semaine]],Listes!$A:$B,2,FALSE))</f>
        <v/>
      </c>
      <c r="B737" s="12" t="str">
        <f>IF(ISBLANK(Tableau415[[#This Row],[Matricule]]),"",VLOOKUP(Tableau415[[#This Row],[Matricule]],#REF!,2,FALSE))</f>
        <v/>
      </c>
      <c r="C737" s="12" t="str">
        <f>IF(ISBLANK(Tableau415[[#This Row],[Matricule]]),"",VLOOKUP(Tableau415[[#This Row],[Matricule]],#REF!,3,FALSE))</f>
        <v/>
      </c>
      <c r="D737" s="12" t="str">
        <f>CONCATENATE(Tableau415[[#This Row],[Semaine]],Tableau415[[#This Row],[Matricule]])</f>
        <v/>
      </c>
      <c r="H737" s="8"/>
      <c r="I737" s="8"/>
      <c r="J737" s="8"/>
      <c r="K737" s="8"/>
      <c r="L737" s="8"/>
      <c r="M737" s="8"/>
      <c r="N737" s="8"/>
      <c r="O737" s="21">
        <f>COUNTIF(Tableau415[[#This Row],[Lundi]:[Dimanche]],"&gt;0")</f>
        <v>0</v>
      </c>
      <c r="P737" s="21">
        <f>SUM(Tableau415[[#This Row],[Lundi]:[Dimanche]])</f>
        <v>0</v>
      </c>
      <c r="Q737" s="21">
        <f>COUNTIF(Tableau415[[#This Row],[Lundi]:[Dimanche]],"&gt;=190")*1000</f>
        <v>0</v>
      </c>
      <c r="R737" s="21">
        <f t="shared" si="22"/>
        <v>0</v>
      </c>
      <c r="S737" s="21">
        <f t="shared" si="23"/>
        <v>0</v>
      </c>
      <c r="T737" s="54" t="str">
        <f>IF(Tableau415[[#This Row],[Matricule]]&gt;1,IF(COUNTIF(Tableau415[DateMatricule],Tableau415[[#This Row],[DateMatricule]])&gt;1,"Doublon",""),"")</f>
        <v/>
      </c>
      <c r="U737"/>
    </row>
    <row r="738" spans="1:21" x14ac:dyDescent="0.25">
      <c r="A738" s="12" t="str">
        <f>IF(Tableau415[[#This Row],[Semaine]]="","",VLOOKUP(Tableau415[[#This Row],[Semaine]],Listes!$A:$B,2,FALSE))</f>
        <v/>
      </c>
      <c r="B738" s="12" t="str">
        <f>IF(ISBLANK(Tableau415[[#This Row],[Matricule]]),"",VLOOKUP(Tableau415[[#This Row],[Matricule]],#REF!,2,FALSE))</f>
        <v/>
      </c>
      <c r="C738" s="12" t="str">
        <f>IF(ISBLANK(Tableau415[[#This Row],[Matricule]]),"",VLOOKUP(Tableau415[[#This Row],[Matricule]],#REF!,3,FALSE))</f>
        <v/>
      </c>
      <c r="D738" s="12" t="str">
        <f>CONCATENATE(Tableau415[[#This Row],[Semaine]],Tableau415[[#This Row],[Matricule]])</f>
        <v/>
      </c>
      <c r="H738" s="8"/>
      <c r="I738" s="8"/>
      <c r="J738" s="8"/>
      <c r="K738" s="8"/>
      <c r="L738" s="8"/>
      <c r="M738" s="8"/>
      <c r="N738" s="8"/>
      <c r="O738" s="21">
        <f>COUNTIF(Tableau415[[#This Row],[Lundi]:[Dimanche]],"&gt;0")</f>
        <v>0</v>
      </c>
      <c r="P738" s="21">
        <f>SUM(Tableau415[[#This Row],[Lundi]:[Dimanche]])</f>
        <v>0</v>
      </c>
      <c r="Q738" s="21">
        <f>COUNTIF(Tableau415[[#This Row],[Lundi]:[Dimanche]],"&gt;=190")*1000</f>
        <v>0</v>
      </c>
      <c r="R738" s="21">
        <f t="shared" si="22"/>
        <v>0</v>
      </c>
      <c r="S738" s="21">
        <f t="shared" si="23"/>
        <v>0</v>
      </c>
      <c r="T738" s="54" t="str">
        <f>IF(Tableau415[[#This Row],[Matricule]]&gt;1,IF(COUNTIF(Tableau415[DateMatricule],Tableau415[[#This Row],[DateMatricule]])&gt;1,"Doublon",""),"")</f>
        <v/>
      </c>
      <c r="U738"/>
    </row>
    <row r="739" spans="1:21" x14ac:dyDescent="0.25">
      <c r="A739" s="12" t="str">
        <f>IF(Tableau415[[#This Row],[Semaine]]="","",VLOOKUP(Tableau415[[#This Row],[Semaine]],Listes!$A:$B,2,FALSE))</f>
        <v/>
      </c>
      <c r="B739" s="12" t="str">
        <f>IF(ISBLANK(Tableau415[[#This Row],[Matricule]]),"",VLOOKUP(Tableau415[[#This Row],[Matricule]],#REF!,2,FALSE))</f>
        <v/>
      </c>
      <c r="C739" s="12" t="str">
        <f>IF(ISBLANK(Tableau415[[#This Row],[Matricule]]),"",VLOOKUP(Tableau415[[#This Row],[Matricule]],#REF!,3,FALSE))</f>
        <v/>
      </c>
      <c r="D739" s="12" t="str">
        <f>CONCATENATE(Tableau415[[#This Row],[Semaine]],Tableau415[[#This Row],[Matricule]])</f>
        <v/>
      </c>
      <c r="H739" s="8"/>
      <c r="I739" s="8"/>
      <c r="J739" s="8"/>
      <c r="K739" s="8"/>
      <c r="L739" s="8"/>
      <c r="M739" s="8"/>
      <c r="N739" s="8"/>
      <c r="O739" s="21">
        <f>COUNTIF(Tableau415[[#This Row],[Lundi]:[Dimanche]],"&gt;0")</f>
        <v>0</v>
      </c>
      <c r="P739" s="21">
        <f>SUM(Tableau415[[#This Row],[Lundi]:[Dimanche]])</f>
        <v>0</v>
      </c>
      <c r="Q739" s="21">
        <f>COUNTIF(Tableau415[[#This Row],[Lundi]:[Dimanche]],"&gt;=190")*1000</f>
        <v>0</v>
      </c>
      <c r="R739" s="21">
        <f t="shared" si="22"/>
        <v>0</v>
      </c>
      <c r="S739" s="21">
        <f t="shared" si="23"/>
        <v>0</v>
      </c>
      <c r="T739" s="54" t="str">
        <f>IF(Tableau415[[#This Row],[Matricule]]&gt;1,IF(COUNTIF(Tableau415[DateMatricule],Tableau415[[#This Row],[DateMatricule]])&gt;1,"Doublon",""),"")</f>
        <v/>
      </c>
      <c r="U739"/>
    </row>
    <row r="740" spans="1:21" x14ac:dyDescent="0.25">
      <c r="A740" s="12" t="str">
        <f>IF(Tableau415[[#This Row],[Semaine]]="","",VLOOKUP(Tableau415[[#This Row],[Semaine]],Listes!$A:$B,2,FALSE))</f>
        <v/>
      </c>
      <c r="B740" s="12" t="str">
        <f>IF(ISBLANK(Tableau415[[#This Row],[Matricule]]),"",VLOOKUP(Tableau415[[#This Row],[Matricule]],#REF!,2,FALSE))</f>
        <v/>
      </c>
      <c r="C740" s="12" t="str">
        <f>IF(ISBLANK(Tableau415[[#This Row],[Matricule]]),"",VLOOKUP(Tableau415[[#This Row],[Matricule]],#REF!,3,FALSE))</f>
        <v/>
      </c>
      <c r="D740" s="12" t="str">
        <f>CONCATENATE(Tableau415[[#This Row],[Semaine]],Tableau415[[#This Row],[Matricule]])</f>
        <v/>
      </c>
      <c r="H740" s="8"/>
      <c r="I740" s="8"/>
      <c r="J740" s="8"/>
      <c r="K740" s="8"/>
      <c r="L740" s="8"/>
      <c r="M740" s="8"/>
      <c r="N740" s="8"/>
      <c r="O740" s="21">
        <f>COUNTIF(Tableau415[[#This Row],[Lundi]:[Dimanche]],"&gt;0")</f>
        <v>0</v>
      </c>
      <c r="P740" s="21">
        <f>SUM(Tableau415[[#This Row],[Lundi]:[Dimanche]])</f>
        <v>0</v>
      </c>
      <c r="Q740" s="21">
        <f>COUNTIF(Tableau415[[#This Row],[Lundi]:[Dimanche]],"&gt;=190")*1000</f>
        <v>0</v>
      </c>
      <c r="R740" s="21">
        <f t="shared" si="22"/>
        <v>0</v>
      </c>
      <c r="S740" s="21">
        <f t="shared" si="23"/>
        <v>0</v>
      </c>
      <c r="T740" s="54" t="str">
        <f>IF(Tableau415[[#This Row],[Matricule]]&gt;1,IF(COUNTIF(Tableau415[DateMatricule],Tableau415[[#This Row],[DateMatricule]])&gt;1,"Doublon",""),"")</f>
        <v/>
      </c>
      <c r="U740"/>
    </row>
    <row r="741" spans="1:21" x14ac:dyDescent="0.25">
      <c r="A741" s="12" t="str">
        <f>IF(Tableau415[[#This Row],[Semaine]]="","",VLOOKUP(Tableau415[[#This Row],[Semaine]],Listes!$A:$B,2,FALSE))</f>
        <v/>
      </c>
      <c r="B741" s="12" t="str">
        <f>IF(ISBLANK(Tableau415[[#This Row],[Matricule]]),"",VLOOKUP(Tableau415[[#This Row],[Matricule]],#REF!,2,FALSE))</f>
        <v/>
      </c>
      <c r="C741" s="12" t="str">
        <f>IF(ISBLANK(Tableau415[[#This Row],[Matricule]]),"",VLOOKUP(Tableau415[[#This Row],[Matricule]],#REF!,3,FALSE))</f>
        <v/>
      </c>
      <c r="D741" s="12" t="str">
        <f>CONCATENATE(Tableau415[[#This Row],[Semaine]],Tableau415[[#This Row],[Matricule]])</f>
        <v/>
      </c>
      <c r="H741" s="8"/>
      <c r="I741" s="8"/>
      <c r="J741" s="8"/>
      <c r="K741" s="8"/>
      <c r="L741" s="8"/>
      <c r="M741" s="8"/>
      <c r="N741" s="8"/>
      <c r="O741" s="21">
        <f>COUNTIF(Tableau415[[#This Row],[Lundi]:[Dimanche]],"&gt;0")</f>
        <v>0</v>
      </c>
      <c r="P741" s="21">
        <f>SUM(Tableau415[[#This Row],[Lundi]:[Dimanche]])</f>
        <v>0</v>
      </c>
      <c r="Q741" s="21">
        <f>COUNTIF(Tableau415[[#This Row],[Lundi]:[Dimanche]],"&gt;=190")*1000</f>
        <v>0</v>
      </c>
      <c r="R741" s="21">
        <f t="shared" si="22"/>
        <v>0</v>
      </c>
      <c r="S741" s="21">
        <f t="shared" si="23"/>
        <v>0</v>
      </c>
      <c r="T741" s="54" t="str">
        <f>IF(Tableau415[[#This Row],[Matricule]]&gt;1,IF(COUNTIF(Tableau415[DateMatricule],Tableau415[[#This Row],[DateMatricule]])&gt;1,"Doublon",""),"")</f>
        <v/>
      </c>
      <c r="U741"/>
    </row>
    <row r="742" spans="1:21" x14ac:dyDescent="0.25">
      <c r="A742" s="12" t="str">
        <f>IF(Tableau415[[#This Row],[Semaine]]="","",VLOOKUP(Tableau415[[#This Row],[Semaine]],Listes!$A:$B,2,FALSE))</f>
        <v/>
      </c>
      <c r="B742" s="12" t="str">
        <f>IF(ISBLANK(Tableau415[[#This Row],[Matricule]]),"",VLOOKUP(Tableau415[[#This Row],[Matricule]],#REF!,2,FALSE))</f>
        <v/>
      </c>
      <c r="C742" s="12" t="str">
        <f>IF(ISBLANK(Tableau415[[#This Row],[Matricule]]),"",VLOOKUP(Tableau415[[#This Row],[Matricule]],#REF!,3,FALSE))</f>
        <v/>
      </c>
      <c r="D742" s="12" t="str">
        <f>CONCATENATE(Tableau415[[#This Row],[Semaine]],Tableau415[[#This Row],[Matricule]])</f>
        <v/>
      </c>
      <c r="H742" s="8"/>
      <c r="I742" s="8"/>
      <c r="J742" s="8"/>
      <c r="K742" s="8"/>
      <c r="L742" s="8"/>
      <c r="M742" s="8"/>
      <c r="N742" s="8"/>
      <c r="O742" s="21">
        <f>COUNTIF(Tableau415[[#This Row],[Lundi]:[Dimanche]],"&gt;0")</f>
        <v>0</v>
      </c>
      <c r="P742" s="21">
        <f>SUM(Tableau415[[#This Row],[Lundi]:[Dimanche]])</f>
        <v>0</v>
      </c>
      <c r="Q742" s="21">
        <f>COUNTIF(Tableau415[[#This Row],[Lundi]:[Dimanche]],"&gt;=190")*1000</f>
        <v>0</v>
      </c>
      <c r="R742" s="21">
        <f t="shared" si="22"/>
        <v>0</v>
      </c>
      <c r="S742" s="21">
        <f t="shared" si="23"/>
        <v>0</v>
      </c>
      <c r="T742" s="54" t="str">
        <f>IF(Tableau415[[#This Row],[Matricule]]&gt;1,IF(COUNTIF(Tableau415[DateMatricule],Tableau415[[#This Row],[DateMatricule]])&gt;1,"Doublon",""),"")</f>
        <v/>
      </c>
      <c r="U742"/>
    </row>
    <row r="743" spans="1:21" x14ac:dyDescent="0.25">
      <c r="A743" s="12" t="str">
        <f>IF(Tableau415[[#This Row],[Semaine]]="","",VLOOKUP(Tableau415[[#This Row],[Semaine]],Listes!$A:$B,2,FALSE))</f>
        <v/>
      </c>
      <c r="B743" s="12" t="str">
        <f>IF(ISBLANK(Tableau415[[#This Row],[Matricule]]),"",VLOOKUP(Tableau415[[#This Row],[Matricule]],#REF!,2,FALSE))</f>
        <v/>
      </c>
      <c r="C743" s="12" t="str">
        <f>IF(ISBLANK(Tableau415[[#This Row],[Matricule]]),"",VLOOKUP(Tableau415[[#This Row],[Matricule]],#REF!,3,FALSE))</f>
        <v/>
      </c>
      <c r="D743" s="12" t="str">
        <f>CONCATENATE(Tableau415[[#This Row],[Semaine]],Tableau415[[#This Row],[Matricule]])</f>
        <v/>
      </c>
      <c r="H743" s="8"/>
      <c r="I743" s="8"/>
      <c r="J743" s="8"/>
      <c r="K743" s="8"/>
      <c r="L743" s="8"/>
      <c r="M743" s="8"/>
      <c r="N743" s="8"/>
      <c r="O743" s="21">
        <f>COUNTIF(Tableau415[[#This Row],[Lundi]:[Dimanche]],"&gt;0")</f>
        <v>0</v>
      </c>
      <c r="P743" s="21">
        <f>SUM(Tableau415[[#This Row],[Lundi]:[Dimanche]])</f>
        <v>0</v>
      </c>
      <c r="Q743" s="21">
        <f>COUNTIF(Tableau415[[#This Row],[Lundi]:[Dimanche]],"&gt;=190")*1000</f>
        <v>0</v>
      </c>
      <c r="R743" s="21">
        <f t="shared" si="22"/>
        <v>0</v>
      </c>
      <c r="S743" s="21">
        <f t="shared" si="23"/>
        <v>0</v>
      </c>
      <c r="T743" s="54" t="str">
        <f>IF(Tableau415[[#This Row],[Matricule]]&gt;1,IF(COUNTIF(Tableau415[DateMatricule],Tableau415[[#This Row],[DateMatricule]])&gt;1,"Doublon",""),"")</f>
        <v/>
      </c>
      <c r="U743"/>
    </row>
    <row r="744" spans="1:21" x14ac:dyDescent="0.25">
      <c r="A744" s="12" t="str">
        <f>IF(Tableau415[[#This Row],[Semaine]]="","",VLOOKUP(Tableau415[[#This Row],[Semaine]],Listes!$A:$B,2,FALSE))</f>
        <v/>
      </c>
      <c r="B744" s="12" t="str">
        <f>IF(ISBLANK(Tableau415[[#This Row],[Matricule]]),"",VLOOKUP(Tableau415[[#This Row],[Matricule]],#REF!,2,FALSE))</f>
        <v/>
      </c>
      <c r="C744" s="12" t="str">
        <f>IF(ISBLANK(Tableau415[[#This Row],[Matricule]]),"",VLOOKUP(Tableau415[[#This Row],[Matricule]],#REF!,3,FALSE))</f>
        <v/>
      </c>
      <c r="D744" s="12" t="str">
        <f>CONCATENATE(Tableau415[[#This Row],[Semaine]],Tableau415[[#This Row],[Matricule]])</f>
        <v/>
      </c>
      <c r="H744" s="8"/>
      <c r="I744" s="8"/>
      <c r="J744" s="8"/>
      <c r="K744" s="8"/>
      <c r="L744" s="8"/>
      <c r="M744" s="8"/>
      <c r="N744" s="8"/>
      <c r="O744" s="21">
        <f>COUNTIF(Tableau415[[#This Row],[Lundi]:[Dimanche]],"&gt;0")</f>
        <v>0</v>
      </c>
      <c r="P744" s="21">
        <f>SUM(Tableau415[[#This Row],[Lundi]:[Dimanche]])</f>
        <v>0</v>
      </c>
      <c r="Q744" s="21">
        <f>COUNTIF(Tableau415[[#This Row],[Lundi]:[Dimanche]],"&gt;=190")*1000</f>
        <v>0</v>
      </c>
      <c r="R744" s="21">
        <f t="shared" si="22"/>
        <v>0</v>
      </c>
      <c r="S744" s="21">
        <f t="shared" si="23"/>
        <v>0</v>
      </c>
      <c r="T744" s="54" t="str">
        <f>IF(Tableau415[[#This Row],[Matricule]]&gt;1,IF(COUNTIF(Tableau415[DateMatricule],Tableau415[[#This Row],[DateMatricule]])&gt;1,"Doublon",""),"")</f>
        <v/>
      </c>
      <c r="U744"/>
    </row>
    <row r="745" spans="1:21" x14ac:dyDescent="0.25">
      <c r="A745" s="12" t="str">
        <f>IF(Tableau415[[#This Row],[Semaine]]="","",VLOOKUP(Tableau415[[#This Row],[Semaine]],Listes!$A:$B,2,FALSE))</f>
        <v/>
      </c>
      <c r="B745" s="12" t="str">
        <f>IF(ISBLANK(Tableau415[[#This Row],[Matricule]]),"",VLOOKUP(Tableau415[[#This Row],[Matricule]],#REF!,2,FALSE))</f>
        <v/>
      </c>
      <c r="C745" s="12" t="str">
        <f>IF(ISBLANK(Tableau415[[#This Row],[Matricule]]),"",VLOOKUP(Tableau415[[#This Row],[Matricule]],#REF!,3,FALSE))</f>
        <v/>
      </c>
      <c r="D745" s="12" t="str">
        <f>CONCATENATE(Tableau415[[#This Row],[Semaine]],Tableau415[[#This Row],[Matricule]])</f>
        <v/>
      </c>
      <c r="H745" s="8"/>
      <c r="I745" s="8"/>
      <c r="J745" s="8"/>
      <c r="K745" s="8"/>
      <c r="L745" s="8"/>
      <c r="M745" s="8"/>
      <c r="N745" s="8"/>
      <c r="O745" s="21">
        <f>COUNTIF(Tableau415[[#This Row],[Lundi]:[Dimanche]],"&gt;0")</f>
        <v>0</v>
      </c>
      <c r="P745" s="21">
        <f>SUM(Tableau415[[#This Row],[Lundi]:[Dimanche]])</f>
        <v>0</v>
      </c>
      <c r="Q745" s="21">
        <f>COUNTIF(Tableau415[[#This Row],[Lundi]:[Dimanche]],"&gt;=190")*1000</f>
        <v>0</v>
      </c>
      <c r="R745" s="21">
        <f t="shared" si="22"/>
        <v>0</v>
      </c>
      <c r="S745" s="21">
        <f t="shared" si="23"/>
        <v>0</v>
      </c>
      <c r="T745" s="54" t="str">
        <f>IF(Tableau415[[#This Row],[Matricule]]&gt;1,IF(COUNTIF(Tableau415[DateMatricule],Tableau415[[#This Row],[DateMatricule]])&gt;1,"Doublon",""),"")</f>
        <v/>
      </c>
      <c r="U745"/>
    </row>
    <row r="746" spans="1:21" x14ac:dyDescent="0.25">
      <c r="A746" s="12" t="str">
        <f>IF(Tableau415[[#This Row],[Semaine]]="","",VLOOKUP(Tableau415[[#This Row],[Semaine]],Listes!$A:$B,2,FALSE))</f>
        <v/>
      </c>
      <c r="B746" s="12" t="str">
        <f>IF(ISBLANK(Tableau415[[#This Row],[Matricule]]),"",VLOOKUP(Tableau415[[#This Row],[Matricule]],#REF!,2,FALSE))</f>
        <v/>
      </c>
      <c r="C746" s="12" t="str">
        <f>IF(ISBLANK(Tableau415[[#This Row],[Matricule]]),"",VLOOKUP(Tableau415[[#This Row],[Matricule]],#REF!,3,FALSE))</f>
        <v/>
      </c>
      <c r="D746" s="12" t="str">
        <f>CONCATENATE(Tableau415[[#This Row],[Semaine]],Tableau415[[#This Row],[Matricule]])</f>
        <v/>
      </c>
      <c r="H746" s="8"/>
      <c r="I746" s="8"/>
      <c r="J746" s="8"/>
      <c r="K746" s="8"/>
      <c r="L746" s="8"/>
      <c r="M746" s="8"/>
      <c r="N746" s="8"/>
      <c r="O746" s="21">
        <f>COUNTIF(Tableau415[[#This Row],[Lundi]:[Dimanche]],"&gt;0")</f>
        <v>0</v>
      </c>
      <c r="P746" s="21">
        <f>SUM(Tableau415[[#This Row],[Lundi]:[Dimanche]])</f>
        <v>0</v>
      </c>
      <c r="Q746" s="21">
        <f>COUNTIF(Tableau415[[#This Row],[Lundi]:[Dimanche]],"&gt;=190")*1000</f>
        <v>0</v>
      </c>
      <c r="R746" s="21">
        <f t="shared" si="22"/>
        <v>0</v>
      </c>
      <c r="S746" s="21">
        <f t="shared" si="23"/>
        <v>0</v>
      </c>
      <c r="T746" s="54" t="str">
        <f>IF(Tableau415[[#This Row],[Matricule]]&gt;1,IF(COUNTIF(Tableau415[DateMatricule],Tableau415[[#This Row],[DateMatricule]])&gt;1,"Doublon",""),"")</f>
        <v/>
      </c>
      <c r="U746"/>
    </row>
    <row r="747" spans="1:21" x14ac:dyDescent="0.25">
      <c r="A747" s="12" t="str">
        <f>IF(Tableau415[[#This Row],[Semaine]]="","",VLOOKUP(Tableau415[[#This Row],[Semaine]],Listes!$A:$B,2,FALSE))</f>
        <v/>
      </c>
      <c r="B747" s="12" t="str">
        <f>IF(ISBLANK(Tableau415[[#This Row],[Matricule]]),"",VLOOKUP(Tableau415[[#This Row],[Matricule]],#REF!,2,FALSE))</f>
        <v/>
      </c>
      <c r="C747" s="12" t="str">
        <f>IF(ISBLANK(Tableau415[[#This Row],[Matricule]]),"",VLOOKUP(Tableau415[[#This Row],[Matricule]],#REF!,3,FALSE))</f>
        <v/>
      </c>
      <c r="D747" s="12" t="str">
        <f>CONCATENATE(Tableau415[[#This Row],[Semaine]],Tableau415[[#This Row],[Matricule]])</f>
        <v/>
      </c>
      <c r="H747" s="8"/>
      <c r="I747" s="8"/>
      <c r="J747" s="8"/>
      <c r="K747" s="8"/>
      <c r="L747" s="8"/>
      <c r="M747" s="8"/>
      <c r="N747" s="8"/>
      <c r="O747" s="21">
        <f>COUNTIF(Tableau415[[#This Row],[Lundi]:[Dimanche]],"&gt;0")</f>
        <v>0</v>
      </c>
      <c r="P747" s="21">
        <f>SUM(Tableau415[[#This Row],[Lundi]:[Dimanche]])</f>
        <v>0</v>
      </c>
      <c r="Q747" s="21">
        <f>COUNTIF(Tableau415[[#This Row],[Lundi]:[Dimanche]],"&gt;=190")*1000</f>
        <v>0</v>
      </c>
      <c r="R747" s="21">
        <f t="shared" si="22"/>
        <v>0</v>
      </c>
      <c r="S747" s="21">
        <f t="shared" si="23"/>
        <v>0</v>
      </c>
      <c r="T747" s="54" t="str">
        <f>IF(Tableau415[[#This Row],[Matricule]]&gt;1,IF(COUNTIF(Tableau415[DateMatricule],Tableau415[[#This Row],[DateMatricule]])&gt;1,"Doublon",""),"")</f>
        <v/>
      </c>
      <c r="U747"/>
    </row>
    <row r="748" spans="1:21" x14ac:dyDescent="0.25">
      <c r="A748" s="12" t="str">
        <f>IF(Tableau415[[#This Row],[Semaine]]="","",VLOOKUP(Tableau415[[#This Row],[Semaine]],Listes!$A:$B,2,FALSE))</f>
        <v/>
      </c>
      <c r="B748" s="12" t="str">
        <f>IF(ISBLANK(Tableau415[[#This Row],[Matricule]]),"",VLOOKUP(Tableau415[[#This Row],[Matricule]],#REF!,2,FALSE))</f>
        <v/>
      </c>
      <c r="C748" s="12" t="str">
        <f>IF(ISBLANK(Tableau415[[#This Row],[Matricule]]),"",VLOOKUP(Tableau415[[#This Row],[Matricule]],#REF!,3,FALSE))</f>
        <v/>
      </c>
      <c r="D748" s="12" t="str">
        <f>CONCATENATE(Tableau415[[#This Row],[Semaine]],Tableau415[[#This Row],[Matricule]])</f>
        <v/>
      </c>
      <c r="H748" s="8"/>
      <c r="I748" s="8"/>
      <c r="J748" s="8"/>
      <c r="K748" s="8"/>
      <c r="L748" s="8"/>
      <c r="M748" s="8"/>
      <c r="N748" s="8"/>
      <c r="O748" s="21">
        <f>COUNTIF(Tableau415[[#This Row],[Lundi]:[Dimanche]],"&gt;0")</f>
        <v>0</v>
      </c>
      <c r="P748" s="21">
        <f>SUM(Tableau415[[#This Row],[Lundi]:[Dimanche]])</f>
        <v>0</v>
      </c>
      <c r="Q748" s="21">
        <f>COUNTIF(Tableau415[[#This Row],[Lundi]:[Dimanche]],"&gt;=190")*1000</f>
        <v>0</v>
      </c>
      <c r="R748" s="21">
        <f t="shared" si="22"/>
        <v>0</v>
      </c>
      <c r="S748" s="21">
        <f t="shared" si="23"/>
        <v>0</v>
      </c>
      <c r="T748" s="54" t="str">
        <f>IF(Tableau415[[#This Row],[Matricule]]&gt;1,IF(COUNTIF(Tableau415[DateMatricule],Tableau415[[#This Row],[DateMatricule]])&gt;1,"Doublon",""),"")</f>
        <v/>
      </c>
      <c r="U748"/>
    </row>
    <row r="749" spans="1:21" x14ac:dyDescent="0.25">
      <c r="A749" s="12" t="str">
        <f>IF(Tableau415[[#This Row],[Semaine]]="","",VLOOKUP(Tableau415[[#This Row],[Semaine]],Listes!$A:$B,2,FALSE))</f>
        <v/>
      </c>
      <c r="B749" s="12" t="str">
        <f>IF(ISBLANK(Tableau415[[#This Row],[Matricule]]),"",VLOOKUP(Tableau415[[#This Row],[Matricule]],#REF!,2,FALSE))</f>
        <v/>
      </c>
      <c r="C749" s="12" t="str">
        <f>IF(ISBLANK(Tableau415[[#This Row],[Matricule]]),"",VLOOKUP(Tableau415[[#This Row],[Matricule]],#REF!,3,FALSE))</f>
        <v/>
      </c>
      <c r="D749" s="12" t="str">
        <f>CONCATENATE(Tableau415[[#This Row],[Semaine]],Tableau415[[#This Row],[Matricule]])</f>
        <v/>
      </c>
      <c r="H749" s="8"/>
      <c r="I749" s="8"/>
      <c r="J749" s="8"/>
      <c r="K749" s="8"/>
      <c r="L749" s="8"/>
      <c r="M749" s="8"/>
      <c r="N749" s="8"/>
      <c r="O749" s="21">
        <f>COUNTIF(Tableau415[[#This Row],[Lundi]:[Dimanche]],"&gt;0")</f>
        <v>0</v>
      </c>
      <c r="P749" s="21">
        <f>SUM(Tableau415[[#This Row],[Lundi]:[Dimanche]])</f>
        <v>0</v>
      </c>
      <c r="Q749" s="21">
        <f>COUNTIF(Tableau415[[#This Row],[Lundi]:[Dimanche]],"&gt;=190")*1000</f>
        <v>0</v>
      </c>
      <c r="R749" s="21">
        <f t="shared" si="22"/>
        <v>0</v>
      </c>
      <c r="S749" s="21">
        <f t="shared" si="23"/>
        <v>0</v>
      </c>
      <c r="T749" s="54" t="str">
        <f>IF(Tableau415[[#This Row],[Matricule]]&gt;1,IF(COUNTIF(Tableau415[DateMatricule],Tableau415[[#This Row],[DateMatricule]])&gt;1,"Doublon",""),"")</f>
        <v/>
      </c>
      <c r="U749"/>
    </row>
    <row r="750" spans="1:21" x14ac:dyDescent="0.25">
      <c r="A750" s="12" t="str">
        <f>IF(Tableau415[[#This Row],[Semaine]]="","",VLOOKUP(Tableau415[[#This Row],[Semaine]],Listes!$A:$B,2,FALSE))</f>
        <v/>
      </c>
      <c r="B750" s="12" t="str">
        <f>IF(ISBLANK(Tableau415[[#This Row],[Matricule]]),"",VLOOKUP(Tableau415[[#This Row],[Matricule]],#REF!,2,FALSE))</f>
        <v/>
      </c>
      <c r="C750" s="12" t="str">
        <f>IF(ISBLANK(Tableau415[[#This Row],[Matricule]]),"",VLOOKUP(Tableau415[[#This Row],[Matricule]],#REF!,3,FALSE))</f>
        <v/>
      </c>
      <c r="D750" s="12" t="str">
        <f>CONCATENATE(Tableau415[[#This Row],[Semaine]],Tableau415[[#This Row],[Matricule]])</f>
        <v/>
      </c>
      <c r="H750" s="8"/>
      <c r="I750" s="8"/>
      <c r="J750" s="8"/>
      <c r="K750" s="8"/>
      <c r="L750" s="8"/>
      <c r="M750" s="8"/>
      <c r="N750" s="8"/>
      <c r="O750" s="21">
        <f>COUNTIF(Tableau415[[#This Row],[Lundi]:[Dimanche]],"&gt;0")</f>
        <v>0</v>
      </c>
      <c r="P750" s="21">
        <f>SUM(Tableau415[[#This Row],[Lundi]:[Dimanche]])</f>
        <v>0</v>
      </c>
      <c r="Q750" s="21">
        <f>COUNTIF(Tableau415[[#This Row],[Lundi]:[Dimanche]],"&gt;=190")*1000</f>
        <v>0</v>
      </c>
      <c r="R750" s="21">
        <f t="shared" si="22"/>
        <v>0</v>
      </c>
      <c r="S750" s="21">
        <f t="shared" si="23"/>
        <v>0</v>
      </c>
      <c r="T750" s="54" t="str">
        <f>IF(Tableau415[[#This Row],[Matricule]]&gt;1,IF(COUNTIF(Tableau415[DateMatricule],Tableau415[[#This Row],[DateMatricule]])&gt;1,"Doublon",""),"")</f>
        <v/>
      </c>
      <c r="U750"/>
    </row>
    <row r="751" spans="1:21" x14ac:dyDescent="0.25">
      <c r="A751" s="12" t="str">
        <f>IF(Tableau415[[#This Row],[Semaine]]="","",VLOOKUP(Tableau415[[#This Row],[Semaine]],Listes!$A:$B,2,FALSE))</f>
        <v/>
      </c>
      <c r="B751" s="12" t="str">
        <f>IF(ISBLANK(Tableau415[[#This Row],[Matricule]]),"",VLOOKUP(Tableau415[[#This Row],[Matricule]],#REF!,2,FALSE))</f>
        <v/>
      </c>
      <c r="C751" s="12" t="str">
        <f>IF(ISBLANK(Tableau415[[#This Row],[Matricule]]),"",VLOOKUP(Tableau415[[#This Row],[Matricule]],#REF!,3,FALSE))</f>
        <v/>
      </c>
      <c r="D751" s="12" t="str">
        <f>CONCATENATE(Tableau415[[#This Row],[Semaine]],Tableau415[[#This Row],[Matricule]])</f>
        <v/>
      </c>
      <c r="H751" s="8"/>
      <c r="I751" s="8"/>
      <c r="J751" s="8"/>
      <c r="K751" s="8"/>
      <c r="L751" s="8"/>
      <c r="M751" s="8"/>
      <c r="N751" s="8"/>
      <c r="O751" s="21">
        <f>COUNTIF(Tableau415[[#This Row],[Lundi]:[Dimanche]],"&gt;0")</f>
        <v>0</v>
      </c>
      <c r="P751" s="21">
        <f>SUM(Tableau415[[#This Row],[Lundi]:[Dimanche]])</f>
        <v>0</v>
      </c>
      <c r="Q751" s="21">
        <f>COUNTIF(Tableau415[[#This Row],[Lundi]:[Dimanche]],"&gt;=190")*1000</f>
        <v>0</v>
      </c>
      <c r="R751" s="21">
        <f t="shared" si="22"/>
        <v>0</v>
      </c>
      <c r="S751" s="21">
        <f t="shared" si="23"/>
        <v>0</v>
      </c>
      <c r="T751" s="54" t="str">
        <f>IF(Tableau415[[#This Row],[Matricule]]&gt;1,IF(COUNTIF(Tableau415[DateMatricule],Tableau415[[#This Row],[DateMatricule]])&gt;1,"Doublon",""),"")</f>
        <v/>
      </c>
      <c r="U751"/>
    </row>
    <row r="752" spans="1:21" x14ac:dyDescent="0.25">
      <c r="A752" s="12" t="str">
        <f>IF(Tableau415[[#This Row],[Semaine]]="","",VLOOKUP(Tableau415[[#This Row],[Semaine]],Listes!$A:$B,2,FALSE))</f>
        <v/>
      </c>
      <c r="B752" s="12" t="str">
        <f>IF(ISBLANK(Tableau415[[#This Row],[Matricule]]),"",VLOOKUP(Tableau415[[#This Row],[Matricule]],#REF!,2,FALSE))</f>
        <v/>
      </c>
      <c r="C752" s="12" t="str">
        <f>IF(ISBLANK(Tableau415[[#This Row],[Matricule]]),"",VLOOKUP(Tableau415[[#This Row],[Matricule]],#REF!,3,FALSE))</f>
        <v/>
      </c>
      <c r="D752" s="12" t="str">
        <f>CONCATENATE(Tableau415[[#This Row],[Semaine]],Tableau415[[#This Row],[Matricule]])</f>
        <v/>
      </c>
      <c r="H752" s="8"/>
      <c r="I752" s="8"/>
      <c r="J752" s="8"/>
      <c r="K752" s="8"/>
      <c r="L752" s="8"/>
      <c r="M752" s="8"/>
      <c r="N752" s="8"/>
      <c r="O752" s="21">
        <f>COUNTIF(Tableau415[[#This Row],[Lundi]:[Dimanche]],"&gt;0")</f>
        <v>0</v>
      </c>
      <c r="P752" s="21">
        <f>SUM(Tableau415[[#This Row],[Lundi]:[Dimanche]])</f>
        <v>0</v>
      </c>
      <c r="Q752" s="21">
        <f>COUNTIF(Tableau415[[#This Row],[Lundi]:[Dimanche]],"&gt;=190")*1000</f>
        <v>0</v>
      </c>
      <c r="R752" s="21">
        <f t="shared" si="22"/>
        <v>0</v>
      </c>
      <c r="S752" s="21">
        <f t="shared" si="23"/>
        <v>0</v>
      </c>
      <c r="T752" s="54" t="str">
        <f>IF(Tableau415[[#This Row],[Matricule]]&gt;1,IF(COUNTIF(Tableau415[DateMatricule],Tableau415[[#This Row],[DateMatricule]])&gt;1,"Doublon",""),"")</f>
        <v/>
      </c>
      <c r="U752"/>
    </row>
    <row r="753" spans="1:21" x14ac:dyDescent="0.25">
      <c r="A753" s="12" t="str">
        <f>IF(Tableau415[[#This Row],[Semaine]]="","",VLOOKUP(Tableau415[[#This Row],[Semaine]],Listes!$A:$B,2,FALSE))</f>
        <v/>
      </c>
      <c r="B753" s="12" t="str">
        <f>IF(ISBLANK(Tableau415[[#This Row],[Matricule]]),"",VLOOKUP(Tableau415[[#This Row],[Matricule]],#REF!,2,FALSE))</f>
        <v/>
      </c>
      <c r="C753" s="12" t="str">
        <f>IF(ISBLANK(Tableau415[[#This Row],[Matricule]]),"",VLOOKUP(Tableau415[[#This Row],[Matricule]],#REF!,3,FALSE))</f>
        <v/>
      </c>
      <c r="D753" s="12" t="str">
        <f>CONCATENATE(Tableau415[[#This Row],[Semaine]],Tableau415[[#This Row],[Matricule]])</f>
        <v/>
      </c>
      <c r="H753" s="8"/>
      <c r="I753" s="8"/>
      <c r="J753" s="8"/>
      <c r="K753" s="8"/>
      <c r="L753" s="8"/>
      <c r="M753" s="8"/>
      <c r="N753" s="8"/>
      <c r="O753" s="21">
        <f>COUNTIF(Tableau415[[#This Row],[Lundi]:[Dimanche]],"&gt;0")</f>
        <v>0</v>
      </c>
      <c r="P753" s="21">
        <f>SUM(Tableau415[[#This Row],[Lundi]:[Dimanche]])</f>
        <v>0</v>
      </c>
      <c r="Q753" s="21">
        <f>COUNTIF(Tableau415[[#This Row],[Lundi]:[Dimanche]],"&gt;=190")*1000</f>
        <v>0</v>
      </c>
      <c r="R753" s="21">
        <f t="shared" si="22"/>
        <v>0</v>
      </c>
      <c r="S753" s="21">
        <f t="shared" si="23"/>
        <v>0</v>
      </c>
      <c r="T753" s="54" t="str">
        <f>IF(Tableau415[[#This Row],[Matricule]]&gt;1,IF(COUNTIF(Tableau415[DateMatricule],Tableau415[[#This Row],[DateMatricule]])&gt;1,"Doublon",""),"")</f>
        <v/>
      </c>
      <c r="U753"/>
    </row>
    <row r="754" spans="1:21" x14ac:dyDescent="0.25">
      <c r="A754" s="12" t="str">
        <f>IF(Tableau415[[#This Row],[Semaine]]="","",VLOOKUP(Tableau415[[#This Row],[Semaine]],Listes!$A:$B,2,FALSE))</f>
        <v/>
      </c>
      <c r="B754" s="12" t="str">
        <f>IF(ISBLANK(Tableau415[[#This Row],[Matricule]]),"",VLOOKUP(Tableau415[[#This Row],[Matricule]],#REF!,2,FALSE))</f>
        <v/>
      </c>
      <c r="C754" s="12" t="str">
        <f>IF(ISBLANK(Tableau415[[#This Row],[Matricule]]),"",VLOOKUP(Tableau415[[#This Row],[Matricule]],#REF!,3,FALSE))</f>
        <v/>
      </c>
      <c r="D754" s="12" t="str">
        <f>CONCATENATE(Tableau415[[#This Row],[Semaine]],Tableau415[[#This Row],[Matricule]])</f>
        <v/>
      </c>
      <c r="H754" s="8"/>
      <c r="I754" s="8"/>
      <c r="J754" s="8"/>
      <c r="K754" s="8"/>
      <c r="L754" s="8"/>
      <c r="M754" s="8"/>
      <c r="N754" s="8"/>
      <c r="O754" s="21">
        <f>COUNTIF(Tableau415[[#This Row],[Lundi]:[Dimanche]],"&gt;0")</f>
        <v>0</v>
      </c>
      <c r="P754" s="21">
        <f>SUM(Tableau415[[#This Row],[Lundi]:[Dimanche]])</f>
        <v>0</v>
      </c>
      <c r="Q754" s="21">
        <f>COUNTIF(Tableau415[[#This Row],[Lundi]:[Dimanche]],"&gt;=190")*1000</f>
        <v>0</v>
      </c>
      <c r="R754" s="21">
        <f t="shared" si="22"/>
        <v>0</v>
      </c>
      <c r="S754" s="21">
        <f t="shared" si="23"/>
        <v>0</v>
      </c>
      <c r="T754" s="54" t="str">
        <f>IF(Tableau415[[#This Row],[Matricule]]&gt;1,IF(COUNTIF(Tableau415[DateMatricule],Tableau415[[#This Row],[DateMatricule]])&gt;1,"Doublon",""),"")</f>
        <v/>
      </c>
      <c r="U754"/>
    </row>
    <row r="755" spans="1:21" x14ac:dyDescent="0.25">
      <c r="A755" s="12" t="str">
        <f>IF(Tableau415[[#This Row],[Semaine]]="","",VLOOKUP(Tableau415[[#This Row],[Semaine]],Listes!$A:$B,2,FALSE))</f>
        <v/>
      </c>
      <c r="B755" s="12" t="str">
        <f>IF(ISBLANK(Tableau415[[#This Row],[Matricule]]),"",VLOOKUP(Tableau415[[#This Row],[Matricule]],#REF!,2,FALSE))</f>
        <v/>
      </c>
      <c r="C755" s="12" t="str">
        <f>IF(ISBLANK(Tableau415[[#This Row],[Matricule]]),"",VLOOKUP(Tableau415[[#This Row],[Matricule]],#REF!,3,FALSE))</f>
        <v/>
      </c>
      <c r="D755" s="12" t="str">
        <f>CONCATENATE(Tableau415[[#This Row],[Semaine]],Tableau415[[#This Row],[Matricule]])</f>
        <v/>
      </c>
      <c r="H755" s="8"/>
      <c r="I755" s="8"/>
      <c r="J755" s="8"/>
      <c r="K755" s="8"/>
      <c r="L755" s="8"/>
      <c r="M755" s="8"/>
      <c r="N755" s="8"/>
      <c r="O755" s="21">
        <f>COUNTIF(Tableau415[[#This Row],[Lundi]:[Dimanche]],"&gt;0")</f>
        <v>0</v>
      </c>
      <c r="P755" s="21">
        <f>SUM(Tableau415[[#This Row],[Lundi]:[Dimanche]])</f>
        <v>0</v>
      </c>
      <c r="Q755" s="21">
        <f>COUNTIF(Tableau415[[#This Row],[Lundi]:[Dimanche]],"&gt;=190")*1000</f>
        <v>0</v>
      </c>
      <c r="R755" s="21">
        <f t="shared" si="22"/>
        <v>0</v>
      </c>
      <c r="S755" s="21">
        <f t="shared" si="23"/>
        <v>0</v>
      </c>
      <c r="T755" s="54" t="str">
        <f>IF(Tableau415[[#This Row],[Matricule]]&gt;1,IF(COUNTIF(Tableau415[DateMatricule],Tableau415[[#This Row],[DateMatricule]])&gt;1,"Doublon",""),"")</f>
        <v/>
      </c>
      <c r="U755"/>
    </row>
    <row r="756" spans="1:21" x14ac:dyDescent="0.25">
      <c r="A756" s="12" t="str">
        <f>IF(Tableau415[[#This Row],[Semaine]]="","",VLOOKUP(Tableau415[[#This Row],[Semaine]],Listes!$A:$B,2,FALSE))</f>
        <v/>
      </c>
      <c r="B756" s="12" t="str">
        <f>IF(ISBLANK(Tableau415[[#This Row],[Matricule]]),"",VLOOKUP(Tableau415[[#This Row],[Matricule]],#REF!,2,FALSE))</f>
        <v/>
      </c>
      <c r="C756" s="12" t="str">
        <f>IF(ISBLANK(Tableau415[[#This Row],[Matricule]]),"",VLOOKUP(Tableau415[[#This Row],[Matricule]],#REF!,3,FALSE))</f>
        <v/>
      </c>
      <c r="D756" s="12" t="str">
        <f>CONCATENATE(Tableau415[[#This Row],[Semaine]],Tableau415[[#This Row],[Matricule]])</f>
        <v/>
      </c>
      <c r="H756" s="8"/>
      <c r="I756" s="8"/>
      <c r="J756" s="8"/>
      <c r="K756" s="8"/>
      <c r="L756" s="8"/>
      <c r="M756" s="8"/>
      <c r="N756" s="8"/>
      <c r="O756" s="21">
        <f>COUNTIF(Tableau415[[#This Row],[Lundi]:[Dimanche]],"&gt;0")</f>
        <v>0</v>
      </c>
      <c r="P756" s="21">
        <f>SUM(Tableau415[[#This Row],[Lundi]:[Dimanche]])</f>
        <v>0</v>
      </c>
      <c r="Q756" s="21">
        <f>COUNTIF(Tableau415[[#This Row],[Lundi]:[Dimanche]],"&gt;=190")*1000</f>
        <v>0</v>
      </c>
      <c r="R756" s="21">
        <f t="shared" si="22"/>
        <v>0</v>
      </c>
      <c r="S756" s="21">
        <f t="shared" si="23"/>
        <v>0</v>
      </c>
      <c r="T756" s="54" t="str">
        <f>IF(Tableau415[[#This Row],[Matricule]]&gt;1,IF(COUNTIF(Tableau415[DateMatricule],Tableau415[[#This Row],[DateMatricule]])&gt;1,"Doublon",""),"")</f>
        <v/>
      </c>
      <c r="U756"/>
    </row>
    <row r="757" spans="1:21" x14ac:dyDescent="0.25">
      <c r="A757" s="12" t="str">
        <f>IF(Tableau415[[#This Row],[Semaine]]="","",VLOOKUP(Tableau415[[#This Row],[Semaine]],Listes!$A:$B,2,FALSE))</f>
        <v/>
      </c>
      <c r="B757" s="12" t="str">
        <f>IF(ISBLANK(Tableau415[[#This Row],[Matricule]]),"",VLOOKUP(Tableau415[[#This Row],[Matricule]],#REF!,2,FALSE))</f>
        <v/>
      </c>
      <c r="C757" s="12" t="str">
        <f>IF(ISBLANK(Tableau415[[#This Row],[Matricule]]),"",VLOOKUP(Tableau415[[#This Row],[Matricule]],#REF!,3,FALSE))</f>
        <v/>
      </c>
      <c r="D757" s="12" t="str">
        <f>CONCATENATE(Tableau415[[#This Row],[Semaine]],Tableau415[[#This Row],[Matricule]])</f>
        <v/>
      </c>
      <c r="H757" s="8"/>
      <c r="I757" s="8"/>
      <c r="J757" s="8"/>
      <c r="K757" s="8"/>
      <c r="L757" s="8"/>
      <c r="M757" s="8"/>
      <c r="N757" s="8"/>
      <c r="O757" s="21">
        <f>COUNTIF(Tableau415[[#This Row],[Lundi]:[Dimanche]],"&gt;0")</f>
        <v>0</v>
      </c>
      <c r="P757" s="21">
        <f>SUM(Tableau415[[#This Row],[Lundi]:[Dimanche]])</f>
        <v>0</v>
      </c>
      <c r="Q757" s="21">
        <f>COUNTIF(Tableau415[[#This Row],[Lundi]:[Dimanche]],"&gt;=190")*1000</f>
        <v>0</v>
      </c>
      <c r="R757" s="21">
        <f t="shared" si="22"/>
        <v>0</v>
      </c>
      <c r="S757" s="21">
        <f t="shared" si="23"/>
        <v>0</v>
      </c>
      <c r="T757" s="54" t="str">
        <f>IF(Tableau415[[#This Row],[Matricule]]&gt;1,IF(COUNTIF(Tableau415[DateMatricule],Tableau415[[#This Row],[DateMatricule]])&gt;1,"Doublon",""),"")</f>
        <v/>
      </c>
      <c r="U757"/>
    </row>
    <row r="758" spans="1:21" x14ac:dyDescent="0.25">
      <c r="A758" s="12" t="str">
        <f>IF(Tableau415[[#This Row],[Semaine]]="","",VLOOKUP(Tableau415[[#This Row],[Semaine]],Listes!$A:$B,2,FALSE))</f>
        <v/>
      </c>
      <c r="B758" s="12" t="str">
        <f>IF(ISBLANK(Tableau415[[#This Row],[Matricule]]),"",VLOOKUP(Tableau415[[#This Row],[Matricule]],#REF!,2,FALSE))</f>
        <v/>
      </c>
      <c r="C758" s="12" t="str">
        <f>IF(ISBLANK(Tableau415[[#This Row],[Matricule]]),"",VLOOKUP(Tableau415[[#This Row],[Matricule]],#REF!,3,FALSE))</f>
        <v/>
      </c>
      <c r="D758" s="12" t="str">
        <f>CONCATENATE(Tableau415[[#This Row],[Semaine]],Tableau415[[#This Row],[Matricule]])</f>
        <v/>
      </c>
      <c r="H758" s="8"/>
      <c r="I758" s="8"/>
      <c r="J758" s="8"/>
      <c r="K758" s="8"/>
      <c r="L758" s="8"/>
      <c r="M758" s="8"/>
      <c r="N758" s="8"/>
      <c r="O758" s="21">
        <f>COUNTIF(Tableau415[[#This Row],[Lundi]:[Dimanche]],"&gt;0")</f>
        <v>0</v>
      </c>
      <c r="P758" s="21">
        <f>SUM(Tableau415[[#This Row],[Lundi]:[Dimanche]])</f>
        <v>0</v>
      </c>
      <c r="Q758" s="21">
        <f>COUNTIF(Tableau415[[#This Row],[Lundi]:[Dimanche]],"&gt;=190")*1000</f>
        <v>0</v>
      </c>
      <c r="R758" s="21">
        <f t="shared" si="22"/>
        <v>0</v>
      </c>
      <c r="S758" s="21">
        <f t="shared" si="23"/>
        <v>0</v>
      </c>
      <c r="T758" s="54" t="str">
        <f>IF(Tableau415[[#This Row],[Matricule]]&gt;1,IF(COUNTIF(Tableau415[DateMatricule],Tableau415[[#This Row],[DateMatricule]])&gt;1,"Doublon",""),"")</f>
        <v/>
      </c>
      <c r="U758"/>
    </row>
    <row r="759" spans="1:21" x14ac:dyDescent="0.25">
      <c r="A759" s="12" t="str">
        <f>IF(Tableau415[[#This Row],[Semaine]]="","",VLOOKUP(Tableau415[[#This Row],[Semaine]],Listes!$A:$B,2,FALSE))</f>
        <v/>
      </c>
      <c r="B759" s="12" t="str">
        <f>IF(ISBLANK(Tableau415[[#This Row],[Matricule]]),"",VLOOKUP(Tableau415[[#This Row],[Matricule]],#REF!,2,FALSE))</f>
        <v/>
      </c>
      <c r="C759" s="12" t="str">
        <f>IF(ISBLANK(Tableau415[[#This Row],[Matricule]]),"",VLOOKUP(Tableau415[[#This Row],[Matricule]],#REF!,3,FALSE))</f>
        <v/>
      </c>
      <c r="D759" s="12" t="str">
        <f>CONCATENATE(Tableau415[[#This Row],[Semaine]],Tableau415[[#This Row],[Matricule]])</f>
        <v/>
      </c>
      <c r="H759" s="8"/>
      <c r="I759" s="8"/>
      <c r="J759" s="8"/>
      <c r="K759" s="8"/>
      <c r="L759" s="8"/>
      <c r="M759" s="8"/>
      <c r="N759" s="8"/>
      <c r="O759" s="21">
        <f>COUNTIF(Tableau415[[#This Row],[Lundi]:[Dimanche]],"&gt;0")</f>
        <v>0</v>
      </c>
      <c r="P759" s="21">
        <f>SUM(Tableau415[[#This Row],[Lundi]:[Dimanche]])</f>
        <v>0</v>
      </c>
      <c r="Q759" s="21">
        <f>COUNTIF(Tableau415[[#This Row],[Lundi]:[Dimanche]],"&gt;=190")*1000</f>
        <v>0</v>
      </c>
      <c r="R759" s="21">
        <f t="shared" si="22"/>
        <v>0</v>
      </c>
      <c r="S759" s="21">
        <f t="shared" si="23"/>
        <v>0</v>
      </c>
      <c r="T759" s="54" t="str">
        <f>IF(Tableau415[[#This Row],[Matricule]]&gt;1,IF(COUNTIF(Tableau415[DateMatricule],Tableau415[[#This Row],[DateMatricule]])&gt;1,"Doublon",""),"")</f>
        <v/>
      </c>
      <c r="U759"/>
    </row>
    <row r="760" spans="1:21" x14ac:dyDescent="0.25">
      <c r="A760" s="12" t="str">
        <f>IF(Tableau415[[#This Row],[Semaine]]="","",VLOOKUP(Tableau415[[#This Row],[Semaine]],Listes!$A:$B,2,FALSE))</f>
        <v/>
      </c>
      <c r="B760" s="12" t="str">
        <f>IF(ISBLANK(Tableau415[[#This Row],[Matricule]]),"",VLOOKUP(Tableau415[[#This Row],[Matricule]],#REF!,2,FALSE))</f>
        <v/>
      </c>
      <c r="C760" s="12" t="str">
        <f>IF(ISBLANK(Tableau415[[#This Row],[Matricule]]),"",VLOOKUP(Tableau415[[#This Row],[Matricule]],#REF!,3,FALSE))</f>
        <v/>
      </c>
      <c r="D760" s="12" t="str">
        <f>CONCATENATE(Tableau415[[#This Row],[Semaine]],Tableau415[[#This Row],[Matricule]])</f>
        <v/>
      </c>
      <c r="H760" s="8"/>
      <c r="I760" s="8"/>
      <c r="J760" s="8"/>
      <c r="K760" s="8"/>
      <c r="L760" s="8"/>
      <c r="M760" s="8"/>
      <c r="N760" s="8"/>
      <c r="O760" s="21">
        <f>COUNTIF(Tableau415[[#This Row],[Lundi]:[Dimanche]],"&gt;0")</f>
        <v>0</v>
      </c>
      <c r="P760" s="21">
        <f>SUM(Tableau415[[#This Row],[Lundi]:[Dimanche]])</f>
        <v>0</v>
      </c>
      <c r="Q760" s="21">
        <f>COUNTIF(Tableau415[[#This Row],[Lundi]:[Dimanche]],"&gt;=190")*1000</f>
        <v>0</v>
      </c>
      <c r="R760" s="21">
        <f t="shared" si="22"/>
        <v>0</v>
      </c>
      <c r="S760" s="21">
        <f t="shared" si="23"/>
        <v>0</v>
      </c>
      <c r="T760" s="54" t="str">
        <f>IF(Tableau415[[#This Row],[Matricule]]&gt;1,IF(COUNTIF(Tableau415[DateMatricule],Tableau415[[#This Row],[DateMatricule]])&gt;1,"Doublon",""),"")</f>
        <v/>
      </c>
      <c r="U760"/>
    </row>
    <row r="761" spans="1:21" x14ac:dyDescent="0.25">
      <c r="A761" s="12" t="str">
        <f>IF(Tableau415[[#This Row],[Semaine]]="","",VLOOKUP(Tableau415[[#This Row],[Semaine]],Listes!$A:$B,2,FALSE))</f>
        <v/>
      </c>
      <c r="B761" s="12" t="str">
        <f>IF(ISBLANK(Tableau415[[#This Row],[Matricule]]),"",VLOOKUP(Tableau415[[#This Row],[Matricule]],#REF!,2,FALSE))</f>
        <v/>
      </c>
      <c r="C761" s="12" t="str">
        <f>IF(ISBLANK(Tableau415[[#This Row],[Matricule]]),"",VLOOKUP(Tableau415[[#This Row],[Matricule]],#REF!,3,FALSE))</f>
        <v/>
      </c>
      <c r="D761" s="12" t="str">
        <f>CONCATENATE(Tableau415[[#This Row],[Semaine]],Tableau415[[#This Row],[Matricule]])</f>
        <v/>
      </c>
      <c r="H761" s="8"/>
      <c r="I761" s="8"/>
      <c r="J761" s="8"/>
      <c r="K761" s="8"/>
      <c r="L761" s="8"/>
      <c r="M761" s="8"/>
      <c r="N761" s="8"/>
      <c r="O761" s="21">
        <f>COUNTIF(Tableau415[[#This Row],[Lundi]:[Dimanche]],"&gt;0")</f>
        <v>0</v>
      </c>
      <c r="P761" s="21">
        <f>SUM(Tableau415[[#This Row],[Lundi]:[Dimanche]])</f>
        <v>0</v>
      </c>
      <c r="Q761" s="21">
        <f>COUNTIF(Tableau415[[#This Row],[Lundi]:[Dimanche]],"&gt;=190")*1000</f>
        <v>0</v>
      </c>
      <c r="R761" s="21">
        <f t="shared" si="22"/>
        <v>0</v>
      </c>
      <c r="S761" s="21">
        <f t="shared" si="23"/>
        <v>0</v>
      </c>
      <c r="T761" s="54" t="str">
        <f>IF(Tableau415[[#This Row],[Matricule]]&gt;1,IF(COUNTIF(Tableau415[DateMatricule],Tableau415[[#This Row],[DateMatricule]])&gt;1,"Doublon",""),"")</f>
        <v/>
      </c>
      <c r="U761"/>
    </row>
    <row r="762" spans="1:21" x14ac:dyDescent="0.25">
      <c r="A762" s="12" t="str">
        <f>IF(Tableau415[[#This Row],[Semaine]]="","",VLOOKUP(Tableau415[[#This Row],[Semaine]],Listes!$A:$B,2,FALSE))</f>
        <v/>
      </c>
      <c r="B762" s="12" t="str">
        <f>IF(ISBLANK(Tableau415[[#This Row],[Matricule]]),"",VLOOKUP(Tableau415[[#This Row],[Matricule]],#REF!,2,FALSE))</f>
        <v/>
      </c>
      <c r="C762" s="12" t="str">
        <f>IF(ISBLANK(Tableau415[[#This Row],[Matricule]]),"",VLOOKUP(Tableau415[[#This Row],[Matricule]],#REF!,3,FALSE))</f>
        <v/>
      </c>
      <c r="D762" s="12" t="str">
        <f>CONCATENATE(Tableau415[[#This Row],[Semaine]],Tableau415[[#This Row],[Matricule]])</f>
        <v/>
      </c>
      <c r="H762" s="8"/>
      <c r="I762" s="8"/>
      <c r="J762" s="8"/>
      <c r="K762" s="8"/>
      <c r="L762" s="8"/>
      <c r="M762" s="8"/>
      <c r="N762" s="8"/>
      <c r="O762" s="21">
        <f>COUNTIF(Tableau415[[#This Row],[Lundi]:[Dimanche]],"&gt;0")</f>
        <v>0</v>
      </c>
      <c r="P762" s="21">
        <f>SUM(Tableau415[[#This Row],[Lundi]:[Dimanche]])</f>
        <v>0</v>
      </c>
      <c r="Q762" s="21">
        <f>COUNTIF(Tableau415[[#This Row],[Lundi]:[Dimanche]],"&gt;=190")*1000</f>
        <v>0</v>
      </c>
      <c r="R762" s="21">
        <f t="shared" si="22"/>
        <v>0</v>
      </c>
      <c r="S762" s="21">
        <f t="shared" si="23"/>
        <v>0</v>
      </c>
      <c r="T762" s="54" t="str">
        <f>IF(Tableau415[[#This Row],[Matricule]]&gt;1,IF(COUNTIF(Tableau415[DateMatricule],Tableau415[[#This Row],[DateMatricule]])&gt;1,"Doublon",""),"")</f>
        <v/>
      </c>
      <c r="U762"/>
    </row>
    <row r="763" spans="1:21" x14ac:dyDescent="0.25">
      <c r="A763" s="12" t="str">
        <f>IF(Tableau415[[#This Row],[Semaine]]="","",VLOOKUP(Tableau415[[#This Row],[Semaine]],Listes!$A:$B,2,FALSE))</f>
        <v/>
      </c>
      <c r="B763" s="12" t="str">
        <f>IF(ISBLANK(Tableau415[[#This Row],[Matricule]]),"",VLOOKUP(Tableau415[[#This Row],[Matricule]],#REF!,2,FALSE))</f>
        <v/>
      </c>
      <c r="C763" s="12" t="str">
        <f>IF(ISBLANK(Tableau415[[#This Row],[Matricule]]),"",VLOOKUP(Tableau415[[#This Row],[Matricule]],#REF!,3,FALSE))</f>
        <v/>
      </c>
      <c r="D763" s="12" t="str">
        <f>CONCATENATE(Tableau415[[#This Row],[Semaine]],Tableau415[[#This Row],[Matricule]])</f>
        <v/>
      </c>
      <c r="H763" s="8"/>
      <c r="I763" s="8"/>
      <c r="J763" s="8"/>
      <c r="K763" s="8"/>
      <c r="L763" s="8"/>
      <c r="M763" s="8"/>
      <c r="N763" s="8"/>
      <c r="O763" s="21">
        <f>COUNTIF(Tableau415[[#This Row],[Lundi]:[Dimanche]],"&gt;0")</f>
        <v>0</v>
      </c>
      <c r="P763" s="21">
        <f>SUM(Tableau415[[#This Row],[Lundi]:[Dimanche]])</f>
        <v>0</v>
      </c>
      <c r="Q763" s="21">
        <f>COUNTIF(Tableau415[[#This Row],[Lundi]:[Dimanche]],"&gt;=190")*1000</f>
        <v>0</v>
      </c>
      <c r="R763" s="21">
        <f t="shared" si="22"/>
        <v>0</v>
      </c>
      <c r="S763" s="21">
        <f t="shared" si="23"/>
        <v>0</v>
      </c>
      <c r="T763" s="54" t="str">
        <f>IF(Tableau415[[#This Row],[Matricule]]&gt;1,IF(COUNTIF(Tableau415[DateMatricule],Tableau415[[#This Row],[DateMatricule]])&gt;1,"Doublon",""),"")</f>
        <v/>
      </c>
      <c r="U763"/>
    </row>
    <row r="764" spans="1:21" x14ac:dyDescent="0.25">
      <c r="A764" s="12" t="str">
        <f>IF(Tableau415[[#This Row],[Semaine]]="","",VLOOKUP(Tableau415[[#This Row],[Semaine]],Listes!$A:$B,2,FALSE))</f>
        <v/>
      </c>
      <c r="B764" s="12" t="str">
        <f>IF(ISBLANK(Tableau415[[#This Row],[Matricule]]),"",VLOOKUP(Tableau415[[#This Row],[Matricule]],#REF!,2,FALSE))</f>
        <v/>
      </c>
      <c r="C764" s="12" t="str">
        <f>IF(ISBLANK(Tableau415[[#This Row],[Matricule]]),"",VLOOKUP(Tableau415[[#This Row],[Matricule]],#REF!,3,FALSE))</f>
        <v/>
      </c>
      <c r="D764" s="12" t="str">
        <f>CONCATENATE(Tableau415[[#This Row],[Semaine]],Tableau415[[#This Row],[Matricule]])</f>
        <v/>
      </c>
      <c r="H764" s="8"/>
      <c r="I764" s="8"/>
      <c r="J764" s="8"/>
      <c r="K764" s="8"/>
      <c r="L764" s="8"/>
      <c r="M764" s="8"/>
      <c r="N764" s="8"/>
      <c r="O764" s="21">
        <f>COUNTIF(Tableau415[[#This Row],[Lundi]:[Dimanche]],"&gt;0")</f>
        <v>0</v>
      </c>
      <c r="P764" s="21">
        <f>SUM(Tableau415[[#This Row],[Lundi]:[Dimanche]])</f>
        <v>0</v>
      </c>
      <c r="Q764" s="21">
        <f>COUNTIF(Tableau415[[#This Row],[Lundi]:[Dimanche]],"&gt;=190")*1000</f>
        <v>0</v>
      </c>
      <c r="R764" s="21">
        <f t="shared" si="22"/>
        <v>0</v>
      </c>
      <c r="S764" s="21">
        <f t="shared" si="23"/>
        <v>0</v>
      </c>
      <c r="T764" s="54" t="str">
        <f>IF(Tableau415[[#This Row],[Matricule]]&gt;1,IF(COUNTIF(Tableau415[DateMatricule],Tableau415[[#This Row],[DateMatricule]])&gt;1,"Doublon",""),"")</f>
        <v/>
      </c>
      <c r="U764"/>
    </row>
    <row r="765" spans="1:21" x14ac:dyDescent="0.25">
      <c r="A765" s="12" t="str">
        <f>IF(Tableau415[[#This Row],[Semaine]]="","",VLOOKUP(Tableau415[[#This Row],[Semaine]],Listes!$A:$B,2,FALSE))</f>
        <v/>
      </c>
      <c r="B765" s="12" t="str">
        <f>IF(ISBLANK(Tableau415[[#This Row],[Matricule]]),"",VLOOKUP(Tableau415[[#This Row],[Matricule]],#REF!,2,FALSE))</f>
        <v/>
      </c>
      <c r="C765" s="12" t="str">
        <f>IF(ISBLANK(Tableau415[[#This Row],[Matricule]]),"",VLOOKUP(Tableau415[[#This Row],[Matricule]],#REF!,3,FALSE))</f>
        <v/>
      </c>
      <c r="D765" s="12" t="str">
        <f>CONCATENATE(Tableau415[[#This Row],[Semaine]],Tableau415[[#This Row],[Matricule]])</f>
        <v/>
      </c>
      <c r="H765" s="8"/>
      <c r="I765" s="8"/>
      <c r="J765" s="8"/>
      <c r="K765" s="8"/>
      <c r="L765" s="8"/>
      <c r="M765" s="8"/>
      <c r="N765" s="8"/>
      <c r="O765" s="21">
        <f>COUNTIF(Tableau415[[#This Row],[Lundi]:[Dimanche]],"&gt;0")</f>
        <v>0</v>
      </c>
      <c r="P765" s="21">
        <f>SUM(Tableau415[[#This Row],[Lundi]:[Dimanche]])</f>
        <v>0</v>
      </c>
      <c r="Q765" s="21">
        <f>COUNTIF(Tableau415[[#This Row],[Lundi]:[Dimanche]],"&gt;=190")*1000</f>
        <v>0</v>
      </c>
      <c r="R765" s="21">
        <f t="shared" si="22"/>
        <v>0</v>
      </c>
      <c r="S765" s="21">
        <f t="shared" si="23"/>
        <v>0</v>
      </c>
      <c r="T765" s="54" t="str">
        <f>IF(Tableau415[[#This Row],[Matricule]]&gt;1,IF(COUNTIF(Tableau415[DateMatricule],Tableau415[[#This Row],[DateMatricule]])&gt;1,"Doublon",""),"")</f>
        <v/>
      </c>
      <c r="U765"/>
    </row>
    <row r="766" spans="1:21" x14ac:dyDescent="0.25">
      <c r="A766" s="12" t="str">
        <f>IF(Tableau415[[#This Row],[Semaine]]="","",VLOOKUP(Tableau415[[#This Row],[Semaine]],Listes!$A:$B,2,FALSE))</f>
        <v/>
      </c>
      <c r="B766" s="12" t="str">
        <f>IF(ISBLANK(Tableau415[[#This Row],[Matricule]]),"",VLOOKUP(Tableau415[[#This Row],[Matricule]],#REF!,2,FALSE))</f>
        <v/>
      </c>
      <c r="C766" s="12" t="str">
        <f>IF(ISBLANK(Tableau415[[#This Row],[Matricule]]),"",VLOOKUP(Tableau415[[#This Row],[Matricule]],#REF!,3,FALSE))</f>
        <v/>
      </c>
      <c r="D766" s="12" t="str">
        <f>CONCATENATE(Tableau415[[#This Row],[Semaine]],Tableau415[[#This Row],[Matricule]])</f>
        <v/>
      </c>
      <c r="H766" s="8"/>
      <c r="I766" s="8"/>
      <c r="J766" s="8"/>
      <c r="K766" s="8"/>
      <c r="L766" s="8"/>
      <c r="M766" s="8"/>
      <c r="N766" s="8"/>
      <c r="O766" s="21">
        <f>COUNTIF(Tableau415[[#This Row],[Lundi]:[Dimanche]],"&gt;0")</f>
        <v>0</v>
      </c>
      <c r="P766" s="21">
        <f>SUM(Tableau415[[#This Row],[Lundi]:[Dimanche]])</f>
        <v>0</v>
      </c>
      <c r="Q766" s="21">
        <f>COUNTIF(Tableau415[[#This Row],[Lundi]:[Dimanche]],"&gt;=190")*1000</f>
        <v>0</v>
      </c>
      <c r="R766" s="21">
        <f t="shared" si="22"/>
        <v>0</v>
      </c>
      <c r="S766" s="21">
        <f t="shared" si="23"/>
        <v>0</v>
      </c>
      <c r="T766" s="54" t="str">
        <f>IF(Tableau415[[#This Row],[Matricule]]&gt;1,IF(COUNTIF(Tableau415[DateMatricule],Tableau415[[#This Row],[DateMatricule]])&gt;1,"Doublon",""),"")</f>
        <v/>
      </c>
      <c r="U766"/>
    </row>
    <row r="767" spans="1:21" x14ac:dyDescent="0.25">
      <c r="A767" s="12" t="str">
        <f>IF(Tableau415[[#This Row],[Semaine]]="","",VLOOKUP(Tableau415[[#This Row],[Semaine]],Listes!$A:$B,2,FALSE))</f>
        <v/>
      </c>
      <c r="B767" s="12" t="str">
        <f>IF(ISBLANK(Tableau415[[#This Row],[Matricule]]),"",VLOOKUP(Tableau415[[#This Row],[Matricule]],#REF!,2,FALSE))</f>
        <v/>
      </c>
      <c r="C767" s="12" t="str">
        <f>IF(ISBLANK(Tableau415[[#This Row],[Matricule]]),"",VLOOKUP(Tableau415[[#This Row],[Matricule]],#REF!,3,FALSE))</f>
        <v/>
      </c>
      <c r="D767" s="12" t="str">
        <f>CONCATENATE(Tableau415[[#This Row],[Semaine]],Tableau415[[#This Row],[Matricule]])</f>
        <v/>
      </c>
      <c r="H767" s="8"/>
      <c r="I767" s="8"/>
      <c r="J767" s="8"/>
      <c r="K767" s="8"/>
      <c r="L767" s="8"/>
      <c r="M767" s="8"/>
      <c r="N767" s="8"/>
      <c r="O767" s="21">
        <f>COUNTIF(Tableau415[[#This Row],[Lundi]:[Dimanche]],"&gt;0")</f>
        <v>0</v>
      </c>
      <c r="P767" s="21">
        <f>SUM(Tableau415[[#This Row],[Lundi]:[Dimanche]])</f>
        <v>0</v>
      </c>
      <c r="Q767" s="21">
        <f>COUNTIF(Tableau415[[#This Row],[Lundi]:[Dimanche]],"&gt;=190")*1000</f>
        <v>0</v>
      </c>
      <c r="R767" s="21">
        <f t="shared" si="22"/>
        <v>0</v>
      </c>
      <c r="S767" s="21">
        <f t="shared" si="23"/>
        <v>0</v>
      </c>
      <c r="T767" s="54" t="str">
        <f>IF(Tableau415[[#This Row],[Matricule]]&gt;1,IF(COUNTIF(Tableau415[DateMatricule],Tableau415[[#This Row],[DateMatricule]])&gt;1,"Doublon",""),"")</f>
        <v/>
      </c>
      <c r="U767"/>
    </row>
    <row r="768" spans="1:21" x14ac:dyDescent="0.25">
      <c r="A768" s="12" t="str">
        <f>IF(Tableau415[[#This Row],[Semaine]]="","",VLOOKUP(Tableau415[[#This Row],[Semaine]],Listes!$A:$B,2,FALSE))</f>
        <v/>
      </c>
      <c r="B768" s="12" t="str">
        <f>IF(ISBLANK(Tableau415[[#This Row],[Matricule]]),"",VLOOKUP(Tableau415[[#This Row],[Matricule]],#REF!,2,FALSE))</f>
        <v/>
      </c>
      <c r="C768" s="12" t="str">
        <f>IF(ISBLANK(Tableau415[[#This Row],[Matricule]]),"",VLOOKUP(Tableau415[[#This Row],[Matricule]],#REF!,3,FALSE))</f>
        <v/>
      </c>
      <c r="D768" s="12" t="str">
        <f>CONCATENATE(Tableau415[[#This Row],[Semaine]],Tableau415[[#This Row],[Matricule]])</f>
        <v/>
      </c>
      <c r="H768" s="8"/>
      <c r="I768" s="8"/>
      <c r="J768" s="8"/>
      <c r="K768" s="8"/>
      <c r="L768" s="8"/>
      <c r="M768" s="8"/>
      <c r="N768" s="8"/>
      <c r="O768" s="21">
        <f>COUNTIF(Tableau415[[#This Row],[Lundi]:[Dimanche]],"&gt;0")</f>
        <v>0</v>
      </c>
      <c r="P768" s="21">
        <f>SUM(Tableau415[[#This Row],[Lundi]:[Dimanche]])</f>
        <v>0</v>
      </c>
      <c r="Q768" s="21">
        <f>COUNTIF(Tableau415[[#This Row],[Lundi]:[Dimanche]],"&gt;=190")*1000</f>
        <v>0</v>
      </c>
      <c r="R768" s="21">
        <f t="shared" si="22"/>
        <v>0</v>
      </c>
      <c r="S768" s="21">
        <f t="shared" si="23"/>
        <v>0</v>
      </c>
      <c r="T768" s="54" t="str">
        <f>IF(Tableau415[[#This Row],[Matricule]]&gt;1,IF(COUNTIF(Tableau415[DateMatricule],Tableau415[[#This Row],[DateMatricule]])&gt;1,"Doublon",""),"")</f>
        <v/>
      </c>
      <c r="U768"/>
    </row>
    <row r="769" spans="1:21" x14ac:dyDescent="0.25">
      <c r="A769" s="12" t="str">
        <f>IF(Tableau415[[#This Row],[Semaine]]="","",VLOOKUP(Tableau415[[#This Row],[Semaine]],Listes!$A:$B,2,FALSE))</f>
        <v/>
      </c>
      <c r="B769" s="12" t="str">
        <f>IF(ISBLANK(Tableau415[[#This Row],[Matricule]]),"",VLOOKUP(Tableau415[[#This Row],[Matricule]],#REF!,2,FALSE))</f>
        <v/>
      </c>
      <c r="C769" s="12" t="str">
        <f>IF(ISBLANK(Tableau415[[#This Row],[Matricule]]),"",VLOOKUP(Tableau415[[#This Row],[Matricule]],#REF!,3,FALSE))</f>
        <v/>
      </c>
      <c r="D769" s="12" t="str">
        <f>CONCATENATE(Tableau415[[#This Row],[Semaine]],Tableau415[[#This Row],[Matricule]])</f>
        <v/>
      </c>
      <c r="H769" s="8"/>
      <c r="I769" s="8"/>
      <c r="J769" s="8"/>
      <c r="K769" s="8"/>
      <c r="L769" s="8"/>
      <c r="M769" s="8"/>
      <c r="N769" s="8"/>
      <c r="O769" s="21">
        <f>COUNTIF(Tableau415[[#This Row],[Lundi]:[Dimanche]],"&gt;0")</f>
        <v>0</v>
      </c>
      <c r="P769" s="21">
        <f>SUM(Tableau415[[#This Row],[Lundi]:[Dimanche]])</f>
        <v>0</v>
      </c>
      <c r="Q769" s="21">
        <f>COUNTIF(Tableau415[[#This Row],[Lundi]:[Dimanche]],"&gt;=190")*1000</f>
        <v>0</v>
      </c>
      <c r="R769" s="21">
        <f t="shared" si="22"/>
        <v>0</v>
      </c>
      <c r="S769" s="21">
        <f t="shared" si="23"/>
        <v>0</v>
      </c>
      <c r="T769" s="54" t="str">
        <f>IF(Tableau415[[#This Row],[Matricule]]&gt;1,IF(COUNTIF(Tableau415[DateMatricule],Tableau415[[#This Row],[DateMatricule]])&gt;1,"Doublon",""),"")</f>
        <v/>
      </c>
      <c r="U769"/>
    </row>
    <row r="770" spans="1:21" x14ac:dyDescent="0.25">
      <c r="A770" s="12" t="str">
        <f>IF(Tableau415[[#This Row],[Semaine]]="","",VLOOKUP(Tableau415[[#This Row],[Semaine]],Listes!$A:$B,2,FALSE))</f>
        <v/>
      </c>
      <c r="B770" s="12" t="str">
        <f>IF(ISBLANK(Tableau415[[#This Row],[Matricule]]),"",VLOOKUP(Tableau415[[#This Row],[Matricule]],#REF!,2,FALSE))</f>
        <v/>
      </c>
      <c r="C770" s="12" t="str">
        <f>IF(ISBLANK(Tableau415[[#This Row],[Matricule]]),"",VLOOKUP(Tableau415[[#This Row],[Matricule]],#REF!,3,FALSE))</f>
        <v/>
      </c>
      <c r="D770" s="12" t="str">
        <f>CONCATENATE(Tableau415[[#This Row],[Semaine]],Tableau415[[#This Row],[Matricule]])</f>
        <v/>
      </c>
      <c r="H770" s="8"/>
      <c r="I770" s="8"/>
      <c r="J770" s="8"/>
      <c r="K770" s="8"/>
      <c r="L770" s="8"/>
      <c r="M770" s="8"/>
      <c r="N770" s="8"/>
      <c r="O770" s="21">
        <f>COUNTIF(Tableau415[[#This Row],[Lundi]:[Dimanche]],"&gt;0")</f>
        <v>0</v>
      </c>
      <c r="P770" s="21">
        <f>SUM(Tableau415[[#This Row],[Lundi]:[Dimanche]])</f>
        <v>0</v>
      </c>
      <c r="Q770" s="21">
        <f>COUNTIF(Tableau415[[#This Row],[Lundi]:[Dimanche]],"&gt;=190")*1000</f>
        <v>0</v>
      </c>
      <c r="R770" s="21">
        <f t="shared" si="22"/>
        <v>0</v>
      </c>
      <c r="S770" s="21">
        <f t="shared" si="23"/>
        <v>0</v>
      </c>
      <c r="T770" s="54" t="str">
        <f>IF(Tableau415[[#This Row],[Matricule]]&gt;1,IF(COUNTIF(Tableau415[DateMatricule],Tableau415[[#This Row],[DateMatricule]])&gt;1,"Doublon",""),"")</f>
        <v/>
      </c>
      <c r="U770"/>
    </row>
    <row r="771" spans="1:21" x14ac:dyDescent="0.25">
      <c r="A771" s="12" t="str">
        <f>IF(Tableau415[[#This Row],[Semaine]]="","",VLOOKUP(Tableau415[[#This Row],[Semaine]],Listes!$A:$B,2,FALSE))</f>
        <v/>
      </c>
      <c r="B771" s="12" t="str">
        <f>IF(ISBLANK(Tableau415[[#This Row],[Matricule]]),"",VLOOKUP(Tableau415[[#This Row],[Matricule]],#REF!,2,FALSE))</f>
        <v/>
      </c>
      <c r="C771" s="12" t="str">
        <f>IF(ISBLANK(Tableau415[[#This Row],[Matricule]]),"",VLOOKUP(Tableau415[[#This Row],[Matricule]],#REF!,3,FALSE))</f>
        <v/>
      </c>
      <c r="D771" s="12" t="str">
        <f>CONCATENATE(Tableau415[[#This Row],[Semaine]],Tableau415[[#This Row],[Matricule]])</f>
        <v/>
      </c>
      <c r="H771" s="8"/>
      <c r="I771" s="8"/>
      <c r="J771" s="8"/>
      <c r="K771" s="8"/>
      <c r="L771" s="8"/>
      <c r="M771" s="8"/>
      <c r="N771" s="8"/>
      <c r="O771" s="21">
        <f>COUNTIF(Tableau415[[#This Row],[Lundi]:[Dimanche]],"&gt;0")</f>
        <v>0</v>
      </c>
      <c r="P771" s="21">
        <f>SUM(Tableau415[[#This Row],[Lundi]:[Dimanche]])</f>
        <v>0</v>
      </c>
      <c r="Q771" s="21">
        <f>COUNTIF(Tableau415[[#This Row],[Lundi]:[Dimanche]],"&gt;=190")*1000</f>
        <v>0</v>
      </c>
      <c r="R771" s="21">
        <f t="shared" ref="R771:R834" si="24">+IF(P771&gt;1140,(P771-1140)*20,0)</f>
        <v>0</v>
      </c>
      <c r="S771" s="21">
        <f t="shared" ref="S771:S834" si="25">+Q771+R771</f>
        <v>0</v>
      </c>
      <c r="T771" s="54" t="str">
        <f>IF(Tableau415[[#This Row],[Matricule]]&gt;1,IF(COUNTIF(Tableau415[DateMatricule],Tableau415[[#This Row],[DateMatricule]])&gt;1,"Doublon",""),"")</f>
        <v/>
      </c>
      <c r="U771"/>
    </row>
    <row r="772" spans="1:21" x14ac:dyDescent="0.25">
      <c r="A772" s="12" t="str">
        <f>IF(Tableau415[[#This Row],[Semaine]]="","",VLOOKUP(Tableau415[[#This Row],[Semaine]],Listes!$A:$B,2,FALSE))</f>
        <v/>
      </c>
      <c r="B772" s="12" t="str">
        <f>IF(ISBLANK(Tableau415[[#This Row],[Matricule]]),"",VLOOKUP(Tableau415[[#This Row],[Matricule]],#REF!,2,FALSE))</f>
        <v/>
      </c>
      <c r="C772" s="12" t="str">
        <f>IF(ISBLANK(Tableau415[[#This Row],[Matricule]]),"",VLOOKUP(Tableau415[[#This Row],[Matricule]],#REF!,3,FALSE))</f>
        <v/>
      </c>
      <c r="D772" s="12" t="str">
        <f>CONCATENATE(Tableau415[[#This Row],[Semaine]],Tableau415[[#This Row],[Matricule]])</f>
        <v/>
      </c>
      <c r="H772" s="8"/>
      <c r="I772" s="8"/>
      <c r="J772" s="8"/>
      <c r="K772" s="8"/>
      <c r="L772" s="8"/>
      <c r="M772" s="8"/>
      <c r="N772" s="8"/>
      <c r="O772" s="21">
        <f>COUNTIF(Tableau415[[#This Row],[Lundi]:[Dimanche]],"&gt;0")</f>
        <v>0</v>
      </c>
      <c r="P772" s="21">
        <f>SUM(Tableau415[[#This Row],[Lundi]:[Dimanche]])</f>
        <v>0</v>
      </c>
      <c r="Q772" s="21">
        <f>COUNTIF(Tableau415[[#This Row],[Lundi]:[Dimanche]],"&gt;=190")*1000</f>
        <v>0</v>
      </c>
      <c r="R772" s="21">
        <f t="shared" si="24"/>
        <v>0</v>
      </c>
      <c r="S772" s="21">
        <f t="shared" si="25"/>
        <v>0</v>
      </c>
      <c r="T772" s="54" t="str">
        <f>IF(Tableau415[[#This Row],[Matricule]]&gt;1,IF(COUNTIF(Tableau415[DateMatricule],Tableau415[[#This Row],[DateMatricule]])&gt;1,"Doublon",""),"")</f>
        <v/>
      </c>
      <c r="U772"/>
    </row>
    <row r="773" spans="1:21" x14ac:dyDescent="0.25">
      <c r="A773" s="12" t="str">
        <f>IF(Tableau415[[#This Row],[Semaine]]="","",VLOOKUP(Tableau415[[#This Row],[Semaine]],Listes!$A:$B,2,FALSE))</f>
        <v/>
      </c>
      <c r="B773" s="12" t="str">
        <f>IF(ISBLANK(Tableau415[[#This Row],[Matricule]]),"",VLOOKUP(Tableau415[[#This Row],[Matricule]],#REF!,2,FALSE))</f>
        <v/>
      </c>
      <c r="C773" s="12" t="str">
        <f>IF(ISBLANK(Tableau415[[#This Row],[Matricule]]),"",VLOOKUP(Tableau415[[#This Row],[Matricule]],#REF!,3,FALSE))</f>
        <v/>
      </c>
      <c r="D773" s="12" t="str">
        <f>CONCATENATE(Tableau415[[#This Row],[Semaine]],Tableau415[[#This Row],[Matricule]])</f>
        <v/>
      </c>
      <c r="H773" s="8"/>
      <c r="I773" s="8"/>
      <c r="J773" s="8"/>
      <c r="K773" s="8"/>
      <c r="L773" s="8"/>
      <c r="M773" s="8"/>
      <c r="N773" s="8"/>
      <c r="O773" s="21">
        <f>COUNTIF(Tableau415[[#This Row],[Lundi]:[Dimanche]],"&gt;0")</f>
        <v>0</v>
      </c>
      <c r="P773" s="21">
        <f>SUM(Tableau415[[#This Row],[Lundi]:[Dimanche]])</f>
        <v>0</v>
      </c>
      <c r="Q773" s="21">
        <f>COUNTIF(Tableau415[[#This Row],[Lundi]:[Dimanche]],"&gt;=190")*1000</f>
        <v>0</v>
      </c>
      <c r="R773" s="21">
        <f t="shared" si="24"/>
        <v>0</v>
      </c>
      <c r="S773" s="21">
        <f t="shared" si="25"/>
        <v>0</v>
      </c>
      <c r="T773" s="54" t="str">
        <f>IF(Tableau415[[#This Row],[Matricule]]&gt;1,IF(COUNTIF(Tableau415[DateMatricule],Tableau415[[#This Row],[DateMatricule]])&gt;1,"Doublon",""),"")</f>
        <v/>
      </c>
      <c r="U773"/>
    </row>
    <row r="774" spans="1:21" x14ac:dyDescent="0.25">
      <c r="A774" s="12" t="str">
        <f>IF(Tableau415[[#This Row],[Semaine]]="","",VLOOKUP(Tableau415[[#This Row],[Semaine]],Listes!$A:$B,2,FALSE))</f>
        <v/>
      </c>
      <c r="B774" s="12" t="str">
        <f>IF(ISBLANK(Tableau415[[#This Row],[Matricule]]),"",VLOOKUP(Tableau415[[#This Row],[Matricule]],#REF!,2,FALSE))</f>
        <v/>
      </c>
      <c r="C774" s="12" t="str">
        <f>IF(ISBLANK(Tableau415[[#This Row],[Matricule]]),"",VLOOKUP(Tableau415[[#This Row],[Matricule]],#REF!,3,FALSE))</f>
        <v/>
      </c>
      <c r="D774" s="12" t="str">
        <f>CONCATENATE(Tableau415[[#This Row],[Semaine]],Tableau415[[#This Row],[Matricule]])</f>
        <v/>
      </c>
      <c r="H774" s="8"/>
      <c r="I774" s="8"/>
      <c r="J774" s="8"/>
      <c r="K774" s="8"/>
      <c r="L774" s="8"/>
      <c r="M774" s="8"/>
      <c r="N774" s="8"/>
      <c r="O774" s="21">
        <f>COUNTIF(Tableau415[[#This Row],[Lundi]:[Dimanche]],"&gt;0")</f>
        <v>0</v>
      </c>
      <c r="P774" s="21">
        <f>SUM(Tableau415[[#This Row],[Lundi]:[Dimanche]])</f>
        <v>0</v>
      </c>
      <c r="Q774" s="21">
        <f>COUNTIF(Tableau415[[#This Row],[Lundi]:[Dimanche]],"&gt;=190")*1000</f>
        <v>0</v>
      </c>
      <c r="R774" s="21">
        <f t="shared" si="24"/>
        <v>0</v>
      </c>
      <c r="S774" s="21">
        <f t="shared" si="25"/>
        <v>0</v>
      </c>
      <c r="T774" s="54" t="str">
        <f>IF(Tableau415[[#This Row],[Matricule]]&gt;1,IF(COUNTIF(Tableau415[DateMatricule],Tableau415[[#This Row],[DateMatricule]])&gt;1,"Doublon",""),"")</f>
        <v/>
      </c>
      <c r="U774"/>
    </row>
    <row r="775" spans="1:21" x14ac:dyDescent="0.25">
      <c r="A775" s="12" t="str">
        <f>IF(Tableau415[[#This Row],[Semaine]]="","",VLOOKUP(Tableau415[[#This Row],[Semaine]],Listes!$A:$B,2,FALSE))</f>
        <v/>
      </c>
      <c r="B775" s="12" t="str">
        <f>IF(ISBLANK(Tableau415[[#This Row],[Matricule]]),"",VLOOKUP(Tableau415[[#This Row],[Matricule]],#REF!,2,FALSE))</f>
        <v/>
      </c>
      <c r="C775" s="12" t="str">
        <f>IF(ISBLANK(Tableau415[[#This Row],[Matricule]]),"",VLOOKUP(Tableau415[[#This Row],[Matricule]],#REF!,3,FALSE))</f>
        <v/>
      </c>
      <c r="D775" s="12" t="str">
        <f>CONCATENATE(Tableau415[[#This Row],[Semaine]],Tableau415[[#This Row],[Matricule]])</f>
        <v/>
      </c>
      <c r="H775" s="8"/>
      <c r="I775" s="8"/>
      <c r="J775" s="8"/>
      <c r="K775" s="8"/>
      <c r="L775" s="8"/>
      <c r="M775" s="8"/>
      <c r="N775" s="8"/>
      <c r="O775" s="21">
        <f>COUNTIF(Tableau415[[#This Row],[Lundi]:[Dimanche]],"&gt;0")</f>
        <v>0</v>
      </c>
      <c r="P775" s="21">
        <f>SUM(Tableau415[[#This Row],[Lundi]:[Dimanche]])</f>
        <v>0</v>
      </c>
      <c r="Q775" s="21">
        <f>COUNTIF(Tableau415[[#This Row],[Lundi]:[Dimanche]],"&gt;=190")*1000</f>
        <v>0</v>
      </c>
      <c r="R775" s="21">
        <f t="shared" si="24"/>
        <v>0</v>
      </c>
      <c r="S775" s="21">
        <f t="shared" si="25"/>
        <v>0</v>
      </c>
      <c r="T775" s="54" t="str">
        <f>IF(Tableau415[[#This Row],[Matricule]]&gt;1,IF(COUNTIF(Tableau415[DateMatricule],Tableau415[[#This Row],[DateMatricule]])&gt;1,"Doublon",""),"")</f>
        <v/>
      </c>
      <c r="U775"/>
    </row>
    <row r="776" spans="1:21" x14ac:dyDescent="0.25">
      <c r="A776" s="12" t="str">
        <f>IF(Tableau415[[#This Row],[Semaine]]="","",VLOOKUP(Tableau415[[#This Row],[Semaine]],Listes!$A:$B,2,FALSE))</f>
        <v/>
      </c>
      <c r="B776" s="12" t="str">
        <f>IF(ISBLANK(Tableau415[[#This Row],[Matricule]]),"",VLOOKUP(Tableau415[[#This Row],[Matricule]],#REF!,2,FALSE))</f>
        <v/>
      </c>
      <c r="C776" s="12" t="str">
        <f>IF(ISBLANK(Tableau415[[#This Row],[Matricule]]),"",VLOOKUP(Tableau415[[#This Row],[Matricule]],#REF!,3,FALSE))</f>
        <v/>
      </c>
      <c r="D776" s="12" t="str">
        <f>CONCATENATE(Tableau415[[#This Row],[Semaine]],Tableau415[[#This Row],[Matricule]])</f>
        <v/>
      </c>
      <c r="H776" s="8"/>
      <c r="I776" s="8"/>
      <c r="J776" s="8"/>
      <c r="K776" s="8"/>
      <c r="L776" s="8"/>
      <c r="M776" s="8"/>
      <c r="N776" s="8"/>
      <c r="O776" s="21">
        <f>COUNTIF(Tableau415[[#This Row],[Lundi]:[Dimanche]],"&gt;0")</f>
        <v>0</v>
      </c>
      <c r="P776" s="21">
        <f>SUM(Tableau415[[#This Row],[Lundi]:[Dimanche]])</f>
        <v>0</v>
      </c>
      <c r="Q776" s="21">
        <f>COUNTIF(Tableau415[[#This Row],[Lundi]:[Dimanche]],"&gt;=190")*1000</f>
        <v>0</v>
      </c>
      <c r="R776" s="21">
        <f t="shared" si="24"/>
        <v>0</v>
      </c>
      <c r="S776" s="21">
        <f t="shared" si="25"/>
        <v>0</v>
      </c>
      <c r="T776" s="54" t="str">
        <f>IF(Tableau415[[#This Row],[Matricule]]&gt;1,IF(COUNTIF(Tableau415[DateMatricule],Tableau415[[#This Row],[DateMatricule]])&gt;1,"Doublon",""),"")</f>
        <v/>
      </c>
      <c r="U776"/>
    </row>
    <row r="777" spans="1:21" x14ac:dyDescent="0.25">
      <c r="A777" s="12" t="str">
        <f>IF(Tableau415[[#This Row],[Semaine]]="","",VLOOKUP(Tableau415[[#This Row],[Semaine]],Listes!$A:$B,2,FALSE))</f>
        <v/>
      </c>
      <c r="B777" s="12" t="str">
        <f>IF(ISBLANK(Tableau415[[#This Row],[Matricule]]),"",VLOOKUP(Tableau415[[#This Row],[Matricule]],#REF!,2,FALSE))</f>
        <v/>
      </c>
      <c r="C777" s="12" t="str">
        <f>IF(ISBLANK(Tableau415[[#This Row],[Matricule]]),"",VLOOKUP(Tableau415[[#This Row],[Matricule]],#REF!,3,FALSE))</f>
        <v/>
      </c>
      <c r="D777" s="12" t="str">
        <f>CONCATENATE(Tableau415[[#This Row],[Semaine]],Tableau415[[#This Row],[Matricule]])</f>
        <v/>
      </c>
      <c r="H777" s="8"/>
      <c r="I777" s="8"/>
      <c r="J777" s="8"/>
      <c r="K777" s="8"/>
      <c r="L777" s="8"/>
      <c r="M777" s="8"/>
      <c r="N777" s="8"/>
      <c r="O777" s="21">
        <f>COUNTIF(Tableau415[[#This Row],[Lundi]:[Dimanche]],"&gt;0")</f>
        <v>0</v>
      </c>
      <c r="P777" s="21">
        <f>SUM(Tableau415[[#This Row],[Lundi]:[Dimanche]])</f>
        <v>0</v>
      </c>
      <c r="Q777" s="21">
        <f>COUNTIF(Tableau415[[#This Row],[Lundi]:[Dimanche]],"&gt;=190")*1000</f>
        <v>0</v>
      </c>
      <c r="R777" s="21">
        <f t="shared" si="24"/>
        <v>0</v>
      </c>
      <c r="S777" s="21">
        <f t="shared" si="25"/>
        <v>0</v>
      </c>
      <c r="T777" s="54" t="str">
        <f>IF(Tableau415[[#This Row],[Matricule]]&gt;1,IF(COUNTIF(Tableau415[DateMatricule],Tableau415[[#This Row],[DateMatricule]])&gt;1,"Doublon",""),"")</f>
        <v/>
      </c>
      <c r="U777"/>
    </row>
    <row r="778" spans="1:21" x14ac:dyDescent="0.25">
      <c r="A778" s="12" t="str">
        <f>IF(Tableau415[[#This Row],[Semaine]]="","",VLOOKUP(Tableau415[[#This Row],[Semaine]],Listes!$A:$B,2,FALSE))</f>
        <v/>
      </c>
      <c r="B778" s="12" t="str">
        <f>IF(ISBLANK(Tableau415[[#This Row],[Matricule]]),"",VLOOKUP(Tableau415[[#This Row],[Matricule]],#REF!,2,FALSE))</f>
        <v/>
      </c>
      <c r="C778" s="12" t="str">
        <f>IF(ISBLANK(Tableau415[[#This Row],[Matricule]]),"",VLOOKUP(Tableau415[[#This Row],[Matricule]],#REF!,3,FALSE))</f>
        <v/>
      </c>
      <c r="D778" s="12" t="str">
        <f>CONCATENATE(Tableau415[[#This Row],[Semaine]],Tableau415[[#This Row],[Matricule]])</f>
        <v/>
      </c>
      <c r="H778" s="8"/>
      <c r="I778" s="8"/>
      <c r="J778" s="8"/>
      <c r="K778" s="8"/>
      <c r="L778" s="8"/>
      <c r="M778" s="8"/>
      <c r="N778" s="8"/>
      <c r="O778" s="21">
        <f>COUNTIF(Tableau415[[#This Row],[Lundi]:[Dimanche]],"&gt;0")</f>
        <v>0</v>
      </c>
      <c r="P778" s="21">
        <f>SUM(Tableau415[[#This Row],[Lundi]:[Dimanche]])</f>
        <v>0</v>
      </c>
      <c r="Q778" s="21">
        <f>COUNTIF(Tableau415[[#This Row],[Lundi]:[Dimanche]],"&gt;=190")*1000</f>
        <v>0</v>
      </c>
      <c r="R778" s="21">
        <f t="shared" si="24"/>
        <v>0</v>
      </c>
      <c r="S778" s="21">
        <f t="shared" si="25"/>
        <v>0</v>
      </c>
      <c r="T778" s="54" t="str">
        <f>IF(Tableau415[[#This Row],[Matricule]]&gt;1,IF(COUNTIF(Tableau415[DateMatricule],Tableau415[[#This Row],[DateMatricule]])&gt;1,"Doublon",""),"")</f>
        <v/>
      </c>
      <c r="U778"/>
    </row>
    <row r="779" spans="1:21" x14ac:dyDescent="0.25">
      <c r="A779" s="12" t="str">
        <f>IF(Tableau415[[#This Row],[Semaine]]="","",VLOOKUP(Tableau415[[#This Row],[Semaine]],Listes!$A:$B,2,FALSE))</f>
        <v/>
      </c>
      <c r="B779" s="12" t="str">
        <f>IF(ISBLANK(Tableau415[[#This Row],[Matricule]]),"",VLOOKUP(Tableau415[[#This Row],[Matricule]],#REF!,2,FALSE))</f>
        <v/>
      </c>
      <c r="C779" s="12" t="str">
        <f>IF(ISBLANK(Tableau415[[#This Row],[Matricule]]),"",VLOOKUP(Tableau415[[#This Row],[Matricule]],#REF!,3,FALSE))</f>
        <v/>
      </c>
      <c r="D779" s="12" t="str">
        <f>CONCATENATE(Tableau415[[#This Row],[Semaine]],Tableau415[[#This Row],[Matricule]])</f>
        <v/>
      </c>
      <c r="H779" s="8"/>
      <c r="I779" s="8"/>
      <c r="J779" s="8"/>
      <c r="K779" s="8"/>
      <c r="L779" s="8"/>
      <c r="M779" s="8"/>
      <c r="N779" s="8"/>
      <c r="O779" s="21">
        <f>COUNTIF(Tableau415[[#This Row],[Lundi]:[Dimanche]],"&gt;0")</f>
        <v>0</v>
      </c>
      <c r="P779" s="21">
        <f>SUM(Tableau415[[#This Row],[Lundi]:[Dimanche]])</f>
        <v>0</v>
      </c>
      <c r="Q779" s="21">
        <f>COUNTIF(Tableau415[[#This Row],[Lundi]:[Dimanche]],"&gt;=190")*1000</f>
        <v>0</v>
      </c>
      <c r="R779" s="21">
        <f t="shared" si="24"/>
        <v>0</v>
      </c>
      <c r="S779" s="21">
        <f t="shared" si="25"/>
        <v>0</v>
      </c>
      <c r="T779" s="54" t="str">
        <f>IF(Tableau415[[#This Row],[Matricule]]&gt;1,IF(COUNTIF(Tableau415[DateMatricule],Tableau415[[#This Row],[DateMatricule]])&gt;1,"Doublon",""),"")</f>
        <v/>
      </c>
      <c r="U779"/>
    </row>
    <row r="780" spans="1:21" x14ac:dyDescent="0.25">
      <c r="A780" s="12" t="str">
        <f>IF(Tableau415[[#This Row],[Semaine]]="","",VLOOKUP(Tableau415[[#This Row],[Semaine]],Listes!$A:$B,2,FALSE))</f>
        <v/>
      </c>
      <c r="B780" s="12" t="str">
        <f>IF(ISBLANK(Tableau415[[#This Row],[Matricule]]),"",VLOOKUP(Tableau415[[#This Row],[Matricule]],#REF!,2,FALSE))</f>
        <v/>
      </c>
      <c r="C780" s="12" t="str">
        <f>IF(ISBLANK(Tableau415[[#This Row],[Matricule]]),"",VLOOKUP(Tableau415[[#This Row],[Matricule]],#REF!,3,FALSE))</f>
        <v/>
      </c>
      <c r="D780" s="12" t="str">
        <f>CONCATENATE(Tableau415[[#This Row],[Semaine]],Tableau415[[#This Row],[Matricule]])</f>
        <v/>
      </c>
      <c r="H780" s="8"/>
      <c r="I780" s="8"/>
      <c r="J780" s="8"/>
      <c r="K780" s="8"/>
      <c r="L780" s="8"/>
      <c r="M780" s="8"/>
      <c r="N780" s="8"/>
      <c r="O780" s="21">
        <f>COUNTIF(Tableau415[[#This Row],[Lundi]:[Dimanche]],"&gt;0")</f>
        <v>0</v>
      </c>
      <c r="P780" s="21">
        <f>SUM(Tableau415[[#This Row],[Lundi]:[Dimanche]])</f>
        <v>0</v>
      </c>
      <c r="Q780" s="21">
        <f>COUNTIF(Tableau415[[#This Row],[Lundi]:[Dimanche]],"&gt;=190")*1000</f>
        <v>0</v>
      </c>
      <c r="R780" s="21">
        <f t="shared" si="24"/>
        <v>0</v>
      </c>
      <c r="S780" s="21">
        <f t="shared" si="25"/>
        <v>0</v>
      </c>
      <c r="T780" s="54" t="str">
        <f>IF(Tableau415[[#This Row],[Matricule]]&gt;1,IF(COUNTIF(Tableau415[DateMatricule],Tableau415[[#This Row],[DateMatricule]])&gt;1,"Doublon",""),"")</f>
        <v/>
      </c>
      <c r="U780"/>
    </row>
    <row r="781" spans="1:21" x14ac:dyDescent="0.25">
      <c r="A781" s="12" t="str">
        <f>IF(Tableau415[[#This Row],[Semaine]]="","",VLOOKUP(Tableau415[[#This Row],[Semaine]],Listes!$A:$B,2,FALSE))</f>
        <v/>
      </c>
      <c r="B781" s="12" t="str">
        <f>IF(ISBLANK(Tableau415[[#This Row],[Matricule]]),"",VLOOKUP(Tableau415[[#This Row],[Matricule]],#REF!,2,FALSE))</f>
        <v/>
      </c>
      <c r="C781" s="12" t="str">
        <f>IF(ISBLANK(Tableau415[[#This Row],[Matricule]]),"",VLOOKUP(Tableau415[[#This Row],[Matricule]],#REF!,3,FALSE))</f>
        <v/>
      </c>
      <c r="D781" s="12" t="str">
        <f>CONCATENATE(Tableau415[[#This Row],[Semaine]],Tableau415[[#This Row],[Matricule]])</f>
        <v/>
      </c>
      <c r="H781" s="8"/>
      <c r="I781" s="8"/>
      <c r="J781" s="8"/>
      <c r="K781" s="8"/>
      <c r="L781" s="8"/>
      <c r="M781" s="8"/>
      <c r="N781" s="8"/>
      <c r="O781" s="21">
        <f>COUNTIF(Tableau415[[#This Row],[Lundi]:[Dimanche]],"&gt;0")</f>
        <v>0</v>
      </c>
      <c r="P781" s="21">
        <f>SUM(Tableau415[[#This Row],[Lundi]:[Dimanche]])</f>
        <v>0</v>
      </c>
      <c r="Q781" s="21">
        <f>COUNTIF(Tableau415[[#This Row],[Lundi]:[Dimanche]],"&gt;=190")*1000</f>
        <v>0</v>
      </c>
      <c r="R781" s="21">
        <f t="shared" si="24"/>
        <v>0</v>
      </c>
      <c r="S781" s="21">
        <f t="shared" si="25"/>
        <v>0</v>
      </c>
      <c r="T781" s="54" t="str">
        <f>IF(Tableau415[[#This Row],[Matricule]]&gt;1,IF(COUNTIF(Tableau415[DateMatricule],Tableau415[[#This Row],[DateMatricule]])&gt;1,"Doublon",""),"")</f>
        <v/>
      </c>
      <c r="U781"/>
    </row>
    <row r="782" spans="1:21" x14ac:dyDescent="0.25">
      <c r="A782" s="12" t="str">
        <f>IF(Tableau415[[#This Row],[Semaine]]="","",VLOOKUP(Tableau415[[#This Row],[Semaine]],Listes!$A:$B,2,FALSE))</f>
        <v/>
      </c>
      <c r="B782" s="12" t="str">
        <f>IF(ISBLANK(Tableau415[[#This Row],[Matricule]]),"",VLOOKUP(Tableau415[[#This Row],[Matricule]],#REF!,2,FALSE))</f>
        <v/>
      </c>
      <c r="C782" s="12" t="str">
        <f>IF(ISBLANK(Tableau415[[#This Row],[Matricule]]),"",VLOOKUP(Tableau415[[#This Row],[Matricule]],#REF!,3,FALSE))</f>
        <v/>
      </c>
      <c r="D782" s="12" t="str">
        <f>CONCATENATE(Tableau415[[#This Row],[Semaine]],Tableau415[[#This Row],[Matricule]])</f>
        <v/>
      </c>
      <c r="H782" s="8"/>
      <c r="I782" s="8"/>
      <c r="J782" s="8"/>
      <c r="K782" s="8"/>
      <c r="L782" s="8"/>
      <c r="M782" s="8"/>
      <c r="N782" s="8"/>
      <c r="O782" s="21">
        <f>COUNTIF(Tableau415[[#This Row],[Lundi]:[Dimanche]],"&gt;0")</f>
        <v>0</v>
      </c>
      <c r="P782" s="21">
        <f>SUM(Tableau415[[#This Row],[Lundi]:[Dimanche]])</f>
        <v>0</v>
      </c>
      <c r="Q782" s="21">
        <f>COUNTIF(Tableau415[[#This Row],[Lundi]:[Dimanche]],"&gt;=190")*1000</f>
        <v>0</v>
      </c>
      <c r="R782" s="21">
        <f t="shared" si="24"/>
        <v>0</v>
      </c>
      <c r="S782" s="21">
        <f t="shared" si="25"/>
        <v>0</v>
      </c>
      <c r="T782" s="54" t="str">
        <f>IF(Tableau415[[#This Row],[Matricule]]&gt;1,IF(COUNTIF(Tableau415[DateMatricule],Tableau415[[#This Row],[DateMatricule]])&gt;1,"Doublon",""),"")</f>
        <v/>
      </c>
      <c r="U782"/>
    </row>
    <row r="783" spans="1:21" x14ac:dyDescent="0.25">
      <c r="A783" s="12" t="str">
        <f>IF(Tableau415[[#This Row],[Semaine]]="","",VLOOKUP(Tableau415[[#This Row],[Semaine]],Listes!$A:$B,2,FALSE))</f>
        <v/>
      </c>
      <c r="B783" s="12" t="str">
        <f>IF(ISBLANK(Tableau415[[#This Row],[Matricule]]),"",VLOOKUP(Tableau415[[#This Row],[Matricule]],#REF!,2,FALSE))</f>
        <v/>
      </c>
      <c r="C783" s="12" t="str">
        <f>IF(ISBLANK(Tableau415[[#This Row],[Matricule]]),"",VLOOKUP(Tableau415[[#This Row],[Matricule]],#REF!,3,FALSE))</f>
        <v/>
      </c>
      <c r="D783" s="12" t="str">
        <f>CONCATENATE(Tableau415[[#This Row],[Semaine]],Tableau415[[#This Row],[Matricule]])</f>
        <v/>
      </c>
      <c r="H783" s="8"/>
      <c r="I783" s="8"/>
      <c r="J783" s="8"/>
      <c r="K783" s="8"/>
      <c r="L783" s="8"/>
      <c r="M783" s="8"/>
      <c r="N783" s="8"/>
      <c r="O783" s="21">
        <f>COUNTIF(Tableau415[[#This Row],[Lundi]:[Dimanche]],"&gt;0")</f>
        <v>0</v>
      </c>
      <c r="P783" s="21">
        <f>SUM(Tableau415[[#This Row],[Lundi]:[Dimanche]])</f>
        <v>0</v>
      </c>
      <c r="Q783" s="21">
        <f>COUNTIF(Tableau415[[#This Row],[Lundi]:[Dimanche]],"&gt;=190")*1000</f>
        <v>0</v>
      </c>
      <c r="R783" s="21">
        <f t="shared" si="24"/>
        <v>0</v>
      </c>
      <c r="S783" s="21">
        <f t="shared" si="25"/>
        <v>0</v>
      </c>
      <c r="T783" s="54" t="str">
        <f>IF(Tableau415[[#This Row],[Matricule]]&gt;1,IF(COUNTIF(Tableau415[DateMatricule],Tableau415[[#This Row],[DateMatricule]])&gt;1,"Doublon",""),"")</f>
        <v/>
      </c>
      <c r="U783"/>
    </row>
    <row r="784" spans="1:21" x14ac:dyDescent="0.25">
      <c r="A784" s="12" t="str">
        <f>IF(Tableau415[[#This Row],[Semaine]]="","",VLOOKUP(Tableau415[[#This Row],[Semaine]],Listes!$A:$B,2,FALSE))</f>
        <v/>
      </c>
      <c r="B784" s="12" t="str">
        <f>IF(ISBLANK(Tableau415[[#This Row],[Matricule]]),"",VLOOKUP(Tableau415[[#This Row],[Matricule]],#REF!,2,FALSE))</f>
        <v/>
      </c>
      <c r="C784" s="12" t="str">
        <f>IF(ISBLANK(Tableau415[[#This Row],[Matricule]]),"",VLOOKUP(Tableau415[[#This Row],[Matricule]],#REF!,3,FALSE))</f>
        <v/>
      </c>
      <c r="D784" s="12" t="str">
        <f>CONCATENATE(Tableau415[[#This Row],[Semaine]],Tableau415[[#This Row],[Matricule]])</f>
        <v/>
      </c>
      <c r="H784" s="8"/>
      <c r="I784" s="8"/>
      <c r="J784" s="8"/>
      <c r="K784" s="8"/>
      <c r="L784" s="8"/>
      <c r="M784" s="8"/>
      <c r="N784" s="8"/>
      <c r="O784" s="21">
        <f>COUNTIF(Tableau415[[#This Row],[Lundi]:[Dimanche]],"&gt;0")</f>
        <v>0</v>
      </c>
      <c r="P784" s="21">
        <f>SUM(Tableau415[[#This Row],[Lundi]:[Dimanche]])</f>
        <v>0</v>
      </c>
      <c r="Q784" s="21">
        <f>COUNTIF(Tableau415[[#This Row],[Lundi]:[Dimanche]],"&gt;=190")*1000</f>
        <v>0</v>
      </c>
      <c r="R784" s="21">
        <f t="shared" si="24"/>
        <v>0</v>
      </c>
      <c r="S784" s="21">
        <f t="shared" si="25"/>
        <v>0</v>
      </c>
      <c r="T784" s="54" t="str">
        <f>IF(Tableau415[[#This Row],[Matricule]]&gt;1,IF(COUNTIF(Tableau415[DateMatricule],Tableau415[[#This Row],[DateMatricule]])&gt;1,"Doublon",""),"")</f>
        <v/>
      </c>
      <c r="U784"/>
    </row>
    <row r="785" spans="1:21" x14ac:dyDescent="0.25">
      <c r="A785" s="12" t="str">
        <f>IF(Tableau415[[#This Row],[Semaine]]="","",VLOOKUP(Tableau415[[#This Row],[Semaine]],Listes!$A:$B,2,FALSE))</f>
        <v/>
      </c>
      <c r="B785" s="12" t="str">
        <f>IF(ISBLANK(Tableau415[[#This Row],[Matricule]]),"",VLOOKUP(Tableau415[[#This Row],[Matricule]],#REF!,2,FALSE))</f>
        <v/>
      </c>
      <c r="C785" s="12" t="str">
        <f>IF(ISBLANK(Tableau415[[#This Row],[Matricule]]),"",VLOOKUP(Tableau415[[#This Row],[Matricule]],#REF!,3,FALSE))</f>
        <v/>
      </c>
      <c r="D785" s="12" t="str">
        <f>CONCATENATE(Tableau415[[#This Row],[Semaine]],Tableau415[[#This Row],[Matricule]])</f>
        <v/>
      </c>
      <c r="H785" s="8"/>
      <c r="I785" s="8"/>
      <c r="J785" s="8"/>
      <c r="K785" s="8"/>
      <c r="L785" s="8"/>
      <c r="M785" s="8"/>
      <c r="N785" s="8"/>
      <c r="O785" s="21">
        <f>COUNTIF(Tableau415[[#This Row],[Lundi]:[Dimanche]],"&gt;0")</f>
        <v>0</v>
      </c>
      <c r="P785" s="21">
        <f>SUM(Tableau415[[#This Row],[Lundi]:[Dimanche]])</f>
        <v>0</v>
      </c>
      <c r="Q785" s="21">
        <f>COUNTIF(Tableau415[[#This Row],[Lundi]:[Dimanche]],"&gt;=190")*1000</f>
        <v>0</v>
      </c>
      <c r="R785" s="21">
        <f t="shared" si="24"/>
        <v>0</v>
      </c>
      <c r="S785" s="21">
        <f t="shared" si="25"/>
        <v>0</v>
      </c>
      <c r="T785" s="54" t="str">
        <f>IF(Tableau415[[#This Row],[Matricule]]&gt;1,IF(COUNTIF(Tableau415[DateMatricule],Tableau415[[#This Row],[DateMatricule]])&gt;1,"Doublon",""),"")</f>
        <v/>
      </c>
      <c r="U785"/>
    </row>
    <row r="786" spans="1:21" x14ac:dyDescent="0.25">
      <c r="A786" s="12" t="str">
        <f>IF(Tableau415[[#This Row],[Semaine]]="","",VLOOKUP(Tableau415[[#This Row],[Semaine]],Listes!$A:$B,2,FALSE))</f>
        <v/>
      </c>
      <c r="B786" s="12" t="str">
        <f>IF(ISBLANK(Tableau415[[#This Row],[Matricule]]),"",VLOOKUP(Tableau415[[#This Row],[Matricule]],#REF!,2,FALSE))</f>
        <v/>
      </c>
      <c r="C786" s="12" t="str">
        <f>IF(ISBLANK(Tableau415[[#This Row],[Matricule]]),"",VLOOKUP(Tableau415[[#This Row],[Matricule]],#REF!,3,FALSE))</f>
        <v/>
      </c>
      <c r="D786" s="12" t="str">
        <f>CONCATENATE(Tableau415[[#This Row],[Semaine]],Tableau415[[#This Row],[Matricule]])</f>
        <v/>
      </c>
      <c r="H786" s="8"/>
      <c r="I786" s="8"/>
      <c r="J786" s="8"/>
      <c r="K786" s="8"/>
      <c r="L786" s="8"/>
      <c r="M786" s="8"/>
      <c r="N786" s="8"/>
      <c r="O786" s="21">
        <f>COUNTIF(Tableau415[[#This Row],[Lundi]:[Dimanche]],"&gt;0")</f>
        <v>0</v>
      </c>
      <c r="P786" s="21">
        <f>SUM(Tableau415[[#This Row],[Lundi]:[Dimanche]])</f>
        <v>0</v>
      </c>
      <c r="Q786" s="21">
        <f>COUNTIF(Tableau415[[#This Row],[Lundi]:[Dimanche]],"&gt;=190")*1000</f>
        <v>0</v>
      </c>
      <c r="R786" s="21">
        <f t="shared" si="24"/>
        <v>0</v>
      </c>
      <c r="S786" s="21">
        <f t="shared" si="25"/>
        <v>0</v>
      </c>
      <c r="T786" s="54" t="str">
        <f>IF(Tableau415[[#This Row],[Matricule]]&gt;1,IF(COUNTIF(Tableau415[DateMatricule],Tableau415[[#This Row],[DateMatricule]])&gt;1,"Doublon",""),"")</f>
        <v/>
      </c>
      <c r="U786"/>
    </row>
    <row r="787" spans="1:21" x14ac:dyDescent="0.25">
      <c r="A787" s="12" t="str">
        <f>IF(Tableau415[[#This Row],[Semaine]]="","",VLOOKUP(Tableau415[[#This Row],[Semaine]],Listes!$A:$B,2,FALSE))</f>
        <v/>
      </c>
      <c r="B787" s="12" t="str">
        <f>IF(ISBLANK(Tableau415[[#This Row],[Matricule]]),"",VLOOKUP(Tableau415[[#This Row],[Matricule]],#REF!,2,FALSE))</f>
        <v/>
      </c>
      <c r="C787" s="12" t="str">
        <f>IF(ISBLANK(Tableau415[[#This Row],[Matricule]]),"",VLOOKUP(Tableau415[[#This Row],[Matricule]],#REF!,3,FALSE))</f>
        <v/>
      </c>
      <c r="D787" s="12" t="str">
        <f>CONCATENATE(Tableau415[[#This Row],[Semaine]],Tableau415[[#This Row],[Matricule]])</f>
        <v/>
      </c>
      <c r="H787" s="8"/>
      <c r="I787" s="8"/>
      <c r="J787" s="8"/>
      <c r="K787" s="8"/>
      <c r="L787" s="8"/>
      <c r="M787" s="8"/>
      <c r="N787" s="8"/>
      <c r="O787" s="21">
        <f>COUNTIF(Tableau415[[#This Row],[Lundi]:[Dimanche]],"&gt;0")</f>
        <v>0</v>
      </c>
      <c r="P787" s="21">
        <f>SUM(Tableau415[[#This Row],[Lundi]:[Dimanche]])</f>
        <v>0</v>
      </c>
      <c r="Q787" s="21">
        <f>COUNTIF(Tableau415[[#This Row],[Lundi]:[Dimanche]],"&gt;=190")*1000</f>
        <v>0</v>
      </c>
      <c r="R787" s="21">
        <f t="shared" si="24"/>
        <v>0</v>
      </c>
      <c r="S787" s="21">
        <f t="shared" si="25"/>
        <v>0</v>
      </c>
      <c r="T787" s="54" t="str">
        <f>IF(Tableau415[[#This Row],[Matricule]]&gt;1,IF(COUNTIF(Tableau415[DateMatricule],Tableau415[[#This Row],[DateMatricule]])&gt;1,"Doublon",""),"")</f>
        <v/>
      </c>
      <c r="U787"/>
    </row>
    <row r="788" spans="1:21" x14ac:dyDescent="0.25">
      <c r="A788" s="12" t="str">
        <f>IF(Tableau415[[#This Row],[Semaine]]="","",VLOOKUP(Tableau415[[#This Row],[Semaine]],Listes!$A:$B,2,FALSE))</f>
        <v/>
      </c>
      <c r="B788" s="12" t="str">
        <f>IF(ISBLANK(Tableau415[[#This Row],[Matricule]]),"",VLOOKUP(Tableau415[[#This Row],[Matricule]],#REF!,2,FALSE))</f>
        <v/>
      </c>
      <c r="C788" s="12" t="str">
        <f>IF(ISBLANK(Tableau415[[#This Row],[Matricule]]),"",VLOOKUP(Tableau415[[#This Row],[Matricule]],#REF!,3,FALSE))</f>
        <v/>
      </c>
      <c r="D788" s="12" t="str">
        <f>CONCATENATE(Tableau415[[#This Row],[Semaine]],Tableau415[[#This Row],[Matricule]])</f>
        <v/>
      </c>
      <c r="H788" s="8"/>
      <c r="I788" s="8"/>
      <c r="J788" s="8"/>
      <c r="K788" s="8"/>
      <c r="L788" s="8"/>
      <c r="M788" s="8"/>
      <c r="N788" s="8"/>
      <c r="O788" s="21">
        <f>COUNTIF(Tableau415[[#This Row],[Lundi]:[Dimanche]],"&gt;0")</f>
        <v>0</v>
      </c>
      <c r="P788" s="21">
        <f>SUM(Tableau415[[#This Row],[Lundi]:[Dimanche]])</f>
        <v>0</v>
      </c>
      <c r="Q788" s="21">
        <f>COUNTIF(Tableau415[[#This Row],[Lundi]:[Dimanche]],"&gt;=190")*1000</f>
        <v>0</v>
      </c>
      <c r="R788" s="21">
        <f t="shared" si="24"/>
        <v>0</v>
      </c>
      <c r="S788" s="21">
        <f t="shared" si="25"/>
        <v>0</v>
      </c>
      <c r="T788" s="54" t="str">
        <f>IF(Tableau415[[#This Row],[Matricule]]&gt;1,IF(COUNTIF(Tableau415[DateMatricule],Tableau415[[#This Row],[DateMatricule]])&gt;1,"Doublon",""),"")</f>
        <v/>
      </c>
      <c r="U788"/>
    </row>
    <row r="789" spans="1:21" x14ac:dyDescent="0.25">
      <c r="A789" s="12" t="str">
        <f>IF(Tableau415[[#This Row],[Semaine]]="","",VLOOKUP(Tableau415[[#This Row],[Semaine]],Listes!$A:$B,2,FALSE))</f>
        <v/>
      </c>
      <c r="B789" s="12" t="str">
        <f>IF(ISBLANK(Tableau415[[#This Row],[Matricule]]),"",VLOOKUP(Tableau415[[#This Row],[Matricule]],#REF!,2,FALSE))</f>
        <v/>
      </c>
      <c r="C789" s="12" t="str">
        <f>IF(ISBLANK(Tableau415[[#This Row],[Matricule]]),"",VLOOKUP(Tableau415[[#This Row],[Matricule]],#REF!,3,FALSE))</f>
        <v/>
      </c>
      <c r="D789" s="12" t="str">
        <f>CONCATENATE(Tableau415[[#This Row],[Semaine]],Tableau415[[#This Row],[Matricule]])</f>
        <v/>
      </c>
      <c r="H789" s="8"/>
      <c r="I789" s="8"/>
      <c r="J789" s="8"/>
      <c r="K789" s="8"/>
      <c r="L789" s="8"/>
      <c r="M789" s="8"/>
      <c r="N789" s="8"/>
      <c r="O789" s="21">
        <f>COUNTIF(Tableau415[[#This Row],[Lundi]:[Dimanche]],"&gt;0")</f>
        <v>0</v>
      </c>
      <c r="P789" s="21">
        <f>SUM(Tableau415[[#This Row],[Lundi]:[Dimanche]])</f>
        <v>0</v>
      </c>
      <c r="Q789" s="21">
        <f>COUNTIF(Tableau415[[#This Row],[Lundi]:[Dimanche]],"&gt;=190")*1000</f>
        <v>0</v>
      </c>
      <c r="R789" s="21">
        <f t="shared" si="24"/>
        <v>0</v>
      </c>
      <c r="S789" s="21">
        <f t="shared" si="25"/>
        <v>0</v>
      </c>
      <c r="T789" s="54" t="str">
        <f>IF(Tableau415[[#This Row],[Matricule]]&gt;1,IF(COUNTIF(Tableau415[DateMatricule],Tableau415[[#This Row],[DateMatricule]])&gt;1,"Doublon",""),"")</f>
        <v/>
      </c>
      <c r="U789"/>
    </row>
    <row r="790" spans="1:21" x14ac:dyDescent="0.25">
      <c r="A790" s="12" t="str">
        <f>IF(Tableau415[[#This Row],[Semaine]]="","",VLOOKUP(Tableau415[[#This Row],[Semaine]],Listes!$A:$B,2,FALSE))</f>
        <v/>
      </c>
      <c r="B790" s="12" t="str">
        <f>IF(ISBLANK(Tableau415[[#This Row],[Matricule]]),"",VLOOKUP(Tableau415[[#This Row],[Matricule]],#REF!,2,FALSE))</f>
        <v/>
      </c>
      <c r="C790" s="12" t="str">
        <f>IF(ISBLANK(Tableau415[[#This Row],[Matricule]]),"",VLOOKUP(Tableau415[[#This Row],[Matricule]],#REF!,3,FALSE))</f>
        <v/>
      </c>
      <c r="D790" s="12" t="str">
        <f>CONCATENATE(Tableau415[[#This Row],[Semaine]],Tableau415[[#This Row],[Matricule]])</f>
        <v/>
      </c>
      <c r="H790" s="8"/>
      <c r="I790" s="8"/>
      <c r="J790" s="8"/>
      <c r="K790" s="8"/>
      <c r="L790" s="8"/>
      <c r="M790" s="8"/>
      <c r="N790" s="8"/>
      <c r="O790" s="21">
        <f>COUNTIF(Tableau415[[#This Row],[Lundi]:[Dimanche]],"&gt;0")</f>
        <v>0</v>
      </c>
      <c r="P790" s="21">
        <f>SUM(Tableau415[[#This Row],[Lundi]:[Dimanche]])</f>
        <v>0</v>
      </c>
      <c r="Q790" s="21">
        <f>COUNTIF(Tableau415[[#This Row],[Lundi]:[Dimanche]],"&gt;=190")*1000</f>
        <v>0</v>
      </c>
      <c r="R790" s="21">
        <f t="shared" si="24"/>
        <v>0</v>
      </c>
      <c r="S790" s="21">
        <f t="shared" si="25"/>
        <v>0</v>
      </c>
      <c r="T790" s="54" t="str">
        <f>IF(Tableau415[[#This Row],[Matricule]]&gt;1,IF(COUNTIF(Tableau415[DateMatricule],Tableau415[[#This Row],[DateMatricule]])&gt;1,"Doublon",""),"")</f>
        <v/>
      </c>
      <c r="U790"/>
    </row>
    <row r="791" spans="1:21" x14ac:dyDescent="0.25">
      <c r="A791" s="12" t="str">
        <f>IF(Tableau415[[#This Row],[Semaine]]="","",VLOOKUP(Tableau415[[#This Row],[Semaine]],Listes!$A:$B,2,FALSE))</f>
        <v/>
      </c>
      <c r="B791" s="12" t="str">
        <f>IF(ISBLANK(Tableau415[[#This Row],[Matricule]]),"",VLOOKUP(Tableau415[[#This Row],[Matricule]],#REF!,2,FALSE))</f>
        <v/>
      </c>
      <c r="C791" s="12" t="str">
        <f>IF(ISBLANK(Tableau415[[#This Row],[Matricule]]),"",VLOOKUP(Tableau415[[#This Row],[Matricule]],#REF!,3,FALSE))</f>
        <v/>
      </c>
      <c r="D791" s="12" t="str">
        <f>CONCATENATE(Tableau415[[#This Row],[Semaine]],Tableau415[[#This Row],[Matricule]])</f>
        <v/>
      </c>
      <c r="H791" s="8"/>
      <c r="I791" s="8"/>
      <c r="J791" s="8"/>
      <c r="K791" s="8"/>
      <c r="L791" s="8"/>
      <c r="M791" s="8"/>
      <c r="N791" s="8"/>
      <c r="O791" s="21">
        <f>COUNTIF(Tableau415[[#This Row],[Lundi]:[Dimanche]],"&gt;0")</f>
        <v>0</v>
      </c>
      <c r="P791" s="21">
        <f>SUM(Tableau415[[#This Row],[Lundi]:[Dimanche]])</f>
        <v>0</v>
      </c>
      <c r="Q791" s="21">
        <f>COUNTIF(Tableau415[[#This Row],[Lundi]:[Dimanche]],"&gt;=190")*1000</f>
        <v>0</v>
      </c>
      <c r="R791" s="21">
        <f t="shared" si="24"/>
        <v>0</v>
      </c>
      <c r="S791" s="21">
        <f t="shared" si="25"/>
        <v>0</v>
      </c>
      <c r="T791" s="54" t="str">
        <f>IF(Tableau415[[#This Row],[Matricule]]&gt;1,IF(COUNTIF(Tableau415[DateMatricule],Tableau415[[#This Row],[DateMatricule]])&gt;1,"Doublon",""),"")</f>
        <v/>
      </c>
      <c r="U791"/>
    </row>
    <row r="792" spans="1:21" x14ac:dyDescent="0.25">
      <c r="A792" s="12" t="str">
        <f>IF(Tableau415[[#This Row],[Semaine]]="","",VLOOKUP(Tableau415[[#This Row],[Semaine]],Listes!$A:$B,2,FALSE))</f>
        <v/>
      </c>
      <c r="B792" s="12" t="str">
        <f>IF(ISBLANK(Tableau415[[#This Row],[Matricule]]),"",VLOOKUP(Tableau415[[#This Row],[Matricule]],#REF!,2,FALSE))</f>
        <v/>
      </c>
      <c r="C792" s="12" t="str">
        <f>IF(ISBLANK(Tableau415[[#This Row],[Matricule]]),"",VLOOKUP(Tableau415[[#This Row],[Matricule]],#REF!,3,FALSE))</f>
        <v/>
      </c>
      <c r="D792" s="12" t="str">
        <f>CONCATENATE(Tableau415[[#This Row],[Semaine]],Tableau415[[#This Row],[Matricule]])</f>
        <v/>
      </c>
      <c r="H792" s="8"/>
      <c r="I792" s="8"/>
      <c r="J792" s="8"/>
      <c r="K792" s="8"/>
      <c r="L792" s="8"/>
      <c r="M792" s="8"/>
      <c r="N792" s="8"/>
      <c r="O792" s="21">
        <f>COUNTIF(Tableau415[[#This Row],[Lundi]:[Dimanche]],"&gt;0")</f>
        <v>0</v>
      </c>
      <c r="P792" s="21">
        <f>SUM(Tableau415[[#This Row],[Lundi]:[Dimanche]])</f>
        <v>0</v>
      </c>
      <c r="Q792" s="21">
        <f>COUNTIF(Tableau415[[#This Row],[Lundi]:[Dimanche]],"&gt;=190")*1000</f>
        <v>0</v>
      </c>
      <c r="R792" s="21">
        <f t="shared" si="24"/>
        <v>0</v>
      </c>
      <c r="S792" s="21">
        <f t="shared" si="25"/>
        <v>0</v>
      </c>
      <c r="T792" s="54" t="str">
        <f>IF(Tableau415[[#This Row],[Matricule]]&gt;1,IF(COUNTIF(Tableau415[DateMatricule],Tableau415[[#This Row],[DateMatricule]])&gt;1,"Doublon",""),"")</f>
        <v/>
      </c>
      <c r="U792"/>
    </row>
    <row r="793" spans="1:21" x14ac:dyDescent="0.25">
      <c r="A793" s="12" t="str">
        <f>IF(Tableau415[[#This Row],[Semaine]]="","",VLOOKUP(Tableau415[[#This Row],[Semaine]],Listes!$A:$B,2,FALSE))</f>
        <v/>
      </c>
      <c r="B793" s="12" t="str">
        <f>IF(ISBLANK(Tableau415[[#This Row],[Matricule]]),"",VLOOKUP(Tableau415[[#This Row],[Matricule]],#REF!,2,FALSE))</f>
        <v/>
      </c>
      <c r="C793" s="12" t="str">
        <f>IF(ISBLANK(Tableau415[[#This Row],[Matricule]]),"",VLOOKUP(Tableau415[[#This Row],[Matricule]],#REF!,3,FALSE))</f>
        <v/>
      </c>
      <c r="D793" s="12" t="str">
        <f>CONCATENATE(Tableau415[[#This Row],[Semaine]],Tableau415[[#This Row],[Matricule]])</f>
        <v/>
      </c>
      <c r="H793" s="8"/>
      <c r="I793" s="8"/>
      <c r="J793" s="8"/>
      <c r="K793" s="8"/>
      <c r="L793" s="8"/>
      <c r="M793" s="8"/>
      <c r="N793" s="8"/>
      <c r="O793" s="21">
        <f>COUNTIF(Tableau415[[#This Row],[Lundi]:[Dimanche]],"&gt;0")</f>
        <v>0</v>
      </c>
      <c r="P793" s="21">
        <f>SUM(Tableau415[[#This Row],[Lundi]:[Dimanche]])</f>
        <v>0</v>
      </c>
      <c r="Q793" s="21">
        <f>COUNTIF(Tableau415[[#This Row],[Lundi]:[Dimanche]],"&gt;=190")*1000</f>
        <v>0</v>
      </c>
      <c r="R793" s="21">
        <f t="shared" si="24"/>
        <v>0</v>
      </c>
      <c r="S793" s="21">
        <f t="shared" si="25"/>
        <v>0</v>
      </c>
      <c r="T793" s="54" t="str">
        <f>IF(Tableau415[[#This Row],[Matricule]]&gt;1,IF(COUNTIF(Tableau415[DateMatricule],Tableau415[[#This Row],[DateMatricule]])&gt;1,"Doublon",""),"")</f>
        <v/>
      </c>
      <c r="U793"/>
    </row>
    <row r="794" spans="1:21" x14ac:dyDescent="0.25">
      <c r="A794" s="12" t="str">
        <f>IF(Tableau415[[#This Row],[Semaine]]="","",VLOOKUP(Tableau415[[#This Row],[Semaine]],Listes!$A:$B,2,FALSE))</f>
        <v/>
      </c>
      <c r="B794" s="12" t="str">
        <f>IF(ISBLANK(Tableau415[[#This Row],[Matricule]]),"",VLOOKUP(Tableau415[[#This Row],[Matricule]],#REF!,2,FALSE))</f>
        <v/>
      </c>
      <c r="C794" s="12" t="str">
        <f>IF(ISBLANK(Tableau415[[#This Row],[Matricule]]),"",VLOOKUP(Tableau415[[#This Row],[Matricule]],#REF!,3,FALSE))</f>
        <v/>
      </c>
      <c r="D794" s="12" t="str">
        <f>CONCATENATE(Tableau415[[#This Row],[Semaine]],Tableau415[[#This Row],[Matricule]])</f>
        <v/>
      </c>
      <c r="H794" s="8"/>
      <c r="I794" s="8"/>
      <c r="J794" s="8"/>
      <c r="K794" s="8"/>
      <c r="L794" s="8"/>
      <c r="M794" s="8"/>
      <c r="N794" s="8"/>
      <c r="O794" s="21">
        <f>COUNTIF(Tableau415[[#This Row],[Lundi]:[Dimanche]],"&gt;0")</f>
        <v>0</v>
      </c>
      <c r="P794" s="21">
        <f>SUM(Tableau415[[#This Row],[Lundi]:[Dimanche]])</f>
        <v>0</v>
      </c>
      <c r="Q794" s="21">
        <f>COUNTIF(Tableau415[[#This Row],[Lundi]:[Dimanche]],"&gt;=190")*1000</f>
        <v>0</v>
      </c>
      <c r="R794" s="21">
        <f t="shared" si="24"/>
        <v>0</v>
      </c>
      <c r="S794" s="21">
        <f t="shared" si="25"/>
        <v>0</v>
      </c>
      <c r="T794" s="54" t="str">
        <f>IF(Tableau415[[#This Row],[Matricule]]&gt;1,IF(COUNTIF(Tableau415[DateMatricule],Tableau415[[#This Row],[DateMatricule]])&gt;1,"Doublon",""),"")</f>
        <v/>
      </c>
      <c r="U794"/>
    </row>
    <row r="795" spans="1:21" x14ac:dyDescent="0.25">
      <c r="A795" s="12" t="str">
        <f>IF(Tableau415[[#This Row],[Semaine]]="","",VLOOKUP(Tableau415[[#This Row],[Semaine]],Listes!$A:$B,2,FALSE))</f>
        <v/>
      </c>
      <c r="B795" s="12" t="str">
        <f>IF(ISBLANK(Tableau415[[#This Row],[Matricule]]),"",VLOOKUP(Tableau415[[#This Row],[Matricule]],#REF!,2,FALSE))</f>
        <v/>
      </c>
      <c r="C795" s="12" t="str">
        <f>IF(ISBLANK(Tableau415[[#This Row],[Matricule]]),"",VLOOKUP(Tableau415[[#This Row],[Matricule]],#REF!,3,FALSE))</f>
        <v/>
      </c>
      <c r="D795" s="12" t="str">
        <f>CONCATENATE(Tableau415[[#This Row],[Semaine]],Tableau415[[#This Row],[Matricule]])</f>
        <v/>
      </c>
      <c r="H795" s="8"/>
      <c r="I795" s="8"/>
      <c r="J795" s="8"/>
      <c r="K795" s="8"/>
      <c r="L795" s="8"/>
      <c r="M795" s="8"/>
      <c r="N795" s="8"/>
      <c r="O795" s="21">
        <f>COUNTIF(Tableau415[[#This Row],[Lundi]:[Dimanche]],"&gt;0")</f>
        <v>0</v>
      </c>
      <c r="P795" s="21">
        <f>SUM(Tableau415[[#This Row],[Lundi]:[Dimanche]])</f>
        <v>0</v>
      </c>
      <c r="Q795" s="21">
        <f>COUNTIF(Tableau415[[#This Row],[Lundi]:[Dimanche]],"&gt;=190")*1000</f>
        <v>0</v>
      </c>
      <c r="R795" s="21">
        <f t="shared" si="24"/>
        <v>0</v>
      </c>
      <c r="S795" s="21">
        <f t="shared" si="25"/>
        <v>0</v>
      </c>
      <c r="T795" s="54" t="str">
        <f>IF(Tableau415[[#This Row],[Matricule]]&gt;1,IF(COUNTIF(Tableau415[DateMatricule],Tableau415[[#This Row],[DateMatricule]])&gt;1,"Doublon",""),"")</f>
        <v/>
      </c>
      <c r="U795"/>
    </row>
    <row r="796" spans="1:21" x14ac:dyDescent="0.25">
      <c r="A796" s="12" t="str">
        <f>IF(Tableau415[[#This Row],[Semaine]]="","",VLOOKUP(Tableau415[[#This Row],[Semaine]],Listes!$A:$B,2,FALSE))</f>
        <v/>
      </c>
      <c r="B796" s="12" t="str">
        <f>IF(ISBLANK(Tableau415[[#This Row],[Matricule]]),"",VLOOKUP(Tableau415[[#This Row],[Matricule]],#REF!,2,FALSE))</f>
        <v/>
      </c>
      <c r="C796" s="12" t="str">
        <f>IF(ISBLANK(Tableau415[[#This Row],[Matricule]]),"",VLOOKUP(Tableau415[[#This Row],[Matricule]],#REF!,3,FALSE))</f>
        <v/>
      </c>
      <c r="D796" s="12" t="str">
        <f>CONCATENATE(Tableau415[[#This Row],[Semaine]],Tableau415[[#This Row],[Matricule]])</f>
        <v/>
      </c>
      <c r="H796" s="8"/>
      <c r="I796" s="8"/>
      <c r="J796" s="8"/>
      <c r="K796" s="8"/>
      <c r="L796" s="8"/>
      <c r="M796" s="8"/>
      <c r="N796" s="8"/>
      <c r="O796" s="21">
        <f>COUNTIF(Tableau415[[#This Row],[Lundi]:[Dimanche]],"&gt;0")</f>
        <v>0</v>
      </c>
      <c r="P796" s="21">
        <f>SUM(Tableau415[[#This Row],[Lundi]:[Dimanche]])</f>
        <v>0</v>
      </c>
      <c r="Q796" s="21">
        <f>COUNTIF(Tableau415[[#This Row],[Lundi]:[Dimanche]],"&gt;=190")*1000</f>
        <v>0</v>
      </c>
      <c r="R796" s="21">
        <f t="shared" si="24"/>
        <v>0</v>
      </c>
      <c r="S796" s="21">
        <f t="shared" si="25"/>
        <v>0</v>
      </c>
      <c r="T796" s="54" t="str">
        <f>IF(Tableau415[[#This Row],[Matricule]]&gt;1,IF(COUNTIF(Tableau415[DateMatricule],Tableau415[[#This Row],[DateMatricule]])&gt;1,"Doublon",""),"")</f>
        <v/>
      </c>
      <c r="U796"/>
    </row>
    <row r="797" spans="1:21" x14ac:dyDescent="0.25">
      <c r="A797" s="12" t="str">
        <f>IF(Tableau415[[#This Row],[Semaine]]="","",VLOOKUP(Tableau415[[#This Row],[Semaine]],Listes!$A:$B,2,FALSE))</f>
        <v/>
      </c>
      <c r="B797" s="12" t="str">
        <f>IF(ISBLANK(Tableau415[[#This Row],[Matricule]]),"",VLOOKUP(Tableau415[[#This Row],[Matricule]],#REF!,2,FALSE))</f>
        <v/>
      </c>
      <c r="C797" s="12" t="str">
        <f>IF(ISBLANK(Tableau415[[#This Row],[Matricule]]),"",VLOOKUP(Tableau415[[#This Row],[Matricule]],#REF!,3,FALSE))</f>
        <v/>
      </c>
      <c r="D797" s="12" t="str">
        <f>CONCATENATE(Tableau415[[#This Row],[Semaine]],Tableau415[[#This Row],[Matricule]])</f>
        <v/>
      </c>
      <c r="H797" s="8"/>
      <c r="I797" s="8"/>
      <c r="J797" s="8"/>
      <c r="K797" s="8"/>
      <c r="L797" s="8"/>
      <c r="M797" s="8"/>
      <c r="N797" s="8"/>
      <c r="O797" s="21">
        <f>COUNTIF(Tableau415[[#This Row],[Lundi]:[Dimanche]],"&gt;0")</f>
        <v>0</v>
      </c>
      <c r="P797" s="21">
        <f>SUM(Tableau415[[#This Row],[Lundi]:[Dimanche]])</f>
        <v>0</v>
      </c>
      <c r="Q797" s="21">
        <f>COUNTIF(Tableau415[[#This Row],[Lundi]:[Dimanche]],"&gt;=190")*1000</f>
        <v>0</v>
      </c>
      <c r="R797" s="21">
        <f t="shared" si="24"/>
        <v>0</v>
      </c>
      <c r="S797" s="21">
        <f t="shared" si="25"/>
        <v>0</v>
      </c>
      <c r="T797" s="54" t="str">
        <f>IF(Tableau415[[#This Row],[Matricule]]&gt;1,IF(COUNTIF(Tableau415[DateMatricule],Tableau415[[#This Row],[DateMatricule]])&gt;1,"Doublon",""),"")</f>
        <v/>
      </c>
      <c r="U797"/>
    </row>
    <row r="798" spans="1:21" x14ac:dyDescent="0.25">
      <c r="A798" s="12" t="str">
        <f>IF(Tableau415[[#This Row],[Semaine]]="","",VLOOKUP(Tableau415[[#This Row],[Semaine]],Listes!$A:$B,2,FALSE))</f>
        <v/>
      </c>
      <c r="B798" s="12" t="str">
        <f>IF(ISBLANK(Tableau415[[#This Row],[Matricule]]),"",VLOOKUP(Tableau415[[#This Row],[Matricule]],#REF!,2,FALSE))</f>
        <v/>
      </c>
      <c r="C798" s="12" t="str">
        <f>IF(ISBLANK(Tableau415[[#This Row],[Matricule]]),"",VLOOKUP(Tableau415[[#This Row],[Matricule]],#REF!,3,FALSE))</f>
        <v/>
      </c>
      <c r="D798" s="12" t="str">
        <f>CONCATENATE(Tableau415[[#This Row],[Semaine]],Tableau415[[#This Row],[Matricule]])</f>
        <v/>
      </c>
      <c r="H798" s="8"/>
      <c r="I798" s="8"/>
      <c r="J798" s="8"/>
      <c r="K798" s="8"/>
      <c r="L798" s="8"/>
      <c r="M798" s="8"/>
      <c r="N798" s="8"/>
      <c r="O798" s="21">
        <f>COUNTIF(Tableau415[[#This Row],[Lundi]:[Dimanche]],"&gt;0")</f>
        <v>0</v>
      </c>
      <c r="P798" s="21">
        <f>SUM(Tableau415[[#This Row],[Lundi]:[Dimanche]])</f>
        <v>0</v>
      </c>
      <c r="Q798" s="21">
        <f>COUNTIF(Tableau415[[#This Row],[Lundi]:[Dimanche]],"&gt;=190")*1000</f>
        <v>0</v>
      </c>
      <c r="R798" s="21">
        <f t="shared" si="24"/>
        <v>0</v>
      </c>
      <c r="S798" s="21">
        <f t="shared" si="25"/>
        <v>0</v>
      </c>
      <c r="T798" s="54" t="str">
        <f>IF(Tableau415[[#This Row],[Matricule]]&gt;1,IF(COUNTIF(Tableau415[DateMatricule],Tableau415[[#This Row],[DateMatricule]])&gt;1,"Doublon",""),"")</f>
        <v/>
      </c>
      <c r="U798"/>
    </row>
    <row r="799" spans="1:21" x14ac:dyDescent="0.25">
      <c r="A799" s="12" t="str">
        <f>IF(Tableau415[[#This Row],[Semaine]]="","",VLOOKUP(Tableau415[[#This Row],[Semaine]],Listes!$A:$B,2,FALSE))</f>
        <v/>
      </c>
      <c r="B799" s="12" t="str">
        <f>IF(ISBLANK(Tableau415[[#This Row],[Matricule]]),"",VLOOKUP(Tableau415[[#This Row],[Matricule]],#REF!,2,FALSE))</f>
        <v/>
      </c>
      <c r="C799" s="12" t="str">
        <f>IF(ISBLANK(Tableau415[[#This Row],[Matricule]]),"",VLOOKUP(Tableau415[[#This Row],[Matricule]],#REF!,3,FALSE))</f>
        <v/>
      </c>
      <c r="D799" s="12" t="str">
        <f>CONCATENATE(Tableau415[[#This Row],[Semaine]],Tableau415[[#This Row],[Matricule]])</f>
        <v/>
      </c>
      <c r="H799" s="8"/>
      <c r="I799" s="8"/>
      <c r="J799" s="8"/>
      <c r="K799" s="8"/>
      <c r="L799" s="8"/>
      <c r="M799" s="8"/>
      <c r="N799" s="8"/>
      <c r="O799" s="21">
        <f>COUNTIF(Tableau415[[#This Row],[Lundi]:[Dimanche]],"&gt;0")</f>
        <v>0</v>
      </c>
      <c r="P799" s="21">
        <f>SUM(Tableau415[[#This Row],[Lundi]:[Dimanche]])</f>
        <v>0</v>
      </c>
      <c r="Q799" s="21">
        <f>COUNTIF(Tableau415[[#This Row],[Lundi]:[Dimanche]],"&gt;=190")*1000</f>
        <v>0</v>
      </c>
      <c r="R799" s="21">
        <f t="shared" si="24"/>
        <v>0</v>
      </c>
      <c r="S799" s="21">
        <f t="shared" si="25"/>
        <v>0</v>
      </c>
      <c r="T799" s="54" t="str">
        <f>IF(Tableau415[[#This Row],[Matricule]]&gt;1,IF(COUNTIF(Tableau415[DateMatricule],Tableau415[[#This Row],[DateMatricule]])&gt;1,"Doublon",""),"")</f>
        <v/>
      </c>
      <c r="U799"/>
    </row>
    <row r="800" spans="1:21" x14ac:dyDescent="0.25">
      <c r="A800" s="12" t="str">
        <f>IF(Tableau415[[#This Row],[Semaine]]="","",VLOOKUP(Tableau415[[#This Row],[Semaine]],Listes!$A:$B,2,FALSE))</f>
        <v/>
      </c>
      <c r="B800" s="12" t="str">
        <f>IF(ISBLANK(Tableau415[[#This Row],[Matricule]]),"",VLOOKUP(Tableau415[[#This Row],[Matricule]],#REF!,2,FALSE))</f>
        <v/>
      </c>
      <c r="C800" s="12" t="str">
        <f>IF(ISBLANK(Tableau415[[#This Row],[Matricule]]),"",VLOOKUP(Tableau415[[#This Row],[Matricule]],#REF!,3,FALSE))</f>
        <v/>
      </c>
      <c r="D800" s="12" t="str">
        <f>CONCATENATE(Tableau415[[#This Row],[Semaine]],Tableau415[[#This Row],[Matricule]])</f>
        <v/>
      </c>
      <c r="H800" s="8"/>
      <c r="I800" s="8"/>
      <c r="J800" s="8"/>
      <c r="K800" s="8"/>
      <c r="L800" s="8"/>
      <c r="M800" s="8"/>
      <c r="N800" s="8"/>
      <c r="O800" s="21">
        <f>COUNTIF(Tableau415[[#This Row],[Lundi]:[Dimanche]],"&gt;0")</f>
        <v>0</v>
      </c>
      <c r="P800" s="21">
        <f>SUM(Tableau415[[#This Row],[Lundi]:[Dimanche]])</f>
        <v>0</v>
      </c>
      <c r="Q800" s="21">
        <f>COUNTIF(Tableau415[[#This Row],[Lundi]:[Dimanche]],"&gt;=190")*1000</f>
        <v>0</v>
      </c>
      <c r="R800" s="21">
        <f t="shared" si="24"/>
        <v>0</v>
      </c>
      <c r="S800" s="21">
        <f t="shared" si="25"/>
        <v>0</v>
      </c>
      <c r="T800" s="54" t="str">
        <f>IF(Tableau415[[#This Row],[Matricule]]&gt;1,IF(COUNTIF(Tableau415[DateMatricule],Tableau415[[#This Row],[DateMatricule]])&gt;1,"Doublon",""),"")</f>
        <v/>
      </c>
      <c r="U800"/>
    </row>
    <row r="801" spans="1:21" x14ac:dyDescent="0.25">
      <c r="A801" s="12" t="str">
        <f>IF(Tableau415[[#This Row],[Semaine]]="","",VLOOKUP(Tableau415[[#This Row],[Semaine]],Listes!$A:$B,2,FALSE))</f>
        <v/>
      </c>
      <c r="B801" s="12" t="str">
        <f>IF(ISBLANK(Tableau415[[#This Row],[Matricule]]),"",VLOOKUP(Tableau415[[#This Row],[Matricule]],#REF!,2,FALSE))</f>
        <v/>
      </c>
      <c r="C801" s="12" t="str">
        <f>IF(ISBLANK(Tableau415[[#This Row],[Matricule]]),"",VLOOKUP(Tableau415[[#This Row],[Matricule]],#REF!,3,FALSE))</f>
        <v/>
      </c>
      <c r="D801" s="12" t="str">
        <f>CONCATENATE(Tableau415[[#This Row],[Semaine]],Tableau415[[#This Row],[Matricule]])</f>
        <v/>
      </c>
      <c r="H801" s="8"/>
      <c r="I801" s="8"/>
      <c r="J801" s="8"/>
      <c r="K801" s="8"/>
      <c r="L801" s="8"/>
      <c r="M801" s="8"/>
      <c r="N801" s="8"/>
      <c r="O801" s="21">
        <f>COUNTIF(Tableau415[[#This Row],[Lundi]:[Dimanche]],"&gt;0")</f>
        <v>0</v>
      </c>
      <c r="P801" s="21">
        <f>SUM(Tableau415[[#This Row],[Lundi]:[Dimanche]])</f>
        <v>0</v>
      </c>
      <c r="Q801" s="21">
        <f>COUNTIF(Tableau415[[#This Row],[Lundi]:[Dimanche]],"&gt;=190")*1000</f>
        <v>0</v>
      </c>
      <c r="R801" s="21">
        <f t="shared" si="24"/>
        <v>0</v>
      </c>
      <c r="S801" s="21">
        <f t="shared" si="25"/>
        <v>0</v>
      </c>
      <c r="T801" s="54" t="str">
        <f>IF(Tableau415[[#This Row],[Matricule]]&gt;1,IF(COUNTIF(Tableau415[DateMatricule],Tableau415[[#This Row],[DateMatricule]])&gt;1,"Doublon",""),"")</f>
        <v/>
      </c>
      <c r="U801"/>
    </row>
    <row r="802" spans="1:21" x14ac:dyDescent="0.25">
      <c r="A802" s="12" t="str">
        <f>IF(Tableau415[[#This Row],[Semaine]]="","",VLOOKUP(Tableau415[[#This Row],[Semaine]],Listes!$A:$B,2,FALSE))</f>
        <v/>
      </c>
      <c r="B802" s="12" t="str">
        <f>IF(ISBLANK(Tableau415[[#This Row],[Matricule]]),"",VLOOKUP(Tableau415[[#This Row],[Matricule]],#REF!,2,FALSE))</f>
        <v/>
      </c>
      <c r="C802" s="12" t="str">
        <f>IF(ISBLANK(Tableau415[[#This Row],[Matricule]]),"",VLOOKUP(Tableau415[[#This Row],[Matricule]],#REF!,3,FALSE))</f>
        <v/>
      </c>
      <c r="D802" s="12" t="str">
        <f>CONCATENATE(Tableau415[[#This Row],[Semaine]],Tableau415[[#This Row],[Matricule]])</f>
        <v/>
      </c>
      <c r="H802" s="8"/>
      <c r="I802" s="8"/>
      <c r="J802" s="8"/>
      <c r="K802" s="8"/>
      <c r="L802" s="8"/>
      <c r="M802" s="8"/>
      <c r="N802" s="8"/>
      <c r="O802" s="21">
        <f>COUNTIF(Tableau415[[#This Row],[Lundi]:[Dimanche]],"&gt;0")</f>
        <v>0</v>
      </c>
      <c r="P802" s="21">
        <f>SUM(Tableau415[[#This Row],[Lundi]:[Dimanche]])</f>
        <v>0</v>
      </c>
      <c r="Q802" s="21">
        <f>COUNTIF(Tableau415[[#This Row],[Lundi]:[Dimanche]],"&gt;=190")*1000</f>
        <v>0</v>
      </c>
      <c r="R802" s="21">
        <f t="shared" si="24"/>
        <v>0</v>
      </c>
      <c r="S802" s="21">
        <f t="shared" si="25"/>
        <v>0</v>
      </c>
      <c r="T802" s="54" t="str">
        <f>IF(Tableau415[[#This Row],[Matricule]]&gt;1,IF(COUNTIF(Tableau415[DateMatricule],Tableau415[[#This Row],[DateMatricule]])&gt;1,"Doublon",""),"")</f>
        <v/>
      </c>
      <c r="U802"/>
    </row>
    <row r="803" spans="1:21" x14ac:dyDescent="0.25">
      <c r="A803" s="12" t="str">
        <f>IF(Tableau415[[#This Row],[Semaine]]="","",VLOOKUP(Tableau415[[#This Row],[Semaine]],Listes!$A:$B,2,FALSE))</f>
        <v/>
      </c>
      <c r="B803" s="12" t="str">
        <f>IF(ISBLANK(Tableau415[[#This Row],[Matricule]]),"",VLOOKUP(Tableau415[[#This Row],[Matricule]],#REF!,2,FALSE))</f>
        <v/>
      </c>
      <c r="C803" s="12" t="str">
        <f>IF(ISBLANK(Tableau415[[#This Row],[Matricule]]),"",VLOOKUP(Tableau415[[#This Row],[Matricule]],#REF!,3,FALSE))</f>
        <v/>
      </c>
      <c r="D803" s="12" t="str">
        <f>CONCATENATE(Tableau415[[#This Row],[Semaine]],Tableau415[[#This Row],[Matricule]])</f>
        <v/>
      </c>
      <c r="H803" s="8"/>
      <c r="I803" s="8"/>
      <c r="J803" s="8"/>
      <c r="K803" s="8"/>
      <c r="L803" s="8"/>
      <c r="M803" s="8"/>
      <c r="N803" s="8"/>
      <c r="O803" s="21">
        <f>COUNTIF(Tableau415[[#This Row],[Lundi]:[Dimanche]],"&gt;0")</f>
        <v>0</v>
      </c>
      <c r="P803" s="21">
        <f>SUM(Tableau415[[#This Row],[Lundi]:[Dimanche]])</f>
        <v>0</v>
      </c>
      <c r="Q803" s="21">
        <f>COUNTIF(Tableau415[[#This Row],[Lundi]:[Dimanche]],"&gt;=190")*1000</f>
        <v>0</v>
      </c>
      <c r="R803" s="21">
        <f t="shared" si="24"/>
        <v>0</v>
      </c>
      <c r="S803" s="21">
        <f t="shared" si="25"/>
        <v>0</v>
      </c>
      <c r="T803" s="54" t="str">
        <f>IF(Tableau415[[#This Row],[Matricule]]&gt;1,IF(COUNTIF(Tableau415[DateMatricule],Tableau415[[#This Row],[DateMatricule]])&gt;1,"Doublon",""),"")</f>
        <v/>
      </c>
      <c r="U803"/>
    </row>
    <row r="804" spans="1:21" x14ac:dyDescent="0.25">
      <c r="A804" s="12" t="str">
        <f>IF(Tableau415[[#This Row],[Semaine]]="","",VLOOKUP(Tableau415[[#This Row],[Semaine]],Listes!$A:$B,2,FALSE))</f>
        <v/>
      </c>
      <c r="B804" s="12" t="str">
        <f>IF(ISBLANK(Tableau415[[#This Row],[Matricule]]),"",VLOOKUP(Tableau415[[#This Row],[Matricule]],#REF!,2,FALSE))</f>
        <v/>
      </c>
      <c r="C804" s="12" t="str">
        <f>IF(ISBLANK(Tableau415[[#This Row],[Matricule]]),"",VLOOKUP(Tableau415[[#This Row],[Matricule]],#REF!,3,FALSE))</f>
        <v/>
      </c>
      <c r="D804" s="12" t="str">
        <f>CONCATENATE(Tableau415[[#This Row],[Semaine]],Tableau415[[#This Row],[Matricule]])</f>
        <v/>
      </c>
      <c r="H804" s="8"/>
      <c r="I804" s="8"/>
      <c r="J804" s="8"/>
      <c r="K804" s="8"/>
      <c r="L804" s="8"/>
      <c r="M804" s="8"/>
      <c r="N804" s="8"/>
      <c r="O804" s="21">
        <f>COUNTIF(Tableau415[[#This Row],[Lundi]:[Dimanche]],"&gt;0")</f>
        <v>0</v>
      </c>
      <c r="P804" s="21">
        <f>SUM(Tableau415[[#This Row],[Lundi]:[Dimanche]])</f>
        <v>0</v>
      </c>
      <c r="Q804" s="21">
        <f>COUNTIF(Tableau415[[#This Row],[Lundi]:[Dimanche]],"&gt;=190")*1000</f>
        <v>0</v>
      </c>
      <c r="R804" s="21">
        <f t="shared" si="24"/>
        <v>0</v>
      </c>
      <c r="S804" s="21">
        <f t="shared" si="25"/>
        <v>0</v>
      </c>
      <c r="T804" s="54" t="str">
        <f>IF(Tableau415[[#This Row],[Matricule]]&gt;1,IF(COUNTIF(Tableau415[DateMatricule],Tableau415[[#This Row],[DateMatricule]])&gt;1,"Doublon",""),"")</f>
        <v/>
      </c>
      <c r="U804"/>
    </row>
    <row r="805" spans="1:21" x14ac:dyDescent="0.25">
      <c r="A805" s="12" t="str">
        <f>IF(Tableau415[[#This Row],[Semaine]]="","",VLOOKUP(Tableau415[[#This Row],[Semaine]],Listes!$A:$B,2,FALSE))</f>
        <v/>
      </c>
      <c r="B805" s="12" t="str">
        <f>IF(ISBLANK(Tableau415[[#This Row],[Matricule]]),"",VLOOKUP(Tableau415[[#This Row],[Matricule]],#REF!,2,FALSE))</f>
        <v/>
      </c>
      <c r="C805" s="12" t="str">
        <f>IF(ISBLANK(Tableau415[[#This Row],[Matricule]]),"",VLOOKUP(Tableau415[[#This Row],[Matricule]],#REF!,3,FALSE))</f>
        <v/>
      </c>
      <c r="D805" s="12" t="str">
        <f>CONCATENATE(Tableau415[[#This Row],[Semaine]],Tableau415[[#This Row],[Matricule]])</f>
        <v/>
      </c>
      <c r="H805" s="8"/>
      <c r="I805" s="8"/>
      <c r="J805" s="8"/>
      <c r="K805" s="8"/>
      <c r="L805" s="8"/>
      <c r="M805" s="8"/>
      <c r="N805" s="8"/>
      <c r="O805" s="21">
        <f>COUNTIF(Tableau415[[#This Row],[Lundi]:[Dimanche]],"&gt;0")</f>
        <v>0</v>
      </c>
      <c r="P805" s="21">
        <f>SUM(Tableau415[[#This Row],[Lundi]:[Dimanche]])</f>
        <v>0</v>
      </c>
      <c r="Q805" s="21">
        <f>COUNTIF(Tableau415[[#This Row],[Lundi]:[Dimanche]],"&gt;=190")*1000</f>
        <v>0</v>
      </c>
      <c r="R805" s="21">
        <f t="shared" si="24"/>
        <v>0</v>
      </c>
      <c r="S805" s="21">
        <f t="shared" si="25"/>
        <v>0</v>
      </c>
      <c r="T805" s="54" t="str">
        <f>IF(Tableau415[[#This Row],[Matricule]]&gt;1,IF(COUNTIF(Tableau415[DateMatricule],Tableau415[[#This Row],[DateMatricule]])&gt;1,"Doublon",""),"")</f>
        <v/>
      </c>
      <c r="U805"/>
    </row>
    <row r="806" spans="1:21" x14ac:dyDescent="0.25">
      <c r="A806" s="12" t="str">
        <f>IF(Tableau415[[#This Row],[Semaine]]="","",VLOOKUP(Tableau415[[#This Row],[Semaine]],Listes!$A:$B,2,FALSE))</f>
        <v/>
      </c>
      <c r="B806" s="12" t="str">
        <f>IF(ISBLANK(Tableau415[[#This Row],[Matricule]]),"",VLOOKUP(Tableau415[[#This Row],[Matricule]],#REF!,2,FALSE))</f>
        <v/>
      </c>
      <c r="C806" s="12" t="str">
        <f>IF(ISBLANK(Tableau415[[#This Row],[Matricule]]),"",VLOOKUP(Tableau415[[#This Row],[Matricule]],#REF!,3,FALSE))</f>
        <v/>
      </c>
      <c r="D806" s="12" t="str">
        <f>CONCATENATE(Tableau415[[#This Row],[Semaine]],Tableau415[[#This Row],[Matricule]])</f>
        <v/>
      </c>
      <c r="H806" s="8"/>
      <c r="I806" s="8"/>
      <c r="J806" s="8"/>
      <c r="K806" s="8"/>
      <c r="L806" s="8"/>
      <c r="M806" s="8"/>
      <c r="N806" s="8"/>
      <c r="O806" s="21">
        <f>COUNTIF(Tableau415[[#This Row],[Lundi]:[Dimanche]],"&gt;0")</f>
        <v>0</v>
      </c>
      <c r="P806" s="21">
        <f>SUM(Tableau415[[#This Row],[Lundi]:[Dimanche]])</f>
        <v>0</v>
      </c>
      <c r="Q806" s="21">
        <f>COUNTIF(Tableau415[[#This Row],[Lundi]:[Dimanche]],"&gt;=190")*1000</f>
        <v>0</v>
      </c>
      <c r="R806" s="21">
        <f t="shared" si="24"/>
        <v>0</v>
      </c>
      <c r="S806" s="21">
        <f t="shared" si="25"/>
        <v>0</v>
      </c>
      <c r="T806" s="54" t="str">
        <f>IF(Tableau415[[#This Row],[Matricule]]&gt;1,IF(COUNTIF(Tableau415[DateMatricule],Tableau415[[#This Row],[DateMatricule]])&gt;1,"Doublon",""),"")</f>
        <v/>
      </c>
      <c r="U806"/>
    </row>
    <row r="807" spans="1:21" x14ac:dyDescent="0.25">
      <c r="A807" s="12" t="str">
        <f>IF(Tableau415[[#This Row],[Semaine]]="","",VLOOKUP(Tableau415[[#This Row],[Semaine]],Listes!$A:$B,2,FALSE))</f>
        <v/>
      </c>
      <c r="B807" s="12" t="str">
        <f>IF(ISBLANK(Tableau415[[#This Row],[Matricule]]),"",VLOOKUP(Tableau415[[#This Row],[Matricule]],#REF!,2,FALSE))</f>
        <v/>
      </c>
      <c r="C807" s="12" t="str">
        <f>IF(ISBLANK(Tableau415[[#This Row],[Matricule]]),"",VLOOKUP(Tableau415[[#This Row],[Matricule]],#REF!,3,FALSE))</f>
        <v/>
      </c>
      <c r="D807" s="12" t="str">
        <f>CONCATENATE(Tableau415[[#This Row],[Semaine]],Tableau415[[#This Row],[Matricule]])</f>
        <v/>
      </c>
      <c r="H807" s="8"/>
      <c r="I807" s="8"/>
      <c r="J807" s="8"/>
      <c r="K807" s="8"/>
      <c r="L807" s="8"/>
      <c r="M807" s="8"/>
      <c r="N807" s="8"/>
      <c r="O807" s="21">
        <f>COUNTIF(Tableau415[[#This Row],[Lundi]:[Dimanche]],"&gt;0")</f>
        <v>0</v>
      </c>
      <c r="P807" s="21">
        <f>SUM(Tableau415[[#This Row],[Lundi]:[Dimanche]])</f>
        <v>0</v>
      </c>
      <c r="Q807" s="21">
        <f>COUNTIF(Tableau415[[#This Row],[Lundi]:[Dimanche]],"&gt;=190")*1000</f>
        <v>0</v>
      </c>
      <c r="R807" s="21">
        <f t="shared" si="24"/>
        <v>0</v>
      </c>
      <c r="S807" s="21">
        <f t="shared" si="25"/>
        <v>0</v>
      </c>
      <c r="T807" s="54" t="str">
        <f>IF(Tableau415[[#This Row],[Matricule]]&gt;1,IF(COUNTIF(Tableau415[DateMatricule],Tableau415[[#This Row],[DateMatricule]])&gt;1,"Doublon",""),"")</f>
        <v/>
      </c>
      <c r="U807"/>
    </row>
    <row r="808" spans="1:21" x14ac:dyDescent="0.25">
      <c r="A808" s="12" t="str">
        <f>IF(Tableau415[[#This Row],[Semaine]]="","",VLOOKUP(Tableau415[[#This Row],[Semaine]],Listes!$A:$B,2,FALSE))</f>
        <v/>
      </c>
      <c r="B808" s="12" t="str">
        <f>IF(ISBLANK(Tableau415[[#This Row],[Matricule]]),"",VLOOKUP(Tableau415[[#This Row],[Matricule]],#REF!,2,FALSE))</f>
        <v/>
      </c>
      <c r="C808" s="12" t="str">
        <f>IF(ISBLANK(Tableau415[[#This Row],[Matricule]]),"",VLOOKUP(Tableau415[[#This Row],[Matricule]],#REF!,3,FALSE))</f>
        <v/>
      </c>
      <c r="D808" s="12" t="str">
        <f>CONCATENATE(Tableau415[[#This Row],[Semaine]],Tableau415[[#This Row],[Matricule]])</f>
        <v/>
      </c>
      <c r="H808" s="8"/>
      <c r="I808" s="8"/>
      <c r="J808" s="8"/>
      <c r="K808" s="8"/>
      <c r="L808" s="8"/>
      <c r="M808" s="8"/>
      <c r="N808" s="8"/>
      <c r="O808" s="21">
        <f>COUNTIF(Tableau415[[#This Row],[Lundi]:[Dimanche]],"&gt;0")</f>
        <v>0</v>
      </c>
      <c r="P808" s="21">
        <f>SUM(Tableau415[[#This Row],[Lundi]:[Dimanche]])</f>
        <v>0</v>
      </c>
      <c r="Q808" s="21">
        <f>COUNTIF(Tableau415[[#This Row],[Lundi]:[Dimanche]],"&gt;=190")*1000</f>
        <v>0</v>
      </c>
      <c r="R808" s="21">
        <f t="shared" si="24"/>
        <v>0</v>
      </c>
      <c r="S808" s="21">
        <f t="shared" si="25"/>
        <v>0</v>
      </c>
      <c r="T808" s="54" t="str">
        <f>IF(Tableau415[[#This Row],[Matricule]]&gt;1,IF(COUNTIF(Tableau415[DateMatricule],Tableau415[[#This Row],[DateMatricule]])&gt;1,"Doublon",""),"")</f>
        <v/>
      </c>
      <c r="U808"/>
    </row>
    <row r="809" spans="1:21" x14ac:dyDescent="0.25">
      <c r="A809" s="12" t="str">
        <f>IF(Tableau415[[#This Row],[Semaine]]="","",VLOOKUP(Tableau415[[#This Row],[Semaine]],Listes!$A:$B,2,FALSE))</f>
        <v/>
      </c>
      <c r="B809" s="12" t="str">
        <f>IF(ISBLANK(Tableau415[[#This Row],[Matricule]]),"",VLOOKUP(Tableau415[[#This Row],[Matricule]],#REF!,2,FALSE))</f>
        <v/>
      </c>
      <c r="C809" s="12" t="str">
        <f>IF(ISBLANK(Tableau415[[#This Row],[Matricule]]),"",VLOOKUP(Tableau415[[#This Row],[Matricule]],#REF!,3,FALSE))</f>
        <v/>
      </c>
      <c r="D809" s="12" t="str">
        <f>CONCATENATE(Tableau415[[#This Row],[Semaine]],Tableau415[[#This Row],[Matricule]])</f>
        <v/>
      </c>
      <c r="H809" s="8"/>
      <c r="I809" s="8"/>
      <c r="J809" s="8"/>
      <c r="K809" s="8"/>
      <c r="L809" s="8"/>
      <c r="M809" s="8"/>
      <c r="N809" s="8"/>
      <c r="O809" s="21">
        <f>COUNTIF(Tableau415[[#This Row],[Lundi]:[Dimanche]],"&gt;0")</f>
        <v>0</v>
      </c>
      <c r="P809" s="21">
        <f>SUM(Tableau415[[#This Row],[Lundi]:[Dimanche]])</f>
        <v>0</v>
      </c>
      <c r="Q809" s="21">
        <f>COUNTIF(Tableau415[[#This Row],[Lundi]:[Dimanche]],"&gt;=190")*1000</f>
        <v>0</v>
      </c>
      <c r="R809" s="21">
        <f t="shared" si="24"/>
        <v>0</v>
      </c>
      <c r="S809" s="21">
        <f t="shared" si="25"/>
        <v>0</v>
      </c>
      <c r="T809" s="54" t="str">
        <f>IF(Tableau415[[#This Row],[Matricule]]&gt;1,IF(COUNTIF(Tableau415[DateMatricule],Tableau415[[#This Row],[DateMatricule]])&gt;1,"Doublon",""),"")</f>
        <v/>
      </c>
      <c r="U809"/>
    </row>
    <row r="810" spans="1:21" x14ac:dyDescent="0.25">
      <c r="A810" s="12" t="str">
        <f>IF(Tableau415[[#This Row],[Semaine]]="","",VLOOKUP(Tableau415[[#This Row],[Semaine]],Listes!$A:$B,2,FALSE))</f>
        <v/>
      </c>
      <c r="B810" s="12" t="str">
        <f>IF(ISBLANK(Tableau415[[#This Row],[Matricule]]),"",VLOOKUP(Tableau415[[#This Row],[Matricule]],#REF!,2,FALSE))</f>
        <v/>
      </c>
      <c r="C810" s="12" t="str">
        <f>IF(ISBLANK(Tableau415[[#This Row],[Matricule]]),"",VLOOKUP(Tableau415[[#This Row],[Matricule]],#REF!,3,FALSE))</f>
        <v/>
      </c>
      <c r="D810" s="12" t="str">
        <f>CONCATENATE(Tableau415[[#This Row],[Semaine]],Tableau415[[#This Row],[Matricule]])</f>
        <v/>
      </c>
      <c r="H810" s="8"/>
      <c r="I810" s="8"/>
      <c r="J810" s="8"/>
      <c r="K810" s="8"/>
      <c r="L810" s="8"/>
      <c r="M810" s="8"/>
      <c r="N810" s="8"/>
      <c r="O810" s="21">
        <f>COUNTIF(Tableau415[[#This Row],[Lundi]:[Dimanche]],"&gt;0")</f>
        <v>0</v>
      </c>
      <c r="P810" s="21">
        <f>SUM(Tableau415[[#This Row],[Lundi]:[Dimanche]])</f>
        <v>0</v>
      </c>
      <c r="Q810" s="21">
        <f>COUNTIF(Tableau415[[#This Row],[Lundi]:[Dimanche]],"&gt;=190")*1000</f>
        <v>0</v>
      </c>
      <c r="R810" s="21">
        <f t="shared" si="24"/>
        <v>0</v>
      </c>
      <c r="S810" s="21">
        <f t="shared" si="25"/>
        <v>0</v>
      </c>
      <c r="T810" s="54" t="str">
        <f>IF(Tableau415[[#This Row],[Matricule]]&gt;1,IF(COUNTIF(Tableau415[DateMatricule],Tableau415[[#This Row],[DateMatricule]])&gt;1,"Doublon",""),"")</f>
        <v/>
      </c>
      <c r="U810"/>
    </row>
    <row r="811" spans="1:21" x14ac:dyDescent="0.25">
      <c r="A811" s="12" t="str">
        <f>IF(Tableau415[[#This Row],[Semaine]]="","",VLOOKUP(Tableau415[[#This Row],[Semaine]],Listes!$A:$B,2,FALSE))</f>
        <v/>
      </c>
      <c r="B811" s="12" t="str">
        <f>IF(ISBLANK(Tableau415[[#This Row],[Matricule]]),"",VLOOKUP(Tableau415[[#This Row],[Matricule]],#REF!,2,FALSE))</f>
        <v/>
      </c>
      <c r="C811" s="12" t="str">
        <f>IF(ISBLANK(Tableau415[[#This Row],[Matricule]]),"",VLOOKUP(Tableau415[[#This Row],[Matricule]],#REF!,3,FALSE))</f>
        <v/>
      </c>
      <c r="D811" s="12" t="str">
        <f>CONCATENATE(Tableau415[[#This Row],[Semaine]],Tableau415[[#This Row],[Matricule]])</f>
        <v/>
      </c>
      <c r="H811" s="8"/>
      <c r="I811" s="8"/>
      <c r="J811" s="8"/>
      <c r="K811" s="8"/>
      <c r="L811" s="8"/>
      <c r="M811" s="8"/>
      <c r="N811" s="8"/>
      <c r="O811" s="21">
        <f>COUNTIF(Tableau415[[#This Row],[Lundi]:[Dimanche]],"&gt;0")</f>
        <v>0</v>
      </c>
      <c r="P811" s="21">
        <f>SUM(Tableau415[[#This Row],[Lundi]:[Dimanche]])</f>
        <v>0</v>
      </c>
      <c r="Q811" s="21">
        <f>COUNTIF(Tableau415[[#This Row],[Lundi]:[Dimanche]],"&gt;=190")*1000</f>
        <v>0</v>
      </c>
      <c r="R811" s="21">
        <f t="shared" si="24"/>
        <v>0</v>
      </c>
      <c r="S811" s="21">
        <f t="shared" si="25"/>
        <v>0</v>
      </c>
      <c r="T811" s="54" t="str">
        <f>IF(Tableau415[[#This Row],[Matricule]]&gt;1,IF(COUNTIF(Tableau415[DateMatricule],Tableau415[[#This Row],[DateMatricule]])&gt;1,"Doublon",""),"")</f>
        <v/>
      </c>
      <c r="U811"/>
    </row>
    <row r="812" spans="1:21" x14ac:dyDescent="0.25">
      <c r="A812" s="12" t="str">
        <f>IF(Tableau415[[#This Row],[Semaine]]="","",VLOOKUP(Tableau415[[#This Row],[Semaine]],Listes!$A:$B,2,FALSE))</f>
        <v/>
      </c>
      <c r="B812" s="12" t="str">
        <f>IF(ISBLANK(Tableau415[[#This Row],[Matricule]]),"",VLOOKUP(Tableau415[[#This Row],[Matricule]],#REF!,2,FALSE))</f>
        <v/>
      </c>
      <c r="C812" s="12" t="str">
        <f>IF(ISBLANK(Tableau415[[#This Row],[Matricule]]),"",VLOOKUP(Tableau415[[#This Row],[Matricule]],#REF!,3,FALSE))</f>
        <v/>
      </c>
      <c r="D812" s="12" t="str">
        <f>CONCATENATE(Tableau415[[#This Row],[Semaine]],Tableau415[[#This Row],[Matricule]])</f>
        <v/>
      </c>
      <c r="H812" s="8"/>
      <c r="I812" s="8"/>
      <c r="J812" s="8"/>
      <c r="K812" s="8"/>
      <c r="L812" s="8"/>
      <c r="M812" s="8"/>
      <c r="N812" s="8"/>
      <c r="O812" s="21">
        <f>COUNTIF(Tableau415[[#This Row],[Lundi]:[Dimanche]],"&gt;0")</f>
        <v>0</v>
      </c>
      <c r="P812" s="21">
        <f>SUM(Tableau415[[#This Row],[Lundi]:[Dimanche]])</f>
        <v>0</v>
      </c>
      <c r="Q812" s="21">
        <f>COUNTIF(Tableau415[[#This Row],[Lundi]:[Dimanche]],"&gt;=190")*1000</f>
        <v>0</v>
      </c>
      <c r="R812" s="21">
        <f t="shared" si="24"/>
        <v>0</v>
      </c>
      <c r="S812" s="21">
        <f t="shared" si="25"/>
        <v>0</v>
      </c>
      <c r="T812" s="54" t="str">
        <f>IF(Tableau415[[#This Row],[Matricule]]&gt;1,IF(COUNTIF(Tableau415[DateMatricule],Tableau415[[#This Row],[DateMatricule]])&gt;1,"Doublon",""),"")</f>
        <v/>
      </c>
      <c r="U812"/>
    </row>
    <row r="813" spans="1:21" x14ac:dyDescent="0.25">
      <c r="A813" s="12" t="str">
        <f>IF(Tableau415[[#This Row],[Semaine]]="","",VLOOKUP(Tableau415[[#This Row],[Semaine]],Listes!$A:$B,2,FALSE))</f>
        <v/>
      </c>
      <c r="B813" s="12" t="str">
        <f>IF(ISBLANK(Tableau415[[#This Row],[Matricule]]),"",VLOOKUP(Tableau415[[#This Row],[Matricule]],#REF!,2,FALSE))</f>
        <v/>
      </c>
      <c r="C813" s="12" t="str">
        <f>IF(ISBLANK(Tableau415[[#This Row],[Matricule]]),"",VLOOKUP(Tableau415[[#This Row],[Matricule]],#REF!,3,FALSE))</f>
        <v/>
      </c>
      <c r="D813" s="12" t="str">
        <f>CONCATENATE(Tableau415[[#This Row],[Semaine]],Tableau415[[#This Row],[Matricule]])</f>
        <v/>
      </c>
      <c r="H813" s="8"/>
      <c r="I813" s="8"/>
      <c r="J813" s="8"/>
      <c r="K813" s="8"/>
      <c r="L813" s="8"/>
      <c r="M813" s="8"/>
      <c r="N813" s="8"/>
      <c r="O813" s="21">
        <f>COUNTIF(Tableau415[[#This Row],[Lundi]:[Dimanche]],"&gt;0")</f>
        <v>0</v>
      </c>
      <c r="P813" s="21">
        <f>SUM(Tableau415[[#This Row],[Lundi]:[Dimanche]])</f>
        <v>0</v>
      </c>
      <c r="Q813" s="21">
        <f>COUNTIF(Tableau415[[#This Row],[Lundi]:[Dimanche]],"&gt;=190")*1000</f>
        <v>0</v>
      </c>
      <c r="R813" s="21">
        <f t="shared" si="24"/>
        <v>0</v>
      </c>
      <c r="S813" s="21">
        <f t="shared" si="25"/>
        <v>0</v>
      </c>
      <c r="T813" s="54" t="str">
        <f>IF(Tableau415[[#This Row],[Matricule]]&gt;1,IF(COUNTIF(Tableau415[DateMatricule],Tableau415[[#This Row],[DateMatricule]])&gt;1,"Doublon",""),"")</f>
        <v/>
      </c>
      <c r="U813"/>
    </row>
    <row r="814" spans="1:21" x14ac:dyDescent="0.25">
      <c r="A814" s="12" t="str">
        <f>IF(Tableau415[[#This Row],[Semaine]]="","",VLOOKUP(Tableau415[[#This Row],[Semaine]],Listes!$A:$B,2,FALSE))</f>
        <v/>
      </c>
      <c r="B814" s="12" t="str">
        <f>IF(ISBLANK(Tableau415[[#This Row],[Matricule]]),"",VLOOKUP(Tableau415[[#This Row],[Matricule]],#REF!,2,FALSE))</f>
        <v/>
      </c>
      <c r="C814" s="12" t="str">
        <f>IF(ISBLANK(Tableau415[[#This Row],[Matricule]]),"",VLOOKUP(Tableau415[[#This Row],[Matricule]],#REF!,3,FALSE))</f>
        <v/>
      </c>
      <c r="D814" s="12" t="str">
        <f>CONCATENATE(Tableau415[[#This Row],[Semaine]],Tableau415[[#This Row],[Matricule]])</f>
        <v/>
      </c>
      <c r="H814" s="8"/>
      <c r="I814" s="8"/>
      <c r="J814" s="8"/>
      <c r="K814" s="8"/>
      <c r="L814" s="8"/>
      <c r="M814" s="8"/>
      <c r="N814" s="8"/>
      <c r="O814" s="21">
        <f>COUNTIF(Tableau415[[#This Row],[Lundi]:[Dimanche]],"&gt;0")</f>
        <v>0</v>
      </c>
      <c r="P814" s="21">
        <f>SUM(Tableau415[[#This Row],[Lundi]:[Dimanche]])</f>
        <v>0</v>
      </c>
      <c r="Q814" s="21">
        <f>COUNTIF(Tableau415[[#This Row],[Lundi]:[Dimanche]],"&gt;=190")*1000</f>
        <v>0</v>
      </c>
      <c r="R814" s="21">
        <f t="shared" si="24"/>
        <v>0</v>
      </c>
      <c r="S814" s="21">
        <f t="shared" si="25"/>
        <v>0</v>
      </c>
      <c r="T814" s="54" t="str">
        <f>IF(Tableau415[[#This Row],[Matricule]]&gt;1,IF(COUNTIF(Tableau415[DateMatricule],Tableau415[[#This Row],[DateMatricule]])&gt;1,"Doublon",""),"")</f>
        <v/>
      </c>
      <c r="U814"/>
    </row>
    <row r="815" spans="1:21" x14ac:dyDescent="0.25">
      <c r="A815" s="12" t="str">
        <f>IF(Tableau415[[#This Row],[Semaine]]="","",VLOOKUP(Tableau415[[#This Row],[Semaine]],Listes!$A:$B,2,FALSE))</f>
        <v/>
      </c>
      <c r="B815" s="12" t="str">
        <f>IF(ISBLANK(Tableau415[[#This Row],[Matricule]]),"",VLOOKUP(Tableau415[[#This Row],[Matricule]],#REF!,2,FALSE))</f>
        <v/>
      </c>
      <c r="C815" s="12" t="str">
        <f>IF(ISBLANK(Tableau415[[#This Row],[Matricule]]),"",VLOOKUP(Tableau415[[#This Row],[Matricule]],#REF!,3,FALSE))</f>
        <v/>
      </c>
      <c r="D815" s="12" t="str">
        <f>CONCATENATE(Tableau415[[#This Row],[Semaine]],Tableau415[[#This Row],[Matricule]])</f>
        <v/>
      </c>
      <c r="H815" s="8"/>
      <c r="I815" s="8"/>
      <c r="J815" s="8"/>
      <c r="K815" s="8"/>
      <c r="L815" s="8"/>
      <c r="M815" s="8"/>
      <c r="N815" s="8"/>
      <c r="O815" s="21">
        <f>COUNTIF(Tableau415[[#This Row],[Lundi]:[Dimanche]],"&gt;0")</f>
        <v>0</v>
      </c>
      <c r="P815" s="21">
        <f>SUM(Tableau415[[#This Row],[Lundi]:[Dimanche]])</f>
        <v>0</v>
      </c>
      <c r="Q815" s="21">
        <f>COUNTIF(Tableau415[[#This Row],[Lundi]:[Dimanche]],"&gt;=190")*1000</f>
        <v>0</v>
      </c>
      <c r="R815" s="21">
        <f t="shared" si="24"/>
        <v>0</v>
      </c>
      <c r="S815" s="21">
        <f t="shared" si="25"/>
        <v>0</v>
      </c>
      <c r="T815" s="54" t="str">
        <f>IF(Tableau415[[#This Row],[Matricule]]&gt;1,IF(COUNTIF(Tableau415[DateMatricule],Tableau415[[#This Row],[DateMatricule]])&gt;1,"Doublon",""),"")</f>
        <v/>
      </c>
      <c r="U815"/>
    </row>
    <row r="816" spans="1:21" x14ac:dyDescent="0.25">
      <c r="A816" s="12" t="str">
        <f>IF(Tableau415[[#This Row],[Semaine]]="","",VLOOKUP(Tableau415[[#This Row],[Semaine]],Listes!$A:$B,2,FALSE))</f>
        <v/>
      </c>
      <c r="B816" s="12" t="str">
        <f>IF(ISBLANK(Tableau415[[#This Row],[Matricule]]),"",VLOOKUP(Tableau415[[#This Row],[Matricule]],#REF!,2,FALSE))</f>
        <v/>
      </c>
      <c r="C816" s="12" t="str">
        <f>IF(ISBLANK(Tableau415[[#This Row],[Matricule]]),"",VLOOKUP(Tableau415[[#This Row],[Matricule]],#REF!,3,FALSE))</f>
        <v/>
      </c>
      <c r="D816" s="12" t="str">
        <f>CONCATENATE(Tableau415[[#This Row],[Semaine]],Tableau415[[#This Row],[Matricule]])</f>
        <v/>
      </c>
      <c r="H816" s="8"/>
      <c r="I816" s="8"/>
      <c r="J816" s="8"/>
      <c r="K816" s="8"/>
      <c r="L816" s="8"/>
      <c r="M816" s="8"/>
      <c r="N816" s="8"/>
      <c r="O816" s="21">
        <f>COUNTIF(Tableau415[[#This Row],[Lundi]:[Dimanche]],"&gt;0")</f>
        <v>0</v>
      </c>
      <c r="P816" s="21">
        <f>SUM(Tableau415[[#This Row],[Lundi]:[Dimanche]])</f>
        <v>0</v>
      </c>
      <c r="Q816" s="21">
        <f>COUNTIF(Tableau415[[#This Row],[Lundi]:[Dimanche]],"&gt;=190")*1000</f>
        <v>0</v>
      </c>
      <c r="R816" s="21">
        <f t="shared" si="24"/>
        <v>0</v>
      </c>
      <c r="S816" s="21">
        <f t="shared" si="25"/>
        <v>0</v>
      </c>
      <c r="T816" s="54" t="str">
        <f>IF(Tableau415[[#This Row],[Matricule]]&gt;1,IF(COUNTIF(Tableau415[DateMatricule],Tableau415[[#This Row],[DateMatricule]])&gt;1,"Doublon",""),"")</f>
        <v/>
      </c>
      <c r="U816"/>
    </row>
    <row r="817" spans="1:21" x14ac:dyDescent="0.25">
      <c r="A817" s="12" t="str">
        <f>IF(Tableau415[[#This Row],[Semaine]]="","",VLOOKUP(Tableau415[[#This Row],[Semaine]],Listes!$A:$B,2,FALSE))</f>
        <v/>
      </c>
      <c r="B817" s="12" t="str">
        <f>IF(ISBLANK(Tableau415[[#This Row],[Matricule]]),"",VLOOKUP(Tableau415[[#This Row],[Matricule]],#REF!,2,FALSE))</f>
        <v/>
      </c>
      <c r="C817" s="12" t="str">
        <f>IF(ISBLANK(Tableau415[[#This Row],[Matricule]]),"",VLOOKUP(Tableau415[[#This Row],[Matricule]],#REF!,3,FALSE))</f>
        <v/>
      </c>
      <c r="D817" s="12" t="str">
        <f>CONCATENATE(Tableau415[[#This Row],[Semaine]],Tableau415[[#This Row],[Matricule]])</f>
        <v/>
      </c>
      <c r="H817" s="8"/>
      <c r="I817" s="8"/>
      <c r="J817" s="8"/>
      <c r="K817" s="8"/>
      <c r="L817" s="8"/>
      <c r="M817" s="8"/>
      <c r="N817" s="8"/>
      <c r="O817" s="21">
        <f>COUNTIF(Tableau415[[#This Row],[Lundi]:[Dimanche]],"&gt;0")</f>
        <v>0</v>
      </c>
      <c r="P817" s="21">
        <f>SUM(Tableau415[[#This Row],[Lundi]:[Dimanche]])</f>
        <v>0</v>
      </c>
      <c r="Q817" s="21">
        <f>COUNTIF(Tableau415[[#This Row],[Lundi]:[Dimanche]],"&gt;=190")*1000</f>
        <v>0</v>
      </c>
      <c r="R817" s="21">
        <f t="shared" si="24"/>
        <v>0</v>
      </c>
      <c r="S817" s="21">
        <f t="shared" si="25"/>
        <v>0</v>
      </c>
      <c r="T817" s="54" t="str">
        <f>IF(Tableau415[[#This Row],[Matricule]]&gt;1,IF(COUNTIF(Tableau415[DateMatricule],Tableau415[[#This Row],[DateMatricule]])&gt;1,"Doublon",""),"")</f>
        <v/>
      </c>
      <c r="U817"/>
    </row>
    <row r="818" spans="1:21" x14ac:dyDescent="0.25">
      <c r="A818" s="12" t="str">
        <f>IF(Tableau415[[#This Row],[Semaine]]="","",VLOOKUP(Tableau415[[#This Row],[Semaine]],Listes!$A:$B,2,FALSE))</f>
        <v/>
      </c>
      <c r="B818" s="12" t="str">
        <f>IF(ISBLANK(Tableau415[[#This Row],[Matricule]]),"",VLOOKUP(Tableau415[[#This Row],[Matricule]],#REF!,2,FALSE))</f>
        <v/>
      </c>
      <c r="C818" s="12" t="str">
        <f>IF(ISBLANK(Tableau415[[#This Row],[Matricule]]),"",VLOOKUP(Tableau415[[#This Row],[Matricule]],#REF!,3,FALSE))</f>
        <v/>
      </c>
      <c r="D818" s="12" t="str">
        <f>CONCATENATE(Tableau415[[#This Row],[Semaine]],Tableau415[[#This Row],[Matricule]])</f>
        <v/>
      </c>
      <c r="H818" s="8"/>
      <c r="I818" s="8"/>
      <c r="J818" s="8"/>
      <c r="K818" s="8"/>
      <c r="L818" s="8"/>
      <c r="M818" s="8"/>
      <c r="N818" s="8"/>
      <c r="O818" s="21">
        <f>COUNTIF(Tableau415[[#This Row],[Lundi]:[Dimanche]],"&gt;0")</f>
        <v>0</v>
      </c>
      <c r="P818" s="21">
        <f>SUM(Tableau415[[#This Row],[Lundi]:[Dimanche]])</f>
        <v>0</v>
      </c>
      <c r="Q818" s="21">
        <f>COUNTIF(Tableau415[[#This Row],[Lundi]:[Dimanche]],"&gt;=190")*1000</f>
        <v>0</v>
      </c>
      <c r="R818" s="21">
        <f t="shared" si="24"/>
        <v>0</v>
      </c>
      <c r="S818" s="21">
        <f t="shared" si="25"/>
        <v>0</v>
      </c>
      <c r="T818" s="54" t="str">
        <f>IF(Tableau415[[#This Row],[Matricule]]&gt;1,IF(COUNTIF(Tableau415[DateMatricule],Tableau415[[#This Row],[DateMatricule]])&gt;1,"Doublon",""),"")</f>
        <v/>
      </c>
      <c r="U818"/>
    </row>
    <row r="819" spans="1:21" x14ac:dyDescent="0.25">
      <c r="A819" s="12" t="str">
        <f>IF(Tableau415[[#This Row],[Semaine]]="","",VLOOKUP(Tableau415[[#This Row],[Semaine]],Listes!$A:$B,2,FALSE))</f>
        <v/>
      </c>
      <c r="B819" s="12" t="str">
        <f>IF(ISBLANK(Tableau415[[#This Row],[Matricule]]),"",VLOOKUP(Tableau415[[#This Row],[Matricule]],#REF!,2,FALSE))</f>
        <v/>
      </c>
      <c r="C819" s="12" t="str">
        <f>IF(ISBLANK(Tableau415[[#This Row],[Matricule]]),"",VLOOKUP(Tableau415[[#This Row],[Matricule]],#REF!,3,FALSE))</f>
        <v/>
      </c>
      <c r="D819" s="12" t="str">
        <f>CONCATENATE(Tableau415[[#This Row],[Semaine]],Tableau415[[#This Row],[Matricule]])</f>
        <v/>
      </c>
      <c r="H819" s="8"/>
      <c r="I819" s="8"/>
      <c r="J819" s="8"/>
      <c r="K819" s="8"/>
      <c r="L819" s="8"/>
      <c r="M819" s="8"/>
      <c r="N819" s="8"/>
      <c r="O819" s="21">
        <f>COUNTIF(Tableau415[[#This Row],[Lundi]:[Dimanche]],"&gt;0")</f>
        <v>0</v>
      </c>
      <c r="P819" s="21">
        <f>SUM(Tableau415[[#This Row],[Lundi]:[Dimanche]])</f>
        <v>0</v>
      </c>
      <c r="Q819" s="21">
        <f>COUNTIF(Tableau415[[#This Row],[Lundi]:[Dimanche]],"&gt;=190")*1000</f>
        <v>0</v>
      </c>
      <c r="R819" s="21">
        <f t="shared" si="24"/>
        <v>0</v>
      </c>
      <c r="S819" s="21">
        <f t="shared" si="25"/>
        <v>0</v>
      </c>
      <c r="T819" s="54" t="str">
        <f>IF(Tableau415[[#This Row],[Matricule]]&gt;1,IF(COUNTIF(Tableau415[DateMatricule],Tableau415[[#This Row],[DateMatricule]])&gt;1,"Doublon",""),"")</f>
        <v/>
      </c>
      <c r="U819"/>
    </row>
    <row r="820" spans="1:21" x14ac:dyDescent="0.25">
      <c r="A820" s="12" t="str">
        <f>IF(Tableau415[[#This Row],[Semaine]]="","",VLOOKUP(Tableau415[[#This Row],[Semaine]],Listes!$A:$B,2,FALSE))</f>
        <v/>
      </c>
      <c r="B820" s="12" t="str">
        <f>IF(ISBLANK(Tableau415[[#This Row],[Matricule]]),"",VLOOKUP(Tableau415[[#This Row],[Matricule]],#REF!,2,FALSE))</f>
        <v/>
      </c>
      <c r="C820" s="12" t="str">
        <f>IF(ISBLANK(Tableau415[[#This Row],[Matricule]]),"",VLOOKUP(Tableau415[[#This Row],[Matricule]],#REF!,3,FALSE))</f>
        <v/>
      </c>
      <c r="D820" s="12" t="str">
        <f>CONCATENATE(Tableau415[[#This Row],[Semaine]],Tableau415[[#This Row],[Matricule]])</f>
        <v/>
      </c>
      <c r="H820" s="8"/>
      <c r="I820" s="8"/>
      <c r="J820" s="8"/>
      <c r="K820" s="8"/>
      <c r="L820" s="8"/>
      <c r="M820" s="8"/>
      <c r="N820" s="8"/>
      <c r="O820" s="21">
        <f>COUNTIF(Tableau415[[#This Row],[Lundi]:[Dimanche]],"&gt;0")</f>
        <v>0</v>
      </c>
      <c r="P820" s="21">
        <f>SUM(Tableau415[[#This Row],[Lundi]:[Dimanche]])</f>
        <v>0</v>
      </c>
      <c r="Q820" s="21">
        <f>COUNTIF(Tableau415[[#This Row],[Lundi]:[Dimanche]],"&gt;=190")*1000</f>
        <v>0</v>
      </c>
      <c r="R820" s="21">
        <f t="shared" si="24"/>
        <v>0</v>
      </c>
      <c r="S820" s="21">
        <f t="shared" si="25"/>
        <v>0</v>
      </c>
      <c r="T820" s="54" t="str">
        <f>IF(Tableau415[[#This Row],[Matricule]]&gt;1,IF(COUNTIF(Tableau415[DateMatricule],Tableau415[[#This Row],[DateMatricule]])&gt;1,"Doublon",""),"")</f>
        <v/>
      </c>
      <c r="U820"/>
    </row>
    <row r="821" spans="1:21" x14ac:dyDescent="0.25">
      <c r="A821" s="12" t="str">
        <f>IF(Tableau415[[#This Row],[Semaine]]="","",VLOOKUP(Tableau415[[#This Row],[Semaine]],Listes!$A:$B,2,FALSE))</f>
        <v/>
      </c>
      <c r="B821" s="12" t="str">
        <f>IF(ISBLANK(Tableau415[[#This Row],[Matricule]]),"",VLOOKUP(Tableau415[[#This Row],[Matricule]],#REF!,2,FALSE))</f>
        <v/>
      </c>
      <c r="C821" s="12" t="str">
        <f>IF(ISBLANK(Tableau415[[#This Row],[Matricule]]),"",VLOOKUP(Tableau415[[#This Row],[Matricule]],#REF!,3,FALSE))</f>
        <v/>
      </c>
      <c r="D821" s="12" t="str">
        <f>CONCATENATE(Tableau415[[#This Row],[Semaine]],Tableau415[[#This Row],[Matricule]])</f>
        <v/>
      </c>
      <c r="H821" s="8"/>
      <c r="I821" s="8"/>
      <c r="J821" s="8"/>
      <c r="K821" s="8"/>
      <c r="L821" s="8"/>
      <c r="M821" s="8"/>
      <c r="N821" s="8"/>
      <c r="O821" s="21">
        <f>COUNTIF(Tableau415[[#This Row],[Lundi]:[Dimanche]],"&gt;0")</f>
        <v>0</v>
      </c>
      <c r="P821" s="21">
        <f>SUM(Tableau415[[#This Row],[Lundi]:[Dimanche]])</f>
        <v>0</v>
      </c>
      <c r="Q821" s="21">
        <f>COUNTIF(Tableau415[[#This Row],[Lundi]:[Dimanche]],"&gt;=190")*1000</f>
        <v>0</v>
      </c>
      <c r="R821" s="21">
        <f t="shared" si="24"/>
        <v>0</v>
      </c>
      <c r="S821" s="21">
        <f t="shared" si="25"/>
        <v>0</v>
      </c>
      <c r="T821" s="54" t="str">
        <f>IF(Tableau415[[#This Row],[Matricule]]&gt;1,IF(COUNTIF(Tableau415[DateMatricule],Tableau415[[#This Row],[DateMatricule]])&gt;1,"Doublon",""),"")</f>
        <v/>
      </c>
      <c r="U821"/>
    </row>
    <row r="822" spans="1:21" x14ac:dyDescent="0.25">
      <c r="A822" s="12" t="str">
        <f>IF(Tableau415[[#This Row],[Semaine]]="","",VLOOKUP(Tableau415[[#This Row],[Semaine]],Listes!$A:$B,2,FALSE))</f>
        <v/>
      </c>
      <c r="B822" s="12" t="str">
        <f>IF(ISBLANK(Tableau415[[#This Row],[Matricule]]),"",VLOOKUP(Tableau415[[#This Row],[Matricule]],#REF!,2,FALSE))</f>
        <v/>
      </c>
      <c r="C822" s="12" t="str">
        <f>IF(ISBLANK(Tableau415[[#This Row],[Matricule]]),"",VLOOKUP(Tableau415[[#This Row],[Matricule]],#REF!,3,FALSE))</f>
        <v/>
      </c>
      <c r="D822" s="12" t="str">
        <f>CONCATENATE(Tableau415[[#This Row],[Semaine]],Tableau415[[#This Row],[Matricule]])</f>
        <v/>
      </c>
      <c r="H822" s="8"/>
      <c r="I822" s="8"/>
      <c r="J822" s="8"/>
      <c r="K822" s="8"/>
      <c r="L822" s="8"/>
      <c r="M822" s="8"/>
      <c r="N822" s="8"/>
      <c r="O822" s="21">
        <f>COUNTIF(Tableau415[[#This Row],[Lundi]:[Dimanche]],"&gt;0")</f>
        <v>0</v>
      </c>
      <c r="P822" s="21">
        <f>SUM(Tableau415[[#This Row],[Lundi]:[Dimanche]])</f>
        <v>0</v>
      </c>
      <c r="Q822" s="21">
        <f>COUNTIF(Tableau415[[#This Row],[Lundi]:[Dimanche]],"&gt;=190")*1000</f>
        <v>0</v>
      </c>
      <c r="R822" s="21">
        <f t="shared" si="24"/>
        <v>0</v>
      </c>
      <c r="S822" s="21">
        <f t="shared" si="25"/>
        <v>0</v>
      </c>
      <c r="T822" s="54" t="str">
        <f>IF(Tableau415[[#This Row],[Matricule]]&gt;1,IF(COUNTIF(Tableau415[DateMatricule],Tableau415[[#This Row],[DateMatricule]])&gt;1,"Doublon",""),"")</f>
        <v/>
      </c>
      <c r="U822"/>
    </row>
    <row r="823" spans="1:21" x14ac:dyDescent="0.25">
      <c r="A823" s="12" t="str">
        <f>IF(Tableau415[[#This Row],[Semaine]]="","",VLOOKUP(Tableau415[[#This Row],[Semaine]],Listes!$A:$B,2,FALSE))</f>
        <v/>
      </c>
      <c r="B823" s="12" t="str">
        <f>IF(ISBLANK(Tableau415[[#This Row],[Matricule]]),"",VLOOKUP(Tableau415[[#This Row],[Matricule]],#REF!,2,FALSE))</f>
        <v/>
      </c>
      <c r="C823" s="12" t="str">
        <f>IF(ISBLANK(Tableau415[[#This Row],[Matricule]]),"",VLOOKUP(Tableau415[[#This Row],[Matricule]],#REF!,3,FALSE))</f>
        <v/>
      </c>
      <c r="D823" s="12" t="str">
        <f>CONCATENATE(Tableau415[[#This Row],[Semaine]],Tableau415[[#This Row],[Matricule]])</f>
        <v/>
      </c>
      <c r="H823" s="8"/>
      <c r="I823" s="8"/>
      <c r="J823" s="8"/>
      <c r="K823" s="8"/>
      <c r="L823" s="8"/>
      <c r="M823" s="8"/>
      <c r="N823" s="8"/>
      <c r="O823" s="21">
        <f>COUNTIF(Tableau415[[#This Row],[Lundi]:[Dimanche]],"&gt;0")</f>
        <v>0</v>
      </c>
      <c r="P823" s="21">
        <f>SUM(Tableau415[[#This Row],[Lundi]:[Dimanche]])</f>
        <v>0</v>
      </c>
      <c r="Q823" s="21">
        <f>COUNTIF(Tableau415[[#This Row],[Lundi]:[Dimanche]],"&gt;=190")*1000</f>
        <v>0</v>
      </c>
      <c r="R823" s="21">
        <f t="shared" si="24"/>
        <v>0</v>
      </c>
      <c r="S823" s="21">
        <f t="shared" si="25"/>
        <v>0</v>
      </c>
      <c r="T823" s="54" t="str">
        <f>IF(Tableau415[[#This Row],[Matricule]]&gt;1,IF(COUNTIF(Tableau415[DateMatricule],Tableau415[[#This Row],[DateMatricule]])&gt;1,"Doublon",""),"")</f>
        <v/>
      </c>
      <c r="U823"/>
    </row>
    <row r="824" spans="1:21" x14ac:dyDescent="0.25">
      <c r="A824" s="12" t="str">
        <f>IF(Tableau415[[#This Row],[Semaine]]="","",VLOOKUP(Tableau415[[#This Row],[Semaine]],Listes!$A:$B,2,FALSE))</f>
        <v/>
      </c>
      <c r="B824" s="12" t="str">
        <f>IF(ISBLANK(Tableau415[[#This Row],[Matricule]]),"",VLOOKUP(Tableau415[[#This Row],[Matricule]],#REF!,2,FALSE))</f>
        <v/>
      </c>
      <c r="C824" s="12" t="str">
        <f>IF(ISBLANK(Tableau415[[#This Row],[Matricule]]),"",VLOOKUP(Tableau415[[#This Row],[Matricule]],#REF!,3,FALSE))</f>
        <v/>
      </c>
      <c r="D824" s="12" t="str">
        <f>CONCATENATE(Tableau415[[#This Row],[Semaine]],Tableau415[[#This Row],[Matricule]])</f>
        <v/>
      </c>
      <c r="H824" s="8"/>
      <c r="I824" s="8"/>
      <c r="J824" s="8"/>
      <c r="K824" s="8"/>
      <c r="L824" s="8"/>
      <c r="M824" s="8"/>
      <c r="N824" s="8"/>
      <c r="O824" s="21">
        <f>COUNTIF(Tableau415[[#This Row],[Lundi]:[Dimanche]],"&gt;0")</f>
        <v>0</v>
      </c>
      <c r="P824" s="21">
        <f>SUM(Tableau415[[#This Row],[Lundi]:[Dimanche]])</f>
        <v>0</v>
      </c>
      <c r="Q824" s="21">
        <f>COUNTIF(Tableau415[[#This Row],[Lundi]:[Dimanche]],"&gt;=190")*1000</f>
        <v>0</v>
      </c>
      <c r="R824" s="21">
        <f t="shared" si="24"/>
        <v>0</v>
      </c>
      <c r="S824" s="21">
        <f t="shared" si="25"/>
        <v>0</v>
      </c>
      <c r="T824" s="54" t="str">
        <f>IF(Tableau415[[#This Row],[Matricule]]&gt;1,IF(COUNTIF(Tableau415[DateMatricule],Tableau415[[#This Row],[DateMatricule]])&gt;1,"Doublon",""),"")</f>
        <v/>
      </c>
      <c r="U824"/>
    </row>
    <row r="825" spans="1:21" x14ac:dyDescent="0.25">
      <c r="A825" s="12" t="str">
        <f>IF(Tableau415[[#This Row],[Semaine]]="","",VLOOKUP(Tableau415[[#This Row],[Semaine]],Listes!$A:$B,2,FALSE))</f>
        <v/>
      </c>
      <c r="B825" s="12" t="str">
        <f>IF(ISBLANK(Tableau415[[#This Row],[Matricule]]),"",VLOOKUP(Tableau415[[#This Row],[Matricule]],#REF!,2,FALSE))</f>
        <v/>
      </c>
      <c r="C825" s="12" t="str">
        <f>IF(ISBLANK(Tableau415[[#This Row],[Matricule]]),"",VLOOKUP(Tableau415[[#This Row],[Matricule]],#REF!,3,FALSE))</f>
        <v/>
      </c>
      <c r="D825" s="12" t="str">
        <f>CONCATENATE(Tableau415[[#This Row],[Semaine]],Tableau415[[#This Row],[Matricule]])</f>
        <v/>
      </c>
      <c r="H825" s="8"/>
      <c r="I825" s="8"/>
      <c r="J825" s="8"/>
      <c r="K825" s="8"/>
      <c r="L825" s="8"/>
      <c r="M825" s="8"/>
      <c r="N825" s="8"/>
      <c r="O825" s="21">
        <f>COUNTIF(Tableau415[[#This Row],[Lundi]:[Dimanche]],"&gt;0")</f>
        <v>0</v>
      </c>
      <c r="P825" s="21">
        <f>SUM(Tableau415[[#This Row],[Lundi]:[Dimanche]])</f>
        <v>0</v>
      </c>
      <c r="Q825" s="21">
        <f>COUNTIF(Tableau415[[#This Row],[Lundi]:[Dimanche]],"&gt;=190")*1000</f>
        <v>0</v>
      </c>
      <c r="R825" s="21">
        <f t="shared" si="24"/>
        <v>0</v>
      </c>
      <c r="S825" s="21">
        <f t="shared" si="25"/>
        <v>0</v>
      </c>
      <c r="T825" s="54" t="str">
        <f>IF(Tableau415[[#This Row],[Matricule]]&gt;1,IF(COUNTIF(Tableau415[DateMatricule],Tableau415[[#This Row],[DateMatricule]])&gt;1,"Doublon",""),"")</f>
        <v/>
      </c>
      <c r="U825"/>
    </row>
    <row r="826" spans="1:21" x14ac:dyDescent="0.25">
      <c r="A826" s="12" t="str">
        <f>IF(Tableau415[[#This Row],[Semaine]]="","",VLOOKUP(Tableau415[[#This Row],[Semaine]],Listes!$A:$B,2,FALSE))</f>
        <v/>
      </c>
      <c r="B826" s="12" t="str">
        <f>IF(ISBLANK(Tableau415[[#This Row],[Matricule]]),"",VLOOKUP(Tableau415[[#This Row],[Matricule]],#REF!,2,FALSE))</f>
        <v/>
      </c>
      <c r="C826" s="12" t="str">
        <f>IF(ISBLANK(Tableau415[[#This Row],[Matricule]]),"",VLOOKUP(Tableau415[[#This Row],[Matricule]],#REF!,3,FALSE))</f>
        <v/>
      </c>
      <c r="D826" s="12" t="str">
        <f>CONCATENATE(Tableau415[[#This Row],[Semaine]],Tableau415[[#This Row],[Matricule]])</f>
        <v/>
      </c>
      <c r="H826" s="8"/>
      <c r="I826" s="8"/>
      <c r="J826" s="8"/>
      <c r="K826" s="8"/>
      <c r="L826" s="8"/>
      <c r="M826" s="8"/>
      <c r="N826" s="8"/>
      <c r="O826" s="21">
        <f>COUNTIF(Tableau415[[#This Row],[Lundi]:[Dimanche]],"&gt;0")</f>
        <v>0</v>
      </c>
      <c r="P826" s="21">
        <f>SUM(Tableau415[[#This Row],[Lundi]:[Dimanche]])</f>
        <v>0</v>
      </c>
      <c r="Q826" s="21">
        <f>COUNTIF(Tableau415[[#This Row],[Lundi]:[Dimanche]],"&gt;=190")*1000</f>
        <v>0</v>
      </c>
      <c r="R826" s="21">
        <f t="shared" si="24"/>
        <v>0</v>
      </c>
      <c r="S826" s="21">
        <f t="shared" si="25"/>
        <v>0</v>
      </c>
      <c r="T826" s="54" t="str">
        <f>IF(Tableau415[[#This Row],[Matricule]]&gt;1,IF(COUNTIF(Tableau415[DateMatricule],Tableau415[[#This Row],[DateMatricule]])&gt;1,"Doublon",""),"")</f>
        <v/>
      </c>
      <c r="U826"/>
    </row>
    <row r="827" spans="1:21" x14ac:dyDescent="0.25">
      <c r="A827" s="12" t="str">
        <f>IF(Tableau415[[#This Row],[Semaine]]="","",VLOOKUP(Tableau415[[#This Row],[Semaine]],Listes!$A:$B,2,FALSE))</f>
        <v/>
      </c>
      <c r="B827" s="12" t="str">
        <f>IF(ISBLANK(Tableau415[[#This Row],[Matricule]]),"",VLOOKUP(Tableau415[[#This Row],[Matricule]],#REF!,2,FALSE))</f>
        <v/>
      </c>
      <c r="C827" s="12" t="str">
        <f>IF(ISBLANK(Tableau415[[#This Row],[Matricule]]),"",VLOOKUP(Tableau415[[#This Row],[Matricule]],#REF!,3,FALSE))</f>
        <v/>
      </c>
      <c r="D827" s="12" t="str">
        <f>CONCATENATE(Tableau415[[#This Row],[Semaine]],Tableau415[[#This Row],[Matricule]])</f>
        <v/>
      </c>
      <c r="H827" s="8"/>
      <c r="I827" s="8"/>
      <c r="J827" s="8"/>
      <c r="K827" s="8"/>
      <c r="L827" s="8"/>
      <c r="M827" s="8"/>
      <c r="N827" s="8"/>
      <c r="O827" s="21">
        <f>COUNTIF(Tableau415[[#This Row],[Lundi]:[Dimanche]],"&gt;0")</f>
        <v>0</v>
      </c>
      <c r="P827" s="21">
        <f>SUM(Tableau415[[#This Row],[Lundi]:[Dimanche]])</f>
        <v>0</v>
      </c>
      <c r="Q827" s="21">
        <f>COUNTIF(Tableau415[[#This Row],[Lundi]:[Dimanche]],"&gt;=190")*1000</f>
        <v>0</v>
      </c>
      <c r="R827" s="21">
        <f t="shared" si="24"/>
        <v>0</v>
      </c>
      <c r="S827" s="21">
        <f t="shared" si="25"/>
        <v>0</v>
      </c>
      <c r="T827" s="54" t="str">
        <f>IF(Tableau415[[#This Row],[Matricule]]&gt;1,IF(COUNTIF(Tableau415[DateMatricule],Tableau415[[#This Row],[DateMatricule]])&gt;1,"Doublon",""),"")</f>
        <v/>
      </c>
      <c r="U827"/>
    </row>
    <row r="828" spans="1:21" x14ac:dyDescent="0.25">
      <c r="A828" s="12" t="str">
        <f>IF(Tableau415[[#This Row],[Semaine]]="","",VLOOKUP(Tableau415[[#This Row],[Semaine]],Listes!$A:$B,2,FALSE))</f>
        <v/>
      </c>
      <c r="B828" s="12" t="str">
        <f>IF(ISBLANK(Tableau415[[#This Row],[Matricule]]),"",VLOOKUP(Tableau415[[#This Row],[Matricule]],#REF!,2,FALSE))</f>
        <v/>
      </c>
      <c r="C828" s="12" t="str">
        <f>IF(ISBLANK(Tableau415[[#This Row],[Matricule]]),"",VLOOKUP(Tableau415[[#This Row],[Matricule]],#REF!,3,FALSE))</f>
        <v/>
      </c>
      <c r="D828" s="12" t="str">
        <f>CONCATENATE(Tableau415[[#This Row],[Semaine]],Tableau415[[#This Row],[Matricule]])</f>
        <v/>
      </c>
      <c r="H828" s="8"/>
      <c r="I828" s="8"/>
      <c r="J828" s="8"/>
      <c r="K828" s="8"/>
      <c r="L828" s="8"/>
      <c r="M828" s="8"/>
      <c r="N828" s="8"/>
      <c r="O828" s="21">
        <f>COUNTIF(Tableau415[[#This Row],[Lundi]:[Dimanche]],"&gt;0")</f>
        <v>0</v>
      </c>
      <c r="P828" s="21">
        <f>SUM(Tableau415[[#This Row],[Lundi]:[Dimanche]])</f>
        <v>0</v>
      </c>
      <c r="Q828" s="21">
        <f>COUNTIF(Tableau415[[#This Row],[Lundi]:[Dimanche]],"&gt;=190")*1000</f>
        <v>0</v>
      </c>
      <c r="R828" s="21">
        <f t="shared" si="24"/>
        <v>0</v>
      </c>
      <c r="S828" s="21">
        <f t="shared" si="25"/>
        <v>0</v>
      </c>
      <c r="T828" s="54" t="str">
        <f>IF(Tableau415[[#This Row],[Matricule]]&gt;1,IF(COUNTIF(Tableau415[DateMatricule],Tableau415[[#This Row],[DateMatricule]])&gt;1,"Doublon",""),"")</f>
        <v/>
      </c>
      <c r="U828"/>
    </row>
    <row r="829" spans="1:21" x14ac:dyDescent="0.25">
      <c r="A829" s="12" t="str">
        <f>IF(Tableau415[[#This Row],[Semaine]]="","",VLOOKUP(Tableau415[[#This Row],[Semaine]],Listes!$A:$B,2,FALSE))</f>
        <v/>
      </c>
      <c r="B829" s="12" t="str">
        <f>IF(ISBLANK(Tableau415[[#This Row],[Matricule]]),"",VLOOKUP(Tableau415[[#This Row],[Matricule]],#REF!,2,FALSE))</f>
        <v/>
      </c>
      <c r="C829" s="12" t="str">
        <f>IF(ISBLANK(Tableau415[[#This Row],[Matricule]]),"",VLOOKUP(Tableau415[[#This Row],[Matricule]],#REF!,3,FALSE))</f>
        <v/>
      </c>
      <c r="D829" s="12" t="str">
        <f>CONCATENATE(Tableau415[[#This Row],[Semaine]],Tableau415[[#This Row],[Matricule]])</f>
        <v/>
      </c>
      <c r="H829" s="8"/>
      <c r="I829" s="8"/>
      <c r="J829" s="8"/>
      <c r="K829" s="8"/>
      <c r="L829" s="8"/>
      <c r="M829" s="8"/>
      <c r="N829" s="8"/>
      <c r="O829" s="21">
        <f>COUNTIF(Tableau415[[#This Row],[Lundi]:[Dimanche]],"&gt;0")</f>
        <v>0</v>
      </c>
      <c r="P829" s="21">
        <f>SUM(Tableau415[[#This Row],[Lundi]:[Dimanche]])</f>
        <v>0</v>
      </c>
      <c r="Q829" s="21">
        <f>COUNTIF(Tableau415[[#This Row],[Lundi]:[Dimanche]],"&gt;=190")*1000</f>
        <v>0</v>
      </c>
      <c r="R829" s="21">
        <f t="shared" si="24"/>
        <v>0</v>
      </c>
      <c r="S829" s="21">
        <f t="shared" si="25"/>
        <v>0</v>
      </c>
      <c r="T829" s="54" t="str">
        <f>IF(Tableau415[[#This Row],[Matricule]]&gt;1,IF(COUNTIF(Tableau415[DateMatricule],Tableau415[[#This Row],[DateMatricule]])&gt;1,"Doublon",""),"")</f>
        <v/>
      </c>
      <c r="U829"/>
    </row>
    <row r="830" spans="1:21" x14ac:dyDescent="0.25">
      <c r="A830" s="12" t="str">
        <f>IF(Tableau415[[#This Row],[Semaine]]="","",VLOOKUP(Tableau415[[#This Row],[Semaine]],Listes!$A:$B,2,FALSE))</f>
        <v/>
      </c>
      <c r="B830" s="12" t="str">
        <f>IF(ISBLANK(Tableau415[[#This Row],[Matricule]]),"",VLOOKUP(Tableau415[[#This Row],[Matricule]],#REF!,2,FALSE))</f>
        <v/>
      </c>
      <c r="C830" s="12" t="str">
        <f>IF(ISBLANK(Tableau415[[#This Row],[Matricule]]),"",VLOOKUP(Tableau415[[#This Row],[Matricule]],#REF!,3,FALSE))</f>
        <v/>
      </c>
      <c r="D830" s="12" t="str">
        <f>CONCATENATE(Tableau415[[#This Row],[Semaine]],Tableau415[[#This Row],[Matricule]])</f>
        <v/>
      </c>
      <c r="H830" s="8"/>
      <c r="I830" s="8"/>
      <c r="J830" s="8"/>
      <c r="K830" s="8"/>
      <c r="L830" s="8"/>
      <c r="M830" s="8"/>
      <c r="N830" s="8"/>
      <c r="O830" s="21">
        <f>COUNTIF(Tableau415[[#This Row],[Lundi]:[Dimanche]],"&gt;0")</f>
        <v>0</v>
      </c>
      <c r="P830" s="21">
        <f>SUM(Tableau415[[#This Row],[Lundi]:[Dimanche]])</f>
        <v>0</v>
      </c>
      <c r="Q830" s="21">
        <f>COUNTIF(Tableau415[[#This Row],[Lundi]:[Dimanche]],"&gt;=190")*1000</f>
        <v>0</v>
      </c>
      <c r="R830" s="21">
        <f t="shared" si="24"/>
        <v>0</v>
      </c>
      <c r="S830" s="21">
        <f t="shared" si="25"/>
        <v>0</v>
      </c>
      <c r="T830" s="54" t="str">
        <f>IF(Tableau415[[#This Row],[Matricule]]&gt;1,IF(COUNTIF(Tableau415[DateMatricule],Tableau415[[#This Row],[DateMatricule]])&gt;1,"Doublon",""),"")</f>
        <v/>
      </c>
      <c r="U830"/>
    </row>
    <row r="831" spans="1:21" x14ac:dyDescent="0.25">
      <c r="A831" s="12" t="str">
        <f>IF(Tableau415[[#This Row],[Semaine]]="","",VLOOKUP(Tableau415[[#This Row],[Semaine]],Listes!$A:$B,2,FALSE))</f>
        <v/>
      </c>
      <c r="B831" s="12" t="str">
        <f>IF(ISBLANK(Tableau415[[#This Row],[Matricule]]),"",VLOOKUP(Tableau415[[#This Row],[Matricule]],#REF!,2,FALSE))</f>
        <v/>
      </c>
      <c r="C831" s="12" t="str">
        <f>IF(ISBLANK(Tableau415[[#This Row],[Matricule]]),"",VLOOKUP(Tableau415[[#This Row],[Matricule]],#REF!,3,FALSE))</f>
        <v/>
      </c>
      <c r="D831" s="12" t="str">
        <f>CONCATENATE(Tableau415[[#This Row],[Semaine]],Tableau415[[#This Row],[Matricule]])</f>
        <v/>
      </c>
      <c r="H831" s="8"/>
      <c r="I831" s="8"/>
      <c r="J831" s="8"/>
      <c r="K831" s="8"/>
      <c r="L831" s="8"/>
      <c r="M831" s="8"/>
      <c r="N831" s="8"/>
      <c r="O831" s="21">
        <f>COUNTIF(Tableau415[[#This Row],[Lundi]:[Dimanche]],"&gt;0")</f>
        <v>0</v>
      </c>
      <c r="P831" s="21">
        <f>SUM(Tableau415[[#This Row],[Lundi]:[Dimanche]])</f>
        <v>0</v>
      </c>
      <c r="Q831" s="21">
        <f>COUNTIF(Tableau415[[#This Row],[Lundi]:[Dimanche]],"&gt;=190")*1000</f>
        <v>0</v>
      </c>
      <c r="R831" s="21">
        <f t="shared" si="24"/>
        <v>0</v>
      </c>
      <c r="S831" s="21">
        <f t="shared" si="25"/>
        <v>0</v>
      </c>
      <c r="T831" s="54" t="str">
        <f>IF(Tableau415[[#This Row],[Matricule]]&gt;1,IF(COUNTIF(Tableau415[DateMatricule],Tableau415[[#This Row],[DateMatricule]])&gt;1,"Doublon",""),"")</f>
        <v/>
      </c>
      <c r="U831"/>
    </row>
    <row r="832" spans="1:21" x14ac:dyDescent="0.25">
      <c r="A832" s="12" t="str">
        <f>IF(Tableau415[[#This Row],[Semaine]]="","",VLOOKUP(Tableau415[[#This Row],[Semaine]],Listes!$A:$B,2,FALSE))</f>
        <v/>
      </c>
      <c r="B832" s="12" t="str">
        <f>IF(ISBLANK(Tableau415[[#This Row],[Matricule]]),"",VLOOKUP(Tableau415[[#This Row],[Matricule]],#REF!,2,FALSE))</f>
        <v/>
      </c>
      <c r="C832" s="12" t="str">
        <f>IF(ISBLANK(Tableau415[[#This Row],[Matricule]]),"",VLOOKUP(Tableau415[[#This Row],[Matricule]],#REF!,3,FALSE))</f>
        <v/>
      </c>
      <c r="D832" s="12" t="str">
        <f>CONCATENATE(Tableau415[[#This Row],[Semaine]],Tableau415[[#This Row],[Matricule]])</f>
        <v/>
      </c>
      <c r="H832" s="8"/>
      <c r="I832" s="8"/>
      <c r="J832" s="8"/>
      <c r="K832" s="8"/>
      <c r="L832" s="8"/>
      <c r="M832" s="8"/>
      <c r="N832" s="8"/>
      <c r="O832" s="21">
        <f>COUNTIF(Tableau415[[#This Row],[Lundi]:[Dimanche]],"&gt;0")</f>
        <v>0</v>
      </c>
      <c r="P832" s="21">
        <f>SUM(Tableau415[[#This Row],[Lundi]:[Dimanche]])</f>
        <v>0</v>
      </c>
      <c r="Q832" s="21">
        <f>COUNTIF(Tableau415[[#This Row],[Lundi]:[Dimanche]],"&gt;=190")*1000</f>
        <v>0</v>
      </c>
      <c r="R832" s="21">
        <f t="shared" si="24"/>
        <v>0</v>
      </c>
      <c r="S832" s="21">
        <f t="shared" si="25"/>
        <v>0</v>
      </c>
      <c r="T832" s="54" t="str">
        <f>IF(Tableau415[[#This Row],[Matricule]]&gt;1,IF(COUNTIF(Tableau415[DateMatricule],Tableau415[[#This Row],[DateMatricule]])&gt;1,"Doublon",""),"")</f>
        <v/>
      </c>
      <c r="U832"/>
    </row>
    <row r="833" spans="1:21" x14ac:dyDescent="0.25">
      <c r="A833" s="12" t="str">
        <f>IF(Tableau415[[#This Row],[Semaine]]="","",VLOOKUP(Tableau415[[#This Row],[Semaine]],Listes!$A:$B,2,FALSE))</f>
        <v/>
      </c>
      <c r="B833" s="12" t="str">
        <f>IF(ISBLANK(Tableau415[[#This Row],[Matricule]]),"",VLOOKUP(Tableau415[[#This Row],[Matricule]],#REF!,2,FALSE))</f>
        <v/>
      </c>
      <c r="C833" s="12" t="str">
        <f>IF(ISBLANK(Tableau415[[#This Row],[Matricule]]),"",VLOOKUP(Tableau415[[#This Row],[Matricule]],#REF!,3,FALSE))</f>
        <v/>
      </c>
      <c r="D833" s="12" t="str">
        <f>CONCATENATE(Tableau415[[#This Row],[Semaine]],Tableau415[[#This Row],[Matricule]])</f>
        <v/>
      </c>
      <c r="H833" s="8"/>
      <c r="I833" s="8"/>
      <c r="J833" s="8"/>
      <c r="K833" s="8"/>
      <c r="L833" s="8"/>
      <c r="M833" s="8"/>
      <c r="N833" s="8"/>
      <c r="O833" s="21">
        <f>COUNTIF(Tableau415[[#This Row],[Lundi]:[Dimanche]],"&gt;0")</f>
        <v>0</v>
      </c>
      <c r="P833" s="21">
        <f>SUM(Tableau415[[#This Row],[Lundi]:[Dimanche]])</f>
        <v>0</v>
      </c>
      <c r="Q833" s="21">
        <f>COUNTIF(Tableau415[[#This Row],[Lundi]:[Dimanche]],"&gt;=190")*1000</f>
        <v>0</v>
      </c>
      <c r="R833" s="21">
        <f t="shared" si="24"/>
        <v>0</v>
      </c>
      <c r="S833" s="21">
        <f t="shared" si="25"/>
        <v>0</v>
      </c>
      <c r="T833" s="54" t="str">
        <f>IF(Tableau415[[#This Row],[Matricule]]&gt;1,IF(COUNTIF(Tableau415[DateMatricule],Tableau415[[#This Row],[DateMatricule]])&gt;1,"Doublon",""),"")</f>
        <v/>
      </c>
      <c r="U833"/>
    </row>
    <row r="834" spans="1:21" x14ac:dyDescent="0.25">
      <c r="A834" s="12" t="str">
        <f>IF(Tableau415[[#This Row],[Semaine]]="","",VLOOKUP(Tableau415[[#This Row],[Semaine]],Listes!$A:$B,2,FALSE))</f>
        <v/>
      </c>
      <c r="B834" s="12" t="str">
        <f>IF(ISBLANK(Tableau415[[#This Row],[Matricule]]),"",VLOOKUP(Tableau415[[#This Row],[Matricule]],#REF!,2,FALSE))</f>
        <v/>
      </c>
      <c r="C834" s="12" t="str">
        <f>IF(ISBLANK(Tableau415[[#This Row],[Matricule]]),"",VLOOKUP(Tableau415[[#This Row],[Matricule]],#REF!,3,FALSE))</f>
        <v/>
      </c>
      <c r="D834" s="12" t="str">
        <f>CONCATENATE(Tableau415[[#This Row],[Semaine]],Tableau415[[#This Row],[Matricule]])</f>
        <v/>
      </c>
      <c r="H834" s="8"/>
      <c r="I834" s="8"/>
      <c r="J834" s="8"/>
      <c r="K834" s="8"/>
      <c r="L834" s="8"/>
      <c r="M834" s="8"/>
      <c r="N834" s="8"/>
      <c r="O834" s="21">
        <f>COUNTIF(Tableau415[[#This Row],[Lundi]:[Dimanche]],"&gt;0")</f>
        <v>0</v>
      </c>
      <c r="P834" s="21">
        <f>SUM(Tableau415[[#This Row],[Lundi]:[Dimanche]])</f>
        <v>0</v>
      </c>
      <c r="Q834" s="21">
        <f>COUNTIF(Tableau415[[#This Row],[Lundi]:[Dimanche]],"&gt;=190")*1000</f>
        <v>0</v>
      </c>
      <c r="R834" s="21">
        <f t="shared" si="24"/>
        <v>0</v>
      </c>
      <c r="S834" s="21">
        <f t="shared" si="25"/>
        <v>0</v>
      </c>
      <c r="T834" s="54" t="str">
        <f>IF(Tableau415[[#This Row],[Matricule]]&gt;1,IF(COUNTIF(Tableau415[DateMatricule],Tableau415[[#This Row],[DateMatricule]])&gt;1,"Doublon",""),"")</f>
        <v/>
      </c>
      <c r="U834"/>
    </row>
    <row r="835" spans="1:21" x14ac:dyDescent="0.25">
      <c r="A835" s="12" t="str">
        <f>IF(Tableau415[[#This Row],[Semaine]]="","",VLOOKUP(Tableau415[[#This Row],[Semaine]],Listes!$A:$B,2,FALSE))</f>
        <v/>
      </c>
      <c r="B835" s="12" t="str">
        <f>IF(ISBLANK(Tableau415[[#This Row],[Matricule]]),"",VLOOKUP(Tableau415[[#This Row],[Matricule]],#REF!,2,FALSE))</f>
        <v/>
      </c>
      <c r="C835" s="12" t="str">
        <f>IF(ISBLANK(Tableau415[[#This Row],[Matricule]]),"",VLOOKUP(Tableau415[[#This Row],[Matricule]],#REF!,3,FALSE))</f>
        <v/>
      </c>
      <c r="D835" s="12" t="str">
        <f>CONCATENATE(Tableau415[[#This Row],[Semaine]],Tableau415[[#This Row],[Matricule]])</f>
        <v/>
      </c>
      <c r="H835" s="8"/>
      <c r="I835" s="8"/>
      <c r="J835" s="8"/>
      <c r="K835" s="8"/>
      <c r="L835" s="8"/>
      <c r="M835" s="8"/>
      <c r="N835" s="8"/>
      <c r="O835" s="21">
        <f>COUNTIF(Tableau415[[#This Row],[Lundi]:[Dimanche]],"&gt;0")</f>
        <v>0</v>
      </c>
      <c r="P835" s="21">
        <f>SUM(Tableau415[[#This Row],[Lundi]:[Dimanche]])</f>
        <v>0</v>
      </c>
      <c r="Q835" s="21">
        <f>COUNTIF(Tableau415[[#This Row],[Lundi]:[Dimanche]],"&gt;=190")*1000</f>
        <v>0</v>
      </c>
      <c r="R835" s="21">
        <f t="shared" ref="R835:R898" si="26">+IF(P835&gt;1140,(P835-1140)*20,0)</f>
        <v>0</v>
      </c>
      <c r="S835" s="21">
        <f t="shared" ref="S835:S898" si="27">+Q835+R835</f>
        <v>0</v>
      </c>
      <c r="T835" s="54" t="str">
        <f>IF(Tableau415[[#This Row],[Matricule]]&gt;1,IF(COUNTIF(Tableau415[DateMatricule],Tableau415[[#This Row],[DateMatricule]])&gt;1,"Doublon",""),"")</f>
        <v/>
      </c>
      <c r="U835"/>
    </row>
    <row r="836" spans="1:21" x14ac:dyDescent="0.25">
      <c r="A836" s="12" t="str">
        <f>IF(Tableau415[[#This Row],[Semaine]]="","",VLOOKUP(Tableau415[[#This Row],[Semaine]],Listes!$A:$B,2,FALSE))</f>
        <v/>
      </c>
      <c r="B836" s="12" t="str">
        <f>IF(ISBLANK(Tableau415[[#This Row],[Matricule]]),"",VLOOKUP(Tableau415[[#This Row],[Matricule]],#REF!,2,FALSE))</f>
        <v/>
      </c>
      <c r="C836" s="12" t="str">
        <f>IF(ISBLANK(Tableau415[[#This Row],[Matricule]]),"",VLOOKUP(Tableau415[[#This Row],[Matricule]],#REF!,3,FALSE))</f>
        <v/>
      </c>
      <c r="D836" s="12" t="str">
        <f>CONCATENATE(Tableau415[[#This Row],[Semaine]],Tableau415[[#This Row],[Matricule]])</f>
        <v/>
      </c>
      <c r="H836" s="8"/>
      <c r="I836" s="8"/>
      <c r="J836" s="8"/>
      <c r="K836" s="8"/>
      <c r="L836" s="8"/>
      <c r="M836" s="8"/>
      <c r="N836" s="8"/>
      <c r="O836" s="21">
        <f>COUNTIF(Tableau415[[#This Row],[Lundi]:[Dimanche]],"&gt;0")</f>
        <v>0</v>
      </c>
      <c r="P836" s="21">
        <f>SUM(Tableau415[[#This Row],[Lundi]:[Dimanche]])</f>
        <v>0</v>
      </c>
      <c r="Q836" s="21">
        <f>COUNTIF(Tableau415[[#This Row],[Lundi]:[Dimanche]],"&gt;=190")*1000</f>
        <v>0</v>
      </c>
      <c r="R836" s="21">
        <f t="shared" si="26"/>
        <v>0</v>
      </c>
      <c r="S836" s="21">
        <f t="shared" si="27"/>
        <v>0</v>
      </c>
      <c r="T836" s="54" t="str">
        <f>IF(Tableau415[[#This Row],[Matricule]]&gt;1,IF(COUNTIF(Tableau415[DateMatricule],Tableau415[[#This Row],[DateMatricule]])&gt;1,"Doublon",""),"")</f>
        <v/>
      </c>
      <c r="U836"/>
    </row>
    <row r="837" spans="1:21" x14ac:dyDescent="0.25">
      <c r="A837" s="12" t="str">
        <f>IF(Tableau415[[#This Row],[Semaine]]="","",VLOOKUP(Tableau415[[#This Row],[Semaine]],Listes!$A:$B,2,FALSE))</f>
        <v/>
      </c>
      <c r="B837" s="12" t="str">
        <f>IF(ISBLANK(Tableau415[[#This Row],[Matricule]]),"",VLOOKUP(Tableau415[[#This Row],[Matricule]],#REF!,2,FALSE))</f>
        <v/>
      </c>
      <c r="C837" s="12" t="str">
        <f>IF(ISBLANK(Tableau415[[#This Row],[Matricule]]),"",VLOOKUP(Tableau415[[#This Row],[Matricule]],#REF!,3,FALSE))</f>
        <v/>
      </c>
      <c r="D837" s="12" t="str">
        <f>CONCATENATE(Tableau415[[#This Row],[Semaine]],Tableau415[[#This Row],[Matricule]])</f>
        <v/>
      </c>
      <c r="H837" s="8"/>
      <c r="I837" s="8"/>
      <c r="J837" s="8"/>
      <c r="K837" s="8"/>
      <c r="L837" s="8"/>
      <c r="M837" s="8"/>
      <c r="N837" s="8"/>
      <c r="O837" s="21">
        <f>COUNTIF(Tableau415[[#This Row],[Lundi]:[Dimanche]],"&gt;0")</f>
        <v>0</v>
      </c>
      <c r="P837" s="21">
        <f>SUM(Tableau415[[#This Row],[Lundi]:[Dimanche]])</f>
        <v>0</v>
      </c>
      <c r="Q837" s="21">
        <f>COUNTIF(Tableau415[[#This Row],[Lundi]:[Dimanche]],"&gt;=190")*1000</f>
        <v>0</v>
      </c>
      <c r="R837" s="21">
        <f t="shared" si="26"/>
        <v>0</v>
      </c>
      <c r="S837" s="21">
        <f t="shared" si="27"/>
        <v>0</v>
      </c>
      <c r="T837" s="54" t="str">
        <f>IF(Tableau415[[#This Row],[Matricule]]&gt;1,IF(COUNTIF(Tableau415[DateMatricule],Tableau415[[#This Row],[DateMatricule]])&gt;1,"Doublon",""),"")</f>
        <v/>
      </c>
      <c r="U837"/>
    </row>
    <row r="838" spans="1:21" x14ac:dyDescent="0.25">
      <c r="A838" s="12" t="str">
        <f>IF(Tableau415[[#This Row],[Semaine]]="","",VLOOKUP(Tableau415[[#This Row],[Semaine]],Listes!$A:$B,2,FALSE))</f>
        <v/>
      </c>
      <c r="B838" s="12" t="str">
        <f>IF(ISBLANK(Tableau415[[#This Row],[Matricule]]),"",VLOOKUP(Tableau415[[#This Row],[Matricule]],#REF!,2,FALSE))</f>
        <v/>
      </c>
      <c r="C838" s="12" t="str">
        <f>IF(ISBLANK(Tableau415[[#This Row],[Matricule]]),"",VLOOKUP(Tableau415[[#This Row],[Matricule]],#REF!,3,FALSE))</f>
        <v/>
      </c>
      <c r="D838" s="12" t="str">
        <f>CONCATENATE(Tableau415[[#This Row],[Semaine]],Tableau415[[#This Row],[Matricule]])</f>
        <v/>
      </c>
      <c r="H838" s="8"/>
      <c r="I838" s="8"/>
      <c r="J838" s="8"/>
      <c r="K838" s="8"/>
      <c r="L838" s="8"/>
      <c r="M838" s="8"/>
      <c r="N838" s="8"/>
      <c r="O838" s="21">
        <f>COUNTIF(Tableau415[[#This Row],[Lundi]:[Dimanche]],"&gt;0")</f>
        <v>0</v>
      </c>
      <c r="P838" s="21">
        <f>SUM(Tableau415[[#This Row],[Lundi]:[Dimanche]])</f>
        <v>0</v>
      </c>
      <c r="Q838" s="21">
        <f>COUNTIF(Tableau415[[#This Row],[Lundi]:[Dimanche]],"&gt;=190")*1000</f>
        <v>0</v>
      </c>
      <c r="R838" s="21">
        <f t="shared" si="26"/>
        <v>0</v>
      </c>
      <c r="S838" s="21">
        <f t="shared" si="27"/>
        <v>0</v>
      </c>
      <c r="T838" s="54" t="str">
        <f>IF(Tableau415[[#This Row],[Matricule]]&gt;1,IF(COUNTIF(Tableau415[DateMatricule],Tableau415[[#This Row],[DateMatricule]])&gt;1,"Doublon",""),"")</f>
        <v/>
      </c>
      <c r="U838"/>
    </row>
    <row r="839" spans="1:21" x14ac:dyDescent="0.25">
      <c r="A839" s="12" t="str">
        <f>IF(Tableau415[[#This Row],[Semaine]]="","",VLOOKUP(Tableau415[[#This Row],[Semaine]],Listes!$A:$B,2,FALSE))</f>
        <v/>
      </c>
      <c r="B839" s="12" t="str">
        <f>IF(ISBLANK(Tableau415[[#This Row],[Matricule]]),"",VLOOKUP(Tableau415[[#This Row],[Matricule]],#REF!,2,FALSE))</f>
        <v/>
      </c>
      <c r="C839" s="12" t="str">
        <f>IF(ISBLANK(Tableau415[[#This Row],[Matricule]]),"",VLOOKUP(Tableau415[[#This Row],[Matricule]],#REF!,3,FALSE))</f>
        <v/>
      </c>
      <c r="D839" s="12" t="str">
        <f>CONCATENATE(Tableau415[[#This Row],[Semaine]],Tableau415[[#This Row],[Matricule]])</f>
        <v/>
      </c>
      <c r="H839" s="8"/>
      <c r="I839" s="8"/>
      <c r="J839" s="8"/>
      <c r="K839" s="8"/>
      <c r="L839" s="8"/>
      <c r="M839" s="8"/>
      <c r="N839" s="8"/>
      <c r="O839" s="21">
        <f>COUNTIF(Tableau415[[#This Row],[Lundi]:[Dimanche]],"&gt;0")</f>
        <v>0</v>
      </c>
      <c r="P839" s="21">
        <f>SUM(Tableau415[[#This Row],[Lundi]:[Dimanche]])</f>
        <v>0</v>
      </c>
      <c r="Q839" s="21">
        <f>COUNTIF(Tableau415[[#This Row],[Lundi]:[Dimanche]],"&gt;=190")*1000</f>
        <v>0</v>
      </c>
      <c r="R839" s="21">
        <f t="shared" si="26"/>
        <v>0</v>
      </c>
      <c r="S839" s="21">
        <f t="shared" si="27"/>
        <v>0</v>
      </c>
      <c r="T839" s="54" t="str">
        <f>IF(Tableau415[[#This Row],[Matricule]]&gt;1,IF(COUNTIF(Tableau415[DateMatricule],Tableau415[[#This Row],[DateMatricule]])&gt;1,"Doublon",""),"")</f>
        <v/>
      </c>
      <c r="U839"/>
    </row>
    <row r="840" spans="1:21" x14ac:dyDescent="0.25">
      <c r="A840" s="12" t="str">
        <f>IF(Tableau415[[#This Row],[Semaine]]="","",VLOOKUP(Tableau415[[#This Row],[Semaine]],Listes!$A:$B,2,FALSE))</f>
        <v/>
      </c>
      <c r="B840" s="12" t="str">
        <f>IF(ISBLANK(Tableau415[[#This Row],[Matricule]]),"",VLOOKUP(Tableau415[[#This Row],[Matricule]],#REF!,2,FALSE))</f>
        <v/>
      </c>
      <c r="C840" s="12" t="str">
        <f>IF(ISBLANK(Tableau415[[#This Row],[Matricule]]),"",VLOOKUP(Tableau415[[#This Row],[Matricule]],#REF!,3,FALSE))</f>
        <v/>
      </c>
      <c r="D840" s="12" t="str">
        <f>CONCATENATE(Tableau415[[#This Row],[Semaine]],Tableau415[[#This Row],[Matricule]])</f>
        <v/>
      </c>
      <c r="H840" s="8"/>
      <c r="I840" s="8"/>
      <c r="J840" s="8"/>
      <c r="K840" s="8"/>
      <c r="L840" s="8"/>
      <c r="M840" s="8"/>
      <c r="N840" s="8"/>
      <c r="O840" s="21">
        <f>COUNTIF(Tableau415[[#This Row],[Lundi]:[Dimanche]],"&gt;0")</f>
        <v>0</v>
      </c>
      <c r="P840" s="21">
        <f>SUM(Tableau415[[#This Row],[Lundi]:[Dimanche]])</f>
        <v>0</v>
      </c>
      <c r="Q840" s="21">
        <f>COUNTIF(Tableau415[[#This Row],[Lundi]:[Dimanche]],"&gt;=190")*1000</f>
        <v>0</v>
      </c>
      <c r="R840" s="21">
        <f t="shared" si="26"/>
        <v>0</v>
      </c>
      <c r="S840" s="21">
        <f t="shared" si="27"/>
        <v>0</v>
      </c>
      <c r="T840" s="54" t="str">
        <f>IF(Tableau415[[#This Row],[Matricule]]&gt;1,IF(COUNTIF(Tableau415[DateMatricule],Tableau415[[#This Row],[DateMatricule]])&gt;1,"Doublon",""),"")</f>
        <v/>
      </c>
      <c r="U840"/>
    </row>
    <row r="841" spans="1:21" x14ac:dyDescent="0.25">
      <c r="A841" s="12" t="str">
        <f>IF(Tableau415[[#This Row],[Semaine]]="","",VLOOKUP(Tableau415[[#This Row],[Semaine]],Listes!$A:$B,2,FALSE))</f>
        <v/>
      </c>
      <c r="B841" s="12" t="str">
        <f>IF(ISBLANK(Tableau415[[#This Row],[Matricule]]),"",VLOOKUP(Tableau415[[#This Row],[Matricule]],#REF!,2,FALSE))</f>
        <v/>
      </c>
      <c r="C841" s="12" t="str">
        <f>IF(ISBLANK(Tableau415[[#This Row],[Matricule]]),"",VLOOKUP(Tableau415[[#This Row],[Matricule]],#REF!,3,FALSE))</f>
        <v/>
      </c>
      <c r="D841" s="12" t="str">
        <f>CONCATENATE(Tableau415[[#This Row],[Semaine]],Tableau415[[#This Row],[Matricule]])</f>
        <v/>
      </c>
      <c r="H841" s="8"/>
      <c r="I841" s="8"/>
      <c r="J841" s="8"/>
      <c r="K841" s="8"/>
      <c r="L841" s="8"/>
      <c r="M841" s="8"/>
      <c r="N841" s="8"/>
      <c r="O841" s="21">
        <f>COUNTIF(Tableau415[[#This Row],[Lundi]:[Dimanche]],"&gt;0")</f>
        <v>0</v>
      </c>
      <c r="P841" s="21">
        <f>SUM(Tableau415[[#This Row],[Lundi]:[Dimanche]])</f>
        <v>0</v>
      </c>
      <c r="Q841" s="21">
        <f>COUNTIF(Tableau415[[#This Row],[Lundi]:[Dimanche]],"&gt;=190")*1000</f>
        <v>0</v>
      </c>
      <c r="R841" s="21">
        <f t="shared" si="26"/>
        <v>0</v>
      </c>
      <c r="S841" s="21">
        <f t="shared" si="27"/>
        <v>0</v>
      </c>
      <c r="T841" s="54" t="str">
        <f>IF(Tableau415[[#This Row],[Matricule]]&gt;1,IF(COUNTIF(Tableau415[DateMatricule],Tableau415[[#This Row],[DateMatricule]])&gt;1,"Doublon",""),"")</f>
        <v/>
      </c>
      <c r="U841"/>
    </row>
    <row r="842" spans="1:21" x14ac:dyDescent="0.25">
      <c r="A842" s="12" t="str">
        <f>IF(Tableau415[[#This Row],[Semaine]]="","",VLOOKUP(Tableau415[[#This Row],[Semaine]],Listes!$A:$B,2,FALSE))</f>
        <v/>
      </c>
      <c r="B842" s="12" t="str">
        <f>IF(ISBLANK(Tableau415[[#This Row],[Matricule]]),"",VLOOKUP(Tableau415[[#This Row],[Matricule]],#REF!,2,FALSE))</f>
        <v/>
      </c>
      <c r="C842" s="12" t="str">
        <f>IF(ISBLANK(Tableau415[[#This Row],[Matricule]]),"",VLOOKUP(Tableau415[[#This Row],[Matricule]],#REF!,3,FALSE))</f>
        <v/>
      </c>
      <c r="D842" s="12" t="str">
        <f>CONCATENATE(Tableau415[[#This Row],[Semaine]],Tableau415[[#This Row],[Matricule]])</f>
        <v/>
      </c>
      <c r="H842" s="8"/>
      <c r="I842" s="8"/>
      <c r="J842" s="8"/>
      <c r="K842" s="8"/>
      <c r="L842" s="8"/>
      <c r="M842" s="8"/>
      <c r="N842" s="8"/>
      <c r="O842" s="21">
        <f>COUNTIF(Tableau415[[#This Row],[Lundi]:[Dimanche]],"&gt;0")</f>
        <v>0</v>
      </c>
      <c r="P842" s="21">
        <f>SUM(Tableau415[[#This Row],[Lundi]:[Dimanche]])</f>
        <v>0</v>
      </c>
      <c r="Q842" s="21">
        <f>COUNTIF(Tableau415[[#This Row],[Lundi]:[Dimanche]],"&gt;=190")*1000</f>
        <v>0</v>
      </c>
      <c r="R842" s="21">
        <f t="shared" si="26"/>
        <v>0</v>
      </c>
      <c r="S842" s="21">
        <f t="shared" si="27"/>
        <v>0</v>
      </c>
      <c r="T842" s="54" t="str">
        <f>IF(Tableau415[[#This Row],[Matricule]]&gt;1,IF(COUNTIF(Tableau415[DateMatricule],Tableau415[[#This Row],[DateMatricule]])&gt;1,"Doublon",""),"")</f>
        <v/>
      </c>
      <c r="U842"/>
    </row>
    <row r="843" spans="1:21" x14ac:dyDescent="0.25">
      <c r="A843" s="12" t="str">
        <f>IF(Tableau415[[#This Row],[Semaine]]="","",VLOOKUP(Tableau415[[#This Row],[Semaine]],Listes!$A:$B,2,FALSE))</f>
        <v/>
      </c>
      <c r="B843" s="12" t="str">
        <f>IF(ISBLANK(Tableau415[[#This Row],[Matricule]]),"",VLOOKUP(Tableau415[[#This Row],[Matricule]],#REF!,2,FALSE))</f>
        <v/>
      </c>
      <c r="C843" s="12" t="str">
        <f>IF(ISBLANK(Tableau415[[#This Row],[Matricule]]),"",VLOOKUP(Tableau415[[#This Row],[Matricule]],#REF!,3,FALSE))</f>
        <v/>
      </c>
      <c r="D843" s="12" t="str">
        <f>CONCATENATE(Tableau415[[#This Row],[Semaine]],Tableau415[[#This Row],[Matricule]])</f>
        <v/>
      </c>
      <c r="H843" s="8"/>
      <c r="I843" s="8"/>
      <c r="J843" s="8"/>
      <c r="K843" s="8"/>
      <c r="L843" s="8"/>
      <c r="M843" s="8"/>
      <c r="N843" s="8"/>
      <c r="O843" s="21">
        <f>COUNTIF(Tableau415[[#This Row],[Lundi]:[Dimanche]],"&gt;0")</f>
        <v>0</v>
      </c>
      <c r="P843" s="21">
        <f>SUM(Tableau415[[#This Row],[Lundi]:[Dimanche]])</f>
        <v>0</v>
      </c>
      <c r="Q843" s="21">
        <f>COUNTIF(Tableau415[[#This Row],[Lundi]:[Dimanche]],"&gt;=190")*1000</f>
        <v>0</v>
      </c>
      <c r="R843" s="21">
        <f t="shared" si="26"/>
        <v>0</v>
      </c>
      <c r="S843" s="21">
        <f t="shared" si="27"/>
        <v>0</v>
      </c>
      <c r="T843" s="54" t="str">
        <f>IF(Tableau415[[#This Row],[Matricule]]&gt;1,IF(COUNTIF(Tableau415[DateMatricule],Tableau415[[#This Row],[DateMatricule]])&gt;1,"Doublon",""),"")</f>
        <v/>
      </c>
      <c r="U843"/>
    </row>
    <row r="844" spans="1:21" x14ac:dyDescent="0.25">
      <c r="A844" s="12" t="str">
        <f>IF(Tableau415[[#This Row],[Semaine]]="","",VLOOKUP(Tableau415[[#This Row],[Semaine]],Listes!$A:$B,2,FALSE))</f>
        <v/>
      </c>
      <c r="B844" s="12" t="str">
        <f>IF(ISBLANK(Tableau415[[#This Row],[Matricule]]),"",VLOOKUP(Tableau415[[#This Row],[Matricule]],#REF!,2,FALSE))</f>
        <v/>
      </c>
      <c r="C844" s="12" t="str">
        <f>IF(ISBLANK(Tableau415[[#This Row],[Matricule]]),"",VLOOKUP(Tableau415[[#This Row],[Matricule]],#REF!,3,FALSE))</f>
        <v/>
      </c>
      <c r="D844" s="12" t="str">
        <f>CONCATENATE(Tableau415[[#This Row],[Semaine]],Tableau415[[#This Row],[Matricule]])</f>
        <v/>
      </c>
      <c r="H844" s="8"/>
      <c r="I844" s="8"/>
      <c r="J844" s="8"/>
      <c r="K844" s="8"/>
      <c r="L844" s="8"/>
      <c r="M844" s="8"/>
      <c r="N844" s="8"/>
      <c r="O844" s="21">
        <f>COUNTIF(Tableau415[[#This Row],[Lundi]:[Dimanche]],"&gt;0")</f>
        <v>0</v>
      </c>
      <c r="P844" s="21">
        <f>SUM(Tableau415[[#This Row],[Lundi]:[Dimanche]])</f>
        <v>0</v>
      </c>
      <c r="Q844" s="21">
        <f>COUNTIF(Tableau415[[#This Row],[Lundi]:[Dimanche]],"&gt;=190")*1000</f>
        <v>0</v>
      </c>
      <c r="R844" s="21">
        <f t="shared" si="26"/>
        <v>0</v>
      </c>
      <c r="S844" s="21">
        <f t="shared" si="27"/>
        <v>0</v>
      </c>
      <c r="T844" s="54" t="str">
        <f>IF(Tableau415[[#This Row],[Matricule]]&gt;1,IF(COUNTIF(Tableau415[DateMatricule],Tableau415[[#This Row],[DateMatricule]])&gt;1,"Doublon",""),"")</f>
        <v/>
      </c>
      <c r="U844"/>
    </row>
    <row r="845" spans="1:21" x14ac:dyDescent="0.25">
      <c r="A845" s="12" t="str">
        <f>IF(Tableau415[[#This Row],[Semaine]]="","",VLOOKUP(Tableau415[[#This Row],[Semaine]],Listes!$A:$B,2,FALSE))</f>
        <v/>
      </c>
      <c r="B845" s="12" t="str">
        <f>IF(ISBLANK(Tableau415[[#This Row],[Matricule]]),"",VLOOKUP(Tableau415[[#This Row],[Matricule]],#REF!,2,FALSE))</f>
        <v/>
      </c>
      <c r="C845" s="12" t="str">
        <f>IF(ISBLANK(Tableau415[[#This Row],[Matricule]]),"",VLOOKUP(Tableau415[[#This Row],[Matricule]],#REF!,3,FALSE))</f>
        <v/>
      </c>
      <c r="D845" s="12" t="str">
        <f>CONCATENATE(Tableau415[[#This Row],[Semaine]],Tableau415[[#This Row],[Matricule]])</f>
        <v/>
      </c>
      <c r="H845" s="8"/>
      <c r="I845" s="8"/>
      <c r="J845" s="8"/>
      <c r="K845" s="8"/>
      <c r="L845" s="8"/>
      <c r="M845" s="8"/>
      <c r="N845" s="8"/>
      <c r="O845" s="21">
        <f>COUNTIF(Tableau415[[#This Row],[Lundi]:[Dimanche]],"&gt;0")</f>
        <v>0</v>
      </c>
      <c r="P845" s="21">
        <f>SUM(Tableau415[[#This Row],[Lundi]:[Dimanche]])</f>
        <v>0</v>
      </c>
      <c r="Q845" s="21">
        <f>COUNTIF(Tableau415[[#This Row],[Lundi]:[Dimanche]],"&gt;=190")*1000</f>
        <v>0</v>
      </c>
      <c r="R845" s="21">
        <f t="shared" si="26"/>
        <v>0</v>
      </c>
      <c r="S845" s="21">
        <f t="shared" si="27"/>
        <v>0</v>
      </c>
      <c r="T845" s="54" t="str">
        <f>IF(Tableau415[[#This Row],[Matricule]]&gt;1,IF(COUNTIF(Tableau415[DateMatricule],Tableau415[[#This Row],[DateMatricule]])&gt;1,"Doublon",""),"")</f>
        <v/>
      </c>
      <c r="U845"/>
    </row>
    <row r="846" spans="1:21" x14ac:dyDescent="0.25">
      <c r="A846" s="12" t="str">
        <f>IF(Tableau415[[#This Row],[Semaine]]="","",VLOOKUP(Tableau415[[#This Row],[Semaine]],Listes!$A:$B,2,FALSE))</f>
        <v/>
      </c>
      <c r="B846" s="12" t="str">
        <f>IF(ISBLANK(Tableau415[[#This Row],[Matricule]]),"",VLOOKUP(Tableau415[[#This Row],[Matricule]],#REF!,2,FALSE))</f>
        <v/>
      </c>
      <c r="C846" s="12" t="str">
        <f>IF(ISBLANK(Tableau415[[#This Row],[Matricule]]),"",VLOOKUP(Tableau415[[#This Row],[Matricule]],#REF!,3,FALSE))</f>
        <v/>
      </c>
      <c r="D846" s="12" t="str">
        <f>CONCATENATE(Tableau415[[#This Row],[Semaine]],Tableau415[[#This Row],[Matricule]])</f>
        <v/>
      </c>
      <c r="H846" s="8"/>
      <c r="I846" s="8"/>
      <c r="J846" s="8"/>
      <c r="K846" s="8"/>
      <c r="L846" s="8"/>
      <c r="M846" s="8"/>
      <c r="N846" s="8"/>
      <c r="O846" s="21">
        <f>COUNTIF(Tableau415[[#This Row],[Lundi]:[Dimanche]],"&gt;0")</f>
        <v>0</v>
      </c>
      <c r="P846" s="21">
        <f>SUM(Tableau415[[#This Row],[Lundi]:[Dimanche]])</f>
        <v>0</v>
      </c>
      <c r="Q846" s="21">
        <f>COUNTIF(Tableau415[[#This Row],[Lundi]:[Dimanche]],"&gt;=190")*1000</f>
        <v>0</v>
      </c>
      <c r="R846" s="21">
        <f t="shared" si="26"/>
        <v>0</v>
      </c>
      <c r="S846" s="21">
        <f t="shared" si="27"/>
        <v>0</v>
      </c>
      <c r="T846" s="54" t="str">
        <f>IF(Tableau415[[#This Row],[Matricule]]&gt;1,IF(COUNTIF(Tableau415[DateMatricule],Tableau415[[#This Row],[DateMatricule]])&gt;1,"Doublon",""),"")</f>
        <v/>
      </c>
      <c r="U846"/>
    </row>
    <row r="847" spans="1:21" x14ac:dyDescent="0.25">
      <c r="A847" s="12" t="str">
        <f>IF(Tableau415[[#This Row],[Semaine]]="","",VLOOKUP(Tableau415[[#This Row],[Semaine]],Listes!$A:$B,2,FALSE))</f>
        <v/>
      </c>
      <c r="B847" s="12" t="str">
        <f>IF(ISBLANK(Tableau415[[#This Row],[Matricule]]),"",VLOOKUP(Tableau415[[#This Row],[Matricule]],#REF!,2,FALSE))</f>
        <v/>
      </c>
      <c r="C847" s="12" t="str">
        <f>IF(ISBLANK(Tableau415[[#This Row],[Matricule]]),"",VLOOKUP(Tableau415[[#This Row],[Matricule]],#REF!,3,FALSE))</f>
        <v/>
      </c>
      <c r="D847" s="12" t="str">
        <f>CONCATENATE(Tableau415[[#This Row],[Semaine]],Tableau415[[#This Row],[Matricule]])</f>
        <v/>
      </c>
      <c r="H847" s="8"/>
      <c r="I847" s="8"/>
      <c r="J847" s="8"/>
      <c r="K847" s="8"/>
      <c r="L847" s="8"/>
      <c r="M847" s="8"/>
      <c r="N847" s="8"/>
      <c r="O847" s="21">
        <f>COUNTIF(Tableau415[[#This Row],[Lundi]:[Dimanche]],"&gt;0")</f>
        <v>0</v>
      </c>
      <c r="P847" s="21">
        <f>SUM(Tableau415[[#This Row],[Lundi]:[Dimanche]])</f>
        <v>0</v>
      </c>
      <c r="Q847" s="21">
        <f>COUNTIF(Tableau415[[#This Row],[Lundi]:[Dimanche]],"&gt;=190")*1000</f>
        <v>0</v>
      </c>
      <c r="R847" s="21">
        <f t="shared" si="26"/>
        <v>0</v>
      </c>
      <c r="S847" s="21">
        <f t="shared" si="27"/>
        <v>0</v>
      </c>
      <c r="T847" s="54" t="str">
        <f>IF(Tableau415[[#This Row],[Matricule]]&gt;1,IF(COUNTIF(Tableau415[DateMatricule],Tableau415[[#This Row],[DateMatricule]])&gt;1,"Doublon",""),"")</f>
        <v/>
      </c>
      <c r="U847"/>
    </row>
    <row r="848" spans="1:21" x14ac:dyDescent="0.25">
      <c r="A848" s="12" t="str">
        <f>IF(Tableau415[[#This Row],[Semaine]]="","",VLOOKUP(Tableau415[[#This Row],[Semaine]],Listes!$A:$B,2,FALSE))</f>
        <v/>
      </c>
      <c r="B848" s="12" t="str">
        <f>IF(ISBLANK(Tableau415[[#This Row],[Matricule]]),"",VLOOKUP(Tableau415[[#This Row],[Matricule]],#REF!,2,FALSE))</f>
        <v/>
      </c>
      <c r="C848" s="12" t="str">
        <f>IF(ISBLANK(Tableau415[[#This Row],[Matricule]]),"",VLOOKUP(Tableau415[[#This Row],[Matricule]],#REF!,3,FALSE))</f>
        <v/>
      </c>
      <c r="D848" s="12" t="str">
        <f>CONCATENATE(Tableau415[[#This Row],[Semaine]],Tableau415[[#This Row],[Matricule]])</f>
        <v/>
      </c>
      <c r="H848" s="8"/>
      <c r="I848" s="8"/>
      <c r="J848" s="8"/>
      <c r="K848" s="8"/>
      <c r="L848" s="8"/>
      <c r="M848" s="8"/>
      <c r="N848" s="8"/>
      <c r="O848" s="21">
        <f>COUNTIF(Tableau415[[#This Row],[Lundi]:[Dimanche]],"&gt;0")</f>
        <v>0</v>
      </c>
      <c r="P848" s="21">
        <f>SUM(Tableau415[[#This Row],[Lundi]:[Dimanche]])</f>
        <v>0</v>
      </c>
      <c r="Q848" s="21">
        <f>COUNTIF(Tableau415[[#This Row],[Lundi]:[Dimanche]],"&gt;=190")*1000</f>
        <v>0</v>
      </c>
      <c r="R848" s="21">
        <f t="shared" si="26"/>
        <v>0</v>
      </c>
      <c r="S848" s="21">
        <f t="shared" si="27"/>
        <v>0</v>
      </c>
      <c r="T848" s="54" t="str">
        <f>IF(Tableau415[[#This Row],[Matricule]]&gt;1,IF(COUNTIF(Tableau415[DateMatricule],Tableau415[[#This Row],[DateMatricule]])&gt;1,"Doublon",""),"")</f>
        <v/>
      </c>
      <c r="U848"/>
    </row>
    <row r="849" spans="1:21" x14ac:dyDescent="0.25">
      <c r="A849" s="12" t="str">
        <f>IF(Tableau415[[#This Row],[Semaine]]="","",VLOOKUP(Tableau415[[#This Row],[Semaine]],Listes!$A:$B,2,FALSE))</f>
        <v/>
      </c>
      <c r="B849" s="12" t="str">
        <f>IF(ISBLANK(Tableau415[[#This Row],[Matricule]]),"",VLOOKUP(Tableau415[[#This Row],[Matricule]],#REF!,2,FALSE))</f>
        <v/>
      </c>
      <c r="C849" s="12" t="str">
        <f>IF(ISBLANK(Tableau415[[#This Row],[Matricule]]),"",VLOOKUP(Tableau415[[#This Row],[Matricule]],#REF!,3,FALSE))</f>
        <v/>
      </c>
      <c r="D849" s="12" t="str">
        <f>CONCATENATE(Tableau415[[#This Row],[Semaine]],Tableau415[[#This Row],[Matricule]])</f>
        <v/>
      </c>
      <c r="H849" s="8"/>
      <c r="I849" s="8"/>
      <c r="J849" s="8"/>
      <c r="K849" s="8"/>
      <c r="L849" s="8"/>
      <c r="M849" s="8"/>
      <c r="N849" s="8"/>
      <c r="O849" s="21">
        <f>COUNTIF(Tableau415[[#This Row],[Lundi]:[Dimanche]],"&gt;0")</f>
        <v>0</v>
      </c>
      <c r="P849" s="21">
        <f>SUM(Tableau415[[#This Row],[Lundi]:[Dimanche]])</f>
        <v>0</v>
      </c>
      <c r="Q849" s="21">
        <f>COUNTIF(Tableau415[[#This Row],[Lundi]:[Dimanche]],"&gt;=190")*1000</f>
        <v>0</v>
      </c>
      <c r="R849" s="21">
        <f t="shared" si="26"/>
        <v>0</v>
      </c>
      <c r="S849" s="21">
        <f t="shared" si="27"/>
        <v>0</v>
      </c>
      <c r="T849" s="54" t="str">
        <f>IF(Tableau415[[#This Row],[Matricule]]&gt;1,IF(COUNTIF(Tableau415[DateMatricule],Tableau415[[#This Row],[DateMatricule]])&gt;1,"Doublon",""),"")</f>
        <v/>
      </c>
      <c r="U849"/>
    </row>
    <row r="850" spans="1:21" x14ac:dyDescent="0.25">
      <c r="A850" s="12" t="str">
        <f>IF(Tableau415[[#This Row],[Semaine]]="","",VLOOKUP(Tableau415[[#This Row],[Semaine]],Listes!$A:$B,2,FALSE))</f>
        <v/>
      </c>
      <c r="B850" s="12" t="str">
        <f>IF(ISBLANK(Tableau415[[#This Row],[Matricule]]),"",VLOOKUP(Tableau415[[#This Row],[Matricule]],#REF!,2,FALSE))</f>
        <v/>
      </c>
      <c r="C850" s="12" t="str">
        <f>IF(ISBLANK(Tableau415[[#This Row],[Matricule]]),"",VLOOKUP(Tableau415[[#This Row],[Matricule]],#REF!,3,FALSE))</f>
        <v/>
      </c>
      <c r="D850" s="12" t="str">
        <f>CONCATENATE(Tableau415[[#This Row],[Semaine]],Tableau415[[#This Row],[Matricule]])</f>
        <v/>
      </c>
      <c r="H850" s="8"/>
      <c r="I850" s="8"/>
      <c r="J850" s="8"/>
      <c r="K850" s="8"/>
      <c r="L850" s="8"/>
      <c r="M850" s="8"/>
      <c r="N850" s="8"/>
      <c r="O850" s="21">
        <f>COUNTIF(Tableau415[[#This Row],[Lundi]:[Dimanche]],"&gt;0")</f>
        <v>0</v>
      </c>
      <c r="P850" s="21">
        <f>SUM(Tableau415[[#This Row],[Lundi]:[Dimanche]])</f>
        <v>0</v>
      </c>
      <c r="Q850" s="21">
        <f>COUNTIF(Tableau415[[#This Row],[Lundi]:[Dimanche]],"&gt;=190")*1000</f>
        <v>0</v>
      </c>
      <c r="R850" s="21">
        <f t="shared" si="26"/>
        <v>0</v>
      </c>
      <c r="S850" s="21">
        <f t="shared" si="27"/>
        <v>0</v>
      </c>
      <c r="T850" s="54" t="str">
        <f>IF(Tableau415[[#This Row],[Matricule]]&gt;1,IF(COUNTIF(Tableau415[DateMatricule],Tableau415[[#This Row],[DateMatricule]])&gt;1,"Doublon",""),"")</f>
        <v/>
      </c>
      <c r="U850"/>
    </row>
    <row r="851" spans="1:21" x14ac:dyDescent="0.25">
      <c r="A851" s="12" t="str">
        <f>IF(Tableau415[[#This Row],[Semaine]]="","",VLOOKUP(Tableau415[[#This Row],[Semaine]],Listes!$A:$B,2,FALSE))</f>
        <v/>
      </c>
      <c r="B851" s="12" t="str">
        <f>IF(ISBLANK(Tableau415[[#This Row],[Matricule]]),"",VLOOKUP(Tableau415[[#This Row],[Matricule]],#REF!,2,FALSE))</f>
        <v/>
      </c>
      <c r="C851" s="12" t="str">
        <f>IF(ISBLANK(Tableau415[[#This Row],[Matricule]]),"",VLOOKUP(Tableau415[[#This Row],[Matricule]],#REF!,3,FALSE))</f>
        <v/>
      </c>
      <c r="D851" s="12" t="str">
        <f>CONCATENATE(Tableau415[[#This Row],[Semaine]],Tableau415[[#This Row],[Matricule]])</f>
        <v/>
      </c>
      <c r="H851" s="8"/>
      <c r="I851" s="8"/>
      <c r="J851" s="8"/>
      <c r="K851" s="8"/>
      <c r="L851" s="8"/>
      <c r="M851" s="8"/>
      <c r="N851" s="8"/>
      <c r="O851" s="21">
        <f>COUNTIF(Tableau415[[#This Row],[Lundi]:[Dimanche]],"&gt;0")</f>
        <v>0</v>
      </c>
      <c r="P851" s="21">
        <f>SUM(Tableau415[[#This Row],[Lundi]:[Dimanche]])</f>
        <v>0</v>
      </c>
      <c r="Q851" s="21">
        <f>COUNTIF(Tableau415[[#This Row],[Lundi]:[Dimanche]],"&gt;=190")*1000</f>
        <v>0</v>
      </c>
      <c r="R851" s="21">
        <f t="shared" si="26"/>
        <v>0</v>
      </c>
      <c r="S851" s="21">
        <f t="shared" si="27"/>
        <v>0</v>
      </c>
      <c r="T851" s="54" t="str">
        <f>IF(Tableau415[[#This Row],[Matricule]]&gt;1,IF(COUNTIF(Tableau415[DateMatricule],Tableau415[[#This Row],[DateMatricule]])&gt;1,"Doublon",""),"")</f>
        <v/>
      </c>
      <c r="U851"/>
    </row>
    <row r="852" spans="1:21" x14ac:dyDescent="0.25">
      <c r="A852" s="12" t="str">
        <f>IF(Tableau415[[#This Row],[Semaine]]="","",VLOOKUP(Tableau415[[#This Row],[Semaine]],Listes!$A:$B,2,FALSE))</f>
        <v/>
      </c>
      <c r="B852" s="12" t="str">
        <f>IF(ISBLANK(Tableau415[[#This Row],[Matricule]]),"",VLOOKUP(Tableau415[[#This Row],[Matricule]],#REF!,2,FALSE))</f>
        <v/>
      </c>
      <c r="C852" s="12" t="str">
        <f>IF(ISBLANK(Tableau415[[#This Row],[Matricule]]),"",VLOOKUP(Tableau415[[#This Row],[Matricule]],#REF!,3,FALSE))</f>
        <v/>
      </c>
      <c r="D852" s="12" t="str">
        <f>CONCATENATE(Tableau415[[#This Row],[Semaine]],Tableau415[[#This Row],[Matricule]])</f>
        <v/>
      </c>
      <c r="H852" s="8"/>
      <c r="I852" s="8"/>
      <c r="J852" s="8"/>
      <c r="K852" s="8"/>
      <c r="L852" s="8"/>
      <c r="M852" s="8"/>
      <c r="N852" s="8"/>
      <c r="O852" s="21">
        <f>COUNTIF(Tableau415[[#This Row],[Lundi]:[Dimanche]],"&gt;0")</f>
        <v>0</v>
      </c>
      <c r="P852" s="21">
        <f>SUM(Tableau415[[#This Row],[Lundi]:[Dimanche]])</f>
        <v>0</v>
      </c>
      <c r="Q852" s="21">
        <f>COUNTIF(Tableau415[[#This Row],[Lundi]:[Dimanche]],"&gt;=190")*1000</f>
        <v>0</v>
      </c>
      <c r="R852" s="21">
        <f t="shared" si="26"/>
        <v>0</v>
      </c>
      <c r="S852" s="21">
        <f t="shared" si="27"/>
        <v>0</v>
      </c>
      <c r="T852" s="54" t="str">
        <f>IF(Tableau415[[#This Row],[Matricule]]&gt;1,IF(COUNTIF(Tableau415[DateMatricule],Tableau415[[#This Row],[DateMatricule]])&gt;1,"Doublon",""),"")</f>
        <v/>
      </c>
      <c r="U852"/>
    </row>
    <row r="853" spans="1:21" x14ac:dyDescent="0.25">
      <c r="A853" s="12" t="str">
        <f>IF(Tableau415[[#This Row],[Semaine]]="","",VLOOKUP(Tableau415[[#This Row],[Semaine]],Listes!$A:$B,2,FALSE))</f>
        <v/>
      </c>
      <c r="B853" s="12" t="str">
        <f>IF(ISBLANK(Tableau415[[#This Row],[Matricule]]),"",VLOOKUP(Tableau415[[#This Row],[Matricule]],#REF!,2,FALSE))</f>
        <v/>
      </c>
      <c r="C853" s="12" t="str">
        <f>IF(ISBLANK(Tableau415[[#This Row],[Matricule]]),"",VLOOKUP(Tableau415[[#This Row],[Matricule]],#REF!,3,FALSE))</f>
        <v/>
      </c>
      <c r="D853" s="12" t="str">
        <f>CONCATENATE(Tableau415[[#This Row],[Semaine]],Tableau415[[#This Row],[Matricule]])</f>
        <v/>
      </c>
      <c r="H853" s="8"/>
      <c r="I853" s="8"/>
      <c r="J853" s="8"/>
      <c r="K853" s="8"/>
      <c r="L853" s="8"/>
      <c r="M853" s="8"/>
      <c r="N853" s="8"/>
      <c r="O853" s="21">
        <f>COUNTIF(Tableau415[[#This Row],[Lundi]:[Dimanche]],"&gt;0")</f>
        <v>0</v>
      </c>
      <c r="P853" s="21">
        <f>SUM(Tableau415[[#This Row],[Lundi]:[Dimanche]])</f>
        <v>0</v>
      </c>
      <c r="Q853" s="21">
        <f>COUNTIF(Tableau415[[#This Row],[Lundi]:[Dimanche]],"&gt;=190")*1000</f>
        <v>0</v>
      </c>
      <c r="R853" s="21">
        <f t="shared" si="26"/>
        <v>0</v>
      </c>
      <c r="S853" s="21">
        <f t="shared" si="27"/>
        <v>0</v>
      </c>
      <c r="T853" s="54" t="str">
        <f>IF(Tableau415[[#This Row],[Matricule]]&gt;1,IF(COUNTIF(Tableau415[DateMatricule],Tableau415[[#This Row],[DateMatricule]])&gt;1,"Doublon",""),"")</f>
        <v/>
      </c>
      <c r="U853"/>
    </row>
    <row r="854" spans="1:21" x14ac:dyDescent="0.25">
      <c r="A854" s="12" t="str">
        <f>IF(Tableau415[[#This Row],[Semaine]]="","",VLOOKUP(Tableau415[[#This Row],[Semaine]],Listes!$A:$B,2,FALSE))</f>
        <v/>
      </c>
      <c r="B854" s="12" t="str">
        <f>IF(ISBLANK(Tableau415[[#This Row],[Matricule]]),"",VLOOKUP(Tableau415[[#This Row],[Matricule]],#REF!,2,FALSE))</f>
        <v/>
      </c>
      <c r="C854" s="12" t="str">
        <f>IF(ISBLANK(Tableau415[[#This Row],[Matricule]]),"",VLOOKUP(Tableau415[[#This Row],[Matricule]],#REF!,3,FALSE))</f>
        <v/>
      </c>
      <c r="D854" s="12" t="str">
        <f>CONCATENATE(Tableau415[[#This Row],[Semaine]],Tableau415[[#This Row],[Matricule]])</f>
        <v/>
      </c>
      <c r="H854" s="8"/>
      <c r="I854" s="8"/>
      <c r="J854" s="8"/>
      <c r="K854" s="8"/>
      <c r="L854" s="8"/>
      <c r="M854" s="8"/>
      <c r="N854" s="8"/>
      <c r="O854" s="21">
        <f>COUNTIF(Tableau415[[#This Row],[Lundi]:[Dimanche]],"&gt;0")</f>
        <v>0</v>
      </c>
      <c r="P854" s="21">
        <f>SUM(Tableau415[[#This Row],[Lundi]:[Dimanche]])</f>
        <v>0</v>
      </c>
      <c r="Q854" s="21">
        <f>COUNTIF(Tableau415[[#This Row],[Lundi]:[Dimanche]],"&gt;=190")*1000</f>
        <v>0</v>
      </c>
      <c r="R854" s="21">
        <f t="shared" si="26"/>
        <v>0</v>
      </c>
      <c r="S854" s="21">
        <f t="shared" si="27"/>
        <v>0</v>
      </c>
      <c r="T854" s="54" t="str">
        <f>IF(Tableau415[[#This Row],[Matricule]]&gt;1,IF(COUNTIF(Tableau415[DateMatricule],Tableau415[[#This Row],[DateMatricule]])&gt;1,"Doublon",""),"")</f>
        <v/>
      </c>
      <c r="U854"/>
    </row>
    <row r="855" spans="1:21" x14ac:dyDescent="0.25">
      <c r="A855" s="12" t="str">
        <f>IF(Tableau415[[#This Row],[Semaine]]="","",VLOOKUP(Tableau415[[#This Row],[Semaine]],Listes!$A:$B,2,FALSE))</f>
        <v/>
      </c>
      <c r="B855" s="12" t="str">
        <f>IF(ISBLANK(Tableau415[[#This Row],[Matricule]]),"",VLOOKUP(Tableau415[[#This Row],[Matricule]],#REF!,2,FALSE))</f>
        <v/>
      </c>
      <c r="C855" s="12" t="str">
        <f>IF(ISBLANK(Tableau415[[#This Row],[Matricule]]),"",VLOOKUP(Tableau415[[#This Row],[Matricule]],#REF!,3,FALSE))</f>
        <v/>
      </c>
      <c r="D855" s="12" t="str">
        <f>CONCATENATE(Tableau415[[#This Row],[Semaine]],Tableau415[[#This Row],[Matricule]])</f>
        <v/>
      </c>
      <c r="H855" s="8"/>
      <c r="I855" s="8"/>
      <c r="J855" s="8"/>
      <c r="K855" s="8"/>
      <c r="L855" s="8"/>
      <c r="M855" s="8"/>
      <c r="N855" s="8"/>
      <c r="O855" s="21">
        <f>COUNTIF(Tableau415[[#This Row],[Lundi]:[Dimanche]],"&gt;0")</f>
        <v>0</v>
      </c>
      <c r="P855" s="21">
        <f>SUM(Tableau415[[#This Row],[Lundi]:[Dimanche]])</f>
        <v>0</v>
      </c>
      <c r="Q855" s="21">
        <f>COUNTIF(Tableau415[[#This Row],[Lundi]:[Dimanche]],"&gt;=190")*1000</f>
        <v>0</v>
      </c>
      <c r="R855" s="21">
        <f t="shared" si="26"/>
        <v>0</v>
      </c>
      <c r="S855" s="21">
        <f t="shared" si="27"/>
        <v>0</v>
      </c>
      <c r="T855" s="54" t="str">
        <f>IF(Tableau415[[#This Row],[Matricule]]&gt;1,IF(COUNTIF(Tableau415[DateMatricule],Tableau415[[#This Row],[DateMatricule]])&gt;1,"Doublon",""),"")</f>
        <v/>
      </c>
      <c r="U855"/>
    </row>
    <row r="856" spans="1:21" x14ac:dyDescent="0.25">
      <c r="A856" s="12" t="str">
        <f>IF(Tableau415[[#This Row],[Semaine]]="","",VLOOKUP(Tableau415[[#This Row],[Semaine]],Listes!$A:$B,2,FALSE))</f>
        <v/>
      </c>
      <c r="B856" s="12" t="str">
        <f>IF(ISBLANK(Tableau415[[#This Row],[Matricule]]),"",VLOOKUP(Tableau415[[#This Row],[Matricule]],#REF!,2,FALSE))</f>
        <v/>
      </c>
      <c r="C856" s="12" t="str">
        <f>IF(ISBLANK(Tableau415[[#This Row],[Matricule]]),"",VLOOKUP(Tableau415[[#This Row],[Matricule]],#REF!,3,FALSE))</f>
        <v/>
      </c>
      <c r="D856" s="12" t="str">
        <f>CONCATENATE(Tableau415[[#This Row],[Semaine]],Tableau415[[#This Row],[Matricule]])</f>
        <v/>
      </c>
      <c r="H856" s="8"/>
      <c r="I856" s="8"/>
      <c r="J856" s="8"/>
      <c r="K856" s="8"/>
      <c r="L856" s="8"/>
      <c r="M856" s="8"/>
      <c r="N856" s="8"/>
      <c r="O856" s="21">
        <f>COUNTIF(Tableau415[[#This Row],[Lundi]:[Dimanche]],"&gt;0")</f>
        <v>0</v>
      </c>
      <c r="P856" s="21">
        <f>SUM(Tableau415[[#This Row],[Lundi]:[Dimanche]])</f>
        <v>0</v>
      </c>
      <c r="Q856" s="21">
        <f>COUNTIF(Tableau415[[#This Row],[Lundi]:[Dimanche]],"&gt;=190")*1000</f>
        <v>0</v>
      </c>
      <c r="R856" s="21">
        <f t="shared" si="26"/>
        <v>0</v>
      </c>
      <c r="S856" s="21">
        <f t="shared" si="27"/>
        <v>0</v>
      </c>
      <c r="T856" s="54" t="str">
        <f>IF(Tableau415[[#This Row],[Matricule]]&gt;1,IF(COUNTIF(Tableau415[DateMatricule],Tableau415[[#This Row],[DateMatricule]])&gt;1,"Doublon",""),"")</f>
        <v/>
      </c>
      <c r="U856"/>
    </row>
    <row r="857" spans="1:21" x14ac:dyDescent="0.25">
      <c r="A857" s="12" t="str">
        <f>IF(Tableau415[[#This Row],[Semaine]]="","",VLOOKUP(Tableau415[[#This Row],[Semaine]],Listes!$A:$B,2,FALSE))</f>
        <v/>
      </c>
      <c r="B857" s="12" t="str">
        <f>IF(ISBLANK(Tableau415[[#This Row],[Matricule]]),"",VLOOKUP(Tableau415[[#This Row],[Matricule]],#REF!,2,FALSE))</f>
        <v/>
      </c>
      <c r="C857" s="12" t="str">
        <f>IF(ISBLANK(Tableau415[[#This Row],[Matricule]]),"",VLOOKUP(Tableau415[[#This Row],[Matricule]],#REF!,3,FALSE))</f>
        <v/>
      </c>
      <c r="D857" s="12" t="str">
        <f>CONCATENATE(Tableau415[[#This Row],[Semaine]],Tableau415[[#This Row],[Matricule]])</f>
        <v/>
      </c>
      <c r="H857" s="8"/>
      <c r="I857" s="8"/>
      <c r="J857" s="8"/>
      <c r="K857" s="8"/>
      <c r="L857" s="8"/>
      <c r="M857" s="8"/>
      <c r="N857" s="8"/>
      <c r="O857" s="21">
        <f>COUNTIF(Tableau415[[#This Row],[Lundi]:[Dimanche]],"&gt;0")</f>
        <v>0</v>
      </c>
      <c r="P857" s="21">
        <f>SUM(Tableau415[[#This Row],[Lundi]:[Dimanche]])</f>
        <v>0</v>
      </c>
      <c r="Q857" s="21">
        <f>COUNTIF(Tableau415[[#This Row],[Lundi]:[Dimanche]],"&gt;=190")*1000</f>
        <v>0</v>
      </c>
      <c r="R857" s="21">
        <f t="shared" si="26"/>
        <v>0</v>
      </c>
      <c r="S857" s="21">
        <f t="shared" si="27"/>
        <v>0</v>
      </c>
      <c r="T857" s="54" t="str">
        <f>IF(Tableau415[[#This Row],[Matricule]]&gt;1,IF(COUNTIF(Tableau415[DateMatricule],Tableau415[[#This Row],[DateMatricule]])&gt;1,"Doublon",""),"")</f>
        <v/>
      </c>
      <c r="U857"/>
    </row>
    <row r="858" spans="1:21" x14ac:dyDescent="0.25">
      <c r="A858" s="12" t="str">
        <f>IF(Tableau415[[#This Row],[Semaine]]="","",VLOOKUP(Tableau415[[#This Row],[Semaine]],Listes!$A:$B,2,FALSE))</f>
        <v/>
      </c>
      <c r="B858" s="12" t="str">
        <f>IF(ISBLANK(Tableau415[[#This Row],[Matricule]]),"",VLOOKUP(Tableau415[[#This Row],[Matricule]],#REF!,2,FALSE))</f>
        <v/>
      </c>
      <c r="C858" s="12" t="str">
        <f>IF(ISBLANK(Tableau415[[#This Row],[Matricule]]),"",VLOOKUP(Tableau415[[#This Row],[Matricule]],#REF!,3,FALSE))</f>
        <v/>
      </c>
      <c r="D858" s="12" t="str">
        <f>CONCATENATE(Tableau415[[#This Row],[Semaine]],Tableau415[[#This Row],[Matricule]])</f>
        <v/>
      </c>
      <c r="H858" s="8"/>
      <c r="I858" s="8"/>
      <c r="J858" s="8"/>
      <c r="K858" s="8"/>
      <c r="L858" s="8"/>
      <c r="M858" s="8"/>
      <c r="N858" s="8"/>
      <c r="O858" s="21">
        <f>COUNTIF(Tableau415[[#This Row],[Lundi]:[Dimanche]],"&gt;0")</f>
        <v>0</v>
      </c>
      <c r="P858" s="21">
        <f>SUM(Tableau415[[#This Row],[Lundi]:[Dimanche]])</f>
        <v>0</v>
      </c>
      <c r="Q858" s="21">
        <f>COUNTIF(Tableau415[[#This Row],[Lundi]:[Dimanche]],"&gt;=190")*1000</f>
        <v>0</v>
      </c>
      <c r="R858" s="21">
        <f t="shared" si="26"/>
        <v>0</v>
      </c>
      <c r="S858" s="21">
        <f t="shared" si="27"/>
        <v>0</v>
      </c>
      <c r="T858" s="54" t="str">
        <f>IF(Tableau415[[#This Row],[Matricule]]&gt;1,IF(COUNTIF(Tableau415[DateMatricule],Tableau415[[#This Row],[DateMatricule]])&gt;1,"Doublon",""),"")</f>
        <v/>
      </c>
      <c r="U858"/>
    </row>
    <row r="859" spans="1:21" x14ac:dyDescent="0.25">
      <c r="A859" s="12" t="str">
        <f>IF(Tableau415[[#This Row],[Semaine]]="","",VLOOKUP(Tableau415[[#This Row],[Semaine]],Listes!$A:$B,2,FALSE))</f>
        <v/>
      </c>
      <c r="B859" s="12" t="str">
        <f>IF(ISBLANK(Tableau415[[#This Row],[Matricule]]),"",VLOOKUP(Tableau415[[#This Row],[Matricule]],#REF!,2,FALSE))</f>
        <v/>
      </c>
      <c r="C859" s="12" t="str">
        <f>IF(ISBLANK(Tableau415[[#This Row],[Matricule]]),"",VLOOKUP(Tableau415[[#This Row],[Matricule]],#REF!,3,FALSE))</f>
        <v/>
      </c>
      <c r="D859" s="12" t="str">
        <f>CONCATENATE(Tableau415[[#This Row],[Semaine]],Tableau415[[#This Row],[Matricule]])</f>
        <v/>
      </c>
      <c r="H859" s="8"/>
      <c r="I859" s="8"/>
      <c r="J859" s="8"/>
      <c r="K859" s="8"/>
      <c r="L859" s="8"/>
      <c r="M859" s="8"/>
      <c r="N859" s="8"/>
      <c r="O859" s="21">
        <f>COUNTIF(Tableau415[[#This Row],[Lundi]:[Dimanche]],"&gt;0")</f>
        <v>0</v>
      </c>
      <c r="P859" s="21">
        <f>SUM(Tableau415[[#This Row],[Lundi]:[Dimanche]])</f>
        <v>0</v>
      </c>
      <c r="Q859" s="21">
        <f>COUNTIF(Tableau415[[#This Row],[Lundi]:[Dimanche]],"&gt;=190")*1000</f>
        <v>0</v>
      </c>
      <c r="R859" s="21">
        <f t="shared" si="26"/>
        <v>0</v>
      </c>
      <c r="S859" s="21">
        <f t="shared" si="27"/>
        <v>0</v>
      </c>
      <c r="T859" s="54" t="str">
        <f>IF(Tableau415[[#This Row],[Matricule]]&gt;1,IF(COUNTIF(Tableau415[DateMatricule],Tableau415[[#This Row],[DateMatricule]])&gt;1,"Doublon",""),"")</f>
        <v/>
      </c>
      <c r="U859"/>
    </row>
    <row r="860" spans="1:21" x14ac:dyDescent="0.25">
      <c r="A860" s="12" t="str">
        <f>IF(Tableau415[[#This Row],[Semaine]]="","",VLOOKUP(Tableau415[[#This Row],[Semaine]],Listes!$A:$B,2,FALSE))</f>
        <v/>
      </c>
      <c r="B860" s="12" t="str">
        <f>IF(ISBLANK(Tableau415[[#This Row],[Matricule]]),"",VLOOKUP(Tableau415[[#This Row],[Matricule]],#REF!,2,FALSE))</f>
        <v/>
      </c>
      <c r="C860" s="12" t="str">
        <f>IF(ISBLANK(Tableau415[[#This Row],[Matricule]]),"",VLOOKUP(Tableau415[[#This Row],[Matricule]],#REF!,3,FALSE))</f>
        <v/>
      </c>
      <c r="D860" s="12" t="str">
        <f>CONCATENATE(Tableau415[[#This Row],[Semaine]],Tableau415[[#This Row],[Matricule]])</f>
        <v/>
      </c>
      <c r="H860" s="8"/>
      <c r="I860" s="8"/>
      <c r="J860" s="8"/>
      <c r="K860" s="8"/>
      <c r="L860" s="8"/>
      <c r="M860" s="8"/>
      <c r="N860" s="8"/>
      <c r="O860" s="21">
        <f>COUNTIF(Tableau415[[#This Row],[Lundi]:[Dimanche]],"&gt;0")</f>
        <v>0</v>
      </c>
      <c r="P860" s="21">
        <f>SUM(Tableau415[[#This Row],[Lundi]:[Dimanche]])</f>
        <v>0</v>
      </c>
      <c r="Q860" s="21">
        <f>COUNTIF(Tableau415[[#This Row],[Lundi]:[Dimanche]],"&gt;=190")*1000</f>
        <v>0</v>
      </c>
      <c r="R860" s="21">
        <f t="shared" si="26"/>
        <v>0</v>
      </c>
      <c r="S860" s="21">
        <f t="shared" si="27"/>
        <v>0</v>
      </c>
      <c r="T860" s="54" t="str">
        <f>IF(Tableau415[[#This Row],[Matricule]]&gt;1,IF(COUNTIF(Tableau415[DateMatricule],Tableau415[[#This Row],[DateMatricule]])&gt;1,"Doublon",""),"")</f>
        <v/>
      </c>
      <c r="U860"/>
    </row>
    <row r="861" spans="1:21" x14ac:dyDescent="0.25">
      <c r="A861" s="12" t="str">
        <f>IF(Tableau415[[#This Row],[Semaine]]="","",VLOOKUP(Tableau415[[#This Row],[Semaine]],Listes!$A:$B,2,FALSE))</f>
        <v/>
      </c>
      <c r="B861" s="12" t="str">
        <f>IF(ISBLANK(Tableau415[[#This Row],[Matricule]]),"",VLOOKUP(Tableau415[[#This Row],[Matricule]],#REF!,2,FALSE))</f>
        <v/>
      </c>
      <c r="C861" s="12" t="str">
        <f>IF(ISBLANK(Tableau415[[#This Row],[Matricule]]),"",VLOOKUP(Tableau415[[#This Row],[Matricule]],#REF!,3,FALSE))</f>
        <v/>
      </c>
      <c r="D861" s="12" t="str">
        <f>CONCATENATE(Tableau415[[#This Row],[Semaine]],Tableau415[[#This Row],[Matricule]])</f>
        <v/>
      </c>
      <c r="H861" s="8"/>
      <c r="I861" s="8"/>
      <c r="J861" s="8"/>
      <c r="K861" s="8"/>
      <c r="L861" s="8"/>
      <c r="M861" s="8"/>
      <c r="N861" s="8"/>
      <c r="O861" s="21">
        <f>COUNTIF(Tableau415[[#This Row],[Lundi]:[Dimanche]],"&gt;0")</f>
        <v>0</v>
      </c>
      <c r="P861" s="21">
        <f>SUM(Tableau415[[#This Row],[Lundi]:[Dimanche]])</f>
        <v>0</v>
      </c>
      <c r="Q861" s="21">
        <f>COUNTIF(Tableau415[[#This Row],[Lundi]:[Dimanche]],"&gt;=190")*1000</f>
        <v>0</v>
      </c>
      <c r="R861" s="21">
        <f t="shared" si="26"/>
        <v>0</v>
      </c>
      <c r="S861" s="21">
        <f t="shared" si="27"/>
        <v>0</v>
      </c>
      <c r="T861" s="54" t="str">
        <f>IF(Tableau415[[#This Row],[Matricule]]&gt;1,IF(COUNTIF(Tableau415[DateMatricule],Tableau415[[#This Row],[DateMatricule]])&gt;1,"Doublon",""),"")</f>
        <v/>
      </c>
      <c r="U861"/>
    </row>
    <row r="862" spans="1:21" x14ac:dyDescent="0.25">
      <c r="A862" s="12" t="str">
        <f>IF(Tableau415[[#This Row],[Semaine]]="","",VLOOKUP(Tableau415[[#This Row],[Semaine]],Listes!$A:$B,2,FALSE))</f>
        <v/>
      </c>
      <c r="B862" s="12" t="str">
        <f>IF(ISBLANK(Tableau415[[#This Row],[Matricule]]),"",VLOOKUP(Tableau415[[#This Row],[Matricule]],#REF!,2,FALSE))</f>
        <v/>
      </c>
      <c r="C862" s="12" t="str">
        <f>IF(ISBLANK(Tableau415[[#This Row],[Matricule]]),"",VLOOKUP(Tableau415[[#This Row],[Matricule]],#REF!,3,FALSE))</f>
        <v/>
      </c>
      <c r="D862" s="12" t="str">
        <f>CONCATENATE(Tableau415[[#This Row],[Semaine]],Tableau415[[#This Row],[Matricule]])</f>
        <v/>
      </c>
      <c r="H862" s="8"/>
      <c r="I862" s="8"/>
      <c r="J862" s="8"/>
      <c r="K862" s="8"/>
      <c r="L862" s="8"/>
      <c r="M862" s="8"/>
      <c r="N862" s="8"/>
      <c r="O862" s="21">
        <f>COUNTIF(Tableau415[[#This Row],[Lundi]:[Dimanche]],"&gt;0")</f>
        <v>0</v>
      </c>
      <c r="P862" s="21">
        <f>SUM(Tableau415[[#This Row],[Lundi]:[Dimanche]])</f>
        <v>0</v>
      </c>
      <c r="Q862" s="21">
        <f>COUNTIF(Tableau415[[#This Row],[Lundi]:[Dimanche]],"&gt;=190")*1000</f>
        <v>0</v>
      </c>
      <c r="R862" s="21">
        <f t="shared" si="26"/>
        <v>0</v>
      </c>
      <c r="S862" s="21">
        <f t="shared" si="27"/>
        <v>0</v>
      </c>
      <c r="T862" s="54" t="str">
        <f>IF(Tableau415[[#This Row],[Matricule]]&gt;1,IF(COUNTIF(Tableau415[DateMatricule],Tableau415[[#This Row],[DateMatricule]])&gt;1,"Doublon",""),"")</f>
        <v/>
      </c>
      <c r="U862"/>
    </row>
    <row r="863" spans="1:21" x14ac:dyDescent="0.25">
      <c r="A863" s="12" t="str">
        <f>IF(Tableau415[[#This Row],[Semaine]]="","",VLOOKUP(Tableau415[[#This Row],[Semaine]],Listes!$A:$B,2,FALSE))</f>
        <v/>
      </c>
      <c r="B863" s="12" t="str">
        <f>IF(ISBLANK(Tableau415[[#This Row],[Matricule]]),"",VLOOKUP(Tableau415[[#This Row],[Matricule]],#REF!,2,FALSE))</f>
        <v/>
      </c>
      <c r="C863" s="12" t="str">
        <f>IF(ISBLANK(Tableau415[[#This Row],[Matricule]]),"",VLOOKUP(Tableau415[[#This Row],[Matricule]],#REF!,3,FALSE))</f>
        <v/>
      </c>
      <c r="D863" s="12" t="str">
        <f>CONCATENATE(Tableau415[[#This Row],[Semaine]],Tableau415[[#This Row],[Matricule]])</f>
        <v/>
      </c>
      <c r="H863" s="8"/>
      <c r="I863" s="8"/>
      <c r="J863" s="8"/>
      <c r="K863" s="8"/>
      <c r="L863" s="8"/>
      <c r="M863" s="8"/>
      <c r="N863" s="8"/>
      <c r="O863" s="21">
        <f>COUNTIF(Tableau415[[#This Row],[Lundi]:[Dimanche]],"&gt;0")</f>
        <v>0</v>
      </c>
      <c r="P863" s="21">
        <f>SUM(Tableau415[[#This Row],[Lundi]:[Dimanche]])</f>
        <v>0</v>
      </c>
      <c r="Q863" s="21">
        <f>COUNTIF(Tableau415[[#This Row],[Lundi]:[Dimanche]],"&gt;=190")*1000</f>
        <v>0</v>
      </c>
      <c r="R863" s="21">
        <f t="shared" si="26"/>
        <v>0</v>
      </c>
      <c r="S863" s="21">
        <f t="shared" si="27"/>
        <v>0</v>
      </c>
      <c r="T863" s="54" t="str">
        <f>IF(Tableau415[[#This Row],[Matricule]]&gt;1,IF(COUNTIF(Tableau415[DateMatricule],Tableau415[[#This Row],[DateMatricule]])&gt;1,"Doublon",""),"")</f>
        <v/>
      </c>
      <c r="U863"/>
    </row>
    <row r="864" spans="1:21" x14ac:dyDescent="0.25">
      <c r="A864" s="12" t="str">
        <f>IF(Tableau415[[#This Row],[Semaine]]="","",VLOOKUP(Tableau415[[#This Row],[Semaine]],Listes!$A:$B,2,FALSE))</f>
        <v/>
      </c>
      <c r="B864" s="12" t="str">
        <f>IF(ISBLANK(Tableau415[[#This Row],[Matricule]]),"",VLOOKUP(Tableau415[[#This Row],[Matricule]],#REF!,2,FALSE))</f>
        <v/>
      </c>
      <c r="C864" s="12" t="str">
        <f>IF(ISBLANK(Tableau415[[#This Row],[Matricule]]),"",VLOOKUP(Tableau415[[#This Row],[Matricule]],#REF!,3,FALSE))</f>
        <v/>
      </c>
      <c r="D864" s="12" t="str">
        <f>CONCATENATE(Tableau415[[#This Row],[Semaine]],Tableau415[[#This Row],[Matricule]])</f>
        <v/>
      </c>
      <c r="H864" s="8"/>
      <c r="I864" s="8"/>
      <c r="J864" s="8"/>
      <c r="K864" s="8"/>
      <c r="L864" s="8"/>
      <c r="M864" s="8"/>
      <c r="N864" s="8"/>
      <c r="O864" s="21">
        <f>COUNTIF(Tableau415[[#This Row],[Lundi]:[Dimanche]],"&gt;0")</f>
        <v>0</v>
      </c>
      <c r="P864" s="21">
        <f>SUM(Tableau415[[#This Row],[Lundi]:[Dimanche]])</f>
        <v>0</v>
      </c>
      <c r="Q864" s="21">
        <f>COUNTIF(Tableau415[[#This Row],[Lundi]:[Dimanche]],"&gt;=190")*1000</f>
        <v>0</v>
      </c>
      <c r="R864" s="21">
        <f t="shared" si="26"/>
        <v>0</v>
      </c>
      <c r="S864" s="21">
        <f t="shared" si="27"/>
        <v>0</v>
      </c>
      <c r="T864" s="54" t="str">
        <f>IF(Tableau415[[#This Row],[Matricule]]&gt;1,IF(COUNTIF(Tableau415[DateMatricule],Tableau415[[#This Row],[DateMatricule]])&gt;1,"Doublon",""),"")</f>
        <v/>
      </c>
      <c r="U864"/>
    </row>
    <row r="865" spans="1:21" x14ac:dyDescent="0.25">
      <c r="A865" s="12" t="str">
        <f>IF(Tableau415[[#This Row],[Semaine]]="","",VLOOKUP(Tableau415[[#This Row],[Semaine]],Listes!$A:$B,2,FALSE))</f>
        <v/>
      </c>
      <c r="B865" s="12" t="str">
        <f>IF(ISBLANK(Tableau415[[#This Row],[Matricule]]),"",VLOOKUP(Tableau415[[#This Row],[Matricule]],#REF!,2,FALSE))</f>
        <v/>
      </c>
      <c r="C865" s="12" t="str">
        <f>IF(ISBLANK(Tableau415[[#This Row],[Matricule]]),"",VLOOKUP(Tableau415[[#This Row],[Matricule]],#REF!,3,FALSE))</f>
        <v/>
      </c>
      <c r="D865" s="12" t="str">
        <f>CONCATENATE(Tableau415[[#This Row],[Semaine]],Tableau415[[#This Row],[Matricule]])</f>
        <v/>
      </c>
      <c r="H865" s="8"/>
      <c r="I865" s="8"/>
      <c r="J865" s="8"/>
      <c r="K865" s="8"/>
      <c r="L865" s="8"/>
      <c r="M865" s="8"/>
      <c r="N865" s="8"/>
      <c r="O865" s="21">
        <f>COUNTIF(Tableau415[[#This Row],[Lundi]:[Dimanche]],"&gt;0")</f>
        <v>0</v>
      </c>
      <c r="P865" s="21">
        <f>SUM(Tableau415[[#This Row],[Lundi]:[Dimanche]])</f>
        <v>0</v>
      </c>
      <c r="Q865" s="21">
        <f>COUNTIF(Tableau415[[#This Row],[Lundi]:[Dimanche]],"&gt;=190")*1000</f>
        <v>0</v>
      </c>
      <c r="R865" s="21">
        <f t="shared" si="26"/>
        <v>0</v>
      </c>
      <c r="S865" s="21">
        <f t="shared" si="27"/>
        <v>0</v>
      </c>
      <c r="T865" s="54" t="str">
        <f>IF(Tableau415[[#This Row],[Matricule]]&gt;1,IF(COUNTIF(Tableau415[DateMatricule],Tableau415[[#This Row],[DateMatricule]])&gt;1,"Doublon",""),"")</f>
        <v/>
      </c>
      <c r="U865"/>
    </row>
    <row r="866" spans="1:21" x14ac:dyDescent="0.25">
      <c r="A866" s="12" t="str">
        <f>IF(Tableau415[[#This Row],[Semaine]]="","",VLOOKUP(Tableau415[[#This Row],[Semaine]],Listes!$A:$B,2,FALSE))</f>
        <v/>
      </c>
      <c r="B866" s="12" t="str">
        <f>IF(ISBLANK(Tableau415[[#This Row],[Matricule]]),"",VLOOKUP(Tableau415[[#This Row],[Matricule]],#REF!,2,FALSE))</f>
        <v/>
      </c>
      <c r="C866" s="12" t="str">
        <f>IF(ISBLANK(Tableau415[[#This Row],[Matricule]]),"",VLOOKUP(Tableau415[[#This Row],[Matricule]],#REF!,3,FALSE))</f>
        <v/>
      </c>
      <c r="D866" s="12" t="str">
        <f>CONCATENATE(Tableau415[[#This Row],[Semaine]],Tableau415[[#This Row],[Matricule]])</f>
        <v/>
      </c>
      <c r="H866" s="8"/>
      <c r="I866" s="8"/>
      <c r="J866" s="8"/>
      <c r="K866" s="8"/>
      <c r="L866" s="8"/>
      <c r="M866" s="8"/>
      <c r="N866" s="8"/>
      <c r="O866" s="21">
        <f>COUNTIF(Tableau415[[#This Row],[Lundi]:[Dimanche]],"&gt;0")</f>
        <v>0</v>
      </c>
      <c r="P866" s="21">
        <f>SUM(Tableau415[[#This Row],[Lundi]:[Dimanche]])</f>
        <v>0</v>
      </c>
      <c r="Q866" s="21">
        <f>COUNTIF(Tableau415[[#This Row],[Lundi]:[Dimanche]],"&gt;=190")*1000</f>
        <v>0</v>
      </c>
      <c r="R866" s="21">
        <f t="shared" si="26"/>
        <v>0</v>
      </c>
      <c r="S866" s="21">
        <f t="shared" si="27"/>
        <v>0</v>
      </c>
      <c r="T866" s="54" t="str">
        <f>IF(Tableau415[[#This Row],[Matricule]]&gt;1,IF(COUNTIF(Tableau415[DateMatricule],Tableau415[[#This Row],[DateMatricule]])&gt;1,"Doublon",""),"")</f>
        <v/>
      </c>
      <c r="U866"/>
    </row>
    <row r="867" spans="1:21" x14ac:dyDescent="0.25">
      <c r="A867" s="12" t="str">
        <f>IF(Tableau415[[#This Row],[Semaine]]="","",VLOOKUP(Tableau415[[#This Row],[Semaine]],Listes!$A:$B,2,FALSE))</f>
        <v/>
      </c>
      <c r="B867" s="12" t="str">
        <f>IF(ISBLANK(Tableau415[[#This Row],[Matricule]]),"",VLOOKUP(Tableau415[[#This Row],[Matricule]],#REF!,2,FALSE))</f>
        <v/>
      </c>
      <c r="C867" s="12" t="str">
        <f>IF(ISBLANK(Tableau415[[#This Row],[Matricule]]),"",VLOOKUP(Tableau415[[#This Row],[Matricule]],#REF!,3,FALSE))</f>
        <v/>
      </c>
      <c r="D867" s="12" t="str">
        <f>CONCATENATE(Tableau415[[#This Row],[Semaine]],Tableau415[[#This Row],[Matricule]])</f>
        <v/>
      </c>
      <c r="H867" s="8"/>
      <c r="I867" s="8"/>
      <c r="J867" s="8"/>
      <c r="K867" s="8"/>
      <c r="L867" s="8"/>
      <c r="M867" s="8"/>
      <c r="N867" s="8"/>
      <c r="O867" s="21">
        <f>COUNTIF(Tableau415[[#This Row],[Lundi]:[Dimanche]],"&gt;0")</f>
        <v>0</v>
      </c>
      <c r="P867" s="21">
        <f>SUM(Tableau415[[#This Row],[Lundi]:[Dimanche]])</f>
        <v>0</v>
      </c>
      <c r="Q867" s="21">
        <f>COUNTIF(Tableau415[[#This Row],[Lundi]:[Dimanche]],"&gt;=190")*1000</f>
        <v>0</v>
      </c>
      <c r="R867" s="21">
        <f t="shared" si="26"/>
        <v>0</v>
      </c>
      <c r="S867" s="21">
        <f t="shared" si="27"/>
        <v>0</v>
      </c>
      <c r="T867" s="54" t="str">
        <f>IF(Tableau415[[#This Row],[Matricule]]&gt;1,IF(COUNTIF(Tableau415[DateMatricule],Tableau415[[#This Row],[DateMatricule]])&gt;1,"Doublon",""),"")</f>
        <v/>
      </c>
      <c r="U867"/>
    </row>
    <row r="868" spans="1:21" x14ac:dyDescent="0.25">
      <c r="A868" s="12" t="str">
        <f>IF(Tableau415[[#This Row],[Semaine]]="","",VLOOKUP(Tableau415[[#This Row],[Semaine]],Listes!$A:$B,2,FALSE))</f>
        <v/>
      </c>
      <c r="B868" s="12" t="str">
        <f>IF(ISBLANK(Tableau415[[#This Row],[Matricule]]),"",VLOOKUP(Tableau415[[#This Row],[Matricule]],#REF!,2,FALSE))</f>
        <v/>
      </c>
      <c r="C868" s="12" t="str">
        <f>IF(ISBLANK(Tableau415[[#This Row],[Matricule]]),"",VLOOKUP(Tableau415[[#This Row],[Matricule]],#REF!,3,FALSE))</f>
        <v/>
      </c>
      <c r="D868" s="12" t="str">
        <f>CONCATENATE(Tableau415[[#This Row],[Semaine]],Tableau415[[#This Row],[Matricule]])</f>
        <v/>
      </c>
      <c r="H868" s="8"/>
      <c r="I868" s="8"/>
      <c r="J868" s="8"/>
      <c r="K868" s="8"/>
      <c r="L868" s="8"/>
      <c r="M868" s="8"/>
      <c r="N868" s="8"/>
      <c r="O868" s="21">
        <f>COUNTIF(Tableau415[[#This Row],[Lundi]:[Dimanche]],"&gt;0")</f>
        <v>0</v>
      </c>
      <c r="P868" s="21">
        <f>SUM(Tableau415[[#This Row],[Lundi]:[Dimanche]])</f>
        <v>0</v>
      </c>
      <c r="Q868" s="21">
        <f>COUNTIF(Tableau415[[#This Row],[Lundi]:[Dimanche]],"&gt;=190")*1000</f>
        <v>0</v>
      </c>
      <c r="R868" s="21">
        <f t="shared" si="26"/>
        <v>0</v>
      </c>
      <c r="S868" s="21">
        <f t="shared" si="27"/>
        <v>0</v>
      </c>
      <c r="T868" s="54" t="str">
        <f>IF(Tableau415[[#This Row],[Matricule]]&gt;1,IF(COUNTIF(Tableau415[DateMatricule],Tableau415[[#This Row],[DateMatricule]])&gt;1,"Doublon",""),"")</f>
        <v/>
      </c>
      <c r="U868"/>
    </row>
    <row r="869" spans="1:21" x14ac:dyDescent="0.25">
      <c r="A869" s="12" t="str">
        <f>IF(Tableau415[[#This Row],[Semaine]]="","",VLOOKUP(Tableau415[[#This Row],[Semaine]],Listes!$A:$B,2,FALSE))</f>
        <v/>
      </c>
      <c r="B869" s="12" t="str">
        <f>IF(ISBLANK(Tableau415[[#This Row],[Matricule]]),"",VLOOKUP(Tableau415[[#This Row],[Matricule]],#REF!,2,FALSE))</f>
        <v/>
      </c>
      <c r="C869" s="12" t="str">
        <f>IF(ISBLANK(Tableau415[[#This Row],[Matricule]]),"",VLOOKUP(Tableau415[[#This Row],[Matricule]],#REF!,3,FALSE))</f>
        <v/>
      </c>
      <c r="D869" s="12" t="str">
        <f>CONCATENATE(Tableau415[[#This Row],[Semaine]],Tableau415[[#This Row],[Matricule]])</f>
        <v/>
      </c>
      <c r="H869" s="8"/>
      <c r="I869" s="8"/>
      <c r="J869" s="8"/>
      <c r="K869" s="8"/>
      <c r="L869" s="8"/>
      <c r="M869" s="8"/>
      <c r="N869" s="8"/>
      <c r="O869" s="21">
        <f>COUNTIF(Tableau415[[#This Row],[Lundi]:[Dimanche]],"&gt;0")</f>
        <v>0</v>
      </c>
      <c r="P869" s="21">
        <f>SUM(Tableau415[[#This Row],[Lundi]:[Dimanche]])</f>
        <v>0</v>
      </c>
      <c r="Q869" s="21">
        <f>COUNTIF(Tableau415[[#This Row],[Lundi]:[Dimanche]],"&gt;=190")*1000</f>
        <v>0</v>
      </c>
      <c r="R869" s="21">
        <f t="shared" si="26"/>
        <v>0</v>
      </c>
      <c r="S869" s="21">
        <f t="shared" si="27"/>
        <v>0</v>
      </c>
      <c r="T869" s="54" t="str">
        <f>IF(Tableau415[[#This Row],[Matricule]]&gt;1,IF(COUNTIF(Tableau415[DateMatricule],Tableau415[[#This Row],[DateMatricule]])&gt;1,"Doublon",""),"")</f>
        <v/>
      </c>
      <c r="U869"/>
    </row>
    <row r="870" spans="1:21" x14ac:dyDescent="0.25">
      <c r="A870" s="12" t="str">
        <f>IF(Tableau415[[#This Row],[Semaine]]="","",VLOOKUP(Tableau415[[#This Row],[Semaine]],Listes!$A:$B,2,FALSE))</f>
        <v/>
      </c>
      <c r="B870" s="12" t="str">
        <f>IF(ISBLANK(Tableau415[[#This Row],[Matricule]]),"",VLOOKUP(Tableau415[[#This Row],[Matricule]],#REF!,2,FALSE))</f>
        <v/>
      </c>
      <c r="C870" s="12" t="str">
        <f>IF(ISBLANK(Tableau415[[#This Row],[Matricule]]),"",VLOOKUP(Tableau415[[#This Row],[Matricule]],#REF!,3,FALSE))</f>
        <v/>
      </c>
      <c r="D870" s="12" t="str">
        <f>CONCATENATE(Tableau415[[#This Row],[Semaine]],Tableau415[[#This Row],[Matricule]])</f>
        <v/>
      </c>
      <c r="H870" s="8"/>
      <c r="I870" s="8"/>
      <c r="J870" s="8"/>
      <c r="K870" s="8"/>
      <c r="L870" s="8"/>
      <c r="M870" s="8"/>
      <c r="N870" s="8"/>
      <c r="O870" s="21">
        <f>COUNTIF(Tableau415[[#This Row],[Lundi]:[Dimanche]],"&gt;0")</f>
        <v>0</v>
      </c>
      <c r="P870" s="21">
        <f>SUM(Tableau415[[#This Row],[Lundi]:[Dimanche]])</f>
        <v>0</v>
      </c>
      <c r="Q870" s="21">
        <f>COUNTIF(Tableau415[[#This Row],[Lundi]:[Dimanche]],"&gt;=190")*1000</f>
        <v>0</v>
      </c>
      <c r="R870" s="21">
        <f t="shared" si="26"/>
        <v>0</v>
      </c>
      <c r="S870" s="21">
        <f t="shared" si="27"/>
        <v>0</v>
      </c>
      <c r="T870" s="54" t="str">
        <f>IF(Tableau415[[#This Row],[Matricule]]&gt;1,IF(COUNTIF(Tableau415[DateMatricule],Tableau415[[#This Row],[DateMatricule]])&gt;1,"Doublon",""),"")</f>
        <v/>
      </c>
      <c r="U870"/>
    </row>
    <row r="871" spans="1:21" x14ac:dyDescent="0.25">
      <c r="A871" s="12" t="str">
        <f>IF(Tableau415[[#This Row],[Semaine]]="","",VLOOKUP(Tableau415[[#This Row],[Semaine]],Listes!$A:$B,2,FALSE))</f>
        <v/>
      </c>
      <c r="B871" s="12" t="str">
        <f>IF(ISBLANK(Tableau415[[#This Row],[Matricule]]),"",VLOOKUP(Tableau415[[#This Row],[Matricule]],#REF!,2,FALSE))</f>
        <v/>
      </c>
      <c r="C871" s="12" t="str">
        <f>IF(ISBLANK(Tableau415[[#This Row],[Matricule]]),"",VLOOKUP(Tableau415[[#This Row],[Matricule]],#REF!,3,FALSE))</f>
        <v/>
      </c>
      <c r="D871" s="12" t="str">
        <f>CONCATENATE(Tableau415[[#This Row],[Semaine]],Tableau415[[#This Row],[Matricule]])</f>
        <v/>
      </c>
      <c r="H871" s="8"/>
      <c r="I871" s="8"/>
      <c r="J871" s="8"/>
      <c r="K871" s="8"/>
      <c r="L871" s="8"/>
      <c r="M871" s="8"/>
      <c r="N871" s="8"/>
      <c r="O871" s="21">
        <f>COUNTIF(Tableau415[[#This Row],[Lundi]:[Dimanche]],"&gt;0")</f>
        <v>0</v>
      </c>
      <c r="P871" s="21">
        <f>SUM(Tableau415[[#This Row],[Lundi]:[Dimanche]])</f>
        <v>0</v>
      </c>
      <c r="Q871" s="21">
        <f>COUNTIF(Tableau415[[#This Row],[Lundi]:[Dimanche]],"&gt;=190")*1000</f>
        <v>0</v>
      </c>
      <c r="R871" s="21">
        <f t="shared" si="26"/>
        <v>0</v>
      </c>
      <c r="S871" s="21">
        <f t="shared" si="27"/>
        <v>0</v>
      </c>
      <c r="T871" s="54" t="str">
        <f>IF(Tableau415[[#This Row],[Matricule]]&gt;1,IF(COUNTIF(Tableau415[DateMatricule],Tableau415[[#This Row],[DateMatricule]])&gt;1,"Doublon",""),"")</f>
        <v/>
      </c>
      <c r="U871"/>
    </row>
    <row r="872" spans="1:21" x14ac:dyDescent="0.25">
      <c r="A872" s="12" t="str">
        <f>IF(Tableau415[[#This Row],[Semaine]]="","",VLOOKUP(Tableau415[[#This Row],[Semaine]],Listes!$A:$B,2,FALSE))</f>
        <v/>
      </c>
      <c r="B872" s="12" t="str">
        <f>IF(ISBLANK(Tableau415[[#This Row],[Matricule]]),"",VLOOKUP(Tableau415[[#This Row],[Matricule]],#REF!,2,FALSE))</f>
        <v/>
      </c>
      <c r="C872" s="12" t="str">
        <f>IF(ISBLANK(Tableau415[[#This Row],[Matricule]]),"",VLOOKUP(Tableau415[[#This Row],[Matricule]],#REF!,3,FALSE))</f>
        <v/>
      </c>
      <c r="D872" s="12" t="str">
        <f>CONCATENATE(Tableau415[[#This Row],[Semaine]],Tableau415[[#This Row],[Matricule]])</f>
        <v/>
      </c>
      <c r="H872" s="8"/>
      <c r="I872" s="8"/>
      <c r="J872" s="8"/>
      <c r="K872" s="8"/>
      <c r="L872" s="8"/>
      <c r="M872" s="8"/>
      <c r="N872" s="8"/>
      <c r="O872" s="21">
        <f>COUNTIF(Tableau415[[#This Row],[Lundi]:[Dimanche]],"&gt;0")</f>
        <v>0</v>
      </c>
      <c r="P872" s="21">
        <f>SUM(Tableau415[[#This Row],[Lundi]:[Dimanche]])</f>
        <v>0</v>
      </c>
      <c r="Q872" s="21">
        <f>COUNTIF(Tableau415[[#This Row],[Lundi]:[Dimanche]],"&gt;=190")*1000</f>
        <v>0</v>
      </c>
      <c r="R872" s="21">
        <f t="shared" si="26"/>
        <v>0</v>
      </c>
      <c r="S872" s="21">
        <f t="shared" si="27"/>
        <v>0</v>
      </c>
      <c r="T872" s="54" t="str">
        <f>IF(Tableau415[[#This Row],[Matricule]]&gt;1,IF(COUNTIF(Tableau415[DateMatricule],Tableau415[[#This Row],[DateMatricule]])&gt;1,"Doublon",""),"")</f>
        <v/>
      </c>
      <c r="U872"/>
    </row>
    <row r="873" spans="1:21" x14ac:dyDescent="0.25">
      <c r="A873" s="12" t="str">
        <f>IF(Tableau415[[#This Row],[Semaine]]="","",VLOOKUP(Tableau415[[#This Row],[Semaine]],Listes!$A:$B,2,FALSE))</f>
        <v/>
      </c>
      <c r="B873" s="12" t="str">
        <f>IF(ISBLANK(Tableau415[[#This Row],[Matricule]]),"",VLOOKUP(Tableau415[[#This Row],[Matricule]],#REF!,2,FALSE))</f>
        <v/>
      </c>
      <c r="C873" s="12" t="str">
        <f>IF(ISBLANK(Tableau415[[#This Row],[Matricule]]),"",VLOOKUP(Tableau415[[#This Row],[Matricule]],#REF!,3,FALSE))</f>
        <v/>
      </c>
      <c r="D873" s="12" t="str">
        <f>CONCATENATE(Tableau415[[#This Row],[Semaine]],Tableau415[[#This Row],[Matricule]])</f>
        <v/>
      </c>
      <c r="H873" s="8"/>
      <c r="I873" s="8"/>
      <c r="J873" s="8"/>
      <c r="K873" s="8"/>
      <c r="L873" s="8"/>
      <c r="M873" s="8"/>
      <c r="N873" s="8"/>
      <c r="O873" s="21">
        <f>COUNTIF(Tableau415[[#This Row],[Lundi]:[Dimanche]],"&gt;0")</f>
        <v>0</v>
      </c>
      <c r="P873" s="21">
        <f>SUM(Tableau415[[#This Row],[Lundi]:[Dimanche]])</f>
        <v>0</v>
      </c>
      <c r="Q873" s="21">
        <f>COUNTIF(Tableau415[[#This Row],[Lundi]:[Dimanche]],"&gt;=190")*1000</f>
        <v>0</v>
      </c>
      <c r="R873" s="21">
        <f t="shared" si="26"/>
        <v>0</v>
      </c>
      <c r="S873" s="21">
        <f t="shared" si="27"/>
        <v>0</v>
      </c>
      <c r="T873" s="54" t="str">
        <f>IF(Tableau415[[#This Row],[Matricule]]&gt;1,IF(COUNTIF(Tableau415[DateMatricule],Tableau415[[#This Row],[DateMatricule]])&gt;1,"Doublon",""),"")</f>
        <v/>
      </c>
      <c r="U873"/>
    </row>
    <row r="874" spans="1:21" x14ac:dyDescent="0.25">
      <c r="A874" s="12" t="str">
        <f>IF(Tableau415[[#This Row],[Semaine]]="","",VLOOKUP(Tableau415[[#This Row],[Semaine]],Listes!$A:$B,2,FALSE))</f>
        <v/>
      </c>
      <c r="B874" s="12" t="str">
        <f>IF(ISBLANK(Tableau415[[#This Row],[Matricule]]),"",VLOOKUP(Tableau415[[#This Row],[Matricule]],#REF!,2,FALSE))</f>
        <v/>
      </c>
      <c r="C874" s="12" t="str">
        <f>IF(ISBLANK(Tableau415[[#This Row],[Matricule]]),"",VLOOKUP(Tableau415[[#This Row],[Matricule]],#REF!,3,FALSE))</f>
        <v/>
      </c>
      <c r="D874" s="12" t="str">
        <f>CONCATENATE(Tableau415[[#This Row],[Semaine]],Tableau415[[#This Row],[Matricule]])</f>
        <v/>
      </c>
      <c r="H874" s="8"/>
      <c r="I874" s="8"/>
      <c r="J874" s="8"/>
      <c r="K874" s="8"/>
      <c r="L874" s="8"/>
      <c r="M874" s="8"/>
      <c r="N874" s="8"/>
      <c r="O874" s="21">
        <f>COUNTIF(Tableau415[[#This Row],[Lundi]:[Dimanche]],"&gt;0")</f>
        <v>0</v>
      </c>
      <c r="P874" s="21">
        <f>SUM(Tableau415[[#This Row],[Lundi]:[Dimanche]])</f>
        <v>0</v>
      </c>
      <c r="Q874" s="21">
        <f>COUNTIF(Tableau415[[#This Row],[Lundi]:[Dimanche]],"&gt;=190")*1000</f>
        <v>0</v>
      </c>
      <c r="R874" s="21">
        <f t="shared" si="26"/>
        <v>0</v>
      </c>
      <c r="S874" s="21">
        <f t="shared" si="27"/>
        <v>0</v>
      </c>
      <c r="T874" s="54" t="str">
        <f>IF(Tableau415[[#This Row],[Matricule]]&gt;1,IF(COUNTIF(Tableau415[DateMatricule],Tableau415[[#This Row],[DateMatricule]])&gt;1,"Doublon",""),"")</f>
        <v/>
      </c>
      <c r="U874"/>
    </row>
    <row r="875" spans="1:21" x14ac:dyDescent="0.25">
      <c r="A875" s="12" t="str">
        <f>IF(Tableau415[[#This Row],[Semaine]]="","",VLOOKUP(Tableau415[[#This Row],[Semaine]],Listes!$A:$B,2,FALSE))</f>
        <v/>
      </c>
      <c r="B875" s="12" t="str">
        <f>IF(ISBLANK(Tableau415[[#This Row],[Matricule]]),"",VLOOKUP(Tableau415[[#This Row],[Matricule]],#REF!,2,FALSE))</f>
        <v/>
      </c>
      <c r="C875" s="12" t="str">
        <f>IF(ISBLANK(Tableau415[[#This Row],[Matricule]]),"",VLOOKUP(Tableau415[[#This Row],[Matricule]],#REF!,3,FALSE))</f>
        <v/>
      </c>
      <c r="D875" s="12" t="str">
        <f>CONCATENATE(Tableau415[[#This Row],[Semaine]],Tableau415[[#This Row],[Matricule]])</f>
        <v/>
      </c>
      <c r="H875" s="8"/>
      <c r="I875" s="8"/>
      <c r="J875" s="8"/>
      <c r="K875" s="8"/>
      <c r="L875" s="8"/>
      <c r="M875" s="8"/>
      <c r="N875" s="8"/>
      <c r="O875" s="21">
        <f>COUNTIF(Tableau415[[#This Row],[Lundi]:[Dimanche]],"&gt;0")</f>
        <v>0</v>
      </c>
      <c r="P875" s="21">
        <f>SUM(Tableau415[[#This Row],[Lundi]:[Dimanche]])</f>
        <v>0</v>
      </c>
      <c r="Q875" s="21">
        <f>COUNTIF(Tableau415[[#This Row],[Lundi]:[Dimanche]],"&gt;=190")*1000</f>
        <v>0</v>
      </c>
      <c r="R875" s="21">
        <f t="shared" si="26"/>
        <v>0</v>
      </c>
      <c r="S875" s="21">
        <f t="shared" si="27"/>
        <v>0</v>
      </c>
      <c r="T875" s="54" t="str">
        <f>IF(Tableau415[[#This Row],[Matricule]]&gt;1,IF(COUNTIF(Tableau415[DateMatricule],Tableau415[[#This Row],[DateMatricule]])&gt;1,"Doublon",""),"")</f>
        <v/>
      </c>
      <c r="U875"/>
    </row>
    <row r="876" spans="1:21" x14ac:dyDescent="0.25">
      <c r="A876" s="12" t="str">
        <f>IF(Tableau415[[#This Row],[Semaine]]="","",VLOOKUP(Tableau415[[#This Row],[Semaine]],Listes!$A:$B,2,FALSE))</f>
        <v/>
      </c>
      <c r="B876" s="12" t="str">
        <f>IF(ISBLANK(Tableau415[[#This Row],[Matricule]]),"",VLOOKUP(Tableau415[[#This Row],[Matricule]],#REF!,2,FALSE))</f>
        <v/>
      </c>
      <c r="C876" s="12" t="str">
        <f>IF(ISBLANK(Tableau415[[#This Row],[Matricule]]),"",VLOOKUP(Tableau415[[#This Row],[Matricule]],#REF!,3,FALSE))</f>
        <v/>
      </c>
      <c r="D876" s="12" t="str">
        <f>CONCATENATE(Tableau415[[#This Row],[Semaine]],Tableau415[[#This Row],[Matricule]])</f>
        <v/>
      </c>
      <c r="H876" s="8"/>
      <c r="I876" s="8"/>
      <c r="J876" s="8"/>
      <c r="K876" s="8"/>
      <c r="L876" s="8"/>
      <c r="M876" s="8"/>
      <c r="N876" s="8"/>
      <c r="O876" s="21">
        <f>COUNTIF(Tableau415[[#This Row],[Lundi]:[Dimanche]],"&gt;0")</f>
        <v>0</v>
      </c>
      <c r="P876" s="21">
        <f>SUM(Tableau415[[#This Row],[Lundi]:[Dimanche]])</f>
        <v>0</v>
      </c>
      <c r="Q876" s="21">
        <f>COUNTIF(Tableau415[[#This Row],[Lundi]:[Dimanche]],"&gt;=190")*1000</f>
        <v>0</v>
      </c>
      <c r="R876" s="21">
        <f t="shared" si="26"/>
        <v>0</v>
      </c>
      <c r="S876" s="21">
        <f t="shared" si="27"/>
        <v>0</v>
      </c>
      <c r="T876" s="54" t="str">
        <f>IF(Tableau415[[#This Row],[Matricule]]&gt;1,IF(COUNTIF(Tableau415[DateMatricule],Tableau415[[#This Row],[DateMatricule]])&gt;1,"Doublon",""),"")</f>
        <v/>
      </c>
      <c r="U876"/>
    </row>
    <row r="877" spans="1:21" x14ac:dyDescent="0.25">
      <c r="A877" s="12" t="str">
        <f>IF(Tableau415[[#This Row],[Semaine]]="","",VLOOKUP(Tableau415[[#This Row],[Semaine]],Listes!$A:$B,2,FALSE))</f>
        <v/>
      </c>
      <c r="B877" s="12" t="str">
        <f>IF(ISBLANK(Tableau415[[#This Row],[Matricule]]),"",VLOOKUP(Tableau415[[#This Row],[Matricule]],#REF!,2,FALSE))</f>
        <v/>
      </c>
      <c r="C877" s="12" t="str">
        <f>IF(ISBLANK(Tableau415[[#This Row],[Matricule]]),"",VLOOKUP(Tableau415[[#This Row],[Matricule]],#REF!,3,FALSE))</f>
        <v/>
      </c>
      <c r="D877" s="12" t="str">
        <f>CONCATENATE(Tableau415[[#This Row],[Semaine]],Tableau415[[#This Row],[Matricule]])</f>
        <v/>
      </c>
      <c r="H877" s="8"/>
      <c r="I877" s="8"/>
      <c r="J877" s="8"/>
      <c r="K877" s="8"/>
      <c r="L877" s="8"/>
      <c r="M877" s="8"/>
      <c r="N877" s="8"/>
      <c r="O877" s="21">
        <f>COUNTIF(Tableau415[[#This Row],[Lundi]:[Dimanche]],"&gt;0")</f>
        <v>0</v>
      </c>
      <c r="P877" s="21">
        <f>SUM(Tableau415[[#This Row],[Lundi]:[Dimanche]])</f>
        <v>0</v>
      </c>
      <c r="Q877" s="21">
        <f>COUNTIF(Tableau415[[#This Row],[Lundi]:[Dimanche]],"&gt;=190")*1000</f>
        <v>0</v>
      </c>
      <c r="R877" s="21">
        <f t="shared" si="26"/>
        <v>0</v>
      </c>
      <c r="S877" s="21">
        <f t="shared" si="27"/>
        <v>0</v>
      </c>
      <c r="T877" s="54" t="str">
        <f>IF(Tableau415[[#This Row],[Matricule]]&gt;1,IF(COUNTIF(Tableau415[DateMatricule],Tableau415[[#This Row],[DateMatricule]])&gt;1,"Doublon",""),"")</f>
        <v/>
      </c>
      <c r="U877"/>
    </row>
    <row r="878" spans="1:21" x14ac:dyDescent="0.25">
      <c r="A878" s="12" t="str">
        <f>IF(Tableau415[[#This Row],[Semaine]]="","",VLOOKUP(Tableau415[[#This Row],[Semaine]],Listes!$A:$B,2,FALSE))</f>
        <v/>
      </c>
      <c r="B878" s="12" t="str">
        <f>IF(ISBLANK(Tableau415[[#This Row],[Matricule]]),"",VLOOKUP(Tableau415[[#This Row],[Matricule]],#REF!,2,FALSE))</f>
        <v/>
      </c>
      <c r="C878" s="12" t="str">
        <f>IF(ISBLANK(Tableau415[[#This Row],[Matricule]]),"",VLOOKUP(Tableau415[[#This Row],[Matricule]],#REF!,3,FALSE))</f>
        <v/>
      </c>
      <c r="D878" s="12" t="str">
        <f>CONCATENATE(Tableau415[[#This Row],[Semaine]],Tableau415[[#This Row],[Matricule]])</f>
        <v/>
      </c>
      <c r="H878" s="8"/>
      <c r="I878" s="8"/>
      <c r="J878" s="8"/>
      <c r="K878" s="8"/>
      <c r="L878" s="8"/>
      <c r="M878" s="8"/>
      <c r="N878" s="8"/>
      <c r="O878" s="21">
        <f>COUNTIF(Tableau415[[#This Row],[Lundi]:[Dimanche]],"&gt;0")</f>
        <v>0</v>
      </c>
      <c r="P878" s="21">
        <f>SUM(Tableau415[[#This Row],[Lundi]:[Dimanche]])</f>
        <v>0</v>
      </c>
      <c r="Q878" s="21">
        <f>COUNTIF(Tableau415[[#This Row],[Lundi]:[Dimanche]],"&gt;=190")*1000</f>
        <v>0</v>
      </c>
      <c r="R878" s="21">
        <f t="shared" si="26"/>
        <v>0</v>
      </c>
      <c r="S878" s="21">
        <f t="shared" si="27"/>
        <v>0</v>
      </c>
      <c r="T878" s="54" t="str">
        <f>IF(Tableau415[[#This Row],[Matricule]]&gt;1,IF(COUNTIF(Tableau415[DateMatricule],Tableau415[[#This Row],[DateMatricule]])&gt;1,"Doublon",""),"")</f>
        <v/>
      </c>
      <c r="U878"/>
    </row>
    <row r="879" spans="1:21" x14ac:dyDescent="0.25">
      <c r="A879" s="12" t="str">
        <f>IF(Tableau415[[#This Row],[Semaine]]="","",VLOOKUP(Tableau415[[#This Row],[Semaine]],Listes!$A:$B,2,FALSE))</f>
        <v/>
      </c>
      <c r="B879" s="12" t="str">
        <f>IF(ISBLANK(Tableau415[[#This Row],[Matricule]]),"",VLOOKUP(Tableau415[[#This Row],[Matricule]],#REF!,2,FALSE))</f>
        <v/>
      </c>
      <c r="C879" s="12" t="str">
        <f>IF(ISBLANK(Tableau415[[#This Row],[Matricule]]),"",VLOOKUP(Tableau415[[#This Row],[Matricule]],#REF!,3,FALSE))</f>
        <v/>
      </c>
      <c r="D879" s="12" t="str">
        <f>CONCATENATE(Tableau415[[#This Row],[Semaine]],Tableau415[[#This Row],[Matricule]])</f>
        <v/>
      </c>
      <c r="H879" s="8"/>
      <c r="I879" s="8"/>
      <c r="J879" s="8"/>
      <c r="K879" s="8"/>
      <c r="L879" s="8"/>
      <c r="M879" s="8"/>
      <c r="N879" s="8"/>
      <c r="O879" s="21">
        <f>COUNTIF(Tableau415[[#This Row],[Lundi]:[Dimanche]],"&gt;0")</f>
        <v>0</v>
      </c>
      <c r="P879" s="21">
        <f>SUM(Tableau415[[#This Row],[Lundi]:[Dimanche]])</f>
        <v>0</v>
      </c>
      <c r="Q879" s="21">
        <f>COUNTIF(Tableau415[[#This Row],[Lundi]:[Dimanche]],"&gt;=190")*1000</f>
        <v>0</v>
      </c>
      <c r="R879" s="21">
        <f t="shared" si="26"/>
        <v>0</v>
      </c>
      <c r="S879" s="21">
        <f t="shared" si="27"/>
        <v>0</v>
      </c>
      <c r="T879" s="54" t="str">
        <f>IF(Tableau415[[#This Row],[Matricule]]&gt;1,IF(COUNTIF(Tableau415[DateMatricule],Tableau415[[#This Row],[DateMatricule]])&gt;1,"Doublon",""),"")</f>
        <v/>
      </c>
      <c r="U879"/>
    </row>
    <row r="880" spans="1:21" x14ac:dyDescent="0.25">
      <c r="A880" s="12" t="str">
        <f>IF(Tableau415[[#This Row],[Semaine]]="","",VLOOKUP(Tableau415[[#This Row],[Semaine]],Listes!$A:$B,2,FALSE))</f>
        <v/>
      </c>
      <c r="B880" s="12" t="str">
        <f>IF(ISBLANK(Tableau415[[#This Row],[Matricule]]),"",VLOOKUP(Tableau415[[#This Row],[Matricule]],#REF!,2,FALSE))</f>
        <v/>
      </c>
      <c r="C880" s="12" t="str">
        <f>IF(ISBLANK(Tableau415[[#This Row],[Matricule]]),"",VLOOKUP(Tableau415[[#This Row],[Matricule]],#REF!,3,FALSE))</f>
        <v/>
      </c>
      <c r="D880" s="12" t="str">
        <f>CONCATENATE(Tableau415[[#This Row],[Semaine]],Tableau415[[#This Row],[Matricule]])</f>
        <v/>
      </c>
      <c r="H880" s="8"/>
      <c r="I880" s="8"/>
      <c r="J880" s="8"/>
      <c r="K880" s="8"/>
      <c r="L880" s="8"/>
      <c r="M880" s="8"/>
      <c r="N880" s="8"/>
      <c r="O880" s="21">
        <f>COUNTIF(Tableau415[[#This Row],[Lundi]:[Dimanche]],"&gt;0")</f>
        <v>0</v>
      </c>
      <c r="P880" s="21">
        <f>SUM(Tableau415[[#This Row],[Lundi]:[Dimanche]])</f>
        <v>0</v>
      </c>
      <c r="Q880" s="21">
        <f>COUNTIF(Tableau415[[#This Row],[Lundi]:[Dimanche]],"&gt;=190")*1000</f>
        <v>0</v>
      </c>
      <c r="R880" s="21">
        <f t="shared" si="26"/>
        <v>0</v>
      </c>
      <c r="S880" s="21">
        <f t="shared" si="27"/>
        <v>0</v>
      </c>
      <c r="T880" s="54" t="str">
        <f>IF(Tableau415[[#This Row],[Matricule]]&gt;1,IF(COUNTIF(Tableau415[DateMatricule],Tableau415[[#This Row],[DateMatricule]])&gt;1,"Doublon",""),"")</f>
        <v/>
      </c>
      <c r="U880"/>
    </row>
    <row r="881" spans="1:21" x14ac:dyDescent="0.25">
      <c r="A881" s="12" t="str">
        <f>IF(Tableau415[[#This Row],[Semaine]]="","",VLOOKUP(Tableau415[[#This Row],[Semaine]],Listes!$A:$B,2,FALSE))</f>
        <v/>
      </c>
      <c r="B881" s="12" t="str">
        <f>IF(ISBLANK(Tableau415[[#This Row],[Matricule]]),"",VLOOKUP(Tableau415[[#This Row],[Matricule]],#REF!,2,FALSE))</f>
        <v/>
      </c>
      <c r="C881" s="12" t="str">
        <f>IF(ISBLANK(Tableau415[[#This Row],[Matricule]]),"",VLOOKUP(Tableau415[[#This Row],[Matricule]],#REF!,3,FALSE))</f>
        <v/>
      </c>
      <c r="D881" s="12" t="str">
        <f>CONCATENATE(Tableau415[[#This Row],[Semaine]],Tableau415[[#This Row],[Matricule]])</f>
        <v/>
      </c>
      <c r="H881" s="8"/>
      <c r="I881" s="8"/>
      <c r="J881" s="8"/>
      <c r="K881" s="8"/>
      <c r="L881" s="8"/>
      <c r="M881" s="8"/>
      <c r="N881" s="8"/>
      <c r="O881" s="21">
        <f>COUNTIF(Tableau415[[#This Row],[Lundi]:[Dimanche]],"&gt;0")</f>
        <v>0</v>
      </c>
      <c r="P881" s="21">
        <f>SUM(Tableau415[[#This Row],[Lundi]:[Dimanche]])</f>
        <v>0</v>
      </c>
      <c r="Q881" s="21">
        <f>COUNTIF(Tableau415[[#This Row],[Lundi]:[Dimanche]],"&gt;=190")*1000</f>
        <v>0</v>
      </c>
      <c r="R881" s="21">
        <f t="shared" si="26"/>
        <v>0</v>
      </c>
      <c r="S881" s="21">
        <f t="shared" si="27"/>
        <v>0</v>
      </c>
      <c r="T881" s="54" t="str">
        <f>IF(Tableau415[[#This Row],[Matricule]]&gt;1,IF(COUNTIF(Tableau415[DateMatricule],Tableau415[[#This Row],[DateMatricule]])&gt;1,"Doublon",""),"")</f>
        <v/>
      </c>
      <c r="U881"/>
    </row>
    <row r="882" spans="1:21" x14ac:dyDescent="0.25">
      <c r="A882" s="12" t="str">
        <f>IF(Tableau415[[#This Row],[Semaine]]="","",VLOOKUP(Tableau415[[#This Row],[Semaine]],Listes!$A:$B,2,FALSE))</f>
        <v/>
      </c>
      <c r="B882" s="12" t="str">
        <f>IF(ISBLANK(Tableau415[[#This Row],[Matricule]]),"",VLOOKUP(Tableau415[[#This Row],[Matricule]],#REF!,2,FALSE))</f>
        <v/>
      </c>
      <c r="C882" s="12" t="str">
        <f>IF(ISBLANK(Tableau415[[#This Row],[Matricule]]),"",VLOOKUP(Tableau415[[#This Row],[Matricule]],#REF!,3,FALSE))</f>
        <v/>
      </c>
      <c r="D882" s="12" t="str">
        <f>CONCATENATE(Tableau415[[#This Row],[Semaine]],Tableau415[[#This Row],[Matricule]])</f>
        <v/>
      </c>
      <c r="H882" s="8"/>
      <c r="I882" s="8"/>
      <c r="J882" s="8"/>
      <c r="K882" s="8"/>
      <c r="L882" s="8"/>
      <c r="M882" s="8"/>
      <c r="N882" s="8"/>
      <c r="O882" s="21">
        <f>COUNTIF(Tableau415[[#This Row],[Lundi]:[Dimanche]],"&gt;0")</f>
        <v>0</v>
      </c>
      <c r="P882" s="21">
        <f>SUM(Tableau415[[#This Row],[Lundi]:[Dimanche]])</f>
        <v>0</v>
      </c>
      <c r="Q882" s="21">
        <f>COUNTIF(Tableau415[[#This Row],[Lundi]:[Dimanche]],"&gt;=190")*1000</f>
        <v>0</v>
      </c>
      <c r="R882" s="21">
        <f t="shared" si="26"/>
        <v>0</v>
      </c>
      <c r="S882" s="21">
        <f t="shared" si="27"/>
        <v>0</v>
      </c>
      <c r="T882" s="54" t="str">
        <f>IF(Tableau415[[#This Row],[Matricule]]&gt;1,IF(COUNTIF(Tableau415[DateMatricule],Tableau415[[#This Row],[DateMatricule]])&gt;1,"Doublon",""),"")</f>
        <v/>
      </c>
      <c r="U882"/>
    </row>
    <row r="883" spans="1:21" x14ac:dyDescent="0.25">
      <c r="A883" s="12" t="str">
        <f>IF(Tableau415[[#This Row],[Semaine]]="","",VLOOKUP(Tableau415[[#This Row],[Semaine]],Listes!$A:$B,2,FALSE))</f>
        <v/>
      </c>
      <c r="B883" s="12" t="str">
        <f>IF(ISBLANK(Tableau415[[#This Row],[Matricule]]),"",VLOOKUP(Tableau415[[#This Row],[Matricule]],#REF!,2,FALSE))</f>
        <v/>
      </c>
      <c r="C883" s="12" t="str">
        <f>IF(ISBLANK(Tableau415[[#This Row],[Matricule]]),"",VLOOKUP(Tableau415[[#This Row],[Matricule]],#REF!,3,FALSE))</f>
        <v/>
      </c>
      <c r="D883" s="12" t="str">
        <f>CONCATENATE(Tableau415[[#This Row],[Semaine]],Tableau415[[#This Row],[Matricule]])</f>
        <v/>
      </c>
      <c r="H883" s="8"/>
      <c r="I883" s="8"/>
      <c r="J883" s="8"/>
      <c r="K883" s="8"/>
      <c r="L883" s="8"/>
      <c r="M883" s="8"/>
      <c r="N883" s="8"/>
      <c r="O883" s="21">
        <f>COUNTIF(Tableau415[[#This Row],[Lundi]:[Dimanche]],"&gt;0")</f>
        <v>0</v>
      </c>
      <c r="P883" s="21">
        <f>SUM(Tableau415[[#This Row],[Lundi]:[Dimanche]])</f>
        <v>0</v>
      </c>
      <c r="Q883" s="21">
        <f>COUNTIF(Tableau415[[#This Row],[Lundi]:[Dimanche]],"&gt;=190")*1000</f>
        <v>0</v>
      </c>
      <c r="R883" s="21">
        <f t="shared" si="26"/>
        <v>0</v>
      </c>
      <c r="S883" s="21">
        <f t="shared" si="27"/>
        <v>0</v>
      </c>
      <c r="T883" s="54" t="str">
        <f>IF(Tableau415[[#This Row],[Matricule]]&gt;1,IF(COUNTIF(Tableau415[DateMatricule],Tableau415[[#This Row],[DateMatricule]])&gt;1,"Doublon",""),"")</f>
        <v/>
      </c>
      <c r="U883"/>
    </row>
    <row r="884" spans="1:21" x14ac:dyDescent="0.25">
      <c r="A884" s="12" t="str">
        <f>IF(Tableau415[[#This Row],[Semaine]]="","",VLOOKUP(Tableau415[[#This Row],[Semaine]],Listes!$A:$B,2,FALSE))</f>
        <v/>
      </c>
      <c r="B884" s="12" t="str">
        <f>IF(ISBLANK(Tableau415[[#This Row],[Matricule]]),"",VLOOKUP(Tableau415[[#This Row],[Matricule]],#REF!,2,FALSE))</f>
        <v/>
      </c>
      <c r="C884" s="12" t="str">
        <f>IF(ISBLANK(Tableau415[[#This Row],[Matricule]]),"",VLOOKUP(Tableau415[[#This Row],[Matricule]],#REF!,3,FALSE))</f>
        <v/>
      </c>
      <c r="D884" s="12" t="str">
        <f>CONCATENATE(Tableau415[[#This Row],[Semaine]],Tableau415[[#This Row],[Matricule]])</f>
        <v/>
      </c>
      <c r="H884" s="8"/>
      <c r="I884" s="8"/>
      <c r="J884" s="8"/>
      <c r="K884" s="8"/>
      <c r="L884" s="8"/>
      <c r="M884" s="8"/>
      <c r="N884" s="8"/>
      <c r="O884" s="21">
        <f>COUNTIF(Tableau415[[#This Row],[Lundi]:[Dimanche]],"&gt;0")</f>
        <v>0</v>
      </c>
      <c r="P884" s="21">
        <f>SUM(Tableau415[[#This Row],[Lundi]:[Dimanche]])</f>
        <v>0</v>
      </c>
      <c r="Q884" s="21">
        <f>COUNTIF(Tableau415[[#This Row],[Lundi]:[Dimanche]],"&gt;=190")*1000</f>
        <v>0</v>
      </c>
      <c r="R884" s="21">
        <f t="shared" si="26"/>
        <v>0</v>
      </c>
      <c r="S884" s="21">
        <f t="shared" si="27"/>
        <v>0</v>
      </c>
      <c r="T884" s="54" t="str">
        <f>IF(Tableau415[[#This Row],[Matricule]]&gt;1,IF(COUNTIF(Tableau415[DateMatricule],Tableau415[[#This Row],[DateMatricule]])&gt;1,"Doublon",""),"")</f>
        <v/>
      </c>
      <c r="U884"/>
    </row>
    <row r="885" spans="1:21" x14ac:dyDescent="0.25">
      <c r="A885" s="12" t="str">
        <f>IF(Tableau415[[#This Row],[Semaine]]="","",VLOOKUP(Tableau415[[#This Row],[Semaine]],Listes!$A:$B,2,FALSE))</f>
        <v/>
      </c>
      <c r="B885" s="12" t="str">
        <f>IF(ISBLANK(Tableau415[[#This Row],[Matricule]]),"",VLOOKUP(Tableau415[[#This Row],[Matricule]],#REF!,2,FALSE))</f>
        <v/>
      </c>
      <c r="C885" s="12" t="str">
        <f>IF(ISBLANK(Tableau415[[#This Row],[Matricule]]),"",VLOOKUP(Tableau415[[#This Row],[Matricule]],#REF!,3,FALSE))</f>
        <v/>
      </c>
      <c r="D885" s="12" t="str">
        <f>CONCATENATE(Tableau415[[#This Row],[Semaine]],Tableau415[[#This Row],[Matricule]])</f>
        <v/>
      </c>
      <c r="H885" s="8"/>
      <c r="I885" s="8"/>
      <c r="J885" s="8"/>
      <c r="K885" s="8"/>
      <c r="L885" s="8"/>
      <c r="M885" s="8"/>
      <c r="N885" s="8"/>
      <c r="O885" s="21">
        <f>COUNTIF(Tableau415[[#This Row],[Lundi]:[Dimanche]],"&gt;0")</f>
        <v>0</v>
      </c>
      <c r="P885" s="21">
        <f>SUM(Tableau415[[#This Row],[Lundi]:[Dimanche]])</f>
        <v>0</v>
      </c>
      <c r="Q885" s="21">
        <f>COUNTIF(Tableau415[[#This Row],[Lundi]:[Dimanche]],"&gt;=190")*1000</f>
        <v>0</v>
      </c>
      <c r="R885" s="21">
        <f t="shared" si="26"/>
        <v>0</v>
      </c>
      <c r="S885" s="21">
        <f t="shared" si="27"/>
        <v>0</v>
      </c>
      <c r="T885" s="54" t="str">
        <f>IF(Tableau415[[#This Row],[Matricule]]&gt;1,IF(COUNTIF(Tableau415[DateMatricule],Tableau415[[#This Row],[DateMatricule]])&gt;1,"Doublon",""),"")</f>
        <v/>
      </c>
      <c r="U885"/>
    </row>
    <row r="886" spans="1:21" x14ac:dyDescent="0.25">
      <c r="A886" s="12" t="str">
        <f>IF(Tableau415[[#This Row],[Semaine]]="","",VLOOKUP(Tableau415[[#This Row],[Semaine]],Listes!$A:$B,2,FALSE))</f>
        <v/>
      </c>
      <c r="B886" s="12" t="str">
        <f>IF(ISBLANK(Tableau415[[#This Row],[Matricule]]),"",VLOOKUP(Tableau415[[#This Row],[Matricule]],#REF!,2,FALSE))</f>
        <v/>
      </c>
      <c r="C886" s="12" t="str">
        <f>IF(ISBLANK(Tableau415[[#This Row],[Matricule]]),"",VLOOKUP(Tableau415[[#This Row],[Matricule]],#REF!,3,FALSE))</f>
        <v/>
      </c>
      <c r="D886" s="12" t="str">
        <f>CONCATENATE(Tableau415[[#This Row],[Semaine]],Tableau415[[#This Row],[Matricule]])</f>
        <v/>
      </c>
      <c r="H886" s="8"/>
      <c r="I886" s="8"/>
      <c r="J886" s="8"/>
      <c r="K886" s="8"/>
      <c r="L886" s="8"/>
      <c r="M886" s="8"/>
      <c r="N886" s="8"/>
      <c r="O886" s="21">
        <f>COUNTIF(Tableau415[[#This Row],[Lundi]:[Dimanche]],"&gt;0")</f>
        <v>0</v>
      </c>
      <c r="P886" s="21">
        <f>SUM(Tableau415[[#This Row],[Lundi]:[Dimanche]])</f>
        <v>0</v>
      </c>
      <c r="Q886" s="21">
        <f>COUNTIF(Tableau415[[#This Row],[Lundi]:[Dimanche]],"&gt;=190")*1000</f>
        <v>0</v>
      </c>
      <c r="R886" s="21">
        <f t="shared" si="26"/>
        <v>0</v>
      </c>
      <c r="S886" s="21">
        <f t="shared" si="27"/>
        <v>0</v>
      </c>
      <c r="T886" s="54" t="str">
        <f>IF(Tableau415[[#This Row],[Matricule]]&gt;1,IF(COUNTIF(Tableau415[DateMatricule],Tableau415[[#This Row],[DateMatricule]])&gt;1,"Doublon",""),"")</f>
        <v/>
      </c>
      <c r="U886"/>
    </row>
    <row r="887" spans="1:21" x14ac:dyDescent="0.25">
      <c r="A887" s="12" t="str">
        <f>IF(Tableau415[[#This Row],[Semaine]]="","",VLOOKUP(Tableau415[[#This Row],[Semaine]],Listes!$A:$B,2,FALSE))</f>
        <v/>
      </c>
      <c r="B887" s="12" t="str">
        <f>IF(ISBLANK(Tableau415[[#This Row],[Matricule]]),"",VLOOKUP(Tableau415[[#This Row],[Matricule]],#REF!,2,FALSE))</f>
        <v/>
      </c>
      <c r="C887" s="12" t="str">
        <f>IF(ISBLANK(Tableau415[[#This Row],[Matricule]]),"",VLOOKUP(Tableau415[[#This Row],[Matricule]],#REF!,3,FALSE))</f>
        <v/>
      </c>
      <c r="D887" s="12" t="str">
        <f>CONCATENATE(Tableau415[[#This Row],[Semaine]],Tableau415[[#This Row],[Matricule]])</f>
        <v/>
      </c>
      <c r="H887" s="8"/>
      <c r="I887" s="8"/>
      <c r="J887" s="8"/>
      <c r="K887" s="8"/>
      <c r="L887" s="8"/>
      <c r="M887" s="8"/>
      <c r="N887" s="8"/>
      <c r="O887" s="21">
        <f>COUNTIF(Tableau415[[#This Row],[Lundi]:[Dimanche]],"&gt;0")</f>
        <v>0</v>
      </c>
      <c r="P887" s="21">
        <f>SUM(Tableau415[[#This Row],[Lundi]:[Dimanche]])</f>
        <v>0</v>
      </c>
      <c r="Q887" s="21">
        <f>COUNTIF(Tableau415[[#This Row],[Lundi]:[Dimanche]],"&gt;=190")*1000</f>
        <v>0</v>
      </c>
      <c r="R887" s="21">
        <f t="shared" si="26"/>
        <v>0</v>
      </c>
      <c r="S887" s="21">
        <f t="shared" si="27"/>
        <v>0</v>
      </c>
      <c r="T887" s="54" t="str">
        <f>IF(Tableau415[[#This Row],[Matricule]]&gt;1,IF(COUNTIF(Tableau415[DateMatricule],Tableau415[[#This Row],[DateMatricule]])&gt;1,"Doublon",""),"")</f>
        <v/>
      </c>
      <c r="U887"/>
    </row>
    <row r="888" spans="1:21" x14ac:dyDescent="0.25">
      <c r="A888" s="12" t="str">
        <f>IF(Tableau415[[#This Row],[Semaine]]="","",VLOOKUP(Tableau415[[#This Row],[Semaine]],Listes!$A:$B,2,FALSE))</f>
        <v/>
      </c>
      <c r="B888" s="12" t="str">
        <f>IF(ISBLANK(Tableau415[[#This Row],[Matricule]]),"",VLOOKUP(Tableau415[[#This Row],[Matricule]],#REF!,2,FALSE))</f>
        <v/>
      </c>
      <c r="C888" s="12" t="str">
        <f>IF(ISBLANK(Tableau415[[#This Row],[Matricule]]),"",VLOOKUP(Tableau415[[#This Row],[Matricule]],#REF!,3,FALSE))</f>
        <v/>
      </c>
      <c r="D888" s="12" t="str">
        <f>CONCATENATE(Tableau415[[#This Row],[Semaine]],Tableau415[[#This Row],[Matricule]])</f>
        <v/>
      </c>
      <c r="H888" s="8"/>
      <c r="I888" s="8"/>
      <c r="J888" s="8"/>
      <c r="K888" s="8"/>
      <c r="L888" s="8"/>
      <c r="M888" s="8"/>
      <c r="N888" s="8"/>
      <c r="O888" s="21">
        <f>COUNTIF(Tableau415[[#This Row],[Lundi]:[Dimanche]],"&gt;0")</f>
        <v>0</v>
      </c>
      <c r="P888" s="21">
        <f>SUM(Tableau415[[#This Row],[Lundi]:[Dimanche]])</f>
        <v>0</v>
      </c>
      <c r="Q888" s="21">
        <f>COUNTIF(Tableau415[[#This Row],[Lundi]:[Dimanche]],"&gt;=190")*1000</f>
        <v>0</v>
      </c>
      <c r="R888" s="21">
        <f t="shared" si="26"/>
        <v>0</v>
      </c>
      <c r="S888" s="21">
        <f t="shared" si="27"/>
        <v>0</v>
      </c>
      <c r="T888" s="54" t="str">
        <f>IF(Tableau415[[#This Row],[Matricule]]&gt;1,IF(COUNTIF(Tableau415[DateMatricule],Tableau415[[#This Row],[DateMatricule]])&gt;1,"Doublon",""),"")</f>
        <v/>
      </c>
      <c r="U888"/>
    </row>
    <row r="889" spans="1:21" x14ac:dyDescent="0.25">
      <c r="A889" s="12" t="str">
        <f>IF(Tableau415[[#This Row],[Semaine]]="","",VLOOKUP(Tableau415[[#This Row],[Semaine]],Listes!$A:$B,2,FALSE))</f>
        <v/>
      </c>
      <c r="B889" s="12" t="str">
        <f>IF(ISBLANK(Tableau415[[#This Row],[Matricule]]),"",VLOOKUP(Tableau415[[#This Row],[Matricule]],#REF!,2,FALSE))</f>
        <v/>
      </c>
      <c r="C889" s="12" t="str">
        <f>IF(ISBLANK(Tableau415[[#This Row],[Matricule]]),"",VLOOKUP(Tableau415[[#This Row],[Matricule]],#REF!,3,FALSE))</f>
        <v/>
      </c>
      <c r="D889" s="12" t="str">
        <f>CONCATENATE(Tableau415[[#This Row],[Semaine]],Tableau415[[#This Row],[Matricule]])</f>
        <v/>
      </c>
      <c r="H889" s="8"/>
      <c r="I889" s="8"/>
      <c r="J889" s="8"/>
      <c r="K889" s="8"/>
      <c r="L889" s="8"/>
      <c r="M889" s="8"/>
      <c r="N889" s="8"/>
      <c r="O889" s="21">
        <f>COUNTIF(Tableau415[[#This Row],[Lundi]:[Dimanche]],"&gt;0")</f>
        <v>0</v>
      </c>
      <c r="P889" s="21">
        <f>SUM(Tableau415[[#This Row],[Lundi]:[Dimanche]])</f>
        <v>0</v>
      </c>
      <c r="Q889" s="21">
        <f>COUNTIF(Tableau415[[#This Row],[Lundi]:[Dimanche]],"&gt;=190")*1000</f>
        <v>0</v>
      </c>
      <c r="R889" s="21">
        <f t="shared" si="26"/>
        <v>0</v>
      </c>
      <c r="S889" s="21">
        <f t="shared" si="27"/>
        <v>0</v>
      </c>
      <c r="T889" s="54" t="str">
        <f>IF(Tableau415[[#This Row],[Matricule]]&gt;1,IF(COUNTIF(Tableau415[DateMatricule],Tableau415[[#This Row],[DateMatricule]])&gt;1,"Doublon",""),"")</f>
        <v/>
      </c>
      <c r="U889"/>
    </row>
    <row r="890" spans="1:21" x14ac:dyDescent="0.25">
      <c r="A890" s="12" t="str">
        <f>IF(Tableau415[[#This Row],[Semaine]]="","",VLOOKUP(Tableau415[[#This Row],[Semaine]],Listes!$A:$B,2,FALSE))</f>
        <v/>
      </c>
      <c r="B890" s="12" t="str">
        <f>IF(ISBLANK(Tableau415[[#This Row],[Matricule]]),"",VLOOKUP(Tableau415[[#This Row],[Matricule]],#REF!,2,FALSE))</f>
        <v/>
      </c>
      <c r="C890" s="12" t="str">
        <f>IF(ISBLANK(Tableau415[[#This Row],[Matricule]]),"",VLOOKUP(Tableau415[[#This Row],[Matricule]],#REF!,3,FALSE))</f>
        <v/>
      </c>
      <c r="D890" s="12" t="str">
        <f>CONCATENATE(Tableau415[[#This Row],[Semaine]],Tableau415[[#This Row],[Matricule]])</f>
        <v/>
      </c>
      <c r="H890" s="8"/>
      <c r="I890" s="8"/>
      <c r="J890" s="8"/>
      <c r="K890" s="8"/>
      <c r="L890" s="8"/>
      <c r="M890" s="8"/>
      <c r="N890" s="8"/>
      <c r="O890" s="21">
        <f>COUNTIF(Tableau415[[#This Row],[Lundi]:[Dimanche]],"&gt;0")</f>
        <v>0</v>
      </c>
      <c r="P890" s="21">
        <f>SUM(Tableau415[[#This Row],[Lundi]:[Dimanche]])</f>
        <v>0</v>
      </c>
      <c r="Q890" s="21">
        <f>COUNTIF(Tableau415[[#This Row],[Lundi]:[Dimanche]],"&gt;=190")*1000</f>
        <v>0</v>
      </c>
      <c r="R890" s="21">
        <f t="shared" si="26"/>
        <v>0</v>
      </c>
      <c r="S890" s="21">
        <f t="shared" si="27"/>
        <v>0</v>
      </c>
      <c r="T890" s="54" t="str">
        <f>IF(Tableau415[[#This Row],[Matricule]]&gt;1,IF(COUNTIF(Tableau415[DateMatricule],Tableau415[[#This Row],[DateMatricule]])&gt;1,"Doublon",""),"")</f>
        <v/>
      </c>
      <c r="U890"/>
    </row>
    <row r="891" spans="1:21" x14ac:dyDescent="0.25">
      <c r="A891" s="12" t="str">
        <f>IF(Tableau415[[#This Row],[Semaine]]="","",VLOOKUP(Tableau415[[#This Row],[Semaine]],Listes!$A:$B,2,FALSE))</f>
        <v/>
      </c>
      <c r="B891" s="12" t="str">
        <f>IF(ISBLANK(Tableau415[[#This Row],[Matricule]]),"",VLOOKUP(Tableau415[[#This Row],[Matricule]],#REF!,2,FALSE))</f>
        <v/>
      </c>
      <c r="C891" s="12" t="str">
        <f>IF(ISBLANK(Tableau415[[#This Row],[Matricule]]),"",VLOOKUP(Tableau415[[#This Row],[Matricule]],#REF!,3,FALSE))</f>
        <v/>
      </c>
      <c r="D891" s="12" t="str">
        <f>CONCATENATE(Tableau415[[#This Row],[Semaine]],Tableau415[[#This Row],[Matricule]])</f>
        <v/>
      </c>
      <c r="H891" s="8"/>
      <c r="I891" s="8"/>
      <c r="J891" s="8"/>
      <c r="K891" s="8"/>
      <c r="L891" s="8"/>
      <c r="M891" s="8"/>
      <c r="N891" s="8"/>
      <c r="O891" s="21">
        <f>COUNTIF(Tableau415[[#This Row],[Lundi]:[Dimanche]],"&gt;0")</f>
        <v>0</v>
      </c>
      <c r="P891" s="21">
        <f>SUM(Tableau415[[#This Row],[Lundi]:[Dimanche]])</f>
        <v>0</v>
      </c>
      <c r="Q891" s="21">
        <f>COUNTIF(Tableau415[[#This Row],[Lundi]:[Dimanche]],"&gt;=190")*1000</f>
        <v>0</v>
      </c>
      <c r="R891" s="21">
        <f t="shared" si="26"/>
        <v>0</v>
      </c>
      <c r="S891" s="21">
        <f t="shared" si="27"/>
        <v>0</v>
      </c>
      <c r="T891" s="54" t="str">
        <f>IF(Tableau415[[#This Row],[Matricule]]&gt;1,IF(COUNTIF(Tableau415[DateMatricule],Tableau415[[#This Row],[DateMatricule]])&gt;1,"Doublon",""),"")</f>
        <v/>
      </c>
      <c r="U891"/>
    </row>
    <row r="892" spans="1:21" x14ac:dyDescent="0.25">
      <c r="A892" s="12" t="str">
        <f>IF(Tableau415[[#This Row],[Semaine]]="","",VLOOKUP(Tableau415[[#This Row],[Semaine]],Listes!$A:$B,2,FALSE))</f>
        <v/>
      </c>
      <c r="B892" s="12" t="str">
        <f>IF(ISBLANK(Tableau415[[#This Row],[Matricule]]),"",VLOOKUP(Tableau415[[#This Row],[Matricule]],#REF!,2,FALSE))</f>
        <v/>
      </c>
      <c r="C892" s="12" t="str">
        <f>IF(ISBLANK(Tableau415[[#This Row],[Matricule]]),"",VLOOKUP(Tableau415[[#This Row],[Matricule]],#REF!,3,FALSE))</f>
        <v/>
      </c>
      <c r="D892" s="12" t="str">
        <f>CONCATENATE(Tableau415[[#This Row],[Semaine]],Tableau415[[#This Row],[Matricule]])</f>
        <v/>
      </c>
      <c r="H892" s="8"/>
      <c r="I892" s="8"/>
      <c r="J892" s="8"/>
      <c r="K892" s="8"/>
      <c r="L892" s="8"/>
      <c r="M892" s="8"/>
      <c r="N892" s="8"/>
      <c r="O892" s="21">
        <f>COUNTIF(Tableau415[[#This Row],[Lundi]:[Dimanche]],"&gt;0")</f>
        <v>0</v>
      </c>
      <c r="P892" s="21">
        <f>SUM(Tableau415[[#This Row],[Lundi]:[Dimanche]])</f>
        <v>0</v>
      </c>
      <c r="Q892" s="21">
        <f>COUNTIF(Tableau415[[#This Row],[Lundi]:[Dimanche]],"&gt;=190")*1000</f>
        <v>0</v>
      </c>
      <c r="R892" s="21">
        <f t="shared" si="26"/>
        <v>0</v>
      </c>
      <c r="S892" s="21">
        <f t="shared" si="27"/>
        <v>0</v>
      </c>
      <c r="T892" s="54" t="str">
        <f>IF(Tableau415[[#This Row],[Matricule]]&gt;1,IF(COUNTIF(Tableau415[DateMatricule],Tableau415[[#This Row],[DateMatricule]])&gt;1,"Doublon",""),"")</f>
        <v/>
      </c>
      <c r="U892"/>
    </row>
    <row r="893" spans="1:21" x14ac:dyDescent="0.25">
      <c r="A893" s="12" t="str">
        <f>IF(Tableau415[[#This Row],[Semaine]]="","",VLOOKUP(Tableau415[[#This Row],[Semaine]],Listes!$A:$B,2,FALSE))</f>
        <v/>
      </c>
      <c r="B893" s="12" t="str">
        <f>IF(ISBLANK(Tableau415[[#This Row],[Matricule]]),"",VLOOKUP(Tableau415[[#This Row],[Matricule]],#REF!,2,FALSE))</f>
        <v/>
      </c>
      <c r="C893" s="12" t="str">
        <f>IF(ISBLANK(Tableau415[[#This Row],[Matricule]]),"",VLOOKUP(Tableau415[[#This Row],[Matricule]],#REF!,3,FALSE))</f>
        <v/>
      </c>
      <c r="D893" s="12" t="str">
        <f>CONCATENATE(Tableau415[[#This Row],[Semaine]],Tableau415[[#This Row],[Matricule]])</f>
        <v/>
      </c>
      <c r="H893" s="8"/>
      <c r="I893" s="8"/>
      <c r="J893" s="8"/>
      <c r="K893" s="8"/>
      <c r="L893" s="8"/>
      <c r="M893" s="8"/>
      <c r="N893" s="8"/>
      <c r="O893" s="21">
        <f>COUNTIF(Tableau415[[#This Row],[Lundi]:[Dimanche]],"&gt;0")</f>
        <v>0</v>
      </c>
      <c r="P893" s="21">
        <f>SUM(Tableau415[[#This Row],[Lundi]:[Dimanche]])</f>
        <v>0</v>
      </c>
      <c r="Q893" s="21">
        <f>COUNTIF(Tableau415[[#This Row],[Lundi]:[Dimanche]],"&gt;=190")*1000</f>
        <v>0</v>
      </c>
      <c r="R893" s="21">
        <f t="shared" si="26"/>
        <v>0</v>
      </c>
      <c r="S893" s="21">
        <f t="shared" si="27"/>
        <v>0</v>
      </c>
      <c r="T893" s="54" t="str">
        <f>IF(Tableau415[[#This Row],[Matricule]]&gt;1,IF(COUNTIF(Tableau415[DateMatricule],Tableau415[[#This Row],[DateMatricule]])&gt;1,"Doublon",""),"")</f>
        <v/>
      </c>
      <c r="U893"/>
    </row>
    <row r="894" spans="1:21" x14ac:dyDescent="0.25">
      <c r="A894" s="12" t="str">
        <f>IF(Tableau415[[#This Row],[Semaine]]="","",VLOOKUP(Tableau415[[#This Row],[Semaine]],Listes!$A:$B,2,FALSE))</f>
        <v/>
      </c>
      <c r="B894" s="12" t="str">
        <f>IF(ISBLANK(Tableau415[[#This Row],[Matricule]]),"",VLOOKUP(Tableau415[[#This Row],[Matricule]],#REF!,2,FALSE))</f>
        <v/>
      </c>
      <c r="C894" s="12" t="str">
        <f>IF(ISBLANK(Tableau415[[#This Row],[Matricule]]),"",VLOOKUP(Tableau415[[#This Row],[Matricule]],#REF!,3,FALSE))</f>
        <v/>
      </c>
      <c r="D894" s="12" t="str">
        <f>CONCATENATE(Tableau415[[#This Row],[Semaine]],Tableau415[[#This Row],[Matricule]])</f>
        <v/>
      </c>
      <c r="H894" s="8"/>
      <c r="I894" s="8"/>
      <c r="J894" s="8"/>
      <c r="K894" s="8"/>
      <c r="L894" s="8"/>
      <c r="M894" s="8"/>
      <c r="N894" s="8"/>
      <c r="O894" s="21">
        <f>COUNTIF(Tableau415[[#This Row],[Lundi]:[Dimanche]],"&gt;0")</f>
        <v>0</v>
      </c>
      <c r="P894" s="21">
        <f>SUM(Tableau415[[#This Row],[Lundi]:[Dimanche]])</f>
        <v>0</v>
      </c>
      <c r="Q894" s="21">
        <f>COUNTIF(Tableau415[[#This Row],[Lundi]:[Dimanche]],"&gt;=190")*1000</f>
        <v>0</v>
      </c>
      <c r="R894" s="21">
        <f t="shared" si="26"/>
        <v>0</v>
      </c>
      <c r="S894" s="21">
        <f t="shared" si="27"/>
        <v>0</v>
      </c>
      <c r="T894" s="54" t="str">
        <f>IF(Tableau415[[#This Row],[Matricule]]&gt;1,IF(COUNTIF(Tableau415[DateMatricule],Tableau415[[#This Row],[DateMatricule]])&gt;1,"Doublon",""),"")</f>
        <v/>
      </c>
      <c r="U894"/>
    </row>
    <row r="895" spans="1:21" x14ac:dyDescent="0.25">
      <c r="A895" s="12" t="str">
        <f>IF(Tableau415[[#This Row],[Semaine]]="","",VLOOKUP(Tableau415[[#This Row],[Semaine]],Listes!$A:$B,2,FALSE))</f>
        <v/>
      </c>
      <c r="B895" s="12" t="str">
        <f>IF(ISBLANK(Tableau415[[#This Row],[Matricule]]),"",VLOOKUP(Tableau415[[#This Row],[Matricule]],#REF!,2,FALSE))</f>
        <v/>
      </c>
      <c r="C895" s="12" t="str">
        <f>IF(ISBLANK(Tableau415[[#This Row],[Matricule]]),"",VLOOKUP(Tableau415[[#This Row],[Matricule]],#REF!,3,FALSE))</f>
        <v/>
      </c>
      <c r="D895" s="12" t="str">
        <f>CONCATENATE(Tableau415[[#This Row],[Semaine]],Tableau415[[#This Row],[Matricule]])</f>
        <v/>
      </c>
      <c r="H895" s="8"/>
      <c r="I895" s="8"/>
      <c r="J895" s="8"/>
      <c r="K895" s="8"/>
      <c r="L895" s="8"/>
      <c r="M895" s="8"/>
      <c r="N895" s="8"/>
      <c r="O895" s="21">
        <f>COUNTIF(Tableau415[[#This Row],[Lundi]:[Dimanche]],"&gt;0")</f>
        <v>0</v>
      </c>
      <c r="P895" s="21">
        <f>SUM(Tableau415[[#This Row],[Lundi]:[Dimanche]])</f>
        <v>0</v>
      </c>
      <c r="Q895" s="21">
        <f>COUNTIF(Tableau415[[#This Row],[Lundi]:[Dimanche]],"&gt;=190")*1000</f>
        <v>0</v>
      </c>
      <c r="R895" s="21">
        <f t="shared" si="26"/>
        <v>0</v>
      </c>
      <c r="S895" s="21">
        <f t="shared" si="27"/>
        <v>0</v>
      </c>
      <c r="T895" s="54" t="str">
        <f>IF(Tableau415[[#This Row],[Matricule]]&gt;1,IF(COUNTIF(Tableau415[DateMatricule],Tableau415[[#This Row],[DateMatricule]])&gt;1,"Doublon",""),"")</f>
        <v/>
      </c>
      <c r="U895"/>
    </row>
    <row r="896" spans="1:21" x14ac:dyDescent="0.25">
      <c r="A896" s="12" t="str">
        <f>IF(Tableau415[[#This Row],[Semaine]]="","",VLOOKUP(Tableau415[[#This Row],[Semaine]],Listes!$A:$B,2,FALSE))</f>
        <v/>
      </c>
      <c r="B896" s="12" t="str">
        <f>IF(ISBLANK(Tableau415[[#This Row],[Matricule]]),"",VLOOKUP(Tableau415[[#This Row],[Matricule]],#REF!,2,FALSE))</f>
        <v/>
      </c>
      <c r="C896" s="12" t="str">
        <f>IF(ISBLANK(Tableau415[[#This Row],[Matricule]]),"",VLOOKUP(Tableau415[[#This Row],[Matricule]],#REF!,3,FALSE))</f>
        <v/>
      </c>
      <c r="D896" s="12" t="str">
        <f>CONCATENATE(Tableau415[[#This Row],[Semaine]],Tableau415[[#This Row],[Matricule]])</f>
        <v/>
      </c>
      <c r="H896" s="8"/>
      <c r="I896" s="8"/>
      <c r="J896" s="8"/>
      <c r="K896" s="8"/>
      <c r="L896" s="8"/>
      <c r="M896" s="8"/>
      <c r="N896" s="8"/>
      <c r="O896" s="21">
        <f>COUNTIF(Tableau415[[#This Row],[Lundi]:[Dimanche]],"&gt;0")</f>
        <v>0</v>
      </c>
      <c r="P896" s="21">
        <f>SUM(Tableau415[[#This Row],[Lundi]:[Dimanche]])</f>
        <v>0</v>
      </c>
      <c r="Q896" s="21">
        <f>COUNTIF(Tableau415[[#This Row],[Lundi]:[Dimanche]],"&gt;=190")*1000</f>
        <v>0</v>
      </c>
      <c r="R896" s="21">
        <f t="shared" si="26"/>
        <v>0</v>
      </c>
      <c r="S896" s="21">
        <f t="shared" si="27"/>
        <v>0</v>
      </c>
      <c r="T896" s="54" t="str">
        <f>IF(Tableau415[[#This Row],[Matricule]]&gt;1,IF(COUNTIF(Tableau415[DateMatricule],Tableau415[[#This Row],[DateMatricule]])&gt;1,"Doublon",""),"")</f>
        <v/>
      </c>
      <c r="U896"/>
    </row>
    <row r="897" spans="1:21" x14ac:dyDescent="0.25">
      <c r="A897" s="12" t="str">
        <f>IF(Tableau415[[#This Row],[Semaine]]="","",VLOOKUP(Tableau415[[#This Row],[Semaine]],Listes!$A:$B,2,FALSE))</f>
        <v/>
      </c>
      <c r="B897" s="12" t="str">
        <f>IF(ISBLANK(Tableau415[[#This Row],[Matricule]]),"",VLOOKUP(Tableau415[[#This Row],[Matricule]],#REF!,2,FALSE))</f>
        <v/>
      </c>
      <c r="C897" s="12" t="str">
        <f>IF(ISBLANK(Tableau415[[#This Row],[Matricule]]),"",VLOOKUP(Tableau415[[#This Row],[Matricule]],#REF!,3,FALSE))</f>
        <v/>
      </c>
      <c r="D897" s="12" t="str">
        <f>CONCATENATE(Tableau415[[#This Row],[Semaine]],Tableau415[[#This Row],[Matricule]])</f>
        <v/>
      </c>
      <c r="H897" s="8"/>
      <c r="I897" s="8"/>
      <c r="J897" s="8"/>
      <c r="K897" s="8"/>
      <c r="L897" s="8"/>
      <c r="M897" s="8"/>
      <c r="N897" s="8"/>
      <c r="O897" s="21">
        <f>COUNTIF(Tableau415[[#This Row],[Lundi]:[Dimanche]],"&gt;0")</f>
        <v>0</v>
      </c>
      <c r="P897" s="21">
        <f>SUM(Tableau415[[#This Row],[Lundi]:[Dimanche]])</f>
        <v>0</v>
      </c>
      <c r="Q897" s="21">
        <f>COUNTIF(Tableau415[[#This Row],[Lundi]:[Dimanche]],"&gt;=190")*1000</f>
        <v>0</v>
      </c>
      <c r="R897" s="21">
        <f t="shared" si="26"/>
        <v>0</v>
      </c>
      <c r="S897" s="21">
        <f t="shared" si="27"/>
        <v>0</v>
      </c>
      <c r="T897" s="54" t="str">
        <f>IF(Tableau415[[#This Row],[Matricule]]&gt;1,IF(COUNTIF(Tableau415[DateMatricule],Tableau415[[#This Row],[DateMatricule]])&gt;1,"Doublon",""),"")</f>
        <v/>
      </c>
      <c r="U897"/>
    </row>
    <row r="898" spans="1:21" x14ac:dyDescent="0.25">
      <c r="A898" s="12" t="str">
        <f>IF(Tableau415[[#This Row],[Semaine]]="","",VLOOKUP(Tableau415[[#This Row],[Semaine]],Listes!$A:$B,2,FALSE))</f>
        <v/>
      </c>
      <c r="B898" s="12" t="str">
        <f>IF(ISBLANK(Tableau415[[#This Row],[Matricule]]),"",VLOOKUP(Tableau415[[#This Row],[Matricule]],#REF!,2,FALSE))</f>
        <v/>
      </c>
      <c r="C898" s="12" t="str">
        <f>IF(ISBLANK(Tableau415[[#This Row],[Matricule]]),"",VLOOKUP(Tableau415[[#This Row],[Matricule]],#REF!,3,FALSE))</f>
        <v/>
      </c>
      <c r="D898" s="12" t="str">
        <f>CONCATENATE(Tableau415[[#This Row],[Semaine]],Tableau415[[#This Row],[Matricule]])</f>
        <v/>
      </c>
      <c r="H898" s="8"/>
      <c r="I898" s="8"/>
      <c r="J898" s="8"/>
      <c r="K898" s="8"/>
      <c r="L898" s="8"/>
      <c r="M898" s="8"/>
      <c r="N898" s="8"/>
      <c r="O898" s="21">
        <f>COUNTIF(Tableau415[[#This Row],[Lundi]:[Dimanche]],"&gt;0")</f>
        <v>0</v>
      </c>
      <c r="P898" s="21">
        <f>SUM(Tableau415[[#This Row],[Lundi]:[Dimanche]])</f>
        <v>0</v>
      </c>
      <c r="Q898" s="21">
        <f>COUNTIF(Tableau415[[#This Row],[Lundi]:[Dimanche]],"&gt;=190")*1000</f>
        <v>0</v>
      </c>
      <c r="R898" s="21">
        <f t="shared" si="26"/>
        <v>0</v>
      </c>
      <c r="S898" s="21">
        <f t="shared" si="27"/>
        <v>0</v>
      </c>
      <c r="T898" s="54" t="str">
        <f>IF(Tableau415[[#This Row],[Matricule]]&gt;1,IF(COUNTIF(Tableau415[DateMatricule],Tableau415[[#This Row],[DateMatricule]])&gt;1,"Doublon",""),"")</f>
        <v/>
      </c>
      <c r="U898"/>
    </row>
    <row r="899" spans="1:21" x14ac:dyDescent="0.25">
      <c r="A899" s="12" t="str">
        <f>IF(Tableau415[[#This Row],[Semaine]]="","",VLOOKUP(Tableau415[[#This Row],[Semaine]],Listes!$A:$B,2,FALSE))</f>
        <v/>
      </c>
      <c r="B899" s="12" t="str">
        <f>IF(ISBLANK(Tableau415[[#This Row],[Matricule]]),"",VLOOKUP(Tableau415[[#This Row],[Matricule]],#REF!,2,FALSE))</f>
        <v/>
      </c>
      <c r="C899" s="12" t="str">
        <f>IF(ISBLANK(Tableau415[[#This Row],[Matricule]]),"",VLOOKUP(Tableau415[[#This Row],[Matricule]],#REF!,3,FALSE))</f>
        <v/>
      </c>
      <c r="D899" s="12" t="str">
        <f>CONCATENATE(Tableau415[[#This Row],[Semaine]],Tableau415[[#This Row],[Matricule]])</f>
        <v/>
      </c>
      <c r="H899" s="8"/>
      <c r="I899" s="8"/>
      <c r="J899" s="8"/>
      <c r="K899" s="8"/>
      <c r="L899" s="8"/>
      <c r="M899" s="8"/>
      <c r="N899" s="8"/>
      <c r="O899" s="21">
        <f>COUNTIF(Tableau415[[#This Row],[Lundi]:[Dimanche]],"&gt;0")</f>
        <v>0</v>
      </c>
      <c r="P899" s="21">
        <f>SUM(Tableau415[[#This Row],[Lundi]:[Dimanche]])</f>
        <v>0</v>
      </c>
      <c r="Q899" s="21">
        <f>COUNTIF(Tableau415[[#This Row],[Lundi]:[Dimanche]],"&gt;=190")*1000</f>
        <v>0</v>
      </c>
      <c r="R899" s="21">
        <f t="shared" ref="R899:R962" si="28">+IF(P899&gt;1140,(P899-1140)*20,0)</f>
        <v>0</v>
      </c>
      <c r="S899" s="21">
        <f t="shared" ref="S899:S962" si="29">+Q899+R899</f>
        <v>0</v>
      </c>
      <c r="T899" s="54" t="str">
        <f>IF(Tableau415[[#This Row],[Matricule]]&gt;1,IF(COUNTIF(Tableau415[DateMatricule],Tableau415[[#This Row],[DateMatricule]])&gt;1,"Doublon",""),"")</f>
        <v/>
      </c>
      <c r="U899"/>
    </row>
    <row r="900" spans="1:21" x14ac:dyDescent="0.25">
      <c r="A900" s="12" t="str">
        <f>IF(Tableau415[[#This Row],[Semaine]]="","",VLOOKUP(Tableau415[[#This Row],[Semaine]],Listes!$A:$B,2,FALSE))</f>
        <v/>
      </c>
      <c r="B900" s="12" t="str">
        <f>IF(ISBLANK(Tableau415[[#This Row],[Matricule]]),"",VLOOKUP(Tableau415[[#This Row],[Matricule]],#REF!,2,FALSE))</f>
        <v/>
      </c>
      <c r="C900" s="12" t="str">
        <f>IF(ISBLANK(Tableau415[[#This Row],[Matricule]]),"",VLOOKUP(Tableau415[[#This Row],[Matricule]],#REF!,3,FALSE))</f>
        <v/>
      </c>
      <c r="D900" s="12" t="str">
        <f>CONCATENATE(Tableau415[[#This Row],[Semaine]],Tableau415[[#This Row],[Matricule]])</f>
        <v/>
      </c>
      <c r="H900" s="8"/>
      <c r="I900" s="8"/>
      <c r="J900" s="8"/>
      <c r="K900" s="8"/>
      <c r="L900" s="8"/>
      <c r="M900" s="8"/>
      <c r="N900" s="8"/>
      <c r="O900" s="21">
        <f>COUNTIF(Tableau415[[#This Row],[Lundi]:[Dimanche]],"&gt;0")</f>
        <v>0</v>
      </c>
      <c r="P900" s="21">
        <f>SUM(Tableau415[[#This Row],[Lundi]:[Dimanche]])</f>
        <v>0</v>
      </c>
      <c r="Q900" s="21">
        <f>COUNTIF(Tableau415[[#This Row],[Lundi]:[Dimanche]],"&gt;=190")*1000</f>
        <v>0</v>
      </c>
      <c r="R900" s="21">
        <f t="shared" si="28"/>
        <v>0</v>
      </c>
      <c r="S900" s="21">
        <f t="shared" si="29"/>
        <v>0</v>
      </c>
      <c r="T900" s="54" t="str">
        <f>IF(Tableau415[[#This Row],[Matricule]]&gt;1,IF(COUNTIF(Tableau415[DateMatricule],Tableau415[[#This Row],[DateMatricule]])&gt;1,"Doublon",""),"")</f>
        <v/>
      </c>
      <c r="U900"/>
    </row>
    <row r="901" spans="1:21" x14ac:dyDescent="0.25">
      <c r="A901" s="12" t="str">
        <f>IF(Tableau415[[#This Row],[Semaine]]="","",VLOOKUP(Tableau415[[#This Row],[Semaine]],Listes!$A:$B,2,FALSE))</f>
        <v/>
      </c>
      <c r="B901" s="12" t="str">
        <f>IF(ISBLANK(Tableau415[[#This Row],[Matricule]]),"",VLOOKUP(Tableau415[[#This Row],[Matricule]],#REF!,2,FALSE))</f>
        <v/>
      </c>
      <c r="C901" s="12" t="str">
        <f>IF(ISBLANK(Tableau415[[#This Row],[Matricule]]),"",VLOOKUP(Tableau415[[#This Row],[Matricule]],#REF!,3,FALSE))</f>
        <v/>
      </c>
      <c r="D901" s="12" t="str">
        <f>CONCATENATE(Tableau415[[#This Row],[Semaine]],Tableau415[[#This Row],[Matricule]])</f>
        <v/>
      </c>
      <c r="H901" s="8"/>
      <c r="I901" s="8"/>
      <c r="J901" s="8"/>
      <c r="K901" s="8"/>
      <c r="L901" s="8"/>
      <c r="M901" s="8"/>
      <c r="N901" s="8"/>
      <c r="O901" s="21">
        <f>COUNTIF(Tableau415[[#This Row],[Lundi]:[Dimanche]],"&gt;0")</f>
        <v>0</v>
      </c>
      <c r="P901" s="21">
        <f>SUM(Tableau415[[#This Row],[Lundi]:[Dimanche]])</f>
        <v>0</v>
      </c>
      <c r="Q901" s="21">
        <f>COUNTIF(Tableau415[[#This Row],[Lundi]:[Dimanche]],"&gt;=190")*1000</f>
        <v>0</v>
      </c>
      <c r="R901" s="21">
        <f t="shared" si="28"/>
        <v>0</v>
      </c>
      <c r="S901" s="21">
        <f t="shared" si="29"/>
        <v>0</v>
      </c>
      <c r="T901" s="54" t="str">
        <f>IF(Tableau415[[#This Row],[Matricule]]&gt;1,IF(COUNTIF(Tableau415[DateMatricule],Tableau415[[#This Row],[DateMatricule]])&gt;1,"Doublon",""),"")</f>
        <v/>
      </c>
      <c r="U901"/>
    </row>
    <row r="902" spans="1:21" x14ac:dyDescent="0.25">
      <c r="A902" s="12" t="str">
        <f>IF(Tableau415[[#This Row],[Semaine]]="","",VLOOKUP(Tableau415[[#This Row],[Semaine]],Listes!$A:$B,2,FALSE))</f>
        <v/>
      </c>
      <c r="B902" s="12" t="str">
        <f>IF(ISBLANK(Tableau415[[#This Row],[Matricule]]),"",VLOOKUP(Tableau415[[#This Row],[Matricule]],#REF!,2,FALSE))</f>
        <v/>
      </c>
      <c r="C902" s="12" t="str">
        <f>IF(ISBLANK(Tableau415[[#This Row],[Matricule]]),"",VLOOKUP(Tableau415[[#This Row],[Matricule]],#REF!,3,FALSE))</f>
        <v/>
      </c>
      <c r="D902" s="12" t="str">
        <f>CONCATENATE(Tableau415[[#This Row],[Semaine]],Tableau415[[#This Row],[Matricule]])</f>
        <v/>
      </c>
      <c r="H902" s="8"/>
      <c r="I902" s="8"/>
      <c r="J902" s="8"/>
      <c r="K902" s="8"/>
      <c r="L902" s="8"/>
      <c r="M902" s="8"/>
      <c r="N902" s="8"/>
      <c r="O902" s="21">
        <f>COUNTIF(Tableau415[[#This Row],[Lundi]:[Dimanche]],"&gt;0")</f>
        <v>0</v>
      </c>
      <c r="P902" s="21">
        <f>SUM(Tableau415[[#This Row],[Lundi]:[Dimanche]])</f>
        <v>0</v>
      </c>
      <c r="Q902" s="21">
        <f>COUNTIF(Tableau415[[#This Row],[Lundi]:[Dimanche]],"&gt;=190")*1000</f>
        <v>0</v>
      </c>
      <c r="R902" s="21">
        <f t="shared" si="28"/>
        <v>0</v>
      </c>
      <c r="S902" s="21">
        <f t="shared" si="29"/>
        <v>0</v>
      </c>
      <c r="T902" s="54" t="str">
        <f>IF(Tableau415[[#This Row],[Matricule]]&gt;1,IF(COUNTIF(Tableau415[DateMatricule],Tableau415[[#This Row],[DateMatricule]])&gt;1,"Doublon",""),"")</f>
        <v/>
      </c>
      <c r="U902"/>
    </row>
    <row r="903" spans="1:21" x14ac:dyDescent="0.25">
      <c r="A903" s="12" t="str">
        <f>IF(Tableau415[[#This Row],[Semaine]]="","",VLOOKUP(Tableau415[[#This Row],[Semaine]],Listes!$A:$B,2,FALSE))</f>
        <v/>
      </c>
      <c r="B903" s="12" t="str">
        <f>IF(ISBLANK(Tableau415[[#This Row],[Matricule]]),"",VLOOKUP(Tableau415[[#This Row],[Matricule]],#REF!,2,FALSE))</f>
        <v/>
      </c>
      <c r="C903" s="12" t="str">
        <f>IF(ISBLANK(Tableau415[[#This Row],[Matricule]]),"",VLOOKUP(Tableau415[[#This Row],[Matricule]],#REF!,3,FALSE))</f>
        <v/>
      </c>
      <c r="D903" s="12" t="str">
        <f>CONCATENATE(Tableau415[[#This Row],[Semaine]],Tableau415[[#This Row],[Matricule]])</f>
        <v/>
      </c>
      <c r="H903" s="8"/>
      <c r="I903" s="8"/>
      <c r="J903" s="8"/>
      <c r="K903" s="8"/>
      <c r="L903" s="8"/>
      <c r="M903" s="8"/>
      <c r="N903" s="8"/>
      <c r="O903" s="21">
        <f>COUNTIF(Tableau415[[#This Row],[Lundi]:[Dimanche]],"&gt;0")</f>
        <v>0</v>
      </c>
      <c r="P903" s="21">
        <f>SUM(Tableau415[[#This Row],[Lundi]:[Dimanche]])</f>
        <v>0</v>
      </c>
      <c r="Q903" s="21">
        <f>COUNTIF(Tableau415[[#This Row],[Lundi]:[Dimanche]],"&gt;=190")*1000</f>
        <v>0</v>
      </c>
      <c r="R903" s="21">
        <f t="shared" si="28"/>
        <v>0</v>
      </c>
      <c r="S903" s="21">
        <f t="shared" si="29"/>
        <v>0</v>
      </c>
      <c r="T903" s="54" t="str">
        <f>IF(Tableau415[[#This Row],[Matricule]]&gt;1,IF(COUNTIF(Tableau415[DateMatricule],Tableau415[[#This Row],[DateMatricule]])&gt;1,"Doublon",""),"")</f>
        <v/>
      </c>
      <c r="U903"/>
    </row>
    <row r="904" spans="1:21" x14ac:dyDescent="0.25">
      <c r="A904" s="12" t="str">
        <f>IF(Tableau415[[#This Row],[Semaine]]="","",VLOOKUP(Tableau415[[#This Row],[Semaine]],Listes!$A:$B,2,FALSE))</f>
        <v/>
      </c>
      <c r="B904" s="12" t="str">
        <f>IF(ISBLANK(Tableau415[[#This Row],[Matricule]]),"",VLOOKUP(Tableau415[[#This Row],[Matricule]],#REF!,2,FALSE))</f>
        <v/>
      </c>
      <c r="C904" s="12" t="str">
        <f>IF(ISBLANK(Tableau415[[#This Row],[Matricule]]),"",VLOOKUP(Tableau415[[#This Row],[Matricule]],#REF!,3,FALSE))</f>
        <v/>
      </c>
      <c r="D904" s="12" t="str">
        <f>CONCATENATE(Tableau415[[#This Row],[Semaine]],Tableau415[[#This Row],[Matricule]])</f>
        <v/>
      </c>
      <c r="H904" s="8"/>
      <c r="I904" s="8"/>
      <c r="J904" s="8"/>
      <c r="K904" s="8"/>
      <c r="L904" s="8"/>
      <c r="M904" s="8"/>
      <c r="N904" s="8"/>
      <c r="O904" s="21">
        <f>COUNTIF(Tableau415[[#This Row],[Lundi]:[Dimanche]],"&gt;0")</f>
        <v>0</v>
      </c>
      <c r="P904" s="21">
        <f>SUM(Tableau415[[#This Row],[Lundi]:[Dimanche]])</f>
        <v>0</v>
      </c>
      <c r="Q904" s="21">
        <f>COUNTIF(Tableau415[[#This Row],[Lundi]:[Dimanche]],"&gt;=190")*1000</f>
        <v>0</v>
      </c>
      <c r="R904" s="21">
        <f t="shared" si="28"/>
        <v>0</v>
      </c>
      <c r="S904" s="21">
        <f t="shared" si="29"/>
        <v>0</v>
      </c>
      <c r="T904" s="54" t="str">
        <f>IF(Tableau415[[#This Row],[Matricule]]&gt;1,IF(COUNTIF(Tableau415[DateMatricule],Tableau415[[#This Row],[DateMatricule]])&gt;1,"Doublon",""),"")</f>
        <v/>
      </c>
      <c r="U904"/>
    </row>
    <row r="905" spans="1:21" x14ac:dyDescent="0.25">
      <c r="A905" s="12" t="str">
        <f>IF(Tableau415[[#This Row],[Semaine]]="","",VLOOKUP(Tableau415[[#This Row],[Semaine]],Listes!$A:$B,2,FALSE))</f>
        <v/>
      </c>
      <c r="B905" s="12" t="str">
        <f>IF(ISBLANK(Tableau415[[#This Row],[Matricule]]),"",VLOOKUP(Tableau415[[#This Row],[Matricule]],#REF!,2,FALSE))</f>
        <v/>
      </c>
      <c r="C905" s="12" t="str">
        <f>IF(ISBLANK(Tableau415[[#This Row],[Matricule]]),"",VLOOKUP(Tableau415[[#This Row],[Matricule]],#REF!,3,FALSE))</f>
        <v/>
      </c>
      <c r="D905" s="12" t="str">
        <f>CONCATENATE(Tableau415[[#This Row],[Semaine]],Tableau415[[#This Row],[Matricule]])</f>
        <v/>
      </c>
      <c r="H905" s="8"/>
      <c r="I905" s="8"/>
      <c r="J905" s="8"/>
      <c r="K905" s="8"/>
      <c r="L905" s="8"/>
      <c r="M905" s="8"/>
      <c r="N905" s="8"/>
      <c r="O905" s="21">
        <f>COUNTIF(Tableau415[[#This Row],[Lundi]:[Dimanche]],"&gt;0")</f>
        <v>0</v>
      </c>
      <c r="P905" s="21">
        <f>SUM(Tableau415[[#This Row],[Lundi]:[Dimanche]])</f>
        <v>0</v>
      </c>
      <c r="Q905" s="21">
        <f>COUNTIF(Tableau415[[#This Row],[Lundi]:[Dimanche]],"&gt;=190")*1000</f>
        <v>0</v>
      </c>
      <c r="R905" s="21">
        <f t="shared" si="28"/>
        <v>0</v>
      </c>
      <c r="S905" s="21">
        <f t="shared" si="29"/>
        <v>0</v>
      </c>
      <c r="T905" s="54" t="str">
        <f>IF(Tableau415[[#This Row],[Matricule]]&gt;1,IF(COUNTIF(Tableau415[DateMatricule],Tableau415[[#This Row],[DateMatricule]])&gt;1,"Doublon",""),"")</f>
        <v/>
      </c>
      <c r="U905"/>
    </row>
    <row r="906" spans="1:21" x14ac:dyDescent="0.25">
      <c r="A906" s="12" t="str">
        <f>IF(Tableau415[[#This Row],[Semaine]]="","",VLOOKUP(Tableau415[[#This Row],[Semaine]],Listes!$A:$B,2,FALSE))</f>
        <v/>
      </c>
      <c r="B906" s="12" t="str">
        <f>IF(ISBLANK(Tableau415[[#This Row],[Matricule]]),"",VLOOKUP(Tableau415[[#This Row],[Matricule]],#REF!,2,FALSE))</f>
        <v/>
      </c>
      <c r="C906" s="12" t="str">
        <f>IF(ISBLANK(Tableau415[[#This Row],[Matricule]]),"",VLOOKUP(Tableau415[[#This Row],[Matricule]],#REF!,3,FALSE))</f>
        <v/>
      </c>
      <c r="D906" s="12" t="str">
        <f>CONCATENATE(Tableau415[[#This Row],[Semaine]],Tableau415[[#This Row],[Matricule]])</f>
        <v/>
      </c>
      <c r="H906" s="8"/>
      <c r="I906" s="8"/>
      <c r="J906" s="8"/>
      <c r="K906" s="8"/>
      <c r="L906" s="8"/>
      <c r="M906" s="8"/>
      <c r="N906" s="8"/>
      <c r="O906" s="21">
        <f>COUNTIF(Tableau415[[#This Row],[Lundi]:[Dimanche]],"&gt;0")</f>
        <v>0</v>
      </c>
      <c r="P906" s="21">
        <f>SUM(Tableau415[[#This Row],[Lundi]:[Dimanche]])</f>
        <v>0</v>
      </c>
      <c r="Q906" s="21">
        <f>COUNTIF(Tableau415[[#This Row],[Lundi]:[Dimanche]],"&gt;=190")*1000</f>
        <v>0</v>
      </c>
      <c r="R906" s="21">
        <f t="shared" si="28"/>
        <v>0</v>
      </c>
      <c r="S906" s="21">
        <f t="shared" si="29"/>
        <v>0</v>
      </c>
      <c r="T906" s="54" t="str">
        <f>IF(Tableau415[[#This Row],[Matricule]]&gt;1,IF(COUNTIF(Tableau415[DateMatricule],Tableau415[[#This Row],[DateMatricule]])&gt;1,"Doublon",""),"")</f>
        <v/>
      </c>
      <c r="U906"/>
    </row>
    <row r="907" spans="1:21" x14ac:dyDescent="0.25">
      <c r="A907" s="12" t="str">
        <f>IF(Tableau415[[#This Row],[Semaine]]="","",VLOOKUP(Tableau415[[#This Row],[Semaine]],Listes!$A:$B,2,FALSE))</f>
        <v/>
      </c>
      <c r="B907" s="12" t="str">
        <f>IF(ISBLANK(Tableau415[[#This Row],[Matricule]]),"",VLOOKUP(Tableau415[[#This Row],[Matricule]],#REF!,2,FALSE))</f>
        <v/>
      </c>
      <c r="C907" s="12" t="str">
        <f>IF(ISBLANK(Tableau415[[#This Row],[Matricule]]),"",VLOOKUP(Tableau415[[#This Row],[Matricule]],#REF!,3,FALSE))</f>
        <v/>
      </c>
      <c r="D907" s="12" t="str">
        <f>CONCATENATE(Tableau415[[#This Row],[Semaine]],Tableau415[[#This Row],[Matricule]])</f>
        <v/>
      </c>
      <c r="H907" s="8"/>
      <c r="I907" s="8"/>
      <c r="J907" s="8"/>
      <c r="K907" s="8"/>
      <c r="L907" s="8"/>
      <c r="M907" s="8"/>
      <c r="N907" s="8"/>
      <c r="O907" s="21">
        <f>COUNTIF(Tableau415[[#This Row],[Lundi]:[Dimanche]],"&gt;0")</f>
        <v>0</v>
      </c>
      <c r="P907" s="21">
        <f>SUM(Tableau415[[#This Row],[Lundi]:[Dimanche]])</f>
        <v>0</v>
      </c>
      <c r="Q907" s="21">
        <f>COUNTIF(Tableau415[[#This Row],[Lundi]:[Dimanche]],"&gt;=190")*1000</f>
        <v>0</v>
      </c>
      <c r="R907" s="21">
        <f t="shared" si="28"/>
        <v>0</v>
      </c>
      <c r="S907" s="21">
        <f t="shared" si="29"/>
        <v>0</v>
      </c>
      <c r="T907" s="54" t="str">
        <f>IF(Tableau415[[#This Row],[Matricule]]&gt;1,IF(COUNTIF(Tableau415[DateMatricule],Tableau415[[#This Row],[DateMatricule]])&gt;1,"Doublon",""),"")</f>
        <v/>
      </c>
      <c r="U907"/>
    </row>
    <row r="908" spans="1:21" x14ac:dyDescent="0.25">
      <c r="A908" s="12" t="str">
        <f>IF(Tableau415[[#This Row],[Semaine]]="","",VLOOKUP(Tableau415[[#This Row],[Semaine]],Listes!$A:$B,2,FALSE))</f>
        <v/>
      </c>
      <c r="B908" s="12" t="str">
        <f>IF(ISBLANK(Tableau415[[#This Row],[Matricule]]),"",VLOOKUP(Tableau415[[#This Row],[Matricule]],#REF!,2,FALSE))</f>
        <v/>
      </c>
      <c r="C908" s="12" t="str">
        <f>IF(ISBLANK(Tableau415[[#This Row],[Matricule]]),"",VLOOKUP(Tableau415[[#This Row],[Matricule]],#REF!,3,FALSE))</f>
        <v/>
      </c>
      <c r="D908" s="12" t="str">
        <f>CONCATENATE(Tableau415[[#This Row],[Semaine]],Tableau415[[#This Row],[Matricule]])</f>
        <v/>
      </c>
      <c r="H908" s="8"/>
      <c r="I908" s="8"/>
      <c r="J908" s="8"/>
      <c r="K908" s="8"/>
      <c r="L908" s="8"/>
      <c r="M908" s="8"/>
      <c r="N908" s="8"/>
      <c r="O908" s="21">
        <f>COUNTIF(Tableau415[[#This Row],[Lundi]:[Dimanche]],"&gt;0")</f>
        <v>0</v>
      </c>
      <c r="P908" s="21">
        <f>SUM(Tableau415[[#This Row],[Lundi]:[Dimanche]])</f>
        <v>0</v>
      </c>
      <c r="Q908" s="21">
        <f>COUNTIF(Tableau415[[#This Row],[Lundi]:[Dimanche]],"&gt;=190")*1000</f>
        <v>0</v>
      </c>
      <c r="R908" s="21">
        <f t="shared" si="28"/>
        <v>0</v>
      </c>
      <c r="S908" s="21">
        <f t="shared" si="29"/>
        <v>0</v>
      </c>
      <c r="T908" s="54" t="str">
        <f>IF(Tableau415[[#This Row],[Matricule]]&gt;1,IF(COUNTIF(Tableau415[DateMatricule],Tableau415[[#This Row],[DateMatricule]])&gt;1,"Doublon",""),"")</f>
        <v/>
      </c>
      <c r="U908"/>
    </row>
    <row r="909" spans="1:21" x14ac:dyDescent="0.25">
      <c r="A909" s="12" t="str">
        <f>IF(Tableau415[[#This Row],[Semaine]]="","",VLOOKUP(Tableau415[[#This Row],[Semaine]],Listes!$A:$B,2,FALSE))</f>
        <v/>
      </c>
      <c r="B909" s="12" t="str">
        <f>IF(ISBLANK(Tableau415[[#This Row],[Matricule]]),"",VLOOKUP(Tableau415[[#This Row],[Matricule]],#REF!,2,FALSE))</f>
        <v/>
      </c>
      <c r="C909" s="12" t="str">
        <f>IF(ISBLANK(Tableau415[[#This Row],[Matricule]]),"",VLOOKUP(Tableau415[[#This Row],[Matricule]],#REF!,3,FALSE))</f>
        <v/>
      </c>
      <c r="D909" s="12" t="str">
        <f>CONCATENATE(Tableau415[[#This Row],[Semaine]],Tableau415[[#This Row],[Matricule]])</f>
        <v/>
      </c>
      <c r="H909" s="8"/>
      <c r="I909" s="8"/>
      <c r="J909" s="8"/>
      <c r="K909" s="8"/>
      <c r="L909" s="8"/>
      <c r="M909" s="8"/>
      <c r="N909" s="8"/>
      <c r="O909" s="21">
        <f>COUNTIF(Tableau415[[#This Row],[Lundi]:[Dimanche]],"&gt;0")</f>
        <v>0</v>
      </c>
      <c r="P909" s="21">
        <f>SUM(Tableau415[[#This Row],[Lundi]:[Dimanche]])</f>
        <v>0</v>
      </c>
      <c r="Q909" s="21">
        <f>COUNTIF(Tableau415[[#This Row],[Lundi]:[Dimanche]],"&gt;=190")*1000</f>
        <v>0</v>
      </c>
      <c r="R909" s="21">
        <f t="shared" si="28"/>
        <v>0</v>
      </c>
      <c r="S909" s="21">
        <f t="shared" si="29"/>
        <v>0</v>
      </c>
      <c r="T909" s="54" t="str">
        <f>IF(Tableau415[[#This Row],[Matricule]]&gt;1,IF(COUNTIF(Tableau415[DateMatricule],Tableau415[[#This Row],[DateMatricule]])&gt;1,"Doublon",""),"")</f>
        <v/>
      </c>
      <c r="U909"/>
    </row>
    <row r="910" spans="1:21" x14ac:dyDescent="0.25">
      <c r="A910" s="12" t="str">
        <f>IF(Tableau415[[#This Row],[Semaine]]="","",VLOOKUP(Tableau415[[#This Row],[Semaine]],Listes!$A:$B,2,FALSE))</f>
        <v/>
      </c>
      <c r="B910" s="12" t="str">
        <f>IF(ISBLANK(Tableau415[[#This Row],[Matricule]]),"",VLOOKUP(Tableau415[[#This Row],[Matricule]],#REF!,2,FALSE))</f>
        <v/>
      </c>
      <c r="C910" s="12" t="str">
        <f>IF(ISBLANK(Tableau415[[#This Row],[Matricule]]),"",VLOOKUP(Tableau415[[#This Row],[Matricule]],#REF!,3,FALSE))</f>
        <v/>
      </c>
      <c r="D910" s="12" t="str">
        <f>CONCATENATE(Tableau415[[#This Row],[Semaine]],Tableau415[[#This Row],[Matricule]])</f>
        <v/>
      </c>
      <c r="H910" s="8"/>
      <c r="I910" s="8"/>
      <c r="J910" s="8"/>
      <c r="K910" s="8"/>
      <c r="L910" s="8"/>
      <c r="M910" s="8"/>
      <c r="N910" s="8"/>
      <c r="O910" s="21">
        <f>COUNTIF(Tableau415[[#This Row],[Lundi]:[Dimanche]],"&gt;0")</f>
        <v>0</v>
      </c>
      <c r="P910" s="21">
        <f>SUM(Tableau415[[#This Row],[Lundi]:[Dimanche]])</f>
        <v>0</v>
      </c>
      <c r="Q910" s="21">
        <f>COUNTIF(Tableau415[[#This Row],[Lundi]:[Dimanche]],"&gt;=190")*1000</f>
        <v>0</v>
      </c>
      <c r="R910" s="21">
        <f t="shared" si="28"/>
        <v>0</v>
      </c>
      <c r="S910" s="21">
        <f t="shared" si="29"/>
        <v>0</v>
      </c>
      <c r="T910" s="54" t="str">
        <f>IF(Tableau415[[#This Row],[Matricule]]&gt;1,IF(COUNTIF(Tableau415[DateMatricule],Tableau415[[#This Row],[DateMatricule]])&gt;1,"Doublon",""),"")</f>
        <v/>
      </c>
      <c r="U910"/>
    </row>
    <row r="911" spans="1:21" x14ac:dyDescent="0.25">
      <c r="A911" s="12" t="str">
        <f>IF(Tableau415[[#This Row],[Semaine]]="","",VLOOKUP(Tableau415[[#This Row],[Semaine]],Listes!$A:$B,2,FALSE))</f>
        <v/>
      </c>
      <c r="B911" s="12" t="str">
        <f>IF(ISBLANK(Tableau415[[#This Row],[Matricule]]),"",VLOOKUP(Tableau415[[#This Row],[Matricule]],#REF!,2,FALSE))</f>
        <v/>
      </c>
      <c r="C911" s="12" t="str">
        <f>IF(ISBLANK(Tableau415[[#This Row],[Matricule]]),"",VLOOKUP(Tableau415[[#This Row],[Matricule]],#REF!,3,FALSE))</f>
        <v/>
      </c>
      <c r="D911" s="12" t="str">
        <f>CONCATENATE(Tableau415[[#This Row],[Semaine]],Tableau415[[#This Row],[Matricule]])</f>
        <v/>
      </c>
      <c r="H911" s="8"/>
      <c r="I911" s="8"/>
      <c r="J911" s="8"/>
      <c r="K911" s="8"/>
      <c r="L911" s="8"/>
      <c r="M911" s="8"/>
      <c r="N911" s="8"/>
      <c r="O911" s="21">
        <f>COUNTIF(Tableau415[[#This Row],[Lundi]:[Dimanche]],"&gt;0")</f>
        <v>0</v>
      </c>
      <c r="P911" s="21">
        <f>SUM(Tableau415[[#This Row],[Lundi]:[Dimanche]])</f>
        <v>0</v>
      </c>
      <c r="Q911" s="21">
        <f>COUNTIF(Tableau415[[#This Row],[Lundi]:[Dimanche]],"&gt;=190")*1000</f>
        <v>0</v>
      </c>
      <c r="R911" s="21">
        <f t="shared" si="28"/>
        <v>0</v>
      </c>
      <c r="S911" s="21">
        <f t="shared" si="29"/>
        <v>0</v>
      </c>
      <c r="T911" s="54" t="str">
        <f>IF(Tableau415[[#This Row],[Matricule]]&gt;1,IF(COUNTIF(Tableau415[DateMatricule],Tableau415[[#This Row],[DateMatricule]])&gt;1,"Doublon",""),"")</f>
        <v/>
      </c>
      <c r="U911"/>
    </row>
    <row r="912" spans="1:21" x14ac:dyDescent="0.25">
      <c r="A912" s="12" t="str">
        <f>IF(Tableau415[[#This Row],[Semaine]]="","",VLOOKUP(Tableau415[[#This Row],[Semaine]],Listes!$A:$B,2,FALSE))</f>
        <v/>
      </c>
      <c r="B912" s="12" t="str">
        <f>IF(ISBLANK(Tableau415[[#This Row],[Matricule]]),"",VLOOKUP(Tableau415[[#This Row],[Matricule]],#REF!,2,FALSE))</f>
        <v/>
      </c>
      <c r="C912" s="12" t="str">
        <f>IF(ISBLANK(Tableau415[[#This Row],[Matricule]]),"",VLOOKUP(Tableau415[[#This Row],[Matricule]],#REF!,3,FALSE))</f>
        <v/>
      </c>
      <c r="D912" s="12" t="str">
        <f>CONCATENATE(Tableau415[[#This Row],[Semaine]],Tableau415[[#This Row],[Matricule]])</f>
        <v/>
      </c>
      <c r="H912" s="8"/>
      <c r="I912" s="8"/>
      <c r="J912" s="8"/>
      <c r="K912" s="8"/>
      <c r="L912" s="8"/>
      <c r="M912" s="8"/>
      <c r="N912" s="8"/>
      <c r="O912" s="21">
        <f>COUNTIF(Tableau415[[#This Row],[Lundi]:[Dimanche]],"&gt;0")</f>
        <v>0</v>
      </c>
      <c r="P912" s="21">
        <f>SUM(Tableau415[[#This Row],[Lundi]:[Dimanche]])</f>
        <v>0</v>
      </c>
      <c r="Q912" s="21">
        <f>COUNTIF(Tableau415[[#This Row],[Lundi]:[Dimanche]],"&gt;=190")*1000</f>
        <v>0</v>
      </c>
      <c r="R912" s="21">
        <f t="shared" si="28"/>
        <v>0</v>
      </c>
      <c r="S912" s="21">
        <f t="shared" si="29"/>
        <v>0</v>
      </c>
      <c r="T912" s="54" t="str">
        <f>IF(Tableau415[[#This Row],[Matricule]]&gt;1,IF(COUNTIF(Tableau415[DateMatricule],Tableau415[[#This Row],[DateMatricule]])&gt;1,"Doublon",""),"")</f>
        <v/>
      </c>
      <c r="U912"/>
    </row>
    <row r="913" spans="1:21" x14ac:dyDescent="0.25">
      <c r="A913" s="12" t="str">
        <f>IF(Tableau415[[#This Row],[Semaine]]="","",VLOOKUP(Tableau415[[#This Row],[Semaine]],Listes!$A:$B,2,FALSE))</f>
        <v/>
      </c>
      <c r="B913" s="12" t="str">
        <f>IF(ISBLANK(Tableau415[[#This Row],[Matricule]]),"",VLOOKUP(Tableau415[[#This Row],[Matricule]],#REF!,2,FALSE))</f>
        <v/>
      </c>
      <c r="C913" s="12" t="str">
        <f>IF(ISBLANK(Tableau415[[#This Row],[Matricule]]),"",VLOOKUP(Tableau415[[#This Row],[Matricule]],#REF!,3,FALSE))</f>
        <v/>
      </c>
      <c r="D913" s="12" t="str">
        <f>CONCATENATE(Tableau415[[#This Row],[Semaine]],Tableau415[[#This Row],[Matricule]])</f>
        <v/>
      </c>
      <c r="H913" s="8"/>
      <c r="I913" s="8"/>
      <c r="J913" s="8"/>
      <c r="K913" s="8"/>
      <c r="L913" s="8"/>
      <c r="M913" s="8"/>
      <c r="N913" s="8"/>
      <c r="O913" s="21">
        <f>COUNTIF(Tableau415[[#This Row],[Lundi]:[Dimanche]],"&gt;0")</f>
        <v>0</v>
      </c>
      <c r="P913" s="21">
        <f>SUM(Tableau415[[#This Row],[Lundi]:[Dimanche]])</f>
        <v>0</v>
      </c>
      <c r="Q913" s="21">
        <f>COUNTIF(Tableau415[[#This Row],[Lundi]:[Dimanche]],"&gt;=190")*1000</f>
        <v>0</v>
      </c>
      <c r="R913" s="21">
        <f t="shared" si="28"/>
        <v>0</v>
      </c>
      <c r="S913" s="21">
        <f t="shared" si="29"/>
        <v>0</v>
      </c>
      <c r="T913" s="54" t="str">
        <f>IF(Tableau415[[#This Row],[Matricule]]&gt;1,IF(COUNTIF(Tableau415[DateMatricule],Tableau415[[#This Row],[DateMatricule]])&gt;1,"Doublon",""),"")</f>
        <v/>
      </c>
      <c r="U913"/>
    </row>
    <row r="914" spans="1:21" x14ac:dyDescent="0.25">
      <c r="A914" s="12" t="str">
        <f>IF(Tableau415[[#This Row],[Semaine]]="","",VLOOKUP(Tableau415[[#This Row],[Semaine]],Listes!$A:$B,2,FALSE))</f>
        <v/>
      </c>
      <c r="B914" s="12" t="str">
        <f>IF(ISBLANK(Tableau415[[#This Row],[Matricule]]),"",VLOOKUP(Tableau415[[#This Row],[Matricule]],#REF!,2,FALSE))</f>
        <v/>
      </c>
      <c r="C914" s="12" t="str">
        <f>IF(ISBLANK(Tableau415[[#This Row],[Matricule]]),"",VLOOKUP(Tableau415[[#This Row],[Matricule]],#REF!,3,FALSE))</f>
        <v/>
      </c>
      <c r="D914" s="12" t="str">
        <f>CONCATENATE(Tableau415[[#This Row],[Semaine]],Tableau415[[#This Row],[Matricule]])</f>
        <v/>
      </c>
      <c r="H914" s="8"/>
      <c r="I914" s="8"/>
      <c r="J914" s="8"/>
      <c r="K914" s="8"/>
      <c r="L914" s="8"/>
      <c r="M914" s="8"/>
      <c r="N914" s="8"/>
      <c r="O914" s="21">
        <f>COUNTIF(Tableau415[[#This Row],[Lundi]:[Dimanche]],"&gt;0")</f>
        <v>0</v>
      </c>
      <c r="P914" s="21">
        <f>SUM(Tableau415[[#This Row],[Lundi]:[Dimanche]])</f>
        <v>0</v>
      </c>
      <c r="Q914" s="21">
        <f>COUNTIF(Tableau415[[#This Row],[Lundi]:[Dimanche]],"&gt;=190")*1000</f>
        <v>0</v>
      </c>
      <c r="R914" s="21">
        <f t="shared" si="28"/>
        <v>0</v>
      </c>
      <c r="S914" s="21">
        <f t="shared" si="29"/>
        <v>0</v>
      </c>
      <c r="T914" s="54" t="str">
        <f>IF(Tableau415[[#This Row],[Matricule]]&gt;1,IF(COUNTIF(Tableau415[DateMatricule],Tableau415[[#This Row],[DateMatricule]])&gt;1,"Doublon",""),"")</f>
        <v/>
      </c>
      <c r="U914"/>
    </row>
    <row r="915" spans="1:21" x14ac:dyDescent="0.25">
      <c r="A915" s="12" t="str">
        <f>IF(Tableau415[[#This Row],[Semaine]]="","",VLOOKUP(Tableau415[[#This Row],[Semaine]],Listes!$A:$B,2,FALSE))</f>
        <v/>
      </c>
      <c r="B915" s="12" t="str">
        <f>IF(ISBLANK(Tableau415[[#This Row],[Matricule]]),"",VLOOKUP(Tableau415[[#This Row],[Matricule]],#REF!,2,FALSE))</f>
        <v/>
      </c>
      <c r="C915" s="12" t="str">
        <f>IF(ISBLANK(Tableau415[[#This Row],[Matricule]]),"",VLOOKUP(Tableau415[[#This Row],[Matricule]],#REF!,3,FALSE))</f>
        <v/>
      </c>
      <c r="D915" s="12" t="str">
        <f>CONCATENATE(Tableau415[[#This Row],[Semaine]],Tableau415[[#This Row],[Matricule]])</f>
        <v/>
      </c>
      <c r="H915" s="8"/>
      <c r="I915" s="8"/>
      <c r="J915" s="8"/>
      <c r="K915" s="8"/>
      <c r="L915" s="8"/>
      <c r="M915" s="8"/>
      <c r="N915" s="8"/>
      <c r="O915" s="21">
        <f>COUNTIF(Tableau415[[#This Row],[Lundi]:[Dimanche]],"&gt;0")</f>
        <v>0</v>
      </c>
      <c r="P915" s="21">
        <f>SUM(Tableau415[[#This Row],[Lundi]:[Dimanche]])</f>
        <v>0</v>
      </c>
      <c r="Q915" s="21">
        <f>COUNTIF(Tableau415[[#This Row],[Lundi]:[Dimanche]],"&gt;=190")*1000</f>
        <v>0</v>
      </c>
      <c r="R915" s="21">
        <f t="shared" si="28"/>
        <v>0</v>
      </c>
      <c r="S915" s="21">
        <f t="shared" si="29"/>
        <v>0</v>
      </c>
      <c r="T915" s="54" t="str">
        <f>IF(Tableau415[[#This Row],[Matricule]]&gt;1,IF(COUNTIF(Tableau415[DateMatricule],Tableau415[[#This Row],[DateMatricule]])&gt;1,"Doublon",""),"")</f>
        <v/>
      </c>
      <c r="U915"/>
    </row>
    <row r="916" spans="1:21" x14ac:dyDescent="0.25">
      <c r="A916" s="12" t="str">
        <f>IF(Tableau415[[#This Row],[Semaine]]="","",VLOOKUP(Tableau415[[#This Row],[Semaine]],Listes!$A:$B,2,FALSE))</f>
        <v/>
      </c>
      <c r="B916" s="12" t="str">
        <f>IF(ISBLANK(Tableau415[[#This Row],[Matricule]]),"",VLOOKUP(Tableau415[[#This Row],[Matricule]],#REF!,2,FALSE))</f>
        <v/>
      </c>
      <c r="C916" s="12" t="str">
        <f>IF(ISBLANK(Tableau415[[#This Row],[Matricule]]),"",VLOOKUP(Tableau415[[#This Row],[Matricule]],#REF!,3,FALSE))</f>
        <v/>
      </c>
      <c r="D916" s="12" t="str">
        <f>CONCATENATE(Tableau415[[#This Row],[Semaine]],Tableau415[[#This Row],[Matricule]])</f>
        <v/>
      </c>
      <c r="H916" s="8"/>
      <c r="I916" s="8"/>
      <c r="J916" s="8"/>
      <c r="K916" s="8"/>
      <c r="L916" s="8"/>
      <c r="M916" s="8"/>
      <c r="N916" s="8"/>
      <c r="O916" s="21">
        <f>COUNTIF(Tableau415[[#This Row],[Lundi]:[Dimanche]],"&gt;0")</f>
        <v>0</v>
      </c>
      <c r="P916" s="21">
        <f>SUM(Tableau415[[#This Row],[Lundi]:[Dimanche]])</f>
        <v>0</v>
      </c>
      <c r="Q916" s="21">
        <f>COUNTIF(Tableau415[[#This Row],[Lundi]:[Dimanche]],"&gt;=190")*1000</f>
        <v>0</v>
      </c>
      <c r="R916" s="21">
        <f t="shared" si="28"/>
        <v>0</v>
      </c>
      <c r="S916" s="21">
        <f t="shared" si="29"/>
        <v>0</v>
      </c>
      <c r="T916" s="54" t="str">
        <f>IF(Tableau415[[#This Row],[Matricule]]&gt;1,IF(COUNTIF(Tableau415[DateMatricule],Tableau415[[#This Row],[DateMatricule]])&gt;1,"Doublon",""),"")</f>
        <v/>
      </c>
      <c r="U916"/>
    </row>
    <row r="917" spans="1:21" x14ac:dyDescent="0.25">
      <c r="A917" s="12" t="str">
        <f>IF(Tableau415[[#This Row],[Semaine]]="","",VLOOKUP(Tableau415[[#This Row],[Semaine]],Listes!$A:$B,2,FALSE))</f>
        <v/>
      </c>
      <c r="B917" s="12" t="str">
        <f>IF(ISBLANK(Tableau415[[#This Row],[Matricule]]),"",VLOOKUP(Tableau415[[#This Row],[Matricule]],#REF!,2,FALSE))</f>
        <v/>
      </c>
      <c r="C917" s="12" t="str">
        <f>IF(ISBLANK(Tableau415[[#This Row],[Matricule]]),"",VLOOKUP(Tableau415[[#This Row],[Matricule]],#REF!,3,FALSE))</f>
        <v/>
      </c>
      <c r="D917" s="12" t="str">
        <f>CONCATENATE(Tableau415[[#This Row],[Semaine]],Tableau415[[#This Row],[Matricule]])</f>
        <v/>
      </c>
      <c r="H917" s="8"/>
      <c r="I917" s="8"/>
      <c r="J917" s="8"/>
      <c r="K917" s="8"/>
      <c r="L917" s="8"/>
      <c r="M917" s="8"/>
      <c r="N917" s="8"/>
      <c r="O917" s="21">
        <f>COUNTIF(Tableau415[[#This Row],[Lundi]:[Dimanche]],"&gt;0")</f>
        <v>0</v>
      </c>
      <c r="P917" s="21">
        <f>SUM(Tableau415[[#This Row],[Lundi]:[Dimanche]])</f>
        <v>0</v>
      </c>
      <c r="Q917" s="21">
        <f>COUNTIF(Tableau415[[#This Row],[Lundi]:[Dimanche]],"&gt;=190")*1000</f>
        <v>0</v>
      </c>
      <c r="R917" s="21">
        <f t="shared" si="28"/>
        <v>0</v>
      </c>
      <c r="S917" s="21">
        <f t="shared" si="29"/>
        <v>0</v>
      </c>
      <c r="T917" s="54" t="str">
        <f>IF(Tableau415[[#This Row],[Matricule]]&gt;1,IF(COUNTIF(Tableau415[DateMatricule],Tableau415[[#This Row],[DateMatricule]])&gt;1,"Doublon",""),"")</f>
        <v/>
      </c>
      <c r="U917"/>
    </row>
    <row r="918" spans="1:21" x14ac:dyDescent="0.25">
      <c r="A918" s="12" t="str">
        <f>IF(Tableau415[[#This Row],[Semaine]]="","",VLOOKUP(Tableau415[[#This Row],[Semaine]],Listes!$A:$B,2,FALSE))</f>
        <v/>
      </c>
      <c r="B918" s="12" t="str">
        <f>IF(ISBLANK(Tableau415[[#This Row],[Matricule]]),"",VLOOKUP(Tableau415[[#This Row],[Matricule]],#REF!,2,FALSE))</f>
        <v/>
      </c>
      <c r="C918" s="12" t="str">
        <f>IF(ISBLANK(Tableau415[[#This Row],[Matricule]]),"",VLOOKUP(Tableau415[[#This Row],[Matricule]],#REF!,3,FALSE))</f>
        <v/>
      </c>
      <c r="D918" s="12" t="str">
        <f>CONCATENATE(Tableau415[[#This Row],[Semaine]],Tableau415[[#This Row],[Matricule]])</f>
        <v/>
      </c>
      <c r="H918" s="8"/>
      <c r="I918" s="8"/>
      <c r="J918" s="8"/>
      <c r="K918" s="8"/>
      <c r="L918" s="8"/>
      <c r="M918" s="8"/>
      <c r="N918" s="8"/>
      <c r="O918" s="21">
        <f>COUNTIF(Tableau415[[#This Row],[Lundi]:[Dimanche]],"&gt;0")</f>
        <v>0</v>
      </c>
      <c r="P918" s="21">
        <f>SUM(Tableau415[[#This Row],[Lundi]:[Dimanche]])</f>
        <v>0</v>
      </c>
      <c r="Q918" s="21">
        <f>COUNTIF(Tableau415[[#This Row],[Lundi]:[Dimanche]],"&gt;=190")*1000</f>
        <v>0</v>
      </c>
      <c r="R918" s="21">
        <f t="shared" si="28"/>
        <v>0</v>
      </c>
      <c r="S918" s="21">
        <f t="shared" si="29"/>
        <v>0</v>
      </c>
      <c r="T918" s="54" t="str">
        <f>IF(Tableau415[[#This Row],[Matricule]]&gt;1,IF(COUNTIF(Tableau415[DateMatricule],Tableau415[[#This Row],[DateMatricule]])&gt;1,"Doublon",""),"")</f>
        <v/>
      </c>
      <c r="U918"/>
    </row>
    <row r="919" spans="1:21" x14ac:dyDescent="0.25">
      <c r="A919" s="12" t="str">
        <f>IF(Tableau415[[#This Row],[Semaine]]="","",VLOOKUP(Tableau415[[#This Row],[Semaine]],Listes!$A:$B,2,FALSE))</f>
        <v/>
      </c>
      <c r="B919" s="12" t="str">
        <f>IF(ISBLANK(Tableau415[[#This Row],[Matricule]]),"",VLOOKUP(Tableau415[[#This Row],[Matricule]],#REF!,2,FALSE))</f>
        <v/>
      </c>
      <c r="C919" s="12" t="str">
        <f>IF(ISBLANK(Tableau415[[#This Row],[Matricule]]),"",VLOOKUP(Tableau415[[#This Row],[Matricule]],#REF!,3,FALSE))</f>
        <v/>
      </c>
      <c r="D919" s="12" t="str">
        <f>CONCATENATE(Tableau415[[#This Row],[Semaine]],Tableau415[[#This Row],[Matricule]])</f>
        <v/>
      </c>
      <c r="H919" s="8"/>
      <c r="I919" s="8"/>
      <c r="J919" s="8"/>
      <c r="K919" s="8"/>
      <c r="L919" s="8"/>
      <c r="M919" s="8"/>
      <c r="N919" s="8"/>
      <c r="O919" s="21">
        <f>COUNTIF(Tableau415[[#This Row],[Lundi]:[Dimanche]],"&gt;0")</f>
        <v>0</v>
      </c>
      <c r="P919" s="21">
        <f>SUM(Tableau415[[#This Row],[Lundi]:[Dimanche]])</f>
        <v>0</v>
      </c>
      <c r="Q919" s="21">
        <f>COUNTIF(Tableau415[[#This Row],[Lundi]:[Dimanche]],"&gt;=190")*1000</f>
        <v>0</v>
      </c>
      <c r="R919" s="21">
        <f t="shared" si="28"/>
        <v>0</v>
      </c>
      <c r="S919" s="21">
        <f t="shared" si="29"/>
        <v>0</v>
      </c>
      <c r="T919" s="54" t="str">
        <f>IF(Tableau415[[#This Row],[Matricule]]&gt;1,IF(COUNTIF(Tableau415[DateMatricule],Tableau415[[#This Row],[DateMatricule]])&gt;1,"Doublon",""),"")</f>
        <v/>
      </c>
      <c r="U919"/>
    </row>
    <row r="920" spans="1:21" x14ac:dyDescent="0.25">
      <c r="A920" s="12" t="str">
        <f>IF(Tableau415[[#This Row],[Semaine]]="","",VLOOKUP(Tableau415[[#This Row],[Semaine]],Listes!$A:$B,2,FALSE))</f>
        <v/>
      </c>
      <c r="B920" s="12" t="str">
        <f>IF(ISBLANK(Tableau415[[#This Row],[Matricule]]),"",VLOOKUP(Tableau415[[#This Row],[Matricule]],#REF!,2,FALSE))</f>
        <v/>
      </c>
      <c r="C920" s="12" t="str">
        <f>IF(ISBLANK(Tableau415[[#This Row],[Matricule]]),"",VLOOKUP(Tableau415[[#This Row],[Matricule]],#REF!,3,FALSE))</f>
        <v/>
      </c>
      <c r="D920" s="12" t="str">
        <f>CONCATENATE(Tableau415[[#This Row],[Semaine]],Tableau415[[#This Row],[Matricule]])</f>
        <v/>
      </c>
      <c r="H920" s="8"/>
      <c r="I920" s="8"/>
      <c r="J920" s="8"/>
      <c r="K920" s="8"/>
      <c r="L920" s="8"/>
      <c r="M920" s="8"/>
      <c r="N920" s="8"/>
      <c r="O920" s="21">
        <f>COUNTIF(Tableau415[[#This Row],[Lundi]:[Dimanche]],"&gt;0")</f>
        <v>0</v>
      </c>
      <c r="P920" s="21">
        <f>SUM(Tableau415[[#This Row],[Lundi]:[Dimanche]])</f>
        <v>0</v>
      </c>
      <c r="Q920" s="21">
        <f>COUNTIF(Tableau415[[#This Row],[Lundi]:[Dimanche]],"&gt;=190")*1000</f>
        <v>0</v>
      </c>
      <c r="R920" s="21">
        <f t="shared" si="28"/>
        <v>0</v>
      </c>
      <c r="S920" s="21">
        <f t="shared" si="29"/>
        <v>0</v>
      </c>
      <c r="T920" s="54" t="str">
        <f>IF(Tableau415[[#This Row],[Matricule]]&gt;1,IF(COUNTIF(Tableau415[DateMatricule],Tableau415[[#This Row],[DateMatricule]])&gt;1,"Doublon",""),"")</f>
        <v/>
      </c>
      <c r="U920"/>
    </row>
    <row r="921" spans="1:21" x14ac:dyDescent="0.25">
      <c r="A921" s="12" t="str">
        <f>IF(Tableau415[[#This Row],[Semaine]]="","",VLOOKUP(Tableau415[[#This Row],[Semaine]],Listes!$A:$B,2,FALSE))</f>
        <v/>
      </c>
      <c r="B921" s="12" t="str">
        <f>IF(ISBLANK(Tableau415[[#This Row],[Matricule]]),"",VLOOKUP(Tableau415[[#This Row],[Matricule]],#REF!,2,FALSE))</f>
        <v/>
      </c>
      <c r="C921" s="12" t="str">
        <f>IF(ISBLANK(Tableau415[[#This Row],[Matricule]]),"",VLOOKUP(Tableau415[[#This Row],[Matricule]],#REF!,3,FALSE))</f>
        <v/>
      </c>
      <c r="D921" s="12" t="str">
        <f>CONCATENATE(Tableau415[[#This Row],[Semaine]],Tableau415[[#This Row],[Matricule]])</f>
        <v/>
      </c>
      <c r="H921" s="8"/>
      <c r="I921" s="8"/>
      <c r="J921" s="8"/>
      <c r="K921" s="8"/>
      <c r="L921" s="8"/>
      <c r="M921" s="8"/>
      <c r="N921" s="8"/>
      <c r="O921" s="21">
        <f>COUNTIF(Tableau415[[#This Row],[Lundi]:[Dimanche]],"&gt;0")</f>
        <v>0</v>
      </c>
      <c r="P921" s="21">
        <f>SUM(Tableau415[[#This Row],[Lundi]:[Dimanche]])</f>
        <v>0</v>
      </c>
      <c r="Q921" s="21">
        <f>COUNTIF(Tableau415[[#This Row],[Lundi]:[Dimanche]],"&gt;=190")*1000</f>
        <v>0</v>
      </c>
      <c r="R921" s="21">
        <f t="shared" si="28"/>
        <v>0</v>
      </c>
      <c r="S921" s="21">
        <f t="shared" si="29"/>
        <v>0</v>
      </c>
      <c r="T921" s="54" t="str">
        <f>IF(Tableau415[[#This Row],[Matricule]]&gt;1,IF(COUNTIF(Tableau415[DateMatricule],Tableau415[[#This Row],[DateMatricule]])&gt;1,"Doublon",""),"")</f>
        <v/>
      </c>
      <c r="U921"/>
    </row>
    <row r="922" spans="1:21" x14ac:dyDescent="0.25">
      <c r="A922" s="12" t="str">
        <f>IF(Tableau415[[#This Row],[Semaine]]="","",VLOOKUP(Tableau415[[#This Row],[Semaine]],Listes!$A:$B,2,FALSE))</f>
        <v/>
      </c>
      <c r="B922" s="12" t="str">
        <f>IF(ISBLANK(Tableau415[[#This Row],[Matricule]]),"",VLOOKUP(Tableau415[[#This Row],[Matricule]],#REF!,2,FALSE))</f>
        <v/>
      </c>
      <c r="C922" s="12" t="str">
        <f>IF(ISBLANK(Tableau415[[#This Row],[Matricule]]),"",VLOOKUP(Tableau415[[#This Row],[Matricule]],#REF!,3,FALSE))</f>
        <v/>
      </c>
      <c r="D922" s="12" t="str">
        <f>CONCATENATE(Tableau415[[#This Row],[Semaine]],Tableau415[[#This Row],[Matricule]])</f>
        <v/>
      </c>
      <c r="H922" s="8"/>
      <c r="I922" s="8"/>
      <c r="J922" s="8"/>
      <c r="K922" s="8"/>
      <c r="L922" s="8"/>
      <c r="M922" s="8"/>
      <c r="N922" s="8"/>
      <c r="O922" s="21">
        <f>COUNTIF(Tableau415[[#This Row],[Lundi]:[Dimanche]],"&gt;0")</f>
        <v>0</v>
      </c>
      <c r="P922" s="21">
        <f>SUM(Tableau415[[#This Row],[Lundi]:[Dimanche]])</f>
        <v>0</v>
      </c>
      <c r="Q922" s="21">
        <f>COUNTIF(Tableau415[[#This Row],[Lundi]:[Dimanche]],"&gt;=190")*1000</f>
        <v>0</v>
      </c>
      <c r="R922" s="21">
        <f t="shared" si="28"/>
        <v>0</v>
      </c>
      <c r="S922" s="21">
        <f t="shared" si="29"/>
        <v>0</v>
      </c>
      <c r="T922" s="54" t="str">
        <f>IF(Tableau415[[#This Row],[Matricule]]&gt;1,IF(COUNTIF(Tableau415[DateMatricule],Tableau415[[#This Row],[DateMatricule]])&gt;1,"Doublon",""),"")</f>
        <v/>
      </c>
      <c r="U922"/>
    </row>
    <row r="923" spans="1:21" x14ac:dyDescent="0.25">
      <c r="A923" s="12" t="str">
        <f>IF(Tableau415[[#This Row],[Semaine]]="","",VLOOKUP(Tableau415[[#This Row],[Semaine]],Listes!$A:$B,2,FALSE))</f>
        <v/>
      </c>
      <c r="B923" s="12" t="str">
        <f>IF(ISBLANK(Tableau415[[#This Row],[Matricule]]),"",VLOOKUP(Tableau415[[#This Row],[Matricule]],#REF!,2,FALSE))</f>
        <v/>
      </c>
      <c r="C923" s="12" t="str">
        <f>IF(ISBLANK(Tableau415[[#This Row],[Matricule]]),"",VLOOKUP(Tableau415[[#This Row],[Matricule]],#REF!,3,FALSE))</f>
        <v/>
      </c>
      <c r="D923" s="12" t="str">
        <f>CONCATENATE(Tableau415[[#This Row],[Semaine]],Tableau415[[#This Row],[Matricule]])</f>
        <v/>
      </c>
      <c r="H923" s="8"/>
      <c r="I923" s="8"/>
      <c r="J923" s="8"/>
      <c r="K923" s="8"/>
      <c r="L923" s="8"/>
      <c r="M923" s="8"/>
      <c r="N923" s="8"/>
      <c r="O923" s="21">
        <f>COUNTIF(Tableau415[[#This Row],[Lundi]:[Dimanche]],"&gt;0")</f>
        <v>0</v>
      </c>
      <c r="P923" s="21">
        <f>SUM(Tableau415[[#This Row],[Lundi]:[Dimanche]])</f>
        <v>0</v>
      </c>
      <c r="Q923" s="21">
        <f>COUNTIF(Tableau415[[#This Row],[Lundi]:[Dimanche]],"&gt;=190")*1000</f>
        <v>0</v>
      </c>
      <c r="R923" s="21">
        <f t="shared" si="28"/>
        <v>0</v>
      </c>
      <c r="S923" s="21">
        <f t="shared" si="29"/>
        <v>0</v>
      </c>
      <c r="T923" s="54" t="str">
        <f>IF(Tableau415[[#This Row],[Matricule]]&gt;1,IF(COUNTIF(Tableau415[DateMatricule],Tableau415[[#This Row],[DateMatricule]])&gt;1,"Doublon",""),"")</f>
        <v/>
      </c>
      <c r="U923"/>
    </row>
    <row r="924" spans="1:21" x14ac:dyDescent="0.25">
      <c r="A924" s="12" t="str">
        <f>IF(Tableau415[[#This Row],[Semaine]]="","",VLOOKUP(Tableau415[[#This Row],[Semaine]],Listes!$A:$B,2,FALSE))</f>
        <v/>
      </c>
      <c r="B924" s="12" t="str">
        <f>IF(ISBLANK(Tableau415[[#This Row],[Matricule]]),"",VLOOKUP(Tableau415[[#This Row],[Matricule]],#REF!,2,FALSE))</f>
        <v/>
      </c>
      <c r="C924" s="12" t="str">
        <f>IF(ISBLANK(Tableau415[[#This Row],[Matricule]]),"",VLOOKUP(Tableau415[[#This Row],[Matricule]],#REF!,3,FALSE))</f>
        <v/>
      </c>
      <c r="D924" s="12" t="str">
        <f>CONCATENATE(Tableau415[[#This Row],[Semaine]],Tableau415[[#This Row],[Matricule]])</f>
        <v/>
      </c>
      <c r="H924" s="8"/>
      <c r="I924" s="8"/>
      <c r="J924" s="8"/>
      <c r="K924" s="8"/>
      <c r="L924" s="8"/>
      <c r="M924" s="8"/>
      <c r="N924" s="8"/>
      <c r="O924" s="21">
        <f>COUNTIF(Tableau415[[#This Row],[Lundi]:[Dimanche]],"&gt;0")</f>
        <v>0</v>
      </c>
      <c r="P924" s="21">
        <f>SUM(Tableau415[[#This Row],[Lundi]:[Dimanche]])</f>
        <v>0</v>
      </c>
      <c r="Q924" s="21">
        <f>COUNTIF(Tableau415[[#This Row],[Lundi]:[Dimanche]],"&gt;=190")*1000</f>
        <v>0</v>
      </c>
      <c r="R924" s="21">
        <f t="shared" si="28"/>
        <v>0</v>
      </c>
      <c r="S924" s="21">
        <f t="shared" si="29"/>
        <v>0</v>
      </c>
      <c r="T924" s="54" t="str">
        <f>IF(Tableau415[[#This Row],[Matricule]]&gt;1,IF(COUNTIF(Tableau415[DateMatricule],Tableau415[[#This Row],[DateMatricule]])&gt;1,"Doublon",""),"")</f>
        <v/>
      </c>
      <c r="U924"/>
    </row>
    <row r="925" spans="1:21" x14ac:dyDescent="0.25">
      <c r="A925" s="12" t="str">
        <f>IF(Tableau415[[#This Row],[Semaine]]="","",VLOOKUP(Tableau415[[#This Row],[Semaine]],Listes!$A:$B,2,FALSE))</f>
        <v/>
      </c>
      <c r="B925" s="12" t="str">
        <f>IF(ISBLANK(Tableau415[[#This Row],[Matricule]]),"",VLOOKUP(Tableau415[[#This Row],[Matricule]],#REF!,2,FALSE))</f>
        <v/>
      </c>
      <c r="C925" s="12" t="str">
        <f>IF(ISBLANK(Tableau415[[#This Row],[Matricule]]),"",VLOOKUP(Tableau415[[#This Row],[Matricule]],#REF!,3,FALSE))</f>
        <v/>
      </c>
      <c r="D925" s="12" t="str">
        <f>CONCATENATE(Tableau415[[#This Row],[Semaine]],Tableau415[[#This Row],[Matricule]])</f>
        <v/>
      </c>
      <c r="H925" s="8"/>
      <c r="I925" s="8"/>
      <c r="J925" s="8"/>
      <c r="K925" s="8"/>
      <c r="L925" s="8"/>
      <c r="M925" s="8"/>
      <c r="N925" s="8"/>
      <c r="O925" s="21">
        <f>COUNTIF(Tableau415[[#This Row],[Lundi]:[Dimanche]],"&gt;0")</f>
        <v>0</v>
      </c>
      <c r="P925" s="21">
        <f>SUM(Tableau415[[#This Row],[Lundi]:[Dimanche]])</f>
        <v>0</v>
      </c>
      <c r="Q925" s="21">
        <f>COUNTIF(Tableau415[[#This Row],[Lundi]:[Dimanche]],"&gt;=190")*1000</f>
        <v>0</v>
      </c>
      <c r="R925" s="21">
        <f t="shared" si="28"/>
        <v>0</v>
      </c>
      <c r="S925" s="21">
        <f t="shared" si="29"/>
        <v>0</v>
      </c>
      <c r="T925" s="54" t="str">
        <f>IF(Tableau415[[#This Row],[Matricule]]&gt;1,IF(COUNTIF(Tableau415[DateMatricule],Tableau415[[#This Row],[DateMatricule]])&gt;1,"Doublon",""),"")</f>
        <v/>
      </c>
      <c r="U925"/>
    </row>
    <row r="926" spans="1:21" x14ac:dyDescent="0.25">
      <c r="A926" s="12" t="str">
        <f>IF(Tableau415[[#This Row],[Semaine]]="","",VLOOKUP(Tableau415[[#This Row],[Semaine]],Listes!$A:$B,2,FALSE))</f>
        <v/>
      </c>
      <c r="B926" s="12" t="str">
        <f>IF(ISBLANK(Tableau415[[#This Row],[Matricule]]),"",VLOOKUP(Tableau415[[#This Row],[Matricule]],#REF!,2,FALSE))</f>
        <v/>
      </c>
      <c r="C926" s="12" t="str">
        <f>IF(ISBLANK(Tableau415[[#This Row],[Matricule]]),"",VLOOKUP(Tableau415[[#This Row],[Matricule]],#REF!,3,FALSE))</f>
        <v/>
      </c>
      <c r="D926" s="12" t="str">
        <f>CONCATENATE(Tableau415[[#This Row],[Semaine]],Tableau415[[#This Row],[Matricule]])</f>
        <v/>
      </c>
      <c r="H926" s="8"/>
      <c r="I926" s="8"/>
      <c r="J926" s="8"/>
      <c r="K926" s="8"/>
      <c r="L926" s="8"/>
      <c r="M926" s="8"/>
      <c r="N926" s="8"/>
      <c r="O926" s="21">
        <f>COUNTIF(Tableau415[[#This Row],[Lundi]:[Dimanche]],"&gt;0")</f>
        <v>0</v>
      </c>
      <c r="P926" s="21">
        <f>SUM(Tableau415[[#This Row],[Lundi]:[Dimanche]])</f>
        <v>0</v>
      </c>
      <c r="Q926" s="21">
        <f>COUNTIF(Tableau415[[#This Row],[Lundi]:[Dimanche]],"&gt;=190")*1000</f>
        <v>0</v>
      </c>
      <c r="R926" s="21">
        <f t="shared" si="28"/>
        <v>0</v>
      </c>
      <c r="S926" s="21">
        <f t="shared" si="29"/>
        <v>0</v>
      </c>
      <c r="T926" s="54" t="str">
        <f>IF(Tableau415[[#This Row],[Matricule]]&gt;1,IF(COUNTIF(Tableau415[DateMatricule],Tableau415[[#This Row],[DateMatricule]])&gt;1,"Doublon",""),"")</f>
        <v/>
      </c>
      <c r="U926"/>
    </row>
    <row r="927" spans="1:21" x14ac:dyDescent="0.25">
      <c r="A927" s="12" t="str">
        <f>IF(Tableau415[[#This Row],[Semaine]]="","",VLOOKUP(Tableau415[[#This Row],[Semaine]],Listes!$A:$B,2,FALSE))</f>
        <v/>
      </c>
      <c r="B927" s="12" t="str">
        <f>IF(ISBLANK(Tableau415[[#This Row],[Matricule]]),"",VLOOKUP(Tableau415[[#This Row],[Matricule]],#REF!,2,FALSE))</f>
        <v/>
      </c>
      <c r="C927" s="12" t="str">
        <f>IF(ISBLANK(Tableau415[[#This Row],[Matricule]]),"",VLOOKUP(Tableau415[[#This Row],[Matricule]],#REF!,3,FALSE))</f>
        <v/>
      </c>
      <c r="D927" s="12" t="str">
        <f>CONCATENATE(Tableau415[[#This Row],[Semaine]],Tableau415[[#This Row],[Matricule]])</f>
        <v/>
      </c>
      <c r="H927" s="8"/>
      <c r="I927" s="8"/>
      <c r="J927" s="8"/>
      <c r="K927" s="8"/>
      <c r="L927" s="8"/>
      <c r="M927" s="8"/>
      <c r="N927" s="8"/>
      <c r="O927" s="21">
        <f>COUNTIF(Tableau415[[#This Row],[Lundi]:[Dimanche]],"&gt;0")</f>
        <v>0</v>
      </c>
      <c r="P927" s="21">
        <f>SUM(Tableau415[[#This Row],[Lundi]:[Dimanche]])</f>
        <v>0</v>
      </c>
      <c r="Q927" s="21">
        <f>COUNTIF(Tableau415[[#This Row],[Lundi]:[Dimanche]],"&gt;=190")*1000</f>
        <v>0</v>
      </c>
      <c r="R927" s="21">
        <f t="shared" si="28"/>
        <v>0</v>
      </c>
      <c r="S927" s="21">
        <f t="shared" si="29"/>
        <v>0</v>
      </c>
      <c r="T927" s="54" t="str">
        <f>IF(Tableau415[[#This Row],[Matricule]]&gt;1,IF(COUNTIF(Tableau415[DateMatricule],Tableau415[[#This Row],[DateMatricule]])&gt;1,"Doublon",""),"")</f>
        <v/>
      </c>
      <c r="U927"/>
    </row>
    <row r="928" spans="1:21" x14ac:dyDescent="0.25">
      <c r="A928" s="12" t="str">
        <f>IF(Tableau415[[#This Row],[Semaine]]="","",VLOOKUP(Tableau415[[#This Row],[Semaine]],Listes!$A:$B,2,FALSE))</f>
        <v/>
      </c>
      <c r="B928" s="12" t="str">
        <f>IF(ISBLANK(Tableau415[[#This Row],[Matricule]]),"",VLOOKUP(Tableau415[[#This Row],[Matricule]],#REF!,2,FALSE))</f>
        <v/>
      </c>
      <c r="C928" s="12" t="str">
        <f>IF(ISBLANK(Tableau415[[#This Row],[Matricule]]),"",VLOOKUP(Tableau415[[#This Row],[Matricule]],#REF!,3,FALSE))</f>
        <v/>
      </c>
      <c r="D928" s="12" t="str">
        <f>CONCATENATE(Tableau415[[#This Row],[Semaine]],Tableau415[[#This Row],[Matricule]])</f>
        <v/>
      </c>
      <c r="H928" s="8"/>
      <c r="I928" s="8"/>
      <c r="J928" s="8"/>
      <c r="K928" s="8"/>
      <c r="L928" s="8"/>
      <c r="M928" s="8"/>
      <c r="N928" s="8"/>
      <c r="O928" s="21">
        <f>COUNTIF(Tableau415[[#This Row],[Lundi]:[Dimanche]],"&gt;0")</f>
        <v>0</v>
      </c>
      <c r="P928" s="21">
        <f>SUM(Tableau415[[#This Row],[Lundi]:[Dimanche]])</f>
        <v>0</v>
      </c>
      <c r="Q928" s="21">
        <f>COUNTIF(Tableau415[[#This Row],[Lundi]:[Dimanche]],"&gt;=190")*1000</f>
        <v>0</v>
      </c>
      <c r="R928" s="21">
        <f t="shared" si="28"/>
        <v>0</v>
      </c>
      <c r="S928" s="21">
        <f t="shared" si="29"/>
        <v>0</v>
      </c>
      <c r="T928" s="54" t="str">
        <f>IF(Tableau415[[#This Row],[Matricule]]&gt;1,IF(COUNTIF(Tableau415[DateMatricule],Tableau415[[#This Row],[DateMatricule]])&gt;1,"Doublon",""),"")</f>
        <v/>
      </c>
      <c r="U928"/>
    </row>
    <row r="929" spans="1:21" x14ac:dyDescent="0.25">
      <c r="A929" s="12" t="str">
        <f>IF(Tableau415[[#This Row],[Semaine]]="","",VLOOKUP(Tableau415[[#This Row],[Semaine]],Listes!$A:$B,2,FALSE))</f>
        <v/>
      </c>
      <c r="B929" s="12" t="str">
        <f>IF(ISBLANK(Tableau415[[#This Row],[Matricule]]),"",VLOOKUP(Tableau415[[#This Row],[Matricule]],#REF!,2,FALSE))</f>
        <v/>
      </c>
      <c r="C929" s="12" t="str">
        <f>IF(ISBLANK(Tableau415[[#This Row],[Matricule]]),"",VLOOKUP(Tableau415[[#This Row],[Matricule]],#REF!,3,FALSE))</f>
        <v/>
      </c>
      <c r="D929" s="12" t="str">
        <f>CONCATENATE(Tableau415[[#This Row],[Semaine]],Tableau415[[#This Row],[Matricule]])</f>
        <v/>
      </c>
      <c r="H929" s="8"/>
      <c r="I929" s="8"/>
      <c r="J929" s="8"/>
      <c r="K929" s="8"/>
      <c r="L929" s="8"/>
      <c r="M929" s="8"/>
      <c r="N929" s="8"/>
      <c r="O929" s="21">
        <f>COUNTIF(Tableau415[[#This Row],[Lundi]:[Dimanche]],"&gt;0")</f>
        <v>0</v>
      </c>
      <c r="P929" s="21">
        <f>SUM(Tableau415[[#This Row],[Lundi]:[Dimanche]])</f>
        <v>0</v>
      </c>
      <c r="Q929" s="21">
        <f>COUNTIF(Tableau415[[#This Row],[Lundi]:[Dimanche]],"&gt;=190")*1000</f>
        <v>0</v>
      </c>
      <c r="R929" s="21">
        <f t="shared" si="28"/>
        <v>0</v>
      </c>
      <c r="S929" s="21">
        <f t="shared" si="29"/>
        <v>0</v>
      </c>
      <c r="T929" s="54" t="str">
        <f>IF(Tableau415[[#This Row],[Matricule]]&gt;1,IF(COUNTIF(Tableau415[DateMatricule],Tableau415[[#This Row],[DateMatricule]])&gt;1,"Doublon",""),"")</f>
        <v/>
      </c>
      <c r="U929"/>
    </row>
    <row r="930" spans="1:21" x14ac:dyDescent="0.25">
      <c r="A930" s="12" t="str">
        <f>IF(Tableau415[[#This Row],[Semaine]]="","",VLOOKUP(Tableau415[[#This Row],[Semaine]],Listes!$A:$B,2,FALSE))</f>
        <v/>
      </c>
      <c r="B930" s="12" t="str">
        <f>IF(ISBLANK(Tableau415[[#This Row],[Matricule]]),"",VLOOKUP(Tableau415[[#This Row],[Matricule]],#REF!,2,FALSE))</f>
        <v/>
      </c>
      <c r="C930" s="12" t="str">
        <f>IF(ISBLANK(Tableau415[[#This Row],[Matricule]]),"",VLOOKUP(Tableau415[[#This Row],[Matricule]],#REF!,3,FALSE))</f>
        <v/>
      </c>
      <c r="D930" s="12" t="str">
        <f>CONCATENATE(Tableau415[[#This Row],[Semaine]],Tableau415[[#This Row],[Matricule]])</f>
        <v/>
      </c>
      <c r="H930" s="8"/>
      <c r="I930" s="8"/>
      <c r="J930" s="8"/>
      <c r="K930" s="8"/>
      <c r="L930" s="8"/>
      <c r="M930" s="8"/>
      <c r="N930" s="8"/>
      <c r="O930" s="21">
        <f>COUNTIF(Tableau415[[#This Row],[Lundi]:[Dimanche]],"&gt;0")</f>
        <v>0</v>
      </c>
      <c r="P930" s="21">
        <f>SUM(Tableau415[[#This Row],[Lundi]:[Dimanche]])</f>
        <v>0</v>
      </c>
      <c r="Q930" s="21">
        <f>COUNTIF(Tableau415[[#This Row],[Lundi]:[Dimanche]],"&gt;=190")*1000</f>
        <v>0</v>
      </c>
      <c r="R930" s="21">
        <f t="shared" si="28"/>
        <v>0</v>
      </c>
      <c r="S930" s="21">
        <f t="shared" si="29"/>
        <v>0</v>
      </c>
      <c r="T930" s="54" t="str">
        <f>IF(Tableau415[[#This Row],[Matricule]]&gt;1,IF(COUNTIF(Tableau415[DateMatricule],Tableau415[[#This Row],[DateMatricule]])&gt;1,"Doublon",""),"")</f>
        <v/>
      </c>
      <c r="U930"/>
    </row>
    <row r="931" spans="1:21" x14ac:dyDescent="0.25">
      <c r="A931" s="12" t="str">
        <f>IF(Tableau415[[#This Row],[Semaine]]="","",VLOOKUP(Tableau415[[#This Row],[Semaine]],Listes!$A:$B,2,FALSE))</f>
        <v/>
      </c>
      <c r="B931" s="12" t="str">
        <f>IF(ISBLANK(Tableau415[[#This Row],[Matricule]]),"",VLOOKUP(Tableau415[[#This Row],[Matricule]],#REF!,2,FALSE))</f>
        <v/>
      </c>
      <c r="C931" s="12" t="str">
        <f>IF(ISBLANK(Tableau415[[#This Row],[Matricule]]),"",VLOOKUP(Tableau415[[#This Row],[Matricule]],#REF!,3,FALSE))</f>
        <v/>
      </c>
      <c r="D931" s="12" t="str">
        <f>CONCATENATE(Tableau415[[#This Row],[Semaine]],Tableau415[[#This Row],[Matricule]])</f>
        <v/>
      </c>
      <c r="H931" s="8"/>
      <c r="I931" s="8"/>
      <c r="J931" s="8"/>
      <c r="K931" s="8"/>
      <c r="L931" s="8"/>
      <c r="M931" s="8"/>
      <c r="N931" s="8"/>
      <c r="O931" s="21">
        <f>COUNTIF(Tableau415[[#This Row],[Lundi]:[Dimanche]],"&gt;0")</f>
        <v>0</v>
      </c>
      <c r="P931" s="21">
        <f>SUM(Tableau415[[#This Row],[Lundi]:[Dimanche]])</f>
        <v>0</v>
      </c>
      <c r="Q931" s="21">
        <f>COUNTIF(Tableau415[[#This Row],[Lundi]:[Dimanche]],"&gt;=190")*1000</f>
        <v>0</v>
      </c>
      <c r="R931" s="21">
        <f t="shared" si="28"/>
        <v>0</v>
      </c>
      <c r="S931" s="21">
        <f t="shared" si="29"/>
        <v>0</v>
      </c>
      <c r="T931" s="54" t="str">
        <f>IF(Tableau415[[#This Row],[Matricule]]&gt;1,IF(COUNTIF(Tableau415[DateMatricule],Tableau415[[#This Row],[DateMatricule]])&gt;1,"Doublon",""),"")</f>
        <v/>
      </c>
      <c r="U931"/>
    </row>
    <row r="932" spans="1:21" x14ac:dyDescent="0.25">
      <c r="A932" s="12" t="str">
        <f>IF(Tableau415[[#This Row],[Semaine]]="","",VLOOKUP(Tableau415[[#This Row],[Semaine]],Listes!$A:$B,2,FALSE))</f>
        <v/>
      </c>
      <c r="B932" s="12" t="str">
        <f>IF(ISBLANK(Tableau415[[#This Row],[Matricule]]),"",VLOOKUP(Tableau415[[#This Row],[Matricule]],#REF!,2,FALSE))</f>
        <v/>
      </c>
      <c r="C932" s="12" t="str">
        <f>IF(ISBLANK(Tableau415[[#This Row],[Matricule]]),"",VLOOKUP(Tableau415[[#This Row],[Matricule]],#REF!,3,FALSE))</f>
        <v/>
      </c>
      <c r="D932" s="12" t="str">
        <f>CONCATENATE(Tableau415[[#This Row],[Semaine]],Tableau415[[#This Row],[Matricule]])</f>
        <v/>
      </c>
      <c r="H932" s="8"/>
      <c r="I932" s="8"/>
      <c r="J932" s="8"/>
      <c r="K932" s="8"/>
      <c r="L932" s="8"/>
      <c r="M932" s="8"/>
      <c r="N932" s="8"/>
      <c r="O932" s="21">
        <f>COUNTIF(Tableau415[[#This Row],[Lundi]:[Dimanche]],"&gt;0")</f>
        <v>0</v>
      </c>
      <c r="P932" s="21">
        <f>SUM(Tableau415[[#This Row],[Lundi]:[Dimanche]])</f>
        <v>0</v>
      </c>
      <c r="Q932" s="21">
        <f>COUNTIF(Tableau415[[#This Row],[Lundi]:[Dimanche]],"&gt;=190")*1000</f>
        <v>0</v>
      </c>
      <c r="R932" s="21">
        <f t="shared" si="28"/>
        <v>0</v>
      </c>
      <c r="S932" s="21">
        <f t="shared" si="29"/>
        <v>0</v>
      </c>
      <c r="T932" s="54" t="str">
        <f>IF(Tableau415[[#This Row],[Matricule]]&gt;1,IF(COUNTIF(Tableau415[DateMatricule],Tableau415[[#This Row],[DateMatricule]])&gt;1,"Doublon",""),"")</f>
        <v/>
      </c>
      <c r="U932"/>
    </row>
    <row r="933" spans="1:21" x14ac:dyDescent="0.25">
      <c r="A933" s="12" t="str">
        <f>IF(Tableau415[[#This Row],[Semaine]]="","",VLOOKUP(Tableau415[[#This Row],[Semaine]],Listes!$A:$B,2,FALSE))</f>
        <v/>
      </c>
      <c r="B933" s="12" t="str">
        <f>IF(ISBLANK(Tableau415[[#This Row],[Matricule]]),"",VLOOKUP(Tableau415[[#This Row],[Matricule]],#REF!,2,FALSE))</f>
        <v/>
      </c>
      <c r="C933" s="12" t="str">
        <f>IF(ISBLANK(Tableau415[[#This Row],[Matricule]]),"",VLOOKUP(Tableau415[[#This Row],[Matricule]],#REF!,3,FALSE))</f>
        <v/>
      </c>
      <c r="D933" s="12" t="str">
        <f>CONCATENATE(Tableau415[[#This Row],[Semaine]],Tableau415[[#This Row],[Matricule]])</f>
        <v/>
      </c>
      <c r="H933" s="8"/>
      <c r="I933" s="8"/>
      <c r="J933" s="8"/>
      <c r="K933" s="8"/>
      <c r="L933" s="8"/>
      <c r="M933" s="8"/>
      <c r="N933" s="8"/>
      <c r="O933" s="21">
        <f>COUNTIF(Tableau415[[#This Row],[Lundi]:[Dimanche]],"&gt;0")</f>
        <v>0</v>
      </c>
      <c r="P933" s="21">
        <f>SUM(Tableau415[[#This Row],[Lundi]:[Dimanche]])</f>
        <v>0</v>
      </c>
      <c r="Q933" s="21">
        <f>COUNTIF(Tableau415[[#This Row],[Lundi]:[Dimanche]],"&gt;=190")*1000</f>
        <v>0</v>
      </c>
      <c r="R933" s="21">
        <f t="shared" si="28"/>
        <v>0</v>
      </c>
      <c r="S933" s="21">
        <f t="shared" si="29"/>
        <v>0</v>
      </c>
      <c r="T933" s="54" t="str">
        <f>IF(Tableau415[[#This Row],[Matricule]]&gt;1,IF(COUNTIF(Tableau415[DateMatricule],Tableau415[[#This Row],[DateMatricule]])&gt;1,"Doublon",""),"")</f>
        <v/>
      </c>
      <c r="U933"/>
    </row>
    <row r="934" spans="1:21" x14ac:dyDescent="0.25">
      <c r="A934" s="12" t="str">
        <f>IF(Tableau415[[#This Row],[Semaine]]="","",VLOOKUP(Tableau415[[#This Row],[Semaine]],Listes!$A:$B,2,FALSE))</f>
        <v/>
      </c>
      <c r="B934" s="12" t="str">
        <f>IF(ISBLANK(Tableau415[[#This Row],[Matricule]]),"",VLOOKUP(Tableau415[[#This Row],[Matricule]],#REF!,2,FALSE))</f>
        <v/>
      </c>
      <c r="C934" s="12" t="str">
        <f>IF(ISBLANK(Tableau415[[#This Row],[Matricule]]),"",VLOOKUP(Tableau415[[#This Row],[Matricule]],#REF!,3,FALSE))</f>
        <v/>
      </c>
      <c r="D934" s="12" t="str">
        <f>CONCATENATE(Tableau415[[#This Row],[Semaine]],Tableau415[[#This Row],[Matricule]])</f>
        <v/>
      </c>
      <c r="H934" s="8"/>
      <c r="I934" s="8"/>
      <c r="J934" s="8"/>
      <c r="K934" s="8"/>
      <c r="L934" s="8"/>
      <c r="M934" s="8"/>
      <c r="N934" s="8"/>
      <c r="O934" s="21">
        <f>COUNTIF(Tableau415[[#This Row],[Lundi]:[Dimanche]],"&gt;0")</f>
        <v>0</v>
      </c>
      <c r="P934" s="21">
        <f>SUM(Tableau415[[#This Row],[Lundi]:[Dimanche]])</f>
        <v>0</v>
      </c>
      <c r="Q934" s="21">
        <f>COUNTIF(Tableau415[[#This Row],[Lundi]:[Dimanche]],"&gt;=190")*1000</f>
        <v>0</v>
      </c>
      <c r="R934" s="21">
        <f t="shared" si="28"/>
        <v>0</v>
      </c>
      <c r="S934" s="21">
        <f t="shared" si="29"/>
        <v>0</v>
      </c>
      <c r="T934" s="54" t="str">
        <f>IF(Tableau415[[#This Row],[Matricule]]&gt;1,IF(COUNTIF(Tableau415[DateMatricule],Tableau415[[#This Row],[DateMatricule]])&gt;1,"Doublon",""),"")</f>
        <v/>
      </c>
      <c r="U934"/>
    </row>
    <row r="935" spans="1:21" x14ac:dyDescent="0.25">
      <c r="A935" s="12" t="str">
        <f>IF(Tableau415[[#This Row],[Semaine]]="","",VLOOKUP(Tableau415[[#This Row],[Semaine]],Listes!$A:$B,2,FALSE))</f>
        <v/>
      </c>
      <c r="B935" s="12" t="str">
        <f>IF(ISBLANK(Tableau415[[#This Row],[Matricule]]),"",VLOOKUP(Tableau415[[#This Row],[Matricule]],#REF!,2,FALSE))</f>
        <v/>
      </c>
      <c r="C935" s="12" t="str">
        <f>IF(ISBLANK(Tableau415[[#This Row],[Matricule]]),"",VLOOKUP(Tableau415[[#This Row],[Matricule]],#REF!,3,FALSE))</f>
        <v/>
      </c>
      <c r="D935" s="12" t="str">
        <f>CONCATENATE(Tableau415[[#This Row],[Semaine]],Tableau415[[#This Row],[Matricule]])</f>
        <v/>
      </c>
      <c r="H935" s="8"/>
      <c r="I935" s="8"/>
      <c r="J935" s="8"/>
      <c r="K935" s="8"/>
      <c r="L935" s="8"/>
      <c r="M935" s="8"/>
      <c r="N935" s="8"/>
      <c r="O935" s="21">
        <f>COUNTIF(Tableau415[[#This Row],[Lundi]:[Dimanche]],"&gt;0")</f>
        <v>0</v>
      </c>
      <c r="P935" s="21">
        <f>SUM(Tableau415[[#This Row],[Lundi]:[Dimanche]])</f>
        <v>0</v>
      </c>
      <c r="Q935" s="21">
        <f>COUNTIF(Tableau415[[#This Row],[Lundi]:[Dimanche]],"&gt;=190")*1000</f>
        <v>0</v>
      </c>
      <c r="R935" s="21">
        <f t="shared" si="28"/>
        <v>0</v>
      </c>
      <c r="S935" s="21">
        <f t="shared" si="29"/>
        <v>0</v>
      </c>
      <c r="T935" s="54" t="str">
        <f>IF(Tableau415[[#This Row],[Matricule]]&gt;1,IF(COUNTIF(Tableau415[DateMatricule],Tableau415[[#This Row],[DateMatricule]])&gt;1,"Doublon",""),"")</f>
        <v/>
      </c>
      <c r="U935"/>
    </row>
    <row r="936" spans="1:21" x14ac:dyDescent="0.25">
      <c r="A936" s="12" t="str">
        <f>IF(Tableau415[[#This Row],[Semaine]]="","",VLOOKUP(Tableau415[[#This Row],[Semaine]],Listes!$A:$B,2,FALSE))</f>
        <v/>
      </c>
      <c r="B936" s="12" t="str">
        <f>IF(ISBLANK(Tableau415[[#This Row],[Matricule]]),"",VLOOKUP(Tableau415[[#This Row],[Matricule]],#REF!,2,FALSE))</f>
        <v/>
      </c>
      <c r="C936" s="12" t="str">
        <f>IF(ISBLANK(Tableau415[[#This Row],[Matricule]]),"",VLOOKUP(Tableau415[[#This Row],[Matricule]],#REF!,3,FALSE))</f>
        <v/>
      </c>
      <c r="D936" s="12" t="str">
        <f>CONCATENATE(Tableau415[[#This Row],[Semaine]],Tableau415[[#This Row],[Matricule]])</f>
        <v/>
      </c>
      <c r="H936" s="8"/>
      <c r="I936" s="8"/>
      <c r="J936" s="8"/>
      <c r="K936" s="8"/>
      <c r="L936" s="8"/>
      <c r="M936" s="8"/>
      <c r="N936" s="8"/>
      <c r="O936" s="21">
        <f>COUNTIF(Tableau415[[#This Row],[Lundi]:[Dimanche]],"&gt;0")</f>
        <v>0</v>
      </c>
      <c r="P936" s="21">
        <f>SUM(Tableau415[[#This Row],[Lundi]:[Dimanche]])</f>
        <v>0</v>
      </c>
      <c r="Q936" s="21">
        <f>COUNTIF(Tableau415[[#This Row],[Lundi]:[Dimanche]],"&gt;=190")*1000</f>
        <v>0</v>
      </c>
      <c r="R936" s="21">
        <f t="shared" si="28"/>
        <v>0</v>
      </c>
      <c r="S936" s="21">
        <f t="shared" si="29"/>
        <v>0</v>
      </c>
      <c r="T936" s="54" t="str">
        <f>IF(Tableau415[[#This Row],[Matricule]]&gt;1,IF(COUNTIF(Tableau415[DateMatricule],Tableau415[[#This Row],[DateMatricule]])&gt;1,"Doublon",""),"")</f>
        <v/>
      </c>
      <c r="U936"/>
    </row>
    <row r="937" spans="1:21" x14ac:dyDescent="0.25">
      <c r="A937" s="12" t="str">
        <f>IF(Tableau415[[#This Row],[Semaine]]="","",VLOOKUP(Tableau415[[#This Row],[Semaine]],Listes!$A:$B,2,FALSE))</f>
        <v/>
      </c>
      <c r="B937" s="12" t="str">
        <f>IF(ISBLANK(Tableau415[[#This Row],[Matricule]]),"",VLOOKUP(Tableau415[[#This Row],[Matricule]],#REF!,2,FALSE))</f>
        <v/>
      </c>
      <c r="C937" s="12" t="str">
        <f>IF(ISBLANK(Tableau415[[#This Row],[Matricule]]),"",VLOOKUP(Tableau415[[#This Row],[Matricule]],#REF!,3,FALSE))</f>
        <v/>
      </c>
      <c r="D937" s="12" t="str">
        <f>CONCATENATE(Tableau415[[#This Row],[Semaine]],Tableau415[[#This Row],[Matricule]])</f>
        <v/>
      </c>
      <c r="H937" s="8"/>
      <c r="I937" s="8"/>
      <c r="J937" s="8"/>
      <c r="K937" s="8"/>
      <c r="L937" s="8"/>
      <c r="M937" s="8"/>
      <c r="N937" s="8"/>
      <c r="O937" s="21">
        <f>COUNTIF(Tableau415[[#This Row],[Lundi]:[Dimanche]],"&gt;0")</f>
        <v>0</v>
      </c>
      <c r="P937" s="21">
        <f>SUM(Tableau415[[#This Row],[Lundi]:[Dimanche]])</f>
        <v>0</v>
      </c>
      <c r="Q937" s="21">
        <f>COUNTIF(Tableau415[[#This Row],[Lundi]:[Dimanche]],"&gt;=190")*1000</f>
        <v>0</v>
      </c>
      <c r="R937" s="21">
        <f t="shared" si="28"/>
        <v>0</v>
      </c>
      <c r="S937" s="21">
        <f t="shared" si="29"/>
        <v>0</v>
      </c>
      <c r="T937" s="54" t="str">
        <f>IF(Tableau415[[#This Row],[Matricule]]&gt;1,IF(COUNTIF(Tableau415[DateMatricule],Tableau415[[#This Row],[DateMatricule]])&gt;1,"Doublon",""),"")</f>
        <v/>
      </c>
      <c r="U937"/>
    </row>
    <row r="938" spans="1:21" x14ac:dyDescent="0.25">
      <c r="A938" s="12" t="str">
        <f>IF(Tableau415[[#This Row],[Semaine]]="","",VLOOKUP(Tableau415[[#This Row],[Semaine]],Listes!$A:$B,2,FALSE))</f>
        <v/>
      </c>
      <c r="B938" s="12" t="str">
        <f>IF(ISBLANK(Tableau415[[#This Row],[Matricule]]),"",VLOOKUP(Tableau415[[#This Row],[Matricule]],#REF!,2,FALSE))</f>
        <v/>
      </c>
      <c r="C938" s="12" t="str">
        <f>IF(ISBLANK(Tableau415[[#This Row],[Matricule]]),"",VLOOKUP(Tableau415[[#This Row],[Matricule]],#REF!,3,FALSE))</f>
        <v/>
      </c>
      <c r="D938" s="12" t="str">
        <f>CONCATENATE(Tableau415[[#This Row],[Semaine]],Tableau415[[#This Row],[Matricule]])</f>
        <v/>
      </c>
      <c r="H938" s="8"/>
      <c r="I938" s="8"/>
      <c r="J938" s="8"/>
      <c r="K938" s="8"/>
      <c r="L938" s="8"/>
      <c r="M938" s="8"/>
      <c r="N938" s="8"/>
      <c r="O938" s="21">
        <f>COUNTIF(Tableau415[[#This Row],[Lundi]:[Dimanche]],"&gt;0")</f>
        <v>0</v>
      </c>
      <c r="P938" s="21">
        <f>SUM(Tableau415[[#This Row],[Lundi]:[Dimanche]])</f>
        <v>0</v>
      </c>
      <c r="Q938" s="21">
        <f>COUNTIF(Tableau415[[#This Row],[Lundi]:[Dimanche]],"&gt;=190")*1000</f>
        <v>0</v>
      </c>
      <c r="R938" s="21">
        <f t="shared" si="28"/>
        <v>0</v>
      </c>
      <c r="S938" s="21">
        <f t="shared" si="29"/>
        <v>0</v>
      </c>
      <c r="T938" s="54" t="str">
        <f>IF(Tableau415[[#This Row],[Matricule]]&gt;1,IF(COUNTIF(Tableau415[DateMatricule],Tableau415[[#This Row],[DateMatricule]])&gt;1,"Doublon",""),"")</f>
        <v/>
      </c>
      <c r="U938"/>
    </row>
    <row r="939" spans="1:21" x14ac:dyDescent="0.25">
      <c r="A939" s="12" t="str">
        <f>IF(Tableau415[[#This Row],[Semaine]]="","",VLOOKUP(Tableau415[[#This Row],[Semaine]],Listes!$A:$B,2,FALSE))</f>
        <v/>
      </c>
      <c r="B939" s="12" t="str">
        <f>IF(ISBLANK(Tableau415[[#This Row],[Matricule]]),"",VLOOKUP(Tableau415[[#This Row],[Matricule]],#REF!,2,FALSE))</f>
        <v/>
      </c>
      <c r="C939" s="12" t="str">
        <f>IF(ISBLANK(Tableau415[[#This Row],[Matricule]]),"",VLOOKUP(Tableau415[[#This Row],[Matricule]],#REF!,3,FALSE))</f>
        <v/>
      </c>
      <c r="D939" s="12" t="str">
        <f>CONCATENATE(Tableau415[[#This Row],[Semaine]],Tableau415[[#This Row],[Matricule]])</f>
        <v/>
      </c>
      <c r="H939" s="8"/>
      <c r="I939" s="8"/>
      <c r="J939" s="8"/>
      <c r="K939" s="8"/>
      <c r="L939" s="8"/>
      <c r="M939" s="8"/>
      <c r="N939" s="8"/>
      <c r="O939" s="21">
        <f>COUNTIF(Tableau415[[#This Row],[Lundi]:[Dimanche]],"&gt;0")</f>
        <v>0</v>
      </c>
      <c r="P939" s="21">
        <f>SUM(Tableau415[[#This Row],[Lundi]:[Dimanche]])</f>
        <v>0</v>
      </c>
      <c r="Q939" s="21">
        <f>COUNTIF(Tableau415[[#This Row],[Lundi]:[Dimanche]],"&gt;=190")*1000</f>
        <v>0</v>
      </c>
      <c r="R939" s="21">
        <f t="shared" si="28"/>
        <v>0</v>
      </c>
      <c r="S939" s="21">
        <f t="shared" si="29"/>
        <v>0</v>
      </c>
      <c r="T939" s="54" t="str">
        <f>IF(Tableau415[[#This Row],[Matricule]]&gt;1,IF(COUNTIF(Tableau415[DateMatricule],Tableau415[[#This Row],[DateMatricule]])&gt;1,"Doublon",""),"")</f>
        <v/>
      </c>
      <c r="U939"/>
    </row>
    <row r="940" spans="1:21" x14ac:dyDescent="0.25">
      <c r="A940" s="12" t="str">
        <f>IF(Tableau415[[#This Row],[Semaine]]="","",VLOOKUP(Tableau415[[#This Row],[Semaine]],Listes!$A:$B,2,FALSE))</f>
        <v/>
      </c>
      <c r="B940" s="12" t="str">
        <f>IF(ISBLANK(Tableau415[[#This Row],[Matricule]]),"",VLOOKUP(Tableau415[[#This Row],[Matricule]],#REF!,2,FALSE))</f>
        <v/>
      </c>
      <c r="C940" s="12" t="str">
        <f>IF(ISBLANK(Tableau415[[#This Row],[Matricule]]),"",VLOOKUP(Tableau415[[#This Row],[Matricule]],#REF!,3,FALSE))</f>
        <v/>
      </c>
      <c r="D940" s="12" t="str">
        <f>CONCATENATE(Tableau415[[#This Row],[Semaine]],Tableau415[[#This Row],[Matricule]])</f>
        <v/>
      </c>
      <c r="H940" s="8"/>
      <c r="I940" s="8"/>
      <c r="J940" s="8"/>
      <c r="K940" s="8"/>
      <c r="L940" s="8"/>
      <c r="M940" s="8"/>
      <c r="N940" s="8"/>
      <c r="O940" s="21">
        <f>COUNTIF(Tableau415[[#This Row],[Lundi]:[Dimanche]],"&gt;0")</f>
        <v>0</v>
      </c>
      <c r="P940" s="21">
        <f>SUM(Tableau415[[#This Row],[Lundi]:[Dimanche]])</f>
        <v>0</v>
      </c>
      <c r="Q940" s="21">
        <f>COUNTIF(Tableau415[[#This Row],[Lundi]:[Dimanche]],"&gt;=190")*1000</f>
        <v>0</v>
      </c>
      <c r="R940" s="21">
        <f t="shared" si="28"/>
        <v>0</v>
      </c>
      <c r="S940" s="21">
        <f t="shared" si="29"/>
        <v>0</v>
      </c>
      <c r="T940" s="54" t="str">
        <f>IF(Tableau415[[#This Row],[Matricule]]&gt;1,IF(COUNTIF(Tableau415[DateMatricule],Tableau415[[#This Row],[DateMatricule]])&gt;1,"Doublon",""),"")</f>
        <v/>
      </c>
      <c r="U940"/>
    </row>
    <row r="941" spans="1:21" x14ac:dyDescent="0.25">
      <c r="A941" s="12" t="str">
        <f>IF(Tableau415[[#This Row],[Semaine]]="","",VLOOKUP(Tableau415[[#This Row],[Semaine]],Listes!$A:$B,2,FALSE))</f>
        <v/>
      </c>
      <c r="B941" s="12" t="str">
        <f>IF(ISBLANK(Tableau415[[#This Row],[Matricule]]),"",VLOOKUP(Tableau415[[#This Row],[Matricule]],#REF!,2,FALSE))</f>
        <v/>
      </c>
      <c r="C941" s="12" t="str">
        <f>IF(ISBLANK(Tableau415[[#This Row],[Matricule]]),"",VLOOKUP(Tableau415[[#This Row],[Matricule]],#REF!,3,FALSE))</f>
        <v/>
      </c>
      <c r="D941" s="12" t="str">
        <f>CONCATENATE(Tableau415[[#This Row],[Semaine]],Tableau415[[#This Row],[Matricule]])</f>
        <v/>
      </c>
      <c r="H941" s="8"/>
      <c r="I941" s="8"/>
      <c r="J941" s="8"/>
      <c r="K941" s="8"/>
      <c r="L941" s="8"/>
      <c r="M941" s="8"/>
      <c r="N941" s="8"/>
      <c r="O941" s="21">
        <f>COUNTIF(Tableau415[[#This Row],[Lundi]:[Dimanche]],"&gt;0")</f>
        <v>0</v>
      </c>
      <c r="P941" s="21">
        <f>SUM(Tableau415[[#This Row],[Lundi]:[Dimanche]])</f>
        <v>0</v>
      </c>
      <c r="Q941" s="21">
        <f>COUNTIF(Tableau415[[#This Row],[Lundi]:[Dimanche]],"&gt;=190")*1000</f>
        <v>0</v>
      </c>
      <c r="R941" s="21">
        <f t="shared" si="28"/>
        <v>0</v>
      </c>
      <c r="S941" s="21">
        <f t="shared" si="29"/>
        <v>0</v>
      </c>
      <c r="T941" s="54" t="str">
        <f>IF(Tableau415[[#This Row],[Matricule]]&gt;1,IF(COUNTIF(Tableau415[DateMatricule],Tableau415[[#This Row],[DateMatricule]])&gt;1,"Doublon",""),"")</f>
        <v/>
      </c>
      <c r="U941"/>
    </row>
    <row r="942" spans="1:21" x14ac:dyDescent="0.25">
      <c r="A942" s="12" t="str">
        <f>IF(Tableau415[[#This Row],[Semaine]]="","",VLOOKUP(Tableau415[[#This Row],[Semaine]],Listes!$A:$B,2,FALSE))</f>
        <v/>
      </c>
      <c r="B942" s="12" t="str">
        <f>IF(ISBLANK(Tableau415[[#This Row],[Matricule]]),"",VLOOKUP(Tableau415[[#This Row],[Matricule]],#REF!,2,FALSE))</f>
        <v/>
      </c>
      <c r="C942" s="12" t="str">
        <f>IF(ISBLANK(Tableau415[[#This Row],[Matricule]]),"",VLOOKUP(Tableau415[[#This Row],[Matricule]],#REF!,3,FALSE))</f>
        <v/>
      </c>
      <c r="D942" s="12" t="str">
        <f>CONCATENATE(Tableau415[[#This Row],[Semaine]],Tableau415[[#This Row],[Matricule]])</f>
        <v/>
      </c>
      <c r="H942" s="8"/>
      <c r="I942" s="8"/>
      <c r="J942" s="8"/>
      <c r="K942" s="8"/>
      <c r="L942" s="8"/>
      <c r="M942" s="8"/>
      <c r="N942" s="8"/>
      <c r="O942" s="21">
        <f>COUNTIF(Tableau415[[#This Row],[Lundi]:[Dimanche]],"&gt;0")</f>
        <v>0</v>
      </c>
      <c r="P942" s="21">
        <f>SUM(Tableau415[[#This Row],[Lundi]:[Dimanche]])</f>
        <v>0</v>
      </c>
      <c r="Q942" s="21">
        <f>COUNTIF(Tableau415[[#This Row],[Lundi]:[Dimanche]],"&gt;=190")*1000</f>
        <v>0</v>
      </c>
      <c r="R942" s="21">
        <f t="shared" si="28"/>
        <v>0</v>
      </c>
      <c r="S942" s="21">
        <f t="shared" si="29"/>
        <v>0</v>
      </c>
      <c r="T942" s="54" t="str">
        <f>IF(Tableau415[[#This Row],[Matricule]]&gt;1,IF(COUNTIF(Tableau415[DateMatricule],Tableau415[[#This Row],[DateMatricule]])&gt;1,"Doublon",""),"")</f>
        <v/>
      </c>
      <c r="U942"/>
    </row>
    <row r="943" spans="1:21" x14ac:dyDescent="0.25">
      <c r="A943" s="12" t="str">
        <f>IF(Tableau415[[#This Row],[Semaine]]="","",VLOOKUP(Tableau415[[#This Row],[Semaine]],Listes!$A:$B,2,FALSE))</f>
        <v/>
      </c>
      <c r="B943" s="12" t="str">
        <f>IF(ISBLANK(Tableau415[[#This Row],[Matricule]]),"",VLOOKUP(Tableau415[[#This Row],[Matricule]],#REF!,2,FALSE))</f>
        <v/>
      </c>
      <c r="C943" s="12" t="str">
        <f>IF(ISBLANK(Tableau415[[#This Row],[Matricule]]),"",VLOOKUP(Tableau415[[#This Row],[Matricule]],#REF!,3,FALSE))</f>
        <v/>
      </c>
      <c r="D943" s="12" t="str">
        <f>CONCATENATE(Tableau415[[#This Row],[Semaine]],Tableau415[[#This Row],[Matricule]])</f>
        <v/>
      </c>
      <c r="H943" s="8"/>
      <c r="I943" s="8"/>
      <c r="J943" s="8"/>
      <c r="K943" s="8"/>
      <c r="L943" s="8"/>
      <c r="M943" s="8"/>
      <c r="N943" s="8"/>
      <c r="O943" s="21">
        <f>COUNTIF(Tableau415[[#This Row],[Lundi]:[Dimanche]],"&gt;0")</f>
        <v>0</v>
      </c>
      <c r="P943" s="21">
        <f>SUM(Tableau415[[#This Row],[Lundi]:[Dimanche]])</f>
        <v>0</v>
      </c>
      <c r="Q943" s="21">
        <f>COUNTIF(Tableau415[[#This Row],[Lundi]:[Dimanche]],"&gt;=190")*1000</f>
        <v>0</v>
      </c>
      <c r="R943" s="21">
        <f t="shared" si="28"/>
        <v>0</v>
      </c>
      <c r="S943" s="21">
        <f t="shared" si="29"/>
        <v>0</v>
      </c>
      <c r="T943" s="54" t="str">
        <f>IF(Tableau415[[#This Row],[Matricule]]&gt;1,IF(COUNTIF(Tableau415[DateMatricule],Tableau415[[#This Row],[DateMatricule]])&gt;1,"Doublon",""),"")</f>
        <v/>
      </c>
      <c r="U943"/>
    </row>
    <row r="944" spans="1:21" x14ac:dyDescent="0.25">
      <c r="A944" s="12" t="str">
        <f>IF(Tableau415[[#This Row],[Semaine]]="","",VLOOKUP(Tableau415[[#This Row],[Semaine]],Listes!$A:$B,2,FALSE))</f>
        <v/>
      </c>
      <c r="B944" s="12" t="str">
        <f>IF(ISBLANK(Tableau415[[#This Row],[Matricule]]),"",VLOOKUP(Tableau415[[#This Row],[Matricule]],#REF!,2,FALSE))</f>
        <v/>
      </c>
      <c r="C944" s="12" t="str">
        <f>IF(ISBLANK(Tableau415[[#This Row],[Matricule]]),"",VLOOKUP(Tableau415[[#This Row],[Matricule]],#REF!,3,FALSE))</f>
        <v/>
      </c>
      <c r="D944" s="12" t="str">
        <f>CONCATENATE(Tableau415[[#This Row],[Semaine]],Tableau415[[#This Row],[Matricule]])</f>
        <v/>
      </c>
      <c r="H944" s="8"/>
      <c r="I944" s="8"/>
      <c r="J944" s="8"/>
      <c r="K944" s="8"/>
      <c r="L944" s="8"/>
      <c r="M944" s="8"/>
      <c r="N944" s="8"/>
      <c r="O944" s="21">
        <f>COUNTIF(Tableau415[[#This Row],[Lundi]:[Dimanche]],"&gt;0")</f>
        <v>0</v>
      </c>
      <c r="P944" s="21">
        <f>SUM(Tableau415[[#This Row],[Lundi]:[Dimanche]])</f>
        <v>0</v>
      </c>
      <c r="Q944" s="21">
        <f>COUNTIF(Tableau415[[#This Row],[Lundi]:[Dimanche]],"&gt;=190")*1000</f>
        <v>0</v>
      </c>
      <c r="R944" s="21">
        <f t="shared" si="28"/>
        <v>0</v>
      </c>
      <c r="S944" s="21">
        <f t="shared" si="29"/>
        <v>0</v>
      </c>
      <c r="T944" s="54" t="str">
        <f>IF(Tableau415[[#This Row],[Matricule]]&gt;1,IF(COUNTIF(Tableau415[DateMatricule],Tableau415[[#This Row],[DateMatricule]])&gt;1,"Doublon",""),"")</f>
        <v/>
      </c>
      <c r="U944"/>
    </row>
    <row r="945" spans="1:21" x14ac:dyDescent="0.25">
      <c r="A945" s="12" t="str">
        <f>IF(Tableau415[[#This Row],[Semaine]]="","",VLOOKUP(Tableau415[[#This Row],[Semaine]],Listes!$A:$B,2,FALSE))</f>
        <v/>
      </c>
      <c r="B945" s="12" t="str">
        <f>IF(ISBLANK(Tableau415[[#This Row],[Matricule]]),"",VLOOKUP(Tableau415[[#This Row],[Matricule]],#REF!,2,FALSE))</f>
        <v/>
      </c>
      <c r="C945" s="12" t="str">
        <f>IF(ISBLANK(Tableau415[[#This Row],[Matricule]]),"",VLOOKUP(Tableau415[[#This Row],[Matricule]],#REF!,3,FALSE))</f>
        <v/>
      </c>
      <c r="D945" s="12" t="str">
        <f>CONCATENATE(Tableau415[[#This Row],[Semaine]],Tableau415[[#This Row],[Matricule]])</f>
        <v/>
      </c>
      <c r="H945" s="8"/>
      <c r="I945" s="8"/>
      <c r="J945" s="8"/>
      <c r="K945" s="8"/>
      <c r="L945" s="8"/>
      <c r="M945" s="8"/>
      <c r="N945" s="8"/>
      <c r="O945" s="21">
        <f>COUNTIF(Tableau415[[#This Row],[Lundi]:[Dimanche]],"&gt;0")</f>
        <v>0</v>
      </c>
      <c r="P945" s="21">
        <f>SUM(Tableau415[[#This Row],[Lundi]:[Dimanche]])</f>
        <v>0</v>
      </c>
      <c r="Q945" s="21">
        <f>COUNTIF(Tableau415[[#This Row],[Lundi]:[Dimanche]],"&gt;=190")*1000</f>
        <v>0</v>
      </c>
      <c r="R945" s="21">
        <f t="shared" si="28"/>
        <v>0</v>
      </c>
      <c r="S945" s="21">
        <f t="shared" si="29"/>
        <v>0</v>
      </c>
      <c r="T945" s="54" t="str">
        <f>IF(Tableau415[[#This Row],[Matricule]]&gt;1,IF(COUNTIF(Tableau415[DateMatricule],Tableau415[[#This Row],[DateMatricule]])&gt;1,"Doublon",""),"")</f>
        <v/>
      </c>
      <c r="U945"/>
    </row>
    <row r="946" spans="1:21" x14ac:dyDescent="0.25">
      <c r="A946" s="12" t="str">
        <f>IF(Tableau415[[#This Row],[Semaine]]="","",VLOOKUP(Tableau415[[#This Row],[Semaine]],Listes!$A:$B,2,FALSE))</f>
        <v/>
      </c>
      <c r="B946" s="12" t="str">
        <f>IF(ISBLANK(Tableau415[[#This Row],[Matricule]]),"",VLOOKUP(Tableau415[[#This Row],[Matricule]],#REF!,2,FALSE))</f>
        <v/>
      </c>
      <c r="C946" s="12" t="str">
        <f>IF(ISBLANK(Tableau415[[#This Row],[Matricule]]),"",VLOOKUP(Tableau415[[#This Row],[Matricule]],#REF!,3,FALSE))</f>
        <v/>
      </c>
      <c r="D946" s="12" t="str">
        <f>CONCATENATE(Tableau415[[#This Row],[Semaine]],Tableau415[[#This Row],[Matricule]])</f>
        <v/>
      </c>
      <c r="H946" s="8"/>
      <c r="I946" s="8"/>
      <c r="J946" s="8"/>
      <c r="K946" s="8"/>
      <c r="L946" s="8"/>
      <c r="M946" s="8"/>
      <c r="N946" s="8"/>
      <c r="O946" s="21">
        <f>COUNTIF(Tableau415[[#This Row],[Lundi]:[Dimanche]],"&gt;0")</f>
        <v>0</v>
      </c>
      <c r="P946" s="21">
        <f>SUM(Tableau415[[#This Row],[Lundi]:[Dimanche]])</f>
        <v>0</v>
      </c>
      <c r="Q946" s="21">
        <f>COUNTIF(Tableau415[[#This Row],[Lundi]:[Dimanche]],"&gt;=190")*1000</f>
        <v>0</v>
      </c>
      <c r="R946" s="21">
        <f t="shared" si="28"/>
        <v>0</v>
      </c>
      <c r="S946" s="21">
        <f t="shared" si="29"/>
        <v>0</v>
      </c>
      <c r="T946" s="54" t="str">
        <f>IF(Tableau415[[#This Row],[Matricule]]&gt;1,IF(COUNTIF(Tableau415[DateMatricule],Tableau415[[#This Row],[DateMatricule]])&gt;1,"Doublon",""),"")</f>
        <v/>
      </c>
      <c r="U946"/>
    </row>
    <row r="947" spans="1:21" x14ac:dyDescent="0.25">
      <c r="A947" s="12" t="str">
        <f>IF(Tableau415[[#This Row],[Semaine]]="","",VLOOKUP(Tableau415[[#This Row],[Semaine]],Listes!$A:$B,2,FALSE))</f>
        <v/>
      </c>
      <c r="B947" s="12" t="str">
        <f>IF(ISBLANK(Tableau415[[#This Row],[Matricule]]),"",VLOOKUP(Tableau415[[#This Row],[Matricule]],#REF!,2,FALSE))</f>
        <v/>
      </c>
      <c r="C947" s="12" t="str">
        <f>IF(ISBLANK(Tableau415[[#This Row],[Matricule]]),"",VLOOKUP(Tableau415[[#This Row],[Matricule]],#REF!,3,FALSE))</f>
        <v/>
      </c>
      <c r="D947" s="12" t="str">
        <f>CONCATENATE(Tableau415[[#This Row],[Semaine]],Tableau415[[#This Row],[Matricule]])</f>
        <v/>
      </c>
      <c r="H947" s="8"/>
      <c r="I947" s="8"/>
      <c r="J947" s="8"/>
      <c r="K947" s="8"/>
      <c r="L947" s="8"/>
      <c r="M947" s="8"/>
      <c r="N947" s="8"/>
      <c r="O947" s="21">
        <f>COUNTIF(Tableau415[[#This Row],[Lundi]:[Dimanche]],"&gt;0")</f>
        <v>0</v>
      </c>
      <c r="P947" s="21">
        <f>SUM(Tableau415[[#This Row],[Lundi]:[Dimanche]])</f>
        <v>0</v>
      </c>
      <c r="Q947" s="21">
        <f>COUNTIF(Tableau415[[#This Row],[Lundi]:[Dimanche]],"&gt;=190")*1000</f>
        <v>0</v>
      </c>
      <c r="R947" s="21">
        <f t="shared" si="28"/>
        <v>0</v>
      </c>
      <c r="S947" s="21">
        <f t="shared" si="29"/>
        <v>0</v>
      </c>
      <c r="T947" s="54" t="str">
        <f>IF(Tableau415[[#This Row],[Matricule]]&gt;1,IF(COUNTIF(Tableau415[DateMatricule],Tableau415[[#This Row],[DateMatricule]])&gt;1,"Doublon",""),"")</f>
        <v/>
      </c>
      <c r="U947"/>
    </row>
    <row r="948" spans="1:21" x14ac:dyDescent="0.25">
      <c r="A948" s="12" t="str">
        <f>IF(Tableau415[[#This Row],[Semaine]]="","",VLOOKUP(Tableau415[[#This Row],[Semaine]],Listes!$A:$B,2,FALSE))</f>
        <v/>
      </c>
      <c r="B948" s="12" t="str">
        <f>IF(ISBLANK(Tableau415[[#This Row],[Matricule]]),"",VLOOKUP(Tableau415[[#This Row],[Matricule]],#REF!,2,FALSE))</f>
        <v/>
      </c>
      <c r="C948" s="12" t="str">
        <f>IF(ISBLANK(Tableau415[[#This Row],[Matricule]]),"",VLOOKUP(Tableau415[[#This Row],[Matricule]],#REF!,3,FALSE))</f>
        <v/>
      </c>
      <c r="D948" s="12" t="str">
        <f>CONCATENATE(Tableau415[[#This Row],[Semaine]],Tableau415[[#This Row],[Matricule]])</f>
        <v/>
      </c>
      <c r="H948" s="8"/>
      <c r="I948" s="8"/>
      <c r="J948" s="8"/>
      <c r="K948" s="8"/>
      <c r="L948" s="8"/>
      <c r="M948" s="8"/>
      <c r="N948" s="8"/>
      <c r="O948" s="21">
        <f>COUNTIF(Tableau415[[#This Row],[Lundi]:[Dimanche]],"&gt;0")</f>
        <v>0</v>
      </c>
      <c r="P948" s="21">
        <f>SUM(Tableau415[[#This Row],[Lundi]:[Dimanche]])</f>
        <v>0</v>
      </c>
      <c r="Q948" s="21">
        <f>COUNTIF(Tableau415[[#This Row],[Lundi]:[Dimanche]],"&gt;=190")*1000</f>
        <v>0</v>
      </c>
      <c r="R948" s="21">
        <f t="shared" si="28"/>
        <v>0</v>
      </c>
      <c r="S948" s="21">
        <f t="shared" si="29"/>
        <v>0</v>
      </c>
      <c r="T948" s="54" t="str">
        <f>IF(Tableau415[[#This Row],[Matricule]]&gt;1,IF(COUNTIF(Tableau415[DateMatricule],Tableau415[[#This Row],[DateMatricule]])&gt;1,"Doublon",""),"")</f>
        <v/>
      </c>
      <c r="U948"/>
    </row>
    <row r="949" spans="1:21" x14ac:dyDescent="0.25">
      <c r="A949" s="12" t="str">
        <f>IF(Tableau415[[#This Row],[Semaine]]="","",VLOOKUP(Tableau415[[#This Row],[Semaine]],Listes!$A:$B,2,FALSE))</f>
        <v/>
      </c>
      <c r="B949" s="12" t="str">
        <f>IF(ISBLANK(Tableau415[[#This Row],[Matricule]]),"",VLOOKUP(Tableau415[[#This Row],[Matricule]],#REF!,2,FALSE))</f>
        <v/>
      </c>
      <c r="C949" s="12" t="str">
        <f>IF(ISBLANK(Tableau415[[#This Row],[Matricule]]),"",VLOOKUP(Tableau415[[#This Row],[Matricule]],#REF!,3,FALSE))</f>
        <v/>
      </c>
      <c r="D949" s="12" t="str">
        <f>CONCATENATE(Tableau415[[#This Row],[Semaine]],Tableau415[[#This Row],[Matricule]])</f>
        <v/>
      </c>
      <c r="H949" s="8"/>
      <c r="I949" s="8"/>
      <c r="J949" s="8"/>
      <c r="K949" s="8"/>
      <c r="L949" s="8"/>
      <c r="M949" s="8"/>
      <c r="N949" s="8"/>
      <c r="O949" s="21">
        <f>COUNTIF(Tableau415[[#This Row],[Lundi]:[Dimanche]],"&gt;0")</f>
        <v>0</v>
      </c>
      <c r="P949" s="21">
        <f>SUM(Tableau415[[#This Row],[Lundi]:[Dimanche]])</f>
        <v>0</v>
      </c>
      <c r="Q949" s="21">
        <f>COUNTIF(Tableau415[[#This Row],[Lundi]:[Dimanche]],"&gt;=190")*1000</f>
        <v>0</v>
      </c>
      <c r="R949" s="21">
        <f t="shared" si="28"/>
        <v>0</v>
      </c>
      <c r="S949" s="21">
        <f t="shared" si="29"/>
        <v>0</v>
      </c>
      <c r="T949" s="54" t="str">
        <f>IF(Tableau415[[#This Row],[Matricule]]&gt;1,IF(COUNTIF(Tableau415[DateMatricule],Tableau415[[#This Row],[DateMatricule]])&gt;1,"Doublon",""),"")</f>
        <v/>
      </c>
      <c r="U949"/>
    </row>
    <row r="950" spans="1:21" x14ac:dyDescent="0.25">
      <c r="A950" s="12" t="str">
        <f>IF(Tableau415[[#This Row],[Semaine]]="","",VLOOKUP(Tableau415[[#This Row],[Semaine]],Listes!$A:$B,2,FALSE))</f>
        <v/>
      </c>
      <c r="B950" s="12" t="str">
        <f>IF(ISBLANK(Tableau415[[#This Row],[Matricule]]),"",VLOOKUP(Tableau415[[#This Row],[Matricule]],#REF!,2,FALSE))</f>
        <v/>
      </c>
      <c r="C950" s="12" t="str">
        <f>IF(ISBLANK(Tableau415[[#This Row],[Matricule]]),"",VLOOKUP(Tableau415[[#This Row],[Matricule]],#REF!,3,FALSE))</f>
        <v/>
      </c>
      <c r="D950" s="12" t="str">
        <f>CONCATENATE(Tableau415[[#This Row],[Semaine]],Tableau415[[#This Row],[Matricule]])</f>
        <v/>
      </c>
      <c r="H950" s="8"/>
      <c r="I950" s="8"/>
      <c r="J950" s="8"/>
      <c r="K950" s="8"/>
      <c r="L950" s="8"/>
      <c r="M950" s="8"/>
      <c r="N950" s="8"/>
      <c r="O950" s="21">
        <f>COUNTIF(Tableau415[[#This Row],[Lundi]:[Dimanche]],"&gt;0")</f>
        <v>0</v>
      </c>
      <c r="P950" s="21">
        <f>SUM(Tableau415[[#This Row],[Lundi]:[Dimanche]])</f>
        <v>0</v>
      </c>
      <c r="Q950" s="21">
        <f>COUNTIF(Tableau415[[#This Row],[Lundi]:[Dimanche]],"&gt;=190")*1000</f>
        <v>0</v>
      </c>
      <c r="R950" s="21">
        <f t="shared" si="28"/>
        <v>0</v>
      </c>
      <c r="S950" s="21">
        <f t="shared" si="29"/>
        <v>0</v>
      </c>
      <c r="T950" s="54" t="str">
        <f>IF(Tableau415[[#This Row],[Matricule]]&gt;1,IF(COUNTIF(Tableau415[DateMatricule],Tableau415[[#This Row],[DateMatricule]])&gt;1,"Doublon",""),"")</f>
        <v/>
      </c>
      <c r="U950"/>
    </row>
    <row r="951" spans="1:21" x14ac:dyDescent="0.25">
      <c r="A951" s="12" t="str">
        <f>IF(Tableau415[[#This Row],[Semaine]]="","",VLOOKUP(Tableau415[[#This Row],[Semaine]],Listes!$A:$B,2,FALSE))</f>
        <v/>
      </c>
      <c r="B951" s="12" t="str">
        <f>IF(ISBLANK(Tableau415[[#This Row],[Matricule]]),"",VLOOKUP(Tableau415[[#This Row],[Matricule]],#REF!,2,FALSE))</f>
        <v/>
      </c>
      <c r="C951" s="12" t="str">
        <f>IF(ISBLANK(Tableau415[[#This Row],[Matricule]]),"",VLOOKUP(Tableau415[[#This Row],[Matricule]],#REF!,3,FALSE))</f>
        <v/>
      </c>
      <c r="D951" s="12" t="str">
        <f>CONCATENATE(Tableau415[[#This Row],[Semaine]],Tableau415[[#This Row],[Matricule]])</f>
        <v/>
      </c>
      <c r="H951" s="8"/>
      <c r="I951" s="8"/>
      <c r="J951" s="8"/>
      <c r="K951" s="8"/>
      <c r="L951" s="8"/>
      <c r="M951" s="8"/>
      <c r="N951" s="8"/>
      <c r="O951" s="21">
        <f>COUNTIF(Tableau415[[#This Row],[Lundi]:[Dimanche]],"&gt;0")</f>
        <v>0</v>
      </c>
      <c r="P951" s="21">
        <f>SUM(Tableau415[[#This Row],[Lundi]:[Dimanche]])</f>
        <v>0</v>
      </c>
      <c r="Q951" s="21">
        <f>COUNTIF(Tableau415[[#This Row],[Lundi]:[Dimanche]],"&gt;=190")*1000</f>
        <v>0</v>
      </c>
      <c r="R951" s="21">
        <f t="shared" si="28"/>
        <v>0</v>
      </c>
      <c r="S951" s="21">
        <f t="shared" si="29"/>
        <v>0</v>
      </c>
      <c r="T951" s="54" t="str">
        <f>IF(Tableau415[[#This Row],[Matricule]]&gt;1,IF(COUNTIF(Tableau415[DateMatricule],Tableau415[[#This Row],[DateMatricule]])&gt;1,"Doublon",""),"")</f>
        <v/>
      </c>
      <c r="U951"/>
    </row>
    <row r="952" spans="1:21" x14ac:dyDescent="0.25">
      <c r="A952" s="12" t="str">
        <f>IF(Tableau415[[#This Row],[Semaine]]="","",VLOOKUP(Tableau415[[#This Row],[Semaine]],Listes!$A:$B,2,FALSE))</f>
        <v/>
      </c>
      <c r="B952" s="12" t="str">
        <f>IF(ISBLANK(Tableau415[[#This Row],[Matricule]]),"",VLOOKUP(Tableau415[[#This Row],[Matricule]],#REF!,2,FALSE))</f>
        <v/>
      </c>
      <c r="C952" s="12" t="str">
        <f>IF(ISBLANK(Tableau415[[#This Row],[Matricule]]),"",VLOOKUP(Tableau415[[#This Row],[Matricule]],#REF!,3,FALSE))</f>
        <v/>
      </c>
      <c r="D952" s="12" t="str">
        <f>CONCATENATE(Tableau415[[#This Row],[Semaine]],Tableau415[[#This Row],[Matricule]])</f>
        <v/>
      </c>
      <c r="H952" s="8"/>
      <c r="I952" s="8"/>
      <c r="J952" s="8"/>
      <c r="K952" s="8"/>
      <c r="L952" s="8"/>
      <c r="M952" s="8"/>
      <c r="N952" s="8"/>
      <c r="O952" s="21">
        <f>COUNTIF(Tableau415[[#This Row],[Lundi]:[Dimanche]],"&gt;0")</f>
        <v>0</v>
      </c>
      <c r="P952" s="21">
        <f>SUM(Tableau415[[#This Row],[Lundi]:[Dimanche]])</f>
        <v>0</v>
      </c>
      <c r="Q952" s="21">
        <f>COUNTIF(Tableau415[[#This Row],[Lundi]:[Dimanche]],"&gt;=190")*1000</f>
        <v>0</v>
      </c>
      <c r="R952" s="21">
        <f t="shared" si="28"/>
        <v>0</v>
      </c>
      <c r="S952" s="21">
        <f t="shared" si="29"/>
        <v>0</v>
      </c>
      <c r="T952" s="54" t="str">
        <f>IF(Tableau415[[#This Row],[Matricule]]&gt;1,IF(COUNTIF(Tableau415[DateMatricule],Tableau415[[#This Row],[DateMatricule]])&gt;1,"Doublon",""),"")</f>
        <v/>
      </c>
      <c r="U952"/>
    </row>
    <row r="953" spans="1:21" x14ac:dyDescent="0.25">
      <c r="A953" s="12" t="str">
        <f>IF(Tableau415[[#This Row],[Semaine]]="","",VLOOKUP(Tableau415[[#This Row],[Semaine]],Listes!$A:$B,2,FALSE))</f>
        <v/>
      </c>
      <c r="B953" s="12" t="str">
        <f>IF(ISBLANK(Tableau415[[#This Row],[Matricule]]),"",VLOOKUP(Tableau415[[#This Row],[Matricule]],#REF!,2,FALSE))</f>
        <v/>
      </c>
      <c r="C953" s="12" t="str">
        <f>IF(ISBLANK(Tableau415[[#This Row],[Matricule]]),"",VLOOKUP(Tableau415[[#This Row],[Matricule]],#REF!,3,FALSE))</f>
        <v/>
      </c>
      <c r="D953" s="12" t="str">
        <f>CONCATENATE(Tableau415[[#This Row],[Semaine]],Tableau415[[#This Row],[Matricule]])</f>
        <v/>
      </c>
      <c r="H953" s="8"/>
      <c r="I953" s="8"/>
      <c r="J953" s="8"/>
      <c r="K953" s="8"/>
      <c r="L953" s="8"/>
      <c r="M953" s="8"/>
      <c r="N953" s="8"/>
      <c r="O953" s="21">
        <f>COUNTIF(Tableau415[[#This Row],[Lundi]:[Dimanche]],"&gt;0")</f>
        <v>0</v>
      </c>
      <c r="P953" s="21">
        <f>SUM(Tableau415[[#This Row],[Lundi]:[Dimanche]])</f>
        <v>0</v>
      </c>
      <c r="Q953" s="21">
        <f>COUNTIF(Tableau415[[#This Row],[Lundi]:[Dimanche]],"&gt;=190")*1000</f>
        <v>0</v>
      </c>
      <c r="R953" s="21">
        <f t="shared" si="28"/>
        <v>0</v>
      </c>
      <c r="S953" s="21">
        <f t="shared" si="29"/>
        <v>0</v>
      </c>
      <c r="T953" s="54" t="str">
        <f>IF(Tableau415[[#This Row],[Matricule]]&gt;1,IF(COUNTIF(Tableau415[DateMatricule],Tableau415[[#This Row],[DateMatricule]])&gt;1,"Doublon",""),"")</f>
        <v/>
      </c>
      <c r="U953"/>
    </row>
    <row r="954" spans="1:21" x14ac:dyDescent="0.25">
      <c r="A954" s="12" t="str">
        <f>IF(Tableau415[[#This Row],[Semaine]]="","",VLOOKUP(Tableau415[[#This Row],[Semaine]],Listes!$A:$B,2,FALSE))</f>
        <v/>
      </c>
      <c r="B954" s="12" t="str">
        <f>IF(ISBLANK(Tableau415[[#This Row],[Matricule]]),"",VLOOKUP(Tableau415[[#This Row],[Matricule]],#REF!,2,FALSE))</f>
        <v/>
      </c>
      <c r="C954" s="12" t="str">
        <f>IF(ISBLANK(Tableau415[[#This Row],[Matricule]]),"",VLOOKUP(Tableau415[[#This Row],[Matricule]],#REF!,3,FALSE))</f>
        <v/>
      </c>
      <c r="D954" s="12" t="str">
        <f>CONCATENATE(Tableau415[[#This Row],[Semaine]],Tableau415[[#This Row],[Matricule]])</f>
        <v/>
      </c>
      <c r="H954" s="8"/>
      <c r="I954" s="8"/>
      <c r="J954" s="8"/>
      <c r="K954" s="8"/>
      <c r="L954" s="8"/>
      <c r="M954" s="8"/>
      <c r="N954" s="8"/>
      <c r="O954" s="21">
        <f>COUNTIF(Tableau415[[#This Row],[Lundi]:[Dimanche]],"&gt;0")</f>
        <v>0</v>
      </c>
      <c r="P954" s="21">
        <f>SUM(Tableau415[[#This Row],[Lundi]:[Dimanche]])</f>
        <v>0</v>
      </c>
      <c r="Q954" s="21">
        <f>COUNTIF(Tableau415[[#This Row],[Lundi]:[Dimanche]],"&gt;=190")*1000</f>
        <v>0</v>
      </c>
      <c r="R954" s="21">
        <f t="shared" si="28"/>
        <v>0</v>
      </c>
      <c r="S954" s="21">
        <f t="shared" si="29"/>
        <v>0</v>
      </c>
      <c r="T954" s="54" t="str">
        <f>IF(Tableau415[[#This Row],[Matricule]]&gt;1,IF(COUNTIF(Tableau415[DateMatricule],Tableau415[[#This Row],[DateMatricule]])&gt;1,"Doublon",""),"")</f>
        <v/>
      </c>
      <c r="U954"/>
    </row>
    <row r="955" spans="1:21" x14ac:dyDescent="0.25">
      <c r="A955" s="12" t="str">
        <f>IF(Tableau415[[#This Row],[Semaine]]="","",VLOOKUP(Tableau415[[#This Row],[Semaine]],Listes!$A:$B,2,FALSE))</f>
        <v/>
      </c>
      <c r="B955" s="12" t="str">
        <f>IF(ISBLANK(Tableau415[[#This Row],[Matricule]]),"",VLOOKUP(Tableau415[[#This Row],[Matricule]],#REF!,2,FALSE))</f>
        <v/>
      </c>
      <c r="C955" s="12" t="str">
        <f>IF(ISBLANK(Tableau415[[#This Row],[Matricule]]),"",VLOOKUP(Tableau415[[#This Row],[Matricule]],#REF!,3,FALSE))</f>
        <v/>
      </c>
      <c r="D955" s="12" t="str">
        <f>CONCATENATE(Tableau415[[#This Row],[Semaine]],Tableau415[[#This Row],[Matricule]])</f>
        <v/>
      </c>
      <c r="H955" s="8"/>
      <c r="I955" s="8"/>
      <c r="J955" s="8"/>
      <c r="K955" s="8"/>
      <c r="L955" s="8"/>
      <c r="M955" s="8"/>
      <c r="N955" s="8"/>
      <c r="O955" s="21">
        <f>COUNTIF(Tableau415[[#This Row],[Lundi]:[Dimanche]],"&gt;0")</f>
        <v>0</v>
      </c>
      <c r="P955" s="21">
        <f>SUM(Tableau415[[#This Row],[Lundi]:[Dimanche]])</f>
        <v>0</v>
      </c>
      <c r="Q955" s="21">
        <f>COUNTIF(Tableau415[[#This Row],[Lundi]:[Dimanche]],"&gt;=190")*1000</f>
        <v>0</v>
      </c>
      <c r="R955" s="21">
        <f t="shared" si="28"/>
        <v>0</v>
      </c>
      <c r="S955" s="21">
        <f t="shared" si="29"/>
        <v>0</v>
      </c>
      <c r="T955" s="54" t="str">
        <f>IF(Tableau415[[#This Row],[Matricule]]&gt;1,IF(COUNTIF(Tableau415[DateMatricule],Tableau415[[#This Row],[DateMatricule]])&gt;1,"Doublon",""),"")</f>
        <v/>
      </c>
      <c r="U955"/>
    </row>
    <row r="956" spans="1:21" x14ac:dyDescent="0.25">
      <c r="A956" s="12" t="str">
        <f>IF(Tableau415[[#This Row],[Semaine]]="","",VLOOKUP(Tableau415[[#This Row],[Semaine]],Listes!$A:$B,2,FALSE))</f>
        <v/>
      </c>
      <c r="B956" s="12" t="str">
        <f>IF(ISBLANK(Tableau415[[#This Row],[Matricule]]),"",VLOOKUP(Tableau415[[#This Row],[Matricule]],#REF!,2,FALSE))</f>
        <v/>
      </c>
      <c r="C956" s="12" t="str">
        <f>IF(ISBLANK(Tableau415[[#This Row],[Matricule]]),"",VLOOKUP(Tableau415[[#This Row],[Matricule]],#REF!,3,FALSE))</f>
        <v/>
      </c>
      <c r="D956" s="12" t="str">
        <f>CONCATENATE(Tableau415[[#This Row],[Semaine]],Tableau415[[#This Row],[Matricule]])</f>
        <v/>
      </c>
      <c r="H956" s="8"/>
      <c r="I956" s="8"/>
      <c r="J956" s="8"/>
      <c r="K956" s="8"/>
      <c r="L956" s="8"/>
      <c r="M956" s="8"/>
      <c r="N956" s="8"/>
      <c r="O956" s="21">
        <f>COUNTIF(Tableau415[[#This Row],[Lundi]:[Dimanche]],"&gt;0")</f>
        <v>0</v>
      </c>
      <c r="P956" s="21">
        <f>SUM(Tableau415[[#This Row],[Lundi]:[Dimanche]])</f>
        <v>0</v>
      </c>
      <c r="Q956" s="21">
        <f>COUNTIF(Tableau415[[#This Row],[Lundi]:[Dimanche]],"&gt;=190")*1000</f>
        <v>0</v>
      </c>
      <c r="R956" s="21">
        <f t="shared" si="28"/>
        <v>0</v>
      </c>
      <c r="S956" s="21">
        <f t="shared" si="29"/>
        <v>0</v>
      </c>
      <c r="T956" s="54" t="str">
        <f>IF(Tableau415[[#This Row],[Matricule]]&gt;1,IF(COUNTIF(Tableau415[DateMatricule],Tableau415[[#This Row],[DateMatricule]])&gt;1,"Doublon",""),"")</f>
        <v/>
      </c>
      <c r="U956"/>
    </row>
    <row r="957" spans="1:21" x14ac:dyDescent="0.25">
      <c r="A957" s="12" t="str">
        <f>IF(Tableau415[[#This Row],[Semaine]]="","",VLOOKUP(Tableau415[[#This Row],[Semaine]],Listes!$A:$B,2,FALSE))</f>
        <v/>
      </c>
      <c r="B957" s="12" t="str">
        <f>IF(ISBLANK(Tableau415[[#This Row],[Matricule]]),"",VLOOKUP(Tableau415[[#This Row],[Matricule]],#REF!,2,FALSE))</f>
        <v/>
      </c>
      <c r="C957" s="12" t="str">
        <f>IF(ISBLANK(Tableau415[[#This Row],[Matricule]]),"",VLOOKUP(Tableau415[[#This Row],[Matricule]],#REF!,3,FALSE))</f>
        <v/>
      </c>
      <c r="D957" s="12" t="str">
        <f>CONCATENATE(Tableau415[[#This Row],[Semaine]],Tableau415[[#This Row],[Matricule]])</f>
        <v/>
      </c>
      <c r="H957" s="8"/>
      <c r="I957" s="8"/>
      <c r="J957" s="8"/>
      <c r="K957" s="8"/>
      <c r="L957" s="8"/>
      <c r="M957" s="8"/>
      <c r="N957" s="8"/>
      <c r="O957" s="21">
        <f>COUNTIF(Tableau415[[#This Row],[Lundi]:[Dimanche]],"&gt;0")</f>
        <v>0</v>
      </c>
      <c r="P957" s="21">
        <f>SUM(Tableau415[[#This Row],[Lundi]:[Dimanche]])</f>
        <v>0</v>
      </c>
      <c r="Q957" s="21">
        <f>COUNTIF(Tableau415[[#This Row],[Lundi]:[Dimanche]],"&gt;=190")*1000</f>
        <v>0</v>
      </c>
      <c r="R957" s="21">
        <f t="shared" si="28"/>
        <v>0</v>
      </c>
      <c r="S957" s="21">
        <f t="shared" si="29"/>
        <v>0</v>
      </c>
      <c r="T957" s="54" t="str">
        <f>IF(Tableau415[[#This Row],[Matricule]]&gt;1,IF(COUNTIF(Tableau415[DateMatricule],Tableau415[[#This Row],[DateMatricule]])&gt;1,"Doublon",""),"")</f>
        <v/>
      </c>
      <c r="U957"/>
    </row>
    <row r="958" spans="1:21" x14ac:dyDescent="0.25">
      <c r="A958" s="12" t="str">
        <f>IF(Tableau415[[#This Row],[Semaine]]="","",VLOOKUP(Tableau415[[#This Row],[Semaine]],Listes!$A:$B,2,FALSE))</f>
        <v/>
      </c>
      <c r="B958" s="12" t="str">
        <f>IF(ISBLANK(Tableau415[[#This Row],[Matricule]]),"",VLOOKUP(Tableau415[[#This Row],[Matricule]],#REF!,2,FALSE))</f>
        <v/>
      </c>
      <c r="C958" s="12" t="str">
        <f>IF(ISBLANK(Tableau415[[#This Row],[Matricule]]),"",VLOOKUP(Tableau415[[#This Row],[Matricule]],#REF!,3,FALSE))</f>
        <v/>
      </c>
      <c r="D958" s="12" t="str">
        <f>CONCATENATE(Tableau415[[#This Row],[Semaine]],Tableau415[[#This Row],[Matricule]])</f>
        <v/>
      </c>
      <c r="H958" s="8"/>
      <c r="I958" s="8"/>
      <c r="J958" s="8"/>
      <c r="K958" s="8"/>
      <c r="L958" s="8"/>
      <c r="M958" s="8"/>
      <c r="N958" s="8"/>
      <c r="O958" s="21">
        <f>COUNTIF(Tableau415[[#This Row],[Lundi]:[Dimanche]],"&gt;0")</f>
        <v>0</v>
      </c>
      <c r="P958" s="21">
        <f>SUM(Tableau415[[#This Row],[Lundi]:[Dimanche]])</f>
        <v>0</v>
      </c>
      <c r="Q958" s="21">
        <f>COUNTIF(Tableau415[[#This Row],[Lundi]:[Dimanche]],"&gt;=190")*1000</f>
        <v>0</v>
      </c>
      <c r="R958" s="21">
        <f t="shared" si="28"/>
        <v>0</v>
      </c>
      <c r="S958" s="21">
        <f t="shared" si="29"/>
        <v>0</v>
      </c>
      <c r="T958" s="54" t="str">
        <f>IF(Tableau415[[#This Row],[Matricule]]&gt;1,IF(COUNTIF(Tableau415[DateMatricule],Tableau415[[#This Row],[DateMatricule]])&gt;1,"Doublon",""),"")</f>
        <v/>
      </c>
      <c r="U958"/>
    </row>
    <row r="959" spans="1:21" x14ac:dyDescent="0.25">
      <c r="A959" s="12" t="str">
        <f>IF(Tableau415[[#This Row],[Semaine]]="","",VLOOKUP(Tableau415[[#This Row],[Semaine]],Listes!$A:$B,2,FALSE))</f>
        <v/>
      </c>
      <c r="B959" s="12" t="str">
        <f>IF(ISBLANK(Tableau415[[#This Row],[Matricule]]),"",VLOOKUP(Tableau415[[#This Row],[Matricule]],#REF!,2,FALSE))</f>
        <v/>
      </c>
      <c r="C959" s="12" t="str">
        <f>IF(ISBLANK(Tableau415[[#This Row],[Matricule]]),"",VLOOKUP(Tableau415[[#This Row],[Matricule]],#REF!,3,FALSE))</f>
        <v/>
      </c>
      <c r="D959" s="12" t="str">
        <f>CONCATENATE(Tableau415[[#This Row],[Semaine]],Tableau415[[#This Row],[Matricule]])</f>
        <v/>
      </c>
      <c r="H959" s="8"/>
      <c r="I959" s="8"/>
      <c r="J959" s="8"/>
      <c r="K959" s="8"/>
      <c r="L959" s="8"/>
      <c r="M959" s="8"/>
      <c r="N959" s="8"/>
      <c r="O959" s="21">
        <f>COUNTIF(Tableau415[[#This Row],[Lundi]:[Dimanche]],"&gt;0")</f>
        <v>0</v>
      </c>
      <c r="P959" s="21">
        <f>SUM(Tableau415[[#This Row],[Lundi]:[Dimanche]])</f>
        <v>0</v>
      </c>
      <c r="Q959" s="21">
        <f>COUNTIF(Tableau415[[#This Row],[Lundi]:[Dimanche]],"&gt;=190")*1000</f>
        <v>0</v>
      </c>
      <c r="R959" s="21">
        <f t="shared" si="28"/>
        <v>0</v>
      </c>
      <c r="S959" s="21">
        <f t="shared" si="29"/>
        <v>0</v>
      </c>
      <c r="T959" s="54" t="str">
        <f>IF(Tableau415[[#This Row],[Matricule]]&gt;1,IF(COUNTIF(Tableau415[DateMatricule],Tableau415[[#This Row],[DateMatricule]])&gt;1,"Doublon",""),"")</f>
        <v/>
      </c>
      <c r="U959"/>
    </row>
    <row r="960" spans="1:21" x14ac:dyDescent="0.25">
      <c r="A960" s="12" t="str">
        <f>IF(Tableau415[[#This Row],[Semaine]]="","",VLOOKUP(Tableau415[[#This Row],[Semaine]],Listes!$A:$B,2,FALSE))</f>
        <v/>
      </c>
      <c r="B960" s="12" t="str">
        <f>IF(ISBLANK(Tableau415[[#This Row],[Matricule]]),"",VLOOKUP(Tableau415[[#This Row],[Matricule]],#REF!,2,FALSE))</f>
        <v/>
      </c>
      <c r="C960" s="12" t="str">
        <f>IF(ISBLANK(Tableau415[[#This Row],[Matricule]]),"",VLOOKUP(Tableau415[[#This Row],[Matricule]],#REF!,3,FALSE))</f>
        <v/>
      </c>
      <c r="D960" s="12" t="str">
        <f>CONCATENATE(Tableau415[[#This Row],[Semaine]],Tableau415[[#This Row],[Matricule]])</f>
        <v/>
      </c>
      <c r="H960" s="8"/>
      <c r="I960" s="8"/>
      <c r="J960" s="8"/>
      <c r="K960" s="8"/>
      <c r="L960" s="8"/>
      <c r="M960" s="8"/>
      <c r="N960" s="8"/>
      <c r="O960" s="21">
        <f>COUNTIF(Tableau415[[#This Row],[Lundi]:[Dimanche]],"&gt;0")</f>
        <v>0</v>
      </c>
      <c r="P960" s="21">
        <f>SUM(Tableau415[[#This Row],[Lundi]:[Dimanche]])</f>
        <v>0</v>
      </c>
      <c r="Q960" s="21">
        <f>COUNTIF(Tableau415[[#This Row],[Lundi]:[Dimanche]],"&gt;=190")*1000</f>
        <v>0</v>
      </c>
      <c r="R960" s="21">
        <f t="shared" si="28"/>
        <v>0</v>
      </c>
      <c r="S960" s="21">
        <f t="shared" si="29"/>
        <v>0</v>
      </c>
      <c r="T960" s="54" t="str">
        <f>IF(Tableau415[[#This Row],[Matricule]]&gt;1,IF(COUNTIF(Tableau415[DateMatricule],Tableau415[[#This Row],[DateMatricule]])&gt;1,"Doublon",""),"")</f>
        <v/>
      </c>
      <c r="U960"/>
    </row>
    <row r="961" spans="1:21" x14ac:dyDescent="0.25">
      <c r="A961" s="12" t="str">
        <f>IF(Tableau415[[#This Row],[Semaine]]="","",VLOOKUP(Tableau415[[#This Row],[Semaine]],Listes!$A:$B,2,FALSE))</f>
        <v/>
      </c>
      <c r="B961" s="12" t="str">
        <f>IF(ISBLANK(Tableau415[[#This Row],[Matricule]]),"",VLOOKUP(Tableau415[[#This Row],[Matricule]],#REF!,2,FALSE))</f>
        <v/>
      </c>
      <c r="C961" s="12" t="str">
        <f>IF(ISBLANK(Tableau415[[#This Row],[Matricule]]),"",VLOOKUP(Tableau415[[#This Row],[Matricule]],#REF!,3,FALSE))</f>
        <v/>
      </c>
      <c r="D961" s="12" t="str">
        <f>CONCATENATE(Tableau415[[#This Row],[Semaine]],Tableau415[[#This Row],[Matricule]])</f>
        <v/>
      </c>
      <c r="H961" s="8"/>
      <c r="I961" s="8"/>
      <c r="J961" s="8"/>
      <c r="K961" s="8"/>
      <c r="L961" s="8"/>
      <c r="M961" s="8"/>
      <c r="N961" s="8"/>
      <c r="O961" s="21">
        <f>COUNTIF(Tableau415[[#This Row],[Lundi]:[Dimanche]],"&gt;0")</f>
        <v>0</v>
      </c>
      <c r="P961" s="21">
        <f>SUM(Tableau415[[#This Row],[Lundi]:[Dimanche]])</f>
        <v>0</v>
      </c>
      <c r="Q961" s="21">
        <f>COUNTIF(Tableau415[[#This Row],[Lundi]:[Dimanche]],"&gt;=190")*1000</f>
        <v>0</v>
      </c>
      <c r="R961" s="21">
        <f t="shared" si="28"/>
        <v>0</v>
      </c>
      <c r="S961" s="21">
        <f t="shared" si="29"/>
        <v>0</v>
      </c>
      <c r="T961" s="54" t="str">
        <f>IF(Tableau415[[#This Row],[Matricule]]&gt;1,IF(COUNTIF(Tableau415[DateMatricule],Tableau415[[#This Row],[DateMatricule]])&gt;1,"Doublon",""),"")</f>
        <v/>
      </c>
      <c r="U961"/>
    </row>
    <row r="962" spans="1:21" x14ac:dyDescent="0.25">
      <c r="A962" s="12" t="str">
        <f>IF(Tableau415[[#This Row],[Semaine]]="","",VLOOKUP(Tableau415[[#This Row],[Semaine]],Listes!$A:$B,2,FALSE))</f>
        <v/>
      </c>
      <c r="B962" s="12" t="str">
        <f>IF(ISBLANK(Tableau415[[#This Row],[Matricule]]),"",VLOOKUP(Tableau415[[#This Row],[Matricule]],#REF!,2,FALSE))</f>
        <v/>
      </c>
      <c r="C962" s="12" t="str">
        <f>IF(ISBLANK(Tableau415[[#This Row],[Matricule]]),"",VLOOKUP(Tableau415[[#This Row],[Matricule]],#REF!,3,FALSE))</f>
        <v/>
      </c>
      <c r="D962" s="12" t="str">
        <f>CONCATENATE(Tableau415[[#This Row],[Semaine]],Tableau415[[#This Row],[Matricule]])</f>
        <v/>
      </c>
      <c r="H962" s="8"/>
      <c r="I962" s="8"/>
      <c r="J962" s="8"/>
      <c r="K962" s="8"/>
      <c r="L962" s="8"/>
      <c r="M962" s="8"/>
      <c r="N962" s="8"/>
      <c r="O962" s="21">
        <f>COUNTIF(Tableau415[[#This Row],[Lundi]:[Dimanche]],"&gt;0")</f>
        <v>0</v>
      </c>
      <c r="P962" s="21">
        <f>SUM(Tableau415[[#This Row],[Lundi]:[Dimanche]])</f>
        <v>0</v>
      </c>
      <c r="Q962" s="21">
        <f>COUNTIF(Tableau415[[#This Row],[Lundi]:[Dimanche]],"&gt;=190")*1000</f>
        <v>0</v>
      </c>
      <c r="R962" s="21">
        <f t="shared" si="28"/>
        <v>0</v>
      </c>
      <c r="S962" s="21">
        <f t="shared" si="29"/>
        <v>0</v>
      </c>
      <c r="T962" s="54" t="str">
        <f>IF(Tableau415[[#This Row],[Matricule]]&gt;1,IF(COUNTIF(Tableau415[DateMatricule],Tableau415[[#This Row],[DateMatricule]])&gt;1,"Doublon",""),"")</f>
        <v/>
      </c>
      <c r="U962"/>
    </row>
    <row r="963" spans="1:21" x14ac:dyDescent="0.25">
      <c r="A963" s="12" t="str">
        <f>IF(Tableau415[[#This Row],[Semaine]]="","",VLOOKUP(Tableau415[[#This Row],[Semaine]],Listes!$A:$B,2,FALSE))</f>
        <v/>
      </c>
      <c r="B963" s="12" t="str">
        <f>IF(ISBLANK(Tableau415[[#This Row],[Matricule]]),"",VLOOKUP(Tableau415[[#This Row],[Matricule]],#REF!,2,FALSE))</f>
        <v/>
      </c>
      <c r="C963" s="12" t="str">
        <f>IF(ISBLANK(Tableau415[[#This Row],[Matricule]]),"",VLOOKUP(Tableau415[[#This Row],[Matricule]],#REF!,3,FALSE))</f>
        <v/>
      </c>
      <c r="D963" s="12" t="str">
        <f>CONCATENATE(Tableau415[[#This Row],[Semaine]],Tableau415[[#This Row],[Matricule]])</f>
        <v/>
      </c>
      <c r="H963" s="8"/>
      <c r="I963" s="8"/>
      <c r="J963" s="8"/>
      <c r="K963" s="8"/>
      <c r="L963" s="8"/>
      <c r="M963" s="8"/>
      <c r="N963" s="8"/>
      <c r="O963" s="21">
        <f>COUNTIF(Tableau415[[#This Row],[Lundi]:[Dimanche]],"&gt;0")</f>
        <v>0</v>
      </c>
      <c r="P963" s="21">
        <f>SUM(Tableau415[[#This Row],[Lundi]:[Dimanche]])</f>
        <v>0</v>
      </c>
      <c r="Q963" s="21">
        <f>COUNTIF(Tableau415[[#This Row],[Lundi]:[Dimanche]],"&gt;=190")*1000</f>
        <v>0</v>
      </c>
      <c r="R963" s="21">
        <f t="shared" ref="R963:R1001" si="30">+IF(P963&gt;1140,(P963-1140)*20,0)</f>
        <v>0</v>
      </c>
      <c r="S963" s="21">
        <f t="shared" ref="S963:S1001" si="31">+Q963+R963</f>
        <v>0</v>
      </c>
      <c r="T963" s="54" t="str">
        <f>IF(Tableau415[[#This Row],[Matricule]]&gt;1,IF(COUNTIF(Tableau415[DateMatricule],Tableau415[[#This Row],[DateMatricule]])&gt;1,"Doublon",""),"")</f>
        <v/>
      </c>
      <c r="U963"/>
    </row>
    <row r="964" spans="1:21" x14ac:dyDescent="0.25">
      <c r="A964" s="12" t="str">
        <f>IF(Tableau415[[#This Row],[Semaine]]="","",VLOOKUP(Tableau415[[#This Row],[Semaine]],Listes!$A:$B,2,FALSE))</f>
        <v/>
      </c>
      <c r="B964" s="12" t="str">
        <f>IF(ISBLANK(Tableau415[[#This Row],[Matricule]]),"",VLOOKUP(Tableau415[[#This Row],[Matricule]],#REF!,2,FALSE))</f>
        <v/>
      </c>
      <c r="C964" s="12" t="str">
        <f>IF(ISBLANK(Tableau415[[#This Row],[Matricule]]),"",VLOOKUP(Tableau415[[#This Row],[Matricule]],#REF!,3,FALSE))</f>
        <v/>
      </c>
      <c r="D964" s="12" t="str">
        <f>CONCATENATE(Tableau415[[#This Row],[Semaine]],Tableau415[[#This Row],[Matricule]])</f>
        <v/>
      </c>
      <c r="H964" s="8"/>
      <c r="I964" s="8"/>
      <c r="J964" s="8"/>
      <c r="K964" s="8"/>
      <c r="L964" s="8"/>
      <c r="M964" s="8"/>
      <c r="N964" s="8"/>
      <c r="O964" s="21">
        <f>COUNTIF(Tableau415[[#This Row],[Lundi]:[Dimanche]],"&gt;0")</f>
        <v>0</v>
      </c>
      <c r="P964" s="21">
        <f>SUM(Tableau415[[#This Row],[Lundi]:[Dimanche]])</f>
        <v>0</v>
      </c>
      <c r="Q964" s="21">
        <f>COUNTIF(Tableau415[[#This Row],[Lundi]:[Dimanche]],"&gt;=190")*1000</f>
        <v>0</v>
      </c>
      <c r="R964" s="21">
        <f t="shared" si="30"/>
        <v>0</v>
      </c>
      <c r="S964" s="21">
        <f t="shared" si="31"/>
        <v>0</v>
      </c>
      <c r="T964" s="54" t="str">
        <f>IF(Tableau415[[#This Row],[Matricule]]&gt;1,IF(COUNTIF(Tableau415[DateMatricule],Tableau415[[#This Row],[DateMatricule]])&gt;1,"Doublon",""),"")</f>
        <v/>
      </c>
      <c r="U964"/>
    </row>
    <row r="965" spans="1:21" x14ac:dyDescent="0.25">
      <c r="A965" s="12" t="str">
        <f>IF(Tableau415[[#This Row],[Semaine]]="","",VLOOKUP(Tableau415[[#This Row],[Semaine]],Listes!$A:$B,2,FALSE))</f>
        <v/>
      </c>
      <c r="B965" s="12" t="str">
        <f>IF(ISBLANK(Tableau415[[#This Row],[Matricule]]),"",VLOOKUP(Tableau415[[#This Row],[Matricule]],#REF!,2,FALSE))</f>
        <v/>
      </c>
      <c r="C965" s="12" t="str">
        <f>IF(ISBLANK(Tableau415[[#This Row],[Matricule]]),"",VLOOKUP(Tableau415[[#This Row],[Matricule]],#REF!,3,FALSE))</f>
        <v/>
      </c>
      <c r="D965" s="12" t="str">
        <f>CONCATENATE(Tableau415[[#This Row],[Semaine]],Tableau415[[#This Row],[Matricule]])</f>
        <v/>
      </c>
      <c r="H965" s="8"/>
      <c r="I965" s="8"/>
      <c r="J965" s="8"/>
      <c r="K965" s="8"/>
      <c r="L965" s="8"/>
      <c r="M965" s="8"/>
      <c r="N965" s="8"/>
      <c r="O965" s="21">
        <f>COUNTIF(Tableau415[[#This Row],[Lundi]:[Dimanche]],"&gt;0")</f>
        <v>0</v>
      </c>
      <c r="P965" s="21">
        <f>SUM(Tableau415[[#This Row],[Lundi]:[Dimanche]])</f>
        <v>0</v>
      </c>
      <c r="Q965" s="21">
        <f>COUNTIF(Tableau415[[#This Row],[Lundi]:[Dimanche]],"&gt;=190")*1000</f>
        <v>0</v>
      </c>
      <c r="R965" s="21">
        <f t="shared" si="30"/>
        <v>0</v>
      </c>
      <c r="S965" s="21">
        <f t="shared" si="31"/>
        <v>0</v>
      </c>
      <c r="T965" s="54" t="str">
        <f>IF(Tableau415[[#This Row],[Matricule]]&gt;1,IF(COUNTIF(Tableau415[DateMatricule],Tableau415[[#This Row],[DateMatricule]])&gt;1,"Doublon",""),"")</f>
        <v/>
      </c>
      <c r="U965"/>
    </row>
    <row r="966" spans="1:21" x14ac:dyDescent="0.25">
      <c r="A966" s="12" t="str">
        <f>IF(Tableau415[[#This Row],[Semaine]]="","",VLOOKUP(Tableau415[[#This Row],[Semaine]],Listes!$A:$B,2,FALSE))</f>
        <v/>
      </c>
      <c r="B966" s="12" t="str">
        <f>IF(ISBLANK(Tableau415[[#This Row],[Matricule]]),"",VLOOKUP(Tableau415[[#This Row],[Matricule]],#REF!,2,FALSE))</f>
        <v/>
      </c>
      <c r="C966" s="12" t="str">
        <f>IF(ISBLANK(Tableau415[[#This Row],[Matricule]]),"",VLOOKUP(Tableau415[[#This Row],[Matricule]],#REF!,3,FALSE))</f>
        <v/>
      </c>
      <c r="D966" s="12" t="str">
        <f>CONCATENATE(Tableau415[[#This Row],[Semaine]],Tableau415[[#This Row],[Matricule]])</f>
        <v/>
      </c>
      <c r="H966" s="8"/>
      <c r="I966" s="8"/>
      <c r="J966" s="8"/>
      <c r="K966" s="8"/>
      <c r="L966" s="8"/>
      <c r="M966" s="8"/>
      <c r="N966" s="8"/>
      <c r="O966" s="21">
        <f>COUNTIF(Tableau415[[#This Row],[Lundi]:[Dimanche]],"&gt;0")</f>
        <v>0</v>
      </c>
      <c r="P966" s="21">
        <f>SUM(Tableau415[[#This Row],[Lundi]:[Dimanche]])</f>
        <v>0</v>
      </c>
      <c r="Q966" s="21">
        <f>COUNTIF(Tableau415[[#This Row],[Lundi]:[Dimanche]],"&gt;=190")*1000</f>
        <v>0</v>
      </c>
      <c r="R966" s="21">
        <f t="shared" si="30"/>
        <v>0</v>
      </c>
      <c r="S966" s="21">
        <f t="shared" si="31"/>
        <v>0</v>
      </c>
      <c r="T966" s="54" t="str">
        <f>IF(Tableau415[[#This Row],[Matricule]]&gt;1,IF(COUNTIF(Tableau415[DateMatricule],Tableau415[[#This Row],[DateMatricule]])&gt;1,"Doublon",""),"")</f>
        <v/>
      </c>
      <c r="U966"/>
    </row>
    <row r="967" spans="1:21" x14ac:dyDescent="0.25">
      <c r="A967" s="12" t="str">
        <f>IF(Tableau415[[#This Row],[Semaine]]="","",VLOOKUP(Tableau415[[#This Row],[Semaine]],Listes!$A:$B,2,FALSE))</f>
        <v/>
      </c>
      <c r="B967" s="12" t="str">
        <f>IF(ISBLANK(Tableau415[[#This Row],[Matricule]]),"",VLOOKUP(Tableau415[[#This Row],[Matricule]],#REF!,2,FALSE))</f>
        <v/>
      </c>
      <c r="C967" s="12" t="str">
        <f>IF(ISBLANK(Tableau415[[#This Row],[Matricule]]),"",VLOOKUP(Tableau415[[#This Row],[Matricule]],#REF!,3,FALSE))</f>
        <v/>
      </c>
      <c r="D967" s="12" t="str">
        <f>CONCATENATE(Tableau415[[#This Row],[Semaine]],Tableau415[[#This Row],[Matricule]])</f>
        <v/>
      </c>
      <c r="H967" s="8"/>
      <c r="I967" s="8"/>
      <c r="J967" s="8"/>
      <c r="K967" s="8"/>
      <c r="L967" s="8"/>
      <c r="M967" s="8"/>
      <c r="N967" s="8"/>
      <c r="O967" s="21">
        <f>COUNTIF(Tableau415[[#This Row],[Lundi]:[Dimanche]],"&gt;0")</f>
        <v>0</v>
      </c>
      <c r="P967" s="21">
        <f>SUM(Tableau415[[#This Row],[Lundi]:[Dimanche]])</f>
        <v>0</v>
      </c>
      <c r="Q967" s="21">
        <f>COUNTIF(Tableau415[[#This Row],[Lundi]:[Dimanche]],"&gt;=190")*1000</f>
        <v>0</v>
      </c>
      <c r="R967" s="21">
        <f t="shared" si="30"/>
        <v>0</v>
      </c>
      <c r="S967" s="21">
        <f t="shared" si="31"/>
        <v>0</v>
      </c>
      <c r="T967" s="54" t="str">
        <f>IF(Tableau415[[#This Row],[Matricule]]&gt;1,IF(COUNTIF(Tableau415[DateMatricule],Tableau415[[#This Row],[DateMatricule]])&gt;1,"Doublon",""),"")</f>
        <v/>
      </c>
      <c r="U967"/>
    </row>
    <row r="968" spans="1:21" x14ac:dyDescent="0.25">
      <c r="A968" s="12" t="str">
        <f>IF(Tableau415[[#This Row],[Semaine]]="","",VLOOKUP(Tableau415[[#This Row],[Semaine]],Listes!$A:$B,2,FALSE))</f>
        <v/>
      </c>
      <c r="B968" s="12" t="str">
        <f>IF(ISBLANK(Tableau415[[#This Row],[Matricule]]),"",VLOOKUP(Tableau415[[#This Row],[Matricule]],#REF!,2,FALSE))</f>
        <v/>
      </c>
      <c r="C968" s="12" t="str">
        <f>IF(ISBLANK(Tableau415[[#This Row],[Matricule]]),"",VLOOKUP(Tableau415[[#This Row],[Matricule]],#REF!,3,FALSE))</f>
        <v/>
      </c>
      <c r="D968" s="12" t="str">
        <f>CONCATENATE(Tableau415[[#This Row],[Semaine]],Tableau415[[#This Row],[Matricule]])</f>
        <v/>
      </c>
      <c r="H968" s="8"/>
      <c r="I968" s="8"/>
      <c r="J968" s="8"/>
      <c r="K968" s="8"/>
      <c r="L968" s="8"/>
      <c r="M968" s="8"/>
      <c r="N968" s="8"/>
      <c r="O968" s="21">
        <f>COUNTIF(Tableau415[[#This Row],[Lundi]:[Dimanche]],"&gt;0")</f>
        <v>0</v>
      </c>
      <c r="P968" s="21">
        <f>SUM(Tableau415[[#This Row],[Lundi]:[Dimanche]])</f>
        <v>0</v>
      </c>
      <c r="Q968" s="21">
        <f>COUNTIF(Tableau415[[#This Row],[Lundi]:[Dimanche]],"&gt;=190")*1000</f>
        <v>0</v>
      </c>
      <c r="R968" s="21">
        <f t="shared" si="30"/>
        <v>0</v>
      </c>
      <c r="S968" s="21">
        <f t="shared" si="31"/>
        <v>0</v>
      </c>
      <c r="T968" s="54" t="str">
        <f>IF(Tableau415[[#This Row],[Matricule]]&gt;1,IF(COUNTIF(Tableau415[DateMatricule],Tableau415[[#This Row],[DateMatricule]])&gt;1,"Doublon",""),"")</f>
        <v/>
      </c>
      <c r="U968"/>
    </row>
    <row r="969" spans="1:21" x14ac:dyDescent="0.25">
      <c r="A969" s="12" t="str">
        <f>IF(Tableau415[[#This Row],[Semaine]]="","",VLOOKUP(Tableau415[[#This Row],[Semaine]],Listes!$A:$B,2,FALSE))</f>
        <v/>
      </c>
      <c r="B969" s="12" t="str">
        <f>IF(ISBLANK(Tableau415[[#This Row],[Matricule]]),"",VLOOKUP(Tableau415[[#This Row],[Matricule]],#REF!,2,FALSE))</f>
        <v/>
      </c>
      <c r="C969" s="12" t="str">
        <f>IF(ISBLANK(Tableau415[[#This Row],[Matricule]]),"",VLOOKUP(Tableau415[[#This Row],[Matricule]],#REF!,3,FALSE))</f>
        <v/>
      </c>
      <c r="D969" s="12" t="str">
        <f>CONCATENATE(Tableau415[[#This Row],[Semaine]],Tableau415[[#This Row],[Matricule]])</f>
        <v/>
      </c>
      <c r="H969" s="8"/>
      <c r="I969" s="8"/>
      <c r="J969" s="8"/>
      <c r="K969" s="8"/>
      <c r="L969" s="8"/>
      <c r="M969" s="8"/>
      <c r="N969" s="8"/>
      <c r="O969" s="21">
        <f>COUNTIF(Tableau415[[#This Row],[Lundi]:[Dimanche]],"&gt;0")</f>
        <v>0</v>
      </c>
      <c r="P969" s="21">
        <f>SUM(Tableau415[[#This Row],[Lundi]:[Dimanche]])</f>
        <v>0</v>
      </c>
      <c r="Q969" s="21">
        <f>COUNTIF(Tableau415[[#This Row],[Lundi]:[Dimanche]],"&gt;=190")*1000</f>
        <v>0</v>
      </c>
      <c r="R969" s="21">
        <f t="shared" si="30"/>
        <v>0</v>
      </c>
      <c r="S969" s="21">
        <f t="shared" si="31"/>
        <v>0</v>
      </c>
      <c r="T969" s="54" t="str">
        <f>IF(Tableau415[[#This Row],[Matricule]]&gt;1,IF(COUNTIF(Tableau415[DateMatricule],Tableau415[[#This Row],[DateMatricule]])&gt;1,"Doublon",""),"")</f>
        <v/>
      </c>
      <c r="U969"/>
    </row>
    <row r="970" spans="1:21" x14ac:dyDescent="0.25">
      <c r="A970" s="12" t="str">
        <f>IF(Tableau415[[#This Row],[Semaine]]="","",VLOOKUP(Tableau415[[#This Row],[Semaine]],Listes!$A:$B,2,FALSE))</f>
        <v/>
      </c>
      <c r="B970" s="12" t="str">
        <f>IF(ISBLANK(Tableau415[[#This Row],[Matricule]]),"",VLOOKUP(Tableau415[[#This Row],[Matricule]],#REF!,2,FALSE))</f>
        <v/>
      </c>
      <c r="C970" s="12" t="str">
        <f>IF(ISBLANK(Tableau415[[#This Row],[Matricule]]),"",VLOOKUP(Tableau415[[#This Row],[Matricule]],#REF!,3,FALSE))</f>
        <v/>
      </c>
      <c r="D970" s="12" t="str">
        <f>CONCATENATE(Tableau415[[#This Row],[Semaine]],Tableau415[[#This Row],[Matricule]])</f>
        <v/>
      </c>
      <c r="H970" s="8"/>
      <c r="I970" s="8"/>
      <c r="J970" s="8"/>
      <c r="K970" s="8"/>
      <c r="L970" s="8"/>
      <c r="M970" s="8"/>
      <c r="N970" s="8"/>
      <c r="O970" s="21">
        <f>COUNTIF(Tableau415[[#This Row],[Lundi]:[Dimanche]],"&gt;0")</f>
        <v>0</v>
      </c>
      <c r="P970" s="21">
        <f>SUM(Tableau415[[#This Row],[Lundi]:[Dimanche]])</f>
        <v>0</v>
      </c>
      <c r="Q970" s="21">
        <f>COUNTIF(Tableau415[[#This Row],[Lundi]:[Dimanche]],"&gt;=190")*1000</f>
        <v>0</v>
      </c>
      <c r="R970" s="21">
        <f t="shared" si="30"/>
        <v>0</v>
      </c>
      <c r="S970" s="21">
        <f t="shared" si="31"/>
        <v>0</v>
      </c>
      <c r="T970" s="54" t="str">
        <f>IF(Tableau415[[#This Row],[Matricule]]&gt;1,IF(COUNTIF(Tableau415[DateMatricule],Tableau415[[#This Row],[DateMatricule]])&gt;1,"Doublon",""),"")</f>
        <v/>
      </c>
      <c r="U970"/>
    </row>
    <row r="971" spans="1:21" x14ac:dyDescent="0.25">
      <c r="A971" s="12" t="str">
        <f>IF(Tableau415[[#This Row],[Semaine]]="","",VLOOKUP(Tableau415[[#This Row],[Semaine]],Listes!$A:$B,2,FALSE))</f>
        <v/>
      </c>
      <c r="B971" s="12" t="str">
        <f>IF(ISBLANK(Tableau415[[#This Row],[Matricule]]),"",VLOOKUP(Tableau415[[#This Row],[Matricule]],#REF!,2,FALSE))</f>
        <v/>
      </c>
      <c r="C971" s="12" t="str">
        <f>IF(ISBLANK(Tableau415[[#This Row],[Matricule]]),"",VLOOKUP(Tableau415[[#This Row],[Matricule]],#REF!,3,FALSE))</f>
        <v/>
      </c>
      <c r="D971" s="12" t="str">
        <f>CONCATENATE(Tableau415[[#This Row],[Semaine]],Tableau415[[#This Row],[Matricule]])</f>
        <v/>
      </c>
      <c r="H971" s="8"/>
      <c r="I971" s="8"/>
      <c r="J971" s="8"/>
      <c r="K971" s="8"/>
      <c r="L971" s="8"/>
      <c r="M971" s="8"/>
      <c r="N971" s="8"/>
      <c r="O971" s="21">
        <f>COUNTIF(Tableau415[[#This Row],[Lundi]:[Dimanche]],"&gt;0")</f>
        <v>0</v>
      </c>
      <c r="P971" s="21">
        <f>SUM(Tableau415[[#This Row],[Lundi]:[Dimanche]])</f>
        <v>0</v>
      </c>
      <c r="Q971" s="21">
        <f>COUNTIF(Tableau415[[#This Row],[Lundi]:[Dimanche]],"&gt;=190")*1000</f>
        <v>0</v>
      </c>
      <c r="R971" s="21">
        <f t="shared" si="30"/>
        <v>0</v>
      </c>
      <c r="S971" s="21">
        <f t="shared" si="31"/>
        <v>0</v>
      </c>
      <c r="T971" s="54" t="str">
        <f>IF(Tableau415[[#This Row],[Matricule]]&gt;1,IF(COUNTIF(Tableau415[DateMatricule],Tableau415[[#This Row],[DateMatricule]])&gt;1,"Doublon",""),"")</f>
        <v/>
      </c>
      <c r="U971"/>
    </row>
    <row r="972" spans="1:21" x14ac:dyDescent="0.25">
      <c r="A972" s="12" t="str">
        <f>IF(Tableau415[[#This Row],[Semaine]]="","",VLOOKUP(Tableau415[[#This Row],[Semaine]],Listes!$A:$B,2,FALSE))</f>
        <v/>
      </c>
      <c r="B972" s="12" t="str">
        <f>IF(ISBLANK(Tableau415[[#This Row],[Matricule]]),"",VLOOKUP(Tableau415[[#This Row],[Matricule]],#REF!,2,FALSE))</f>
        <v/>
      </c>
      <c r="C972" s="12" t="str">
        <f>IF(ISBLANK(Tableau415[[#This Row],[Matricule]]),"",VLOOKUP(Tableau415[[#This Row],[Matricule]],#REF!,3,FALSE))</f>
        <v/>
      </c>
      <c r="D972" s="12" t="str">
        <f>CONCATENATE(Tableau415[[#This Row],[Semaine]],Tableau415[[#This Row],[Matricule]])</f>
        <v/>
      </c>
      <c r="H972" s="8"/>
      <c r="I972" s="8"/>
      <c r="J972" s="8"/>
      <c r="K972" s="8"/>
      <c r="L972" s="8"/>
      <c r="M972" s="8"/>
      <c r="N972" s="8"/>
      <c r="O972" s="21">
        <f>COUNTIF(Tableau415[[#This Row],[Lundi]:[Dimanche]],"&gt;0")</f>
        <v>0</v>
      </c>
      <c r="P972" s="21">
        <f>SUM(Tableau415[[#This Row],[Lundi]:[Dimanche]])</f>
        <v>0</v>
      </c>
      <c r="Q972" s="21">
        <f>COUNTIF(Tableau415[[#This Row],[Lundi]:[Dimanche]],"&gt;=190")*1000</f>
        <v>0</v>
      </c>
      <c r="R972" s="21">
        <f t="shared" si="30"/>
        <v>0</v>
      </c>
      <c r="S972" s="21">
        <f t="shared" si="31"/>
        <v>0</v>
      </c>
      <c r="T972" s="54" t="str">
        <f>IF(Tableau415[[#This Row],[Matricule]]&gt;1,IF(COUNTIF(Tableau415[DateMatricule],Tableau415[[#This Row],[DateMatricule]])&gt;1,"Doublon",""),"")</f>
        <v/>
      </c>
      <c r="U972"/>
    </row>
    <row r="973" spans="1:21" x14ac:dyDescent="0.25">
      <c r="A973" s="12" t="str">
        <f>IF(Tableau415[[#This Row],[Semaine]]="","",VLOOKUP(Tableau415[[#This Row],[Semaine]],Listes!$A:$B,2,FALSE))</f>
        <v/>
      </c>
      <c r="B973" s="12" t="str">
        <f>IF(ISBLANK(Tableau415[[#This Row],[Matricule]]),"",VLOOKUP(Tableau415[[#This Row],[Matricule]],#REF!,2,FALSE))</f>
        <v/>
      </c>
      <c r="C973" s="12" t="str">
        <f>IF(ISBLANK(Tableau415[[#This Row],[Matricule]]),"",VLOOKUP(Tableau415[[#This Row],[Matricule]],#REF!,3,FALSE))</f>
        <v/>
      </c>
      <c r="D973" s="12" t="str">
        <f>CONCATENATE(Tableau415[[#This Row],[Semaine]],Tableau415[[#This Row],[Matricule]])</f>
        <v/>
      </c>
      <c r="H973" s="8"/>
      <c r="I973" s="8"/>
      <c r="J973" s="8"/>
      <c r="K973" s="8"/>
      <c r="L973" s="8"/>
      <c r="M973" s="8"/>
      <c r="N973" s="8"/>
      <c r="O973" s="21">
        <f>COUNTIF(Tableau415[[#This Row],[Lundi]:[Dimanche]],"&gt;0")</f>
        <v>0</v>
      </c>
      <c r="P973" s="21">
        <f>SUM(Tableau415[[#This Row],[Lundi]:[Dimanche]])</f>
        <v>0</v>
      </c>
      <c r="Q973" s="21">
        <f>COUNTIF(Tableau415[[#This Row],[Lundi]:[Dimanche]],"&gt;=190")*1000</f>
        <v>0</v>
      </c>
      <c r="R973" s="21">
        <f t="shared" si="30"/>
        <v>0</v>
      </c>
      <c r="S973" s="21">
        <f t="shared" si="31"/>
        <v>0</v>
      </c>
      <c r="T973" s="54" t="str">
        <f>IF(Tableau415[[#This Row],[Matricule]]&gt;1,IF(COUNTIF(Tableau415[DateMatricule],Tableau415[[#This Row],[DateMatricule]])&gt;1,"Doublon",""),"")</f>
        <v/>
      </c>
      <c r="U973"/>
    </row>
    <row r="974" spans="1:21" x14ac:dyDescent="0.25">
      <c r="A974" s="12" t="str">
        <f>IF(Tableau415[[#This Row],[Semaine]]="","",VLOOKUP(Tableau415[[#This Row],[Semaine]],Listes!$A:$B,2,FALSE))</f>
        <v/>
      </c>
      <c r="B974" s="12" t="str">
        <f>IF(ISBLANK(Tableau415[[#This Row],[Matricule]]),"",VLOOKUP(Tableau415[[#This Row],[Matricule]],#REF!,2,FALSE))</f>
        <v/>
      </c>
      <c r="C974" s="12" t="str">
        <f>IF(ISBLANK(Tableau415[[#This Row],[Matricule]]),"",VLOOKUP(Tableau415[[#This Row],[Matricule]],#REF!,3,FALSE))</f>
        <v/>
      </c>
      <c r="D974" s="12" t="str">
        <f>CONCATENATE(Tableau415[[#This Row],[Semaine]],Tableau415[[#This Row],[Matricule]])</f>
        <v/>
      </c>
      <c r="H974" s="8"/>
      <c r="I974" s="8"/>
      <c r="J974" s="8"/>
      <c r="K974" s="8"/>
      <c r="L974" s="8"/>
      <c r="M974" s="8"/>
      <c r="N974" s="8"/>
      <c r="O974" s="21">
        <f>COUNTIF(Tableau415[[#This Row],[Lundi]:[Dimanche]],"&gt;0")</f>
        <v>0</v>
      </c>
      <c r="P974" s="21">
        <f>SUM(Tableau415[[#This Row],[Lundi]:[Dimanche]])</f>
        <v>0</v>
      </c>
      <c r="Q974" s="21">
        <f>COUNTIF(Tableau415[[#This Row],[Lundi]:[Dimanche]],"&gt;=190")*1000</f>
        <v>0</v>
      </c>
      <c r="R974" s="21">
        <f t="shared" si="30"/>
        <v>0</v>
      </c>
      <c r="S974" s="21">
        <f t="shared" si="31"/>
        <v>0</v>
      </c>
      <c r="T974" s="54" t="str">
        <f>IF(Tableau415[[#This Row],[Matricule]]&gt;1,IF(COUNTIF(Tableau415[DateMatricule],Tableau415[[#This Row],[DateMatricule]])&gt;1,"Doublon",""),"")</f>
        <v/>
      </c>
      <c r="U974"/>
    </row>
    <row r="975" spans="1:21" x14ac:dyDescent="0.25">
      <c r="A975" s="12" t="str">
        <f>IF(Tableau415[[#This Row],[Semaine]]="","",VLOOKUP(Tableau415[[#This Row],[Semaine]],Listes!$A:$B,2,FALSE))</f>
        <v/>
      </c>
      <c r="B975" s="12" t="str">
        <f>IF(ISBLANK(Tableau415[[#This Row],[Matricule]]),"",VLOOKUP(Tableau415[[#This Row],[Matricule]],#REF!,2,FALSE))</f>
        <v/>
      </c>
      <c r="C975" s="12" t="str">
        <f>IF(ISBLANK(Tableau415[[#This Row],[Matricule]]),"",VLOOKUP(Tableau415[[#This Row],[Matricule]],#REF!,3,FALSE))</f>
        <v/>
      </c>
      <c r="D975" s="12" t="str">
        <f>CONCATENATE(Tableau415[[#This Row],[Semaine]],Tableau415[[#This Row],[Matricule]])</f>
        <v/>
      </c>
      <c r="H975" s="8"/>
      <c r="I975" s="8"/>
      <c r="J975" s="8"/>
      <c r="K975" s="8"/>
      <c r="L975" s="8"/>
      <c r="M975" s="8"/>
      <c r="N975" s="8"/>
      <c r="O975" s="21">
        <f>COUNTIF(Tableau415[[#This Row],[Lundi]:[Dimanche]],"&gt;0")</f>
        <v>0</v>
      </c>
      <c r="P975" s="21">
        <f>SUM(Tableau415[[#This Row],[Lundi]:[Dimanche]])</f>
        <v>0</v>
      </c>
      <c r="Q975" s="21">
        <f>COUNTIF(Tableau415[[#This Row],[Lundi]:[Dimanche]],"&gt;=190")*1000</f>
        <v>0</v>
      </c>
      <c r="R975" s="21">
        <f t="shared" si="30"/>
        <v>0</v>
      </c>
      <c r="S975" s="21">
        <f t="shared" si="31"/>
        <v>0</v>
      </c>
      <c r="T975" s="54" t="str">
        <f>IF(Tableau415[[#This Row],[Matricule]]&gt;1,IF(COUNTIF(Tableau415[DateMatricule],Tableau415[[#This Row],[DateMatricule]])&gt;1,"Doublon",""),"")</f>
        <v/>
      </c>
      <c r="U975"/>
    </row>
    <row r="976" spans="1:21" x14ac:dyDescent="0.25">
      <c r="A976" s="12" t="str">
        <f>IF(Tableau415[[#This Row],[Semaine]]="","",VLOOKUP(Tableau415[[#This Row],[Semaine]],Listes!$A:$B,2,FALSE))</f>
        <v/>
      </c>
      <c r="B976" s="12" t="str">
        <f>IF(ISBLANK(Tableau415[[#This Row],[Matricule]]),"",VLOOKUP(Tableau415[[#This Row],[Matricule]],#REF!,2,FALSE))</f>
        <v/>
      </c>
      <c r="C976" s="12" t="str">
        <f>IF(ISBLANK(Tableau415[[#This Row],[Matricule]]),"",VLOOKUP(Tableau415[[#This Row],[Matricule]],#REF!,3,FALSE))</f>
        <v/>
      </c>
      <c r="D976" s="12" t="str">
        <f>CONCATENATE(Tableau415[[#This Row],[Semaine]],Tableau415[[#This Row],[Matricule]])</f>
        <v/>
      </c>
      <c r="H976" s="8"/>
      <c r="I976" s="8"/>
      <c r="J976" s="8"/>
      <c r="K976" s="8"/>
      <c r="L976" s="8"/>
      <c r="M976" s="8"/>
      <c r="N976" s="8"/>
      <c r="O976" s="21">
        <f>COUNTIF(Tableau415[[#This Row],[Lundi]:[Dimanche]],"&gt;0")</f>
        <v>0</v>
      </c>
      <c r="P976" s="21">
        <f>SUM(Tableau415[[#This Row],[Lundi]:[Dimanche]])</f>
        <v>0</v>
      </c>
      <c r="Q976" s="21">
        <f>COUNTIF(Tableau415[[#This Row],[Lundi]:[Dimanche]],"&gt;=190")*1000</f>
        <v>0</v>
      </c>
      <c r="R976" s="21">
        <f t="shared" si="30"/>
        <v>0</v>
      </c>
      <c r="S976" s="21">
        <f t="shared" si="31"/>
        <v>0</v>
      </c>
      <c r="T976" s="54" t="str">
        <f>IF(Tableau415[[#This Row],[Matricule]]&gt;1,IF(COUNTIF(Tableau415[DateMatricule],Tableau415[[#This Row],[DateMatricule]])&gt;1,"Doublon",""),"")</f>
        <v/>
      </c>
      <c r="U976"/>
    </row>
    <row r="977" spans="1:21" x14ac:dyDescent="0.25">
      <c r="A977" s="12" t="str">
        <f>IF(Tableau415[[#This Row],[Semaine]]="","",VLOOKUP(Tableau415[[#This Row],[Semaine]],Listes!$A:$B,2,FALSE))</f>
        <v/>
      </c>
      <c r="B977" s="12" t="str">
        <f>IF(ISBLANK(Tableau415[[#This Row],[Matricule]]),"",VLOOKUP(Tableau415[[#This Row],[Matricule]],#REF!,2,FALSE))</f>
        <v/>
      </c>
      <c r="C977" s="12" t="str">
        <f>IF(ISBLANK(Tableau415[[#This Row],[Matricule]]),"",VLOOKUP(Tableau415[[#This Row],[Matricule]],#REF!,3,FALSE))</f>
        <v/>
      </c>
      <c r="D977" s="12" t="str">
        <f>CONCATENATE(Tableau415[[#This Row],[Semaine]],Tableau415[[#This Row],[Matricule]])</f>
        <v/>
      </c>
      <c r="H977" s="8"/>
      <c r="I977" s="8"/>
      <c r="J977" s="8"/>
      <c r="K977" s="8"/>
      <c r="L977" s="8"/>
      <c r="M977" s="8"/>
      <c r="N977" s="8"/>
      <c r="O977" s="21">
        <f>COUNTIF(Tableau415[[#This Row],[Lundi]:[Dimanche]],"&gt;0")</f>
        <v>0</v>
      </c>
      <c r="P977" s="21">
        <f>SUM(Tableau415[[#This Row],[Lundi]:[Dimanche]])</f>
        <v>0</v>
      </c>
      <c r="Q977" s="21">
        <f>COUNTIF(Tableau415[[#This Row],[Lundi]:[Dimanche]],"&gt;=190")*1000</f>
        <v>0</v>
      </c>
      <c r="R977" s="21">
        <f t="shared" si="30"/>
        <v>0</v>
      </c>
      <c r="S977" s="21">
        <f t="shared" si="31"/>
        <v>0</v>
      </c>
      <c r="T977" s="54" t="str">
        <f>IF(Tableau415[[#This Row],[Matricule]]&gt;1,IF(COUNTIF(Tableau415[DateMatricule],Tableau415[[#This Row],[DateMatricule]])&gt;1,"Doublon",""),"")</f>
        <v/>
      </c>
      <c r="U977"/>
    </row>
    <row r="978" spans="1:21" x14ac:dyDescent="0.25">
      <c r="A978" s="12" t="str">
        <f>IF(Tableau415[[#This Row],[Semaine]]="","",VLOOKUP(Tableau415[[#This Row],[Semaine]],Listes!$A:$B,2,FALSE))</f>
        <v/>
      </c>
      <c r="B978" s="12" t="str">
        <f>IF(ISBLANK(Tableau415[[#This Row],[Matricule]]),"",VLOOKUP(Tableau415[[#This Row],[Matricule]],#REF!,2,FALSE))</f>
        <v/>
      </c>
      <c r="C978" s="12" t="str">
        <f>IF(ISBLANK(Tableau415[[#This Row],[Matricule]]),"",VLOOKUP(Tableau415[[#This Row],[Matricule]],#REF!,3,FALSE))</f>
        <v/>
      </c>
      <c r="D978" s="12" t="str">
        <f>CONCATENATE(Tableau415[[#This Row],[Semaine]],Tableau415[[#This Row],[Matricule]])</f>
        <v/>
      </c>
      <c r="H978" s="8"/>
      <c r="I978" s="8"/>
      <c r="J978" s="8"/>
      <c r="K978" s="8"/>
      <c r="L978" s="8"/>
      <c r="M978" s="8"/>
      <c r="N978" s="8"/>
      <c r="O978" s="21">
        <f>COUNTIF(Tableau415[[#This Row],[Lundi]:[Dimanche]],"&gt;0")</f>
        <v>0</v>
      </c>
      <c r="P978" s="21">
        <f>SUM(Tableau415[[#This Row],[Lundi]:[Dimanche]])</f>
        <v>0</v>
      </c>
      <c r="Q978" s="21">
        <f>COUNTIF(Tableau415[[#This Row],[Lundi]:[Dimanche]],"&gt;=190")*1000</f>
        <v>0</v>
      </c>
      <c r="R978" s="21">
        <f t="shared" si="30"/>
        <v>0</v>
      </c>
      <c r="S978" s="21">
        <f t="shared" si="31"/>
        <v>0</v>
      </c>
      <c r="T978" s="54" t="str">
        <f>IF(Tableau415[[#This Row],[Matricule]]&gt;1,IF(COUNTIF(Tableau415[DateMatricule],Tableau415[[#This Row],[DateMatricule]])&gt;1,"Doublon",""),"")</f>
        <v/>
      </c>
      <c r="U978"/>
    </row>
    <row r="979" spans="1:21" x14ac:dyDescent="0.25">
      <c r="A979" s="12" t="str">
        <f>IF(Tableau415[[#This Row],[Semaine]]="","",VLOOKUP(Tableau415[[#This Row],[Semaine]],Listes!$A:$B,2,FALSE))</f>
        <v/>
      </c>
      <c r="B979" s="12" t="str">
        <f>IF(ISBLANK(Tableau415[[#This Row],[Matricule]]),"",VLOOKUP(Tableau415[[#This Row],[Matricule]],#REF!,2,FALSE))</f>
        <v/>
      </c>
      <c r="C979" s="12" t="str">
        <f>IF(ISBLANK(Tableau415[[#This Row],[Matricule]]),"",VLOOKUP(Tableau415[[#This Row],[Matricule]],#REF!,3,FALSE))</f>
        <v/>
      </c>
      <c r="D979" s="12" t="str">
        <f>CONCATENATE(Tableau415[[#This Row],[Semaine]],Tableau415[[#This Row],[Matricule]])</f>
        <v/>
      </c>
      <c r="H979" s="8"/>
      <c r="I979" s="8"/>
      <c r="J979" s="8"/>
      <c r="K979" s="8"/>
      <c r="L979" s="8"/>
      <c r="M979" s="8"/>
      <c r="N979" s="8"/>
      <c r="O979" s="21">
        <f>COUNTIF(Tableau415[[#This Row],[Lundi]:[Dimanche]],"&gt;0")</f>
        <v>0</v>
      </c>
      <c r="P979" s="21">
        <f>SUM(Tableau415[[#This Row],[Lundi]:[Dimanche]])</f>
        <v>0</v>
      </c>
      <c r="Q979" s="21">
        <f>COUNTIF(Tableau415[[#This Row],[Lundi]:[Dimanche]],"&gt;=190")*1000</f>
        <v>0</v>
      </c>
      <c r="R979" s="21">
        <f t="shared" si="30"/>
        <v>0</v>
      </c>
      <c r="S979" s="21">
        <f t="shared" si="31"/>
        <v>0</v>
      </c>
      <c r="T979" s="54" t="str">
        <f>IF(Tableau415[[#This Row],[Matricule]]&gt;1,IF(COUNTIF(Tableau415[DateMatricule],Tableau415[[#This Row],[DateMatricule]])&gt;1,"Doublon",""),"")</f>
        <v/>
      </c>
      <c r="U979"/>
    </row>
    <row r="980" spans="1:21" x14ac:dyDescent="0.25">
      <c r="A980" s="12" t="str">
        <f>IF(Tableau415[[#This Row],[Semaine]]="","",VLOOKUP(Tableau415[[#This Row],[Semaine]],Listes!$A:$B,2,FALSE))</f>
        <v/>
      </c>
      <c r="B980" s="12" t="str">
        <f>IF(ISBLANK(Tableau415[[#This Row],[Matricule]]),"",VLOOKUP(Tableau415[[#This Row],[Matricule]],#REF!,2,FALSE))</f>
        <v/>
      </c>
      <c r="C980" s="12" t="str">
        <f>IF(ISBLANK(Tableau415[[#This Row],[Matricule]]),"",VLOOKUP(Tableau415[[#This Row],[Matricule]],#REF!,3,FALSE))</f>
        <v/>
      </c>
      <c r="D980" s="12" t="str">
        <f>CONCATENATE(Tableau415[[#This Row],[Semaine]],Tableau415[[#This Row],[Matricule]])</f>
        <v/>
      </c>
      <c r="H980" s="8"/>
      <c r="I980" s="8"/>
      <c r="J980" s="8"/>
      <c r="K980" s="8"/>
      <c r="L980" s="8"/>
      <c r="M980" s="8"/>
      <c r="N980" s="8"/>
      <c r="O980" s="21">
        <f>COUNTIF(Tableau415[[#This Row],[Lundi]:[Dimanche]],"&gt;0")</f>
        <v>0</v>
      </c>
      <c r="P980" s="21">
        <f>SUM(Tableau415[[#This Row],[Lundi]:[Dimanche]])</f>
        <v>0</v>
      </c>
      <c r="Q980" s="21">
        <f>COUNTIF(Tableau415[[#This Row],[Lundi]:[Dimanche]],"&gt;=190")*1000</f>
        <v>0</v>
      </c>
      <c r="R980" s="21">
        <f t="shared" si="30"/>
        <v>0</v>
      </c>
      <c r="S980" s="21">
        <f t="shared" si="31"/>
        <v>0</v>
      </c>
      <c r="T980" s="54" t="str">
        <f>IF(Tableau415[[#This Row],[Matricule]]&gt;1,IF(COUNTIF(Tableau415[DateMatricule],Tableau415[[#This Row],[DateMatricule]])&gt;1,"Doublon",""),"")</f>
        <v/>
      </c>
      <c r="U980"/>
    </row>
    <row r="981" spans="1:21" x14ac:dyDescent="0.25">
      <c r="A981" s="12" t="str">
        <f>IF(Tableau415[[#This Row],[Semaine]]="","",VLOOKUP(Tableau415[[#This Row],[Semaine]],Listes!$A:$B,2,FALSE))</f>
        <v/>
      </c>
      <c r="B981" s="12" t="str">
        <f>IF(ISBLANK(Tableau415[[#This Row],[Matricule]]),"",VLOOKUP(Tableau415[[#This Row],[Matricule]],#REF!,2,FALSE))</f>
        <v/>
      </c>
      <c r="C981" s="12" t="str">
        <f>IF(ISBLANK(Tableau415[[#This Row],[Matricule]]),"",VLOOKUP(Tableau415[[#This Row],[Matricule]],#REF!,3,FALSE))</f>
        <v/>
      </c>
      <c r="D981" s="12" t="str">
        <f>CONCATENATE(Tableau415[[#This Row],[Semaine]],Tableau415[[#This Row],[Matricule]])</f>
        <v/>
      </c>
      <c r="H981" s="8"/>
      <c r="I981" s="8"/>
      <c r="J981" s="8"/>
      <c r="K981" s="8"/>
      <c r="L981" s="8"/>
      <c r="M981" s="8"/>
      <c r="N981" s="8"/>
      <c r="O981" s="21">
        <f>COUNTIF(Tableau415[[#This Row],[Lundi]:[Dimanche]],"&gt;0")</f>
        <v>0</v>
      </c>
      <c r="P981" s="21">
        <f>SUM(Tableau415[[#This Row],[Lundi]:[Dimanche]])</f>
        <v>0</v>
      </c>
      <c r="Q981" s="21">
        <f>COUNTIF(Tableau415[[#This Row],[Lundi]:[Dimanche]],"&gt;=190")*1000</f>
        <v>0</v>
      </c>
      <c r="R981" s="21">
        <f t="shared" si="30"/>
        <v>0</v>
      </c>
      <c r="S981" s="21">
        <f t="shared" si="31"/>
        <v>0</v>
      </c>
      <c r="T981" s="54" t="str">
        <f>IF(Tableau415[[#This Row],[Matricule]]&gt;1,IF(COUNTIF(Tableau415[DateMatricule],Tableau415[[#This Row],[DateMatricule]])&gt;1,"Doublon",""),"")</f>
        <v/>
      </c>
      <c r="U981"/>
    </row>
    <row r="982" spans="1:21" x14ac:dyDescent="0.25">
      <c r="A982" s="12" t="str">
        <f>IF(Tableau415[[#This Row],[Semaine]]="","",VLOOKUP(Tableau415[[#This Row],[Semaine]],Listes!$A:$B,2,FALSE))</f>
        <v/>
      </c>
      <c r="B982" s="12" t="str">
        <f>IF(ISBLANK(Tableau415[[#This Row],[Matricule]]),"",VLOOKUP(Tableau415[[#This Row],[Matricule]],#REF!,2,FALSE))</f>
        <v/>
      </c>
      <c r="C982" s="12" t="str">
        <f>IF(ISBLANK(Tableau415[[#This Row],[Matricule]]),"",VLOOKUP(Tableau415[[#This Row],[Matricule]],#REF!,3,FALSE))</f>
        <v/>
      </c>
      <c r="D982" s="12" t="str">
        <f>CONCATENATE(Tableau415[[#This Row],[Semaine]],Tableau415[[#This Row],[Matricule]])</f>
        <v/>
      </c>
      <c r="H982" s="8"/>
      <c r="I982" s="8"/>
      <c r="J982" s="8"/>
      <c r="K982" s="8"/>
      <c r="L982" s="8"/>
      <c r="M982" s="8"/>
      <c r="N982" s="8"/>
      <c r="O982" s="21">
        <f>COUNTIF(Tableau415[[#This Row],[Lundi]:[Dimanche]],"&gt;0")</f>
        <v>0</v>
      </c>
      <c r="P982" s="21">
        <f>SUM(Tableau415[[#This Row],[Lundi]:[Dimanche]])</f>
        <v>0</v>
      </c>
      <c r="Q982" s="21">
        <f>COUNTIF(Tableau415[[#This Row],[Lundi]:[Dimanche]],"&gt;=190")*1000</f>
        <v>0</v>
      </c>
      <c r="R982" s="21">
        <f t="shared" si="30"/>
        <v>0</v>
      </c>
      <c r="S982" s="21">
        <f t="shared" si="31"/>
        <v>0</v>
      </c>
      <c r="T982" s="54" t="str">
        <f>IF(Tableau415[[#This Row],[Matricule]]&gt;1,IF(COUNTIF(Tableau415[DateMatricule],Tableau415[[#This Row],[DateMatricule]])&gt;1,"Doublon",""),"")</f>
        <v/>
      </c>
      <c r="U982"/>
    </row>
    <row r="983" spans="1:21" x14ac:dyDescent="0.25">
      <c r="A983" s="12" t="str">
        <f>IF(Tableau415[[#This Row],[Semaine]]="","",VLOOKUP(Tableau415[[#This Row],[Semaine]],Listes!$A:$B,2,FALSE))</f>
        <v/>
      </c>
      <c r="B983" s="12" t="str">
        <f>IF(ISBLANK(Tableau415[[#This Row],[Matricule]]),"",VLOOKUP(Tableau415[[#This Row],[Matricule]],#REF!,2,FALSE))</f>
        <v/>
      </c>
      <c r="C983" s="12" t="str">
        <f>IF(ISBLANK(Tableau415[[#This Row],[Matricule]]),"",VLOOKUP(Tableau415[[#This Row],[Matricule]],#REF!,3,FALSE))</f>
        <v/>
      </c>
      <c r="D983" s="12" t="str">
        <f>CONCATENATE(Tableau415[[#This Row],[Semaine]],Tableau415[[#This Row],[Matricule]])</f>
        <v/>
      </c>
      <c r="H983" s="8"/>
      <c r="I983" s="8"/>
      <c r="J983" s="8"/>
      <c r="K983" s="8"/>
      <c r="L983" s="8"/>
      <c r="M983" s="8"/>
      <c r="N983" s="8"/>
      <c r="O983" s="21">
        <f>COUNTIF(Tableau415[[#This Row],[Lundi]:[Dimanche]],"&gt;0")</f>
        <v>0</v>
      </c>
      <c r="P983" s="21">
        <f>SUM(Tableau415[[#This Row],[Lundi]:[Dimanche]])</f>
        <v>0</v>
      </c>
      <c r="Q983" s="21">
        <f>COUNTIF(Tableau415[[#This Row],[Lundi]:[Dimanche]],"&gt;=190")*1000</f>
        <v>0</v>
      </c>
      <c r="R983" s="21">
        <f t="shared" si="30"/>
        <v>0</v>
      </c>
      <c r="S983" s="21">
        <f t="shared" si="31"/>
        <v>0</v>
      </c>
      <c r="T983" s="54" t="str">
        <f>IF(Tableau415[[#This Row],[Matricule]]&gt;1,IF(COUNTIF(Tableau415[DateMatricule],Tableau415[[#This Row],[DateMatricule]])&gt;1,"Doublon",""),"")</f>
        <v/>
      </c>
      <c r="U983"/>
    </row>
    <row r="984" spans="1:21" x14ac:dyDescent="0.25">
      <c r="A984" s="12" t="str">
        <f>IF(Tableau415[[#This Row],[Semaine]]="","",VLOOKUP(Tableau415[[#This Row],[Semaine]],Listes!$A:$B,2,FALSE))</f>
        <v/>
      </c>
      <c r="B984" s="12" t="str">
        <f>IF(ISBLANK(Tableau415[[#This Row],[Matricule]]),"",VLOOKUP(Tableau415[[#This Row],[Matricule]],#REF!,2,FALSE))</f>
        <v/>
      </c>
      <c r="C984" s="12" t="str">
        <f>IF(ISBLANK(Tableau415[[#This Row],[Matricule]]),"",VLOOKUP(Tableau415[[#This Row],[Matricule]],#REF!,3,FALSE))</f>
        <v/>
      </c>
      <c r="D984" s="12" t="str">
        <f>CONCATENATE(Tableau415[[#This Row],[Semaine]],Tableau415[[#This Row],[Matricule]])</f>
        <v/>
      </c>
      <c r="H984" s="8"/>
      <c r="I984" s="8"/>
      <c r="J984" s="8"/>
      <c r="K984" s="8"/>
      <c r="L984" s="8"/>
      <c r="M984" s="8"/>
      <c r="N984" s="8"/>
      <c r="O984" s="21">
        <f>COUNTIF(Tableau415[[#This Row],[Lundi]:[Dimanche]],"&gt;0")</f>
        <v>0</v>
      </c>
      <c r="P984" s="21">
        <f>SUM(Tableau415[[#This Row],[Lundi]:[Dimanche]])</f>
        <v>0</v>
      </c>
      <c r="Q984" s="21">
        <f>COUNTIF(Tableau415[[#This Row],[Lundi]:[Dimanche]],"&gt;=190")*1000</f>
        <v>0</v>
      </c>
      <c r="R984" s="21">
        <f t="shared" si="30"/>
        <v>0</v>
      </c>
      <c r="S984" s="21">
        <f t="shared" si="31"/>
        <v>0</v>
      </c>
      <c r="T984" s="54" t="str">
        <f>IF(Tableau415[[#This Row],[Matricule]]&gt;1,IF(COUNTIF(Tableau415[DateMatricule],Tableau415[[#This Row],[DateMatricule]])&gt;1,"Doublon",""),"")</f>
        <v/>
      </c>
      <c r="U984"/>
    </row>
    <row r="985" spans="1:21" x14ac:dyDescent="0.25">
      <c r="A985" s="12" t="str">
        <f>IF(Tableau415[[#This Row],[Semaine]]="","",VLOOKUP(Tableau415[[#This Row],[Semaine]],Listes!$A:$B,2,FALSE))</f>
        <v/>
      </c>
      <c r="B985" s="12" t="str">
        <f>IF(ISBLANK(Tableau415[[#This Row],[Matricule]]),"",VLOOKUP(Tableau415[[#This Row],[Matricule]],#REF!,2,FALSE))</f>
        <v/>
      </c>
      <c r="C985" s="12" t="str">
        <f>IF(ISBLANK(Tableau415[[#This Row],[Matricule]]),"",VLOOKUP(Tableau415[[#This Row],[Matricule]],#REF!,3,FALSE))</f>
        <v/>
      </c>
      <c r="D985" s="12" t="str">
        <f>CONCATENATE(Tableau415[[#This Row],[Semaine]],Tableau415[[#This Row],[Matricule]])</f>
        <v/>
      </c>
      <c r="H985" s="8"/>
      <c r="I985" s="8"/>
      <c r="J985" s="8"/>
      <c r="K985" s="8"/>
      <c r="L985" s="8"/>
      <c r="M985" s="8"/>
      <c r="N985" s="8"/>
      <c r="O985" s="21">
        <f>COUNTIF(Tableau415[[#This Row],[Lundi]:[Dimanche]],"&gt;0")</f>
        <v>0</v>
      </c>
      <c r="P985" s="21">
        <f>SUM(Tableau415[[#This Row],[Lundi]:[Dimanche]])</f>
        <v>0</v>
      </c>
      <c r="Q985" s="21">
        <f>COUNTIF(Tableau415[[#This Row],[Lundi]:[Dimanche]],"&gt;=190")*1000</f>
        <v>0</v>
      </c>
      <c r="R985" s="21">
        <f t="shared" si="30"/>
        <v>0</v>
      </c>
      <c r="S985" s="21">
        <f t="shared" si="31"/>
        <v>0</v>
      </c>
      <c r="T985" s="54" t="str">
        <f>IF(Tableau415[[#This Row],[Matricule]]&gt;1,IF(COUNTIF(Tableau415[DateMatricule],Tableau415[[#This Row],[DateMatricule]])&gt;1,"Doublon",""),"")</f>
        <v/>
      </c>
      <c r="U985"/>
    </row>
    <row r="986" spans="1:21" x14ac:dyDescent="0.25">
      <c r="A986" s="12" t="str">
        <f>IF(Tableau415[[#This Row],[Semaine]]="","",VLOOKUP(Tableau415[[#This Row],[Semaine]],Listes!$A:$B,2,FALSE))</f>
        <v/>
      </c>
      <c r="B986" s="12" t="str">
        <f>IF(ISBLANK(Tableau415[[#This Row],[Matricule]]),"",VLOOKUP(Tableau415[[#This Row],[Matricule]],#REF!,2,FALSE))</f>
        <v/>
      </c>
      <c r="C986" s="12" t="str">
        <f>IF(ISBLANK(Tableau415[[#This Row],[Matricule]]),"",VLOOKUP(Tableau415[[#This Row],[Matricule]],#REF!,3,FALSE))</f>
        <v/>
      </c>
      <c r="D986" s="12" t="str">
        <f>CONCATENATE(Tableau415[[#This Row],[Semaine]],Tableau415[[#This Row],[Matricule]])</f>
        <v/>
      </c>
      <c r="H986" s="8"/>
      <c r="I986" s="8"/>
      <c r="J986" s="8"/>
      <c r="K986" s="8"/>
      <c r="L986" s="8"/>
      <c r="M986" s="8"/>
      <c r="N986" s="8"/>
      <c r="O986" s="21">
        <f>COUNTIF(Tableau415[[#This Row],[Lundi]:[Dimanche]],"&gt;0")</f>
        <v>0</v>
      </c>
      <c r="P986" s="21">
        <f>SUM(Tableau415[[#This Row],[Lundi]:[Dimanche]])</f>
        <v>0</v>
      </c>
      <c r="Q986" s="21">
        <f>COUNTIF(Tableau415[[#This Row],[Lundi]:[Dimanche]],"&gt;=190")*1000</f>
        <v>0</v>
      </c>
      <c r="R986" s="21">
        <f t="shared" si="30"/>
        <v>0</v>
      </c>
      <c r="S986" s="21">
        <f t="shared" si="31"/>
        <v>0</v>
      </c>
      <c r="T986" s="54" t="str">
        <f>IF(Tableau415[[#This Row],[Matricule]]&gt;1,IF(COUNTIF(Tableau415[DateMatricule],Tableau415[[#This Row],[DateMatricule]])&gt;1,"Doublon",""),"")</f>
        <v/>
      </c>
      <c r="U986"/>
    </row>
    <row r="987" spans="1:21" x14ac:dyDescent="0.25">
      <c r="A987" s="12" t="str">
        <f>IF(Tableau415[[#This Row],[Semaine]]="","",VLOOKUP(Tableau415[[#This Row],[Semaine]],Listes!$A:$B,2,FALSE))</f>
        <v/>
      </c>
      <c r="B987" s="12" t="str">
        <f>IF(ISBLANK(Tableau415[[#This Row],[Matricule]]),"",VLOOKUP(Tableau415[[#This Row],[Matricule]],#REF!,2,FALSE))</f>
        <v/>
      </c>
      <c r="C987" s="12" t="str">
        <f>IF(ISBLANK(Tableau415[[#This Row],[Matricule]]),"",VLOOKUP(Tableau415[[#This Row],[Matricule]],#REF!,3,FALSE))</f>
        <v/>
      </c>
      <c r="D987" s="12" t="str">
        <f>CONCATENATE(Tableau415[[#This Row],[Semaine]],Tableau415[[#This Row],[Matricule]])</f>
        <v/>
      </c>
      <c r="H987" s="8"/>
      <c r="I987" s="8"/>
      <c r="J987" s="8"/>
      <c r="K987" s="8"/>
      <c r="L987" s="8"/>
      <c r="M987" s="8"/>
      <c r="N987" s="8"/>
      <c r="O987" s="21">
        <f>COUNTIF(Tableau415[[#This Row],[Lundi]:[Dimanche]],"&gt;0")</f>
        <v>0</v>
      </c>
      <c r="P987" s="21">
        <f>SUM(Tableau415[[#This Row],[Lundi]:[Dimanche]])</f>
        <v>0</v>
      </c>
      <c r="Q987" s="21">
        <f>COUNTIF(Tableau415[[#This Row],[Lundi]:[Dimanche]],"&gt;=190")*1000</f>
        <v>0</v>
      </c>
      <c r="R987" s="21">
        <f t="shared" si="30"/>
        <v>0</v>
      </c>
      <c r="S987" s="21">
        <f t="shared" si="31"/>
        <v>0</v>
      </c>
      <c r="T987" s="54" t="str">
        <f>IF(Tableau415[[#This Row],[Matricule]]&gt;1,IF(COUNTIF(Tableau415[DateMatricule],Tableau415[[#This Row],[DateMatricule]])&gt;1,"Doublon",""),"")</f>
        <v/>
      </c>
      <c r="U987"/>
    </row>
    <row r="988" spans="1:21" x14ac:dyDescent="0.25">
      <c r="A988" s="12" t="str">
        <f>IF(Tableau415[[#This Row],[Semaine]]="","",VLOOKUP(Tableau415[[#This Row],[Semaine]],Listes!$A:$B,2,FALSE))</f>
        <v/>
      </c>
      <c r="B988" s="12" t="str">
        <f>IF(ISBLANK(Tableau415[[#This Row],[Matricule]]),"",VLOOKUP(Tableau415[[#This Row],[Matricule]],#REF!,2,FALSE))</f>
        <v/>
      </c>
      <c r="C988" s="12" t="str">
        <f>IF(ISBLANK(Tableau415[[#This Row],[Matricule]]),"",VLOOKUP(Tableau415[[#This Row],[Matricule]],#REF!,3,FALSE))</f>
        <v/>
      </c>
      <c r="D988" s="12" t="str">
        <f>CONCATENATE(Tableau415[[#This Row],[Semaine]],Tableau415[[#This Row],[Matricule]])</f>
        <v/>
      </c>
      <c r="H988" s="8"/>
      <c r="I988" s="8"/>
      <c r="J988" s="8"/>
      <c r="K988" s="8"/>
      <c r="L988" s="8"/>
      <c r="M988" s="8"/>
      <c r="N988" s="8"/>
      <c r="O988" s="21">
        <f>COUNTIF(Tableau415[[#This Row],[Lundi]:[Dimanche]],"&gt;0")</f>
        <v>0</v>
      </c>
      <c r="P988" s="21">
        <f>SUM(Tableau415[[#This Row],[Lundi]:[Dimanche]])</f>
        <v>0</v>
      </c>
      <c r="Q988" s="21">
        <f>COUNTIF(Tableau415[[#This Row],[Lundi]:[Dimanche]],"&gt;=190")*1000</f>
        <v>0</v>
      </c>
      <c r="R988" s="21">
        <f t="shared" si="30"/>
        <v>0</v>
      </c>
      <c r="S988" s="21">
        <f t="shared" si="31"/>
        <v>0</v>
      </c>
      <c r="T988" s="54" t="str">
        <f>IF(Tableau415[[#This Row],[Matricule]]&gt;1,IF(COUNTIF(Tableau415[DateMatricule],Tableau415[[#This Row],[DateMatricule]])&gt;1,"Doublon",""),"")</f>
        <v/>
      </c>
      <c r="U988"/>
    </row>
    <row r="989" spans="1:21" x14ac:dyDescent="0.25">
      <c r="A989" s="12" t="str">
        <f>IF(Tableau415[[#This Row],[Semaine]]="","",VLOOKUP(Tableau415[[#This Row],[Semaine]],Listes!$A:$B,2,FALSE))</f>
        <v/>
      </c>
      <c r="B989" s="12" t="str">
        <f>IF(ISBLANK(Tableau415[[#This Row],[Matricule]]),"",VLOOKUP(Tableau415[[#This Row],[Matricule]],#REF!,2,FALSE))</f>
        <v/>
      </c>
      <c r="C989" s="12" t="str">
        <f>IF(ISBLANK(Tableau415[[#This Row],[Matricule]]),"",VLOOKUP(Tableau415[[#This Row],[Matricule]],#REF!,3,FALSE))</f>
        <v/>
      </c>
      <c r="D989" s="12" t="str">
        <f>CONCATENATE(Tableau415[[#This Row],[Semaine]],Tableau415[[#This Row],[Matricule]])</f>
        <v/>
      </c>
      <c r="H989" s="8"/>
      <c r="I989" s="8"/>
      <c r="J989" s="8"/>
      <c r="K989" s="8"/>
      <c r="L989" s="8"/>
      <c r="M989" s="8"/>
      <c r="N989" s="8"/>
      <c r="O989" s="21">
        <f>COUNTIF(Tableau415[[#This Row],[Lundi]:[Dimanche]],"&gt;0")</f>
        <v>0</v>
      </c>
      <c r="P989" s="21">
        <f>SUM(Tableau415[[#This Row],[Lundi]:[Dimanche]])</f>
        <v>0</v>
      </c>
      <c r="Q989" s="21">
        <f>COUNTIF(Tableau415[[#This Row],[Lundi]:[Dimanche]],"&gt;=190")*1000</f>
        <v>0</v>
      </c>
      <c r="R989" s="21">
        <f t="shared" si="30"/>
        <v>0</v>
      </c>
      <c r="S989" s="21">
        <f t="shared" si="31"/>
        <v>0</v>
      </c>
      <c r="T989" s="54" t="str">
        <f>IF(Tableau415[[#This Row],[Matricule]]&gt;1,IF(COUNTIF(Tableau415[DateMatricule],Tableau415[[#This Row],[DateMatricule]])&gt;1,"Doublon",""),"")</f>
        <v/>
      </c>
      <c r="U989"/>
    </row>
    <row r="990" spans="1:21" x14ac:dyDescent="0.25">
      <c r="A990" s="12" t="str">
        <f>IF(Tableau415[[#This Row],[Semaine]]="","",VLOOKUP(Tableau415[[#This Row],[Semaine]],Listes!$A:$B,2,FALSE))</f>
        <v/>
      </c>
      <c r="B990" s="12" t="str">
        <f>IF(ISBLANK(Tableau415[[#This Row],[Matricule]]),"",VLOOKUP(Tableau415[[#This Row],[Matricule]],#REF!,2,FALSE))</f>
        <v/>
      </c>
      <c r="C990" s="12" t="str">
        <f>IF(ISBLANK(Tableau415[[#This Row],[Matricule]]),"",VLOOKUP(Tableau415[[#This Row],[Matricule]],#REF!,3,FALSE))</f>
        <v/>
      </c>
      <c r="D990" s="12" t="str">
        <f>CONCATENATE(Tableau415[[#This Row],[Semaine]],Tableau415[[#This Row],[Matricule]])</f>
        <v/>
      </c>
      <c r="H990" s="8"/>
      <c r="I990" s="8"/>
      <c r="J990" s="8"/>
      <c r="K990" s="8"/>
      <c r="L990" s="8"/>
      <c r="M990" s="8"/>
      <c r="N990" s="8"/>
      <c r="O990" s="21">
        <f>COUNTIF(Tableau415[[#This Row],[Lundi]:[Dimanche]],"&gt;0")</f>
        <v>0</v>
      </c>
      <c r="P990" s="21">
        <f>SUM(Tableau415[[#This Row],[Lundi]:[Dimanche]])</f>
        <v>0</v>
      </c>
      <c r="Q990" s="21">
        <f>COUNTIF(Tableau415[[#This Row],[Lundi]:[Dimanche]],"&gt;=190")*1000</f>
        <v>0</v>
      </c>
      <c r="R990" s="21">
        <f t="shared" si="30"/>
        <v>0</v>
      </c>
      <c r="S990" s="21">
        <f t="shared" si="31"/>
        <v>0</v>
      </c>
      <c r="T990" s="54" t="str">
        <f>IF(Tableau415[[#This Row],[Matricule]]&gt;1,IF(COUNTIF(Tableau415[DateMatricule],Tableau415[[#This Row],[DateMatricule]])&gt;1,"Doublon",""),"")</f>
        <v/>
      </c>
      <c r="U990"/>
    </row>
    <row r="991" spans="1:21" x14ac:dyDescent="0.25">
      <c r="A991" s="12" t="str">
        <f>IF(Tableau415[[#This Row],[Semaine]]="","",VLOOKUP(Tableau415[[#This Row],[Semaine]],Listes!$A:$B,2,FALSE))</f>
        <v/>
      </c>
      <c r="B991" s="12" t="str">
        <f>IF(ISBLANK(Tableau415[[#This Row],[Matricule]]),"",VLOOKUP(Tableau415[[#This Row],[Matricule]],#REF!,2,FALSE))</f>
        <v/>
      </c>
      <c r="C991" s="12" t="str">
        <f>IF(ISBLANK(Tableau415[[#This Row],[Matricule]]),"",VLOOKUP(Tableau415[[#This Row],[Matricule]],#REF!,3,FALSE))</f>
        <v/>
      </c>
      <c r="D991" s="12" t="str">
        <f>CONCATENATE(Tableau415[[#This Row],[Semaine]],Tableau415[[#This Row],[Matricule]])</f>
        <v/>
      </c>
      <c r="H991" s="8"/>
      <c r="I991" s="8"/>
      <c r="J991" s="8"/>
      <c r="K991" s="8"/>
      <c r="L991" s="8"/>
      <c r="M991" s="8"/>
      <c r="N991" s="8"/>
      <c r="O991" s="21">
        <f>COUNTIF(Tableau415[[#This Row],[Lundi]:[Dimanche]],"&gt;0")</f>
        <v>0</v>
      </c>
      <c r="P991" s="21">
        <f>SUM(Tableau415[[#This Row],[Lundi]:[Dimanche]])</f>
        <v>0</v>
      </c>
      <c r="Q991" s="21">
        <f>COUNTIF(Tableau415[[#This Row],[Lundi]:[Dimanche]],"&gt;=190")*1000</f>
        <v>0</v>
      </c>
      <c r="R991" s="21">
        <f t="shared" si="30"/>
        <v>0</v>
      </c>
      <c r="S991" s="21">
        <f t="shared" si="31"/>
        <v>0</v>
      </c>
      <c r="T991" s="54" t="str">
        <f>IF(Tableau415[[#This Row],[Matricule]]&gt;1,IF(COUNTIF(Tableau415[DateMatricule],Tableau415[[#This Row],[DateMatricule]])&gt;1,"Doublon",""),"")</f>
        <v/>
      </c>
      <c r="U991"/>
    </row>
    <row r="992" spans="1:21" x14ac:dyDescent="0.25">
      <c r="A992" s="12" t="str">
        <f>IF(Tableau415[[#This Row],[Semaine]]="","",VLOOKUP(Tableau415[[#This Row],[Semaine]],Listes!$A:$B,2,FALSE))</f>
        <v/>
      </c>
      <c r="B992" s="12" t="str">
        <f>IF(ISBLANK(Tableau415[[#This Row],[Matricule]]),"",VLOOKUP(Tableau415[[#This Row],[Matricule]],#REF!,2,FALSE))</f>
        <v/>
      </c>
      <c r="C992" s="12" t="str">
        <f>IF(ISBLANK(Tableau415[[#This Row],[Matricule]]),"",VLOOKUP(Tableau415[[#This Row],[Matricule]],#REF!,3,FALSE))</f>
        <v/>
      </c>
      <c r="D992" s="12" t="str">
        <f>CONCATENATE(Tableau415[[#This Row],[Semaine]],Tableau415[[#This Row],[Matricule]])</f>
        <v/>
      </c>
      <c r="H992" s="8"/>
      <c r="I992" s="8"/>
      <c r="J992" s="8"/>
      <c r="K992" s="8"/>
      <c r="L992" s="8"/>
      <c r="M992" s="8"/>
      <c r="N992" s="8"/>
      <c r="O992" s="21">
        <f>COUNTIF(Tableau415[[#This Row],[Lundi]:[Dimanche]],"&gt;0")</f>
        <v>0</v>
      </c>
      <c r="P992" s="21">
        <f>SUM(Tableau415[[#This Row],[Lundi]:[Dimanche]])</f>
        <v>0</v>
      </c>
      <c r="Q992" s="21">
        <f>COUNTIF(Tableau415[[#This Row],[Lundi]:[Dimanche]],"&gt;=190")*1000</f>
        <v>0</v>
      </c>
      <c r="R992" s="21">
        <f t="shared" si="30"/>
        <v>0</v>
      </c>
      <c r="S992" s="21">
        <f t="shared" si="31"/>
        <v>0</v>
      </c>
      <c r="T992" s="54" t="str">
        <f>IF(Tableau415[[#This Row],[Matricule]]&gt;1,IF(COUNTIF(Tableau415[DateMatricule],Tableau415[[#This Row],[DateMatricule]])&gt;1,"Doublon",""),"")</f>
        <v/>
      </c>
      <c r="U992"/>
    </row>
    <row r="993" spans="1:21" x14ac:dyDescent="0.25">
      <c r="A993" s="12" t="str">
        <f>IF(Tableau415[[#This Row],[Semaine]]="","",VLOOKUP(Tableau415[[#This Row],[Semaine]],Listes!$A:$B,2,FALSE))</f>
        <v/>
      </c>
      <c r="B993" s="12" t="str">
        <f>IF(ISBLANK(Tableau415[[#This Row],[Matricule]]),"",VLOOKUP(Tableau415[[#This Row],[Matricule]],#REF!,2,FALSE))</f>
        <v/>
      </c>
      <c r="C993" s="12" t="str">
        <f>IF(ISBLANK(Tableau415[[#This Row],[Matricule]]),"",VLOOKUP(Tableau415[[#This Row],[Matricule]],#REF!,3,FALSE))</f>
        <v/>
      </c>
      <c r="D993" s="12" t="str">
        <f>CONCATENATE(Tableau415[[#This Row],[Semaine]],Tableau415[[#This Row],[Matricule]])</f>
        <v/>
      </c>
      <c r="H993" s="8"/>
      <c r="I993" s="8"/>
      <c r="J993" s="8"/>
      <c r="K993" s="8"/>
      <c r="L993" s="8"/>
      <c r="M993" s="8"/>
      <c r="N993" s="8"/>
      <c r="O993" s="21">
        <f>COUNTIF(Tableau415[[#This Row],[Lundi]:[Dimanche]],"&gt;0")</f>
        <v>0</v>
      </c>
      <c r="P993" s="21">
        <f>SUM(Tableau415[[#This Row],[Lundi]:[Dimanche]])</f>
        <v>0</v>
      </c>
      <c r="Q993" s="21">
        <f>COUNTIF(Tableau415[[#This Row],[Lundi]:[Dimanche]],"&gt;=190")*1000</f>
        <v>0</v>
      </c>
      <c r="R993" s="21">
        <f t="shared" si="30"/>
        <v>0</v>
      </c>
      <c r="S993" s="21">
        <f t="shared" si="31"/>
        <v>0</v>
      </c>
      <c r="T993" s="54" t="str">
        <f>IF(Tableau415[[#This Row],[Matricule]]&gt;1,IF(COUNTIF(Tableau415[DateMatricule],Tableau415[[#This Row],[DateMatricule]])&gt;1,"Doublon",""),"")</f>
        <v/>
      </c>
      <c r="U993"/>
    </row>
    <row r="994" spans="1:21" x14ac:dyDescent="0.25">
      <c r="A994" s="12" t="str">
        <f>IF(Tableau415[[#This Row],[Semaine]]="","",VLOOKUP(Tableau415[[#This Row],[Semaine]],Listes!$A:$B,2,FALSE))</f>
        <v/>
      </c>
      <c r="B994" s="12" t="str">
        <f>IF(ISBLANK(Tableau415[[#This Row],[Matricule]]),"",VLOOKUP(Tableau415[[#This Row],[Matricule]],#REF!,2,FALSE))</f>
        <v/>
      </c>
      <c r="C994" s="12" t="str">
        <f>IF(ISBLANK(Tableau415[[#This Row],[Matricule]]),"",VLOOKUP(Tableau415[[#This Row],[Matricule]],#REF!,3,FALSE))</f>
        <v/>
      </c>
      <c r="D994" s="12" t="str">
        <f>CONCATENATE(Tableau415[[#This Row],[Semaine]],Tableau415[[#This Row],[Matricule]])</f>
        <v/>
      </c>
      <c r="H994" s="8"/>
      <c r="I994" s="8"/>
      <c r="J994" s="8"/>
      <c r="K994" s="8"/>
      <c r="L994" s="8"/>
      <c r="M994" s="8"/>
      <c r="N994" s="8"/>
      <c r="O994" s="21">
        <f>COUNTIF(Tableau415[[#This Row],[Lundi]:[Dimanche]],"&gt;0")</f>
        <v>0</v>
      </c>
      <c r="P994" s="21">
        <f>SUM(Tableau415[[#This Row],[Lundi]:[Dimanche]])</f>
        <v>0</v>
      </c>
      <c r="Q994" s="21">
        <f>COUNTIF(Tableau415[[#This Row],[Lundi]:[Dimanche]],"&gt;=190")*1000</f>
        <v>0</v>
      </c>
      <c r="R994" s="21">
        <f t="shared" si="30"/>
        <v>0</v>
      </c>
      <c r="S994" s="21">
        <f t="shared" si="31"/>
        <v>0</v>
      </c>
      <c r="T994" s="54" t="str">
        <f>IF(Tableau415[[#This Row],[Matricule]]&gt;1,IF(COUNTIF(Tableau415[DateMatricule],Tableau415[[#This Row],[DateMatricule]])&gt;1,"Doublon",""),"")</f>
        <v/>
      </c>
      <c r="U994"/>
    </row>
    <row r="995" spans="1:21" x14ac:dyDescent="0.25">
      <c r="A995" s="12" t="str">
        <f>IF(Tableau415[[#This Row],[Semaine]]="","",VLOOKUP(Tableau415[[#This Row],[Semaine]],Listes!$A:$B,2,FALSE))</f>
        <v/>
      </c>
      <c r="B995" s="12" t="str">
        <f>IF(ISBLANK(Tableau415[[#This Row],[Matricule]]),"",VLOOKUP(Tableau415[[#This Row],[Matricule]],#REF!,2,FALSE))</f>
        <v/>
      </c>
      <c r="C995" s="12" t="str">
        <f>IF(ISBLANK(Tableau415[[#This Row],[Matricule]]),"",VLOOKUP(Tableau415[[#This Row],[Matricule]],#REF!,3,FALSE))</f>
        <v/>
      </c>
      <c r="D995" s="12" t="str">
        <f>CONCATENATE(Tableau415[[#This Row],[Semaine]],Tableau415[[#This Row],[Matricule]])</f>
        <v/>
      </c>
      <c r="H995" s="8"/>
      <c r="I995" s="8"/>
      <c r="J995" s="8"/>
      <c r="K995" s="8"/>
      <c r="L995" s="8"/>
      <c r="M995" s="8"/>
      <c r="N995" s="8"/>
      <c r="O995" s="21">
        <f>COUNTIF(Tableau415[[#This Row],[Lundi]:[Dimanche]],"&gt;0")</f>
        <v>0</v>
      </c>
      <c r="P995" s="21">
        <f>SUM(Tableau415[[#This Row],[Lundi]:[Dimanche]])</f>
        <v>0</v>
      </c>
      <c r="Q995" s="21">
        <f>COUNTIF(Tableau415[[#This Row],[Lundi]:[Dimanche]],"&gt;=190")*1000</f>
        <v>0</v>
      </c>
      <c r="R995" s="21">
        <f t="shared" si="30"/>
        <v>0</v>
      </c>
      <c r="S995" s="21">
        <f t="shared" si="31"/>
        <v>0</v>
      </c>
      <c r="T995" s="54" t="str">
        <f>IF(Tableau415[[#This Row],[Matricule]]&gt;1,IF(COUNTIF(Tableau415[DateMatricule],Tableau415[[#This Row],[DateMatricule]])&gt;1,"Doublon",""),"")</f>
        <v/>
      </c>
      <c r="U995"/>
    </row>
    <row r="996" spans="1:21" x14ac:dyDescent="0.25">
      <c r="A996" s="12" t="str">
        <f>IF(Tableau415[[#This Row],[Semaine]]="","",VLOOKUP(Tableau415[[#This Row],[Semaine]],Listes!$A:$B,2,FALSE))</f>
        <v/>
      </c>
      <c r="B996" s="12" t="str">
        <f>IF(ISBLANK(Tableau415[[#This Row],[Matricule]]),"",VLOOKUP(Tableau415[[#This Row],[Matricule]],#REF!,2,FALSE))</f>
        <v/>
      </c>
      <c r="C996" s="12" t="str">
        <f>IF(ISBLANK(Tableau415[[#This Row],[Matricule]]),"",VLOOKUP(Tableau415[[#This Row],[Matricule]],#REF!,3,FALSE))</f>
        <v/>
      </c>
      <c r="D996" s="12" t="str">
        <f>CONCATENATE(Tableau415[[#This Row],[Semaine]],Tableau415[[#This Row],[Matricule]])</f>
        <v/>
      </c>
      <c r="H996" s="8"/>
      <c r="I996" s="8"/>
      <c r="J996" s="8"/>
      <c r="K996" s="8"/>
      <c r="L996" s="8"/>
      <c r="M996" s="8"/>
      <c r="N996" s="8"/>
      <c r="O996" s="21">
        <f>COUNTIF(Tableau415[[#This Row],[Lundi]:[Dimanche]],"&gt;0")</f>
        <v>0</v>
      </c>
      <c r="P996" s="21">
        <f>SUM(Tableau415[[#This Row],[Lundi]:[Dimanche]])</f>
        <v>0</v>
      </c>
      <c r="Q996" s="21">
        <f>COUNTIF(Tableau415[[#This Row],[Lundi]:[Dimanche]],"&gt;=190")*1000</f>
        <v>0</v>
      </c>
      <c r="R996" s="21">
        <f t="shared" si="30"/>
        <v>0</v>
      </c>
      <c r="S996" s="21">
        <f t="shared" si="31"/>
        <v>0</v>
      </c>
      <c r="T996" s="54" t="str">
        <f>IF(Tableau415[[#This Row],[Matricule]]&gt;1,IF(COUNTIF(Tableau415[DateMatricule],Tableau415[[#This Row],[DateMatricule]])&gt;1,"Doublon",""),"")</f>
        <v/>
      </c>
      <c r="U996"/>
    </row>
    <row r="997" spans="1:21" x14ac:dyDescent="0.25">
      <c r="A997" s="12" t="str">
        <f>IF(Tableau415[[#This Row],[Semaine]]="","",VLOOKUP(Tableau415[[#This Row],[Semaine]],Listes!$A:$B,2,FALSE))</f>
        <v/>
      </c>
      <c r="B997" s="12" t="str">
        <f>IF(ISBLANK(Tableau415[[#This Row],[Matricule]]),"",VLOOKUP(Tableau415[[#This Row],[Matricule]],#REF!,2,FALSE))</f>
        <v/>
      </c>
      <c r="C997" s="12" t="str">
        <f>IF(ISBLANK(Tableau415[[#This Row],[Matricule]]),"",VLOOKUP(Tableau415[[#This Row],[Matricule]],#REF!,3,FALSE))</f>
        <v/>
      </c>
      <c r="D997" s="12" t="str">
        <f>CONCATENATE(Tableau415[[#This Row],[Semaine]],Tableau415[[#This Row],[Matricule]])</f>
        <v/>
      </c>
      <c r="H997" s="8"/>
      <c r="I997" s="8"/>
      <c r="J997" s="8"/>
      <c r="K997" s="8"/>
      <c r="L997" s="8"/>
      <c r="M997" s="8"/>
      <c r="N997" s="8"/>
      <c r="O997" s="21">
        <f>COUNTIF(Tableau415[[#This Row],[Lundi]:[Dimanche]],"&gt;0")</f>
        <v>0</v>
      </c>
      <c r="P997" s="21">
        <f>SUM(Tableau415[[#This Row],[Lundi]:[Dimanche]])</f>
        <v>0</v>
      </c>
      <c r="Q997" s="21">
        <f>COUNTIF(Tableau415[[#This Row],[Lundi]:[Dimanche]],"&gt;=190")*1000</f>
        <v>0</v>
      </c>
      <c r="R997" s="21">
        <f t="shared" si="30"/>
        <v>0</v>
      </c>
      <c r="S997" s="21">
        <f t="shared" si="31"/>
        <v>0</v>
      </c>
      <c r="T997" s="54" t="str">
        <f>IF(Tableau415[[#This Row],[Matricule]]&gt;1,IF(COUNTIF(Tableau415[DateMatricule],Tableau415[[#This Row],[DateMatricule]])&gt;1,"Doublon",""),"")</f>
        <v/>
      </c>
      <c r="U997"/>
    </row>
    <row r="998" spans="1:21" x14ac:dyDescent="0.25">
      <c r="A998" s="12" t="str">
        <f>IF(Tableau415[[#This Row],[Semaine]]="","",VLOOKUP(Tableau415[[#This Row],[Semaine]],Listes!$A:$B,2,FALSE))</f>
        <v/>
      </c>
      <c r="B998" s="12" t="str">
        <f>IF(ISBLANK(Tableau415[[#This Row],[Matricule]]),"",VLOOKUP(Tableau415[[#This Row],[Matricule]],#REF!,2,FALSE))</f>
        <v/>
      </c>
      <c r="C998" s="12" t="str">
        <f>IF(ISBLANK(Tableau415[[#This Row],[Matricule]]),"",VLOOKUP(Tableau415[[#This Row],[Matricule]],#REF!,3,FALSE))</f>
        <v/>
      </c>
      <c r="D998" s="12" t="str">
        <f>CONCATENATE(Tableau415[[#This Row],[Semaine]],Tableau415[[#This Row],[Matricule]])</f>
        <v/>
      </c>
      <c r="H998" s="8"/>
      <c r="I998" s="8"/>
      <c r="J998" s="8"/>
      <c r="K998" s="8"/>
      <c r="L998" s="8"/>
      <c r="M998" s="8"/>
      <c r="N998" s="8"/>
      <c r="O998" s="21">
        <f>COUNTIF(Tableau415[[#This Row],[Lundi]:[Dimanche]],"&gt;0")</f>
        <v>0</v>
      </c>
      <c r="P998" s="21">
        <f>SUM(Tableau415[[#This Row],[Lundi]:[Dimanche]])</f>
        <v>0</v>
      </c>
      <c r="Q998" s="21">
        <f>COUNTIF(Tableau415[[#This Row],[Lundi]:[Dimanche]],"&gt;=190")*1000</f>
        <v>0</v>
      </c>
      <c r="R998" s="21">
        <f t="shared" si="30"/>
        <v>0</v>
      </c>
      <c r="S998" s="21">
        <f t="shared" si="31"/>
        <v>0</v>
      </c>
      <c r="T998" s="54" t="str">
        <f>IF(Tableau415[[#This Row],[Matricule]]&gt;1,IF(COUNTIF(Tableau415[DateMatricule],Tableau415[[#This Row],[DateMatricule]])&gt;1,"Doublon",""),"")</f>
        <v/>
      </c>
      <c r="U998"/>
    </row>
    <row r="999" spans="1:21" x14ac:dyDescent="0.25">
      <c r="A999" s="12" t="str">
        <f>IF(Tableau415[[#This Row],[Semaine]]="","",VLOOKUP(Tableau415[[#This Row],[Semaine]],Listes!$A:$B,2,FALSE))</f>
        <v/>
      </c>
      <c r="B999" s="12" t="str">
        <f>IF(ISBLANK(Tableau415[[#This Row],[Matricule]]),"",VLOOKUP(Tableau415[[#This Row],[Matricule]],#REF!,2,FALSE))</f>
        <v/>
      </c>
      <c r="C999" s="12" t="str">
        <f>IF(ISBLANK(Tableau415[[#This Row],[Matricule]]),"",VLOOKUP(Tableau415[[#This Row],[Matricule]],#REF!,3,FALSE))</f>
        <v/>
      </c>
      <c r="D999" s="12" t="str">
        <f>CONCATENATE(Tableau415[[#This Row],[Semaine]],Tableau415[[#This Row],[Matricule]])</f>
        <v/>
      </c>
      <c r="H999" s="8"/>
      <c r="I999" s="8"/>
      <c r="J999" s="8"/>
      <c r="K999" s="8"/>
      <c r="L999" s="8"/>
      <c r="M999" s="8"/>
      <c r="N999" s="8"/>
      <c r="O999" s="21">
        <f>COUNTIF(Tableau415[[#This Row],[Lundi]:[Dimanche]],"&gt;0")</f>
        <v>0</v>
      </c>
      <c r="P999" s="21">
        <f>SUM(Tableau415[[#This Row],[Lundi]:[Dimanche]])</f>
        <v>0</v>
      </c>
      <c r="Q999" s="21">
        <f>COUNTIF(Tableau415[[#This Row],[Lundi]:[Dimanche]],"&gt;=190")*1000</f>
        <v>0</v>
      </c>
      <c r="R999" s="21">
        <f t="shared" si="30"/>
        <v>0</v>
      </c>
      <c r="S999" s="21">
        <f t="shared" si="31"/>
        <v>0</v>
      </c>
      <c r="T999" s="54" t="str">
        <f>IF(Tableau415[[#This Row],[Matricule]]&gt;1,IF(COUNTIF(Tableau415[DateMatricule],Tableau415[[#This Row],[DateMatricule]])&gt;1,"Doublon",""),"")</f>
        <v/>
      </c>
      <c r="U999"/>
    </row>
    <row r="1000" spans="1:21" x14ac:dyDescent="0.25">
      <c r="A1000" s="12" t="str">
        <f>IF(Tableau415[[#This Row],[Semaine]]="","",VLOOKUP(Tableau415[[#This Row],[Semaine]],Listes!$A:$B,2,FALSE))</f>
        <v/>
      </c>
      <c r="B1000" s="12" t="str">
        <f>IF(ISBLANK(Tableau415[[#This Row],[Matricule]]),"",VLOOKUP(Tableau415[[#This Row],[Matricule]],#REF!,2,FALSE))</f>
        <v/>
      </c>
      <c r="C1000" s="12" t="str">
        <f>IF(ISBLANK(Tableau415[[#This Row],[Matricule]]),"",VLOOKUP(Tableau415[[#This Row],[Matricule]],#REF!,3,FALSE))</f>
        <v/>
      </c>
      <c r="D1000" s="12" t="str">
        <f>CONCATENATE(Tableau415[[#This Row],[Semaine]],Tableau415[[#This Row],[Matricule]])</f>
        <v/>
      </c>
      <c r="H1000" s="8"/>
      <c r="I1000" s="8"/>
      <c r="J1000" s="8"/>
      <c r="K1000" s="8"/>
      <c r="L1000" s="8"/>
      <c r="M1000" s="8"/>
      <c r="N1000" s="8"/>
      <c r="O1000" s="21">
        <f>COUNTIF(Tableau415[[#This Row],[Lundi]:[Dimanche]],"&gt;0")</f>
        <v>0</v>
      </c>
      <c r="P1000" s="21">
        <f>SUM(Tableau415[[#This Row],[Lundi]:[Dimanche]])</f>
        <v>0</v>
      </c>
      <c r="Q1000" s="21">
        <f>COUNTIF(Tableau415[[#This Row],[Lundi]:[Dimanche]],"&gt;=190")*1000</f>
        <v>0</v>
      </c>
      <c r="R1000" s="21">
        <f t="shared" si="30"/>
        <v>0</v>
      </c>
      <c r="S1000" s="21">
        <f t="shared" si="31"/>
        <v>0</v>
      </c>
      <c r="T1000" s="54" t="str">
        <f>IF(Tableau415[[#This Row],[Matricule]]&gt;1,IF(COUNTIF(Tableau415[DateMatricule],Tableau415[[#This Row],[DateMatricule]])&gt;1,"Doublon",""),"")</f>
        <v/>
      </c>
      <c r="U1000"/>
    </row>
    <row r="1001" spans="1:21" x14ac:dyDescent="0.25">
      <c r="A1001" s="12" t="str">
        <f>IF(Tableau415[[#This Row],[Semaine]]="","",VLOOKUP(Tableau415[[#This Row],[Semaine]],Listes!$A:$B,2,FALSE))</f>
        <v/>
      </c>
      <c r="B1001" s="12" t="str">
        <f>IF(ISBLANK(Tableau415[[#This Row],[Matricule]]),"",VLOOKUP(Tableau415[[#This Row],[Matricule]],#REF!,2,FALSE))</f>
        <v/>
      </c>
      <c r="C1001" s="12" t="str">
        <f>IF(ISBLANK(Tableau415[[#This Row],[Matricule]]),"",VLOOKUP(Tableau415[[#This Row],[Matricule]],#REF!,3,FALSE))</f>
        <v/>
      </c>
      <c r="D1001" s="12" t="str">
        <f>CONCATENATE(Tableau415[[#This Row],[Semaine]],Tableau415[[#This Row],[Matricule]])</f>
        <v/>
      </c>
      <c r="H1001" s="8"/>
      <c r="I1001" s="8"/>
      <c r="J1001" s="8"/>
      <c r="K1001" s="8"/>
      <c r="L1001" s="8"/>
      <c r="M1001" s="8"/>
      <c r="N1001" s="8"/>
      <c r="O1001" s="21">
        <f>COUNTIF(Tableau415[[#This Row],[Lundi]:[Dimanche]],"&gt;0")</f>
        <v>0</v>
      </c>
      <c r="P1001" s="21">
        <f>SUM(Tableau415[[#This Row],[Lundi]:[Dimanche]])</f>
        <v>0</v>
      </c>
      <c r="Q1001" s="21">
        <f>COUNTIF(Tableau415[[#This Row],[Lundi]:[Dimanche]],"&gt;=190")*1000</f>
        <v>0</v>
      </c>
      <c r="R1001" s="21">
        <f t="shared" si="30"/>
        <v>0</v>
      </c>
      <c r="S1001" s="21">
        <f t="shared" si="31"/>
        <v>0</v>
      </c>
      <c r="T1001" s="54" t="str">
        <f>IF(Tableau415[[#This Row],[Matricule]]&gt;1,IF(COUNTIF(Tableau415[DateMatricule],Tableau415[[#This Row],[DateMatricule]])&gt;1,"Doublon",""),"")</f>
        <v/>
      </c>
      <c r="U1001"/>
    </row>
  </sheetData>
  <sheetProtection formatCells="0" formatColumns="0" insertRows="0" sort="0" autoFilter="0" pivotTables="0"/>
  <protectedRanges>
    <protectedRange sqref="E3:N1001" name="Plage1"/>
  </protectedRanges>
  <conditionalFormatting sqref="A3:T1001">
    <cfRule type="expression" dxfId="131" priority="3">
      <formula>$E4&lt;&gt;$E3</formula>
    </cfRule>
  </conditionalFormatting>
  <conditionalFormatting sqref="A1:T1048576">
    <cfRule type="expression" dxfId="130" priority="1">
      <formula>$T1="Doublon"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  <pageSetUpPr fitToPage="1"/>
  </sheetPr>
  <dimension ref="A2:G10"/>
  <sheetViews>
    <sheetView workbookViewId="0">
      <selection activeCell="A2" sqref="A2:G2"/>
    </sheetView>
  </sheetViews>
  <sheetFormatPr baseColWidth="10" defaultRowHeight="15" x14ac:dyDescent="0.25"/>
  <cols>
    <col min="1" max="1" width="12.5703125" bestFit="1" customWidth="1"/>
    <col min="2" max="2" width="8.42578125" bestFit="1" customWidth="1"/>
    <col min="3" max="3" width="11.140625" customWidth="1"/>
    <col min="4" max="4" width="20.28515625" customWidth="1"/>
    <col min="5" max="5" width="17" customWidth="1"/>
    <col min="6" max="6" width="17.28515625" bestFit="1" customWidth="1"/>
    <col min="7" max="7" width="12.7109375" bestFit="1" customWidth="1"/>
  </cols>
  <sheetData>
    <row r="2" spans="1:7" s="16" customFormat="1" x14ac:dyDescent="0.25">
      <c r="A2" s="58" t="s">
        <v>166</v>
      </c>
      <c r="B2" s="58"/>
      <c r="C2" s="58"/>
      <c r="D2" s="58"/>
      <c r="E2" s="58"/>
      <c r="F2" s="58"/>
      <c r="G2" s="58"/>
    </row>
    <row r="3" spans="1:7" s="16" customFormat="1" x14ac:dyDescent="0.25">
      <c r="A3" s="28"/>
      <c r="B3" s="28"/>
      <c r="C3" s="28"/>
      <c r="D3" s="28"/>
      <c r="E3" s="28"/>
      <c r="F3" s="28"/>
    </row>
    <row r="4" spans="1:7" s="16" customFormat="1" x14ac:dyDescent="0.25">
      <c r="A4" s="30" t="s">
        <v>124</v>
      </c>
      <c r="B4" s="30" t="str">
        <f>'Prime Réc'!B4</f>
        <v>NASSIF HAUT</v>
      </c>
      <c r="C4" s="27" t="s">
        <v>125</v>
      </c>
      <c r="D4" s="8" t="s">
        <v>17</v>
      </c>
      <c r="E4" s="8"/>
      <c r="F4" s="8"/>
    </row>
    <row r="5" spans="1:7" s="16" customFormat="1" x14ac:dyDescent="0.25">
      <c r="A5" s="1" t="s">
        <v>5</v>
      </c>
      <c r="B5" t="s">
        <v>122</v>
      </c>
      <c r="C5" s="8"/>
      <c r="D5" s="8"/>
      <c r="E5" s="8"/>
      <c r="F5" s="8"/>
    </row>
    <row r="6" spans="1:7" s="16" customFormat="1" x14ac:dyDescent="0.25">
      <c r="A6" s="8"/>
      <c r="B6" s="8"/>
      <c r="C6" s="8"/>
      <c r="D6" s="8"/>
      <c r="E6" s="8"/>
      <c r="F6" s="8"/>
    </row>
    <row r="7" spans="1:7" x14ac:dyDescent="0.25">
      <c r="D7" s="1" t="s">
        <v>27</v>
      </c>
    </row>
    <row r="8" spans="1:7" x14ac:dyDescent="0.25">
      <c r="A8" s="1" t="s">
        <v>0</v>
      </c>
      <c r="B8" s="1" t="s">
        <v>1</v>
      </c>
      <c r="C8" s="1" t="s">
        <v>2</v>
      </c>
      <c r="D8" t="s">
        <v>158</v>
      </c>
      <c r="E8" t="s">
        <v>28</v>
      </c>
      <c r="F8" t="s">
        <v>29</v>
      </c>
      <c r="G8" t="s">
        <v>30</v>
      </c>
    </row>
    <row r="9" spans="1:7" x14ac:dyDescent="0.25">
      <c r="A9" t="s">
        <v>123</v>
      </c>
      <c r="D9" s="2">
        <v>0</v>
      </c>
      <c r="E9" s="31">
        <v>0</v>
      </c>
      <c r="F9" s="31">
        <v>0</v>
      </c>
      <c r="G9" s="31">
        <v>0</v>
      </c>
    </row>
    <row r="10" spans="1:7" x14ac:dyDescent="0.25">
      <c r="A10" t="s">
        <v>6</v>
      </c>
      <c r="D10" s="2">
        <v>0</v>
      </c>
      <c r="E10" s="31">
        <v>0</v>
      </c>
      <c r="F10" s="31">
        <v>0</v>
      </c>
      <c r="G10" s="31">
        <v>0</v>
      </c>
    </row>
  </sheetData>
  <mergeCells count="1">
    <mergeCell ref="A2:G2"/>
  </mergeCells>
  <conditionalFormatting pivot="1" sqref="G9">
    <cfRule type="expression" dxfId="110" priority="1">
      <formula>1=1</formula>
    </cfRule>
  </conditionalFormatting>
  <pageMargins left="0.25" right="0.25" top="0.75" bottom="0.75" header="0.3" footer="0.3"/>
  <pageSetup paperSize="9" scale="99" fitToHeight="0" orientation="portrait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BE7D"/>
  </sheetPr>
  <dimension ref="A1:U1001"/>
  <sheetViews>
    <sheetView workbookViewId="0">
      <pane ySplit="2" topLeftCell="A3" activePane="bottomLeft" state="frozen"/>
      <selection pane="bottomLeft" activeCell="J7" sqref="J7"/>
    </sheetView>
  </sheetViews>
  <sheetFormatPr baseColWidth="10" defaultRowHeight="15" x14ac:dyDescent="0.25"/>
  <cols>
    <col min="1" max="3" width="10.85546875" style="9" customWidth="1"/>
    <col min="4" max="4" width="10.85546875" style="48" customWidth="1"/>
    <col min="5" max="5" width="13.28515625" style="9" bestFit="1" customWidth="1"/>
    <col min="6" max="6" width="13.28515625" style="9" customWidth="1"/>
    <col min="10" max="15" width="11.140625" customWidth="1"/>
    <col min="16" max="16" width="10.7109375" customWidth="1"/>
    <col min="17" max="19" width="18.85546875" style="13" customWidth="1"/>
    <col min="20" max="20" width="19.140625" style="13" customWidth="1"/>
    <col min="21" max="21" width="14.5703125" style="13" customWidth="1"/>
    <col min="22" max="22" width="14.5703125" bestFit="1" customWidth="1"/>
  </cols>
  <sheetData>
    <row r="1" spans="1:21" x14ac:dyDescent="0.25">
      <c r="H1" s="52"/>
      <c r="I1" s="52"/>
      <c r="J1" s="52" t="s">
        <v>160</v>
      </c>
      <c r="K1" s="52"/>
      <c r="L1" s="52"/>
      <c r="M1" s="52"/>
      <c r="N1" s="52"/>
      <c r="O1" s="13"/>
      <c r="P1" s="13"/>
      <c r="T1"/>
      <c r="U1"/>
    </row>
    <row r="2" spans="1:21" x14ac:dyDescent="0.25">
      <c r="A2" s="10" t="s">
        <v>7</v>
      </c>
      <c r="B2" s="10" t="s">
        <v>1</v>
      </c>
      <c r="C2" s="10" t="s">
        <v>2</v>
      </c>
      <c r="D2" s="10" t="s">
        <v>185</v>
      </c>
      <c r="E2" s="9" t="s">
        <v>5</v>
      </c>
      <c r="F2" s="9" t="s">
        <v>36</v>
      </c>
      <c r="G2" t="s">
        <v>0</v>
      </c>
      <c r="H2" s="39" t="s">
        <v>148</v>
      </c>
      <c r="I2" s="39" t="s">
        <v>149</v>
      </c>
      <c r="J2" s="39" t="s">
        <v>150</v>
      </c>
      <c r="K2" s="39" t="s">
        <v>151</v>
      </c>
      <c r="L2" s="39" t="s">
        <v>152</v>
      </c>
      <c r="M2" s="39" t="s">
        <v>153</v>
      </c>
      <c r="N2" s="39" t="s">
        <v>175</v>
      </c>
      <c r="O2" s="22" t="s">
        <v>118</v>
      </c>
      <c r="P2" s="22" t="s">
        <v>119</v>
      </c>
      <c r="Q2" s="22" t="s">
        <v>21</v>
      </c>
      <c r="R2" s="22" t="s">
        <v>22</v>
      </c>
      <c r="S2" s="22" t="s">
        <v>23</v>
      </c>
      <c r="T2" s="20" t="s">
        <v>184</v>
      </c>
      <c r="U2"/>
    </row>
    <row r="3" spans="1:21" x14ac:dyDescent="0.25">
      <c r="A3" s="11" t="str">
        <f>IF(Tableau41516[[#This Row],[Semaine]]="","",VLOOKUP(Tableau41516[[#This Row],[Semaine]],Listes!$A:$B,2,FALSE))</f>
        <v/>
      </c>
      <c r="B3" s="11" t="str">
        <f>IF(ISBLANK(Tableau41516[[#This Row],[Matricule]]),"",VLOOKUP(Tableau41516[[#This Row],[Matricule]],#REF!,2,FALSE))</f>
        <v/>
      </c>
      <c r="C3" s="11" t="str">
        <f>IF(ISBLANK(Tableau41516[[#This Row],[Matricule]]),"",VLOOKUP(Tableau41516[[#This Row],[Matricule]],#REF!,3,FALSE))</f>
        <v/>
      </c>
      <c r="D3" s="11" t="str">
        <f>CONCATENATE(Tableau41516[[#This Row],[Semaine]],Tableau41516[[#This Row],[Matricule]])</f>
        <v/>
      </c>
      <c r="G3" s="8"/>
      <c r="O3" s="21">
        <f>COUNTIF(Tableau41516[[#This Row],[Lundi]:[Dimanche]],"&gt;0")</f>
        <v>0</v>
      </c>
      <c r="P3" s="21">
        <f>SUM(Tableau41516[[#This Row],[Lundi]:[Dimanche]])</f>
        <v>0</v>
      </c>
      <c r="Q3" s="21">
        <f>COUNTIF(Tableau41516[[#This Row],[Lundi]:[Dimanche]],"&gt;=190")*1000</f>
        <v>0</v>
      </c>
      <c r="R3" s="21">
        <f t="shared" ref="R3:R66" si="0">+IF(P3&gt;1140,(P3-1140)*20,0)</f>
        <v>0</v>
      </c>
      <c r="S3" s="21">
        <f t="shared" ref="S3:S66" si="1">+Q3+R3</f>
        <v>0</v>
      </c>
      <c r="T3" s="54" t="str">
        <f>IF(Tableau41516[[#This Row],[Matricule]]&gt;1,IF(COUNTIF(Tableau41516[DateMatricule],Tableau41516[[#This Row],[DateMatricule]])&gt;1,"Doublon",""),"")</f>
        <v/>
      </c>
      <c r="U3"/>
    </row>
    <row r="4" spans="1:21" x14ac:dyDescent="0.25">
      <c r="A4" s="12" t="str">
        <f>IF(Tableau41516[[#This Row],[Semaine]]="","",VLOOKUP(Tableau41516[[#This Row],[Semaine]],Listes!$A:$B,2,FALSE))</f>
        <v/>
      </c>
      <c r="B4" s="12" t="str">
        <f>IF(ISBLANK(Tableau41516[[#This Row],[Matricule]]),"",VLOOKUP(Tableau41516[[#This Row],[Matricule]],#REF!,2,FALSE))</f>
        <v/>
      </c>
      <c r="C4" s="12" t="str">
        <f>IF(ISBLANK(Tableau41516[[#This Row],[Matricule]]),"",VLOOKUP(Tableau41516[[#This Row],[Matricule]],#REF!,3,FALSE))</f>
        <v/>
      </c>
      <c r="D4" s="12" t="str">
        <f>CONCATENATE(Tableau41516[[#This Row],[Semaine]],Tableau41516[[#This Row],[Matricule]])</f>
        <v/>
      </c>
      <c r="G4" s="8"/>
      <c r="H4" s="8"/>
      <c r="I4" s="8"/>
      <c r="J4" s="8"/>
      <c r="K4" s="8"/>
      <c r="L4" s="8"/>
      <c r="M4" s="8"/>
      <c r="N4" s="8"/>
      <c r="O4" s="21">
        <f>COUNTIF(Tableau41516[[#This Row],[Lundi]:[Dimanche]],"&gt;0")</f>
        <v>0</v>
      </c>
      <c r="P4" s="21">
        <f>SUM(Tableau41516[[#This Row],[Lundi]:[Dimanche]])</f>
        <v>0</v>
      </c>
      <c r="Q4" s="21">
        <f>COUNTIF(Tableau41516[[#This Row],[Lundi]:[Dimanche]],"&gt;=190")*1000</f>
        <v>0</v>
      </c>
      <c r="R4" s="21">
        <f t="shared" si="0"/>
        <v>0</v>
      </c>
      <c r="S4" s="21">
        <f t="shared" si="1"/>
        <v>0</v>
      </c>
      <c r="T4" s="54" t="str">
        <f>IF(Tableau41516[[#This Row],[Matricule]]&gt;1,IF(COUNTIF(Tableau41516[DateMatricule],Tableau41516[[#This Row],[DateMatricule]])&gt;1,"Doublon",""),"")</f>
        <v/>
      </c>
      <c r="U4"/>
    </row>
    <row r="5" spans="1:21" x14ac:dyDescent="0.25">
      <c r="A5" s="12" t="str">
        <f>IF(Tableau41516[[#This Row],[Semaine]]="","",VLOOKUP(Tableau41516[[#This Row],[Semaine]],Listes!$A:$B,2,FALSE))</f>
        <v/>
      </c>
      <c r="B5" s="12" t="str">
        <f>IF(ISBLANK(Tableau41516[[#This Row],[Matricule]]),"",VLOOKUP(Tableau41516[[#This Row],[Matricule]],#REF!,2,FALSE))</f>
        <v/>
      </c>
      <c r="C5" s="12" t="str">
        <f>IF(ISBLANK(Tableau41516[[#This Row],[Matricule]]),"",VLOOKUP(Tableau41516[[#This Row],[Matricule]],#REF!,3,FALSE))</f>
        <v/>
      </c>
      <c r="D5" s="12" t="str">
        <f>CONCATENATE(Tableau41516[[#This Row],[Semaine]],Tableau41516[[#This Row],[Matricule]])</f>
        <v/>
      </c>
      <c r="G5" s="8"/>
      <c r="H5" s="8"/>
      <c r="I5" s="8"/>
      <c r="J5" s="8"/>
      <c r="K5" s="8"/>
      <c r="L5" s="8"/>
      <c r="M5" s="8"/>
      <c r="N5" s="8"/>
      <c r="O5" s="21">
        <f>COUNTIF(Tableau41516[[#This Row],[Lundi]:[Dimanche]],"&gt;0")</f>
        <v>0</v>
      </c>
      <c r="P5" s="21">
        <f>SUM(Tableau41516[[#This Row],[Lundi]:[Dimanche]])</f>
        <v>0</v>
      </c>
      <c r="Q5" s="21">
        <f>COUNTIF(Tableau41516[[#This Row],[Lundi]:[Dimanche]],"&gt;=190")*1000</f>
        <v>0</v>
      </c>
      <c r="R5" s="21">
        <f t="shared" si="0"/>
        <v>0</v>
      </c>
      <c r="S5" s="21">
        <f t="shared" si="1"/>
        <v>0</v>
      </c>
      <c r="T5" s="54" t="str">
        <f>IF(Tableau41516[[#This Row],[Matricule]]&gt;1,IF(COUNTIF(Tableau41516[DateMatricule],Tableau41516[[#This Row],[DateMatricule]])&gt;1,"Doublon",""),"")</f>
        <v/>
      </c>
      <c r="U5"/>
    </row>
    <row r="6" spans="1:21" x14ac:dyDescent="0.25">
      <c r="A6" s="11" t="str">
        <f>IF(Tableau41516[[#This Row],[Semaine]]="","",VLOOKUP(Tableau41516[[#This Row],[Semaine]],Listes!$A:$B,2,FALSE))</f>
        <v/>
      </c>
      <c r="B6" s="11" t="str">
        <f>IF(ISBLANK(Tableau41516[[#This Row],[Matricule]]),"",VLOOKUP(Tableau41516[[#This Row],[Matricule]],#REF!,2,FALSE))</f>
        <v/>
      </c>
      <c r="C6" s="11" t="str">
        <f>IF(ISBLANK(Tableau41516[[#This Row],[Matricule]]),"",VLOOKUP(Tableau41516[[#This Row],[Matricule]],#REF!,3,FALSE))</f>
        <v/>
      </c>
      <c r="D6" s="11" t="str">
        <f>CONCATENATE(Tableau41516[[#This Row],[Semaine]],Tableau41516[[#This Row],[Matricule]])</f>
        <v/>
      </c>
      <c r="H6" s="8"/>
      <c r="I6" s="8"/>
      <c r="J6" s="8"/>
      <c r="K6" s="8"/>
      <c r="L6" s="8"/>
      <c r="M6" s="8"/>
      <c r="N6" s="8"/>
      <c r="O6" s="21">
        <f>COUNTIF(Tableau41516[[#This Row],[Lundi]:[Dimanche]],"&gt;0")</f>
        <v>0</v>
      </c>
      <c r="P6" s="21">
        <f>SUM(Tableau41516[[#This Row],[Lundi]:[Dimanche]])</f>
        <v>0</v>
      </c>
      <c r="Q6" s="21">
        <f>COUNTIF(Tableau41516[[#This Row],[Lundi]:[Dimanche]],"&gt;=190")*1000</f>
        <v>0</v>
      </c>
      <c r="R6" s="21">
        <f t="shared" si="0"/>
        <v>0</v>
      </c>
      <c r="S6" s="21">
        <f t="shared" si="1"/>
        <v>0</v>
      </c>
      <c r="T6" s="54" t="str">
        <f>IF(Tableau41516[[#This Row],[Matricule]]&gt;1,IF(COUNTIF(Tableau41516[DateMatricule],Tableau41516[[#This Row],[DateMatricule]])&gt;1,"Doublon",""),"")</f>
        <v/>
      </c>
      <c r="U6"/>
    </row>
    <row r="7" spans="1:21" x14ac:dyDescent="0.25">
      <c r="A7" s="12" t="str">
        <f>IF(Tableau41516[[#This Row],[Semaine]]="","",VLOOKUP(Tableau41516[[#This Row],[Semaine]],Listes!$A:$B,2,FALSE))</f>
        <v/>
      </c>
      <c r="B7" s="12" t="str">
        <f>IF(ISBLANK(Tableau41516[[#This Row],[Matricule]]),"",VLOOKUP(Tableau41516[[#This Row],[Matricule]],#REF!,2,FALSE))</f>
        <v/>
      </c>
      <c r="C7" s="12" t="str">
        <f>IF(ISBLANK(Tableau41516[[#This Row],[Matricule]]),"",VLOOKUP(Tableau41516[[#This Row],[Matricule]],#REF!,3,FALSE))</f>
        <v/>
      </c>
      <c r="D7" s="12" t="str">
        <f>CONCATENATE(Tableau41516[[#This Row],[Semaine]],Tableau41516[[#This Row],[Matricule]])</f>
        <v/>
      </c>
      <c r="H7" s="8"/>
      <c r="I7" s="8"/>
      <c r="J7" s="8"/>
      <c r="K7" s="8"/>
      <c r="L7" s="8"/>
      <c r="M7" s="8"/>
      <c r="N7" s="8"/>
      <c r="O7" s="21">
        <f>COUNTIF(Tableau41516[[#This Row],[Lundi]:[Dimanche]],"&gt;0")</f>
        <v>0</v>
      </c>
      <c r="P7" s="21">
        <f>SUM(Tableau41516[[#This Row],[Lundi]:[Dimanche]])</f>
        <v>0</v>
      </c>
      <c r="Q7" s="21">
        <f>COUNTIF(Tableau41516[[#This Row],[Lundi]:[Dimanche]],"&gt;=190")*1000</f>
        <v>0</v>
      </c>
      <c r="R7" s="21">
        <f t="shared" si="0"/>
        <v>0</v>
      </c>
      <c r="S7" s="21">
        <f t="shared" si="1"/>
        <v>0</v>
      </c>
      <c r="T7" s="54" t="str">
        <f>IF(Tableau41516[[#This Row],[Matricule]]&gt;1,IF(COUNTIF(Tableau41516[DateMatricule],Tableau41516[[#This Row],[DateMatricule]])&gt;1,"Doublon",""),"")</f>
        <v/>
      </c>
      <c r="U7"/>
    </row>
    <row r="8" spans="1:21" x14ac:dyDescent="0.25">
      <c r="A8" s="12" t="str">
        <f>IF(Tableau41516[[#This Row],[Semaine]]="","",VLOOKUP(Tableau41516[[#This Row],[Semaine]],Listes!$A:$B,2,FALSE))</f>
        <v/>
      </c>
      <c r="B8" s="12" t="str">
        <f>IF(ISBLANK(Tableau41516[[#This Row],[Matricule]]),"",VLOOKUP(Tableau41516[[#This Row],[Matricule]],#REF!,2,FALSE))</f>
        <v/>
      </c>
      <c r="C8" s="12" t="str">
        <f>IF(ISBLANK(Tableau41516[[#This Row],[Matricule]]),"",VLOOKUP(Tableau41516[[#This Row],[Matricule]],#REF!,3,FALSE))</f>
        <v/>
      </c>
      <c r="D8" s="12" t="str">
        <f>CONCATENATE(Tableau41516[[#This Row],[Semaine]],Tableau41516[[#This Row],[Matricule]])</f>
        <v/>
      </c>
      <c r="H8" s="8"/>
      <c r="I8" s="8"/>
      <c r="J8" s="8"/>
      <c r="K8" s="8"/>
      <c r="L8" s="8"/>
      <c r="M8" s="8"/>
      <c r="N8" s="8"/>
      <c r="O8" s="21">
        <f>COUNTIF(Tableau41516[[#This Row],[Lundi]:[Dimanche]],"&gt;0")</f>
        <v>0</v>
      </c>
      <c r="P8" s="21">
        <f>SUM(Tableau41516[[#This Row],[Lundi]:[Dimanche]])</f>
        <v>0</v>
      </c>
      <c r="Q8" s="21">
        <f>COUNTIF(Tableau41516[[#This Row],[Lundi]:[Dimanche]],"&gt;=190")*1000</f>
        <v>0</v>
      </c>
      <c r="R8" s="21">
        <f t="shared" si="0"/>
        <v>0</v>
      </c>
      <c r="S8" s="21">
        <f t="shared" si="1"/>
        <v>0</v>
      </c>
      <c r="T8" s="54" t="str">
        <f>IF(Tableau41516[[#This Row],[Matricule]]&gt;1,IF(COUNTIF(Tableau41516[DateMatricule],Tableau41516[[#This Row],[DateMatricule]])&gt;1,"Doublon",""),"")</f>
        <v/>
      </c>
      <c r="U8"/>
    </row>
    <row r="9" spans="1:21" x14ac:dyDescent="0.25">
      <c r="A9" s="12" t="str">
        <f>IF(Tableau41516[[#This Row],[Semaine]]="","",VLOOKUP(Tableau41516[[#This Row],[Semaine]],Listes!$A:$B,2,FALSE))</f>
        <v/>
      </c>
      <c r="B9" s="12" t="str">
        <f>IF(ISBLANK(Tableau41516[[#This Row],[Matricule]]),"",VLOOKUP(Tableau41516[[#This Row],[Matricule]],#REF!,2,FALSE))</f>
        <v/>
      </c>
      <c r="C9" s="12" t="str">
        <f>IF(ISBLANK(Tableau41516[[#This Row],[Matricule]]),"",VLOOKUP(Tableau41516[[#This Row],[Matricule]],#REF!,3,FALSE))</f>
        <v/>
      </c>
      <c r="D9" s="12" t="str">
        <f>CONCATENATE(Tableau41516[[#This Row],[Semaine]],Tableau41516[[#This Row],[Matricule]])</f>
        <v/>
      </c>
      <c r="H9" s="8"/>
      <c r="I9" s="8"/>
      <c r="J9" s="8"/>
      <c r="K9" s="8"/>
      <c r="L9" s="8"/>
      <c r="M9" s="8"/>
      <c r="N9" s="8"/>
      <c r="O9" s="21">
        <f>COUNTIF(Tableau41516[[#This Row],[Lundi]:[Dimanche]],"&gt;0")</f>
        <v>0</v>
      </c>
      <c r="P9" s="21">
        <f>SUM(Tableau41516[[#This Row],[Lundi]:[Dimanche]])</f>
        <v>0</v>
      </c>
      <c r="Q9" s="21">
        <f>COUNTIF(Tableau41516[[#This Row],[Lundi]:[Dimanche]],"&gt;=190")*1000</f>
        <v>0</v>
      </c>
      <c r="R9" s="21">
        <f t="shared" si="0"/>
        <v>0</v>
      </c>
      <c r="S9" s="21">
        <f t="shared" si="1"/>
        <v>0</v>
      </c>
      <c r="T9" s="54" t="str">
        <f>IF(Tableau41516[[#This Row],[Matricule]]&gt;1,IF(COUNTIF(Tableau41516[DateMatricule],Tableau41516[[#This Row],[DateMatricule]])&gt;1,"Doublon",""),"")</f>
        <v/>
      </c>
      <c r="U9"/>
    </row>
    <row r="10" spans="1:21" x14ac:dyDescent="0.25">
      <c r="A10" s="12" t="str">
        <f>IF(Tableau41516[[#This Row],[Semaine]]="","",VLOOKUP(Tableau41516[[#This Row],[Semaine]],Listes!$A:$B,2,FALSE))</f>
        <v/>
      </c>
      <c r="B10" s="12" t="str">
        <f>IF(ISBLANK(Tableau41516[[#This Row],[Matricule]]),"",VLOOKUP(Tableau41516[[#This Row],[Matricule]],#REF!,2,FALSE))</f>
        <v/>
      </c>
      <c r="C10" s="12" t="str">
        <f>IF(ISBLANK(Tableau41516[[#This Row],[Matricule]]),"",VLOOKUP(Tableau41516[[#This Row],[Matricule]],#REF!,3,FALSE))</f>
        <v/>
      </c>
      <c r="D10" s="12" t="str">
        <f>CONCATENATE(Tableau41516[[#This Row],[Semaine]],Tableau41516[[#This Row],[Matricule]])</f>
        <v/>
      </c>
      <c r="H10" s="8"/>
      <c r="I10" s="8"/>
      <c r="J10" s="8"/>
      <c r="K10" s="8"/>
      <c r="L10" s="8"/>
      <c r="M10" s="8"/>
      <c r="N10" s="8"/>
      <c r="O10" s="21">
        <f>COUNTIF(Tableau41516[[#This Row],[Lundi]:[Dimanche]],"&gt;0")</f>
        <v>0</v>
      </c>
      <c r="P10" s="21">
        <f>SUM(Tableau41516[[#This Row],[Lundi]:[Dimanche]])</f>
        <v>0</v>
      </c>
      <c r="Q10" s="21">
        <f>COUNTIF(Tableau41516[[#This Row],[Lundi]:[Dimanche]],"&gt;=190")*1000</f>
        <v>0</v>
      </c>
      <c r="R10" s="21">
        <f t="shared" si="0"/>
        <v>0</v>
      </c>
      <c r="S10" s="21">
        <f t="shared" si="1"/>
        <v>0</v>
      </c>
      <c r="T10" s="54" t="str">
        <f>IF(Tableau41516[[#This Row],[Matricule]]&gt;1,IF(COUNTIF(Tableau41516[DateMatricule],Tableau41516[[#This Row],[DateMatricule]])&gt;1,"Doublon",""),"")</f>
        <v/>
      </c>
      <c r="U10"/>
    </row>
    <row r="11" spans="1:21" x14ac:dyDescent="0.25">
      <c r="A11" s="12" t="str">
        <f>IF(Tableau41516[[#This Row],[Semaine]]="","",VLOOKUP(Tableau41516[[#This Row],[Semaine]],Listes!$A:$B,2,FALSE))</f>
        <v/>
      </c>
      <c r="B11" s="12" t="str">
        <f>IF(ISBLANK(Tableau41516[[#This Row],[Matricule]]),"",VLOOKUP(Tableau41516[[#This Row],[Matricule]],#REF!,2,FALSE))</f>
        <v/>
      </c>
      <c r="C11" s="12" t="str">
        <f>IF(ISBLANK(Tableau41516[[#This Row],[Matricule]]),"",VLOOKUP(Tableau41516[[#This Row],[Matricule]],#REF!,3,FALSE))</f>
        <v/>
      </c>
      <c r="D11" s="12" t="str">
        <f>CONCATENATE(Tableau41516[[#This Row],[Semaine]],Tableau41516[[#This Row],[Matricule]])</f>
        <v/>
      </c>
      <c r="H11" s="8"/>
      <c r="I11" s="8"/>
      <c r="J11" s="8"/>
      <c r="K11" s="8"/>
      <c r="L11" s="8"/>
      <c r="M11" s="8"/>
      <c r="N11" s="8"/>
      <c r="O11" s="21">
        <f>COUNTIF(Tableau41516[[#This Row],[Lundi]:[Dimanche]],"&gt;0")</f>
        <v>0</v>
      </c>
      <c r="P11" s="21">
        <f>SUM(Tableau41516[[#This Row],[Lundi]:[Dimanche]])</f>
        <v>0</v>
      </c>
      <c r="Q11" s="21">
        <f>COUNTIF(Tableau41516[[#This Row],[Lundi]:[Dimanche]],"&gt;=190")*1000</f>
        <v>0</v>
      </c>
      <c r="R11" s="21">
        <f t="shared" si="0"/>
        <v>0</v>
      </c>
      <c r="S11" s="21">
        <f t="shared" si="1"/>
        <v>0</v>
      </c>
      <c r="T11" s="54" t="str">
        <f>IF(Tableau41516[[#This Row],[Matricule]]&gt;1,IF(COUNTIF(Tableau41516[DateMatricule],Tableau41516[[#This Row],[DateMatricule]])&gt;1,"Doublon",""),"")</f>
        <v/>
      </c>
      <c r="U11"/>
    </row>
    <row r="12" spans="1:21" x14ac:dyDescent="0.25">
      <c r="A12" s="12" t="str">
        <f>IF(Tableau41516[[#This Row],[Semaine]]="","",VLOOKUP(Tableau41516[[#This Row],[Semaine]],Listes!$A:$B,2,FALSE))</f>
        <v/>
      </c>
      <c r="B12" s="12" t="str">
        <f>IF(ISBLANK(Tableau41516[[#This Row],[Matricule]]),"",VLOOKUP(Tableau41516[[#This Row],[Matricule]],#REF!,2,FALSE))</f>
        <v/>
      </c>
      <c r="C12" s="12" t="str">
        <f>IF(ISBLANK(Tableau41516[[#This Row],[Matricule]]),"",VLOOKUP(Tableau41516[[#This Row],[Matricule]],#REF!,3,FALSE))</f>
        <v/>
      </c>
      <c r="D12" s="12" t="str">
        <f>CONCATENATE(Tableau41516[[#This Row],[Semaine]],Tableau41516[[#This Row],[Matricule]])</f>
        <v/>
      </c>
      <c r="H12" s="8"/>
      <c r="I12" s="8"/>
      <c r="J12" s="8"/>
      <c r="K12" s="8"/>
      <c r="L12" s="8"/>
      <c r="M12" s="8"/>
      <c r="N12" s="8"/>
      <c r="O12" s="21">
        <f>COUNTIF(Tableau41516[[#This Row],[Lundi]:[Dimanche]],"&gt;0")</f>
        <v>0</v>
      </c>
      <c r="P12" s="21">
        <f>SUM(Tableau41516[[#This Row],[Lundi]:[Dimanche]])</f>
        <v>0</v>
      </c>
      <c r="Q12" s="21">
        <f>COUNTIF(Tableau41516[[#This Row],[Lundi]:[Dimanche]],"&gt;=190")*1000</f>
        <v>0</v>
      </c>
      <c r="R12" s="21">
        <f t="shared" si="0"/>
        <v>0</v>
      </c>
      <c r="S12" s="21">
        <f t="shared" si="1"/>
        <v>0</v>
      </c>
      <c r="T12" s="54" t="str">
        <f>IF(Tableau41516[[#This Row],[Matricule]]&gt;1,IF(COUNTIF(Tableau41516[DateMatricule],Tableau41516[[#This Row],[DateMatricule]])&gt;1,"Doublon",""),"")</f>
        <v/>
      </c>
      <c r="U12"/>
    </row>
    <row r="13" spans="1:21" x14ac:dyDescent="0.25">
      <c r="A13" s="12" t="str">
        <f>IF(Tableau41516[[#This Row],[Semaine]]="","",VLOOKUP(Tableau41516[[#This Row],[Semaine]],Listes!$A:$B,2,FALSE))</f>
        <v/>
      </c>
      <c r="B13" s="12" t="str">
        <f>IF(ISBLANK(Tableau41516[[#This Row],[Matricule]]),"",VLOOKUP(Tableau41516[[#This Row],[Matricule]],#REF!,2,FALSE))</f>
        <v/>
      </c>
      <c r="C13" s="12" t="str">
        <f>IF(ISBLANK(Tableau41516[[#This Row],[Matricule]]),"",VLOOKUP(Tableau41516[[#This Row],[Matricule]],#REF!,3,FALSE))</f>
        <v/>
      </c>
      <c r="D13" s="12" t="str">
        <f>CONCATENATE(Tableau41516[[#This Row],[Semaine]],Tableau41516[[#This Row],[Matricule]])</f>
        <v/>
      </c>
      <c r="H13" s="8"/>
      <c r="I13" s="8"/>
      <c r="J13" s="8"/>
      <c r="K13" s="8"/>
      <c r="L13" s="8"/>
      <c r="M13" s="8"/>
      <c r="N13" s="8"/>
      <c r="O13" s="21">
        <f>COUNTIF(Tableau41516[[#This Row],[Lundi]:[Dimanche]],"&gt;0")</f>
        <v>0</v>
      </c>
      <c r="P13" s="21">
        <f>SUM(Tableau41516[[#This Row],[Lundi]:[Dimanche]])</f>
        <v>0</v>
      </c>
      <c r="Q13" s="21">
        <f>COUNTIF(Tableau41516[[#This Row],[Lundi]:[Dimanche]],"&gt;=190")*1000</f>
        <v>0</v>
      </c>
      <c r="R13" s="21">
        <f t="shared" si="0"/>
        <v>0</v>
      </c>
      <c r="S13" s="21">
        <f t="shared" si="1"/>
        <v>0</v>
      </c>
      <c r="T13" s="54" t="str">
        <f>IF(Tableau41516[[#This Row],[Matricule]]&gt;1,IF(COUNTIF(Tableau41516[DateMatricule],Tableau41516[[#This Row],[DateMatricule]])&gt;1,"Doublon",""),"")</f>
        <v/>
      </c>
      <c r="U13"/>
    </row>
    <row r="14" spans="1:21" x14ac:dyDescent="0.25">
      <c r="A14" s="12" t="str">
        <f>IF(Tableau41516[[#This Row],[Semaine]]="","",VLOOKUP(Tableau41516[[#This Row],[Semaine]],Listes!$A:$B,2,FALSE))</f>
        <v/>
      </c>
      <c r="B14" s="12" t="str">
        <f>IF(ISBLANK(Tableau41516[[#This Row],[Matricule]]),"",VLOOKUP(Tableau41516[[#This Row],[Matricule]],#REF!,2,FALSE))</f>
        <v/>
      </c>
      <c r="C14" s="12" t="str">
        <f>IF(ISBLANK(Tableau41516[[#This Row],[Matricule]]),"",VLOOKUP(Tableau41516[[#This Row],[Matricule]],#REF!,3,FALSE))</f>
        <v/>
      </c>
      <c r="D14" s="12" t="str">
        <f>CONCATENATE(Tableau41516[[#This Row],[Semaine]],Tableau41516[[#This Row],[Matricule]])</f>
        <v/>
      </c>
      <c r="H14" s="8"/>
      <c r="I14" s="8"/>
      <c r="J14" s="8"/>
      <c r="K14" s="8"/>
      <c r="L14" s="8"/>
      <c r="M14" s="8"/>
      <c r="N14" s="8"/>
      <c r="O14" s="21">
        <f>COUNTIF(Tableau41516[[#This Row],[Lundi]:[Dimanche]],"&gt;0")</f>
        <v>0</v>
      </c>
      <c r="P14" s="21">
        <f>SUM(Tableau41516[[#This Row],[Lundi]:[Dimanche]])</f>
        <v>0</v>
      </c>
      <c r="Q14" s="21">
        <f>COUNTIF(Tableau41516[[#This Row],[Lundi]:[Dimanche]],"&gt;=190")*1000</f>
        <v>0</v>
      </c>
      <c r="R14" s="21">
        <f t="shared" si="0"/>
        <v>0</v>
      </c>
      <c r="S14" s="21">
        <f t="shared" si="1"/>
        <v>0</v>
      </c>
      <c r="T14" s="54" t="str">
        <f>IF(Tableau41516[[#This Row],[Matricule]]&gt;1,IF(COUNTIF(Tableau41516[DateMatricule],Tableau41516[[#This Row],[DateMatricule]])&gt;1,"Doublon",""),"")</f>
        <v/>
      </c>
      <c r="U14"/>
    </row>
    <row r="15" spans="1:21" x14ac:dyDescent="0.25">
      <c r="A15" s="12" t="str">
        <f>IF(Tableau41516[[#This Row],[Semaine]]="","",VLOOKUP(Tableau41516[[#This Row],[Semaine]],Listes!$A:$B,2,FALSE))</f>
        <v/>
      </c>
      <c r="B15" s="12" t="str">
        <f>IF(ISBLANK(Tableau41516[[#This Row],[Matricule]]),"",VLOOKUP(Tableau41516[[#This Row],[Matricule]],#REF!,2,FALSE))</f>
        <v/>
      </c>
      <c r="C15" s="12" t="str">
        <f>IF(ISBLANK(Tableau41516[[#This Row],[Matricule]]),"",VLOOKUP(Tableau41516[[#This Row],[Matricule]],#REF!,3,FALSE))</f>
        <v/>
      </c>
      <c r="D15" s="12" t="str">
        <f>CONCATENATE(Tableau41516[[#This Row],[Semaine]],Tableau41516[[#This Row],[Matricule]])</f>
        <v/>
      </c>
      <c r="H15" s="8"/>
      <c r="I15" s="8"/>
      <c r="J15" s="8"/>
      <c r="K15" s="8"/>
      <c r="L15" s="8"/>
      <c r="M15" s="8"/>
      <c r="N15" s="8"/>
      <c r="O15" s="21">
        <f>COUNTIF(Tableau41516[[#This Row],[Lundi]:[Dimanche]],"&gt;0")</f>
        <v>0</v>
      </c>
      <c r="P15" s="21">
        <f>SUM(Tableau41516[[#This Row],[Lundi]:[Dimanche]])</f>
        <v>0</v>
      </c>
      <c r="Q15" s="21">
        <f>COUNTIF(Tableau41516[[#This Row],[Lundi]:[Dimanche]],"&gt;=190")*1000</f>
        <v>0</v>
      </c>
      <c r="R15" s="21">
        <f t="shared" si="0"/>
        <v>0</v>
      </c>
      <c r="S15" s="21">
        <f t="shared" si="1"/>
        <v>0</v>
      </c>
      <c r="T15" s="54" t="str">
        <f>IF(Tableau41516[[#This Row],[Matricule]]&gt;1,IF(COUNTIF(Tableau41516[DateMatricule],Tableau41516[[#This Row],[DateMatricule]])&gt;1,"Doublon",""),"")</f>
        <v/>
      </c>
      <c r="U15"/>
    </row>
    <row r="16" spans="1:21" x14ac:dyDescent="0.25">
      <c r="A16" s="12" t="str">
        <f>IF(Tableau41516[[#This Row],[Semaine]]="","",VLOOKUP(Tableau41516[[#This Row],[Semaine]],Listes!$A:$B,2,FALSE))</f>
        <v/>
      </c>
      <c r="B16" s="12" t="str">
        <f>IF(ISBLANK(Tableau41516[[#This Row],[Matricule]]),"",VLOOKUP(Tableau41516[[#This Row],[Matricule]],#REF!,2,FALSE))</f>
        <v/>
      </c>
      <c r="C16" s="12" t="str">
        <f>IF(ISBLANK(Tableau41516[[#This Row],[Matricule]]),"",VLOOKUP(Tableau41516[[#This Row],[Matricule]],#REF!,3,FALSE))</f>
        <v/>
      </c>
      <c r="D16" s="12" t="str">
        <f>CONCATENATE(Tableau41516[[#This Row],[Semaine]],Tableau41516[[#This Row],[Matricule]])</f>
        <v/>
      </c>
      <c r="H16" s="8"/>
      <c r="I16" s="8"/>
      <c r="J16" s="8"/>
      <c r="K16" s="8"/>
      <c r="L16" s="8"/>
      <c r="M16" s="8"/>
      <c r="N16" s="8"/>
      <c r="O16" s="21">
        <f>COUNTIF(Tableau41516[[#This Row],[Lundi]:[Dimanche]],"&gt;0")</f>
        <v>0</v>
      </c>
      <c r="P16" s="21">
        <f>SUM(Tableau41516[[#This Row],[Lundi]:[Dimanche]])</f>
        <v>0</v>
      </c>
      <c r="Q16" s="21">
        <f>COUNTIF(Tableau41516[[#This Row],[Lundi]:[Dimanche]],"&gt;=190")*1000</f>
        <v>0</v>
      </c>
      <c r="R16" s="21">
        <f t="shared" si="0"/>
        <v>0</v>
      </c>
      <c r="S16" s="21">
        <f t="shared" si="1"/>
        <v>0</v>
      </c>
      <c r="T16" s="54" t="str">
        <f>IF(Tableau41516[[#This Row],[Matricule]]&gt;1,IF(COUNTIF(Tableau41516[DateMatricule],Tableau41516[[#This Row],[DateMatricule]])&gt;1,"Doublon",""),"")</f>
        <v/>
      </c>
      <c r="U16"/>
    </row>
    <row r="17" spans="1:21" x14ac:dyDescent="0.25">
      <c r="A17" s="12" t="str">
        <f>IF(Tableau41516[[#This Row],[Semaine]]="","",VLOOKUP(Tableau41516[[#This Row],[Semaine]],Listes!$A:$B,2,FALSE))</f>
        <v/>
      </c>
      <c r="B17" s="12" t="str">
        <f>IF(ISBLANK(Tableau41516[[#This Row],[Matricule]]),"",VLOOKUP(Tableau41516[[#This Row],[Matricule]],#REF!,2,FALSE))</f>
        <v/>
      </c>
      <c r="C17" s="12" t="str">
        <f>IF(ISBLANK(Tableau41516[[#This Row],[Matricule]]),"",VLOOKUP(Tableau41516[[#This Row],[Matricule]],#REF!,3,FALSE))</f>
        <v/>
      </c>
      <c r="D17" s="12" t="str">
        <f>CONCATENATE(Tableau41516[[#This Row],[Semaine]],Tableau41516[[#This Row],[Matricule]])</f>
        <v/>
      </c>
      <c r="H17" s="8"/>
      <c r="I17" s="8"/>
      <c r="J17" s="8"/>
      <c r="K17" s="8"/>
      <c r="L17" s="8"/>
      <c r="M17" s="8"/>
      <c r="N17" s="8"/>
      <c r="O17" s="21">
        <f>COUNTIF(Tableau41516[[#This Row],[Lundi]:[Dimanche]],"&gt;0")</f>
        <v>0</v>
      </c>
      <c r="P17" s="21">
        <f>SUM(Tableau41516[[#This Row],[Lundi]:[Dimanche]])</f>
        <v>0</v>
      </c>
      <c r="Q17" s="21">
        <f>COUNTIF(Tableau41516[[#This Row],[Lundi]:[Dimanche]],"&gt;=190")*1000</f>
        <v>0</v>
      </c>
      <c r="R17" s="21">
        <f t="shared" si="0"/>
        <v>0</v>
      </c>
      <c r="S17" s="21">
        <f t="shared" si="1"/>
        <v>0</v>
      </c>
      <c r="T17" s="54" t="str">
        <f>IF(Tableau41516[[#This Row],[Matricule]]&gt;1,IF(COUNTIF(Tableau41516[DateMatricule],Tableau41516[[#This Row],[DateMatricule]])&gt;1,"Doublon",""),"")</f>
        <v/>
      </c>
      <c r="U17"/>
    </row>
    <row r="18" spans="1:21" x14ac:dyDescent="0.25">
      <c r="A18" s="12" t="str">
        <f>IF(Tableau41516[[#This Row],[Semaine]]="","",VLOOKUP(Tableau41516[[#This Row],[Semaine]],Listes!$A:$B,2,FALSE))</f>
        <v/>
      </c>
      <c r="B18" s="12" t="str">
        <f>IF(ISBLANK(Tableau41516[[#This Row],[Matricule]]),"",VLOOKUP(Tableau41516[[#This Row],[Matricule]],#REF!,2,FALSE))</f>
        <v/>
      </c>
      <c r="C18" s="12" t="str">
        <f>IF(ISBLANK(Tableau41516[[#This Row],[Matricule]]),"",VLOOKUP(Tableau41516[[#This Row],[Matricule]],#REF!,3,FALSE))</f>
        <v/>
      </c>
      <c r="D18" s="12" t="str">
        <f>CONCATENATE(Tableau41516[[#This Row],[Semaine]],Tableau41516[[#This Row],[Matricule]])</f>
        <v/>
      </c>
      <c r="H18" s="8"/>
      <c r="I18" s="8"/>
      <c r="J18" s="8"/>
      <c r="K18" s="8"/>
      <c r="L18" s="8"/>
      <c r="M18" s="8"/>
      <c r="N18" s="8"/>
      <c r="O18" s="21">
        <f>COUNTIF(Tableau41516[[#This Row],[Lundi]:[Dimanche]],"&gt;0")</f>
        <v>0</v>
      </c>
      <c r="P18" s="21">
        <f>SUM(Tableau41516[[#This Row],[Lundi]:[Dimanche]])</f>
        <v>0</v>
      </c>
      <c r="Q18" s="21">
        <f>COUNTIF(Tableau41516[[#This Row],[Lundi]:[Dimanche]],"&gt;=190")*1000</f>
        <v>0</v>
      </c>
      <c r="R18" s="21">
        <f t="shared" si="0"/>
        <v>0</v>
      </c>
      <c r="S18" s="21">
        <f t="shared" si="1"/>
        <v>0</v>
      </c>
      <c r="T18" s="54" t="str">
        <f>IF(Tableau41516[[#This Row],[Matricule]]&gt;1,IF(COUNTIF(Tableau41516[DateMatricule],Tableau41516[[#This Row],[DateMatricule]])&gt;1,"Doublon",""),"")</f>
        <v/>
      </c>
      <c r="U18"/>
    </row>
    <row r="19" spans="1:21" x14ac:dyDescent="0.25">
      <c r="A19" s="12" t="str">
        <f>IF(Tableau41516[[#This Row],[Semaine]]="","",VLOOKUP(Tableau41516[[#This Row],[Semaine]],Listes!$A:$B,2,FALSE))</f>
        <v/>
      </c>
      <c r="B19" s="12" t="str">
        <f>IF(ISBLANK(Tableau41516[[#This Row],[Matricule]]),"",VLOOKUP(Tableau41516[[#This Row],[Matricule]],#REF!,2,FALSE))</f>
        <v/>
      </c>
      <c r="C19" s="12" t="str">
        <f>IF(ISBLANK(Tableau41516[[#This Row],[Matricule]]),"",VLOOKUP(Tableau41516[[#This Row],[Matricule]],#REF!,3,FALSE))</f>
        <v/>
      </c>
      <c r="D19" s="12" t="str">
        <f>CONCATENATE(Tableau41516[[#This Row],[Semaine]],Tableau41516[[#This Row],[Matricule]])</f>
        <v/>
      </c>
      <c r="H19" s="8"/>
      <c r="I19" s="8"/>
      <c r="J19" s="8"/>
      <c r="K19" s="8"/>
      <c r="L19" s="8"/>
      <c r="M19" s="8"/>
      <c r="N19" s="8"/>
      <c r="O19" s="21">
        <f>COUNTIF(Tableau41516[[#This Row],[Lundi]:[Dimanche]],"&gt;0")</f>
        <v>0</v>
      </c>
      <c r="P19" s="21">
        <f>SUM(Tableau41516[[#This Row],[Lundi]:[Dimanche]])</f>
        <v>0</v>
      </c>
      <c r="Q19" s="21">
        <f>COUNTIF(Tableau41516[[#This Row],[Lundi]:[Dimanche]],"&gt;=190")*1000</f>
        <v>0</v>
      </c>
      <c r="R19" s="21">
        <f t="shared" si="0"/>
        <v>0</v>
      </c>
      <c r="S19" s="21">
        <f t="shared" si="1"/>
        <v>0</v>
      </c>
      <c r="T19" s="54" t="str">
        <f>IF(Tableau41516[[#This Row],[Matricule]]&gt;1,IF(COUNTIF(Tableau41516[DateMatricule],Tableau41516[[#This Row],[DateMatricule]])&gt;1,"Doublon",""),"")</f>
        <v/>
      </c>
      <c r="U19"/>
    </row>
    <row r="20" spans="1:21" x14ac:dyDescent="0.25">
      <c r="A20" s="12" t="str">
        <f>IF(Tableau41516[[#This Row],[Semaine]]="","",VLOOKUP(Tableau41516[[#This Row],[Semaine]],Listes!$A:$B,2,FALSE))</f>
        <v/>
      </c>
      <c r="B20" s="12" t="str">
        <f>IF(ISBLANK(Tableau41516[[#This Row],[Matricule]]),"",VLOOKUP(Tableau41516[[#This Row],[Matricule]],#REF!,2,FALSE))</f>
        <v/>
      </c>
      <c r="C20" s="12" t="str">
        <f>IF(ISBLANK(Tableau41516[[#This Row],[Matricule]]),"",VLOOKUP(Tableau41516[[#This Row],[Matricule]],#REF!,3,FALSE))</f>
        <v/>
      </c>
      <c r="D20" s="12" t="str">
        <f>CONCATENATE(Tableau41516[[#This Row],[Semaine]],Tableau41516[[#This Row],[Matricule]])</f>
        <v/>
      </c>
      <c r="H20" s="8"/>
      <c r="I20" s="8"/>
      <c r="J20" s="8"/>
      <c r="K20" s="8"/>
      <c r="L20" s="8"/>
      <c r="M20" s="8"/>
      <c r="N20" s="8"/>
      <c r="O20" s="21">
        <f>COUNTIF(Tableau41516[[#This Row],[Lundi]:[Dimanche]],"&gt;0")</f>
        <v>0</v>
      </c>
      <c r="P20" s="21">
        <f>SUM(Tableau41516[[#This Row],[Lundi]:[Dimanche]])</f>
        <v>0</v>
      </c>
      <c r="Q20" s="21">
        <f>COUNTIF(Tableau41516[[#This Row],[Lundi]:[Dimanche]],"&gt;=190")*1000</f>
        <v>0</v>
      </c>
      <c r="R20" s="21">
        <f t="shared" si="0"/>
        <v>0</v>
      </c>
      <c r="S20" s="21">
        <f t="shared" si="1"/>
        <v>0</v>
      </c>
      <c r="T20" s="54" t="str">
        <f>IF(Tableau41516[[#This Row],[Matricule]]&gt;1,IF(COUNTIF(Tableau41516[DateMatricule],Tableau41516[[#This Row],[DateMatricule]])&gt;1,"Doublon",""),"")</f>
        <v/>
      </c>
      <c r="U20"/>
    </row>
    <row r="21" spans="1:21" x14ac:dyDescent="0.25">
      <c r="A21" s="12" t="str">
        <f>IF(Tableau41516[[#This Row],[Semaine]]="","",VLOOKUP(Tableau41516[[#This Row],[Semaine]],Listes!$A:$B,2,FALSE))</f>
        <v/>
      </c>
      <c r="B21" s="12" t="str">
        <f>IF(ISBLANK(Tableau41516[[#This Row],[Matricule]]),"",VLOOKUP(Tableau41516[[#This Row],[Matricule]],#REF!,2,FALSE))</f>
        <v/>
      </c>
      <c r="C21" s="12" t="str">
        <f>IF(ISBLANK(Tableau41516[[#This Row],[Matricule]]),"",VLOOKUP(Tableau41516[[#This Row],[Matricule]],#REF!,3,FALSE))</f>
        <v/>
      </c>
      <c r="D21" s="12" t="str">
        <f>CONCATENATE(Tableau41516[[#This Row],[Semaine]],Tableau41516[[#This Row],[Matricule]])</f>
        <v/>
      </c>
      <c r="H21" s="8"/>
      <c r="I21" s="8"/>
      <c r="J21" s="8"/>
      <c r="K21" s="8"/>
      <c r="L21" s="8"/>
      <c r="M21" s="8"/>
      <c r="N21" s="8"/>
      <c r="O21" s="21">
        <f>COUNTIF(Tableau41516[[#This Row],[Lundi]:[Dimanche]],"&gt;0")</f>
        <v>0</v>
      </c>
      <c r="P21" s="21">
        <f>SUM(Tableau41516[[#This Row],[Lundi]:[Dimanche]])</f>
        <v>0</v>
      </c>
      <c r="Q21" s="21">
        <f>COUNTIF(Tableau41516[[#This Row],[Lundi]:[Dimanche]],"&gt;=190")*1000</f>
        <v>0</v>
      </c>
      <c r="R21" s="21">
        <f t="shared" si="0"/>
        <v>0</v>
      </c>
      <c r="S21" s="21">
        <f t="shared" si="1"/>
        <v>0</v>
      </c>
      <c r="T21" s="54" t="str">
        <f>IF(Tableau41516[[#This Row],[Matricule]]&gt;1,IF(COUNTIF(Tableau41516[DateMatricule],Tableau41516[[#This Row],[DateMatricule]])&gt;1,"Doublon",""),"")</f>
        <v/>
      </c>
      <c r="U21"/>
    </row>
    <row r="22" spans="1:21" x14ac:dyDescent="0.25">
      <c r="A22" s="12" t="str">
        <f>IF(Tableau41516[[#This Row],[Semaine]]="","",VLOOKUP(Tableau41516[[#This Row],[Semaine]],Listes!$A:$B,2,FALSE))</f>
        <v/>
      </c>
      <c r="B22" s="12" t="str">
        <f>IF(ISBLANK(Tableau41516[[#This Row],[Matricule]]),"",VLOOKUP(Tableau41516[[#This Row],[Matricule]],#REF!,2,FALSE))</f>
        <v/>
      </c>
      <c r="C22" s="12" t="str">
        <f>IF(ISBLANK(Tableau41516[[#This Row],[Matricule]]),"",VLOOKUP(Tableau41516[[#This Row],[Matricule]],#REF!,3,FALSE))</f>
        <v/>
      </c>
      <c r="D22" s="12" t="str">
        <f>CONCATENATE(Tableau41516[[#This Row],[Semaine]],Tableau41516[[#This Row],[Matricule]])</f>
        <v/>
      </c>
      <c r="H22" s="8"/>
      <c r="I22" s="8"/>
      <c r="J22" s="8"/>
      <c r="K22" s="8"/>
      <c r="L22" s="8"/>
      <c r="M22" s="8"/>
      <c r="N22" s="8"/>
      <c r="O22" s="21">
        <f>COUNTIF(Tableau41516[[#This Row],[Lundi]:[Dimanche]],"&gt;0")</f>
        <v>0</v>
      </c>
      <c r="P22" s="21">
        <f>SUM(Tableau41516[[#This Row],[Lundi]:[Dimanche]])</f>
        <v>0</v>
      </c>
      <c r="Q22" s="21">
        <f>COUNTIF(Tableau41516[[#This Row],[Lundi]:[Dimanche]],"&gt;=190")*1000</f>
        <v>0</v>
      </c>
      <c r="R22" s="21">
        <f t="shared" si="0"/>
        <v>0</v>
      </c>
      <c r="S22" s="21">
        <f t="shared" si="1"/>
        <v>0</v>
      </c>
      <c r="T22" s="54" t="str">
        <f>IF(Tableau41516[[#This Row],[Matricule]]&gt;1,IF(COUNTIF(Tableau41516[DateMatricule],Tableau41516[[#This Row],[DateMatricule]])&gt;1,"Doublon",""),"")</f>
        <v/>
      </c>
      <c r="U22"/>
    </row>
    <row r="23" spans="1:21" x14ac:dyDescent="0.25">
      <c r="A23" s="12" t="str">
        <f>IF(Tableau41516[[#This Row],[Semaine]]="","",VLOOKUP(Tableau41516[[#This Row],[Semaine]],Listes!$A:$B,2,FALSE))</f>
        <v/>
      </c>
      <c r="B23" s="12" t="str">
        <f>IF(ISBLANK(Tableau41516[[#This Row],[Matricule]]),"",VLOOKUP(Tableau41516[[#This Row],[Matricule]],#REF!,2,FALSE))</f>
        <v/>
      </c>
      <c r="C23" s="12" t="str">
        <f>IF(ISBLANK(Tableau41516[[#This Row],[Matricule]]),"",VLOOKUP(Tableau41516[[#This Row],[Matricule]],#REF!,3,FALSE))</f>
        <v/>
      </c>
      <c r="D23" s="12" t="str">
        <f>CONCATENATE(Tableau41516[[#This Row],[Semaine]],Tableau41516[[#This Row],[Matricule]])</f>
        <v/>
      </c>
      <c r="H23" s="8"/>
      <c r="I23" s="8"/>
      <c r="J23" s="8"/>
      <c r="K23" s="8"/>
      <c r="L23" s="8"/>
      <c r="M23" s="8"/>
      <c r="N23" s="8"/>
      <c r="O23" s="21">
        <f>COUNTIF(Tableau41516[[#This Row],[Lundi]:[Dimanche]],"&gt;0")</f>
        <v>0</v>
      </c>
      <c r="P23" s="21">
        <f>SUM(Tableau41516[[#This Row],[Lundi]:[Dimanche]])</f>
        <v>0</v>
      </c>
      <c r="Q23" s="21">
        <f>COUNTIF(Tableau41516[[#This Row],[Lundi]:[Dimanche]],"&gt;=190")*1000</f>
        <v>0</v>
      </c>
      <c r="R23" s="21">
        <f t="shared" si="0"/>
        <v>0</v>
      </c>
      <c r="S23" s="21">
        <f t="shared" si="1"/>
        <v>0</v>
      </c>
      <c r="T23" s="54" t="str">
        <f>IF(Tableau41516[[#This Row],[Matricule]]&gt;1,IF(COUNTIF(Tableau41516[DateMatricule],Tableau41516[[#This Row],[DateMatricule]])&gt;1,"Doublon",""),"")</f>
        <v/>
      </c>
      <c r="U23"/>
    </row>
    <row r="24" spans="1:21" x14ac:dyDescent="0.25">
      <c r="A24" s="12" t="str">
        <f>IF(Tableau41516[[#This Row],[Semaine]]="","",VLOOKUP(Tableau41516[[#This Row],[Semaine]],Listes!$A:$B,2,FALSE))</f>
        <v/>
      </c>
      <c r="B24" s="12" t="str">
        <f>IF(ISBLANK(Tableau41516[[#This Row],[Matricule]]),"",VLOOKUP(Tableau41516[[#This Row],[Matricule]],#REF!,2,FALSE))</f>
        <v/>
      </c>
      <c r="C24" s="12" t="str">
        <f>IF(ISBLANK(Tableau41516[[#This Row],[Matricule]]),"",VLOOKUP(Tableau41516[[#This Row],[Matricule]],#REF!,3,FALSE))</f>
        <v/>
      </c>
      <c r="D24" s="12" t="str">
        <f>CONCATENATE(Tableau41516[[#This Row],[Semaine]],Tableau41516[[#This Row],[Matricule]])</f>
        <v/>
      </c>
      <c r="H24" s="8"/>
      <c r="I24" s="8"/>
      <c r="J24" s="8"/>
      <c r="K24" s="8"/>
      <c r="L24" s="8"/>
      <c r="M24" s="8"/>
      <c r="N24" s="8"/>
      <c r="O24" s="21">
        <f>COUNTIF(Tableau41516[[#This Row],[Lundi]:[Dimanche]],"&gt;0")</f>
        <v>0</v>
      </c>
      <c r="P24" s="21">
        <f>SUM(Tableau41516[[#This Row],[Lundi]:[Dimanche]])</f>
        <v>0</v>
      </c>
      <c r="Q24" s="21">
        <f>COUNTIF(Tableau41516[[#This Row],[Lundi]:[Dimanche]],"&gt;=190")*1000</f>
        <v>0</v>
      </c>
      <c r="R24" s="21">
        <f t="shared" si="0"/>
        <v>0</v>
      </c>
      <c r="S24" s="21">
        <f t="shared" si="1"/>
        <v>0</v>
      </c>
      <c r="T24" s="54" t="str">
        <f>IF(Tableau41516[[#This Row],[Matricule]]&gt;1,IF(COUNTIF(Tableau41516[DateMatricule],Tableau41516[[#This Row],[DateMatricule]])&gt;1,"Doublon",""),"")</f>
        <v/>
      </c>
      <c r="U24"/>
    </row>
    <row r="25" spans="1:21" x14ac:dyDescent="0.25">
      <c r="A25" s="12" t="str">
        <f>IF(Tableau41516[[#This Row],[Semaine]]="","",VLOOKUP(Tableau41516[[#This Row],[Semaine]],Listes!$A:$B,2,FALSE))</f>
        <v/>
      </c>
      <c r="B25" s="12" t="str">
        <f>IF(ISBLANK(Tableau41516[[#This Row],[Matricule]]),"",VLOOKUP(Tableau41516[[#This Row],[Matricule]],#REF!,2,FALSE))</f>
        <v/>
      </c>
      <c r="C25" s="12" t="str">
        <f>IF(ISBLANK(Tableau41516[[#This Row],[Matricule]]),"",VLOOKUP(Tableau41516[[#This Row],[Matricule]],#REF!,3,FALSE))</f>
        <v/>
      </c>
      <c r="D25" s="12" t="str">
        <f>CONCATENATE(Tableau41516[[#This Row],[Semaine]],Tableau41516[[#This Row],[Matricule]])</f>
        <v/>
      </c>
      <c r="H25" s="8"/>
      <c r="I25" s="8"/>
      <c r="J25" s="8"/>
      <c r="K25" s="8"/>
      <c r="L25" s="8"/>
      <c r="M25" s="8"/>
      <c r="N25" s="8"/>
      <c r="O25" s="21">
        <f>COUNTIF(Tableau41516[[#This Row],[Lundi]:[Dimanche]],"&gt;0")</f>
        <v>0</v>
      </c>
      <c r="P25" s="21">
        <f>SUM(Tableau41516[[#This Row],[Lundi]:[Dimanche]])</f>
        <v>0</v>
      </c>
      <c r="Q25" s="21">
        <f>COUNTIF(Tableau41516[[#This Row],[Lundi]:[Dimanche]],"&gt;=190")*1000</f>
        <v>0</v>
      </c>
      <c r="R25" s="21">
        <f t="shared" si="0"/>
        <v>0</v>
      </c>
      <c r="S25" s="21">
        <f t="shared" si="1"/>
        <v>0</v>
      </c>
      <c r="T25" s="54" t="str">
        <f>IF(Tableau41516[[#This Row],[Matricule]]&gt;1,IF(COUNTIF(Tableau41516[DateMatricule],Tableau41516[[#This Row],[DateMatricule]])&gt;1,"Doublon",""),"")</f>
        <v/>
      </c>
      <c r="U25"/>
    </row>
    <row r="26" spans="1:21" x14ac:dyDescent="0.25">
      <c r="A26" s="12" t="str">
        <f>IF(Tableau41516[[#This Row],[Semaine]]="","",VLOOKUP(Tableau41516[[#This Row],[Semaine]],Listes!$A:$B,2,FALSE))</f>
        <v/>
      </c>
      <c r="B26" s="12" t="str">
        <f>IF(ISBLANK(Tableau41516[[#This Row],[Matricule]]),"",VLOOKUP(Tableau41516[[#This Row],[Matricule]],#REF!,2,FALSE))</f>
        <v/>
      </c>
      <c r="C26" s="12" t="str">
        <f>IF(ISBLANK(Tableau41516[[#This Row],[Matricule]]),"",VLOOKUP(Tableau41516[[#This Row],[Matricule]],#REF!,3,FALSE))</f>
        <v/>
      </c>
      <c r="D26" s="12" t="str">
        <f>CONCATENATE(Tableau41516[[#This Row],[Semaine]],Tableau41516[[#This Row],[Matricule]])</f>
        <v/>
      </c>
      <c r="H26" s="8"/>
      <c r="I26" s="8"/>
      <c r="J26" s="8"/>
      <c r="K26" s="8"/>
      <c r="L26" s="8"/>
      <c r="M26" s="8"/>
      <c r="N26" s="8"/>
      <c r="O26" s="21">
        <f>COUNTIF(Tableau41516[[#This Row],[Lundi]:[Dimanche]],"&gt;0")</f>
        <v>0</v>
      </c>
      <c r="P26" s="21">
        <f>SUM(Tableau41516[[#This Row],[Lundi]:[Dimanche]])</f>
        <v>0</v>
      </c>
      <c r="Q26" s="21">
        <f>COUNTIF(Tableau41516[[#This Row],[Lundi]:[Dimanche]],"&gt;=190")*1000</f>
        <v>0</v>
      </c>
      <c r="R26" s="21">
        <f t="shared" si="0"/>
        <v>0</v>
      </c>
      <c r="S26" s="21">
        <f t="shared" si="1"/>
        <v>0</v>
      </c>
      <c r="T26" s="54" t="str">
        <f>IF(Tableau41516[[#This Row],[Matricule]]&gt;1,IF(COUNTIF(Tableau41516[DateMatricule],Tableau41516[[#This Row],[DateMatricule]])&gt;1,"Doublon",""),"")</f>
        <v/>
      </c>
      <c r="U26"/>
    </row>
    <row r="27" spans="1:21" x14ac:dyDescent="0.25">
      <c r="A27" s="12" t="str">
        <f>IF(Tableau41516[[#This Row],[Semaine]]="","",VLOOKUP(Tableau41516[[#This Row],[Semaine]],Listes!$A:$B,2,FALSE))</f>
        <v/>
      </c>
      <c r="B27" s="12" t="str">
        <f>IF(ISBLANK(Tableau41516[[#This Row],[Matricule]]),"",VLOOKUP(Tableau41516[[#This Row],[Matricule]],#REF!,2,FALSE))</f>
        <v/>
      </c>
      <c r="C27" s="12" t="str">
        <f>IF(ISBLANK(Tableau41516[[#This Row],[Matricule]]),"",VLOOKUP(Tableau41516[[#This Row],[Matricule]],#REF!,3,FALSE))</f>
        <v/>
      </c>
      <c r="D27" s="12" t="str">
        <f>CONCATENATE(Tableau41516[[#This Row],[Semaine]],Tableau41516[[#This Row],[Matricule]])</f>
        <v/>
      </c>
      <c r="H27" s="8"/>
      <c r="I27" s="8"/>
      <c r="J27" s="8"/>
      <c r="K27" s="8"/>
      <c r="L27" s="8"/>
      <c r="M27" s="8"/>
      <c r="N27" s="8"/>
      <c r="O27" s="21">
        <f>COUNTIF(Tableau41516[[#This Row],[Lundi]:[Dimanche]],"&gt;0")</f>
        <v>0</v>
      </c>
      <c r="P27" s="21">
        <f>SUM(Tableau41516[[#This Row],[Lundi]:[Dimanche]])</f>
        <v>0</v>
      </c>
      <c r="Q27" s="21">
        <f>COUNTIF(Tableau41516[[#This Row],[Lundi]:[Dimanche]],"&gt;=190")*1000</f>
        <v>0</v>
      </c>
      <c r="R27" s="21">
        <f t="shared" si="0"/>
        <v>0</v>
      </c>
      <c r="S27" s="21">
        <f t="shared" si="1"/>
        <v>0</v>
      </c>
      <c r="T27" s="54" t="str">
        <f>IF(Tableau41516[[#This Row],[Matricule]]&gt;1,IF(COUNTIF(Tableau41516[DateMatricule],Tableau41516[[#This Row],[DateMatricule]])&gt;1,"Doublon",""),"")</f>
        <v/>
      </c>
      <c r="U27"/>
    </row>
    <row r="28" spans="1:21" x14ac:dyDescent="0.25">
      <c r="A28" s="12" t="str">
        <f>IF(Tableau41516[[#This Row],[Semaine]]="","",VLOOKUP(Tableau41516[[#This Row],[Semaine]],Listes!$A:$B,2,FALSE))</f>
        <v/>
      </c>
      <c r="B28" s="12" t="str">
        <f>IF(ISBLANK(Tableau41516[[#This Row],[Matricule]]),"",VLOOKUP(Tableau41516[[#This Row],[Matricule]],#REF!,2,FALSE))</f>
        <v/>
      </c>
      <c r="C28" s="12" t="str">
        <f>IF(ISBLANK(Tableau41516[[#This Row],[Matricule]]),"",VLOOKUP(Tableau41516[[#This Row],[Matricule]],#REF!,3,FALSE))</f>
        <v/>
      </c>
      <c r="D28" s="12" t="str">
        <f>CONCATENATE(Tableau41516[[#This Row],[Semaine]],Tableau41516[[#This Row],[Matricule]])</f>
        <v/>
      </c>
      <c r="H28" s="8"/>
      <c r="I28" s="8"/>
      <c r="J28" s="8"/>
      <c r="K28" s="8"/>
      <c r="L28" s="8"/>
      <c r="M28" s="8"/>
      <c r="N28" s="8"/>
      <c r="O28" s="21">
        <f>COUNTIF(Tableau41516[[#This Row],[Lundi]:[Dimanche]],"&gt;0")</f>
        <v>0</v>
      </c>
      <c r="P28" s="21">
        <f>SUM(Tableau41516[[#This Row],[Lundi]:[Dimanche]])</f>
        <v>0</v>
      </c>
      <c r="Q28" s="21">
        <f>COUNTIF(Tableau41516[[#This Row],[Lundi]:[Dimanche]],"&gt;=190")*1000</f>
        <v>0</v>
      </c>
      <c r="R28" s="21">
        <f t="shared" si="0"/>
        <v>0</v>
      </c>
      <c r="S28" s="21">
        <f t="shared" si="1"/>
        <v>0</v>
      </c>
      <c r="T28" s="54" t="str">
        <f>IF(Tableau41516[[#This Row],[Matricule]]&gt;1,IF(COUNTIF(Tableau41516[DateMatricule],Tableau41516[[#This Row],[DateMatricule]])&gt;1,"Doublon",""),"")</f>
        <v/>
      </c>
      <c r="U28"/>
    </row>
    <row r="29" spans="1:21" x14ac:dyDescent="0.25">
      <c r="A29" s="12" t="str">
        <f>IF(Tableau41516[[#This Row],[Semaine]]="","",VLOOKUP(Tableau41516[[#This Row],[Semaine]],Listes!$A:$B,2,FALSE))</f>
        <v/>
      </c>
      <c r="B29" s="12" t="str">
        <f>IF(ISBLANK(Tableau41516[[#This Row],[Matricule]]),"",VLOOKUP(Tableau41516[[#This Row],[Matricule]],#REF!,2,FALSE))</f>
        <v/>
      </c>
      <c r="C29" s="12" t="str">
        <f>IF(ISBLANK(Tableau41516[[#This Row],[Matricule]]),"",VLOOKUP(Tableau41516[[#This Row],[Matricule]],#REF!,3,FALSE))</f>
        <v/>
      </c>
      <c r="D29" s="12" t="str">
        <f>CONCATENATE(Tableau41516[[#This Row],[Semaine]],Tableau41516[[#This Row],[Matricule]])</f>
        <v/>
      </c>
      <c r="H29" s="8"/>
      <c r="I29" s="8"/>
      <c r="J29" s="8"/>
      <c r="K29" s="8"/>
      <c r="L29" s="8"/>
      <c r="M29" s="8"/>
      <c r="N29" s="8"/>
      <c r="O29" s="21">
        <f>COUNTIF(Tableau41516[[#This Row],[Lundi]:[Dimanche]],"&gt;0")</f>
        <v>0</v>
      </c>
      <c r="P29" s="21">
        <f>SUM(Tableau41516[[#This Row],[Lundi]:[Dimanche]])</f>
        <v>0</v>
      </c>
      <c r="Q29" s="21">
        <f>COUNTIF(Tableau41516[[#This Row],[Lundi]:[Dimanche]],"&gt;=190")*1000</f>
        <v>0</v>
      </c>
      <c r="R29" s="21">
        <f t="shared" si="0"/>
        <v>0</v>
      </c>
      <c r="S29" s="21">
        <f t="shared" si="1"/>
        <v>0</v>
      </c>
      <c r="T29" s="54" t="str">
        <f>IF(Tableau41516[[#This Row],[Matricule]]&gt;1,IF(COUNTIF(Tableau41516[DateMatricule],Tableau41516[[#This Row],[DateMatricule]])&gt;1,"Doublon",""),"")</f>
        <v/>
      </c>
      <c r="U29"/>
    </row>
    <row r="30" spans="1:21" x14ac:dyDescent="0.25">
      <c r="A30" s="12" t="str">
        <f>IF(Tableau41516[[#This Row],[Semaine]]="","",VLOOKUP(Tableau41516[[#This Row],[Semaine]],Listes!$A:$B,2,FALSE))</f>
        <v/>
      </c>
      <c r="B30" s="12" t="str">
        <f>IF(ISBLANK(Tableau41516[[#This Row],[Matricule]]),"",VLOOKUP(Tableau41516[[#This Row],[Matricule]],#REF!,2,FALSE))</f>
        <v/>
      </c>
      <c r="C30" s="12" t="str">
        <f>IF(ISBLANK(Tableau41516[[#This Row],[Matricule]]),"",VLOOKUP(Tableau41516[[#This Row],[Matricule]],#REF!,3,FALSE))</f>
        <v/>
      </c>
      <c r="D30" s="12" t="str">
        <f>CONCATENATE(Tableau41516[[#This Row],[Semaine]],Tableau41516[[#This Row],[Matricule]])</f>
        <v/>
      </c>
      <c r="H30" s="8"/>
      <c r="I30" s="8"/>
      <c r="J30" s="8"/>
      <c r="K30" s="8"/>
      <c r="L30" s="8"/>
      <c r="M30" s="8"/>
      <c r="N30" s="8"/>
      <c r="O30" s="21">
        <f>COUNTIF(Tableau41516[[#This Row],[Lundi]:[Dimanche]],"&gt;0")</f>
        <v>0</v>
      </c>
      <c r="P30" s="21">
        <f>SUM(Tableau41516[[#This Row],[Lundi]:[Dimanche]])</f>
        <v>0</v>
      </c>
      <c r="Q30" s="21">
        <f>COUNTIF(Tableau41516[[#This Row],[Lundi]:[Dimanche]],"&gt;=190")*1000</f>
        <v>0</v>
      </c>
      <c r="R30" s="21">
        <f t="shared" si="0"/>
        <v>0</v>
      </c>
      <c r="S30" s="21">
        <f t="shared" si="1"/>
        <v>0</v>
      </c>
      <c r="T30" s="54" t="str">
        <f>IF(Tableau41516[[#This Row],[Matricule]]&gt;1,IF(COUNTIF(Tableau41516[DateMatricule],Tableau41516[[#This Row],[DateMatricule]])&gt;1,"Doublon",""),"")</f>
        <v/>
      </c>
      <c r="U30"/>
    </row>
    <row r="31" spans="1:21" x14ac:dyDescent="0.25">
      <c r="A31" s="12" t="str">
        <f>IF(Tableau41516[[#This Row],[Semaine]]="","",VLOOKUP(Tableau41516[[#This Row],[Semaine]],Listes!$A:$B,2,FALSE))</f>
        <v/>
      </c>
      <c r="B31" s="12" t="str">
        <f>IF(ISBLANK(Tableau41516[[#This Row],[Matricule]]),"",VLOOKUP(Tableau41516[[#This Row],[Matricule]],#REF!,2,FALSE))</f>
        <v/>
      </c>
      <c r="C31" s="12" t="str">
        <f>IF(ISBLANK(Tableau41516[[#This Row],[Matricule]]),"",VLOOKUP(Tableau41516[[#This Row],[Matricule]],#REF!,3,FALSE))</f>
        <v/>
      </c>
      <c r="D31" s="12" t="str">
        <f>CONCATENATE(Tableau41516[[#This Row],[Semaine]],Tableau41516[[#This Row],[Matricule]])</f>
        <v/>
      </c>
      <c r="H31" s="8"/>
      <c r="I31" s="8"/>
      <c r="J31" s="8"/>
      <c r="K31" s="8"/>
      <c r="L31" s="8"/>
      <c r="M31" s="8"/>
      <c r="N31" s="8"/>
      <c r="O31" s="21">
        <f>COUNTIF(Tableau41516[[#This Row],[Lundi]:[Dimanche]],"&gt;0")</f>
        <v>0</v>
      </c>
      <c r="P31" s="21">
        <f>SUM(Tableau41516[[#This Row],[Lundi]:[Dimanche]])</f>
        <v>0</v>
      </c>
      <c r="Q31" s="21">
        <f>COUNTIF(Tableau41516[[#This Row],[Lundi]:[Dimanche]],"&gt;=190")*1000</f>
        <v>0</v>
      </c>
      <c r="R31" s="21">
        <f t="shared" si="0"/>
        <v>0</v>
      </c>
      <c r="S31" s="21">
        <f t="shared" si="1"/>
        <v>0</v>
      </c>
      <c r="T31" s="54" t="str">
        <f>IF(Tableau41516[[#This Row],[Matricule]]&gt;1,IF(COUNTIF(Tableau41516[DateMatricule],Tableau41516[[#This Row],[DateMatricule]])&gt;1,"Doublon",""),"")</f>
        <v/>
      </c>
      <c r="U31"/>
    </row>
    <row r="32" spans="1:21" x14ac:dyDescent="0.25">
      <c r="A32" s="12" t="str">
        <f>IF(Tableau41516[[#This Row],[Semaine]]="","",VLOOKUP(Tableau41516[[#This Row],[Semaine]],Listes!$A:$B,2,FALSE))</f>
        <v/>
      </c>
      <c r="B32" s="12" t="str">
        <f>IF(ISBLANK(Tableau41516[[#This Row],[Matricule]]),"",VLOOKUP(Tableau41516[[#This Row],[Matricule]],#REF!,2,FALSE))</f>
        <v/>
      </c>
      <c r="C32" s="12" t="str">
        <f>IF(ISBLANK(Tableau41516[[#This Row],[Matricule]]),"",VLOOKUP(Tableau41516[[#This Row],[Matricule]],#REF!,3,FALSE))</f>
        <v/>
      </c>
      <c r="D32" s="12" t="str">
        <f>CONCATENATE(Tableau41516[[#This Row],[Semaine]],Tableau41516[[#This Row],[Matricule]])</f>
        <v/>
      </c>
      <c r="H32" s="8"/>
      <c r="I32" s="8"/>
      <c r="J32" s="8"/>
      <c r="K32" s="8"/>
      <c r="L32" s="8"/>
      <c r="M32" s="8"/>
      <c r="N32" s="8"/>
      <c r="O32" s="21">
        <f>COUNTIF(Tableau41516[[#This Row],[Lundi]:[Dimanche]],"&gt;0")</f>
        <v>0</v>
      </c>
      <c r="P32" s="21">
        <f>SUM(Tableau41516[[#This Row],[Lundi]:[Dimanche]])</f>
        <v>0</v>
      </c>
      <c r="Q32" s="21">
        <f>COUNTIF(Tableau41516[[#This Row],[Lundi]:[Dimanche]],"&gt;=190")*1000</f>
        <v>0</v>
      </c>
      <c r="R32" s="21">
        <f t="shared" si="0"/>
        <v>0</v>
      </c>
      <c r="S32" s="21">
        <f t="shared" si="1"/>
        <v>0</v>
      </c>
      <c r="T32" s="54" t="str">
        <f>IF(Tableau41516[[#This Row],[Matricule]]&gt;1,IF(COUNTIF(Tableau41516[DateMatricule],Tableau41516[[#This Row],[DateMatricule]])&gt;1,"Doublon",""),"")</f>
        <v/>
      </c>
      <c r="U32"/>
    </row>
    <row r="33" spans="1:21" x14ac:dyDescent="0.25">
      <c r="A33" s="12" t="str">
        <f>IF(Tableau41516[[#This Row],[Semaine]]="","",VLOOKUP(Tableau41516[[#This Row],[Semaine]],Listes!$A:$B,2,FALSE))</f>
        <v/>
      </c>
      <c r="B33" s="12" t="str">
        <f>IF(ISBLANK(Tableau41516[[#This Row],[Matricule]]),"",VLOOKUP(Tableau41516[[#This Row],[Matricule]],#REF!,2,FALSE))</f>
        <v/>
      </c>
      <c r="C33" s="12" t="str">
        <f>IF(ISBLANK(Tableau41516[[#This Row],[Matricule]]),"",VLOOKUP(Tableau41516[[#This Row],[Matricule]],#REF!,3,FALSE))</f>
        <v/>
      </c>
      <c r="D33" s="12" t="str">
        <f>CONCATENATE(Tableau41516[[#This Row],[Semaine]],Tableau41516[[#This Row],[Matricule]])</f>
        <v/>
      </c>
      <c r="H33" s="8"/>
      <c r="I33" s="8"/>
      <c r="J33" s="8"/>
      <c r="K33" s="8"/>
      <c r="L33" s="8"/>
      <c r="M33" s="8"/>
      <c r="N33" s="8"/>
      <c r="O33" s="21">
        <f>COUNTIF(Tableau41516[[#This Row],[Lundi]:[Dimanche]],"&gt;0")</f>
        <v>0</v>
      </c>
      <c r="P33" s="21">
        <f>SUM(Tableau41516[[#This Row],[Lundi]:[Dimanche]])</f>
        <v>0</v>
      </c>
      <c r="Q33" s="21">
        <f>COUNTIF(Tableau41516[[#This Row],[Lundi]:[Dimanche]],"&gt;=190")*1000</f>
        <v>0</v>
      </c>
      <c r="R33" s="21">
        <f t="shared" si="0"/>
        <v>0</v>
      </c>
      <c r="S33" s="21">
        <f t="shared" si="1"/>
        <v>0</v>
      </c>
      <c r="T33" s="54" t="str">
        <f>IF(Tableau41516[[#This Row],[Matricule]]&gt;1,IF(COUNTIF(Tableau41516[DateMatricule],Tableau41516[[#This Row],[DateMatricule]])&gt;1,"Doublon",""),"")</f>
        <v/>
      </c>
      <c r="U33"/>
    </row>
    <row r="34" spans="1:21" x14ac:dyDescent="0.25">
      <c r="A34" s="12" t="str">
        <f>IF(Tableau41516[[#This Row],[Semaine]]="","",VLOOKUP(Tableau41516[[#This Row],[Semaine]],Listes!$A:$B,2,FALSE))</f>
        <v/>
      </c>
      <c r="B34" s="12" t="str">
        <f>IF(ISBLANK(Tableau41516[[#This Row],[Matricule]]),"",VLOOKUP(Tableau41516[[#This Row],[Matricule]],#REF!,2,FALSE))</f>
        <v/>
      </c>
      <c r="C34" s="12" t="str">
        <f>IF(ISBLANK(Tableau41516[[#This Row],[Matricule]]),"",VLOOKUP(Tableau41516[[#This Row],[Matricule]],#REF!,3,FALSE))</f>
        <v/>
      </c>
      <c r="D34" s="12" t="str">
        <f>CONCATENATE(Tableau41516[[#This Row],[Semaine]],Tableau41516[[#This Row],[Matricule]])</f>
        <v/>
      </c>
      <c r="H34" s="8"/>
      <c r="I34" s="8"/>
      <c r="J34" s="8"/>
      <c r="K34" s="8"/>
      <c r="L34" s="8"/>
      <c r="M34" s="8"/>
      <c r="N34" s="8"/>
      <c r="O34" s="21">
        <f>COUNTIF(Tableau41516[[#This Row],[Lundi]:[Dimanche]],"&gt;0")</f>
        <v>0</v>
      </c>
      <c r="P34" s="21">
        <f>SUM(Tableau41516[[#This Row],[Lundi]:[Dimanche]])</f>
        <v>0</v>
      </c>
      <c r="Q34" s="21">
        <f>COUNTIF(Tableau41516[[#This Row],[Lundi]:[Dimanche]],"&gt;=190")*1000</f>
        <v>0</v>
      </c>
      <c r="R34" s="21">
        <f t="shared" si="0"/>
        <v>0</v>
      </c>
      <c r="S34" s="21">
        <f t="shared" si="1"/>
        <v>0</v>
      </c>
      <c r="T34" s="54" t="str">
        <f>IF(Tableau41516[[#This Row],[Matricule]]&gt;1,IF(COUNTIF(Tableau41516[DateMatricule],Tableau41516[[#This Row],[DateMatricule]])&gt;1,"Doublon",""),"")</f>
        <v/>
      </c>
      <c r="U34"/>
    </row>
    <row r="35" spans="1:21" x14ac:dyDescent="0.25">
      <c r="A35" s="12" t="str">
        <f>IF(Tableau41516[[#This Row],[Semaine]]="","",VLOOKUP(Tableau41516[[#This Row],[Semaine]],Listes!$A:$B,2,FALSE))</f>
        <v/>
      </c>
      <c r="B35" s="12" t="str">
        <f>IF(ISBLANK(Tableau41516[[#This Row],[Matricule]]),"",VLOOKUP(Tableau41516[[#This Row],[Matricule]],#REF!,2,FALSE))</f>
        <v/>
      </c>
      <c r="C35" s="12" t="str">
        <f>IF(ISBLANK(Tableau41516[[#This Row],[Matricule]]),"",VLOOKUP(Tableau41516[[#This Row],[Matricule]],#REF!,3,FALSE))</f>
        <v/>
      </c>
      <c r="D35" s="12" t="str">
        <f>CONCATENATE(Tableau41516[[#This Row],[Semaine]],Tableau41516[[#This Row],[Matricule]])</f>
        <v/>
      </c>
      <c r="H35" s="8"/>
      <c r="I35" s="8"/>
      <c r="J35" s="8"/>
      <c r="K35" s="8"/>
      <c r="L35" s="8"/>
      <c r="M35" s="8"/>
      <c r="N35" s="8"/>
      <c r="O35" s="21">
        <f>COUNTIF(Tableau41516[[#This Row],[Lundi]:[Dimanche]],"&gt;0")</f>
        <v>0</v>
      </c>
      <c r="P35" s="21">
        <f>SUM(Tableau41516[[#This Row],[Lundi]:[Dimanche]])</f>
        <v>0</v>
      </c>
      <c r="Q35" s="21">
        <f>COUNTIF(Tableau41516[[#This Row],[Lundi]:[Dimanche]],"&gt;=190")*1000</f>
        <v>0</v>
      </c>
      <c r="R35" s="21">
        <f t="shared" si="0"/>
        <v>0</v>
      </c>
      <c r="S35" s="21">
        <f t="shared" si="1"/>
        <v>0</v>
      </c>
      <c r="T35" s="54" t="str">
        <f>IF(Tableau41516[[#This Row],[Matricule]]&gt;1,IF(COUNTIF(Tableau41516[DateMatricule],Tableau41516[[#This Row],[DateMatricule]])&gt;1,"Doublon",""),"")</f>
        <v/>
      </c>
      <c r="U35"/>
    </row>
    <row r="36" spans="1:21" x14ac:dyDescent="0.25">
      <c r="A36" s="12" t="str">
        <f>IF(Tableau41516[[#This Row],[Semaine]]="","",VLOOKUP(Tableau41516[[#This Row],[Semaine]],Listes!$A:$B,2,FALSE))</f>
        <v/>
      </c>
      <c r="B36" s="12" t="str">
        <f>IF(ISBLANK(Tableau41516[[#This Row],[Matricule]]),"",VLOOKUP(Tableau41516[[#This Row],[Matricule]],#REF!,2,FALSE))</f>
        <v/>
      </c>
      <c r="C36" s="12" t="str">
        <f>IF(ISBLANK(Tableau41516[[#This Row],[Matricule]]),"",VLOOKUP(Tableau41516[[#This Row],[Matricule]],#REF!,3,FALSE))</f>
        <v/>
      </c>
      <c r="D36" s="12" t="str">
        <f>CONCATENATE(Tableau41516[[#This Row],[Semaine]],Tableau41516[[#This Row],[Matricule]])</f>
        <v/>
      </c>
      <c r="H36" s="8"/>
      <c r="I36" s="8"/>
      <c r="J36" s="8"/>
      <c r="K36" s="8"/>
      <c r="L36" s="8"/>
      <c r="M36" s="8"/>
      <c r="N36" s="8"/>
      <c r="O36" s="21">
        <f>COUNTIF(Tableau41516[[#This Row],[Lundi]:[Dimanche]],"&gt;0")</f>
        <v>0</v>
      </c>
      <c r="P36" s="21">
        <f>SUM(Tableau41516[[#This Row],[Lundi]:[Dimanche]])</f>
        <v>0</v>
      </c>
      <c r="Q36" s="21">
        <f>COUNTIF(Tableau41516[[#This Row],[Lundi]:[Dimanche]],"&gt;=190")*1000</f>
        <v>0</v>
      </c>
      <c r="R36" s="21">
        <f t="shared" si="0"/>
        <v>0</v>
      </c>
      <c r="S36" s="21">
        <f t="shared" si="1"/>
        <v>0</v>
      </c>
      <c r="T36" s="54" t="str">
        <f>IF(Tableau41516[[#This Row],[Matricule]]&gt;1,IF(COUNTIF(Tableau41516[DateMatricule],Tableau41516[[#This Row],[DateMatricule]])&gt;1,"Doublon",""),"")</f>
        <v/>
      </c>
      <c r="U36"/>
    </row>
    <row r="37" spans="1:21" x14ac:dyDescent="0.25">
      <c r="A37" s="12" t="str">
        <f>IF(Tableau41516[[#This Row],[Semaine]]="","",VLOOKUP(Tableau41516[[#This Row],[Semaine]],Listes!$A:$B,2,FALSE))</f>
        <v/>
      </c>
      <c r="B37" s="12" t="str">
        <f>IF(ISBLANK(Tableau41516[[#This Row],[Matricule]]),"",VLOOKUP(Tableau41516[[#This Row],[Matricule]],#REF!,2,FALSE))</f>
        <v/>
      </c>
      <c r="C37" s="12" t="str">
        <f>IF(ISBLANK(Tableau41516[[#This Row],[Matricule]]),"",VLOOKUP(Tableau41516[[#This Row],[Matricule]],#REF!,3,FALSE))</f>
        <v/>
      </c>
      <c r="D37" s="12" t="str">
        <f>CONCATENATE(Tableau41516[[#This Row],[Semaine]],Tableau41516[[#This Row],[Matricule]])</f>
        <v/>
      </c>
      <c r="H37" s="8"/>
      <c r="I37" s="8"/>
      <c r="J37" s="8"/>
      <c r="K37" s="8"/>
      <c r="L37" s="8"/>
      <c r="M37" s="8"/>
      <c r="N37" s="8"/>
      <c r="O37" s="21">
        <f>COUNTIF(Tableau41516[[#This Row],[Lundi]:[Dimanche]],"&gt;0")</f>
        <v>0</v>
      </c>
      <c r="P37" s="21">
        <f>SUM(Tableau41516[[#This Row],[Lundi]:[Dimanche]])</f>
        <v>0</v>
      </c>
      <c r="Q37" s="21">
        <f>COUNTIF(Tableau41516[[#This Row],[Lundi]:[Dimanche]],"&gt;=190")*1000</f>
        <v>0</v>
      </c>
      <c r="R37" s="21">
        <f t="shared" si="0"/>
        <v>0</v>
      </c>
      <c r="S37" s="21">
        <f t="shared" si="1"/>
        <v>0</v>
      </c>
      <c r="T37" s="54" t="str">
        <f>IF(Tableau41516[[#This Row],[Matricule]]&gt;1,IF(COUNTIF(Tableau41516[DateMatricule],Tableau41516[[#This Row],[DateMatricule]])&gt;1,"Doublon",""),"")</f>
        <v/>
      </c>
      <c r="U37"/>
    </row>
    <row r="38" spans="1:21" x14ac:dyDescent="0.25">
      <c r="A38" s="12" t="str">
        <f>IF(Tableau41516[[#This Row],[Semaine]]="","",VLOOKUP(Tableau41516[[#This Row],[Semaine]],Listes!$A:$B,2,FALSE))</f>
        <v/>
      </c>
      <c r="B38" s="12" t="str">
        <f>IF(ISBLANK(Tableau41516[[#This Row],[Matricule]]),"",VLOOKUP(Tableau41516[[#This Row],[Matricule]],#REF!,2,FALSE))</f>
        <v/>
      </c>
      <c r="C38" s="12" t="str">
        <f>IF(ISBLANK(Tableau41516[[#This Row],[Matricule]]),"",VLOOKUP(Tableau41516[[#This Row],[Matricule]],#REF!,3,FALSE))</f>
        <v/>
      </c>
      <c r="D38" s="12" t="str">
        <f>CONCATENATE(Tableau41516[[#This Row],[Semaine]],Tableau41516[[#This Row],[Matricule]])</f>
        <v/>
      </c>
      <c r="H38" s="8"/>
      <c r="I38" s="8"/>
      <c r="J38" s="8"/>
      <c r="K38" s="8"/>
      <c r="L38" s="8"/>
      <c r="M38" s="8"/>
      <c r="N38" s="8"/>
      <c r="O38" s="21">
        <f>COUNTIF(Tableau41516[[#This Row],[Lundi]:[Dimanche]],"&gt;0")</f>
        <v>0</v>
      </c>
      <c r="P38" s="21">
        <f>SUM(Tableau41516[[#This Row],[Lundi]:[Dimanche]])</f>
        <v>0</v>
      </c>
      <c r="Q38" s="21">
        <f>COUNTIF(Tableau41516[[#This Row],[Lundi]:[Dimanche]],"&gt;=190")*1000</f>
        <v>0</v>
      </c>
      <c r="R38" s="21">
        <f t="shared" si="0"/>
        <v>0</v>
      </c>
      <c r="S38" s="21">
        <f t="shared" si="1"/>
        <v>0</v>
      </c>
      <c r="T38" s="54" t="str">
        <f>IF(Tableau41516[[#This Row],[Matricule]]&gt;1,IF(COUNTIF(Tableau41516[DateMatricule],Tableau41516[[#This Row],[DateMatricule]])&gt;1,"Doublon",""),"")</f>
        <v/>
      </c>
      <c r="U38"/>
    </row>
    <row r="39" spans="1:21" x14ac:dyDescent="0.25">
      <c r="A39" s="12" t="str">
        <f>IF(Tableau41516[[#This Row],[Semaine]]="","",VLOOKUP(Tableau41516[[#This Row],[Semaine]],Listes!$A:$B,2,FALSE))</f>
        <v/>
      </c>
      <c r="B39" s="12" t="str">
        <f>IF(ISBLANK(Tableau41516[[#This Row],[Matricule]]),"",VLOOKUP(Tableau41516[[#This Row],[Matricule]],#REF!,2,FALSE))</f>
        <v/>
      </c>
      <c r="C39" s="12" t="str">
        <f>IF(ISBLANK(Tableau41516[[#This Row],[Matricule]]),"",VLOOKUP(Tableau41516[[#This Row],[Matricule]],#REF!,3,FALSE))</f>
        <v/>
      </c>
      <c r="D39" s="12" t="str">
        <f>CONCATENATE(Tableau41516[[#This Row],[Semaine]],Tableau41516[[#This Row],[Matricule]])</f>
        <v/>
      </c>
      <c r="H39" s="8"/>
      <c r="I39" s="8"/>
      <c r="J39" s="8"/>
      <c r="K39" s="8"/>
      <c r="L39" s="8"/>
      <c r="M39" s="8"/>
      <c r="N39" s="8"/>
      <c r="O39" s="21">
        <f>COUNTIF(Tableau41516[[#This Row],[Lundi]:[Dimanche]],"&gt;0")</f>
        <v>0</v>
      </c>
      <c r="P39" s="21">
        <f>SUM(Tableau41516[[#This Row],[Lundi]:[Dimanche]])</f>
        <v>0</v>
      </c>
      <c r="Q39" s="21">
        <f>COUNTIF(Tableau41516[[#This Row],[Lundi]:[Dimanche]],"&gt;=190")*1000</f>
        <v>0</v>
      </c>
      <c r="R39" s="21">
        <f t="shared" si="0"/>
        <v>0</v>
      </c>
      <c r="S39" s="21">
        <f t="shared" si="1"/>
        <v>0</v>
      </c>
      <c r="T39" s="54" t="str">
        <f>IF(Tableau41516[[#This Row],[Matricule]]&gt;1,IF(COUNTIF(Tableau41516[DateMatricule],Tableau41516[[#This Row],[DateMatricule]])&gt;1,"Doublon",""),"")</f>
        <v/>
      </c>
      <c r="U39"/>
    </row>
    <row r="40" spans="1:21" x14ac:dyDescent="0.25">
      <c r="A40" s="12" t="str">
        <f>IF(Tableau41516[[#This Row],[Semaine]]="","",VLOOKUP(Tableau41516[[#This Row],[Semaine]],Listes!$A:$B,2,FALSE))</f>
        <v/>
      </c>
      <c r="B40" s="12" t="str">
        <f>IF(ISBLANK(Tableau41516[[#This Row],[Matricule]]),"",VLOOKUP(Tableau41516[[#This Row],[Matricule]],#REF!,2,FALSE))</f>
        <v/>
      </c>
      <c r="C40" s="12" t="str">
        <f>IF(ISBLANK(Tableau41516[[#This Row],[Matricule]]),"",VLOOKUP(Tableau41516[[#This Row],[Matricule]],#REF!,3,FALSE))</f>
        <v/>
      </c>
      <c r="D40" s="12" t="str">
        <f>CONCATENATE(Tableau41516[[#This Row],[Semaine]],Tableau41516[[#This Row],[Matricule]])</f>
        <v/>
      </c>
      <c r="H40" s="8"/>
      <c r="I40" s="8"/>
      <c r="J40" s="8"/>
      <c r="K40" s="8"/>
      <c r="L40" s="8"/>
      <c r="M40" s="8"/>
      <c r="N40" s="8"/>
      <c r="O40" s="21">
        <f>COUNTIF(Tableau41516[[#This Row],[Lundi]:[Dimanche]],"&gt;0")</f>
        <v>0</v>
      </c>
      <c r="P40" s="21">
        <f>SUM(Tableau41516[[#This Row],[Lundi]:[Dimanche]])</f>
        <v>0</v>
      </c>
      <c r="Q40" s="21">
        <f>COUNTIF(Tableau41516[[#This Row],[Lundi]:[Dimanche]],"&gt;=190")*1000</f>
        <v>0</v>
      </c>
      <c r="R40" s="21">
        <f t="shared" si="0"/>
        <v>0</v>
      </c>
      <c r="S40" s="21">
        <f t="shared" si="1"/>
        <v>0</v>
      </c>
      <c r="T40" s="54" t="str">
        <f>IF(Tableau41516[[#This Row],[Matricule]]&gt;1,IF(COUNTIF(Tableau41516[DateMatricule],Tableau41516[[#This Row],[DateMatricule]])&gt;1,"Doublon",""),"")</f>
        <v/>
      </c>
      <c r="U40"/>
    </row>
    <row r="41" spans="1:21" x14ac:dyDescent="0.25">
      <c r="A41" s="12" t="str">
        <f>IF(Tableau41516[[#This Row],[Semaine]]="","",VLOOKUP(Tableau41516[[#This Row],[Semaine]],Listes!$A:$B,2,FALSE))</f>
        <v/>
      </c>
      <c r="B41" s="12" t="str">
        <f>IF(ISBLANK(Tableau41516[[#This Row],[Matricule]]),"",VLOOKUP(Tableau41516[[#This Row],[Matricule]],#REF!,2,FALSE))</f>
        <v/>
      </c>
      <c r="C41" s="12" t="str">
        <f>IF(ISBLANK(Tableau41516[[#This Row],[Matricule]]),"",VLOOKUP(Tableau41516[[#This Row],[Matricule]],#REF!,3,FALSE))</f>
        <v/>
      </c>
      <c r="D41" s="12" t="str">
        <f>CONCATENATE(Tableau41516[[#This Row],[Semaine]],Tableau41516[[#This Row],[Matricule]])</f>
        <v/>
      </c>
      <c r="H41" s="8"/>
      <c r="I41" s="8"/>
      <c r="J41" s="8"/>
      <c r="K41" s="8"/>
      <c r="L41" s="8"/>
      <c r="M41" s="8"/>
      <c r="N41" s="8"/>
      <c r="O41" s="21">
        <f>COUNTIF(Tableau41516[[#This Row],[Lundi]:[Dimanche]],"&gt;0")</f>
        <v>0</v>
      </c>
      <c r="P41" s="21">
        <f>SUM(Tableau41516[[#This Row],[Lundi]:[Dimanche]])</f>
        <v>0</v>
      </c>
      <c r="Q41" s="21">
        <f>COUNTIF(Tableau41516[[#This Row],[Lundi]:[Dimanche]],"&gt;=190")*1000</f>
        <v>0</v>
      </c>
      <c r="R41" s="21">
        <f t="shared" si="0"/>
        <v>0</v>
      </c>
      <c r="S41" s="21">
        <f t="shared" si="1"/>
        <v>0</v>
      </c>
      <c r="T41" s="54" t="str">
        <f>IF(Tableau41516[[#This Row],[Matricule]]&gt;1,IF(COUNTIF(Tableau41516[DateMatricule],Tableau41516[[#This Row],[DateMatricule]])&gt;1,"Doublon",""),"")</f>
        <v/>
      </c>
      <c r="U41"/>
    </row>
    <row r="42" spans="1:21" x14ac:dyDescent="0.25">
      <c r="A42" s="12" t="str">
        <f>IF(Tableau41516[[#This Row],[Semaine]]="","",VLOOKUP(Tableau41516[[#This Row],[Semaine]],Listes!$A:$B,2,FALSE))</f>
        <v/>
      </c>
      <c r="B42" s="12" t="str">
        <f>IF(ISBLANK(Tableau41516[[#This Row],[Matricule]]),"",VLOOKUP(Tableau41516[[#This Row],[Matricule]],#REF!,2,FALSE))</f>
        <v/>
      </c>
      <c r="C42" s="12" t="str">
        <f>IF(ISBLANK(Tableau41516[[#This Row],[Matricule]]),"",VLOOKUP(Tableau41516[[#This Row],[Matricule]],#REF!,3,FALSE))</f>
        <v/>
      </c>
      <c r="D42" s="12" t="str">
        <f>CONCATENATE(Tableau41516[[#This Row],[Semaine]],Tableau41516[[#This Row],[Matricule]])</f>
        <v/>
      </c>
      <c r="H42" s="8"/>
      <c r="I42" s="8"/>
      <c r="J42" s="8"/>
      <c r="K42" s="8"/>
      <c r="L42" s="8"/>
      <c r="M42" s="8"/>
      <c r="N42" s="8"/>
      <c r="O42" s="21">
        <f>COUNTIF(Tableau41516[[#This Row],[Lundi]:[Dimanche]],"&gt;0")</f>
        <v>0</v>
      </c>
      <c r="P42" s="21">
        <f>SUM(Tableau41516[[#This Row],[Lundi]:[Dimanche]])</f>
        <v>0</v>
      </c>
      <c r="Q42" s="21">
        <f>COUNTIF(Tableau41516[[#This Row],[Lundi]:[Dimanche]],"&gt;=190")*1000</f>
        <v>0</v>
      </c>
      <c r="R42" s="21">
        <f t="shared" si="0"/>
        <v>0</v>
      </c>
      <c r="S42" s="21">
        <f t="shared" si="1"/>
        <v>0</v>
      </c>
      <c r="T42" s="54" t="str">
        <f>IF(Tableau41516[[#This Row],[Matricule]]&gt;1,IF(COUNTIF(Tableau41516[DateMatricule],Tableau41516[[#This Row],[DateMatricule]])&gt;1,"Doublon",""),"")</f>
        <v/>
      </c>
      <c r="U42"/>
    </row>
    <row r="43" spans="1:21" x14ac:dyDescent="0.25">
      <c r="A43" s="12" t="str">
        <f>IF(Tableau41516[[#This Row],[Semaine]]="","",VLOOKUP(Tableau41516[[#This Row],[Semaine]],Listes!$A:$B,2,FALSE))</f>
        <v/>
      </c>
      <c r="B43" s="12" t="str">
        <f>IF(ISBLANK(Tableau41516[[#This Row],[Matricule]]),"",VLOOKUP(Tableau41516[[#This Row],[Matricule]],#REF!,2,FALSE))</f>
        <v/>
      </c>
      <c r="C43" s="12" t="str">
        <f>IF(ISBLANK(Tableau41516[[#This Row],[Matricule]]),"",VLOOKUP(Tableau41516[[#This Row],[Matricule]],#REF!,3,FALSE))</f>
        <v/>
      </c>
      <c r="D43" s="12" t="str">
        <f>CONCATENATE(Tableau41516[[#This Row],[Semaine]],Tableau41516[[#This Row],[Matricule]])</f>
        <v/>
      </c>
      <c r="H43" s="8"/>
      <c r="I43" s="8"/>
      <c r="J43" s="8"/>
      <c r="K43" s="8"/>
      <c r="L43" s="8"/>
      <c r="M43" s="8"/>
      <c r="N43" s="8"/>
      <c r="O43" s="21">
        <f>COUNTIF(Tableau41516[[#This Row],[Lundi]:[Dimanche]],"&gt;0")</f>
        <v>0</v>
      </c>
      <c r="P43" s="21">
        <f>SUM(Tableau41516[[#This Row],[Lundi]:[Dimanche]])</f>
        <v>0</v>
      </c>
      <c r="Q43" s="21">
        <f>COUNTIF(Tableau41516[[#This Row],[Lundi]:[Dimanche]],"&gt;=190")*1000</f>
        <v>0</v>
      </c>
      <c r="R43" s="21">
        <f t="shared" si="0"/>
        <v>0</v>
      </c>
      <c r="S43" s="21">
        <f t="shared" si="1"/>
        <v>0</v>
      </c>
      <c r="T43" s="54" t="str">
        <f>IF(Tableau41516[[#This Row],[Matricule]]&gt;1,IF(COUNTIF(Tableau41516[DateMatricule],Tableau41516[[#This Row],[DateMatricule]])&gt;1,"Doublon",""),"")</f>
        <v/>
      </c>
      <c r="U43"/>
    </row>
    <row r="44" spans="1:21" x14ac:dyDescent="0.25">
      <c r="A44" s="12" t="str">
        <f>IF(Tableau41516[[#This Row],[Semaine]]="","",VLOOKUP(Tableau41516[[#This Row],[Semaine]],Listes!$A:$B,2,FALSE))</f>
        <v/>
      </c>
      <c r="B44" s="12" t="str">
        <f>IF(ISBLANK(Tableau41516[[#This Row],[Matricule]]),"",VLOOKUP(Tableau41516[[#This Row],[Matricule]],#REF!,2,FALSE))</f>
        <v/>
      </c>
      <c r="C44" s="12" t="str">
        <f>IF(ISBLANK(Tableau41516[[#This Row],[Matricule]]),"",VLOOKUP(Tableau41516[[#This Row],[Matricule]],#REF!,3,FALSE))</f>
        <v/>
      </c>
      <c r="D44" s="12" t="str">
        <f>CONCATENATE(Tableau41516[[#This Row],[Semaine]],Tableau41516[[#This Row],[Matricule]])</f>
        <v/>
      </c>
      <c r="H44" s="8"/>
      <c r="I44" s="8"/>
      <c r="J44" s="8"/>
      <c r="K44" s="8"/>
      <c r="L44" s="8"/>
      <c r="M44" s="8"/>
      <c r="N44" s="8"/>
      <c r="O44" s="21">
        <f>COUNTIF(Tableau41516[[#This Row],[Lundi]:[Dimanche]],"&gt;0")</f>
        <v>0</v>
      </c>
      <c r="P44" s="21">
        <f>SUM(Tableau41516[[#This Row],[Lundi]:[Dimanche]])</f>
        <v>0</v>
      </c>
      <c r="Q44" s="21">
        <f>COUNTIF(Tableau41516[[#This Row],[Lundi]:[Dimanche]],"&gt;=190")*1000</f>
        <v>0</v>
      </c>
      <c r="R44" s="21">
        <f t="shared" si="0"/>
        <v>0</v>
      </c>
      <c r="S44" s="21">
        <f t="shared" si="1"/>
        <v>0</v>
      </c>
      <c r="T44" s="54" t="str">
        <f>IF(Tableau41516[[#This Row],[Matricule]]&gt;1,IF(COUNTIF(Tableau41516[DateMatricule],Tableau41516[[#This Row],[DateMatricule]])&gt;1,"Doublon",""),"")</f>
        <v/>
      </c>
      <c r="U44"/>
    </row>
    <row r="45" spans="1:21" x14ac:dyDescent="0.25">
      <c r="A45" s="12" t="str">
        <f>IF(Tableau41516[[#This Row],[Semaine]]="","",VLOOKUP(Tableau41516[[#This Row],[Semaine]],Listes!$A:$B,2,FALSE))</f>
        <v/>
      </c>
      <c r="B45" s="12" t="str">
        <f>IF(ISBLANK(Tableau41516[[#This Row],[Matricule]]),"",VLOOKUP(Tableau41516[[#This Row],[Matricule]],#REF!,2,FALSE))</f>
        <v/>
      </c>
      <c r="C45" s="12" t="str">
        <f>IF(ISBLANK(Tableau41516[[#This Row],[Matricule]]),"",VLOOKUP(Tableau41516[[#This Row],[Matricule]],#REF!,3,FALSE))</f>
        <v/>
      </c>
      <c r="D45" s="12" t="str">
        <f>CONCATENATE(Tableau41516[[#This Row],[Semaine]],Tableau41516[[#This Row],[Matricule]])</f>
        <v/>
      </c>
      <c r="H45" s="8"/>
      <c r="I45" s="8"/>
      <c r="J45" s="8"/>
      <c r="K45" s="8"/>
      <c r="L45" s="8"/>
      <c r="M45" s="8"/>
      <c r="N45" s="8"/>
      <c r="O45" s="21">
        <f>COUNTIF(Tableau41516[[#This Row],[Lundi]:[Dimanche]],"&gt;0")</f>
        <v>0</v>
      </c>
      <c r="P45" s="21">
        <f>SUM(Tableau41516[[#This Row],[Lundi]:[Dimanche]])</f>
        <v>0</v>
      </c>
      <c r="Q45" s="21">
        <f>COUNTIF(Tableau41516[[#This Row],[Lundi]:[Dimanche]],"&gt;=190")*1000</f>
        <v>0</v>
      </c>
      <c r="R45" s="21">
        <f t="shared" si="0"/>
        <v>0</v>
      </c>
      <c r="S45" s="21">
        <f t="shared" si="1"/>
        <v>0</v>
      </c>
      <c r="T45" s="54" t="str">
        <f>IF(Tableau41516[[#This Row],[Matricule]]&gt;1,IF(COUNTIF(Tableau41516[DateMatricule],Tableau41516[[#This Row],[DateMatricule]])&gt;1,"Doublon",""),"")</f>
        <v/>
      </c>
      <c r="U45"/>
    </row>
    <row r="46" spans="1:21" x14ac:dyDescent="0.25">
      <c r="A46" s="12" t="str">
        <f>IF(Tableau41516[[#This Row],[Semaine]]="","",VLOOKUP(Tableau41516[[#This Row],[Semaine]],Listes!$A:$B,2,FALSE))</f>
        <v/>
      </c>
      <c r="B46" s="12" t="str">
        <f>IF(ISBLANK(Tableau41516[[#This Row],[Matricule]]),"",VLOOKUP(Tableau41516[[#This Row],[Matricule]],#REF!,2,FALSE))</f>
        <v/>
      </c>
      <c r="C46" s="12" t="str">
        <f>IF(ISBLANK(Tableau41516[[#This Row],[Matricule]]),"",VLOOKUP(Tableau41516[[#This Row],[Matricule]],#REF!,3,FALSE))</f>
        <v/>
      </c>
      <c r="D46" s="12" t="str">
        <f>CONCATENATE(Tableau41516[[#This Row],[Semaine]],Tableau41516[[#This Row],[Matricule]])</f>
        <v/>
      </c>
      <c r="H46" s="8"/>
      <c r="I46" s="8"/>
      <c r="J46" s="8"/>
      <c r="K46" s="8"/>
      <c r="L46" s="8"/>
      <c r="M46" s="8"/>
      <c r="N46" s="8"/>
      <c r="O46" s="21">
        <f>COUNTIF(Tableau41516[[#This Row],[Lundi]:[Dimanche]],"&gt;0")</f>
        <v>0</v>
      </c>
      <c r="P46" s="21">
        <f>SUM(Tableau41516[[#This Row],[Lundi]:[Dimanche]])</f>
        <v>0</v>
      </c>
      <c r="Q46" s="21">
        <f>COUNTIF(Tableau41516[[#This Row],[Lundi]:[Dimanche]],"&gt;=190")*1000</f>
        <v>0</v>
      </c>
      <c r="R46" s="21">
        <f t="shared" si="0"/>
        <v>0</v>
      </c>
      <c r="S46" s="21">
        <f t="shared" si="1"/>
        <v>0</v>
      </c>
      <c r="T46" s="54" t="str">
        <f>IF(Tableau41516[[#This Row],[Matricule]]&gt;1,IF(COUNTIF(Tableau41516[DateMatricule],Tableau41516[[#This Row],[DateMatricule]])&gt;1,"Doublon",""),"")</f>
        <v/>
      </c>
      <c r="U46"/>
    </row>
    <row r="47" spans="1:21" x14ac:dyDescent="0.25">
      <c r="A47" s="12" t="str">
        <f>IF(Tableau41516[[#This Row],[Semaine]]="","",VLOOKUP(Tableau41516[[#This Row],[Semaine]],Listes!$A:$B,2,FALSE))</f>
        <v/>
      </c>
      <c r="B47" s="12" t="str">
        <f>IF(ISBLANK(Tableau41516[[#This Row],[Matricule]]),"",VLOOKUP(Tableau41516[[#This Row],[Matricule]],#REF!,2,FALSE))</f>
        <v/>
      </c>
      <c r="C47" s="12" t="str">
        <f>IF(ISBLANK(Tableau41516[[#This Row],[Matricule]]),"",VLOOKUP(Tableau41516[[#This Row],[Matricule]],#REF!,3,FALSE))</f>
        <v/>
      </c>
      <c r="D47" s="12" t="str">
        <f>CONCATENATE(Tableau41516[[#This Row],[Semaine]],Tableau41516[[#This Row],[Matricule]])</f>
        <v/>
      </c>
      <c r="H47" s="8"/>
      <c r="I47" s="8"/>
      <c r="J47" s="8"/>
      <c r="K47" s="8"/>
      <c r="L47" s="8"/>
      <c r="M47" s="8"/>
      <c r="N47" s="8"/>
      <c r="O47" s="21">
        <f>COUNTIF(Tableau41516[[#This Row],[Lundi]:[Dimanche]],"&gt;0")</f>
        <v>0</v>
      </c>
      <c r="P47" s="21">
        <f>SUM(Tableau41516[[#This Row],[Lundi]:[Dimanche]])</f>
        <v>0</v>
      </c>
      <c r="Q47" s="21">
        <f>COUNTIF(Tableau41516[[#This Row],[Lundi]:[Dimanche]],"&gt;=190")*1000</f>
        <v>0</v>
      </c>
      <c r="R47" s="21">
        <f t="shared" si="0"/>
        <v>0</v>
      </c>
      <c r="S47" s="21">
        <f t="shared" si="1"/>
        <v>0</v>
      </c>
      <c r="T47" s="54" t="str">
        <f>IF(Tableau41516[[#This Row],[Matricule]]&gt;1,IF(COUNTIF(Tableau41516[DateMatricule],Tableau41516[[#This Row],[DateMatricule]])&gt;1,"Doublon",""),"")</f>
        <v/>
      </c>
      <c r="U47"/>
    </row>
    <row r="48" spans="1:21" x14ac:dyDescent="0.25">
      <c r="A48" s="12" t="str">
        <f>IF(Tableau41516[[#This Row],[Semaine]]="","",VLOOKUP(Tableau41516[[#This Row],[Semaine]],Listes!$A:$B,2,FALSE))</f>
        <v/>
      </c>
      <c r="B48" s="12" t="str">
        <f>IF(ISBLANK(Tableau41516[[#This Row],[Matricule]]),"",VLOOKUP(Tableau41516[[#This Row],[Matricule]],#REF!,2,FALSE))</f>
        <v/>
      </c>
      <c r="C48" s="12" t="str">
        <f>IF(ISBLANK(Tableau41516[[#This Row],[Matricule]]),"",VLOOKUP(Tableau41516[[#This Row],[Matricule]],#REF!,3,FALSE))</f>
        <v/>
      </c>
      <c r="D48" s="12" t="str">
        <f>CONCATENATE(Tableau41516[[#This Row],[Semaine]],Tableau41516[[#This Row],[Matricule]])</f>
        <v/>
      </c>
      <c r="H48" s="8"/>
      <c r="I48" s="8"/>
      <c r="J48" s="8"/>
      <c r="K48" s="8"/>
      <c r="L48" s="8"/>
      <c r="M48" s="8"/>
      <c r="N48" s="8"/>
      <c r="O48" s="21">
        <f>COUNTIF(Tableau41516[[#This Row],[Lundi]:[Dimanche]],"&gt;0")</f>
        <v>0</v>
      </c>
      <c r="P48" s="21">
        <f>SUM(Tableau41516[[#This Row],[Lundi]:[Dimanche]])</f>
        <v>0</v>
      </c>
      <c r="Q48" s="21">
        <f>COUNTIF(Tableau41516[[#This Row],[Lundi]:[Dimanche]],"&gt;=190")*1000</f>
        <v>0</v>
      </c>
      <c r="R48" s="21">
        <f t="shared" si="0"/>
        <v>0</v>
      </c>
      <c r="S48" s="21">
        <f t="shared" si="1"/>
        <v>0</v>
      </c>
      <c r="T48" s="54" t="str">
        <f>IF(Tableau41516[[#This Row],[Matricule]]&gt;1,IF(COUNTIF(Tableau41516[DateMatricule],Tableau41516[[#This Row],[DateMatricule]])&gt;1,"Doublon",""),"")</f>
        <v/>
      </c>
      <c r="U48"/>
    </row>
    <row r="49" spans="1:21" x14ac:dyDescent="0.25">
      <c r="A49" s="12" t="str">
        <f>IF(Tableau41516[[#This Row],[Semaine]]="","",VLOOKUP(Tableau41516[[#This Row],[Semaine]],Listes!$A:$B,2,FALSE))</f>
        <v/>
      </c>
      <c r="B49" s="12" t="str">
        <f>IF(ISBLANK(Tableau41516[[#This Row],[Matricule]]),"",VLOOKUP(Tableau41516[[#This Row],[Matricule]],#REF!,2,FALSE))</f>
        <v/>
      </c>
      <c r="C49" s="12" t="str">
        <f>IF(ISBLANK(Tableau41516[[#This Row],[Matricule]]),"",VLOOKUP(Tableau41516[[#This Row],[Matricule]],#REF!,3,FALSE))</f>
        <v/>
      </c>
      <c r="D49" s="12" t="str">
        <f>CONCATENATE(Tableau41516[[#This Row],[Semaine]],Tableau41516[[#This Row],[Matricule]])</f>
        <v/>
      </c>
      <c r="H49" s="8"/>
      <c r="I49" s="8"/>
      <c r="J49" s="8"/>
      <c r="K49" s="8"/>
      <c r="L49" s="8"/>
      <c r="M49" s="8"/>
      <c r="N49" s="8"/>
      <c r="O49" s="21">
        <f>COUNTIF(Tableau41516[[#This Row],[Lundi]:[Dimanche]],"&gt;0")</f>
        <v>0</v>
      </c>
      <c r="P49" s="21">
        <f>SUM(Tableau41516[[#This Row],[Lundi]:[Dimanche]])</f>
        <v>0</v>
      </c>
      <c r="Q49" s="21">
        <f>COUNTIF(Tableau41516[[#This Row],[Lundi]:[Dimanche]],"&gt;=190")*1000</f>
        <v>0</v>
      </c>
      <c r="R49" s="21">
        <f t="shared" si="0"/>
        <v>0</v>
      </c>
      <c r="S49" s="21">
        <f t="shared" si="1"/>
        <v>0</v>
      </c>
      <c r="T49" s="54" t="str">
        <f>IF(Tableau41516[[#This Row],[Matricule]]&gt;1,IF(COUNTIF(Tableau41516[DateMatricule],Tableau41516[[#This Row],[DateMatricule]])&gt;1,"Doublon",""),"")</f>
        <v/>
      </c>
      <c r="U49"/>
    </row>
    <row r="50" spans="1:21" x14ac:dyDescent="0.25">
      <c r="A50" s="12" t="str">
        <f>IF(Tableau41516[[#This Row],[Semaine]]="","",VLOOKUP(Tableau41516[[#This Row],[Semaine]],Listes!$A:$B,2,FALSE))</f>
        <v/>
      </c>
      <c r="B50" s="12" t="str">
        <f>IF(ISBLANK(Tableau41516[[#This Row],[Matricule]]),"",VLOOKUP(Tableau41516[[#This Row],[Matricule]],#REF!,2,FALSE))</f>
        <v/>
      </c>
      <c r="C50" s="12" t="str">
        <f>IF(ISBLANK(Tableau41516[[#This Row],[Matricule]]),"",VLOOKUP(Tableau41516[[#This Row],[Matricule]],#REF!,3,FALSE))</f>
        <v/>
      </c>
      <c r="D50" s="12" t="str">
        <f>CONCATENATE(Tableau41516[[#This Row],[Semaine]],Tableau41516[[#This Row],[Matricule]])</f>
        <v/>
      </c>
      <c r="H50" s="8"/>
      <c r="I50" s="8"/>
      <c r="J50" s="8"/>
      <c r="K50" s="8"/>
      <c r="L50" s="8"/>
      <c r="M50" s="8"/>
      <c r="N50" s="8"/>
      <c r="O50" s="21">
        <f>COUNTIF(Tableau41516[[#This Row],[Lundi]:[Dimanche]],"&gt;0")</f>
        <v>0</v>
      </c>
      <c r="P50" s="21">
        <f>SUM(Tableau41516[[#This Row],[Lundi]:[Dimanche]])</f>
        <v>0</v>
      </c>
      <c r="Q50" s="21">
        <f>COUNTIF(Tableau41516[[#This Row],[Lundi]:[Dimanche]],"&gt;=190")*1000</f>
        <v>0</v>
      </c>
      <c r="R50" s="21">
        <f t="shared" si="0"/>
        <v>0</v>
      </c>
      <c r="S50" s="21">
        <f t="shared" si="1"/>
        <v>0</v>
      </c>
      <c r="T50" s="54" t="str">
        <f>IF(Tableau41516[[#This Row],[Matricule]]&gt;1,IF(COUNTIF(Tableau41516[DateMatricule],Tableau41516[[#This Row],[DateMatricule]])&gt;1,"Doublon",""),"")</f>
        <v/>
      </c>
      <c r="U50"/>
    </row>
    <row r="51" spans="1:21" x14ac:dyDescent="0.25">
      <c r="A51" s="12" t="str">
        <f>IF(Tableau41516[[#This Row],[Semaine]]="","",VLOOKUP(Tableau41516[[#This Row],[Semaine]],Listes!$A:$B,2,FALSE))</f>
        <v/>
      </c>
      <c r="B51" s="12" t="str">
        <f>IF(ISBLANK(Tableau41516[[#This Row],[Matricule]]),"",VLOOKUP(Tableau41516[[#This Row],[Matricule]],#REF!,2,FALSE))</f>
        <v/>
      </c>
      <c r="C51" s="12" t="str">
        <f>IF(ISBLANK(Tableau41516[[#This Row],[Matricule]]),"",VLOOKUP(Tableau41516[[#This Row],[Matricule]],#REF!,3,FALSE))</f>
        <v/>
      </c>
      <c r="D51" s="12" t="str">
        <f>CONCATENATE(Tableau41516[[#This Row],[Semaine]],Tableau41516[[#This Row],[Matricule]])</f>
        <v/>
      </c>
      <c r="H51" s="8"/>
      <c r="I51" s="8"/>
      <c r="J51" s="8"/>
      <c r="K51" s="8"/>
      <c r="L51" s="8"/>
      <c r="M51" s="8"/>
      <c r="N51" s="8"/>
      <c r="O51" s="21">
        <f>COUNTIF(Tableau41516[[#This Row],[Lundi]:[Dimanche]],"&gt;0")</f>
        <v>0</v>
      </c>
      <c r="P51" s="21">
        <f>SUM(Tableau41516[[#This Row],[Lundi]:[Dimanche]])</f>
        <v>0</v>
      </c>
      <c r="Q51" s="21">
        <f>COUNTIF(Tableau41516[[#This Row],[Lundi]:[Dimanche]],"&gt;=190")*1000</f>
        <v>0</v>
      </c>
      <c r="R51" s="21">
        <f t="shared" si="0"/>
        <v>0</v>
      </c>
      <c r="S51" s="21">
        <f t="shared" si="1"/>
        <v>0</v>
      </c>
      <c r="T51" s="54" t="str">
        <f>IF(Tableau41516[[#This Row],[Matricule]]&gt;1,IF(COUNTIF(Tableau41516[DateMatricule],Tableau41516[[#This Row],[DateMatricule]])&gt;1,"Doublon",""),"")</f>
        <v/>
      </c>
      <c r="U51"/>
    </row>
    <row r="52" spans="1:21" x14ac:dyDescent="0.25">
      <c r="A52" s="12" t="str">
        <f>IF(Tableau41516[[#This Row],[Semaine]]="","",VLOOKUP(Tableau41516[[#This Row],[Semaine]],Listes!$A:$B,2,FALSE))</f>
        <v/>
      </c>
      <c r="B52" s="12" t="str">
        <f>IF(ISBLANK(Tableau41516[[#This Row],[Matricule]]),"",VLOOKUP(Tableau41516[[#This Row],[Matricule]],#REF!,2,FALSE))</f>
        <v/>
      </c>
      <c r="C52" s="12" t="str">
        <f>IF(ISBLANK(Tableau41516[[#This Row],[Matricule]]),"",VLOOKUP(Tableau41516[[#This Row],[Matricule]],#REF!,3,FALSE))</f>
        <v/>
      </c>
      <c r="D52" s="12" t="str">
        <f>CONCATENATE(Tableau41516[[#This Row],[Semaine]],Tableau41516[[#This Row],[Matricule]])</f>
        <v/>
      </c>
      <c r="H52" s="8"/>
      <c r="I52" s="8"/>
      <c r="J52" s="8"/>
      <c r="K52" s="8"/>
      <c r="L52" s="8"/>
      <c r="M52" s="8"/>
      <c r="N52" s="8"/>
      <c r="O52" s="21">
        <f>COUNTIF(Tableau41516[[#This Row],[Lundi]:[Dimanche]],"&gt;0")</f>
        <v>0</v>
      </c>
      <c r="P52" s="21">
        <f>SUM(Tableau41516[[#This Row],[Lundi]:[Dimanche]])</f>
        <v>0</v>
      </c>
      <c r="Q52" s="21">
        <f>COUNTIF(Tableau41516[[#This Row],[Lundi]:[Dimanche]],"&gt;=190")*1000</f>
        <v>0</v>
      </c>
      <c r="R52" s="21">
        <f t="shared" si="0"/>
        <v>0</v>
      </c>
      <c r="S52" s="21">
        <f t="shared" si="1"/>
        <v>0</v>
      </c>
      <c r="T52" s="54" t="str">
        <f>IF(Tableau41516[[#This Row],[Matricule]]&gt;1,IF(COUNTIF(Tableau41516[DateMatricule],Tableau41516[[#This Row],[DateMatricule]])&gt;1,"Doublon",""),"")</f>
        <v/>
      </c>
      <c r="U52"/>
    </row>
    <row r="53" spans="1:21" x14ac:dyDescent="0.25">
      <c r="A53" s="12" t="str">
        <f>IF(Tableau41516[[#This Row],[Semaine]]="","",VLOOKUP(Tableau41516[[#This Row],[Semaine]],Listes!$A:$B,2,FALSE))</f>
        <v/>
      </c>
      <c r="B53" s="12" t="str">
        <f>IF(ISBLANK(Tableau41516[[#This Row],[Matricule]]),"",VLOOKUP(Tableau41516[[#This Row],[Matricule]],#REF!,2,FALSE))</f>
        <v/>
      </c>
      <c r="C53" s="12" t="str">
        <f>IF(ISBLANK(Tableau41516[[#This Row],[Matricule]]),"",VLOOKUP(Tableau41516[[#This Row],[Matricule]],#REF!,3,FALSE))</f>
        <v/>
      </c>
      <c r="D53" s="12" t="str">
        <f>CONCATENATE(Tableau41516[[#This Row],[Semaine]],Tableau41516[[#This Row],[Matricule]])</f>
        <v/>
      </c>
      <c r="H53" s="8"/>
      <c r="I53" s="8"/>
      <c r="J53" s="8"/>
      <c r="K53" s="8"/>
      <c r="L53" s="8"/>
      <c r="M53" s="8"/>
      <c r="N53" s="8"/>
      <c r="O53" s="21">
        <f>COUNTIF(Tableau41516[[#This Row],[Lundi]:[Dimanche]],"&gt;0")</f>
        <v>0</v>
      </c>
      <c r="P53" s="21">
        <f>SUM(Tableau41516[[#This Row],[Lundi]:[Dimanche]])</f>
        <v>0</v>
      </c>
      <c r="Q53" s="21">
        <f>COUNTIF(Tableau41516[[#This Row],[Lundi]:[Dimanche]],"&gt;=190")*1000</f>
        <v>0</v>
      </c>
      <c r="R53" s="21">
        <f t="shared" si="0"/>
        <v>0</v>
      </c>
      <c r="S53" s="21">
        <f t="shared" si="1"/>
        <v>0</v>
      </c>
      <c r="T53" s="54" t="str">
        <f>IF(Tableau41516[[#This Row],[Matricule]]&gt;1,IF(COUNTIF(Tableau41516[DateMatricule],Tableau41516[[#This Row],[DateMatricule]])&gt;1,"Doublon",""),"")</f>
        <v/>
      </c>
      <c r="U53"/>
    </row>
    <row r="54" spans="1:21" x14ac:dyDescent="0.25">
      <c r="A54" s="12" t="str">
        <f>IF(Tableau41516[[#This Row],[Semaine]]="","",VLOOKUP(Tableau41516[[#This Row],[Semaine]],Listes!$A:$B,2,FALSE))</f>
        <v/>
      </c>
      <c r="B54" s="12" t="str">
        <f>IF(ISBLANK(Tableau41516[[#This Row],[Matricule]]),"",VLOOKUP(Tableau41516[[#This Row],[Matricule]],#REF!,2,FALSE))</f>
        <v/>
      </c>
      <c r="C54" s="12" t="str">
        <f>IF(ISBLANK(Tableau41516[[#This Row],[Matricule]]),"",VLOOKUP(Tableau41516[[#This Row],[Matricule]],#REF!,3,FALSE))</f>
        <v/>
      </c>
      <c r="D54" s="12" t="str">
        <f>CONCATENATE(Tableau41516[[#This Row],[Semaine]],Tableau41516[[#This Row],[Matricule]])</f>
        <v/>
      </c>
      <c r="H54" s="8"/>
      <c r="I54" s="8"/>
      <c r="J54" s="8"/>
      <c r="K54" s="8"/>
      <c r="L54" s="8"/>
      <c r="M54" s="8"/>
      <c r="N54" s="8"/>
      <c r="O54" s="21">
        <f>COUNTIF(Tableau41516[[#This Row],[Lundi]:[Dimanche]],"&gt;0")</f>
        <v>0</v>
      </c>
      <c r="P54" s="21">
        <f>SUM(Tableau41516[[#This Row],[Lundi]:[Dimanche]])</f>
        <v>0</v>
      </c>
      <c r="Q54" s="21">
        <f>COUNTIF(Tableau41516[[#This Row],[Lundi]:[Dimanche]],"&gt;=190")*1000</f>
        <v>0</v>
      </c>
      <c r="R54" s="21">
        <f t="shared" si="0"/>
        <v>0</v>
      </c>
      <c r="S54" s="21">
        <f t="shared" si="1"/>
        <v>0</v>
      </c>
      <c r="T54" s="54" t="str">
        <f>IF(Tableau41516[[#This Row],[Matricule]]&gt;1,IF(COUNTIF(Tableau41516[DateMatricule],Tableau41516[[#This Row],[DateMatricule]])&gt;1,"Doublon",""),"")</f>
        <v/>
      </c>
      <c r="U54"/>
    </row>
    <row r="55" spans="1:21" x14ac:dyDescent="0.25">
      <c r="A55" s="12" t="str">
        <f>IF(Tableau41516[[#This Row],[Semaine]]="","",VLOOKUP(Tableau41516[[#This Row],[Semaine]],Listes!$A:$B,2,FALSE))</f>
        <v/>
      </c>
      <c r="B55" s="12" t="str">
        <f>IF(ISBLANK(Tableau41516[[#This Row],[Matricule]]),"",VLOOKUP(Tableau41516[[#This Row],[Matricule]],#REF!,2,FALSE))</f>
        <v/>
      </c>
      <c r="C55" s="12" t="str">
        <f>IF(ISBLANK(Tableau41516[[#This Row],[Matricule]]),"",VLOOKUP(Tableau41516[[#This Row],[Matricule]],#REF!,3,FALSE))</f>
        <v/>
      </c>
      <c r="D55" s="12" t="str">
        <f>CONCATENATE(Tableau41516[[#This Row],[Semaine]],Tableau41516[[#This Row],[Matricule]])</f>
        <v/>
      </c>
      <c r="H55" s="8"/>
      <c r="I55" s="8"/>
      <c r="J55" s="8"/>
      <c r="K55" s="8"/>
      <c r="L55" s="8"/>
      <c r="M55" s="8"/>
      <c r="N55" s="8"/>
      <c r="O55" s="21">
        <f>COUNTIF(Tableau41516[[#This Row],[Lundi]:[Dimanche]],"&gt;0")</f>
        <v>0</v>
      </c>
      <c r="P55" s="21">
        <f>SUM(Tableau41516[[#This Row],[Lundi]:[Dimanche]])</f>
        <v>0</v>
      </c>
      <c r="Q55" s="21">
        <f>COUNTIF(Tableau41516[[#This Row],[Lundi]:[Dimanche]],"&gt;=190")*1000</f>
        <v>0</v>
      </c>
      <c r="R55" s="21">
        <f t="shared" si="0"/>
        <v>0</v>
      </c>
      <c r="S55" s="21">
        <f t="shared" si="1"/>
        <v>0</v>
      </c>
      <c r="T55" s="54" t="str">
        <f>IF(Tableau41516[[#This Row],[Matricule]]&gt;1,IF(COUNTIF(Tableau41516[DateMatricule],Tableau41516[[#This Row],[DateMatricule]])&gt;1,"Doublon",""),"")</f>
        <v/>
      </c>
      <c r="U55"/>
    </row>
    <row r="56" spans="1:21" x14ac:dyDescent="0.25">
      <c r="A56" s="12" t="str">
        <f>IF(Tableau41516[[#This Row],[Semaine]]="","",VLOOKUP(Tableau41516[[#This Row],[Semaine]],Listes!$A:$B,2,FALSE))</f>
        <v/>
      </c>
      <c r="B56" s="12" t="str">
        <f>IF(ISBLANK(Tableau41516[[#This Row],[Matricule]]),"",VLOOKUP(Tableau41516[[#This Row],[Matricule]],#REF!,2,FALSE))</f>
        <v/>
      </c>
      <c r="C56" s="12" t="str">
        <f>IF(ISBLANK(Tableau41516[[#This Row],[Matricule]]),"",VLOOKUP(Tableau41516[[#This Row],[Matricule]],#REF!,3,FALSE))</f>
        <v/>
      </c>
      <c r="D56" s="12" t="str">
        <f>CONCATENATE(Tableau41516[[#This Row],[Semaine]],Tableau41516[[#This Row],[Matricule]])</f>
        <v/>
      </c>
      <c r="H56" s="8"/>
      <c r="I56" s="8"/>
      <c r="J56" s="8"/>
      <c r="K56" s="8"/>
      <c r="L56" s="8"/>
      <c r="M56" s="8"/>
      <c r="N56" s="8"/>
      <c r="O56" s="21">
        <f>COUNTIF(Tableau41516[[#This Row],[Lundi]:[Dimanche]],"&gt;0")</f>
        <v>0</v>
      </c>
      <c r="P56" s="21">
        <f>SUM(Tableau41516[[#This Row],[Lundi]:[Dimanche]])</f>
        <v>0</v>
      </c>
      <c r="Q56" s="21">
        <f>COUNTIF(Tableau41516[[#This Row],[Lundi]:[Dimanche]],"&gt;=190")*1000</f>
        <v>0</v>
      </c>
      <c r="R56" s="21">
        <f t="shared" si="0"/>
        <v>0</v>
      </c>
      <c r="S56" s="21">
        <f t="shared" si="1"/>
        <v>0</v>
      </c>
      <c r="T56" s="54" t="str">
        <f>IF(Tableau41516[[#This Row],[Matricule]]&gt;1,IF(COUNTIF(Tableau41516[DateMatricule],Tableau41516[[#This Row],[DateMatricule]])&gt;1,"Doublon",""),"")</f>
        <v/>
      </c>
      <c r="U56"/>
    </row>
    <row r="57" spans="1:21" x14ac:dyDescent="0.25">
      <c r="A57" s="12" t="str">
        <f>IF(Tableau41516[[#This Row],[Semaine]]="","",VLOOKUP(Tableau41516[[#This Row],[Semaine]],Listes!$A:$B,2,FALSE))</f>
        <v/>
      </c>
      <c r="B57" s="12" t="str">
        <f>IF(ISBLANK(Tableau41516[[#This Row],[Matricule]]),"",VLOOKUP(Tableau41516[[#This Row],[Matricule]],#REF!,2,FALSE))</f>
        <v/>
      </c>
      <c r="C57" s="12" t="str">
        <f>IF(ISBLANK(Tableau41516[[#This Row],[Matricule]]),"",VLOOKUP(Tableau41516[[#This Row],[Matricule]],#REF!,3,FALSE))</f>
        <v/>
      </c>
      <c r="D57" s="12" t="str">
        <f>CONCATENATE(Tableau41516[[#This Row],[Semaine]],Tableau41516[[#This Row],[Matricule]])</f>
        <v/>
      </c>
      <c r="H57" s="8"/>
      <c r="I57" s="8"/>
      <c r="J57" s="8"/>
      <c r="K57" s="8"/>
      <c r="L57" s="8"/>
      <c r="M57" s="8"/>
      <c r="N57" s="8"/>
      <c r="O57" s="21">
        <f>COUNTIF(Tableau41516[[#This Row],[Lundi]:[Dimanche]],"&gt;0")</f>
        <v>0</v>
      </c>
      <c r="P57" s="21">
        <f>SUM(Tableau41516[[#This Row],[Lundi]:[Dimanche]])</f>
        <v>0</v>
      </c>
      <c r="Q57" s="21">
        <f>COUNTIF(Tableau41516[[#This Row],[Lundi]:[Dimanche]],"&gt;=190")*1000</f>
        <v>0</v>
      </c>
      <c r="R57" s="21">
        <f t="shared" si="0"/>
        <v>0</v>
      </c>
      <c r="S57" s="21">
        <f t="shared" si="1"/>
        <v>0</v>
      </c>
      <c r="T57" s="54" t="str">
        <f>IF(Tableau41516[[#This Row],[Matricule]]&gt;1,IF(COUNTIF(Tableau41516[DateMatricule],Tableau41516[[#This Row],[DateMatricule]])&gt;1,"Doublon",""),"")</f>
        <v/>
      </c>
      <c r="U57"/>
    </row>
    <row r="58" spans="1:21" x14ac:dyDescent="0.25">
      <c r="A58" s="12" t="str">
        <f>IF(Tableau41516[[#This Row],[Semaine]]="","",VLOOKUP(Tableau41516[[#This Row],[Semaine]],Listes!$A:$B,2,FALSE))</f>
        <v/>
      </c>
      <c r="B58" s="12" t="str">
        <f>IF(ISBLANK(Tableau41516[[#This Row],[Matricule]]),"",VLOOKUP(Tableau41516[[#This Row],[Matricule]],#REF!,2,FALSE))</f>
        <v/>
      </c>
      <c r="C58" s="12" t="str">
        <f>IF(ISBLANK(Tableau41516[[#This Row],[Matricule]]),"",VLOOKUP(Tableau41516[[#This Row],[Matricule]],#REF!,3,FALSE))</f>
        <v/>
      </c>
      <c r="D58" s="12" t="str">
        <f>CONCATENATE(Tableau41516[[#This Row],[Semaine]],Tableau41516[[#This Row],[Matricule]])</f>
        <v/>
      </c>
      <c r="H58" s="8"/>
      <c r="I58" s="8"/>
      <c r="J58" s="8"/>
      <c r="K58" s="8"/>
      <c r="L58" s="8"/>
      <c r="M58" s="8"/>
      <c r="N58" s="8"/>
      <c r="O58" s="21">
        <f>COUNTIF(Tableau41516[[#This Row],[Lundi]:[Dimanche]],"&gt;0")</f>
        <v>0</v>
      </c>
      <c r="P58" s="21">
        <f>SUM(Tableau41516[[#This Row],[Lundi]:[Dimanche]])</f>
        <v>0</v>
      </c>
      <c r="Q58" s="21">
        <f>COUNTIF(Tableau41516[[#This Row],[Lundi]:[Dimanche]],"&gt;=190")*1000</f>
        <v>0</v>
      </c>
      <c r="R58" s="21">
        <f t="shared" si="0"/>
        <v>0</v>
      </c>
      <c r="S58" s="21">
        <f t="shared" si="1"/>
        <v>0</v>
      </c>
      <c r="T58" s="54" t="str">
        <f>IF(Tableau41516[[#This Row],[Matricule]]&gt;1,IF(COUNTIF(Tableau41516[DateMatricule],Tableau41516[[#This Row],[DateMatricule]])&gt;1,"Doublon",""),"")</f>
        <v/>
      </c>
      <c r="U58"/>
    </row>
    <row r="59" spans="1:21" x14ac:dyDescent="0.25">
      <c r="A59" s="12" t="str">
        <f>IF(Tableau41516[[#This Row],[Semaine]]="","",VLOOKUP(Tableau41516[[#This Row],[Semaine]],Listes!$A:$B,2,FALSE))</f>
        <v/>
      </c>
      <c r="B59" s="12" t="str">
        <f>IF(ISBLANK(Tableau41516[[#This Row],[Matricule]]),"",VLOOKUP(Tableau41516[[#This Row],[Matricule]],#REF!,2,FALSE))</f>
        <v/>
      </c>
      <c r="C59" s="12" t="str">
        <f>IF(ISBLANK(Tableau41516[[#This Row],[Matricule]]),"",VLOOKUP(Tableau41516[[#This Row],[Matricule]],#REF!,3,FALSE))</f>
        <v/>
      </c>
      <c r="D59" s="12" t="str">
        <f>CONCATENATE(Tableau41516[[#This Row],[Semaine]],Tableau41516[[#This Row],[Matricule]])</f>
        <v/>
      </c>
      <c r="H59" s="8"/>
      <c r="I59" s="8"/>
      <c r="J59" s="8"/>
      <c r="K59" s="8"/>
      <c r="L59" s="8"/>
      <c r="M59" s="8"/>
      <c r="N59" s="8"/>
      <c r="O59" s="21">
        <f>COUNTIF(Tableau41516[[#This Row],[Lundi]:[Dimanche]],"&gt;0")</f>
        <v>0</v>
      </c>
      <c r="P59" s="21">
        <f>SUM(Tableau41516[[#This Row],[Lundi]:[Dimanche]])</f>
        <v>0</v>
      </c>
      <c r="Q59" s="21">
        <f>COUNTIF(Tableau41516[[#This Row],[Lundi]:[Dimanche]],"&gt;=190")*1000</f>
        <v>0</v>
      </c>
      <c r="R59" s="21">
        <f t="shared" si="0"/>
        <v>0</v>
      </c>
      <c r="S59" s="21">
        <f t="shared" si="1"/>
        <v>0</v>
      </c>
      <c r="T59" s="54" t="str">
        <f>IF(Tableau41516[[#This Row],[Matricule]]&gt;1,IF(COUNTIF(Tableau41516[DateMatricule],Tableau41516[[#This Row],[DateMatricule]])&gt;1,"Doublon",""),"")</f>
        <v/>
      </c>
      <c r="U59"/>
    </row>
    <row r="60" spans="1:21" x14ac:dyDescent="0.25">
      <c r="A60" s="12" t="str">
        <f>IF(Tableau41516[[#This Row],[Semaine]]="","",VLOOKUP(Tableau41516[[#This Row],[Semaine]],Listes!$A:$B,2,FALSE))</f>
        <v/>
      </c>
      <c r="B60" s="12" t="str">
        <f>IF(ISBLANK(Tableau41516[[#This Row],[Matricule]]),"",VLOOKUP(Tableau41516[[#This Row],[Matricule]],#REF!,2,FALSE))</f>
        <v/>
      </c>
      <c r="C60" s="12" t="str">
        <f>IF(ISBLANK(Tableau41516[[#This Row],[Matricule]]),"",VLOOKUP(Tableau41516[[#This Row],[Matricule]],#REF!,3,FALSE))</f>
        <v/>
      </c>
      <c r="D60" s="12" t="str">
        <f>CONCATENATE(Tableau41516[[#This Row],[Semaine]],Tableau41516[[#This Row],[Matricule]])</f>
        <v/>
      </c>
      <c r="H60" s="8"/>
      <c r="I60" s="8"/>
      <c r="J60" s="8"/>
      <c r="K60" s="8"/>
      <c r="L60" s="8"/>
      <c r="M60" s="8"/>
      <c r="N60" s="8"/>
      <c r="O60" s="21">
        <f>COUNTIF(Tableau41516[[#This Row],[Lundi]:[Dimanche]],"&gt;0")</f>
        <v>0</v>
      </c>
      <c r="P60" s="21">
        <f>SUM(Tableau41516[[#This Row],[Lundi]:[Dimanche]])</f>
        <v>0</v>
      </c>
      <c r="Q60" s="21">
        <f>COUNTIF(Tableau41516[[#This Row],[Lundi]:[Dimanche]],"&gt;=190")*1000</f>
        <v>0</v>
      </c>
      <c r="R60" s="21">
        <f t="shared" si="0"/>
        <v>0</v>
      </c>
      <c r="S60" s="21">
        <f t="shared" si="1"/>
        <v>0</v>
      </c>
      <c r="T60" s="54" t="str">
        <f>IF(Tableau41516[[#This Row],[Matricule]]&gt;1,IF(COUNTIF(Tableau41516[DateMatricule],Tableau41516[[#This Row],[DateMatricule]])&gt;1,"Doublon",""),"")</f>
        <v/>
      </c>
      <c r="U60"/>
    </row>
    <row r="61" spans="1:21" x14ac:dyDescent="0.25">
      <c r="A61" s="12" t="str">
        <f>IF(Tableau41516[[#This Row],[Semaine]]="","",VLOOKUP(Tableau41516[[#This Row],[Semaine]],Listes!$A:$B,2,FALSE))</f>
        <v/>
      </c>
      <c r="B61" s="12" t="str">
        <f>IF(ISBLANK(Tableau41516[[#This Row],[Matricule]]),"",VLOOKUP(Tableau41516[[#This Row],[Matricule]],#REF!,2,FALSE))</f>
        <v/>
      </c>
      <c r="C61" s="12" t="str">
        <f>IF(ISBLANK(Tableau41516[[#This Row],[Matricule]]),"",VLOOKUP(Tableau41516[[#This Row],[Matricule]],#REF!,3,FALSE))</f>
        <v/>
      </c>
      <c r="D61" s="12" t="str">
        <f>CONCATENATE(Tableau41516[[#This Row],[Semaine]],Tableau41516[[#This Row],[Matricule]])</f>
        <v/>
      </c>
      <c r="H61" s="8"/>
      <c r="I61" s="8"/>
      <c r="J61" s="8"/>
      <c r="K61" s="8"/>
      <c r="L61" s="8"/>
      <c r="M61" s="8"/>
      <c r="N61" s="8"/>
      <c r="O61" s="21">
        <f>COUNTIF(Tableau41516[[#This Row],[Lundi]:[Dimanche]],"&gt;0")</f>
        <v>0</v>
      </c>
      <c r="P61" s="21">
        <f>SUM(Tableau41516[[#This Row],[Lundi]:[Dimanche]])</f>
        <v>0</v>
      </c>
      <c r="Q61" s="21">
        <f>COUNTIF(Tableau41516[[#This Row],[Lundi]:[Dimanche]],"&gt;=190")*1000</f>
        <v>0</v>
      </c>
      <c r="R61" s="21">
        <f t="shared" si="0"/>
        <v>0</v>
      </c>
      <c r="S61" s="21">
        <f t="shared" si="1"/>
        <v>0</v>
      </c>
      <c r="T61" s="54" t="str">
        <f>IF(Tableau41516[[#This Row],[Matricule]]&gt;1,IF(COUNTIF(Tableau41516[DateMatricule],Tableau41516[[#This Row],[DateMatricule]])&gt;1,"Doublon",""),"")</f>
        <v/>
      </c>
      <c r="U61"/>
    </row>
    <row r="62" spans="1:21" x14ac:dyDescent="0.25">
      <c r="A62" s="12" t="str">
        <f>IF(Tableau41516[[#This Row],[Semaine]]="","",VLOOKUP(Tableau41516[[#This Row],[Semaine]],Listes!$A:$B,2,FALSE))</f>
        <v/>
      </c>
      <c r="B62" s="12" t="str">
        <f>IF(ISBLANK(Tableau41516[[#This Row],[Matricule]]),"",VLOOKUP(Tableau41516[[#This Row],[Matricule]],#REF!,2,FALSE))</f>
        <v/>
      </c>
      <c r="C62" s="12" t="str">
        <f>IF(ISBLANK(Tableau41516[[#This Row],[Matricule]]),"",VLOOKUP(Tableau41516[[#This Row],[Matricule]],#REF!,3,FALSE))</f>
        <v/>
      </c>
      <c r="D62" s="12" t="str">
        <f>CONCATENATE(Tableau41516[[#This Row],[Semaine]],Tableau41516[[#This Row],[Matricule]])</f>
        <v/>
      </c>
      <c r="H62" s="8"/>
      <c r="I62" s="8"/>
      <c r="J62" s="8"/>
      <c r="K62" s="8"/>
      <c r="L62" s="8"/>
      <c r="M62" s="8"/>
      <c r="N62" s="8"/>
      <c r="O62" s="21">
        <f>COUNTIF(Tableau41516[[#This Row],[Lundi]:[Dimanche]],"&gt;0")</f>
        <v>0</v>
      </c>
      <c r="P62" s="21">
        <f>SUM(Tableau41516[[#This Row],[Lundi]:[Dimanche]])</f>
        <v>0</v>
      </c>
      <c r="Q62" s="21">
        <f>COUNTIF(Tableau41516[[#This Row],[Lundi]:[Dimanche]],"&gt;=190")*1000</f>
        <v>0</v>
      </c>
      <c r="R62" s="21">
        <f t="shared" si="0"/>
        <v>0</v>
      </c>
      <c r="S62" s="21">
        <f t="shared" si="1"/>
        <v>0</v>
      </c>
      <c r="T62" s="54" t="str">
        <f>IF(Tableau41516[[#This Row],[Matricule]]&gt;1,IF(COUNTIF(Tableau41516[DateMatricule],Tableau41516[[#This Row],[DateMatricule]])&gt;1,"Doublon",""),"")</f>
        <v/>
      </c>
      <c r="U62"/>
    </row>
    <row r="63" spans="1:21" x14ac:dyDescent="0.25">
      <c r="A63" s="12" t="str">
        <f>IF(Tableau41516[[#This Row],[Semaine]]="","",VLOOKUP(Tableau41516[[#This Row],[Semaine]],Listes!$A:$B,2,FALSE))</f>
        <v/>
      </c>
      <c r="B63" s="12" t="str">
        <f>IF(ISBLANK(Tableau41516[[#This Row],[Matricule]]),"",VLOOKUP(Tableau41516[[#This Row],[Matricule]],#REF!,2,FALSE))</f>
        <v/>
      </c>
      <c r="C63" s="12" t="str">
        <f>IF(ISBLANK(Tableau41516[[#This Row],[Matricule]]),"",VLOOKUP(Tableau41516[[#This Row],[Matricule]],#REF!,3,FALSE))</f>
        <v/>
      </c>
      <c r="D63" s="12" t="str">
        <f>CONCATENATE(Tableau41516[[#This Row],[Semaine]],Tableau41516[[#This Row],[Matricule]])</f>
        <v/>
      </c>
      <c r="H63" s="8"/>
      <c r="I63" s="8"/>
      <c r="J63" s="8"/>
      <c r="K63" s="8"/>
      <c r="L63" s="8"/>
      <c r="M63" s="8"/>
      <c r="N63" s="8"/>
      <c r="O63" s="21">
        <f>COUNTIF(Tableau41516[[#This Row],[Lundi]:[Dimanche]],"&gt;0")</f>
        <v>0</v>
      </c>
      <c r="P63" s="21">
        <f>SUM(Tableau41516[[#This Row],[Lundi]:[Dimanche]])</f>
        <v>0</v>
      </c>
      <c r="Q63" s="21">
        <f>COUNTIF(Tableau41516[[#This Row],[Lundi]:[Dimanche]],"&gt;=190")*1000</f>
        <v>0</v>
      </c>
      <c r="R63" s="21">
        <f t="shared" si="0"/>
        <v>0</v>
      </c>
      <c r="S63" s="21">
        <f t="shared" si="1"/>
        <v>0</v>
      </c>
      <c r="T63" s="54" t="str">
        <f>IF(Tableau41516[[#This Row],[Matricule]]&gt;1,IF(COUNTIF(Tableau41516[DateMatricule],Tableau41516[[#This Row],[DateMatricule]])&gt;1,"Doublon",""),"")</f>
        <v/>
      </c>
      <c r="U63"/>
    </row>
    <row r="64" spans="1:21" x14ac:dyDescent="0.25">
      <c r="A64" s="12" t="str">
        <f>IF(Tableau41516[[#This Row],[Semaine]]="","",VLOOKUP(Tableau41516[[#This Row],[Semaine]],Listes!$A:$B,2,FALSE))</f>
        <v/>
      </c>
      <c r="B64" s="12" t="str">
        <f>IF(ISBLANK(Tableau41516[[#This Row],[Matricule]]),"",VLOOKUP(Tableau41516[[#This Row],[Matricule]],#REF!,2,FALSE))</f>
        <v/>
      </c>
      <c r="C64" s="12" t="str">
        <f>IF(ISBLANK(Tableau41516[[#This Row],[Matricule]]),"",VLOOKUP(Tableau41516[[#This Row],[Matricule]],#REF!,3,FALSE))</f>
        <v/>
      </c>
      <c r="D64" s="12" t="str">
        <f>CONCATENATE(Tableau41516[[#This Row],[Semaine]],Tableau41516[[#This Row],[Matricule]])</f>
        <v/>
      </c>
      <c r="H64" s="8"/>
      <c r="I64" s="8"/>
      <c r="J64" s="8"/>
      <c r="K64" s="8"/>
      <c r="L64" s="8"/>
      <c r="M64" s="8"/>
      <c r="N64" s="8"/>
      <c r="O64" s="21">
        <f>COUNTIF(Tableau41516[[#This Row],[Lundi]:[Dimanche]],"&gt;0")</f>
        <v>0</v>
      </c>
      <c r="P64" s="21">
        <f>SUM(Tableau41516[[#This Row],[Lundi]:[Dimanche]])</f>
        <v>0</v>
      </c>
      <c r="Q64" s="21">
        <f>COUNTIF(Tableau41516[[#This Row],[Lundi]:[Dimanche]],"&gt;=190")*1000</f>
        <v>0</v>
      </c>
      <c r="R64" s="21">
        <f t="shared" si="0"/>
        <v>0</v>
      </c>
      <c r="S64" s="21">
        <f t="shared" si="1"/>
        <v>0</v>
      </c>
      <c r="T64" s="54" t="str">
        <f>IF(Tableau41516[[#This Row],[Matricule]]&gt;1,IF(COUNTIF(Tableau41516[DateMatricule],Tableau41516[[#This Row],[DateMatricule]])&gt;1,"Doublon",""),"")</f>
        <v/>
      </c>
      <c r="U64"/>
    </row>
    <row r="65" spans="1:21" x14ac:dyDescent="0.25">
      <c r="A65" s="12" t="str">
        <f>IF(Tableau41516[[#This Row],[Semaine]]="","",VLOOKUP(Tableau41516[[#This Row],[Semaine]],Listes!$A:$B,2,FALSE))</f>
        <v/>
      </c>
      <c r="B65" s="12" t="str">
        <f>IF(ISBLANK(Tableau41516[[#This Row],[Matricule]]),"",VLOOKUP(Tableau41516[[#This Row],[Matricule]],#REF!,2,FALSE))</f>
        <v/>
      </c>
      <c r="C65" s="12" t="str">
        <f>IF(ISBLANK(Tableau41516[[#This Row],[Matricule]]),"",VLOOKUP(Tableau41516[[#This Row],[Matricule]],#REF!,3,FALSE))</f>
        <v/>
      </c>
      <c r="D65" s="12" t="str">
        <f>CONCATENATE(Tableau41516[[#This Row],[Semaine]],Tableau41516[[#This Row],[Matricule]])</f>
        <v/>
      </c>
      <c r="H65" s="8"/>
      <c r="I65" s="8"/>
      <c r="J65" s="8"/>
      <c r="K65" s="8"/>
      <c r="L65" s="8"/>
      <c r="M65" s="8"/>
      <c r="N65" s="8"/>
      <c r="O65" s="21">
        <f>COUNTIF(Tableau41516[[#This Row],[Lundi]:[Dimanche]],"&gt;0")</f>
        <v>0</v>
      </c>
      <c r="P65" s="21">
        <f>SUM(Tableau41516[[#This Row],[Lundi]:[Dimanche]])</f>
        <v>0</v>
      </c>
      <c r="Q65" s="21">
        <f>COUNTIF(Tableau41516[[#This Row],[Lundi]:[Dimanche]],"&gt;=190")*1000</f>
        <v>0</v>
      </c>
      <c r="R65" s="21">
        <f t="shared" si="0"/>
        <v>0</v>
      </c>
      <c r="S65" s="21">
        <f t="shared" si="1"/>
        <v>0</v>
      </c>
      <c r="T65" s="54" t="str">
        <f>IF(Tableau41516[[#This Row],[Matricule]]&gt;1,IF(COUNTIF(Tableau41516[DateMatricule],Tableau41516[[#This Row],[DateMatricule]])&gt;1,"Doublon",""),"")</f>
        <v/>
      </c>
      <c r="U65"/>
    </row>
    <row r="66" spans="1:21" x14ac:dyDescent="0.25">
      <c r="A66" s="12" t="str">
        <f>IF(Tableau41516[[#This Row],[Semaine]]="","",VLOOKUP(Tableau41516[[#This Row],[Semaine]],Listes!$A:$B,2,FALSE))</f>
        <v/>
      </c>
      <c r="B66" s="12" t="str">
        <f>IF(ISBLANK(Tableau41516[[#This Row],[Matricule]]),"",VLOOKUP(Tableau41516[[#This Row],[Matricule]],#REF!,2,FALSE))</f>
        <v/>
      </c>
      <c r="C66" s="12" t="str">
        <f>IF(ISBLANK(Tableau41516[[#This Row],[Matricule]]),"",VLOOKUP(Tableau41516[[#This Row],[Matricule]],#REF!,3,FALSE))</f>
        <v/>
      </c>
      <c r="D66" s="12" t="str">
        <f>CONCATENATE(Tableau41516[[#This Row],[Semaine]],Tableau41516[[#This Row],[Matricule]])</f>
        <v/>
      </c>
      <c r="H66" s="8"/>
      <c r="I66" s="8"/>
      <c r="J66" s="8"/>
      <c r="K66" s="8"/>
      <c r="L66" s="8"/>
      <c r="M66" s="8"/>
      <c r="N66" s="8"/>
      <c r="O66" s="21">
        <f>COUNTIF(Tableau41516[[#This Row],[Lundi]:[Dimanche]],"&gt;0")</f>
        <v>0</v>
      </c>
      <c r="P66" s="21">
        <f>SUM(Tableau41516[[#This Row],[Lundi]:[Dimanche]])</f>
        <v>0</v>
      </c>
      <c r="Q66" s="21">
        <f>COUNTIF(Tableau41516[[#This Row],[Lundi]:[Dimanche]],"&gt;=190")*1000</f>
        <v>0</v>
      </c>
      <c r="R66" s="21">
        <f t="shared" si="0"/>
        <v>0</v>
      </c>
      <c r="S66" s="21">
        <f t="shared" si="1"/>
        <v>0</v>
      </c>
      <c r="T66" s="54" t="str">
        <f>IF(Tableau41516[[#This Row],[Matricule]]&gt;1,IF(COUNTIF(Tableau41516[DateMatricule],Tableau41516[[#This Row],[DateMatricule]])&gt;1,"Doublon",""),"")</f>
        <v/>
      </c>
      <c r="U66"/>
    </row>
    <row r="67" spans="1:21" x14ac:dyDescent="0.25">
      <c r="A67" s="12" t="str">
        <f>IF(Tableau41516[[#This Row],[Semaine]]="","",VLOOKUP(Tableau41516[[#This Row],[Semaine]],Listes!$A:$B,2,FALSE))</f>
        <v/>
      </c>
      <c r="B67" s="12" t="str">
        <f>IF(ISBLANK(Tableau41516[[#This Row],[Matricule]]),"",VLOOKUP(Tableau41516[[#This Row],[Matricule]],#REF!,2,FALSE))</f>
        <v/>
      </c>
      <c r="C67" s="12" t="str">
        <f>IF(ISBLANK(Tableau41516[[#This Row],[Matricule]]),"",VLOOKUP(Tableau41516[[#This Row],[Matricule]],#REF!,3,FALSE))</f>
        <v/>
      </c>
      <c r="D67" s="12" t="str">
        <f>CONCATENATE(Tableau41516[[#This Row],[Semaine]],Tableau41516[[#This Row],[Matricule]])</f>
        <v/>
      </c>
      <c r="H67" s="8"/>
      <c r="I67" s="8"/>
      <c r="J67" s="8"/>
      <c r="K67" s="8"/>
      <c r="L67" s="8"/>
      <c r="M67" s="8"/>
      <c r="N67" s="8"/>
      <c r="O67" s="21">
        <f>COUNTIF(Tableau41516[[#This Row],[Lundi]:[Dimanche]],"&gt;0")</f>
        <v>0</v>
      </c>
      <c r="P67" s="21">
        <f>SUM(Tableau41516[[#This Row],[Lundi]:[Dimanche]])</f>
        <v>0</v>
      </c>
      <c r="Q67" s="21">
        <f>COUNTIF(Tableau41516[[#This Row],[Lundi]:[Dimanche]],"&gt;=190")*1000</f>
        <v>0</v>
      </c>
      <c r="R67" s="21">
        <f t="shared" ref="R67:R130" si="2">+IF(P67&gt;1140,(P67-1140)*20,0)</f>
        <v>0</v>
      </c>
      <c r="S67" s="21">
        <f t="shared" ref="S67:S130" si="3">+Q67+R67</f>
        <v>0</v>
      </c>
      <c r="T67" s="54" t="str">
        <f>IF(Tableau41516[[#This Row],[Matricule]]&gt;1,IF(COUNTIF(Tableau41516[DateMatricule],Tableau41516[[#This Row],[DateMatricule]])&gt;1,"Doublon",""),"")</f>
        <v/>
      </c>
      <c r="U67"/>
    </row>
    <row r="68" spans="1:21" x14ac:dyDescent="0.25">
      <c r="A68" s="12" t="str">
        <f>IF(Tableau41516[[#This Row],[Semaine]]="","",VLOOKUP(Tableau41516[[#This Row],[Semaine]],Listes!$A:$B,2,FALSE))</f>
        <v/>
      </c>
      <c r="B68" s="12" t="str">
        <f>IF(ISBLANK(Tableau41516[[#This Row],[Matricule]]),"",VLOOKUP(Tableau41516[[#This Row],[Matricule]],#REF!,2,FALSE))</f>
        <v/>
      </c>
      <c r="C68" s="12" t="str">
        <f>IF(ISBLANK(Tableau41516[[#This Row],[Matricule]]),"",VLOOKUP(Tableau41516[[#This Row],[Matricule]],#REF!,3,FALSE))</f>
        <v/>
      </c>
      <c r="D68" s="12" t="str">
        <f>CONCATENATE(Tableau41516[[#This Row],[Semaine]],Tableau41516[[#This Row],[Matricule]])</f>
        <v/>
      </c>
      <c r="H68" s="8"/>
      <c r="I68" s="8"/>
      <c r="J68" s="8"/>
      <c r="K68" s="8"/>
      <c r="L68" s="8"/>
      <c r="M68" s="8"/>
      <c r="N68" s="8"/>
      <c r="O68" s="21">
        <f>COUNTIF(Tableau41516[[#This Row],[Lundi]:[Dimanche]],"&gt;0")</f>
        <v>0</v>
      </c>
      <c r="P68" s="21">
        <f>SUM(Tableau41516[[#This Row],[Lundi]:[Dimanche]])</f>
        <v>0</v>
      </c>
      <c r="Q68" s="21">
        <f>COUNTIF(Tableau41516[[#This Row],[Lundi]:[Dimanche]],"&gt;=190")*1000</f>
        <v>0</v>
      </c>
      <c r="R68" s="21">
        <f t="shared" si="2"/>
        <v>0</v>
      </c>
      <c r="S68" s="21">
        <f t="shared" si="3"/>
        <v>0</v>
      </c>
      <c r="T68" s="54" t="str">
        <f>IF(Tableau41516[[#This Row],[Matricule]]&gt;1,IF(COUNTIF(Tableau41516[DateMatricule],Tableau41516[[#This Row],[DateMatricule]])&gt;1,"Doublon",""),"")</f>
        <v/>
      </c>
      <c r="U68"/>
    </row>
    <row r="69" spans="1:21" x14ac:dyDescent="0.25">
      <c r="A69" s="12" t="str">
        <f>IF(Tableau41516[[#This Row],[Semaine]]="","",VLOOKUP(Tableau41516[[#This Row],[Semaine]],Listes!$A:$B,2,FALSE))</f>
        <v/>
      </c>
      <c r="B69" s="12" t="str">
        <f>IF(ISBLANK(Tableau41516[[#This Row],[Matricule]]),"",VLOOKUP(Tableau41516[[#This Row],[Matricule]],#REF!,2,FALSE))</f>
        <v/>
      </c>
      <c r="C69" s="12" t="str">
        <f>IF(ISBLANK(Tableau41516[[#This Row],[Matricule]]),"",VLOOKUP(Tableau41516[[#This Row],[Matricule]],#REF!,3,FALSE))</f>
        <v/>
      </c>
      <c r="D69" s="12" t="str">
        <f>CONCATENATE(Tableau41516[[#This Row],[Semaine]],Tableau41516[[#This Row],[Matricule]])</f>
        <v/>
      </c>
      <c r="H69" s="8"/>
      <c r="I69" s="8"/>
      <c r="J69" s="8"/>
      <c r="K69" s="8"/>
      <c r="L69" s="8"/>
      <c r="M69" s="8"/>
      <c r="N69" s="8"/>
      <c r="O69" s="21">
        <f>COUNTIF(Tableau41516[[#This Row],[Lundi]:[Dimanche]],"&gt;0")</f>
        <v>0</v>
      </c>
      <c r="P69" s="21">
        <f>SUM(Tableau41516[[#This Row],[Lundi]:[Dimanche]])</f>
        <v>0</v>
      </c>
      <c r="Q69" s="21">
        <f>COUNTIF(Tableau41516[[#This Row],[Lundi]:[Dimanche]],"&gt;=190")*1000</f>
        <v>0</v>
      </c>
      <c r="R69" s="21">
        <f t="shared" si="2"/>
        <v>0</v>
      </c>
      <c r="S69" s="21">
        <f t="shared" si="3"/>
        <v>0</v>
      </c>
      <c r="T69" s="54" t="str">
        <f>IF(Tableau41516[[#This Row],[Matricule]]&gt;1,IF(COUNTIF(Tableau41516[DateMatricule],Tableau41516[[#This Row],[DateMatricule]])&gt;1,"Doublon",""),"")</f>
        <v/>
      </c>
      <c r="U69"/>
    </row>
    <row r="70" spans="1:21" x14ac:dyDescent="0.25">
      <c r="A70" s="12" t="str">
        <f>IF(Tableau41516[[#This Row],[Semaine]]="","",VLOOKUP(Tableau41516[[#This Row],[Semaine]],Listes!$A:$B,2,FALSE))</f>
        <v/>
      </c>
      <c r="B70" s="12" t="str">
        <f>IF(ISBLANK(Tableau41516[[#This Row],[Matricule]]),"",VLOOKUP(Tableau41516[[#This Row],[Matricule]],#REF!,2,FALSE))</f>
        <v/>
      </c>
      <c r="C70" s="12" t="str">
        <f>IF(ISBLANK(Tableau41516[[#This Row],[Matricule]]),"",VLOOKUP(Tableau41516[[#This Row],[Matricule]],#REF!,3,FALSE))</f>
        <v/>
      </c>
      <c r="D70" s="12" t="str">
        <f>CONCATENATE(Tableau41516[[#This Row],[Semaine]],Tableau41516[[#This Row],[Matricule]])</f>
        <v/>
      </c>
      <c r="H70" s="8"/>
      <c r="I70" s="8"/>
      <c r="J70" s="8"/>
      <c r="K70" s="8"/>
      <c r="L70" s="8"/>
      <c r="M70" s="8"/>
      <c r="N70" s="8"/>
      <c r="O70" s="21">
        <f>COUNTIF(Tableau41516[[#This Row],[Lundi]:[Dimanche]],"&gt;0")</f>
        <v>0</v>
      </c>
      <c r="P70" s="21">
        <f>SUM(Tableau41516[[#This Row],[Lundi]:[Dimanche]])</f>
        <v>0</v>
      </c>
      <c r="Q70" s="21">
        <f>COUNTIF(Tableau41516[[#This Row],[Lundi]:[Dimanche]],"&gt;=190")*1000</f>
        <v>0</v>
      </c>
      <c r="R70" s="21">
        <f t="shared" si="2"/>
        <v>0</v>
      </c>
      <c r="S70" s="21">
        <f t="shared" si="3"/>
        <v>0</v>
      </c>
      <c r="T70" s="54" t="str">
        <f>IF(Tableau41516[[#This Row],[Matricule]]&gt;1,IF(COUNTIF(Tableau41516[DateMatricule],Tableau41516[[#This Row],[DateMatricule]])&gt;1,"Doublon",""),"")</f>
        <v/>
      </c>
      <c r="U70"/>
    </row>
    <row r="71" spans="1:21" x14ac:dyDescent="0.25">
      <c r="A71" s="12" t="str">
        <f>IF(Tableau41516[[#This Row],[Semaine]]="","",VLOOKUP(Tableau41516[[#This Row],[Semaine]],Listes!$A:$B,2,FALSE))</f>
        <v/>
      </c>
      <c r="B71" s="12" t="str">
        <f>IF(ISBLANK(Tableau41516[[#This Row],[Matricule]]),"",VLOOKUP(Tableau41516[[#This Row],[Matricule]],#REF!,2,FALSE))</f>
        <v/>
      </c>
      <c r="C71" s="12" t="str">
        <f>IF(ISBLANK(Tableau41516[[#This Row],[Matricule]]),"",VLOOKUP(Tableau41516[[#This Row],[Matricule]],#REF!,3,FALSE))</f>
        <v/>
      </c>
      <c r="D71" s="12" t="str">
        <f>CONCATENATE(Tableau41516[[#This Row],[Semaine]],Tableau41516[[#This Row],[Matricule]])</f>
        <v/>
      </c>
      <c r="H71" s="8"/>
      <c r="I71" s="8"/>
      <c r="J71" s="8"/>
      <c r="K71" s="8"/>
      <c r="L71" s="8"/>
      <c r="M71" s="8"/>
      <c r="N71" s="8"/>
      <c r="O71" s="21">
        <f>COUNTIF(Tableau41516[[#This Row],[Lundi]:[Dimanche]],"&gt;0")</f>
        <v>0</v>
      </c>
      <c r="P71" s="21">
        <f>SUM(Tableau41516[[#This Row],[Lundi]:[Dimanche]])</f>
        <v>0</v>
      </c>
      <c r="Q71" s="21">
        <f>COUNTIF(Tableau41516[[#This Row],[Lundi]:[Dimanche]],"&gt;=190")*1000</f>
        <v>0</v>
      </c>
      <c r="R71" s="21">
        <f t="shared" si="2"/>
        <v>0</v>
      </c>
      <c r="S71" s="21">
        <f t="shared" si="3"/>
        <v>0</v>
      </c>
      <c r="T71" s="54" t="str">
        <f>IF(Tableau41516[[#This Row],[Matricule]]&gt;1,IF(COUNTIF(Tableau41516[DateMatricule],Tableau41516[[#This Row],[DateMatricule]])&gt;1,"Doublon",""),"")</f>
        <v/>
      </c>
      <c r="U71"/>
    </row>
    <row r="72" spans="1:21" x14ac:dyDescent="0.25">
      <c r="A72" s="12" t="str">
        <f>IF(Tableau41516[[#This Row],[Semaine]]="","",VLOOKUP(Tableau41516[[#This Row],[Semaine]],Listes!$A:$B,2,FALSE))</f>
        <v/>
      </c>
      <c r="B72" s="12" t="str">
        <f>IF(ISBLANK(Tableau41516[[#This Row],[Matricule]]),"",VLOOKUP(Tableau41516[[#This Row],[Matricule]],#REF!,2,FALSE))</f>
        <v/>
      </c>
      <c r="C72" s="12" t="str">
        <f>IF(ISBLANK(Tableau41516[[#This Row],[Matricule]]),"",VLOOKUP(Tableau41516[[#This Row],[Matricule]],#REF!,3,FALSE))</f>
        <v/>
      </c>
      <c r="D72" s="12" t="str">
        <f>CONCATENATE(Tableau41516[[#This Row],[Semaine]],Tableau41516[[#This Row],[Matricule]])</f>
        <v/>
      </c>
      <c r="H72" s="8"/>
      <c r="I72" s="8"/>
      <c r="J72" s="8"/>
      <c r="K72" s="8"/>
      <c r="L72" s="8"/>
      <c r="M72" s="8"/>
      <c r="N72" s="8"/>
      <c r="O72" s="21">
        <f>COUNTIF(Tableau41516[[#This Row],[Lundi]:[Dimanche]],"&gt;0")</f>
        <v>0</v>
      </c>
      <c r="P72" s="21">
        <f>SUM(Tableau41516[[#This Row],[Lundi]:[Dimanche]])</f>
        <v>0</v>
      </c>
      <c r="Q72" s="21">
        <f>COUNTIF(Tableau41516[[#This Row],[Lundi]:[Dimanche]],"&gt;=190")*1000</f>
        <v>0</v>
      </c>
      <c r="R72" s="21">
        <f t="shared" si="2"/>
        <v>0</v>
      </c>
      <c r="S72" s="21">
        <f t="shared" si="3"/>
        <v>0</v>
      </c>
      <c r="T72" s="54" t="str">
        <f>IF(Tableau41516[[#This Row],[Matricule]]&gt;1,IF(COUNTIF(Tableau41516[DateMatricule],Tableau41516[[#This Row],[DateMatricule]])&gt;1,"Doublon",""),"")</f>
        <v/>
      </c>
      <c r="U72"/>
    </row>
    <row r="73" spans="1:21" x14ac:dyDescent="0.25">
      <c r="A73" s="12" t="str">
        <f>IF(Tableau41516[[#This Row],[Semaine]]="","",VLOOKUP(Tableau41516[[#This Row],[Semaine]],Listes!$A:$B,2,FALSE))</f>
        <v/>
      </c>
      <c r="B73" s="12" t="str">
        <f>IF(ISBLANK(Tableau41516[[#This Row],[Matricule]]),"",VLOOKUP(Tableau41516[[#This Row],[Matricule]],#REF!,2,FALSE))</f>
        <v/>
      </c>
      <c r="C73" s="12" t="str">
        <f>IF(ISBLANK(Tableau41516[[#This Row],[Matricule]]),"",VLOOKUP(Tableau41516[[#This Row],[Matricule]],#REF!,3,FALSE))</f>
        <v/>
      </c>
      <c r="D73" s="12" t="str">
        <f>CONCATENATE(Tableau41516[[#This Row],[Semaine]],Tableau41516[[#This Row],[Matricule]])</f>
        <v/>
      </c>
      <c r="H73" s="8"/>
      <c r="I73" s="8"/>
      <c r="J73" s="8"/>
      <c r="K73" s="8"/>
      <c r="L73" s="8"/>
      <c r="M73" s="8"/>
      <c r="N73" s="8"/>
      <c r="O73" s="21">
        <f>COUNTIF(Tableau41516[[#This Row],[Lundi]:[Dimanche]],"&gt;0")</f>
        <v>0</v>
      </c>
      <c r="P73" s="21">
        <f>SUM(Tableau41516[[#This Row],[Lundi]:[Dimanche]])</f>
        <v>0</v>
      </c>
      <c r="Q73" s="21">
        <f>COUNTIF(Tableau41516[[#This Row],[Lundi]:[Dimanche]],"&gt;=190")*1000</f>
        <v>0</v>
      </c>
      <c r="R73" s="21">
        <f t="shared" si="2"/>
        <v>0</v>
      </c>
      <c r="S73" s="21">
        <f t="shared" si="3"/>
        <v>0</v>
      </c>
      <c r="T73" s="54" t="str">
        <f>IF(Tableau41516[[#This Row],[Matricule]]&gt;1,IF(COUNTIF(Tableau41516[DateMatricule],Tableau41516[[#This Row],[DateMatricule]])&gt;1,"Doublon",""),"")</f>
        <v/>
      </c>
      <c r="U73"/>
    </row>
    <row r="74" spans="1:21" x14ac:dyDescent="0.25">
      <c r="A74" s="12" t="str">
        <f>IF(Tableau41516[[#This Row],[Semaine]]="","",VLOOKUP(Tableau41516[[#This Row],[Semaine]],Listes!$A:$B,2,FALSE))</f>
        <v/>
      </c>
      <c r="B74" s="12" t="str">
        <f>IF(ISBLANK(Tableau41516[[#This Row],[Matricule]]),"",VLOOKUP(Tableau41516[[#This Row],[Matricule]],#REF!,2,FALSE))</f>
        <v/>
      </c>
      <c r="C74" s="12" t="str">
        <f>IF(ISBLANK(Tableau41516[[#This Row],[Matricule]]),"",VLOOKUP(Tableau41516[[#This Row],[Matricule]],#REF!,3,FALSE))</f>
        <v/>
      </c>
      <c r="D74" s="12" t="str">
        <f>CONCATENATE(Tableau41516[[#This Row],[Semaine]],Tableau41516[[#This Row],[Matricule]])</f>
        <v/>
      </c>
      <c r="H74" s="8"/>
      <c r="I74" s="8"/>
      <c r="J74" s="8"/>
      <c r="K74" s="8"/>
      <c r="L74" s="8"/>
      <c r="M74" s="8"/>
      <c r="N74" s="8"/>
      <c r="O74" s="21">
        <f>COUNTIF(Tableau41516[[#This Row],[Lundi]:[Dimanche]],"&gt;0")</f>
        <v>0</v>
      </c>
      <c r="P74" s="21">
        <f>SUM(Tableau41516[[#This Row],[Lundi]:[Dimanche]])</f>
        <v>0</v>
      </c>
      <c r="Q74" s="21">
        <f>COUNTIF(Tableau41516[[#This Row],[Lundi]:[Dimanche]],"&gt;=190")*1000</f>
        <v>0</v>
      </c>
      <c r="R74" s="21">
        <f t="shared" si="2"/>
        <v>0</v>
      </c>
      <c r="S74" s="21">
        <f t="shared" si="3"/>
        <v>0</v>
      </c>
      <c r="T74" s="54" t="str">
        <f>IF(Tableau41516[[#This Row],[Matricule]]&gt;1,IF(COUNTIF(Tableau41516[DateMatricule],Tableau41516[[#This Row],[DateMatricule]])&gt;1,"Doublon",""),"")</f>
        <v/>
      </c>
      <c r="U74"/>
    </row>
    <row r="75" spans="1:21" x14ac:dyDescent="0.25">
      <c r="A75" s="12" t="str">
        <f>IF(Tableau41516[[#This Row],[Semaine]]="","",VLOOKUP(Tableau41516[[#This Row],[Semaine]],Listes!$A:$B,2,FALSE))</f>
        <v/>
      </c>
      <c r="B75" s="12" t="str">
        <f>IF(ISBLANK(Tableau41516[[#This Row],[Matricule]]),"",VLOOKUP(Tableau41516[[#This Row],[Matricule]],#REF!,2,FALSE))</f>
        <v/>
      </c>
      <c r="C75" s="12" t="str">
        <f>IF(ISBLANK(Tableau41516[[#This Row],[Matricule]]),"",VLOOKUP(Tableau41516[[#This Row],[Matricule]],#REF!,3,FALSE))</f>
        <v/>
      </c>
      <c r="D75" s="12" t="str">
        <f>CONCATENATE(Tableau41516[[#This Row],[Semaine]],Tableau41516[[#This Row],[Matricule]])</f>
        <v/>
      </c>
      <c r="H75" s="8"/>
      <c r="I75" s="8"/>
      <c r="J75" s="8"/>
      <c r="K75" s="8"/>
      <c r="L75" s="8"/>
      <c r="M75" s="8"/>
      <c r="N75" s="8"/>
      <c r="O75" s="21">
        <f>COUNTIF(Tableau41516[[#This Row],[Lundi]:[Dimanche]],"&gt;0")</f>
        <v>0</v>
      </c>
      <c r="P75" s="21">
        <f>SUM(Tableau41516[[#This Row],[Lundi]:[Dimanche]])</f>
        <v>0</v>
      </c>
      <c r="Q75" s="21">
        <f>COUNTIF(Tableau41516[[#This Row],[Lundi]:[Dimanche]],"&gt;=190")*1000</f>
        <v>0</v>
      </c>
      <c r="R75" s="21">
        <f t="shared" si="2"/>
        <v>0</v>
      </c>
      <c r="S75" s="21">
        <f t="shared" si="3"/>
        <v>0</v>
      </c>
      <c r="T75" s="54" t="str">
        <f>IF(Tableau41516[[#This Row],[Matricule]]&gt;1,IF(COUNTIF(Tableau41516[DateMatricule],Tableau41516[[#This Row],[DateMatricule]])&gt;1,"Doublon",""),"")</f>
        <v/>
      </c>
      <c r="U75"/>
    </row>
    <row r="76" spans="1:21" x14ac:dyDescent="0.25">
      <c r="A76" s="12" t="str">
        <f>IF(Tableau41516[[#This Row],[Semaine]]="","",VLOOKUP(Tableau41516[[#This Row],[Semaine]],Listes!$A:$B,2,FALSE))</f>
        <v/>
      </c>
      <c r="B76" s="12" t="str">
        <f>IF(ISBLANK(Tableau41516[[#This Row],[Matricule]]),"",VLOOKUP(Tableau41516[[#This Row],[Matricule]],#REF!,2,FALSE))</f>
        <v/>
      </c>
      <c r="C76" s="12" t="str">
        <f>IF(ISBLANK(Tableau41516[[#This Row],[Matricule]]),"",VLOOKUP(Tableau41516[[#This Row],[Matricule]],#REF!,3,FALSE))</f>
        <v/>
      </c>
      <c r="D76" s="12" t="str">
        <f>CONCATENATE(Tableau41516[[#This Row],[Semaine]],Tableau41516[[#This Row],[Matricule]])</f>
        <v/>
      </c>
      <c r="H76" s="8"/>
      <c r="I76" s="8"/>
      <c r="J76" s="8"/>
      <c r="K76" s="8"/>
      <c r="L76" s="8"/>
      <c r="M76" s="8"/>
      <c r="N76" s="8"/>
      <c r="O76" s="21">
        <f>COUNTIF(Tableau41516[[#This Row],[Lundi]:[Dimanche]],"&gt;0")</f>
        <v>0</v>
      </c>
      <c r="P76" s="21">
        <f>SUM(Tableau41516[[#This Row],[Lundi]:[Dimanche]])</f>
        <v>0</v>
      </c>
      <c r="Q76" s="21">
        <f>COUNTIF(Tableau41516[[#This Row],[Lundi]:[Dimanche]],"&gt;=190")*1000</f>
        <v>0</v>
      </c>
      <c r="R76" s="21">
        <f t="shared" si="2"/>
        <v>0</v>
      </c>
      <c r="S76" s="21">
        <f t="shared" si="3"/>
        <v>0</v>
      </c>
      <c r="T76" s="54" t="str">
        <f>IF(Tableau41516[[#This Row],[Matricule]]&gt;1,IF(COUNTIF(Tableau41516[DateMatricule],Tableau41516[[#This Row],[DateMatricule]])&gt;1,"Doublon",""),"")</f>
        <v/>
      </c>
      <c r="U76"/>
    </row>
    <row r="77" spans="1:21" x14ac:dyDescent="0.25">
      <c r="A77" s="12" t="str">
        <f>IF(Tableau41516[[#This Row],[Semaine]]="","",VLOOKUP(Tableau41516[[#This Row],[Semaine]],Listes!$A:$B,2,FALSE))</f>
        <v/>
      </c>
      <c r="B77" s="12" t="str">
        <f>IF(ISBLANK(Tableau41516[[#This Row],[Matricule]]),"",VLOOKUP(Tableau41516[[#This Row],[Matricule]],#REF!,2,FALSE))</f>
        <v/>
      </c>
      <c r="C77" s="12" t="str">
        <f>IF(ISBLANK(Tableau41516[[#This Row],[Matricule]]),"",VLOOKUP(Tableau41516[[#This Row],[Matricule]],#REF!,3,FALSE))</f>
        <v/>
      </c>
      <c r="D77" s="12" t="str">
        <f>CONCATENATE(Tableau41516[[#This Row],[Semaine]],Tableau41516[[#This Row],[Matricule]])</f>
        <v/>
      </c>
      <c r="H77" s="8"/>
      <c r="I77" s="8"/>
      <c r="J77" s="8"/>
      <c r="K77" s="8"/>
      <c r="L77" s="8"/>
      <c r="M77" s="8"/>
      <c r="N77" s="8"/>
      <c r="O77" s="21">
        <f>COUNTIF(Tableau41516[[#This Row],[Lundi]:[Dimanche]],"&gt;0")</f>
        <v>0</v>
      </c>
      <c r="P77" s="21">
        <f>SUM(Tableau41516[[#This Row],[Lundi]:[Dimanche]])</f>
        <v>0</v>
      </c>
      <c r="Q77" s="21">
        <f>COUNTIF(Tableau41516[[#This Row],[Lundi]:[Dimanche]],"&gt;=190")*1000</f>
        <v>0</v>
      </c>
      <c r="R77" s="21">
        <f t="shared" si="2"/>
        <v>0</v>
      </c>
      <c r="S77" s="21">
        <f t="shared" si="3"/>
        <v>0</v>
      </c>
      <c r="T77" s="54" t="str">
        <f>IF(Tableau41516[[#This Row],[Matricule]]&gt;1,IF(COUNTIF(Tableau41516[DateMatricule],Tableau41516[[#This Row],[DateMatricule]])&gt;1,"Doublon",""),"")</f>
        <v/>
      </c>
      <c r="U77"/>
    </row>
    <row r="78" spans="1:21" x14ac:dyDescent="0.25">
      <c r="A78" s="12" t="str">
        <f>IF(Tableau41516[[#This Row],[Semaine]]="","",VLOOKUP(Tableau41516[[#This Row],[Semaine]],Listes!$A:$B,2,FALSE))</f>
        <v/>
      </c>
      <c r="B78" s="12" t="str">
        <f>IF(ISBLANK(Tableau41516[[#This Row],[Matricule]]),"",VLOOKUP(Tableau41516[[#This Row],[Matricule]],#REF!,2,FALSE))</f>
        <v/>
      </c>
      <c r="C78" s="12" t="str">
        <f>IF(ISBLANK(Tableau41516[[#This Row],[Matricule]]),"",VLOOKUP(Tableau41516[[#This Row],[Matricule]],#REF!,3,FALSE))</f>
        <v/>
      </c>
      <c r="D78" s="12" t="str">
        <f>CONCATENATE(Tableau41516[[#This Row],[Semaine]],Tableau41516[[#This Row],[Matricule]])</f>
        <v/>
      </c>
      <c r="H78" s="8"/>
      <c r="I78" s="8"/>
      <c r="J78" s="8"/>
      <c r="K78" s="8"/>
      <c r="L78" s="8"/>
      <c r="M78" s="8"/>
      <c r="N78" s="8"/>
      <c r="O78" s="21">
        <f>COUNTIF(Tableau41516[[#This Row],[Lundi]:[Dimanche]],"&gt;0")</f>
        <v>0</v>
      </c>
      <c r="P78" s="21">
        <f>SUM(Tableau41516[[#This Row],[Lundi]:[Dimanche]])</f>
        <v>0</v>
      </c>
      <c r="Q78" s="21">
        <f>COUNTIF(Tableau41516[[#This Row],[Lundi]:[Dimanche]],"&gt;=190")*1000</f>
        <v>0</v>
      </c>
      <c r="R78" s="21">
        <f t="shared" si="2"/>
        <v>0</v>
      </c>
      <c r="S78" s="21">
        <f t="shared" si="3"/>
        <v>0</v>
      </c>
      <c r="T78" s="54" t="str">
        <f>IF(Tableau41516[[#This Row],[Matricule]]&gt;1,IF(COUNTIF(Tableau41516[DateMatricule],Tableau41516[[#This Row],[DateMatricule]])&gt;1,"Doublon",""),"")</f>
        <v/>
      </c>
      <c r="U78"/>
    </row>
    <row r="79" spans="1:21" x14ac:dyDescent="0.25">
      <c r="A79" s="12" t="str">
        <f>IF(Tableau41516[[#This Row],[Semaine]]="","",VLOOKUP(Tableau41516[[#This Row],[Semaine]],Listes!$A:$B,2,FALSE))</f>
        <v/>
      </c>
      <c r="B79" s="12" t="str">
        <f>IF(ISBLANK(Tableau41516[[#This Row],[Matricule]]),"",VLOOKUP(Tableau41516[[#This Row],[Matricule]],#REF!,2,FALSE))</f>
        <v/>
      </c>
      <c r="C79" s="12" t="str">
        <f>IF(ISBLANK(Tableau41516[[#This Row],[Matricule]]),"",VLOOKUP(Tableau41516[[#This Row],[Matricule]],#REF!,3,FALSE))</f>
        <v/>
      </c>
      <c r="D79" s="12" t="str">
        <f>CONCATENATE(Tableau41516[[#This Row],[Semaine]],Tableau41516[[#This Row],[Matricule]])</f>
        <v/>
      </c>
      <c r="H79" s="8"/>
      <c r="I79" s="8"/>
      <c r="J79" s="8"/>
      <c r="K79" s="8"/>
      <c r="L79" s="8"/>
      <c r="M79" s="8"/>
      <c r="N79" s="8"/>
      <c r="O79" s="21">
        <f>COUNTIF(Tableau41516[[#This Row],[Lundi]:[Dimanche]],"&gt;0")</f>
        <v>0</v>
      </c>
      <c r="P79" s="21">
        <f>SUM(Tableau41516[[#This Row],[Lundi]:[Dimanche]])</f>
        <v>0</v>
      </c>
      <c r="Q79" s="21">
        <f>COUNTIF(Tableau41516[[#This Row],[Lundi]:[Dimanche]],"&gt;=190")*1000</f>
        <v>0</v>
      </c>
      <c r="R79" s="21">
        <f t="shared" si="2"/>
        <v>0</v>
      </c>
      <c r="S79" s="21">
        <f t="shared" si="3"/>
        <v>0</v>
      </c>
      <c r="T79" s="54" t="str">
        <f>IF(Tableau41516[[#This Row],[Matricule]]&gt;1,IF(COUNTIF(Tableau41516[DateMatricule],Tableau41516[[#This Row],[DateMatricule]])&gt;1,"Doublon",""),"")</f>
        <v/>
      </c>
      <c r="U79"/>
    </row>
    <row r="80" spans="1:21" x14ac:dyDescent="0.25">
      <c r="A80" s="12" t="str">
        <f>IF(Tableau41516[[#This Row],[Semaine]]="","",VLOOKUP(Tableau41516[[#This Row],[Semaine]],Listes!$A:$B,2,FALSE))</f>
        <v/>
      </c>
      <c r="B80" s="12" t="str">
        <f>IF(ISBLANK(Tableau41516[[#This Row],[Matricule]]),"",VLOOKUP(Tableau41516[[#This Row],[Matricule]],#REF!,2,FALSE))</f>
        <v/>
      </c>
      <c r="C80" s="12" t="str">
        <f>IF(ISBLANK(Tableau41516[[#This Row],[Matricule]]),"",VLOOKUP(Tableau41516[[#This Row],[Matricule]],#REF!,3,FALSE))</f>
        <v/>
      </c>
      <c r="D80" s="12" t="str">
        <f>CONCATENATE(Tableau41516[[#This Row],[Semaine]],Tableau41516[[#This Row],[Matricule]])</f>
        <v/>
      </c>
      <c r="H80" s="8"/>
      <c r="I80" s="8"/>
      <c r="J80" s="8"/>
      <c r="K80" s="8"/>
      <c r="L80" s="8"/>
      <c r="M80" s="8"/>
      <c r="N80" s="8"/>
      <c r="O80" s="21">
        <f>COUNTIF(Tableau41516[[#This Row],[Lundi]:[Dimanche]],"&gt;0")</f>
        <v>0</v>
      </c>
      <c r="P80" s="21">
        <f>SUM(Tableau41516[[#This Row],[Lundi]:[Dimanche]])</f>
        <v>0</v>
      </c>
      <c r="Q80" s="21">
        <f>COUNTIF(Tableau41516[[#This Row],[Lundi]:[Dimanche]],"&gt;=190")*1000</f>
        <v>0</v>
      </c>
      <c r="R80" s="21">
        <f t="shared" si="2"/>
        <v>0</v>
      </c>
      <c r="S80" s="21">
        <f t="shared" si="3"/>
        <v>0</v>
      </c>
      <c r="T80" s="54" t="str">
        <f>IF(Tableau41516[[#This Row],[Matricule]]&gt;1,IF(COUNTIF(Tableau41516[DateMatricule],Tableau41516[[#This Row],[DateMatricule]])&gt;1,"Doublon",""),"")</f>
        <v/>
      </c>
      <c r="U80"/>
    </row>
    <row r="81" spans="1:21" x14ac:dyDescent="0.25">
      <c r="A81" s="12" t="str">
        <f>IF(Tableau41516[[#This Row],[Semaine]]="","",VLOOKUP(Tableau41516[[#This Row],[Semaine]],Listes!$A:$B,2,FALSE))</f>
        <v/>
      </c>
      <c r="B81" s="12" t="str">
        <f>IF(ISBLANK(Tableau41516[[#This Row],[Matricule]]),"",VLOOKUP(Tableau41516[[#This Row],[Matricule]],#REF!,2,FALSE))</f>
        <v/>
      </c>
      <c r="C81" s="12" t="str">
        <f>IF(ISBLANK(Tableau41516[[#This Row],[Matricule]]),"",VLOOKUP(Tableau41516[[#This Row],[Matricule]],#REF!,3,FALSE))</f>
        <v/>
      </c>
      <c r="D81" s="12" t="str">
        <f>CONCATENATE(Tableau41516[[#This Row],[Semaine]],Tableau41516[[#This Row],[Matricule]])</f>
        <v/>
      </c>
      <c r="H81" s="8"/>
      <c r="I81" s="8"/>
      <c r="J81" s="8"/>
      <c r="K81" s="8"/>
      <c r="L81" s="8"/>
      <c r="M81" s="8"/>
      <c r="N81" s="8"/>
      <c r="O81" s="21">
        <f>COUNTIF(Tableau41516[[#This Row],[Lundi]:[Dimanche]],"&gt;0")</f>
        <v>0</v>
      </c>
      <c r="P81" s="21">
        <f>SUM(Tableau41516[[#This Row],[Lundi]:[Dimanche]])</f>
        <v>0</v>
      </c>
      <c r="Q81" s="21">
        <f>COUNTIF(Tableau41516[[#This Row],[Lundi]:[Dimanche]],"&gt;=190")*1000</f>
        <v>0</v>
      </c>
      <c r="R81" s="21">
        <f t="shared" si="2"/>
        <v>0</v>
      </c>
      <c r="S81" s="21">
        <f t="shared" si="3"/>
        <v>0</v>
      </c>
      <c r="T81" s="54" t="str">
        <f>IF(Tableau41516[[#This Row],[Matricule]]&gt;1,IF(COUNTIF(Tableau41516[DateMatricule],Tableau41516[[#This Row],[DateMatricule]])&gt;1,"Doublon",""),"")</f>
        <v/>
      </c>
      <c r="U81"/>
    </row>
    <row r="82" spans="1:21" x14ac:dyDescent="0.25">
      <c r="A82" s="12" t="str">
        <f>IF(Tableau41516[[#This Row],[Semaine]]="","",VLOOKUP(Tableau41516[[#This Row],[Semaine]],Listes!$A:$B,2,FALSE))</f>
        <v/>
      </c>
      <c r="B82" s="12" t="str">
        <f>IF(ISBLANK(Tableau41516[[#This Row],[Matricule]]),"",VLOOKUP(Tableau41516[[#This Row],[Matricule]],#REF!,2,FALSE))</f>
        <v/>
      </c>
      <c r="C82" s="12" t="str">
        <f>IF(ISBLANK(Tableau41516[[#This Row],[Matricule]]),"",VLOOKUP(Tableau41516[[#This Row],[Matricule]],#REF!,3,FALSE))</f>
        <v/>
      </c>
      <c r="D82" s="12" t="str">
        <f>CONCATENATE(Tableau41516[[#This Row],[Semaine]],Tableau41516[[#This Row],[Matricule]])</f>
        <v/>
      </c>
      <c r="H82" s="8"/>
      <c r="I82" s="8"/>
      <c r="J82" s="8"/>
      <c r="K82" s="8"/>
      <c r="L82" s="8"/>
      <c r="M82" s="8"/>
      <c r="N82" s="8"/>
      <c r="O82" s="21">
        <f>COUNTIF(Tableau41516[[#This Row],[Lundi]:[Dimanche]],"&gt;0")</f>
        <v>0</v>
      </c>
      <c r="P82" s="21">
        <f>SUM(Tableau41516[[#This Row],[Lundi]:[Dimanche]])</f>
        <v>0</v>
      </c>
      <c r="Q82" s="21">
        <f>COUNTIF(Tableau41516[[#This Row],[Lundi]:[Dimanche]],"&gt;=190")*1000</f>
        <v>0</v>
      </c>
      <c r="R82" s="21">
        <f t="shared" si="2"/>
        <v>0</v>
      </c>
      <c r="S82" s="21">
        <f t="shared" si="3"/>
        <v>0</v>
      </c>
      <c r="T82" s="54" t="str">
        <f>IF(Tableau41516[[#This Row],[Matricule]]&gt;1,IF(COUNTIF(Tableau41516[DateMatricule],Tableau41516[[#This Row],[DateMatricule]])&gt;1,"Doublon",""),"")</f>
        <v/>
      </c>
      <c r="U82"/>
    </row>
    <row r="83" spans="1:21" x14ac:dyDescent="0.25">
      <c r="A83" s="12" t="str">
        <f>IF(Tableau41516[[#This Row],[Semaine]]="","",VLOOKUP(Tableau41516[[#This Row],[Semaine]],Listes!$A:$B,2,FALSE))</f>
        <v/>
      </c>
      <c r="B83" s="12" t="str">
        <f>IF(ISBLANK(Tableau41516[[#This Row],[Matricule]]),"",VLOOKUP(Tableau41516[[#This Row],[Matricule]],#REF!,2,FALSE))</f>
        <v/>
      </c>
      <c r="C83" s="12" t="str">
        <f>IF(ISBLANK(Tableau41516[[#This Row],[Matricule]]),"",VLOOKUP(Tableau41516[[#This Row],[Matricule]],#REF!,3,FALSE))</f>
        <v/>
      </c>
      <c r="D83" s="12" t="str">
        <f>CONCATENATE(Tableau41516[[#This Row],[Semaine]],Tableau41516[[#This Row],[Matricule]])</f>
        <v/>
      </c>
      <c r="H83" s="8"/>
      <c r="I83" s="8"/>
      <c r="J83" s="8"/>
      <c r="K83" s="8"/>
      <c r="L83" s="8"/>
      <c r="M83" s="8"/>
      <c r="N83" s="8"/>
      <c r="O83" s="21">
        <f>COUNTIF(Tableau41516[[#This Row],[Lundi]:[Dimanche]],"&gt;0")</f>
        <v>0</v>
      </c>
      <c r="P83" s="21">
        <f>SUM(Tableau41516[[#This Row],[Lundi]:[Dimanche]])</f>
        <v>0</v>
      </c>
      <c r="Q83" s="21">
        <f>COUNTIF(Tableau41516[[#This Row],[Lundi]:[Dimanche]],"&gt;=190")*1000</f>
        <v>0</v>
      </c>
      <c r="R83" s="21">
        <f t="shared" si="2"/>
        <v>0</v>
      </c>
      <c r="S83" s="21">
        <f t="shared" si="3"/>
        <v>0</v>
      </c>
      <c r="T83" s="54" t="str">
        <f>IF(Tableau41516[[#This Row],[Matricule]]&gt;1,IF(COUNTIF(Tableau41516[DateMatricule],Tableau41516[[#This Row],[DateMatricule]])&gt;1,"Doublon",""),"")</f>
        <v/>
      </c>
      <c r="U83"/>
    </row>
    <row r="84" spans="1:21" x14ac:dyDescent="0.25">
      <c r="A84" s="12" t="str">
        <f>IF(Tableau41516[[#This Row],[Semaine]]="","",VLOOKUP(Tableau41516[[#This Row],[Semaine]],Listes!$A:$B,2,FALSE))</f>
        <v/>
      </c>
      <c r="B84" s="12" t="str">
        <f>IF(ISBLANK(Tableau41516[[#This Row],[Matricule]]),"",VLOOKUP(Tableau41516[[#This Row],[Matricule]],#REF!,2,FALSE))</f>
        <v/>
      </c>
      <c r="C84" s="12" t="str">
        <f>IF(ISBLANK(Tableau41516[[#This Row],[Matricule]]),"",VLOOKUP(Tableau41516[[#This Row],[Matricule]],#REF!,3,FALSE))</f>
        <v/>
      </c>
      <c r="D84" s="12" t="str">
        <f>CONCATENATE(Tableau41516[[#This Row],[Semaine]],Tableau41516[[#This Row],[Matricule]])</f>
        <v/>
      </c>
      <c r="H84" s="8"/>
      <c r="I84" s="8"/>
      <c r="J84" s="8"/>
      <c r="K84" s="8"/>
      <c r="L84" s="8"/>
      <c r="M84" s="8"/>
      <c r="N84" s="8"/>
      <c r="O84" s="21">
        <f>COUNTIF(Tableau41516[[#This Row],[Lundi]:[Dimanche]],"&gt;0")</f>
        <v>0</v>
      </c>
      <c r="P84" s="21">
        <f>SUM(Tableau41516[[#This Row],[Lundi]:[Dimanche]])</f>
        <v>0</v>
      </c>
      <c r="Q84" s="21">
        <f>COUNTIF(Tableau41516[[#This Row],[Lundi]:[Dimanche]],"&gt;=190")*1000</f>
        <v>0</v>
      </c>
      <c r="R84" s="21">
        <f t="shared" si="2"/>
        <v>0</v>
      </c>
      <c r="S84" s="21">
        <f t="shared" si="3"/>
        <v>0</v>
      </c>
      <c r="T84" s="54" t="str">
        <f>IF(Tableau41516[[#This Row],[Matricule]]&gt;1,IF(COUNTIF(Tableau41516[DateMatricule],Tableau41516[[#This Row],[DateMatricule]])&gt;1,"Doublon",""),"")</f>
        <v/>
      </c>
      <c r="U84"/>
    </row>
    <row r="85" spans="1:21" x14ac:dyDescent="0.25">
      <c r="A85" s="12" t="str">
        <f>IF(Tableau41516[[#This Row],[Semaine]]="","",VLOOKUP(Tableau41516[[#This Row],[Semaine]],Listes!$A:$B,2,FALSE))</f>
        <v/>
      </c>
      <c r="B85" s="12" t="str">
        <f>IF(ISBLANK(Tableau41516[[#This Row],[Matricule]]),"",VLOOKUP(Tableau41516[[#This Row],[Matricule]],#REF!,2,FALSE))</f>
        <v/>
      </c>
      <c r="C85" s="12" t="str">
        <f>IF(ISBLANK(Tableau41516[[#This Row],[Matricule]]),"",VLOOKUP(Tableau41516[[#This Row],[Matricule]],#REF!,3,FALSE))</f>
        <v/>
      </c>
      <c r="D85" s="12" t="str">
        <f>CONCATENATE(Tableau41516[[#This Row],[Semaine]],Tableau41516[[#This Row],[Matricule]])</f>
        <v/>
      </c>
      <c r="H85" s="8"/>
      <c r="I85" s="8"/>
      <c r="J85" s="8"/>
      <c r="K85" s="8"/>
      <c r="L85" s="8"/>
      <c r="M85" s="8"/>
      <c r="N85" s="8"/>
      <c r="O85" s="21">
        <f>COUNTIF(Tableau41516[[#This Row],[Lundi]:[Dimanche]],"&gt;0")</f>
        <v>0</v>
      </c>
      <c r="P85" s="21">
        <f>SUM(Tableau41516[[#This Row],[Lundi]:[Dimanche]])</f>
        <v>0</v>
      </c>
      <c r="Q85" s="21">
        <f>COUNTIF(Tableau41516[[#This Row],[Lundi]:[Dimanche]],"&gt;=190")*1000</f>
        <v>0</v>
      </c>
      <c r="R85" s="21">
        <f t="shared" si="2"/>
        <v>0</v>
      </c>
      <c r="S85" s="21">
        <f t="shared" si="3"/>
        <v>0</v>
      </c>
      <c r="T85" s="54" t="str">
        <f>IF(Tableau41516[[#This Row],[Matricule]]&gt;1,IF(COUNTIF(Tableau41516[DateMatricule],Tableau41516[[#This Row],[DateMatricule]])&gt;1,"Doublon",""),"")</f>
        <v/>
      </c>
      <c r="U85"/>
    </row>
    <row r="86" spans="1:21" x14ac:dyDescent="0.25">
      <c r="A86" s="12" t="str">
        <f>IF(Tableau41516[[#This Row],[Semaine]]="","",VLOOKUP(Tableau41516[[#This Row],[Semaine]],Listes!$A:$B,2,FALSE))</f>
        <v/>
      </c>
      <c r="B86" s="12" t="str">
        <f>IF(ISBLANK(Tableau41516[[#This Row],[Matricule]]),"",VLOOKUP(Tableau41516[[#This Row],[Matricule]],#REF!,2,FALSE))</f>
        <v/>
      </c>
      <c r="C86" s="12" t="str">
        <f>IF(ISBLANK(Tableau41516[[#This Row],[Matricule]]),"",VLOOKUP(Tableau41516[[#This Row],[Matricule]],#REF!,3,FALSE))</f>
        <v/>
      </c>
      <c r="D86" s="12" t="str">
        <f>CONCATENATE(Tableau41516[[#This Row],[Semaine]],Tableau41516[[#This Row],[Matricule]])</f>
        <v/>
      </c>
      <c r="H86" s="8"/>
      <c r="I86" s="8"/>
      <c r="J86" s="8"/>
      <c r="K86" s="8"/>
      <c r="L86" s="8"/>
      <c r="M86" s="8"/>
      <c r="N86" s="8"/>
      <c r="O86" s="21">
        <f>COUNTIF(Tableau41516[[#This Row],[Lundi]:[Dimanche]],"&gt;0")</f>
        <v>0</v>
      </c>
      <c r="P86" s="21">
        <f>SUM(Tableau41516[[#This Row],[Lundi]:[Dimanche]])</f>
        <v>0</v>
      </c>
      <c r="Q86" s="21">
        <f>COUNTIF(Tableau41516[[#This Row],[Lundi]:[Dimanche]],"&gt;=190")*1000</f>
        <v>0</v>
      </c>
      <c r="R86" s="21">
        <f t="shared" si="2"/>
        <v>0</v>
      </c>
      <c r="S86" s="21">
        <f t="shared" si="3"/>
        <v>0</v>
      </c>
      <c r="T86" s="54" t="str">
        <f>IF(Tableau41516[[#This Row],[Matricule]]&gt;1,IF(COUNTIF(Tableau41516[DateMatricule],Tableau41516[[#This Row],[DateMatricule]])&gt;1,"Doublon",""),"")</f>
        <v/>
      </c>
      <c r="U86"/>
    </row>
    <row r="87" spans="1:21" x14ac:dyDescent="0.25">
      <c r="A87" s="12" t="str">
        <f>IF(Tableau41516[[#This Row],[Semaine]]="","",VLOOKUP(Tableau41516[[#This Row],[Semaine]],Listes!$A:$B,2,FALSE))</f>
        <v/>
      </c>
      <c r="B87" s="12" t="str">
        <f>IF(ISBLANK(Tableau41516[[#This Row],[Matricule]]),"",VLOOKUP(Tableau41516[[#This Row],[Matricule]],#REF!,2,FALSE))</f>
        <v/>
      </c>
      <c r="C87" s="12" t="str">
        <f>IF(ISBLANK(Tableau41516[[#This Row],[Matricule]]),"",VLOOKUP(Tableau41516[[#This Row],[Matricule]],#REF!,3,FALSE))</f>
        <v/>
      </c>
      <c r="D87" s="12" t="str">
        <f>CONCATENATE(Tableau41516[[#This Row],[Semaine]],Tableau41516[[#This Row],[Matricule]])</f>
        <v/>
      </c>
      <c r="H87" s="8"/>
      <c r="I87" s="8"/>
      <c r="J87" s="8"/>
      <c r="K87" s="8"/>
      <c r="L87" s="8"/>
      <c r="M87" s="8"/>
      <c r="N87" s="8"/>
      <c r="O87" s="21">
        <f>COUNTIF(Tableau41516[[#This Row],[Lundi]:[Dimanche]],"&gt;0")</f>
        <v>0</v>
      </c>
      <c r="P87" s="21">
        <f>SUM(Tableau41516[[#This Row],[Lundi]:[Dimanche]])</f>
        <v>0</v>
      </c>
      <c r="Q87" s="21">
        <f>COUNTIF(Tableau41516[[#This Row],[Lundi]:[Dimanche]],"&gt;=190")*1000</f>
        <v>0</v>
      </c>
      <c r="R87" s="21">
        <f t="shared" si="2"/>
        <v>0</v>
      </c>
      <c r="S87" s="21">
        <f t="shared" si="3"/>
        <v>0</v>
      </c>
      <c r="T87" s="54" t="str">
        <f>IF(Tableau41516[[#This Row],[Matricule]]&gt;1,IF(COUNTIF(Tableau41516[DateMatricule],Tableau41516[[#This Row],[DateMatricule]])&gt;1,"Doublon",""),"")</f>
        <v/>
      </c>
      <c r="U87"/>
    </row>
    <row r="88" spans="1:21" x14ac:dyDescent="0.25">
      <c r="A88" s="12" t="str">
        <f>IF(Tableau41516[[#This Row],[Semaine]]="","",VLOOKUP(Tableau41516[[#This Row],[Semaine]],Listes!$A:$B,2,FALSE))</f>
        <v/>
      </c>
      <c r="B88" s="12" t="str">
        <f>IF(ISBLANK(Tableau41516[[#This Row],[Matricule]]),"",VLOOKUP(Tableau41516[[#This Row],[Matricule]],#REF!,2,FALSE))</f>
        <v/>
      </c>
      <c r="C88" s="12" t="str">
        <f>IF(ISBLANK(Tableau41516[[#This Row],[Matricule]]),"",VLOOKUP(Tableau41516[[#This Row],[Matricule]],#REF!,3,FALSE))</f>
        <v/>
      </c>
      <c r="D88" s="12" t="str">
        <f>CONCATENATE(Tableau41516[[#This Row],[Semaine]],Tableau41516[[#This Row],[Matricule]])</f>
        <v/>
      </c>
      <c r="H88" s="8"/>
      <c r="I88" s="8"/>
      <c r="J88" s="8"/>
      <c r="K88" s="8"/>
      <c r="L88" s="8"/>
      <c r="M88" s="8"/>
      <c r="N88" s="8"/>
      <c r="O88" s="21">
        <f>COUNTIF(Tableau41516[[#This Row],[Lundi]:[Dimanche]],"&gt;0")</f>
        <v>0</v>
      </c>
      <c r="P88" s="21">
        <f>SUM(Tableau41516[[#This Row],[Lundi]:[Dimanche]])</f>
        <v>0</v>
      </c>
      <c r="Q88" s="21">
        <f>COUNTIF(Tableau41516[[#This Row],[Lundi]:[Dimanche]],"&gt;=190")*1000</f>
        <v>0</v>
      </c>
      <c r="R88" s="21">
        <f t="shared" si="2"/>
        <v>0</v>
      </c>
      <c r="S88" s="21">
        <f t="shared" si="3"/>
        <v>0</v>
      </c>
      <c r="T88" s="54" t="str">
        <f>IF(Tableau41516[[#This Row],[Matricule]]&gt;1,IF(COUNTIF(Tableau41516[DateMatricule],Tableau41516[[#This Row],[DateMatricule]])&gt;1,"Doublon",""),"")</f>
        <v/>
      </c>
      <c r="U88"/>
    </row>
    <row r="89" spans="1:21" x14ac:dyDescent="0.25">
      <c r="A89" s="12" t="str">
        <f>IF(Tableau41516[[#This Row],[Semaine]]="","",VLOOKUP(Tableau41516[[#This Row],[Semaine]],Listes!$A:$B,2,FALSE))</f>
        <v/>
      </c>
      <c r="B89" s="12" t="str">
        <f>IF(ISBLANK(Tableau41516[[#This Row],[Matricule]]),"",VLOOKUP(Tableau41516[[#This Row],[Matricule]],#REF!,2,FALSE))</f>
        <v/>
      </c>
      <c r="C89" s="12" t="str">
        <f>IF(ISBLANK(Tableau41516[[#This Row],[Matricule]]),"",VLOOKUP(Tableau41516[[#This Row],[Matricule]],#REF!,3,FALSE))</f>
        <v/>
      </c>
      <c r="D89" s="12" t="str">
        <f>CONCATENATE(Tableau41516[[#This Row],[Semaine]],Tableau41516[[#This Row],[Matricule]])</f>
        <v/>
      </c>
      <c r="H89" s="8"/>
      <c r="I89" s="8"/>
      <c r="J89" s="8"/>
      <c r="K89" s="8"/>
      <c r="L89" s="8"/>
      <c r="M89" s="8"/>
      <c r="N89" s="8"/>
      <c r="O89" s="21">
        <f>COUNTIF(Tableau41516[[#This Row],[Lundi]:[Dimanche]],"&gt;0")</f>
        <v>0</v>
      </c>
      <c r="P89" s="21">
        <f>SUM(Tableau41516[[#This Row],[Lundi]:[Dimanche]])</f>
        <v>0</v>
      </c>
      <c r="Q89" s="21">
        <f>COUNTIF(Tableau41516[[#This Row],[Lundi]:[Dimanche]],"&gt;=190")*1000</f>
        <v>0</v>
      </c>
      <c r="R89" s="21">
        <f t="shared" si="2"/>
        <v>0</v>
      </c>
      <c r="S89" s="21">
        <f t="shared" si="3"/>
        <v>0</v>
      </c>
      <c r="T89" s="54" t="str">
        <f>IF(Tableau41516[[#This Row],[Matricule]]&gt;1,IF(COUNTIF(Tableau41516[DateMatricule],Tableau41516[[#This Row],[DateMatricule]])&gt;1,"Doublon",""),"")</f>
        <v/>
      </c>
      <c r="U89"/>
    </row>
    <row r="90" spans="1:21" x14ac:dyDescent="0.25">
      <c r="A90" s="12" t="str">
        <f>IF(Tableau41516[[#This Row],[Semaine]]="","",VLOOKUP(Tableau41516[[#This Row],[Semaine]],Listes!$A:$B,2,FALSE))</f>
        <v/>
      </c>
      <c r="B90" s="12" t="str">
        <f>IF(ISBLANK(Tableau41516[[#This Row],[Matricule]]),"",VLOOKUP(Tableau41516[[#This Row],[Matricule]],#REF!,2,FALSE))</f>
        <v/>
      </c>
      <c r="C90" s="12" t="str">
        <f>IF(ISBLANK(Tableau41516[[#This Row],[Matricule]]),"",VLOOKUP(Tableau41516[[#This Row],[Matricule]],#REF!,3,FALSE))</f>
        <v/>
      </c>
      <c r="D90" s="12" t="str">
        <f>CONCATENATE(Tableau41516[[#This Row],[Semaine]],Tableau41516[[#This Row],[Matricule]])</f>
        <v/>
      </c>
      <c r="H90" s="8"/>
      <c r="I90" s="8"/>
      <c r="J90" s="8"/>
      <c r="K90" s="8"/>
      <c r="L90" s="8"/>
      <c r="M90" s="8"/>
      <c r="N90" s="8"/>
      <c r="O90" s="21">
        <f>COUNTIF(Tableau41516[[#This Row],[Lundi]:[Dimanche]],"&gt;0")</f>
        <v>0</v>
      </c>
      <c r="P90" s="21">
        <f>SUM(Tableau41516[[#This Row],[Lundi]:[Dimanche]])</f>
        <v>0</v>
      </c>
      <c r="Q90" s="21">
        <f>COUNTIF(Tableau41516[[#This Row],[Lundi]:[Dimanche]],"&gt;=190")*1000</f>
        <v>0</v>
      </c>
      <c r="R90" s="21">
        <f t="shared" si="2"/>
        <v>0</v>
      </c>
      <c r="S90" s="21">
        <f t="shared" si="3"/>
        <v>0</v>
      </c>
      <c r="T90" s="54" t="str">
        <f>IF(Tableau41516[[#This Row],[Matricule]]&gt;1,IF(COUNTIF(Tableau41516[DateMatricule],Tableau41516[[#This Row],[DateMatricule]])&gt;1,"Doublon",""),"")</f>
        <v/>
      </c>
      <c r="U90"/>
    </row>
    <row r="91" spans="1:21" x14ac:dyDescent="0.25">
      <c r="A91" s="12" t="str">
        <f>IF(Tableau41516[[#This Row],[Semaine]]="","",VLOOKUP(Tableau41516[[#This Row],[Semaine]],Listes!$A:$B,2,FALSE))</f>
        <v/>
      </c>
      <c r="B91" s="12" t="str">
        <f>IF(ISBLANK(Tableau41516[[#This Row],[Matricule]]),"",VLOOKUP(Tableau41516[[#This Row],[Matricule]],#REF!,2,FALSE))</f>
        <v/>
      </c>
      <c r="C91" s="12" t="str">
        <f>IF(ISBLANK(Tableau41516[[#This Row],[Matricule]]),"",VLOOKUP(Tableau41516[[#This Row],[Matricule]],#REF!,3,FALSE))</f>
        <v/>
      </c>
      <c r="D91" s="12" t="str">
        <f>CONCATENATE(Tableau41516[[#This Row],[Semaine]],Tableau41516[[#This Row],[Matricule]])</f>
        <v/>
      </c>
      <c r="H91" s="8"/>
      <c r="I91" s="8"/>
      <c r="J91" s="8"/>
      <c r="K91" s="8"/>
      <c r="L91" s="8"/>
      <c r="M91" s="8"/>
      <c r="N91" s="8"/>
      <c r="O91" s="21">
        <f>COUNTIF(Tableau41516[[#This Row],[Lundi]:[Dimanche]],"&gt;0")</f>
        <v>0</v>
      </c>
      <c r="P91" s="21">
        <f>SUM(Tableau41516[[#This Row],[Lundi]:[Dimanche]])</f>
        <v>0</v>
      </c>
      <c r="Q91" s="21">
        <f>COUNTIF(Tableau41516[[#This Row],[Lundi]:[Dimanche]],"&gt;=190")*1000</f>
        <v>0</v>
      </c>
      <c r="R91" s="21">
        <f t="shared" si="2"/>
        <v>0</v>
      </c>
      <c r="S91" s="21">
        <f t="shared" si="3"/>
        <v>0</v>
      </c>
      <c r="T91" s="54" t="str">
        <f>IF(Tableau41516[[#This Row],[Matricule]]&gt;1,IF(COUNTIF(Tableau41516[DateMatricule],Tableau41516[[#This Row],[DateMatricule]])&gt;1,"Doublon",""),"")</f>
        <v/>
      </c>
      <c r="U91"/>
    </row>
    <row r="92" spans="1:21" x14ac:dyDescent="0.25">
      <c r="A92" s="12" t="str">
        <f>IF(Tableau41516[[#This Row],[Semaine]]="","",VLOOKUP(Tableau41516[[#This Row],[Semaine]],Listes!$A:$B,2,FALSE))</f>
        <v/>
      </c>
      <c r="B92" s="12" t="str">
        <f>IF(ISBLANK(Tableau41516[[#This Row],[Matricule]]),"",VLOOKUP(Tableau41516[[#This Row],[Matricule]],#REF!,2,FALSE))</f>
        <v/>
      </c>
      <c r="C92" s="12" t="str">
        <f>IF(ISBLANK(Tableau41516[[#This Row],[Matricule]]),"",VLOOKUP(Tableau41516[[#This Row],[Matricule]],#REF!,3,FALSE))</f>
        <v/>
      </c>
      <c r="D92" s="12" t="str">
        <f>CONCATENATE(Tableau41516[[#This Row],[Semaine]],Tableau41516[[#This Row],[Matricule]])</f>
        <v/>
      </c>
      <c r="H92" s="8"/>
      <c r="I92" s="8"/>
      <c r="J92" s="8"/>
      <c r="K92" s="8"/>
      <c r="L92" s="8"/>
      <c r="M92" s="8"/>
      <c r="N92" s="8"/>
      <c r="O92" s="21">
        <f>COUNTIF(Tableau41516[[#This Row],[Lundi]:[Dimanche]],"&gt;0")</f>
        <v>0</v>
      </c>
      <c r="P92" s="21">
        <f>SUM(Tableau41516[[#This Row],[Lundi]:[Dimanche]])</f>
        <v>0</v>
      </c>
      <c r="Q92" s="21">
        <f>COUNTIF(Tableau41516[[#This Row],[Lundi]:[Dimanche]],"&gt;=190")*1000</f>
        <v>0</v>
      </c>
      <c r="R92" s="21">
        <f t="shared" si="2"/>
        <v>0</v>
      </c>
      <c r="S92" s="21">
        <f t="shared" si="3"/>
        <v>0</v>
      </c>
      <c r="T92" s="54" t="str">
        <f>IF(Tableau41516[[#This Row],[Matricule]]&gt;1,IF(COUNTIF(Tableau41516[DateMatricule],Tableau41516[[#This Row],[DateMatricule]])&gt;1,"Doublon",""),"")</f>
        <v/>
      </c>
      <c r="U92"/>
    </row>
    <row r="93" spans="1:21" x14ac:dyDescent="0.25">
      <c r="A93" s="12" t="str">
        <f>IF(Tableau41516[[#This Row],[Semaine]]="","",VLOOKUP(Tableau41516[[#This Row],[Semaine]],Listes!$A:$B,2,FALSE))</f>
        <v/>
      </c>
      <c r="B93" s="12" t="str">
        <f>IF(ISBLANK(Tableau41516[[#This Row],[Matricule]]),"",VLOOKUP(Tableau41516[[#This Row],[Matricule]],#REF!,2,FALSE))</f>
        <v/>
      </c>
      <c r="C93" s="12" t="str">
        <f>IF(ISBLANK(Tableau41516[[#This Row],[Matricule]]),"",VLOOKUP(Tableau41516[[#This Row],[Matricule]],#REF!,3,FALSE))</f>
        <v/>
      </c>
      <c r="D93" s="12" t="str">
        <f>CONCATENATE(Tableau41516[[#This Row],[Semaine]],Tableau41516[[#This Row],[Matricule]])</f>
        <v/>
      </c>
      <c r="H93" s="8"/>
      <c r="I93" s="8"/>
      <c r="J93" s="8"/>
      <c r="K93" s="8"/>
      <c r="L93" s="8"/>
      <c r="M93" s="8"/>
      <c r="N93" s="8"/>
      <c r="O93" s="21">
        <f>COUNTIF(Tableau41516[[#This Row],[Lundi]:[Dimanche]],"&gt;0")</f>
        <v>0</v>
      </c>
      <c r="P93" s="21">
        <f>SUM(Tableau41516[[#This Row],[Lundi]:[Dimanche]])</f>
        <v>0</v>
      </c>
      <c r="Q93" s="21">
        <f>COUNTIF(Tableau41516[[#This Row],[Lundi]:[Dimanche]],"&gt;=190")*1000</f>
        <v>0</v>
      </c>
      <c r="R93" s="21">
        <f t="shared" si="2"/>
        <v>0</v>
      </c>
      <c r="S93" s="21">
        <f t="shared" si="3"/>
        <v>0</v>
      </c>
      <c r="T93" s="54" t="str">
        <f>IF(Tableau41516[[#This Row],[Matricule]]&gt;1,IF(COUNTIF(Tableau41516[DateMatricule],Tableau41516[[#This Row],[DateMatricule]])&gt;1,"Doublon",""),"")</f>
        <v/>
      </c>
      <c r="U93"/>
    </row>
    <row r="94" spans="1:21" x14ac:dyDescent="0.25">
      <c r="A94" s="12" t="str">
        <f>IF(Tableau41516[[#This Row],[Semaine]]="","",VLOOKUP(Tableau41516[[#This Row],[Semaine]],Listes!$A:$B,2,FALSE))</f>
        <v/>
      </c>
      <c r="B94" s="12" t="str">
        <f>IF(ISBLANK(Tableau41516[[#This Row],[Matricule]]),"",VLOOKUP(Tableau41516[[#This Row],[Matricule]],#REF!,2,FALSE))</f>
        <v/>
      </c>
      <c r="C94" s="12" t="str">
        <f>IF(ISBLANK(Tableau41516[[#This Row],[Matricule]]),"",VLOOKUP(Tableau41516[[#This Row],[Matricule]],#REF!,3,FALSE))</f>
        <v/>
      </c>
      <c r="D94" s="12" t="str">
        <f>CONCATENATE(Tableau41516[[#This Row],[Semaine]],Tableau41516[[#This Row],[Matricule]])</f>
        <v/>
      </c>
      <c r="H94" s="8"/>
      <c r="I94" s="8"/>
      <c r="J94" s="8"/>
      <c r="K94" s="8"/>
      <c r="L94" s="8"/>
      <c r="M94" s="8"/>
      <c r="N94" s="8"/>
      <c r="O94" s="21">
        <f>COUNTIF(Tableau41516[[#This Row],[Lundi]:[Dimanche]],"&gt;0")</f>
        <v>0</v>
      </c>
      <c r="P94" s="21">
        <f>SUM(Tableau41516[[#This Row],[Lundi]:[Dimanche]])</f>
        <v>0</v>
      </c>
      <c r="Q94" s="21">
        <f>COUNTIF(Tableau41516[[#This Row],[Lundi]:[Dimanche]],"&gt;=190")*1000</f>
        <v>0</v>
      </c>
      <c r="R94" s="21">
        <f t="shared" si="2"/>
        <v>0</v>
      </c>
      <c r="S94" s="21">
        <f t="shared" si="3"/>
        <v>0</v>
      </c>
      <c r="T94" s="54" t="str">
        <f>IF(Tableau41516[[#This Row],[Matricule]]&gt;1,IF(COUNTIF(Tableau41516[DateMatricule],Tableau41516[[#This Row],[DateMatricule]])&gt;1,"Doublon",""),"")</f>
        <v/>
      </c>
      <c r="U94"/>
    </row>
    <row r="95" spans="1:21" x14ac:dyDescent="0.25">
      <c r="A95" s="12" t="str">
        <f>IF(Tableau41516[[#This Row],[Semaine]]="","",VLOOKUP(Tableau41516[[#This Row],[Semaine]],Listes!$A:$B,2,FALSE))</f>
        <v/>
      </c>
      <c r="B95" s="12" t="str">
        <f>IF(ISBLANK(Tableau41516[[#This Row],[Matricule]]),"",VLOOKUP(Tableau41516[[#This Row],[Matricule]],#REF!,2,FALSE))</f>
        <v/>
      </c>
      <c r="C95" s="12" t="str">
        <f>IF(ISBLANK(Tableau41516[[#This Row],[Matricule]]),"",VLOOKUP(Tableau41516[[#This Row],[Matricule]],#REF!,3,FALSE))</f>
        <v/>
      </c>
      <c r="D95" s="12" t="str">
        <f>CONCATENATE(Tableau41516[[#This Row],[Semaine]],Tableau41516[[#This Row],[Matricule]])</f>
        <v/>
      </c>
      <c r="H95" s="8"/>
      <c r="I95" s="8"/>
      <c r="J95" s="8"/>
      <c r="K95" s="8"/>
      <c r="L95" s="8"/>
      <c r="M95" s="8"/>
      <c r="N95" s="8"/>
      <c r="O95" s="21">
        <f>COUNTIF(Tableau41516[[#This Row],[Lundi]:[Dimanche]],"&gt;0")</f>
        <v>0</v>
      </c>
      <c r="P95" s="21">
        <f>SUM(Tableau41516[[#This Row],[Lundi]:[Dimanche]])</f>
        <v>0</v>
      </c>
      <c r="Q95" s="21">
        <f>COUNTIF(Tableau41516[[#This Row],[Lundi]:[Dimanche]],"&gt;=190")*1000</f>
        <v>0</v>
      </c>
      <c r="R95" s="21">
        <f t="shared" si="2"/>
        <v>0</v>
      </c>
      <c r="S95" s="21">
        <f t="shared" si="3"/>
        <v>0</v>
      </c>
      <c r="T95" s="54" t="str">
        <f>IF(Tableau41516[[#This Row],[Matricule]]&gt;1,IF(COUNTIF(Tableau41516[DateMatricule],Tableau41516[[#This Row],[DateMatricule]])&gt;1,"Doublon",""),"")</f>
        <v/>
      </c>
      <c r="U95"/>
    </row>
    <row r="96" spans="1:21" x14ac:dyDescent="0.25">
      <c r="A96" s="12" t="str">
        <f>IF(Tableau41516[[#This Row],[Semaine]]="","",VLOOKUP(Tableau41516[[#This Row],[Semaine]],Listes!$A:$B,2,FALSE))</f>
        <v/>
      </c>
      <c r="B96" s="12" t="str">
        <f>IF(ISBLANK(Tableau41516[[#This Row],[Matricule]]),"",VLOOKUP(Tableau41516[[#This Row],[Matricule]],#REF!,2,FALSE))</f>
        <v/>
      </c>
      <c r="C96" s="12" t="str">
        <f>IF(ISBLANK(Tableau41516[[#This Row],[Matricule]]),"",VLOOKUP(Tableau41516[[#This Row],[Matricule]],#REF!,3,FALSE))</f>
        <v/>
      </c>
      <c r="D96" s="12" t="str">
        <f>CONCATENATE(Tableau41516[[#This Row],[Semaine]],Tableau41516[[#This Row],[Matricule]])</f>
        <v/>
      </c>
      <c r="H96" s="8"/>
      <c r="I96" s="8"/>
      <c r="J96" s="8"/>
      <c r="K96" s="8"/>
      <c r="L96" s="8"/>
      <c r="M96" s="8"/>
      <c r="N96" s="8"/>
      <c r="O96" s="21">
        <f>COUNTIF(Tableau41516[[#This Row],[Lundi]:[Dimanche]],"&gt;0")</f>
        <v>0</v>
      </c>
      <c r="P96" s="21">
        <f>SUM(Tableau41516[[#This Row],[Lundi]:[Dimanche]])</f>
        <v>0</v>
      </c>
      <c r="Q96" s="21">
        <f>COUNTIF(Tableau41516[[#This Row],[Lundi]:[Dimanche]],"&gt;=190")*1000</f>
        <v>0</v>
      </c>
      <c r="R96" s="21">
        <f t="shared" si="2"/>
        <v>0</v>
      </c>
      <c r="S96" s="21">
        <f t="shared" si="3"/>
        <v>0</v>
      </c>
      <c r="T96" s="54" t="str">
        <f>IF(Tableau41516[[#This Row],[Matricule]]&gt;1,IF(COUNTIF(Tableau41516[DateMatricule],Tableau41516[[#This Row],[DateMatricule]])&gt;1,"Doublon",""),"")</f>
        <v/>
      </c>
      <c r="U96"/>
    </row>
    <row r="97" spans="1:21" x14ac:dyDescent="0.25">
      <c r="A97" s="12" t="str">
        <f>IF(Tableau41516[[#This Row],[Semaine]]="","",VLOOKUP(Tableau41516[[#This Row],[Semaine]],Listes!$A:$B,2,FALSE))</f>
        <v/>
      </c>
      <c r="B97" s="12" t="str">
        <f>IF(ISBLANK(Tableau41516[[#This Row],[Matricule]]),"",VLOOKUP(Tableau41516[[#This Row],[Matricule]],#REF!,2,FALSE))</f>
        <v/>
      </c>
      <c r="C97" s="12" t="str">
        <f>IF(ISBLANK(Tableau41516[[#This Row],[Matricule]]),"",VLOOKUP(Tableau41516[[#This Row],[Matricule]],#REF!,3,FALSE))</f>
        <v/>
      </c>
      <c r="D97" s="12" t="str">
        <f>CONCATENATE(Tableau41516[[#This Row],[Semaine]],Tableau41516[[#This Row],[Matricule]])</f>
        <v/>
      </c>
      <c r="H97" s="8"/>
      <c r="I97" s="8"/>
      <c r="J97" s="8"/>
      <c r="K97" s="8"/>
      <c r="L97" s="8"/>
      <c r="M97" s="8"/>
      <c r="N97" s="8"/>
      <c r="O97" s="21">
        <f>COUNTIF(Tableau41516[[#This Row],[Lundi]:[Dimanche]],"&gt;0")</f>
        <v>0</v>
      </c>
      <c r="P97" s="21">
        <f>SUM(Tableau41516[[#This Row],[Lundi]:[Dimanche]])</f>
        <v>0</v>
      </c>
      <c r="Q97" s="21">
        <f>COUNTIF(Tableau41516[[#This Row],[Lundi]:[Dimanche]],"&gt;=190")*1000</f>
        <v>0</v>
      </c>
      <c r="R97" s="21">
        <f t="shared" si="2"/>
        <v>0</v>
      </c>
      <c r="S97" s="21">
        <f t="shared" si="3"/>
        <v>0</v>
      </c>
      <c r="T97" s="54" t="str">
        <f>IF(Tableau41516[[#This Row],[Matricule]]&gt;1,IF(COUNTIF(Tableau41516[DateMatricule],Tableau41516[[#This Row],[DateMatricule]])&gt;1,"Doublon",""),"")</f>
        <v/>
      </c>
      <c r="U97"/>
    </row>
    <row r="98" spans="1:21" x14ac:dyDescent="0.25">
      <c r="A98" s="12" t="str">
        <f>IF(Tableau41516[[#This Row],[Semaine]]="","",VLOOKUP(Tableau41516[[#This Row],[Semaine]],Listes!$A:$B,2,FALSE))</f>
        <v/>
      </c>
      <c r="B98" s="12" t="str">
        <f>IF(ISBLANK(Tableau41516[[#This Row],[Matricule]]),"",VLOOKUP(Tableau41516[[#This Row],[Matricule]],#REF!,2,FALSE))</f>
        <v/>
      </c>
      <c r="C98" s="12" t="str">
        <f>IF(ISBLANK(Tableau41516[[#This Row],[Matricule]]),"",VLOOKUP(Tableau41516[[#This Row],[Matricule]],#REF!,3,FALSE))</f>
        <v/>
      </c>
      <c r="D98" s="12" t="str">
        <f>CONCATENATE(Tableau41516[[#This Row],[Semaine]],Tableau41516[[#This Row],[Matricule]])</f>
        <v/>
      </c>
      <c r="H98" s="8"/>
      <c r="I98" s="8"/>
      <c r="J98" s="8"/>
      <c r="K98" s="8"/>
      <c r="L98" s="8"/>
      <c r="M98" s="8"/>
      <c r="N98" s="8"/>
      <c r="O98" s="21">
        <f>COUNTIF(Tableau41516[[#This Row],[Lundi]:[Dimanche]],"&gt;0")</f>
        <v>0</v>
      </c>
      <c r="P98" s="21">
        <f>SUM(Tableau41516[[#This Row],[Lundi]:[Dimanche]])</f>
        <v>0</v>
      </c>
      <c r="Q98" s="21">
        <f>COUNTIF(Tableau41516[[#This Row],[Lundi]:[Dimanche]],"&gt;=190")*1000</f>
        <v>0</v>
      </c>
      <c r="R98" s="21">
        <f t="shared" si="2"/>
        <v>0</v>
      </c>
      <c r="S98" s="21">
        <f t="shared" si="3"/>
        <v>0</v>
      </c>
      <c r="T98" s="54" t="str">
        <f>IF(Tableau41516[[#This Row],[Matricule]]&gt;1,IF(COUNTIF(Tableau41516[DateMatricule],Tableau41516[[#This Row],[DateMatricule]])&gt;1,"Doublon",""),"")</f>
        <v/>
      </c>
      <c r="U98"/>
    </row>
    <row r="99" spans="1:21" x14ac:dyDescent="0.25">
      <c r="A99" s="12" t="str">
        <f>IF(Tableau41516[[#This Row],[Semaine]]="","",VLOOKUP(Tableau41516[[#This Row],[Semaine]],Listes!$A:$B,2,FALSE))</f>
        <v/>
      </c>
      <c r="B99" s="12" t="str">
        <f>IF(ISBLANK(Tableau41516[[#This Row],[Matricule]]),"",VLOOKUP(Tableau41516[[#This Row],[Matricule]],#REF!,2,FALSE))</f>
        <v/>
      </c>
      <c r="C99" s="12" t="str">
        <f>IF(ISBLANK(Tableau41516[[#This Row],[Matricule]]),"",VLOOKUP(Tableau41516[[#This Row],[Matricule]],#REF!,3,FALSE))</f>
        <v/>
      </c>
      <c r="D99" s="12" t="str">
        <f>CONCATENATE(Tableau41516[[#This Row],[Semaine]],Tableau41516[[#This Row],[Matricule]])</f>
        <v/>
      </c>
      <c r="H99" s="8"/>
      <c r="I99" s="8"/>
      <c r="J99" s="8"/>
      <c r="K99" s="8"/>
      <c r="L99" s="8"/>
      <c r="M99" s="8"/>
      <c r="N99" s="8"/>
      <c r="O99" s="21">
        <f>COUNTIF(Tableau41516[[#This Row],[Lundi]:[Dimanche]],"&gt;0")</f>
        <v>0</v>
      </c>
      <c r="P99" s="21">
        <f>SUM(Tableau41516[[#This Row],[Lundi]:[Dimanche]])</f>
        <v>0</v>
      </c>
      <c r="Q99" s="21">
        <f>COUNTIF(Tableau41516[[#This Row],[Lundi]:[Dimanche]],"&gt;=190")*1000</f>
        <v>0</v>
      </c>
      <c r="R99" s="21">
        <f t="shared" si="2"/>
        <v>0</v>
      </c>
      <c r="S99" s="21">
        <f t="shared" si="3"/>
        <v>0</v>
      </c>
      <c r="T99" s="54" t="str">
        <f>IF(Tableau41516[[#This Row],[Matricule]]&gt;1,IF(COUNTIF(Tableau41516[DateMatricule],Tableau41516[[#This Row],[DateMatricule]])&gt;1,"Doublon",""),"")</f>
        <v/>
      </c>
      <c r="U99"/>
    </row>
    <row r="100" spans="1:21" x14ac:dyDescent="0.25">
      <c r="A100" s="12" t="str">
        <f>IF(Tableau41516[[#This Row],[Semaine]]="","",VLOOKUP(Tableau41516[[#This Row],[Semaine]],Listes!$A:$B,2,FALSE))</f>
        <v/>
      </c>
      <c r="B100" s="12" t="str">
        <f>IF(ISBLANK(Tableau41516[[#This Row],[Matricule]]),"",VLOOKUP(Tableau41516[[#This Row],[Matricule]],#REF!,2,FALSE))</f>
        <v/>
      </c>
      <c r="C100" s="12" t="str">
        <f>IF(ISBLANK(Tableau41516[[#This Row],[Matricule]]),"",VLOOKUP(Tableau41516[[#This Row],[Matricule]],#REF!,3,FALSE))</f>
        <v/>
      </c>
      <c r="D100" s="12" t="str">
        <f>CONCATENATE(Tableau41516[[#This Row],[Semaine]],Tableau41516[[#This Row],[Matricule]])</f>
        <v/>
      </c>
      <c r="H100" s="8"/>
      <c r="I100" s="8"/>
      <c r="J100" s="8"/>
      <c r="K100" s="8"/>
      <c r="L100" s="8"/>
      <c r="M100" s="8"/>
      <c r="N100" s="8"/>
      <c r="O100" s="21">
        <f>COUNTIF(Tableau41516[[#This Row],[Lundi]:[Dimanche]],"&gt;0")</f>
        <v>0</v>
      </c>
      <c r="P100" s="21">
        <f>SUM(Tableau41516[[#This Row],[Lundi]:[Dimanche]])</f>
        <v>0</v>
      </c>
      <c r="Q100" s="21">
        <f>COUNTIF(Tableau41516[[#This Row],[Lundi]:[Dimanche]],"&gt;=190")*1000</f>
        <v>0</v>
      </c>
      <c r="R100" s="21">
        <f t="shared" si="2"/>
        <v>0</v>
      </c>
      <c r="S100" s="21">
        <f t="shared" si="3"/>
        <v>0</v>
      </c>
      <c r="T100" s="54" t="str">
        <f>IF(Tableau41516[[#This Row],[Matricule]]&gt;1,IF(COUNTIF(Tableau41516[DateMatricule],Tableau41516[[#This Row],[DateMatricule]])&gt;1,"Doublon",""),"")</f>
        <v/>
      </c>
      <c r="U100"/>
    </row>
    <row r="101" spans="1:21" x14ac:dyDescent="0.25">
      <c r="A101" s="12" t="str">
        <f>IF(Tableau41516[[#This Row],[Semaine]]="","",VLOOKUP(Tableau41516[[#This Row],[Semaine]],Listes!$A:$B,2,FALSE))</f>
        <v/>
      </c>
      <c r="B101" s="12" t="str">
        <f>IF(ISBLANK(Tableau41516[[#This Row],[Matricule]]),"",VLOOKUP(Tableau41516[[#This Row],[Matricule]],#REF!,2,FALSE))</f>
        <v/>
      </c>
      <c r="C101" s="12" t="str">
        <f>IF(ISBLANK(Tableau41516[[#This Row],[Matricule]]),"",VLOOKUP(Tableau41516[[#This Row],[Matricule]],#REF!,3,FALSE))</f>
        <v/>
      </c>
      <c r="D101" s="12" t="str">
        <f>CONCATENATE(Tableau41516[[#This Row],[Semaine]],Tableau41516[[#This Row],[Matricule]])</f>
        <v/>
      </c>
      <c r="H101" s="8"/>
      <c r="I101" s="8"/>
      <c r="J101" s="8"/>
      <c r="K101" s="8"/>
      <c r="L101" s="8"/>
      <c r="M101" s="8"/>
      <c r="N101" s="8"/>
      <c r="O101" s="21">
        <f>COUNTIF(Tableau41516[[#This Row],[Lundi]:[Dimanche]],"&gt;0")</f>
        <v>0</v>
      </c>
      <c r="P101" s="21">
        <f>SUM(Tableau41516[[#This Row],[Lundi]:[Dimanche]])</f>
        <v>0</v>
      </c>
      <c r="Q101" s="21">
        <f>COUNTIF(Tableau41516[[#This Row],[Lundi]:[Dimanche]],"&gt;=190")*1000</f>
        <v>0</v>
      </c>
      <c r="R101" s="21">
        <f t="shared" si="2"/>
        <v>0</v>
      </c>
      <c r="S101" s="21">
        <f t="shared" si="3"/>
        <v>0</v>
      </c>
      <c r="T101" s="54" t="str">
        <f>IF(Tableau41516[[#This Row],[Matricule]]&gt;1,IF(COUNTIF(Tableau41516[DateMatricule],Tableau41516[[#This Row],[DateMatricule]])&gt;1,"Doublon",""),"")</f>
        <v/>
      </c>
      <c r="U101"/>
    </row>
    <row r="102" spans="1:21" x14ac:dyDescent="0.25">
      <c r="A102" s="12" t="str">
        <f>IF(Tableau41516[[#This Row],[Semaine]]="","",VLOOKUP(Tableau41516[[#This Row],[Semaine]],Listes!$A:$B,2,FALSE))</f>
        <v/>
      </c>
      <c r="B102" s="12" t="str">
        <f>IF(ISBLANK(Tableau41516[[#This Row],[Matricule]]),"",VLOOKUP(Tableau41516[[#This Row],[Matricule]],#REF!,2,FALSE))</f>
        <v/>
      </c>
      <c r="C102" s="12" t="str">
        <f>IF(ISBLANK(Tableau41516[[#This Row],[Matricule]]),"",VLOOKUP(Tableau41516[[#This Row],[Matricule]],#REF!,3,FALSE))</f>
        <v/>
      </c>
      <c r="D102" s="12" t="str">
        <f>CONCATENATE(Tableau41516[[#This Row],[Semaine]],Tableau41516[[#This Row],[Matricule]])</f>
        <v/>
      </c>
      <c r="H102" s="8"/>
      <c r="I102" s="8"/>
      <c r="J102" s="8"/>
      <c r="K102" s="8"/>
      <c r="L102" s="8"/>
      <c r="M102" s="8"/>
      <c r="N102" s="8"/>
      <c r="O102" s="21">
        <f>COUNTIF(Tableau41516[[#This Row],[Lundi]:[Dimanche]],"&gt;0")</f>
        <v>0</v>
      </c>
      <c r="P102" s="21">
        <f>SUM(Tableau41516[[#This Row],[Lundi]:[Dimanche]])</f>
        <v>0</v>
      </c>
      <c r="Q102" s="21">
        <f>COUNTIF(Tableau41516[[#This Row],[Lundi]:[Dimanche]],"&gt;=190")*1000</f>
        <v>0</v>
      </c>
      <c r="R102" s="21">
        <f t="shared" si="2"/>
        <v>0</v>
      </c>
      <c r="S102" s="21">
        <f t="shared" si="3"/>
        <v>0</v>
      </c>
      <c r="T102" s="54" t="str">
        <f>IF(Tableau41516[[#This Row],[Matricule]]&gt;1,IF(COUNTIF(Tableau41516[DateMatricule],Tableau41516[[#This Row],[DateMatricule]])&gt;1,"Doublon",""),"")</f>
        <v/>
      </c>
      <c r="U102"/>
    </row>
    <row r="103" spans="1:21" x14ac:dyDescent="0.25">
      <c r="A103" s="12" t="str">
        <f>IF(Tableau41516[[#This Row],[Semaine]]="","",VLOOKUP(Tableau41516[[#This Row],[Semaine]],Listes!$A:$B,2,FALSE))</f>
        <v/>
      </c>
      <c r="B103" s="12" t="str">
        <f>IF(ISBLANK(Tableau41516[[#This Row],[Matricule]]),"",VLOOKUP(Tableau41516[[#This Row],[Matricule]],#REF!,2,FALSE))</f>
        <v/>
      </c>
      <c r="C103" s="12" t="str">
        <f>IF(ISBLANK(Tableau41516[[#This Row],[Matricule]]),"",VLOOKUP(Tableau41516[[#This Row],[Matricule]],#REF!,3,FALSE))</f>
        <v/>
      </c>
      <c r="D103" s="12" t="str">
        <f>CONCATENATE(Tableau41516[[#This Row],[Semaine]],Tableau41516[[#This Row],[Matricule]])</f>
        <v/>
      </c>
      <c r="H103" s="8"/>
      <c r="I103" s="8"/>
      <c r="J103" s="8"/>
      <c r="K103" s="8"/>
      <c r="L103" s="8"/>
      <c r="M103" s="8"/>
      <c r="N103" s="8"/>
      <c r="O103" s="21">
        <f>COUNTIF(Tableau41516[[#This Row],[Lundi]:[Dimanche]],"&gt;0")</f>
        <v>0</v>
      </c>
      <c r="P103" s="21">
        <f>SUM(Tableau41516[[#This Row],[Lundi]:[Dimanche]])</f>
        <v>0</v>
      </c>
      <c r="Q103" s="21">
        <f>COUNTIF(Tableau41516[[#This Row],[Lundi]:[Dimanche]],"&gt;=190")*1000</f>
        <v>0</v>
      </c>
      <c r="R103" s="21">
        <f t="shared" si="2"/>
        <v>0</v>
      </c>
      <c r="S103" s="21">
        <f t="shared" si="3"/>
        <v>0</v>
      </c>
      <c r="T103" s="54" t="str">
        <f>IF(Tableau41516[[#This Row],[Matricule]]&gt;1,IF(COUNTIF(Tableau41516[DateMatricule],Tableau41516[[#This Row],[DateMatricule]])&gt;1,"Doublon",""),"")</f>
        <v/>
      </c>
      <c r="U103"/>
    </row>
    <row r="104" spans="1:21" x14ac:dyDescent="0.25">
      <c r="A104" s="12" t="str">
        <f>IF(Tableau41516[[#This Row],[Semaine]]="","",VLOOKUP(Tableau41516[[#This Row],[Semaine]],Listes!$A:$B,2,FALSE))</f>
        <v/>
      </c>
      <c r="B104" s="12" t="str">
        <f>IF(ISBLANK(Tableau41516[[#This Row],[Matricule]]),"",VLOOKUP(Tableau41516[[#This Row],[Matricule]],#REF!,2,FALSE))</f>
        <v/>
      </c>
      <c r="C104" s="12" t="str">
        <f>IF(ISBLANK(Tableau41516[[#This Row],[Matricule]]),"",VLOOKUP(Tableau41516[[#This Row],[Matricule]],#REF!,3,FALSE))</f>
        <v/>
      </c>
      <c r="D104" s="12" t="str">
        <f>CONCATENATE(Tableau41516[[#This Row],[Semaine]],Tableau41516[[#This Row],[Matricule]])</f>
        <v/>
      </c>
      <c r="H104" s="8"/>
      <c r="I104" s="8"/>
      <c r="J104" s="8"/>
      <c r="K104" s="8"/>
      <c r="L104" s="8"/>
      <c r="M104" s="8"/>
      <c r="N104" s="8"/>
      <c r="O104" s="21">
        <f>COUNTIF(Tableau41516[[#This Row],[Lundi]:[Dimanche]],"&gt;0")</f>
        <v>0</v>
      </c>
      <c r="P104" s="21">
        <f>SUM(Tableau41516[[#This Row],[Lundi]:[Dimanche]])</f>
        <v>0</v>
      </c>
      <c r="Q104" s="21">
        <f>COUNTIF(Tableau41516[[#This Row],[Lundi]:[Dimanche]],"&gt;=190")*1000</f>
        <v>0</v>
      </c>
      <c r="R104" s="21">
        <f t="shared" si="2"/>
        <v>0</v>
      </c>
      <c r="S104" s="21">
        <f t="shared" si="3"/>
        <v>0</v>
      </c>
      <c r="T104" s="54" t="str">
        <f>IF(Tableau41516[[#This Row],[Matricule]]&gt;1,IF(COUNTIF(Tableau41516[DateMatricule],Tableau41516[[#This Row],[DateMatricule]])&gt;1,"Doublon",""),"")</f>
        <v/>
      </c>
      <c r="U104"/>
    </row>
    <row r="105" spans="1:21" x14ac:dyDescent="0.25">
      <c r="A105" s="12" t="str">
        <f>IF(Tableau41516[[#This Row],[Semaine]]="","",VLOOKUP(Tableau41516[[#This Row],[Semaine]],Listes!$A:$B,2,FALSE))</f>
        <v/>
      </c>
      <c r="B105" s="12" t="str">
        <f>IF(ISBLANK(Tableau41516[[#This Row],[Matricule]]),"",VLOOKUP(Tableau41516[[#This Row],[Matricule]],#REF!,2,FALSE))</f>
        <v/>
      </c>
      <c r="C105" s="12" t="str">
        <f>IF(ISBLANK(Tableau41516[[#This Row],[Matricule]]),"",VLOOKUP(Tableau41516[[#This Row],[Matricule]],#REF!,3,FALSE))</f>
        <v/>
      </c>
      <c r="D105" s="12" t="str">
        <f>CONCATENATE(Tableau41516[[#This Row],[Semaine]],Tableau41516[[#This Row],[Matricule]])</f>
        <v/>
      </c>
      <c r="H105" s="8"/>
      <c r="I105" s="8"/>
      <c r="J105" s="8"/>
      <c r="K105" s="8"/>
      <c r="L105" s="8"/>
      <c r="M105" s="8"/>
      <c r="N105" s="8"/>
      <c r="O105" s="21">
        <f>COUNTIF(Tableau41516[[#This Row],[Lundi]:[Dimanche]],"&gt;0")</f>
        <v>0</v>
      </c>
      <c r="P105" s="21">
        <f>SUM(Tableau41516[[#This Row],[Lundi]:[Dimanche]])</f>
        <v>0</v>
      </c>
      <c r="Q105" s="21">
        <f>COUNTIF(Tableau41516[[#This Row],[Lundi]:[Dimanche]],"&gt;=190")*1000</f>
        <v>0</v>
      </c>
      <c r="R105" s="21">
        <f t="shared" si="2"/>
        <v>0</v>
      </c>
      <c r="S105" s="21">
        <f t="shared" si="3"/>
        <v>0</v>
      </c>
      <c r="T105" s="54" t="str">
        <f>IF(Tableau41516[[#This Row],[Matricule]]&gt;1,IF(COUNTIF(Tableau41516[DateMatricule],Tableau41516[[#This Row],[DateMatricule]])&gt;1,"Doublon",""),"")</f>
        <v/>
      </c>
      <c r="U105"/>
    </row>
    <row r="106" spans="1:21" x14ac:dyDescent="0.25">
      <c r="A106" s="12" t="str">
        <f>IF(Tableau41516[[#This Row],[Semaine]]="","",VLOOKUP(Tableau41516[[#This Row],[Semaine]],Listes!$A:$B,2,FALSE))</f>
        <v/>
      </c>
      <c r="B106" s="12" t="str">
        <f>IF(ISBLANK(Tableau41516[[#This Row],[Matricule]]),"",VLOOKUP(Tableau41516[[#This Row],[Matricule]],#REF!,2,FALSE))</f>
        <v/>
      </c>
      <c r="C106" s="12" t="str">
        <f>IF(ISBLANK(Tableau41516[[#This Row],[Matricule]]),"",VLOOKUP(Tableau41516[[#This Row],[Matricule]],#REF!,3,FALSE))</f>
        <v/>
      </c>
      <c r="D106" s="12" t="str">
        <f>CONCATENATE(Tableau41516[[#This Row],[Semaine]],Tableau41516[[#This Row],[Matricule]])</f>
        <v/>
      </c>
      <c r="H106" s="8"/>
      <c r="I106" s="8"/>
      <c r="J106" s="8"/>
      <c r="K106" s="8"/>
      <c r="L106" s="8"/>
      <c r="M106" s="8"/>
      <c r="N106" s="8"/>
      <c r="O106" s="21">
        <f>COUNTIF(Tableau41516[[#This Row],[Lundi]:[Dimanche]],"&gt;0")</f>
        <v>0</v>
      </c>
      <c r="P106" s="21">
        <f>SUM(Tableau41516[[#This Row],[Lundi]:[Dimanche]])</f>
        <v>0</v>
      </c>
      <c r="Q106" s="21">
        <f>COUNTIF(Tableau41516[[#This Row],[Lundi]:[Dimanche]],"&gt;=190")*1000</f>
        <v>0</v>
      </c>
      <c r="R106" s="21">
        <f t="shared" si="2"/>
        <v>0</v>
      </c>
      <c r="S106" s="21">
        <f t="shared" si="3"/>
        <v>0</v>
      </c>
      <c r="T106" s="54" t="str">
        <f>IF(Tableau41516[[#This Row],[Matricule]]&gt;1,IF(COUNTIF(Tableau41516[DateMatricule],Tableau41516[[#This Row],[DateMatricule]])&gt;1,"Doublon",""),"")</f>
        <v/>
      </c>
      <c r="U106"/>
    </row>
    <row r="107" spans="1:21" x14ac:dyDescent="0.25">
      <c r="A107" s="12" t="str">
        <f>IF(Tableau41516[[#This Row],[Semaine]]="","",VLOOKUP(Tableau41516[[#This Row],[Semaine]],Listes!$A:$B,2,FALSE))</f>
        <v/>
      </c>
      <c r="B107" s="12" t="str">
        <f>IF(ISBLANK(Tableau41516[[#This Row],[Matricule]]),"",VLOOKUP(Tableau41516[[#This Row],[Matricule]],#REF!,2,FALSE))</f>
        <v/>
      </c>
      <c r="C107" s="12" t="str">
        <f>IF(ISBLANK(Tableau41516[[#This Row],[Matricule]]),"",VLOOKUP(Tableau41516[[#This Row],[Matricule]],#REF!,3,FALSE))</f>
        <v/>
      </c>
      <c r="D107" s="12" t="str">
        <f>CONCATENATE(Tableau41516[[#This Row],[Semaine]],Tableau41516[[#This Row],[Matricule]])</f>
        <v/>
      </c>
      <c r="H107" s="8"/>
      <c r="I107" s="8"/>
      <c r="J107" s="8"/>
      <c r="K107" s="8"/>
      <c r="L107" s="8"/>
      <c r="M107" s="8"/>
      <c r="N107" s="8"/>
      <c r="O107" s="21">
        <f>COUNTIF(Tableau41516[[#This Row],[Lundi]:[Dimanche]],"&gt;0")</f>
        <v>0</v>
      </c>
      <c r="P107" s="21">
        <f>SUM(Tableau41516[[#This Row],[Lundi]:[Dimanche]])</f>
        <v>0</v>
      </c>
      <c r="Q107" s="21">
        <f>COUNTIF(Tableau41516[[#This Row],[Lundi]:[Dimanche]],"&gt;=190")*1000</f>
        <v>0</v>
      </c>
      <c r="R107" s="21">
        <f t="shared" si="2"/>
        <v>0</v>
      </c>
      <c r="S107" s="21">
        <f t="shared" si="3"/>
        <v>0</v>
      </c>
      <c r="T107" s="54" t="str">
        <f>IF(Tableau41516[[#This Row],[Matricule]]&gt;1,IF(COUNTIF(Tableau41516[DateMatricule],Tableau41516[[#This Row],[DateMatricule]])&gt;1,"Doublon",""),"")</f>
        <v/>
      </c>
      <c r="U107"/>
    </row>
    <row r="108" spans="1:21" x14ac:dyDescent="0.25">
      <c r="A108" s="12" t="str">
        <f>IF(Tableau41516[[#This Row],[Semaine]]="","",VLOOKUP(Tableau41516[[#This Row],[Semaine]],Listes!$A:$B,2,FALSE))</f>
        <v/>
      </c>
      <c r="B108" s="12" t="str">
        <f>IF(ISBLANK(Tableau41516[[#This Row],[Matricule]]),"",VLOOKUP(Tableau41516[[#This Row],[Matricule]],#REF!,2,FALSE))</f>
        <v/>
      </c>
      <c r="C108" s="12" t="str">
        <f>IF(ISBLANK(Tableau41516[[#This Row],[Matricule]]),"",VLOOKUP(Tableau41516[[#This Row],[Matricule]],#REF!,3,FALSE))</f>
        <v/>
      </c>
      <c r="D108" s="12" t="str">
        <f>CONCATENATE(Tableau41516[[#This Row],[Semaine]],Tableau41516[[#This Row],[Matricule]])</f>
        <v/>
      </c>
      <c r="H108" s="8"/>
      <c r="I108" s="8"/>
      <c r="J108" s="8"/>
      <c r="K108" s="8"/>
      <c r="L108" s="8"/>
      <c r="M108" s="8"/>
      <c r="N108" s="8"/>
      <c r="O108" s="21">
        <f>COUNTIF(Tableau41516[[#This Row],[Lundi]:[Dimanche]],"&gt;0")</f>
        <v>0</v>
      </c>
      <c r="P108" s="21">
        <f>SUM(Tableau41516[[#This Row],[Lundi]:[Dimanche]])</f>
        <v>0</v>
      </c>
      <c r="Q108" s="21">
        <f>COUNTIF(Tableau41516[[#This Row],[Lundi]:[Dimanche]],"&gt;=190")*1000</f>
        <v>0</v>
      </c>
      <c r="R108" s="21">
        <f t="shared" si="2"/>
        <v>0</v>
      </c>
      <c r="S108" s="21">
        <f t="shared" si="3"/>
        <v>0</v>
      </c>
      <c r="T108" s="54" t="str">
        <f>IF(Tableau41516[[#This Row],[Matricule]]&gt;1,IF(COUNTIF(Tableau41516[DateMatricule],Tableau41516[[#This Row],[DateMatricule]])&gt;1,"Doublon",""),"")</f>
        <v/>
      </c>
      <c r="U108"/>
    </row>
    <row r="109" spans="1:21" x14ac:dyDescent="0.25">
      <c r="A109" s="12" t="str">
        <f>IF(Tableau41516[[#This Row],[Semaine]]="","",VLOOKUP(Tableau41516[[#This Row],[Semaine]],Listes!$A:$B,2,FALSE))</f>
        <v/>
      </c>
      <c r="B109" s="12" t="str">
        <f>IF(ISBLANK(Tableau41516[[#This Row],[Matricule]]),"",VLOOKUP(Tableau41516[[#This Row],[Matricule]],#REF!,2,FALSE))</f>
        <v/>
      </c>
      <c r="C109" s="12" t="str">
        <f>IF(ISBLANK(Tableau41516[[#This Row],[Matricule]]),"",VLOOKUP(Tableau41516[[#This Row],[Matricule]],#REF!,3,FALSE))</f>
        <v/>
      </c>
      <c r="D109" s="12" t="str">
        <f>CONCATENATE(Tableau41516[[#This Row],[Semaine]],Tableau41516[[#This Row],[Matricule]])</f>
        <v/>
      </c>
      <c r="H109" s="8"/>
      <c r="I109" s="8"/>
      <c r="J109" s="8"/>
      <c r="K109" s="8"/>
      <c r="L109" s="8"/>
      <c r="M109" s="8"/>
      <c r="N109" s="8"/>
      <c r="O109" s="21">
        <f>COUNTIF(Tableau41516[[#This Row],[Lundi]:[Dimanche]],"&gt;0")</f>
        <v>0</v>
      </c>
      <c r="P109" s="21">
        <f>SUM(Tableau41516[[#This Row],[Lundi]:[Dimanche]])</f>
        <v>0</v>
      </c>
      <c r="Q109" s="21">
        <f>COUNTIF(Tableau41516[[#This Row],[Lundi]:[Dimanche]],"&gt;=190")*1000</f>
        <v>0</v>
      </c>
      <c r="R109" s="21">
        <f t="shared" si="2"/>
        <v>0</v>
      </c>
      <c r="S109" s="21">
        <f t="shared" si="3"/>
        <v>0</v>
      </c>
      <c r="T109" s="54" t="str">
        <f>IF(Tableau41516[[#This Row],[Matricule]]&gt;1,IF(COUNTIF(Tableau41516[DateMatricule],Tableau41516[[#This Row],[DateMatricule]])&gt;1,"Doublon",""),"")</f>
        <v/>
      </c>
      <c r="U109"/>
    </row>
    <row r="110" spans="1:21" x14ac:dyDescent="0.25">
      <c r="A110" s="12" t="str">
        <f>IF(Tableau41516[[#This Row],[Semaine]]="","",VLOOKUP(Tableau41516[[#This Row],[Semaine]],Listes!$A:$B,2,FALSE))</f>
        <v/>
      </c>
      <c r="B110" s="12" t="str">
        <f>IF(ISBLANK(Tableau41516[[#This Row],[Matricule]]),"",VLOOKUP(Tableau41516[[#This Row],[Matricule]],#REF!,2,FALSE))</f>
        <v/>
      </c>
      <c r="C110" s="12" t="str">
        <f>IF(ISBLANK(Tableau41516[[#This Row],[Matricule]]),"",VLOOKUP(Tableau41516[[#This Row],[Matricule]],#REF!,3,FALSE))</f>
        <v/>
      </c>
      <c r="D110" s="12" t="str">
        <f>CONCATENATE(Tableau41516[[#This Row],[Semaine]],Tableau41516[[#This Row],[Matricule]])</f>
        <v/>
      </c>
      <c r="H110" s="8"/>
      <c r="I110" s="8"/>
      <c r="J110" s="8"/>
      <c r="K110" s="8"/>
      <c r="L110" s="8"/>
      <c r="M110" s="8"/>
      <c r="N110" s="8"/>
      <c r="O110" s="21">
        <f>COUNTIF(Tableau41516[[#This Row],[Lundi]:[Dimanche]],"&gt;0")</f>
        <v>0</v>
      </c>
      <c r="P110" s="21">
        <f>SUM(Tableau41516[[#This Row],[Lundi]:[Dimanche]])</f>
        <v>0</v>
      </c>
      <c r="Q110" s="21">
        <f>COUNTIF(Tableau41516[[#This Row],[Lundi]:[Dimanche]],"&gt;=190")*1000</f>
        <v>0</v>
      </c>
      <c r="R110" s="21">
        <f t="shared" si="2"/>
        <v>0</v>
      </c>
      <c r="S110" s="21">
        <f t="shared" si="3"/>
        <v>0</v>
      </c>
      <c r="T110" s="54" t="str">
        <f>IF(Tableau41516[[#This Row],[Matricule]]&gt;1,IF(COUNTIF(Tableau41516[DateMatricule],Tableau41516[[#This Row],[DateMatricule]])&gt;1,"Doublon",""),"")</f>
        <v/>
      </c>
      <c r="U110"/>
    </row>
    <row r="111" spans="1:21" x14ac:dyDescent="0.25">
      <c r="A111" s="12" t="str">
        <f>IF(Tableau41516[[#This Row],[Semaine]]="","",VLOOKUP(Tableau41516[[#This Row],[Semaine]],Listes!$A:$B,2,FALSE))</f>
        <v/>
      </c>
      <c r="B111" s="12" t="str">
        <f>IF(ISBLANK(Tableau41516[[#This Row],[Matricule]]),"",VLOOKUP(Tableau41516[[#This Row],[Matricule]],#REF!,2,FALSE))</f>
        <v/>
      </c>
      <c r="C111" s="12" t="str">
        <f>IF(ISBLANK(Tableau41516[[#This Row],[Matricule]]),"",VLOOKUP(Tableau41516[[#This Row],[Matricule]],#REF!,3,FALSE))</f>
        <v/>
      </c>
      <c r="D111" s="12" t="str">
        <f>CONCATENATE(Tableau41516[[#This Row],[Semaine]],Tableau41516[[#This Row],[Matricule]])</f>
        <v/>
      </c>
      <c r="H111" s="8"/>
      <c r="I111" s="8"/>
      <c r="J111" s="8"/>
      <c r="K111" s="8"/>
      <c r="L111" s="8"/>
      <c r="M111" s="8"/>
      <c r="N111" s="8"/>
      <c r="O111" s="21">
        <f>COUNTIF(Tableau41516[[#This Row],[Lundi]:[Dimanche]],"&gt;0")</f>
        <v>0</v>
      </c>
      <c r="P111" s="21">
        <f>SUM(Tableau41516[[#This Row],[Lundi]:[Dimanche]])</f>
        <v>0</v>
      </c>
      <c r="Q111" s="21">
        <f>COUNTIF(Tableau41516[[#This Row],[Lundi]:[Dimanche]],"&gt;=190")*1000</f>
        <v>0</v>
      </c>
      <c r="R111" s="21">
        <f t="shared" si="2"/>
        <v>0</v>
      </c>
      <c r="S111" s="21">
        <f t="shared" si="3"/>
        <v>0</v>
      </c>
      <c r="T111" s="54" t="str">
        <f>IF(Tableau41516[[#This Row],[Matricule]]&gt;1,IF(COUNTIF(Tableau41516[DateMatricule],Tableau41516[[#This Row],[DateMatricule]])&gt;1,"Doublon",""),"")</f>
        <v/>
      </c>
      <c r="U111"/>
    </row>
    <row r="112" spans="1:21" x14ac:dyDescent="0.25">
      <c r="A112" s="12" t="str">
        <f>IF(Tableau41516[[#This Row],[Semaine]]="","",VLOOKUP(Tableau41516[[#This Row],[Semaine]],Listes!$A:$B,2,FALSE))</f>
        <v/>
      </c>
      <c r="B112" s="12" t="str">
        <f>IF(ISBLANK(Tableau41516[[#This Row],[Matricule]]),"",VLOOKUP(Tableau41516[[#This Row],[Matricule]],#REF!,2,FALSE))</f>
        <v/>
      </c>
      <c r="C112" s="12" t="str">
        <f>IF(ISBLANK(Tableau41516[[#This Row],[Matricule]]),"",VLOOKUP(Tableau41516[[#This Row],[Matricule]],#REF!,3,FALSE))</f>
        <v/>
      </c>
      <c r="D112" s="12" t="str">
        <f>CONCATENATE(Tableau41516[[#This Row],[Semaine]],Tableau41516[[#This Row],[Matricule]])</f>
        <v/>
      </c>
      <c r="H112" s="8"/>
      <c r="I112" s="8"/>
      <c r="J112" s="8"/>
      <c r="K112" s="8"/>
      <c r="L112" s="8"/>
      <c r="M112" s="8"/>
      <c r="N112" s="8"/>
      <c r="O112" s="21">
        <f>COUNTIF(Tableau41516[[#This Row],[Lundi]:[Dimanche]],"&gt;0")</f>
        <v>0</v>
      </c>
      <c r="P112" s="21">
        <f>SUM(Tableau41516[[#This Row],[Lundi]:[Dimanche]])</f>
        <v>0</v>
      </c>
      <c r="Q112" s="21">
        <f>COUNTIF(Tableau41516[[#This Row],[Lundi]:[Dimanche]],"&gt;=190")*1000</f>
        <v>0</v>
      </c>
      <c r="R112" s="21">
        <f t="shared" si="2"/>
        <v>0</v>
      </c>
      <c r="S112" s="21">
        <f t="shared" si="3"/>
        <v>0</v>
      </c>
      <c r="T112" s="54" t="str">
        <f>IF(Tableau41516[[#This Row],[Matricule]]&gt;1,IF(COUNTIF(Tableau41516[DateMatricule],Tableau41516[[#This Row],[DateMatricule]])&gt;1,"Doublon",""),"")</f>
        <v/>
      </c>
      <c r="U112"/>
    </row>
    <row r="113" spans="1:21" x14ac:dyDescent="0.25">
      <c r="A113" s="12" t="str">
        <f>IF(Tableau41516[[#This Row],[Semaine]]="","",VLOOKUP(Tableau41516[[#This Row],[Semaine]],Listes!$A:$B,2,FALSE))</f>
        <v/>
      </c>
      <c r="B113" s="12" t="str">
        <f>IF(ISBLANK(Tableau41516[[#This Row],[Matricule]]),"",VLOOKUP(Tableau41516[[#This Row],[Matricule]],#REF!,2,FALSE))</f>
        <v/>
      </c>
      <c r="C113" s="12" t="str">
        <f>IF(ISBLANK(Tableau41516[[#This Row],[Matricule]]),"",VLOOKUP(Tableau41516[[#This Row],[Matricule]],#REF!,3,FALSE))</f>
        <v/>
      </c>
      <c r="D113" s="12" t="str">
        <f>CONCATENATE(Tableau41516[[#This Row],[Semaine]],Tableau41516[[#This Row],[Matricule]])</f>
        <v/>
      </c>
      <c r="H113" s="8"/>
      <c r="I113" s="8"/>
      <c r="J113" s="8"/>
      <c r="K113" s="8"/>
      <c r="L113" s="8"/>
      <c r="M113" s="8"/>
      <c r="N113" s="8"/>
      <c r="O113" s="21">
        <f>COUNTIF(Tableau41516[[#This Row],[Lundi]:[Dimanche]],"&gt;0")</f>
        <v>0</v>
      </c>
      <c r="P113" s="21">
        <f>SUM(Tableau41516[[#This Row],[Lundi]:[Dimanche]])</f>
        <v>0</v>
      </c>
      <c r="Q113" s="21">
        <f>COUNTIF(Tableau41516[[#This Row],[Lundi]:[Dimanche]],"&gt;=190")*1000</f>
        <v>0</v>
      </c>
      <c r="R113" s="21">
        <f t="shared" si="2"/>
        <v>0</v>
      </c>
      <c r="S113" s="21">
        <f t="shared" si="3"/>
        <v>0</v>
      </c>
      <c r="T113" s="54" t="str">
        <f>IF(Tableau41516[[#This Row],[Matricule]]&gt;1,IF(COUNTIF(Tableau41516[DateMatricule],Tableau41516[[#This Row],[DateMatricule]])&gt;1,"Doublon",""),"")</f>
        <v/>
      </c>
      <c r="U113"/>
    </row>
    <row r="114" spans="1:21" x14ac:dyDescent="0.25">
      <c r="A114" s="12" t="str">
        <f>IF(Tableau41516[[#This Row],[Semaine]]="","",VLOOKUP(Tableau41516[[#This Row],[Semaine]],Listes!$A:$B,2,FALSE))</f>
        <v/>
      </c>
      <c r="B114" s="12" t="str">
        <f>IF(ISBLANK(Tableau41516[[#This Row],[Matricule]]),"",VLOOKUP(Tableau41516[[#This Row],[Matricule]],#REF!,2,FALSE))</f>
        <v/>
      </c>
      <c r="C114" s="12" t="str">
        <f>IF(ISBLANK(Tableau41516[[#This Row],[Matricule]]),"",VLOOKUP(Tableau41516[[#This Row],[Matricule]],#REF!,3,FALSE))</f>
        <v/>
      </c>
      <c r="D114" s="12" t="str">
        <f>CONCATENATE(Tableau41516[[#This Row],[Semaine]],Tableau41516[[#This Row],[Matricule]])</f>
        <v/>
      </c>
      <c r="H114" s="8"/>
      <c r="I114" s="8"/>
      <c r="J114" s="8"/>
      <c r="K114" s="8"/>
      <c r="L114" s="8"/>
      <c r="M114" s="8"/>
      <c r="N114" s="8"/>
      <c r="O114" s="21">
        <f>COUNTIF(Tableau41516[[#This Row],[Lundi]:[Dimanche]],"&gt;0")</f>
        <v>0</v>
      </c>
      <c r="P114" s="21">
        <f>SUM(Tableau41516[[#This Row],[Lundi]:[Dimanche]])</f>
        <v>0</v>
      </c>
      <c r="Q114" s="21">
        <f>COUNTIF(Tableau41516[[#This Row],[Lundi]:[Dimanche]],"&gt;=190")*1000</f>
        <v>0</v>
      </c>
      <c r="R114" s="21">
        <f t="shared" si="2"/>
        <v>0</v>
      </c>
      <c r="S114" s="21">
        <f t="shared" si="3"/>
        <v>0</v>
      </c>
      <c r="T114" s="54" t="str">
        <f>IF(Tableau41516[[#This Row],[Matricule]]&gt;1,IF(COUNTIF(Tableau41516[DateMatricule],Tableau41516[[#This Row],[DateMatricule]])&gt;1,"Doublon",""),"")</f>
        <v/>
      </c>
      <c r="U114"/>
    </row>
    <row r="115" spans="1:21" x14ac:dyDescent="0.25">
      <c r="A115" s="12" t="str">
        <f>IF(Tableau41516[[#This Row],[Semaine]]="","",VLOOKUP(Tableau41516[[#This Row],[Semaine]],Listes!$A:$B,2,FALSE))</f>
        <v/>
      </c>
      <c r="B115" s="12" t="str">
        <f>IF(ISBLANK(Tableau41516[[#This Row],[Matricule]]),"",VLOOKUP(Tableau41516[[#This Row],[Matricule]],#REF!,2,FALSE))</f>
        <v/>
      </c>
      <c r="C115" s="12" t="str">
        <f>IF(ISBLANK(Tableau41516[[#This Row],[Matricule]]),"",VLOOKUP(Tableau41516[[#This Row],[Matricule]],#REF!,3,FALSE))</f>
        <v/>
      </c>
      <c r="D115" s="12" t="str">
        <f>CONCATENATE(Tableau41516[[#This Row],[Semaine]],Tableau41516[[#This Row],[Matricule]])</f>
        <v/>
      </c>
      <c r="H115" s="8"/>
      <c r="I115" s="8"/>
      <c r="J115" s="8"/>
      <c r="K115" s="8"/>
      <c r="L115" s="8"/>
      <c r="M115" s="8"/>
      <c r="N115" s="8"/>
      <c r="O115" s="21">
        <f>COUNTIF(Tableau41516[[#This Row],[Lundi]:[Dimanche]],"&gt;0")</f>
        <v>0</v>
      </c>
      <c r="P115" s="21">
        <f>SUM(Tableau41516[[#This Row],[Lundi]:[Dimanche]])</f>
        <v>0</v>
      </c>
      <c r="Q115" s="21">
        <f>COUNTIF(Tableau41516[[#This Row],[Lundi]:[Dimanche]],"&gt;=190")*1000</f>
        <v>0</v>
      </c>
      <c r="R115" s="21">
        <f t="shared" si="2"/>
        <v>0</v>
      </c>
      <c r="S115" s="21">
        <f t="shared" si="3"/>
        <v>0</v>
      </c>
      <c r="T115" s="54" t="str">
        <f>IF(Tableau41516[[#This Row],[Matricule]]&gt;1,IF(COUNTIF(Tableau41516[DateMatricule],Tableau41516[[#This Row],[DateMatricule]])&gt;1,"Doublon",""),"")</f>
        <v/>
      </c>
      <c r="U115"/>
    </row>
    <row r="116" spans="1:21" x14ac:dyDescent="0.25">
      <c r="A116" s="12" t="str">
        <f>IF(Tableau41516[[#This Row],[Semaine]]="","",VLOOKUP(Tableau41516[[#This Row],[Semaine]],Listes!$A:$B,2,FALSE))</f>
        <v/>
      </c>
      <c r="B116" s="12" t="str">
        <f>IF(ISBLANK(Tableau41516[[#This Row],[Matricule]]),"",VLOOKUP(Tableau41516[[#This Row],[Matricule]],#REF!,2,FALSE))</f>
        <v/>
      </c>
      <c r="C116" s="12" t="str">
        <f>IF(ISBLANK(Tableau41516[[#This Row],[Matricule]]),"",VLOOKUP(Tableau41516[[#This Row],[Matricule]],#REF!,3,FALSE))</f>
        <v/>
      </c>
      <c r="D116" s="12" t="str">
        <f>CONCATENATE(Tableau41516[[#This Row],[Semaine]],Tableau41516[[#This Row],[Matricule]])</f>
        <v/>
      </c>
      <c r="H116" s="8"/>
      <c r="I116" s="8"/>
      <c r="J116" s="8"/>
      <c r="K116" s="8"/>
      <c r="L116" s="8"/>
      <c r="M116" s="8"/>
      <c r="N116" s="8"/>
      <c r="O116" s="21">
        <f>COUNTIF(Tableau41516[[#This Row],[Lundi]:[Dimanche]],"&gt;0")</f>
        <v>0</v>
      </c>
      <c r="P116" s="21">
        <f>SUM(Tableau41516[[#This Row],[Lundi]:[Dimanche]])</f>
        <v>0</v>
      </c>
      <c r="Q116" s="21">
        <f>COUNTIF(Tableau41516[[#This Row],[Lundi]:[Dimanche]],"&gt;=190")*1000</f>
        <v>0</v>
      </c>
      <c r="R116" s="21">
        <f t="shared" si="2"/>
        <v>0</v>
      </c>
      <c r="S116" s="21">
        <f t="shared" si="3"/>
        <v>0</v>
      </c>
      <c r="T116" s="54" t="str">
        <f>IF(Tableau41516[[#This Row],[Matricule]]&gt;1,IF(COUNTIF(Tableau41516[DateMatricule],Tableau41516[[#This Row],[DateMatricule]])&gt;1,"Doublon",""),"")</f>
        <v/>
      </c>
      <c r="U116"/>
    </row>
    <row r="117" spans="1:21" x14ac:dyDescent="0.25">
      <c r="A117" s="12" t="str">
        <f>IF(Tableau41516[[#This Row],[Semaine]]="","",VLOOKUP(Tableau41516[[#This Row],[Semaine]],Listes!$A:$B,2,FALSE))</f>
        <v/>
      </c>
      <c r="B117" s="12" t="str">
        <f>IF(ISBLANK(Tableau41516[[#This Row],[Matricule]]),"",VLOOKUP(Tableau41516[[#This Row],[Matricule]],#REF!,2,FALSE))</f>
        <v/>
      </c>
      <c r="C117" s="12" t="str">
        <f>IF(ISBLANK(Tableau41516[[#This Row],[Matricule]]),"",VLOOKUP(Tableau41516[[#This Row],[Matricule]],#REF!,3,FALSE))</f>
        <v/>
      </c>
      <c r="D117" s="12" t="str">
        <f>CONCATENATE(Tableau41516[[#This Row],[Semaine]],Tableau41516[[#This Row],[Matricule]])</f>
        <v/>
      </c>
      <c r="H117" s="8"/>
      <c r="I117" s="8"/>
      <c r="J117" s="8"/>
      <c r="K117" s="8"/>
      <c r="L117" s="8"/>
      <c r="M117" s="8"/>
      <c r="N117" s="8"/>
      <c r="O117" s="21">
        <f>COUNTIF(Tableau41516[[#This Row],[Lundi]:[Dimanche]],"&gt;0")</f>
        <v>0</v>
      </c>
      <c r="P117" s="21">
        <f>SUM(Tableau41516[[#This Row],[Lundi]:[Dimanche]])</f>
        <v>0</v>
      </c>
      <c r="Q117" s="21">
        <f>COUNTIF(Tableau41516[[#This Row],[Lundi]:[Dimanche]],"&gt;=190")*1000</f>
        <v>0</v>
      </c>
      <c r="R117" s="21">
        <f t="shared" si="2"/>
        <v>0</v>
      </c>
      <c r="S117" s="21">
        <f t="shared" si="3"/>
        <v>0</v>
      </c>
      <c r="T117" s="54" t="str">
        <f>IF(Tableau41516[[#This Row],[Matricule]]&gt;1,IF(COUNTIF(Tableau41516[DateMatricule],Tableau41516[[#This Row],[DateMatricule]])&gt;1,"Doublon",""),"")</f>
        <v/>
      </c>
      <c r="U117"/>
    </row>
    <row r="118" spans="1:21" x14ac:dyDescent="0.25">
      <c r="A118" s="12" t="str">
        <f>IF(Tableau41516[[#This Row],[Semaine]]="","",VLOOKUP(Tableau41516[[#This Row],[Semaine]],Listes!$A:$B,2,FALSE))</f>
        <v/>
      </c>
      <c r="B118" s="12" t="str">
        <f>IF(ISBLANK(Tableau41516[[#This Row],[Matricule]]),"",VLOOKUP(Tableau41516[[#This Row],[Matricule]],#REF!,2,FALSE))</f>
        <v/>
      </c>
      <c r="C118" s="12" t="str">
        <f>IF(ISBLANK(Tableau41516[[#This Row],[Matricule]]),"",VLOOKUP(Tableau41516[[#This Row],[Matricule]],#REF!,3,FALSE))</f>
        <v/>
      </c>
      <c r="D118" s="12" t="str">
        <f>CONCATENATE(Tableau41516[[#This Row],[Semaine]],Tableau41516[[#This Row],[Matricule]])</f>
        <v/>
      </c>
      <c r="H118" s="8"/>
      <c r="I118" s="8"/>
      <c r="J118" s="8"/>
      <c r="K118" s="8"/>
      <c r="L118" s="8"/>
      <c r="M118" s="8"/>
      <c r="N118" s="8"/>
      <c r="O118" s="21">
        <f>COUNTIF(Tableau41516[[#This Row],[Lundi]:[Dimanche]],"&gt;0")</f>
        <v>0</v>
      </c>
      <c r="P118" s="21">
        <f>SUM(Tableau41516[[#This Row],[Lundi]:[Dimanche]])</f>
        <v>0</v>
      </c>
      <c r="Q118" s="21">
        <f>COUNTIF(Tableau41516[[#This Row],[Lundi]:[Dimanche]],"&gt;=190")*1000</f>
        <v>0</v>
      </c>
      <c r="R118" s="21">
        <f t="shared" si="2"/>
        <v>0</v>
      </c>
      <c r="S118" s="21">
        <f t="shared" si="3"/>
        <v>0</v>
      </c>
      <c r="T118" s="54" t="str">
        <f>IF(Tableau41516[[#This Row],[Matricule]]&gt;1,IF(COUNTIF(Tableau41516[DateMatricule],Tableau41516[[#This Row],[DateMatricule]])&gt;1,"Doublon",""),"")</f>
        <v/>
      </c>
      <c r="U118"/>
    </row>
    <row r="119" spans="1:21" x14ac:dyDescent="0.25">
      <c r="A119" s="12" t="str">
        <f>IF(Tableau41516[[#This Row],[Semaine]]="","",VLOOKUP(Tableau41516[[#This Row],[Semaine]],Listes!$A:$B,2,FALSE))</f>
        <v/>
      </c>
      <c r="B119" s="12" t="str">
        <f>IF(ISBLANK(Tableau41516[[#This Row],[Matricule]]),"",VLOOKUP(Tableau41516[[#This Row],[Matricule]],#REF!,2,FALSE))</f>
        <v/>
      </c>
      <c r="C119" s="12" t="str">
        <f>IF(ISBLANK(Tableau41516[[#This Row],[Matricule]]),"",VLOOKUP(Tableau41516[[#This Row],[Matricule]],#REF!,3,FALSE))</f>
        <v/>
      </c>
      <c r="D119" s="12" t="str">
        <f>CONCATENATE(Tableau41516[[#This Row],[Semaine]],Tableau41516[[#This Row],[Matricule]])</f>
        <v/>
      </c>
      <c r="H119" s="8"/>
      <c r="I119" s="8"/>
      <c r="J119" s="8"/>
      <c r="K119" s="8"/>
      <c r="L119" s="8"/>
      <c r="M119" s="8"/>
      <c r="N119" s="8"/>
      <c r="O119" s="21">
        <f>COUNTIF(Tableau41516[[#This Row],[Lundi]:[Dimanche]],"&gt;0")</f>
        <v>0</v>
      </c>
      <c r="P119" s="21">
        <f>SUM(Tableau41516[[#This Row],[Lundi]:[Dimanche]])</f>
        <v>0</v>
      </c>
      <c r="Q119" s="21">
        <f>COUNTIF(Tableau41516[[#This Row],[Lundi]:[Dimanche]],"&gt;=190")*1000</f>
        <v>0</v>
      </c>
      <c r="R119" s="21">
        <f t="shared" si="2"/>
        <v>0</v>
      </c>
      <c r="S119" s="21">
        <f t="shared" si="3"/>
        <v>0</v>
      </c>
      <c r="T119" s="54" t="str">
        <f>IF(Tableau41516[[#This Row],[Matricule]]&gt;1,IF(COUNTIF(Tableau41516[DateMatricule],Tableau41516[[#This Row],[DateMatricule]])&gt;1,"Doublon",""),"")</f>
        <v/>
      </c>
      <c r="U119"/>
    </row>
    <row r="120" spans="1:21" x14ac:dyDescent="0.25">
      <c r="A120" s="12" t="str">
        <f>IF(Tableau41516[[#This Row],[Semaine]]="","",VLOOKUP(Tableau41516[[#This Row],[Semaine]],Listes!$A:$B,2,FALSE))</f>
        <v/>
      </c>
      <c r="B120" s="12" t="str">
        <f>IF(ISBLANK(Tableau41516[[#This Row],[Matricule]]),"",VLOOKUP(Tableau41516[[#This Row],[Matricule]],#REF!,2,FALSE))</f>
        <v/>
      </c>
      <c r="C120" s="12" t="str">
        <f>IF(ISBLANK(Tableau41516[[#This Row],[Matricule]]),"",VLOOKUP(Tableau41516[[#This Row],[Matricule]],#REF!,3,FALSE))</f>
        <v/>
      </c>
      <c r="D120" s="12" t="str">
        <f>CONCATENATE(Tableau41516[[#This Row],[Semaine]],Tableau41516[[#This Row],[Matricule]])</f>
        <v/>
      </c>
      <c r="H120" s="8"/>
      <c r="I120" s="8"/>
      <c r="J120" s="8"/>
      <c r="K120" s="8"/>
      <c r="L120" s="8"/>
      <c r="M120" s="8"/>
      <c r="N120" s="8"/>
      <c r="O120" s="21">
        <f>COUNTIF(Tableau41516[[#This Row],[Lundi]:[Dimanche]],"&gt;0")</f>
        <v>0</v>
      </c>
      <c r="P120" s="21">
        <f>SUM(Tableau41516[[#This Row],[Lundi]:[Dimanche]])</f>
        <v>0</v>
      </c>
      <c r="Q120" s="21">
        <f>COUNTIF(Tableau41516[[#This Row],[Lundi]:[Dimanche]],"&gt;=190")*1000</f>
        <v>0</v>
      </c>
      <c r="R120" s="21">
        <f t="shared" si="2"/>
        <v>0</v>
      </c>
      <c r="S120" s="21">
        <f t="shared" si="3"/>
        <v>0</v>
      </c>
      <c r="T120" s="54" t="str">
        <f>IF(Tableau41516[[#This Row],[Matricule]]&gt;1,IF(COUNTIF(Tableau41516[DateMatricule],Tableau41516[[#This Row],[DateMatricule]])&gt;1,"Doublon",""),"")</f>
        <v/>
      </c>
      <c r="U120"/>
    </row>
    <row r="121" spans="1:21" x14ac:dyDescent="0.25">
      <c r="A121" s="12" t="str">
        <f>IF(Tableau41516[[#This Row],[Semaine]]="","",VLOOKUP(Tableau41516[[#This Row],[Semaine]],Listes!$A:$B,2,FALSE))</f>
        <v/>
      </c>
      <c r="B121" s="12" t="str">
        <f>IF(ISBLANK(Tableau41516[[#This Row],[Matricule]]),"",VLOOKUP(Tableau41516[[#This Row],[Matricule]],#REF!,2,FALSE))</f>
        <v/>
      </c>
      <c r="C121" s="12" t="str">
        <f>IF(ISBLANK(Tableau41516[[#This Row],[Matricule]]),"",VLOOKUP(Tableau41516[[#This Row],[Matricule]],#REF!,3,FALSE))</f>
        <v/>
      </c>
      <c r="D121" s="12" t="str">
        <f>CONCATENATE(Tableau41516[[#This Row],[Semaine]],Tableau41516[[#This Row],[Matricule]])</f>
        <v/>
      </c>
      <c r="H121" s="8"/>
      <c r="I121" s="8"/>
      <c r="J121" s="8"/>
      <c r="K121" s="8"/>
      <c r="L121" s="8"/>
      <c r="M121" s="8"/>
      <c r="N121" s="8"/>
      <c r="O121" s="21">
        <f>COUNTIF(Tableau41516[[#This Row],[Lundi]:[Dimanche]],"&gt;0")</f>
        <v>0</v>
      </c>
      <c r="P121" s="21">
        <f>SUM(Tableau41516[[#This Row],[Lundi]:[Dimanche]])</f>
        <v>0</v>
      </c>
      <c r="Q121" s="21">
        <f>COUNTIF(Tableau41516[[#This Row],[Lundi]:[Dimanche]],"&gt;=190")*1000</f>
        <v>0</v>
      </c>
      <c r="R121" s="21">
        <f t="shared" si="2"/>
        <v>0</v>
      </c>
      <c r="S121" s="21">
        <f t="shared" si="3"/>
        <v>0</v>
      </c>
      <c r="T121" s="54" t="str">
        <f>IF(Tableau41516[[#This Row],[Matricule]]&gt;1,IF(COUNTIF(Tableau41516[DateMatricule],Tableau41516[[#This Row],[DateMatricule]])&gt;1,"Doublon",""),"")</f>
        <v/>
      </c>
      <c r="U121"/>
    </row>
    <row r="122" spans="1:21" x14ac:dyDescent="0.25">
      <c r="A122" s="12" t="str">
        <f>IF(Tableau41516[[#This Row],[Semaine]]="","",VLOOKUP(Tableau41516[[#This Row],[Semaine]],Listes!$A:$B,2,FALSE))</f>
        <v/>
      </c>
      <c r="B122" s="12" t="str">
        <f>IF(ISBLANK(Tableau41516[[#This Row],[Matricule]]),"",VLOOKUP(Tableau41516[[#This Row],[Matricule]],#REF!,2,FALSE))</f>
        <v/>
      </c>
      <c r="C122" s="12" t="str">
        <f>IF(ISBLANK(Tableau41516[[#This Row],[Matricule]]),"",VLOOKUP(Tableau41516[[#This Row],[Matricule]],#REF!,3,FALSE))</f>
        <v/>
      </c>
      <c r="D122" s="12" t="str">
        <f>CONCATENATE(Tableau41516[[#This Row],[Semaine]],Tableau41516[[#This Row],[Matricule]])</f>
        <v/>
      </c>
      <c r="H122" s="8"/>
      <c r="I122" s="8"/>
      <c r="J122" s="8"/>
      <c r="K122" s="8"/>
      <c r="L122" s="8"/>
      <c r="M122" s="8"/>
      <c r="N122" s="8"/>
      <c r="O122" s="21">
        <f>COUNTIF(Tableau41516[[#This Row],[Lundi]:[Dimanche]],"&gt;0")</f>
        <v>0</v>
      </c>
      <c r="P122" s="21">
        <f>SUM(Tableau41516[[#This Row],[Lundi]:[Dimanche]])</f>
        <v>0</v>
      </c>
      <c r="Q122" s="21">
        <f>COUNTIF(Tableau41516[[#This Row],[Lundi]:[Dimanche]],"&gt;=190")*1000</f>
        <v>0</v>
      </c>
      <c r="R122" s="21">
        <f t="shared" si="2"/>
        <v>0</v>
      </c>
      <c r="S122" s="21">
        <f t="shared" si="3"/>
        <v>0</v>
      </c>
      <c r="T122" s="54" t="str">
        <f>IF(Tableau41516[[#This Row],[Matricule]]&gt;1,IF(COUNTIF(Tableau41516[DateMatricule],Tableau41516[[#This Row],[DateMatricule]])&gt;1,"Doublon",""),"")</f>
        <v/>
      </c>
      <c r="U122"/>
    </row>
    <row r="123" spans="1:21" x14ac:dyDescent="0.25">
      <c r="A123" s="12" t="str">
        <f>IF(Tableau41516[[#This Row],[Semaine]]="","",VLOOKUP(Tableau41516[[#This Row],[Semaine]],Listes!$A:$B,2,FALSE))</f>
        <v/>
      </c>
      <c r="B123" s="12" t="str">
        <f>IF(ISBLANK(Tableau41516[[#This Row],[Matricule]]),"",VLOOKUP(Tableau41516[[#This Row],[Matricule]],#REF!,2,FALSE))</f>
        <v/>
      </c>
      <c r="C123" s="12" t="str">
        <f>IF(ISBLANK(Tableau41516[[#This Row],[Matricule]]),"",VLOOKUP(Tableau41516[[#This Row],[Matricule]],#REF!,3,FALSE))</f>
        <v/>
      </c>
      <c r="D123" s="12" t="str">
        <f>CONCATENATE(Tableau41516[[#This Row],[Semaine]],Tableau41516[[#This Row],[Matricule]])</f>
        <v/>
      </c>
      <c r="H123" s="8"/>
      <c r="I123" s="8"/>
      <c r="J123" s="8"/>
      <c r="K123" s="8"/>
      <c r="L123" s="8"/>
      <c r="M123" s="8"/>
      <c r="N123" s="8"/>
      <c r="O123" s="21">
        <f>COUNTIF(Tableau41516[[#This Row],[Lundi]:[Dimanche]],"&gt;0")</f>
        <v>0</v>
      </c>
      <c r="P123" s="21">
        <f>SUM(Tableau41516[[#This Row],[Lundi]:[Dimanche]])</f>
        <v>0</v>
      </c>
      <c r="Q123" s="21">
        <f>COUNTIF(Tableau41516[[#This Row],[Lundi]:[Dimanche]],"&gt;=190")*1000</f>
        <v>0</v>
      </c>
      <c r="R123" s="21">
        <f t="shared" si="2"/>
        <v>0</v>
      </c>
      <c r="S123" s="21">
        <f t="shared" si="3"/>
        <v>0</v>
      </c>
      <c r="T123" s="54" t="str">
        <f>IF(Tableau41516[[#This Row],[Matricule]]&gt;1,IF(COUNTIF(Tableau41516[DateMatricule],Tableau41516[[#This Row],[DateMatricule]])&gt;1,"Doublon",""),"")</f>
        <v/>
      </c>
      <c r="U123"/>
    </row>
    <row r="124" spans="1:21" x14ac:dyDescent="0.25">
      <c r="A124" s="12" t="str">
        <f>IF(Tableau41516[[#This Row],[Semaine]]="","",VLOOKUP(Tableau41516[[#This Row],[Semaine]],Listes!$A:$B,2,FALSE))</f>
        <v/>
      </c>
      <c r="B124" s="12" t="str">
        <f>IF(ISBLANK(Tableau41516[[#This Row],[Matricule]]),"",VLOOKUP(Tableau41516[[#This Row],[Matricule]],#REF!,2,FALSE))</f>
        <v/>
      </c>
      <c r="C124" s="12" t="str">
        <f>IF(ISBLANK(Tableau41516[[#This Row],[Matricule]]),"",VLOOKUP(Tableau41516[[#This Row],[Matricule]],#REF!,3,FALSE))</f>
        <v/>
      </c>
      <c r="D124" s="12" t="str">
        <f>CONCATENATE(Tableau41516[[#This Row],[Semaine]],Tableau41516[[#This Row],[Matricule]])</f>
        <v/>
      </c>
      <c r="H124" s="8"/>
      <c r="I124" s="8"/>
      <c r="J124" s="8"/>
      <c r="K124" s="8"/>
      <c r="L124" s="8"/>
      <c r="M124" s="8"/>
      <c r="N124" s="8"/>
      <c r="O124" s="21">
        <f>COUNTIF(Tableau41516[[#This Row],[Lundi]:[Dimanche]],"&gt;0")</f>
        <v>0</v>
      </c>
      <c r="P124" s="21">
        <f>SUM(Tableau41516[[#This Row],[Lundi]:[Dimanche]])</f>
        <v>0</v>
      </c>
      <c r="Q124" s="21">
        <f>COUNTIF(Tableau41516[[#This Row],[Lundi]:[Dimanche]],"&gt;=190")*1000</f>
        <v>0</v>
      </c>
      <c r="R124" s="21">
        <f t="shared" si="2"/>
        <v>0</v>
      </c>
      <c r="S124" s="21">
        <f t="shared" si="3"/>
        <v>0</v>
      </c>
      <c r="T124" s="54" t="str">
        <f>IF(Tableau41516[[#This Row],[Matricule]]&gt;1,IF(COUNTIF(Tableau41516[DateMatricule],Tableau41516[[#This Row],[DateMatricule]])&gt;1,"Doublon",""),"")</f>
        <v/>
      </c>
      <c r="U124"/>
    </row>
    <row r="125" spans="1:21" x14ac:dyDescent="0.25">
      <c r="A125" s="12" t="str">
        <f>IF(Tableau41516[[#This Row],[Semaine]]="","",VLOOKUP(Tableau41516[[#This Row],[Semaine]],Listes!$A:$B,2,FALSE))</f>
        <v/>
      </c>
      <c r="B125" s="12" t="str">
        <f>IF(ISBLANK(Tableau41516[[#This Row],[Matricule]]),"",VLOOKUP(Tableau41516[[#This Row],[Matricule]],#REF!,2,FALSE))</f>
        <v/>
      </c>
      <c r="C125" s="12" t="str">
        <f>IF(ISBLANK(Tableau41516[[#This Row],[Matricule]]),"",VLOOKUP(Tableau41516[[#This Row],[Matricule]],#REF!,3,FALSE))</f>
        <v/>
      </c>
      <c r="D125" s="12" t="str">
        <f>CONCATENATE(Tableau41516[[#This Row],[Semaine]],Tableau41516[[#This Row],[Matricule]])</f>
        <v/>
      </c>
      <c r="H125" s="8"/>
      <c r="I125" s="8"/>
      <c r="J125" s="8"/>
      <c r="K125" s="8"/>
      <c r="L125" s="8"/>
      <c r="M125" s="8"/>
      <c r="N125" s="8"/>
      <c r="O125" s="21">
        <f>COUNTIF(Tableau41516[[#This Row],[Lundi]:[Dimanche]],"&gt;0")</f>
        <v>0</v>
      </c>
      <c r="P125" s="21">
        <f>SUM(Tableau41516[[#This Row],[Lundi]:[Dimanche]])</f>
        <v>0</v>
      </c>
      <c r="Q125" s="21">
        <f>COUNTIF(Tableau41516[[#This Row],[Lundi]:[Dimanche]],"&gt;=190")*1000</f>
        <v>0</v>
      </c>
      <c r="R125" s="21">
        <f t="shared" si="2"/>
        <v>0</v>
      </c>
      <c r="S125" s="21">
        <f t="shared" si="3"/>
        <v>0</v>
      </c>
      <c r="T125" s="54" t="str">
        <f>IF(Tableau41516[[#This Row],[Matricule]]&gt;1,IF(COUNTIF(Tableau41516[DateMatricule],Tableau41516[[#This Row],[DateMatricule]])&gt;1,"Doublon",""),"")</f>
        <v/>
      </c>
      <c r="U125"/>
    </row>
    <row r="126" spans="1:21" x14ac:dyDescent="0.25">
      <c r="A126" s="12" t="str">
        <f>IF(Tableau41516[[#This Row],[Semaine]]="","",VLOOKUP(Tableau41516[[#This Row],[Semaine]],Listes!$A:$B,2,FALSE))</f>
        <v/>
      </c>
      <c r="B126" s="12" t="str">
        <f>IF(ISBLANK(Tableau41516[[#This Row],[Matricule]]),"",VLOOKUP(Tableau41516[[#This Row],[Matricule]],#REF!,2,FALSE))</f>
        <v/>
      </c>
      <c r="C126" s="12" t="str">
        <f>IF(ISBLANK(Tableau41516[[#This Row],[Matricule]]),"",VLOOKUP(Tableau41516[[#This Row],[Matricule]],#REF!,3,FALSE))</f>
        <v/>
      </c>
      <c r="D126" s="12" t="str">
        <f>CONCATENATE(Tableau41516[[#This Row],[Semaine]],Tableau41516[[#This Row],[Matricule]])</f>
        <v/>
      </c>
      <c r="H126" s="8"/>
      <c r="I126" s="8"/>
      <c r="J126" s="8"/>
      <c r="K126" s="8"/>
      <c r="L126" s="8"/>
      <c r="M126" s="8"/>
      <c r="N126" s="8"/>
      <c r="O126" s="21">
        <f>COUNTIF(Tableau41516[[#This Row],[Lundi]:[Dimanche]],"&gt;0")</f>
        <v>0</v>
      </c>
      <c r="P126" s="21">
        <f>SUM(Tableau41516[[#This Row],[Lundi]:[Dimanche]])</f>
        <v>0</v>
      </c>
      <c r="Q126" s="21">
        <f>COUNTIF(Tableau41516[[#This Row],[Lundi]:[Dimanche]],"&gt;=190")*1000</f>
        <v>0</v>
      </c>
      <c r="R126" s="21">
        <f t="shared" si="2"/>
        <v>0</v>
      </c>
      <c r="S126" s="21">
        <f t="shared" si="3"/>
        <v>0</v>
      </c>
      <c r="T126" s="54" t="str">
        <f>IF(Tableau41516[[#This Row],[Matricule]]&gt;1,IF(COUNTIF(Tableau41516[DateMatricule],Tableau41516[[#This Row],[DateMatricule]])&gt;1,"Doublon",""),"")</f>
        <v/>
      </c>
      <c r="U126"/>
    </row>
    <row r="127" spans="1:21" x14ac:dyDescent="0.25">
      <c r="A127" s="12" t="str">
        <f>IF(Tableau41516[[#This Row],[Semaine]]="","",VLOOKUP(Tableau41516[[#This Row],[Semaine]],Listes!$A:$B,2,FALSE))</f>
        <v/>
      </c>
      <c r="B127" s="12" t="str">
        <f>IF(ISBLANK(Tableau41516[[#This Row],[Matricule]]),"",VLOOKUP(Tableau41516[[#This Row],[Matricule]],#REF!,2,FALSE))</f>
        <v/>
      </c>
      <c r="C127" s="12" t="str">
        <f>IF(ISBLANK(Tableau41516[[#This Row],[Matricule]]),"",VLOOKUP(Tableau41516[[#This Row],[Matricule]],#REF!,3,FALSE))</f>
        <v/>
      </c>
      <c r="D127" s="12" t="str">
        <f>CONCATENATE(Tableau41516[[#This Row],[Semaine]],Tableau41516[[#This Row],[Matricule]])</f>
        <v/>
      </c>
      <c r="H127" s="8"/>
      <c r="I127" s="8"/>
      <c r="J127" s="8"/>
      <c r="K127" s="8"/>
      <c r="L127" s="8"/>
      <c r="M127" s="8"/>
      <c r="N127" s="8"/>
      <c r="O127" s="21">
        <f>COUNTIF(Tableau41516[[#This Row],[Lundi]:[Dimanche]],"&gt;0")</f>
        <v>0</v>
      </c>
      <c r="P127" s="21">
        <f>SUM(Tableau41516[[#This Row],[Lundi]:[Dimanche]])</f>
        <v>0</v>
      </c>
      <c r="Q127" s="21">
        <f>COUNTIF(Tableau41516[[#This Row],[Lundi]:[Dimanche]],"&gt;=190")*1000</f>
        <v>0</v>
      </c>
      <c r="R127" s="21">
        <f t="shared" si="2"/>
        <v>0</v>
      </c>
      <c r="S127" s="21">
        <f t="shared" si="3"/>
        <v>0</v>
      </c>
      <c r="T127" s="54" t="str">
        <f>IF(Tableau41516[[#This Row],[Matricule]]&gt;1,IF(COUNTIF(Tableau41516[DateMatricule],Tableau41516[[#This Row],[DateMatricule]])&gt;1,"Doublon",""),"")</f>
        <v/>
      </c>
      <c r="U127"/>
    </row>
    <row r="128" spans="1:21" x14ac:dyDescent="0.25">
      <c r="A128" s="12" t="str">
        <f>IF(Tableau41516[[#This Row],[Semaine]]="","",VLOOKUP(Tableau41516[[#This Row],[Semaine]],Listes!$A:$B,2,FALSE))</f>
        <v/>
      </c>
      <c r="B128" s="12" t="str">
        <f>IF(ISBLANK(Tableau41516[[#This Row],[Matricule]]),"",VLOOKUP(Tableau41516[[#This Row],[Matricule]],#REF!,2,FALSE))</f>
        <v/>
      </c>
      <c r="C128" s="12" t="str">
        <f>IF(ISBLANK(Tableau41516[[#This Row],[Matricule]]),"",VLOOKUP(Tableau41516[[#This Row],[Matricule]],#REF!,3,FALSE))</f>
        <v/>
      </c>
      <c r="D128" s="12" t="str">
        <f>CONCATENATE(Tableau41516[[#This Row],[Semaine]],Tableau41516[[#This Row],[Matricule]])</f>
        <v/>
      </c>
      <c r="H128" s="8"/>
      <c r="I128" s="8"/>
      <c r="J128" s="8"/>
      <c r="K128" s="8"/>
      <c r="L128" s="8"/>
      <c r="M128" s="8"/>
      <c r="N128" s="8"/>
      <c r="O128" s="21">
        <f>COUNTIF(Tableau41516[[#This Row],[Lundi]:[Dimanche]],"&gt;0")</f>
        <v>0</v>
      </c>
      <c r="P128" s="21">
        <f>SUM(Tableau41516[[#This Row],[Lundi]:[Dimanche]])</f>
        <v>0</v>
      </c>
      <c r="Q128" s="21">
        <f>COUNTIF(Tableau41516[[#This Row],[Lundi]:[Dimanche]],"&gt;=190")*1000</f>
        <v>0</v>
      </c>
      <c r="R128" s="21">
        <f t="shared" si="2"/>
        <v>0</v>
      </c>
      <c r="S128" s="21">
        <f t="shared" si="3"/>
        <v>0</v>
      </c>
      <c r="T128" s="54" t="str">
        <f>IF(Tableau41516[[#This Row],[Matricule]]&gt;1,IF(COUNTIF(Tableau41516[DateMatricule],Tableau41516[[#This Row],[DateMatricule]])&gt;1,"Doublon",""),"")</f>
        <v/>
      </c>
      <c r="U128"/>
    </row>
    <row r="129" spans="1:21" x14ac:dyDescent="0.25">
      <c r="A129" s="12" t="str">
        <f>IF(Tableau41516[[#This Row],[Semaine]]="","",VLOOKUP(Tableau41516[[#This Row],[Semaine]],Listes!$A:$B,2,FALSE))</f>
        <v/>
      </c>
      <c r="B129" s="12" t="str">
        <f>IF(ISBLANK(Tableau41516[[#This Row],[Matricule]]),"",VLOOKUP(Tableau41516[[#This Row],[Matricule]],#REF!,2,FALSE))</f>
        <v/>
      </c>
      <c r="C129" s="12" t="str">
        <f>IF(ISBLANK(Tableau41516[[#This Row],[Matricule]]),"",VLOOKUP(Tableau41516[[#This Row],[Matricule]],#REF!,3,FALSE))</f>
        <v/>
      </c>
      <c r="D129" s="12" t="str">
        <f>CONCATENATE(Tableau41516[[#This Row],[Semaine]],Tableau41516[[#This Row],[Matricule]])</f>
        <v/>
      </c>
      <c r="H129" s="8"/>
      <c r="I129" s="8"/>
      <c r="J129" s="8"/>
      <c r="K129" s="8"/>
      <c r="L129" s="8"/>
      <c r="M129" s="8"/>
      <c r="N129" s="8"/>
      <c r="O129" s="21">
        <f>COUNTIF(Tableau41516[[#This Row],[Lundi]:[Dimanche]],"&gt;0")</f>
        <v>0</v>
      </c>
      <c r="P129" s="21">
        <f>SUM(Tableau41516[[#This Row],[Lundi]:[Dimanche]])</f>
        <v>0</v>
      </c>
      <c r="Q129" s="21">
        <f>COUNTIF(Tableau41516[[#This Row],[Lundi]:[Dimanche]],"&gt;=190")*1000</f>
        <v>0</v>
      </c>
      <c r="R129" s="21">
        <f t="shared" si="2"/>
        <v>0</v>
      </c>
      <c r="S129" s="21">
        <f t="shared" si="3"/>
        <v>0</v>
      </c>
      <c r="T129" s="54" t="str">
        <f>IF(Tableau41516[[#This Row],[Matricule]]&gt;1,IF(COUNTIF(Tableau41516[DateMatricule],Tableau41516[[#This Row],[DateMatricule]])&gt;1,"Doublon",""),"")</f>
        <v/>
      </c>
      <c r="U129"/>
    </row>
    <row r="130" spans="1:21" x14ac:dyDescent="0.25">
      <c r="A130" s="12" t="str">
        <f>IF(Tableau41516[[#This Row],[Semaine]]="","",VLOOKUP(Tableau41516[[#This Row],[Semaine]],Listes!$A:$B,2,FALSE))</f>
        <v/>
      </c>
      <c r="B130" s="12" t="str">
        <f>IF(ISBLANK(Tableau41516[[#This Row],[Matricule]]),"",VLOOKUP(Tableau41516[[#This Row],[Matricule]],#REF!,2,FALSE))</f>
        <v/>
      </c>
      <c r="C130" s="12" t="str">
        <f>IF(ISBLANK(Tableau41516[[#This Row],[Matricule]]),"",VLOOKUP(Tableau41516[[#This Row],[Matricule]],#REF!,3,FALSE))</f>
        <v/>
      </c>
      <c r="D130" s="12" t="str">
        <f>CONCATENATE(Tableau41516[[#This Row],[Semaine]],Tableau41516[[#This Row],[Matricule]])</f>
        <v/>
      </c>
      <c r="H130" s="8"/>
      <c r="I130" s="8"/>
      <c r="J130" s="8"/>
      <c r="K130" s="8"/>
      <c r="L130" s="8"/>
      <c r="M130" s="8"/>
      <c r="N130" s="8"/>
      <c r="O130" s="21">
        <f>COUNTIF(Tableau41516[[#This Row],[Lundi]:[Dimanche]],"&gt;0")</f>
        <v>0</v>
      </c>
      <c r="P130" s="21">
        <f>SUM(Tableau41516[[#This Row],[Lundi]:[Dimanche]])</f>
        <v>0</v>
      </c>
      <c r="Q130" s="21">
        <f>COUNTIF(Tableau41516[[#This Row],[Lundi]:[Dimanche]],"&gt;=190")*1000</f>
        <v>0</v>
      </c>
      <c r="R130" s="21">
        <f t="shared" si="2"/>
        <v>0</v>
      </c>
      <c r="S130" s="21">
        <f t="shared" si="3"/>
        <v>0</v>
      </c>
      <c r="T130" s="54" t="str">
        <f>IF(Tableau41516[[#This Row],[Matricule]]&gt;1,IF(COUNTIF(Tableau41516[DateMatricule],Tableau41516[[#This Row],[DateMatricule]])&gt;1,"Doublon",""),"")</f>
        <v/>
      </c>
      <c r="U130"/>
    </row>
    <row r="131" spans="1:21" x14ac:dyDescent="0.25">
      <c r="A131" s="12" t="str">
        <f>IF(Tableau41516[[#This Row],[Semaine]]="","",VLOOKUP(Tableau41516[[#This Row],[Semaine]],Listes!$A:$B,2,FALSE))</f>
        <v/>
      </c>
      <c r="B131" s="12" t="str">
        <f>IF(ISBLANK(Tableau41516[[#This Row],[Matricule]]),"",VLOOKUP(Tableau41516[[#This Row],[Matricule]],#REF!,2,FALSE))</f>
        <v/>
      </c>
      <c r="C131" s="12" t="str">
        <f>IF(ISBLANK(Tableau41516[[#This Row],[Matricule]]),"",VLOOKUP(Tableau41516[[#This Row],[Matricule]],#REF!,3,FALSE))</f>
        <v/>
      </c>
      <c r="D131" s="12" t="str">
        <f>CONCATENATE(Tableau41516[[#This Row],[Semaine]],Tableau41516[[#This Row],[Matricule]])</f>
        <v/>
      </c>
      <c r="H131" s="8"/>
      <c r="I131" s="8"/>
      <c r="J131" s="8"/>
      <c r="K131" s="8"/>
      <c r="L131" s="8"/>
      <c r="M131" s="8"/>
      <c r="N131" s="8"/>
      <c r="O131" s="21">
        <f>COUNTIF(Tableau41516[[#This Row],[Lundi]:[Dimanche]],"&gt;0")</f>
        <v>0</v>
      </c>
      <c r="P131" s="21">
        <f>SUM(Tableau41516[[#This Row],[Lundi]:[Dimanche]])</f>
        <v>0</v>
      </c>
      <c r="Q131" s="21">
        <f>COUNTIF(Tableau41516[[#This Row],[Lundi]:[Dimanche]],"&gt;=190")*1000</f>
        <v>0</v>
      </c>
      <c r="R131" s="21">
        <f t="shared" ref="R131:R194" si="4">+IF(P131&gt;1140,(P131-1140)*20,0)</f>
        <v>0</v>
      </c>
      <c r="S131" s="21">
        <f t="shared" ref="S131:S194" si="5">+Q131+R131</f>
        <v>0</v>
      </c>
      <c r="T131" s="54" t="str">
        <f>IF(Tableau41516[[#This Row],[Matricule]]&gt;1,IF(COUNTIF(Tableau41516[DateMatricule],Tableau41516[[#This Row],[DateMatricule]])&gt;1,"Doublon",""),"")</f>
        <v/>
      </c>
      <c r="U131"/>
    </row>
    <row r="132" spans="1:21" x14ac:dyDescent="0.25">
      <c r="A132" s="12" t="str">
        <f>IF(Tableau41516[[#This Row],[Semaine]]="","",VLOOKUP(Tableau41516[[#This Row],[Semaine]],Listes!$A:$B,2,FALSE))</f>
        <v/>
      </c>
      <c r="B132" s="12" t="str">
        <f>IF(ISBLANK(Tableau41516[[#This Row],[Matricule]]),"",VLOOKUP(Tableau41516[[#This Row],[Matricule]],#REF!,2,FALSE))</f>
        <v/>
      </c>
      <c r="C132" s="12" t="str">
        <f>IF(ISBLANK(Tableau41516[[#This Row],[Matricule]]),"",VLOOKUP(Tableau41516[[#This Row],[Matricule]],#REF!,3,FALSE))</f>
        <v/>
      </c>
      <c r="D132" s="12" t="str">
        <f>CONCATENATE(Tableau41516[[#This Row],[Semaine]],Tableau41516[[#This Row],[Matricule]])</f>
        <v/>
      </c>
      <c r="H132" s="8"/>
      <c r="I132" s="8"/>
      <c r="J132" s="8"/>
      <c r="K132" s="8"/>
      <c r="L132" s="8"/>
      <c r="M132" s="8"/>
      <c r="N132" s="8"/>
      <c r="O132" s="21">
        <f>COUNTIF(Tableau41516[[#This Row],[Lundi]:[Dimanche]],"&gt;0")</f>
        <v>0</v>
      </c>
      <c r="P132" s="21">
        <f>SUM(Tableau41516[[#This Row],[Lundi]:[Dimanche]])</f>
        <v>0</v>
      </c>
      <c r="Q132" s="21">
        <f>COUNTIF(Tableau41516[[#This Row],[Lundi]:[Dimanche]],"&gt;=190")*1000</f>
        <v>0</v>
      </c>
      <c r="R132" s="21">
        <f t="shared" si="4"/>
        <v>0</v>
      </c>
      <c r="S132" s="21">
        <f t="shared" si="5"/>
        <v>0</v>
      </c>
      <c r="T132" s="54" t="str">
        <f>IF(Tableau41516[[#This Row],[Matricule]]&gt;1,IF(COUNTIF(Tableau41516[DateMatricule],Tableau41516[[#This Row],[DateMatricule]])&gt;1,"Doublon",""),"")</f>
        <v/>
      </c>
      <c r="U132"/>
    </row>
    <row r="133" spans="1:21" x14ac:dyDescent="0.25">
      <c r="A133" s="12" t="str">
        <f>IF(Tableau41516[[#This Row],[Semaine]]="","",VLOOKUP(Tableau41516[[#This Row],[Semaine]],Listes!$A:$B,2,FALSE))</f>
        <v/>
      </c>
      <c r="B133" s="12" t="str">
        <f>IF(ISBLANK(Tableau41516[[#This Row],[Matricule]]),"",VLOOKUP(Tableau41516[[#This Row],[Matricule]],#REF!,2,FALSE))</f>
        <v/>
      </c>
      <c r="C133" s="12" t="str">
        <f>IF(ISBLANK(Tableau41516[[#This Row],[Matricule]]),"",VLOOKUP(Tableau41516[[#This Row],[Matricule]],#REF!,3,FALSE))</f>
        <v/>
      </c>
      <c r="D133" s="12" t="str">
        <f>CONCATENATE(Tableau41516[[#This Row],[Semaine]],Tableau41516[[#This Row],[Matricule]])</f>
        <v/>
      </c>
      <c r="H133" s="8"/>
      <c r="I133" s="8"/>
      <c r="J133" s="8"/>
      <c r="K133" s="8"/>
      <c r="L133" s="8"/>
      <c r="M133" s="8"/>
      <c r="N133" s="8"/>
      <c r="O133" s="21">
        <f>COUNTIF(Tableau41516[[#This Row],[Lundi]:[Dimanche]],"&gt;0")</f>
        <v>0</v>
      </c>
      <c r="P133" s="21">
        <f>SUM(Tableau41516[[#This Row],[Lundi]:[Dimanche]])</f>
        <v>0</v>
      </c>
      <c r="Q133" s="21">
        <f>COUNTIF(Tableau41516[[#This Row],[Lundi]:[Dimanche]],"&gt;=190")*1000</f>
        <v>0</v>
      </c>
      <c r="R133" s="21">
        <f t="shared" si="4"/>
        <v>0</v>
      </c>
      <c r="S133" s="21">
        <f t="shared" si="5"/>
        <v>0</v>
      </c>
      <c r="T133" s="54" t="str">
        <f>IF(Tableau41516[[#This Row],[Matricule]]&gt;1,IF(COUNTIF(Tableau41516[DateMatricule],Tableau41516[[#This Row],[DateMatricule]])&gt;1,"Doublon",""),"")</f>
        <v/>
      </c>
      <c r="U133"/>
    </row>
    <row r="134" spans="1:21" x14ac:dyDescent="0.25">
      <c r="A134" s="12" t="str">
        <f>IF(Tableau41516[[#This Row],[Semaine]]="","",VLOOKUP(Tableau41516[[#This Row],[Semaine]],Listes!$A:$B,2,FALSE))</f>
        <v/>
      </c>
      <c r="B134" s="12" t="str">
        <f>IF(ISBLANK(Tableau41516[[#This Row],[Matricule]]),"",VLOOKUP(Tableau41516[[#This Row],[Matricule]],#REF!,2,FALSE))</f>
        <v/>
      </c>
      <c r="C134" s="12" t="str">
        <f>IF(ISBLANK(Tableau41516[[#This Row],[Matricule]]),"",VLOOKUP(Tableau41516[[#This Row],[Matricule]],#REF!,3,FALSE))</f>
        <v/>
      </c>
      <c r="D134" s="12" t="str">
        <f>CONCATENATE(Tableau41516[[#This Row],[Semaine]],Tableau41516[[#This Row],[Matricule]])</f>
        <v/>
      </c>
      <c r="H134" s="8"/>
      <c r="I134" s="8"/>
      <c r="J134" s="8"/>
      <c r="K134" s="8"/>
      <c r="L134" s="8"/>
      <c r="M134" s="8"/>
      <c r="N134" s="8"/>
      <c r="O134" s="21">
        <f>COUNTIF(Tableau41516[[#This Row],[Lundi]:[Dimanche]],"&gt;0")</f>
        <v>0</v>
      </c>
      <c r="P134" s="21">
        <f>SUM(Tableau41516[[#This Row],[Lundi]:[Dimanche]])</f>
        <v>0</v>
      </c>
      <c r="Q134" s="21">
        <f>COUNTIF(Tableau41516[[#This Row],[Lundi]:[Dimanche]],"&gt;=190")*1000</f>
        <v>0</v>
      </c>
      <c r="R134" s="21">
        <f t="shared" si="4"/>
        <v>0</v>
      </c>
      <c r="S134" s="21">
        <f t="shared" si="5"/>
        <v>0</v>
      </c>
      <c r="T134" s="54" t="str">
        <f>IF(Tableau41516[[#This Row],[Matricule]]&gt;1,IF(COUNTIF(Tableau41516[DateMatricule],Tableau41516[[#This Row],[DateMatricule]])&gt;1,"Doublon",""),"")</f>
        <v/>
      </c>
      <c r="U134"/>
    </row>
    <row r="135" spans="1:21" x14ac:dyDescent="0.25">
      <c r="A135" s="12" t="str">
        <f>IF(Tableau41516[[#This Row],[Semaine]]="","",VLOOKUP(Tableau41516[[#This Row],[Semaine]],Listes!$A:$B,2,FALSE))</f>
        <v/>
      </c>
      <c r="B135" s="12" t="str">
        <f>IF(ISBLANK(Tableau41516[[#This Row],[Matricule]]),"",VLOOKUP(Tableau41516[[#This Row],[Matricule]],#REF!,2,FALSE))</f>
        <v/>
      </c>
      <c r="C135" s="12" t="str">
        <f>IF(ISBLANK(Tableau41516[[#This Row],[Matricule]]),"",VLOOKUP(Tableau41516[[#This Row],[Matricule]],#REF!,3,FALSE))</f>
        <v/>
      </c>
      <c r="D135" s="12" t="str">
        <f>CONCATENATE(Tableau41516[[#This Row],[Semaine]],Tableau41516[[#This Row],[Matricule]])</f>
        <v/>
      </c>
      <c r="H135" s="8"/>
      <c r="I135" s="8"/>
      <c r="J135" s="8"/>
      <c r="K135" s="8"/>
      <c r="L135" s="8"/>
      <c r="M135" s="8"/>
      <c r="N135" s="8"/>
      <c r="O135" s="21">
        <f>COUNTIF(Tableau41516[[#This Row],[Lundi]:[Dimanche]],"&gt;0")</f>
        <v>0</v>
      </c>
      <c r="P135" s="21">
        <f>SUM(Tableau41516[[#This Row],[Lundi]:[Dimanche]])</f>
        <v>0</v>
      </c>
      <c r="Q135" s="21">
        <f>COUNTIF(Tableau41516[[#This Row],[Lundi]:[Dimanche]],"&gt;=190")*1000</f>
        <v>0</v>
      </c>
      <c r="R135" s="21">
        <f t="shared" si="4"/>
        <v>0</v>
      </c>
      <c r="S135" s="21">
        <f t="shared" si="5"/>
        <v>0</v>
      </c>
      <c r="T135" s="54" t="str">
        <f>IF(Tableau41516[[#This Row],[Matricule]]&gt;1,IF(COUNTIF(Tableau41516[DateMatricule],Tableau41516[[#This Row],[DateMatricule]])&gt;1,"Doublon",""),"")</f>
        <v/>
      </c>
      <c r="U135"/>
    </row>
    <row r="136" spans="1:21" x14ac:dyDescent="0.25">
      <c r="A136" s="12" t="str">
        <f>IF(Tableau41516[[#This Row],[Semaine]]="","",VLOOKUP(Tableau41516[[#This Row],[Semaine]],Listes!$A:$B,2,FALSE))</f>
        <v/>
      </c>
      <c r="B136" s="12" t="str">
        <f>IF(ISBLANK(Tableau41516[[#This Row],[Matricule]]),"",VLOOKUP(Tableau41516[[#This Row],[Matricule]],#REF!,2,FALSE))</f>
        <v/>
      </c>
      <c r="C136" s="12" t="str">
        <f>IF(ISBLANK(Tableau41516[[#This Row],[Matricule]]),"",VLOOKUP(Tableau41516[[#This Row],[Matricule]],#REF!,3,FALSE))</f>
        <v/>
      </c>
      <c r="D136" s="12" t="str">
        <f>CONCATENATE(Tableau41516[[#This Row],[Semaine]],Tableau41516[[#This Row],[Matricule]])</f>
        <v/>
      </c>
      <c r="H136" s="8"/>
      <c r="I136" s="8"/>
      <c r="J136" s="8"/>
      <c r="K136" s="8"/>
      <c r="L136" s="8"/>
      <c r="M136" s="8"/>
      <c r="N136" s="8"/>
      <c r="O136" s="21">
        <f>COUNTIF(Tableau41516[[#This Row],[Lundi]:[Dimanche]],"&gt;0")</f>
        <v>0</v>
      </c>
      <c r="P136" s="21">
        <f>SUM(Tableau41516[[#This Row],[Lundi]:[Dimanche]])</f>
        <v>0</v>
      </c>
      <c r="Q136" s="21">
        <f>COUNTIF(Tableau41516[[#This Row],[Lundi]:[Dimanche]],"&gt;=190")*1000</f>
        <v>0</v>
      </c>
      <c r="R136" s="21">
        <f t="shared" si="4"/>
        <v>0</v>
      </c>
      <c r="S136" s="21">
        <f t="shared" si="5"/>
        <v>0</v>
      </c>
      <c r="T136" s="54" t="str">
        <f>IF(Tableau41516[[#This Row],[Matricule]]&gt;1,IF(COUNTIF(Tableau41516[DateMatricule],Tableau41516[[#This Row],[DateMatricule]])&gt;1,"Doublon",""),"")</f>
        <v/>
      </c>
      <c r="U136"/>
    </row>
    <row r="137" spans="1:21" x14ac:dyDescent="0.25">
      <c r="A137" s="12" t="str">
        <f>IF(Tableau41516[[#This Row],[Semaine]]="","",VLOOKUP(Tableau41516[[#This Row],[Semaine]],Listes!$A:$B,2,FALSE))</f>
        <v/>
      </c>
      <c r="B137" s="12" t="str">
        <f>IF(ISBLANK(Tableau41516[[#This Row],[Matricule]]),"",VLOOKUP(Tableau41516[[#This Row],[Matricule]],#REF!,2,FALSE))</f>
        <v/>
      </c>
      <c r="C137" s="12" t="str">
        <f>IF(ISBLANK(Tableau41516[[#This Row],[Matricule]]),"",VLOOKUP(Tableau41516[[#This Row],[Matricule]],#REF!,3,FALSE))</f>
        <v/>
      </c>
      <c r="D137" s="12" t="str">
        <f>CONCATENATE(Tableau41516[[#This Row],[Semaine]],Tableau41516[[#This Row],[Matricule]])</f>
        <v/>
      </c>
      <c r="H137" s="8"/>
      <c r="I137" s="8"/>
      <c r="J137" s="8"/>
      <c r="K137" s="8"/>
      <c r="L137" s="8"/>
      <c r="M137" s="8"/>
      <c r="N137" s="8"/>
      <c r="O137" s="21">
        <f>COUNTIF(Tableau41516[[#This Row],[Lundi]:[Dimanche]],"&gt;0")</f>
        <v>0</v>
      </c>
      <c r="P137" s="21">
        <f>SUM(Tableau41516[[#This Row],[Lundi]:[Dimanche]])</f>
        <v>0</v>
      </c>
      <c r="Q137" s="21">
        <f>COUNTIF(Tableau41516[[#This Row],[Lundi]:[Dimanche]],"&gt;=190")*1000</f>
        <v>0</v>
      </c>
      <c r="R137" s="21">
        <f t="shared" si="4"/>
        <v>0</v>
      </c>
      <c r="S137" s="21">
        <f t="shared" si="5"/>
        <v>0</v>
      </c>
      <c r="T137" s="54" t="str">
        <f>IF(Tableau41516[[#This Row],[Matricule]]&gt;1,IF(COUNTIF(Tableau41516[DateMatricule],Tableau41516[[#This Row],[DateMatricule]])&gt;1,"Doublon",""),"")</f>
        <v/>
      </c>
      <c r="U137"/>
    </row>
    <row r="138" spans="1:21" x14ac:dyDescent="0.25">
      <c r="A138" s="12" t="str">
        <f>IF(Tableau41516[[#This Row],[Semaine]]="","",VLOOKUP(Tableau41516[[#This Row],[Semaine]],Listes!$A:$B,2,FALSE))</f>
        <v/>
      </c>
      <c r="B138" s="12" t="str">
        <f>IF(ISBLANK(Tableau41516[[#This Row],[Matricule]]),"",VLOOKUP(Tableau41516[[#This Row],[Matricule]],#REF!,2,FALSE))</f>
        <v/>
      </c>
      <c r="C138" s="12" t="str">
        <f>IF(ISBLANK(Tableau41516[[#This Row],[Matricule]]),"",VLOOKUP(Tableau41516[[#This Row],[Matricule]],#REF!,3,FALSE))</f>
        <v/>
      </c>
      <c r="D138" s="12" t="str">
        <f>CONCATENATE(Tableau41516[[#This Row],[Semaine]],Tableau41516[[#This Row],[Matricule]])</f>
        <v/>
      </c>
      <c r="H138" s="8"/>
      <c r="I138" s="8"/>
      <c r="J138" s="8"/>
      <c r="K138" s="8"/>
      <c r="L138" s="8"/>
      <c r="M138" s="8"/>
      <c r="N138" s="8"/>
      <c r="O138" s="21">
        <f>COUNTIF(Tableau41516[[#This Row],[Lundi]:[Dimanche]],"&gt;0")</f>
        <v>0</v>
      </c>
      <c r="P138" s="21">
        <f>SUM(Tableau41516[[#This Row],[Lundi]:[Dimanche]])</f>
        <v>0</v>
      </c>
      <c r="Q138" s="21">
        <f>COUNTIF(Tableau41516[[#This Row],[Lundi]:[Dimanche]],"&gt;=190")*1000</f>
        <v>0</v>
      </c>
      <c r="R138" s="21">
        <f t="shared" si="4"/>
        <v>0</v>
      </c>
      <c r="S138" s="21">
        <f t="shared" si="5"/>
        <v>0</v>
      </c>
      <c r="T138" s="54" t="str">
        <f>IF(Tableau41516[[#This Row],[Matricule]]&gt;1,IF(COUNTIF(Tableau41516[DateMatricule],Tableau41516[[#This Row],[DateMatricule]])&gt;1,"Doublon",""),"")</f>
        <v/>
      </c>
      <c r="U138"/>
    </row>
    <row r="139" spans="1:21" x14ac:dyDescent="0.25">
      <c r="A139" s="12" t="str">
        <f>IF(Tableau41516[[#This Row],[Semaine]]="","",VLOOKUP(Tableau41516[[#This Row],[Semaine]],Listes!$A:$B,2,FALSE))</f>
        <v/>
      </c>
      <c r="B139" s="12" t="str">
        <f>IF(ISBLANK(Tableau41516[[#This Row],[Matricule]]),"",VLOOKUP(Tableau41516[[#This Row],[Matricule]],#REF!,2,FALSE))</f>
        <v/>
      </c>
      <c r="C139" s="12" t="str">
        <f>IF(ISBLANK(Tableau41516[[#This Row],[Matricule]]),"",VLOOKUP(Tableau41516[[#This Row],[Matricule]],#REF!,3,FALSE))</f>
        <v/>
      </c>
      <c r="D139" s="12" t="str">
        <f>CONCATENATE(Tableau41516[[#This Row],[Semaine]],Tableau41516[[#This Row],[Matricule]])</f>
        <v/>
      </c>
      <c r="H139" s="8"/>
      <c r="I139" s="8"/>
      <c r="J139" s="8"/>
      <c r="K139" s="8"/>
      <c r="L139" s="8"/>
      <c r="M139" s="8"/>
      <c r="N139" s="8"/>
      <c r="O139" s="21">
        <f>COUNTIF(Tableau41516[[#This Row],[Lundi]:[Dimanche]],"&gt;0")</f>
        <v>0</v>
      </c>
      <c r="P139" s="21">
        <f>SUM(Tableau41516[[#This Row],[Lundi]:[Dimanche]])</f>
        <v>0</v>
      </c>
      <c r="Q139" s="21">
        <f>COUNTIF(Tableau41516[[#This Row],[Lundi]:[Dimanche]],"&gt;=190")*1000</f>
        <v>0</v>
      </c>
      <c r="R139" s="21">
        <f t="shared" si="4"/>
        <v>0</v>
      </c>
      <c r="S139" s="21">
        <f t="shared" si="5"/>
        <v>0</v>
      </c>
      <c r="T139" s="54" t="str">
        <f>IF(Tableau41516[[#This Row],[Matricule]]&gt;1,IF(COUNTIF(Tableau41516[DateMatricule],Tableau41516[[#This Row],[DateMatricule]])&gt;1,"Doublon",""),"")</f>
        <v/>
      </c>
      <c r="U139"/>
    </row>
    <row r="140" spans="1:21" x14ac:dyDescent="0.25">
      <c r="A140" s="12" t="str">
        <f>IF(Tableau41516[[#This Row],[Semaine]]="","",VLOOKUP(Tableau41516[[#This Row],[Semaine]],Listes!$A:$B,2,FALSE))</f>
        <v/>
      </c>
      <c r="B140" s="12" t="str">
        <f>IF(ISBLANK(Tableau41516[[#This Row],[Matricule]]),"",VLOOKUP(Tableau41516[[#This Row],[Matricule]],#REF!,2,FALSE))</f>
        <v/>
      </c>
      <c r="C140" s="12" t="str">
        <f>IF(ISBLANK(Tableau41516[[#This Row],[Matricule]]),"",VLOOKUP(Tableau41516[[#This Row],[Matricule]],#REF!,3,FALSE))</f>
        <v/>
      </c>
      <c r="D140" s="12" t="str">
        <f>CONCATENATE(Tableau41516[[#This Row],[Semaine]],Tableau41516[[#This Row],[Matricule]])</f>
        <v/>
      </c>
      <c r="H140" s="8"/>
      <c r="I140" s="8"/>
      <c r="J140" s="8"/>
      <c r="K140" s="8"/>
      <c r="L140" s="8"/>
      <c r="M140" s="8"/>
      <c r="N140" s="8"/>
      <c r="O140" s="21">
        <f>COUNTIF(Tableau41516[[#This Row],[Lundi]:[Dimanche]],"&gt;0")</f>
        <v>0</v>
      </c>
      <c r="P140" s="21">
        <f>SUM(Tableau41516[[#This Row],[Lundi]:[Dimanche]])</f>
        <v>0</v>
      </c>
      <c r="Q140" s="21">
        <f>COUNTIF(Tableau41516[[#This Row],[Lundi]:[Dimanche]],"&gt;=190")*1000</f>
        <v>0</v>
      </c>
      <c r="R140" s="21">
        <f t="shared" si="4"/>
        <v>0</v>
      </c>
      <c r="S140" s="21">
        <f t="shared" si="5"/>
        <v>0</v>
      </c>
      <c r="T140" s="54" t="str">
        <f>IF(Tableau41516[[#This Row],[Matricule]]&gt;1,IF(COUNTIF(Tableau41516[DateMatricule],Tableau41516[[#This Row],[DateMatricule]])&gt;1,"Doublon",""),"")</f>
        <v/>
      </c>
      <c r="U140"/>
    </row>
    <row r="141" spans="1:21" x14ac:dyDescent="0.25">
      <c r="A141" s="12" t="str">
        <f>IF(Tableau41516[[#This Row],[Semaine]]="","",VLOOKUP(Tableau41516[[#This Row],[Semaine]],Listes!$A:$B,2,FALSE))</f>
        <v/>
      </c>
      <c r="B141" s="12" t="str">
        <f>IF(ISBLANK(Tableau41516[[#This Row],[Matricule]]),"",VLOOKUP(Tableau41516[[#This Row],[Matricule]],#REF!,2,FALSE))</f>
        <v/>
      </c>
      <c r="C141" s="12" t="str">
        <f>IF(ISBLANK(Tableau41516[[#This Row],[Matricule]]),"",VLOOKUP(Tableau41516[[#This Row],[Matricule]],#REF!,3,FALSE))</f>
        <v/>
      </c>
      <c r="D141" s="12" t="str">
        <f>CONCATENATE(Tableau41516[[#This Row],[Semaine]],Tableau41516[[#This Row],[Matricule]])</f>
        <v/>
      </c>
      <c r="H141" s="8"/>
      <c r="I141" s="8"/>
      <c r="J141" s="8"/>
      <c r="K141" s="8"/>
      <c r="L141" s="8"/>
      <c r="M141" s="8"/>
      <c r="N141" s="8"/>
      <c r="O141" s="21">
        <f>COUNTIF(Tableau41516[[#This Row],[Lundi]:[Dimanche]],"&gt;0")</f>
        <v>0</v>
      </c>
      <c r="P141" s="21">
        <f>SUM(Tableau41516[[#This Row],[Lundi]:[Dimanche]])</f>
        <v>0</v>
      </c>
      <c r="Q141" s="21">
        <f>COUNTIF(Tableau41516[[#This Row],[Lundi]:[Dimanche]],"&gt;=190")*1000</f>
        <v>0</v>
      </c>
      <c r="R141" s="21">
        <f t="shared" si="4"/>
        <v>0</v>
      </c>
      <c r="S141" s="21">
        <f t="shared" si="5"/>
        <v>0</v>
      </c>
      <c r="T141" s="54" t="str">
        <f>IF(Tableau41516[[#This Row],[Matricule]]&gt;1,IF(COUNTIF(Tableau41516[DateMatricule],Tableau41516[[#This Row],[DateMatricule]])&gt;1,"Doublon",""),"")</f>
        <v/>
      </c>
      <c r="U141"/>
    </row>
    <row r="142" spans="1:21" x14ac:dyDescent="0.25">
      <c r="A142" s="12" t="str">
        <f>IF(Tableau41516[[#This Row],[Semaine]]="","",VLOOKUP(Tableau41516[[#This Row],[Semaine]],Listes!$A:$B,2,FALSE))</f>
        <v/>
      </c>
      <c r="B142" s="12" t="str">
        <f>IF(ISBLANK(Tableau41516[[#This Row],[Matricule]]),"",VLOOKUP(Tableau41516[[#This Row],[Matricule]],#REF!,2,FALSE))</f>
        <v/>
      </c>
      <c r="C142" s="12" t="str">
        <f>IF(ISBLANK(Tableau41516[[#This Row],[Matricule]]),"",VLOOKUP(Tableau41516[[#This Row],[Matricule]],#REF!,3,FALSE))</f>
        <v/>
      </c>
      <c r="D142" s="12" t="str">
        <f>CONCATENATE(Tableau41516[[#This Row],[Semaine]],Tableau41516[[#This Row],[Matricule]])</f>
        <v/>
      </c>
      <c r="H142" s="8"/>
      <c r="I142" s="8"/>
      <c r="J142" s="8"/>
      <c r="K142" s="8"/>
      <c r="L142" s="8"/>
      <c r="M142" s="8"/>
      <c r="N142" s="8"/>
      <c r="O142" s="21">
        <f>COUNTIF(Tableau41516[[#This Row],[Lundi]:[Dimanche]],"&gt;0")</f>
        <v>0</v>
      </c>
      <c r="P142" s="21">
        <f>SUM(Tableau41516[[#This Row],[Lundi]:[Dimanche]])</f>
        <v>0</v>
      </c>
      <c r="Q142" s="21">
        <f>COUNTIF(Tableau41516[[#This Row],[Lundi]:[Dimanche]],"&gt;=190")*1000</f>
        <v>0</v>
      </c>
      <c r="R142" s="21">
        <f t="shared" si="4"/>
        <v>0</v>
      </c>
      <c r="S142" s="21">
        <f t="shared" si="5"/>
        <v>0</v>
      </c>
      <c r="T142" s="54" t="str">
        <f>IF(Tableau41516[[#This Row],[Matricule]]&gt;1,IF(COUNTIF(Tableau41516[DateMatricule],Tableau41516[[#This Row],[DateMatricule]])&gt;1,"Doublon",""),"")</f>
        <v/>
      </c>
      <c r="U142"/>
    </row>
    <row r="143" spans="1:21" x14ac:dyDescent="0.25">
      <c r="A143" s="12" t="str">
        <f>IF(Tableau41516[[#This Row],[Semaine]]="","",VLOOKUP(Tableau41516[[#This Row],[Semaine]],Listes!$A:$B,2,FALSE))</f>
        <v/>
      </c>
      <c r="B143" s="12" t="str">
        <f>IF(ISBLANK(Tableau41516[[#This Row],[Matricule]]),"",VLOOKUP(Tableau41516[[#This Row],[Matricule]],#REF!,2,FALSE))</f>
        <v/>
      </c>
      <c r="C143" s="12" t="str">
        <f>IF(ISBLANK(Tableau41516[[#This Row],[Matricule]]),"",VLOOKUP(Tableau41516[[#This Row],[Matricule]],#REF!,3,FALSE))</f>
        <v/>
      </c>
      <c r="D143" s="12" t="str">
        <f>CONCATENATE(Tableau41516[[#This Row],[Semaine]],Tableau41516[[#This Row],[Matricule]])</f>
        <v/>
      </c>
      <c r="H143" s="8"/>
      <c r="I143" s="8"/>
      <c r="J143" s="8"/>
      <c r="K143" s="8"/>
      <c r="L143" s="8"/>
      <c r="M143" s="8"/>
      <c r="N143" s="8"/>
      <c r="O143" s="21">
        <f>COUNTIF(Tableau41516[[#This Row],[Lundi]:[Dimanche]],"&gt;0")</f>
        <v>0</v>
      </c>
      <c r="P143" s="21">
        <f>SUM(Tableau41516[[#This Row],[Lundi]:[Dimanche]])</f>
        <v>0</v>
      </c>
      <c r="Q143" s="21">
        <f>COUNTIF(Tableau41516[[#This Row],[Lundi]:[Dimanche]],"&gt;=190")*1000</f>
        <v>0</v>
      </c>
      <c r="R143" s="21">
        <f t="shared" si="4"/>
        <v>0</v>
      </c>
      <c r="S143" s="21">
        <f t="shared" si="5"/>
        <v>0</v>
      </c>
      <c r="T143" s="54" t="str">
        <f>IF(Tableau41516[[#This Row],[Matricule]]&gt;1,IF(COUNTIF(Tableau41516[DateMatricule],Tableau41516[[#This Row],[DateMatricule]])&gt;1,"Doublon",""),"")</f>
        <v/>
      </c>
      <c r="U143"/>
    </row>
    <row r="144" spans="1:21" x14ac:dyDescent="0.25">
      <c r="A144" s="12" t="str">
        <f>IF(Tableau41516[[#This Row],[Semaine]]="","",VLOOKUP(Tableau41516[[#This Row],[Semaine]],Listes!$A:$B,2,FALSE))</f>
        <v/>
      </c>
      <c r="B144" s="12" t="str">
        <f>IF(ISBLANK(Tableau41516[[#This Row],[Matricule]]),"",VLOOKUP(Tableau41516[[#This Row],[Matricule]],#REF!,2,FALSE))</f>
        <v/>
      </c>
      <c r="C144" s="12" t="str">
        <f>IF(ISBLANK(Tableau41516[[#This Row],[Matricule]]),"",VLOOKUP(Tableau41516[[#This Row],[Matricule]],#REF!,3,FALSE))</f>
        <v/>
      </c>
      <c r="D144" s="12" t="str">
        <f>CONCATENATE(Tableau41516[[#This Row],[Semaine]],Tableau41516[[#This Row],[Matricule]])</f>
        <v/>
      </c>
      <c r="H144" s="8"/>
      <c r="I144" s="8"/>
      <c r="J144" s="8"/>
      <c r="K144" s="8"/>
      <c r="L144" s="8"/>
      <c r="M144" s="8"/>
      <c r="N144" s="8"/>
      <c r="O144" s="21">
        <f>COUNTIF(Tableau41516[[#This Row],[Lundi]:[Dimanche]],"&gt;0")</f>
        <v>0</v>
      </c>
      <c r="P144" s="21">
        <f>SUM(Tableau41516[[#This Row],[Lundi]:[Dimanche]])</f>
        <v>0</v>
      </c>
      <c r="Q144" s="21">
        <f>COUNTIF(Tableau41516[[#This Row],[Lundi]:[Dimanche]],"&gt;=190")*1000</f>
        <v>0</v>
      </c>
      <c r="R144" s="21">
        <f t="shared" si="4"/>
        <v>0</v>
      </c>
      <c r="S144" s="21">
        <f t="shared" si="5"/>
        <v>0</v>
      </c>
      <c r="T144" s="54" t="str">
        <f>IF(Tableau41516[[#This Row],[Matricule]]&gt;1,IF(COUNTIF(Tableau41516[DateMatricule],Tableau41516[[#This Row],[DateMatricule]])&gt;1,"Doublon",""),"")</f>
        <v/>
      </c>
      <c r="U144"/>
    </row>
    <row r="145" spans="1:21" x14ac:dyDescent="0.25">
      <c r="A145" s="12" t="str">
        <f>IF(Tableau41516[[#This Row],[Semaine]]="","",VLOOKUP(Tableau41516[[#This Row],[Semaine]],Listes!$A:$B,2,FALSE))</f>
        <v/>
      </c>
      <c r="B145" s="12" t="str">
        <f>IF(ISBLANK(Tableau41516[[#This Row],[Matricule]]),"",VLOOKUP(Tableau41516[[#This Row],[Matricule]],#REF!,2,FALSE))</f>
        <v/>
      </c>
      <c r="C145" s="12" t="str">
        <f>IF(ISBLANK(Tableau41516[[#This Row],[Matricule]]),"",VLOOKUP(Tableau41516[[#This Row],[Matricule]],#REF!,3,FALSE))</f>
        <v/>
      </c>
      <c r="D145" s="12" t="str">
        <f>CONCATENATE(Tableau41516[[#This Row],[Semaine]],Tableau41516[[#This Row],[Matricule]])</f>
        <v/>
      </c>
      <c r="H145" s="8"/>
      <c r="I145" s="8"/>
      <c r="J145" s="8"/>
      <c r="K145" s="8"/>
      <c r="L145" s="8"/>
      <c r="M145" s="8"/>
      <c r="N145" s="8"/>
      <c r="O145" s="21">
        <f>COUNTIF(Tableau41516[[#This Row],[Lundi]:[Dimanche]],"&gt;0")</f>
        <v>0</v>
      </c>
      <c r="P145" s="21">
        <f>SUM(Tableau41516[[#This Row],[Lundi]:[Dimanche]])</f>
        <v>0</v>
      </c>
      <c r="Q145" s="21">
        <f>COUNTIF(Tableau41516[[#This Row],[Lundi]:[Dimanche]],"&gt;=190")*1000</f>
        <v>0</v>
      </c>
      <c r="R145" s="21">
        <f t="shared" si="4"/>
        <v>0</v>
      </c>
      <c r="S145" s="21">
        <f t="shared" si="5"/>
        <v>0</v>
      </c>
      <c r="T145" s="54" t="str">
        <f>IF(Tableau41516[[#This Row],[Matricule]]&gt;1,IF(COUNTIF(Tableau41516[DateMatricule],Tableau41516[[#This Row],[DateMatricule]])&gt;1,"Doublon",""),"")</f>
        <v/>
      </c>
      <c r="U145"/>
    </row>
    <row r="146" spans="1:21" x14ac:dyDescent="0.25">
      <c r="A146" s="12" t="str">
        <f>IF(Tableau41516[[#This Row],[Semaine]]="","",VLOOKUP(Tableau41516[[#This Row],[Semaine]],Listes!$A:$B,2,FALSE))</f>
        <v/>
      </c>
      <c r="B146" s="12" t="str">
        <f>IF(ISBLANK(Tableau41516[[#This Row],[Matricule]]),"",VLOOKUP(Tableau41516[[#This Row],[Matricule]],#REF!,2,FALSE))</f>
        <v/>
      </c>
      <c r="C146" s="12" t="str">
        <f>IF(ISBLANK(Tableau41516[[#This Row],[Matricule]]),"",VLOOKUP(Tableau41516[[#This Row],[Matricule]],#REF!,3,FALSE))</f>
        <v/>
      </c>
      <c r="D146" s="12" t="str">
        <f>CONCATENATE(Tableau41516[[#This Row],[Semaine]],Tableau41516[[#This Row],[Matricule]])</f>
        <v/>
      </c>
      <c r="H146" s="8"/>
      <c r="I146" s="8"/>
      <c r="J146" s="8"/>
      <c r="K146" s="8"/>
      <c r="L146" s="8"/>
      <c r="M146" s="8"/>
      <c r="N146" s="8"/>
      <c r="O146" s="21">
        <f>COUNTIF(Tableau41516[[#This Row],[Lundi]:[Dimanche]],"&gt;0")</f>
        <v>0</v>
      </c>
      <c r="P146" s="21">
        <f>SUM(Tableau41516[[#This Row],[Lundi]:[Dimanche]])</f>
        <v>0</v>
      </c>
      <c r="Q146" s="21">
        <f>COUNTIF(Tableau41516[[#This Row],[Lundi]:[Dimanche]],"&gt;=190")*1000</f>
        <v>0</v>
      </c>
      <c r="R146" s="21">
        <f t="shared" si="4"/>
        <v>0</v>
      </c>
      <c r="S146" s="21">
        <f t="shared" si="5"/>
        <v>0</v>
      </c>
      <c r="T146" s="54" t="str">
        <f>IF(Tableau41516[[#This Row],[Matricule]]&gt;1,IF(COUNTIF(Tableau41516[DateMatricule],Tableau41516[[#This Row],[DateMatricule]])&gt;1,"Doublon",""),"")</f>
        <v/>
      </c>
      <c r="U146"/>
    </row>
    <row r="147" spans="1:21" x14ac:dyDescent="0.25">
      <c r="A147" s="12" t="str">
        <f>IF(Tableau41516[[#This Row],[Semaine]]="","",VLOOKUP(Tableau41516[[#This Row],[Semaine]],Listes!$A:$B,2,FALSE))</f>
        <v/>
      </c>
      <c r="B147" s="12" t="str">
        <f>IF(ISBLANK(Tableau41516[[#This Row],[Matricule]]),"",VLOOKUP(Tableau41516[[#This Row],[Matricule]],#REF!,2,FALSE))</f>
        <v/>
      </c>
      <c r="C147" s="12" t="str">
        <f>IF(ISBLANK(Tableau41516[[#This Row],[Matricule]]),"",VLOOKUP(Tableau41516[[#This Row],[Matricule]],#REF!,3,FALSE))</f>
        <v/>
      </c>
      <c r="D147" s="12" t="str">
        <f>CONCATENATE(Tableau41516[[#This Row],[Semaine]],Tableau41516[[#This Row],[Matricule]])</f>
        <v/>
      </c>
      <c r="H147" s="8"/>
      <c r="I147" s="8"/>
      <c r="J147" s="8"/>
      <c r="K147" s="8"/>
      <c r="L147" s="8"/>
      <c r="M147" s="8"/>
      <c r="N147" s="8"/>
      <c r="O147" s="21">
        <f>COUNTIF(Tableau41516[[#This Row],[Lundi]:[Dimanche]],"&gt;0")</f>
        <v>0</v>
      </c>
      <c r="P147" s="21">
        <f>SUM(Tableau41516[[#This Row],[Lundi]:[Dimanche]])</f>
        <v>0</v>
      </c>
      <c r="Q147" s="21">
        <f>COUNTIF(Tableau41516[[#This Row],[Lundi]:[Dimanche]],"&gt;=190")*1000</f>
        <v>0</v>
      </c>
      <c r="R147" s="21">
        <f t="shared" si="4"/>
        <v>0</v>
      </c>
      <c r="S147" s="21">
        <f t="shared" si="5"/>
        <v>0</v>
      </c>
      <c r="T147" s="54" t="str">
        <f>IF(Tableau41516[[#This Row],[Matricule]]&gt;1,IF(COUNTIF(Tableau41516[DateMatricule],Tableau41516[[#This Row],[DateMatricule]])&gt;1,"Doublon",""),"")</f>
        <v/>
      </c>
      <c r="U147"/>
    </row>
    <row r="148" spans="1:21" x14ac:dyDescent="0.25">
      <c r="A148" s="12" t="str">
        <f>IF(Tableau41516[[#This Row],[Semaine]]="","",VLOOKUP(Tableau41516[[#This Row],[Semaine]],Listes!$A:$B,2,FALSE))</f>
        <v/>
      </c>
      <c r="B148" s="12" t="str">
        <f>IF(ISBLANK(Tableau41516[[#This Row],[Matricule]]),"",VLOOKUP(Tableau41516[[#This Row],[Matricule]],#REF!,2,FALSE))</f>
        <v/>
      </c>
      <c r="C148" s="12" t="str">
        <f>IF(ISBLANK(Tableau41516[[#This Row],[Matricule]]),"",VLOOKUP(Tableau41516[[#This Row],[Matricule]],#REF!,3,FALSE))</f>
        <v/>
      </c>
      <c r="D148" s="12" t="str">
        <f>CONCATENATE(Tableau41516[[#This Row],[Semaine]],Tableau41516[[#This Row],[Matricule]])</f>
        <v/>
      </c>
      <c r="H148" s="8"/>
      <c r="I148" s="8"/>
      <c r="J148" s="8"/>
      <c r="K148" s="8"/>
      <c r="L148" s="8"/>
      <c r="M148" s="8"/>
      <c r="N148" s="8"/>
      <c r="O148" s="21">
        <f>COUNTIF(Tableau41516[[#This Row],[Lundi]:[Dimanche]],"&gt;0")</f>
        <v>0</v>
      </c>
      <c r="P148" s="21">
        <f>SUM(Tableau41516[[#This Row],[Lundi]:[Dimanche]])</f>
        <v>0</v>
      </c>
      <c r="Q148" s="21">
        <f>COUNTIF(Tableau41516[[#This Row],[Lundi]:[Dimanche]],"&gt;=190")*1000</f>
        <v>0</v>
      </c>
      <c r="R148" s="21">
        <f t="shared" si="4"/>
        <v>0</v>
      </c>
      <c r="S148" s="21">
        <f t="shared" si="5"/>
        <v>0</v>
      </c>
      <c r="T148" s="54" t="str">
        <f>IF(Tableau41516[[#This Row],[Matricule]]&gt;1,IF(COUNTIF(Tableau41516[DateMatricule],Tableau41516[[#This Row],[DateMatricule]])&gt;1,"Doublon",""),"")</f>
        <v/>
      </c>
      <c r="U148"/>
    </row>
    <row r="149" spans="1:21" x14ac:dyDescent="0.25">
      <c r="A149" s="12" t="str">
        <f>IF(Tableau41516[[#This Row],[Semaine]]="","",VLOOKUP(Tableau41516[[#This Row],[Semaine]],Listes!$A:$B,2,FALSE))</f>
        <v/>
      </c>
      <c r="B149" s="12" t="str">
        <f>IF(ISBLANK(Tableau41516[[#This Row],[Matricule]]),"",VLOOKUP(Tableau41516[[#This Row],[Matricule]],#REF!,2,FALSE))</f>
        <v/>
      </c>
      <c r="C149" s="12" t="str">
        <f>IF(ISBLANK(Tableau41516[[#This Row],[Matricule]]),"",VLOOKUP(Tableau41516[[#This Row],[Matricule]],#REF!,3,FALSE))</f>
        <v/>
      </c>
      <c r="D149" s="12" t="str">
        <f>CONCATENATE(Tableau41516[[#This Row],[Semaine]],Tableau41516[[#This Row],[Matricule]])</f>
        <v/>
      </c>
      <c r="H149" s="8"/>
      <c r="I149" s="8"/>
      <c r="J149" s="8"/>
      <c r="K149" s="8"/>
      <c r="L149" s="8"/>
      <c r="M149" s="8"/>
      <c r="N149" s="8"/>
      <c r="O149" s="21">
        <f>COUNTIF(Tableau41516[[#This Row],[Lundi]:[Dimanche]],"&gt;0")</f>
        <v>0</v>
      </c>
      <c r="P149" s="21">
        <f>SUM(Tableau41516[[#This Row],[Lundi]:[Dimanche]])</f>
        <v>0</v>
      </c>
      <c r="Q149" s="21">
        <f>COUNTIF(Tableau41516[[#This Row],[Lundi]:[Dimanche]],"&gt;=190")*1000</f>
        <v>0</v>
      </c>
      <c r="R149" s="21">
        <f t="shared" si="4"/>
        <v>0</v>
      </c>
      <c r="S149" s="21">
        <f t="shared" si="5"/>
        <v>0</v>
      </c>
      <c r="T149" s="54" t="str">
        <f>IF(Tableau41516[[#This Row],[Matricule]]&gt;1,IF(COUNTIF(Tableau41516[DateMatricule],Tableau41516[[#This Row],[DateMatricule]])&gt;1,"Doublon",""),"")</f>
        <v/>
      </c>
      <c r="U149"/>
    </row>
    <row r="150" spans="1:21" x14ac:dyDescent="0.25">
      <c r="A150" s="12" t="str">
        <f>IF(Tableau41516[[#This Row],[Semaine]]="","",VLOOKUP(Tableau41516[[#This Row],[Semaine]],Listes!$A:$B,2,FALSE))</f>
        <v/>
      </c>
      <c r="B150" s="12" t="str">
        <f>IF(ISBLANK(Tableau41516[[#This Row],[Matricule]]),"",VLOOKUP(Tableau41516[[#This Row],[Matricule]],#REF!,2,FALSE))</f>
        <v/>
      </c>
      <c r="C150" s="12" t="str">
        <f>IF(ISBLANK(Tableau41516[[#This Row],[Matricule]]),"",VLOOKUP(Tableau41516[[#This Row],[Matricule]],#REF!,3,FALSE))</f>
        <v/>
      </c>
      <c r="D150" s="12" t="str">
        <f>CONCATENATE(Tableau41516[[#This Row],[Semaine]],Tableau41516[[#This Row],[Matricule]])</f>
        <v/>
      </c>
      <c r="H150" s="8"/>
      <c r="I150" s="8"/>
      <c r="J150" s="8"/>
      <c r="K150" s="8"/>
      <c r="L150" s="8"/>
      <c r="M150" s="8"/>
      <c r="N150" s="8"/>
      <c r="O150" s="21">
        <f>COUNTIF(Tableau41516[[#This Row],[Lundi]:[Dimanche]],"&gt;0")</f>
        <v>0</v>
      </c>
      <c r="P150" s="21">
        <f>SUM(Tableau41516[[#This Row],[Lundi]:[Dimanche]])</f>
        <v>0</v>
      </c>
      <c r="Q150" s="21">
        <f>COUNTIF(Tableau41516[[#This Row],[Lundi]:[Dimanche]],"&gt;=190")*1000</f>
        <v>0</v>
      </c>
      <c r="R150" s="21">
        <f t="shared" si="4"/>
        <v>0</v>
      </c>
      <c r="S150" s="21">
        <f t="shared" si="5"/>
        <v>0</v>
      </c>
      <c r="T150" s="54" t="str">
        <f>IF(Tableau41516[[#This Row],[Matricule]]&gt;1,IF(COUNTIF(Tableau41516[DateMatricule],Tableau41516[[#This Row],[DateMatricule]])&gt;1,"Doublon",""),"")</f>
        <v/>
      </c>
      <c r="U150"/>
    </row>
    <row r="151" spans="1:21" x14ac:dyDescent="0.25">
      <c r="A151" s="12" t="str">
        <f>IF(Tableau41516[[#This Row],[Semaine]]="","",VLOOKUP(Tableau41516[[#This Row],[Semaine]],Listes!$A:$B,2,FALSE))</f>
        <v/>
      </c>
      <c r="B151" s="12" t="str">
        <f>IF(ISBLANK(Tableau41516[[#This Row],[Matricule]]),"",VLOOKUP(Tableau41516[[#This Row],[Matricule]],#REF!,2,FALSE))</f>
        <v/>
      </c>
      <c r="C151" s="12" t="str">
        <f>IF(ISBLANK(Tableau41516[[#This Row],[Matricule]]),"",VLOOKUP(Tableau41516[[#This Row],[Matricule]],#REF!,3,FALSE))</f>
        <v/>
      </c>
      <c r="D151" s="12" t="str">
        <f>CONCATENATE(Tableau41516[[#This Row],[Semaine]],Tableau41516[[#This Row],[Matricule]])</f>
        <v/>
      </c>
      <c r="H151" s="8"/>
      <c r="I151" s="8"/>
      <c r="J151" s="8"/>
      <c r="K151" s="8"/>
      <c r="L151" s="8"/>
      <c r="M151" s="8"/>
      <c r="N151" s="8"/>
      <c r="O151" s="21">
        <f>COUNTIF(Tableau41516[[#This Row],[Lundi]:[Dimanche]],"&gt;0")</f>
        <v>0</v>
      </c>
      <c r="P151" s="21">
        <f>SUM(Tableau41516[[#This Row],[Lundi]:[Dimanche]])</f>
        <v>0</v>
      </c>
      <c r="Q151" s="21">
        <f>COUNTIF(Tableau41516[[#This Row],[Lundi]:[Dimanche]],"&gt;=190")*1000</f>
        <v>0</v>
      </c>
      <c r="R151" s="21">
        <f t="shared" si="4"/>
        <v>0</v>
      </c>
      <c r="S151" s="21">
        <f t="shared" si="5"/>
        <v>0</v>
      </c>
      <c r="T151" s="54" t="str">
        <f>IF(Tableau41516[[#This Row],[Matricule]]&gt;1,IF(COUNTIF(Tableau41516[DateMatricule],Tableau41516[[#This Row],[DateMatricule]])&gt;1,"Doublon",""),"")</f>
        <v/>
      </c>
      <c r="U151"/>
    </row>
    <row r="152" spans="1:21" x14ac:dyDescent="0.25">
      <c r="A152" s="12" t="str">
        <f>IF(Tableau41516[[#This Row],[Semaine]]="","",VLOOKUP(Tableau41516[[#This Row],[Semaine]],Listes!$A:$B,2,FALSE))</f>
        <v/>
      </c>
      <c r="B152" s="12" t="str">
        <f>IF(ISBLANK(Tableau41516[[#This Row],[Matricule]]),"",VLOOKUP(Tableau41516[[#This Row],[Matricule]],#REF!,2,FALSE))</f>
        <v/>
      </c>
      <c r="C152" s="12" t="str">
        <f>IF(ISBLANK(Tableau41516[[#This Row],[Matricule]]),"",VLOOKUP(Tableau41516[[#This Row],[Matricule]],#REF!,3,FALSE))</f>
        <v/>
      </c>
      <c r="D152" s="12" t="str">
        <f>CONCATENATE(Tableau41516[[#This Row],[Semaine]],Tableau41516[[#This Row],[Matricule]])</f>
        <v/>
      </c>
      <c r="H152" s="8"/>
      <c r="I152" s="8"/>
      <c r="J152" s="8"/>
      <c r="K152" s="8"/>
      <c r="L152" s="8"/>
      <c r="M152" s="8"/>
      <c r="N152" s="8"/>
      <c r="O152" s="21">
        <f>COUNTIF(Tableau41516[[#This Row],[Lundi]:[Dimanche]],"&gt;0")</f>
        <v>0</v>
      </c>
      <c r="P152" s="21">
        <f>SUM(Tableau41516[[#This Row],[Lundi]:[Dimanche]])</f>
        <v>0</v>
      </c>
      <c r="Q152" s="21">
        <f>COUNTIF(Tableau41516[[#This Row],[Lundi]:[Dimanche]],"&gt;=190")*1000</f>
        <v>0</v>
      </c>
      <c r="R152" s="21">
        <f t="shared" si="4"/>
        <v>0</v>
      </c>
      <c r="S152" s="21">
        <f t="shared" si="5"/>
        <v>0</v>
      </c>
      <c r="T152" s="54" t="str">
        <f>IF(Tableau41516[[#This Row],[Matricule]]&gt;1,IF(COUNTIF(Tableau41516[DateMatricule],Tableau41516[[#This Row],[DateMatricule]])&gt;1,"Doublon",""),"")</f>
        <v/>
      </c>
      <c r="U152"/>
    </row>
    <row r="153" spans="1:21" x14ac:dyDescent="0.25">
      <c r="A153" s="12" t="str">
        <f>IF(Tableau41516[[#This Row],[Semaine]]="","",VLOOKUP(Tableau41516[[#This Row],[Semaine]],Listes!$A:$B,2,FALSE))</f>
        <v/>
      </c>
      <c r="B153" s="12" t="str">
        <f>IF(ISBLANK(Tableau41516[[#This Row],[Matricule]]),"",VLOOKUP(Tableau41516[[#This Row],[Matricule]],#REF!,2,FALSE))</f>
        <v/>
      </c>
      <c r="C153" s="12" t="str">
        <f>IF(ISBLANK(Tableau41516[[#This Row],[Matricule]]),"",VLOOKUP(Tableau41516[[#This Row],[Matricule]],#REF!,3,FALSE))</f>
        <v/>
      </c>
      <c r="D153" s="12" t="str">
        <f>CONCATENATE(Tableau41516[[#This Row],[Semaine]],Tableau41516[[#This Row],[Matricule]])</f>
        <v/>
      </c>
      <c r="H153" s="8"/>
      <c r="I153" s="8"/>
      <c r="J153" s="8"/>
      <c r="K153" s="8"/>
      <c r="L153" s="8"/>
      <c r="M153" s="8"/>
      <c r="N153" s="8"/>
      <c r="O153" s="21">
        <f>COUNTIF(Tableau41516[[#This Row],[Lundi]:[Dimanche]],"&gt;0")</f>
        <v>0</v>
      </c>
      <c r="P153" s="21">
        <f>SUM(Tableau41516[[#This Row],[Lundi]:[Dimanche]])</f>
        <v>0</v>
      </c>
      <c r="Q153" s="21">
        <f>COUNTIF(Tableau41516[[#This Row],[Lundi]:[Dimanche]],"&gt;=190")*1000</f>
        <v>0</v>
      </c>
      <c r="R153" s="21">
        <f t="shared" si="4"/>
        <v>0</v>
      </c>
      <c r="S153" s="21">
        <f t="shared" si="5"/>
        <v>0</v>
      </c>
      <c r="T153" s="54" t="str">
        <f>IF(Tableau41516[[#This Row],[Matricule]]&gt;1,IF(COUNTIF(Tableau41516[DateMatricule],Tableau41516[[#This Row],[DateMatricule]])&gt;1,"Doublon",""),"")</f>
        <v/>
      </c>
      <c r="U153"/>
    </row>
    <row r="154" spans="1:21" x14ac:dyDescent="0.25">
      <c r="A154" s="12" t="str">
        <f>IF(Tableau41516[[#This Row],[Semaine]]="","",VLOOKUP(Tableau41516[[#This Row],[Semaine]],Listes!$A:$B,2,FALSE))</f>
        <v/>
      </c>
      <c r="B154" s="12" t="str">
        <f>IF(ISBLANK(Tableau41516[[#This Row],[Matricule]]),"",VLOOKUP(Tableau41516[[#This Row],[Matricule]],#REF!,2,FALSE))</f>
        <v/>
      </c>
      <c r="C154" s="12" t="str">
        <f>IF(ISBLANK(Tableau41516[[#This Row],[Matricule]]),"",VLOOKUP(Tableau41516[[#This Row],[Matricule]],#REF!,3,FALSE))</f>
        <v/>
      </c>
      <c r="D154" s="12" t="str">
        <f>CONCATENATE(Tableau41516[[#This Row],[Semaine]],Tableau41516[[#This Row],[Matricule]])</f>
        <v/>
      </c>
      <c r="H154" s="8"/>
      <c r="I154" s="8"/>
      <c r="J154" s="8"/>
      <c r="K154" s="8"/>
      <c r="L154" s="8"/>
      <c r="M154" s="8"/>
      <c r="N154" s="8"/>
      <c r="O154" s="21">
        <f>COUNTIF(Tableau41516[[#This Row],[Lundi]:[Dimanche]],"&gt;0")</f>
        <v>0</v>
      </c>
      <c r="P154" s="21">
        <f>SUM(Tableau41516[[#This Row],[Lundi]:[Dimanche]])</f>
        <v>0</v>
      </c>
      <c r="Q154" s="21">
        <f>COUNTIF(Tableau41516[[#This Row],[Lundi]:[Dimanche]],"&gt;=190")*1000</f>
        <v>0</v>
      </c>
      <c r="R154" s="21">
        <f t="shared" si="4"/>
        <v>0</v>
      </c>
      <c r="S154" s="21">
        <f t="shared" si="5"/>
        <v>0</v>
      </c>
      <c r="T154" s="54" t="str">
        <f>IF(Tableau41516[[#This Row],[Matricule]]&gt;1,IF(COUNTIF(Tableau41516[DateMatricule],Tableau41516[[#This Row],[DateMatricule]])&gt;1,"Doublon",""),"")</f>
        <v/>
      </c>
      <c r="U154"/>
    </row>
    <row r="155" spans="1:21" x14ac:dyDescent="0.25">
      <c r="A155" s="12" t="str">
        <f>IF(Tableau41516[[#This Row],[Semaine]]="","",VLOOKUP(Tableau41516[[#This Row],[Semaine]],Listes!$A:$B,2,FALSE))</f>
        <v/>
      </c>
      <c r="B155" s="12" t="str">
        <f>IF(ISBLANK(Tableau41516[[#This Row],[Matricule]]),"",VLOOKUP(Tableau41516[[#This Row],[Matricule]],#REF!,2,FALSE))</f>
        <v/>
      </c>
      <c r="C155" s="12" t="str">
        <f>IF(ISBLANK(Tableau41516[[#This Row],[Matricule]]),"",VLOOKUP(Tableau41516[[#This Row],[Matricule]],#REF!,3,FALSE))</f>
        <v/>
      </c>
      <c r="D155" s="12" t="str">
        <f>CONCATENATE(Tableau41516[[#This Row],[Semaine]],Tableau41516[[#This Row],[Matricule]])</f>
        <v/>
      </c>
      <c r="H155" s="8"/>
      <c r="I155" s="8"/>
      <c r="J155" s="8"/>
      <c r="K155" s="8"/>
      <c r="L155" s="8"/>
      <c r="M155" s="8"/>
      <c r="N155" s="8"/>
      <c r="O155" s="21">
        <f>COUNTIF(Tableau41516[[#This Row],[Lundi]:[Dimanche]],"&gt;0")</f>
        <v>0</v>
      </c>
      <c r="P155" s="21">
        <f>SUM(Tableau41516[[#This Row],[Lundi]:[Dimanche]])</f>
        <v>0</v>
      </c>
      <c r="Q155" s="21">
        <f>COUNTIF(Tableau41516[[#This Row],[Lundi]:[Dimanche]],"&gt;=190")*1000</f>
        <v>0</v>
      </c>
      <c r="R155" s="21">
        <f t="shared" si="4"/>
        <v>0</v>
      </c>
      <c r="S155" s="21">
        <f t="shared" si="5"/>
        <v>0</v>
      </c>
      <c r="T155" s="54" t="str">
        <f>IF(Tableau41516[[#This Row],[Matricule]]&gt;1,IF(COUNTIF(Tableau41516[DateMatricule],Tableau41516[[#This Row],[DateMatricule]])&gt;1,"Doublon",""),"")</f>
        <v/>
      </c>
      <c r="U155"/>
    </row>
    <row r="156" spans="1:21" x14ac:dyDescent="0.25">
      <c r="A156" s="12" t="str">
        <f>IF(Tableau41516[[#This Row],[Semaine]]="","",VLOOKUP(Tableau41516[[#This Row],[Semaine]],Listes!$A:$B,2,FALSE))</f>
        <v/>
      </c>
      <c r="B156" s="12" t="str">
        <f>IF(ISBLANK(Tableau41516[[#This Row],[Matricule]]),"",VLOOKUP(Tableau41516[[#This Row],[Matricule]],#REF!,2,FALSE))</f>
        <v/>
      </c>
      <c r="C156" s="12" t="str">
        <f>IF(ISBLANK(Tableau41516[[#This Row],[Matricule]]),"",VLOOKUP(Tableau41516[[#This Row],[Matricule]],#REF!,3,FALSE))</f>
        <v/>
      </c>
      <c r="D156" s="12" t="str">
        <f>CONCATENATE(Tableau41516[[#This Row],[Semaine]],Tableau41516[[#This Row],[Matricule]])</f>
        <v/>
      </c>
      <c r="H156" s="8"/>
      <c r="I156" s="8"/>
      <c r="J156" s="8"/>
      <c r="K156" s="8"/>
      <c r="L156" s="8"/>
      <c r="M156" s="8"/>
      <c r="N156" s="8"/>
      <c r="O156" s="21">
        <f>COUNTIF(Tableau41516[[#This Row],[Lundi]:[Dimanche]],"&gt;0")</f>
        <v>0</v>
      </c>
      <c r="P156" s="21">
        <f>SUM(Tableau41516[[#This Row],[Lundi]:[Dimanche]])</f>
        <v>0</v>
      </c>
      <c r="Q156" s="21">
        <f>COUNTIF(Tableau41516[[#This Row],[Lundi]:[Dimanche]],"&gt;=190")*1000</f>
        <v>0</v>
      </c>
      <c r="R156" s="21">
        <f t="shared" si="4"/>
        <v>0</v>
      </c>
      <c r="S156" s="21">
        <f t="shared" si="5"/>
        <v>0</v>
      </c>
      <c r="T156" s="54" t="str">
        <f>IF(Tableau41516[[#This Row],[Matricule]]&gt;1,IF(COUNTIF(Tableau41516[DateMatricule],Tableau41516[[#This Row],[DateMatricule]])&gt;1,"Doublon",""),"")</f>
        <v/>
      </c>
      <c r="U156"/>
    </row>
    <row r="157" spans="1:21" x14ac:dyDescent="0.25">
      <c r="A157" s="12" t="str">
        <f>IF(Tableau41516[[#This Row],[Semaine]]="","",VLOOKUP(Tableau41516[[#This Row],[Semaine]],Listes!$A:$B,2,FALSE))</f>
        <v/>
      </c>
      <c r="B157" s="12" t="str">
        <f>IF(ISBLANK(Tableau41516[[#This Row],[Matricule]]),"",VLOOKUP(Tableau41516[[#This Row],[Matricule]],#REF!,2,FALSE))</f>
        <v/>
      </c>
      <c r="C157" s="12" t="str">
        <f>IF(ISBLANK(Tableau41516[[#This Row],[Matricule]]),"",VLOOKUP(Tableau41516[[#This Row],[Matricule]],#REF!,3,FALSE))</f>
        <v/>
      </c>
      <c r="D157" s="12" t="str">
        <f>CONCATENATE(Tableau41516[[#This Row],[Semaine]],Tableau41516[[#This Row],[Matricule]])</f>
        <v/>
      </c>
      <c r="H157" s="8"/>
      <c r="I157" s="8"/>
      <c r="J157" s="8"/>
      <c r="K157" s="8"/>
      <c r="L157" s="8"/>
      <c r="M157" s="8"/>
      <c r="N157" s="8"/>
      <c r="O157" s="21">
        <f>COUNTIF(Tableau41516[[#This Row],[Lundi]:[Dimanche]],"&gt;0")</f>
        <v>0</v>
      </c>
      <c r="P157" s="21">
        <f>SUM(Tableau41516[[#This Row],[Lundi]:[Dimanche]])</f>
        <v>0</v>
      </c>
      <c r="Q157" s="21">
        <f>COUNTIF(Tableau41516[[#This Row],[Lundi]:[Dimanche]],"&gt;=190")*1000</f>
        <v>0</v>
      </c>
      <c r="R157" s="21">
        <f t="shared" si="4"/>
        <v>0</v>
      </c>
      <c r="S157" s="21">
        <f t="shared" si="5"/>
        <v>0</v>
      </c>
      <c r="T157" s="54" t="str">
        <f>IF(Tableau41516[[#This Row],[Matricule]]&gt;1,IF(COUNTIF(Tableau41516[DateMatricule],Tableau41516[[#This Row],[DateMatricule]])&gt;1,"Doublon",""),"")</f>
        <v/>
      </c>
      <c r="U157"/>
    </row>
    <row r="158" spans="1:21" x14ac:dyDescent="0.25">
      <c r="A158" s="12" t="str">
        <f>IF(Tableau41516[[#This Row],[Semaine]]="","",VLOOKUP(Tableau41516[[#This Row],[Semaine]],Listes!$A:$B,2,FALSE))</f>
        <v/>
      </c>
      <c r="B158" s="12" t="str">
        <f>IF(ISBLANK(Tableau41516[[#This Row],[Matricule]]),"",VLOOKUP(Tableau41516[[#This Row],[Matricule]],#REF!,2,FALSE))</f>
        <v/>
      </c>
      <c r="C158" s="12" t="str">
        <f>IF(ISBLANK(Tableau41516[[#This Row],[Matricule]]),"",VLOOKUP(Tableau41516[[#This Row],[Matricule]],#REF!,3,FALSE))</f>
        <v/>
      </c>
      <c r="D158" s="12" t="str">
        <f>CONCATENATE(Tableau41516[[#This Row],[Semaine]],Tableau41516[[#This Row],[Matricule]])</f>
        <v/>
      </c>
      <c r="H158" s="8"/>
      <c r="I158" s="8"/>
      <c r="J158" s="8"/>
      <c r="K158" s="8"/>
      <c r="L158" s="8"/>
      <c r="M158" s="8"/>
      <c r="N158" s="8"/>
      <c r="O158" s="21">
        <f>COUNTIF(Tableau41516[[#This Row],[Lundi]:[Dimanche]],"&gt;0")</f>
        <v>0</v>
      </c>
      <c r="P158" s="21">
        <f>SUM(Tableau41516[[#This Row],[Lundi]:[Dimanche]])</f>
        <v>0</v>
      </c>
      <c r="Q158" s="21">
        <f>COUNTIF(Tableau41516[[#This Row],[Lundi]:[Dimanche]],"&gt;=190")*1000</f>
        <v>0</v>
      </c>
      <c r="R158" s="21">
        <f t="shared" si="4"/>
        <v>0</v>
      </c>
      <c r="S158" s="21">
        <f t="shared" si="5"/>
        <v>0</v>
      </c>
      <c r="T158" s="54" t="str">
        <f>IF(Tableau41516[[#This Row],[Matricule]]&gt;1,IF(COUNTIF(Tableau41516[DateMatricule],Tableau41516[[#This Row],[DateMatricule]])&gt;1,"Doublon",""),"")</f>
        <v/>
      </c>
      <c r="U158"/>
    </row>
    <row r="159" spans="1:21" x14ac:dyDescent="0.25">
      <c r="A159" s="12" t="str">
        <f>IF(Tableau41516[[#This Row],[Semaine]]="","",VLOOKUP(Tableau41516[[#This Row],[Semaine]],Listes!$A:$B,2,FALSE))</f>
        <v/>
      </c>
      <c r="B159" s="12" t="str">
        <f>IF(ISBLANK(Tableau41516[[#This Row],[Matricule]]),"",VLOOKUP(Tableau41516[[#This Row],[Matricule]],#REF!,2,FALSE))</f>
        <v/>
      </c>
      <c r="C159" s="12" t="str">
        <f>IF(ISBLANK(Tableau41516[[#This Row],[Matricule]]),"",VLOOKUP(Tableau41516[[#This Row],[Matricule]],#REF!,3,FALSE))</f>
        <v/>
      </c>
      <c r="D159" s="12" t="str">
        <f>CONCATENATE(Tableau41516[[#This Row],[Semaine]],Tableau41516[[#This Row],[Matricule]])</f>
        <v/>
      </c>
      <c r="H159" s="8"/>
      <c r="I159" s="8"/>
      <c r="J159" s="8"/>
      <c r="K159" s="8"/>
      <c r="L159" s="8"/>
      <c r="M159" s="8"/>
      <c r="N159" s="8"/>
      <c r="O159" s="21">
        <f>COUNTIF(Tableau41516[[#This Row],[Lundi]:[Dimanche]],"&gt;0")</f>
        <v>0</v>
      </c>
      <c r="P159" s="21">
        <f>SUM(Tableau41516[[#This Row],[Lundi]:[Dimanche]])</f>
        <v>0</v>
      </c>
      <c r="Q159" s="21">
        <f>COUNTIF(Tableau41516[[#This Row],[Lundi]:[Dimanche]],"&gt;=190")*1000</f>
        <v>0</v>
      </c>
      <c r="R159" s="21">
        <f t="shared" si="4"/>
        <v>0</v>
      </c>
      <c r="S159" s="21">
        <f t="shared" si="5"/>
        <v>0</v>
      </c>
      <c r="T159" s="54" t="str">
        <f>IF(Tableau41516[[#This Row],[Matricule]]&gt;1,IF(COUNTIF(Tableau41516[DateMatricule],Tableau41516[[#This Row],[DateMatricule]])&gt;1,"Doublon",""),"")</f>
        <v/>
      </c>
      <c r="U159"/>
    </row>
    <row r="160" spans="1:21" x14ac:dyDescent="0.25">
      <c r="A160" s="12" t="str">
        <f>IF(Tableau41516[[#This Row],[Semaine]]="","",VLOOKUP(Tableau41516[[#This Row],[Semaine]],Listes!$A:$B,2,FALSE))</f>
        <v/>
      </c>
      <c r="B160" s="12" t="str">
        <f>IF(ISBLANK(Tableau41516[[#This Row],[Matricule]]),"",VLOOKUP(Tableau41516[[#This Row],[Matricule]],#REF!,2,FALSE))</f>
        <v/>
      </c>
      <c r="C160" s="12" t="str">
        <f>IF(ISBLANK(Tableau41516[[#This Row],[Matricule]]),"",VLOOKUP(Tableau41516[[#This Row],[Matricule]],#REF!,3,FALSE))</f>
        <v/>
      </c>
      <c r="D160" s="12" t="str">
        <f>CONCATENATE(Tableau41516[[#This Row],[Semaine]],Tableau41516[[#This Row],[Matricule]])</f>
        <v/>
      </c>
      <c r="H160" s="8"/>
      <c r="I160" s="8"/>
      <c r="J160" s="8"/>
      <c r="K160" s="8"/>
      <c r="L160" s="8"/>
      <c r="M160" s="8"/>
      <c r="N160" s="8"/>
      <c r="O160" s="21">
        <f>COUNTIF(Tableau41516[[#This Row],[Lundi]:[Dimanche]],"&gt;0")</f>
        <v>0</v>
      </c>
      <c r="P160" s="21">
        <f>SUM(Tableau41516[[#This Row],[Lundi]:[Dimanche]])</f>
        <v>0</v>
      </c>
      <c r="Q160" s="21">
        <f>COUNTIF(Tableau41516[[#This Row],[Lundi]:[Dimanche]],"&gt;=190")*1000</f>
        <v>0</v>
      </c>
      <c r="R160" s="21">
        <f t="shared" si="4"/>
        <v>0</v>
      </c>
      <c r="S160" s="21">
        <f t="shared" si="5"/>
        <v>0</v>
      </c>
      <c r="T160" s="54" t="str">
        <f>IF(Tableau41516[[#This Row],[Matricule]]&gt;1,IF(COUNTIF(Tableau41516[DateMatricule],Tableau41516[[#This Row],[DateMatricule]])&gt;1,"Doublon",""),"")</f>
        <v/>
      </c>
      <c r="U160"/>
    </row>
    <row r="161" spans="1:21" x14ac:dyDescent="0.25">
      <c r="A161" s="12" t="str">
        <f>IF(Tableau41516[[#This Row],[Semaine]]="","",VLOOKUP(Tableau41516[[#This Row],[Semaine]],Listes!$A:$B,2,FALSE))</f>
        <v/>
      </c>
      <c r="B161" s="12" t="str">
        <f>IF(ISBLANK(Tableau41516[[#This Row],[Matricule]]),"",VLOOKUP(Tableau41516[[#This Row],[Matricule]],#REF!,2,FALSE))</f>
        <v/>
      </c>
      <c r="C161" s="12" t="str">
        <f>IF(ISBLANK(Tableau41516[[#This Row],[Matricule]]),"",VLOOKUP(Tableau41516[[#This Row],[Matricule]],#REF!,3,FALSE))</f>
        <v/>
      </c>
      <c r="D161" s="12" t="str">
        <f>CONCATENATE(Tableau41516[[#This Row],[Semaine]],Tableau41516[[#This Row],[Matricule]])</f>
        <v/>
      </c>
      <c r="H161" s="8"/>
      <c r="I161" s="8"/>
      <c r="J161" s="8"/>
      <c r="K161" s="8"/>
      <c r="L161" s="8"/>
      <c r="M161" s="8"/>
      <c r="N161" s="8"/>
      <c r="O161" s="21">
        <f>COUNTIF(Tableau41516[[#This Row],[Lundi]:[Dimanche]],"&gt;0")</f>
        <v>0</v>
      </c>
      <c r="P161" s="21">
        <f>SUM(Tableau41516[[#This Row],[Lundi]:[Dimanche]])</f>
        <v>0</v>
      </c>
      <c r="Q161" s="21">
        <f>COUNTIF(Tableau41516[[#This Row],[Lundi]:[Dimanche]],"&gt;=190")*1000</f>
        <v>0</v>
      </c>
      <c r="R161" s="21">
        <f t="shared" si="4"/>
        <v>0</v>
      </c>
      <c r="S161" s="21">
        <f t="shared" si="5"/>
        <v>0</v>
      </c>
      <c r="T161" s="54" t="str">
        <f>IF(Tableau41516[[#This Row],[Matricule]]&gt;1,IF(COUNTIF(Tableau41516[DateMatricule],Tableau41516[[#This Row],[DateMatricule]])&gt;1,"Doublon",""),"")</f>
        <v/>
      </c>
      <c r="U161"/>
    </row>
    <row r="162" spans="1:21" x14ac:dyDescent="0.25">
      <c r="A162" s="12" t="str">
        <f>IF(Tableau41516[[#This Row],[Semaine]]="","",VLOOKUP(Tableau41516[[#This Row],[Semaine]],Listes!$A:$B,2,FALSE))</f>
        <v/>
      </c>
      <c r="B162" s="12" t="str">
        <f>IF(ISBLANK(Tableau41516[[#This Row],[Matricule]]),"",VLOOKUP(Tableau41516[[#This Row],[Matricule]],#REF!,2,FALSE))</f>
        <v/>
      </c>
      <c r="C162" s="12" t="str">
        <f>IF(ISBLANK(Tableau41516[[#This Row],[Matricule]]),"",VLOOKUP(Tableau41516[[#This Row],[Matricule]],#REF!,3,FALSE))</f>
        <v/>
      </c>
      <c r="D162" s="12" t="str">
        <f>CONCATENATE(Tableau41516[[#This Row],[Semaine]],Tableau41516[[#This Row],[Matricule]])</f>
        <v/>
      </c>
      <c r="H162" s="8"/>
      <c r="I162" s="8"/>
      <c r="J162" s="8"/>
      <c r="K162" s="8"/>
      <c r="L162" s="8"/>
      <c r="M162" s="8"/>
      <c r="N162" s="8"/>
      <c r="O162" s="21">
        <f>COUNTIF(Tableau41516[[#This Row],[Lundi]:[Dimanche]],"&gt;0")</f>
        <v>0</v>
      </c>
      <c r="P162" s="21">
        <f>SUM(Tableau41516[[#This Row],[Lundi]:[Dimanche]])</f>
        <v>0</v>
      </c>
      <c r="Q162" s="21">
        <f>COUNTIF(Tableau41516[[#This Row],[Lundi]:[Dimanche]],"&gt;=190")*1000</f>
        <v>0</v>
      </c>
      <c r="R162" s="21">
        <f t="shared" si="4"/>
        <v>0</v>
      </c>
      <c r="S162" s="21">
        <f t="shared" si="5"/>
        <v>0</v>
      </c>
      <c r="T162" s="54" t="str">
        <f>IF(Tableau41516[[#This Row],[Matricule]]&gt;1,IF(COUNTIF(Tableau41516[DateMatricule],Tableau41516[[#This Row],[DateMatricule]])&gt;1,"Doublon",""),"")</f>
        <v/>
      </c>
      <c r="U162"/>
    </row>
    <row r="163" spans="1:21" x14ac:dyDescent="0.25">
      <c r="A163" s="12" t="str">
        <f>IF(Tableau41516[[#This Row],[Semaine]]="","",VLOOKUP(Tableau41516[[#This Row],[Semaine]],Listes!$A:$B,2,FALSE))</f>
        <v/>
      </c>
      <c r="B163" s="12" t="str">
        <f>IF(ISBLANK(Tableau41516[[#This Row],[Matricule]]),"",VLOOKUP(Tableau41516[[#This Row],[Matricule]],#REF!,2,FALSE))</f>
        <v/>
      </c>
      <c r="C163" s="12" t="str">
        <f>IF(ISBLANK(Tableau41516[[#This Row],[Matricule]]),"",VLOOKUP(Tableau41516[[#This Row],[Matricule]],#REF!,3,FALSE))</f>
        <v/>
      </c>
      <c r="D163" s="12" t="str">
        <f>CONCATENATE(Tableau41516[[#This Row],[Semaine]],Tableau41516[[#This Row],[Matricule]])</f>
        <v/>
      </c>
      <c r="H163" s="8"/>
      <c r="I163" s="8"/>
      <c r="J163" s="8"/>
      <c r="K163" s="8"/>
      <c r="L163" s="8"/>
      <c r="M163" s="8"/>
      <c r="N163" s="8"/>
      <c r="O163" s="21">
        <f>COUNTIF(Tableau41516[[#This Row],[Lundi]:[Dimanche]],"&gt;0")</f>
        <v>0</v>
      </c>
      <c r="P163" s="21">
        <f>SUM(Tableau41516[[#This Row],[Lundi]:[Dimanche]])</f>
        <v>0</v>
      </c>
      <c r="Q163" s="21">
        <f>COUNTIF(Tableau41516[[#This Row],[Lundi]:[Dimanche]],"&gt;=190")*1000</f>
        <v>0</v>
      </c>
      <c r="R163" s="21">
        <f t="shared" si="4"/>
        <v>0</v>
      </c>
      <c r="S163" s="21">
        <f t="shared" si="5"/>
        <v>0</v>
      </c>
      <c r="T163" s="54" t="str">
        <f>IF(Tableau41516[[#This Row],[Matricule]]&gt;1,IF(COUNTIF(Tableau41516[DateMatricule],Tableau41516[[#This Row],[DateMatricule]])&gt;1,"Doublon",""),"")</f>
        <v/>
      </c>
      <c r="U163"/>
    </row>
    <row r="164" spans="1:21" x14ac:dyDescent="0.25">
      <c r="A164" s="12" t="str">
        <f>IF(Tableau41516[[#This Row],[Semaine]]="","",VLOOKUP(Tableau41516[[#This Row],[Semaine]],Listes!$A:$B,2,FALSE))</f>
        <v/>
      </c>
      <c r="B164" s="12" t="str">
        <f>IF(ISBLANK(Tableau41516[[#This Row],[Matricule]]),"",VLOOKUP(Tableau41516[[#This Row],[Matricule]],#REF!,2,FALSE))</f>
        <v/>
      </c>
      <c r="C164" s="12" t="str">
        <f>IF(ISBLANK(Tableau41516[[#This Row],[Matricule]]),"",VLOOKUP(Tableau41516[[#This Row],[Matricule]],#REF!,3,FALSE))</f>
        <v/>
      </c>
      <c r="D164" s="12" t="str">
        <f>CONCATENATE(Tableau41516[[#This Row],[Semaine]],Tableau41516[[#This Row],[Matricule]])</f>
        <v/>
      </c>
      <c r="H164" s="8"/>
      <c r="I164" s="8"/>
      <c r="J164" s="8"/>
      <c r="K164" s="8"/>
      <c r="L164" s="8"/>
      <c r="M164" s="8"/>
      <c r="N164" s="8"/>
      <c r="O164" s="21">
        <f>COUNTIF(Tableau41516[[#This Row],[Lundi]:[Dimanche]],"&gt;0")</f>
        <v>0</v>
      </c>
      <c r="P164" s="21">
        <f>SUM(Tableau41516[[#This Row],[Lundi]:[Dimanche]])</f>
        <v>0</v>
      </c>
      <c r="Q164" s="21">
        <f>COUNTIF(Tableau41516[[#This Row],[Lundi]:[Dimanche]],"&gt;=190")*1000</f>
        <v>0</v>
      </c>
      <c r="R164" s="21">
        <f t="shared" si="4"/>
        <v>0</v>
      </c>
      <c r="S164" s="21">
        <f t="shared" si="5"/>
        <v>0</v>
      </c>
      <c r="T164" s="54" t="str">
        <f>IF(Tableau41516[[#This Row],[Matricule]]&gt;1,IF(COUNTIF(Tableau41516[DateMatricule],Tableau41516[[#This Row],[DateMatricule]])&gt;1,"Doublon",""),"")</f>
        <v/>
      </c>
      <c r="U164"/>
    </row>
    <row r="165" spans="1:21" x14ac:dyDescent="0.25">
      <c r="A165" s="12" t="str">
        <f>IF(Tableau41516[[#This Row],[Semaine]]="","",VLOOKUP(Tableau41516[[#This Row],[Semaine]],Listes!$A:$B,2,FALSE))</f>
        <v/>
      </c>
      <c r="B165" s="12" t="str">
        <f>IF(ISBLANK(Tableau41516[[#This Row],[Matricule]]),"",VLOOKUP(Tableau41516[[#This Row],[Matricule]],#REF!,2,FALSE))</f>
        <v/>
      </c>
      <c r="C165" s="12" t="str">
        <f>IF(ISBLANK(Tableau41516[[#This Row],[Matricule]]),"",VLOOKUP(Tableau41516[[#This Row],[Matricule]],#REF!,3,FALSE))</f>
        <v/>
      </c>
      <c r="D165" s="12" t="str">
        <f>CONCATENATE(Tableau41516[[#This Row],[Semaine]],Tableau41516[[#This Row],[Matricule]])</f>
        <v/>
      </c>
      <c r="H165" s="8"/>
      <c r="I165" s="8"/>
      <c r="J165" s="8"/>
      <c r="K165" s="8"/>
      <c r="L165" s="8"/>
      <c r="M165" s="8"/>
      <c r="N165" s="8"/>
      <c r="O165" s="21">
        <f>COUNTIF(Tableau41516[[#This Row],[Lundi]:[Dimanche]],"&gt;0")</f>
        <v>0</v>
      </c>
      <c r="P165" s="21">
        <f>SUM(Tableau41516[[#This Row],[Lundi]:[Dimanche]])</f>
        <v>0</v>
      </c>
      <c r="Q165" s="21">
        <f>COUNTIF(Tableau41516[[#This Row],[Lundi]:[Dimanche]],"&gt;=190")*1000</f>
        <v>0</v>
      </c>
      <c r="R165" s="21">
        <f t="shared" si="4"/>
        <v>0</v>
      </c>
      <c r="S165" s="21">
        <f t="shared" si="5"/>
        <v>0</v>
      </c>
      <c r="T165" s="54" t="str">
        <f>IF(Tableau41516[[#This Row],[Matricule]]&gt;1,IF(COUNTIF(Tableau41516[DateMatricule],Tableau41516[[#This Row],[DateMatricule]])&gt;1,"Doublon",""),"")</f>
        <v/>
      </c>
      <c r="U165"/>
    </row>
    <row r="166" spans="1:21" x14ac:dyDescent="0.25">
      <c r="A166" s="12" t="str">
        <f>IF(Tableau41516[[#This Row],[Semaine]]="","",VLOOKUP(Tableau41516[[#This Row],[Semaine]],Listes!$A:$B,2,FALSE))</f>
        <v/>
      </c>
      <c r="B166" s="12" t="str">
        <f>IF(ISBLANK(Tableau41516[[#This Row],[Matricule]]),"",VLOOKUP(Tableau41516[[#This Row],[Matricule]],#REF!,2,FALSE))</f>
        <v/>
      </c>
      <c r="C166" s="12" t="str">
        <f>IF(ISBLANK(Tableau41516[[#This Row],[Matricule]]),"",VLOOKUP(Tableau41516[[#This Row],[Matricule]],#REF!,3,FALSE))</f>
        <v/>
      </c>
      <c r="D166" s="12" t="str">
        <f>CONCATENATE(Tableau41516[[#This Row],[Semaine]],Tableau41516[[#This Row],[Matricule]])</f>
        <v/>
      </c>
      <c r="H166" s="8"/>
      <c r="I166" s="8"/>
      <c r="J166" s="8"/>
      <c r="K166" s="8"/>
      <c r="L166" s="8"/>
      <c r="M166" s="8"/>
      <c r="N166" s="8"/>
      <c r="O166" s="21">
        <f>COUNTIF(Tableau41516[[#This Row],[Lundi]:[Dimanche]],"&gt;0")</f>
        <v>0</v>
      </c>
      <c r="P166" s="21">
        <f>SUM(Tableau41516[[#This Row],[Lundi]:[Dimanche]])</f>
        <v>0</v>
      </c>
      <c r="Q166" s="21">
        <f>COUNTIF(Tableau41516[[#This Row],[Lundi]:[Dimanche]],"&gt;=190")*1000</f>
        <v>0</v>
      </c>
      <c r="R166" s="21">
        <f t="shared" si="4"/>
        <v>0</v>
      </c>
      <c r="S166" s="21">
        <f t="shared" si="5"/>
        <v>0</v>
      </c>
      <c r="T166" s="54" t="str">
        <f>IF(Tableau41516[[#This Row],[Matricule]]&gt;1,IF(COUNTIF(Tableau41516[DateMatricule],Tableau41516[[#This Row],[DateMatricule]])&gt;1,"Doublon",""),"")</f>
        <v/>
      </c>
      <c r="U166"/>
    </row>
    <row r="167" spans="1:21" x14ac:dyDescent="0.25">
      <c r="A167" s="12" t="str">
        <f>IF(Tableau41516[[#This Row],[Semaine]]="","",VLOOKUP(Tableau41516[[#This Row],[Semaine]],Listes!$A:$B,2,FALSE))</f>
        <v/>
      </c>
      <c r="B167" s="12" t="str">
        <f>IF(ISBLANK(Tableau41516[[#This Row],[Matricule]]),"",VLOOKUP(Tableau41516[[#This Row],[Matricule]],#REF!,2,FALSE))</f>
        <v/>
      </c>
      <c r="C167" s="12" t="str">
        <f>IF(ISBLANK(Tableau41516[[#This Row],[Matricule]]),"",VLOOKUP(Tableau41516[[#This Row],[Matricule]],#REF!,3,FALSE))</f>
        <v/>
      </c>
      <c r="D167" s="12" t="str">
        <f>CONCATENATE(Tableau41516[[#This Row],[Semaine]],Tableau41516[[#This Row],[Matricule]])</f>
        <v/>
      </c>
      <c r="H167" s="8"/>
      <c r="I167" s="8"/>
      <c r="J167" s="8"/>
      <c r="K167" s="8"/>
      <c r="L167" s="8"/>
      <c r="M167" s="8"/>
      <c r="N167" s="8"/>
      <c r="O167" s="21">
        <f>COUNTIF(Tableau41516[[#This Row],[Lundi]:[Dimanche]],"&gt;0")</f>
        <v>0</v>
      </c>
      <c r="P167" s="21">
        <f>SUM(Tableau41516[[#This Row],[Lundi]:[Dimanche]])</f>
        <v>0</v>
      </c>
      <c r="Q167" s="21">
        <f>COUNTIF(Tableau41516[[#This Row],[Lundi]:[Dimanche]],"&gt;=190")*1000</f>
        <v>0</v>
      </c>
      <c r="R167" s="21">
        <f t="shared" si="4"/>
        <v>0</v>
      </c>
      <c r="S167" s="21">
        <f t="shared" si="5"/>
        <v>0</v>
      </c>
      <c r="T167" s="54" t="str">
        <f>IF(Tableau41516[[#This Row],[Matricule]]&gt;1,IF(COUNTIF(Tableau41516[DateMatricule],Tableau41516[[#This Row],[DateMatricule]])&gt;1,"Doublon",""),"")</f>
        <v/>
      </c>
      <c r="U167"/>
    </row>
    <row r="168" spans="1:21" x14ac:dyDescent="0.25">
      <c r="A168" s="12" t="str">
        <f>IF(Tableau41516[[#This Row],[Semaine]]="","",VLOOKUP(Tableau41516[[#This Row],[Semaine]],Listes!$A:$B,2,FALSE))</f>
        <v/>
      </c>
      <c r="B168" s="12" t="str">
        <f>IF(ISBLANK(Tableau41516[[#This Row],[Matricule]]),"",VLOOKUP(Tableau41516[[#This Row],[Matricule]],#REF!,2,FALSE))</f>
        <v/>
      </c>
      <c r="C168" s="12" t="str">
        <f>IF(ISBLANK(Tableau41516[[#This Row],[Matricule]]),"",VLOOKUP(Tableau41516[[#This Row],[Matricule]],#REF!,3,FALSE))</f>
        <v/>
      </c>
      <c r="D168" s="12" t="str">
        <f>CONCATENATE(Tableau41516[[#This Row],[Semaine]],Tableau41516[[#This Row],[Matricule]])</f>
        <v/>
      </c>
      <c r="H168" s="8"/>
      <c r="I168" s="8"/>
      <c r="J168" s="8"/>
      <c r="K168" s="8"/>
      <c r="L168" s="8"/>
      <c r="M168" s="8"/>
      <c r="N168" s="8"/>
      <c r="O168" s="21">
        <f>COUNTIF(Tableau41516[[#This Row],[Lundi]:[Dimanche]],"&gt;0")</f>
        <v>0</v>
      </c>
      <c r="P168" s="21">
        <f>SUM(Tableau41516[[#This Row],[Lundi]:[Dimanche]])</f>
        <v>0</v>
      </c>
      <c r="Q168" s="21">
        <f>COUNTIF(Tableau41516[[#This Row],[Lundi]:[Dimanche]],"&gt;=190")*1000</f>
        <v>0</v>
      </c>
      <c r="R168" s="21">
        <f t="shared" si="4"/>
        <v>0</v>
      </c>
      <c r="S168" s="21">
        <f t="shared" si="5"/>
        <v>0</v>
      </c>
      <c r="T168" s="54" t="str">
        <f>IF(Tableau41516[[#This Row],[Matricule]]&gt;1,IF(COUNTIF(Tableau41516[DateMatricule],Tableau41516[[#This Row],[DateMatricule]])&gt;1,"Doublon",""),"")</f>
        <v/>
      </c>
      <c r="U168"/>
    </row>
    <row r="169" spans="1:21" x14ac:dyDescent="0.25">
      <c r="A169" s="12" t="str">
        <f>IF(Tableau41516[[#This Row],[Semaine]]="","",VLOOKUP(Tableau41516[[#This Row],[Semaine]],Listes!$A:$B,2,FALSE))</f>
        <v/>
      </c>
      <c r="B169" s="12" t="str">
        <f>IF(ISBLANK(Tableau41516[[#This Row],[Matricule]]),"",VLOOKUP(Tableau41516[[#This Row],[Matricule]],#REF!,2,FALSE))</f>
        <v/>
      </c>
      <c r="C169" s="12" t="str">
        <f>IF(ISBLANK(Tableau41516[[#This Row],[Matricule]]),"",VLOOKUP(Tableau41516[[#This Row],[Matricule]],#REF!,3,FALSE))</f>
        <v/>
      </c>
      <c r="D169" s="12" t="str">
        <f>CONCATENATE(Tableau41516[[#This Row],[Semaine]],Tableau41516[[#This Row],[Matricule]])</f>
        <v/>
      </c>
      <c r="H169" s="8"/>
      <c r="I169" s="8"/>
      <c r="J169" s="8"/>
      <c r="K169" s="8"/>
      <c r="L169" s="8"/>
      <c r="M169" s="8"/>
      <c r="N169" s="8"/>
      <c r="O169" s="21">
        <f>COUNTIF(Tableau41516[[#This Row],[Lundi]:[Dimanche]],"&gt;0")</f>
        <v>0</v>
      </c>
      <c r="P169" s="21">
        <f>SUM(Tableau41516[[#This Row],[Lundi]:[Dimanche]])</f>
        <v>0</v>
      </c>
      <c r="Q169" s="21">
        <f>COUNTIF(Tableau41516[[#This Row],[Lundi]:[Dimanche]],"&gt;=190")*1000</f>
        <v>0</v>
      </c>
      <c r="R169" s="21">
        <f t="shared" si="4"/>
        <v>0</v>
      </c>
      <c r="S169" s="21">
        <f t="shared" si="5"/>
        <v>0</v>
      </c>
      <c r="T169" s="54" t="str">
        <f>IF(Tableau41516[[#This Row],[Matricule]]&gt;1,IF(COUNTIF(Tableau41516[DateMatricule],Tableau41516[[#This Row],[DateMatricule]])&gt;1,"Doublon",""),"")</f>
        <v/>
      </c>
      <c r="U169"/>
    </row>
    <row r="170" spans="1:21" x14ac:dyDescent="0.25">
      <c r="A170" s="12" t="str">
        <f>IF(Tableau41516[[#This Row],[Semaine]]="","",VLOOKUP(Tableau41516[[#This Row],[Semaine]],Listes!$A:$B,2,FALSE))</f>
        <v/>
      </c>
      <c r="B170" s="12" t="str">
        <f>IF(ISBLANK(Tableau41516[[#This Row],[Matricule]]),"",VLOOKUP(Tableau41516[[#This Row],[Matricule]],#REF!,2,FALSE))</f>
        <v/>
      </c>
      <c r="C170" s="12" t="str">
        <f>IF(ISBLANK(Tableau41516[[#This Row],[Matricule]]),"",VLOOKUP(Tableau41516[[#This Row],[Matricule]],#REF!,3,FALSE))</f>
        <v/>
      </c>
      <c r="D170" s="12" t="str">
        <f>CONCATENATE(Tableau41516[[#This Row],[Semaine]],Tableau41516[[#This Row],[Matricule]])</f>
        <v/>
      </c>
      <c r="H170" s="8"/>
      <c r="I170" s="8"/>
      <c r="J170" s="8"/>
      <c r="K170" s="8"/>
      <c r="L170" s="8"/>
      <c r="M170" s="8"/>
      <c r="N170" s="8"/>
      <c r="O170" s="21">
        <f>COUNTIF(Tableau41516[[#This Row],[Lundi]:[Dimanche]],"&gt;0")</f>
        <v>0</v>
      </c>
      <c r="P170" s="21">
        <f>SUM(Tableau41516[[#This Row],[Lundi]:[Dimanche]])</f>
        <v>0</v>
      </c>
      <c r="Q170" s="21">
        <f>COUNTIF(Tableau41516[[#This Row],[Lundi]:[Dimanche]],"&gt;=190")*1000</f>
        <v>0</v>
      </c>
      <c r="R170" s="21">
        <f t="shared" si="4"/>
        <v>0</v>
      </c>
      <c r="S170" s="21">
        <f t="shared" si="5"/>
        <v>0</v>
      </c>
      <c r="T170" s="54" t="str">
        <f>IF(Tableau41516[[#This Row],[Matricule]]&gt;1,IF(COUNTIF(Tableau41516[DateMatricule],Tableau41516[[#This Row],[DateMatricule]])&gt;1,"Doublon",""),"")</f>
        <v/>
      </c>
      <c r="U170"/>
    </row>
    <row r="171" spans="1:21" x14ac:dyDescent="0.25">
      <c r="A171" s="12" t="str">
        <f>IF(Tableau41516[[#This Row],[Semaine]]="","",VLOOKUP(Tableau41516[[#This Row],[Semaine]],Listes!$A:$B,2,FALSE))</f>
        <v/>
      </c>
      <c r="B171" s="12" t="str">
        <f>IF(ISBLANK(Tableau41516[[#This Row],[Matricule]]),"",VLOOKUP(Tableau41516[[#This Row],[Matricule]],#REF!,2,FALSE))</f>
        <v/>
      </c>
      <c r="C171" s="12" t="str">
        <f>IF(ISBLANK(Tableau41516[[#This Row],[Matricule]]),"",VLOOKUP(Tableau41516[[#This Row],[Matricule]],#REF!,3,FALSE))</f>
        <v/>
      </c>
      <c r="D171" s="12" t="str">
        <f>CONCATENATE(Tableau41516[[#This Row],[Semaine]],Tableau41516[[#This Row],[Matricule]])</f>
        <v/>
      </c>
      <c r="H171" s="8"/>
      <c r="I171" s="8"/>
      <c r="J171" s="8"/>
      <c r="K171" s="8"/>
      <c r="L171" s="8"/>
      <c r="M171" s="8"/>
      <c r="N171" s="8"/>
      <c r="O171" s="21">
        <f>COUNTIF(Tableau41516[[#This Row],[Lundi]:[Dimanche]],"&gt;0")</f>
        <v>0</v>
      </c>
      <c r="P171" s="21">
        <f>SUM(Tableau41516[[#This Row],[Lundi]:[Dimanche]])</f>
        <v>0</v>
      </c>
      <c r="Q171" s="21">
        <f>COUNTIF(Tableau41516[[#This Row],[Lundi]:[Dimanche]],"&gt;=190")*1000</f>
        <v>0</v>
      </c>
      <c r="R171" s="21">
        <f t="shared" si="4"/>
        <v>0</v>
      </c>
      <c r="S171" s="21">
        <f t="shared" si="5"/>
        <v>0</v>
      </c>
      <c r="T171" s="54" t="str">
        <f>IF(Tableau41516[[#This Row],[Matricule]]&gt;1,IF(COUNTIF(Tableau41516[DateMatricule],Tableau41516[[#This Row],[DateMatricule]])&gt;1,"Doublon",""),"")</f>
        <v/>
      </c>
      <c r="U171"/>
    </row>
    <row r="172" spans="1:21" x14ac:dyDescent="0.25">
      <c r="A172" s="12" t="str">
        <f>IF(Tableau41516[[#This Row],[Semaine]]="","",VLOOKUP(Tableau41516[[#This Row],[Semaine]],Listes!$A:$B,2,FALSE))</f>
        <v/>
      </c>
      <c r="B172" s="12" t="str">
        <f>IF(ISBLANK(Tableau41516[[#This Row],[Matricule]]),"",VLOOKUP(Tableau41516[[#This Row],[Matricule]],#REF!,2,FALSE))</f>
        <v/>
      </c>
      <c r="C172" s="12" t="str">
        <f>IF(ISBLANK(Tableau41516[[#This Row],[Matricule]]),"",VLOOKUP(Tableau41516[[#This Row],[Matricule]],#REF!,3,FALSE))</f>
        <v/>
      </c>
      <c r="D172" s="12" t="str">
        <f>CONCATENATE(Tableau41516[[#This Row],[Semaine]],Tableau41516[[#This Row],[Matricule]])</f>
        <v/>
      </c>
      <c r="H172" s="8"/>
      <c r="I172" s="8"/>
      <c r="J172" s="8"/>
      <c r="K172" s="8"/>
      <c r="L172" s="8"/>
      <c r="M172" s="8"/>
      <c r="N172" s="8"/>
      <c r="O172" s="21">
        <f>COUNTIF(Tableau41516[[#This Row],[Lundi]:[Dimanche]],"&gt;0")</f>
        <v>0</v>
      </c>
      <c r="P172" s="21">
        <f>SUM(Tableau41516[[#This Row],[Lundi]:[Dimanche]])</f>
        <v>0</v>
      </c>
      <c r="Q172" s="21">
        <f>COUNTIF(Tableau41516[[#This Row],[Lundi]:[Dimanche]],"&gt;=190")*1000</f>
        <v>0</v>
      </c>
      <c r="R172" s="21">
        <f t="shared" si="4"/>
        <v>0</v>
      </c>
      <c r="S172" s="21">
        <f t="shared" si="5"/>
        <v>0</v>
      </c>
      <c r="T172" s="54" t="str">
        <f>IF(Tableau41516[[#This Row],[Matricule]]&gt;1,IF(COUNTIF(Tableau41516[DateMatricule],Tableau41516[[#This Row],[DateMatricule]])&gt;1,"Doublon",""),"")</f>
        <v/>
      </c>
      <c r="U172"/>
    </row>
    <row r="173" spans="1:21" x14ac:dyDescent="0.25">
      <c r="A173" s="12" t="str">
        <f>IF(Tableau41516[[#This Row],[Semaine]]="","",VLOOKUP(Tableau41516[[#This Row],[Semaine]],Listes!$A:$B,2,FALSE))</f>
        <v/>
      </c>
      <c r="B173" s="12" t="str">
        <f>IF(ISBLANK(Tableau41516[[#This Row],[Matricule]]),"",VLOOKUP(Tableau41516[[#This Row],[Matricule]],#REF!,2,FALSE))</f>
        <v/>
      </c>
      <c r="C173" s="12" t="str">
        <f>IF(ISBLANK(Tableau41516[[#This Row],[Matricule]]),"",VLOOKUP(Tableau41516[[#This Row],[Matricule]],#REF!,3,FALSE))</f>
        <v/>
      </c>
      <c r="D173" s="12" t="str">
        <f>CONCATENATE(Tableau41516[[#This Row],[Semaine]],Tableau41516[[#This Row],[Matricule]])</f>
        <v/>
      </c>
      <c r="H173" s="8"/>
      <c r="I173" s="8"/>
      <c r="J173" s="8"/>
      <c r="K173" s="8"/>
      <c r="L173" s="8"/>
      <c r="M173" s="8"/>
      <c r="N173" s="8"/>
      <c r="O173" s="21">
        <f>COUNTIF(Tableau41516[[#This Row],[Lundi]:[Dimanche]],"&gt;0")</f>
        <v>0</v>
      </c>
      <c r="P173" s="21">
        <f>SUM(Tableau41516[[#This Row],[Lundi]:[Dimanche]])</f>
        <v>0</v>
      </c>
      <c r="Q173" s="21">
        <f>COUNTIF(Tableau41516[[#This Row],[Lundi]:[Dimanche]],"&gt;=190")*1000</f>
        <v>0</v>
      </c>
      <c r="R173" s="21">
        <f t="shared" si="4"/>
        <v>0</v>
      </c>
      <c r="S173" s="21">
        <f t="shared" si="5"/>
        <v>0</v>
      </c>
      <c r="T173" s="54" t="str">
        <f>IF(Tableau41516[[#This Row],[Matricule]]&gt;1,IF(COUNTIF(Tableau41516[DateMatricule],Tableau41516[[#This Row],[DateMatricule]])&gt;1,"Doublon",""),"")</f>
        <v/>
      </c>
      <c r="U173"/>
    </row>
    <row r="174" spans="1:21" x14ac:dyDescent="0.25">
      <c r="A174" s="12" t="str">
        <f>IF(Tableau41516[[#This Row],[Semaine]]="","",VLOOKUP(Tableau41516[[#This Row],[Semaine]],Listes!$A:$B,2,FALSE))</f>
        <v/>
      </c>
      <c r="B174" s="12" t="str">
        <f>IF(ISBLANK(Tableau41516[[#This Row],[Matricule]]),"",VLOOKUP(Tableau41516[[#This Row],[Matricule]],#REF!,2,FALSE))</f>
        <v/>
      </c>
      <c r="C174" s="12" t="str">
        <f>IF(ISBLANK(Tableau41516[[#This Row],[Matricule]]),"",VLOOKUP(Tableau41516[[#This Row],[Matricule]],#REF!,3,FALSE))</f>
        <v/>
      </c>
      <c r="D174" s="12" t="str">
        <f>CONCATENATE(Tableau41516[[#This Row],[Semaine]],Tableau41516[[#This Row],[Matricule]])</f>
        <v/>
      </c>
      <c r="H174" s="8"/>
      <c r="I174" s="8"/>
      <c r="J174" s="8"/>
      <c r="K174" s="8"/>
      <c r="L174" s="8"/>
      <c r="M174" s="8"/>
      <c r="N174" s="8"/>
      <c r="O174" s="21">
        <f>COUNTIF(Tableau41516[[#This Row],[Lundi]:[Dimanche]],"&gt;0")</f>
        <v>0</v>
      </c>
      <c r="P174" s="21">
        <f>SUM(Tableau41516[[#This Row],[Lundi]:[Dimanche]])</f>
        <v>0</v>
      </c>
      <c r="Q174" s="21">
        <f>COUNTIF(Tableau41516[[#This Row],[Lundi]:[Dimanche]],"&gt;=190")*1000</f>
        <v>0</v>
      </c>
      <c r="R174" s="21">
        <f t="shared" si="4"/>
        <v>0</v>
      </c>
      <c r="S174" s="21">
        <f t="shared" si="5"/>
        <v>0</v>
      </c>
      <c r="T174" s="54" t="str">
        <f>IF(Tableau41516[[#This Row],[Matricule]]&gt;1,IF(COUNTIF(Tableau41516[DateMatricule],Tableau41516[[#This Row],[DateMatricule]])&gt;1,"Doublon",""),"")</f>
        <v/>
      </c>
      <c r="U174"/>
    </row>
    <row r="175" spans="1:21" x14ac:dyDescent="0.25">
      <c r="A175" s="12" t="str">
        <f>IF(Tableau41516[[#This Row],[Semaine]]="","",VLOOKUP(Tableau41516[[#This Row],[Semaine]],Listes!$A:$B,2,FALSE))</f>
        <v/>
      </c>
      <c r="B175" s="12" t="str">
        <f>IF(ISBLANK(Tableau41516[[#This Row],[Matricule]]),"",VLOOKUP(Tableau41516[[#This Row],[Matricule]],#REF!,2,FALSE))</f>
        <v/>
      </c>
      <c r="C175" s="12" t="str">
        <f>IF(ISBLANK(Tableau41516[[#This Row],[Matricule]]),"",VLOOKUP(Tableau41516[[#This Row],[Matricule]],#REF!,3,FALSE))</f>
        <v/>
      </c>
      <c r="D175" s="12" t="str">
        <f>CONCATENATE(Tableau41516[[#This Row],[Semaine]],Tableau41516[[#This Row],[Matricule]])</f>
        <v/>
      </c>
      <c r="H175" s="8"/>
      <c r="I175" s="8"/>
      <c r="J175" s="8"/>
      <c r="K175" s="8"/>
      <c r="L175" s="8"/>
      <c r="M175" s="8"/>
      <c r="N175" s="8"/>
      <c r="O175" s="21">
        <f>COUNTIF(Tableau41516[[#This Row],[Lundi]:[Dimanche]],"&gt;0")</f>
        <v>0</v>
      </c>
      <c r="P175" s="21">
        <f>SUM(Tableau41516[[#This Row],[Lundi]:[Dimanche]])</f>
        <v>0</v>
      </c>
      <c r="Q175" s="21">
        <f>COUNTIF(Tableau41516[[#This Row],[Lundi]:[Dimanche]],"&gt;=190")*1000</f>
        <v>0</v>
      </c>
      <c r="R175" s="21">
        <f t="shared" si="4"/>
        <v>0</v>
      </c>
      <c r="S175" s="21">
        <f t="shared" si="5"/>
        <v>0</v>
      </c>
      <c r="T175" s="54" t="str">
        <f>IF(Tableau41516[[#This Row],[Matricule]]&gt;1,IF(COUNTIF(Tableau41516[DateMatricule],Tableau41516[[#This Row],[DateMatricule]])&gt;1,"Doublon",""),"")</f>
        <v/>
      </c>
      <c r="U175"/>
    </row>
    <row r="176" spans="1:21" x14ac:dyDescent="0.25">
      <c r="A176" s="12" t="str">
        <f>IF(Tableau41516[[#This Row],[Semaine]]="","",VLOOKUP(Tableau41516[[#This Row],[Semaine]],Listes!$A:$B,2,FALSE))</f>
        <v/>
      </c>
      <c r="B176" s="12" t="str">
        <f>IF(ISBLANK(Tableau41516[[#This Row],[Matricule]]),"",VLOOKUP(Tableau41516[[#This Row],[Matricule]],#REF!,2,FALSE))</f>
        <v/>
      </c>
      <c r="C176" s="12" t="str">
        <f>IF(ISBLANK(Tableau41516[[#This Row],[Matricule]]),"",VLOOKUP(Tableau41516[[#This Row],[Matricule]],#REF!,3,FALSE))</f>
        <v/>
      </c>
      <c r="D176" s="12" t="str">
        <f>CONCATENATE(Tableau41516[[#This Row],[Semaine]],Tableau41516[[#This Row],[Matricule]])</f>
        <v/>
      </c>
      <c r="H176" s="8"/>
      <c r="I176" s="8"/>
      <c r="J176" s="8"/>
      <c r="K176" s="8"/>
      <c r="L176" s="8"/>
      <c r="M176" s="8"/>
      <c r="N176" s="8"/>
      <c r="O176" s="21">
        <f>COUNTIF(Tableau41516[[#This Row],[Lundi]:[Dimanche]],"&gt;0")</f>
        <v>0</v>
      </c>
      <c r="P176" s="21">
        <f>SUM(Tableau41516[[#This Row],[Lundi]:[Dimanche]])</f>
        <v>0</v>
      </c>
      <c r="Q176" s="21">
        <f>COUNTIF(Tableau41516[[#This Row],[Lundi]:[Dimanche]],"&gt;=190")*1000</f>
        <v>0</v>
      </c>
      <c r="R176" s="21">
        <f t="shared" si="4"/>
        <v>0</v>
      </c>
      <c r="S176" s="21">
        <f t="shared" si="5"/>
        <v>0</v>
      </c>
      <c r="T176" s="54" t="str">
        <f>IF(Tableau41516[[#This Row],[Matricule]]&gt;1,IF(COUNTIF(Tableau41516[DateMatricule],Tableau41516[[#This Row],[DateMatricule]])&gt;1,"Doublon",""),"")</f>
        <v/>
      </c>
      <c r="U176"/>
    </row>
    <row r="177" spans="1:21" x14ac:dyDescent="0.25">
      <c r="A177" s="12" t="str">
        <f>IF(Tableau41516[[#This Row],[Semaine]]="","",VLOOKUP(Tableau41516[[#This Row],[Semaine]],Listes!$A:$B,2,FALSE))</f>
        <v/>
      </c>
      <c r="B177" s="12" t="str">
        <f>IF(ISBLANK(Tableau41516[[#This Row],[Matricule]]),"",VLOOKUP(Tableau41516[[#This Row],[Matricule]],#REF!,2,FALSE))</f>
        <v/>
      </c>
      <c r="C177" s="12" t="str">
        <f>IF(ISBLANK(Tableau41516[[#This Row],[Matricule]]),"",VLOOKUP(Tableau41516[[#This Row],[Matricule]],#REF!,3,FALSE))</f>
        <v/>
      </c>
      <c r="D177" s="12" t="str">
        <f>CONCATENATE(Tableau41516[[#This Row],[Semaine]],Tableau41516[[#This Row],[Matricule]])</f>
        <v/>
      </c>
      <c r="H177" s="8"/>
      <c r="I177" s="8"/>
      <c r="J177" s="8"/>
      <c r="K177" s="8"/>
      <c r="L177" s="8"/>
      <c r="M177" s="8"/>
      <c r="N177" s="8"/>
      <c r="O177" s="21">
        <f>COUNTIF(Tableau41516[[#This Row],[Lundi]:[Dimanche]],"&gt;0")</f>
        <v>0</v>
      </c>
      <c r="P177" s="21">
        <f>SUM(Tableau41516[[#This Row],[Lundi]:[Dimanche]])</f>
        <v>0</v>
      </c>
      <c r="Q177" s="21">
        <f>COUNTIF(Tableau41516[[#This Row],[Lundi]:[Dimanche]],"&gt;=190")*1000</f>
        <v>0</v>
      </c>
      <c r="R177" s="21">
        <f t="shared" si="4"/>
        <v>0</v>
      </c>
      <c r="S177" s="21">
        <f t="shared" si="5"/>
        <v>0</v>
      </c>
      <c r="T177" s="54" t="str">
        <f>IF(Tableau41516[[#This Row],[Matricule]]&gt;1,IF(COUNTIF(Tableau41516[DateMatricule],Tableau41516[[#This Row],[DateMatricule]])&gt;1,"Doublon",""),"")</f>
        <v/>
      </c>
      <c r="U177"/>
    </row>
    <row r="178" spans="1:21" x14ac:dyDescent="0.25">
      <c r="A178" s="12" t="str">
        <f>IF(Tableau41516[[#This Row],[Semaine]]="","",VLOOKUP(Tableau41516[[#This Row],[Semaine]],Listes!$A:$B,2,FALSE))</f>
        <v/>
      </c>
      <c r="B178" s="12" t="str">
        <f>IF(ISBLANK(Tableau41516[[#This Row],[Matricule]]),"",VLOOKUP(Tableau41516[[#This Row],[Matricule]],#REF!,2,FALSE))</f>
        <v/>
      </c>
      <c r="C178" s="12" t="str">
        <f>IF(ISBLANK(Tableau41516[[#This Row],[Matricule]]),"",VLOOKUP(Tableau41516[[#This Row],[Matricule]],#REF!,3,FALSE))</f>
        <v/>
      </c>
      <c r="D178" s="12" t="str">
        <f>CONCATENATE(Tableau41516[[#This Row],[Semaine]],Tableau41516[[#This Row],[Matricule]])</f>
        <v/>
      </c>
      <c r="H178" s="8"/>
      <c r="I178" s="8"/>
      <c r="J178" s="8"/>
      <c r="K178" s="8"/>
      <c r="L178" s="8"/>
      <c r="M178" s="8"/>
      <c r="N178" s="8"/>
      <c r="O178" s="21">
        <f>COUNTIF(Tableau41516[[#This Row],[Lundi]:[Dimanche]],"&gt;0")</f>
        <v>0</v>
      </c>
      <c r="P178" s="21">
        <f>SUM(Tableau41516[[#This Row],[Lundi]:[Dimanche]])</f>
        <v>0</v>
      </c>
      <c r="Q178" s="21">
        <f>COUNTIF(Tableau41516[[#This Row],[Lundi]:[Dimanche]],"&gt;=190")*1000</f>
        <v>0</v>
      </c>
      <c r="R178" s="21">
        <f t="shared" si="4"/>
        <v>0</v>
      </c>
      <c r="S178" s="21">
        <f t="shared" si="5"/>
        <v>0</v>
      </c>
      <c r="T178" s="54" t="str">
        <f>IF(Tableau41516[[#This Row],[Matricule]]&gt;1,IF(COUNTIF(Tableau41516[DateMatricule],Tableau41516[[#This Row],[DateMatricule]])&gt;1,"Doublon",""),"")</f>
        <v/>
      </c>
      <c r="U178"/>
    </row>
    <row r="179" spans="1:21" x14ac:dyDescent="0.25">
      <c r="A179" s="12" t="str">
        <f>IF(Tableau41516[[#This Row],[Semaine]]="","",VLOOKUP(Tableau41516[[#This Row],[Semaine]],Listes!$A:$B,2,FALSE))</f>
        <v/>
      </c>
      <c r="B179" s="12" t="str">
        <f>IF(ISBLANK(Tableau41516[[#This Row],[Matricule]]),"",VLOOKUP(Tableau41516[[#This Row],[Matricule]],#REF!,2,FALSE))</f>
        <v/>
      </c>
      <c r="C179" s="12" t="str">
        <f>IF(ISBLANK(Tableau41516[[#This Row],[Matricule]]),"",VLOOKUP(Tableau41516[[#This Row],[Matricule]],#REF!,3,FALSE))</f>
        <v/>
      </c>
      <c r="D179" s="12" t="str">
        <f>CONCATENATE(Tableau41516[[#This Row],[Semaine]],Tableau41516[[#This Row],[Matricule]])</f>
        <v/>
      </c>
      <c r="H179" s="8"/>
      <c r="I179" s="8"/>
      <c r="J179" s="8"/>
      <c r="K179" s="8"/>
      <c r="L179" s="8"/>
      <c r="M179" s="8"/>
      <c r="N179" s="8"/>
      <c r="O179" s="21">
        <f>COUNTIF(Tableau41516[[#This Row],[Lundi]:[Dimanche]],"&gt;0")</f>
        <v>0</v>
      </c>
      <c r="P179" s="21">
        <f>SUM(Tableau41516[[#This Row],[Lundi]:[Dimanche]])</f>
        <v>0</v>
      </c>
      <c r="Q179" s="21">
        <f>COUNTIF(Tableau41516[[#This Row],[Lundi]:[Dimanche]],"&gt;=190")*1000</f>
        <v>0</v>
      </c>
      <c r="R179" s="21">
        <f t="shared" si="4"/>
        <v>0</v>
      </c>
      <c r="S179" s="21">
        <f t="shared" si="5"/>
        <v>0</v>
      </c>
      <c r="T179" s="54" t="str">
        <f>IF(Tableau41516[[#This Row],[Matricule]]&gt;1,IF(COUNTIF(Tableau41516[DateMatricule],Tableau41516[[#This Row],[DateMatricule]])&gt;1,"Doublon",""),"")</f>
        <v/>
      </c>
      <c r="U179"/>
    </row>
    <row r="180" spans="1:21" x14ac:dyDescent="0.25">
      <c r="A180" s="12" t="str">
        <f>IF(Tableau41516[[#This Row],[Semaine]]="","",VLOOKUP(Tableau41516[[#This Row],[Semaine]],Listes!$A:$B,2,FALSE))</f>
        <v/>
      </c>
      <c r="B180" s="12" t="str">
        <f>IF(ISBLANK(Tableau41516[[#This Row],[Matricule]]),"",VLOOKUP(Tableau41516[[#This Row],[Matricule]],#REF!,2,FALSE))</f>
        <v/>
      </c>
      <c r="C180" s="12" t="str">
        <f>IF(ISBLANK(Tableau41516[[#This Row],[Matricule]]),"",VLOOKUP(Tableau41516[[#This Row],[Matricule]],#REF!,3,FALSE))</f>
        <v/>
      </c>
      <c r="D180" s="12" t="str">
        <f>CONCATENATE(Tableau41516[[#This Row],[Semaine]],Tableau41516[[#This Row],[Matricule]])</f>
        <v/>
      </c>
      <c r="H180" s="8"/>
      <c r="I180" s="8"/>
      <c r="J180" s="8"/>
      <c r="K180" s="8"/>
      <c r="L180" s="8"/>
      <c r="M180" s="8"/>
      <c r="N180" s="8"/>
      <c r="O180" s="21">
        <f>COUNTIF(Tableau41516[[#This Row],[Lundi]:[Dimanche]],"&gt;0")</f>
        <v>0</v>
      </c>
      <c r="P180" s="21">
        <f>SUM(Tableau41516[[#This Row],[Lundi]:[Dimanche]])</f>
        <v>0</v>
      </c>
      <c r="Q180" s="21">
        <f>COUNTIF(Tableau41516[[#This Row],[Lundi]:[Dimanche]],"&gt;=190")*1000</f>
        <v>0</v>
      </c>
      <c r="R180" s="21">
        <f t="shared" si="4"/>
        <v>0</v>
      </c>
      <c r="S180" s="21">
        <f t="shared" si="5"/>
        <v>0</v>
      </c>
      <c r="T180" s="54" t="str">
        <f>IF(Tableau41516[[#This Row],[Matricule]]&gt;1,IF(COUNTIF(Tableau41516[DateMatricule],Tableau41516[[#This Row],[DateMatricule]])&gt;1,"Doublon",""),"")</f>
        <v/>
      </c>
      <c r="U180"/>
    </row>
    <row r="181" spans="1:21" x14ac:dyDescent="0.25">
      <c r="A181" s="12" t="str">
        <f>IF(Tableau41516[[#This Row],[Semaine]]="","",VLOOKUP(Tableau41516[[#This Row],[Semaine]],Listes!$A:$B,2,FALSE))</f>
        <v/>
      </c>
      <c r="B181" s="12" t="str">
        <f>IF(ISBLANK(Tableau41516[[#This Row],[Matricule]]),"",VLOOKUP(Tableau41516[[#This Row],[Matricule]],#REF!,2,FALSE))</f>
        <v/>
      </c>
      <c r="C181" s="12" t="str">
        <f>IF(ISBLANK(Tableau41516[[#This Row],[Matricule]]),"",VLOOKUP(Tableau41516[[#This Row],[Matricule]],#REF!,3,FALSE))</f>
        <v/>
      </c>
      <c r="D181" s="12" t="str">
        <f>CONCATENATE(Tableau41516[[#This Row],[Semaine]],Tableau41516[[#This Row],[Matricule]])</f>
        <v/>
      </c>
      <c r="H181" s="8"/>
      <c r="I181" s="8"/>
      <c r="J181" s="8"/>
      <c r="K181" s="8"/>
      <c r="L181" s="8"/>
      <c r="M181" s="8"/>
      <c r="N181" s="8"/>
      <c r="O181" s="21">
        <f>COUNTIF(Tableau41516[[#This Row],[Lundi]:[Dimanche]],"&gt;0")</f>
        <v>0</v>
      </c>
      <c r="P181" s="21">
        <f>SUM(Tableau41516[[#This Row],[Lundi]:[Dimanche]])</f>
        <v>0</v>
      </c>
      <c r="Q181" s="21">
        <f>COUNTIF(Tableau41516[[#This Row],[Lundi]:[Dimanche]],"&gt;=190")*1000</f>
        <v>0</v>
      </c>
      <c r="R181" s="21">
        <f t="shared" si="4"/>
        <v>0</v>
      </c>
      <c r="S181" s="21">
        <f t="shared" si="5"/>
        <v>0</v>
      </c>
      <c r="T181" s="54" t="str">
        <f>IF(Tableau41516[[#This Row],[Matricule]]&gt;1,IF(COUNTIF(Tableau41516[DateMatricule],Tableau41516[[#This Row],[DateMatricule]])&gt;1,"Doublon",""),"")</f>
        <v/>
      </c>
      <c r="U181"/>
    </row>
    <row r="182" spans="1:21" x14ac:dyDescent="0.25">
      <c r="A182" s="12" t="str">
        <f>IF(Tableau41516[[#This Row],[Semaine]]="","",VLOOKUP(Tableau41516[[#This Row],[Semaine]],Listes!$A:$B,2,FALSE))</f>
        <v/>
      </c>
      <c r="B182" s="12" t="str">
        <f>IF(ISBLANK(Tableau41516[[#This Row],[Matricule]]),"",VLOOKUP(Tableau41516[[#This Row],[Matricule]],#REF!,2,FALSE))</f>
        <v/>
      </c>
      <c r="C182" s="12" t="str">
        <f>IF(ISBLANK(Tableau41516[[#This Row],[Matricule]]),"",VLOOKUP(Tableau41516[[#This Row],[Matricule]],#REF!,3,FALSE))</f>
        <v/>
      </c>
      <c r="D182" s="12" t="str">
        <f>CONCATENATE(Tableau41516[[#This Row],[Semaine]],Tableau41516[[#This Row],[Matricule]])</f>
        <v/>
      </c>
      <c r="H182" s="8"/>
      <c r="I182" s="8"/>
      <c r="J182" s="8"/>
      <c r="K182" s="8"/>
      <c r="L182" s="8"/>
      <c r="M182" s="8"/>
      <c r="N182" s="8"/>
      <c r="O182" s="21">
        <f>COUNTIF(Tableau41516[[#This Row],[Lundi]:[Dimanche]],"&gt;0")</f>
        <v>0</v>
      </c>
      <c r="P182" s="21">
        <f>SUM(Tableau41516[[#This Row],[Lundi]:[Dimanche]])</f>
        <v>0</v>
      </c>
      <c r="Q182" s="21">
        <f>COUNTIF(Tableau41516[[#This Row],[Lundi]:[Dimanche]],"&gt;=190")*1000</f>
        <v>0</v>
      </c>
      <c r="R182" s="21">
        <f t="shared" si="4"/>
        <v>0</v>
      </c>
      <c r="S182" s="21">
        <f t="shared" si="5"/>
        <v>0</v>
      </c>
      <c r="T182" s="54" t="str">
        <f>IF(Tableau41516[[#This Row],[Matricule]]&gt;1,IF(COUNTIF(Tableau41516[DateMatricule],Tableau41516[[#This Row],[DateMatricule]])&gt;1,"Doublon",""),"")</f>
        <v/>
      </c>
      <c r="U182"/>
    </row>
    <row r="183" spans="1:21" x14ac:dyDescent="0.25">
      <c r="A183" s="12" t="str">
        <f>IF(Tableau41516[[#This Row],[Semaine]]="","",VLOOKUP(Tableau41516[[#This Row],[Semaine]],Listes!$A:$B,2,FALSE))</f>
        <v/>
      </c>
      <c r="B183" s="12" t="str">
        <f>IF(ISBLANK(Tableau41516[[#This Row],[Matricule]]),"",VLOOKUP(Tableau41516[[#This Row],[Matricule]],#REF!,2,FALSE))</f>
        <v/>
      </c>
      <c r="C183" s="12" t="str">
        <f>IF(ISBLANK(Tableau41516[[#This Row],[Matricule]]),"",VLOOKUP(Tableau41516[[#This Row],[Matricule]],#REF!,3,FALSE))</f>
        <v/>
      </c>
      <c r="D183" s="12" t="str">
        <f>CONCATENATE(Tableau41516[[#This Row],[Semaine]],Tableau41516[[#This Row],[Matricule]])</f>
        <v/>
      </c>
      <c r="H183" s="8"/>
      <c r="I183" s="8"/>
      <c r="J183" s="8"/>
      <c r="K183" s="8"/>
      <c r="L183" s="8"/>
      <c r="M183" s="8"/>
      <c r="N183" s="8"/>
      <c r="O183" s="21">
        <f>COUNTIF(Tableau41516[[#This Row],[Lundi]:[Dimanche]],"&gt;0")</f>
        <v>0</v>
      </c>
      <c r="P183" s="21">
        <f>SUM(Tableau41516[[#This Row],[Lundi]:[Dimanche]])</f>
        <v>0</v>
      </c>
      <c r="Q183" s="21">
        <f>COUNTIF(Tableau41516[[#This Row],[Lundi]:[Dimanche]],"&gt;=190")*1000</f>
        <v>0</v>
      </c>
      <c r="R183" s="21">
        <f t="shared" si="4"/>
        <v>0</v>
      </c>
      <c r="S183" s="21">
        <f t="shared" si="5"/>
        <v>0</v>
      </c>
      <c r="T183" s="54" t="str">
        <f>IF(Tableau41516[[#This Row],[Matricule]]&gt;1,IF(COUNTIF(Tableau41516[DateMatricule],Tableau41516[[#This Row],[DateMatricule]])&gt;1,"Doublon",""),"")</f>
        <v/>
      </c>
      <c r="U183"/>
    </row>
    <row r="184" spans="1:21" x14ac:dyDescent="0.25">
      <c r="A184" s="12" t="str">
        <f>IF(Tableau41516[[#This Row],[Semaine]]="","",VLOOKUP(Tableau41516[[#This Row],[Semaine]],Listes!$A:$B,2,FALSE))</f>
        <v/>
      </c>
      <c r="B184" s="12" t="str">
        <f>IF(ISBLANK(Tableau41516[[#This Row],[Matricule]]),"",VLOOKUP(Tableau41516[[#This Row],[Matricule]],#REF!,2,FALSE))</f>
        <v/>
      </c>
      <c r="C184" s="12" t="str">
        <f>IF(ISBLANK(Tableau41516[[#This Row],[Matricule]]),"",VLOOKUP(Tableau41516[[#This Row],[Matricule]],#REF!,3,FALSE))</f>
        <v/>
      </c>
      <c r="D184" s="12" t="str">
        <f>CONCATENATE(Tableau41516[[#This Row],[Semaine]],Tableau41516[[#This Row],[Matricule]])</f>
        <v/>
      </c>
      <c r="H184" s="8"/>
      <c r="I184" s="8"/>
      <c r="J184" s="8"/>
      <c r="K184" s="8"/>
      <c r="L184" s="8"/>
      <c r="M184" s="8"/>
      <c r="N184" s="8"/>
      <c r="O184" s="21">
        <f>COUNTIF(Tableau41516[[#This Row],[Lundi]:[Dimanche]],"&gt;0")</f>
        <v>0</v>
      </c>
      <c r="P184" s="21">
        <f>SUM(Tableau41516[[#This Row],[Lundi]:[Dimanche]])</f>
        <v>0</v>
      </c>
      <c r="Q184" s="21">
        <f>COUNTIF(Tableau41516[[#This Row],[Lundi]:[Dimanche]],"&gt;=190")*1000</f>
        <v>0</v>
      </c>
      <c r="R184" s="21">
        <f t="shared" si="4"/>
        <v>0</v>
      </c>
      <c r="S184" s="21">
        <f t="shared" si="5"/>
        <v>0</v>
      </c>
      <c r="T184" s="54" t="str">
        <f>IF(Tableau41516[[#This Row],[Matricule]]&gt;1,IF(COUNTIF(Tableau41516[DateMatricule],Tableau41516[[#This Row],[DateMatricule]])&gt;1,"Doublon",""),"")</f>
        <v/>
      </c>
      <c r="U184"/>
    </row>
    <row r="185" spans="1:21" x14ac:dyDescent="0.25">
      <c r="A185" s="12" t="str">
        <f>IF(Tableau41516[[#This Row],[Semaine]]="","",VLOOKUP(Tableau41516[[#This Row],[Semaine]],Listes!$A:$B,2,FALSE))</f>
        <v/>
      </c>
      <c r="B185" s="12" t="str">
        <f>IF(ISBLANK(Tableau41516[[#This Row],[Matricule]]),"",VLOOKUP(Tableau41516[[#This Row],[Matricule]],#REF!,2,FALSE))</f>
        <v/>
      </c>
      <c r="C185" s="12" t="str">
        <f>IF(ISBLANK(Tableau41516[[#This Row],[Matricule]]),"",VLOOKUP(Tableau41516[[#This Row],[Matricule]],#REF!,3,FALSE))</f>
        <v/>
      </c>
      <c r="D185" s="12" t="str">
        <f>CONCATENATE(Tableau41516[[#This Row],[Semaine]],Tableau41516[[#This Row],[Matricule]])</f>
        <v/>
      </c>
      <c r="H185" s="8"/>
      <c r="I185" s="8"/>
      <c r="J185" s="8"/>
      <c r="K185" s="8"/>
      <c r="L185" s="8"/>
      <c r="M185" s="8"/>
      <c r="N185" s="8"/>
      <c r="O185" s="21">
        <f>COUNTIF(Tableau41516[[#This Row],[Lundi]:[Dimanche]],"&gt;0")</f>
        <v>0</v>
      </c>
      <c r="P185" s="21">
        <f>SUM(Tableau41516[[#This Row],[Lundi]:[Dimanche]])</f>
        <v>0</v>
      </c>
      <c r="Q185" s="21">
        <f>COUNTIF(Tableau41516[[#This Row],[Lundi]:[Dimanche]],"&gt;=190")*1000</f>
        <v>0</v>
      </c>
      <c r="R185" s="21">
        <f t="shared" si="4"/>
        <v>0</v>
      </c>
      <c r="S185" s="21">
        <f t="shared" si="5"/>
        <v>0</v>
      </c>
      <c r="T185" s="54" t="str">
        <f>IF(Tableau41516[[#This Row],[Matricule]]&gt;1,IF(COUNTIF(Tableau41516[DateMatricule],Tableau41516[[#This Row],[DateMatricule]])&gt;1,"Doublon",""),"")</f>
        <v/>
      </c>
      <c r="U185"/>
    </row>
    <row r="186" spans="1:21" x14ac:dyDescent="0.25">
      <c r="A186" s="12" t="str">
        <f>IF(Tableau41516[[#This Row],[Semaine]]="","",VLOOKUP(Tableau41516[[#This Row],[Semaine]],Listes!$A:$B,2,FALSE))</f>
        <v/>
      </c>
      <c r="B186" s="12" t="str">
        <f>IF(ISBLANK(Tableau41516[[#This Row],[Matricule]]),"",VLOOKUP(Tableau41516[[#This Row],[Matricule]],#REF!,2,FALSE))</f>
        <v/>
      </c>
      <c r="C186" s="12" t="str">
        <f>IF(ISBLANK(Tableau41516[[#This Row],[Matricule]]),"",VLOOKUP(Tableau41516[[#This Row],[Matricule]],#REF!,3,FALSE))</f>
        <v/>
      </c>
      <c r="D186" s="12" t="str">
        <f>CONCATENATE(Tableau41516[[#This Row],[Semaine]],Tableau41516[[#This Row],[Matricule]])</f>
        <v/>
      </c>
      <c r="H186" s="8"/>
      <c r="I186" s="8"/>
      <c r="J186" s="8"/>
      <c r="K186" s="8"/>
      <c r="L186" s="8"/>
      <c r="M186" s="8"/>
      <c r="N186" s="8"/>
      <c r="O186" s="21">
        <f>COUNTIF(Tableau41516[[#This Row],[Lundi]:[Dimanche]],"&gt;0")</f>
        <v>0</v>
      </c>
      <c r="P186" s="21">
        <f>SUM(Tableau41516[[#This Row],[Lundi]:[Dimanche]])</f>
        <v>0</v>
      </c>
      <c r="Q186" s="21">
        <f>COUNTIF(Tableau41516[[#This Row],[Lundi]:[Dimanche]],"&gt;=190")*1000</f>
        <v>0</v>
      </c>
      <c r="R186" s="21">
        <f t="shared" si="4"/>
        <v>0</v>
      </c>
      <c r="S186" s="21">
        <f t="shared" si="5"/>
        <v>0</v>
      </c>
      <c r="T186" s="54" t="str">
        <f>IF(Tableau41516[[#This Row],[Matricule]]&gt;1,IF(COUNTIF(Tableau41516[DateMatricule],Tableau41516[[#This Row],[DateMatricule]])&gt;1,"Doublon",""),"")</f>
        <v/>
      </c>
      <c r="U186"/>
    </row>
    <row r="187" spans="1:21" x14ac:dyDescent="0.25">
      <c r="A187" s="12" t="str">
        <f>IF(Tableau41516[[#This Row],[Semaine]]="","",VLOOKUP(Tableau41516[[#This Row],[Semaine]],Listes!$A:$B,2,FALSE))</f>
        <v/>
      </c>
      <c r="B187" s="12" t="str">
        <f>IF(ISBLANK(Tableau41516[[#This Row],[Matricule]]),"",VLOOKUP(Tableau41516[[#This Row],[Matricule]],#REF!,2,FALSE))</f>
        <v/>
      </c>
      <c r="C187" s="12" t="str">
        <f>IF(ISBLANK(Tableau41516[[#This Row],[Matricule]]),"",VLOOKUP(Tableau41516[[#This Row],[Matricule]],#REF!,3,FALSE))</f>
        <v/>
      </c>
      <c r="D187" s="12" t="str">
        <f>CONCATENATE(Tableau41516[[#This Row],[Semaine]],Tableau41516[[#This Row],[Matricule]])</f>
        <v/>
      </c>
      <c r="H187" s="8"/>
      <c r="I187" s="8"/>
      <c r="J187" s="8"/>
      <c r="K187" s="8"/>
      <c r="L187" s="8"/>
      <c r="M187" s="8"/>
      <c r="N187" s="8"/>
      <c r="O187" s="21">
        <f>COUNTIF(Tableau41516[[#This Row],[Lundi]:[Dimanche]],"&gt;0")</f>
        <v>0</v>
      </c>
      <c r="P187" s="21">
        <f>SUM(Tableau41516[[#This Row],[Lundi]:[Dimanche]])</f>
        <v>0</v>
      </c>
      <c r="Q187" s="21">
        <f>COUNTIF(Tableau41516[[#This Row],[Lundi]:[Dimanche]],"&gt;=190")*1000</f>
        <v>0</v>
      </c>
      <c r="R187" s="21">
        <f t="shared" si="4"/>
        <v>0</v>
      </c>
      <c r="S187" s="21">
        <f t="shared" si="5"/>
        <v>0</v>
      </c>
      <c r="T187" s="54" t="str">
        <f>IF(Tableau41516[[#This Row],[Matricule]]&gt;1,IF(COUNTIF(Tableau41516[DateMatricule],Tableau41516[[#This Row],[DateMatricule]])&gt;1,"Doublon",""),"")</f>
        <v/>
      </c>
      <c r="U187"/>
    </row>
    <row r="188" spans="1:21" x14ac:dyDescent="0.25">
      <c r="A188" s="12" t="str">
        <f>IF(Tableau41516[[#This Row],[Semaine]]="","",VLOOKUP(Tableau41516[[#This Row],[Semaine]],Listes!$A:$B,2,FALSE))</f>
        <v/>
      </c>
      <c r="B188" s="12" t="str">
        <f>IF(ISBLANK(Tableau41516[[#This Row],[Matricule]]),"",VLOOKUP(Tableau41516[[#This Row],[Matricule]],#REF!,2,FALSE))</f>
        <v/>
      </c>
      <c r="C188" s="12" t="str">
        <f>IF(ISBLANK(Tableau41516[[#This Row],[Matricule]]),"",VLOOKUP(Tableau41516[[#This Row],[Matricule]],#REF!,3,FALSE))</f>
        <v/>
      </c>
      <c r="D188" s="12" t="str">
        <f>CONCATENATE(Tableau41516[[#This Row],[Semaine]],Tableau41516[[#This Row],[Matricule]])</f>
        <v/>
      </c>
      <c r="H188" s="8"/>
      <c r="I188" s="8"/>
      <c r="J188" s="8"/>
      <c r="K188" s="8"/>
      <c r="L188" s="8"/>
      <c r="M188" s="8"/>
      <c r="N188" s="8"/>
      <c r="O188" s="21">
        <f>COUNTIF(Tableau41516[[#This Row],[Lundi]:[Dimanche]],"&gt;0")</f>
        <v>0</v>
      </c>
      <c r="P188" s="21">
        <f>SUM(Tableau41516[[#This Row],[Lundi]:[Dimanche]])</f>
        <v>0</v>
      </c>
      <c r="Q188" s="21">
        <f>COUNTIF(Tableau41516[[#This Row],[Lundi]:[Dimanche]],"&gt;=190")*1000</f>
        <v>0</v>
      </c>
      <c r="R188" s="21">
        <f t="shared" si="4"/>
        <v>0</v>
      </c>
      <c r="S188" s="21">
        <f t="shared" si="5"/>
        <v>0</v>
      </c>
      <c r="T188" s="54" t="str">
        <f>IF(Tableau41516[[#This Row],[Matricule]]&gt;1,IF(COUNTIF(Tableau41516[DateMatricule],Tableau41516[[#This Row],[DateMatricule]])&gt;1,"Doublon",""),"")</f>
        <v/>
      </c>
      <c r="U188"/>
    </row>
    <row r="189" spans="1:21" x14ac:dyDescent="0.25">
      <c r="A189" s="12" t="str">
        <f>IF(Tableau41516[[#This Row],[Semaine]]="","",VLOOKUP(Tableau41516[[#This Row],[Semaine]],Listes!$A:$B,2,FALSE))</f>
        <v/>
      </c>
      <c r="B189" s="12" t="str">
        <f>IF(ISBLANK(Tableau41516[[#This Row],[Matricule]]),"",VLOOKUP(Tableau41516[[#This Row],[Matricule]],#REF!,2,FALSE))</f>
        <v/>
      </c>
      <c r="C189" s="12" t="str">
        <f>IF(ISBLANK(Tableau41516[[#This Row],[Matricule]]),"",VLOOKUP(Tableau41516[[#This Row],[Matricule]],#REF!,3,FALSE))</f>
        <v/>
      </c>
      <c r="D189" s="12" t="str">
        <f>CONCATENATE(Tableau41516[[#This Row],[Semaine]],Tableau41516[[#This Row],[Matricule]])</f>
        <v/>
      </c>
      <c r="H189" s="8"/>
      <c r="I189" s="8"/>
      <c r="J189" s="8"/>
      <c r="K189" s="8"/>
      <c r="L189" s="8"/>
      <c r="M189" s="8"/>
      <c r="N189" s="8"/>
      <c r="O189" s="21">
        <f>COUNTIF(Tableau41516[[#This Row],[Lundi]:[Dimanche]],"&gt;0")</f>
        <v>0</v>
      </c>
      <c r="P189" s="21">
        <f>SUM(Tableau41516[[#This Row],[Lundi]:[Dimanche]])</f>
        <v>0</v>
      </c>
      <c r="Q189" s="21">
        <f>COUNTIF(Tableau41516[[#This Row],[Lundi]:[Dimanche]],"&gt;=190")*1000</f>
        <v>0</v>
      </c>
      <c r="R189" s="21">
        <f t="shared" si="4"/>
        <v>0</v>
      </c>
      <c r="S189" s="21">
        <f t="shared" si="5"/>
        <v>0</v>
      </c>
      <c r="T189" s="54" t="str">
        <f>IF(Tableau41516[[#This Row],[Matricule]]&gt;1,IF(COUNTIF(Tableau41516[DateMatricule],Tableau41516[[#This Row],[DateMatricule]])&gt;1,"Doublon",""),"")</f>
        <v/>
      </c>
      <c r="U189"/>
    </row>
    <row r="190" spans="1:21" x14ac:dyDescent="0.25">
      <c r="A190" s="12" t="str">
        <f>IF(Tableau41516[[#This Row],[Semaine]]="","",VLOOKUP(Tableau41516[[#This Row],[Semaine]],Listes!$A:$B,2,FALSE))</f>
        <v/>
      </c>
      <c r="B190" s="12" t="str">
        <f>IF(ISBLANK(Tableau41516[[#This Row],[Matricule]]),"",VLOOKUP(Tableau41516[[#This Row],[Matricule]],#REF!,2,FALSE))</f>
        <v/>
      </c>
      <c r="C190" s="12" t="str">
        <f>IF(ISBLANK(Tableau41516[[#This Row],[Matricule]]),"",VLOOKUP(Tableau41516[[#This Row],[Matricule]],#REF!,3,FALSE))</f>
        <v/>
      </c>
      <c r="D190" s="12" t="str">
        <f>CONCATENATE(Tableau41516[[#This Row],[Semaine]],Tableau41516[[#This Row],[Matricule]])</f>
        <v/>
      </c>
      <c r="H190" s="8"/>
      <c r="I190" s="8"/>
      <c r="J190" s="8"/>
      <c r="K190" s="8"/>
      <c r="L190" s="8"/>
      <c r="M190" s="8"/>
      <c r="N190" s="8"/>
      <c r="O190" s="21">
        <f>COUNTIF(Tableau41516[[#This Row],[Lundi]:[Dimanche]],"&gt;0")</f>
        <v>0</v>
      </c>
      <c r="P190" s="21">
        <f>SUM(Tableau41516[[#This Row],[Lundi]:[Dimanche]])</f>
        <v>0</v>
      </c>
      <c r="Q190" s="21">
        <f>COUNTIF(Tableau41516[[#This Row],[Lundi]:[Dimanche]],"&gt;=190")*1000</f>
        <v>0</v>
      </c>
      <c r="R190" s="21">
        <f t="shared" si="4"/>
        <v>0</v>
      </c>
      <c r="S190" s="21">
        <f t="shared" si="5"/>
        <v>0</v>
      </c>
      <c r="T190" s="54" t="str">
        <f>IF(Tableau41516[[#This Row],[Matricule]]&gt;1,IF(COUNTIF(Tableau41516[DateMatricule],Tableau41516[[#This Row],[DateMatricule]])&gt;1,"Doublon",""),"")</f>
        <v/>
      </c>
      <c r="U190"/>
    </row>
    <row r="191" spans="1:21" x14ac:dyDescent="0.25">
      <c r="A191" s="12" t="str">
        <f>IF(Tableau41516[[#This Row],[Semaine]]="","",VLOOKUP(Tableau41516[[#This Row],[Semaine]],Listes!$A:$B,2,FALSE))</f>
        <v/>
      </c>
      <c r="B191" s="12" t="str">
        <f>IF(ISBLANK(Tableau41516[[#This Row],[Matricule]]),"",VLOOKUP(Tableau41516[[#This Row],[Matricule]],#REF!,2,FALSE))</f>
        <v/>
      </c>
      <c r="C191" s="12" t="str">
        <f>IF(ISBLANK(Tableau41516[[#This Row],[Matricule]]),"",VLOOKUP(Tableau41516[[#This Row],[Matricule]],#REF!,3,FALSE))</f>
        <v/>
      </c>
      <c r="D191" s="12" t="str">
        <f>CONCATENATE(Tableau41516[[#This Row],[Semaine]],Tableau41516[[#This Row],[Matricule]])</f>
        <v/>
      </c>
      <c r="H191" s="8"/>
      <c r="I191" s="8"/>
      <c r="J191" s="8"/>
      <c r="K191" s="8"/>
      <c r="L191" s="8"/>
      <c r="M191" s="8"/>
      <c r="N191" s="8"/>
      <c r="O191" s="21">
        <f>COUNTIF(Tableau41516[[#This Row],[Lundi]:[Dimanche]],"&gt;0")</f>
        <v>0</v>
      </c>
      <c r="P191" s="21">
        <f>SUM(Tableau41516[[#This Row],[Lundi]:[Dimanche]])</f>
        <v>0</v>
      </c>
      <c r="Q191" s="21">
        <f>COUNTIF(Tableau41516[[#This Row],[Lundi]:[Dimanche]],"&gt;=190")*1000</f>
        <v>0</v>
      </c>
      <c r="R191" s="21">
        <f t="shared" si="4"/>
        <v>0</v>
      </c>
      <c r="S191" s="21">
        <f t="shared" si="5"/>
        <v>0</v>
      </c>
      <c r="T191" s="54" t="str">
        <f>IF(Tableau41516[[#This Row],[Matricule]]&gt;1,IF(COUNTIF(Tableau41516[DateMatricule],Tableau41516[[#This Row],[DateMatricule]])&gt;1,"Doublon",""),"")</f>
        <v/>
      </c>
      <c r="U191"/>
    </row>
    <row r="192" spans="1:21" x14ac:dyDescent="0.25">
      <c r="A192" s="12" t="str">
        <f>IF(Tableau41516[[#This Row],[Semaine]]="","",VLOOKUP(Tableau41516[[#This Row],[Semaine]],Listes!$A:$B,2,FALSE))</f>
        <v/>
      </c>
      <c r="B192" s="12" t="str">
        <f>IF(ISBLANK(Tableau41516[[#This Row],[Matricule]]),"",VLOOKUP(Tableau41516[[#This Row],[Matricule]],#REF!,2,FALSE))</f>
        <v/>
      </c>
      <c r="C192" s="12" t="str">
        <f>IF(ISBLANK(Tableau41516[[#This Row],[Matricule]]),"",VLOOKUP(Tableau41516[[#This Row],[Matricule]],#REF!,3,FALSE))</f>
        <v/>
      </c>
      <c r="D192" s="12" t="str">
        <f>CONCATENATE(Tableau41516[[#This Row],[Semaine]],Tableau41516[[#This Row],[Matricule]])</f>
        <v/>
      </c>
      <c r="H192" s="8"/>
      <c r="I192" s="8"/>
      <c r="J192" s="8"/>
      <c r="K192" s="8"/>
      <c r="L192" s="8"/>
      <c r="M192" s="8"/>
      <c r="N192" s="8"/>
      <c r="O192" s="21">
        <f>COUNTIF(Tableau41516[[#This Row],[Lundi]:[Dimanche]],"&gt;0")</f>
        <v>0</v>
      </c>
      <c r="P192" s="21">
        <f>SUM(Tableau41516[[#This Row],[Lundi]:[Dimanche]])</f>
        <v>0</v>
      </c>
      <c r="Q192" s="21">
        <f>COUNTIF(Tableau41516[[#This Row],[Lundi]:[Dimanche]],"&gt;=190")*1000</f>
        <v>0</v>
      </c>
      <c r="R192" s="21">
        <f t="shared" si="4"/>
        <v>0</v>
      </c>
      <c r="S192" s="21">
        <f t="shared" si="5"/>
        <v>0</v>
      </c>
      <c r="T192" s="54" t="str">
        <f>IF(Tableau41516[[#This Row],[Matricule]]&gt;1,IF(COUNTIF(Tableau41516[DateMatricule],Tableau41516[[#This Row],[DateMatricule]])&gt;1,"Doublon",""),"")</f>
        <v/>
      </c>
      <c r="U192"/>
    </row>
    <row r="193" spans="1:21" x14ac:dyDescent="0.25">
      <c r="A193" s="12" t="str">
        <f>IF(Tableau41516[[#This Row],[Semaine]]="","",VLOOKUP(Tableau41516[[#This Row],[Semaine]],Listes!$A:$B,2,FALSE))</f>
        <v/>
      </c>
      <c r="B193" s="12" t="str">
        <f>IF(ISBLANK(Tableau41516[[#This Row],[Matricule]]),"",VLOOKUP(Tableau41516[[#This Row],[Matricule]],#REF!,2,FALSE))</f>
        <v/>
      </c>
      <c r="C193" s="12" t="str">
        <f>IF(ISBLANK(Tableau41516[[#This Row],[Matricule]]),"",VLOOKUP(Tableau41516[[#This Row],[Matricule]],#REF!,3,FALSE))</f>
        <v/>
      </c>
      <c r="D193" s="12" t="str">
        <f>CONCATENATE(Tableau41516[[#This Row],[Semaine]],Tableau41516[[#This Row],[Matricule]])</f>
        <v/>
      </c>
      <c r="H193" s="8"/>
      <c r="I193" s="8"/>
      <c r="J193" s="8"/>
      <c r="K193" s="8"/>
      <c r="L193" s="8"/>
      <c r="M193" s="8"/>
      <c r="N193" s="8"/>
      <c r="O193" s="21">
        <f>COUNTIF(Tableau41516[[#This Row],[Lundi]:[Dimanche]],"&gt;0")</f>
        <v>0</v>
      </c>
      <c r="P193" s="21">
        <f>SUM(Tableau41516[[#This Row],[Lundi]:[Dimanche]])</f>
        <v>0</v>
      </c>
      <c r="Q193" s="21">
        <f>COUNTIF(Tableau41516[[#This Row],[Lundi]:[Dimanche]],"&gt;=190")*1000</f>
        <v>0</v>
      </c>
      <c r="R193" s="21">
        <f t="shared" si="4"/>
        <v>0</v>
      </c>
      <c r="S193" s="21">
        <f t="shared" si="5"/>
        <v>0</v>
      </c>
      <c r="T193" s="54" t="str">
        <f>IF(Tableau41516[[#This Row],[Matricule]]&gt;1,IF(COUNTIF(Tableau41516[DateMatricule],Tableau41516[[#This Row],[DateMatricule]])&gt;1,"Doublon",""),"")</f>
        <v/>
      </c>
      <c r="U193"/>
    </row>
    <row r="194" spans="1:21" x14ac:dyDescent="0.25">
      <c r="A194" s="12" t="str">
        <f>IF(Tableau41516[[#This Row],[Semaine]]="","",VLOOKUP(Tableau41516[[#This Row],[Semaine]],Listes!$A:$B,2,FALSE))</f>
        <v/>
      </c>
      <c r="B194" s="12" t="str">
        <f>IF(ISBLANK(Tableau41516[[#This Row],[Matricule]]),"",VLOOKUP(Tableau41516[[#This Row],[Matricule]],#REF!,2,FALSE))</f>
        <v/>
      </c>
      <c r="C194" s="12" t="str">
        <f>IF(ISBLANK(Tableau41516[[#This Row],[Matricule]]),"",VLOOKUP(Tableau41516[[#This Row],[Matricule]],#REF!,3,FALSE))</f>
        <v/>
      </c>
      <c r="D194" s="12" t="str">
        <f>CONCATENATE(Tableau41516[[#This Row],[Semaine]],Tableau41516[[#This Row],[Matricule]])</f>
        <v/>
      </c>
      <c r="H194" s="8"/>
      <c r="I194" s="8"/>
      <c r="J194" s="8"/>
      <c r="K194" s="8"/>
      <c r="L194" s="8"/>
      <c r="M194" s="8"/>
      <c r="N194" s="8"/>
      <c r="O194" s="21">
        <f>COUNTIF(Tableau41516[[#This Row],[Lundi]:[Dimanche]],"&gt;0")</f>
        <v>0</v>
      </c>
      <c r="P194" s="21">
        <f>SUM(Tableau41516[[#This Row],[Lundi]:[Dimanche]])</f>
        <v>0</v>
      </c>
      <c r="Q194" s="21">
        <f>COUNTIF(Tableau41516[[#This Row],[Lundi]:[Dimanche]],"&gt;=190")*1000</f>
        <v>0</v>
      </c>
      <c r="R194" s="21">
        <f t="shared" si="4"/>
        <v>0</v>
      </c>
      <c r="S194" s="21">
        <f t="shared" si="5"/>
        <v>0</v>
      </c>
      <c r="T194" s="54" t="str">
        <f>IF(Tableau41516[[#This Row],[Matricule]]&gt;1,IF(COUNTIF(Tableau41516[DateMatricule],Tableau41516[[#This Row],[DateMatricule]])&gt;1,"Doublon",""),"")</f>
        <v/>
      </c>
      <c r="U194"/>
    </row>
    <row r="195" spans="1:21" x14ac:dyDescent="0.25">
      <c r="A195" s="12" t="str">
        <f>IF(Tableau41516[[#This Row],[Semaine]]="","",VLOOKUP(Tableau41516[[#This Row],[Semaine]],Listes!$A:$B,2,FALSE))</f>
        <v/>
      </c>
      <c r="B195" s="12" t="str">
        <f>IF(ISBLANK(Tableau41516[[#This Row],[Matricule]]),"",VLOOKUP(Tableau41516[[#This Row],[Matricule]],#REF!,2,FALSE))</f>
        <v/>
      </c>
      <c r="C195" s="12" t="str">
        <f>IF(ISBLANK(Tableau41516[[#This Row],[Matricule]]),"",VLOOKUP(Tableau41516[[#This Row],[Matricule]],#REF!,3,FALSE))</f>
        <v/>
      </c>
      <c r="D195" s="12" t="str">
        <f>CONCATENATE(Tableau41516[[#This Row],[Semaine]],Tableau41516[[#This Row],[Matricule]])</f>
        <v/>
      </c>
      <c r="H195" s="8"/>
      <c r="I195" s="8"/>
      <c r="J195" s="8"/>
      <c r="K195" s="8"/>
      <c r="L195" s="8"/>
      <c r="M195" s="8"/>
      <c r="N195" s="8"/>
      <c r="O195" s="21">
        <f>COUNTIF(Tableau41516[[#This Row],[Lundi]:[Dimanche]],"&gt;0")</f>
        <v>0</v>
      </c>
      <c r="P195" s="21">
        <f>SUM(Tableau41516[[#This Row],[Lundi]:[Dimanche]])</f>
        <v>0</v>
      </c>
      <c r="Q195" s="21">
        <f>COUNTIF(Tableau41516[[#This Row],[Lundi]:[Dimanche]],"&gt;=190")*1000</f>
        <v>0</v>
      </c>
      <c r="R195" s="21">
        <f t="shared" ref="R195:R258" si="6">+IF(P195&gt;1140,(P195-1140)*20,0)</f>
        <v>0</v>
      </c>
      <c r="S195" s="21">
        <f t="shared" ref="S195:S258" si="7">+Q195+R195</f>
        <v>0</v>
      </c>
      <c r="T195" s="54" t="str">
        <f>IF(Tableau41516[[#This Row],[Matricule]]&gt;1,IF(COUNTIF(Tableau41516[DateMatricule],Tableau41516[[#This Row],[DateMatricule]])&gt;1,"Doublon",""),"")</f>
        <v/>
      </c>
      <c r="U195"/>
    </row>
    <row r="196" spans="1:21" x14ac:dyDescent="0.25">
      <c r="A196" s="12" t="str">
        <f>IF(Tableau41516[[#This Row],[Semaine]]="","",VLOOKUP(Tableau41516[[#This Row],[Semaine]],Listes!$A:$B,2,FALSE))</f>
        <v/>
      </c>
      <c r="B196" s="12" t="str">
        <f>IF(ISBLANK(Tableau41516[[#This Row],[Matricule]]),"",VLOOKUP(Tableau41516[[#This Row],[Matricule]],#REF!,2,FALSE))</f>
        <v/>
      </c>
      <c r="C196" s="12" t="str">
        <f>IF(ISBLANK(Tableau41516[[#This Row],[Matricule]]),"",VLOOKUP(Tableau41516[[#This Row],[Matricule]],#REF!,3,FALSE))</f>
        <v/>
      </c>
      <c r="D196" s="12" t="str">
        <f>CONCATENATE(Tableau41516[[#This Row],[Semaine]],Tableau41516[[#This Row],[Matricule]])</f>
        <v/>
      </c>
      <c r="H196" s="8"/>
      <c r="I196" s="8"/>
      <c r="J196" s="8"/>
      <c r="K196" s="8"/>
      <c r="L196" s="8"/>
      <c r="M196" s="8"/>
      <c r="N196" s="8"/>
      <c r="O196" s="21">
        <f>COUNTIF(Tableau41516[[#This Row],[Lundi]:[Dimanche]],"&gt;0")</f>
        <v>0</v>
      </c>
      <c r="P196" s="21">
        <f>SUM(Tableau41516[[#This Row],[Lundi]:[Dimanche]])</f>
        <v>0</v>
      </c>
      <c r="Q196" s="21">
        <f>COUNTIF(Tableau41516[[#This Row],[Lundi]:[Dimanche]],"&gt;=190")*1000</f>
        <v>0</v>
      </c>
      <c r="R196" s="21">
        <f t="shared" si="6"/>
        <v>0</v>
      </c>
      <c r="S196" s="21">
        <f t="shared" si="7"/>
        <v>0</v>
      </c>
      <c r="T196" s="54" t="str">
        <f>IF(Tableau41516[[#This Row],[Matricule]]&gt;1,IF(COUNTIF(Tableau41516[DateMatricule],Tableau41516[[#This Row],[DateMatricule]])&gt;1,"Doublon",""),"")</f>
        <v/>
      </c>
      <c r="U196"/>
    </row>
    <row r="197" spans="1:21" x14ac:dyDescent="0.25">
      <c r="A197" s="12" t="str">
        <f>IF(Tableau41516[[#This Row],[Semaine]]="","",VLOOKUP(Tableau41516[[#This Row],[Semaine]],Listes!$A:$B,2,FALSE))</f>
        <v/>
      </c>
      <c r="B197" s="12" t="str">
        <f>IF(ISBLANK(Tableau41516[[#This Row],[Matricule]]),"",VLOOKUP(Tableau41516[[#This Row],[Matricule]],#REF!,2,FALSE))</f>
        <v/>
      </c>
      <c r="C197" s="12" t="str">
        <f>IF(ISBLANK(Tableau41516[[#This Row],[Matricule]]),"",VLOOKUP(Tableau41516[[#This Row],[Matricule]],#REF!,3,FALSE))</f>
        <v/>
      </c>
      <c r="D197" s="12" t="str">
        <f>CONCATENATE(Tableau41516[[#This Row],[Semaine]],Tableau41516[[#This Row],[Matricule]])</f>
        <v/>
      </c>
      <c r="H197" s="8"/>
      <c r="I197" s="8"/>
      <c r="J197" s="8"/>
      <c r="K197" s="8"/>
      <c r="L197" s="8"/>
      <c r="M197" s="8"/>
      <c r="N197" s="8"/>
      <c r="O197" s="21">
        <f>COUNTIF(Tableau41516[[#This Row],[Lundi]:[Dimanche]],"&gt;0")</f>
        <v>0</v>
      </c>
      <c r="P197" s="21">
        <f>SUM(Tableau41516[[#This Row],[Lundi]:[Dimanche]])</f>
        <v>0</v>
      </c>
      <c r="Q197" s="21">
        <f>COUNTIF(Tableau41516[[#This Row],[Lundi]:[Dimanche]],"&gt;=190")*1000</f>
        <v>0</v>
      </c>
      <c r="R197" s="21">
        <f t="shared" si="6"/>
        <v>0</v>
      </c>
      <c r="S197" s="21">
        <f t="shared" si="7"/>
        <v>0</v>
      </c>
      <c r="T197" s="54" t="str">
        <f>IF(Tableau41516[[#This Row],[Matricule]]&gt;1,IF(COUNTIF(Tableau41516[DateMatricule],Tableau41516[[#This Row],[DateMatricule]])&gt;1,"Doublon",""),"")</f>
        <v/>
      </c>
      <c r="U197"/>
    </row>
    <row r="198" spans="1:21" x14ac:dyDescent="0.25">
      <c r="A198" s="12" t="str">
        <f>IF(Tableau41516[[#This Row],[Semaine]]="","",VLOOKUP(Tableau41516[[#This Row],[Semaine]],Listes!$A:$B,2,FALSE))</f>
        <v/>
      </c>
      <c r="B198" s="12" t="str">
        <f>IF(ISBLANK(Tableau41516[[#This Row],[Matricule]]),"",VLOOKUP(Tableau41516[[#This Row],[Matricule]],#REF!,2,FALSE))</f>
        <v/>
      </c>
      <c r="C198" s="12" t="str">
        <f>IF(ISBLANK(Tableau41516[[#This Row],[Matricule]]),"",VLOOKUP(Tableau41516[[#This Row],[Matricule]],#REF!,3,FALSE))</f>
        <v/>
      </c>
      <c r="D198" s="12" t="str">
        <f>CONCATENATE(Tableau41516[[#This Row],[Semaine]],Tableau41516[[#This Row],[Matricule]])</f>
        <v/>
      </c>
      <c r="H198" s="8"/>
      <c r="I198" s="8"/>
      <c r="J198" s="8"/>
      <c r="K198" s="8"/>
      <c r="L198" s="8"/>
      <c r="M198" s="8"/>
      <c r="N198" s="8"/>
      <c r="O198" s="21">
        <f>COUNTIF(Tableau41516[[#This Row],[Lundi]:[Dimanche]],"&gt;0")</f>
        <v>0</v>
      </c>
      <c r="P198" s="21">
        <f>SUM(Tableau41516[[#This Row],[Lundi]:[Dimanche]])</f>
        <v>0</v>
      </c>
      <c r="Q198" s="21">
        <f>COUNTIF(Tableau41516[[#This Row],[Lundi]:[Dimanche]],"&gt;=190")*1000</f>
        <v>0</v>
      </c>
      <c r="R198" s="21">
        <f t="shared" si="6"/>
        <v>0</v>
      </c>
      <c r="S198" s="21">
        <f t="shared" si="7"/>
        <v>0</v>
      </c>
      <c r="T198" s="54" t="str">
        <f>IF(Tableau41516[[#This Row],[Matricule]]&gt;1,IF(COUNTIF(Tableau41516[DateMatricule],Tableau41516[[#This Row],[DateMatricule]])&gt;1,"Doublon",""),"")</f>
        <v/>
      </c>
      <c r="U198"/>
    </row>
    <row r="199" spans="1:21" x14ac:dyDescent="0.25">
      <c r="A199" s="12" t="str">
        <f>IF(Tableau41516[[#This Row],[Semaine]]="","",VLOOKUP(Tableau41516[[#This Row],[Semaine]],Listes!$A:$B,2,FALSE))</f>
        <v/>
      </c>
      <c r="B199" s="12" t="str">
        <f>IF(ISBLANK(Tableau41516[[#This Row],[Matricule]]),"",VLOOKUP(Tableau41516[[#This Row],[Matricule]],#REF!,2,FALSE))</f>
        <v/>
      </c>
      <c r="C199" s="12" t="str">
        <f>IF(ISBLANK(Tableau41516[[#This Row],[Matricule]]),"",VLOOKUP(Tableau41516[[#This Row],[Matricule]],#REF!,3,FALSE))</f>
        <v/>
      </c>
      <c r="D199" s="12" t="str">
        <f>CONCATENATE(Tableau41516[[#This Row],[Semaine]],Tableau41516[[#This Row],[Matricule]])</f>
        <v/>
      </c>
      <c r="H199" s="8"/>
      <c r="I199" s="8"/>
      <c r="J199" s="8"/>
      <c r="K199" s="8"/>
      <c r="L199" s="8"/>
      <c r="M199" s="8"/>
      <c r="N199" s="8"/>
      <c r="O199" s="21">
        <f>COUNTIF(Tableau41516[[#This Row],[Lundi]:[Dimanche]],"&gt;0")</f>
        <v>0</v>
      </c>
      <c r="P199" s="21">
        <f>SUM(Tableau41516[[#This Row],[Lundi]:[Dimanche]])</f>
        <v>0</v>
      </c>
      <c r="Q199" s="21">
        <f>COUNTIF(Tableau41516[[#This Row],[Lundi]:[Dimanche]],"&gt;=190")*1000</f>
        <v>0</v>
      </c>
      <c r="R199" s="21">
        <f t="shared" si="6"/>
        <v>0</v>
      </c>
      <c r="S199" s="21">
        <f t="shared" si="7"/>
        <v>0</v>
      </c>
      <c r="T199" s="54" t="str">
        <f>IF(Tableau41516[[#This Row],[Matricule]]&gt;1,IF(COUNTIF(Tableau41516[DateMatricule],Tableau41516[[#This Row],[DateMatricule]])&gt;1,"Doublon",""),"")</f>
        <v/>
      </c>
      <c r="U199"/>
    </row>
    <row r="200" spans="1:21" x14ac:dyDescent="0.25">
      <c r="A200" s="12" t="str">
        <f>IF(Tableau41516[[#This Row],[Semaine]]="","",VLOOKUP(Tableau41516[[#This Row],[Semaine]],Listes!$A:$B,2,FALSE))</f>
        <v/>
      </c>
      <c r="B200" s="12" t="str">
        <f>IF(ISBLANK(Tableau41516[[#This Row],[Matricule]]),"",VLOOKUP(Tableau41516[[#This Row],[Matricule]],#REF!,2,FALSE))</f>
        <v/>
      </c>
      <c r="C200" s="12" t="str">
        <f>IF(ISBLANK(Tableau41516[[#This Row],[Matricule]]),"",VLOOKUP(Tableau41516[[#This Row],[Matricule]],#REF!,3,FALSE))</f>
        <v/>
      </c>
      <c r="D200" s="12" t="str">
        <f>CONCATENATE(Tableau41516[[#This Row],[Semaine]],Tableau41516[[#This Row],[Matricule]])</f>
        <v/>
      </c>
      <c r="H200" s="8"/>
      <c r="I200" s="8"/>
      <c r="J200" s="8"/>
      <c r="K200" s="8"/>
      <c r="L200" s="8"/>
      <c r="M200" s="8"/>
      <c r="N200" s="8"/>
      <c r="O200" s="21">
        <f>COUNTIF(Tableau41516[[#This Row],[Lundi]:[Dimanche]],"&gt;0")</f>
        <v>0</v>
      </c>
      <c r="P200" s="21">
        <f>SUM(Tableau41516[[#This Row],[Lundi]:[Dimanche]])</f>
        <v>0</v>
      </c>
      <c r="Q200" s="21">
        <f>COUNTIF(Tableau41516[[#This Row],[Lundi]:[Dimanche]],"&gt;=190")*1000</f>
        <v>0</v>
      </c>
      <c r="R200" s="21">
        <f t="shared" si="6"/>
        <v>0</v>
      </c>
      <c r="S200" s="21">
        <f t="shared" si="7"/>
        <v>0</v>
      </c>
      <c r="T200" s="54" t="str">
        <f>IF(Tableau41516[[#This Row],[Matricule]]&gt;1,IF(COUNTIF(Tableau41516[DateMatricule],Tableau41516[[#This Row],[DateMatricule]])&gt;1,"Doublon",""),"")</f>
        <v/>
      </c>
      <c r="U200"/>
    </row>
    <row r="201" spans="1:21" x14ac:dyDescent="0.25">
      <c r="A201" s="12" t="str">
        <f>IF(Tableau41516[[#This Row],[Semaine]]="","",VLOOKUP(Tableau41516[[#This Row],[Semaine]],Listes!$A:$B,2,FALSE))</f>
        <v/>
      </c>
      <c r="B201" s="12" t="str">
        <f>IF(ISBLANK(Tableau41516[[#This Row],[Matricule]]),"",VLOOKUP(Tableau41516[[#This Row],[Matricule]],#REF!,2,FALSE))</f>
        <v/>
      </c>
      <c r="C201" s="12" t="str">
        <f>IF(ISBLANK(Tableau41516[[#This Row],[Matricule]]),"",VLOOKUP(Tableau41516[[#This Row],[Matricule]],#REF!,3,FALSE))</f>
        <v/>
      </c>
      <c r="D201" s="12" t="str">
        <f>CONCATENATE(Tableau41516[[#This Row],[Semaine]],Tableau41516[[#This Row],[Matricule]])</f>
        <v/>
      </c>
      <c r="H201" s="8"/>
      <c r="I201" s="8"/>
      <c r="J201" s="8"/>
      <c r="K201" s="8"/>
      <c r="L201" s="8"/>
      <c r="M201" s="8"/>
      <c r="N201" s="8"/>
      <c r="O201" s="21">
        <f>COUNTIF(Tableau41516[[#This Row],[Lundi]:[Dimanche]],"&gt;0")</f>
        <v>0</v>
      </c>
      <c r="P201" s="21">
        <f>SUM(Tableau41516[[#This Row],[Lundi]:[Dimanche]])</f>
        <v>0</v>
      </c>
      <c r="Q201" s="21">
        <f>COUNTIF(Tableau41516[[#This Row],[Lundi]:[Dimanche]],"&gt;=190")*1000</f>
        <v>0</v>
      </c>
      <c r="R201" s="21">
        <f t="shared" si="6"/>
        <v>0</v>
      </c>
      <c r="S201" s="21">
        <f t="shared" si="7"/>
        <v>0</v>
      </c>
      <c r="T201" s="54" t="str">
        <f>IF(Tableau41516[[#This Row],[Matricule]]&gt;1,IF(COUNTIF(Tableau41516[DateMatricule],Tableau41516[[#This Row],[DateMatricule]])&gt;1,"Doublon",""),"")</f>
        <v/>
      </c>
      <c r="U201"/>
    </row>
    <row r="202" spans="1:21" x14ac:dyDescent="0.25">
      <c r="A202" s="12" t="str">
        <f>IF(Tableau41516[[#This Row],[Semaine]]="","",VLOOKUP(Tableau41516[[#This Row],[Semaine]],Listes!$A:$B,2,FALSE))</f>
        <v/>
      </c>
      <c r="B202" s="12" t="str">
        <f>IF(ISBLANK(Tableau41516[[#This Row],[Matricule]]),"",VLOOKUP(Tableau41516[[#This Row],[Matricule]],#REF!,2,FALSE))</f>
        <v/>
      </c>
      <c r="C202" s="12" t="str">
        <f>IF(ISBLANK(Tableau41516[[#This Row],[Matricule]]),"",VLOOKUP(Tableau41516[[#This Row],[Matricule]],#REF!,3,FALSE))</f>
        <v/>
      </c>
      <c r="D202" s="12" t="str">
        <f>CONCATENATE(Tableau41516[[#This Row],[Semaine]],Tableau41516[[#This Row],[Matricule]])</f>
        <v/>
      </c>
      <c r="H202" s="8"/>
      <c r="I202" s="8"/>
      <c r="J202" s="8"/>
      <c r="K202" s="8"/>
      <c r="L202" s="8"/>
      <c r="M202" s="8"/>
      <c r="N202" s="8"/>
      <c r="O202" s="21">
        <f>COUNTIF(Tableau41516[[#This Row],[Lundi]:[Dimanche]],"&gt;0")</f>
        <v>0</v>
      </c>
      <c r="P202" s="21">
        <f>SUM(Tableau41516[[#This Row],[Lundi]:[Dimanche]])</f>
        <v>0</v>
      </c>
      <c r="Q202" s="21">
        <f>COUNTIF(Tableau41516[[#This Row],[Lundi]:[Dimanche]],"&gt;=190")*1000</f>
        <v>0</v>
      </c>
      <c r="R202" s="21">
        <f t="shared" si="6"/>
        <v>0</v>
      </c>
      <c r="S202" s="21">
        <f t="shared" si="7"/>
        <v>0</v>
      </c>
      <c r="T202" s="54" t="str">
        <f>IF(Tableau41516[[#This Row],[Matricule]]&gt;1,IF(COUNTIF(Tableau41516[DateMatricule],Tableau41516[[#This Row],[DateMatricule]])&gt;1,"Doublon",""),"")</f>
        <v/>
      </c>
      <c r="U202"/>
    </row>
    <row r="203" spans="1:21" x14ac:dyDescent="0.25">
      <c r="A203" s="12" t="str">
        <f>IF(Tableau41516[[#This Row],[Semaine]]="","",VLOOKUP(Tableau41516[[#This Row],[Semaine]],Listes!$A:$B,2,FALSE))</f>
        <v/>
      </c>
      <c r="B203" s="12" t="str">
        <f>IF(ISBLANK(Tableau41516[[#This Row],[Matricule]]),"",VLOOKUP(Tableau41516[[#This Row],[Matricule]],#REF!,2,FALSE))</f>
        <v/>
      </c>
      <c r="C203" s="12" t="str">
        <f>IF(ISBLANK(Tableau41516[[#This Row],[Matricule]]),"",VLOOKUP(Tableau41516[[#This Row],[Matricule]],#REF!,3,FALSE))</f>
        <v/>
      </c>
      <c r="D203" s="12" t="str">
        <f>CONCATENATE(Tableau41516[[#This Row],[Semaine]],Tableau41516[[#This Row],[Matricule]])</f>
        <v/>
      </c>
      <c r="H203" s="8"/>
      <c r="I203" s="8"/>
      <c r="J203" s="8"/>
      <c r="K203" s="8"/>
      <c r="L203" s="8"/>
      <c r="M203" s="8"/>
      <c r="N203" s="8"/>
      <c r="O203" s="21">
        <f>COUNTIF(Tableau41516[[#This Row],[Lundi]:[Dimanche]],"&gt;0")</f>
        <v>0</v>
      </c>
      <c r="P203" s="21">
        <f>SUM(Tableau41516[[#This Row],[Lundi]:[Dimanche]])</f>
        <v>0</v>
      </c>
      <c r="Q203" s="21">
        <f>COUNTIF(Tableau41516[[#This Row],[Lundi]:[Dimanche]],"&gt;=190")*1000</f>
        <v>0</v>
      </c>
      <c r="R203" s="21">
        <f t="shared" si="6"/>
        <v>0</v>
      </c>
      <c r="S203" s="21">
        <f t="shared" si="7"/>
        <v>0</v>
      </c>
      <c r="T203" s="54" t="str">
        <f>IF(Tableau41516[[#This Row],[Matricule]]&gt;1,IF(COUNTIF(Tableau41516[DateMatricule],Tableau41516[[#This Row],[DateMatricule]])&gt;1,"Doublon",""),"")</f>
        <v/>
      </c>
      <c r="U203"/>
    </row>
    <row r="204" spans="1:21" x14ac:dyDescent="0.25">
      <c r="A204" s="12" t="str">
        <f>IF(Tableau41516[[#This Row],[Semaine]]="","",VLOOKUP(Tableau41516[[#This Row],[Semaine]],Listes!$A:$B,2,FALSE))</f>
        <v/>
      </c>
      <c r="B204" s="12" t="str">
        <f>IF(ISBLANK(Tableau41516[[#This Row],[Matricule]]),"",VLOOKUP(Tableau41516[[#This Row],[Matricule]],#REF!,2,FALSE))</f>
        <v/>
      </c>
      <c r="C204" s="12" t="str">
        <f>IF(ISBLANK(Tableau41516[[#This Row],[Matricule]]),"",VLOOKUP(Tableau41516[[#This Row],[Matricule]],#REF!,3,FALSE))</f>
        <v/>
      </c>
      <c r="D204" s="12" t="str">
        <f>CONCATENATE(Tableau41516[[#This Row],[Semaine]],Tableau41516[[#This Row],[Matricule]])</f>
        <v/>
      </c>
      <c r="H204" s="8"/>
      <c r="I204" s="8"/>
      <c r="J204" s="8"/>
      <c r="K204" s="8"/>
      <c r="L204" s="8"/>
      <c r="M204" s="8"/>
      <c r="N204" s="8"/>
      <c r="O204" s="21">
        <f>COUNTIF(Tableau41516[[#This Row],[Lundi]:[Dimanche]],"&gt;0")</f>
        <v>0</v>
      </c>
      <c r="P204" s="21">
        <f>SUM(Tableau41516[[#This Row],[Lundi]:[Dimanche]])</f>
        <v>0</v>
      </c>
      <c r="Q204" s="21">
        <f>COUNTIF(Tableau41516[[#This Row],[Lundi]:[Dimanche]],"&gt;=190")*1000</f>
        <v>0</v>
      </c>
      <c r="R204" s="21">
        <f t="shared" si="6"/>
        <v>0</v>
      </c>
      <c r="S204" s="21">
        <f t="shared" si="7"/>
        <v>0</v>
      </c>
      <c r="T204" s="54" t="str">
        <f>IF(Tableau41516[[#This Row],[Matricule]]&gt;1,IF(COUNTIF(Tableau41516[DateMatricule],Tableau41516[[#This Row],[DateMatricule]])&gt;1,"Doublon",""),"")</f>
        <v/>
      </c>
      <c r="U204"/>
    </row>
    <row r="205" spans="1:21" x14ac:dyDescent="0.25">
      <c r="A205" s="12" t="str">
        <f>IF(Tableau41516[[#This Row],[Semaine]]="","",VLOOKUP(Tableau41516[[#This Row],[Semaine]],Listes!$A:$B,2,FALSE))</f>
        <v/>
      </c>
      <c r="B205" s="12" t="str">
        <f>IF(ISBLANK(Tableau41516[[#This Row],[Matricule]]),"",VLOOKUP(Tableau41516[[#This Row],[Matricule]],#REF!,2,FALSE))</f>
        <v/>
      </c>
      <c r="C205" s="12" t="str">
        <f>IF(ISBLANK(Tableau41516[[#This Row],[Matricule]]),"",VLOOKUP(Tableau41516[[#This Row],[Matricule]],#REF!,3,FALSE))</f>
        <v/>
      </c>
      <c r="D205" s="12" t="str">
        <f>CONCATENATE(Tableau41516[[#This Row],[Semaine]],Tableau41516[[#This Row],[Matricule]])</f>
        <v/>
      </c>
      <c r="H205" s="8"/>
      <c r="I205" s="8"/>
      <c r="J205" s="8"/>
      <c r="K205" s="8"/>
      <c r="L205" s="8"/>
      <c r="M205" s="8"/>
      <c r="N205" s="8"/>
      <c r="O205" s="21">
        <f>COUNTIF(Tableau41516[[#This Row],[Lundi]:[Dimanche]],"&gt;0")</f>
        <v>0</v>
      </c>
      <c r="P205" s="21">
        <f>SUM(Tableau41516[[#This Row],[Lundi]:[Dimanche]])</f>
        <v>0</v>
      </c>
      <c r="Q205" s="21">
        <f>COUNTIF(Tableau41516[[#This Row],[Lundi]:[Dimanche]],"&gt;=190")*1000</f>
        <v>0</v>
      </c>
      <c r="R205" s="21">
        <f t="shared" si="6"/>
        <v>0</v>
      </c>
      <c r="S205" s="21">
        <f t="shared" si="7"/>
        <v>0</v>
      </c>
      <c r="T205" s="54" t="str">
        <f>IF(Tableau41516[[#This Row],[Matricule]]&gt;1,IF(COUNTIF(Tableau41516[DateMatricule],Tableau41516[[#This Row],[DateMatricule]])&gt;1,"Doublon",""),"")</f>
        <v/>
      </c>
      <c r="U205"/>
    </row>
    <row r="206" spans="1:21" x14ac:dyDescent="0.25">
      <c r="A206" s="12" t="str">
        <f>IF(Tableau41516[[#This Row],[Semaine]]="","",VLOOKUP(Tableau41516[[#This Row],[Semaine]],Listes!$A:$B,2,FALSE))</f>
        <v/>
      </c>
      <c r="B206" s="12" t="str">
        <f>IF(ISBLANK(Tableau41516[[#This Row],[Matricule]]),"",VLOOKUP(Tableau41516[[#This Row],[Matricule]],#REF!,2,FALSE))</f>
        <v/>
      </c>
      <c r="C206" s="12" t="str">
        <f>IF(ISBLANK(Tableau41516[[#This Row],[Matricule]]),"",VLOOKUP(Tableau41516[[#This Row],[Matricule]],#REF!,3,FALSE))</f>
        <v/>
      </c>
      <c r="D206" s="12" t="str">
        <f>CONCATENATE(Tableau41516[[#This Row],[Semaine]],Tableau41516[[#This Row],[Matricule]])</f>
        <v/>
      </c>
      <c r="H206" s="8"/>
      <c r="I206" s="8"/>
      <c r="J206" s="8"/>
      <c r="K206" s="8"/>
      <c r="L206" s="8"/>
      <c r="M206" s="8"/>
      <c r="N206" s="8"/>
      <c r="O206" s="21">
        <f>COUNTIF(Tableau41516[[#This Row],[Lundi]:[Dimanche]],"&gt;0")</f>
        <v>0</v>
      </c>
      <c r="P206" s="21">
        <f>SUM(Tableau41516[[#This Row],[Lundi]:[Dimanche]])</f>
        <v>0</v>
      </c>
      <c r="Q206" s="21">
        <f>COUNTIF(Tableau41516[[#This Row],[Lundi]:[Dimanche]],"&gt;=190")*1000</f>
        <v>0</v>
      </c>
      <c r="R206" s="21">
        <f t="shared" si="6"/>
        <v>0</v>
      </c>
      <c r="S206" s="21">
        <f t="shared" si="7"/>
        <v>0</v>
      </c>
      <c r="T206" s="54" t="str">
        <f>IF(Tableau41516[[#This Row],[Matricule]]&gt;1,IF(COUNTIF(Tableau41516[DateMatricule],Tableau41516[[#This Row],[DateMatricule]])&gt;1,"Doublon",""),"")</f>
        <v/>
      </c>
      <c r="U206"/>
    </row>
    <row r="207" spans="1:21" x14ac:dyDescent="0.25">
      <c r="A207" s="12" t="str">
        <f>IF(Tableau41516[[#This Row],[Semaine]]="","",VLOOKUP(Tableau41516[[#This Row],[Semaine]],Listes!$A:$B,2,FALSE))</f>
        <v/>
      </c>
      <c r="B207" s="12" t="str">
        <f>IF(ISBLANK(Tableau41516[[#This Row],[Matricule]]),"",VLOOKUP(Tableau41516[[#This Row],[Matricule]],#REF!,2,FALSE))</f>
        <v/>
      </c>
      <c r="C207" s="12" t="str">
        <f>IF(ISBLANK(Tableau41516[[#This Row],[Matricule]]),"",VLOOKUP(Tableau41516[[#This Row],[Matricule]],#REF!,3,FALSE))</f>
        <v/>
      </c>
      <c r="D207" s="12" t="str">
        <f>CONCATENATE(Tableau41516[[#This Row],[Semaine]],Tableau41516[[#This Row],[Matricule]])</f>
        <v/>
      </c>
      <c r="H207" s="8"/>
      <c r="I207" s="8"/>
      <c r="J207" s="8"/>
      <c r="K207" s="8"/>
      <c r="L207" s="8"/>
      <c r="M207" s="8"/>
      <c r="N207" s="8"/>
      <c r="O207" s="21">
        <f>COUNTIF(Tableau41516[[#This Row],[Lundi]:[Dimanche]],"&gt;0")</f>
        <v>0</v>
      </c>
      <c r="P207" s="21">
        <f>SUM(Tableau41516[[#This Row],[Lundi]:[Dimanche]])</f>
        <v>0</v>
      </c>
      <c r="Q207" s="21">
        <f>COUNTIF(Tableau41516[[#This Row],[Lundi]:[Dimanche]],"&gt;=190")*1000</f>
        <v>0</v>
      </c>
      <c r="R207" s="21">
        <f t="shared" si="6"/>
        <v>0</v>
      </c>
      <c r="S207" s="21">
        <f t="shared" si="7"/>
        <v>0</v>
      </c>
      <c r="T207" s="54" t="str">
        <f>IF(Tableau41516[[#This Row],[Matricule]]&gt;1,IF(COUNTIF(Tableau41516[DateMatricule],Tableau41516[[#This Row],[DateMatricule]])&gt;1,"Doublon",""),"")</f>
        <v/>
      </c>
      <c r="U207"/>
    </row>
    <row r="208" spans="1:21" x14ac:dyDescent="0.25">
      <c r="A208" s="12" t="str">
        <f>IF(Tableau41516[[#This Row],[Semaine]]="","",VLOOKUP(Tableau41516[[#This Row],[Semaine]],Listes!$A:$B,2,FALSE))</f>
        <v/>
      </c>
      <c r="B208" s="12" t="str">
        <f>IF(ISBLANK(Tableau41516[[#This Row],[Matricule]]),"",VLOOKUP(Tableau41516[[#This Row],[Matricule]],#REF!,2,FALSE))</f>
        <v/>
      </c>
      <c r="C208" s="12" t="str">
        <f>IF(ISBLANK(Tableau41516[[#This Row],[Matricule]]),"",VLOOKUP(Tableau41516[[#This Row],[Matricule]],#REF!,3,FALSE))</f>
        <v/>
      </c>
      <c r="D208" s="12" t="str">
        <f>CONCATENATE(Tableau41516[[#This Row],[Semaine]],Tableau41516[[#This Row],[Matricule]])</f>
        <v/>
      </c>
      <c r="H208" s="8"/>
      <c r="I208" s="8"/>
      <c r="J208" s="8"/>
      <c r="K208" s="8"/>
      <c r="L208" s="8"/>
      <c r="M208" s="8"/>
      <c r="N208" s="8"/>
      <c r="O208" s="21">
        <f>COUNTIF(Tableau41516[[#This Row],[Lundi]:[Dimanche]],"&gt;0")</f>
        <v>0</v>
      </c>
      <c r="P208" s="21">
        <f>SUM(Tableau41516[[#This Row],[Lundi]:[Dimanche]])</f>
        <v>0</v>
      </c>
      <c r="Q208" s="21">
        <f>COUNTIF(Tableau41516[[#This Row],[Lundi]:[Dimanche]],"&gt;=190")*1000</f>
        <v>0</v>
      </c>
      <c r="R208" s="21">
        <f t="shared" si="6"/>
        <v>0</v>
      </c>
      <c r="S208" s="21">
        <f t="shared" si="7"/>
        <v>0</v>
      </c>
      <c r="T208" s="54" t="str">
        <f>IF(Tableau41516[[#This Row],[Matricule]]&gt;1,IF(COUNTIF(Tableau41516[DateMatricule],Tableau41516[[#This Row],[DateMatricule]])&gt;1,"Doublon",""),"")</f>
        <v/>
      </c>
      <c r="U208"/>
    </row>
    <row r="209" spans="1:21" x14ac:dyDescent="0.25">
      <c r="A209" s="12" t="str">
        <f>IF(Tableau41516[[#This Row],[Semaine]]="","",VLOOKUP(Tableau41516[[#This Row],[Semaine]],Listes!$A:$B,2,FALSE))</f>
        <v/>
      </c>
      <c r="B209" s="12" t="str">
        <f>IF(ISBLANK(Tableau41516[[#This Row],[Matricule]]),"",VLOOKUP(Tableau41516[[#This Row],[Matricule]],#REF!,2,FALSE))</f>
        <v/>
      </c>
      <c r="C209" s="12" t="str">
        <f>IF(ISBLANK(Tableau41516[[#This Row],[Matricule]]),"",VLOOKUP(Tableau41516[[#This Row],[Matricule]],#REF!,3,FALSE))</f>
        <v/>
      </c>
      <c r="D209" s="12" t="str">
        <f>CONCATENATE(Tableau41516[[#This Row],[Semaine]],Tableau41516[[#This Row],[Matricule]])</f>
        <v/>
      </c>
      <c r="H209" s="8"/>
      <c r="I209" s="8"/>
      <c r="J209" s="8"/>
      <c r="K209" s="8"/>
      <c r="L209" s="8"/>
      <c r="M209" s="8"/>
      <c r="N209" s="8"/>
      <c r="O209" s="21">
        <f>COUNTIF(Tableau41516[[#This Row],[Lundi]:[Dimanche]],"&gt;0")</f>
        <v>0</v>
      </c>
      <c r="P209" s="21">
        <f>SUM(Tableau41516[[#This Row],[Lundi]:[Dimanche]])</f>
        <v>0</v>
      </c>
      <c r="Q209" s="21">
        <f>COUNTIF(Tableau41516[[#This Row],[Lundi]:[Dimanche]],"&gt;=190")*1000</f>
        <v>0</v>
      </c>
      <c r="R209" s="21">
        <f t="shared" si="6"/>
        <v>0</v>
      </c>
      <c r="S209" s="21">
        <f t="shared" si="7"/>
        <v>0</v>
      </c>
      <c r="T209" s="54" t="str">
        <f>IF(Tableau41516[[#This Row],[Matricule]]&gt;1,IF(COUNTIF(Tableau41516[DateMatricule],Tableau41516[[#This Row],[DateMatricule]])&gt;1,"Doublon",""),"")</f>
        <v/>
      </c>
      <c r="U209"/>
    </row>
    <row r="210" spans="1:21" x14ac:dyDescent="0.25">
      <c r="A210" s="12" t="str">
        <f>IF(Tableau41516[[#This Row],[Semaine]]="","",VLOOKUP(Tableau41516[[#This Row],[Semaine]],Listes!$A:$B,2,FALSE))</f>
        <v/>
      </c>
      <c r="B210" s="12" t="str">
        <f>IF(ISBLANK(Tableau41516[[#This Row],[Matricule]]),"",VLOOKUP(Tableau41516[[#This Row],[Matricule]],#REF!,2,FALSE))</f>
        <v/>
      </c>
      <c r="C210" s="12" t="str">
        <f>IF(ISBLANK(Tableau41516[[#This Row],[Matricule]]),"",VLOOKUP(Tableau41516[[#This Row],[Matricule]],#REF!,3,FALSE))</f>
        <v/>
      </c>
      <c r="D210" s="12" t="str">
        <f>CONCATENATE(Tableau41516[[#This Row],[Semaine]],Tableau41516[[#This Row],[Matricule]])</f>
        <v/>
      </c>
      <c r="H210" s="8"/>
      <c r="I210" s="8"/>
      <c r="J210" s="8"/>
      <c r="K210" s="8"/>
      <c r="L210" s="8"/>
      <c r="M210" s="8"/>
      <c r="N210" s="8"/>
      <c r="O210" s="21">
        <f>COUNTIF(Tableau41516[[#This Row],[Lundi]:[Dimanche]],"&gt;0")</f>
        <v>0</v>
      </c>
      <c r="P210" s="21">
        <f>SUM(Tableau41516[[#This Row],[Lundi]:[Dimanche]])</f>
        <v>0</v>
      </c>
      <c r="Q210" s="21">
        <f>COUNTIF(Tableau41516[[#This Row],[Lundi]:[Dimanche]],"&gt;=190")*1000</f>
        <v>0</v>
      </c>
      <c r="R210" s="21">
        <f t="shared" si="6"/>
        <v>0</v>
      </c>
      <c r="S210" s="21">
        <f t="shared" si="7"/>
        <v>0</v>
      </c>
      <c r="T210" s="54" t="str">
        <f>IF(Tableau41516[[#This Row],[Matricule]]&gt;1,IF(COUNTIF(Tableau41516[DateMatricule],Tableau41516[[#This Row],[DateMatricule]])&gt;1,"Doublon",""),"")</f>
        <v/>
      </c>
      <c r="U210"/>
    </row>
    <row r="211" spans="1:21" x14ac:dyDescent="0.25">
      <c r="A211" s="12" t="str">
        <f>IF(Tableau41516[[#This Row],[Semaine]]="","",VLOOKUP(Tableau41516[[#This Row],[Semaine]],Listes!$A:$B,2,FALSE))</f>
        <v/>
      </c>
      <c r="B211" s="12" t="str">
        <f>IF(ISBLANK(Tableau41516[[#This Row],[Matricule]]),"",VLOOKUP(Tableau41516[[#This Row],[Matricule]],#REF!,2,FALSE))</f>
        <v/>
      </c>
      <c r="C211" s="12" t="str">
        <f>IF(ISBLANK(Tableau41516[[#This Row],[Matricule]]),"",VLOOKUP(Tableau41516[[#This Row],[Matricule]],#REF!,3,FALSE))</f>
        <v/>
      </c>
      <c r="D211" s="12" t="str">
        <f>CONCATENATE(Tableau41516[[#This Row],[Semaine]],Tableau41516[[#This Row],[Matricule]])</f>
        <v/>
      </c>
      <c r="H211" s="8"/>
      <c r="I211" s="8"/>
      <c r="J211" s="8"/>
      <c r="K211" s="8"/>
      <c r="L211" s="8"/>
      <c r="M211" s="8"/>
      <c r="N211" s="8"/>
      <c r="O211" s="21">
        <f>COUNTIF(Tableau41516[[#This Row],[Lundi]:[Dimanche]],"&gt;0")</f>
        <v>0</v>
      </c>
      <c r="P211" s="21">
        <f>SUM(Tableau41516[[#This Row],[Lundi]:[Dimanche]])</f>
        <v>0</v>
      </c>
      <c r="Q211" s="21">
        <f>COUNTIF(Tableau41516[[#This Row],[Lundi]:[Dimanche]],"&gt;=190")*1000</f>
        <v>0</v>
      </c>
      <c r="R211" s="21">
        <f t="shared" si="6"/>
        <v>0</v>
      </c>
      <c r="S211" s="21">
        <f t="shared" si="7"/>
        <v>0</v>
      </c>
      <c r="T211" s="54" t="str">
        <f>IF(Tableau41516[[#This Row],[Matricule]]&gt;1,IF(COUNTIF(Tableau41516[DateMatricule],Tableau41516[[#This Row],[DateMatricule]])&gt;1,"Doublon",""),"")</f>
        <v/>
      </c>
      <c r="U211"/>
    </row>
    <row r="212" spans="1:21" x14ac:dyDescent="0.25">
      <c r="A212" s="12" t="str">
        <f>IF(Tableau41516[[#This Row],[Semaine]]="","",VLOOKUP(Tableau41516[[#This Row],[Semaine]],Listes!$A:$B,2,FALSE))</f>
        <v/>
      </c>
      <c r="B212" s="12" t="str">
        <f>IF(ISBLANK(Tableau41516[[#This Row],[Matricule]]),"",VLOOKUP(Tableau41516[[#This Row],[Matricule]],#REF!,2,FALSE))</f>
        <v/>
      </c>
      <c r="C212" s="12" t="str">
        <f>IF(ISBLANK(Tableau41516[[#This Row],[Matricule]]),"",VLOOKUP(Tableau41516[[#This Row],[Matricule]],#REF!,3,FALSE))</f>
        <v/>
      </c>
      <c r="D212" s="12" t="str">
        <f>CONCATENATE(Tableau41516[[#This Row],[Semaine]],Tableau41516[[#This Row],[Matricule]])</f>
        <v/>
      </c>
      <c r="H212" s="8"/>
      <c r="I212" s="8"/>
      <c r="J212" s="8"/>
      <c r="K212" s="8"/>
      <c r="L212" s="8"/>
      <c r="M212" s="8"/>
      <c r="N212" s="8"/>
      <c r="O212" s="21">
        <f>COUNTIF(Tableau41516[[#This Row],[Lundi]:[Dimanche]],"&gt;0")</f>
        <v>0</v>
      </c>
      <c r="P212" s="21">
        <f>SUM(Tableau41516[[#This Row],[Lundi]:[Dimanche]])</f>
        <v>0</v>
      </c>
      <c r="Q212" s="21">
        <f>COUNTIF(Tableau41516[[#This Row],[Lundi]:[Dimanche]],"&gt;=190")*1000</f>
        <v>0</v>
      </c>
      <c r="R212" s="21">
        <f t="shared" si="6"/>
        <v>0</v>
      </c>
      <c r="S212" s="21">
        <f t="shared" si="7"/>
        <v>0</v>
      </c>
      <c r="T212" s="54" t="str">
        <f>IF(Tableau41516[[#This Row],[Matricule]]&gt;1,IF(COUNTIF(Tableau41516[DateMatricule],Tableau41516[[#This Row],[DateMatricule]])&gt;1,"Doublon",""),"")</f>
        <v/>
      </c>
      <c r="U212"/>
    </row>
    <row r="213" spans="1:21" x14ac:dyDescent="0.25">
      <c r="A213" s="12" t="str">
        <f>IF(Tableau41516[[#This Row],[Semaine]]="","",VLOOKUP(Tableau41516[[#This Row],[Semaine]],Listes!$A:$B,2,FALSE))</f>
        <v/>
      </c>
      <c r="B213" s="12" t="str">
        <f>IF(ISBLANK(Tableau41516[[#This Row],[Matricule]]),"",VLOOKUP(Tableau41516[[#This Row],[Matricule]],#REF!,2,FALSE))</f>
        <v/>
      </c>
      <c r="C213" s="12" t="str">
        <f>IF(ISBLANK(Tableau41516[[#This Row],[Matricule]]),"",VLOOKUP(Tableau41516[[#This Row],[Matricule]],#REF!,3,FALSE))</f>
        <v/>
      </c>
      <c r="D213" s="12" t="str">
        <f>CONCATENATE(Tableau41516[[#This Row],[Semaine]],Tableau41516[[#This Row],[Matricule]])</f>
        <v/>
      </c>
      <c r="H213" s="8"/>
      <c r="I213" s="8"/>
      <c r="J213" s="8"/>
      <c r="K213" s="8"/>
      <c r="L213" s="8"/>
      <c r="M213" s="8"/>
      <c r="N213" s="8"/>
      <c r="O213" s="21">
        <f>COUNTIF(Tableau41516[[#This Row],[Lundi]:[Dimanche]],"&gt;0")</f>
        <v>0</v>
      </c>
      <c r="P213" s="21">
        <f>SUM(Tableau41516[[#This Row],[Lundi]:[Dimanche]])</f>
        <v>0</v>
      </c>
      <c r="Q213" s="21">
        <f>COUNTIF(Tableau41516[[#This Row],[Lundi]:[Dimanche]],"&gt;=190")*1000</f>
        <v>0</v>
      </c>
      <c r="R213" s="21">
        <f t="shared" si="6"/>
        <v>0</v>
      </c>
      <c r="S213" s="21">
        <f t="shared" si="7"/>
        <v>0</v>
      </c>
      <c r="T213" s="54" t="str">
        <f>IF(Tableau41516[[#This Row],[Matricule]]&gt;1,IF(COUNTIF(Tableau41516[DateMatricule],Tableau41516[[#This Row],[DateMatricule]])&gt;1,"Doublon",""),"")</f>
        <v/>
      </c>
      <c r="U213"/>
    </row>
    <row r="214" spans="1:21" x14ac:dyDescent="0.25">
      <c r="A214" s="12" t="str">
        <f>IF(Tableau41516[[#This Row],[Semaine]]="","",VLOOKUP(Tableau41516[[#This Row],[Semaine]],Listes!$A:$B,2,FALSE))</f>
        <v/>
      </c>
      <c r="B214" s="12" t="str">
        <f>IF(ISBLANK(Tableau41516[[#This Row],[Matricule]]),"",VLOOKUP(Tableau41516[[#This Row],[Matricule]],#REF!,2,FALSE))</f>
        <v/>
      </c>
      <c r="C214" s="12" t="str">
        <f>IF(ISBLANK(Tableau41516[[#This Row],[Matricule]]),"",VLOOKUP(Tableau41516[[#This Row],[Matricule]],#REF!,3,FALSE))</f>
        <v/>
      </c>
      <c r="D214" s="12" t="str">
        <f>CONCATENATE(Tableau41516[[#This Row],[Semaine]],Tableau41516[[#This Row],[Matricule]])</f>
        <v/>
      </c>
      <c r="H214" s="8"/>
      <c r="I214" s="8"/>
      <c r="J214" s="8"/>
      <c r="K214" s="8"/>
      <c r="L214" s="8"/>
      <c r="M214" s="8"/>
      <c r="N214" s="8"/>
      <c r="O214" s="21">
        <f>COUNTIF(Tableau41516[[#This Row],[Lundi]:[Dimanche]],"&gt;0")</f>
        <v>0</v>
      </c>
      <c r="P214" s="21">
        <f>SUM(Tableau41516[[#This Row],[Lundi]:[Dimanche]])</f>
        <v>0</v>
      </c>
      <c r="Q214" s="21">
        <f>COUNTIF(Tableau41516[[#This Row],[Lundi]:[Dimanche]],"&gt;=190")*1000</f>
        <v>0</v>
      </c>
      <c r="R214" s="21">
        <f t="shared" si="6"/>
        <v>0</v>
      </c>
      <c r="S214" s="21">
        <f t="shared" si="7"/>
        <v>0</v>
      </c>
      <c r="T214" s="54" t="str">
        <f>IF(Tableau41516[[#This Row],[Matricule]]&gt;1,IF(COUNTIF(Tableau41516[DateMatricule],Tableau41516[[#This Row],[DateMatricule]])&gt;1,"Doublon",""),"")</f>
        <v/>
      </c>
      <c r="U214"/>
    </row>
    <row r="215" spans="1:21" x14ac:dyDescent="0.25">
      <c r="A215" s="12" t="str">
        <f>IF(Tableau41516[[#This Row],[Semaine]]="","",VLOOKUP(Tableau41516[[#This Row],[Semaine]],Listes!$A:$B,2,FALSE))</f>
        <v/>
      </c>
      <c r="B215" s="12" t="str">
        <f>IF(ISBLANK(Tableau41516[[#This Row],[Matricule]]),"",VLOOKUP(Tableau41516[[#This Row],[Matricule]],#REF!,2,FALSE))</f>
        <v/>
      </c>
      <c r="C215" s="12" t="str">
        <f>IF(ISBLANK(Tableau41516[[#This Row],[Matricule]]),"",VLOOKUP(Tableau41516[[#This Row],[Matricule]],#REF!,3,FALSE))</f>
        <v/>
      </c>
      <c r="D215" s="12" t="str">
        <f>CONCATENATE(Tableau41516[[#This Row],[Semaine]],Tableau41516[[#This Row],[Matricule]])</f>
        <v/>
      </c>
      <c r="H215" s="8"/>
      <c r="I215" s="8"/>
      <c r="J215" s="8"/>
      <c r="K215" s="8"/>
      <c r="L215" s="8"/>
      <c r="M215" s="8"/>
      <c r="N215" s="8"/>
      <c r="O215" s="21">
        <f>COUNTIF(Tableau41516[[#This Row],[Lundi]:[Dimanche]],"&gt;0")</f>
        <v>0</v>
      </c>
      <c r="P215" s="21">
        <f>SUM(Tableau41516[[#This Row],[Lundi]:[Dimanche]])</f>
        <v>0</v>
      </c>
      <c r="Q215" s="21">
        <f>COUNTIF(Tableau41516[[#This Row],[Lundi]:[Dimanche]],"&gt;=190")*1000</f>
        <v>0</v>
      </c>
      <c r="R215" s="21">
        <f t="shared" si="6"/>
        <v>0</v>
      </c>
      <c r="S215" s="21">
        <f t="shared" si="7"/>
        <v>0</v>
      </c>
      <c r="T215" s="54" t="str">
        <f>IF(Tableau41516[[#This Row],[Matricule]]&gt;1,IF(COUNTIF(Tableau41516[DateMatricule],Tableau41516[[#This Row],[DateMatricule]])&gt;1,"Doublon",""),"")</f>
        <v/>
      </c>
      <c r="U215"/>
    </row>
    <row r="216" spans="1:21" x14ac:dyDescent="0.25">
      <c r="A216" s="12" t="str">
        <f>IF(Tableau41516[[#This Row],[Semaine]]="","",VLOOKUP(Tableau41516[[#This Row],[Semaine]],Listes!$A:$B,2,FALSE))</f>
        <v/>
      </c>
      <c r="B216" s="12" t="str">
        <f>IF(ISBLANK(Tableau41516[[#This Row],[Matricule]]),"",VLOOKUP(Tableau41516[[#This Row],[Matricule]],#REF!,2,FALSE))</f>
        <v/>
      </c>
      <c r="C216" s="12" t="str">
        <f>IF(ISBLANK(Tableau41516[[#This Row],[Matricule]]),"",VLOOKUP(Tableau41516[[#This Row],[Matricule]],#REF!,3,FALSE))</f>
        <v/>
      </c>
      <c r="D216" s="12" t="str">
        <f>CONCATENATE(Tableau41516[[#This Row],[Semaine]],Tableau41516[[#This Row],[Matricule]])</f>
        <v/>
      </c>
      <c r="H216" s="8"/>
      <c r="I216" s="8"/>
      <c r="J216" s="8"/>
      <c r="K216" s="8"/>
      <c r="L216" s="8"/>
      <c r="M216" s="8"/>
      <c r="N216" s="8"/>
      <c r="O216" s="21">
        <f>COUNTIF(Tableau41516[[#This Row],[Lundi]:[Dimanche]],"&gt;0")</f>
        <v>0</v>
      </c>
      <c r="P216" s="21">
        <f>SUM(Tableau41516[[#This Row],[Lundi]:[Dimanche]])</f>
        <v>0</v>
      </c>
      <c r="Q216" s="21">
        <f>COUNTIF(Tableau41516[[#This Row],[Lundi]:[Dimanche]],"&gt;=190")*1000</f>
        <v>0</v>
      </c>
      <c r="R216" s="21">
        <f t="shared" si="6"/>
        <v>0</v>
      </c>
      <c r="S216" s="21">
        <f t="shared" si="7"/>
        <v>0</v>
      </c>
      <c r="T216" s="54" t="str">
        <f>IF(Tableau41516[[#This Row],[Matricule]]&gt;1,IF(COUNTIF(Tableau41516[DateMatricule],Tableau41516[[#This Row],[DateMatricule]])&gt;1,"Doublon",""),"")</f>
        <v/>
      </c>
      <c r="U216"/>
    </row>
    <row r="217" spans="1:21" x14ac:dyDescent="0.25">
      <c r="A217" s="12" t="str">
        <f>IF(Tableau41516[[#This Row],[Semaine]]="","",VLOOKUP(Tableau41516[[#This Row],[Semaine]],Listes!$A:$B,2,FALSE))</f>
        <v/>
      </c>
      <c r="B217" s="12" t="str">
        <f>IF(ISBLANK(Tableau41516[[#This Row],[Matricule]]),"",VLOOKUP(Tableau41516[[#This Row],[Matricule]],#REF!,2,FALSE))</f>
        <v/>
      </c>
      <c r="C217" s="12" t="str">
        <f>IF(ISBLANK(Tableau41516[[#This Row],[Matricule]]),"",VLOOKUP(Tableau41516[[#This Row],[Matricule]],#REF!,3,FALSE))</f>
        <v/>
      </c>
      <c r="D217" s="12" t="str">
        <f>CONCATENATE(Tableau41516[[#This Row],[Semaine]],Tableau41516[[#This Row],[Matricule]])</f>
        <v/>
      </c>
      <c r="H217" s="8"/>
      <c r="I217" s="8"/>
      <c r="J217" s="8"/>
      <c r="K217" s="8"/>
      <c r="L217" s="8"/>
      <c r="M217" s="8"/>
      <c r="N217" s="8"/>
      <c r="O217" s="21">
        <f>COUNTIF(Tableau41516[[#This Row],[Lundi]:[Dimanche]],"&gt;0")</f>
        <v>0</v>
      </c>
      <c r="P217" s="21">
        <f>SUM(Tableau41516[[#This Row],[Lundi]:[Dimanche]])</f>
        <v>0</v>
      </c>
      <c r="Q217" s="21">
        <f>COUNTIF(Tableau41516[[#This Row],[Lundi]:[Dimanche]],"&gt;=190")*1000</f>
        <v>0</v>
      </c>
      <c r="R217" s="21">
        <f t="shared" si="6"/>
        <v>0</v>
      </c>
      <c r="S217" s="21">
        <f t="shared" si="7"/>
        <v>0</v>
      </c>
      <c r="T217" s="54" t="str">
        <f>IF(Tableau41516[[#This Row],[Matricule]]&gt;1,IF(COUNTIF(Tableau41516[DateMatricule],Tableau41516[[#This Row],[DateMatricule]])&gt;1,"Doublon",""),"")</f>
        <v/>
      </c>
      <c r="U217"/>
    </row>
    <row r="218" spans="1:21" x14ac:dyDescent="0.25">
      <c r="A218" s="12" t="str">
        <f>IF(Tableau41516[[#This Row],[Semaine]]="","",VLOOKUP(Tableau41516[[#This Row],[Semaine]],Listes!$A:$B,2,FALSE))</f>
        <v/>
      </c>
      <c r="B218" s="12" t="str">
        <f>IF(ISBLANK(Tableau41516[[#This Row],[Matricule]]),"",VLOOKUP(Tableau41516[[#This Row],[Matricule]],#REF!,2,FALSE))</f>
        <v/>
      </c>
      <c r="C218" s="12" t="str">
        <f>IF(ISBLANK(Tableau41516[[#This Row],[Matricule]]),"",VLOOKUP(Tableau41516[[#This Row],[Matricule]],#REF!,3,FALSE))</f>
        <v/>
      </c>
      <c r="D218" s="12" t="str">
        <f>CONCATENATE(Tableau41516[[#This Row],[Semaine]],Tableau41516[[#This Row],[Matricule]])</f>
        <v/>
      </c>
      <c r="H218" s="8"/>
      <c r="I218" s="8"/>
      <c r="J218" s="8"/>
      <c r="K218" s="8"/>
      <c r="L218" s="8"/>
      <c r="M218" s="8"/>
      <c r="N218" s="8"/>
      <c r="O218" s="21">
        <f>COUNTIF(Tableau41516[[#This Row],[Lundi]:[Dimanche]],"&gt;0")</f>
        <v>0</v>
      </c>
      <c r="P218" s="21">
        <f>SUM(Tableau41516[[#This Row],[Lundi]:[Dimanche]])</f>
        <v>0</v>
      </c>
      <c r="Q218" s="21">
        <f>COUNTIF(Tableau41516[[#This Row],[Lundi]:[Dimanche]],"&gt;=190")*1000</f>
        <v>0</v>
      </c>
      <c r="R218" s="21">
        <f t="shared" si="6"/>
        <v>0</v>
      </c>
      <c r="S218" s="21">
        <f t="shared" si="7"/>
        <v>0</v>
      </c>
      <c r="T218" s="54" t="str">
        <f>IF(Tableau41516[[#This Row],[Matricule]]&gt;1,IF(COUNTIF(Tableau41516[DateMatricule],Tableau41516[[#This Row],[DateMatricule]])&gt;1,"Doublon",""),"")</f>
        <v/>
      </c>
      <c r="U218"/>
    </row>
    <row r="219" spans="1:21" x14ac:dyDescent="0.25">
      <c r="A219" s="12" t="str">
        <f>IF(Tableau41516[[#This Row],[Semaine]]="","",VLOOKUP(Tableau41516[[#This Row],[Semaine]],Listes!$A:$B,2,FALSE))</f>
        <v/>
      </c>
      <c r="B219" s="12" t="str">
        <f>IF(ISBLANK(Tableau41516[[#This Row],[Matricule]]),"",VLOOKUP(Tableau41516[[#This Row],[Matricule]],#REF!,2,FALSE))</f>
        <v/>
      </c>
      <c r="C219" s="12" t="str">
        <f>IF(ISBLANK(Tableau41516[[#This Row],[Matricule]]),"",VLOOKUP(Tableau41516[[#This Row],[Matricule]],#REF!,3,FALSE))</f>
        <v/>
      </c>
      <c r="D219" s="12" t="str">
        <f>CONCATENATE(Tableau41516[[#This Row],[Semaine]],Tableau41516[[#This Row],[Matricule]])</f>
        <v/>
      </c>
      <c r="H219" s="8"/>
      <c r="I219" s="8"/>
      <c r="J219" s="8"/>
      <c r="K219" s="8"/>
      <c r="L219" s="8"/>
      <c r="M219" s="8"/>
      <c r="N219" s="8"/>
      <c r="O219" s="21">
        <f>COUNTIF(Tableau41516[[#This Row],[Lundi]:[Dimanche]],"&gt;0")</f>
        <v>0</v>
      </c>
      <c r="P219" s="21">
        <f>SUM(Tableau41516[[#This Row],[Lundi]:[Dimanche]])</f>
        <v>0</v>
      </c>
      <c r="Q219" s="21">
        <f>COUNTIF(Tableau41516[[#This Row],[Lundi]:[Dimanche]],"&gt;=190")*1000</f>
        <v>0</v>
      </c>
      <c r="R219" s="21">
        <f t="shared" si="6"/>
        <v>0</v>
      </c>
      <c r="S219" s="21">
        <f t="shared" si="7"/>
        <v>0</v>
      </c>
      <c r="T219" s="54" t="str">
        <f>IF(Tableau41516[[#This Row],[Matricule]]&gt;1,IF(COUNTIF(Tableau41516[DateMatricule],Tableau41516[[#This Row],[DateMatricule]])&gt;1,"Doublon",""),"")</f>
        <v/>
      </c>
      <c r="U219"/>
    </row>
    <row r="220" spans="1:21" x14ac:dyDescent="0.25">
      <c r="A220" s="12" t="str">
        <f>IF(Tableau41516[[#This Row],[Semaine]]="","",VLOOKUP(Tableau41516[[#This Row],[Semaine]],Listes!$A:$B,2,FALSE))</f>
        <v/>
      </c>
      <c r="B220" s="12" t="str">
        <f>IF(ISBLANK(Tableau41516[[#This Row],[Matricule]]),"",VLOOKUP(Tableau41516[[#This Row],[Matricule]],#REF!,2,FALSE))</f>
        <v/>
      </c>
      <c r="C220" s="12" t="str">
        <f>IF(ISBLANK(Tableau41516[[#This Row],[Matricule]]),"",VLOOKUP(Tableau41516[[#This Row],[Matricule]],#REF!,3,FALSE))</f>
        <v/>
      </c>
      <c r="D220" s="12" t="str">
        <f>CONCATENATE(Tableau41516[[#This Row],[Semaine]],Tableau41516[[#This Row],[Matricule]])</f>
        <v/>
      </c>
      <c r="H220" s="8"/>
      <c r="I220" s="8"/>
      <c r="J220" s="8"/>
      <c r="K220" s="8"/>
      <c r="L220" s="8"/>
      <c r="M220" s="8"/>
      <c r="N220" s="8"/>
      <c r="O220" s="21">
        <f>COUNTIF(Tableau41516[[#This Row],[Lundi]:[Dimanche]],"&gt;0")</f>
        <v>0</v>
      </c>
      <c r="P220" s="21">
        <f>SUM(Tableau41516[[#This Row],[Lundi]:[Dimanche]])</f>
        <v>0</v>
      </c>
      <c r="Q220" s="21">
        <f>COUNTIF(Tableau41516[[#This Row],[Lundi]:[Dimanche]],"&gt;=190")*1000</f>
        <v>0</v>
      </c>
      <c r="R220" s="21">
        <f t="shared" si="6"/>
        <v>0</v>
      </c>
      <c r="S220" s="21">
        <f t="shared" si="7"/>
        <v>0</v>
      </c>
      <c r="T220" s="54" t="str">
        <f>IF(Tableau41516[[#This Row],[Matricule]]&gt;1,IF(COUNTIF(Tableau41516[DateMatricule],Tableau41516[[#This Row],[DateMatricule]])&gt;1,"Doublon",""),"")</f>
        <v/>
      </c>
      <c r="U220"/>
    </row>
    <row r="221" spans="1:21" x14ac:dyDescent="0.25">
      <c r="A221" s="12" t="str">
        <f>IF(Tableau41516[[#This Row],[Semaine]]="","",VLOOKUP(Tableau41516[[#This Row],[Semaine]],Listes!$A:$B,2,FALSE))</f>
        <v/>
      </c>
      <c r="B221" s="12" t="str">
        <f>IF(ISBLANK(Tableau41516[[#This Row],[Matricule]]),"",VLOOKUP(Tableau41516[[#This Row],[Matricule]],#REF!,2,FALSE))</f>
        <v/>
      </c>
      <c r="C221" s="12" t="str">
        <f>IF(ISBLANK(Tableau41516[[#This Row],[Matricule]]),"",VLOOKUP(Tableau41516[[#This Row],[Matricule]],#REF!,3,FALSE))</f>
        <v/>
      </c>
      <c r="D221" s="12" t="str">
        <f>CONCATENATE(Tableau41516[[#This Row],[Semaine]],Tableau41516[[#This Row],[Matricule]])</f>
        <v/>
      </c>
      <c r="H221" s="8"/>
      <c r="I221" s="8"/>
      <c r="J221" s="8"/>
      <c r="K221" s="8"/>
      <c r="L221" s="8"/>
      <c r="M221" s="8"/>
      <c r="N221" s="8"/>
      <c r="O221" s="21">
        <f>COUNTIF(Tableau41516[[#This Row],[Lundi]:[Dimanche]],"&gt;0")</f>
        <v>0</v>
      </c>
      <c r="P221" s="21">
        <f>SUM(Tableau41516[[#This Row],[Lundi]:[Dimanche]])</f>
        <v>0</v>
      </c>
      <c r="Q221" s="21">
        <f>COUNTIF(Tableau41516[[#This Row],[Lundi]:[Dimanche]],"&gt;=190")*1000</f>
        <v>0</v>
      </c>
      <c r="R221" s="21">
        <f t="shared" si="6"/>
        <v>0</v>
      </c>
      <c r="S221" s="21">
        <f t="shared" si="7"/>
        <v>0</v>
      </c>
      <c r="T221" s="54" t="str">
        <f>IF(Tableau41516[[#This Row],[Matricule]]&gt;1,IF(COUNTIF(Tableau41516[DateMatricule],Tableau41516[[#This Row],[DateMatricule]])&gt;1,"Doublon",""),"")</f>
        <v/>
      </c>
      <c r="U221"/>
    </row>
    <row r="222" spans="1:21" x14ac:dyDescent="0.25">
      <c r="A222" s="12" t="str">
        <f>IF(Tableau41516[[#This Row],[Semaine]]="","",VLOOKUP(Tableau41516[[#This Row],[Semaine]],Listes!$A:$B,2,FALSE))</f>
        <v/>
      </c>
      <c r="B222" s="12" t="str">
        <f>IF(ISBLANK(Tableau41516[[#This Row],[Matricule]]),"",VLOOKUP(Tableau41516[[#This Row],[Matricule]],#REF!,2,FALSE))</f>
        <v/>
      </c>
      <c r="C222" s="12" t="str">
        <f>IF(ISBLANK(Tableau41516[[#This Row],[Matricule]]),"",VLOOKUP(Tableau41516[[#This Row],[Matricule]],#REF!,3,FALSE))</f>
        <v/>
      </c>
      <c r="D222" s="12" t="str">
        <f>CONCATENATE(Tableau41516[[#This Row],[Semaine]],Tableau41516[[#This Row],[Matricule]])</f>
        <v/>
      </c>
      <c r="H222" s="8"/>
      <c r="I222" s="8"/>
      <c r="J222" s="8"/>
      <c r="K222" s="8"/>
      <c r="L222" s="8"/>
      <c r="M222" s="8"/>
      <c r="N222" s="8"/>
      <c r="O222" s="21">
        <f>COUNTIF(Tableau41516[[#This Row],[Lundi]:[Dimanche]],"&gt;0")</f>
        <v>0</v>
      </c>
      <c r="P222" s="21">
        <f>SUM(Tableau41516[[#This Row],[Lundi]:[Dimanche]])</f>
        <v>0</v>
      </c>
      <c r="Q222" s="21">
        <f>COUNTIF(Tableau41516[[#This Row],[Lundi]:[Dimanche]],"&gt;=190")*1000</f>
        <v>0</v>
      </c>
      <c r="R222" s="21">
        <f t="shared" si="6"/>
        <v>0</v>
      </c>
      <c r="S222" s="21">
        <f t="shared" si="7"/>
        <v>0</v>
      </c>
      <c r="T222" s="54" t="str">
        <f>IF(Tableau41516[[#This Row],[Matricule]]&gt;1,IF(COUNTIF(Tableau41516[DateMatricule],Tableau41516[[#This Row],[DateMatricule]])&gt;1,"Doublon",""),"")</f>
        <v/>
      </c>
      <c r="U222"/>
    </row>
    <row r="223" spans="1:21" x14ac:dyDescent="0.25">
      <c r="A223" s="12" t="str">
        <f>IF(Tableau41516[[#This Row],[Semaine]]="","",VLOOKUP(Tableau41516[[#This Row],[Semaine]],Listes!$A:$B,2,FALSE))</f>
        <v/>
      </c>
      <c r="B223" s="12" t="str">
        <f>IF(ISBLANK(Tableau41516[[#This Row],[Matricule]]),"",VLOOKUP(Tableau41516[[#This Row],[Matricule]],#REF!,2,FALSE))</f>
        <v/>
      </c>
      <c r="C223" s="12" t="str">
        <f>IF(ISBLANK(Tableau41516[[#This Row],[Matricule]]),"",VLOOKUP(Tableau41516[[#This Row],[Matricule]],#REF!,3,FALSE))</f>
        <v/>
      </c>
      <c r="D223" s="12" t="str">
        <f>CONCATENATE(Tableau41516[[#This Row],[Semaine]],Tableau41516[[#This Row],[Matricule]])</f>
        <v/>
      </c>
      <c r="H223" s="8"/>
      <c r="I223" s="8"/>
      <c r="J223" s="8"/>
      <c r="K223" s="8"/>
      <c r="L223" s="8"/>
      <c r="M223" s="8"/>
      <c r="N223" s="8"/>
      <c r="O223" s="21">
        <f>COUNTIF(Tableau41516[[#This Row],[Lundi]:[Dimanche]],"&gt;0")</f>
        <v>0</v>
      </c>
      <c r="P223" s="21">
        <f>SUM(Tableau41516[[#This Row],[Lundi]:[Dimanche]])</f>
        <v>0</v>
      </c>
      <c r="Q223" s="21">
        <f>COUNTIF(Tableau41516[[#This Row],[Lundi]:[Dimanche]],"&gt;=190")*1000</f>
        <v>0</v>
      </c>
      <c r="R223" s="21">
        <f t="shared" si="6"/>
        <v>0</v>
      </c>
      <c r="S223" s="21">
        <f t="shared" si="7"/>
        <v>0</v>
      </c>
      <c r="T223" s="54" t="str">
        <f>IF(Tableau41516[[#This Row],[Matricule]]&gt;1,IF(COUNTIF(Tableau41516[DateMatricule],Tableau41516[[#This Row],[DateMatricule]])&gt;1,"Doublon",""),"")</f>
        <v/>
      </c>
      <c r="U223"/>
    </row>
    <row r="224" spans="1:21" x14ac:dyDescent="0.25">
      <c r="A224" s="12" t="str">
        <f>IF(Tableau41516[[#This Row],[Semaine]]="","",VLOOKUP(Tableau41516[[#This Row],[Semaine]],Listes!$A:$B,2,FALSE))</f>
        <v/>
      </c>
      <c r="B224" s="12" t="str">
        <f>IF(ISBLANK(Tableau41516[[#This Row],[Matricule]]),"",VLOOKUP(Tableau41516[[#This Row],[Matricule]],#REF!,2,FALSE))</f>
        <v/>
      </c>
      <c r="C224" s="12" t="str">
        <f>IF(ISBLANK(Tableau41516[[#This Row],[Matricule]]),"",VLOOKUP(Tableau41516[[#This Row],[Matricule]],#REF!,3,FALSE))</f>
        <v/>
      </c>
      <c r="D224" s="12" t="str">
        <f>CONCATENATE(Tableau41516[[#This Row],[Semaine]],Tableau41516[[#This Row],[Matricule]])</f>
        <v/>
      </c>
      <c r="H224" s="8"/>
      <c r="I224" s="8"/>
      <c r="J224" s="8"/>
      <c r="K224" s="8"/>
      <c r="L224" s="8"/>
      <c r="M224" s="8"/>
      <c r="N224" s="8"/>
      <c r="O224" s="21">
        <f>COUNTIF(Tableau41516[[#This Row],[Lundi]:[Dimanche]],"&gt;0")</f>
        <v>0</v>
      </c>
      <c r="P224" s="21">
        <f>SUM(Tableau41516[[#This Row],[Lundi]:[Dimanche]])</f>
        <v>0</v>
      </c>
      <c r="Q224" s="21">
        <f>COUNTIF(Tableau41516[[#This Row],[Lundi]:[Dimanche]],"&gt;=190")*1000</f>
        <v>0</v>
      </c>
      <c r="R224" s="21">
        <f t="shared" si="6"/>
        <v>0</v>
      </c>
      <c r="S224" s="21">
        <f t="shared" si="7"/>
        <v>0</v>
      </c>
      <c r="T224" s="54" t="str">
        <f>IF(Tableau41516[[#This Row],[Matricule]]&gt;1,IF(COUNTIF(Tableau41516[DateMatricule],Tableau41516[[#This Row],[DateMatricule]])&gt;1,"Doublon",""),"")</f>
        <v/>
      </c>
      <c r="U224"/>
    </row>
    <row r="225" spans="1:21" x14ac:dyDescent="0.25">
      <c r="A225" s="12" t="str">
        <f>IF(Tableau41516[[#This Row],[Semaine]]="","",VLOOKUP(Tableau41516[[#This Row],[Semaine]],Listes!$A:$B,2,FALSE))</f>
        <v/>
      </c>
      <c r="B225" s="12" t="str">
        <f>IF(ISBLANK(Tableau41516[[#This Row],[Matricule]]),"",VLOOKUP(Tableau41516[[#This Row],[Matricule]],#REF!,2,FALSE))</f>
        <v/>
      </c>
      <c r="C225" s="12" t="str">
        <f>IF(ISBLANK(Tableau41516[[#This Row],[Matricule]]),"",VLOOKUP(Tableau41516[[#This Row],[Matricule]],#REF!,3,FALSE))</f>
        <v/>
      </c>
      <c r="D225" s="12" t="str">
        <f>CONCATENATE(Tableau41516[[#This Row],[Semaine]],Tableau41516[[#This Row],[Matricule]])</f>
        <v/>
      </c>
      <c r="H225" s="8"/>
      <c r="I225" s="8"/>
      <c r="J225" s="8"/>
      <c r="K225" s="8"/>
      <c r="L225" s="8"/>
      <c r="M225" s="8"/>
      <c r="N225" s="8"/>
      <c r="O225" s="21">
        <f>COUNTIF(Tableau41516[[#This Row],[Lundi]:[Dimanche]],"&gt;0")</f>
        <v>0</v>
      </c>
      <c r="P225" s="21">
        <f>SUM(Tableau41516[[#This Row],[Lundi]:[Dimanche]])</f>
        <v>0</v>
      </c>
      <c r="Q225" s="21">
        <f>COUNTIF(Tableau41516[[#This Row],[Lundi]:[Dimanche]],"&gt;=190")*1000</f>
        <v>0</v>
      </c>
      <c r="R225" s="21">
        <f t="shared" si="6"/>
        <v>0</v>
      </c>
      <c r="S225" s="21">
        <f t="shared" si="7"/>
        <v>0</v>
      </c>
      <c r="T225" s="54" t="str">
        <f>IF(Tableau41516[[#This Row],[Matricule]]&gt;1,IF(COUNTIF(Tableau41516[DateMatricule],Tableau41516[[#This Row],[DateMatricule]])&gt;1,"Doublon",""),"")</f>
        <v/>
      </c>
      <c r="U225"/>
    </row>
    <row r="226" spans="1:21" x14ac:dyDescent="0.25">
      <c r="A226" s="12" t="str">
        <f>IF(Tableau41516[[#This Row],[Semaine]]="","",VLOOKUP(Tableau41516[[#This Row],[Semaine]],Listes!$A:$B,2,FALSE))</f>
        <v/>
      </c>
      <c r="B226" s="12" t="str">
        <f>IF(ISBLANK(Tableau41516[[#This Row],[Matricule]]),"",VLOOKUP(Tableau41516[[#This Row],[Matricule]],#REF!,2,FALSE))</f>
        <v/>
      </c>
      <c r="C226" s="12" t="str">
        <f>IF(ISBLANK(Tableau41516[[#This Row],[Matricule]]),"",VLOOKUP(Tableau41516[[#This Row],[Matricule]],#REF!,3,FALSE))</f>
        <v/>
      </c>
      <c r="D226" s="12" t="str">
        <f>CONCATENATE(Tableau41516[[#This Row],[Semaine]],Tableau41516[[#This Row],[Matricule]])</f>
        <v/>
      </c>
      <c r="H226" s="8"/>
      <c r="I226" s="8"/>
      <c r="J226" s="8"/>
      <c r="K226" s="8"/>
      <c r="L226" s="8"/>
      <c r="M226" s="8"/>
      <c r="N226" s="8"/>
      <c r="O226" s="21">
        <f>COUNTIF(Tableau41516[[#This Row],[Lundi]:[Dimanche]],"&gt;0")</f>
        <v>0</v>
      </c>
      <c r="P226" s="21">
        <f>SUM(Tableau41516[[#This Row],[Lundi]:[Dimanche]])</f>
        <v>0</v>
      </c>
      <c r="Q226" s="21">
        <f>COUNTIF(Tableau41516[[#This Row],[Lundi]:[Dimanche]],"&gt;=190")*1000</f>
        <v>0</v>
      </c>
      <c r="R226" s="21">
        <f t="shared" si="6"/>
        <v>0</v>
      </c>
      <c r="S226" s="21">
        <f t="shared" si="7"/>
        <v>0</v>
      </c>
      <c r="T226" s="54" t="str">
        <f>IF(Tableau41516[[#This Row],[Matricule]]&gt;1,IF(COUNTIF(Tableau41516[DateMatricule],Tableau41516[[#This Row],[DateMatricule]])&gt;1,"Doublon",""),"")</f>
        <v/>
      </c>
      <c r="U226"/>
    </row>
    <row r="227" spans="1:21" x14ac:dyDescent="0.25">
      <c r="A227" s="12" t="str">
        <f>IF(Tableau41516[[#This Row],[Semaine]]="","",VLOOKUP(Tableau41516[[#This Row],[Semaine]],Listes!$A:$B,2,FALSE))</f>
        <v/>
      </c>
      <c r="B227" s="12" t="str">
        <f>IF(ISBLANK(Tableau41516[[#This Row],[Matricule]]),"",VLOOKUP(Tableau41516[[#This Row],[Matricule]],#REF!,2,FALSE))</f>
        <v/>
      </c>
      <c r="C227" s="12" t="str">
        <f>IF(ISBLANK(Tableau41516[[#This Row],[Matricule]]),"",VLOOKUP(Tableau41516[[#This Row],[Matricule]],#REF!,3,FALSE))</f>
        <v/>
      </c>
      <c r="D227" s="12" t="str">
        <f>CONCATENATE(Tableau41516[[#This Row],[Semaine]],Tableau41516[[#This Row],[Matricule]])</f>
        <v/>
      </c>
      <c r="H227" s="8"/>
      <c r="I227" s="8"/>
      <c r="J227" s="8"/>
      <c r="K227" s="8"/>
      <c r="L227" s="8"/>
      <c r="M227" s="8"/>
      <c r="N227" s="8"/>
      <c r="O227" s="21">
        <f>COUNTIF(Tableau41516[[#This Row],[Lundi]:[Dimanche]],"&gt;0")</f>
        <v>0</v>
      </c>
      <c r="P227" s="21">
        <f>SUM(Tableau41516[[#This Row],[Lundi]:[Dimanche]])</f>
        <v>0</v>
      </c>
      <c r="Q227" s="21">
        <f>COUNTIF(Tableau41516[[#This Row],[Lundi]:[Dimanche]],"&gt;=190")*1000</f>
        <v>0</v>
      </c>
      <c r="R227" s="21">
        <f t="shared" si="6"/>
        <v>0</v>
      </c>
      <c r="S227" s="21">
        <f t="shared" si="7"/>
        <v>0</v>
      </c>
      <c r="T227" s="54" t="str">
        <f>IF(Tableau41516[[#This Row],[Matricule]]&gt;1,IF(COUNTIF(Tableau41516[DateMatricule],Tableau41516[[#This Row],[DateMatricule]])&gt;1,"Doublon",""),"")</f>
        <v/>
      </c>
      <c r="U227"/>
    </row>
    <row r="228" spans="1:21" x14ac:dyDescent="0.25">
      <c r="A228" s="12" t="str">
        <f>IF(Tableau41516[[#This Row],[Semaine]]="","",VLOOKUP(Tableau41516[[#This Row],[Semaine]],Listes!$A:$B,2,FALSE))</f>
        <v/>
      </c>
      <c r="B228" s="12" t="str">
        <f>IF(ISBLANK(Tableau41516[[#This Row],[Matricule]]),"",VLOOKUP(Tableau41516[[#This Row],[Matricule]],#REF!,2,FALSE))</f>
        <v/>
      </c>
      <c r="C228" s="12" t="str">
        <f>IF(ISBLANK(Tableau41516[[#This Row],[Matricule]]),"",VLOOKUP(Tableau41516[[#This Row],[Matricule]],#REF!,3,FALSE))</f>
        <v/>
      </c>
      <c r="D228" s="12" t="str">
        <f>CONCATENATE(Tableau41516[[#This Row],[Semaine]],Tableau41516[[#This Row],[Matricule]])</f>
        <v/>
      </c>
      <c r="H228" s="8"/>
      <c r="I228" s="8"/>
      <c r="J228" s="8"/>
      <c r="K228" s="8"/>
      <c r="L228" s="8"/>
      <c r="M228" s="8"/>
      <c r="N228" s="8"/>
      <c r="O228" s="21">
        <f>COUNTIF(Tableau41516[[#This Row],[Lundi]:[Dimanche]],"&gt;0")</f>
        <v>0</v>
      </c>
      <c r="P228" s="21">
        <f>SUM(Tableau41516[[#This Row],[Lundi]:[Dimanche]])</f>
        <v>0</v>
      </c>
      <c r="Q228" s="21">
        <f>COUNTIF(Tableau41516[[#This Row],[Lundi]:[Dimanche]],"&gt;=190")*1000</f>
        <v>0</v>
      </c>
      <c r="R228" s="21">
        <f t="shared" si="6"/>
        <v>0</v>
      </c>
      <c r="S228" s="21">
        <f t="shared" si="7"/>
        <v>0</v>
      </c>
      <c r="T228" s="54" t="str">
        <f>IF(Tableau41516[[#This Row],[Matricule]]&gt;1,IF(COUNTIF(Tableau41516[DateMatricule],Tableau41516[[#This Row],[DateMatricule]])&gt;1,"Doublon",""),"")</f>
        <v/>
      </c>
      <c r="U228"/>
    </row>
    <row r="229" spans="1:21" x14ac:dyDescent="0.25">
      <c r="A229" s="12" t="str">
        <f>IF(Tableau41516[[#This Row],[Semaine]]="","",VLOOKUP(Tableau41516[[#This Row],[Semaine]],Listes!$A:$B,2,FALSE))</f>
        <v/>
      </c>
      <c r="B229" s="12" t="str">
        <f>IF(ISBLANK(Tableau41516[[#This Row],[Matricule]]),"",VLOOKUP(Tableau41516[[#This Row],[Matricule]],#REF!,2,FALSE))</f>
        <v/>
      </c>
      <c r="C229" s="12" t="str">
        <f>IF(ISBLANK(Tableau41516[[#This Row],[Matricule]]),"",VLOOKUP(Tableau41516[[#This Row],[Matricule]],#REF!,3,FALSE))</f>
        <v/>
      </c>
      <c r="D229" s="12" t="str">
        <f>CONCATENATE(Tableau41516[[#This Row],[Semaine]],Tableau41516[[#This Row],[Matricule]])</f>
        <v/>
      </c>
      <c r="H229" s="8"/>
      <c r="I229" s="8"/>
      <c r="J229" s="8"/>
      <c r="K229" s="8"/>
      <c r="L229" s="8"/>
      <c r="M229" s="8"/>
      <c r="N229" s="8"/>
      <c r="O229" s="21">
        <f>COUNTIF(Tableau41516[[#This Row],[Lundi]:[Dimanche]],"&gt;0")</f>
        <v>0</v>
      </c>
      <c r="P229" s="21">
        <f>SUM(Tableau41516[[#This Row],[Lundi]:[Dimanche]])</f>
        <v>0</v>
      </c>
      <c r="Q229" s="21">
        <f>COUNTIF(Tableau41516[[#This Row],[Lundi]:[Dimanche]],"&gt;=190")*1000</f>
        <v>0</v>
      </c>
      <c r="R229" s="21">
        <f t="shared" si="6"/>
        <v>0</v>
      </c>
      <c r="S229" s="21">
        <f t="shared" si="7"/>
        <v>0</v>
      </c>
      <c r="T229" s="54" t="str">
        <f>IF(Tableau41516[[#This Row],[Matricule]]&gt;1,IF(COUNTIF(Tableau41516[DateMatricule],Tableau41516[[#This Row],[DateMatricule]])&gt;1,"Doublon",""),"")</f>
        <v/>
      </c>
      <c r="U229"/>
    </row>
    <row r="230" spans="1:21" x14ac:dyDescent="0.25">
      <c r="A230" s="12" t="str">
        <f>IF(Tableau41516[[#This Row],[Semaine]]="","",VLOOKUP(Tableau41516[[#This Row],[Semaine]],Listes!$A:$B,2,FALSE))</f>
        <v/>
      </c>
      <c r="B230" s="12" t="str">
        <f>IF(ISBLANK(Tableau41516[[#This Row],[Matricule]]),"",VLOOKUP(Tableau41516[[#This Row],[Matricule]],#REF!,2,FALSE))</f>
        <v/>
      </c>
      <c r="C230" s="12" t="str">
        <f>IF(ISBLANK(Tableau41516[[#This Row],[Matricule]]),"",VLOOKUP(Tableau41516[[#This Row],[Matricule]],#REF!,3,FALSE))</f>
        <v/>
      </c>
      <c r="D230" s="12" t="str">
        <f>CONCATENATE(Tableau41516[[#This Row],[Semaine]],Tableau41516[[#This Row],[Matricule]])</f>
        <v/>
      </c>
      <c r="H230" s="8"/>
      <c r="I230" s="8"/>
      <c r="J230" s="8"/>
      <c r="K230" s="8"/>
      <c r="L230" s="8"/>
      <c r="M230" s="8"/>
      <c r="N230" s="8"/>
      <c r="O230" s="21">
        <f>COUNTIF(Tableau41516[[#This Row],[Lundi]:[Dimanche]],"&gt;0")</f>
        <v>0</v>
      </c>
      <c r="P230" s="21">
        <f>SUM(Tableau41516[[#This Row],[Lundi]:[Dimanche]])</f>
        <v>0</v>
      </c>
      <c r="Q230" s="21">
        <f>COUNTIF(Tableau41516[[#This Row],[Lundi]:[Dimanche]],"&gt;=190")*1000</f>
        <v>0</v>
      </c>
      <c r="R230" s="21">
        <f t="shared" si="6"/>
        <v>0</v>
      </c>
      <c r="S230" s="21">
        <f t="shared" si="7"/>
        <v>0</v>
      </c>
      <c r="T230" s="54" t="str">
        <f>IF(Tableau41516[[#This Row],[Matricule]]&gt;1,IF(COUNTIF(Tableau41516[DateMatricule],Tableau41516[[#This Row],[DateMatricule]])&gt;1,"Doublon",""),"")</f>
        <v/>
      </c>
      <c r="U230"/>
    </row>
    <row r="231" spans="1:21" x14ac:dyDescent="0.25">
      <c r="A231" s="12" t="str">
        <f>IF(Tableau41516[[#This Row],[Semaine]]="","",VLOOKUP(Tableau41516[[#This Row],[Semaine]],Listes!$A:$B,2,FALSE))</f>
        <v/>
      </c>
      <c r="B231" s="12" t="str">
        <f>IF(ISBLANK(Tableau41516[[#This Row],[Matricule]]),"",VLOOKUP(Tableau41516[[#This Row],[Matricule]],#REF!,2,FALSE))</f>
        <v/>
      </c>
      <c r="C231" s="12" t="str">
        <f>IF(ISBLANK(Tableau41516[[#This Row],[Matricule]]),"",VLOOKUP(Tableau41516[[#This Row],[Matricule]],#REF!,3,FALSE))</f>
        <v/>
      </c>
      <c r="D231" s="12" t="str">
        <f>CONCATENATE(Tableau41516[[#This Row],[Semaine]],Tableau41516[[#This Row],[Matricule]])</f>
        <v/>
      </c>
      <c r="H231" s="8"/>
      <c r="I231" s="8"/>
      <c r="J231" s="8"/>
      <c r="K231" s="8"/>
      <c r="L231" s="8"/>
      <c r="M231" s="8"/>
      <c r="N231" s="8"/>
      <c r="O231" s="21">
        <f>COUNTIF(Tableau41516[[#This Row],[Lundi]:[Dimanche]],"&gt;0")</f>
        <v>0</v>
      </c>
      <c r="P231" s="21">
        <f>SUM(Tableau41516[[#This Row],[Lundi]:[Dimanche]])</f>
        <v>0</v>
      </c>
      <c r="Q231" s="21">
        <f>COUNTIF(Tableau41516[[#This Row],[Lundi]:[Dimanche]],"&gt;=190")*1000</f>
        <v>0</v>
      </c>
      <c r="R231" s="21">
        <f t="shared" si="6"/>
        <v>0</v>
      </c>
      <c r="S231" s="21">
        <f t="shared" si="7"/>
        <v>0</v>
      </c>
      <c r="T231" s="54" t="str">
        <f>IF(Tableau41516[[#This Row],[Matricule]]&gt;1,IF(COUNTIF(Tableau41516[DateMatricule],Tableau41516[[#This Row],[DateMatricule]])&gt;1,"Doublon",""),"")</f>
        <v/>
      </c>
      <c r="U231"/>
    </row>
    <row r="232" spans="1:21" x14ac:dyDescent="0.25">
      <c r="A232" s="12" t="str">
        <f>IF(Tableau41516[[#This Row],[Semaine]]="","",VLOOKUP(Tableau41516[[#This Row],[Semaine]],Listes!$A:$B,2,FALSE))</f>
        <v/>
      </c>
      <c r="B232" s="12" t="str">
        <f>IF(ISBLANK(Tableau41516[[#This Row],[Matricule]]),"",VLOOKUP(Tableau41516[[#This Row],[Matricule]],#REF!,2,FALSE))</f>
        <v/>
      </c>
      <c r="C232" s="12" t="str">
        <f>IF(ISBLANK(Tableau41516[[#This Row],[Matricule]]),"",VLOOKUP(Tableau41516[[#This Row],[Matricule]],#REF!,3,FALSE))</f>
        <v/>
      </c>
      <c r="D232" s="12" t="str">
        <f>CONCATENATE(Tableau41516[[#This Row],[Semaine]],Tableau41516[[#This Row],[Matricule]])</f>
        <v/>
      </c>
      <c r="H232" s="8"/>
      <c r="I232" s="8"/>
      <c r="J232" s="8"/>
      <c r="K232" s="8"/>
      <c r="L232" s="8"/>
      <c r="M232" s="8"/>
      <c r="N232" s="8"/>
      <c r="O232" s="21">
        <f>COUNTIF(Tableau41516[[#This Row],[Lundi]:[Dimanche]],"&gt;0")</f>
        <v>0</v>
      </c>
      <c r="P232" s="21">
        <f>SUM(Tableau41516[[#This Row],[Lundi]:[Dimanche]])</f>
        <v>0</v>
      </c>
      <c r="Q232" s="21">
        <f>COUNTIF(Tableau41516[[#This Row],[Lundi]:[Dimanche]],"&gt;=190")*1000</f>
        <v>0</v>
      </c>
      <c r="R232" s="21">
        <f t="shared" si="6"/>
        <v>0</v>
      </c>
      <c r="S232" s="21">
        <f t="shared" si="7"/>
        <v>0</v>
      </c>
      <c r="T232" s="54" t="str">
        <f>IF(Tableau41516[[#This Row],[Matricule]]&gt;1,IF(COUNTIF(Tableau41516[DateMatricule],Tableau41516[[#This Row],[DateMatricule]])&gt;1,"Doublon",""),"")</f>
        <v/>
      </c>
      <c r="U232"/>
    </row>
    <row r="233" spans="1:21" x14ac:dyDescent="0.25">
      <c r="A233" s="12" t="str">
        <f>IF(Tableau41516[[#This Row],[Semaine]]="","",VLOOKUP(Tableau41516[[#This Row],[Semaine]],Listes!$A:$B,2,FALSE))</f>
        <v/>
      </c>
      <c r="B233" s="12" t="str">
        <f>IF(ISBLANK(Tableau41516[[#This Row],[Matricule]]),"",VLOOKUP(Tableau41516[[#This Row],[Matricule]],#REF!,2,FALSE))</f>
        <v/>
      </c>
      <c r="C233" s="12" t="str">
        <f>IF(ISBLANK(Tableau41516[[#This Row],[Matricule]]),"",VLOOKUP(Tableau41516[[#This Row],[Matricule]],#REF!,3,FALSE))</f>
        <v/>
      </c>
      <c r="D233" s="12" t="str">
        <f>CONCATENATE(Tableau41516[[#This Row],[Semaine]],Tableau41516[[#This Row],[Matricule]])</f>
        <v/>
      </c>
      <c r="H233" s="8"/>
      <c r="I233" s="8"/>
      <c r="J233" s="8"/>
      <c r="K233" s="8"/>
      <c r="L233" s="8"/>
      <c r="M233" s="8"/>
      <c r="N233" s="8"/>
      <c r="O233" s="21">
        <f>COUNTIF(Tableau41516[[#This Row],[Lundi]:[Dimanche]],"&gt;0")</f>
        <v>0</v>
      </c>
      <c r="P233" s="21">
        <f>SUM(Tableau41516[[#This Row],[Lundi]:[Dimanche]])</f>
        <v>0</v>
      </c>
      <c r="Q233" s="21">
        <f>COUNTIF(Tableau41516[[#This Row],[Lundi]:[Dimanche]],"&gt;=190")*1000</f>
        <v>0</v>
      </c>
      <c r="R233" s="21">
        <f t="shared" si="6"/>
        <v>0</v>
      </c>
      <c r="S233" s="21">
        <f t="shared" si="7"/>
        <v>0</v>
      </c>
      <c r="T233" s="54" t="str">
        <f>IF(Tableau41516[[#This Row],[Matricule]]&gt;1,IF(COUNTIF(Tableau41516[DateMatricule],Tableau41516[[#This Row],[DateMatricule]])&gt;1,"Doublon",""),"")</f>
        <v/>
      </c>
      <c r="U233"/>
    </row>
    <row r="234" spans="1:21" x14ac:dyDescent="0.25">
      <c r="A234" s="12" t="str">
        <f>IF(Tableau41516[[#This Row],[Semaine]]="","",VLOOKUP(Tableau41516[[#This Row],[Semaine]],Listes!$A:$B,2,FALSE))</f>
        <v/>
      </c>
      <c r="B234" s="12" t="str">
        <f>IF(ISBLANK(Tableau41516[[#This Row],[Matricule]]),"",VLOOKUP(Tableau41516[[#This Row],[Matricule]],#REF!,2,FALSE))</f>
        <v/>
      </c>
      <c r="C234" s="12" t="str">
        <f>IF(ISBLANK(Tableau41516[[#This Row],[Matricule]]),"",VLOOKUP(Tableau41516[[#This Row],[Matricule]],#REF!,3,FALSE))</f>
        <v/>
      </c>
      <c r="D234" s="12" t="str">
        <f>CONCATENATE(Tableau41516[[#This Row],[Semaine]],Tableau41516[[#This Row],[Matricule]])</f>
        <v/>
      </c>
      <c r="H234" s="8"/>
      <c r="I234" s="8"/>
      <c r="J234" s="8"/>
      <c r="K234" s="8"/>
      <c r="L234" s="8"/>
      <c r="M234" s="8"/>
      <c r="N234" s="8"/>
      <c r="O234" s="21">
        <f>COUNTIF(Tableau41516[[#This Row],[Lundi]:[Dimanche]],"&gt;0")</f>
        <v>0</v>
      </c>
      <c r="P234" s="21">
        <f>SUM(Tableau41516[[#This Row],[Lundi]:[Dimanche]])</f>
        <v>0</v>
      </c>
      <c r="Q234" s="21">
        <f>COUNTIF(Tableau41516[[#This Row],[Lundi]:[Dimanche]],"&gt;=190")*1000</f>
        <v>0</v>
      </c>
      <c r="R234" s="21">
        <f t="shared" si="6"/>
        <v>0</v>
      </c>
      <c r="S234" s="21">
        <f t="shared" si="7"/>
        <v>0</v>
      </c>
      <c r="T234" s="54" t="str">
        <f>IF(Tableau41516[[#This Row],[Matricule]]&gt;1,IF(COUNTIF(Tableau41516[DateMatricule],Tableau41516[[#This Row],[DateMatricule]])&gt;1,"Doublon",""),"")</f>
        <v/>
      </c>
      <c r="U234"/>
    </row>
    <row r="235" spans="1:21" x14ac:dyDescent="0.25">
      <c r="A235" s="12" t="str">
        <f>IF(Tableau41516[[#This Row],[Semaine]]="","",VLOOKUP(Tableau41516[[#This Row],[Semaine]],Listes!$A:$B,2,FALSE))</f>
        <v/>
      </c>
      <c r="B235" s="12" t="str">
        <f>IF(ISBLANK(Tableau41516[[#This Row],[Matricule]]),"",VLOOKUP(Tableau41516[[#This Row],[Matricule]],#REF!,2,FALSE))</f>
        <v/>
      </c>
      <c r="C235" s="12" t="str">
        <f>IF(ISBLANK(Tableau41516[[#This Row],[Matricule]]),"",VLOOKUP(Tableau41516[[#This Row],[Matricule]],#REF!,3,FALSE))</f>
        <v/>
      </c>
      <c r="D235" s="12" t="str">
        <f>CONCATENATE(Tableau41516[[#This Row],[Semaine]],Tableau41516[[#This Row],[Matricule]])</f>
        <v/>
      </c>
      <c r="H235" s="8"/>
      <c r="I235" s="8"/>
      <c r="J235" s="8"/>
      <c r="K235" s="8"/>
      <c r="L235" s="8"/>
      <c r="M235" s="8"/>
      <c r="N235" s="8"/>
      <c r="O235" s="21">
        <f>COUNTIF(Tableau41516[[#This Row],[Lundi]:[Dimanche]],"&gt;0")</f>
        <v>0</v>
      </c>
      <c r="P235" s="21">
        <f>SUM(Tableau41516[[#This Row],[Lundi]:[Dimanche]])</f>
        <v>0</v>
      </c>
      <c r="Q235" s="21">
        <f>COUNTIF(Tableau41516[[#This Row],[Lundi]:[Dimanche]],"&gt;=190")*1000</f>
        <v>0</v>
      </c>
      <c r="R235" s="21">
        <f t="shared" si="6"/>
        <v>0</v>
      </c>
      <c r="S235" s="21">
        <f t="shared" si="7"/>
        <v>0</v>
      </c>
      <c r="T235" s="54" t="str">
        <f>IF(Tableau41516[[#This Row],[Matricule]]&gt;1,IF(COUNTIF(Tableau41516[DateMatricule],Tableau41516[[#This Row],[DateMatricule]])&gt;1,"Doublon",""),"")</f>
        <v/>
      </c>
      <c r="U235"/>
    </row>
    <row r="236" spans="1:21" x14ac:dyDescent="0.25">
      <c r="A236" s="12" t="str">
        <f>IF(Tableau41516[[#This Row],[Semaine]]="","",VLOOKUP(Tableau41516[[#This Row],[Semaine]],Listes!$A:$B,2,FALSE))</f>
        <v/>
      </c>
      <c r="B236" s="12" t="str">
        <f>IF(ISBLANK(Tableau41516[[#This Row],[Matricule]]),"",VLOOKUP(Tableau41516[[#This Row],[Matricule]],#REF!,2,FALSE))</f>
        <v/>
      </c>
      <c r="C236" s="12" t="str">
        <f>IF(ISBLANK(Tableau41516[[#This Row],[Matricule]]),"",VLOOKUP(Tableau41516[[#This Row],[Matricule]],#REF!,3,FALSE))</f>
        <v/>
      </c>
      <c r="D236" s="12" t="str">
        <f>CONCATENATE(Tableau41516[[#This Row],[Semaine]],Tableau41516[[#This Row],[Matricule]])</f>
        <v/>
      </c>
      <c r="H236" s="8"/>
      <c r="I236" s="8"/>
      <c r="J236" s="8"/>
      <c r="K236" s="8"/>
      <c r="L236" s="8"/>
      <c r="M236" s="8"/>
      <c r="N236" s="8"/>
      <c r="O236" s="21">
        <f>COUNTIF(Tableau41516[[#This Row],[Lundi]:[Dimanche]],"&gt;0")</f>
        <v>0</v>
      </c>
      <c r="P236" s="21">
        <f>SUM(Tableau41516[[#This Row],[Lundi]:[Dimanche]])</f>
        <v>0</v>
      </c>
      <c r="Q236" s="21">
        <f>COUNTIF(Tableau41516[[#This Row],[Lundi]:[Dimanche]],"&gt;=190")*1000</f>
        <v>0</v>
      </c>
      <c r="R236" s="21">
        <f t="shared" si="6"/>
        <v>0</v>
      </c>
      <c r="S236" s="21">
        <f t="shared" si="7"/>
        <v>0</v>
      </c>
      <c r="T236" s="54" t="str">
        <f>IF(Tableau41516[[#This Row],[Matricule]]&gt;1,IF(COUNTIF(Tableau41516[DateMatricule],Tableau41516[[#This Row],[DateMatricule]])&gt;1,"Doublon",""),"")</f>
        <v/>
      </c>
      <c r="U236"/>
    </row>
    <row r="237" spans="1:21" x14ac:dyDescent="0.25">
      <c r="A237" s="12" t="str">
        <f>IF(Tableau41516[[#This Row],[Semaine]]="","",VLOOKUP(Tableau41516[[#This Row],[Semaine]],Listes!$A:$B,2,FALSE))</f>
        <v/>
      </c>
      <c r="B237" s="12" t="str">
        <f>IF(ISBLANK(Tableau41516[[#This Row],[Matricule]]),"",VLOOKUP(Tableau41516[[#This Row],[Matricule]],#REF!,2,FALSE))</f>
        <v/>
      </c>
      <c r="C237" s="12" t="str">
        <f>IF(ISBLANK(Tableau41516[[#This Row],[Matricule]]),"",VLOOKUP(Tableau41516[[#This Row],[Matricule]],#REF!,3,FALSE))</f>
        <v/>
      </c>
      <c r="D237" s="12" t="str">
        <f>CONCATENATE(Tableau41516[[#This Row],[Semaine]],Tableau41516[[#This Row],[Matricule]])</f>
        <v/>
      </c>
      <c r="H237" s="8"/>
      <c r="I237" s="8"/>
      <c r="J237" s="8"/>
      <c r="K237" s="8"/>
      <c r="L237" s="8"/>
      <c r="M237" s="8"/>
      <c r="N237" s="8"/>
      <c r="O237" s="21">
        <f>COUNTIF(Tableau41516[[#This Row],[Lundi]:[Dimanche]],"&gt;0")</f>
        <v>0</v>
      </c>
      <c r="P237" s="21">
        <f>SUM(Tableau41516[[#This Row],[Lundi]:[Dimanche]])</f>
        <v>0</v>
      </c>
      <c r="Q237" s="21">
        <f>COUNTIF(Tableau41516[[#This Row],[Lundi]:[Dimanche]],"&gt;=190")*1000</f>
        <v>0</v>
      </c>
      <c r="R237" s="21">
        <f t="shared" si="6"/>
        <v>0</v>
      </c>
      <c r="S237" s="21">
        <f t="shared" si="7"/>
        <v>0</v>
      </c>
      <c r="T237" s="54" t="str">
        <f>IF(Tableau41516[[#This Row],[Matricule]]&gt;1,IF(COUNTIF(Tableau41516[DateMatricule],Tableau41516[[#This Row],[DateMatricule]])&gt;1,"Doublon",""),"")</f>
        <v/>
      </c>
      <c r="U237"/>
    </row>
    <row r="238" spans="1:21" x14ac:dyDescent="0.25">
      <c r="A238" s="12" t="str">
        <f>IF(Tableau41516[[#This Row],[Semaine]]="","",VLOOKUP(Tableau41516[[#This Row],[Semaine]],Listes!$A:$B,2,FALSE))</f>
        <v/>
      </c>
      <c r="B238" s="12" t="str">
        <f>IF(ISBLANK(Tableau41516[[#This Row],[Matricule]]),"",VLOOKUP(Tableau41516[[#This Row],[Matricule]],#REF!,2,FALSE))</f>
        <v/>
      </c>
      <c r="C238" s="12" t="str">
        <f>IF(ISBLANK(Tableau41516[[#This Row],[Matricule]]),"",VLOOKUP(Tableau41516[[#This Row],[Matricule]],#REF!,3,FALSE))</f>
        <v/>
      </c>
      <c r="D238" s="12" t="str">
        <f>CONCATENATE(Tableau41516[[#This Row],[Semaine]],Tableau41516[[#This Row],[Matricule]])</f>
        <v/>
      </c>
      <c r="H238" s="8"/>
      <c r="I238" s="8"/>
      <c r="J238" s="8"/>
      <c r="K238" s="8"/>
      <c r="L238" s="8"/>
      <c r="M238" s="8"/>
      <c r="N238" s="8"/>
      <c r="O238" s="21">
        <f>COUNTIF(Tableau41516[[#This Row],[Lundi]:[Dimanche]],"&gt;0")</f>
        <v>0</v>
      </c>
      <c r="P238" s="21">
        <f>SUM(Tableau41516[[#This Row],[Lundi]:[Dimanche]])</f>
        <v>0</v>
      </c>
      <c r="Q238" s="21">
        <f>COUNTIF(Tableau41516[[#This Row],[Lundi]:[Dimanche]],"&gt;=190")*1000</f>
        <v>0</v>
      </c>
      <c r="R238" s="21">
        <f t="shared" si="6"/>
        <v>0</v>
      </c>
      <c r="S238" s="21">
        <f t="shared" si="7"/>
        <v>0</v>
      </c>
      <c r="T238" s="54" t="str">
        <f>IF(Tableau41516[[#This Row],[Matricule]]&gt;1,IF(COUNTIF(Tableau41516[DateMatricule],Tableau41516[[#This Row],[DateMatricule]])&gt;1,"Doublon",""),"")</f>
        <v/>
      </c>
      <c r="U238"/>
    </row>
    <row r="239" spans="1:21" x14ac:dyDescent="0.25">
      <c r="A239" s="12" t="str">
        <f>IF(Tableau41516[[#This Row],[Semaine]]="","",VLOOKUP(Tableau41516[[#This Row],[Semaine]],Listes!$A:$B,2,FALSE))</f>
        <v/>
      </c>
      <c r="B239" s="12" t="str">
        <f>IF(ISBLANK(Tableau41516[[#This Row],[Matricule]]),"",VLOOKUP(Tableau41516[[#This Row],[Matricule]],#REF!,2,FALSE))</f>
        <v/>
      </c>
      <c r="C239" s="12" t="str">
        <f>IF(ISBLANK(Tableau41516[[#This Row],[Matricule]]),"",VLOOKUP(Tableau41516[[#This Row],[Matricule]],#REF!,3,FALSE))</f>
        <v/>
      </c>
      <c r="D239" s="12" t="str">
        <f>CONCATENATE(Tableau41516[[#This Row],[Semaine]],Tableau41516[[#This Row],[Matricule]])</f>
        <v/>
      </c>
      <c r="H239" s="8"/>
      <c r="I239" s="8"/>
      <c r="J239" s="8"/>
      <c r="K239" s="8"/>
      <c r="L239" s="8"/>
      <c r="M239" s="8"/>
      <c r="N239" s="8"/>
      <c r="O239" s="21">
        <f>COUNTIF(Tableau41516[[#This Row],[Lundi]:[Dimanche]],"&gt;0")</f>
        <v>0</v>
      </c>
      <c r="P239" s="21">
        <f>SUM(Tableau41516[[#This Row],[Lundi]:[Dimanche]])</f>
        <v>0</v>
      </c>
      <c r="Q239" s="21">
        <f>COUNTIF(Tableau41516[[#This Row],[Lundi]:[Dimanche]],"&gt;=190")*1000</f>
        <v>0</v>
      </c>
      <c r="R239" s="21">
        <f t="shared" si="6"/>
        <v>0</v>
      </c>
      <c r="S239" s="21">
        <f t="shared" si="7"/>
        <v>0</v>
      </c>
      <c r="T239" s="54" t="str">
        <f>IF(Tableau41516[[#This Row],[Matricule]]&gt;1,IF(COUNTIF(Tableau41516[DateMatricule],Tableau41516[[#This Row],[DateMatricule]])&gt;1,"Doublon",""),"")</f>
        <v/>
      </c>
      <c r="U239"/>
    </row>
    <row r="240" spans="1:21" x14ac:dyDescent="0.25">
      <c r="A240" s="12" t="str">
        <f>IF(Tableau41516[[#This Row],[Semaine]]="","",VLOOKUP(Tableau41516[[#This Row],[Semaine]],Listes!$A:$B,2,FALSE))</f>
        <v/>
      </c>
      <c r="B240" s="12" t="str">
        <f>IF(ISBLANK(Tableau41516[[#This Row],[Matricule]]),"",VLOOKUP(Tableau41516[[#This Row],[Matricule]],#REF!,2,FALSE))</f>
        <v/>
      </c>
      <c r="C240" s="12" t="str">
        <f>IF(ISBLANK(Tableau41516[[#This Row],[Matricule]]),"",VLOOKUP(Tableau41516[[#This Row],[Matricule]],#REF!,3,FALSE))</f>
        <v/>
      </c>
      <c r="D240" s="12" t="str">
        <f>CONCATENATE(Tableau41516[[#This Row],[Semaine]],Tableau41516[[#This Row],[Matricule]])</f>
        <v/>
      </c>
      <c r="H240" s="8"/>
      <c r="I240" s="8"/>
      <c r="J240" s="8"/>
      <c r="K240" s="8"/>
      <c r="L240" s="8"/>
      <c r="M240" s="8"/>
      <c r="N240" s="8"/>
      <c r="O240" s="21">
        <f>COUNTIF(Tableau41516[[#This Row],[Lundi]:[Dimanche]],"&gt;0")</f>
        <v>0</v>
      </c>
      <c r="P240" s="21">
        <f>SUM(Tableau41516[[#This Row],[Lundi]:[Dimanche]])</f>
        <v>0</v>
      </c>
      <c r="Q240" s="21">
        <f>COUNTIF(Tableau41516[[#This Row],[Lundi]:[Dimanche]],"&gt;=190")*1000</f>
        <v>0</v>
      </c>
      <c r="R240" s="21">
        <f t="shared" si="6"/>
        <v>0</v>
      </c>
      <c r="S240" s="21">
        <f t="shared" si="7"/>
        <v>0</v>
      </c>
      <c r="T240" s="54" t="str">
        <f>IF(Tableau41516[[#This Row],[Matricule]]&gt;1,IF(COUNTIF(Tableau41516[DateMatricule],Tableau41516[[#This Row],[DateMatricule]])&gt;1,"Doublon",""),"")</f>
        <v/>
      </c>
      <c r="U240"/>
    </row>
    <row r="241" spans="1:21" x14ac:dyDescent="0.25">
      <c r="A241" s="12" t="str">
        <f>IF(Tableau41516[[#This Row],[Semaine]]="","",VLOOKUP(Tableau41516[[#This Row],[Semaine]],Listes!$A:$B,2,FALSE))</f>
        <v/>
      </c>
      <c r="B241" s="12" t="str">
        <f>IF(ISBLANK(Tableau41516[[#This Row],[Matricule]]),"",VLOOKUP(Tableau41516[[#This Row],[Matricule]],#REF!,2,FALSE))</f>
        <v/>
      </c>
      <c r="C241" s="12" t="str">
        <f>IF(ISBLANK(Tableau41516[[#This Row],[Matricule]]),"",VLOOKUP(Tableau41516[[#This Row],[Matricule]],#REF!,3,FALSE))</f>
        <v/>
      </c>
      <c r="D241" s="12" t="str">
        <f>CONCATENATE(Tableau41516[[#This Row],[Semaine]],Tableau41516[[#This Row],[Matricule]])</f>
        <v/>
      </c>
      <c r="H241" s="8"/>
      <c r="I241" s="8"/>
      <c r="J241" s="8"/>
      <c r="K241" s="8"/>
      <c r="L241" s="8"/>
      <c r="M241" s="8"/>
      <c r="N241" s="8"/>
      <c r="O241" s="21">
        <f>COUNTIF(Tableau41516[[#This Row],[Lundi]:[Dimanche]],"&gt;0")</f>
        <v>0</v>
      </c>
      <c r="P241" s="21">
        <f>SUM(Tableau41516[[#This Row],[Lundi]:[Dimanche]])</f>
        <v>0</v>
      </c>
      <c r="Q241" s="21">
        <f>COUNTIF(Tableau41516[[#This Row],[Lundi]:[Dimanche]],"&gt;=190")*1000</f>
        <v>0</v>
      </c>
      <c r="R241" s="21">
        <f t="shared" si="6"/>
        <v>0</v>
      </c>
      <c r="S241" s="21">
        <f t="shared" si="7"/>
        <v>0</v>
      </c>
      <c r="T241" s="54" t="str">
        <f>IF(Tableau41516[[#This Row],[Matricule]]&gt;1,IF(COUNTIF(Tableau41516[DateMatricule],Tableau41516[[#This Row],[DateMatricule]])&gt;1,"Doublon",""),"")</f>
        <v/>
      </c>
      <c r="U241"/>
    </row>
    <row r="242" spans="1:21" x14ac:dyDescent="0.25">
      <c r="A242" s="12" t="str">
        <f>IF(Tableau41516[[#This Row],[Semaine]]="","",VLOOKUP(Tableau41516[[#This Row],[Semaine]],Listes!$A:$B,2,FALSE))</f>
        <v/>
      </c>
      <c r="B242" s="12" t="str">
        <f>IF(ISBLANK(Tableau41516[[#This Row],[Matricule]]),"",VLOOKUP(Tableau41516[[#This Row],[Matricule]],#REF!,2,FALSE))</f>
        <v/>
      </c>
      <c r="C242" s="12" t="str">
        <f>IF(ISBLANK(Tableau41516[[#This Row],[Matricule]]),"",VLOOKUP(Tableau41516[[#This Row],[Matricule]],#REF!,3,FALSE))</f>
        <v/>
      </c>
      <c r="D242" s="12" t="str">
        <f>CONCATENATE(Tableau41516[[#This Row],[Semaine]],Tableau41516[[#This Row],[Matricule]])</f>
        <v/>
      </c>
      <c r="H242" s="8"/>
      <c r="I242" s="8"/>
      <c r="J242" s="8"/>
      <c r="K242" s="8"/>
      <c r="L242" s="8"/>
      <c r="M242" s="8"/>
      <c r="N242" s="8"/>
      <c r="O242" s="21">
        <f>COUNTIF(Tableau41516[[#This Row],[Lundi]:[Dimanche]],"&gt;0")</f>
        <v>0</v>
      </c>
      <c r="P242" s="21">
        <f>SUM(Tableau41516[[#This Row],[Lundi]:[Dimanche]])</f>
        <v>0</v>
      </c>
      <c r="Q242" s="21">
        <f>COUNTIF(Tableau41516[[#This Row],[Lundi]:[Dimanche]],"&gt;=190")*1000</f>
        <v>0</v>
      </c>
      <c r="R242" s="21">
        <f t="shared" si="6"/>
        <v>0</v>
      </c>
      <c r="S242" s="21">
        <f t="shared" si="7"/>
        <v>0</v>
      </c>
      <c r="T242" s="54" t="str">
        <f>IF(Tableau41516[[#This Row],[Matricule]]&gt;1,IF(COUNTIF(Tableau41516[DateMatricule],Tableau41516[[#This Row],[DateMatricule]])&gt;1,"Doublon",""),"")</f>
        <v/>
      </c>
      <c r="U242"/>
    </row>
    <row r="243" spans="1:21" x14ac:dyDescent="0.25">
      <c r="A243" s="12" t="str">
        <f>IF(Tableau41516[[#This Row],[Semaine]]="","",VLOOKUP(Tableau41516[[#This Row],[Semaine]],Listes!$A:$B,2,FALSE))</f>
        <v/>
      </c>
      <c r="B243" s="12" t="str">
        <f>IF(ISBLANK(Tableau41516[[#This Row],[Matricule]]),"",VLOOKUP(Tableau41516[[#This Row],[Matricule]],#REF!,2,FALSE))</f>
        <v/>
      </c>
      <c r="C243" s="12" t="str">
        <f>IF(ISBLANK(Tableau41516[[#This Row],[Matricule]]),"",VLOOKUP(Tableau41516[[#This Row],[Matricule]],#REF!,3,FALSE))</f>
        <v/>
      </c>
      <c r="D243" s="12" t="str">
        <f>CONCATENATE(Tableau41516[[#This Row],[Semaine]],Tableau41516[[#This Row],[Matricule]])</f>
        <v/>
      </c>
      <c r="H243" s="8"/>
      <c r="I243" s="8"/>
      <c r="J243" s="8"/>
      <c r="K243" s="8"/>
      <c r="L243" s="8"/>
      <c r="M243" s="8"/>
      <c r="N243" s="8"/>
      <c r="O243" s="21">
        <f>COUNTIF(Tableau41516[[#This Row],[Lundi]:[Dimanche]],"&gt;0")</f>
        <v>0</v>
      </c>
      <c r="P243" s="21">
        <f>SUM(Tableau41516[[#This Row],[Lundi]:[Dimanche]])</f>
        <v>0</v>
      </c>
      <c r="Q243" s="21">
        <f>COUNTIF(Tableau41516[[#This Row],[Lundi]:[Dimanche]],"&gt;=190")*1000</f>
        <v>0</v>
      </c>
      <c r="R243" s="21">
        <f t="shared" si="6"/>
        <v>0</v>
      </c>
      <c r="S243" s="21">
        <f t="shared" si="7"/>
        <v>0</v>
      </c>
      <c r="T243" s="54" t="str">
        <f>IF(Tableau41516[[#This Row],[Matricule]]&gt;1,IF(COUNTIF(Tableau41516[DateMatricule],Tableau41516[[#This Row],[DateMatricule]])&gt;1,"Doublon",""),"")</f>
        <v/>
      </c>
      <c r="U243"/>
    </row>
    <row r="244" spans="1:21" x14ac:dyDescent="0.25">
      <c r="A244" s="12" t="str">
        <f>IF(Tableau41516[[#This Row],[Semaine]]="","",VLOOKUP(Tableau41516[[#This Row],[Semaine]],Listes!$A:$B,2,FALSE))</f>
        <v/>
      </c>
      <c r="B244" s="12" t="str">
        <f>IF(ISBLANK(Tableau41516[[#This Row],[Matricule]]),"",VLOOKUP(Tableau41516[[#This Row],[Matricule]],#REF!,2,FALSE))</f>
        <v/>
      </c>
      <c r="C244" s="12" t="str">
        <f>IF(ISBLANK(Tableau41516[[#This Row],[Matricule]]),"",VLOOKUP(Tableau41516[[#This Row],[Matricule]],#REF!,3,FALSE))</f>
        <v/>
      </c>
      <c r="D244" s="12" t="str">
        <f>CONCATENATE(Tableau41516[[#This Row],[Semaine]],Tableau41516[[#This Row],[Matricule]])</f>
        <v/>
      </c>
      <c r="H244" s="8"/>
      <c r="I244" s="8"/>
      <c r="J244" s="8"/>
      <c r="K244" s="8"/>
      <c r="L244" s="8"/>
      <c r="M244" s="8"/>
      <c r="N244" s="8"/>
      <c r="O244" s="21">
        <f>COUNTIF(Tableau41516[[#This Row],[Lundi]:[Dimanche]],"&gt;0")</f>
        <v>0</v>
      </c>
      <c r="P244" s="21">
        <f>SUM(Tableau41516[[#This Row],[Lundi]:[Dimanche]])</f>
        <v>0</v>
      </c>
      <c r="Q244" s="21">
        <f>COUNTIF(Tableau41516[[#This Row],[Lundi]:[Dimanche]],"&gt;=190")*1000</f>
        <v>0</v>
      </c>
      <c r="R244" s="21">
        <f t="shared" si="6"/>
        <v>0</v>
      </c>
      <c r="S244" s="21">
        <f t="shared" si="7"/>
        <v>0</v>
      </c>
      <c r="T244" s="54" t="str">
        <f>IF(Tableau41516[[#This Row],[Matricule]]&gt;1,IF(COUNTIF(Tableau41516[DateMatricule],Tableau41516[[#This Row],[DateMatricule]])&gt;1,"Doublon",""),"")</f>
        <v/>
      </c>
      <c r="U244"/>
    </row>
    <row r="245" spans="1:21" x14ac:dyDescent="0.25">
      <c r="A245" s="12" t="str">
        <f>IF(Tableau41516[[#This Row],[Semaine]]="","",VLOOKUP(Tableau41516[[#This Row],[Semaine]],Listes!$A:$B,2,FALSE))</f>
        <v/>
      </c>
      <c r="B245" s="12" t="str">
        <f>IF(ISBLANK(Tableau41516[[#This Row],[Matricule]]),"",VLOOKUP(Tableau41516[[#This Row],[Matricule]],#REF!,2,FALSE))</f>
        <v/>
      </c>
      <c r="C245" s="12" t="str">
        <f>IF(ISBLANK(Tableau41516[[#This Row],[Matricule]]),"",VLOOKUP(Tableau41516[[#This Row],[Matricule]],#REF!,3,FALSE))</f>
        <v/>
      </c>
      <c r="D245" s="12" t="str">
        <f>CONCATENATE(Tableau41516[[#This Row],[Semaine]],Tableau41516[[#This Row],[Matricule]])</f>
        <v/>
      </c>
      <c r="H245" s="8"/>
      <c r="I245" s="8"/>
      <c r="J245" s="8"/>
      <c r="K245" s="8"/>
      <c r="L245" s="8"/>
      <c r="M245" s="8"/>
      <c r="N245" s="8"/>
      <c r="O245" s="21">
        <f>COUNTIF(Tableau41516[[#This Row],[Lundi]:[Dimanche]],"&gt;0")</f>
        <v>0</v>
      </c>
      <c r="P245" s="21">
        <f>SUM(Tableau41516[[#This Row],[Lundi]:[Dimanche]])</f>
        <v>0</v>
      </c>
      <c r="Q245" s="21">
        <f>COUNTIF(Tableau41516[[#This Row],[Lundi]:[Dimanche]],"&gt;=190")*1000</f>
        <v>0</v>
      </c>
      <c r="R245" s="21">
        <f t="shared" si="6"/>
        <v>0</v>
      </c>
      <c r="S245" s="21">
        <f t="shared" si="7"/>
        <v>0</v>
      </c>
      <c r="T245" s="54" t="str">
        <f>IF(Tableau41516[[#This Row],[Matricule]]&gt;1,IF(COUNTIF(Tableau41516[DateMatricule],Tableau41516[[#This Row],[DateMatricule]])&gt;1,"Doublon",""),"")</f>
        <v/>
      </c>
      <c r="U245"/>
    </row>
    <row r="246" spans="1:21" x14ac:dyDescent="0.25">
      <c r="A246" s="12" t="str">
        <f>IF(Tableau41516[[#This Row],[Semaine]]="","",VLOOKUP(Tableau41516[[#This Row],[Semaine]],Listes!$A:$B,2,FALSE))</f>
        <v/>
      </c>
      <c r="B246" s="12" t="str">
        <f>IF(ISBLANK(Tableau41516[[#This Row],[Matricule]]),"",VLOOKUP(Tableau41516[[#This Row],[Matricule]],#REF!,2,FALSE))</f>
        <v/>
      </c>
      <c r="C246" s="12" t="str">
        <f>IF(ISBLANK(Tableau41516[[#This Row],[Matricule]]),"",VLOOKUP(Tableau41516[[#This Row],[Matricule]],#REF!,3,FALSE))</f>
        <v/>
      </c>
      <c r="D246" s="12" t="str">
        <f>CONCATENATE(Tableau41516[[#This Row],[Semaine]],Tableau41516[[#This Row],[Matricule]])</f>
        <v/>
      </c>
      <c r="H246" s="8"/>
      <c r="I246" s="8"/>
      <c r="J246" s="8"/>
      <c r="K246" s="8"/>
      <c r="L246" s="8"/>
      <c r="M246" s="8"/>
      <c r="N246" s="8"/>
      <c r="O246" s="21">
        <f>COUNTIF(Tableau41516[[#This Row],[Lundi]:[Dimanche]],"&gt;0")</f>
        <v>0</v>
      </c>
      <c r="P246" s="21">
        <f>SUM(Tableau41516[[#This Row],[Lundi]:[Dimanche]])</f>
        <v>0</v>
      </c>
      <c r="Q246" s="21">
        <f>COUNTIF(Tableau41516[[#This Row],[Lundi]:[Dimanche]],"&gt;=190")*1000</f>
        <v>0</v>
      </c>
      <c r="R246" s="21">
        <f t="shared" si="6"/>
        <v>0</v>
      </c>
      <c r="S246" s="21">
        <f t="shared" si="7"/>
        <v>0</v>
      </c>
      <c r="T246" s="54" t="str">
        <f>IF(Tableau41516[[#This Row],[Matricule]]&gt;1,IF(COUNTIF(Tableau41516[DateMatricule],Tableau41516[[#This Row],[DateMatricule]])&gt;1,"Doublon",""),"")</f>
        <v/>
      </c>
      <c r="U246"/>
    </row>
    <row r="247" spans="1:21" x14ac:dyDescent="0.25">
      <c r="A247" s="12" t="str">
        <f>IF(Tableau41516[[#This Row],[Semaine]]="","",VLOOKUP(Tableau41516[[#This Row],[Semaine]],Listes!$A:$B,2,FALSE))</f>
        <v/>
      </c>
      <c r="B247" s="12" t="str">
        <f>IF(ISBLANK(Tableau41516[[#This Row],[Matricule]]),"",VLOOKUP(Tableau41516[[#This Row],[Matricule]],#REF!,2,FALSE))</f>
        <v/>
      </c>
      <c r="C247" s="12" t="str">
        <f>IF(ISBLANK(Tableau41516[[#This Row],[Matricule]]),"",VLOOKUP(Tableau41516[[#This Row],[Matricule]],#REF!,3,FALSE))</f>
        <v/>
      </c>
      <c r="D247" s="12" t="str">
        <f>CONCATENATE(Tableau41516[[#This Row],[Semaine]],Tableau41516[[#This Row],[Matricule]])</f>
        <v/>
      </c>
      <c r="H247" s="8"/>
      <c r="I247" s="8"/>
      <c r="J247" s="8"/>
      <c r="K247" s="8"/>
      <c r="L247" s="8"/>
      <c r="M247" s="8"/>
      <c r="N247" s="8"/>
      <c r="O247" s="21">
        <f>COUNTIF(Tableau41516[[#This Row],[Lundi]:[Dimanche]],"&gt;0")</f>
        <v>0</v>
      </c>
      <c r="P247" s="21">
        <f>SUM(Tableau41516[[#This Row],[Lundi]:[Dimanche]])</f>
        <v>0</v>
      </c>
      <c r="Q247" s="21">
        <f>COUNTIF(Tableau41516[[#This Row],[Lundi]:[Dimanche]],"&gt;=190")*1000</f>
        <v>0</v>
      </c>
      <c r="R247" s="21">
        <f t="shared" si="6"/>
        <v>0</v>
      </c>
      <c r="S247" s="21">
        <f t="shared" si="7"/>
        <v>0</v>
      </c>
      <c r="T247" s="54" t="str">
        <f>IF(Tableau41516[[#This Row],[Matricule]]&gt;1,IF(COUNTIF(Tableau41516[DateMatricule],Tableau41516[[#This Row],[DateMatricule]])&gt;1,"Doublon",""),"")</f>
        <v/>
      </c>
      <c r="U247"/>
    </row>
    <row r="248" spans="1:21" x14ac:dyDescent="0.25">
      <c r="A248" s="12" t="str">
        <f>IF(Tableau41516[[#This Row],[Semaine]]="","",VLOOKUP(Tableau41516[[#This Row],[Semaine]],Listes!$A:$B,2,FALSE))</f>
        <v/>
      </c>
      <c r="B248" s="12" t="str">
        <f>IF(ISBLANK(Tableau41516[[#This Row],[Matricule]]),"",VLOOKUP(Tableau41516[[#This Row],[Matricule]],#REF!,2,FALSE))</f>
        <v/>
      </c>
      <c r="C248" s="12" t="str">
        <f>IF(ISBLANK(Tableau41516[[#This Row],[Matricule]]),"",VLOOKUP(Tableau41516[[#This Row],[Matricule]],#REF!,3,FALSE))</f>
        <v/>
      </c>
      <c r="D248" s="12" t="str">
        <f>CONCATENATE(Tableau41516[[#This Row],[Semaine]],Tableau41516[[#This Row],[Matricule]])</f>
        <v/>
      </c>
      <c r="H248" s="8"/>
      <c r="I248" s="8"/>
      <c r="J248" s="8"/>
      <c r="K248" s="8"/>
      <c r="L248" s="8"/>
      <c r="M248" s="8"/>
      <c r="N248" s="8"/>
      <c r="O248" s="21">
        <f>COUNTIF(Tableau41516[[#This Row],[Lundi]:[Dimanche]],"&gt;0")</f>
        <v>0</v>
      </c>
      <c r="P248" s="21">
        <f>SUM(Tableau41516[[#This Row],[Lundi]:[Dimanche]])</f>
        <v>0</v>
      </c>
      <c r="Q248" s="21">
        <f>COUNTIF(Tableau41516[[#This Row],[Lundi]:[Dimanche]],"&gt;=190")*1000</f>
        <v>0</v>
      </c>
      <c r="R248" s="21">
        <f t="shared" si="6"/>
        <v>0</v>
      </c>
      <c r="S248" s="21">
        <f t="shared" si="7"/>
        <v>0</v>
      </c>
      <c r="T248" s="54" t="str">
        <f>IF(Tableau41516[[#This Row],[Matricule]]&gt;1,IF(COUNTIF(Tableau41516[DateMatricule],Tableau41516[[#This Row],[DateMatricule]])&gt;1,"Doublon",""),"")</f>
        <v/>
      </c>
      <c r="U248"/>
    </row>
    <row r="249" spans="1:21" x14ac:dyDescent="0.25">
      <c r="A249" s="12" t="str">
        <f>IF(Tableau41516[[#This Row],[Semaine]]="","",VLOOKUP(Tableau41516[[#This Row],[Semaine]],Listes!$A:$B,2,FALSE))</f>
        <v/>
      </c>
      <c r="B249" s="12" t="str">
        <f>IF(ISBLANK(Tableau41516[[#This Row],[Matricule]]),"",VLOOKUP(Tableau41516[[#This Row],[Matricule]],#REF!,2,FALSE))</f>
        <v/>
      </c>
      <c r="C249" s="12" t="str">
        <f>IF(ISBLANK(Tableau41516[[#This Row],[Matricule]]),"",VLOOKUP(Tableau41516[[#This Row],[Matricule]],#REF!,3,FALSE))</f>
        <v/>
      </c>
      <c r="D249" s="12" t="str">
        <f>CONCATENATE(Tableau41516[[#This Row],[Semaine]],Tableau41516[[#This Row],[Matricule]])</f>
        <v/>
      </c>
      <c r="H249" s="8"/>
      <c r="I249" s="8"/>
      <c r="J249" s="8"/>
      <c r="K249" s="8"/>
      <c r="L249" s="8"/>
      <c r="M249" s="8"/>
      <c r="N249" s="8"/>
      <c r="O249" s="21">
        <f>COUNTIF(Tableau41516[[#This Row],[Lundi]:[Dimanche]],"&gt;0")</f>
        <v>0</v>
      </c>
      <c r="P249" s="21">
        <f>SUM(Tableau41516[[#This Row],[Lundi]:[Dimanche]])</f>
        <v>0</v>
      </c>
      <c r="Q249" s="21">
        <f>COUNTIF(Tableau41516[[#This Row],[Lundi]:[Dimanche]],"&gt;=190")*1000</f>
        <v>0</v>
      </c>
      <c r="R249" s="21">
        <f t="shared" si="6"/>
        <v>0</v>
      </c>
      <c r="S249" s="21">
        <f t="shared" si="7"/>
        <v>0</v>
      </c>
      <c r="T249" s="54" t="str">
        <f>IF(Tableau41516[[#This Row],[Matricule]]&gt;1,IF(COUNTIF(Tableau41516[DateMatricule],Tableau41516[[#This Row],[DateMatricule]])&gt;1,"Doublon",""),"")</f>
        <v/>
      </c>
      <c r="U249"/>
    </row>
    <row r="250" spans="1:21" x14ac:dyDescent="0.25">
      <c r="A250" s="12" t="str">
        <f>IF(Tableau41516[[#This Row],[Semaine]]="","",VLOOKUP(Tableau41516[[#This Row],[Semaine]],Listes!$A:$B,2,FALSE))</f>
        <v/>
      </c>
      <c r="B250" s="12" t="str">
        <f>IF(ISBLANK(Tableau41516[[#This Row],[Matricule]]),"",VLOOKUP(Tableau41516[[#This Row],[Matricule]],#REF!,2,FALSE))</f>
        <v/>
      </c>
      <c r="C250" s="12" t="str">
        <f>IF(ISBLANK(Tableau41516[[#This Row],[Matricule]]),"",VLOOKUP(Tableau41516[[#This Row],[Matricule]],#REF!,3,FALSE))</f>
        <v/>
      </c>
      <c r="D250" s="12" t="str">
        <f>CONCATENATE(Tableau41516[[#This Row],[Semaine]],Tableau41516[[#This Row],[Matricule]])</f>
        <v/>
      </c>
      <c r="H250" s="8"/>
      <c r="I250" s="8"/>
      <c r="J250" s="8"/>
      <c r="K250" s="8"/>
      <c r="L250" s="8"/>
      <c r="M250" s="8"/>
      <c r="N250" s="8"/>
      <c r="O250" s="21">
        <f>COUNTIF(Tableau41516[[#This Row],[Lundi]:[Dimanche]],"&gt;0")</f>
        <v>0</v>
      </c>
      <c r="P250" s="21">
        <f>SUM(Tableau41516[[#This Row],[Lundi]:[Dimanche]])</f>
        <v>0</v>
      </c>
      <c r="Q250" s="21">
        <f>COUNTIF(Tableau41516[[#This Row],[Lundi]:[Dimanche]],"&gt;=190")*1000</f>
        <v>0</v>
      </c>
      <c r="R250" s="21">
        <f t="shared" si="6"/>
        <v>0</v>
      </c>
      <c r="S250" s="21">
        <f t="shared" si="7"/>
        <v>0</v>
      </c>
      <c r="T250" s="54" t="str">
        <f>IF(Tableau41516[[#This Row],[Matricule]]&gt;1,IF(COUNTIF(Tableau41516[DateMatricule],Tableau41516[[#This Row],[DateMatricule]])&gt;1,"Doublon",""),"")</f>
        <v/>
      </c>
      <c r="U250"/>
    </row>
    <row r="251" spans="1:21" x14ac:dyDescent="0.25">
      <c r="A251" s="12" t="str">
        <f>IF(Tableau41516[[#This Row],[Semaine]]="","",VLOOKUP(Tableau41516[[#This Row],[Semaine]],Listes!$A:$B,2,FALSE))</f>
        <v/>
      </c>
      <c r="B251" s="12" t="str">
        <f>IF(ISBLANK(Tableau41516[[#This Row],[Matricule]]),"",VLOOKUP(Tableau41516[[#This Row],[Matricule]],#REF!,2,FALSE))</f>
        <v/>
      </c>
      <c r="C251" s="12" t="str">
        <f>IF(ISBLANK(Tableau41516[[#This Row],[Matricule]]),"",VLOOKUP(Tableau41516[[#This Row],[Matricule]],#REF!,3,FALSE))</f>
        <v/>
      </c>
      <c r="D251" s="12" t="str">
        <f>CONCATENATE(Tableau41516[[#This Row],[Semaine]],Tableau41516[[#This Row],[Matricule]])</f>
        <v/>
      </c>
      <c r="H251" s="8"/>
      <c r="I251" s="8"/>
      <c r="J251" s="8"/>
      <c r="K251" s="8"/>
      <c r="L251" s="8"/>
      <c r="M251" s="8"/>
      <c r="N251" s="8"/>
      <c r="O251" s="21">
        <f>COUNTIF(Tableau41516[[#This Row],[Lundi]:[Dimanche]],"&gt;0")</f>
        <v>0</v>
      </c>
      <c r="P251" s="21">
        <f>SUM(Tableau41516[[#This Row],[Lundi]:[Dimanche]])</f>
        <v>0</v>
      </c>
      <c r="Q251" s="21">
        <f>COUNTIF(Tableau41516[[#This Row],[Lundi]:[Dimanche]],"&gt;=190")*1000</f>
        <v>0</v>
      </c>
      <c r="R251" s="21">
        <f t="shared" si="6"/>
        <v>0</v>
      </c>
      <c r="S251" s="21">
        <f t="shared" si="7"/>
        <v>0</v>
      </c>
      <c r="T251" s="54" t="str">
        <f>IF(Tableau41516[[#This Row],[Matricule]]&gt;1,IF(COUNTIF(Tableau41516[DateMatricule],Tableau41516[[#This Row],[DateMatricule]])&gt;1,"Doublon",""),"")</f>
        <v/>
      </c>
      <c r="U251"/>
    </row>
    <row r="252" spans="1:21" x14ac:dyDescent="0.25">
      <c r="A252" s="12" t="str">
        <f>IF(Tableau41516[[#This Row],[Semaine]]="","",VLOOKUP(Tableau41516[[#This Row],[Semaine]],Listes!$A:$B,2,FALSE))</f>
        <v/>
      </c>
      <c r="B252" s="12" t="str">
        <f>IF(ISBLANK(Tableau41516[[#This Row],[Matricule]]),"",VLOOKUP(Tableau41516[[#This Row],[Matricule]],#REF!,2,FALSE))</f>
        <v/>
      </c>
      <c r="C252" s="12" t="str">
        <f>IF(ISBLANK(Tableau41516[[#This Row],[Matricule]]),"",VLOOKUP(Tableau41516[[#This Row],[Matricule]],#REF!,3,FALSE))</f>
        <v/>
      </c>
      <c r="D252" s="12" t="str">
        <f>CONCATENATE(Tableau41516[[#This Row],[Semaine]],Tableau41516[[#This Row],[Matricule]])</f>
        <v/>
      </c>
      <c r="H252" s="8"/>
      <c r="I252" s="8"/>
      <c r="J252" s="8"/>
      <c r="K252" s="8"/>
      <c r="L252" s="8"/>
      <c r="M252" s="8"/>
      <c r="N252" s="8"/>
      <c r="O252" s="21">
        <f>COUNTIF(Tableau41516[[#This Row],[Lundi]:[Dimanche]],"&gt;0")</f>
        <v>0</v>
      </c>
      <c r="P252" s="21">
        <f>SUM(Tableau41516[[#This Row],[Lundi]:[Dimanche]])</f>
        <v>0</v>
      </c>
      <c r="Q252" s="21">
        <f>COUNTIF(Tableau41516[[#This Row],[Lundi]:[Dimanche]],"&gt;=190")*1000</f>
        <v>0</v>
      </c>
      <c r="R252" s="21">
        <f t="shared" si="6"/>
        <v>0</v>
      </c>
      <c r="S252" s="21">
        <f t="shared" si="7"/>
        <v>0</v>
      </c>
      <c r="T252" s="54" t="str">
        <f>IF(Tableau41516[[#This Row],[Matricule]]&gt;1,IF(COUNTIF(Tableau41516[DateMatricule],Tableau41516[[#This Row],[DateMatricule]])&gt;1,"Doublon",""),"")</f>
        <v/>
      </c>
      <c r="U252"/>
    </row>
    <row r="253" spans="1:21" x14ac:dyDescent="0.25">
      <c r="A253" s="12" t="str">
        <f>IF(Tableau41516[[#This Row],[Semaine]]="","",VLOOKUP(Tableau41516[[#This Row],[Semaine]],Listes!$A:$B,2,FALSE))</f>
        <v/>
      </c>
      <c r="B253" s="12" t="str">
        <f>IF(ISBLANK(Tableau41516[[#This Row],[Matricule]]),"",VLOOKUP(Tableau41516[[#This Row],[Matricule]],#REF!,2,FALSE))</f>
        <v/>
      </c>
      <c r="C253" s="12" t="str">
        <f>IF(ISBLANK(Tableau41516[[#This Row],[Matricule]]),"",VLOOKUP(Tableau41516[[#This Row],[Matricule]],#REF!,3,FALSE))</f>
        <v/>
      </c>
      <c r="D253" s="12" t="str">
        <f>CONCATENATE(Tableau41516[[#This Row],[Semaine]],Tableau41516[[#This Row],[Matricule]])</f>
        <v/>
      </c>
      <c r="H253" s="8"/>
      <c r="I253" s="8"/>
      <c r="J253" s="8"/>
      <c r="K253" s="8"/>
      <c r="L253" s="8"/>
      <c r="M253" s="8"/>
      <c r="N253" s="8"/>
      <c r="O253" s="21">
        <f>COUNTIF(Tableau41516[[#This Row],[Lundi]:[Dimanche]],"&gt;0")</f>
        <v>0</v>
      </c>
      <c r="P253" s="21">
        <f>SUM(Tableau41516[[#This Row],[Lundi]:[Dimanche]])</f>
        <v>0</v>
      </c>
      <c r="Q253" s="21">
        <f>COUNTIF(Tableau41516[[#This Row],[Lundi]:[Dimanche]],"&gt;=190")*1000</f>
        <v>0</v>
      </c>
      <c r="R253" s="21">
        <f t="shared" si="6"/>
        <v>0</v>
      </c>
      <c r="S253" s="21">
        <f t="shared" si="7"/>
        <v>0</v>
      </c>
      <c r="T253" s="54" t="str">
        <f>IF(Tableau41516[[#This Row],[Matricule]]&gt;1,IF(COUNTIF(Tableau41516[DateMatricule],Tableau41516[[#This Row],[DateMatricule]])&gt;1,"Doublon",""),"")</f>
        <v/>
      </c>
      <c r="U253"/>
    </row>
    <row r="254" spans="1:21" x14ac:dyDescent="0.25">
      <c r="A254" s="12" t="str">
        <f>IF(Tableau41516[[#This Row],[Semaine]]="","",VLOOKUP(Tableau41516[[#This Row],[Semaine]],Listes!$A:$B,2,FALSE))</f>
        <v/>
      </c>
      <c r="B254" s="12" t="str">
        <f>IF(ISBLANK(Tableau41516[[#This Row],[Matricule]]),"",VLOOKUP(Tableau41516[[#This Row],[Matricule]],#REF!,2,FALSE))</f>
        <v/>
      </c>
      <c r="C254" s="12" t="str">
        <f>IF(ISBLANK(Tableau41516[[#This Row],[Matricule]]),"",VLOOKUP(Tableau41516[[#This Row],[Matricule]],#REF!,3,FALSE))</f>
        <v/>
      </c>
      <c r="D254" s="12" t="str">
        <f>CONCATENATE(Tableau41516[[#This Row],[Semaine]],Tableau41516[[#This Row],[Matricule]])</f>
        <v/>
      </c>
      <c r="H254" s="8"/>
      <c r="I254" s="8"/>
      <c r="J254" s="8"/>
      <c r="K254" s="8"/>
      <c r="L254" s="8"/>
      <c r="M254" s="8"/>
      <c r="N254" s="8"/>
      <c r="O254" s="21">
        <f>COUNTIF(Tableau41516[[#This Row],[Lundi]:[Dimanche]],"&gt;0")</f>
        <v>0</v>
      </c>
      <c r="P254" s="21">
        <f>SUM(Tableau41516[[#This Row],[Lundi]:[Dimanche]])</f>
        <v>0</v>
      </c>
      <c r="Q254" s="21">
        <f>COUNTIF(Tableau41516[[#This Row],[Lundi]:[Dimanche]],"&gt;=190")*1000</f>
        <v>0</v>
      </c>
      <c r="R254" s="21">
        <f t="shared" si="6"/>
        <v>0</v>
      </c>
      <c r="S254" s="21">
        <f t="shared" si="7"/>
        <v>0</v>
      </c>
      <c r="T254" s="54" t="str">
        <f>IF(Tableau41516[[#This Row],[Matricule]]&gt;1,IF(COUNTIF(Tableau41516[DateMatricule],Tableau41516[[#This Row],[DateMatricule]])&gt;1,"Doublon",""),"")</f>
        <v/>
      </c>
      <c r="U254"/>
    </row>
    <row r="255" spans="1:21" x14ac:dyDescent="0.25">
      <c r="A255" s="12" t="str">
        <f>IF(Tableau41516[[#This Row],[Semaine]]="","",VLOOKUP(Tableau41516[[#This Row],[Semaine]],Listes!$A:$B,2,FALSE))</f>
        <v/>
      </c>
      <c r="B255" s="12" t="str">
        <f>IF(ISBLANK(Tableau41516[[#This Row],[Matricule]]),"",VLOOKUP(Tableau41516[[#This Row],[Matricule]],#REF!,2,FALSE))</f>
        <v/>
      </c>
      <c r="C255" s="12" t="str">
        <f>IF(ISBLANK(Tableau41516[[#This Row],[Matricule]]),"",VLOOKUP(Tableau41516[[#This Row],[Matricule]],#REF!,3,FALSE))</f>
        <v/>
      </c>
      <c r="D255" s="12" t="str">
        <f>CONCATENATE(Tableau41516[[#This Row],[Semaine]],Tableau41516[[#This Row],[Matricule]])</f>
        <v/>
      </c>
      <c r="H255" s="8"/>
      <c r="I255" s="8"/>
      <c r="J255" s="8"/>
      <c r="K255" s="8"/>
      <c r="L255" s="8"/>
      <c r="M255" s="8"/>
      <c r="N255" s="8"/>
      <c r="O255" s="21">
        <f>COUNTIF(Tableau41516[[#This Row],[Lundi]:[Dimanche]],"&gt;0")</f>
        <v>0</v>
      </c>
      <c r="P255" s="21">
        <f>SUM(Tableau41516[[#This Row],[Lundi]:[Dimanche]])</f>
        <v>0</v>
      </c>
      <c r="Q255" s="21">
        <f>COUNTIF(Tableau41516[[#This Row],[Lundi]:[Dimanche]],"&gt;=190")*1000</f>
        <v>0</v>
      </c>
      <c r="R255" s="21">
        <f t="shared" si="6"/>
        <v>0</v>
      </c>
      <c r="S255" s="21">
        <f t="shared" si="7"/>
        <v>0</v>
      </c>
      <c r="T255" s="54" t="str">
        <f>IF(Tableau41516[[#This Row],[Matricule]]&gt;1,IF(COUNTIF(Tableau41516[DateMatricule],Tableau41516[[#This Row],[DateMatricule]])&gt;1,"Doublon",""),"")</f>
        <v/>
      </c>
      <c r="U255"/>
    </row>
    <row r="256" spans="1:21" x14ac:dyDescent="0.25">
      <c r="A256" s="12" t="str">
        <f>IF(Tableau41516[[#This Row],[Semaine]]="","",VLOOKUP(Tableau41516[[#This Row],[Semaine]],Listes!$A:$B,2,FALSE))</f>
        <v/>
      </c>
      <c r="B256" s="12" t="str">
        <f>IF(ISBLANK(Tableau41516[[#This Row],[Matricule]]),"",VLOOKUP(Tableau41516[[#This Row],[Matricule]],#REF!,2,FALSE))</f>
        <v/>
      </c>
      <c r="C256" s="12" t="str">
        <f>IF(ISBLANK(Tableau41516[[#This Row],[Matricule]]),"",VLOOKUP(Tableau41516[[#This Row],[Matricule]],#REF!,3,FALSE))</f>
        <v/>
      </c>
      <c r="D256" s="12" t="str">
        <f>CONCATENATE(Tableau41516[[#This Row],[Semaine]],Tableau41516[[#This Row],[Matricule]])</f>
        <v/>
      </c>
      <c r="H256" s="8"/>
      <c r="I256" s="8"/>
      <c r="J256" s="8"/>
      <c r="K256" s="8"/>
      <c r="L256" s="8"/>
      <c r="M256" s="8"/>
      <c r="N256" s="8"/>
      <c r="O256" s="21">
        <f>COUNTIF(Tableau41516[[#This Row],[Lundi]:[Dimanche]],"&gt;0")</f>
        <v>0</v>
      </c>
      <c r="P256" s="21">
        <f>SUM(Tableau41516[[#This Row],[Lundi]:[Dimanche]])</f>
        <v>0</v>
      </c>
      <c r="Q256" s="21">
        <f>COUNTIF(Tableau41516[[#This Row],[Lundi]:[Dimanche]],"&gt;=190")*1000</f>
        <v>0</v>
      </c>
      <c r="R256" s="21">
        <f t="shared" si="6"/>
        <v>0</v>
      </c>
      <c r="S256" s="21">
        <f t="shared" si="7"/>
        <v>0</v>
      </c>
      <c r="T256" s="54" t="str">
        <f>IF(Tableau41516[[#This Row],[Matricule]]&gt;1,IF(COUNTIF(Tableau41516[DateMatricule],Tableau41516[[#This Row],[DateMatricule]])&gt;1,"Doublon",""),"")</f>
        <v/>
      </c>
      <c r="U256"/>
    </row>
    <row r="257" spans="1:21" x14ac:dyDescent="0.25">
      <c r="A257" s="12" t="str">
        <f>IF(Tableau41516[[#This Row],[Semaine]]="","",VLOOKUP(Tableau41516[[#This Row],[Semaine]],Listes!$A:$B,2,FALSE))</f>
        <v/>
      </c>
      <c r="B257" s="12" t="str">
        <f>IF(ISBLANK(Tableau41516[[#This Row],[Matricule]]),"",VLOOKUP(Tableau41516[[#This Row],[Matricule]],#REF!,2,FALSE))</f>
        <v/>
      </c>
      <c r="C257" s="12" t="str">
        <f>IF(ISBLANK(Tableau41516[[#This Row],[Matricule]]),"",VLOOKUP(Tableau41516[[#This Row],[Matricule]],#REF!,3,FALSE))</f>
        <v/>
      </c>
      <c r="D257" s="12" t="str">
        <f>CONCATENATE(Tableau41516[[#This Row],[Semaine]],Tableau41516[[#This Row],[Matricule]])</f>
        <v/>
      </c>
      <c r="H257" s="8"/>
      <c r="I257" s="8"/>
      <c r="J257" s="8"/>
      <c r="K257" s="8"/>
      <c r="L257" s="8"/>
      <c r="M257" s="8"/>
      <c r="N257" s="8"/>
      <c r="O257" s="21">
        <f>COUNTIF(Tableau41516[[#This Row],[Lundi]:[Dimanche]],"&gt;0")</f>
        <v>0</v>
      </c>
      <c r="P257" s="21">
        <f>SUM(Tableau41516[[#This Row],[Lundi]:[Dimanche]])</f>
        <v>0</v>
      </c>
      <c r="Q257" s="21">
        <f>COUNTIF(Tableau41516[[#This Row],[Lundi]:[Dimanche]],"&gt;=190")*1000</f>
        <v>0</v>
      </c>
      <c r="R257" s="21">
        <f t="shared" si="6"/>
        <v>0</v>
      </c>
      <c r="S257" s="21">
        <f t="shared" si="7"/>
        <v>0</v>
      </c>
      <c r="T257" s="54" t="str">
        <f>IF(Tableau41516[[#This Row],[Matricule]]&gt;1,IF(COUNTIF(Tableau41516[DateMatricule],Tableau41516[[#This Row],[DateMatricule]])&gt;1,"Doublon",""),"")</f>
        <v/>
      </c>
      <c r="U257"/>
    </row>
    <row r="258" spans="1:21" x14ac:dyDescent="0.25">
      <c r="A258" s="12" t="str">
        <f>IF(Tableau41516[[#This Row],[Semaine]]="","",VLOOKUP(Tableau41516[[#This Row],[Semaine]],Listes!$A:$B,2,FALSE))</f>
        <v/>
      </c>
      <c r="B258" s="12" t="str">
        <f>IF(ISBLANK(Tableau41516[[#This Row],[Matricule]]),"",VLOOKUP(Tableau41516[[#This Row],[Matricule]],#REF!,2,FALSE))</f>
        <v/>
      </c>
      <c r="C258" s="12" t="str">
        <f>IF(ISBLANK(Tableau41516[[#This Row],[Matricule]]),"",VLOOKUP(Tableau41516[[#This Row],[Matricule]],#REF!,3,FALSE))</f>
        <v/>
      </c>
      <c r="D258" s="12" t="str">
        <f>CONCATENATE(Tableau41516[[#This Row],[Semaine]],Tableau41516[[#This Row],[Matricule]])</f>
        <v/>
      </c>
      <c r="H258" s="8"/>
      <c r="I258" s="8"/>
      <c r="J258" s="8"/>
      <c r="K258" s="8"/>
      <c r="L258" s="8"/>
      <c r="M258" s="8"/>
      <c r="N258" s="8"/>
      <c r="O258" s="21">
        <f>COUNTIF(Tableau41516[[#This Row],[Lundi]:[Dimanche]],"&gt;0")</f>
        <v>0</v>
      </c>
      <c r="P258" s="21">
        <f>SUM(Tableau41516[[#This Row],[Lundi]:[Dimanche]])</f>
        <v>0</v>
      </c>
      <c r="Q258" s="21">
        <f>COUNTIF(Tableau41516[[#This Row],[Lundi]:[Dimanche]],"&gt;=190")*1000</f>
        <v>0</v>
      </c>
      <c r="R258" s="21">
        <f t="shared" si="6"/>
        <v>0</v>
      </c>
      <c r="S258" s="21">
        <f t="shared" si="7"/>
        <v>0</v>
      </c>
      <c r="T258" s="54" t="str">
        <f>IF(Tableau41516[[#This Row],[Matricule]]&gt;1,IF(COUNTIF(Tableau41516[DateMatricule],Tableau41516[[#This Row],[DateMatricule]])&gt;1,"Doublon",""),"")</f>
        <v/>
      </c>
      <c r="U258"/>
    </row>
    <row r="259" spans="1:21" x14ac:dyDescent="0.25">
      <c r="A259" s="12" t="str">
        <f>IF(Tableau41516[[#This Row],[Semaine]]="","",VLOOKUP(Tableau41516[[#This Row],[Semaine]],Listes!$A:$B,2,FALSE))</f>
        <v/>
      </c>
      <c r="B259" s="12" t="str">
        <f>IF(ISBLANK(Tableau41516[[#This Row],[Matricule]]),"",VLOOKUP(Tableau41516[[#This Row],[Matricule]],#REF!,2,FALSE))</f>
        <v/>
      </c>
      <c r="C259" s="12" t="str">
        <f>IF(ISBLANK(Tableau41516[[#This Row],[Matricule]]),"",VLOOKUP(Tableau41516[[#This Row],[Matricule]],#REF!,3,FALSE))</f>
        <v/>
      </c>
      <c r="D259" s="12" t="str">
        <f>CONCATENATE(Tableau41516[[#This Row],[Semaine]],Tableau41516[[#This Row],[Matricule]])</f>
        <v/>
      </c>
      <c r="H259" s="8"/>
      <c r="I259" s="8"/>
      <c r="J259" s="8"/>
      <c r="K259" s="8"/>
      <c r="L259" s="8"/>
      <c r="M259" s="8"/>
      <c r="N259" s="8"/>
      <c r="O259" s="21">
        <f>COUNTIF(Tableau41516[[#This Row],[Lundi]:[Dimanche]],"&gt;0")</f>
        <v>0</v>
      </c>
      <c r="P259" s="21">
        <f>SUM(Tableau41516[[#This Row],[Lundi]:[Dimanche]])</f>
        <v>0</v>
      </c>
      <c r="Q259" s="21">
        <f>COUNTIF(Tableau41516[[#This Row],[Lundi]:[Dimanche]],"&gt;=190")*1000</f>
        <v>0</v>
      </c>
      <c r="R259" s="21">
        <f t="shared" ref="R259:R322" si="8">+IF(P259&gt;1140,(P259-1140)*20,0)</f>
        <v>0</v>
      </c>
      <c r="S259" s="21">
        <f t="shared" ref="S259:S322" si="9">+Q259+R259</f>
        <v>0</v>
      </c>
      <c r="T259" s="54" t="str">
        <f>IF(Tableau41516[[#This Row],[Matricule]]&gt;1,IF(COUNTIF(Tableau41516[DateMatricule],Tableau41516[[#This Row],[DateMatricule]])&gt;1,"Doublon",""),"")</f>
        <v/>
      </c>
      <c r="U259"/>
    </row>
    <row r="260" spans="1:21" x14ac:dyDescent="0.25">
      <c r="A260" s="12" t="str">
        <f>IF(Tableau41516[[#This Row],[Semaine]]="","",VLOOKUP(Tableau41516[[#This Row],[Semaine]],Listes!$A:$B,2,FALSE))</f>
        <v/>
      </c>
      <c r="B260" s="12" t="str">
        <f>IF(ISBLANK(Tableau41516[[#This Row],[Matricule]]),"",VLOOKUP(Tableau41516[[#This Row],[Matricule]],#REF!,2,FALSE))</f>
        <v/>
      </c>
      <c r="C260" s="12" t="str">
        <f>IF(ISBLANK(Tableau41516[[#This Row],[Matricule]]),"",VLOOKUP(Tableau41516[[#This Row],[Matricule]],#REF!,3,FALSE))</f>
        <v/>
      </c>
      <c r="D260" s="12" t="str">
        <f>CONCATENATE(Tableau41516[[#This Row],[Semaine]],Tableau41516[[#This Row],[Matricule]])</f>
        <v/>
      </c>
      <c r="H260" s="8"/>
      <c r="I260" s="8"/>
      <c r="J260" s="8"/>
      <c r="K260" s="8"/>
      <c r="L260" s="8"/>
      <c r="M260" s="8"/>
      <c r="N260" s="8"/>
      <c r="O260" s="21">
        <f>COUNTIF(Tableau41516[[#This Row],[Lundi]:[Dimanche]],"&gt;0")</f>
        <v>0</v>
      </c>
      <c r="P260" s="21">
        <f>SUM(Tableau41516[[#This Row],[Lundi]:[Dimanche]])</f>
        <v>0</v>
      </c>
      <c r="Q260" s="21">
        <f>COUNTIF(Tableau41516[[#This Row],[Lundi]:[Dimanche]],"&gt;=190")*1000</f>
        <v>0</v>
      </c>
      <c r="R260" s="21">
        <f t="shared" si="8"/>
        <v>0</v>
      </c>
      <c r="S260" s="21">
        <f t="shared" si="9"/>
        <v>0</v>
      </c>
      <c r="T260" s="54" t="str">
        <f>IF(Tableau41516[[#This Row],[Matricule]]&gt;1,IF(COUNTIF(Tableau41516[DateMatricule],Tableau41516[[#This Row],[DateMatricule]])&gt;1,"Doublon",""),"")</f>
        <v/>
      </c>
      <c r="U260"/>
    </row>
    <row r="261" spans="1:21" x14ac:dyDescent="0.25">
      <c r="A261" s="12" t="str">
        <f>IF(Tableau41516[[#This Row],[Semaine]]="","",VLOOKUP(Tableau41516[[#This Row],[Semaine]],Listes!$A:$B,2,FALSE))</f>
        <v/>
      </c>
      <c r="B261" s="12" t="str">
        <f>IF(ISBLANK(Tableau41516[[#This Row],[Matricule]]),"",VLOOKUP(Tableau41516[[#This Row],[Matricule]],#REF!,2,FALSE))</f>
        <v/>
      </c>
      <c r="C261" s="12" t="str">
        <f>IF(ISBLANK(Tableau41516[[#This Row],[Matricule]]),"",VLOOKUP(Tableau41516[[#This Row],[Matricule]],#REF!,3,FALSE))</f>
        <v/>
      </c>
      <c r="D261" s="12" t="str">
        <f>CONCATENATE(Tableau41516[[#This Row],[Semaine]],Tableau41516[[#This Row],[Matricule]])</f>
        <v/>
      </c>
      <c r="H261" s="8"/>
      <c r="I261" s="8"/>
      <c r="J261" s="8"/>
      <c r="K261" s="8"/>
      <c r="L261" s="8"/>
      <c r="M261" s="8"/>
      <c r="N261" s="8"/>
      <c r="O261" s="21">
        <f>COUNTIF(Tableau41516[[#This Row],[Lundi]:[Dimanche]],"&gt;0")</f>
        <v>0</v>
      </c>
      <c r="P261" s="21">
        <f>SUM(Tableau41516[[#This Row],[Lundi]:[Dimanche]])</f>
        <v>0</v>
      </c>
      <c r="Q261" s="21">
        <f>COUNTIF(Tableau41516[[#This Row],[Lundi]:[Dimanche]],"&gt;=190")*1000</f>
        <v>0</v>
      </c>
      <c r="R261" s="21">
        <f t="shared" si="8"/>
        <v>0</v>
      </c>
      <c r="S261" s="21">
        <f t="shared" si="9"/>
        <v>0</v>
      </c>
      <c r="T261" s="54" t="str">
        <f>IF(Tableau41516[[#This Row],[Matricule]]&gt;1,IF(COUNTIF(Tableau41516[DateMatricule],Tableau41516[[#This Row],[DateMatricule]])&gt;1,"Doublon",""),"")</f>
        <v/>
      </c>
      <c r="U261"/>
    </row>
    <row r="262" spans="1:21" x14ac:dyDescent="0.25">
      <c r="A262" s="12" t="str">
        <f>IF(Tableau41516[[#This Row],[Semaine]]="","",VLOOKUP(Tableau41516[[#This Row],[Semaine]],Listes!$A:$B,2,FALSE))</f>
        <v/>
      </c>
      <c r="B262" s="12" t="str">
        <f>IF(ISBLANK(Tableau41516[[#This Row],[Matricule]]),"",VLOOKUP(Tableau41516[[#This Row],[Matricule]],#REF!,2,FALSE))</f>
        <v/>
      </c>
      <c r="C262" s="12" t="str">
        <f>IF(ISBLANK(Tableau41516[[#This Row],[Matricule]]),"",VLOOKUP(Tableau41516[[#This Row],[Matricule]],#REF!,3,FALSE))</f>
        <v/>
      </c>
      <c r="D262" s="12" t="str">
        <f>CONCATENATE(Tableau41516[[#This Row],[Semaine]],Tableau41516[[#This Row],[Matricule]])</f>
        <v/>
      </c>
      <c r="H262" s="8"/>
      <c r="I262" s="8"/>
      <c r="J262" s="8"/>
      <c r="K262" s="8"/>
      <c r="L262" s="8"/>
      <c r="M262" s="8"/>
      <c r="N262" s="8"/>
      <c r="O262" s="21">
        <f>COUNTIF(Tableau41516[[#This Row],[Lundi]:[Dimanche]],"&gt;0")</f>
        <v>0</v>
      </c>
      <c r="P262" s="21">
        <f>SUM(Tableau41516[[#This Row],[Lundi]:[Dimanche]])</f>
        <v>0</v>
      </c>
      <c r="Q262" s="21">
        <f>COUNTIF(Tableau41516[[#This Row],[Lundi]:[Dimanche]],"&gt;=190")*1000</f>
        <v>0</v>
      </c>
      <c r="R262" s="21">
        <f t="shared" si="8"/>
        <v>0</v>
      </c>
      <c r="S262" s="21">
        <f t="shared" si="9"/>
        <v>0</v>
      </c>
      <c r="T262" s="54" t="str">
        <f>IF(Tableau41516[[#This Row],[Matricule]]&gt;1,IF(COUNTIF(Tableau41516[DateMatricule],Tableau41516[[#This Row],[DateMatricule]])&gt;1,"Doublon",""),"")</f>
        <v/>
      </c>
      <c r="U262"/>
    </row>
    <row r="263" spans="1:21" x14ac:dyDescent="0.25">
      <c r="A263" s="12" t="str">
        <f>IF(Tableau41516[[#This Row],[Semaine]]="","",VLOOKUP(Tableau41516[[#This Row],[Semaine]],Listes!$A:$B,2,FALSE))</f>
        <v/>
      </c>
      <c r="B263" s="12" t="str">
        <f>IF(ISBLANK(Tableau41516[[#This Row],[Matricule]]),"",VLOOKUP(Tableau41516[[#This Row],[Matricule]],#REF!,2,FALSE))</f>
        <v/>
      </c>
      <c r="C263" s="12" t="str">
        <f>IF(ISBLANK(Tableau41516[[#This Row],[Matricule]]),"",VLOOKUP(Tableau41516[[#This Row],[Matricule]],#REF!,3,FALSE))</f>
        <v/>
      </c>
      <c r="D263" s="12" t="str">
        <f>CONCATENATE(Tableau41516[[#This Row],[Semaine]],Tableau41516[[#This Row],[Matricule]])</f>
        <v/>
      </c>
      <c r="H263" s="8"/>
      <c r="I263" s="8"/>
      <c r="J263" s="8"/>
      <c r="K263" s="8"/>
      <c r="L263" s="8"/>
      <c r="M263" s="8"/>
      <c r="N263" s="8"/>
      <c r="O263" s="21">
        <f>COUNTIF(Tableau41516[[#This Row],[Lundi]:[Dimanche]],"&gt;0")</f>
        <v>0</v>
      </c>
      <c r="P263" s="21">
        <f>SUM(Tableau41516[[#This Row],[Lundi]:[Dimanche]])</f>
        <v>0</v>
      </c>
      <c r="Q263" s="21">
        <f>COUNTIF(Tableau41516[[#This Row],[Lundi]:[Dimanche]],"&gt;=190")*1000</f>
        <v>0</v>
      </c>
      <c r="R263" s="21">
        <f t="shared" si="8"/>
        <v>0</v>
      </c>
      <c r="S263" s="21">
        <f t="shared" si="9"/>
        <v>0</v>
      </c>
      <c r="T263" s="54" t="str">
        <f>IF(Tableau41516[[#This Row],[Matricule]]&gt;1,IF(COUNTIF(Tableau41516[DateMatricule],Tableau41516[[#This Row],[DateMatricule]])&gt;1,"Doublon",""),"")</f>
        <v/>
      </c>
      <c r="U263"/>
    </row>
    <row r="264" spans="1:21" x14ac:dyDescent="0.25">
      <c r="A264" s="12" t="str">
        <f>IF(Tableau41516[[#This Row],[Semaine]]="","",VLOOKUP(Tableau41516[[#This Row],[Semaine]],Listes!$A:$B,2,FALSE))</f>
        <v/>
      </c>
      <c r="B264" s="12" t="str">
        <f>IF(ISBLANK(Tableau41516[[#This Row],[Matricule]]),"",VLOOKUP(Tableau41516[[#This Row],[Matricule]],#REF!,2,FALSE))</f>
        <v/>
      </c>
      <c r="C264" s="12" t="str">
        <f>IF(ISBLANK(Tableau41516[[#This Row],[Matricule]]),"",VLOOKUP(Tableau41516[[#This Row],[Matricule]],#REF!,3,FALSE))</f>
        <v/>
      </c>
      <c r="D264" s="12" t="str">
        <f>CONCATENATE(Tableau41516[[#This Row],[Semaine]],Tableau41516[[#This Row],[Matricule]])</f>
        <v/>
      </c>
      <c r="H264" s="8"/>
      <c r="I264" s="8"/>
      <c r="J264" s="8"/>
      <c r="K264" s="8"/>
      <c r="L264" s="8"/>
      <c r="M264" s="8"/>
      <c r="N264" s="8"/>
      <c r="O264" s="21">
        <f>COUNTIF(Tableau41516[[#This Row],[Lundi]:[Dimanche]],"&gt;0")</f>
        <v>0</v>
      </c>
      <c r="P264" s="21">
        <f>SUM(Tableau41516[[#This Row],[Lundi]:[Dimanche]])</f>
        <v>0</v>
      </c>
      <c r="Q264" s="21">
        <f>COUNTIF(Tableau41516[[#This Row],[Lundi]:[Dimanche]],"&gt;=190")*1000</f>
        <v>0</v>
      </c>
      <c r="R264" s="21">
        <f t="shared" si="8"/>
        <v>0</v>
      </c>
      <c r="S264" s="21">
        <f t="shared" si="9"/>
        <v>0</v>
      </c>
      <c r="T264" s="54" t="str">
        <f>IF(Tableau41516[[#This Row],[Matricule]]&gt;1,IF(COUNTIF(Tableau41516[DateMatricule],Tableau41516[[#This Row],[DateMatricule]])&gt;1,"Doublon",""),"")</f>
        <v/>
      </c>
      <c r="U264"/>
    </row>
    <row r="265" spans="1:21" x14ac:dyDescent="0.25">
      <c r="A265" s="12" t="str">
        <f>IF(Tableau41516[[#This Row],[Semaine]]="","",VLOOKUP(Tableau41516[[#This Row],[Semaine]],Listes!$A:$B,2,FALSE))</f>
        <v/>
      </c>
      <c r="B265" s="12" t="str">
        <f>IF(ISBLANK(Tableau41516[[#This Row],[Matricule]]),"",VLOOKUP(Tableau41516[[#This Row],[Matricule]],#REF!,2,FALSE))</f>
        <v/>
      </c>
      <c r="C265" s="12" t="str">
        <f>IF(ISBLANK(Tableau41516[[#This Row],[Matricule]]),"",VLOOKUP(Tableau41516[[#This Row],[Matricule]],#REF!,3,FALSE))</f>
        <v/>
      </c>
      <c r="D265" s="12" t="str">
        <f>CONCATENATE(Tableau41516[[#This Row],[Semaine]],Tableau41516[[#This Row],[Matricule]])</f>
        <v/>
      </c>
      <c r="H265" s="8"/>
      <c r="I265" s="8"/>
      <c r="J265" s="8"/>
      <c r="K265" s="8"/>
      <c r="L265" s="8"/>
      <c r="M265" s="8"/>
      <c r="N265" s="8"/>
      <c r="O265" s="21">
        <f>COUNTIF(Tableau41516[[#This Row],[Lundi]:[Dimanche]],"&gt;0")</f>
        <v>0</v>
      </c>
      <c r="P265" s="21">
        <f>SUM(Tableau41516[[#This Row],[Lundi]:[Dimanche]])</f>
        <v>0</v>
      </c>
      <c r="Q265" s="21">
        <f>COUNTIF(Tableau41516[[#This Row],[Lundi]:[Dimanche]],"&gt;=190")*1000</f>
        <v>0</v>
      </c>
      <c r="R265" s="21">
        <f t="shared" si="8"/>
        <v>0</v>
      </c>
      <c r="S265" s="21">
        <f t="shared" si="9"/>
        <v>0</v>
      </c>
      <c r="T265" s="54" t="str">
        <f>IF(Tableau41516[[#This Row],[Matricule]]&gt;1,IF(COUNTIF(Tableau41516[DateMatricule],Tableau41516[[#This Row],[DateMatricule]])&gt;1,"Doublon",""),"")</f>
        <v/>
      </c>
      <c r="U265"/>
    </row>
    <row r="266" spans="1:21" x14ac:dyDescent="0.25">
      <c r="A266" s="12" t="str">
        <f>IF(Tableau41516[[#This Row],[Semaine]]="","",VLOOKUP(Tableau41516[[#This Row],[Semaine]],Listes!$A:$B,2,FALSE))</f>
        <v/>
      </c>
      <c r="B266" s="12" t="str">
        <f>IF(ISBLANK(Tableau41516[[#This Row],[Matricule]]),"",VLOOKUP(Tableau41516[[#This Row],[Matricule]],#REF!,2,FALSE))</f>
        <v/>
      </c>
      <c r="C266" s="12" t="str">
        <f>IF(ISBLANK(Tableau41516[[#This Row],[Matricule]]),"",VLOOKUP(Tableau41516[[#This Row],[Matricule]],#REF!,3,FALSE))</f>
        <v/>
      </c>
      <c r="D266" s="12" t="str">
        <f>CONCATENATE(Tableau41516[[#This Row],[Semaine]],Tableau41516[[#This Row],[Matricule]])</f>
        <v/>
      </c>
      <c r="H266" s="8"/>
      <c r="I266" s="8"/>
      <c r="J266" s="8"/>
      <c r="K266" s="8"/>
      <c r="L266" s="8"/>
      <c r="M266" s="8"/>
      <c r="N266" s="8"/>
      <c r="O266" s="21">
        <f>COUNTIF(Tableau41516[[#This Row],[Lundi]:[Dimanche]],"&gt;0")</f>
        <v>0</v>
      </c>
      <c r="P266" s="21">
        <f>SUM(Tableau41516[[#This Row],[Lundi]:[Dimanche]])</f>
        <v>0</v>
      </c>
      <c r="Q266" s="21">
        <f>COUNTIF(Tableau41516[[#This Row],[Lundi]:[Dimanche]],"&gt;=190")*1000</f>
        <v>0</v>
      </c>
      <c r="R266" s="21">
        <f t="shared" si="8"/>
        <v>0</v>
      </c>
      <c r="S266" s="21">
        <f t="shared" si="9"/>
        <v>0</v>
      </c>
      <c r="T266" s="54" t="str">
        <f>IF(Tableau41516[[#This Row],[Matricule]]&gt;1,IF(COUNTIF(Tableau41516[DateMatricule],Tableau41516[[#This Row],[DateMatricule]])&gt;1,"Doublon",""),"")</f>
        <v/>
      </c>
      <c r="U266"/>
    </row>
    <row r="267" spans="1:21" x14ac:dyDescent="0.25">
      <c r="A267" s="12" t="str">
        <f>IF(Tableau41516[[#This Row],[Semaine]]="","",VLOOKUP(Tableau41516[[#This Row],[Semaine]],Listes!$A:$B,2,FALSE))</f>
        <v/>
      </c>
      <c r="B267" s="12" t="str">
        <f>IF(ISBLANK(Tableau41516[[#This Row],[Matricule]]),"",VLOOKUP(Tableau41516[[#This Row],[Matricule]],#REF!,2,FALSE))</f>
        <v/>
      </c>
      <c r="C267" s="12" t="str">
        <f>IF(ISBLANK(Tableau41516[[#This Row],[Matricule]]),"",VLOOKUP(Tableau41516[[#This Row],[Matricule]],#REF!,3,FALSE))</f>
        <v/>
      </c>
      <c r="D267" s="12" t="str">
        <f>CONCATENATE(Tableau41516[[#This Row],[Semaine]],Tableau41516[[#This Row],[Matricule]])</f>
        <v/>
      </c>
      <c r="H267" s="8"/>
      <c r="I267" s="8"/>
      <c r="J267" s="8"/>
      <c r="K267" s="8"/>
      <c r="L267" s="8"/>
      <c r="M267" s="8"/>
      <c r="N267" s="8"/>
      <c r="O267" s="21">
        <f>COUNTIF(Tableau41516[[#This Row],[Lundi]:[Dimanche]],"&gt;0")</f>
        <v>0</v>
      </c>
      <c r="P267" s="21">
        <f>SUM(Tableau41516[[#This Row],[Lundi]:[Dimanche]])</f>
        <v>0</v>
      </c>
      <c r="Q267" s="21">
        <f>COUNTIF(Tableau41516[[#This Row],[Lundi]:[Dimanche]],"&gt;=190")*1000</f>
        <v>0</v>
      </c>
      <c r="R267" s="21">
        <f t="shared" si="8"/>
        <v>0</v>
      </c>
      <c r="S267" s="21">
        <f t="shared" si="9"/>
        <v>0</v>
      </c>
      <c r="T267" s="54" t="str">
        <f>IF(Tableau41516[[#This Row],[Matricule]]&gt;1,IF(COUNTIF(Tableau41516[DateMatricule],Tableau41516[[#This Row],[DateMatricule]])&gt;1,"Doublon",""),"")</f>
        <v/>
      </c>
      <c r="U267"/>
    </row>
    <row r="268" spans="1:21" x14ac:dyDescent="0.25">
      <c r="A268" s="12" t="str">
        <f>IF(Tableau41516[[#This Row],[Semaine]]="","",VLOOKUP(Tableau41516[[#This Row],[Semaine]],Listes!$A:$B,2,FALSE))</f>
        <v/>
      </c>
      <c r="B268" s="12" t="str">
        <f>IF(ISBLANK(Tableau41516[[#This Row],[Matricule]]),"",VLOOKUP(Tableau41516[[#This Row],[Matricule]],#REF!,2,FALSE))</f>
        <v/>
      </c>
      <c r="C268" s="12" t="str">
        <f>IF(ISBLANK(Tableau41516[[#This Row],[Matricule]]),"",VLOOKUP(Tableau41516[[#This Row],[Matricule]],#REF!,3,FALSE))</f>
        <v/>
      </c>
      <c r="D268" s="12" t="str">
        <f>CONCATENATE(Tableau41516[[#This Row],[Semaine]],Tableau41516[[#This Row],[Matricule]])</f>
        <v/>
      </c>
      <c r="H268" s="8"/>
      <c r="I268" s="8"/>
      <c r="J268" s="8"/>
      <c r="K268" s="8"/>
      <c r="L268" s="8"/>
      <c r="M268" s="8"/>
      <c r="N268" s="8"/>
      <c r="O268" s="21">
        <f>COUNTIF(Tableau41516[[#This Row],[Lundi]:[Dimanche]],"&gt;0")</f>
        <v>0</v>
      </c>
      <c r="P268" s="21">
        <f>SUM(Tableau41516[[#This Row],[Lundi]:[Dimanche]])</f>
        <v>0</v>
      </c>
      <c r="Q268" s="21">
        <f>COUNTIF(Tableau41516[[#This Row],[Lundi]:[Dimanche]],"&gt;=190")*1000</f>
        <v>0</v>
      </c>
      <c r="R268" s="21">
        <f t="shared" si="8"/>
        <v>0</v>
      </c>
      <c r="S268" s="21">
        <f t="shared" si="9"/>
        <v>0</v>
      </c>
      <c r="T268" s="54" t="str">
        <f>IF(Tableau41516[[#This Row],[Matricule]]&gt;1,IF(COUNTIF(Tableau41516[DateMatricule],Tableau41516[[#This Row],[DateMatricule]])&gt;1,"Doublon",""),"")</f>
        <v/>
      </c>
      <c r="U268"/>
    </row>
    <row r="269" spans="1:21" x14ac:dyDescent="0.25">
      <c r="A269" s="12" t="str">
        <f>IF(Tableau41516[[#This Row],[Semaine]]="","",VLOOKUP(Tableau41516[[#This Row],[Semaine]],Listes!$A:$B,2,FALSE))</f>
        <v/>
      </c>
      <c r="B269" s="12" t="str">
        <f>IF(ISBLANK(Tableau41516[[#This Row],[Matricule]]),"",VLOOKUP(Tableau41516[[#This Row],[Matricule]],#REF!,2,FALSE))</f>
        <v/>
      </c>
      <c r="C269" s="12" t="str">
        <f>IF(ISBLANK(Tableau41516[[#This Row],[Matricule]]),"",VLOOKUP(Tableau41516[[#This Row],[Matricule]],#REF!,3,FALSE))</f>
        <v/>
      </c>
      <c r="D269" s="12" t="str">
        <f>CONCATENATE(Tableau41516[[#This Row],[Semaine]],Tableau41516[[#This Row],[Matricule]])</f>
        <v/>
      </c>
      <c r="H269" s="8"/>
      <c r="I269" s="8"/>
      <c r="J269" s="8"/>
      <c r="K269" s="8"/>
      <c r="L269" s="8"/>
      <c r="M269" s="8"/>
      <c r="N269" s="8"/>
      <c r="O269" s="21">
        <f>COUNTIF(Tableau41516[[#This Row],[Lundi]:[Dimanche]],"&gt;0")</f>
        <v>0</v>
      </c>
      <c r="P269" s="21">
        <f>SUM(Tableau41516[[#This Row],[Lundi]:[Dimanche]])</f>
        <v>0</v>
      </c>
      <c r="Q269" s="21">
        <f>COUNTIF(Tableau41516[[#This Row],[Lundi]:[Dimanche]],"&gt;=190")*1000</f>
        <v>0</v>
      </c>
      <c r="R269" s="21">
        <f t="shared" si="8"/>
        <v>0</v>
      </c>
      <c r="S269" s="21">
        <f t="shared" si="9"/>
        <v>0</v>
      </c>
      <c r="T269" s="54" t="str">
        <f>IF(Tableau41516[[#This Row],[Matricule]]&gt;1,IF(COUNTIF(Tableau41516[DateMatricule],Tableau41516[[#This Row],[DateMatricule]])&gt;1,"Doublon",""),"")</f>
        <v/>
      </c>
      <c r="U269"/>
    </row>
    <row r="270" spans="1:21" x14ac:dyDescent="0.25">
      <c r="A270" s="12" t="str">
        <f>IF(Tableau41516[[#This Row],[Semaine]]="","",VLOOKUP(Tableau41516[[#This Row],[Semaine]],Listes!$A:$B,2,FALSE))</f>
        <v/>
      </c>
      <c r="B270" s="12" t="str">
        <f>IF(ISBLANK(Tableau41516[[#This Row],[Matricule]]),"",VLOOKUP(Tableau41516[[#This Row],[Matricule]],#REF!,2,FALSE))</f>
        <v/>
      </c>
      <c r="C270" s="12" t="str">
        <f>IF(ISBLANK(Tableau41516[[#This Row],[Matricule]]),"",VLOOKUP(Tableau41516[[#This Row],[Matricule]],#REF!,3,FALSE))</f>
        <v/>
      </c>
      <c r="D270" s="12" t="str">
        <f>CONCATENATE(Tableau41516[[#This Row],[Semaine]],Tableau41516[[#This Row],[Matricule]])</f>
        <v/>
      </c>
      <c r="H270" s="8"/>
      <c r="I270" s="8"/>
      <c r="J270" s="8"/>
      <c r="K270" s="8"/>
      <c r="L270" s="8"/>
      <c r="M270" s="8"/>
      <c r="N270" s="8"/>
      <c r="O270" s="21">
        <f>COUNTIF(Tableau41516[[#This Row],[Lundi]:[Dimanche]],"&gt;0")</f>
        <v>0</v>
      </c>
      <c r="P270" s="21">
        <f>SUM(Tableau41516[[#This Row],[Lundi]:[Dimanche]])</f>
        <v>0</v>
      </c>
      <c r="Q270" s="21">
        <f>COUNTIF(Tableau41516[[#This Row],[Lundi]:[Dimanche]],"&gt;=190")*1000</f>
        <v>0</v>
      </c>
      <c r="R270" s="21">
        <f t="shared" si="8"/>
        <v>0</v>
      </c>
      <c r="S270" s="21">
        <f t="shared" si="9"/>
        <v>0</v>
      </c>
      <c r="T270" s="54" t="str">
        <f>IF(Tableau41516[[#This Row],[Matricule]]&gt;1,IF(COUNTIF(Tableau41516[DateMatricule],Tableau41516[[#This Row],[DateMatricule]])&gt;1,"Doublon",""),"")</f>
        <v/>
      </c>
      <c r="U270"/>
    </row>
    <row r="271" spans="1:21" x14ac:dyDescent="0.25">
      <c r="A271" s="12" t="str">
        <f>IF(Tableau41516[[#This Row],[Semaine]]="","",VLOOKUP(Tableau41516[[#This Row],[Semaine]],Listes!$A:$B,2,FALSE))</f>
        <v/>
      </c>
      <c r="B271" s="12" t="str">
        <f>IF(ISBLANK(Tableau41516[[#This Row],[Matricule]]),"",VLOOKUP(Tableau41516[[#This Row],[Matricule]],#REF!,2,FALSE))</f>
        <v/>
      </c>
      <c r="C271" s="12" t="str">
        <f>IF(ISBLANK(Tableau41516[[#This Row],[Matricule]]),"",VLOOKUP(Tableau41516[[#This Row],[Matricule]],#REF!,3,FALSE))</f>
        <v/>
      </c>
      <c r="D271" s="12" t="str">
        <f>CONCATENATE(Tableau41516[[#This Row],[Semaine]],Tableau41516[[#This Row],[Matricule]])</f>
        <v/>
      </c>
      <c r="H271" s="8"/>
      <c r="I271" s="8"/>
      <c r="J271" s="8"/>
      <c r="K271" s="8"/>
      <c r="L271" s="8"/>
      <c r="M271" s="8"/>
      <c r="N271" s="8"/>
      <c r="O271" s="21">
        <f>COUNTIF(Tableau41516[[#This Row],[Lundi]:[Dimanche]],"&gt;0")</f>
        <v>0</v>
      </c>
      <c r="P271" s="21">
        <f>SUM(Tableau41516[[#This Row],[Lundi]:[Dimanche]])</f>
        <v>0</v>
      </c>
      <c r="Q271" s="21">
        <f>COUNTIF(Tableau41516[[#This Row],[Lundi]:[Dimanche]],"&gt;=190")*1000</f>
        <v>0</v>
      </c>
      <c r="R271" s="21">
        <f t="shared" si="8"/>
        <v>0</v>
      </c>
      <c r="S271" s="21">
        <f t="shared" si="9"/>
        <v>0</v>
      </c>
      <c r="T271" s="54" t="str">
        <f>IF(Tableau41516[[#This Row],[Matricule]]&gt;1,IF(COUNTIF(Tableau41516[DateMatricule],Tableau41516[[#This Row],[DateMatricule]])&gt;1,"Doublon",""),"")</f>
        <v/>
      </c>
      <c r="U271"/>
    </row>
    <row r="272" spans="1:21" x14ac:dyDescent="0.25">
      <c r="A272" s="12" t="str">
        <f>IF(Tableau41516[[#This Row],[Semaine]]="","",VLOOKUP(Tableau41516[[#This Row],[Semaine]],Listes!$A:$B,2,FALSE))</f>
        <v/>
      </c>
      <c r="B272" s="12" t="str">
        <f>IF(ISBLANK(Tableau41516[[#This Row],[Matricule]]),"",VLOOKUP(Tableau41516[[#This Row],[Matricule]],#REF!,2,FALSE))</f>
        <v/>
      </c>
      <c r="C272" s="12" t="str">
        <f>IF(ISBLANK(Tableau41516[[#This Row],[Matricule]]),"",VLOOKUP(Tableau41516[[#This Row],[Matricule]],#REF!,3,FALSE))</f>
        <v/>
      </c>
      <c r="D272" s="12" t="str">
        <f>CONCATENATE(Tableau41516[[#This Row],[Semaine]],Tableau41516[[#This Row],[Matricule]])</f>
        <v/>
      </c>
      <c r="H272" s="8"/>
      <c r="I272" s="8"/>
      <c r="J272" s="8"/>
      <c r="K272" s="8"/>
      <c r="L272" s="8"/>
      <c r="M272" s="8"/>
      <c r="N272" s="8"/>
      <c r="O272" s="21">
        <f>COUNTIF(Tableau41516[[#This Row],[Lundi]:[Dimanche]],"&gt;0")</f>
        <v>0</v>
      </c>
      <c r="P272" s="21">
        <f>SUM(Tableau41516[[#This Row],[Lundi]:[Dimanche]])</f>
        <v>0</v>
      </c>
      <c r="Q272" s="21">
        <f>COUNTIF(Tableau41516[[#This Row],[Lundi]:[Dimanche]],"&gt;=190")*1000</f>
        <v>0</v>
      </c>
      <c r="R272" s="21">
        <f t="shared" si="8"/>
        <v>0</v>
      </c>
      <c r="S272" s="21">
        <f t="shared" si="9"/>
        <v>0</v>
      </c>
      <c r="T272" s="54" t="str">
        <f>IF(Tableau41516[[#This Row],[Matricule]]&gt;1,IF(COUNTIF(Tableau41516[DateMatricule],Tableau41516[[#This Row],[DateMatricule]])&gt;1,"Doublon",""),"")</f>
        <v/>
      </c>
      <c r="U272"/>
    </row>
    <row r="273" spans="1:21" x14ac:dyDescent="0.25">
      <c r="A273" s="12" t="str">
        <f>IF(Tableau41516[[#This Row],[Semaine]]="","",VLOOKUP(Tableau41516[[#This Row],[Semaine]],Listes!$A:$B,2,FALSE))</f>
        <v/>
      </c>
      <c r="B273" s="12" t="str">
        <f>IF(ISBLANK(Tableau41516[[#This Row],[Matricule]]),"",VLOOKUP(Tableau41516[[#This Row],[Matricule]],#REF!,2,FALSE))</f>
        <v/>
      </c>
      <c r="C273" s="12" t="str">
        <f>IF(ISBLANK(Tableau41516[[#This Row],[Matricule]]),"",VLOOKUP(Tableau41516[[#This Row],[Matricule]],#REF!,3,FALSE))</f>
        <v/>
      </c>
      <c r="D273" s="12" t="str">
        <f>CONCATENATE(Tableau41516[[#This Row],[Semaine]],Tableau41516[[#This Row],[Matricule]])</f>
        <v/>
      </c>
      <c r="H273" s="8"/>
      <c r="I273" s="8"/>
      <c r="J273" s="8"/>
      <c r="K273" s="8"/>
      <c r="L273" s="8"/>
      <c r="M273" s="8"/>
      <c r="N273" s="8"/>
      <c r="O273" s="21">
        <f>COUNTIF(Tableau41516[[#This Row],[Lundi]:[Dimanche]],"&gt;0")</f>
        <v>0</v>
      </c>
      <c r="P273" s="21">
        <f>SUM(Tableau41516[[#This Row],[Lundi]:[Dimanche]])</f>
        <v>0</v>
      </c>
      <c r="Q273" s="21">
        <f>COUNTIF(Tableau41516[[#This Row],[Lundi]:[Dimanche]],"&gt;=190")*1000</f>
        <v>0</v>
      </c>
      <c r="R273" s="21">
        <f t="shared" si="8"/>
        <v>0</v>
      </c>
      <c r="S273" s="21">
        <f t="shared" si="9"/>
        <v>0</v>
      </c>
      <c r="T273" s="54" t="str">
        <f>IF(Tableau41516[[#This Row],[Matricule]]&gt;1,IF(COUNTIF(Tableau41516[DateMatricule],Tableau41516[[#This Row],[DateMatricule]])&gt;1,"Doublon",""),"")</f>
        <v/>
      </c>
      <c r="U273"/>
    </row>
    <row r="274" spans="1:21" x14ac:dyDescent="0.25">
      <c r="A274" s="12" t="str">
        <f>IF(Tableau41516[[#This Row],[Semaine]]="","",VLOOKUP(Tableau41516[[#This Row],[Semaine]],Listes!$A:$B,2,FALSE))</f>
        <v/>
      </c>
      <c r="B274" s="12" t="str">
        <f>IF(ISBLANK(Tableau41516[[#This Row],[Matricule]]),"",VLOOKUP(Tableau41516[[#This Row],[Matricule]],#REF!,2,FALSE))</f>
        <v/>
      </c>
      <c r="C274" s="12" t="str">
        <f>IF(ISBLANK(Tableau41516[[#This Row],[Matricule]]),"",VLOOKUP(Tableau41516[[#This Row],[Matricule]],#REF!,3,FALSE))</f>
        <v/>
      </c>
      <c r="D274" s="12" t="str">
        <f>CONCATENATE(Tableau41516[[#This Row],[Semaine]],Tableau41516[[#This Row],[Matricule]])</f>
        <v/>
      </c>
      <c r="H274" s="8"/>
      <c r="I274" s="8"/>
      <c r="J274" s="8"/>
      <c r="K274" s="8"/>
      <c r="L274" s="8"/>
      <c r="M274" s="8"/>
      <c r="N274" s="8"/>
      <c r="O274" s="21">
        <f>COUNTIF(Tableau41516[[#This Row],[Lundi]:[Dimanche]],"&gt;0")</f>
        <v>0</v>
      </c>
      <c r="P274" s="21">
        <f>SUM(Tableau41516[[#This Row],[Lundi]:[Dimanche]])</f>
        <v>0</v>
      </c>
      <c r="Q274" s="21">
        <f>COUNTIF(Tableau41516[[#This Row],[Lundi]:[Dimanche]],"&gt;=190")*1000</f>
        <v>0</v>
      </c>
      <c r="R274" s="21">
        <f t="shared" si="8"/>
        <v>0</v>
      </c>
      <c r="S274" s="21">
        <f t="shared" si="9"/>
        <v>0</v>
      </c>
      <c r="T274" s="54" t="str">
        <f>IF(Tableau41516[[#This Row],[Matricule]]&gt;1,IF(COUNTIF(Tableau41516[DateMatricule],Tableau41516[[#This Row],[DateMatricule]])&gt;1,"Doublon",""),"")</f>
        <v/>
      </c>
      <c r="U274"/>
    </row>
    <row r="275" spans="1:21" x14ac:dyDescent="0.25">
      <c r="A275" s="12" t="str">
        <f>IF(Tableau41516[[#This Row],[Semaine]]="","",VLOOKUP(Tableau41516[[#This Row],[Semaine]],Listes!$A:$B,2,FALSE))</f>
        <v/>
      </c>
      <c r="B275" s="12" t="str">
        <f>IF(ISBLANK(Tableau41516[[#This Row],[Matricule]]),"",VLOOKUP(Tableau41516[[#This Row],[Matricule]],#REF!,2,FALSE))</f>
        <v/>
      </c>
      <c r="C275" s="12" t="str">
        <f>IF(ISBLANK(Tableau41516[[#This Row],[Matricule]]),"",VLOOKUP(Tableau41516[[#This Row],[Matricule]],#REF!,3,FALSE))</f>
        <v/>
      </c>
      <c r="D275" s="12" t="str">
        <f>CONCATENATE(Tableau41516[[#This Row],[Semaine]],Tableau41516[[#This Row],[Matricule]])</f>
        <v/>
      </c>
      <c r="H275" s="8"/>
      <c r="I275" s="8"/>
      <c r="J275" s="8"/>
      <c r="K275" s="8"/>
      <c r="L275" s="8"/>
      <c r="M275" s="8"/>
      <c r="N275" s="8"/>
      <c r="O275" s="21">
        <f>COUNTIF(Tableau41516[[#This Row],[Lundi]:[Dimanche]],"&gt;0")</f>
        <v>0</v>
      </c>
      <c r="P275" s="21">
        <f>SUM(Tableau41516[[#This Row],[Lundi]:[Dimanche]])</f>
        <v>0</v>
      </c>
      <c r="Q275" s="21">
        <f>COUNTIF(Tableau41516[[#This Row],[Lundi]:[Dimanche]],"&gt;=190")*1000</f>
        <v>0</v>
      </c>
      <c r="R275" s="21">
        <f t="shared" si="8"/>
        <v>0</v>
      </c>
      <c r="S275" s="21">
        <f t="shared" si="9"/>
        <v>0</v>
      </c>
      <c r="T275" s="54" t="str">
        <f>IF(Tableau41516[[#This Row],[Matricule]]&gt;1,IF(COUNTIF(Tableau41516[DateMatricule],Tableau41516[[#This Row],[DateMatricule]])&gt;1,"Doublon",""),"")</f>
        <v/>
      </c>
      <c r="U275"/>
    </row>
    <row r="276" spans="1:21" x14ac:dyDescent="0.25">
      <c r="A276" s="12" t="str">
        <f>IF(Tableau41516[[#This Row],[Semaine]]="","",VLOOKUP(Tableau41516[[#This Row],[Semaine]],Listes!$A:$B,2,FALSE))</f>
        <v/>
      </c>
      <c r="B276" s="12" t="str">
        <f>IF(ISBLANK(Tableau41516[[#This Row],[Matricule]]),"",VLOOKUP(Tableau41516[[#This Row],[Matricule]],#REF!,2,FALSE))</f>
        <v/>
      </c>
      <c r="C276" s="12" t="str">
        <f>IF(ISBLANK(Tableau41516[[#This Row],[Matricule]]),"",VLOOKUP(Tableau41516[[#This Row],[Matricule]],#REF!,3,FALSE))</f>
        <v/>
      </c>
      <c r="D276" s="12" t="str">
        <f>CONCATENATE(Tableau41516[[#This Row],[Semaine]],Tableau41516[[#This Row],[Matricule]])</f>
        <v/>
      </c>
      <c r="H276" s="8"/>
      <c r="I276" s="8"/>
      <c r="J276" s="8"/>
      <c r="K276" s="8"/>
      <c r="L276" s="8"/>
      <c r="M276" s="8"/>
      <c r="N276" s="8"/>
      <c r="O276" s="21">
        <f>COUNTIF(Tableau41516[[#This Row],[Lundi]:[Dimanche]],"&gt;0")</f>
        <v>0</v>
      </c>
      <c r="P276" s="21">
        <f>SUM(Tableau41516[[#This Row],[Lundi]:[Dimanche]])</f>
        <v>0</v>
      </c>
      <c r="Q276" s="21">
        <f>COUNTIF(Tableau41516[[#This Row],[Lundi]:[Dimanche]],"&gt;=190")*1000</f>
        <v>0</v>
      </c>
      <c r="R276" s="21">
        <f t="shared" si="8"/>
        <v>0</v>
      </c>
      <c r="S276" s="21">
        <f t="shared" si="9"/>
        <v>0</v>
      </c>
      <c r="T276" s="54" t="str">
        <f>IF(Tableau41516[[#This Row],[Matricule]]&gt;1,IF(COUNTIF(Tableau41516[DateMatricule],Tableau41516[[#This Row],[DateMatricule]])&gt;1,"Doublon",""),"")</f>
        <v/>
      </c>
      <c r="U276"/>
    </row>
    <row r="277" spans="1:21" x14ac:dyDescent="0.25">
      <c r="A277" s="12" t="str">
        <f>IF(Tableau41516[[#This Row],[Semaine]]="","",VLOOKUP(Tableau41516[[#This Row],[Semaine]],Listes!$A:$B,2,FALSE))</f>
        <v/>
      </c>
      <c r="B277" s="12" t="str">
        <f>IF(ISBLANK(Tableau41516[[#This Row],[Matricule]]),"",VLOOKUP(Tableau41516[[#This Row],[Matricule]],#REF!,2,FALSE))</f>
        <v/>
      </c>
      <c r="C277" s="12" t="str">
        <f>IF(ISBLANK(Tableau41516[[#This Row],[Matricule]]),"",VLOOKUP(Tableau41516[[#This Row],[Matricule]],#REF!,3,FALSE))</f>
        <v/>
      </c>
      <c r="D277" s="12" t="str">
        <f>CONCATENATE(Tableau41516[[#This Row],[Semaine]],Tableau41516[[#This Row],[Matricule]])</f>
        <v/>
      </c>
      <c r="H277" s="8"/>
      <c r="I277" s="8"/>
      <c r="J277" s="8"/>
      <c r="K277" s="8"/>
      <c r="L277" s="8"/>
      <c r="M277" s="8"/>
      <c r="N277" s="8"/>
      <c r="O277" s="21">
        <f>COUNTIF(Tableau41516[[#This Row],[Lundi]:[Dimanche]],"&gt;0")</f>
        <v>0</v>
      </c>
      <c r="P277" s="21">
        <f>SUM(Tableau41516[[#This Row],[Lundi]:[Dimanche]])</f>
        <v>0</v>
      </c>
      <c r="Q277" s="21">
        <f>COUNTIF(Tableau41516[[#This Row],[Lundi]:[Dimanche]],"&gt;=190")*1000</f>
        <v>0</v>
      </c>
      <c r="R277" s="21">
        <f t="shared" si="8"/>
        <v>0</v>
      </c>
      <c r="S277" s="21">
        <f t="shared" si="9"/>
        <v>0</v>
      </c>
      <c r="T277" s="54" t="str">
        <f>IF(Tableau41516[[#This Row],[Matricule]]&gt;1,IF(COUNTIF(Tableau41516[DateMatricule],Tableau41516[[#This Row],[DateMatricule]])&gt;1,"Doublon",""),"")</f>
        <v/>
      </c>
      <c r="U277"/>
    </row>
    <row r="278" spans="1:21" x14ac:dyDescent="0.25">
      <c r="A278" s="12" t="str">
        <f>IF(Tableau41516[[#This Row],[Semaine]]="","",VLOOKUP(Tableau41516[[#This Row],[Semaine]],Listes!$A:$B,2,FALSE))</f>
        <v/>
      </c>
      <c r="B278" s="12" t="str">
        <f>IF(ISBLANK(Tableau41516[[#This Row],[Matricule]]),"",VLOOKUP(Tableau41516[[#This Row],[Matricule]],#REF!,2,FALSE))</f>
        <v/>
      </c>
      <c r="C278" s="12" t="str">
        <f>IF(ISBLANK(Tableau41516[[#This Row],[Matricule]]),"",VLOOKUP(Tableau41516[[#This Row],[Matricule]],#REF!,3,FALSE))</f>
        <v/>
      </c>
      <c r="D278" s="12" t="str">
        <f>CONCATENATE(Tableau41516[[#This Row],[Semaine]],Tableau41516[[#This Row],[Matricule]])</f>
        <v/>
      </c>
      <c r="H278" s="8"/>
      <c r="I278" s="8"/>
      <c r="J278" s="8"/>
      <c r="K278" s="8"/>
      <c r="L278" s="8"/>
      <c r="M278" s="8"/>
      <c r="N278" s="8"/>
      <c r="O278" s="21">
        <f>COUNTIF(Tableau41516[[#This Row],[Lundi]:[Dimanche]],"&gt;0")</f>
        <v>0</v>
      </c>
      <c r="P278" s="21">
        <f>SUM(Tableau41516[[#This Row],[Lundi]:[Dimanche]])</f>
        <v>0</v>
      </c>
      <c r="Q278" s="21">
        <f>COUNTIF(Tableau41516[[#This Row],[Lundi]:[Dimanche]],"&gt;=190")*1000</f>
        <v>0</v>
      </c>
      <c r="R278" s="21">
        <f t="shared" si="8"/>
        <v>0</v>
      </c>
      <c r="S278" s="21">
        <f t="shared" si="9"/>
        <v>0</v>
      </c>
      <c r="T278" s="54" t="str">
        <f>IF(Tableau41516[[#This Row],[Matricule]]&gt;1,IF(COUNTIF(Tableau41516[DateMatricule],Tableau41516[[#This Row],[DateMatricule]])&gt;1,"Doublon",""),"")</f>
        <v/>
      </c>
      <c r="U278"/>
    </row>
    <row r="279" spans="1:21" x14ac:dyDescent="0.25">
      <c r="A279" s="12" t="str">
        <f>IF(Tableau41516[[#This Row],[Semaine]]="","",VLOOKUP(Tableau41516[[#This Row],[Semaine]],Listes!$A:$B,2,FALSE))</f>
        <v/>
      </c>
      <c r="B279" s="12" t="str">
        <f>IF(ISBLANK(Tableau41516[[#This Row],[Matricule]]),"",VLOOKUP(Tableau41516[[#This Row],[Matricule]],#REF!,2,FALSE))</f>
        <v/>
      </c>
      <c r="C279" s="12" t="str">
        <f>IF(ISBLANK(Tableau41516[[#This Row],[Matricule]]),"",VLOOKUP(Tableau41516[[#This Row],[Matricule]],#REF!,3,FALSE))</f>
        <v/>
      </c>
      <c r="D279" s="12" t="str">
        <f>CONCATENATE(Tableau41516[[#This Row],[Semaine]],Tableau41516[[#This Row],[Matricule]])</f>
        <v/>
      </c>
      <c r="H279" s="8"/>
      <c r="I279" s="8"/>
      <c r="J279" s="8"/>
      <c r="K279" s="8"/>
      <c r="L279" s="8"/>
      <c r="M279" s="8"/>
      <c r="N279" s="8"/>
      <c r="O279" s="21">
        <f>COUNTIF(Tableau41516[[#This Row],[Lundi]:[Dimanche]],"&gt;0")</f>
        <v>0</v>
      </c>
      <c r="P279" s="21">
        <f>SUM(Tableau41516[[#This Row],[Lundi]:[Dimanche]])</f>
        <v>0</v>
      </c>
      <c r="Q279" s="21">
        <f>COUNTIF(Tableau41516[[#This Row],[Lundi]:[Dimanche]],"&gt;=190")*1000</f>
        <v>0</v>
      </c>
      <c r="R279" s="21">
        <f t="shared" si="8"/>
        <v>0</v>
      </c>
      <c r="S279" s="21">
        <f t="shared" si="9"/>
        <v>0</v>
      </c>
      <c r="T279" s="54" t="str">
        <f>IF(Tableau41516[[#This Row],[Matricule]]&gt;1,IF(COUNTIF(Tableau41516[DateMatricule],Tableau41516[[#This Row],[DateMatricule]])&gt;1,"Doublon",""),"")</f>
        <v/>
      </c>
      <c r="U279"/>
    </row>
    <row r="280" spans="1:21" x14ac:dyDescent="0.25">
      <c r="A280" s="12" t="str">
        <f>IF(Tableau41516[[#This Row],[Semaine]]="","",VLOOKUP(Tableau41516[[#This Row],[Semaine]],Listes!$A:$B,2,FALSE))</f>
        <v/>
      </c>
      <c r="B280" s="12" t="str">
        <f>IF(ISBLANK(Tableau41516[[#This Row],[Matricule]]),"",VLOOKUP(Tableau41516[[#This Row],[Matricule]],#REF!,2,FALSE))</f>
        <v/>
      </c>
      <c r="C280" s="12" t="str">
        <f>IF(ISBLANK(Tableau41516[[#This Row],[Matricule]]),"",VLOOKUP(Tableau41516[[#This Row],[Matricule]],#REF!,3,FALSE))</f>
        <v/>
      </c>
      <c r="D280" s="12" t="str">
        <f>CONCATENATE(Tableau41516[[#This Row],[Semaine]],Tableau41516[[#This Row],[Matricule]])</f>
        <v/>
      </c>
      <c r="H280" s="8"/>
      <c r="I280" s="8"/>
      <c r="J280" s="8"/>
      <c r="K280" s="8"/>
      <c r="L280" s="8"/>
      <c r="M280" s="8"/>
      <c r="N280" s="8"/>
      <c r="O280" s="21">
        <f>COUNTIF(Tableau41516[[#This Row],[Lundi]:[Dimanche]],"&gt;0")</f>
        <v>0</v>
      </c>
      <c r="P280" s="21">
        <f>SUM(Tableau41516[[#This Row],[Lundi]:[Dimanche]])</f>
        <v>0</v>
      </c>
      <c r="Q280" s="21">
        <f>COUNTIF(Tableau41516[[#This Row],[Lundi]:[Dimanche]],"&gt;=190")*1000</f>
        <v>0</v>
      </c>
      <c r="R280" s="21">
        <f t="shared" si="8"/>
        <v>0</v>
      </c>
      <c r="S280" s="21">
        <f t="shared" si="9"/>
        <v>0</v>
      </c>
      <c r="T280" s="54" t="str">
        <f>IF(Tableau41516[[#This Row],[Matricule]]&gt;1,IF(COUNTIF(Tableau41516[DateMatricule],Tableau41516[[#This Row],[DateMatricule]])&gt;1,"Doublon",""),"")</f>
        <v/>
      </c>
      <c r="U280"/>
    </row>
    <row r="281" spans="1:21" x14ac:dyDescent="0.25">
      <c r="A281" s="12" t="str">
        <f>IF(Tableau41516[[#This Row],[Semaine]]="","",VLOOKUP(Tableau41516[[#This Row],[Semaine]],Listes!$A:$B,2,FALSE))</f>
        <v/>
      </c>
      <c r="B281" s="12" t="str">
        <f>IF(ISBLANK(Tableau41516[[#This Row],[Matricule]]),"",VLOOKUP(Tableau41516[[#This Row],[Matricule]],#REF!,2,FALSE))</f>
        <v/>
      </c>
      <c r="C281" s="12" t="str">
        <f>IF(ISBLANK(Tableau41516[[#This Row],[Matricule]]),"",VLOOKUP(Tableau41516[[#This Row],[Matricule]],#REF!,3,FALSE))</f>
        <v/>
      </c>
      <c r="D281" s="12" t="str">
        <f>CONCATENATE(Tableau41516[[#This Row],[Semaine]],Tableau41516[[#This Row],[Matricule]])</f>
        <v/>
      </c>
      <c r="H281" s="8"/>
      <c r="I281" s="8"/>
      <c r="J281" s="8"/>
      <c r="K281" s="8"/>
      <c r="L281" s="8"/>
      <c r="M281" s="8"/>
      <c r="N281" s="8"/>
      <c r="O281" s="21">
        <f>COUNTIF(Tableau41516[[#This Row],[Lundi]:[Dimanche]],"&gt;0")</f>
        <v>0</v>
      </c>
      <c r="P281" s="21">
        <f>SUM(Tableau41516[[#This Row],[Lundi]:[Dimanche]])</f>
        <v>0</v>
      </c>
      <c r="Q281" s="21">
        <f>COUNTIF(Tableau41516[[#This Row],[Lundi]:[Dimanche]],"&gt;=190")*1000</f>
        <v>0</v>
      </c>
      <c r="R281" s="21">
        <f t="shared" si="8"/>
        <v>0</v>
      </c>
      <c r="S281" s="21">
        <f t="shared" si="9"/>
        <v>0</v>
      </c>
      <c r="T281" s="54" t="str">
        <f>IF(Tableau41516[[#This Row],[Matricule]]&gt;1,IF(COUNTIF(Tableau41516[DateMatricule],Tableau41516[[#This Row],[DateMatricule]])&gt;1,"Doublon",""),"")</f>
        <v/>
      </c>
      <c r="U281"/>
    </row>
    <row r="282" spans="1:21" x14ac:dyDescent="0.25">
      <c r="A282" s="12" t="str">
        <f>IF(Tableau41516[[#This Row],[Semaine]]="","",VLOOKUP(Tableau41516[[#This Row],[Semaine]],Listes!$A:$B,2,FALSE))</f>
        <v/>
      </c>
      <c r="B282" s="12" t="str">
        <f>IF(ISBLANK(Tableau41516[[#This Row],[Matricule]]),"",VLOOKUP(Tableau41516[[#This Row],[Matricule]],#REF!,2,FALSE))</f>
        <v/>
      </c>
      <c r="C282" s="12" t="str">
        <f>IF(ISBLANK(Tableau41516[[#This Row],[Matricule]]),"",VLOOKUP(Tableau41516[[#This Row],[Matricule]],#REF!,3,FALSE))</f>
        <v/>
      </c>
      <c r="D282" s="12" t="str">
        <f>CONCATENATE(Tableau41516[[#This Row],[Semaine]],Tableau41516[[#This Row],[Matricule]])</f>
        <v/>
      </c>
      <c r="H282" s="8"/>
      <c r="I282" s="8"/>
      <c r="J282" s="8"/>
      <c r="K282" s="8"/>
      <c r="L282" s="8"/>
      <c r="M282" s="8"/>
      <c r="N282" s="8"/>
      <c r="O282" s="21">
        <f>COUNTIF(Tableau41516[[#This Row],[Lundi]:[Dimanche]],"&gt;0")</f>
        <v>0</v>
      </c>
      <c r="P282" s="21">
        <f>SUM(Tableau41516[[#This Row],[Lundi]:[Dimanche]])</f>
        <v>0</v>
      </c>
      <c r="Q282" s="21">
        <f>COUNTIF(Tableau41516[[#This Row],[Lundi]:[Dimanche]],"&gt;=190")*1000</f>
        <v>0</v>
      </c>
      <c r="R282" s="21">
        <f t="shared" si="8"/>
        <v>0</v>
      </c>
      <c r="S282" s="21">
        <f t="shared" si="9"/>
        <v>0</v>
      </c>
      <c r="T282" s="54" t="str">
        <f>IF(Tableau41516[[#This Row],[Matricule]]&gt;1,IF(COUNTIF(Tableau41516[DateMatricule],Tableau41516[[#This Row],[DateMatricule]])&gt;1,"Doublon",""),"")</f>
        <v/>
      </c>
      <c r="U282"/>
    </row>
    <row r="283" spans="1:21" x14ac:dyDescent="0.25">
      <c r="A283" s="12" t="str">
        <f>IF(Tableau41516[[#This Row],[Semaine]]="","",VLOOKUP(Tableau41516[[#This Row],[Semaine]],Listes!$A:$B,2,FALSE))</f>
        <v/>
      </c>
      <c r="B283" s="12" t="str">
        <f>IF(ISBLANK(Tableau41516[[#This Row],[Matricule]]),"",VLOOKUP(Tableau41516[[#This Row],[Matricule]],#REF!,2,FALSE))</f>
        <v/>
      </c>
      <c r="C283" s="12" t="str">
        <f>IF(ISBLANK(Tableau41516[[#This Row],[Matricule]]),"",VLOOKUP(Tableau41516[[#This Row],[Matricule]],#REF!,3,FALSE))</f>
        <v/>
      </c>
      <c r="D283" s="12" t="str">
        <f>CONCATENATE(Tableau41516[[#This Row],[Semaine]],Tableau41516[[#This Row],[Matricule]])</f>
        <v/>
      </c>
      <c r="H283" s="8"/>
      <c r="I283" s="8"/>
      <c r="J283" s="8"/>
      <c r="K283" s="8"/>
      <c r="L283" s="8"/>
      <c r="M283" s="8"/>
      <c r="N283" s="8"/>
      <c r="O283" s="21">
        <f>COUNTIF(Tableau41516[[#This Row],[Lundi]:[Dimanche]],"&gt;0")</f>
        <v>0</v>
      </c>
      <c r="P283" s="21">
        <f>SUM(Tableau41516[[#This Row],[Lundi]:[Dimanche]])</f>
        <v>0</v>
      </c>
      <c r="Q283" s="21">
        <f>COUNTIF(Tableau41516[[#This Row],[Lundi]:[Dimanche]],"&gt;=190")*1000</f>
        <v>0</v>
      </c>
      <c r="R283" s="21">
        <f t="shared" si="8"/>
        <v>0</v>
      </c>
      <c r="S283" s="21">
        <f t="shared" si="9"/>
        <v>0</v>
      </c>
      <c r="T283" s="54" t="str">
        <f>IF(Tableau41516[[#This Row],[Matricule]]&gt;1,IF(COUNTIF(Tableau41516[DateMatricule],Tableau41516[[#This Row],[DateMatricule]])&gt;1,"Doublon",""),"")</f>
        <v/>
      </c>
      <c r="U283"/>
    </row>
    <row r="284" spans="1:21" x14ac:dyDescent="0.25">
      <c r="A284" s="12" t="str">
        <f>IF(Tableau41516[[#This Row],[Semaine]]="","",VLOOKUP(Tableau41516[[#This Row],[Semaine]],Listes!$A:$B,2,FALSE))</f>
        <v/>
      </c>
      <c r="B284" s="12" t="str">
        <f>IF(ISBLANK(Tableau41516[[#This Row],[Matricule]]),"",VLOOKUP(Tableau41516[[#This Row],[Matricule]],#REF!,2,FALSE))</f>
        <v/>
      </c>
      <c r="C284" s="12" t="str">
        <f>IF(ISBLANK(Tableau41516[[#This Row],[Matricule]]),"",VLOOKUP(Tableau41516[[#This Row],[Matricule]],#REF!,3,FALSE))</f>
        <v/>
      </c>
      <c r="D284" s="12" t="str">
        <f>CONCATENATE(Tableau41516[[#This Row],[Semaine]],Tableau41516[[#This Row],[Matricule]])</f>
        <v/>
      </c>
      <c r="H284" s="8"/>
      <c r="I284" s="8"/>
      <c r="J284" s="8"/>
      <c r="K284" s="8"/>
      <c r="L284" s="8"/>
      <c r="M284" s="8"/>
      <c r="N284" s="8"/>
      <c r="O284" s="21">
        <f>COUNTIF(Tableau41516[[#This Row],[Lundi]:[Dimanche]],"&gt;0")</f>
        <v>0</v>
      </c>
      <c r="P284" s="21">
        <f>SUM(Tableau41516[[#This Row],[Lundi]:[Dimanche]])</f>
        <v>0</v>
      </c>
      <c r="Q284" s="21">
        <f>COUNTIF(Tableau41516[[#This Row],[Lundi]:[Dimanche]],"&gt;=190")*1000</f>
        <v>0</v>
      </c>
      <c r="R284" s="21">
        <f t="shared" si="8"/>
        <v>0</v>
      </c>
      <c r="S284" s="21">
        <f t="shared" si="9"/>
        <v>0</v>
      </c>
      <c r="T284" s="54" t="str">
        <f>IF(Tableau41516[[#This Row],[Matricule]]&gt;1,IF(COUNTIF(Tableau41516[DateMatricule],Tableau41516[[#This Row],[DateMatricule]])&gt;1,"Doublon",""),"")</f>
        <v/>
      </c>
      <c r="U284"/>
    </row>
    <row r="285" spans="1:21" x14ac:dyDescent="0.25">
      <c r="A285" s="12" t="str">
        <f>IF(Tableau41516[[#This Row],[Semaine]]="","",VLOOKUP(Tableau41516[[#This Row],[Semaine]],Listes!$A:$B,2,FALSE))</f>
        <v/>
      </c>
      <c r="B285" s="12" t="str">
        <f>IF(ISBLANK(Tableau41516[[#This Row],[Matricule]]),"",VLOOKUP(Tableau41516[[#This Row],[Matricule]],#REF!,2,FALSE))</f>
        <v/>
      </c>
      <c r="C285" s="12" t="str">
        <f>IF(ISBLANK(Tableau41516[[#This Row],[Matricule]]),"",VLOOKUP(Tableau41516[[#This Row],[Matricule]],#REF!,3,FALSE))</f>
        <v/>
      </c>
      <c r="D285" s="12" t="str">
        <f>CONCATENATE(Tableau41516[[#This Row],[Semaine]],Tableau41516[[#This Row],[Matricule]])</f>
        <v/>
      </c>
      <c r="H285" s="8"/>
      <c r="I285" s="8"/>
      <c r="J285" s="8"/>
      <c r="K285" s="8"/>
      <c r="L285" s="8"/>
      <c r="M285" s="8"/>
      <c r="N285" s="8"/>
      <c r="O285" s="21">
        <f>COUNTIF(Tableau41516[[#This Row],[Lundi]:[Dimanche]],"&gt;0")</f>
        <v>0</v>
      </c>
      <c r="P285" s="21">
        <f>SUM(Tableau41516[[#This Row],[Lundi]:[Dimanche]])</f>
        <v>0</v>
      </c>
      <c r="Q285" s="21">
        <f>COUNTIF(Tableau41516[[#This Row],[Lundi]:[Dimanche]],"&gt;=190")*1000</f>
        <v>0</v>
      </c>
      <c r="R285" s="21">
        <f t="shared" si="8"/>
        <v>0</v>
      </c>
      <c r="S285" s="21">
        <f t="shared" si="9"/>
        <v>0</v>
      </c>
      <c r="T285" s="54" t="str">
        <f>IF(Tableau41516[[#This Row],[Matricule]]&gt;1,IF(COUNTIF(Tableau41516[DateMatricule],Tableau41516[[#This Row],[DateMatricule]])&gt;1,"Doublon",""),"")</f>
        <v/>
      </c>
      <c r="U285"/>
    </row>
    <row r="286" spans="1:21" x14ac:dyDescent="0.25">
      <c r="A286" s="12" t="str">
        <f>IF(Tableau41516[[#This Row],[Semaine]]="","",VLOOKUP(Tableau41516[[#This Row],[Semaine]],Listes!$A:$B,2,FALSE))</f>
        <v/>
      </c>
      <c r="B286" s="12" t="str">
        <f>IF(ISBLANK(Tableau41516[[#This Row],[Matricule]]),"",VLOOKUP(Tableau41516[[#This Row],[Matricule]],#REF!,2,FALSE))</f>
        <v/>
      </c>
      <c r="C286" s="12" t="str">
        <f>IF(ISBLANK(Tableau41516[[#This Row],[Matricule]]),"",VLOOKUP(Tableau41516[[#This Row],[Matricule]],#REF!,3,FALSE))</f>
        <v/>
      </c>
      <c r="D286" s="12" t="str">
        <f>CONCATENATE(Tableau41516[[#This Row],[Semaine]],Tableau41516[[#This Row],[Matricule]])</f>
        <v/>
      </c>
      <c r="H286" s="8"/>
      <c r="I286" s="8"/>
      <c r="J286" s="8"/>
      <c r="K286" s="8"/>
      <c r="L286" s="8"/>
      <c r="M286" s="8"/>
      <c r="N286" s="8"/>
      <c r="O286" s="21">
        <f>COUNTIF(Tableau41516[[#This Row],[Lundi]:[Dimanche]],"&gt;0")</f>
        <v>0</v>
      </c>
      <c r="P286" s="21">
        <f>SUM(Tableau41516[[#This Row],[Lundi]:[Dimanche]])</f>
        <v>0</v>
      </c>
      <c r="Q286" s="21">
        <f>COUNTIF(Tableau41516[[#This Row],[Lundi]:[Dimanche]],"&gt;=190")*1000</f>
        <v>0</v>
      </c>
      <c r="R286" s="21">
        <f t="shared" si="8"/>
        <v>0</v>
      </c>
      <c r="S286" s="21">
        <f t="shared" si="9"/>
        <v>0</v>
      </c>
      <c r="T286" s="54" t="str">
        <f>IF(Tableau41516[[#This Row],[Matricule]]&gt;1,IF(COUNTIF(Tableau41516[DateMatricule],Tableau41516[[#This Row],[DateMatricule]])&gt;1,"Doublon",""),"")</f>
        <v/>
      </c>
      <c r="U286"/>
    </row>
    <row r="287" spans="1:21" x14ac:dyDescent="0.25">
      <c r="A287" s="12" t="str">
        <f>IF(Tableau41516[[#This Row],[Semaine]]="","",VLOOKUP(Tableau41516[[#This Row],[Semaine]],Listes!$A:$B,2,FALSE))</f>
        <v/>
      </c>
      <c r="B287" s="12" t="str">
        <f>IF(ISBLANK(Tableau41516[[#This Row],[Matricule]]),"",VLOOKUP(Tableau41516[[#This Row],[Matricule]],#REF!,2,FALSE))</f>
        <v/>
      </c>
      <c r="C287" s="12" t="str">
        <f>IF(ISBLANK(Tableau41516[[#This Row],[Matricule]]),"",VLOOKUP(Tableau41516[[#This Row],[Matricule]],#REF!,3,FALSE))</f>
        <v/>
      </c>
      <c r="D287" s="12" t="str">
        <f>CONCATENATE(Tableau41516[[#This Row],[Semaine]],Tableau41516[[#This Row],[Matricule]])</f>
        <v/>
      </c>
      <c r="H287" s="8"/>
      <c r="I287" s="8"/>
      <c r="J287" s="8"/>
      <c r="K287" s="8"/>
      <c r="L287" s="8"/>
      <c r="M287" s="8"/>
      <c r="N287" s="8"/>
      <c r="O287" s="21">
        <f>COUNTIF(Tableau41516[[#This Row],[Lundi]:[Dimanche]],"&gt;0")</f>
        <v>0</v>
      </c>
      <c r="P287" s="21">
        <f>SUM(Tableau41516[[#This Row],[Lundi]:[Dimanche]])</f>
        <v>0</v>
      </c>
      <c r="Q287" s="21">
        <f>COUNTIF(Tableau41516[[#This Row],[Lundi]:[Dimanche]],"&gt;=190")*1000</f>
        <v>0</v>
      </c>
      <c r="R287" s="21">
        <f t="shared" si="8"/>
        <v>0</v>
      </c>
      <c r="S287" s="21">
        <f t="shared" si="9"/>
        <v>0</v>
      </c>
      <c r="T287" s="54" t="str">
        <f>IF(Tableau41516[[#This Row],[Matricule]]&gt;1,IF(COUNTIF(Tableau41516[DateMatricule],Tableau41516[[#This Row],[DateMatricule]])&gt;1,"Doublon",""),"")</f>
        <v/>
      </c>
      <c r="U287"/>
    </row>
    <row r="288" spans="1:21" x14ac:dyDescent="0.25">
      <c r="A288" s="12" t="str">
        <f>IF(Tableau41516[[#This Row],[Semaine]]="","",VLOOKUP(Tableau41516[[#This Row],[Semaine]],Listes!$A:$B,2,FALSE))</f>
        <v/>
      </c>
      <c r="B288" s="12" t="str">
        <f>IF(ISBLANK(Tableau41516[[#This Row],[Matricule]]),"",VLOOKUP(Tableau41516[[#This Row],[Matricule]],#REF!,2,FALSE))</f>
        <v/>
      </c>
      <c r="C288" s="12" t="str">
        <f>IF(ISBLANK(Tableau41516[[#This Row],[Matricule]]),"",VLOOKUP(Tableau41516[[#This Row],[Matricule]],#REF!,3,FALSE))</f>
        <v/>
      </c>
      <c r="D288" s="12" t="str">
        <f>CONCATENATE(Tableau41516[[#This Row],[Semaine]],Tableau41516[[#This Row],[Matricule]])</f>
        <v/>
      </c>
      <c r="H288" s="8"/>
      <c r="I288" s="8"/>
      <c r="J288" s="8"/>
      <c r="K288" s="8"/>
      <c r="L288" s="8"/>
      <c r="M288" s="8"/>
      <c r="N288" s="8"/>
      <c r="O288" s="21">
        <f>COUNTIF(Tableau41516[[#This Row],[Lundi]:[Dimanche]],"&gt;0")</f>
        <v>0</v>
      </c>
      <c r="P288" s="21">
        <f>SUM(Tableau41516[[#This Row],[Lundi]:[Dimanche]])</f>
        <v>0</v>
      </c>
      <c r="Q288" s="21">
        <f>COUNTIF(Tableau41516[[#This Row],[Lundi]:[Dimanche]],"&gt;=190")*1000</f>
        <v>0</v>
      </c>
      <c r="R288" s="21">
        <f t="shared" si="8"/>
        <v>0</v>
      </c>
      <c r="S288" s="21">
        <f t="shared" si="9"/>
        <v>0</v>
      </c>
      <c r="T288" s="54" t="str">
        <f>IF(Tableau41516[[#This Row],[Matricule]]&gt;1,IF(COUNTIF(Tableau41516[DateMatricule],Tableau41516[[#This Row],[DateMatricule]])&gt;1,"Doublon",""),"")</f>
        <v/>
      </c>
      <c r="U288"/>
    </row>
    <row r="289" spans="1:21" x14ac:dyDescent="0.25">
      <c r="A289" s="12" t="str">
        <f>IF(Tableau41516[[#This Row],[Semaine]]="","",VLOOKUP(Tableau41516[[#This Row],[Semaine]],Listes!$A:$B,2,FALSE))</f>
        <v/>
      </c>
      <c r="B289" s="12" t="str">
        <f>IF(ISBLANK(Tableau41516[[#This Row],[Matricule]]),"",VLOOKUP(Tableau41516[[#This Row],[Matricule]],#REF!,2,FALSE))</f>
        <v/>
      </c>
      <c r="C289" s="12" t="str">
        <f>IF(ISBLANK(Tableau41516[[#This Row],[Matricule]]),"",VLOOKUP(Tableau41516[[#This Row],[Matricule]],#REF!,3,FALSE))</f>
        <v/>
      </c>
      <c r="D289" s="12" t="str">
        <f>CONCATENATE(Tableau41516[[#This Row],[Semaine]],Tableau41516[[#This Row],[Matricule]])</f>
        <v/>
      </c>
      <c r="H289" s="8"/>
      <c r="I289" s="8"/>
      <c r="J289" s="8"/>
      <c r="K289" s="8"/>
      <c r="L289" s="8"/>
      <c r="M289" s="8"/>
      <c r="N289" s="8"/>
      <c r="O289" s="21">
        <f>COUNTIF(Tableau41516[[#This Row],[Lundi]:[Dimanche]],"&gt;0")</f>
        <v>0</v>
      </c>
      <c r="P289" s="21">
        <f>SUM(Tableau41516[[#This Row],[Lundi]:[Dimanche]])</f>
        <v>0</v>
      </c>
      <c r="Q289" s="21">
        <f>COUNTIF(Tableau41516[[#This Row],[Lundi]:[Dimanche]],"&gt;=190")*1000</f>
        <v>0</v>
      </c>
      <c r="R289" s="21">
        <f t="shared" si="8"/>
        <v>0</v>
      </c>
      <c r="S289" s="21">
        <f t="shared" si="9"/>
        <v>0</v>
      </c>
      <c r="T289" s="54" t="str">
        <f>IF(Tableau41516[[#This Row],[Matricule]]&gt;1,IF(COUNTIF(Tableau41516[DateMatricule],Tableau41516[[#This Row],[DateMatricule]])&gt;1,"Doublon",""),"")</f>
        <v/>
      </c>
      <c r="U289"/>
    </row>
    <row r="290" spans="1:21" x14ac:dyDescent="0.25">
      <c r="A290" s="12" t="str">
        <f>IF(Tableau41516[[#This Row],[Semaine]]="","",VLOOKUP(Tableau41516[[#This Row],[Semaine]],Listes!$A:$B,2,FALSE))</f>
        <v/>
      </c>
      <c r="B290" s="12" t="str">
        <f>IF(ISBLANK(Tableau41516[[#This Row],[Matricule]]),"",VLOOKUP(Tableau41516[[#This Row],[Matricule]],#REF!,2,FALSE))</f>
        <v/>
      </c>
      <c r="C290" s="12" t="str">
        <f>IF(ISBLANK(Tableau41516[[#This Row],[Matricule]]),"",VLOOKUP(Tableau41516[[#This Row],[Matricule]],#REF!,3,FALSE))</f>
        <v/>
      </c>
      <c r="D290" s="12" t="str">
        <f>CONCATENATE(Tableau41516[[#This Row],[Semaine]],Tableau41516[[#This Row],[Matricule]])</f>
        <v/>
      </c>
      <c r="H290" s="8"/>
      <c r="I290" s="8"/>
      <c r="J290" s="8"/>
      <c r="K290" s="8"/>
      <c r="L290" s="8"/>
      <c r="M290" s="8"/>
      <c r="N290" s="8"/>
      <c r="O290" s="21">
        <f>COUNTIF(Tableau41516[[#This Row],[Lundi]:[Dimanche]],"&gt;0")</f>
        <v>0</v>
      </c>
      <c r="P290" s="21">
        <f>SUM(Tableau41516[[#This Row],[Lundi]:[Dimanche]])</f>
        <v>0</v>
      </c>
      <c r="Q290" s="21">
        <f>COUNTIF(Tableau41516[[#This Row],[Lundi]:[Dimanche]],"&gt;=190")*1000</f>
        <v>0</v>
      </c>
      <c r="R290" s="21">
        <f t="shared" si="8"/>
        <v>0</v>
      </c>
      <c r="S290" s="21">
        <f t="shared" si="9"/>
        <v>0</v>
      </c>
      <c r="T290" s="54" t="str">
        <f>IF(Tableau41516[[#This Row],[Matricule]]&gt;1,IF(COUNTIF(Tableau41516[DateMatricule],Tableau41516[[#This Row],[DateMatricule]])&gt;1,"Doublon",""),"")</f>
        <v/>
      </c>
      <c r="U290"/>
    </row>
    <row r="291" spans="1:21" x14ac:dyDescent="0.25">
      <c r="A291" s="12" t="str">
        <f>IF(Tableau41516[[#This Row],[Semaine]]="","",VLOOKUP(Tableau41516[[#This Row],[Semaine]],Listes!$A:$B,2,FALSE))</f>
        <v/>
      </c>
      <c r="B291" s="12" t="str">
        <f>IF(ISBLANK(Tableau41516[[#This Row],[Matricule]]),"",VLOOKUP(Tableau41516[[#This Row],[Matricule]],#REF!,2,FALSE))</f>
        <v/>
      </c>
      <c r="C291" s="12" t="str">
        <f>IF(ISBLANK(Tableau41516[[#This Row],[Matricule]]),"",VLOOKUP(Tableau41516[[#This Row],[Matricule]],#REF!,3,FALSE))</f>
        <v/>
      </c>
      <c r="D291" s="12" t="str">
        <f>CONCATENATE(Tableau41516[[#This Row],[Semaine]],Tableau41516[[#This Row],[Matricule]])</f>
        <v/>
      </c>
      <c r="H291" s="8"/>
      <c r="I291" s="8"/>
      <c r="J291" s="8"/>
      <c r="K291" s="8"/>
      <c r="L291" s="8"/>
      <c r="M291" s="8"/>
      <c r="N291" s="8"/>
      <c r="O291" s="21">
        <f>COUNTIF(Tableau41516[[#This Row],[Lundi]:[Dimanche]],"&gt;0")</f>
        <v>0</v>
      </c>
      <c r="P291" s="21">
        <f>SUM(Tableau41516[[#This Row],[Lundi]:[Dimanche]])</f>
        <v>0</v>
      </c>
      <c r="Q291" s="21">
        <f>COUNTIF(Tableau41516[[#This Row],[Lundi]:[Dimanche]],"&gt;=190")*1000</f>
        <v>0</v>
      </c>
      <c r="R291" s="21">
        <f t="shared" si="8"/>
        <v>0</v>
      </c>
      <c r="S291" s="21">
        <f t="shared" si="9"/>
        <v>0</v>
      </c>
      <c r="T291" s="54" t="str">
        <f>IF(Tableau41516[[#This Row],[Matricule]]&gt;1,IF(COUNTIF(Tableau41516[DateMatricule],Tableau41516[[#This Row],[DateMatricule]])&gt;1,"Doublon",""),"")</f>
        <v/>
      </c>
      <c r="U291"/>
    </row>
    <row r="292" spans="1:21" x14ac:dyDescent="0.25">
      <c r="A292" s="12" t="str">
        <f>IF(Tableau41516[[#This Row],[Semaine]]="","",VLOOKUP(Tableau41516[[#This Row],[Semaine]],Listes!$A:$B,2,FALSE))</f>
        <v/>
      </c>
      <c r="B292" s="12" t="str">
        <f>IF(ISBLANK(Tableau41516[[#This Row],[Matricule]]),"",VLOOKUP(Tableau41516[[#This Row],[Matricule]],#REF!,2,FALSE))</f>
        <v/>
      </c>
      <c r="C292" s="12" t="str">
        <f>IF(ISBLANK(Tableau41516[[#This Row],[Matricule]]),"",VLOOKUP(Tableau41516[[#This Row],[Matricule]],#REF!,3,FALSE))</f>
        <v/>
      </c>
      <c r="D292" s="12" t="str">
        <f>CONCATENATE(Tableau41516[[#This Row],[Semaine]],Tableau41516[[#This Row],[Matricule]])</f>
        <v/>
      </c>
      <c r="H292" s="8"/>
      <c r="I292" s="8"/>
      <c r="J292" s="8"/>
      <c r="K292" s="8"/>
      <c r="L292" s="8"/>
      <c r="M292" s="8"/>
      <c r="N292" s="8"/>
      <c r="O292" s="21">
        <f>COUNTIF(Tableau41516[[#This Row],[Lundi]:[Dimanche]],"&gt;0")</f>
        <v>0</v>
      </c>
      <c r="P292" s="21">
        <f>SUM(Tableau41516[[#This Row],[Lundi]:[Dimanche]])</f>
        <v>0</v>
      </c>
      <c r="Q292" s="21">
        <f>COUNTIF(Tableau41516[[#This Row],[Lundi]:[Dimanche]],"&gt;=190")*1000</f>
        <v>0</v>
      </c>
      <c r="R292" s="21">
        <f t="shared" si="8"/>
        <v>0</v>
      </c>
      <c r="S292" s="21">
        <f t="shared" si="9"/>
        <v>0</v>
      </c>
      <c r="T292" s="54" t="str">
        <f>IF(Tableau41516[[#This Row],[Matricule]]&gt;1,IF(COUNTIF(Tableau41516[DateMatricule],Tableau41516[[#This Row],[DateMatricule]])&gt;1,"Doublon",""),"")</f>
        <v/>
      </c>
      <c r="U292"/>
    </row>
    <row r="293" spans="1:21" x14ac:dyDescent="0.25">
      <c r="A293" s="12" t="str">
        <f>IF(Tableau41516[[#This Row],[Semaine]]="","",VLOOKUP(Tableau41516[[#This Row],[Semaine]],Listes!$A:$B,2,FALSE))</f>
        <v/>
      </c>
      <c r="B293" s="12" t="str">
        <f>IF(ISBLANK(Tableau41516[[#This Row],[Matricule]]),"",VLOOKUP(Tableau41516[[#This Row],[Matricule]],#REF!,2,FALSE))</f>
        <v/>
      </c>
      <c r="C293" s="12" t="str">
        <f>IF(ISBLANK(Tableau41516[[#This Row],[Matricule]]),"",VLOOKUP(Tableau41516[[#This Row],[Matricule]],#REF!,3,FALSE))</f>
        <v/>
      </c>
      <c r="D293" s="12" t="str">
        <f>CONCATENATE(Tableau41516[[#This Row],[Semaine]],Tableau41516[[#This Row],[Matricule]])</f>
        <v/>
      </c>
      <c r="H293" s="8"/>
      <c r="I293" s="8"/>
      <c r="J293" s="8"/>
      <c r="K293" s="8"/>
      <c r="L293" s="8"/>
      <c r="M293" s="8"/>
      <c r="N293" s="8"/>
      <c r="O293" s="21">
        <f>COUNTIF(Tableau41516[[#This Row],[Lundi]:[Dimanche]],"&gt;0")</f>
        <v>0</v>
      </c>
      <c r="P293" s="21">
        <f>SUM(Tableau41516[[#This Row],[Lundi]:[Dimanche]])</f>
        <v>0</v>
      </c>
      <c r="Q293" s="21">
        <f>COUNTIF(Tableau41516[[#This Row],[Lundi]:[Dimanche]],"&gt;=190")*1000</f>
        <v>0</v>
      </c>
      <c r="R293" s="21">
        <f t="shared" si="8"/>
        <v>0</v>
      </c>
      <c r="S293" s="21">
        <f t="shared" si="9"/>
        <v>0</v>
      </c>
      <c r="T293" s="54" t="str">
        <f>IF(Tableau41516[[#This Row],[Matricule]]&gt;1,IF(COUNTIF(Tableau41516[DateMatricule],Tableau41516[[#This Row],[DateMatricule]])&gt;1,"Doublon",""),"")</f>
        <v/>
      </c>
      <c r="U293"/>
    </row>
    <row r="294" spans="1:21" x14ac:dyDescent="0.25">
      <c r="A294" s="12" t="str">
        <f>IF(Tableau41516[[#This Row],[Semaine]]="","",VLOOKUP(Tableau41516[[#This Row],[Semaine]],Listes!$A:$B,2,FALSE))</f>
        <v/>
      </c>
      <c r="B294" s="12" t="str">
        <f>IF(ISBLANK(Tableau41516[[#This Row],[Matricule]]),"",VLOOKUP(Tableau41516[[#This Row],[Matricule]],#REF!,2,FALSE))</f>
        <v/>
      </c>
      <c r="C294" s="12" t="str">
        <f>IF(ISBLANK(Tableau41516[[#This Row],[Matricule]]),"",VLOOKUP(Tableau41516[[#This Row],[Matricule]],#REF!,3,FALSE))</f>
        <v/>
      </c>
      <c r="D294" s="12" t="str">
        <f>CONCATENATE(Tableau41516[[#This Row],[Semaine]],Tableau41516[[#This Row],[Matricule]])</f>
        <v/>
      </c>
      <c r="H294" s="8"/>
      <c r="I294" s="8"/>
      <c r="J294" s="8"/>
      <c r="K294" s="8"/>
      <c r="L294" s="8"/>
      <c r="M294" s="8"/>
      <c r="N294" s="8"/>
      <c r="O294" s="21">
        <f>COUNTIF(Tableau41516[[#This Row],[Lundi]:[Dimanche]],"&gt;0")</f>
        <v>0</v>
      </c>
      <c r="P294" s="21">
        <f>SUM(Tableau41516[[#This Row],[Lundi]:[Dimanche]])</f>
        <v>0</v>
      </c>
      <c r="Q294" s="21">
        <f>COUNTIF(Tableau41516[[#This Row],[Lundi]:[Dimanche]],"&gt;=190")*1000</f>
        <v>0</v>
      </c>
      <c r="R294" s="21">
        <f t="shared" si="8"/>
        <v>0</v>
      </c>
      <c r="S294" s="21">
        <f t="shared" si="9"/>
        <v>0</v>
      </c>
      <c r="T294" s="54" t="str">
        <f>IF(Tableau41516[[#This Row],[Matricule]]&gt;1,IF(COUNTIF(Tableau41516[DateMatricule],Tableau41516[[#This Row],[DateMatricule]])&gt;1,"Doublon",""),"")</f>
        <v/>
      </c>
      <c r="U294"/>
    </row>
    <row r="295" spans="1:21" x14ac:dyDescent="0.25">
      <c r="A295" s="12" t="str">
        <f>IF(Tableau41516[[#This Row],[Semaine]]="","",VLOOKUP(Tableau41516[[#This Row],[Semaine]],Listes!$A:$B,2,FALSE))</f>
        <v/>
      </c>
      <c r="B295" s="12" t="str">
        <f>IF(ISBLANK(Tableau41516[[#This Row],[Matricule]]),"",VLOOKUP(Tableau41516[[#This Row],[Matricule]],#REF!,2,FALSE))</f>
        <v/>
      </c>
      <c r="C295" s="12" t="str">
        <f>IF(ISBLANK(Tableau41516[[#This Row],[Matricule]]),"",VLOOKUP(Tableau41516[[#This Row],[Matricule]],#REF!,3,FALSE))</f>
        <v/>
      </c>
      <c r="D295" s="12" t="str">
        <f>CONCATENATE(Tableau41516[[#This Row],[Semaine]],Tableau41516[[#This Row],[Matricule]])</f>
        <v/>
      </c>
      <c r="H295" s="8"/>
      <c r="I295" s="8"/>
      <c r="J295" s="8"/>
      <c r="K295" s="8"/>
      <c r="L295" s="8"/>
      <c r="M295" s="8"/>
      <c r="N295" s="8"/>
      <c r="O295" s="21">
        <f>COUNTIF(Tableau41516[[#This Row],[Lundi]:[Dimanche]],"&gt;0")</f>
        <v>0</v>
      </c>
      <c r="P295" s="21">
        <f>SUM(Tableau41516[[#This Row],[Lundi]:[Dimanche]])</f>
        <v>0</v>
      </c>
      <c r="Q295" s="21">
        <f>COUNTIF(Tableau41516[[#This Row],[Lundi]:[Dimanche]],"&gt;=190")*1000</f>
        <v>0</v>
      </c>
      <c r="R295" s="21">
        <f t="shared" si="8"/>
        <v>0</v>
      </c>
      <c r="S295" s="21">
        <f t="shared" si="9"/>
        <v>0</v>
      </c>
      <c r="T295" s="54" t="str">
        <f>IF(Tableau41516[[#This Row],[Matricule]]&gt;1,IF(COUNTIF(Tableau41516[DateMatricule],Tableau41516[[#This Row],[DateMatricule]])&gt;1,"Doublon",""),"")</f>
        <v/>
      </c>
      <c r="U295"/>
    </row>
    <row r="296" spans="1:21" x14ac:dyDescent="0.25">
      <c r="A296" s="12" t="str">
        <f>IF(Tableau41516[[#This Row],[Semaine]]="","",VLOOKUP(Tableau41516[[#This Row],[Semaine]],Listes!$A:$B,2,FALSE))</f>
        <v/>
      </c>
      <c r="B296" s="12" t="str">
        <f>IF(ISBLANK(Tableau41516[[#This Row],[Matricule]]),"",VLOOKUP(Tableau41516[[#This Row],[Matricule]],#REF!,2,FALSE))</f>
        <v/>
      </c>
      <c r="C296" s="12" t="str">
        <f>IF(ISBLANK(Tableau41516[[#This Row],[Matricule]]),"",VLOOKUP(Tableau41516[[#This Row],[Matricule]],#REF!,3,FALSE))</f>
        <v/>
      </c>
      <c r="D296" s="12" t="str">
        <f>CONCATENATE(Tableau41516[[#This Row],[Semaine]],Tableau41516[[#This Row],[Matricule]])</f>
        <v/>
      </c>
      <c r="H296" s="8"/>
      <c r="I296" s="8"/>
      <c r="J296" s="8"/>
      <c r="K296" s="8"/>
      <c r="L296" s="8"/>
      <c r="M296" s="8"/>
      <c r="N296" s="8"/>
      <c r="O296" s="21">
        <f>COUNTIF(Tableau41516[[#This Row],[Lundi]:[Dimanche]],"&gt;0")</f>
        <v>0</v>
      </c>
      <c r="P296" s="21">
        <f>SUM(Tableau41516[[#This Row],[Lundi]:[Dimanche]])</f>
        <v>0</v>
      </c>
      <c r="Q296" s="21">
        <f>COUNTIF(Tableau41516[[#This Row],[Lundi]:[Dimanche]],"&gt;=190")*1000</f>
        <v>0</v>
      </c>
      <c r="R296" s="21">
        <f t="shared" si="8"/>
        <v>0</v>
      </c>
      <c r="S296" s="21">
        <f t="shared" si="9"/>
        <v>0</v>
      </c>
      <c r="T296" s="54" t="str">
        <f>IF(Tableau41516[[#This Row],[Matricule]]&gt;1,IF(COUNTIF(Tableau41516[DateMatricule],Tableau41516[[#This Row],[DateMatricule]])&gt;1,"Doublon",""),"")</f>
        <v/>
      </c>
      <c r="U296"/>
    </row>
    <row r="297" spans="1:21" x14ac:dyDescent="0.25">
      <c r="A297" s="12" t="str">
        <f>IF(Tableau41516[[#This Row],[Semaine]]="","",VLOOKUP(Tableau41516[[#This Row],[Semaine]],Listes!$A:$B,2,FALSE))</f>
        <v/>
      </c>
      <c r="B297" s="12" t="str">
        <f>IF(ISBLANK(Tableau41516[[#This Row],[Matricule]]),"",VLOOKUP(Tableau41516[[#This Row],[Matricule]],#REF!,2,FALSE))</f>
        <v/>
      </c>
      <c r="C297" s="12" t="str">
        <f>IF(ISBLANK(Tableau41516[[#This Row],[Matricule]]),"",VLOOKUP(Tableau41516[[#This Row],[Matricule]],#REF!,3,FALSE))</f>
        <v/>
      </c>
      <c r="D297" s="12" t="str">
        <f>CONCATENATE(Tableau41516[[#This Row],[Semaine]],Tableau41516[[#This Row],[Matricule]])</f>
        <v/>
      </c>
      <c r="H297" s="8"/>
      <c r="I297" s="8"/>
      <c r="J297" s="8"/>
      <c r="K297" s="8"/>
      <c r="L297" s="8"/>
      <c r="M297" s="8"/>
      <c r="N297" s="8"/>
      <c r="O297" s="21">
        <f>COUNTIF(Tableau41516[[#This Row],[Lundi]:[Dimanche]],"&gt;0")</f>
        <v>0</v>
      </c>
      <c r="P297" s="21">
        <f>SUM(Tableau41516[[#This Row],[Lundi]:[Dimanche]])</f>
        <v>0</v>
      </c>
      <c r="Q297" s="21">
        <f>COUNTIF(Tableau41516[[#This Row],[Lundi]:[Dimanche]],"&gt;=190")*1000</f>
        <v>0</v>
      </c>
      <c r="R297" s="21">
        <f t="shared" si="8"/>
        <v>0</v>
      </c>
      <c r="S297" s="21">
        <f t="shared" si="9"/>
        <v>0</v>
      </c>
      <c r="T297" s="54" t="str">
        <f>IF(Tableau41516[[#This Row],[Matricule]]&gt;1,IF(COUNTIF(Tableau41516[DateMatricule],Tableau41516[[#This Row],[DateMatricule]])&gt;1,"Doublon",""),"")</f>
        <v/>
      </c>
      <c r="U297"/>
    </row>
    <row r="298" spans="1:21" x14ac:dyDescent="0.25">
      <c r="A298" s="12" t="str">
        <f>IF(Tableau41516[[#This Row],[Semaine]]="","",VLOOKUP(Tableau41516[[#This Row],[Semaine]],Listes!$A:$B,2,FALSE))</f>
        <v/>
      </c>
      <c r="B298" s="12" t="str">
        <f>IF(ISBLANK(Tableau41516[[#This Row],[Matricule]]),"",VLOOKUP(Tableau41516[[#This Row],[Matricule]],#REF!,2,FALSE))</f>
        <v/>
      </c>
      <c r="C298" s="12" t="str">
        <f>IF(ISBLANK(Tableau41516[[#This Row],[Matricule]]),"",VLOOKUP(Tableau41516[[#This Row],[Matricule]],#REF!,3,FALSE))</f>
        <v/>
      </c>
      <c r="D298" s="12" t="str">
        <f>CONCATENATE(Tableau41516[[#This Row],[Semaine]],Tableau41516[[#This Row],[Matricule]])</f>
        <v/>
      </c>
      <c r="H298" s="8"/>
      <c r="I298" s="8"/>
      <c r="J298" s="8"/>
      <c r="K298" s="8"/>
      <c r="L298" s="8"/>
      <c r="M298" s="8"/>
      <c r="N298" s="8"/>
      <c r="O298" s="21">
        <f>COUNTIF(Tableau41516[[#This Row],[Lundi]:[Dimanche]],"&gt;0")</f>
        <v>0</v>
      </c>
      <c r="P298" s="21">
        <f>SUM(Tableau41516[[#This Row],[Lundi]:[Dimanche]])</f>
        <v>0</v>
      </c>
      <c r="Q298" s="21">
        <f>COUNTIF(Tableau41516[[#This Row],[Lundi]:[Dimanche]],"&gt;=190")*1000</f>
        <v>0</v>
      </c>
      <c r="R298" s="21">
        <f t="shared" si="8"/>
        <v>0</v>
      </c>
      <c r="S298" s="21">
        <f t="shared" si="9"/>
        <v>0</v>
      </c>
      <c r="T298" s="54" t="str">
        <f>IF(Tableau41516[[#This Row],[Matricule]]&gt;1,IF(COUNTIF(Tableau41516[DateMatricule],Tableau41516[[#This Row],[DateMatricule]])&gt;1,"Doublon",""),"")</f>
        <v/>
      </c>
      <c r="U298"/>
    </row>
    <row r="299" spans="1:21" x14ac:dyDescent="0.25">
      <c r="A299" s="12" t="str">
        <f>IF(Tableau41516[[#This Row],[Semaine]]="","",VLOOKUP(Tableau41516[[#This Row],[Semaine]],Listes!$A:$B,2,FALSE))</f>
        <v/>
      </c>
      <c r="B299" s="12" t="str">
        <f>IF(ISBLANK(Tableau41516[[#This Row],[Matricule]]),"",VLOOKUP(Tableau41516[[#This Row],[Matricule]],#REF!,2,FALSE))</f>
        <v/>
      </c>
      <c r="C299" s="12" t="str">
        <f>IF(ISBLANK(Tableau41516[[#This Row],[Matricule]]),"",VLOOKUP(Tableau41516[[#This Row],[Matricule]],#REF!,3,FALSE))</f>
        <v/>
      </c>
      <c r="D299" s="12" t="str">
        <f>CONCATENATE(Tableau41516[[#This Row],[Semaine]],Tableau41516[[#This Row],[Matricule]])</f>
        <v/>
      </c>
      <c r="H299" s="8"/>
      <c r="I299" s="8"/>
      <c r="J299" s="8"/>
      <c r="K299" s="8"/>
      <c r="L299" s="8"/>
      <c r="M299" s="8"/>
      <c r="N299" s="8"/>
      <c r="O299" s="21">
        <f>COUNTIF(Tableau41516[[#This Row],[Lundi]:[Dimanche]],"&gt;0")</f>
        <v>0</v>
      </c>
      <c r="P299" s="21">
        <f>SUM(Tableau41516[[#This Row],[Lundi]:[Dimanche]])</f>
        <v>0</v>
      </c>
      <c r="Q299" s="21">
        <f>COUNTIF(Tableau41516[[#This Row],[Lundi]:[Dimanche]],"&gt;=190")*1000</f>
        <v>0</v>
      </c>
      <c r="R299" s="21">
        <f t="shared" si="8"/>
        <v>0</v>
      </c>
      <c r="S299" s="21">
        <f t="shared" si="9"/>
        <v>0</v>
      </c>
      <c r="T299" s="54" t="str">
        <f>IF(Tableau41516[[#This Row],[Matricule]]&gt;1,IF(COUNTIF(Tableau41516[DateMatricule],Tableau41516[[#This Row],[DateMatricule]])&gt;1,"Doublon",""),"")</f>
        <v/>
      </c>
      <c r="U299"/>
    </row>
    <row r="300" spans="1:21" x14ac:dyDescent="0.25">
      <c r="A300" s="12" t="str">
        <f>IF(Tableau41516[[#This Row],[Semaine]]="","",VLOOKUP(Tableau41516[[#This Row],[Semaine]],Listes!$A:$B,2,FALSE))</f>
        <v/>
      </c>
      <c r="B300" s="12" t="str">
        <f>IF(ISBLANK(Tableau41516[[#This Row],[Matricule]]),"",VLOOKUP(Tableau41516[[#This Row],[Matricule]],#REF!,2,FALSE))</f>
        <v/>
      </c>
      <c r="C300" s="12" t="str">
        <f>IF(ISBLANK(Tableau41516[[#This Row],[Matricule]]),"",VLOOKUP(Tableau41516[[#This Row],[Matricule]],#REF!,3,FALSE))</f>
        <v/>
      </c>
      <c r="D300" s="12" t="str">
        <f>CONCATENATE(Tableau41516[[#This Row],[Semaine]],Tableau41516[[#This Row],[Matricule]])</f>
        <v/>
      </c>
      <c r="H300" s="8"/>
      <c r="I300" s="8"/>
      <c r="J300" s="8"/>
      <c r="K300" s="8"/>
      <c r="L300" s="8"/>
      <c r="M300" s="8"/>
      <c r="N300" s="8"/>
      <c r="O300" s="21">
        <f>COUNTIF(Tableau41516[[#This Row],[Lundi]:[Dimanche]],"&gt;0")</f>
        <v>0</v>
      </c>
      <c r="P300" s="21">
        <f>SUM(Tableau41516[[#This Row],[Lundi]:[Dimanche]])</f>
        <v>0</v>
      </c>
      <c r="Q300" s="21">
        <f>COUNTIF(Tableau41516[[#This Row],[Lundi]:[Dimanche]],"&gt;=190")*1000</f>
        <v>0</v>
      </c>
      <c r="R300" s="21">
        <f t="shared" si="8"/>
        <v>0</v>
      </c>
      <c r="S300" s="21">
        <f t="shared" si="9"/>
        <v>0</v>
      </c>
      <c r="T300" s="54" t="str">
        <f>IF(Tableau41516[[#This Row],[Matricule]]&gt;1,IF(COUNTIF(Tableau41516[DateMatricule],Tableau41516[[#This Row],[DateMatricule]])&gt;1,"Doublon",""),"")</f>
        <v/>
      </c>
      <c r="U300"/>
    </row>
    <row r="301" spans="1:21" x14ac:dyDescent="0.25">
      <c r="A301" s="12" t="str">
        <f>IF(Tableau41516[[#This Row],[Semaine]]="","",VLOOKUP(Tableau41516[[#This Row],[Semaine]],Listes!$A:$B,2,FALSE))</f>
        <v/>
      </c>
      <c r="B301" s="12" t="str">
        <f>IF(ISBLANK(Tableau41516[[#This Row],[Matricule]]),"",VLOOKUP(Tableau41516[[#This Row],[Matricule]],#REF!,2,FALSE))</f>
        <v/>
      </c>
      <c r="C301" s="12" t="str">
        <f>IF(ISBLANK(Tableau41516[[#This Row],[Matricule]]),"",VLOOKUP(Tableau41516[[#This Row],[Matricule]],#REF!,3,FALSE))</f>
        <v/>
      </c>
      <c r="D301" s="12" t="str">
        <f>CONCATENATE(Tableau41516[[#This Row],[Semaine]],Tableau41516[[#This Row],[Matricule]])</f>
        <v/>
      </c>
      <c r="H301" s="8"/>
      <c r="I301" s="8"/>
      <c r="J301" s="8"/>
      <c r="K301" s="8"/>
      <c r="L301" s="8"/>
      <c r="M301" s="8"/>
      <c r="N301" s="8"/>
      <c r="O301" s="21">
        <f>COUNTIF(Tableau41516[[#This Row],[Lundi]:[Dimanche]],"&gt;0")</f>
        <v>0</v>
      </c>
      <c r="P301" s="21">
        <f>SUM(Tableau41516[[#This Row],[Lundi]:[Dimanche]])</f>
        <v>0</v>
      </c>
      <c r="Q301" s="21">
        <f>COUNTIF(Tableau41516[[#This Row],[Lundi]:[Dimanche]],"&gt;=190")*1000</f>
        <v>0</v>
      </c>
      <c r="R301" s="21">
        <f t="shared" si="8"/>
        <v>0</v>
      </c>
      <c r="S301" s="21">
        <f t="shared" si="9"/>
        <v>0</v>
      </c>
      <c r="T301" s="54" t="str">
        <f>IF(Tableau41516[[#This Row],[Matricule]]&gt;1,IF(COUNTIF(Tableau41516[DateMatricule],Tableau41516[[#This Row],[DateMatricule]])&gt;1,"Doublon",""),"")</f>
        <v/>
      </c>
      <c r="U301"/>
    </row>
    <row r="302" spans="1:21" x14ac:dyDescent="0.25">
      <c r="A302" s="12" t="str">
        <f>IF(Tableau41516[[#This Row],[Semaine]]="","",VLOOKUP(Tableau41516[[#This Row],[Semaine]],Listes!$A:$B,2,FALSE))</f>
        <v/>
      </c>
      <c r="B302" s="12" t="str">
        <f>IF(ISBLANK(Tableau41516[[#This Row],[Matricule]]),"",VLOOKUP(Tableau41516[[#This Row],[Matricule]],#REF!,2,FALSE))</f>
        <v/>
      </c>
      <c r="C302" s="12" t="str">
        <f>IF(ISBLANK(Tableau41516[[#This Row],[Matricule]]),"",VLOOKUP(Tableau41516[[#This Row],[Matricule]],#REF!,3,FALSE))</f>
        <v/>
      </c>
      <c r="D302" s="12" t="str">
        <f>CONCATENATE(Tableau41516[[#This Row],[Semaine]],Tableau41516[[#This Row],[Matricule]])</f>
        <v/>
      </c>
      <c r="H302" s="8"/>
      <c r="I302" s="8"/>
      <c r="J302" s="8"/>
      <c r="K302" s="8"/>
      <c r="L302" s="8"/>
      <c r="M302" s="8"/>
      <c r="N302" s="8"/>
      <c r="O302" s="21">
        <f>COUNTIF(Tableau41516[[#This Row],[Lundi]:[Dimanche]],"&gt;0")</f>
        <v>0</v>
      </c>
      <c r="P302" s="21">
        <f>SUM(Tableau41516[[#This Row],[Lundi]:[Dimanche]])</f>
        <v>0</v>
      </c>
      <c r="Q302" s="21">
        <f>COUNTIF(Tableau41516[[#This Row],[Lundi]:[Dimanche]],"&gt;=190")*1000</f>
        <v>0</v>
      </c>
      <c r="R302" s="21">
        <f t="shared" si="8"/>
        <v>0</v>
      </c>
      <c r="S302" s="21">
        <f t="shared" si="9"/>
        <v>0</v>
      </c>
      <c r="T302" s="54" t="str">
        <f>IF(Tableau41516[[#This Row],[Matricule]]&gt;1,IF(COUNTIF(Tableau41516[DateMatricule],Tableau41516[[#This Row],[DateMatricule]])&gt;1,"Doublon",""),"")</f>
        <v/>
      </c>
      <c r="U302"/>
    </row>
    <row r="303" spans="1:21" x14ac:dyDescent="0.25">
      <c r="A303" s="12" t="str">
        <f>IF(Tableau41516[[#This Row],[Semaine]]="","",VLOOKUP(Tableau41516[[#This Row],[Semaine]],Listes!$A:$B,2,FALSE))</f>
        <v/>
      </c>
      <c r="B303" s="12" t="str">
        <f>IF(ISBLANK(Tableau41516[[#This Row],[Matricule]]),"",VLOOKUP(Tableau41516[[#This Row],[Matricule]],#REF!,2,FALSE))</f>
        <v/>
      </c>
      <c r="C303" s="12" t="str">
        <f>IF(ISBLANK(Tableau41516[[#This Row],[Matricule]]),"",VLOOKUP(Tableau41516[[#This Row],[Matricule]],#REF!,3,FALSE))</f>
        <v/>
      </c>
      <c r="D303" s="12" t="str">
        <f>CONCATENATE(Tableau41516[[#This Row],[Semaine]],Tableau41516[[#This Row],[Matricule]])</f>
        <v/>
      </c>
      <c r="H303" s="8"/>
      <c r="I303" s="8"/>
      <c r="J303" s="8"/>
      <c r="K303" s="8"/>
      <c r="L303" s="8"/>
      <c r="M303" s="8"/>
      <c r="N303" s="8"/>
      <c r="O303" s="21">
        <f>COUNTIF(Tableau41516[[#This Row],[Lundi]:[Dimanche]],"&gt;0")</f>
        <v>0</v>
      </c>
      <c r="P303" s="21">
        <f>SUM(Tableau41516[[#This Row],[Lundi]:[Dimanche]])</f>
        <v>0</v>
      </c>
      <c r="Q303" s="21">
        <f>COUNTIF(Tableau41516[[#This Row],[Lundi]:[Dimanche]],"&gt;=190")*1000</f>
        <v>0</v>
      </c>
      <c r="R303" s="21">
        <f t="shared" si="8"/>
        <v>0</v>
      </c>
      <c r="S303" s="21">
        <f t="shared" si="9"/>
        <v>0</v>
      </c>
      <c r="T303" s="54" t="str">
        <f>IF(Tableau41516[[#This Row],[Matricule]]&gt;1,IF(COUNTIF(Tableau41516[DateMatricule],Tableau41516[[#This Row],[DateMatricule]])&gt;1,"Doublon",""),"")</f>
        <v/>
      </c>
      <c r="U303"/>
    </row>
    <row r="304" spans="1:21" x14ac:dyDescent="0.25">
      <c r="A304" s="12" t="str">
        <f>IF(Tableau41516[[#This Row],[Semaine]]="","",VLOOKUP(Tableau41516[[#This Row],[Semaine]],Listes!$A:$B,2,FALSE))</f>
        <v/>
      </c>
      <c r="B304" s="12" t="str">
        <f>IF(ISBLANK(Tableau41516[[#This Row],[Matricule]]),"",VLOOKUP(Tableau41516[[#This Row],[Matricule]],#REF!,2,FALSE))</f>
        <v/>
      </c>
      <c r="C304" s="12" t="str">
        <f>IF(ISBLANK(Tableau41516[[#This Row],[Matricule]]),"",VLOOKUP(Tableau41516[[#This Row],[Matricule]],#REF!,3,FALSE))</f>
        <v/>
      </c>
      <c r="D304" s="12" t="str">
        <f>CONCATENATE(Tableau41516[[#This Row],[Semaine]],Tableau41516[[#This Row],[Matricule]])</f>
        <v/>
      </c>
      <c r="H304" s="8"/>
      <c r="I304" s="8"/>
      <c r="J304" s="8"/>
      <c r="K304" s="8"/>
      <c r="L304" s="8"/>
      <c r="M304" s="8"/>
      <c r="N304" s="8"/>
      <c r="O304" s="21">
        <f>COUNTIF(Tableau41516[[#This Row],[Lundi]:[Dimanche]],"&gt;0")</f>
        <v>0</v>
      </c>
      <c r="P304" s="21">
        <f>SUM(Tableau41516[[#This Row],[Lundi]:[Dimanche]])</f>
        <v>0</v>
      </c>
      <c r="Q304" s="21">
        <f>COUNTIF(Tableau41516[[#This Row],[Lundi]:[Dimanche]],"&gt;=190")*1000</f>
        <v>0</v>
      </c>
      <c r="R304" s="21">
        <f t="shared" si="8"/>
        <v>0</v>
      </c>
      <c r="S304" s="21">
        <f t="shared" si="9"/>
        <v>0</v>
      </c>
      <c r="T304" s="54" t="str">
        <f>IF(Tableau41516[[#This Row],[Matricule]]&gt;1,IF(COUNTIF(Tableau41516[DateMatricule],Tableau41516[[#This Row],[DateMatricule]])&gt;1,"Doublon",""),"")</f>
        <v/>
      </c>
      <c r="U304"/>
    </row>
    <row r="305" spans="1:21" x14ac:dyDescent="0.25">
      <c r="A305" s="12" t="str">
        <f>IF(Tableau41516[[#This Row],[Semaine]]="","",VLOOKUP(Tableau41516[[#This Row],[Semaine]],Listes!$A:$B,2,FALSE))</f>
        <v/>
      </c>
      <c r="B305" s="12" t="str">
        <f>IF(ISBLANK(Tableau41516[[#This Row],[Matricule]]),"",VLOOKUP(Tableau41516[[#This Row],[Matricule]],#REF!,2,FALSE))</f>
        <v/>
      </c>
      <c r="C305" s="12" t="str">
        <f>IF(ISBLANK(Tableau41516[[#This Row],[Matricule]]),"",VLOOKUP(Tableau41516[[#This Row],[Matricule]],#REF!,3,FALSE))</f>
        <v/>
      </c>
      <c r="D305" s="12" t="str">
        <f>CONCATENATE(Tableau41516[[#This Row],[Semaine]],Tableau41516[[#This Row],[Matricule]])</f>
        <v/>
      </c>
      <c r="H305" s="8"/>
      <c r="I305" s="8"/>
      <c r="J305" s="8"/>
      <c r="K305" s="8"/>
      <c r="L305" s="8"/>
      <c r="M305" s="8"/>
      <c r="N305" s="8"/>
      <c r="O305" s="21">
        <f>COUNTIF(Tableau41516[[#This Row],[Lundi]:[Dimanche]],"&gt;0")</f>
        <v>0</v>
      </c>
      <c r="P305" s="21">
        <f>SUM(Tableau41516[[#This Row],[Lundi]:[Dimanche]])</f>
        <v>0</v>
      </c>
      <c r="Q305" s="21">
        <f>COUNTIF(Tableau41516[[#This Row],[Lundi]:[Dimanche]],"&gt;=190")*1000</f>
        <v>0</v>
      </c>
      <c r="R305" s="21">
        <f t="shared" si="8"/>
        <v>0</v>
      </c>
      <c r="S305" s="21">
        <f t="shared" si="9"/>
        <v>0</v>
      </c>
      <c r="T305" s="54" t="str">
        <f>IF(Tableau41516[[#This Row],[Matricule]]&gt;1,IF(COUNTIF(Tableau41516[DateMatricule],Tableau41516[[#This Row],[DateMatricule]])&gt;1,"Doublon",""),"")</f>
        <v/>
      </c>
      <c r="U305"/>
    </row>
    <row r="306" spans="1:21" x14ac:dyDescent="0.25">
      <c r="A306" s="12" t="str">
        <f>IF(Tableau41516[[#This Row],[Semaine]]="","",VLOOKUP(Tableau41516[[#This Row],[Semaine]],Listes!$A:$B,2,FALSE))</f>
        <v/>
      </c>
      <c r="B306" s="12" t="str">
        <f>IF(ISBLANK(Tableau41516[[#This Row],[Matricule]]),"",VLOOKUP(Tableau41516[[#This Row],[Matricule]],#REF!,2,FALSE))</f>
        <v/>
      </c>
      <c r="C306" s="12" t="str">
        <f>IF(ISBLANK(Tableau41516[[#This Row],[Matricule]]),"",VLOOKUP(Tableau41516[[#This Row],[Matricule]],#REF!,3,FALSE))</f>
        <v/>
      </c>
      <c r="D306" s="12" t="str">
        <f>CONCATENATE(Tableau41516[[#This Row],[Semaine]],Tableau41516[[#This Row],[Matricule]])</f>
        <v/>
      </c>
      <c r="H306" s="8"/>
      <c r="I306" s="8"/>
      <c r="J306" s="8"/>
      <c r="K306" s="8"/>
      <c r="L306" s="8"/>
      <c r="M306" s="8"/>
      <c r="N306" s="8"/>
      <c r="O306" s="21">
        <f>COUNTIF(Tableau41516[[#This Row],[Lundi]:[Dimanche]],"&gt;0")</f>
        <v>0</v>
      </c>
      <c r="P306" s="21">
        <f>SUM(Tableau41516[[#This Row],[Lundi]:[Dimanche]])</f>
        <v>0</v>
      </c>
      <c r="Q306" s="21">
        <f>COUNTIF(Tableau41516[[#This Row],[Lundi]:[Dimanche]],"&gt;=190")*1000</f>
        <v>0</v>
      </c>
      <c r="R306" s="21">
        <f t="shared" si="8"/>
        <v>0</v>
      </c>
      <c r="S306" s="21">
        <f t="shared" si="9"/>
        <v>0</v>
      </c>
      <c r="T306" s="54" t="str">
        <f>IF(Tableau41516[[#This Row],[Matricule]]&gt;1,IF(COUNTIF(Tableau41516[DateMatricule],Tableau41516[[#This Row],[DateMatricule]])&gt;1,"Doublon",""),"")</f>
        <v/>
      </c>
      <c r="U306"/>
    </row>
    <row r="307" spans="1:21" x14ac:dyDescent="0.25">
      <c r="A307" s="12" t="str">
        <f>IF(Tableau41516[[#This Row],[Semaine]]="","",VLOOKUP(Tableau41516[[#This Row],[Semaine]],Listes!$A:$B,2,FALSE))</f>
        <v/>
      </c>
      <c r="B307" s="12" t="str">
        <f>IF(ISBLANK(Tableau41516[[#This Row],[Matricule]]),"",VLOOKUP(Tableau41516[[#This Row],[Matricule]],#REF!,2,FALSE))</f>
        <v/>
      </c>
      <c r="C307" s="12" t="str">
        <f>IF(ISBLANK(Tableau41516[[#This Row],[Matricule]]),"",VLOOKUP(Tableau41516[[#This Row],[Matricule]],#REF!,3,FALSE))</f>
        <v/>
      </c>
      <c r="D307" s="12" t="str">
        <f>CONCATENATE(Tableau41516[[#This Row],[Semaine]],Tableau41516[[#This Row],[Matricule]])</f>
        <v/>
      </c>
      <c r="H307" s="8"/>
      <c r="I307" s="8"/>
      <c r="J307" s="8"/>
      <c r="K307" s="8"/>
      <c r="L307" s="8"/>
      <c r="M307" s="8"/>
      <c r="N307" s="8"/>
      <c r="O307" s="21">
        <f>COUNTIF(Tableau41516[[#This Row],[Lundi]:[Dimanche]],"&gt;0")</f>
        <v>0</v>
      </c>
      <c r="P307" s="21">
        <f>SUM(Tableau41516[[#This Row],[Lundi]:[Dimanche]])</f>
        <v>0</v>
      </c>
      <c r="Q307" s="21">
        <f>COUNTIF(Tableau41516[[#This Row],[Lundi]:[Dimanche]],"&gt;=190")*1000</f>
        <v>0</v>
      </c>
      <c r="R307" s="21">
        <f t="shared" si="8"/>
        <v>0</v>
      </c>
      <c r="S307" s="21">
        <f t="shared" si="9"/>
        <v>0</v>
      </c>
      <c r="T307" s="54" t="str">
        <f>IF(Tableau41516[[#This Row],[Matricule]]&gt;1,IF(COUNTIF(Tableau41516[DateMatricule],Tableau41516[[#This Row],[DateMatricule]])&gt;1,"Doublon",""),"")</f>
        <v/>
      </c>
      <c r="U307"/>
    </row>
    <row r="308" spans="1:21" x14ac:dyDescent="0.25">
      <c r="A308" s="12" t="str">
        <f>IF(Tableau41516[[#This Row],[Semaine]]="","",VLOOKUP(Tableau41516[[#This Row],[Semaine]],Listes!$A:$B,2,FALSE))</f>
        <v/>
      </c>
      <c r="B308" s="12" t="str">
        <f>IF(ISBLANK(Tableau41516[[#This Row],[Matricule]]),"",VLOOKUP(Tableau41516[[#This Row],[Matricule]],#REF!,2,FALSE))</f>
        <v/>
      </c>
      <c r="C308" s="12" t="str">
        <f>IF(ISBLANK(Tableau41516[[#This Row],[Matricule]]),"",VLOOKUP(Tableau41516[[#This Row],[Matricule]],#REF!,3,FALSE))</f>
        <v/>
      </c>
      <c r="D308" s="12" t="str">
        <f>CONCATENATE(Tableau41516[[#This Row],[Semaine]],Tableau41516[[#This Row],[Matricule]])</f>
        <v/>
      </c>
      <c r="H308" s="8"/>
      <c r="I308" s="8"/>
      <c r="J308" s="8"/>
      <c r="K308" s="8"/>
      <c r="L308" s="8"/>
      <c r="M308" s="8"/>
      <c r="N308" s="8"/>
      <c r="O308" s="21">
        <f>COUNTIF(Tableau41516[[#This Row],[Lundi]:[Dimanche]],"&gt;0")</f>
        <v>0</v>
      </c>
      <c r="P308" s="21">
        <f>SUM(Tableau41516[[#This Row],[Lundi]:[Dimanche]])</f>
        <v>0</v>
      </c>
      <c r="Q308" s="21">
        <f>COUNTIF(Tableau41516[[#This Row],[Lundi]:[Dimanche]],"&gt;=190")*1000</f>
        <v>0</v>
      </c>
      <c r="R308" s="21">
        <f t="shared" si="8"/>
        <v>0</v>
      </c>
      <c r="S308" s="21">
        <f t="shared" si="9"/>
        <v>0</v>
      </c>
      <c r="T308" s="54" t="str">
        <f>IF(Tableau41516[[#This Row],[Matricule]]&gt;1,IF(COUNTIF(Tableau41516[DateMatricule],Tableau41516[[#This Row],[DateMatricule]])&gt;1,"Doublon",""),"")</f>
        <v/>
      </c>
      <c r="U308"/>
    </row>
    <row r="309" spans="1:21" x14ac:dyDescent="0.25">
      <c r="A309" s="12" t="str">
        <f>IF(Tableau41516[[#This Row],[Semaine]]="","",VLOOKUP(Tableau41516[[#This Row],[Semaine]],Listes!$A:$B,2,FALSE))</f>
        <v/>
      </c>
      <c r="B309" s="12" t="str">
        <f>IF(ISBLANK(Tableau41516[[#This Row],[Matricule]]),"",VLOOKUP(Tableau41516[[#This Row],[Matricule]],#REF!,2,FALSE))</f>
        <v/>
      </c>
      <c r="C309" s="12" t="str">
        <f>IF(ISBLANK(Tableau41516[[#This Row],[Matricule]]),"",VLOOKUP(Tableau41516[[#This Row],[Matricule]],#REF!,3,FALSE))</f>
        <v/>
      </c>
      <c r="D309" s="12" t="str">
        <f>CONCATENATE(Tableau41516[[#This Row],[Semaine]],Tableau41516[[#This Row],[Matricule]])</f>
        <v/>
      </c>
      <c r="H309" s="8"/>
      <c r="I309" s="8"/>
      <c r="J309" s="8"/>
      <c r="K309" s="8"/>
      <c r="L309" s="8"/>
      <c r="M309" s="8"/>
      <c r="N309" s="8"/>
      <c r="O309" s="21">
        <f>COUNTIF(Tableau41516[[#This Row],[Lundi]:[Dimanche]],"&gt;0")</f>
        <v>0</v>
      </c>
      <c r="P309" s="21">
        <f>SUM(Tableau41516[[#This Row],[Lundi]:[Dimanche]])</f>
        <v>0</v>
      </c>
      <c r="Q309" s="21">
        <f>COUNTIF(Tableau41516[[#This Row],[Lundi]:[Dimanche]],"&gt;=190")*1000</f>
        <v>0</v>
      </c>
      <c r="R309" s="21">
        <f t="shared" si="8"/>
        <v>0</v>
      </c>
      <c r="S309" s="21">
        <f t="shared" si="9"/>
        <v>0</v>
      </c>
      <c r="T309" s="54" t="str">
        <f>IF(Tableau41516[[#This Row],[Matricule]]&gt;1,IF(COUNTIF(Tableau41516[DateMatricule],Tableau41516[[#This Row],[DateMatricule]])&gt;1,"Doublon",""),"")</f>
        <v/>
      </c>
      <c r="U309"/>
    </row>
    <row r="310" spans="1:21" x14ac:dyDescent="0.25">
      <c r="A310" s="12" t="str">
        <f>IF(Tableau41516[[#This Row],[Semaine]]="","",VLOOKUP(Tableau41516[[#This Row],[Semaine]],Listes!$A:$B,2,FALSE))</f>
        <v/>
      </c>
      <c r="B310" s="12" t="str">
        <f>IF(ISBLANK(Tableau41516[[#This Row],[Matricule]]),"",VLOOKUP(Tableau41516[[#This Row],[Matricule]],#REF!,2,FALSE))</f>
        <v/>
      </c>
      <c r="C310" s="12" t="str">
        <f>IF(ISBLANK(Tableau41516[[#This Row],[Matricule]]),"",VLOOKUP(Tableau41516[[#This Row],[Matricule]],#REF!,3,FALSE))</f>
        <v/>
      </c>
      <c r="D310" s="12" t="str">
        <f>CONCATENATE(Tableau41516[[#This Row],[Semaine]],Tableau41516[[#This Row],[Matricule]])</f>
        <v/>
      </c>
      <c r="H310" s="8"/>
      <c r="I310" s="8"/>
      <c r="J310" s="8"/>
      <c r="K310" s="8"/>
      <c r="L310" s="8"/>
      <c r="M310" s="8"/>
      <c r="N310" s="8"/>
      <c r="O310" s="21">
        <f>COUNTIF(Tableau41516[[#This Row],[Lundi]:[Dimanche]],"&gt;0")</f>
        <v>0</v>
      </c>
      <c r="P310" s="21">
        <f>SUM(Tableau41516[[#This Row],[Lundi]:[Dimanche]])</f>
        <v>0</v>
      </c>
      <c r="Q310" s="21">
        <f>COUNTIF(Tableau41516[[#This Row],[Lundi]:[Dimanche]],"&gt;=190")*1000</f>
        <v>0</v>
      </c>
      <c r="R310" s="21">
        <f t="shared" si="8"/>
        <v>0</v>
      </c>
      <c r="S310" s="21">
        <f t="shared" si="9"/>
        <v>0</v>
      </c>
      <c r="T310" s="54" t="str">
        <f>IF(Tableau41516[[#This Row],[Matricule]]&gt;1,IF(COUNTIF(Tableau41516[DateMatricule],Tableau41516[[#This Row],[DateMatricule]])&gt;1,"Doublon",""),"")</f>
        <v/>
      </c>
      <c r="U310"/>
    </row>
    <row r="311" spans="1:21" x14ac:dyDescent="0.25">
      <c r="A311" s="12" t="str">
        <f>IF(Tableau41516[[#This Row],[Semaine]]="","",VLOOKUP(Tableau41516[[#This Row],[Semaine]],Listes!$A:$B,2,FALSE))</f>
        <v/>
      </c>
      <c r="B311" s="12" t="str">
        <f>IF(ISBLANK(Tableau41516[[#This Row],[Matricule]]),"",VLOOKUP(Tableau41516[[#This Row],[Matricule]],#REF!,2,FALSE))</f>
        <v/>
      </c>
      <c r="C311" s="12" t="str">
        <f>IF(ISBLANK(Tableau41516[[#This Row],[Matricule]]),"",VLOOKUP(Tableau41516[[#This Row],[Matricule]],#REF!,3,FALSE))</f>
        <v/>
      </c>
      <c r="D311" s="12" t="str">
        <f>CONCATENATE(Tableau41516[[#This Row],[Semaine]],Tableau41516[[#This Row],[Matricule]])</f>
        <v/>
      </c>
      <c r="H311" s="8"/>
      <c r="I311" s="8"/>
      <c r="J311" s="8"/>
      <c r="K311" s="8"/>
      <c r="L311" s="8"/>
      <c r="M311" s="8"/>
      <c r="N311" s="8"/>
      <c r="O311" s="21">
        <f>COUNTIF(Tableau41516[[#This Row],[Lundi]:[Dimanche]],"&gt;0")</f>
        <v>0</v>
      </c>
      <c r="P311" s="21">
        <f>SUM(Tableau41516[[#This Row],[Lundi]:[Dimanche]])</f>
        <v>0</v>
      </c>
      <c r="Q311" s="21">
        <f>COUNTIF(Tableau41516[[#This Row],[Lundi]:[Dimanche]],"&gt;=190")*1000</f>
        <v>0</v>
      </c>
      <c r="R311" s="21">
        <f t="shared" si="8"/>
        <v>0</v>
      </c>
      <c r="S311" s="21">
        <f t="shared" si="9"/>
        <v>0</v>
      </c>
      <c r="T311" s="54" t="str">
        <f>IF(Tableau41516[[#This Row],[Matricule]]&gt;1,IF(COUNTIF(Tableau41516[DateMatricule],Tableau41516[[#This Row],[DateMatricule]])&gt;1,"Doublon",""),"")</f>
        <v/>
      </c>
      <c r="U311"/>
    </row>
    <row r="312" spans="1:21" x14ac:dyDescent="0.25">
      <c r="A312" s="12" t="str">
        <f>IF(Tableau41516[[#This Row],[Semaine]]="","",VLOOKUP(Tableau41516[[#This Row],[Semaine]],Listes!$A:$B,2,FALSE))</f>
        <v/>
      </c>
      <c r="B312" s="12" t="str">
        <f>IF(ISBLANK(Tableau41516[[#This Row],[Matricule]]),"",VLOOKUP(Tableau41516[[#This Row],[Matricule]],#REF!,2,FALSE))</f>
        <v/>
      </c>
      <c r="C312" s="12" t="str">
        <f>IF(ISBLANK(Tableau41516[[#This Row],[Matricule]]),"",VLOOKUP(Tableau41516[[#This Row],[Matricule]],#REF!,3,FALSE))</f>
        <v/>
      </c>
      <c r="D312" s="12" t="str">
        <f>CONCATENATE(Tableau41516[[#This Row],[Semaine]],Tableau41516[[#This Row],[Matricule]])</f>
        <v/>
      </c>
      <c r="H312" s="8"/>
      <c r="I312" s="8"/>
      <c r="J312" s="8"/>
      <c r="K312" s="8"/>
      <c r="L312" s="8"/>
      <c r="M312" s="8"/>
      <c r="N312" s="8"/>
      <c r="O312" s="21">
        <f>COUNTIF(Tableau41516[[#This Row],[Lundi]:[Dimanche]],"&gt;0")</f>
        <v>0</v>
      </c>
      <c r="P312" s="21">
        <f>SUM(Tableau41516[[#This Row],[Lundi]:[Dimanche]])</f>
        <v>0</v>
      </c>
      <c r="Q312" s="21">
        <f>COUNTIF(Tableau41516[[#This Row],[Lundi]:[Dimanche]],"&gt;=190")*1000</f>
        <v>0</v>
      </c>
      <c r="R312" s="21">
        <f t="shared" si="8"/>
        <v>0</v>
      </c>
      <c r="S312" s="21">
        <f t="shared" si="9"/>
        <v>0</v>
      </c>
      <c r="T312" s="54" t="str">
        <f>IF(Tableau41516[[#This Row],[Matricule]]&gt;1,IF(COUNTIF(Tableau41516[DateMatricule],Tableau41516[[#This Row],[DateMatricule]])&gt;1,"Doublon",""),"")</f>
        <v/>
      </c>
      <c r="U312"/>
    </row>
    <row r="313" spans="1:21" x14ac:dyDescent="0.25">
      <c r="A313" s="12" t="str">
        <f>IF(Tableau41516[[#This Row],[Semaine]]="","",VLOOKUP(Tableau41516[[#This Row],[Semaine]],Listes!$A:$B,2,FALSE))</f>
        <v/>
      </c>
      <c r="B313" s="12" t="str">
        <f>IF(ISBLANK(Tableau41516[[#This Row],[Matricule]]),"",VLOOKUP(Tableau41516[[#This Row],[Matricule]],#REF!,2,FALSE))</f>
        <v/>
      </c>
      <c r="C313" s="12" t="str">
        <f>IF(ISBLANK(Tableau41516[[#This Row],[Matricule]]),"",VLOOKUP(Tableau41516[[#This Row],[Matricule]],#REF!,3,FALSE))</f>
        <v/>
      </c>
      <c r="D313" s="12" t="str">
        <f>CONCATENATE(Tableau41516[[#This Row],[Semaine]],Tableau41516[[#This Row],[Matricule]])</f>
        <v/>
      </c>
      <c r="H313" s="8"/>
      <c r="I313" s="8"/>
      <c r="J313" s="8"/>
      <c r="K313" s="8"/>
      <c r="L313" s="8"/>
      <c r="M313" s="8"/>
      <c r="N313" s="8"/>
      <c r="O313" s="21">
        <f>COUNTIF(Tableau41516[[#This Row],[Lundi]:[Dimanche]],"&gt;0")</f>
        <v>0</v>
      </c>
      <c r="P313" s="21">
        <f>SUM(Tableau41516[[#This Row],[Lundi]:[Dimanche]])</f>
        <v>0</v>
      </c>
      <c r="Q313" s="21">
        <f>COUNTIF(Tableau41516[[#This Row],[Lundi]:[Dimanche]],"&gt;=190")*1000</f>
        <v>0</v>
      </c>
      <c r="R313" s="21">
        <f t="shared" si="8"/>
        <v>0</v>
      </c>
      <c r="S313" s="21">
        <f t="shared" si="9"/>
        <v>0</v>
      </c>
      <c r="T313" s="54" t="str">
        <f>IF(Tableau41516[[#This Row],[Matricule]]&gt;1,IF(COUNTIF(Tableau41516[DateMatricule],Tableau41516[[#This Row],[DateMatricule]])&gt;1,"Doublon",""),"")</f>
        <v/>
      </c>
      <c r="U313"/>
    </row>
    <row r="314" spans="1:21" x14ac:dyDescent="0.25">
      <c r="A314" s="12" t="str">
        <f>IF(Tableau41516[[#This Row],[Semaine]]="","",VLOOKUP(Tableau41516[[#This Row],[Semaine]],Listes!$A:$B,2,FALSE))</f>
        <v/>
      </c>
      <c r="B314" s="12" t="str">
        <f>IF(ISBLANK(Tableau41516[[#This Row],[Matricule]]),"",VLOOKUP(Tableau41516[[#This Row],[Matricule]],#REF!,2,FALSE))</f>
        <v/>
      </c>
      <c r="C314" s="12" t="str">
        <f>IF(ISBLANK(Tableau41516[[#This Row],[Matricule]]),"",VLOOKUP(Tableau41516[[#This Row],[Matricule]],#REF!,3,FALSE))</f>
        <v/>
      </c>
      <c r="D314" s="12" t="str">
        <f>CONCATENATE(Tableau41516[[#This Row],[Semaine]],Tableau41516[[#This Row],[Matricule]])</f>
        <v/>
      </c>
      <c r="H314" s="8"/>
      <c r="I314" s="8"/>
      <c r="J314" s="8"/>
      <c r="K314" s="8"/>
      <c r="L314" s="8"/>
      <c r="M314" s="8"/>
      <c r="N314" s="8"/>
      <c r="O314" s="21">
        <f>COUNTIF(Tableau41516[[#This Row],[Lundi]:[Dimanche]],"&gt;0")</f>
        <v>0</v>
      </c>
      <c r="P314" s="21">
        <f>SUM(Tableau41516[[#This Row],[Lundi]:[Dimanche]])</f>
        <v>0</v>
      </c>
      <c r="Q314" s="21">
        <f>COUNTIF(Tableau41516[[#This Row],[Lundi]:[Dimanche]],"&gt;=190")*1000</f>
        <v>0</v>
      </c>
      <c r="R314" s="21">
        <f t="shared" si="8"/>
        <v>0</v>
      </c>
      <c r="S314" s="21">
        <f t="shared" si="9"/>
        <v>0</v>
      </c>
      <c r="T314" s="54" t="str">
        <f>IF(Tableau41516[[#This Row],[Matricule]]&gt;1,IF(COUNTIF(Tableau41516[DateMatricule],Tableau41516[[#This Row],[DateMatricule]])&gt;1,"Doublon",""),"")</f>
        <v/>
      </c>
      <c r="U314"/>
    </row>
    <row r="315" spans="1:21" x14ac:dyDescent="0.25">
      <c r="A315" s="12" t="str">
        <f>IF(Tableau41516[[#This Row],[Semaine]]="","",VLOOKUP(Tableau41516[[#This Row],[Semaine]],Listes!$A:$B,2,FALSE))</f>
        <v/>
      </c>
      <c r="B315" s="12" t="str">
        <f>IF(ISBLANK(Tableau41516[[#This Row],[Matricule]]),"",VLOOKUP(Tableau41516[[#This Row],[Matricule]],#REF!,2,FALSE))</f>
        <v/>
      </c>
      <c r="C315" s="12" t="str">
        <f>IF(ISBLANK(Tableau41516[[#This Row],[Matricule]]),"",VLOOKUP(Tableau41516[[#This Row],[Matricule]],#REF!,3,FALSE))</f>
        <v/>
      </c>
      <c r="D315" s="12" t="str">
        <f>CONCATENATE(Tableau41516[[#This Row],[Semaine]],Tableau41516[[#This Row],[Matricule]])</f>
        <v/>
      </c>
      <c r="H315" s="8"/>
      <c r="I315" s="8"/>
      <c r="J315" s="8"/>
      <c r="K315" s="8"/>
      <c r="L315" s="8"/>
      <c r="M315" s="8"/>
      <c r="N315" s="8"/>
      <c r="O315" s="21">
        <f>COUNTIF(Tableau41516[[#This Row],[Lundi]:[Dimanche]],"&gt;0")</f>
        <v>0</v>
      </c>
      <c r="P315" s="21">
        <f>SUM(Tableau41516[[#This Row],[Lundi]:[Dimanche]])</f>
        <v>0</v>
      </c>
      <c r="Q315" s="21">
        <f>COUNTIF(Tableau41516[[#This Row],[Lundi]:[Dimanche]],"&gt;=190")*1000</f>
        <v>0</v>
      </c>
      <c r="R315" s="21">
        <f t="shared" si="8"/>
        <v>0</v>
      </c>
      <c r="S315" s="21">
        <f t="shared" si="9"/>
        <v>0</v>
      </c>
      <c r="T315" s="54" t="str">
        <f>IF(Tableau41516[[#This Row],[Matricule]]&gt;1,IF(COUNTIF(Tableau41516[DateMatricule],Tableau41516[[#This Row],[DateMatricule]])&gt;1,"Doublon",""),"")</f>
        <v/>
      </c>
      <c r="U315"/>
    </row>
    <row r="316" spans="1:21" x14ac:dyDescent="0.25">
      <c r="A316" s="12" t="str">
        <f>IF(Tableau41516[[#This Row],[Semaine]]="","",VLOOKUP(Tableau41516[[#This Row],[Semaine]],Listes!$A:$B,2,FALSE))</f>
        <v/>
      </c>
      <c r="B316" s="12" t="str">
        <f>IF(ISBLANK(Tableau41516[[#This Row],[Matricule]]),"",VLOOKUP(Tableau41516[[#This Row],[Matricule]],#REF!,2,FALSE))</f>
        <v/>
      </c>
      <c r="C316" s="12" t="str">
        <f>IF(ISBLANK(Tableau41516[[#This Row],[Matricule]]),"",VLOOKUP(Tableau41516[[#This Row],[Matricule]],#REF!,3,FALSE))</f>
        <v/>
      </c>
      <c r="D316" s="12" t="str">
        <f>CONCATENATE(Tableau41516[[#This Row],[Semaine]],Tableau41516[[#This Row],[Matricule]])</f>
        <v/>
      </c>
      <c r="H316" s="8"/>
      <c r="I316" s="8"/>
      <c r="J316" s="8"/>
      <c r="K316" s="8"/>
      <c r="L316" s="8"/>
      <c r="M316" s="8"/>
      <c r="N316" s="8"/>
      <c r="O316" s="21">
        <f>COUNTIF(Tableau41516[[#This Row],[Lundi]:[Dimanche]],"&gt;0")</f>
        <v>0</v>
      </c>
      <c r="P316" s="21">
        <f>SUM(Tableau41516[[#This Row],[Lundi]:[Dimanche]])</f>
        <v>0</v>
      </c>
      <c r="Q316" s="21">
        <f>COUNTIF(Tableau41516[[#This Row],[Lundi]:[Dimanche]],"&gt;=190")*1000</f>
        <v>0</v>
      </c>
      <c r="R316" s="21">
        <f t="shared" si="8"/>
        <v>0</v>
      </c>
      <c r="S316" s="21">
        <f t="shared" si="9"/>
        <v>0</v>
      </c>
      <c r="T316" s="54" t="str">
        <f>IF(Tableau41516[[#This Row],[Matricule]]&gt;1,IF(COUNTIF(Tableau41516[DateMatricule],Tableau41516[[#This Row],[DateMatricule]])&gt;1,"Doublon",""),"")</f>
        <v/>
      </c>
      <c r="U316"/>
    </row>
    <row r="317" spans="1:21" x14ac:dyDescent="0.25">
      <c r="A317" s="12" t="str">
        <f>IF(Tableau41516[[#This Row],[Semaine]]="","",VLOOKUP(Tableau41516[[#This Row],[Semaine]],Listes!$A:$B,2,FALSE))</f>
        <v/>
      </c>
      <c r="B317" s="12" t="str">
        <f>IF(ISBLANK(Tableau41516[[#This Row],[Matricule]]),"",VLOOKUP(Tableau41516[[#This Row],[Matricule]],#REF!,2,FALSE))</f>
        <v/>
      </c>
      <c r="C317" s="12" t="str">
        <f>IF(ISBLANK(Tableau41516[[#This Row],[Matricule]]),"",VLOOKUP(Tableau41516[[#This Row],[Matricule]],#REF!,3,FALSE))</f>
        <v/>
      </c>
      <c r="D317" s="12" t="str">
        <f>CONCATENATE(Tableau41516[[#This Row],[Semaine]],Tableau41516[[#This Row],[Matricule]])</f>
        <v/>
      </c>
      <c r="H317" s="8"/>
      <c r="I317" s="8"/>
      <c r="J317" s="8"/>
      <c r="K317" s="8"/>
      <c r="L317" s="8"/>
      <c r="M317" s="8"/>
      <c r="N317" s="8"/>
      <c r="O317" s="21">
        <f>COUNTIF(Tableau41516[[#This Row],[Lundi]:[Dimanche]],"&gt;0")</f>
        <v>0</v>
      </c>
      <c r="P317" s="21">
        <f>SUM(Tableau41516[[#This Row],[Lundi]:[Dimanche]])</f>
        <v>0</v>
      </c>
      <c r="Q317" s="21">
        <f>COUNTIF(Tableau41516[[#This Row],[Lundi]:[Dimanche]],"&gt;=190")*1000</f>
        <v>0</v>
      </c>
      <c r="R317" s="21">
        <f t="shared" si="8"/>
        <v>0</v>
      </c>
      <c r="S317" s="21">
        <f t="shared" si="9"/>
        <v>0</v>
      </c>
      <c r="T317" s="54" t="str">
        <f>IF(Tableau41516[[#This Row],[Matricule]]&gt;1,IF(COUNTIF(Tableau41516[DateMatricule],Tableau41516[[#This Row],[DateMatricule]])&gt;1,"Doublon",""),"")</f>
        <v/>
      </c>
      <c r="U317"/>
    </row>
    <row r="318" spans="1:21" x14ac:dyDescent="0.25">
      <c r="A318" s="12" t="str">
        <f>IF(Tableau41516[[#This Row],[Semaine]]="","",VLOOKUP(Tableau41516[[#This Row],[Semaine]],Listes!$A:$B,2,FALSE))</f>
        <v/>
      </c>
      <c r="B318" s="12" t="str">
        <f>IF(ISBLANK(Tableau41516[[#This Row],[Matricule]]),"",VLOOKUP(Tableau41516[[#This Row],[Matricule]],#REF!,2,FALSE))</f>
        <v/>
      </c>
      <c r="C318" s="12" t="str">
        <f>IF(ISBLANK(Tableau41516[[#This Row],[Matricule]]),"",VLOOKUP(Tableau41516[[#This Row],[Matricule]],#REF!,3,FALSE))</f>
        <v/>
      </c>
      <c r="D318" s="12" t="str">
        <f>CONCATENATE(Tableau41516[[#This Row],[Semaine]],Tableau41516[[#This Row],[Matricule]])</f>
        <v/>
      </c>
      <c r="H318" s="8"/>
      <c r="I318" s="8"/>
      <c r="J318" s="8"/>
      <c r="K318" s="8"/>
      <c r="L318" s="8"/>
      <c r="M318" s="8"/>
      <c r="N318" s="8"/>
      <c r="O318" s="21">
        <f>COUNTIF(Tableau41516[[#This Row],[Lundi]:[Dimanche]],"&gt;0")</f>
        <v>0</v>
      </c>
      <c r="P318" s="21">
        <f>SUM(Tableau41516[[#This Row],[Lundi]:[Dimanche]])</f>
        <v>0</v>
      </c>
      <c r="Q318" s="21">
        <f>COUNTIF(Tableau41516[[#This Row],[Lundi]:[Dimanche]],"&gt;=190")*1000</f>
        <v>0</v>
      </c>
      <c r="R318" s="21">
        <f t="shared" si="8"/>
        <v>0</v>
      </c>
      <c r="S318" s="21">
        <f t="shared" si="9"/>
        <v>0</v>
      </c>
      <c r="T318" s="54" t="str">
        <f>IF(Tableau41516[[#This Row],[Matricule]]&gt;1,IF(COUNTIF(Tableau41516[DateMatricule],Tableau41516[[#This Row],[DateMatricule]])&gt;1,"Doublon",""),"")</f>
        <v/>
      </c>
      <c r="U318"/>
    </row>
    <row r="319" spans="1:21" x14ac:dyDescent="0.25">
      <c r="A319" s="12" t="str">
        <f>IF(Tableau41516[[#This Row],[Semaine]]="","",VLOOKUP(Tableau41516[[#This Row],[Semaine]],Listes!$A:$B,2,FALSE))</f>
        <v/>
      </c>
      <c r="B319" s="12" t="str">
        <f>IF(ISBLANK(Tableau41516[[#This Row],[Matricule]]),"",VLOOKUP(Tableau41516[[#This Row],[Matricule]],#REF!,2,FALSE))</f>
        <v/>
      </c>
      <c r="C319" s="12" t="str">
        <f>IF(ISBLANK(Tableau41516[[#This Row],[Matricule]]),"",VLOOKUP(Tableau41516[[#This Row],[Matricule]],#REF!,3,FALSE))</f>
        <v/>
      </c>
      <c r="D319" s="12" t="str">
        <f>CONCATENATE(Tableau41516[[#This Row],[Semaine]],Tableau41516[[#This Row],[Matricule]])</f>
        <v/>
      </c>
      <c r="H319" s="8"/>
      <c r="I319" s="8"/>
      <c r="J319" s="8"/>
      <c r="K319" s="8"/>
      <c r="L319" s="8"/>
      <c r="M319" s="8"/>
      <c r="N319" s="8"/>
      <c r="O319" s="21">
        <f>COUNTIF(Tableau41516[[#This Row],[Lundi]:[Dimanche]],"&gt;0")</f>
        <v>0</v>
      </c>
      <c r="P319" s="21">
        <f>SUM(Tableau41516[[#This Row],[Lundi]:[Dimanche]])</f>
        <v>0</v>
      </c>
      <c r="Q319" s="21">
        <f>COUNTIF(Tableau41516[[#This Row],[Lundi]:[Dimanche]],"&gt;=190")*1000</f>
        <v>0</v>
      </c>
      <c r="R319" s="21">
        <f t="shared" si="8"/>
        <v>0</v>
      </c>
      <c r="S319" s="21">
        <f t="shared" si="9"/>
        <v>0</v>
      </c>
      <c r="T319" s="54" t="str">
        <f>IF(Tableau41516[[#This Row],[Matricule]]&gt;1,IF(COUNTIF(Tableau41516[DateMatricule],Tableau41516[[#This Row],[DateMatricule]])&gt;1,"Doublon",""),"")</f>
        <v/>
      </c>
      <c r="U319"/>
    </row>
    <row r="320" spans="1:21" x14ac:dyDescent="0.25">
      <c r="A320" s="12" t="str">
        <f>IF(Tableau41516[[#This Row],[Semaine]]="","",VLOOKUP(Tableau41516[[#This Row],[Semaine]],Listes!$A:$B,2,FALSE))</f>
        <v/>
      </c>
      <c r="B320" s="12" t="str">
        <f>IF(ISBLANK(Tableau41516[[#This Row],[Matricule]]),"",VLOOKUP(Tableau41516[[#This Row],[Matricule]],#REF!,2,FALSE))</f>
        <v/>
      </c>
      <c r="C320" s="12" t="str">
        <f>IF(ISBLANK(Tableau41516[[#This Row],[Matricule]]),"",VLOOKUP(Tableau41516[[#This Row],[Matricule]],#REF!,3,FALSE))</f>
        <v/>
      </c>
      <c r="D320" s="12" t="str">
        <f>CONCATENATE(Tableau41516[[#This Row],[Semaine]],Tableau41516[[#This Row],[Matricule]])</f>
        <v/>
      </c>
      <c r="H320" s="8"/>
      <c r="I320" s="8"/>
      <c r="J320" s="8"/>
      <c r="K320" s="8"/>
      <c r="L320" s="8"/>
      <c r="M320" s="8"/>
      <c r="N320" s="8"/>
      <c r="O320" s="21">
        <f>COUNTIF(Tableau41516[[#This Row],[Lundi]:[Dimanche]],"&gt;0")</f>
        <v>0</v>
      </c>
      <c r="P320" s="21">
        <f>SUM(Tableau41516[[#This Row],[Lundi]:[Dimanche]])</f>
        <v>0</v>
      </c>
      <c r="Q320" s="21">
        <f>COUNTIF(Tableau41516[[#This Row],[Lundi]:[Dimanche]],"&gt;=190")*1000</f>
        <v>0</v>
      </c>
      <c r="R320" s="21">
        <f t="shared" si="8"/>
        <v>0</v>
      </c>
      <c r="S320" s="21">
        <f t="shared" si="9"/>
        <v>0</v>
      </c>
      <c r="T320" s="54" t="str">
        <f>IF(Tableau41516[[#This Row],[Matricule]]&gt;1,IF(COUNTIF(Tableau41516[DateMatricule],Tableau41516[[#This Row],[DateMatricule]])&gt;1,"Doublon",""),"")</f>
        <v/>
      </c>
      <c r="U320"/>
    </row>
    <row r="321" spans="1:21" x14ac:dyDescent="0.25">
      <c r="A321" s="12" t="str">
        <f>IF(Tableau41516[[#This Row],[Semaine]]="","",VLOOKUP(Tableau41516[[#This Row],[Semaine]],Listes!$A:$B,2,FALSE))</f>
        <v/>
      </c>
      <c r="B321" s="12" t="str">
        <f>IF(ISBLANK(Tableau41516[[#This Row],[Matricule]]),"",VLOOKUP(Tableau41516[[#This Row],[Matricule]],#REF!,2,FALSE))</f>
        <v/>
      </c>
      <c r="C321" s="12" t="str">
        <f>IF(ISBLANK(Tableau41516[[#This Row],[Matricule]]),"",VLOOKUP(Tableau41516[[#This Row],[Matricule]],#REF!,3,FALSE))</f>
        <v/>
      </c>
      <c r="D321" s="12" t="str">
        <f>CONCATENATE(Tableau41516[[#This Row],[Semaine]],Tableau41516[[#This Row],[Matricule]])</f>
        <v/>
      </c>
      <c r="H321" s="8"/>
      <c r="I321" s="8"/>
      <c r="J321" s="8"/>
      <c r="K321" s="8"/>
      <c r="L321" s="8"/>
      <c r="M321" s="8"/>
      <c r="N321" s="8"/>
      <c r="O321" s="21">
        <f>COUNTIF(Tableau41516[[#This Row],[Lundi]:[Dimanche]],"&gt;0")</f>
        <v>0</v>
      </c>
      <c r="P321" s="21">
        <f>SUM(Tableau41516[[#This Row],[Lundi]:[Dimanche]])</f>
        <v>0</v>
      </c>
      <c r="Q321" s="21">
        <f>COUNTIF(Tableau41516[[#This Row],[Lundi]:[Dimanche]],"&gt;=190")*1000</f>
        <v>0</v>
      </c>
      <c r="R321" s="21">
        <f t="shared" si="8"/>
        <v>0</v>
      </c>
      <c r="S321" s="21">
        <f t="shared" si="9"/>
        <v>0</v>
      </c>
      <c r="T321" s="54" t="str">
        <f>IF(Tableau41516[[#This Row],[Matricule]]&gt;1,IF(COUNTIF(Tableau41516[DateMatricule],Tableau41516[[#This Row],[DateMatricule]])&gt;1,"Doublon",""),"")</f>
        <v/>
      </c>
      <c r="U321"/>
    </row>
    <row r="322" spans="1:21" x14ac:dyDescent="0.25">
      <c r="A322" s="12" t="str">
        <f>IF(Tableau41516[[#This Row],[Semaine]]="","",VLOOKUP(Tableau41516[[#This Row],[Semaine]],Listes!$A:$B,2,FALSE))</f>
        <v/>
      </c>
      <c r="B322" s="12" t="str">
        <f>IF(ISBLANK(Tableau41516[[#This Row],[Matricule]]),"",VLOOKUP(Tableau41516[[#This Row],[Matricule]],#REF!,2,FALSE))</f>
        <v/>
      </c>
      <c r="C322" s="12" t="str">
        <f>IF(ISBLANK(Tableau41516[[#This Row],[Matricule]]),"",VLOOKUP(Tableau41516[[#This Row],[Matricule]],#REF!,3,FALSE))</f>
        <v/>
      </c>
      <c r="D322" s="12" t="str">
        <f>CONCATENATE(Tableau41516[[#This Row],[Semaine]],Tableau41516[[#This Row],[Matricule]])</f>
        <v/>
      </c>
      <c r="H322" s="8"/>
      <c r="I322" s="8"/>
      <c r="J322" s="8"/>
      <c r="K322" s="8"/>
      <c r="L322" s="8"/>
      <c r="M322" s="8"/>
      <c r="N322" s="8"/>
      <c r="O322" s="21">
        <f>COUNTIF(Tableau41516[[#This Row],[Lundi]:[Dimanche]],"&gt;0")</f>
        <v>0</v>
      </c>
      <c r="P322" s="21">
        <f>SUM(Tableau41516[[#This Row],[Lundi]:[Dimanche]])</f>
        <v>0</v>
      </c>
      <c r="Q322" s="21">
        <f>COUNTIF(Tableau41516[[#This Row],[Lundi]:[Dimanche]],"&gt;=190")*1000</f>
        <v>0</v>
      </c>
      <c r="R322" s="21">
        <f t="shared" si="8"/>
        <v>0</v>
      </c>
      <c r="S322" s="21">
        <f t="shared" si="9"/>
        <v>0</v>
      </c>
      <c r="T322" s="54" t="str">
        <f>IF(Tableau41516[[#This Row],[Matricule]]&gt;1,IF(COUNTIF(Tableau41516[DateMatricule],Tableau41516[[#This Row],[DateMatricule]])&gt;1,"Doublon",""),"")</f>
        <v/>
      </c>
      <c r="U322"/>
    </row>
    <row r="323" spans="1:21" x14ac:dyDescent="0.25">
      <c r="A323" s="12" t="str">
        <f>IF(Tableau41516[[#This Row],[Semaine]]="","",VLOOKUP(Tableau41516[[#This Row],[Semaine]],Listes!$A:$B,2,FALSE))</f>
        <v/>
      </c>
      <c r="B323" s="12" t="str">
        <f>IF(ISBLANK(Tableau41516[[#This Row],[Matricule]]),"",VLOOKUP(Tableau41516[[#This Row],[Matricule]],#REF!,2,FALSE))</f>
        <v/>
      </c>
      <c r="C323" s="12" t="str">
        <f>IF(ISBLANK(Tableau41516[[#This Row],[Matricule]]),"",VLOOKUP(Tableau41516[[#This Row],[Matricule]],#REF!,3,FALSE))</f>
        <v/>
      </c>
      <c r="D323" s="12" t="str">
        <f>CONCATENATE(Tableau41516[[#This Row],[Semaine]],Tableau41516[[#This Row],[Matricule]])</f>
        <v/>
      </c>
      <c r="H323" s="8"/>
      <c r="I323" s="8"/>
      <c r="J323" s="8"/>
      <c r="K323" s="8"/>
      <c r="L323" s="8"/>
      <c r="M323" s="8"/>
      <c r="N323" s="8"/>
      <c r="O323" s="21">
        <f>COUNTIF(Tableau41516[[#This Row],[Lundi]:[Dimanche]],"&gt;0")</f>
        <v>0</v>
      </c>
      <c r="P323" s="21">
        <f>SUM(Tableau41516[[#This Row],[Lundi]:[Dimanche]])</f>
        <v>0</v>
      </c>
      <c r="Q323" s="21">
        <f>COUNTIF(Tableau41516[[#This Row],[Lundi]:[Dimanche]],"&gt;=190")*1000</f>
        <v>0</v>
      </c>
      <c r="R323" s="21">
        <f t="shared" ref="R323:R386" si="10">+IF(P323&gt;1140,(P323-1140)*20,0)</f>
        <v>0</v>
      </c>
      <c r="S323" s="21">
        <f t="shared" ref="S323:S386" si="11">+Q323+R323</f>
        <v>0</v>
      </c>
      <c r="T323" s="54" t="str">
        <f>IF(Tableau41516[[#This Row],[Matricule]]&gt;1,IF(COUNTIF(Tableau41516[DateMatricule],Tableau41516[[#This Row],[DateMatricule]])&gt;1,"Doublon",""),"")</f>
        <v/>
      </c>
      <c r="U323"/>
    </row>
    <row r="324" spans="1:21" x14ac:dyDescent="0.25">
      <c r="A324" s="12" t="str">
        <f>IF(Tableau41516[[#This Row],[Semaine]]="","",VLOOKUP(Tableau41516[[#This Row],[Semaine]],Listes!$A:$B,2,FALSE))</f>
        <v/>
      </c>
      <c r="B324" s="12" t="str">
        <f>IF(ISBLANK(Tableau41516[[#This Row],[Matricule]]),"",VLOOKUP(Tableau41516[[#This Row],[Matricule]],#REF!,2,FALSE))</f>
        <v/>
      </c>
      <c r="C324" s="12" t="str">
        <f>IF(ISBLANK(Tableau41516[[#This Row],[Matricule]]),"",VLOOKUP(Tableau41516[[#This Row],[Matricule]],#REF!,3,FALSE))</f>
        <v/>
      </c>
      <c r="D324" s="12" t="str">
        <f>CONCATENATE(Tableau41516[[#This Row],[Semaine]],Tableau41516[[#This Row],[Matricule]])</f>
        <v/>
      </c>
      <c r="H324" s="8"/>
      <c r="I324" s="8"/>
      <c r="J324" s="8"/>
      <c r="K324" s="8"/>
      <c r="L324" s="8"/>
      <c r="M324" s="8"/>
      <c r="N324" s="8"/>
      <c r="O324" s="21">
        <f>COUNTIF(Tableau41516[[#This Row],[Lundi]:[Dimanche]],"&gt;0")</f>
        <v>0</v>
      </c>
      <c r="P324" s="21">
        <f>SUM(Tableau41516[[#This Row],[Lundi]:[Dimanche]])</f>
        <v>0</v>
      </c>
      <c r="Q324" s="21">
        <f>COUNTIF(Tableau41516[[#This Row],[Lundi]:[Dimanche]],"&gt;=190")*1000</f>
        <v>0</v>
      </c>
      <c r="R324" s="21">
        <f t="shared" si="10"/>
        <v>0</v>
      </c>
      <c r="S324" s="21">
        <f t="shared" si="11"/>
        <v>0</v>
      </c>
      <c r="T324" s="54" t="str">
        <f>IF(Tableau41516[[#This Row],[Matricule]]&gt;1,IF(COUNTIF(Tableau41516[DateMatricule],Tableau41516[[#This Row],[DateMatricule]])&gt;1,"Doublon",""),"")</f>
        <v/>
      </c>
      <c r="U324"/>
    </row>
    <row r="325" spans="1:21" x14ac:dyDescent="0.25">
      <c r="A325" s="12" t="str">
        <f>IF(Tableau41516[[#This Row],[Semaine]]="","",VLOOKUP(Tableau41516[[#This Row],[Semaine]],Listes!$A:$B,2,FALSE))</f>
        <v/>
      </c>
      <c r="B325" s="12" t="str">
        <f>IF(ISBLANK(Tableau41516[[#This Row],[Matricule]]),"",VLOOKUP(Tableau41516[[#This Row],[Matricule]],#REF!,2,FALSE))</f>
        <v/>
      </c>
      <c r="C325" s="12" t="str">
        <f>IF(ISBLANK(Tableau41516[[#This Row],[Matricule]]),"",VLOOKUP(Tableau41516[[#This Row],[Matricule]],#REF!,3,FALSE))</f>
        <v/>
      </c>
      <c r="D325" s="12" t="str">
        <f>CONCATENATE(Tableau41516[[#This Row],[Semaine]],Tableau41516[[#This Row],[Matricule]])</f>
        <v/>
      </c>
      <c r="H325" s="8"/>
      <c r="I325" s="8"/>
      <c r="J325" s="8"/>
      <c r="K325" s="8"/>
      <c r="L325" s="8"/>
      <c r="M325" s="8"/>
      <c r="N325" s="8"/>
      <c r="O325" s="21">
        <f>COUNTIF(Tableau41516[[#This Row],[Lundi]:[Dimanche]],"&gt;0")</f>
        <v>0</v>
      </c>
      <c r="P325" s="21">
        <f>SUM(Tableau41516[[#This Row],[Lundi]:[Dimanche]])</f>
        <v>0</v>
      </c>
      <c r="Q325" s="21">
        <f>COUNTIF(Tableau41516[[#This Row],[Lundi]:[Dimanche]],"&gt;=190")*1000</f>
        <v>0</v>
      </c>
      <c r="R325" s="21">
        <f t="shared" si="10"/>
        <v>0</v>
      </c>
      <c r="S325" s="21">
        <f t="shared" si="11"/>
        <v>0</v>
      </c>
      <c r="T325" s="54" t="str">
        <f>IF(Tableau41516[[#This Row],[Matricule]]&gt;1,IF(COUNTIF(Tableau41516[DateMatricule],Tableau41516[[#This Row],[DateMatricule]])&gt;1,"Doublon",""),"")</f>
        <v/>
      </c>
      <c r="U325"/>
    </row>
    <row r="326" spans="1:21" x14ac:dyDescent="0.25">
      <c r="A326" s="12" t="str">
        <f>IF(Tableau41516[[#This Row],[Semaine]]="","",VLOOKUP(Tableau41516[[#This Row],[Semaine]],Listes!$A:$B,2,FALSE))</f>
        <v/>
      </c>
      <c r="B326" s="12" t="str">
        <f>IF(ISBLANK(Tableau41516[[#This Row],[Matricule]]),"",VLOOKUP(Tableau41516[[#This Row],[Matricule]],#REF!,2,FALSE))</f>
        <v/>
      </c>
      <c r="C326" s="12" t="str">
        <f>IF(ISBLANK(Tableau41516[[#This Row],[Matricule]]),"",VLOOKUP(Tableau41516[[#This Row],[Matricule]],#REF!,3,FALSE))</f>
        <v/>
      </c>
      <c r="D326" s="12" t="str">
        <f>CONCATENATE(Tableau41516[[#This Row],[Semaine]],Tableau41516[[#This Row],[Matricule]])</f>
        <v/>
      </c>
      <c r="H326" s="8"/>
      <c r="I326" s="8"/>
      <c r="J326" s="8"/>
      <c r="K326" s="8"/>
      <c r="L326" s="8"/>
      <c r="M326" s="8"/>
      <c r="N326" s="8"/>
      <c r="O326" s="21">
        <f>COUNTIF(Tableau41516[[#This Row],[Lundi]:[Dimanche]],"&gt;0")</f>
        <v>0</v>
      </c>
      <c r="P326" s="21">
        <f>SUM(Tableau41516[[#This Row],[Lundi]:[Dimanche]])</f>
        <v>0</v>
      </c>
      <c r="Q326" s="21">
        <f>COUNTIF(Tableau41516[[#This Row],[Lundi]:[Dimanche]],"&gt;=190")*1000</f>
        <v>0</v>
      </c>
      <c r="R326" s="21">
        <f t="shared" si="10"/>
        <v>0</v>
      </c>
      <c r="S326" s="21">
        <f t="shared" si="11"/>
        <v>0</v>
      </c>
      <c r="T326" s="54" t="str">
        <f>IF(Tableau41516[[#This Row],[Matricule]]&gt;1,IF(COUNTIF(Tableau41516[DateMatricule],Tableau41516[[#This Row],[DateMatricule]])&gt;1,"Doublon",""),"")</f>
        <v/>
      </c>
      <c r="U326"/>
    </row>
    <row r="327" spans="1:21" x14ac:dyDescent="0.25">
      <c r="A327" s="12" t="str">
        <f>IF(Tableau41516[[#This Row],[Semaine]]="","",VLOOKUP(Tableau41516[[#This Row],[Semaine]],Listes!$A:$B,2,FALSE))</f>
        <v/>
      </c>
      <c r="B327" s="12" t="str">
        <f>IF(ISBLANK(Tableau41516[[#This Row],[Matricule]]),"",VLOOKUP(Tableau41516[[#This Row],[Matricule]],#REF!,2,FALSE))</f>
        <v/>
      </c>
      <c r="C327" s="12" t="str">
        <f>IF(ISBLANK(Tableau41516[[#This Row],[Matricule]]),"",VLOOKUP(Tableau41516[[#This Row],[Matricule]],#REF!,3,FALSE))</f>
        <v/>
      </c>
      <c r="D327" s="12" t="str">
        <f>CONCATENATE(Tableau41516[[#This Row],[Semaine]],Tableau41516[[#This Row],[Matricule]])</f>
        <v/>
      </c>
      <c r="H327" s="8"/>
      <c r="I327" s="8"/>
      <c r="J327" s="8"/>
      <c r="K327" s="8"/>
      <c r="L327" s="8"/>
      <c r="M327" s="8"/>
      <c r="N327" s="8"/>
      <c r="O327" s="21">
        <f>COUNTIF(Tableau41516[[#This Row],[Lundi]:[Dimanche]],"&gt;0")</f>
        <v>0</v>
      </c>
      <c r="P327" s="21">
        <f>SUM(Tableau41516[[#This Row],[Lundi]:[Dimanche]])</f>
        <v>0</v>
      </c>
      <c r="Q327" s="21">
        <f>COUNTIF(Tableau41516[[#This Row],[Lundi]:[Dimanche]],"&gt;=190")*1000</f>
        <v>0</v>
      </c>
      <c r="R327" s="21">
        <f t="shared" si="10"/>
        <v>0</v>
      </c>
      <c r="S327" s="21">
        <f t="shared" si="11"/>
        <v>0</v>
      </c>
      <c r="T327" s="54" t="str">
        <f>IF(Tableau41516[[#This Row],[Matricule]]&gt;1,IF(COUNTIF(Tableau41516[DateMatricule],Tableau41516[[#This Row],[DateMatricule]])&gt;1,"Doublon",""),"")</f>
        <v/>
      </c>
      <c r="U327"/>
    </row>
    <row r="328" spans="1:21" x14ac:dyDescent="0.25">
      <c r="A328" s="12" t="str">
        <f>IF(Tableau41516[[#This Row],[Semaine]]="","",VLOOKUP(Tableau41516[[#This Row],[Semaine]],Listes!$A:$B,2,FALSE))</f>
        <v/>
      </c>
      <c r="B328" s="12" t="str">
        <f>IF(ISBLANK(Tableau41516[[#This Row],[Matricule]]),"",VLOOKUP(Tableau41516[[#This Row],[Matricule]],#REF!,2,FALSE))</f>
        <v/>
      </c>
      <c r="C328" s="12" t="str">
        <f>IF(ISBLANK(Tableau41516[[#This Row],[Matricule]]),"",VLOOKUP(Tableau41516[[#This Row],[Matricule]],#REF!,3,FALSE))</f>
        <v/>
      </c>
      <c r="D328" s="12" t="str">
        <f>CONCATENATE(Tableau41516[[#This Row],[Semaine]],Tableau41516[[#This Row],[Matricule]])</f>
        <v/>
      </c>
      <c r="H328" s="8"/>
      <c r="I328" s="8"/>
      <c r="J328" s="8"/>
      <c r="K328" s="8"/>
      <c r="L328" s="8"/>
      <c r="M328" s="8"/>
      <c r="N328" s="8"/>
      <c r="O328" s="21">
        <f>COUNTIF(Tableau41516[[#This Row],[Lundi]:[Dimanche]],"&gt;0")</f>
        <v>0</v>
      </c>
      <c r="P328" s="21">
        <f>SUM(Tableau41516[[#This Row],[Lundi]:[Dimanche]])</f>
        <v>0</v>
      </c>
      <c r="Q328" s="21">
        <f>COUNTIF(Tableau41516[[#This Row],[Lundi]:[Dimanche]],"&gt;=190")*1000</f>
        <v>0</v>
      </c>
      <c r="R328" s="21">
        <f t="shared" si="10"/>
        <v>0</v>
      </c>
      <c r="S328" s="21">
        <f t="shared" si="11"/>
        <v>0</v>
      </c>
      <c r="T328" s="54" t="str">
        <f>IF(Tableau41516[[#This Row],[Matricule]]&gt;1,IF(COUNTIF(Tableau41516[DateMatricule],Tableau41516[[#This Row],[DateMatricule]])&gt;1,"Doublon",""),"")</f>
        <v/>
      </c>
      <c r="U328"/>
    </row>
    <row r="329" spans="1:21" x14ac:dyDescent="0.25">
      <c r="A329" s="12" t="str">
        <f>IF(Tableau41516[[#This Row],[Semaine]]="","",VLOOKUP(Tableau41516[[#This Row],[Semaine]],Listes!$A:$B,2,FALSE))</f>
        <v/>
      </c>
      <c r="B329" s="12" t="str">
        <f>IF(ISBLANK(Tableau41516[[#This Row],[Matricule]]),"",VLOOKUP(Tableau41516[[#This Row],[Matricule]],#REF!,2,FALSE))</f>
        <v/>
      </c>
      <c r="C329" s="12" t="str">
        <f>IF(ISBLANK(Tableau41516[[#This Row],[Matricule]]),"",VLOOKUP(Tableau41516[[#This Row],[Matricule]],#REF!,3,FALSE))</f>
        <v/>
      </c>
      <c r="D329" s="12" t="str">
        <f>CONCATENATE(Tableau41516[[#This Row],[Semaine]],Tableau41516[[#This Row],[Matricule]])</f>
        <v/>
      </c>
      <c r="H329" s="8"/>
      <c r="I329" s="8"/>
      <c r="J329" s="8"/>
      <c r="K329" s="8"/>
      <c r="L329" s="8"/>
      <c r="M329" s="8"/>
      <c r="N329" s="8"/>
      <c r="O329" s="21">
        <f>COUNTIF(Tableau41516[[#This Row],[Lundi]:[Dimanche]],"&gt;0")</f>
        <v>0</v>
      </c>
      <c r="P329" s="21">
        <f>SUM(Tableau41516[[#This Row],[Lundi]:[Dimanche]])</f>
        <v>0</v>
      </c>
      <c r="Q329" s="21">
        <f>COUNTIF(Tableau41516[[#This Row],[Lundi]:[Dimanche]],"&gt;=190")*1000</f>
        <v>0</v>
      </c>
      <c r="R329" s="21">
        <f t="shared" si="10"/>
        <v>0</v>
      </c>
      <c r="S329" s="21">
        <f t="shared" si="11"/>
        <v>0</v>
      </c>
      <c r="T329" s="54" t="str">
        <f>IF(Tableau41516[[#This Row],[Matricule]]&gt;1,IF(COUNTIF(Tableau41516[DateMatricule],Tableau41516[[#This Row],[DateMatricule]])&gt;1,"Doublon",""),"")</f>
        <v/>
      </c>
      <c r="U329"/>
    </row>
    <row r="330" spans="1:21" x14ac:dyDescent="0.25">
      <c r="A330" s="12" t="str">
        <f>IF(Tableau41516[[#This Row],[Semaine]]="","",VLOOKUP(Tableau41516[[#This Row],[Semaine]],Listes!$A:$B,2,FALSE))</f>
        <v/>
      </c>
      <c r="B330" s="12" t="str">
        <f>IF(ISBLANK(Tableau41516[[#This Row],[Matricule]]),"",VLOOKUP(Tableau41516[[#This Row],[Matricule]],#REF!,2,FALSE))</f>
        <v/>
      </c>
      <c r="C330" s="12" t="str">
        <f>IF(ISBLANK(Tableau41516[[#This Row],[Matricule]]),"",VLOOKUP(Tableau41516[[#This Row],[Matricule]],#REF!,3,FALSE))</f>
        <v/>
      </c>
      <c r="D330" s="12" t="str">
        <f>CONCATENATE(Tableau41516[[#This Row],[Semaine]],Tableau41516[[#This Row],[Matricule]])</f>
        <v/>
      </c>
      <c r="H330" s="8"/>
      <c r="I330" s="8"/>
      <c r="J330" s="8"/>
      <c r="K330" s="8"/>
      <c r="L330" s="8"/>
      <c r="M330" s="8"/>
      <c r="N330" s="8"/>
      <c r="O330" s="21">
        <f>COUNTIF(Tableau41516[[#This Row],[Lundi]:[Dimanche]],"&gt;0")</f>
        <v>0</v>
      </c>
      <c r="P330" s="21">
        <f>SUM(Tableau41516[[#This Row],[Lundi]:[Dimanche]])</f>
        <v>0</v>
      </c>
      <c r="Q330" s="21">
        <f>COUNTIF(Tableau41516[[#This Row],[Lundi]:[Dimanche]],"&gt;=190")*1000</f>
        <v>0</v>
      </c>
      <c r="R330" s="21">
        <f t="shared" si="10"/>
        <v>0</v>
      </c>
      <c r="S330" s="21">
        <f t="shared" si="11"/>
        <v>0</v>
      </c>
      <c r="T330" s="54" t="str">
        <f>IF(Tableau41516[[#This Row],[Matricule]]&gt;1,IF(COUNTIF(Tableau41516[DateMatricule],Tableau41516[[#This Row],[DateMatricule]])&gt;1,"Doublon",""),"")</f>
        <v/>
      </c>
      <c r="U330"/>
    </row>
    <row r="331" spans="1:21" x14ac:dyDescent="0.25">
      <c r="A331" s="12" t="str">
        <f>IF(Tableau41516[[#This Row],[Semaine]]="","",VLOOKUP(Tableau41516[[#This Row],[Semaine]],Listes!$A:$B,2,FALSE))</f>
        <v/>
      </c>
      <c r="B331" s="12" t="str">
        <f>IF(ISBLANK(Tableau41516[[#This Row],[Matricule]]),"",VLOOKUP(Tableau41516[[#This Row],[Matricule]],#REF!,2,FALSE))</f>
        <v/>
      </c>
      <c r="C331" s="12" t="str">
        <f>IF(ISBLANK(Tableau41516[[#This Row],[Matricule]]),"",VLOOKUP(Tableau41516[[#This Row],[Matricule]],#REF!,3,FALSE))</f>
        <v/>
      </c>
      <c r="D331" s="12" t="str">
        <f>CONCATENATE(Tableau41516[[#This Row],[Semaine]],Tableau41516[[#This Row],[Matricule]])</f>
        <v/>
      </c>
      <c r="H331" s="8"/>
      <c r="I331" s="8"/>
      <c r="J331" s="8"/>
      <c r="K331" s="8"/>
      <c r="L331" s="8"/>
      <c r="M331" s="8"/>
      <c r="N331" s="8"/>
      <c r="O331" s="21">
        <f>COUNTIF(Tableau41516[[#This Row],[Lundi]:[Dimanche]],"&gt;0")</f>
        <v>0</v>
      </c>
      <c r="P331" s="21">
        <f>SUM(Tableau41516[[#This Row],[Lundi]:[Dimanche]])</f>
        <v>0</v>
      </c>
      <c r="Q331" s="21">
        <f>COUNTIF(Tableau41516[[#This Row],[Lundi]:[Dimanche]],"&gt;=190")*1000</f>
        <v>0</v>
      </c>
      <c r="R331" s="21">
        <f t="shared" si="10"/>
        <v>0</v>
      </c>
      <c r="S331" s="21">
        <f t="shared" si="11"/>
        <v>0</v>
      </c>
      <c r="T331" s="54" t="str">
        <f>IF(Tableau41516[[#This Row],[Matricule]]&gt;1,IF(COUNTIF(Tableau41516[DateMatricule],Tableau41516[[#This Row],[DateMatricule]])&gt;1,"Doublon",""),"")</f>
        <v/>
      </c>
      <c r="U331"/>
    </row>
    <row r="332" spans="1:21" x14ac:dyDescent="0.25">
      <c r="A332" s="12" t="str">
        <f>IF(Tableau41516[[#This Row],[Semaine]]="","",VLOOKUP(Tableau41516[[#This Row],[Semaine]],Listes!$A:$B,2,FALSE))</f>
        <v/>
      </c>
      <c r="B332" s="12" t="str">
        <f>IF(ISBLANK(Tableau41516[[#This Row],[Matricule]]),"",VLOOKUP(Tableau41516[[#This Row],[Matricule]],#REF!,2,FALSE))</f>
        <v/>
      </c>
      <c r="C332" s="12" t="str">
        <f>IF(ISBLANK(Tableau41516[[#This Row],[Matricule]]),"",VLOOKUP(Tableau41516[[#This Row],[Matricule]],#REF!,3,FALSE))</f>
        <v/>
      </c>
      <c r="D332" s="12" t="str">
        <f>CONCATENATE(Tableau41516[[#This Row],[Semaine]],Tableau41516[[#This Row],[Matricule]])</f>
        <v/>
      </c>
      <c r="H332" s="8"/>
      <c r="I332" s="8"/>
      <c r="J332" s="8"/>
      <c r="K332" s="8"/>
      <c r="L332" s="8"/>
      <c r="M332" s="8"/>
      <c r="N332" s="8"/>
      <c r="O332" s="21">
        <f>COUNTIF(Tableau41516[[#This Row],[Lundi]:[Dimanche]],"&gt;0")</f>
        <v>0</v>
      </c>
      <c r="P332" s="21">
        <f>SUM(Tableau41516[[#This Row],[Lundi]:[Dimanche]])</f>
        <v>0</v>
      </c>
      <c r="Q332" s="21">
        <f>COUNTIF(Tableau41516[[#This Row],[Lundi]:[Dimanche]],"&gt;=190")*1000</f>
        <v>0</v>
      </c>
      <c r="R332" s="21">
        <f t="shared" si="10"/>
        <v>0</v>
      </c>
      <c r="S332" s="21">
        <f t="shared" si="11"/>
        <v>0</v>
      </c>
      <c r="T332" s="54" t="str">
        <f>IF(Tableau41516[[#This Row],[Matricule]]&gt;1,IF(COUNTIF(Tableau41516[DateMatricule],Tableau41516[[#This Row],[DateMatricule]])&gt;1,"Doublon",""),"")</f>
        <v/>
      </c>
      <c r="U332"/>
    </row>
    <row r="333" spans="1:21" x14ac:dyDescent="0.25">
      <c r="A333" s="12" t="str">
        <f>IF(Tableau41516[[#This Row],[Semaine]]="","",VLOOKUP(Tableau41516[[#This Row],[Semaine]],Listes!$A:$B,2,FALSE))</f>
        <v/>
      </c>
      <c r="B333" s="12" t="str">
        <f>IF(ISBLANK(Tableau41516[[#This Row],[Matricule]]),"",VLOOKUP(Tableau41516[[#This Row],[Matricule]],#REF!,2,FALSE))</f>
        <v/>
      </c>
      <c r="C333" s="12" t="str">
        <f>IF(ISBLANK(Tableau41516[[#This Row],[Matricule]]),"",VLOOKUP(Tableau41516[[#This Row],[Matricule]],#REF!,3,FALSE))</f>
        <v/>
      </c>
      <c r="D333" s="12" t="str">
        <f>CONCATENATE(Tableau41516[[#This Row],[Semaine]],Tableau41516[[#This Row],[Matricule]])</f>
        <v/>
      </c>
      <c r="H333" s="8"/>
      <c r="I333" s="8"/>
      <c r="J333" s="8"/>
      <c r="K333" s="8"/>
      <c r="L333" s="8"/>
      <c r="M333" s="8"/>
      <c r="N333" s="8"/>
      <c r="O333" s="21">
        <f>COUNTIF(Tableau41516[[#This Row],[Lundi]:[Dimanche]],"&gt;0")</f>
        <v>0</v>
      </c>
      <c r="P333" s="21">
        <f>SUM(Tableau41516[[#This Row],[Lundi]:[Dimanche]])</f>
        <v>0</v>
      </c>
      <c r="Q333" s="21">
        <f>COUNTIF(Tableau41516[[#This Row],[Lundi]:[Dimanche]],"&gt;=190")*1000</f>
        <v>0</v>
      </c>
      <c r="R333" s="21">
        <f t="shared" si="10"/>
        <v>0</v>
      </c>
      <c r="S333" s="21">
        <f t="shared" si="11"/>
        <v>0</v>
      </c>
      <c r="T333" s="54" t="str">
        <f>IF(Tableau41516[[#This Row],[Matricule]]&gt;1,IF(COUNTIF(Tableau41516[DateMatricule],Tableau41516[[#This Row],[DateMatricule]])&gt;1,"Doublon",""),"")</f>
        <v/>
      </c>
      <c r="U333"/>
    </row>
    <row r="334" spans="1:21" x14ac:dyDescent="0.25">
      <c r="A334" s="12" t="str">
        <f>IF(Tableau41516[[#This Row],[Semaine]]="","",VLOOKUP(Tableau41516[[#This Row],[Semaine]],Listes!$A:$B,2,FALSE))</f>
        <v/>
      </c>
      <c r="B334" s="12" t="str">
        <f>IF(ISBLANK(Tableau41516[[#This Row],[Matricule]]),"",VLOOKUP(Tableau41516[[#This Row],[Matricule]],#REF!,2,FALSE))</f>
        <v/>
      </c>
      <c r="C334" s="12" t="str">
        <f>IF(ISBLANK(Tableau41516[[#This Row],[Matricule]]),"",VLOOKUP(Tableau41516[[#This Row],[Matricule]],#REF!,3,FALSE))</f>
        <v/>
      </c>
      <c r="D334" s="12" t="str">
        <f>CONCATENATE(Tableau41516[[#This Row],[Semaine]],Tableau41516[[#This Row],[Matricule]])</f>
        <v/>
      </c>
      <c r="H334" s="8"/>
      <c r="I334" s="8"/>
      <c r="J334" s="8"/>
      <c r="K334" s="8"/>
      <c r="L334" s="8"/>
      <c r="M334" s="8"/>
      <c r="N334" s="8"/>
      <c r="O334" s="21">
        <f>COUNTIF(Tableau41516[[#This Row],[Lundi]:[Dimanche]],"&gt;0")</f>
        <v>0</v>
      </c>
      <c r="P334" s="21">
        <f>SUM(Tableau41516[[#This Row],[Lundi]:[Dimanche]])</f>
        <v>0</v>
      </c>
      <c r="Q334" s="21">
        <f>COUNTIF(Tableau41516[[#This Row],[Lundi]:[Dimanche]],"&gt;=190")*1000</f>
        <v>0</v>
      </c>
      <c r="R334" s="21">
        <f t="shared" si="10"/>
        <v>0</v>
      </c>
      <c r="S334" s="21">
        <f t="shared" si="11"/>
        <v>0</v>
      </c>
      <c r="T334" s="54" t="str">
        <f>IF(Tableau41516[[#This Row],[Matricule]]&gt;1,IF(COUNTIF(Tableau41516[DateMatricule],Tableau41516[[#This Row],[DateMatricule]])&gt;1,"Doublon",""),"")</f>
        <v/>
      </c>
      <c r="U334"/>
    </row>
    <row r="335" spans="1:21" x14ac:dyDescent="0.25">
      <c r="A335" s="12" t="str">
        <f>IF(Tableau41516[[#This Row],[Semaine]]="","",VLOOKUP(Tableau41516[[#This Row],[Semaine]],Listes!$A:$B,2,FALSE))</f>
        <v/>
      </c>
      <c r="B335" s="12" t="str">
        <f>IF(ISBLANK(Tableau41516[[#This Row],[Matricule]]),"",VLOOKUP(Tableau41516[[#This Row],[Matricule]],#REF!,2,FALSE))</f>
        <v/>
      </c>
      <c r="C335" s="12" t="str">
        <f>IF(ISBLANK(Tableau41516[[#This Row],[Matricule]]),"",VLOOKUP(Tableau41516[[#This Row],[Matricule]],#REF!,3,FALSE))</f>
        <v/>
      </c>
      <c r="D335" s="12" t="str">
        <f>CONCATENATE(Tableau41516[[#This Row],[Semaine]],Tableau41516[[#This Row],[Matricule]])</f>
        <v/>
      </c>
      <c r="H335" s="8"/>
      <c r="I335" s="8"/>
      <c r="J335" s="8"/>
      <c r="K335" s="8"/>
      <c r="L335" s="8"/>
      <c r="M335" s="8"/>
      <c r="N335" s="8"/>
      <c r="O335" s="21">
        <f>COUNTIF(Tableau41516[[#This Row],[Lundi]:[Dimanche]],"&gt;0")</f>
        <v>0</v>
      </c>
      <c r="P335" s="21">
        <f>SUM(Tableau41516[[#This Row],[Lundi]:[Dimanche]])</f>
        <v>0</v>
      </c>
      <c r="Q335" s="21">
        <f>COUNTIF(Tableau41516[[#This Row],[Lundi]:[Dimanche]],"&gt;=190")*1000</f>
        <v>0</v>
      </c>
      <c r="R335" s="21">
        <f t="shared" si="10"/>
        <v>0</v>
      </c>
      <c r="S335" s="21">
        <f t="shared" si="11"/>
        <v>0</v>
      </c>
      <c r="T335" s="54" t="str">
        <f>IF(Tableau41516[[#This Row],[Matricule]]&gt;1,IF(COUNTIF(Tableau41516[DateMatricule],Tableau41516[[#This Row],[DateMatricule]])&gt;1,"Doublon",""),"")</f>
        <v/>
      </c>
      <c r="U335"/>
    </row>
    <row r="336" spans="1:21" x14ac:dyDescent="0.25">
      <c r="A336" s="12" t="str">
        <f>IF(Tableau41516[[#This Row],[Semaine]]="","",VLOOKUP(Tableau41516[[#This Row],[Semaine]],Listes!$A:$B,2,FALSE))</f>
        <v/>
      </c>
      <c r="B336" s="12" t="str">
        <f>IF(ISBLANK(Tableau41516[[#This Row],[Matricule]]),"",VLOOKUP(Tableau41516[[#This Row],[Matricule]],#REF!,2,FALSE))</f>
        <v/>
      </c>
      <c r="C336" s="12" t="str">
        <f>IF(ISBLANK(Tableau41516[[#This Row],[Matricule]]),"",VLOOKUP(Tableau41516[[#This Row],[Matricule]],#REF!,3,FALSE))</f>
        <v/>
      </c>
      <c r="D336" s="12" t="str">
        <f>CONCATENATE(Tableau41516[[#This Row],[Semaine]],Tableau41516[[#This Row],[Matricule]])</f>
        <v/>
      </c>
      <c r="H336" s="8"/>
      <c r="I336" s="8"/>
      <c r="J336" s="8"/>
      <c r="K336" s="8"/>
      <c r="L336" s="8"/>
      <c r="M336" s="8"/>
      <c r="N336" s="8"/>
      <c r="O336" s="21">
        <f>COUNTIF(Tableau41516[[#This Row],[Lundi]:[Dimanche]],"&gt;0")</f>
        <v>0</v>
      </c>
      <c r="P336" s="21">
        <f>SUM(Tableau41516[[#This Row],[Lundi]:[Dimanche]])</f>
        <v>0</v>
      </c>
      <c r="Q336" s="21">
        <f>COUNTIF(Tableau41516[[#This Row],[Lundi]:[Dimanche]],"&gt;=190")*1000</f>
        <v>0</v>
      </c>
      <c r="R336" s="21">
        <f t="shared" si="10"/>
        <v>0</v>
      </c>
      <c r="S336" s="21">
        <f t="shared" si="11"/>
        <v>0</v>
      </c>
      <c r="T336" s="54" t="str">
        <f>IF(Tableau41516[[#This Row],[Matricule]]&gt;1,IF(COUNTIF(Tableau41516[DateMatricule],Tableau41516[[#This Row],[DateMatricule]])&gt;1,"Doublon",""),"")</f>
        <v/>
      </c>
      <c r="U336"/>
    </row>
    <row r="337" spans="1:21" x14ac:dyDescent="0.25">
      <c r="A337" s="12" t="str">
        <f>IF(Tableau41516[[#This Row],[Semaine]]="","",VLOOKUP(Tableau41516[[#This Row],[Semaine]],Listes!$A:$B,2,FALSE))</f>
        <v/>
      </c>
      <c r="B337" s="12" t="str">
        <f>IF(ISBLANK(Tableau41516[[#This Row],[Matricule]]),"",VLOOKUP(Tableau41516[[#This Row],[Matricule]],#REF!,2,FALSE))</f>
        <v/>
      </c>
      <c r="C337" s="12" t="str">
        <f>IF(ISBLANK(Tableau41516[[#This Row],[Matricule]]),"",VLOOKUP(Tableau41516[[#This Row],[Matricule]],#REF!,3,FALSE))</f>
        <v/>
      </c>
      <c r="D337" s="12" t="str">
        <f>CONCATENATE(Tableau41516[[#This Row],[Semaine]],Tableau41516[[#This Row],[Matricule]])</f>
        <v/>
      </c>
      <c r="H337" s="8"/>
      <c r="I337" s="8"/>
      <c r="J337" s="8"/>
      <c r="K337" s="8"/>
      <c r="L337" s="8"/>
      <c r="M337" s="8"/>
      <c r="N337" s="8"/>
      <c r="O337" s="21">
        <f>COUNTIF(Tableau41516[[#This Row],[Lundi]:[Dimanche]],"&gt;0")</f>
        <v>0</v>
      </c>
      <c r="P337" s="21">
        <f>SUM(Tableau41516[[#This Row],[Lundi]:[Dimanche]])</f>
        <v>0</v>
      </c>
      <c r="Q337" s="21">
        <f>COUNTIF(Tableau41516[[#This Row],[Lundi]:[Dimanche]],"&gt;=190")*1000</f>
        <v>0</v>
      </c>
      <c r="R337" s="21">
        <f t="shared" si="10"/>
        <v>0</v>
      </c>
      <c r="S337" s="21">
        <f t="shared" si="11"/>
        <v>0</v>
      </c>
      <c r="T337" s="54" t="str">
        <f>IF(Tableau41516[[#This Row],[Matricule]]&gt;1,IF(COUNTIF(Tableau41516[DateMatricule],Tableau41516[[#This Row],[DateMatricule]])&gt;1,"Doublon",""),"")</f>
        <v/>
      </c>
      <c r="U337"/>
    </row>
    <row r="338" spans="1:21" x14ac:dyDescent="0.25">
      <c r="A338" s="12" t="str">
        <f>IF(Tableau41516[[#This Row],[Semaine]]="","",VLOOKUP(Tableau41516[[#This Row],[Semaine]],Listes!$A:$B,2,FALSE))</f>
        <v/>
      </c>
      <c r="B338" s="12" t="str">
        <f>IF(ISBLANK(Tableau41516[[#This Row],[Matricule]]),"",VLOOKUP(Tableau41516[[#This Row],[Matricule]],#REF!,2,FALSE))</f>
        <v/>
      </c>
      <c r="C338" s="12" t="str">
        <f>IF(ISBLANK(Tableau41516[[#This Row],[Matricule]]),"",VLOOKUP(Tableau41516[[#This Row],[Matricule]],#REF!,3,FALSE))</f>
        <v/>
      </c>
      <c r="D338" s="12" t="str">
        <f>CONCATENATE(Tableau41516[[#This Row],[Semaine]],Tableau41516[[#This Row],[Matricule]])</f>
        <v/>
      </c>
      <c r="H338" s="8"/>
      <c r="I338" s="8"/>
      <c r="J338" s="8"/>
      <c r="K338" s="8"/>
      <c r="L338" s="8"/>
      <c r="M338" s="8"/>
      <c r="N338" s="8"/>
      <c r="O338" s="21">
        <f>COUNTIF(Tableau41516[[#This Row],[Lundi]:[Dimanche]],"&gt;0")</f>
        <v>0</v>
      </c>
      <c r="P338" s="21">
        <f>SUM(Tableau41516[[#This Row],[Lundi]:[Dimanche]])</f>
        <v>0</v>
      </c>
      <c r="Q338" s="21">
        <f>COUNTIF(Tableau41516[[#This Row],[Lundi]:[Dimanche]],"&gt;=190")*1000</f>
        <v>0</v>
      </c>
      <c r="R338" s="21">
        <f t="shared" si="10"/>
        <v>0</v>
      </c>
      <c r="S338" s="21">
        <f t="shared" si="11"/>
        <v>0</v>
      </c>
      <c r="T338" s="54" t="str">
        <f>IF(Tableau41516[[#This Row],[Matricule]]&gt;1,IF(COUNTIF(Tableau41516[DateMatricule],Tableau41516[[#This Row],[DateMatricule]])&gt;1,"Doublon",""),"")</f>
        <v/>
      </c>
      <c r="U338"/>
    </row>
    <row r="339" spans="1:21" x14ac:dyDescent="0.25">
      <c r="A339" s="12" t="str">
        <f>IF(Tableau41516[[#This Row],[Semaine]]="","",VLOOKUP(Tableau41516[[#This Row],[Semaine]],Listes!$A:$B,2,FALSE))</f>
        <v/>
      </c>
      <c r="B339" s="12" t="str">
        <f>IF(ISBLANK(Tableau41516[[#This Row],[Matricule]]),"",VLOOKUP(Tableau41516[[#This Row],[Matricule]],#REF!,2,FALSE))</f>
        <v/>
      </c>
      <c r="C339" s="12" t="str">
        <f>IF(ISBLANK(Tableau41516[[#This Row],[Matricule]]),"",VLOOKUP(Tableau41516[[#This Row],[Matricule]],#REF!,3,FALSE))</f>
        <v/>
      </c>
      <c r="D339" s="12" t="str">
        <f>CONCATENATE(Tableau41516[[#This Row],[Semaine]],Tableau41516[[#This Row],[Matricule]])</f>
        <v/>
      </c>
      <c r="H339" s="8"/>
      <c r="I339" s="8"/>
      <c r="J339" s="8"/>
      <c r="K339" s="8"/>
      <c r="L339" s="8"/>
      <c r="M339" s="8"/>
      <c r="N339" s="8"/>
      <c r="O339" s="21">
        <f>COUNTIF(Tableau41516[[#This Row],[Lundi]:[Dimanche]],"&gt;0")</f>
        <v>0</v>
      </c>
      <c r="P339" s="21">
        <f>SUM(Tableau41516[[#This Row],[Lundi]:[Dimanche]])</f>
        <v>0</v>
      </c>
      <c r="Q339" s="21">
        <f>COUNTIF(Tableau41516[[#This Row],[Lundi]:[Dimanche]],"&gt;=190")*1000</f>
        <v>0</v>
      </c>
      <c r="R339" s="21">
        <f t="shared" si="10"/>
        <v>0</v>
      </c>
      <c r="S339" s="21">
        <f t="shared" si="11"/>
        <v>0</v>
      </c>
      <c r="T339" s="54" t="str">
        <f>IF(Tableau41516[[#This Row],[Matricule]]&gt;1,IF(COUNTIF(Tableau41516[DateMatricule],Tableau41516[[#This Row],[DateMatricule]])&gt;1,"Doublon",""),"")</f>
        <v/>
      </c>
      <c r="U339"/>
    </row>
    <row r="340" spans="1:21" x14ac:dyDescent="0.25">
      <c r="A340" s="12" t="str">
        <f>IF(Tableau41516[[#This Row],[Semaine]]="","",VLOOKUP(Tableau41516[[#This Row],[Semaine]],Listes!$A:$B,2,FALSE))</f>
        <v/>
      </c>
      <c r="B340" s="12" t="str">
        <f>IF(ISBLANK(Tableau41516[[#This Row],[Matricule]]),"",VLOOKUP(Tableau41516[[#This Row],[Matricule]],#REF!,2,FALSE))</f>
        <v/>
      </c>
      <c r="C340" s="12" t="str">
        <f>IF(ISBLANK(Tableau41516[[#This Row],[Matricule]]),"",VLOOKUP(Tableau41516[[#This Row],[Matricule]],#REF!,3,FALSE))</f>
        <v/>
      </c>
      <c r="D340" s="12" t="str">
        <f>CONCATENATE(Tableau41516[[#This Row],[Semaine]],Tableau41516[[#This Row],[Matricule]])</f>
        <v/>
      </c>
      <c r="H340" s="8"/>
      <c r="I340" s="8"/>
      <c r="J340" s="8"/>
      <c r="K340" s="8"/>
      <c r="L340" s="8"/>
      <c r="M340" s="8"/>
      <c r="N340" s="8"/>
      <c r="O340" s="21">
        <f>COUNTIF(Tableau41516[[#This Row],[Lundi]:[Dimanche]],"&gt;0")</f>
        <v>0</v>
      </c>
      <c r="P340" s="21">
        <f>SUM(Tableau41516[[#This Row],[Lundi]:[Dimanche]])</f>
        <v>0</v>
      </c>
      <c r="Q340" s="21">
        <f>COUNTIF(Tableau41516[[#This Row],[Lundi]:[Dimanche]],"&gt;=190")*1000</f>
        <v>0</v>
      </c>
      <c r="R340" s="21">
        <f t="shared" si="10"/>
        <v>0</v>
      </c>
      <c r="S340" s="21">
        <f t="shared" si="11"/>
        <v>0</v>
      </c>
      <c r="T340" s="54" t="str">
        <f>IF(Tableau41516[[#This Row],[Matricule]]&gt;1,IF(COUNTIF(Tableau41516[DateMatricule],Tableau41516[[#This Row],[DateMatricule]])&gt;1,"Doublon",""),"")</f>
        <v/>
      </c>
      <c r="U340"/>
    </row>
    <row r="341" spans="1:21" x14ac:dyDescent="0.25">
      <c r="A341" s="12" t="str">
        <f>IF(Tableau41516[[#This Row],[Semaine]]="","",VLOOKUP(Tableau41516[[#This Row],[Semaine]],Listes!$A:$B,2,FALSE))</f>
        <v/>
      </c>
      <c r="B341" s="12" t="str">
        <f>IF(ISBLANK(Tableau41516[[#This Row],[Matricule]]),"",VLOOKUP(Tableau41516[[#This Row],[Matricule]],#REF!,2,FALSE))</f>
        <v/>
      </c>
      <c r="C341" s="12" t="str">
        <f>IF(ISBLANK(Tableau41516[[#This Row],[Matricule]]),"",VLOOKUP(Tableau41516[[#This Row],[Matricule]],#REF!,3,FALSE))</f>
        <v/>
      </c>
      <c r="D341" s="12" t="str">
        <f>CONCATENATE(Tableau41516[[#This Row],[Semaine]],Tableau41516[[#This Row],[Matricule]])</f>
        <v/>
      </c>
      <c r="H341" s="8"/>
      <c r="I341" s="8"/>
      <c r="J341" s="8"/>
      <c r="K341" s="8"/>
      <c r="L341" s="8"/>
      <c r="M341" s="8"/>
      <c r="N341" s="8"/>
      <c r="O341" s="21">
        <f>COUNTIF(Tableau41516[[#This Row],[Lundi]:[Dimanche]],"&gt;0")</f>
        <v>0</v>
      </c>
      <c r="P341" s="21">
        <f>SUM(Tableau41516[[#This Row],[Lundi]:[Dimanche]])</f>
        <v>0</v>
      </c>
      <c r="Q341" s="21">
        <f>COUNTIF(Tableau41516[[#This Row],[Lundi]:[Dimanche]],"&gt;=190")*1000</f>
        <v>0</v>
      </c>
      <c r="R341" s="21">
        <f t="shared" si="10"/>
        <v>0</v>
      </c>
      <c r="S341" s="21">
        <f t="shared" si="11"/>
        <v>0</v>
      </c>
      <c r="T341" s="54" t="str">
        <f>IF(Tableau41516[[#This Row],[Matricule]]&gt;1,IF(COUNTIF(Tableau41516[DateMatricule],Tableau41516[[#This Row],[DateMatricule]])&gt;1,"Doublon",""),"")</f>
        <v/>
      </c>
      <c r="U341"/>
    </row>
    <row r="342" spans="1:21" x14ac:dyDescent="0.25">
      <c r="A342" s="12" t="str">
        <f>IF(Tableau41516[[#This Row],[Semaine]]="","",VLOOKUP(Tableau41516[[#This Row],[Semaine]],Listes!$A:$B,2,FALSE))</f>
        <v/>
      </c>
      <c r="B342" s="12" t="str">
        <f>IF(ISBLANK(Tableau41516[[#This Row],[Matricule]]),"",VLOOKUP(Tableau41516[[#This Row],[Matricule]],#REF!,2,FALSE))</f>
        <v/>
      </c>
      <c r="C342" s="12" t="str">
        <f>IF(ISBLANK(Tableau41516[[#This Row],[Matricule]]),"",VLOOKUP(Tableau41516[[#This Row],[Matricule]],#REF!,3,FALSE))</f>
        <v/>
      </c>
      <c r="D342" s="12" t="str">
        <f>CONCATENATE(Tableau41516[[#This Row],[Semaine]],Tableau41516[[#This Row],[Matricule]])</f>
        <v/>
      </c>
      <c r="H342" s="8"/>
      <c r="I342" s="8"/>
      <c r="J342" s="8"/>
      <c r="K342" s="8"/>
      <c r="L342" s="8"/>
      <c r="M342" s="8"/>
      <c r="N342" s="8"/>
      <c r="O342" s="21">
        <f>COUNTIF(Tableau41516[[#This Row],[Lundi]:[Dimanche]],"&gt;0")</f>
        <v>0</v>
      </c>
      <c r="P342" s="21">
        <f>SUM(Tableau41516[[#This Row],[Lundi]:[Dimanche]])</f>
        <v>0</v>
      </c>
      <c r="Q342" s="21">
        <f>COUNTIF(Tableau41516[[#This Row],[Lundi]:[Dimanche]],"&gt;=190")*1000</f>
        <v>0</v>
      </c>
      <c r="R342" s="21">
        <f t="shared" si="10"/>
        <v>0</v>
      </c>
      <c r="S342" s="21">
        <f t="shared" si="11"/>
        <v>0</v>
      </c>
      <c r="T342" s="54" t="str">
        <f>IF(Tableau41516[[#This Row],[Matricule]]&gt;1,IF(COUNTIF(Tableau41516[DateMatricule],Tableau41516[[#This Row],[DateMatricule]])&gt;1,"Doublon",""),"")</f>
        <v/>
      </c>
      <c r="U342"/>
    </row>
    <row r="343" spans="1:21" x14ac:dyDescent="0.25">
      <c r="A343" s="12" t="str">
        <f>IF(Tableau41516[[#This Row],[Semaine]]="","",VLOOKUP(Tableau41516[[#This Row],[Semaine]],Listes!$A:$B,2,FALSE))</f>
        <v/>
      </c>
      <c r="B343" s="12" t="str">
        <f>IF(ISBLANK(Tableau41516[[#This Row],[Matricule]]),"",VLOOKUP(Tableau41516[[#This Row],[Matricule]],#REF!,2,FALSE))</f>
        <v/>
      </c>
      <c r="C343" s="12" t="str">
        <f>IF(ISBLANK(Tableau41516[[#This Row],[Matricule]]),"",VLOOKUP(Tableau41516[[#This Row],[Matricule]],#REF!,3,FALSE))</f>
        <v/>
      </c>
      <c r="D343" s="12" t="str">
        <f>CONCATENATE(Tableau41516[[#This Row],[Semaine]],Tableau41516[[#This Row],[Matricule]])</f>
        <v/>
      </c>
      <c r="H343" s="8"/>
      <c r="I343" s="8"/>
      <c r="J343" s="8"/>
      <c r="K343" s="8"/>
      <c r="L343" s="8"/>
      <c r="M343" s="8"/>
      <c r="N343" s="8"/>
      <c r="O343" s="21">
        <f>COUNTIF(Tableau41516[[#This Row],[Lundi]:[Dimanche]],"&gt;0")</f>
        <v>0</v>
      </c>
      <c r="P343" s="21">
        <f>SUM(Tableau41516[[#This Row],[Lundi]:[Dimanche]])</f>
        <v>0</v>
      </c>
      <c r="Q343" s="21">
        <f>COUNTIF(Tableau41516[[#This Row],[Lundi]:[Dimanche]],"&gt;=190")*1000</f>
        <v>0</v>
      </c>
      <c r="R343" s="21">
        <f t="shared" si="10"/>
        <v>0</v>
      </c>
      <c r="S343" s="21">
        <f t="shared" si="11"/>
        <v>0</v>
      </c>
      <c r="T343" s="54" t="str">
        <f>IF(Tableau41516[[#This Row],[Matricule]]&gt;1,IF(COUNTIF(Tableau41516[DateMatricule],Tableau41516[[#This Row],[DateMatricule]])&gt;1,"Doublon",""),"")</f>
        <v/>
      </c>
      <c r="U343"/>
    </row>
    <row r="344" spans="1:21" x14ac:dyDescent="0.25">
      <c r="A344" s="12" t="str">
        <f>IF(Tableau41516[[#This Row],[Semaine]]="","",VLOOKUP(Tableau41516[[#This Row],[Semaine]],Listes!$A:$B,2,FALSE))</f>
        <v/>
      </c>
      <c r="B344" s="12" t="str">
        <f>IF(ISBLANK(Tableau41516[[#This Row],[Matricule]]),"",VLOOKUP(Tableau41516[[#This Row],[Matricule]],#REF!,2,FALSE))</f>
        <v/>
      </c>
      <c r="C344" s="12" t="str">
        <f>IF(ISBLANK(Tableau41516[[#This Row],[Matricule]]),"",VLOOKUP(Tableau41516[[#This Row],[Matricule]],#REF!,3,FALSE))</f>
        <v/>
      </c>
      <c r="D344" s="12" t="str">
        <f>CONCATENATE(Tableau41516[[#This Row],[Semaine]],Tableau41516[[#This Row],[Matricule]])</f>
        <v/>
      </c>
      <c r="H344" s="8"/>
      <c r="I344" s="8"/>
      <c r="J344" s="8"/>
      <c r="K344" s="8"/>
      <c r="L344" s="8"/>
      <c r="M344" s="8"/>
      <c r="N344" s="8"/>
      <c r="O344" s="21">
        <f>COUNTIF(Tableau41516[[#This Row],[Lundi]:[Dimanche]],"&gt;0")</f>
        <v>0</v>
      </c>
      <c r="P344" s="21">
        <f>SUM(Tableau41516[[#This Row],[Lundi]:[Dimanche]])</f>
        <v>0</v>
      </c>
      <c r="Q344" s="21">
        <f>COUNTIF(Tableau41516[[#This Row],[Lundi]:[Dimanche]],"&gt;=190")*1000</f>
        <v>0</v>
      </c>
      <c r="R344" s="21">
        <f t="shared" si="10"/>
        <v>0</v>
      </c>
      <c r="S344" s="21">
        <f t="shared" si="11"/>
        <v>0</v>
      </c>
      <c r="T344" s="54" t="str">
        <f>IF(Tableau41516[[#This Row],[Matricule]]&gt;1,IF(COUNTIF(Tableau41516[DateMatricule],Tableau41516[[#This Row],[DateMatricule]])&gt;1,"Doublon",""),"")</f>
        <v/>
      </c>
      <c r="U344"/>
    </row>
    <row r="345" spans="1:21" x14ac:dyDescent="0.25">
      <c r="A345" s="12" t="str">
        <f>IF(Tableau41516[[#This Row],[Semaine]]="","",VLOOKUP(Tableau41516[[#This Row],[Semaine]],Listes!$A:$B,2,FALSE))</f>
        <v/>
      </c>
      <c r="B345" s="12" t="str">
        <f>IF(ISBLANK(Tableau41516[[#This Row],[Matricule]]),"",VLOOKUP(Tableau41516[[#This Row],[Matricule]],#REF!,2,FALSE))</f>
        <v/>
      </c>
      <c r="C345" s="12" t="str">
        <f>IF(ISBLANK(Tableau41516[[#This Row],[Matricule]]),"",VLOOKUP(Tableau41516[[#This Row],[Matricule]],#REF!,3,FALSE))</f>
        <v/>
      </c>
      <c r="D345" s="12" t="str">
        <f>CONCATENATE(Tableau41516[[#This Row],[Semaine]],Tableau41516[[#This Row],[Matricule]])</f>
        <v/>
      </c>
      <c r="H345" s="8"/>
      <c r="I345" s="8"/>
      <c r="J345" s="8"/>
      <c r="K345" s="8"/>
      <c r="L345" s="8"/>
      <c r="M345" s="8"/>
      <c r="N345" s="8"/>
      <c r="O345" s="21">
        <f>COUNTIF(Tableau41516[[#This Row],[Lundi]:[Dimanche]],"&gt;0")</f>
        <v>0</v>
      </c>
      <c r="P345" s="21">
        <f>SUM(Tableau41516[[#This Row],[Lundi]:[Dimanche]])</f>
        <v>0</v>
      </c>
      <c r="Q345" s="21">
        <f>COUNTIF(Tableau41516[[#This Row],[Lundi]:[Dimanche]],"&gt;=190")*1000</f>
        <v>0</v>
      </c>
      <c r="R345" s="21">
        <f t="shared" si="10"/>
        <v>0</v>
      </c>
      <c r="S345" s="21">
        <f t="shared" si="11"/>
        <v>0</v>
      </c>
      <c r="T345" s="54" t="str">
        <f>IF(Tableau41516[[#This Row],[Matricule]]&gt;1,IF(COUNTIF(Tableau41516[DateMatricule],Tableau41516[[#This Row],[DateMatricule]])&gt;1,"Doublon",""),"")</f>
        <v/>
      </c>
      <c r="U345"/>
    </row>
    <row r="346" spans="1:21" x14ac:dyDescent="0.25">
      <c r="A346" s="12" t="str">
        <f>IF(Tableau41516[[#This Row],[Semaine]]="","",VLOOKUP(Tableau41516[[#This Row],[Semaine]],Listes!$A:$B,2,FALSE))</f>
        <v/>
      </c>
      <c r="B346" s="12" t="str">
        <f>IF(ISBLANK(Tableau41516[[#This Row],[Matricule]]),"",VLOOKUP(Tableau41516[[#This Row],[Matricule]],#REF!,2,FALSE))</f>
        <v/>
      </c>
      <c r="C346" s="12" t="str">
        <f>IF(ISBLANK(Tableau41516[[#This Row],[Matricule]]),"",VLOOKUP(Tableau41516[[#This Row],[Matricule]],#REF!,3,FALSE))</f>
        <v/>
      </c>
      <c r="D346" s="12" t="str">
        <f>CONCATENATE(Tableau41516[[#This Row],[Semaine]],Tableau41516[[#This Row],[Matricule]])</f>
        <v/>
      </c>
      <c r="H346" s="8"/>
      <c r="I346" s="8"/>
      <c r="J346" s="8"/>
      <c r="K346" s="8"/>
      <c r="L346" s="8"/>
      <c r="M346" s="8"/>
      <c r="N346" s="8"/>
      <c r="O346" s="21">
        <f>COUNTIF(Tableau41516[[#This Row],[Lundi]:[Dimanche]],"&gt;0")</f>
        <v>0</v>
      </c>
      <c r="P346" s="21">
        <f>SUM(Tableau41516[[#This Row],[Lundi]:[Dimanche]])</f>
        <v>0</v>
      </c>
      <c r="Q346" s="21">
        <f>COUNTIF(Tableau41516[[#This Row],[Lundi]:[Dimanche]],"&gt;=190")*1000</f>
        <v>0</v>
      </c>
      <c r="R346" s="21">
        <f t="shared" si="10"/>
        <v>0</v>
      </c>
      <c r="S346" s="21">
        <f t="shared" si="11"/>
        <v>0</v>
      </c>
      <c r="T346" s="54" t="str">
        <f>IF(Tableau41516[[#This Row],[Matricule]]&gt;1,IF(COUNTIF(Tableau41516[DateMatricule],Tableau41516[[#This Row],[DateMatricule]])&gt;1,"Doublon",""),"")</f>
        <v/>
      </c>
      <c r="U346"/>
    </row>
    <row r="347" spans="1:21" x14ac:dyDescent="0.25">
      <c r="A347" s="12" t="str">
        <f>IF(Tableau41516[[#This Row],[Semaine]]="","",VLOOKUP(Tableau41516[[#This Row],[Semaine]],Listes!$A:$B,2,FALSE))</f>
        <v/>
      </c>
      <c r="B347" s="12" t="str">
        <f>IF(ISBLANK(Tableau41516[[#This Row],[Matricule]]),"",VLOOKUP(Tableau41516[[#This Row],[Matricule]],#REF!,2,FALSE))</f>
        <v/>
      </c>
      <c r="C347" s="12" t="str">
        <f>IF(ISBLANK(Tableau41516[[#This Row],[Matricule]]),"",VLOOKUP(Tableau41516[[#This Row],[Matricule]],#REF!,3,FALSE))</f>
        <v/>
      </c>
      <c r="D347" s="12" t="str">
        <f>CONCATENATE(Tableau41516[[#This Row],[Semaine]],Tableau41516[[#This Row],[Matricule]])</f>
        <v/>
      </c>
      <c r="H347" s="8"/>
      <c r="I347" s="8"/>
      <c r="J347" s="8"/>
      <c r="K347" s="8"/>
      <c r="L347" s="8"/>
      <c r="M347" s="8"/>
      <c r="N347" s="8"/>
      <c r="O347" s="21">
        <f>COUNTIF(Tableau41516[[#This Row],[Lundi]:[Dimanche]],"&gt;0")</f>
        <v>0</v>
      </c>
      <c r="P347" s="21">
        <f>SUM(Tableau41516[[#This Row],[Lundi]:[Dimanche]])</f>
        <v>0</v>
      </c>
      <c r="Q347" s="21">
        <f>COUNTIF(Tableau41516[[#This Row],[Lundi]:[Dimanche]],"&gt;=190")*1000</f>
        <v>0</v>
      </c>
      <c r="R347" s="21">
        <f t="shared" si="10"/>
        <v>0</v>
      </c>
      <c r="S347" s="21">
        <f t="shared" si="11"/>
        <v>0</v>
      </c>
      <c r="T347" s="54" t="str">
        <f>IF(Tableau41516[[#This Row],[Matricule]]&gt;1,IF(COUNTIF(Tableau41516[DateMatricule],Tableau41516[[#This Row],[DateMatricule]])&gt;1,"Doublon",""),"")</f>
        <v/>
      </c>
      <c r="U347"/>
    </row>
    <row r="348" spans="1:21" x14ac:dyDescent="0.25">
      <c r="A348" s="12" t="str">
        <f>IF(Tableau41516[[#This Row],[Semaine]]="","",VLOOKUP(Tableau41516[[#This Row],[Semaine]],Listes!$A:$B,2,FALSE))</f>
        <v/>
      </c>
      <c r="B348" s="12" t="str">
        <f>IF(ISBLANK(Tableau41516[[#This Row],[Matricule]]),"",VLOOKUP(Tableau41516[[#This Row],[Matricule]],#REF!,2,FALSE))</f>
        <v/>
      </c>
      <c r="C348" s="12" t="str">
        <f>IF(ISBLANK(Tableau41516[[#This Row],[Matricule]]),"",VLOOKUP(Tableau41516[[#This Row],[Matricule]],#REF!,3,FALSE))</f>
        <v/>
      </c>
      <c r="D348" s="12" t="str">
        <f>CONCATENATE(Tableau41516[[#This Row],[Semaine]],Tableau41516[[#This Row],[Matricule]])</f>
        <v/>
      </c>
      <c r="H348" s="8"/>
      <c r="I348" s="8"/>
      <c r="J348" s="8"/>
      <c r="K348" s="8"/>
      <c r="L348" s="8"/>
      <c r="M348" s="8"/>
      <c r="N348" s="8"/>
      <c r="O348" s="21">
        <f>COUNTIF(Tableau41516[[#This Row],[Lundi]:[Dimanche]],"&gt;0")</f>
        <v>0</v>
      </c>
      <c r="P348" s="21">
        <f>SUM(Tableau41516[[#This Row],[Lundi]:[Dimanche]])</f>
        <v>0</v>
      </c>
      <c r="Q348" s="21">
        <f>COUNTIF(Tableau41516[[#This Row],[Lundi]:[Dimanche]],"&gt;=190")*1000</f>
        <v>0</v>
      </c>
      <c r="R348" s="21">
        <f t="shared" si="10"/>
        <v>0</v>
      </c>
      <c r="S348" s="21">
        <f t="shared" si="11"/>
        <v>0</v>
      </c>
      <c r="T348" s="54" t="str">
        <f>IF(Tableau41516[[#This Row],[Matricule]]&gt;1,IF(COUNTIF(Tableau41516[DateMatricule],Tableau41516[[#This Row],[DateMatricule]])&gt;1,"Doublon",""),"")</f>
        <v/>
      </c>
      <c r="U348"/>
    </row>
    <row r="349" spans="1:21" x14ac:dyDescent="0.25">
      <c r="A349" s="12" t="str">
        <f>IF(Tableau41516[[#This Row],[Semaine]]="","",VLOOKUP(Tableau41516[[#This Row],[Semaine]],Listes!$A:$B,2,FALSE))</f>
        <v/>
      </c>
      <c r="B349" s="12" t="str">
        <f>IF(ISBLANK(Tableau41516[[#This Row],[Matricule]]),"",VLOOKUP(Tableau41516[[#This Row],[Matricule]],#REF!,2,FALSE))</f>
        <v/>
      </c>
      <c r="C349" s="12" t="str">
        <f>IF(ISBLANK(Tableau41516[[#This Row],[Matricule]]),"",VLOOKUP(Tableau41516[[#This Row],[Matricule]],#REF!,3,FALSE))</f>
        <v/>
      </c>
      <c r="D349" s="12" t="str">
        <f>CONCATENATE(Tableau41516[[#This Row],[Semaine]],Tableau41516[[#This Row],[Matricule]])</f>
        <v/>
      </c>
      <c r="H349" s="8"/>
      <c r="I349" s="8"/>
      <c r="J349" s="8"/>
      <c r="K349" s="8"/>
      <c r="L349" s="8"/>
      <c r="M349" s="8"/>
      <c r="N349" s="8"/>
      <c r="O349" s="21">
        <f>COUNTIF(Tableau41516[[#This Row],[Lundi]:[Dimanche]],"&gt;0")</f>
        <v>0</v>
      </c>
      <c r="P349" s="21">
        <f>SUM(Tableau41516[[#This Row],[Lundi]:[Dimanche]])</f>
        <v>0</v>
      </c>
      <c r="Q349" s="21">
        <f>COUNTIF(Tableau41516[[#This Row],[Lundi]:[Dimanche]],"&gt;=190")*1000</f>
        <v>0</v>
      </c>
      <c r="R349" s="21">
        <f t="shared" si="10"/>
        <v>0</v>
      </c>
      <c r="S349" s="21">
        <f t="shared" si="11"/>
        <v>0</v>
      </c>
      <c r="T349" s="54" t="str">
        <f>IF(Tableau41516[[#This Row],[Matricule]]&gt;1,IF(COUNTIF(Tableau41516[DateMatricule],Tableau41516[[#This Row],[DateMatricule]])&gt;1,"Doublon",""),"")</f>
        <v/>
      </c>
      <c r="U349"/>
    </row>
    <row r="350" spans="1:21" x14ac:dyDescent="0.25">
      <c r="A350" s="12" t="str">
        <f>IF(Tableau41516[[#This Row],[Semaine]]="","",VLOOKUP(Tableau41516[[#This Row],[Semaine]],Listes!$A:$B,2,FALSE))</f>
        <v/>
      </c>
      <c r="B350" s="12" t="str">
        <f>IF(ISBLANK(Tableau41516[[#This Row],[Matricule]]),"",VLOOKUP(Tableau41516[[#This Row],[Matricule]],#REF!,2,FALSE))</f>
        <v/>
      </c>
      <c r="C350" s="12" t="str">
        <f>IF(ISBLANK(Tableau41516[[#This Row],[Matricule]]),"",VLOOKUP(Tableau41516[[#This Row],[Matricule]],#REF!,3,FALSE))</f>
        <v/>
      </c>
      <c r="D350" s="12" t="str">
        <f>CONCATENATE(Tableau41516[[#This Row],[Semaine]],Tableau41516[[#This Row],[Matricule]])</f>
        <v/>
      </c>
      <c r="H350" s="8"/>
      <c r="I350" s="8"/>
      <c r="J350" s="8"/>
      <c r="K350" s="8"/>
      <c r="L350" s="8"/>
      <c r="M350" s="8"/>
      <c r="N350" s="8"/>
      <c r="O350" s="21">
        <f>COUNTIF(Tableau41516[[#This Row],[Lundi]:[Dimanche]],"&gt;0")</f>
        <v>0</v>
      </c>
      <c r="P350" s="21">
        <f>SUM(Tableau41516[[#This Row],[Lundi]:[Dimanche]])</f>
        <v>0</v>
      </c>
      <c r="Q350" s="21">
        <f>COUNTIF(Tableau41516[[#This Row],[Lundi]:[Dimanche]],"&gt;=190")*1000</f>
        <v>0</v>
      </c>
      <c r="R350" s="21">
        <f t="shared" si="10"/>
        <v>0</v>
      </c>
      <c r="S350" s="21">
        <f t="shared" si="11"/>
        <v>0</v>
      </c>
      <c r="T350" s="54" t="str">
        <f>IF(Tableau41516[[#This Row],[Matricule]]&gt;1,IF(COUNTIF(Tableau41516[DateMatricule],Tableau41516[[#This Row],[DateMatricule]])&gt;1,"Doublon",""),"")</f>
        <v/>
      </c>
      <c r="U350"/>
    </row>
    <row r="351" spans="1:21" x14ac:dyDescent="0.25">
      <c r="A351" s="12" t="str">
        <f>IF(Tableau41516[[#This Row],[Semaine]]="","",VLOOKUP(Tableau41516[[#This Row],[Semaine]],Listes!$A:$B,2,FALSE))</f>
        <v/>
      </c>
      <c r="B351" s="12" t="str">
        <f>IF(ISBLANK(Tableau41516[[#This Row],[Matricule]]),"",VLOOKUP(Tableau41516[[#This Row],[Matricule]],#REF!,2,FALSE))</f>
        <v/>
      </c>
      <c r="C351" s="12" t="str">
        <f>IF(ISBLANK(Tableau41516[[#This Row],[Matricule]]),"",VLOOKUP(Tableau41516[[#This Row],[Matricule]],#REF!,3,FALSE))</f>
        <v/>
      </c>
      <c r="D351" s="12" t="str">
        <f>CONCATENATE(Tableau41516[[#This Row],[Semaine]],Tableau41516[[#This Row],[Matricule]])</f>
        <v/>
      </c>
      <c r="H351" s="8"/>
      <c r="I351" s="8"/>
      <c r="J351" s="8"/>
      <c r="K351" s="8"/>
      <c r="L351" s="8"/>
      <c r="M351" s="8"/>
      <c r="N351" s="8"/>
      <c r="O351" s="21">
        <f>COUNTIF(Tableau41516[[#This Row],[Lundi]:[Dimanche]],"&gt;0")</f>
        <v>0</v>
      </c>
      <c r="P351" s="21">
        <f>SUM(Tableau41516[[#This Row],[Lundi]:[Dimanche]])</f>
        <v>0</v>
      </c>
      <c r="Q351" s="21">
        <f>COUNTIF(Tableau41516[[#This Row],[Lundi]:[Dimanche]],"&gt;=190")*1000</f>
        <v>0</v>
      </c>
      <c r="R351" s="21">
        <f t="shared" si="10"/>
        <v>0</v>
      </c>
      <c r="S351" s="21">
        <f t="shared" si="11"/>
        <v>0</v>
      </c>
      <c r="T351" s="54" t="str">
        <f>IF(Tableau41516[[#This Row],[Matricule]]&gt;1,IF(COUNTIF(Tableau41516[DateMatricule],Tableau41516[[#This Row],[DateMatricule]])&gt;1,"Doublon",""),"")</f>
        <v/>
      </c>
      <c r="U351"/>
    </row>
    <row r="352" spans="1:21" x14ac:dyDescent="0.25">
      <c r="A352" s="12" t="str">
        <f>IF(Tableau41516[[#This Row],[Semaine]]="","",VLOOKUP(Tableau41516[[#This Row],[Semaine]],Listes!$A:$B,2,FALSE))</f>
        <v/>
      </c>
      <c r="B352" s="12" t="str">
        <f>IF(ISBLANK(Tableau41516[[#This Row],[Matricule]]),"",VLOOKUP(Tableau41516[[#This Row],[Matricule]],#REF!,2,FALSE))</f>
        <v/>
      </c>
      <c r="C352" s="12" t="str">
        <f>IF(ISBLANK(Tableau41516[[#This Row],[Matricule]]),"",VLOOKUP(Tableau41516[[#This Row],[Matricule]],#REF!,3,FALSE))</f>
        <v/>
      </c>
      <c r="D352" s="12" t="str">
        <f>CONCATENATE(Tableau41516[[#This Row],[Semaine]],Tableau41516[[#This Row],[Matricule]])</f>
        <v/>
      </c>
      <c r="H352" s="8"/>
      <c r="I352" s="8"/>
      <c r="J352" s="8"/>
      <c r="K352" s="8"/>
      <c r="L352" s="8"/>
      <c r="M352" s="8"/>
      <c r="N352" s="8"/>
      <c r="O352" s="21">
        <f>COUNTIF(Tableau41516[[#This Row],[Lundi]:[Dimanche]],"&gt;0")</f>
        <v>0</v>
      </c>
      <c r="P352" s="21">
        <f>SUM(Tableau41516[[#This Row],[Lundi]:[Dimanche]])</f>
        <v>0</v>
      </c>
      <c r="Q352" s="21">
        <f>COUNTIF(Tableau41516[[#This Row],[Lundi]:[Dimanche]],"&gt;=190")*1000</f>
        <v>0</v>
      </c>
      <c r="R352" s="21">
        <f t="shared" si="10"/>
        <v>0</v>
      </c>
      <c r="S352" s="21">
        <f t="shared" si="11"/>
        <v>0</v>
      </c>
      <c r="T352" s="54" t="str">
        <f>IF(Tableau41516[[#This Row],[Matricule]]&gt;1,IF(COUNTIF(Tableau41516[DateMatricule],Tableau41516[[#This Row],[DateMatricule]])&gt;1,"Doublon",""),"")</f>
        <v/>
      </c>
      <c r="U352"/>
    </row>
    <row r="353" spans="1:21" x14ac:dyDescent="0.25">
      <c r="A353" s="12" t="str">
        <f>IF(Tableau41516[[#This Row],[Semaine]]="","",VLOOKUP(Tableau41516[[#This Row],[Semaine]],Listes!$A:$B,2,FALSE))</f>
        <v/>
      </c>
      <c r="B353" s="12" t="str">
        <f>IF(ISBLANK(Tableau41516[[#This Row],[Matricule]]),"",VLOOKUP(Tableau41516[[#This Row],[Matricule]],#REF!,2,FALSE))</f>
        <v/>
      </c>
      <c r="C353" s="12" t="str">
        <f>IF(ISBLANK(Tableau41516[[#This Row],[Matricule]]),"",VLOOKUP(Tableau41516[[#This Row],[Matricule]],#REF!,3,FALSE))</f>
        <v/>
      </c>
      <c r="D353" s="12" t="str">
        <f>CONCATENATE(Tableau41516[[#This Row],[Semaine]],Tableau41516[[#This Row],[Matricule]])</f>
        <v/>
      </c>
      <c r="H353" s="8"/>
      <c r="I353" s="8"/>
      <c r="J353" s="8"/>
      <c r="K353" s="8"/>
      <c r="L353" s="8"/>
      <c r="M353" s="8"/>
      <c r="N353" s="8"/>
      <c r="O353" s="21">
        <f>COUNTIF(Tableau41516[[#This Row],[Lundi]:[Dimanche]],"&gt;0")</f>
        <v>0</v>
      </c>
      <c r="P353" s="21">
        <f>SUM(Tableau41516[[#This Row],[Lundi]:[Dimanche]])</f>
        <v>0</v>
      </c>
      <c r="Q353" s="21">
        <f>COUNTIF(Tableau41516[[#This Row],[Lundi]:[Dimanche]],"&gt;=190")*1000</f>
        <v>0</v>
      </c>
      <c r="R353" s="21">
        <f t="shared" si="10"/>
        <v>0</v>
      </c>
      <c r="S353" s="21">
        <f t="shared" si="11"/>
        <v>0</v>
      </c>
      <c r="T353" s="54" t="str">
        <f>IF(Tableau41516[[#This Row],[Matricule]]&gt;1,IF(COUNTIF(Tableau41516[DateMatricule],Tableau41516[[#This Row],[DateMatricule]])&gt;1,"Doublon",""),"")</f>
        <v/>
      </c>
      <c r="U353"/>
    </row>
    <row r="354" spans="1:21" x14ac:dyDescent="0.25">
      <c r="A354" s="12" t="str">
        <f>IF(Tableau41516[[#This Row],[Semaine]]="","",VLOOKUP(Tableau41516[[#This Row],[Semaine]],Listes!$A:$B,2,FALSE))</f>
        <v/>
      </c>
      <c r="B354" s="12" t="str">
        <f>IF(ISBLANK(Tableau41516[[#This Row],[Matricule]]),"",VLOOKUP(Tableau41516[[#This Row],[Matricule]],#REF!,2,FALSE))</f>
        <v/>
      </c>
      <c r="C354" s="12" t="str">
        <f>IF(ISBLANK(Tableau41516[[#This Row],[Matricule]]),"",VLOOKUP(Tableau41516[[#This Row],[Matricule]],#REF!,3,FALSE))</f>
        <v/>
      </c>
      <c r="D354" s="12" t="str">
        <f>CONCATENATE(Tableau41516[[#This Row],[Semaine]],Tableau41516[[#This Row],[Matricule]])</f>
        <v/>
      </c>
      <c r="H354" s="8"/>
      <c r="I354" s="8"/>
      <c r="J354" s="8"/>
      <c r="K354" s="8"/>
      <c r="L354" s="8"/>
      <c r="M354" s="8"/>
      <c r="N354" s="8"/>
      <c r="O354" s="21">
        <f>COUNTIF(Tableau41516[[#This Row],[Lundi]:[Dimanche]],"&gt;0")</f>
        <v>0</v>
      </c>
      <c r="P354" s="21">
        <f>SUM(Tableau41516[[#This Row],[Lundi]:[Dimanche]])</f>
        <v>0</v>
      </c>
      <c r="Q354" s="21">
        <f>COUNTIF(Tableau41516[[#This Row],[Lundi]:[Dimanche]],"&gt;=190")*1000</f>
        <v>0</v>
      </c>
      <c r="R354" s="21">
        <f t="shared" si="10"/>
        <v>0</v>
      </c>
      <c r="S354" s="21">
        <f t="shared" si="11"/>
        <v>0</v>
      </c>
      <c r="T354" s="54" t="str">
        <f>IF(Tableau41516[[#This Row],[Matricule]]&gt;1,IF(COUNTIF(Tableau41516[DateMatricule],Tableau41516[[#This Row],[DateMatricule]])&gt;1,"Doublon",""),"")</f>
        <v/>
      </c>
      <c r="U354"/>
    </row>
    <row r="355" spans="1:21" x14ac:dyDescent="0.25">
      <c r="A355" s="12" t="str">
        <f>IF(Tableau41516[[#This Row],[Semaine]]="","",VLOOKUP(Tableau41516[[#This Row],[Semaine]],Listes!$A:$B,2,FALSE))</f>
        <v/>
      </c>
      <c r="B355" s="12" t="str">
        <f>IF(ISBLANK(Tableau41516[[#This Row],[Matricule]]),"",VLOOKUP(Tableau41516[[#This Row],[Matricule]],#REF!,2,FALSE))</f>
        <v/>
      </c>
      <c r="C355" s="12" t="str">
        <f>IF(ISBLANK(Tableau41516[[#This Row],[Matricule]]),"",VLOOKUP(Tableau41516[[#This Row],[Matricule]],#REF!,3,FALSE))</f>
        <v/>
      </c>
      <c r="D355" s="12" t="str">
        <f>CONCATENATE(Tableau41516[[#This Row],[Semaine]],Tableau41516[[#This Row],[Matricule]])</f>
        <v/>
      </c>
      <c r="H355" s="8"/>
      <c r="I355" s="8"/>
      <c r="J355" s="8"/>
      <c r="K355" s="8"/>
      <c r="L355" s="8"/>
      <c r="M355" s="8"/>
      <c r="N355" s="8"/>
      <c r="O355" s="21">
        <f>COUNTIF(Tableau41516[[#This Row],[Lundi]:[Dimanche]],"&gt;0")</f>
        <v>0</v>
      </c>
      <c r="P355" s="21">
        <f>SUM(Tableau41516[[#This Row],[Lundi]:[Dimanche]])</f>
        <v>0</v>
      </c>
      <c r="Q355" s="21">
        <f>COUNTIF(Tableau41516[[#This Row],[Lundi]:[Dimanche]],"&gt;=190")*1000</f>
        <v>0</v>
      </c>
      <c r="R355" s="21">
        <f t="shared" si="10"/>
        <v>0</v>
      </c>
      <c r="S355" s="21">
        <f t="shared" si="11"/>
        <v>0</v>
      </c>
      <c r="T355" s="54" t="str">
        <f>IF(Tableau41516[[#This Row],[Matricule]]&gt;1,IF(COUNTIF(Tableau41516[DateMatricule],Tableau41516[[#This Row],[DateMatricule]])&gt;1,"Doublon",""),"")</f>
        <v/>
      </c>
      <c r="U355"/>
    </row>
    <row r="356" spans="1:21" x14ac:dyDescent="0.25">
      <c r="A356" s="12" t="str">
        <f>IF(Tableau41516[[#This Row],[Semaine]]="","",VLOOKUP(Tableau41516[[#This Row],[Semaine]],Listes!$A:$B,2,FALSE))</f>
        <v/>
      </c>
      <c r="B356" s="12" t="str">
        <f>IF(ISBLANK(Tableau41516[[#This Row],[Matricule]]),"",VLOOKUP(Tableau41516[[#This Row],[Matricule]],#REF!,2,FALSE))</f>
        <v/>
      </c>
      <c r="C356" s="12" t="str">
        <f>IF(ISBLANK(Tableau41516[[#This Row],[Matricule]]),"",VLOOKUP(Tableau41516[[#This Row],[Matricule]],#REF!,3,FALSE))</f>
        <v/>
      </c>
      <c r="D356" s="12" t="str">
        <f>CONCATENATE(Tableau41516[[#This Row],[Semaine]],Tableau41516[[#This Row],[Matricule]])</f>
        <v/>
      </c>
      <c r="H356" s="8"/>
      <c r="I356" s="8"/>
      <c r="J356" s="8"/>
      <c r="K356" s="8"/>
      <c r="L356" s="8"/>
      <c r="M356" s="8"/>
      <c r="N356" s="8"/>
      <c r="O356" s="21">
        <f>COUNTIF(Tableau41516[[#This Row],[Lundi]:[Dimanche]],"&gt;0")</f>
        <v>0</v>
      </c>
      <c r="P356" s="21">
        <f>SUM(Tableau41516[[#This Row],[Lundi]:[Dimanche]])</f>
        <v>0</v>
      </c>
      <c r="Q356" s="21">
        <f>COUNTIF(Tableau41516[[#This Row],[Lundi]:[Dimanche]],"&gt;=190")*1000</f>
        <v>0</v>
      </c>
      <c r="R356" s="21">
        <f t="shared" si="10"/>
        <v>0</v>
      </c>
      <c r="S356" s="21">
        <f t="shared" si="11"/>
        <v>0</v>
      </c>
      <c r="T356" s="54" t="str">
        <f>IF(Tableau41516[[#This Row],[Matricule]]&gt;1,IF(COUNTIF(Tableau41516[DateMatricule],Tableau41516[[#This Row],[DateMatricule]])&gt;1,"Doublon",""),"")</f>
        <v/>
      </c>
      <c r="U356"/>
    </row>
    <row r="357" spans="1:21" x14ac:dyDescent="0.25">
      <c r="A357" s="12" t="str">
        <f>IF(Tableau41516[[#This Row],[Semaine]]="","",VLOOKUP(Tableau41516[[#This Row],[Semaine]],Listes!$A:$B,2,FALSE))</f>
        <v/>
      </c>
      <c r="B357" s="12" t="str">
        <f>IF(ISBLANK(Tableau41516[[#This Row],[Matricule]]),"",VLOOKUP(Tableau41516[[#This Row],[Matricule]],#REF!,2,FALSE))</f>
        <v/>
      </c>
      <c r="C357" s="12" t="str">
        <f>IF(ISBLANK(Tableau41516[[#This Row],[Matricule]]),"",VLOOKUP(Tableau41516[[#This Row],[Matricule]],#REF!,3,FALSE))</f>
        <v/>
      </c>
      <c r="D357" s="12" t="str">
        <f>CONCATENATE(Tableau41516[[#This Row],[Semaine]],Tableau41516[[#This Row],[Matricule]])</f>
        <v/>
      </c>
      <c r="H357" s="8"/>
      <c r="I357" s="8"/>
      <c r="J357" s="8"/>
      <c r="K357" s="8"/>
      <c r="L357" s="8"/>
      <c r="M357" s="8"/>
      <c r="N357" s="8"/>
      <c r="O357" s="21">
        <f>COUNTIF(Tableau41516[[#This Row],[Lundi]:[Dimanche]],"&gt;0")</f>
        <v>0</v>
      </c>
      <c r="P357" s="21">
        <f>SUM(Tableau41516[[#This Row],[Lundi]:[Dimanche]])</f>
        <v>0</v>
      </c>
      <c r="Q357" s="21">
        <f>COUNTIF(Tableau41516[[#This Row],[Lundi]:[Dimanche]],"&gt;=190")*1000</f>
        <v>0</v>
      </c>
      <c r="R357" s="21">
        <f t="shared" si="10"/>
        <v>0</v>
      </c>
      <c r="S357" s="21">
        <f t="shared" si="11"/>
        <v>0</v>
      </c>
      <c r="T357" s="54" t="str">
        <f>IF(Tableau41516[[#This Row],[Matricule]]&gt;1,IF(COUNTIF(Tableau41516[DateMatricule],Tableau41516[[#This Row],[DateMatricule]])&gt;1,"Doublon",""),"")</f>
        <v/>
      </c>
      <c r="U357"/>
    </row>
    <row r="358" spans="1:21" x14ac:dyDescent="0.25">
      <c r="A358" s="12" t="str">
        <f>IF(Tableau41516[[#This Row],[Semaine]]="","",VLOOKUP(Tableau41516[[#This Row],[Semaine]],Listes!$A:$B,2,FALSE))</f>
        <v/>
      </c>
      <c r="B358" s="12" t="str">
        <f>IF(ISBLANK(Tableau41516[[#This Row],[Matricule]]),"",VLOOKUP(Tableau41516[[#This Row],[Matricule]],#REF!,2,FALSE))</f>
        <v/>
      </c>
      <c r="C358" s="12" t="str">
        <f>IF(ISBLANK(Tableau41516[[#This Row],[Matricule]]),"",VLOOKUP(Tableau41516[[#This Row],[Matricule]],#REF!,3,FALSE))</f>
        <v/>
      </c>
      <c r="D358" s="12" t="str">
        <f>CONCATENATE(Tableau41516[[#This Row],[Semaine]],Tableau41516[[#This Row],[Matricule]])</f>
        <v/>
      </c>
      <c r="H358" s="8"/>
      <c r="I358" s="8"/>
      <c r="J358" s="8"/>
      <c r="K358" s="8"/>
      <c r="L358" s="8"/>
      <c r="M358" s="8"/>
      <c r="N358" s="8"/>
      <c r="O358" s="21">
        <f>COUNTIF(Tableau41516[[#This Row],[Lundi]:[Dimanche]],"&gt;0")</f>
        <v>0</v>
      </c>
      <c r="P358" s="21">
        <f>SUM(Tableau41516[[#This Row],[Lundi]:[Dimanche]])</f>
        <v>0</v>
      </c>
      <c r="Q358" s="21">
        <f>COUNTIF(Tableau41516[[#This Row],[Lundi]:[Dimanche]],"&gt;=190")*1000</f>
        <v>0</v>
      </c>
      <c r="R358" s="21">
        <f t="shared" si="10"/>
        <v>0</v>
      </c>
      <c r="S358" s="21">
        <f t="shared" si="11"/>
        <v>0</v>
      </c>
      <c r="T358" s="54" t="str">
        <f>IF(Tableau41516[[#This Row],[Matricule]]&gt;1,IF(COUNTIF(Tableau41516[DateMatricule],Tableau41516[[#This Row],[DateMatricule]])&gt;1,"Doublon",""),"")</f>
        <v/>
      </c>
      <c r="U358"/>
    </row>
    <row r="359" spans="1:21" x14ac:dyDescent="0.25">
      <c r="A359" s="12" t="str">
        <f>IF(Tableau41516[[#This Row],[Semaine]]="","",VLOOKUP(Tableau41516[[#This Row],[Semaine]],Listes!$A:$B,2,FALSE))</f>
        <v/>
      </c>
      <c r="B359" s="12" t="str">
        <f>IF(ISBLANK(Tableau41516[[#This Row],[Matricule]]),"",VLOOKUP(Tableau41516[[#This Row],[Matricule]],#REF!,2,FALSE))</f>
        <v/>
      </c>
      <c r="C359" s="12" t="str">
        <f>IF(ISBLANK(Tableau41516[[#This Row],[Matricule]]),"",VLOOKUP(Tableau41516[[#This Row],[Matricule]],#REF!,3,FALSE))</f>
        <v/>
      </c>
      <c r="D359" s="12" t="str">
        <f>CONCATENATE(Tableau41516[[#This Row],[Semaine]],Tableau41516[[#This Row],[Matricule]])</f>
        <v/>
      </c>
      <c r="H359" s="8"/>
      <c r="I359" s="8"/>
      <c r="J359" s="8"/>
      <c r="K359" s="8"/>
      <c r="L359" s="8"/>
      <c r="M359" s="8"/>
      <c r="N359" s="8"/>
      <c r="O359" s="21">
        <f>COUNTIF(Tableau41516[[#This Row],[Lundi]:[Dimanche]],"&gt;0")</f>
        <v>0</v>
      </c>
      <c r="P359" s="21">
        <f>SUM(Tableau41516[[#This Row],[Lundi]:[Dimanche]])</f>
        <v>0</v>
      </c>
      <c r="Q359" s="21">
        <f>COUNTIF(Tableau41516[[#This Row],[Lundi]:[Dimanche]],"&gt;=190")*1000</f>
        <v>0</v>
      </c>
      <c r="R359" s="21">
        <f t="shared" si="10"/>
        <v>0</v>
      </c>
      <c r="S359" s="21">
        <f t="shared" si="11"/>
        <v>0</v>
      </c>
      <c r="T359" s="54" t="str">
        <f>IF(Tableau41516[[#This Row],[Matricule]]&gt;1,IF(COUNTIF(Tableau41516[DateMatricule],Tableau41516[[#This Row],[DateMatricule]])&gt;1,"Doublon",""),"")</f>
        <v/>
      </c>
      <c r="U359"/>
    </row>
    <row r="360" spans="1:21" x14ac:dyDescent="0.25">
      <c r="A360" s="12" t="str">
        <f>IF(Tableau41516[[#This Row],[Semaine]]="","",VLOOKUP(Tableau41516[[#This Row],[Semaine]],Listes!$A:$B,2,FALSE))</f>
        <v/>
      </c>
      <c r="B360" s="12" t="str">
        <f>IF(ISBLANK(Tableau41516[[#This Row],[Matricule]]),"",VLOOKUP(Tableau41516[[#This Row],[Matricule]],#REF!,2,FALSE))</f>
        <v/>
      </c>
      <c r="C360" s="12" t="str">
        <f>IF(ISBLANK(Tableau41516[[#This Row],[Matricule]]),"",VLOOKUP(Tableau41516[[#This Row],[Matricule]],#REF!,3,FALSE))</f>
        <v/>
      </c>
      <c r="D360" s="12" t="str">
        <f>CONCATENATE(Tableau41516[[#This Row],[Semaine]],Tableau41516[[#This Row],[Matricule]])</f>
        <v/>
      </c>
      <c r="H360" s="8"/>
      <c r="I360" s="8"/>
      <c r="J360" s="8"/>
      <c r="K360" s="8"/>
      <c r="L360" s="8"/>
      <c r="M360" s="8"/>
      <c r="N360" s="8"/>
      <c r="O360" s="21">
        <f>COUNTIF(Tableau41516[[#This Row],[Lundi]:[Dimanche]],"&gt;0")</f>
        <v>0</v>
      </c>
      <c r="P360" s="21">
        <f>SUM(Tableau41516[[#This Row],[Lundi]:[Dimanche]])</f>
        <v>0</v>
      </c>
      <c r="Q360" s="21">
        <f>COUNTIF(Tableau41516[[#This Row],[Lundi]:[Dimanche]],"&gt;=190")*1000</f>
        <v>0</v>
      </c>
      <c r="R360" s="21">
        <f t="shared" si="10"/>
        <v>0</v>
      </c>
      <c r="S360" s="21">
        <f t="shared" si="11"/>
        <v>0</v>
      </c>
      <c r="T360" s="54" t="str">
        <f>IF(Tableau41516[[#This Row],[Matricule]]&gt;1,IF(COUNTIF(Tableau41516[DateMatricule],Tableau41516[[#This Row],[DateMatricule]])&gt;1,"Doublon",""),"")</f>
        <v/>
      </c>
      <c r="U360"/>
    </row>
    <row r="361" spans="1:21" x14ac:dyDescent="0.25">
      <c r="A361" s="12" t="str">
        <f>IF(Tableau41516[[#This Row],[Semaine]]="","",VLOOKUP(Tableau41516[[#This Row],[Semaine]],Listes!$A:$B,2,FALSE))</f>
        <v/>
      </c>
      <c r="B361" s="12" t="str">
        <f>IF(ISBLANK(Tableau41516[[#This Row],[Matricule]]),"",VLOOKUP(Tableau41516[[#This Row],[Matricule]],#REF!,2,FALSE))</f>
        <v/>
      </c>
      <c r="C361" s="12" t="str">
        <f>IF(ISBLANK(Tableau41516[[#This Row],[Matricule]]),"",VLOOKUP(Tableau41516[[#This Row],[Matricule]],#REF!,3,FALSE))</f>
        <v/>
      </c>
      <c r="D361" s="12" t="str">
        <f>CONCATENATE(Tableau41516[[#This Row],[Semaine]],Tableau41516[[#This Row],[Matricule]])</f>
        <v/>
      </c>
      <c r="H361" s="8"/>
      <c r="I361" s="8"/>
      <c r="J361" s="8"/>
      <c r="K361" s="8"/>
      <c r="L361" s="8"/>
      <c r="M361" s="8"/>
      <c r="N361" s="8"/>
      <c r="O361" s="21">
        <f>COUNTIF(Tableau41516[[#This Row],[Lundi]:[Dimanche]],"&gt;0")</f>
        <v>0</v>
      </c>
      <c r="P361" s="21">
        <f>SUM(Tableau41516[[#This Row],[Lundi]:[Dimanche]])</f>
        <v>0</v>
      </c>
      <c r="Q361" s="21">
        <f>COUNTIF(Tableau41516[[#This Row],[Lundi]:[Dimanche]],"&gt;=190")*1000</f>
        <v>0</v>
      </c>
      <c r="R361" s="21">
        <f t="shared" si="10"/>
        <v>0</v>
      </c>
      <c r="S361" s="21">
        <f t="shared" si="11"/>
        <v>0</v>
      </c>
      <c r="T361" s="54" t="str">
        <f>IF(Tableau41516[[#This Row],[Matricule]]&gt;1,IF(COUNTIF(Tableau41516[DateMatricule],Tableau41516[[#This Row],[DateMatricule]])&gt;1,"Doublon",""),"")</f>
        <v/>
      </c>
      <c r="U361"/>
    </row>
    <row r="362" spans="1:21" x14ac:dyDescent="0.25">
      <c r="A362" s="12" t="str">
        <f>IF(Tableau41516[[#This Row],[Semaine]]="","",VLOOKUP(Tableau41516[[#This Row],[Semaine]],Listes!$A:$B,2,FALSE))</f>
        <v/>
      </c>
      <c r="B362" s="12" t="str">
        <f>IF(ISBLANK(Tableau41516[[#This Row],[Matricule]]),"",VLOOKUP(Tableau41516[[#This Row],[Matricule]],#REF!,2,FALSE))</f>
        <v/>
      </c>
      <c r="C362" s="12" t="str">
        <f>IF(ISBLANK(Tableau41516[[#This Row],[Matricule]]),"",VLOOKUP(Tableau41516[[#This Row],[Matricule]],#REF!,3,FALSE))</f>
        <v/>
      </c>
      <c r="D362" s="12" t="str">
        <f>CONCATENATE(Tableau41516[[#This Row],[Semaine]],Tableau41516[[#This Row],[Matricule]])</f>
        <v/>
      </c>
      <c r="H362" s="8"/>
      <c r="I362" s="8"/>
      <c r="J362" s="8"/>
      <c r="K362" s="8"/>
      <c r="L362" s="8"/>
      <c r="M362" s="8"/>
      <c r="N362" s="8"/>
      <c r="O362" s="21">
        <f>COUNTIF(Tableau41516[[#This Row],[Lundi]:[Dimanche]],"&gt;0")</f>
        <v>0</v>
      </c>
      <c r="P362" s="21">
        <f>SUM(Tableau41516[[#This Row],[Lundi]:[Dimanche]])</f>
        <v>0</v>
      </c>
      <c r="Q362" s="21">
        <f>COUNTIF(Tableau41516[[#This Row],[Lundi]:[Dimanche]],"&gt;=190")*1000</f>
        <v>0</v>
      </c>
      <c r="R362" s="21">
        <f t="shared" si="10"/>
        <v>0</v>
      </c>
      <c r="S362" s="21">
        <f t="shared" si="11"/>
        <v>0</v>
      </c>
      <c r="T362" s="54" t="str">
        <f>IF(Tableau41516[[#This Row],[Matricule]]&gt;1,IF(COUNTIF(Tableau41516[DateMatricule],Tableau41516[[#This Row],[DateMatricule]])&gt;1,"Doublon",""),"")</f>
        <v/>
      </c>
      <c r="U362"/>
    </row>
    <row r="363" spans="1:21" x14ac:dyDescent="0.25">
      <c r="A363" s="12" t="str">
        <f>IF(Tableau41516[[#This Row],[Semaine]]="","",VLOOKUP(Tableau41516[[#This Row],[Semaine]],Listes!$A:$B,2,FALSE))</f>
        <v/>
      </c>
      <c r="B363" s="12" t="str">
        <f>IF(ISBLANK(Tableau41516[[#This Row],[Matricule]]),"",VLOOKUP(Tableau41516[[#This Row],[Matricule]],#REF!,2,FALSE))</f>
        <v/>
      </c>
      <c r="C363" s="12" t="str">
        <f>IF(ISBLANK(Tableau41516[[#This Row],[Matricule]]),"",VLOOKUP(Tableau41516[[#This Row],[Matricule]],#REF!,3,FALSE))</f>
        <v/>
      </c>
      <c r="D363" s="12" t="str">
        <f>CONCATENATE(Tableau41516[[#This Row],[Semaine]],Tableau41516[[#This Row],[Matricule]])</f>
        <v/>
      </c>
      <c r="H363" s="8"/>
      <c r="I363" s="8"/>
      <c r="J363" s="8"/>
      <c r="K363" s="8"/>
      <c r="L363" s="8"/>
      <c r="M363" s="8"/>
      <c r="N363" s="8"/>
      <c r="O363" s="21">
        <f>COUNTIF(Tableau41516[[#This Row],[Lundi]:[Dimanche]],"&gt;0")</f>
        <v>0</v>
      </c>
      <c r="P363" s="21">
        <f>SUM(Tableau41516[[#This Row],[Lundi]:[Dimanche]])</f>
        <v>0</v>
      </c>
      <c r="Q363" s="21">
        <f>COUNTIF(Tableau41516[[#This Row],[Lundi]:[Dimanche]],"&gt;=190")*1000</f>
        <v>0</v>
      </c>
      <c r="R363" s="21">
        <f t="shared" si="10"/>
        <v>0</v>
      </c>
      <c r="S363" s="21">
        <f t="shared" si="11"/>
        <v>0</v>
      </c>
      <c r="T363" s="54" t="str">
        <f>IF(Tableau41516[[#This Row],[Matricule]]&gt;1,IF(COUNTIF(Tableau41516[DateMatricule],Tableau41516[[#This Row],[DateMatricule]])&gt;1,"Doublon",""),"")</f>
        <v/>
      </c>
      <c r="U363"/>
    </row>
    <row r="364" spans="1:21" x14ac:dyDescent="0.25">
      <c r="A364" s="12" t="str">
        <f>IF(Tableau41516[[#This Row],[Semaine]]="","",VLOOKUP(Tableau41516[[#This Row],[Semaine]],Listes!$A:$B,2,FALSE))</f>
        <v/>
      </c>
      <c r="B364" s="12" t="str">
        <f>IF(ISBLANK(Tableau41516[[#This Row],[Matricule]]),"",VLOOKUP(Tableau41516[[#This Row],[Matricule]],#REF!,2,FALSE))</f>
        <v/>
      </c>
      <c r="C364" s="12" t="str">
        <f>IF(ISBLANK(Tableau41516[[#This Row],[Matricule]]),"",VLOOKUP(Tableau41516[[#This Row],[Matricule]],#REF!,3,FALSE))</f>
        <v/>
      </c>
      <c r="D364" s="12" t="str">
        <f>CONCATENATE(Tableau41516[[#This Row],[Semaine]],Tableau41516[[#This Row],[Matricule]])</f>
        <v/>
      </c>
      <c r="H364" s="8"/>
      <c r="I364" s="8"/>
      <c r="J364" s="8"/>
      <c r="K364" s="8"/>
      <c r="L364" s="8"/>
      <c r="M364" s="8"/>
      <c r="N364" s="8"/>
      <c r="O364" s="21">
        <f>COUNTIF(Tableau41516[[#This Row],[Lundi]:[Dimanche]],"&gt;0")</f>
        <v>0</v>
      </c>
      <c r="P364" s="21">
        <f>SUM(Tableau41516[[#This Row],[Lundi]:[Dimanche]])</f>
        <v>0</v>
      </c>
      <c r="Q364" s="21">
        <f>COUNTIF(Tableau41516[[#This Row],[Lundi]:[Dimanche]],"&gt;=190")*1000</f>
        <v>0</v>
      </c>
      <c r="R364" s="21">
        <f t="shared" si="10"/>
        <v>0</v>
      </c>
      <c r="S364" s="21">
        <f t="shared" si="11"/>
        <v>0</v>
      </c>
      <c r="T364" s="54" t="str">
        <f>IF(Tableau41516[[#This Row],[Matricule]]&gt;1,IF(COUNTIF(Tableau41516[DateMatricule],Tableau41516[[#This Row],[DateMatricule]])&gt;1,"Doublon",""),"")</f>
        <v/>
      </c>
      <c r="U364"/>
    </row>
    <row r="365" spans="1:21" x14ac:dyDescent="0.25">
      <c r="A365" s="12" t="str">
        <f>IF(Tableau41516[[#This Row],[Semaine]]="","",VLOOKUP(Tableau41516[[#This Row],[Semaine]],Listes!$A:$B,2,FALSE))</f>
        <v/>
      </c>
      <c r="B365" s="12" t="str">
        <f>IF(ISBLANK(Tableau41516[[#This Row],[Matricule]]),"",VLOOKUP(Tableau41516[[#This Row],[Matricule]],#REF!,2,FALSE))</f>
        <v/>
      </c>
      <c r="C365" s="12" t="str">
        <f>IF(ISBLANK(Tableau41516[[#This Row],[Matricule]]),"",VLOOKUP(Tableau41516[[#This Row],[Matricule]],#REF!,3,FALSE))</f>
        <v/>
      </c>
      <c r="D365" s="12" t="str">
        <f>CONCATENATE(Tableau41516[[#This Row],[Semaine]],Tableau41516[[#This Row],[Matricule]])</f>
        <v/>
      </c>
      <c r="H365" s="8"/>
      <c r="I365" s="8"/>
      <c r="J365" s="8"/>
      <c r="K365" s="8"/>
      <c r="L365" s="8"/>
      <c r="M365" s="8"/>
      <c r="N365" s="8"/>
      <c r="O365" s="21">
        <f>COUNTIF(Tableau41516[[#This Row],[Lundi]:[Dimanche]],"&gt;0")</f>
        <v>0</v>
      </c>
      <c r="P365" s="21">
        <f>SUM(Tableau41516[[#This Row],[Lundi]:[Dimanche]])</f>
        <v>0</v>
      </c>
      <c r="Q365" s="21">
        <f>COUNTIF(Tableau41516[[#This Row],[Lundi]:[Dimanche]],"&gt;=190")*1000</f>
        <v>0</v>
      </c>
      <c r="R365" s="21">
        <f t="shared" si="10"/>
        <v>0</v>
      </c>
      <c r="S365" s="21">
        <f t="shared" si="11"/>
        <v>0</v>
      </c>
      <c r="T365" s="54" t="str">
        <f>IF(Tableau41516[[#This Row],[Matricule]]&gt;1,IF(COUNTIF(Tableau41516[DateMatricule],Tableau41516[[#This Row],[DateMatricule]])&gt;1,"Doublon",""),"")</f>
        <v/>
      </c>
      <c r="U365"/>
    </row>
    <row r="366" spans="1:21" x14ac:dyDescent="0.25">
      <c r="A366" s="12" t="str">
        <f>IF(Tableau41516[[#This Row],[Semaine]]="","",VLOOKUP(Tableau41516[[#This Row],[Semaine]],Listes!$A:$B,2,FALSE))</f>
        <v/>
      </c>
      <c r="B366" s="12" t="str">
        <f>IF(ISBLANK(Tableau41516[[#This Row],[Matricule]]),"",VLOOKUP(Tableau41516[[#This Row],[Matricule]],#REF!,2,FALSE))</f>
        <v/>
      </c>
      <c r="C366" s="12" t="str">
        <f>IF(ISBLANK(Tableau41516[[#This Row],[Matricule]]),"",VLOOKUP(Tableau41516[[#This Row],[Matricule]],#REF!,3,FALSE))</f>
        <v/>
      </c>
      <c r="D366" s="12" t="str">
        <f>CONCATENATE(Tableau41516[[#This Row],[Semaine]],Tableau41516[[#This Row],[Matricule]])</f>
        <v/>
      </c>
      <c r="H366" s="8"/>
      <c r="I366" s="8"/>
      <c r="J366" s="8"/>
      <c r="K366" s="8"/>
      <c r="L366" s="8"/>
      <c r="M366" s="8"/>
      <c r="N366" s="8"/>
      <c r="O366" s="21">
        <f>COUNTIF(Tableau41516[[#This Row],[Lundi]:[Dimanche]],"&gt;0")</f>
        <v>0</v>
      </c>
      <c r="P366" s="21">
        <f>SUM(Tableau41516[[#This Row],[Lundi]:[Dimanche]])</f>
        <v>0</v>
      </c>
      <c r="Q366" s="21">
        <f>COUNTIF(Tableau41516[[#This Row],[Lundi]:[Dimanche]],"&gt;=190")*1000</f>
        <v>0</v>
      </c>
      <c r="R366" s="21">
        <f t="shared" si="10"/>
        <v>0</v>
      </c>
      <c r="S366" s="21">
        <f t="shared" si="11"/>
        <v>0</v>
      </c>
      <c r="T366" s="54" t="str">
        <f>IF(Tableau41516[[#This Row],[Matricule]]&gt;1,IF(COUNTIF(Tableau41516[DateMatricule],Tableau41516[[#This Row],[DateMatricule]])&gt;1,"Doublon",""),"")</f>
        <v/>
      </c>
      <c r="U366"/>
    </row>
    <row r="367" spans="1:21" x14ac:dyDescent="0.25">
      <c r="A367" s="12" t="str">
        <f>IF(Tableau41516[[#This Row],[Semaine]]="","",VLOOKUP(Tableau41516[[#This Row],[Semaine]],Listes!$A:$B,2,FALSE))</f>
        <v/>
      </c>
      <c r="B367" s="12" t="str">
        <f>IF(ISBLANK(Tableau41516[[#This Row],[Matricule]]),"",VLOOKUP(Tableau41516[[#This Row],[Matricule]],#REF!,2,FALSE))</f>
        <v/>
      </c>
      <c r="C367" s="12" t="str">
        <f>IF(ISBLANK(Tableau41516[[#This Row],[Matricule]]),"",VLOOKUP(Tableau41516[[#This Row],[Matricule]],#REF!,3,FALSE))</f>
        <v/>
      </c>
      <c r="D367" s="12" t="str">
        <f>CONCATENATE(Tableau41516[[#This Row],[Semaine]],Tableau41516[[#This Row],[Matricule]])</f>
        <v/>
      </c>
      <c r="H367" s="8"/>
      <c r="I367" s="8"/>
      <c r="J367" s="8"/>
      <c r="K367" s="8"/>
      <c r="L367" s="8"/>
      <c r="M367" s="8"/>
      <c r="N367" s="8"/>
      <c r="O367" s="21">
        <f>COUNTIF(Tableau41516[[#This Row],[Lundi]:[Dimanche]],"&gt;0")</f>
        <v>0</v>
      </c>
      <c r="P367" s="21">
        <f>SUM(Tableau41516[[#This Row],[Lundi]:[Dimanche]])</f>
        <v>0</v>
      </c>
      <c r="Q367" s="21">
        <f>COUNTIF(Tableau41516[[#This Row],[Lundi]:[Dimanche]],"&gt;=190")*1000</f>
        <v>0</v>
      </c>
      <c r="R367" s="21">
        <f t="shared" si="10"/>
        <v>0</v>
      </c>
      <c r="S367" s="21">
        <f t="shared" si="11"/>
        <v>0</v>
      </c>
      <c r="T367" s="54" t="str">
        <f>IF(Tableau41516[[#This Row],[Matricule]]&gt;1,IF(COUNTIF(Tableau41516[DateMatricule],Tableau41516[[#This Row],[DateMatricule]])&gt;1,"Doublon",""),"")</f>
        <v/>
      </c>
      <c r="U367"/>
    </row>
    <row r="368" spans="1:21" x14ac:dyDescent="0.25">
      <c r="A368" s="12" t="str">
        <f>IF(Tableau41516[[#This Row],[Semaine]]="","",VLOOKUP(Tableau41516[[#This Row],[Semaine]],Listes!$A:$B,2,FALSE))</f>
        <v/>
      </c>
      <c r="B368" s="12" t="str">
        <f>IF(ISBLANK(Tableau41516[[#This Row],[Matricule]]),"",VLOOKUP(Tableau41516[[#This Row],[Matricule]],#REF!,2,FALSE))</f>
        <v/>
      </c>
      <c r="C368" s="12" t="str">
        <f>IF(ISBLANK(Tableau41516[[#This Row],[Matricule]]),"",VLOOKUP(Tableau41516[[#This Row],[Matricule]],#REF!,3,FALSE))</f>
        <v/>
      </c>
      <c r="D368" s="12" t="str">
        <f>CONCATENATE(Tableau41516[[#This Row],[Semaine]],Tableau41516[[#This Row],[Matricule]])</f>
        <v/>
      </c>
      <c r="H368" s="8"/>
      <c r="I368" s="8"/>
      <c r="J368" s="8"/>
      <c r="K368" s="8"/>
      <c r="L368" s="8"/>
      <c r="M368" s="8"/>
      <c r="N368" s="8"/>
      <c r="O368" s="21">
        <f>COUNTIF(Tableau41516[[#This Row],[Lundi]:[Dimanche]],"&gt;0")</f>
        <v>0</v>
      </c>
      <c r="P368" s="21">
        <f>SUM(Tableau41516[[#This Row],[Lundi]:[Dimanche]])</f>
        <v>0</v>
      </c>
      <c r="Q368" s="21">
        <f>COUNTIF(Tableau41516[[#This Row],[Lundi]:[Dimanche]],"&gt;=190")*1000</f>
        <v>0</v>
      </c>
      <c r="R368" s="21">
        <f t="shared" si="10"/>
        <v>0</v>
      </c>
      <c r="S368" s="21">
        <f t="shared" si="11"/>
        <v>0</v>
      </c>
      <c r="T368" s="54" t="str">
        <f>IF(Tableau41516[[#This Row],[Matricule]]&gt;1,IF(COUNTIF(Tableau41516[DateMatricule],Tableau41516[[#This Row],[DateMatricule]])&gt;1,"Doublon",""),"")</f>
        <v/>
      </c>
      <c r="U368"/>
    </row>
    <row r="369" spans="1:21" x14ac:dyDescent="0.25">
      <c r="A369" s="12" t="str">
        <f>IF(Tableau41516[[#This Row],[Semaine]]="","",VLOOKUP(Tableau41516[[#This Row],[Semaine]],Listes!$A:$B,2,FALSE))</f>
        <v/>
      </c>
      <c r="B369" s="12" t="str">
        <f>IF(ISBLANK(Tableau41516[[#This Row],[Matricule]]),"",VLOOKUP(Tableau41516[[#This Row],[Matricule]],#REF!,2,FALSE))</f>
        <v/>
      </c>
      <c r="C369" s="12" t="str">
        <f>IF(ISBLANK(Tableau41516[[#This Row],[Matricule]]),"",VLOOKUP(Tableau41516[[#This Row],[Matricule]],#REF!,3,FALSE))</f>
        <v/>
      </c>
      <c r="D369" s="12" t="str">
        <f>CONCATENATE(Tableau41516[[#This Row],[Semaine]],Tableau41516[[#This Row],[Matricule]])</f>
        <v/>
      </c>
      <c r="H369" s="8"/>
      <c r="I369" s="8"/>
      <c r="J369" s="8"/>
      <c r="K369" s="8"/>
      <c r="L369" s="8"/>
      <c r="M369" s="8"/>
      <c r="N369" s="8"/>
      <c r="O369" s="21">
        <f>COUNTIF(Tableau41516[[#This Row],[Lundi]:[Dimanche]],"&gt;0")</f>
        <v>0</v>
      </c>
      <c r="P369" s="21">
        <f>SUM(Tableau41516[[#This Row],[Lundi]:[Dimanche]])</f>
        <v>0</v>
      </c>
      <c r="Q369" s="21">
        <f>COUNTIF(Tableau41516[[#This Row],[Lundi]:[Dimanche]],"&gt;=190")*1000</f>
        <v>0</v>
      </c>
      <c r="R369" s="21">
        <f t="shared" si="10"/>
        <v>0</v>
      </c>
      <c r="S369" s="21">
        <f t="shared" si="11"/>
        <v>0</v>
      </c>
      <c r="T369" s="54" t="str">
        <f>IF(Tableau41516[[#This Row],[Matricule]]&gt;1,IF(COUNTIF(Tableau41516[DateMatricule],Tableau41516[[#This Row],[DateMatricule]])&gt;1,"Doublon",""),"")</f>
        <v/>
      </c>
      <c r="U369"/>
    </row>
    <row r="370" spans="1:21" x14ac:dyDescent="0.25">
      <c r="A370" s="12" t="str">
        <f>IF(Tableau41516[[#This Row],[Semaine]]="","",VLOOKUP(Tableau41516[[#This Row],[Semaine]],Listes!$A:$B,2,FALSE))</f>
        <v/>
      </c>
      <c r="B370" s="12" t="str">
        <f>IF(ISBLANK(Tableau41516[[#This Row],[Matricule]]),"",VLOOKUP(Tableau41516[[#This Row],[Matricule]],#REF!,2,FALSE))</f>
        <v/>
      </c>
      <c r="C370" s="12" t="str">
        <f>IF(ISBLANK(Tableau41516[[#This Row],[Matricule]]),"",VLOOKUP(Tableau41516[[#This Row],[Matricule]],#REF!,3,FALSE))</f>
        <v/>
      </c>
      <c r="D370" s="12" t="str">
        <f>CONCATENATE(Tableau41516[[#This Row],[Semaine]],Tableau41516[[#This Row],[Matricule]])</f>
        <v/>
      </c>
      <c r="H370" s="8"/>
      <c r="I370" s="8"/>
      <c r="J370" s="8"/>
      <c r="K370" s="8"/>
      <c r="L370" s="8"/>
      <c r="M370" s="8"/>
      <c r="N370" s="8"/>
      <c r="O370" s="21">
        <f>COUNTIF(Tableau41516[[#This Row],[Lundi]:[Dimanche]],"&gt;0")</f>
        <v>0</v>
      </c>
      <c r="P370" s="21">
        <f>SUM(Tableau41516[[#This Row],[Lundi]:[Dimanche]])</f>
        <v>0</v>
      </c>
      <c r="Q370" s="21">
        <f>COUNTIF(Tableau41516[[#This Row],[Lundi]:[Dimanche]],"&gt;=190")*1000</f>
        <v>0</v>
      </c>
      <c r="R370" s="21">
        <f t="shared" si="10"/>
        <v>0</v>
      </c>
      <c r="S370" s="21">
        <f t="shared" si="11"/>
        <v>0</v>
      </c>
      <c r="T370" s="54" t="str">
        <f>IF(Tableau41516[[#This Row],[Matricule]]&gt;1,IF(COUNTIF(Tableau41516[DateMatricule],Tableau41516[[#This Row],[DateMatricule]])&gt;1,"Doublon",""),"")</f>
        <v/>
      </c>
      <c r="U370"/>
    </row>
    <row r="371" spans="1:21" x14ac:dyDescent="0.25">
      <c r="A371" s="12" t="str">
        <f>IF(Tableau41516[[#This Row],[Semaine]]="","",VLOOKUP(Tableau41516[[#This Row],[Semaine]],Listes!$A:$B,2,FALSE))</f>
        <v/>
      </c>
      <c r="B371" s="12" t="str">
        <f>IF(ISBLANK(Tableau41516[[#This Row],[Matricule]]),"",VLOOKUP(Tableau41516[[#This Row],[Matricule]],#REF!,2,FALSE))</f>
        <v/>
      </c>
      <c r="C371" s="12" t="str">
        <f>IF(ISBLANK(Tableau41516[[#This Row],[Matricule]]),"",VLOOKUP(Tableau41516[[#This Row],[Matricule]],#REF!,3,FALSE))</f>
        <v/>
      </c>
      <c r="D371" s="12" t="str">
        <f>CONCATENATE(Tableau41516[[#This Row],[Semaine]],Tableau41516[[#This Row],[Matricule]])</f>
        <v/>
      </c>
      <c r="H371" s="8"/>
      <c r="I371" s="8"/>
      <c r="J371" s="8"/>
      <c r="K371" s="8"/>
      <c r="L371" s="8"/>
      <c r="M371" s="8"/>
      <c r="N371" s="8"/>
      <c r="O371" s="21">
        <f>COUNTIF(Tableau41516[[#This Row],[Lundi]:[Dimanche]],"&gt;0")</f>
        <v>0</v>
      </c>
      <c r="P371" s="21">
        <f>SUM(Tableau41516[[#This Row],[Lundi]:[Dimanche]])</f>
        <v>0</v>
      </c>
      <c r="Q371" s="21">
        <f>COUNTIF(Tableau41516[[#This Row],[Lundi]:[Dimanche]],"&gt;=190")*1000</f>
        <v>0</v>
      </c>
      <c r="R371" s="21">
        <f t="shared" si="10"/>
        <v>0</v>
      </c>
      <c r="S371" s="21">
        <f t="shared" si="11"/>
        <v>0</v>
      </c>
      <c r="T371" s="54" t="str">
        <f>IF(Tableau41516[[#This Row],[Matricule]]&gt;1,IF(COUNTIF(Tableau41516[DateMatricule],Tableau41516[[#This Row],[DateMatricule]])&gt;1,"Doublon",""),"")</f>
        <v/>
      </c>
      <c r="U371"/>
    </row>
    <row r="372" spans="1:21" x14ac:dyDescent="0.25">
      <c r="A372" s="12" t="str">
        <f>IF(Tableau41516[[#This Row],[Semaine]]="","",VLOOKUP(Tableau41516[[#This Row],[Semaine]],Listes!$A:$B,2,FALSE))</f>
        <v/>
      </c>
      <c r="B372" s="12" t="str">
        <f>IF(ISBLANK(Tableau41516[[#This Row],[Matricule]]),"",VLOOKUP(Tableau41516[[#This Row],[Matricule]],#REF!,2,FALSE))</f>
        <v/>
      </c>
      <c r="C372" s="12" t="str">
        <f>IF(ISBLANK(Tableau41516[[#This Row],[Matricule]]),"",VLOOKUP(Tableau41516[[#This Row],[Matricule]],#REF!,3,FALSE))</f>
        <v/>
      </c>
      <c r="D372" s="12" t="str">
        <f>CONCATENATE(Tableau41516[[#This Row],[Semaine]],Tableau41516[[#This Row],[Matricule]])</f>
        <v/>
      </c>
      <c r="H372" s="8"/>
      <c r="I372" s="8"/>
      <c r="J372" s="8"/>
      <c r="K372" s="8"/>
      <c r="L372" s="8"/>
      <c r="M372" s="8"/>
      <c r="N372" s="8"/>
      <c r="O372" s="21">
        <f>COUNTIF(Tableau41516[[#This Row],[Lundi]:[Dimanche]],"&gt;0")</f>
        <v>0</v>
      </c>
      <c r="P372" s="21">
        <f>SUM(Tableau41516[[#This Row],[Lundi]:[Dimanche]])</f>
        <v>0</v>
      </c>
      <c r="Q372" s="21">
        <f>COUNTIF(Tableau41516[[#This Row],[Lundi]:[Dimanche]],"&gt;=190")*1000</f>
        <v>0</v>
      </c>
      <c r="R372" s="21">
        <f t="shared" si="10"/>
        <v>0</v>
      </c>
      <c r="S372" s="21">
        <f t="shared" si="11"/>
        <v>0</v>
      </c>
      <c r="T372" s="54" t="str">
        <f>IF(Tableau41516[[#This Row],[Matricule]]&gt;1,IF(COUNTIF(Tableau41516[DateMatricule],Tableau41516[[#This Row],[DateMatricule]])&gt;1,"Doublon",""),"")</f>
        <v/>
      </c>
      <c r="U372"/>
    </row>
    <row r="373" spans="1:21" x14ac:dyDescent="0.25">
      <c r="A373" s="12" t="str">
        <f>IF(Tableau41516[[#This Row],[Semaine]]="","",VLOOKUP(Tableau41516[[#This Row],[Semaine]],Listes!$A:$B,2,FALSE))</f>
        <v/>
      </c>
      <c r="B373" s="12" t="str">
        <f>IF(ISBLANK(Tableau41516[[#This Row],[Matricule]]),"",VLOOKUP(Tableau41516[[#This Row],[Matricule]],#REF!,2,FALSE))</f>
        <v/>
      </c>
      <c r="C373" s="12" t="str">
        <f>IF(ISBLANK(Tableau41516[[#This Row],[Matricule]]),"",VLOOKUP(Tableau41516[[#This Row],[Matricule]],#REF!,3,FALSE))</f>
        <v/>
      </c>
      <c r="D373" s="12" t="str">
        <f>CONCATENATE(Tableau41516[[#This Row],[Semaine]],Tableau41516[[#This Row],[Matricule]])</f>
        <v/>
      </c>
      <c r="H373" s="8"/>
      <c r="I373" s="8"/>
      <c r="J373" s="8"/>
      <c r="K373" s="8"/>
      <c r="L373" s="8"/>
      <c r="M373" s="8"/>
      <c r="N373" s="8"/>
      <c r="O373" s="21">
        <f>COUNTIF(Tableau41516[[#This Row],[Lundi]:[Dimanche]],"&gt;0")</f>
        <v>0</v>
      </c>
      <c r="P373" s="21">
        <f>SUM(Tableau41516[[#This Row],[Lundi]:[Dimanche]])</f>
        <v>0</v>
      </c>
      <c r="Q373" s="21">
        <f>COUNTIF(Tableau41516[[#This Row],[Lundi]:[Dimanche]],"&gt;=190")*1000</f>
        <v>0</v>
      </c>
      <c r="R373" s="21">
        <f t="shared" si="10"/>
        <v>0</v>
      </c>
      <c r="S373" s="21">
        <f t="shared" si="11"/>
        <v>0</v>
      </c>
      <c r="T373" s="54" t="str">
        <f>IF(Tableau41516[[#This Row],[Matricule]]&gt;1,IF(COUNTIF(Tableau41516[DateMatricule],Tableau41516[[#This Row],[DateMatricule]])&gt;1,"Doublon",""),"")</f>
        <v/>
      </c>
      <c r="U373"/>
    </row>
    <row r="374" spans="1:21" x14ac:dyDescent="0.25">
      <c r="A374" s="12" t="str">
        <f>IF(Tableau41516[[#This Row],[Semaine]]="","",VLOOKUP(Tableau41516[[#This Row],[Semaine]],Listes!$A:$B,2,FALSE))</f>
        <v/>
      </c>
      <c r="B374" s="12" t="str">
        <f>IF(ISBLANK(Tableau41516[[#This Row],[Matricule]]),"",VLOOKUP(Tableau41516[[#This Row],[Matricule]],#REF!,2,FALSE))</f>
        <v/>
      </c>
      <c r="C374" s="12" t="str">
        <f>IF(ISBLANK(Tableau41516[[#This Row],[Matricule]]),"",VLOOKUP(Tableau41516[[#This Row],[Matricule]],#REF!,3,FALSE))</f>
        <v/>
      </c>
      <c r="D374" s="12" t="str">
        <f>CONCATENATE(Tableau41516[[#This Row],[Semaine]],Tableau41516[[#This Row],[Matricule]])</f>
        <v/>
      </c>
      <c r="H374" s="8"/>
      <c r="I374" s="8"/>
      <c r="J374" s="8"/>
      <c r="K374" s="8"/>
      <c r="L374" s="8"/>
      <c r="M374" s="8"/>
      <c r="N374" s="8"/>
      <c r="O374" s="21">
        <f>COUNTIF(Tableau41516[[#This Row],[Lundi]:[Dimanche]],"&gt;0")</f>
        <v>0</v>
      </c>
      <c r="P374" s="21">
        <f>SUM(Tableau41516[[#This Row],[Lundi]:[Dimanche]])</f>
        <v>0</v>
      </c>
      <c r="Q374" s="21">
        <f>COUNTIF(Tableau41516[[#This Row],[Lundi]:[Dimanche]],"&gt;=190")*1000</f>
        <v>0</v>
      </c>
      <c r="R374" s="21">
        <f t="shared" si="10"/>
        <v>0</v>
      </c>
      <c r="S374" s="21">
        <f t="shared" si="11"/>
        <v>0</v>
      </c>
      <c r="T374" s="54" t="str">
        <f>IF(Tableau41516[[#This Row],[Matricule]]&gt;1,IF(COUNTIF(Tableau41516[DateMatricule],Tableau41516[[#This Row],[DateMatricule]])&gt;1,"Doublon",""),"")</f>
        <v/>
      </c>
      <c r="U374"/>
    </row>
    <row r="375" spans="1:21" x14ac:dyDescent="0.25">
      <c r="A375" s="12" t="str">
        <f>IF(Tableau41516[[#This Row],[Semaine]]="","",VLOOKUP(Tableau41516[[#This Row],[Semaine]],Listes!$A:$B,2,FALSE))</f>
        <v/>
      </c>
      <c r="B375" s="12" t="str">
        <f>IF(ISBLANK(Tableau41516[[#This Row],[Matricule]]),"",VLOOKUP(Tableau41516[[#This Row],[Matricule]],#REF!,2,FALSE))</f>
        <v/>
      </c>
      <c r="C375" s="12" t="str">
        <f>IF(ISBLANK(Tableau41516[[#This Row],[Matricule]]),"",VLOOKUP(Tableau41516[[#This Row],[Matricule]],#REF!,3,FALSE))</f>
        <v/>
      </c>
      <c r="D375" s="12" t="str">
        <f>CONCATENATE(Tableau41516[[#This Row],[Semaine]],Tableau41516[[#This Row],[Matricule]])</f>
        <v/>
      </c>
      <c r="H375" s="8"/>
      <c r="I375" s="8"/>
      <c r="J375" s="8"/>
      <c r="K375" s="8"/>
      <c r="L375" s="8"/>
      <c r="M375" s="8"/>
      <c r="N375" s="8"/>
      <c r="O375" s="21">
        <f>COUNTIF(Tableau41516[[#This Row],[Lundi]:[Dimanche]],"&gt;0")</f>
        <v>0</v>
      </c>
      <c r="P375" s="21">
        <f>SUM(Tableau41516[[#This Row],[Lundi]:[Dimanche]])</f>
        <v>0</v>
      </c>
      <c r="Q375" s="21">
        <f>COUNTIF(Tableau41516[[#This Row],[Lundi]:[Dimanche]],"&gt;=190")*1000</f>
        <v>0</v>
      </c>
      <c r="R375" s="21">
        <f t="shared" si="10"/>
        <v>0</v>
      </c>
      <c r="S375" s="21">
        <f t="shared" si="11"/>
        <v>0</v>
      </c>
      <c r="T375" s="54" t="str">
        <f>IF(Tableau41516[[#This Row],[Matricule]]&gt;1,IF(COUNTIF(Tableau41516[DateMatricule],Tableau41516[[#This Row],[DateMatricule]])&gt;1,"Doublon",""),"")</f>
        <v/>
      </c>
      <c r="U375"/>
    </row>
    <row r="376" spans="1:21" x14ac:dyDescent="0.25">
      <c r="A376" s="12" t="str">
        <f>IF(Tableau41516[[#This Row],[Semaine]]="","",VLOOKUP(Tableau41516[[#This Row],[Semaine]],Listes!$A:$B,2,FALSE))</f>
        <v/>
      </c>
      <c r="B376" s="12" t="str">
        <f>IF(ISBLANK(Tableau41516[[#This Row],[Matricule]]),"",VLOOKUP(Tableau41516[[#This Row],[Matricule]],#REF!,2,FALSE))</f>
        <v/>
      </c>
      <c r="C376" s="12" t="str">
        <f>IF(ISBLANK(Tableau41516[[#This Row],[Matricule]]),"",VLOOKUP(Tableau41516[[#This Row],[Matricule]],#REF!,3,FALSE))</f>
        <v/>
      </c>
      <c r="D376" s="12" t="str">
        <f>CONCATENATE(Tableau41516[[#This Row],[Semaine]],Tableau41516[[#This Row],[Matricule]])</f>
        <v/>
      </c>
      <c r="H376" s="8"/>
      <c r="I376" s="8"/>
      <c r="J376" s="8"/>
      <c r="K376" s="8"/>
      <c r="L376" s="8"/>
      <c r="M376" s="8"/>
      <c r="N376" s="8"/>
      <c r="O376" s="21">
        <f>COUNTIF(Tableau41516[[#This Row],[Lundi]:[Dimanche]],"&gt;0")</f>
        <v>0</v>
      </c>
      <c r="P376" s="21">
        <f>SUM(Tableau41516[[#This Row],[Lundi]:[Dimanche]])</f>
        <v>0</v>
      </c>
      <c r="Q376" s="21">
        <f>COUNTIF(Tableau41516[[#This Row],[Lundi]:[Dimanche]],"&gt;=190")*1000</f>
        <v>0</v>
      </c>
      <c r="R376" s="21">
        <f t="shared" si="10"/>
        <v>0</v>
      </c>
      <c r="S376" s="21">
        <f t="shared" si="11"/>
        <v>0</v>
      </c>
      <c r="T376" s="54" t="str">
        <f>IF(Tableau41516[[#This Row],[Matricule]]&gt;1,IF(COUNTIF(Tableau41516[DateMatricule],Tableau41516[[#This Row],[DateMatricule]])&gt;1,"Doublon",""),"")</f>
        <v/>
      </c>
      <c r="U376"/>
    </row>
    <row r="377" spans="1:21" x14ac:dyDescent="0.25">
      <c r="A377" s="12" t="str">
        <f>IF(Tableau41516[[#This Row],[Semaine]]="","",VLOOKUP(Tableau41516[[#This Row],[Semaine]],Listes!$A:$B,2,FALSE))</f>
        <v/>
      </c>
      <c r="B377" s="12" t="str">
        <f>IF(ISBLANK(Tableau41516[[#This Row],[Matricule]]),"",VLOOKUP(Tableau41516[[#This Row],[Matricule]],#REF!,2,FALSE))</f>
        <v/>
      </c>
      <c r="C377" s="12" t="str">
        <f>IF(ISBLANK(Tableau41516[[#This Row],[Matricule]]),"",VLOOKUP(Tableau41516[[#This Row],[Matricule]],#REF!,3,FALSE))</f>
        <v/>
      </c>
      <c r="D377" s="12" t="str">
        <f>CONCATENATE(Tableau41516[[#This Row],[Semaine]],Tableau41516[[#This Row],[Matricule]])</f>
        <v/>
      </c>
      <c r="H377" s="8"/>
      <c r="I377" s="8"/>
      <c r="J377" s="8"/>
      <c r="K377" s="8"/>
      <c r="L377" s="8"/>
      <c r="M377" s="8"/>
      <c r="N377" s="8"/>
      <c r="O377" s="21">
        <f>COUNTIF(Tableau41516[[#This Row],[Lundi]:[Dimanche]],"&gt;0")</f>
        <v>0</v>
      </c>
      <c r="P377" s="21">
        <f>SUM(Tableau41516[[#This Row],[Lundi]:[Dimanche]])</f>
        <v>0</v>
      </c>
      <c r="Q377" s="21">
        <f>COUNTIF(Tableau41516[[#This Row],[Lundi]:[Dimanche]],"&gt;=190")*1000</f>
        <v>0</v>
      </c>
      <c r="R377" s="21">
        <f t="shared" si="10"/>
        <v>0</v>
      </c>
      <c r="S377" s="21">
        <f t="shared" si="11"/>
        <v>0</v>
      </c>
      <c r="T377" s="54" t="str">
        <f>IF(Tableau41516[[#This Row],[Matricule]]&gt;1,IF(COUNTIF(Tableau41516[DateMatricule],Tableau41516[[#This Row],[DateMatricule]])&gt;1,"Doublon",""),"")</f>
        <v/>
      </c>
      <c r="U377"/>
    </row>
    <row r="378" spans="1:21" x14ac:dyDescent="0.25">
      <c r="A378" s="12" t="str">
        <f>IF(Tableau41516[[#This Row],[Semaine]]="","",VLOOKUP(Tableau41516[[#This Row],[Semaine]],Listes!$A:$B,2,FALSE))</f>
        <v/>
      </c>
      <c r="B378" s="12" t="str">
        <f>IF(ISBLANK(Tableau41516[[#This Row],[Matricule]]),"",VLOOKUP(Tableau41516[[#This Row],[Matricule]],#REF!,2,FALSE))</f>
        <v/>
      </c>
      <c r="C378" s="12" t="str">
        <f>IF(ISBLANK(Tableau41516[[#This Row],[Matricule]]),"",VLOOKUP(Tableau41516[[#This Row],[Matricule]],#REF!,3,FALSE))</f>
        <v/>
      </c>
      <c r="D378" s="12" t="str">
        <f>CONCATENATE(Tableau41516[[#This Row],[Semaine]],Tableau41516[[#This Row],[Matricule]])</f>
        <v/>
      </c>
      <c r="H378" s="8"/>
      <c r="I378" s="8"/>
      <c r="J378" s="8"/>
      <c r="K378" s="8"/>
      <c r="L378" s="8"/>
      <c r="M378" s="8"/>
      <c r="N378" s="8"/>
      <c r="O378" s="21">
        <f>COUNTIF(Tableau41516[[#This Row],[Lundi]:[Dimanche]],"&gt;0")</f>
        <v>0</v>
      </c>
      <c r="P378" s="21">
        <f>SUM(Tableau41516[[#This Row],[Lundi]:[Dimanche]])</f>
        <v>0</v>
      </c>
      <c r="Q378" s="21">
        <f>COUNTIF(Tableau41516[[#This Row],[Lundi]:[Dimanche]],"&gt;=190")*1000</f>
        <v>0</v>
      </c>
      <c r="R378" s="21">
        <f t="shared" si="10"/>
        <v>0</v>
      </c>
      <c r="S378" s="21">
        <f t="shared" si="11"/>
        <v>0</v>
      </c>
      <c r="T378" s="54" t="str">
        <f>IF(Tableau41516[[#This Row],[Matricule]]&gt;1,IF(COUNTIF(Tableau41516[DateMatricule],Tableau41516[[#This Row],[DateMatricule]])&gt;1,"Doublon",""),"")</f>
        <v/>
      </c>
      <c r="U378"/>
    </row>
    <row r="379" spans="1:21" x14ac:dyDescent="0.25">
      <c r="A379" s="12" t="str">
        <f>IF(Tableau41516[[#This Row],[Semaine]]="","",VLOOKUP(Tableau41516[[#This Row],[Semaine]],Listes!$A:$B,2,FALSE))</f>
        <v/>
      </c>
      <c r="B379" s="12" t="str">
        <f>IF(ISBLANK(Tableau41516[[#This Row],[Matricule]]),"",VLOOKUP(Tableau41516[[#This Row],[Matricule]],#REF!,2,FALSE))</f>
        <v/>
      </c>
      <c r="C379" s="12" t="str">
        <f>IF(ISBLANK(Tableau41516[[#This Row],[Matricule]]),"",VLOOKUP(Tableau41516[[#This Row],[Matricule]],#REF!,3,FALSE))</f>
        <v/>
      </c>
      <c r="D379" s="12" t="str">
        <f>CONCATENATE(Tableau41516[[#This Row],[Semaine]],Tableau41516[[#This Row],[Matricule]])</f>
        <v/>
      </c>
      <c r="H379" s="8"/>
      <c r="I379" s="8"/>
      <c r="J379" s="8"/>
      <c r="K379" s="8"/>
      <c r="L379" s="8"/>
      <c r="M379" s="8"/>
      <c r="N379" s="8"/>
      <c r="O379" s="21">
        <f>COUNTIF(Tableau41516[[#This Row],[Lundi]:[Dimanche]],"&gt;0")</f>
        <v>0</v>
      </c>
      <c r="P379" s="21">
        <f>SUM(Tableau41516[[#This Row],[Lundi]:[Dimanche]])</f>
        <v>0</v>
      </c>
      <c r="Q379" s="21">
        <f>COUNTIF(Tableau41516[[#This Row],[Lundi]:[Dimanche]],"&gt;=190")*1000</f>
        <v>0</v>
      </c>
      <c r="R379" s="21">
        <f t="shared" si="10"/>
        <v>0</v>
      </c>
      <c r="S379" s="21">
        <f t="shared" si="11"/>
        <v>0</v>
      </c>
      <c r="T379" s="54" t="str">
        <f>IF(Tableau41516[[#This Row],[Matricule]]&gt;1,IF(COUNTIF(Tableau41516[DateMatricule],Tableau41516[[#This Row],[DateMatricule]])&gt;1,"Doublon",""),"")</f>
        <v/>
      </c>
      <c r="U379"/>
    </row>
    <row r="380" spans="1:21" x14ac:dyDescent="0.25">
      <c r="A380" s="12" t="str">
        <f>IF(Tableau41516[[#This Row],[Semaine]]="","",VLOOKUP(Tableau41516[[#This Row],[Semaine]],Listes!$A:$B,2,FALSE))</f>
        <v/>
      </c>
      <c r="B380" s="12" t="str">
        <f>IF(ISBLANK(Tableau41516[[#This Row],[Matricule]]),"",VLOOKUP(Tableau41516[[#This Row],[Matricule]],#REF!,2,FALSE))</f>
        <v/>
      </c>
      <c r="C380" s="12" t="str">
        <f>IF(ISBLANK(Tableau41516[[#This Row],[Matricule]]),"",VLOOKUP(Tableau41516[[#This Row],[Matricule]],#REF!,3,FALSE))</f>
        <v/>
      </c>
      <c r="D380" s="12" t="str">
        <f>CONCATENATE(Tableau41516[[#This Row],[Semaine]],Tableau41516[[#This Row],[Matricule]])</f>
        <v/>
      </c>
      <c r="H380" s="8"/>
      <c r="I380" s="8"/>
      <c r="J380" s="8"/>
      <c r="K380" s="8"/>
      <c r="L380" s="8"/>
      <c r="M380" s="8"/>
      <c r="N380" s="8"/>
      <c r="O380" s="21">
        <f>COUNTIF(Tableau41516[[#This Row],[Lundi]:[Dimanche]],"&gt;0")</f>
        <v>0</v>
      </c>
      <c r="P380" s="21">
        <f>SUM(Tableau41516[[#This Row],[Lundi]:[Dimanche]])</f>
        <v>0</v>
      </c>
      <c r="Q380" s="21">
        <f>COUNTIF(Tableau41516[[#This Row],[Lundi]:[Dimanche]],"&gt;=190")*1000</f>
        <v>0</v>
      </c>
      <c r="R380" s="21">
        <f t="shared" si="10"/>
        <v>0</v>
      </c>
      <c r="S380" s="21">
        <f t="shared" si="11"/>
        <v>0</v>
      </c>
      <c r="T380" s="54" t="str">
        <f>IF(Tableau41516[[#This Row],[Matricule]]&gt;1,IF(COUNTIF(Tableau41516[DateMatricule],Tableau41516[[#This Row],[DateMatricule]])&gt;1,"Doublon",""),"")</f>
        <v/>
      </c>
      <c r="U380"/>
    </row>
    <row r="381" spans="1:21" x14ac:dyDescent="0.25">
      <c r="A381" s="12" t="str">
        <f>IF(Tableau41516[[#This Row],[Semaine]]="","",VLOOKUP(Tableau41516[[#This Row],[Semaine]],Listes!$A:$B,2,FALSE))</f>
        <v/>
      </c>
      <c r="B381" s="12" t="str">
        <f>IF(ISBLANK(Tableau41516[[#This Row],[Matricule]]),"",VLOOKUP(Tableau41516[[#This Row],[Matricule]],#REF!,2,FALSE))</f>
        <v/>
      </c>
      <c r="C381" s="12" t="str">
        <f>IF(ISBLANK(Tableau41516[[#This Row],[Matricule]]),"",VLOOKUP(Tableau41516[[#This Row],[Matricule]],#REF!,3,FALSE))</f>
        <v/>
      </c>
      <c r="D381" s="12" t="str">
        <f>CONCATENATE(Tableau41516[[#This Row],[Semaine]],Tableau41516[[#This Row],[Matricule]])</f>
        <v/>
      </c>
      <c r="H381" s="8"/>
      <c r="I381" s="8"/>
      <c r="J381" s="8"/>
      <c r="K381" s="8"/>
      <c r="L381" s="8"/>
      <c r="M381" s="8"/>
      <c r="N381" s="8"/>
      <c r="O381" s="21">
        <f>COUNTIF(Tableau41516[[#This Row],[Lundi]:[Dimanche]],"&gt;0")</f>
        <v>0</v>
      </c>
      <c r="P381" s="21">
        <f>SUM(Tableau41516[[#This Row],[Lundi]:[Dimanche]])</f>
        <v>0</v>
      </c>
      <c r="Q381" s="21">
        <f>COUNTIF(Tableau41516[[#This Row],[Lundi]:[Dimanche]],"&gt;=190")*1000</f>
        <v>0</v>
      </c>
      <c r="R381" s="21">
        <f t="shared" si="10"/>
        <v>0</v>
      </c>
      <c r="S381" s="21">
        <f t="shared" si="11"/>
        <v>0</v>
      </c>
      <c r="T381" s="54" t="str">
        <f>IF(Tableau41516[[#This Row],[Matricule]]&gt;1,IF(COUNTIF(Tableau41516[DateMatricule],Tableau41516[[#This Row],[DateMatricule]])&gt;1,"Doublon",""),"")</f>
        <v/>
      </c>
      <c r="U381"/>
    </row>
    <row r="382" spans="1:21" x14ac:dyDescent="0.25">
      <c r="A382" s="12" t="str">
        <f>IF(Tableau41516[[#This Row],[Semaine]]="","",VLOOKUP(Tableau41516[[#This Row],[Semaine]],Listes!$A:$B,2,FALSE))</f>
        <v/>
      </c>
      <c r="B382" s="12" t="str">
        <f>IF(ISBLANK(Tableau41516[[#This Row],[Matricule]]),"",VLOOKUP(Tableau41516[[#This Row],[Matricule]],#REF!,2,FALSE))</f>
        <v/>
      </c>
      <c r="C382" s="12" t="str">
        <f>IF(ISBLANK(Tableau41516[[#This Row],[Matricule]]),"",VLOOKUP(Tableau41516[[#This Row],[Matricule]],#REF!,3,FALSE))</f>
        <v/>
      </c>
      <c r="D382" s="12" t="str">
        <f>CONCATENATE(Tableau41516[[#This Row],[Semaine]],Tableau41516[[#This Row],[Matricule]])</f>
        <v/>
      </c>
      <c r="H382" s="8"/>
      <c r="I382" s="8"/>
      <c r="J382" s="8"/>
      <c r="K382" s="8"/>
      <c r="L382" s="8"/>
      <c r="M382" s="8"/>
      <c r="N382" s="8"/>
      <c r="O382" s="21">
        <f>COUNTIF(Tableau41516[[#This Row],[Lundi]:[Dimanche]],"&gt;0")</f>
        <v>0</v>
      </c>
      <c r="P382" s="21">
        <f>SUM(Tableau41516[[#This Row],[Lundi]:[Dimanche]])</f>
        <v>0</v>
      </c>
      <c r="Q382" s="21">
        <f>COUNTIF(Tableau41516[[#This Row],[Lundi]:[Dimanche]],"&gt;=190")*1000</f>
        <v>0</v>
      </c>
      <c r="R382" s="21">
        <f t="shared" si="10"/>
        <v>0</v>
      </c>
      <c r="S382" s="21">
        <f t="shared" si="11"/>
        <v>0</v>
      </c>
      <c r="T382" s="54" t="str">
        <f>IF(Tableau41516[[#This Row],[Matricule]]&gt;1,IF(COUNTIF(Tableau41516[DateMatricule],Tableau41516[[#This Row],[DateMatricule]])&gt;1,"Doublon",""),"")</f>
        <v/>
      </c>
      <c r="U382"/>
    </row>
    <row r="383" spans="1:21" x14ac:dyDescent="0.25">
      <c r="A383" s="12" t="str">
        <f>IF(Tableau41516[[#This Row],[Semaine]]="","",VLOOKUP(Tableau41516[[#This Row],[Semaine]],Listes!$A:$B,2,FALSE))</f>
        <v/>
      </c>
      <c r="B383" s="12" t="str">
        <f>IF(ISBLANK(Tableau41516[[#This Row],[Matricule]]),"",VLOOKUP(Tableau41516[[#This Row],[Matricule]],#REF!,2,FALSE))</f>
        <v/>
      </c>
      <c r="C383" s="12" t="str">
        <f>IF(ISBLANK(Tableau41516[[#This Row],[Matricule]]),"",VLOOKUP(Tableau41516[[#This Row],[Matricule]],#REF!,3,FALSE))</f>
        <v/>
      </c>
      <c r="D383" s="12" t="str">
        <f>CONCATENATE(Tableau41516[[#This Row],[Semaine]],Tableau41516[[#This Row],[Matricule]])</f>
        <v/>
      </c>
      <c r="H383" s="8"/>
      <c r="I383" s="8"/>
      <c r="J383" s="8"/>
      <c r="K383" s="8"/>
      <c r="L383" s="8"/>
      <c r="M383" s="8"/>
      <c r="N383" s="8"/>
      <c r="O383" s="21">
        <f>COUNTIF(Tableau41516[[#This Row],[Lundi]:[Dimanche]],"&gt;0")</f>
        <v>0</v>
      </c>
      <c r="P383" s="21">
        <f>SUM(Tableau41516[[#This Row],[Lundi]:[Dimanche]])</f>
        <v>0</v>
      </c>
      <c r="Q383" s="21">
        <f>COUNTIF(Tableau41516[[#This Row],[Lundi]:[Dimanche]],"&gt;=190")*1000</f>
        <v>0</v>
      </c>
      <c r="R383" s="21">
        <f t="shared" si="10"/>
        <v>0</v>
      </c>
      <c r="S383" s="21">
        <f t="shared" si="11"/>
        <v>0</v>
      </c>
      <c r="T383" s="54" t="str">
        <f>IF(Tableau41516[[#This Row],[Matricule]]&gt;1,IF(COUNTIF(Tableau41516[DateMatricule],Tableau41516[[#This Row],[DateMatricule]])&gt;1,"Doublon",""),"")</f>
        <v/>
      </c>
      <c r="U383"/>
    </row>
    <row r="384" spans="1:21" x14ac:dyDescent="0.25">
      <c r="A384" s="12" t="str">
        <f>IF(Tableau41516[[#This Row],[Semaine]]="","",VLOOKUP(Tableau41516[[#This Row],[Semaine]],Listes!$A:$B,2,FALSE))</f>
        <v/>
      </c>
      <c r="B384" s="12" t="str">
        <f>IF(ISBLANK(Tableau41516[[#This Row],[Matricule]]),"",VLOOKUP(Tableau41516[[#This Row],[Matricule]],#REF!,2,FALSE))</f>
        <v/>
      </c>
      <c r="C384" s="12" t="str">
        <f>IF(ISBLANK(Tableau41516[[#This Row],[Matricule]]),"",VLOOKUP(Tableau41516[[#This Row],[Matricule]],#REF!,3,FALSE))</f>
        <v/>
      </c>
      <c r="D384" s="12" t="str">
        <f>CONCATENATE(Tableau41516[[#This Row],[Semaine]],Tableau41516[[#This Row],[Matricule]])</f>
        <v/>
      </c>
      <c r="H384" s="8"/>
      <c r="I384" s="8"/>
      <c r="J384" s="8"/>
      <c r="K384" s="8"/>
      <c r="L384" s="8"/>
      <c r="M384" s="8"/>
      <c r="N384" s="8"/>
      <c r="O384" s="21">
        <f>COUNTIF(Tableau41516[[#This Row],[Lundi]:[Dimanche]],"&gt;0")</f>
        <v>0</v>
      </c>
      <c r="P384" s="21">
        <f>SUM(Tableau41516[[#This Row],[Lundi]:[Dimanche]])</f>
        <v>0</v>
      </c>
      <c r="Q384" s="21">
        <f>COUNTIF(Tableau41516[[#This Row],[Lundi]:[Dimanche]],"&gt;=190")*1000</f>
        <v>0</v>
      </c>
      <c r="R384" s="21">
        <f t="shared" si="10"/>
        <v>0</v>
      </c>
      <c r="S384" s="21">
        <f t="shared" si="11"/>
        <v>0</v>
      </c>
      <c r="T384" s="54" t="str">
        <f>IF(Tableau41516[[#This Row],[Matricule]]&gt;1,IF(COUNTIF(Tableau41516[DateMatricule],Tableau41516[[#This Row],[DateMatricule]])&gt;1,"Doublon",""),"")</f>
        <v/>
      </c>
      <c r="U384"/>
    </row>
    <row r="385" spans="1:21" x14ac:dyDescent="0.25">
      <c r="A385" s="12" t="str">
        <f>IF(Tableau41516[[#This Row],[Semaine]]="","",VLOOKUP(Tableau41516[[#This Row],[Semaine]],Listes!$A:$B,2,FALSE))</f>
        <v/>
      </c>
      <c r="B385" s="12" t="str">
        <f>IF(ISBLANK(Tableau41516[[#This Row],[Matricule]]),"",VLOOKUP(Tableau41516[[#This Row],[Matricule]],#REF!,2,FALSE))</f>
        <v/>
      </c>
      <c r="C385" s="12" t="str">
        <f>IF(ISBLANK(Tableau41516[[#This Row],[Matricule]]),"",VLOOKUP(Tableau41516[[#This Row],[Matricule]],#REF!,3,FALSE))</f>
        <v/>
      </c>
      <c r="D385" s="12" t="str">
        <f>CONCATENATE(Tableau41516[[#This Row],[Semaine]],Tableau41516[[#This Row],[Matricule]])</f>
        <v/>
      </c>
      <c r="H385" s="8"/>
      <c r="I385" s="8"/>
      <c r="J385" s="8"/>
      <c r="K385" s="8"/>
      <c r="L385" s="8"/>
      <c r="M385" s="8"/>
      <c r="N385" s="8"/>
      <c r="O385" s="21">
        <f>COUNTIF(Tableau41516[[#This Row],[Lundi]:[Dimanche]],"&gt;0")</f>
        <v>0</v>
      </c>
      <c r="P385" s="21">
        <f>SUM(Tableau41516[[#This Row],[Lundi]:[Dimanche]])</f>
        <v>0</v>
      </c>
      <c r="Q385" s="21">
        <f>COUNTIF(Tableau41516[[#This Row],[Lundi]:[Dimanche]],"&gt;=190")*1000</f>
        <v>0</v>
      </c>
      <c r="R385" s="21">
        <f t="shared" si="10"/>
        <v>0</v>
      </c>
      <c r="S385" s="21">
        <f t="shared" si="11"/>
        <v>0</v>
      </c>
      <c r="T385" s="54" t="str">
        <f>IF(Tableau41516[[#This Row],[Matricule]]&gt;1,IF(COUNTIF(Tableau41516[DateMatricule],Tableau41516[[#This Row],[DateMatricule]])&gt;1,"Doublon",""),"")</f>
        <v/>
      </c>
      <c r="U385"/>
    </row>
    <row r="386" spans="1:21" x14ac:dyDescent="0.25">
      <c r="A386" s="12" t="str">
        <f>IF(Tableau41516[[#This Row],[Semaine]]="","",VLOOKUP(Tableau41516[[#This Row],[Semaine]],Listes!$A:$B,2,FALSE))</f>
        <v/>
      </c>
      <c r="B386" s="12" t="str">
        <f>IF(ISBLANK(Tableau41516[[#This Row],[Matricule]]),"",VLOOKUP(Tableau41516[[#This Row],[Matricule]],#REF!,2,FALSE))</f>
        <v/>
      </c>
      <c r="C386" s="12" t="str">
        <f>IF(ISBLANK(Tableau41516[[#This Row],[Matricule]]),"",VLOOKUP(Tableau41516[[#This Row],[Matricule]],#REF!,3,FALSE))</f>
        <v/>
      </c>
      <c r="D386" s="12" t="str">
        <f>CONCATENATE(Tableau41516[[#This Row],[Semaine]],Tableau41516[[#This Row],[Matricule]])</f>
        <v/>
      </c>
      <c r="H386" s="8"/>
      <c r="I386" s="8"/>
      <c r="J386" s="8"/>
      <c r="K386" s="8"/>
      <c r="L386" s="8"/>
      <c r="M386" s="8"/>
      <c r="N386" s="8"/>
      <c r="O386" s="21">
        <f>COUNTIF(Tableau41516[[#This Row],[Lundi]:[Dimanche]],"&gt;0")</f>
        <v>0</v>
      </c>
      <c r="P386" s="21">
        <f>SUM(Tableau41516[[#This Row],[Lundi]:[Dimanche]])</f>
        <v>0</v>
      </c>
      <c r="Q386" s="21">
        <f>COUNTIF(Tableau41516[[#This Row],[Lundi]:[Dimanche]],"&gt;=190")*1000</f>
        <v>0</v>
      </c>
      <c r="R386" s="21">
        <f t="shared" si="10"/>
        <v>0</v>
      </c>
      <c r="S386" s="21">
        <f t="shared" si="11"/>
        <v>0</v>
      </c>
      <c r="T386" s="54" t="str">
        <f>IF(Tableau41516[[#This Row],[Matricule]]&gt;1,IF(COUNTIF(Tableau41516[DateMatricule],Tableau41516[[#This Row],[DateMatricule]])&gt;1,"Doublon",""),"")</f>
        <v/>
      </c>
      <c r="U386"/>
    </row>
    <row r="387" spans="1:21" x14ac:dyDescent="0.25">
      <c r="A387" s="12" t="str">
        <f>IF(Tableau41516[[#This Row],[Semaine]]="","",VLOOKUP(Tableau41516[[#This Row],[Semaine]],Listes!$A:$B,2,FALSE))</f>
        <v/>
      </c>
      <c r="B387" s="12" t="str">
        <f>IF(ISBLANK(Tableau41516[[#This Row],[Matricule]]),"",VLOOKUP(Tableau41516[[#This Row],[Matricule]],#REF!,2,FALSE))</f>
        <v/>
      </c>
      <c r="C387" s="12" t="str">
        <f>IF(ISBLANK(Tableau41516[[#This Row],[Matricule]]),"",VLOOKUP(Tableau41516[[#This Row],[Matricule]],#REF!,3,FALSE))</f>
        <v/>
      </c>
      <c r="D387" s="12" t="str">
        <f>CONCATENATE(Tableau41516[[#This Row],[Semaine]],Tableau41516[[#This Row],[Matricule]])</f>
        <v/>
      </c>
      <c r="H387" s="8"/>
      <c r="I387" s="8"/>
      <c r="J387" s="8"/>
      <c r="K387" s="8"/>
      <c r="L387" s="8"/>
      <c r="M387" s="8"/>
      <c r="N387" s="8"/>
      <c r="O387" s="21">
        <f>COUNTIF(Tableau41516[[#This Row],[Lundi]:[Dimanche]],"&gt;0")</f>
        <v>0</v>
      </c>
      <c r="P387" s="21">
        <f>SUM(Tableau41516[[#This Row],[Lundi]:[Dimanche]])</f>
        <v>0</v>
      </c>
      <c r="Q387" s="21">
        <f>COUNTIF(Tableau41516[[#This Row],[Lundi]:[Dimanche]],"&gt;=190")*1000</f>
        <v>0</v>
      </c>
      <c r="R387" s="21">
        <f t="shared" ref="R387:R450" si="12">+IF(P387&gt;1140,(P387-1140)*20,0)</f>
        <v>0</v>
      </c>
      <c r="S387" s="21">
        <f t="shared" ref="S387:S450" si="13">+Q387+R387</f>
        <v>0</v>
      </c>
      <c r="T387" s="54" t="str">
        <f>IF(Tableau41516[[#This Row],[Matricule]]&gt;1,IF(COUNTIF(Tableau41516[DateMatricule],Tableau41516[[#This Row],[DateMatricule]])&gt;1,"Doublon",""),"")</f>
        <v/>
      </c>
      <c r="U387"/>
    </row>
    <row r="388" spans="1:21" x14ac:dyDescent="0.25">
      <c r="A388" s="12" t="str">
        <f>IF(Tableau41516[[#This Row],[Semaine]]="","",VLOOKUP(Tableau41516[[#This Row],[Semaine]],Listes!$A:$B,2,FALSE))</f>
        <v/>
      </c>
      <c r="B388" s="12" t="str">
        <f>IF(ISBLANK(Tableau41516[[#This Row],[Matricule]]),"",VLOOKUP(Tableau41516[[#This Row],[Matricule]],#REF!,2,FALSE))</f>
        <v/>
      </c>
      <c r="C388" s="12" t="str">
        <f>IF(ISBLANK(Tableau41516[[#This Row],[Matricule]]),"",VLOOKUP(Tableau41516[[#This Row],[Matricule]],#REF!,3,FALSE))</f>
        <v/>
      </c>
      <c r="D388" s="12" t="str">
        <f>CONCATENATE(Tableau41516[[#This Row],[Semaine]],Tableau41516[[#This Row],[Matricule]])</f>
        <v/>
      </c>
      <c r="H388" s="8"/>
      <c r="I388" s="8"/>
      <c r="J388" s="8"/>
      <c r="K388" s="8"/>
      <c r="L388" s="8"/>
      <c r="M388" s="8"/>
      <c r="N388" s="8"/>
      <c r="O388" s="21">
        <f>COUNTIF(Tableau41516[[#This Row],[Lundi]:[Dimanche]],"&gt;0")</f>
        <v>0</v>
      </c>
      <c r="P388" s="21">
        <f>SUM(Tableau41516[[#This Row],[Lundi]:[Dimanche]])</f>
        <v>0</v>
      </c>
      <c r="Q388" s="21">
        <f>COUNTIF(Tableau41516[[#This Row],[Lundi]:[Dimanche]],"&gt;=190")*1000</f>
        <v>0</v>
      </c>
      <c r="R388" s="21">
        <f t="shared" si="12"/>
        <v>0</v>
      </c>
      <c r="S388" s="21">
        <f t="shared" si="13"/>
        <v>0</v>
      </c>
      <c r="T388" s="54" t="str">
        <f>IF(Tableau41516[[#This Row],[Matricule]]&gt;1,IF(COUNTIF(Tableau41516[DateMatricule],Tableau41516[[#This Row],[DateMatricule]])&gt;1,"Doublon",""),"")</f>
        <v/>
      </c>
      <c r="U388"/>
    </row>
    <row r="389" spans="1:21" x14ac:dyDescent="0.25">
      <c r="A389" s="12" t="str">
        <f>IF(Tableau41516[[#This Row],[Semaine]]="","",VLOOKUP(Tableau41516[[#This Row],[Semaine]],Listes!$A:$B,2,FALSE))</f>
        <v/>
      </c>
      <c r="B389" s="12" t="str">
        <f>IF(ISBLANK(Tableau41516[[#This Row],[Matricule]]),"",VLOOKUP(Tableau41516[[#This Row],[Matricule]],#REF!,2,FALSE))</f>
        <v/>
      </c>
      <c r="C389" s="12" t="str">
        <f>IF(ISBLANK(Tableau41516[[#This Row],[Matricule]]),"",VLOOKUP(Tableau41516[[#This Row],[Matricule]],#REF!,3,FALSE))</f>
        <v/>
      </c>
      <c r="D389" s="12" t="str">
        <f>CONCATENATE(Tableau41516[[#This Row],[Semaine]],Tableau41516[[#This Row],[Matricule]])</f>
        <v/>
      </c>
      <c r="H389" s="8"/>
      <c r="I389" s="8"/>
      <c r="J389" s="8"/>
      <c r="K389" s="8"/>
      <c r="L389" s="8"/>
      <c r="M389" s="8"/>
      <c r="N389" s="8"/>
      <c r="O389" s="21">
        <f>COUNTIF(Tableau41516[[#This Row],[Lundi]:[Dimanche]],"&gt;0")</f>
        <v>0</v>
      </c>
      <c r="P389" s="21">
        <f>SUM(Tableau41516[[#This Row],[Lundi]:[Dimanche]])</f>
        <v>0</v>
      </c>
      <c r="Q389" s="21">
        <f>COUNTIF(Tableau41516[[#This Row],[Lundi]:[Dimanche]],"&gt;=190")*1000</f>
        <v>0</v>
      </c>
      <c r="R389" s="21">
        <f t="shared" si="12"/>
        <v>0</v>
      </c>
      <c r="S389" s="21">
        <f t="shared" si="13"/>
        <v>0</v>
      </c>
      <c r="T389" s="54" t="str">
        <f>IF(Tableau41516[[#This Row],[Matricule]]&gt;1,IF(COUNTIF(Tableau41516[DateMatricule],Tableau41516[[#This Row],[DateMatricule]])&gt;1,"Doublon",""),"")</f>
        <v/>
      </c>
      <c r="U389"/>
    </row>
    <row r="390" spans="1:21" x14ac:dyDescent="0.25">
      <c r="A390" s="12" t="str">
        <f>IF(Tableau41516[[#This Row],[Semaine]]="","",VLOOKUP(Tableau41516[[#This Row],[Semaine]],Listes!$A:$B,2,FALSE))</f>
        <v/>
      </c>
      <c r="B390" s="12" t="str">
        <f>IF(ISBLANK(Tableau41516[[#This Row],[Matricule]]),"",VLOOKUP(Tableau41516[[#This Row],[Matricule]],#REF!,2,FALSE))</f>
        <v/>
      </c>
      <c r="C390" s="12" t="str">
        <f>IF(ISBLANK(Tableau41516[[#This Row],[Matricule]]),"",VLOOKUP(Tableau41516[[#This Row],[Matricule]],#REF!,3,FALSE))</f>
        <v/>
      </c>
      <c r="D390" s="12" t="str">
        <f>CONCATENATE(Tableau41516[[#This Row],[Semaine]],Tableau41516[[#This Row],[Matricule]])</f>
        <v/>
      </c>
      <c r="H390" s="8"/>
      <c r="I390" s="8"/>
      <c r="J390" s="8"/>
      <c r="K390" s="8"/>
      <c r="L390" s="8"/>
      <c r="M390" s="8"/>
      <c r="N390" s="8"/>
      <c r="O390" s="21">
        <f>COUNTIF(Tableau41516[[#This Row],[Lundi]:[Dimanche]],"&gt;0")</f>
        <v>0</v>
      </c>
      <c r="P390" s="21">
        <f>SUM(Tableau41516[[#This Row],[Lundi]:[Dimanche]])</f>
        <v>0</v>
      </c>
      <c r="Q390" s="21">
        <f>COUNTIF(Tableau41516[[#This Row],[Lundi]:[Dimanche]],"&gt;=190")*1000</f>
        <v>0</v>
      </c>
      <c r="R390" s="21">
        <f t="shared" si="12"/>
        <v>0</v>
      </c>
      <c r="S390" s="21">
        <f t="shared" si="13"/>
        <v>0</v>
      </c>
      <c r="T390" s="54" t="str">
        <f>IF(Tableau41516[[#This Row],[Matricule]]&gt;1,IF(COUNTIF(Tableau41516[DateMatricule],Tableau41516[[#This Row],[DateMatricule]])&gt;1,"Doublon",""),"")</f>
        <v/>
      </c>
      <c r="U390"/>
    </row>
    <row r="391" spans="1:21" x14ac:dyDescent="0.25">
      <c r="A391" s="12" t="str">
        <f>IF(Tableau41516[[#This Row],[Semaine]]="","",VLOOKUP(Tableau41516[[#This Row],[Semaine]],Listes!$A:$B,2,FALSE))</f>
        <v/>
      </c>
      <c r="B391" s="12" t="str">
        <f>IF(ISBLANK(Tableau41516[[#This Row],[Matricule]]),"",VLOOKUP(Tableau41516[[#This Row],[Matricule]],#REF!,2,FALSE))</f>
        <v/>
      </c>
      <c r="C391" s="12" t="str">
        <f>IF(ISBLANK(Tableau41516[[#This Row],[Matricule]]),"",VLOOKUP(Tableau41516[[#This Row],[Matricule]],#REF!,3,FALSE))</f>
        <v/>
      </c>
      <c r="D391" s="12" t="str">
        <f>CONCATENATE(Tableau41516[[#This Row],[Semaine]],Tableau41516[[#This Row],[Matricule]])</f>
        <v/>
      </c>
      <c r="H391" s="8"/>
      <c r="I391" s="8"/>
      <c r="J391" s="8"/>
      <c r="K391" s="8"/>
      <c r="L391" s="8"/>
      <c r="M391" s="8"/>
      <c r="N391" s="8"/>
      <c r="O391" s="21">
        <f>COUNTIF(Tableau41516[[#This Row],[Lundi]:[Dimanche]],"&gt;0")</f>
        <v>0</v>
      </c>
      <c r="P391" s="21">
        <f>SUM(Tableau41516[[#This Row],[Lundi]:[Dimanche]])</f>
        <v>0</v>
      </c>
      <c r="Q391" s="21">
        <f>COUNTIF(Tableau41516[[#This Row],[Lundi]:[Dimanche]],"&gt;=190")*1000</f>
        <v>0</v>
      </c>
      <c r="R391" s="21">
        <f t="shared" si="12"/>
        <v>0</v>
      </c>
      <c r="S391" s="21">
        <f t="shared" si="13"/>
        <v>0</v>
      </c>
      <c r="T391" s="54" t="str">
        <f>IF(Tableau41516[[#This Row],[Matricule]]&gt;1,IF(COUNTIF(Tableau41516[DateMatricule],Tableau41516[[#This Row],[DateMatricule]])&gt;1,"Doublon",""),"")</f>
        <v/>
      </c>
      <c r="U391"/>
    </row>
    <row r="392" spans="1:21" x14ac:dyDescent="0.25">
      <c r="A392" s="12" t="str">
        <f>IF(Tableau41516[[#This Row],[Semaine]]="","",VLOOKUP(Tableau41516[[#This Row],[Semaine]],Listes!$A:$B,2,FALSE))</f>
        <v/>
      </c>
      <c r="B392" s="12" t="str">
        <f>IF(ISBLANK(Tableau41516[[#This Row],[Matricule]]),"",VLOOKUP(Tableau41516[[#This Row],[Matricule]],#REF!,2,FALSE))</f>
        <v/>
      </c>
      <c r="C392" s="12" t="str">
        <f>IF(ISBLANK(Tableau41516[[#This Row],[Matricule]]),"",VLOOKUP(Tableau41516[[#This Row],[Matricule]],#REF!,3,FALSE))</f>
        <v/>
      </c>
      <c r="D392" s="12" t="str">
        <f>CONCATENATE(Tableau41516[[#This Row],[Semaine]],Tableau41516[[#This Row],[Matricule]])</f>
        <v/>
      </c>
      <c r="H392" s="8"/>
      <c r="I392" s="8"/>
      <c r="J392" s="8"/>
      <c r="K392" s="8"/>
      <c r="L392" s="8"/>
      <c r="M392" s="8"/>
      <c r="N392" s="8"/>
      <c r="O392" s="21">
        <f>COUNTIF(Tableau41516[[#This Row],[Lundi]:[Dimanche]],"&gt;0")</f>
        <v>0</v>
      </c>
      <c r="P392" s="21">
        <f>SUM(Tableau41516[[#This Row],[Lundi]:[Dimanche]])</f>
        <v>0</v>
      </c>
      <c r="Q392" s="21">
        <f>COUNTIF(Tableau41516[[#This Row],[Lundi]:[Dimanche]],"&gt;=190")*1000</f>
        <v>0</v>
      </c>
      <c r="R392" s="21">
        <f t="shared" si="12"/>
        <v>0</v>
      </c>
      <c r="S392" s="21">
        <f t="shared" si="13"/>
        <v>0</v>
      </c>
      <c r="T392" s="54" t="str">
        <f>IF(Tableau41516[[#This Row],[Matricule]]&gt;1,IF(COUNTIF(Tableau41516[DateMatricule],Tableau41516[[#This Row],[DateMatricule]])&gt;1,"Doublon",""),"")</f>
        <v/>
      </c>
      <c r="U392"/>
    </row>
    <row r="393" spans="1:21" x14ac:dyDescent="0.25">
      <c r="A393" s="12" t="str">
        <f>IF(Tableau41516[[#This Row],[Semaine]]="","",VLOOKUP(Tableau41516[[#This Row],[Semaine]],Listes!$A:$B,2,FALSE))</f>
        <v/>
      </c>
      <c r="B393" s="12" t="str">
        <f>IF(ISBLANK(Tableau41516[[#This Row],[Matricule]]),"",VLOOKUP(Tableau41516[[#This Row],[Matricule]],#REF!,2,FALSE))</f>
        <v/>
      </c>
      <c r="C393" s="12" t="str">
        <f>IF(ISBLANK(Tableau41516[[#This Row],[Matricule]]),"",VLOOKUP(Tableau41516[[#This Row],[Matricule]],#REF!,3,FALSE))</f>
        <v/>
      </c>
      <c r="D393" s="12" t="str">
        <f>CONCATENATE(Tableau41516[[#This Row],[Semaine]],Tableau41516[[#This Row],[Matricule]])</f>
        <v/>
      </c>
      <c r="H393" s="8"/>
      <c r="I393" s="8"/>
      <c r="J393" s="8"/>
      <c r="K393" s="8"/>
      <c r="L393" s="8"/>
      <c r="M393" s="8"/>
      <c r="N393" s="8"/>
      <c r="O393" s="21">
        <f>COUNTIF(Tableau41516[[#This Row],[Lundi]:[Dimanche]],"&gt;0")</f>
        <v>0</v>
      </c>
      <c r="P393" s="21">
        <f>SUM(Tableau41516[[#This Row],[Lundi]:[Dimanche]])</f>
        <v>0</v>
      </c>
      <c r="Q393" s="21">
        <f>COUNTIF(Tableau41516[[#This Row],[Lundi]:[Dimanche]],"&gt;=190")*1000</f>
        <v>0</v>
      </c>
      <c r="R393" s="21">
        <f t="shared" si="12"/>
        <v>0</v>
      </c>
      <c r="S393" s="21">
        <f t="shared" si="13"/>
        <v>0</v>
      </c>
      <c r="T393" s="54" t="str">
        <f>IF(Tableau41516[[#This Row],[Matricule]]&gt;1,IF(COUNTIF(Tableau41516[DateMatricule],Tableau41516[[#This Row],[DateMatricule]])&gt;1,"Doublon",""),"")</f>
        <v/>
      </c>
      <c r="U393"/>
    </row>
    <row r="394" spans="1:21" x14ac:dyDescent="0.25">
      <c r="A394" s="12" t="str">
        <f>IF(Tableau41516[[#This Row],[Semaine]]="","",VLOOKUP(Tableau41516[[#This Row],[Semaine]],Listes!$A:$B,2,FALSE))</f>
        <v/>
      </c>
      <c r="B394" s="12" t="str">
        <f>IF(ISBLANK(Tableau41516[[#This Row],[Matricule]]),"",VLOOKUP(Tableau41516[[#This Row],[Matricule]],#REF!,2,FALSE))</f>
        <v/>
      </c>
      <c r="C394" s="12" t="str">
        <f>IF(ISBLANK(Tableau41516[[#This Row],[Matricule]]),"",VLOOKUP(Tableau41516[[#This Row],[Matricule]],#REF!,3,FALSE))</f>
        <v/>
      </c>
      <c r="D394" s="12" t="str">
        <f>CONCATENATE(Tableau41516[[#This Row],[Semaine]],Tableau41516[[#This Row],[Matricule]])</f>
        <v/>
      </c>
      <c r="H394" s="8"/>
      <c r="I394" s="8"/>
      <c r="J394" s="8"/>
      <c r="K394" s="8"/>
      <c r="L394" s="8"/>
      <c r="M394" s="8"/>
      <c r="N394" s="8"/>
      <c r="O394" s="21">
        <f>COUNTIF(Tableau41516[[#This Row],[Lundi]:[Dimanche]],"&gt;0")</f>
        <v>0</v>
      </c>
      <c r="P394" s="21">
        <f>SUM(Tableau41516[[#This Row],[Lundi]:[Dimanche]])</f>
        <v>0</v>
      </c>
      <c r="Q394" s="21">
        <f>COUNTIF(Tableau41516[[#This Row],[Lundi]:[Dimanche]],"&gt;=190")*1000</f>
        <v>0</v>
      </c>
      <c r="R394" s="21">
        <f t="shared" si="12"/>
        <v>0</v>
      </c>
      <c r="S394" s="21">
        <f t="shared" si="13"/>
        <v>0</v>
      </c>
      <c r="T394" s="54" t="str">
        <f>IF(Tableau41516[[#This Row],[Matricule]]&gt;1,IF(COUNTIF(Tableau41516[DateMatricule],Tableau41516[[#This Row],[DateMatricule]])&gt;1,"Doublon",""),"")</f>
        <v/>
      </c>
      <c r="U394"/>
    </row>
    <row r="395" spans="1:21" x14ac:dyDescent="0.25">
      <c r="A395" s="12" t="str">
        <f>IF(Tableau41516[[#This Row],[Semaine]]="","",VLOOKUP(Tableau41516[[#This Row],[Semaine]],Listes!$A:$B,2,FALSE))</f>
        <v/>
      </c>
      <c r="B395" s="12" t="str">
        <f>IF(ISBLANK(Tableau41516[[#This Row],[Matricule]]),"",VLOOKUP(Tableau41516[[#This Row],[Matricule]],#REF!,2,FALSE))</f>
        <v/>
      </c>
      <c r="C395" s="12" t="str">
        <f>IF(ISBLANK(Tableau41516[[#This Row],[Matricule]]),"",VLOOKUP(Tableau41516[[#This Row],[Matricule]],#REF!,3,FALSE))</f>
        <v/>
      </c>
      <c r="D395" s="12" t="str">
        <f>CONCATENATE(Tableau41516[[#This Row],[Semaine]],Tableau41516[[#This Row],[Matricule]])</f>
        <v/>
      </c>
      <c r="H395" s="8"/>
      <c r="I395" s="8"/>
      <c r="J395" s="8"/>
      <c r="K395" s="8"/>
      <c r="L395" s="8"/>
      <c r="M395" s="8"/>
      <c r="N395" s="8"/>
      <c r="O395" s="21">
        <f>COUNTIF(Tableau41516[[#This Row],[Lundi]:[Dimanche]],"&gt;0")</f>
        <v>0</v>
      </c>
      <c r="P395" s="21">
        <f>SUM(Tableau41516[[#This Row],[Lundi]:[Dimanche]])</f>
        <v>0</v>
      </c>
      <c r="Q395" s="21">
        <f>COUNTIF(Tableau41516[[#This Row],[Lundi]:[Dimanche]],"&gt;=190")*1000</f>
        <v>0</v>
      </c>
      <c r="R395" s="21">
        <f t="shared" si="12"/>
        <v>0</v>
      </c>
      <c r="S395" s="21">
        <f t="shared" si="13"/>
        <v>0</v>
      </c>
      <c r="T395" s="54" t="str">
        <f>IF(Tableau41516[[#This Row],[Matricule]]&gt;1,IF(COUNTIF(Tableau41516[DateMatricule],Tableau41516[[#This Row],[DateMatricule]])&gt;1,"Doublon",""),"")</f>
        <v/>
      </c>
      <c r="U395"/>
    </row>
    <row r="396" spans="1:21" x14ac:dyDescent="0.25">
      <c r="A396" s="12" t="str">
        <f>IF(Tableau41516[[#This Row],[Semaine]]="","",VLOOKUP(Tableau41516[[#This Row],[Semaine]],Listes!$A:$B,2,FALSE))</f>
        <v/>
      </c>
      <c r="B396" s="12" t="str">
        <f>IF(ISBLANK(Tableau41516[[#This Row],[Matricule]]),"",VLOOKUP(Tableau41516[[#This Row],[Matricule]],#REF!,2,FALSE))</f>
        <v/>
      </c>
      <c r="C396" s="12" t="str">
        <f>IF(ISBLANK(Tableau41516[[#This Row],[Matricule]]),"",VLOOKUP(Tableau41516[[#This Row],[Matricule]],#REF!,3,FALSE))</f>
        <v/>
      </c>
      <c r="D396" s="12" t="str">
        <f>CONCATENATE(Tableau41516[[#This Row],[Semaine]],Tableau41516[[#This Row],[Matricule]])</f>
        <v/>
      </c>
      <c r="H396" s="8"/>
      <c r="I396" s="8"/>
      <c r="J396" s="8"/>
      <c r="K396" s="8"/>
      <c r="L396" s="8"/>
      <c r="M396" s="8"/>
      <c r="N396" s="8"/>
      <c r="O396" s="21">
        <f>COUNTIF(Tableau41516[[#This Row],[Lundi]:[Dimanche]],"&gt;0")</f>
        <v>0</v>
      </c>
      <c r="P396" s="21">
        <f>SUM(Tableau41516[[#This Row],[Lundi]:[Dimanche]])</f>
        <v>0</v>
      </c>
      <c r="Q396" s="21">
        <f>COUNTIF(Tableau41516[[#This Row],[Lundi]:[Dimanche]],"&gt;=190")*1000</f>
        <v>0</v>
      </c>
      <c r="R396" s="21">
        <f t="shared" si="12"/>
        <v>0</v>
      </c>
      <c r="S396" s="21">
        <f t="shared" si="13"/>
        <v>0</v>
      </c>
      <c r="T396" s="54" t="str">
        <f>IF(Tableau41516[[#This Row],[Matricule]]&gt;1,IF(COUNTIF(Tableau41516[DateMatricule],Tableau41516[[#This Row],[DateMatricule]])&gt;1,"Doublon",""),"")</f>
        <v/>
      </c>
      <c r="U396"/>
    </row>
    <row r="397" spans="1:21" x14ac:dyDescent="0.25">
      <c r="A397" s="12" t="str">
        <f>IF(Tableau41516[[#This Row],[Semaine]]="","",VLOOKUP(Tableau41516[[#This Row],[Semaine]],Listes!$A:$B,2,FALSE))</f>
        <v/>
      </c>
      <c r="B397" s="12" t="str">
        <f>IF(ISBLANK(Tableau41516[[#This Row],[Matricule]]),"",VLOOKUP(Tableau41516[[#This Row],[Matricule]],#REF!,2,FALSE))</f>
        <v/>
      </c>
      <c r="C397" s="12" t="str">
        <f>IF(ISBLANK(Tableau41516[[#This Row],[Matricule]]),"",VLOOKUP(Tableau41516[[#This Row],[Matricule]],#REF!,3,FALSE))</f>
        <v/>
      </c>
      <c r="D397" s="12" t="str">
        <f>CONCATENATE(Tableau41516[[#This Row],[Semaine]],Tableau41516[[#This Row],[Matricule]])</f>
        <v/>
      </c>
      <c r="H397" s="8"/>
      <c r="I397" s="8"/>
      <c r="J397" s="8"/>
      <c r="K397" s="8"/>
      <c r="L397" s="8"/>
      <c r="M397" s="8"/>
      <c r="N397" s="8"/>
      <c r="O397" s="21">
        <f>COUNTIF(Tableau41516[[#This Row],[Lundi]:[Dimanche]],"&gt;0")</f>
        <v>0</v>
      </c>
      <c r="P397" s="21">
        <f>SUM(Tableau41516[[#This Row],[Lundi]:[Dimanche]])</f>
        <v>0</v>
      </c>
      <c r="Q397" s="21">
        <f>COUNTIF(Tableau41516[[#This Row],[Lundi]:[Dimanche]],"&gt;=190")*1000</f>
        <v>0</v>
      </c>
      <c r="R397" s="21">
        <f t="shared" si="12"/>
        <v>0</v>
      </c>
      <c r="S397" s="21">
        <f t="shared" si="13"/>
        <v>0</v>
      </c>
      <c r="T397" s="54" t="str">
        <f>IF(Tableau41516[[#This Row],[Matricule]]&gt;1,IF(COUNTIF(Tableau41516[DateMatricule],Tableau41516[[#This Row],[DateMatricule]])&gt;1,"Doublon",""),"")</f>
        <v/>
      </c>
      <c r="U397"/>
    </row>
    <row r="398" spans="1:21" x14ac:dyDescent="0.25">
      <c r="A398" s="12" t="str">
        <f>IF(Tableau41516[[#This Row],[Semaine]]="","",VLOOKUP(Tableau41516[[#This Row],[Semaine]],Listes!$A:$B,2,FALSE))</f>
        <v/>
      </c>
      <c r="B398" s="12" t="str">
        <f>IF(ISBLANK(Tableau41516[[#This Row],[Matricule]]),"",VLOOKUP(Tableau41516[[#This Row],[Matricule]],#REF!,2,FALSE))</f>
        <v/>
      </c>
      <c r="C398" s="12" t="str">
        <f>IF(ISBLANK(Tableau41516[[#This Row],[Matricule]]),"",VLOOKUP(Tableau41516[[#This Row],[Matricule]],#REF!,3,FALSE))</f>
        <v/>
      </c>
      <c r="D398" s="12" t="str">
        <f>CONCATENATE(Tableau41516[[#This Row],[Semaine]],Tableau41516[[#This Row],[Matricule]])</f>
        <v/>
      </c>
      <c r="H398" s="8"/>
      <c r="I398" s="8"/>
      <c r="J398" s="8"/>
      <c r="K398" s="8"/>
      <c r="L398" s="8"/>
      <c r="M398" s="8"/>
      <c r="N398" s="8"/>
      <c r="O398" s="21">
        <f>COUNTIF(Tableau41516[[#This Row],[Lundi]:[Dimanche]],"&gt;0")</f>
        <v>0</v>
      </c>
      <c r="P398" s="21">
        <f>SUM(Tableau41516[[#This Row],[Lundi]:[Dimanche]])</f>
        <v>0</v>
      </c>
      <c r="Q398" s="21">
        <f>COUNTIF(Tableau41516[[#This Row],[Lundi]:[Dimanche]],"&gt;=190")*1000</f>
        <v>0</v>
      </c>
      <c r="R398" s="21">
        <f t="shared" si="12"/>
        <v>0</v>
      </c>
      <c r="S398" s="21">
        <f t="shared" si="13"/>
        <v>0</v>
      </c>
      <c r="T398" s="54" t="str">
        <f>IF(Tableau41516[[#This Row],[Matricule]]&gt;1,IF(COUNTIF(Tableau41516[DateMatricule],Tableau41516[[#This Row],[DateMatricule]])&gt;1,"Doublon",""),"")</f>
        <v/>
      </c>
      <c r="U398"/>
    </row>
    <row r="399" spans="1:21" x14ac:dyDescent="0.25">
      <c r="A399" s="12" t="str">
        <f>IF(Tableau41516[[#This Row],[Semaine]]="","",VLOOKUP(Tableau41516[[#This Row],[Semaine]],Listes!$A:$B,2,FALSE))</f>
        <v/>
      </c>
      <c r="B399" s="12" t="str">
        <f>IF(ISBLANK(Tableau41516[[#This Row],[Matricule]]),"",VLOOKUP(Tableau41516[[#This Row],[Matricule]],#REF!,2,FALSE))</f>
        <v/>
      </c>
      <c r="C399" s="12" t="str">
        <f>IF(ISBLANK(Tableau41516[[#This Row],[Matricule]]),"",VLOOKUP(Tableau41516[[#This Row],[Matricule]],#REF!,3,FALSE))</f>
        <v/>
      </c>
      <c r="D399" s="12" t="str">
        <f>CONCATENATE(Tableau41516[[#This Row],[Semaine]],Tableau41516[[#This Row],[Matricule]])</f>
        <v/>
      </c>
      <c r="H399" s="8"/>
      <c r="I399" s="8"/>
      <c r="J399" s="8"/>
      <c r="K399" s="8"/>
      <c r="L399" s="8"/>
      <c r="M399" s="8"/>
      <c r="N399" s="8"/>
      <c r="O399" s="21">
        <f>COUNTIF(Tableau41516[[#This Row],[Lundi]:[Dimanche]],"&gt;0")</f>
        <v>0</v>
      </c>
      <c r="P399" s="21">
        <f>SUM(Tableau41516[[#This Row],[Lundi]:[Dimanche]])</f>
        <v>0</v>
      </c>
      <c r="Q399" s="21">
        <f>COUNTIF(Tableau41516[[#This Row],[Lundi]:[Dimanche]],"&gt;=190")*1000</f>
        <v>0</v>
      </c>
      <c r="R399" s="21">
        <f t="shared" si="12"/>
        <v>0</v>
      </c>
      <c r="S399" s="21">
        <f t="shared" si="13"/>
        <v>0</v>
      </c>
      <c r="T399" s="54" t="str">
        <f>IF(Tableau41516[[#This Row],[Matricule]]&gt;1,IF(COUNTIF(Tableau41516[DateMatricule],Tableau41516[[#This Row],[DateMatricule]])&gt;1,"Doublon",""),"")</f>
        <v/>
      </c>
      <c r="U399"/>
    </row>
    <row r="400" spans="1:21" x14ac:dyDescent="0.25">
      <c r="A400" s="12" t="str">
        <f>IF(Tableau41516[[#This Row],[Semaine]]="","",VLOOKUP(Tableau41516[[#This Row],[Semaine]],Listes!$A:$B,2,FALSE))</f>
        <v/>
      </c>
      <c r="B400" s="12" t="str">
        <f>IF(ISBLANK(Tableau41516[[#This Row],[Matricule]]),"",VLOOKUP(Tableau41516[[#This Row],[Matricule]],#REF!,2,FALSE))</f>
        <v/>
      </c>
      <c r="C400" s="12" t="str">
        <f>IF(ISBLANK(Tableau41516[[#This Row],[Matricule]]),"",VLOOKUP(Tableau41516[[#This Row],[Matricule]],#REF!,3,FALSE))</f>
        <v/>
      </c>
      <c r="D400" s="12" t="str">
        <f>CONCATENATE(Tableau41516[[#This Row],[Semaine]],Tableau41516[[#This Row],[Matricule]])</f>
        <v/>
      </c>
      <c r="H400" s="8"/>
      <c r="I400" s="8"/>
      <c r="J400" s="8"/>
      <c r="K400" s="8"/>
      <c r="L400" s="8"/>
      <c r="M400" s="8"/>
      <c r="N400" s="8"/>
      <c r="O400" s="21">
        <f>COUNTIF(Tableau41516[[#This Row],[Lundi]:[Dimanche]],"&gt;0")</f>
        <v>0</v>
      </c>
      <c r="P400" s="21">
        <f>SUM(Tableau41516[[#This Row],[Lundi]:[Dimanche]])</f>
        <v>0</v>
      </c>
      <c r="Q400" s="21">
        <f>COUNTIF(Tableau41516[[#This Row],[Lundi]:[Dimanche]],"&gt;=190")*1000</f>
        <v>0</v>
      </c>
      <c r="R400" s="21">
        <f t="shared" si="12"/>
        <v>0</v>
      </c>
      <c r="S400" s="21">
        <f t="shared" si="13"/>
        <v>0</v>
      </c>
      <c r="T400" s="54" t="str">
        <f>IF(Tableau41516[[#This Row],[Matricule]]&gt;1,IF(COUNTIF(Tableau41516[DateMatricule],Tableau41516[[#This Row],[DateMatricule]])&gt;1,"Doublon",""),"")</f>
        <v/>
      </c>
      <c r="U400"/>
    </row>
    <row r="401" spans="1:21" x14ac:dyDescent="0.25">
      <c r="A401" s="12" t="str">
        <f>IF(Tableau41516[[#This Row],[Semaine]]="","",VLOOKUP(Tableau41516[[#This Row],[Semaine]],Listes!$A:$B,2,FALSE))</f>
        <v/>
      </c>
      <c r="B401" s="12" t="str">
        <f>IF(ISBLANK(Tableau41516[[#This Row],[Matricule]]),"",VLOOKUP(Tableau41516[[#This Row],[Matricule]],#REF!,2,FALSE))</f>
        <v/>
      </c>
      <c r="C401" s="12" t="str">
        <f>IF(ISBLANK(Tableau41516[[#This Row],[Matricule]]),"",VLOOKUP(Tableau41516[[#This Row],[Matricule]],#REF!,3,FALSE))</f>
        <v/>
      </c>
      <c r="D401" s="12" t="str">
        <f>CONCATENATE(Tableau41516[[#This Row],[Semaine]],Tableau41516[[#This Row],[Matricule]])</f>
        <v/>
      </c>
      <c r="H401" s="8"/>
      <c r="I401" s="8"/>
      <c r="J401" s="8"/>
      <c r="K401" s="8"/>
      <c r="L401" s="8"/>
      <c r="M401" s="8"/>
      <c r="N401" s="8"/>
      <c r="O401" s="21">
        <f>COUNTIF(Tableau41516[[#This Row],[Lundi]:[Dimanche]],"&gt;0")</f>
        <v>0</v>
      </c>
      <c r="P401" s="21">
        <f>SUM(Tableau41516[[#This Row],[Lundi]:[Dimanche]])</f>
        <v>0</v>
      </c>
      <c r="Q401" s="21">
        <f>COUNTIF(Tableau41516[[#This Row],[Lundi]:[Dimanche]],"&gt;=190")*1000</f>
        <v>0</v>
      </c>
      <c r="R401" s="21">
        <f t="shared" si="12"/>
        <v>0</v>
      </c>
      <c r="S401" s="21">
        <f t="shared" si="13"/>
        <v>0</v>
      </c>
      <c r="T401" s="54" t="str">
        <f>IF(Tableau41516[[#This Row],[Matricule]]&gt;1,IF(COUNTIF(Tableau41516[DateMatricule],Tableau41516[[#This Row],[DateMatricule]])&gt;1,"Doublon",""),"")</f>
        <v/>
      </c>
      <c r="U401"/>
    </row>
    <row r="402" spans="1:21" x14ac:dyDescent="0.25">
      <c r="A402" s="12" t="str">
        <f>IF(Tableau41516[[#This Row],[Semaine]]="","",VLOOKUP(Tableau41516[[#This Row],[Semaine]],Listes!$A:$B,2,FALSE))</f>
        <v/>
      </c>
      <c r="B402" s="12" t="str">
        <f>IF(ISBLANK(Tableau41516[[#This Row],[Matricule]]),"",VLOOKUP(Tableau41516[[#This Row],[Matricule]],#REF!,2,FALSE))</f>
        <v/>
      </c>
      <c r="C402" s="12" t="str">
        <f>IF(ISBLANK(Tableau41516[[#This Row],[Matricule]]),"",VLOOKUP(Tableau41516[[#This Row],[Matricule]],#REF!,3,FALSE))</f>
        <v/>
      </c>
      <c r="D402" s="12" t="str">
        <f>CONCATENATE(Tableau41516[[#This Row],[Semaine]],Tableau41516[[#This Row],[Matricule]])</f>
        <v/>
      </c>
      <c r="H402" s="8"/>
      <c r="I402" s="8"/>
      <c r="J402" s="8"/>
      <c r="K402" s="8"/>
      <c r="L402" s="8"/>
      <c r="M402" s="8"/>
      <c r="N402" s="8"/>
      <c r="O402" s="21">
        <f>COUNTIF(Tableau41516[[#This Row],[Lundi]:[Dimanche]],"&gt;0")</f>
        <v>0</v>
      </c>
      <c r="P402" s="21">
        <f>SUM(Tableau41516[[#This Row],[Lundi]:[Dimanche]])</f>
        <v>0</v>
      </c>
      <c r="Q402" s="21">
        <f>COUNTIF(Tableau41516[[#This Row],[Lundi]:[Dimanche]],"&gt;=190")*1000</f>
        <v>0</v>
      </c>
      <c r="R402" s="21">
        <f t="shared" si="12"/>
        <v>0</v>
      </c>
      <c r="S402" s="21">
        <f t="shared" si="13"/>
        <v>0</v>
      </c>
      <c r="T402" s="54" t="str">
        <f>IF(Tableau41516[[#This Row],[Matricule]]&gt;1,IF(COUNTIF(Tableau41516[DateMatricule],Tableau41516[[#This Row],[DateMatricule]])&gt;1,"Doublon",""),"")</f>
        <v/>
      </c>
      <c r="U402"/>
    </row>
    <row r="403" spans="1:21" x14ac:dyDescent="0.25">
      <c r="A403" s="12" t="str">
        <f>IF(Tableau41516[[#This Row],[Semaine]]="","",VLOOKUP(Tableau41516[[#This Row],[Semaine]],Listes!$A:$B,2,FALSE))</f>
        <v/>
      </c>
      <c r="B403" s="12" t="str">
        <f>IF(ISBLANK(Tableau41516[[#This Row],[Matricule]]),"",VLOOKUP(Tableau41516[[#This Row],[Matricule]],#REF!,2,FALSE))</f>
        <v/>
      </c>
      <c r="C403" s="12" t="str">
        <f>IF(ISBLANK(Tableau41516[[#This Row],[Matricule]]),"",VLOOKUP(Tableau41516[[#This Row],[Matricule]],#REF!,3,FALSE))</f>
        <v/>
      </c>
      <c r="D403" s="12" t="str">
        <f>CONCATENATE(Tableau41516[[#This Row],[Semaine]],Tableau41516[[#This Row],[Matricule]])</f>
        <v/>
      </c>
      <c r="H403" s="8"/>
      <c r="I403" s="8"/>
      <c r="J403" s="8"/>
      <c r="K403" s="8"/>
      <c r="L403" s="8"/>
      <c r="M403" s="8"/>
      <c r="N403" s="8"/>
      <c r="O403" s="21">
        <f>COUNTIF(Tableau41516[[#This Row],[Lundi]:[Dimanche]],"&gt;0")</f>
        <v>0</v>
      </c>
      <c r="P403" s="21">
        <f>SUM(Tableau41516[[#This Row],[Lundi]:[Dimanche]])</f>
        <v>0</v>
      </c>
      <c r="Q403" s="21">
        <f>COUNTIF(Tableau41516[[#This Row],[Lundi]:[Dimanche]],"&gt;=190")*1000</f>
        <v>0</v>
      </c>
      <c r="R403" s="21">
        <f t="shared" si="12"/>
        <v>0</v>
      </c>
      <c r="S403" s="21">
        <f t="shared" si="13"/>
        <v>0</v>
      </c>
      <c r="T403" s="54" t="str">
        <f>IF(Tableau41516[[#This Row],[Matricule]]&gt;1,IF(COUNTIF(Tableau41516[DateMatricule],Tableau41516[[#This Row],[DateMatricule]])&gt;1,"Doublon",""),"")</f>
        <v/>
      </c>
      <c r="U403"/>
    </row>
    <row r="404" spans="1:21" x14ac:dyDescent="0.25">
      <c r="A404" s="12" t="str">
        <f>IF(Tableau41516[[#This Row],[Semaine]]="","",VLOOKUP(Tableau41516[[#This Row],[Semaine]],Listes!$A:$B,2,FALSE))</f>
        <v/>
      </c>
      <c r="B404" s="12" t="str">
        <f>IF(ISBLANK(Tableau41516[[#This Row],[Matricule]]),"",VLOOKUP(Tableau41516[[#This Row],[Matricule]],#REF!,2,FALSE))</f>
        <v/>
      </c>
      <c r="C404" s="12" t="str">
        <f>IF(ISBLANK(Tableau41516[[#This Row],[Matricule]]),"",VLOOKUP(Tableau41516[[#This Row],[Matricule]],#REF!,3,FALSE))</f>
        <v/>
      </c>
      <c r="D404" s="12" t="str">
        <f>CONCATENATE(Tableau41516[[#This Row],[Semaine]],Tableau41516[[#This Row],[Matricule]])</f>
        <v/>
      </c>
      <c r="H404" s="8"/>
      <c r="I404" s="8"/>
      <c r="J404" s="8"/>
      <c r="K404" s="8"/>
      <c r="L404" s="8"/>
      <c r="M404" s="8"/>
      <c r="N404" s="8"/>
      <c r="O404" s="21">
        <f>COUNTIF(Tableau41516[[#This Row],[Lundi]:[Dimanche]],"&gt;0")</f>
        <v>0</v>
      </c>
      <c r="P404" s="21">
        <f>SUM(Tableau41516[[#This Row],[Lundi]:[Dimanche]])</f>
        <v>0</v>
      </c>
      <c r="Q404" s="21">
        <f>COUNTIF(Tableau41516[[#This Row],[Lundi]:[Dimanche]],"&gt;=190")*1000</f>
        <v>0</v>
      </c>
      <c r="R404" s="21">
        <f t="shared" si="12"/>
        <v>0</v>
      </c>
      <c r="S404" s="21">
        <f t="shared" si="13"/>
        <v>0</v>
      </c>
      <c r="T404" s="54" t="str">
        <f>IF(Tableau41516[[#This Row],[Matricule]]&gt;1,IF(COUNTIF(Tableau41516[DateMatricule],Tableau41516[[#This Row],[DateMatricule]])&gt;1,"Doublon",""),"")</f>
        <v/>
      </c>
      <c r="U404"/>
    </row>
    <row r="405" spans="1:21" x14ac:dyDescent="0.25">
      <c r="A405" s="12" t="str">
        <f>IF(Tableau41516[[#This Row],[Semaine]]="","",VLOOKUP(Tableau41516[[#This Row],[Semaine]],Listes!$A:$B,2,FALSE))</f>
        <v/>
      </c>
      <c r="B405" s="12" t="str">
        <f>IF(ISBLANK(Tableau41516[[#This Row],[Matricule]]),"",VLOOKUP(Tableau41516[[#This Row],[Matricule]],#REF!,2,FALSE))</f>
        <v/>
      </c>
      <c r="C405" s="12" t="str">
        <f>IF(ISBLANK(Tableau41516[[#This Row],[Matricule]]),"",VLOOKUP(Tableau41516[[#This Row],[Matricule]],#REF!,3,FALSE))</f>
        <v/>
      </c>
      <c r="D405" s="12" t="str">
        <f>CONCATENATE(Tableau41516[[#This Row],[Semaine]],Tableau41516[[#This Row],[Matricule]])</f>
        <v/>
      </c>
      <c r="H405" s="8"/>
      <c r="I405" s="8"/>
      <c r="J405" s="8"/>
      <c r="K405" s="8"/>
      <c r="L405" s="8"/>
      <c r="M405" s="8"/>
      <c r="N405" s="8"/>
      <c r="O405" s="21">
        <f>COUNTIF(Tableau41516[[#This Row],[Lundi]:[Dimanche]],"&gt;0")</f>
        <v>0</v>
      </c>
      <c r="P405" s="21">
        <f>SUM(Tableau41516[[#This Row],[Lundi]:[Dimanche]])</f>
        <v>0</v>
      </c>
      <c r="Q405" s="21">
        <f>COUNTIF(Tableau41516[[#This Row],[Lundi]:[Dimanche]],"&gt;=190")*1000</f>
        <v>0</v>
      </c>
      <c r="R405" s="21">
        <f t="shared" si="12"/>
        <v>0</v>
      </c>
      <c r="S405" s="21">
        <f t="shared" si="13"/>
        <v>0</v>
      </c>
      <c r="T405" s="54" t="str">
        <f>IF(Tableau41516[[#This Row],[Matricule]]&gt;1,IF(COUNTIF(Tableau41516[DateMatricule],Tableau41516[[#This Row],[DateMatricule]])&gt;1,"Doublon",""),"")</f>
        <v/>
      </c>
      <c r="U405"/>
    </row>
    <row r="406" spans="1:21" x14ac:dyDescent="0.25">
      <c r="A406" s="12" t="str">
        <f>IF(Tableau41516[[#This Row],[Semaine]]="","",VLOOKUP(Tableau41516[[#This Row],[Semaine]],Listes!$A:$B,2,FALSE))</f>
        <v/>
      </c>
      <c r="B406" s="12" t="str">
        <f>IF(ISBLANK(Tableau41516[[#This Row],[Matricule]]),"",VLOOKUP(Tableau41516[[#This Row],[Matricule]],#REF!,2,FALSE))</f>
        <v/>
      </c>
      <c r="C406" s="12" t="str">
        <f>IF(ISBLANK(Tableau41516[[#This Row],[Matricule]]),"",VLOOKUP(Tableau41516[[#This Row],[Matricule]],#REF!,3,FALSE))</f>
        <v/>
      </c>
      <c r="D406" s="12" t="str">
        <f>CONCATENATE(Tableau41516[[#This Row],[Semaine]],Tableau41516[[#This Row],[Matricule]])</f>
        <v/>
      </c>
      <c r="H406" s="8"/>
      <c r="I406" s="8"/>
      <c r="J406" s="8"/>
      <c r="K406" s="8"/>
      <c r="L406" s="8"/>
      <c r="M406" s="8"/>
      <c r="N406" s="8"/>
      <c r="O406" s="21">
        <f>COUNTIF(Tableau41516[[#This Row],[Lundi]:[Dimanche]],"&gt;0")</f>
        <v>0</v>
      </c>
      <c r="P406" s="21">
        <f>SUM(Tableau41516[[#This Row],[Lundi]:[Dimanche]])</f>
        <v>0</v>
      </c>
      <c r="Q406" s="21">
        <f>COUNTIF(Tableau41516[[#This Row],[Lundi]:[Dimanche]],"&gt;=190")*1000</f>
        <v>0</v>
      </c>
      <c r="R406" s="21">
        <f t="shared" si="12"/>
        <v>0</v>
      </c>
      <c r="S406" s="21">
        <f t="shared" si="13"/>
        <v>0</v>
      </c>
      <c r="T406" s="54" t="str">
        <f>IF(Tableau41516[[#This Row],[Matricule]]&gt;1,IF(COUNTIF(Tableau41516[DateMatricule],Tableau41516[[#This Row],[DateMatricule]])&gt;1,"Doublon",""),"")</f>
        <v/>
      </c>
      <c r="U406"/>
    </row>
    <row r="407" spans="1:21" x14ac:dyDescent="0.25">
      <c r="A407" s="12" t="str">
        <f>IF(Tableau41516[[#This Row],[Semaine]]="","",VLOOKUP(Tableau41516[[#This Row],[Semaine]],Listes!$A:$B,2,FALSE))</f>
        <v/>
      </c>
      <c r="B407" s="12" t="str">
        <f>IF(ISBLANK(Tableau41516[[#This Row],[Matricule]]),"",VLOOKUP(Tableau41516[[#This Row],[Matricule]],#REF!,2,FALSE))</f>
        <v/>
      </c>
      <c r="C407" s="12" t="str">
        <f>IF(ISBLANK(Tableau41516[[#This Row],[Matricule]]),"",VLOOKUP(Tableau41516[[#This Row],[Matricule]],#REF!,3,FALSE))</f>
        <v/>
      </c>
      <c r="D407" s="12" t="str">
        <f>CONCATENATE(Tableau41516[[#This Row],[Semaine]],Tableau41516[[#This Row],[Matricule]])</f>
        <v/>
      </c>
      <c r="H407" s="8"/>
      <c r="I407" s="8"/>
      <c r="J407" s="8"/>
      <c r="K407" s="8"/>
      <c r="L407" s="8"/>
      <c r="M407" s="8"/>
      <c r="N407" s="8"/>
      <c r="O407" s="21">
        <f>COUNTIF(Tableau41516[[#This Row],[Lundi]:[Dimanche]],"&gt;0")</f>
        <v>0</v>
      </c>
      <c r="P407" s="21">
        <f>SUM(Tableau41516[[#This Row],[Lundi]:[Dimanche]])</f>
        <v>0</v>
      </c>
      <c r="Q407" s="21">
        <f>COUNTIF(Tableau41516[[#This Row],[Lundi]:[Dimanche]],"&gt;=190")*1000</f>
        <v>0</v>
      </c>
      <c r="R407" s="21">
        <f t="shared" si="12"/>
        <v>0</v>
      </c>
      <c r="S407" s="21">
        <f t="shared" si="13"/>
        <v>0</v>
      </c>
      <c r="T407" s="54" t="str">
        <f>IF(Tableau41516[[#This Row],[Matricule]]&gt;1,IF(COUNTIF(Tableau41516[DateMatricule],Tableau41516[[#This Row],[DateMatricule]])&gt;1,"Doublon",""),"")</f>
        <v/>
      </c>
      <c r="U407"/>
    </row>
    <row r="408" spans="1:21" x14ac:dyDescent="0.25">
      <c r="A408" s="12" t="str">
        <f>IF(Tableau41516[[#This Row],[Semaine]]="","",VLOOKUP(Tableau41516[[#This Row],[Semaine]],Listes!$A:$B,2,FALSE))</f>
        <v/>
      </c>
      <c r="B408" s="12" t="str">
        <f>IF(ISBLANK(Tableau41516[[#This Row],[Matricule]]),"",VLOOKUP(Tableau41516[[#This Row],[Matricule]],#REF!,2,FALSE))</f>
        <v/>
      </c>
      <c r="C408" s="12" t="str">
        <f>IF(ISBLANK(Tableau41516[[#This Row],[Matricule]]),"",VLOOKUP(Tableau41516[[#This Row],[Matricule]],#REF!,3,FALSE))</f>
        <v/>
      </c>
      <c r="D408" s="12" t="str">
        <f>CONCATENATE(Tableau41516[[#This Row],[Semaine]],Tableau41516[[#This Row],[Matricule]])</f>
        <v/>
      </c>
      <c r="H408" s="8"/>
      <c r="I408" s="8"/>
      <c r="J408" s="8"/>
      <c r="K408" s="8"/>
      <c r="L408" s="8"/>
      <c r="M408" s="8"/>
      <c r="N408" s="8"/>
      <c r="O408" s="21">
        <f>COUNTIF(Tableau41516[[#This Row],[Lundi]:[Dimanche]],"&gt;0")</f>
        <v>0</v>
      </c>
      <c r="P408" s="21">
        <f>SUM(Tableau41516[[#This Row],[Lundi]:[Dimanche]])</f>
        <v>0</v>
      </c>
      <c r="Q408" s="21">
        <f>COUNTIF(Tableau41516[[#This Row],[Lundi]:[Dimanche]],"&gt;=190")*1000</f>
        <v>0</v>
      </c>
      <c r="R408" s="21">
        <f t="shared" si="12"/>
        <v>0</v>
      </c>
      <c r="S408" s="21">
        <f t="shared" si="13"/>
        <v>0</v>
      </c>
      <c r="T408" s="54" t="str">
        <f>IF(Tableau41516[[#This Row],[Matricule]]&gt;1,IF(COUNTIF(Tableau41516[DateMatricule],Tableau41516[[#This Row],[DateMatricule]])&gt;1,"Doublon",""),"")</f>
        <v/>
      </c>
      <c r="U408"/>
    </row>
    <row r="409" spans="1:21" x14ac:dyDescent="0.25">
      <c r="A409" s="12" t="str">
        <f>IF(Tableau41516[[#This Row],[Semaine]]="","",VLOOKUP(Tableau41516[[#This Row],[Semaine]],Listes!$A:$B,2,FALSE))</f>
        <v/>
      </c>
      <c r="B409" s="12" t="str">
        <f>IF(ISBLANK(Tableau41516[[#This Row],[Matricule]]),"",VLOOKUP(Tableau41516[[#This Row],[Matricule]],#REF!,2,FALSE))</f>
        <v/>
      </c>
      <c r="C409" s="12" t="str">
        <f>IF(ISBLANK(Tableau41516[[#This Row],[Matricule]]),"",VLOOKUP(Tableau41516[[#This Row],[Matricule]],#REF!,3,FALSE))</f>
        <v/>
      </c>
      <c r="D409" s="12" t="str">
        <f>CONCATENATE(Tableau41516[[#This Row],[Semaine]],Tableau41516[[#This Row],[Matricule]])</f>
        <v/>
      </c>
      <c r="H409" s="8"/>
      <c r="I409" s="8"/>
      <c r="J409" s="8"/>
      <c r="K409" s="8"/>
      <c r="L409" s="8"/>
      <c r="M409" s="8"/>
      <c r="N409" s="8"/>
      <c r="O409" s="21">
        <f>COUNTIF(Tableau41516[[#This Row],[Lundi]:[Dimanche]],"&gt;0")</f>
        <v>0</v>
      </c>
      <c r="P409" s="21">
        <f>SUM(Tableau41516[[#This Row],[Lundi]:[Dimanche]])</f>
        <v>0</v>
      </c>
      <c r="Q409" s="21">
        <f>COUNTIF(Tableau41516[[#This Row],[Lundi]:[Dimanche]],"&gt;=190")*1000</f>
        <v>0</v>
      </c>
      <c r="R409" s="21">
        <f t="shared" si="12"/>
        <v>0</v>
      </c>
      <c r="S409" s="21">
        <f t="shared" si="13"/>
        <v>0</v>
      </c>
      <c r="T409" s="54" t="str">
        <f>IF(Tableau41516[[#This Row],[Matricule]]&gt;1,IF(COUNTIF(Tableau41516[DateMatricule],Tableau41516[[#This Row],[DateMatricule]])&gt;1,"Doublon",""),"")</f>
        <v/>
      </c>
      <c r="U409"/>
    </row>
    <row r="410" spans="1:21" x14ac:dyDescent="0.25">
      <c r="A410" s="12" t="str">
        <f>IF(Tableau41516[[#This Row],[Semaine]]="","",VLOOKUP(Tableau41516[[#This Row],[Semaine]],Listes!$A:$B,2,FALSE))</f>
        <v/>
      </c>
      <c r="B410" s="12" t="str">
        <f>IF(ISBLANK(Tableau41516[[#This Row],[Matricule]]),"",VLOOKUP(Tableau41516[[#This Row],[Matricule]],#REF!,2,FALSE))</f>
        <v/>
      </c>
      <c r="C410" s="12" t="str">
        <f>IF(ISBLANK(Tableau41516[[#This Row],[Matricule]]),"",VLOOKUP(Tableau41516[[#This Row],[Matricule]],#REF!,3,FALSE))</f>
        <v/>
      </c>
      <c r="D410" s="12" t="str">
        <f>CONCATENATE(Tableau41516[[#This Row],[Semaine]],Tableau41516[[#This Row],[Matricule]])</f>
        <v/>
      </c>
      <c r="H410" s="8"/>
      <c r="I410" s="8"/>
      <c r="J410" s="8"/>
      <c r="K410" s="8"/>
      <c r="L410" s="8"/>
      <c r="M410" s="8"/>
      <c r="N410" s="8"/>
      <c r="O410" s="21">
        <f>COUNTIF(Tableau41516[[#This Row],[Lundi]:[Dimanche]],"&gt;0")</f>
        <v>0</v>
      </c>
      <c r="P410" s="21">
        <f>SUM(Tableau41516[[#This Row],[Lundi]:[Dimanche]])</f>
        <v>0</v>
      </c>
      <c r="Q410" s="21">
        <f>COUNTIF(Tableau41516[[#This Row],[Lundi]:[Dimanche]],"&gt;=190")*1000</f>
        <v>0</v>
      </c>
      <c r="R410" s="21">
        <f t="shared" si="12"/>
        <v>0</v>
      </c>
      <c r="S410" s="21">
        <f t="shared" si="13"/>
        <v>0</v>
      </c>
      <c r="T410" s="54" t="str">
        <f>IF(Tableau41516[[#This Row],[Matricule]]&gt;1,IF(COUNTIF(Tableau41516[DateMatricule],Tableau41516[[#This Row],[DateMatricule]])&gt;1,"Doublon",""),"")</f>
        <v/>
      </c>
      <c r="U410"/>
    </row>
    <row r="411" spans="1:21" x14ac:dyDescent="0.25">
      <c r="A411" s="12" t="str">
        <f>IF(Tableau41516[[#This Row],[Semaine]]="","",VLOOKUP(Tableau41516[[#This Row],[Semaine]],Listes!$A:$B,2,FALSE))</f>
        <v/>
      </c>
      <c r="B411" s="12" t="str">
        <f>IF(ISBLANK(Tableau41516[[#This Row],[Matricule]]),"",VLOOKUP(Tableau41516[[#This Row],[Matricule]],#REF!,2,FALSE))</f>
        <v/>
      </c>
      <c r="C411" s="12" t="str">
        <f>IF(ISBLANK(Tableau41516[[#This Row],[Matricule]]),"",VLOOKUP(Tableau41516[[#This Row],[Matricule]],#REF!,3,FALSE))</f>
        <v/>
      </c>
      <c r="D411" s="12" t="str">
        <f>CONCATENATE(Tableau41516[[#This Row],[Semaine]],Tableau41516[[#This Row],[Matricule]])</f>
        <v/>
      </c>
      <c r="H411" s="8"/>
      <c r="I411" s="8"/>
      <c r="J411" s="8"/>
      <c r="K411" s="8"/>
      <c r="L411" s="8"/>
      <c r="M411" s="8"/>
      <c r="N411" s="8"/>
      <c r="O411" s="21">
        <f>COUNTIF(Tableau41516[[#This Row],[Lundi]:[Dimanche]],"&gt;0")</f>
        <v>0</v>
      </c>
      <c r="P411" s="21">
        <f>SUM(Tableau41516[[#This Row],[Lundi]:[Dimanche]])</f>
        <v>0</v>
      </c>
      <c r="Q411" s="21">
        <f>COUNTIF(Tableau41516[[#This Row],[Lundi]:[Dimanche]],"&gt;=190")*1000</f>
        <v>0</v>
      </c>
      <c r="R411" s="21">
        <f t="shared" si="12"/>
        <v>0</v>
      </c>
      <c r="S411" s="21">
        <f t="shared" si="13"/>
        <v>0</v>
      </c>
      <c r="T411" s="54" t="str">
        <f>IF(Tableau41516[[#This Row],[Matricule]]&gt;1,IF(COUNTIF(Tableau41516[DateMatricule],Tableau41516[[#This Row],[DateMatricule]])&gt;1,"Doublon",""),"")</f>
        <v/>
      </c>
      <c r="U411"/>
    </row>
    <row r="412" spans="1:21" x14ac:dyDescent="0.25">
      <c r="A412" s="12" t="str">
        <f>IF(Tableau41516[[#This Row],[Semaine]]="","",VLOOKUP(Tableau41516[[#This Row],[Semaine]],Listes!$A:$B,2,FALSE))</f>
        <v/>
      </c>
      <c r="B412" s="12" t="str">
        <f>IF(ISBLANK(Tableau41516[[#This Row],[Matricule]]),"",VLOOKUP(Tableau41516[[#This Row],[Matricule]],#REF!,2,FALSE))</f>
        <v/>
      </c>
      <c r="C412" s="12" t="str">
        <f>IF(ISBLANK(Tableau41516[[#This Row],[Matricule]]),"",VLOOKUP(Tableau41516[[#This Row],[Matricule]],#REF!,3,FALSE))</f>
        <v/>
      </c>
      <c r="D412" s="12" t="str">
        <f>CONCATENATE(Tableau41516[[#This Row],[Semaine]],Tableau41516[[#This Row],[Matricule]])</f>
        <v/>
      </c>
      <c r="H412" s="8"/>
      <c r="I412" s="8"/>
      <c r="J412" s="8"/>
      <c r="K412" s="8"/>
      <c r="L412" s="8"/>
      <c r="M412" s="8"/>
      <c r="N412" s="8"/>
      <c r="O412" s="21">
        <f>COUNTIF(Tableau41516[[#This Row],[Lundi]:[Dimanche]],"&gt;0")</f>
        <v>0</v>
      </c>
      <c r="P412" s="21">
        <f>SUM(Tableau41516[[#This Row],[Lundi]:[Dimanche]])</f>
        <v>0</v>
      </c>
      <c r="Q412" s="21">
        <f>COUNTIF(Tableau41516[[#This Row],[Lundi]:[Dimanche]],"&gt;=190")*1000</f>
        <v>0</v>
      </c>
      <c r="R412" s="21">
        <f t="shared" si="12"/>
        <v>0</v>
      </c>
      <c r="S412" s="21">
        <f t="shared" si="13"/>
        <v>0</v>
      </c>
      <c r="T412" s="54" t="str">
        <f>IF(Tableau41516[[#This Row],[Matricule]]&gt;1,IF(COUNTIF(Tableau41516[DateMatricule],Tableau41516[[#This Row],[DateMatricule]])&gt;1,"Doublon",""),"")</f>
        <v/>
      </c>
      <c r="U412"/>
    </row>
    <row r="413" spans="1:21" x14ac:dyDescent="0.25">
      <c r="A413" s="12" t="str">
        <f>IF(Tableau41516[[#This Row],[Semaine]]="","",VLOOKUP(Tableau41516[[#This Row],[Semaine]],Listes!$A:$B,2,FALSE))</f>
        <v/>
      </c>
      <c r="B413" s="12" t="str">
        <f>IF(ISBLANK(Tableau41516[[#This Row],[Matricule]]),"",VLOOKUP(Tableau41516[[#This Row],[Matricule]],#REF!,2,FALSE))</f>
        <v/>
      </c>
      <c r="C413" s="12" t="str">
        <f>IF(ISBLANK(Tableau41516[[#This Row],[Matricule]]),"",VLOOKUP(Tableau41516[[#This Row],[Matricule]],#REF!,3,FALSE))</f>
        <v/>
      </c>
      <c r="D413" s="12" t="str">
        <f>CONCATENATE(Tableau41516[[#This Row],[Semaine]],Tableau41516[[#This Row],[Matricule]])</f>
        <v/>
      </c>
      <c r="H413" s="8"/>
      <c r="I413" s="8"/>
      <c r="J413" s="8"/>
      <c r="K413" s="8"/>
      <c r="L413" s="8"/>
      <c r="M413" s="8"/>
      <c r="N413" s="8"/>
      <c r="O413" s="21">
        <f>COUNTIF(Tableau41516[[#This Row],[Lundi]:[Dimanche]],"&gt;0")</f>
        <v>0</v>
      </c>
      <c r="P413" s="21">
        <f>SUM(Tableau41516[[#This Row],[Lundi]:[Dimanche]])</f>
        <v>0</v>
      </c>
      <c r="Q413" s="21">
        <f>COUNTIF(Tableau41516[[#This Row],[Lundi]:[Dimanche]],"&gt;=190")*1000</f>
        <v>0</v>
      </c>
      <c r="R413" s="21">
        <f t="shared" si="12"/>
        <v>0</v>
      </c>
      <c r="S413" s="21">
        <f t="shared" si="13"/>
        <v>0</v>
      </c>
      <c r="T413" s="54" t="str">
        <f>IF(Tableau41516[[#This Row],[Matricule]]&gt;1,IF(COUNTIF(Tableau41516[DateMatricule],Tableau41516[[#This Row],[DateMatricule]])&gt;1,"Doublon",""),"")</f>
        <v/>
      </c>
      <c r="U413"/>
    </row>
    <row r="414" spans="1:21" x14ac:dyDescent="0.25">
      <c r="A414" s="12" t="str">
        <f>IF(Tableau41516[[#This Row],[Semaine]]="","",VLOOKUP(Tableau41516[[#This Row],[Semaine]],Listes!$A:$B,2,FALSE))</f>
        <v/>
      </c>
      <c r="B414" s="12" t="str">
        <f>IF(ISBLANK(Tableau41516[[#This Row],[Matricule]]),"",VLOOKUP(Tableau41516[[#This Row],[Matricule]],#REF!,2,FALSE))</f>
        <v/>
      </c>
      <c r="C414" s="12" t="str">
        <f>IF(ISBLANK(Tableau41516[[#This Row],[Matricule]]),"",VLOOKUP(Tableau41516[[#This Row],[Matricule]],#REF!,3,FALSE))</f>
        <v/>
      </c>
      <c r="D414" s="12" t="str">
        <f>CONCATENATE(Tableau41516[[#This Row],[Semaine]],Tableau41516[[#This Row],[Matricule]])</f>
        <v/>
      </c>
      <c r="H414" s="8"/>
      <c r="I414" s="8"/>
      <c r="J414" s="8"/>
      <c r="K414" s="8"/>
      <c r="L414" s="8"/>
      <c r="M414" s="8"/>
      <c r="N414" s="8"/>
      <c r="O414" s="21">
        <f>COUNTIF(Tableau41516[[#This Row],[Lundi]:[Dimanche]],"&gt;0")</f>
        <v>0</v>
      </c>
      <c r="P414" s="21">
        <f>SUM(Tableau41516[[#This Row],[Lundi]:[Dimanche]])</f>
        <v>0</v>
      </c>
      <c r="Q414" s="21">
        <f>COUNTIF(Tableau41516[[#This Row],[Lundi]:[Dimanche]],"&gt;=190")*1000</f>
        <v>0</v>
      </c>
      <c r="R414" s="21">
        <f t="shared" si="12"/>
        <v>0</v>
      </c>
      <c r="S414" s="21">
        <f t="shared" si="13"/>
        <v>0</v>
      </c>
      <c r="T414" s="54" t="str">
        <f>IF(Tableau41516[[#This Row],[Matricule]]&gt;1,IF(COUNTIF(Tableau41516[DateMatricule],Tableau41516[[#This Row],[DateMatricule]])&gt;1,"Doublon",""),"")</f>
        <v/>
      </c>
      <c r="U414"/>
    </row>
    <row r="415" spans="1:21" x14ac:dyDescent="0.25">
      <c r="A415" s="12" t="str">
        <f>IF(Tableau41516[[#This Row],[Semaine]]="","",VLOOKUP(Tableau41516[[#This Row],[Semaine]],Listes!$A:$B,2,FALSE))</f>
        <v/>
      </c>
      <c r="B415" s="12" t="str">
        <f>IF(ISBLANK(Tableau41516[[#This Row],[Matricule]]),"",VLOOKUP(Tableau41516[[#This Row],[Matricule]],#REF!,2,FALSE))</f>
        <v/>
      </c>
      <c r="C415" s="12" t="str">
        <f>IF(ISBLANK(Tableau41516[[#This Row],[Matricule]]),"",VLOOKUP(Tableau41516[[#This Row],[Matricule]],#REF!,3,FALSE))</f>
        <v/>
      </c>
      <c r="D415" s="12" t="str">
        <f>CONCATENATE(Tableau41516[[#This Row],[Semaine]],Tableau41516[[#This Row],[Matricule]])</f>
        <v/>
      </c>
      <c r="H415" s="8"/>
      <c r="I415" s="8"/>
      <c r="J415" s="8"/>
      <c r="K415" s="8"/>
      <c r="L415" s="8"/>
      <c r="M415" s="8"/>
      <c r="N415" s="8"/>
      <c r="O415" s="21">
        <f>COUNTIF(Tableau41516[[#This Row],[Lundi]:[Dimanche]],"&gt;0")</f>
        <v>0</v>
      </c>
      <c r="P415" s="21">
        <f>SUM(Tableau41516[[#This Row],[Lundi]:[Dimanche]])</f>
        <v>0</v>
      </c>
      <c r="Q415" s="21">
        <f>COUNTIF(Tableau41516[[#This Row],[Lundi]:[Dimanche]],"&gt;=190")*1000</f>
        <v>0</v>
      </c>
      <c r="R415" s="21">
        <f t="shared" si="12"/>
        <v>0</v>
      </c>
      <c r="S415" s="21">
        <f t="shared" si="13"/>
        <v>0</v>
      </c>
      <c r="T415" s="54" t="str">
        <f>IF(Tableau41516[[#This Row],[Matricule]]&gt;1,IF(COUNTIF(Tableau41516[DateMatricule],Tableau41516[[#This Row],[DateMatricule]])&gt;1,"Doublon",""),"")</f>
        <v/>
      </c>
      <c r="U415"/>
    </row>
    <row r="416" spans="1:21" x14ac:dyDescent="0.25">
      <c r="A416" s="12" t="str">
        <f>IF(Tableau41516[[#This Row],[Semaine]]="","",VLOOKUP(Tableau41516[[#This Row],[Semaine]],Listes!$A:$B,2,FALSE))</f>
        <v/>
      </c>
      <c r="B416" s="12" t="str">
        <f>IF(ISBLANK(Tableau41516[[#This Row],[Matricule]]),"",VLOOKUP(Tableau41516[[#This Row],[Matricule]],#REF!,2,FALSE))</f>
        <v/>
      </c>
      <c r="C416" s="12" t="str">
        <f>IF(ISBLANK(Tableau41516[[#This Row],[Matricule]]),"",VLOOKUP(Tableau41516[[#This Row],[Matricule]],#REF!,3,FALSE))</f>
        <v/>
      </c>
      <c r="D416" s="12" t="str">
        <f>CONCATENATE(Tableau41516[[#This Row],[Semaine]],Tableau41516[[#This Row],[Matricule]])</f>
        <v/>
      </c>
      <c r="H416" s="8"/>
      <c r="I416" s="8"/>
      <c r="J416" s="8"/>
      <c r="K416" s="8"/>
      <c r="L416" s="8"/>
      <c r="M416" s="8"/>
      <c r="N416" s="8"/>
      <c r="O416" s="21">
        <f>COUNTIF(Tableau41516[[#This Row],[Lundi]:[Dimanche]],"&gt;0")</f>
        <v>0</v>
      </c>
      <c r="P416" s="21">
        <f>SUM(Tableau41516[[#This Row],[Lundi]:[Dimanche]])</f>
        <v>0</v>
      </c>
      <c r="Q416" s="21">
        <f>COUNTIF(Tableau41516[[#This Row],[Lundi]:[Dimanche]],"&gt;=190")*1000</f>
        <v>0</v>
      </c>
      <c r="R416" s="21">
        <f t="shared" si="12"/>
        <v>0</v>
      </c>
      <c r="S416" s="21">
        <f t="shared" si="13"/>
        <v>0</v>
      </c>
      <c r="T416" s="54" t="str">
        <f>IF(Tableau41516[[#This Row],[Matricule]]&gt;1,IF(COUNTIF(Tableau41516[DateMatricule],Tableau41516[[#This Row],[DateMatricule]])&gt;1,"Doublon",""),"")</f>
        <v/>
      </c>
      <c r="U416"/>
    </row>
    <row r="417" spans="1:21" x14ac:dyDescent="0.25">
      <c r="A417" s="12" t="str">
        <f>IF(Tableau41516[[#This Row],[Semaine]]="","",VLOOKUP(Tableau41516[[#This Row],[Semaine]],Listes!$A:$B,2,FALSE))</f>
        <v/>
      </c>
      <c r="B417" s="12" t="str">
        <f>IF(ISBLANK(Tableau41516[[#This Row],[Matricule]]),"",VLOOKUP(Tableau41516[[#This Row],[Matricule]],#REF!,2,FALSE))</f>
        <v/>
      </c>
      <c r="C417" s="12" t="str">
        <f>IF(ISBLANK(Tableau41516[[#This Row],[Matricule]]),"",VLOOKUP(Tableau41516[[#This Row],[Matricule]],#REF!,3,FALSE))</f>
        <v/>
      </c>
      <c r="D417" s="12" t="str">
        <f>CONCATENATE(Tableau41516[[#This Row],[Semaine]],Tableau41516[[#This Row],[Matricule]])</f>
        <v/>
      </c>
      <c r="H417" s="8"/>
      <c r="I417" s="8"/>
      <c r="J417" s="8"/>
      <c r="K417" s="8"/>
      <c r="L417" s="8"/>
      <c r="M417" s="8"/>
      <c r="N417" s="8"/>
      <c r="O417" s="21">
        <f>COUNTIF(Tableau41516[[#This Row],[Lundi]:[Dimanche]],"&gt;0")</f>
        <v>0</v>
      </c>
      <c r="P417" s="21">
        <f>SUM(Tableau41516[[#This Row],[Lundi]:[Dimanche]])</f>
        <v>0</v>
      </c>
      <c r="Q417" s="21">
        <f>COUNTIF(Tableau41516[[#This Row],[Lundi]:[Dimanche]],"&gt;=190")*1000</f>
        <v>0</v>
      </c>
      <c r="R417" s="21">
        <f t="shared" si="12"/>
        <v>0</v>
      </c>
      <c r="S417" s="21">
        <f t="shared" si="13"/>
        <v>0</v>
      </c>
      <c r="T417" s="54" t="str">
        <f>IF(Tableau41516[[#This Row],[Matricule]]&gt;1,IF(COUNTIF(Tableau41516[DateMatricule],Tableau41516[[#This Row],[DateMatricule]])&gt;1,"Doublon",""),"")</f>
        <v/>
      </c>
      <c r="U417"/>
    </row>
    <row r="418" spans="1:21" x14ac:dyDescent="0.25">
      <c r="A418" s="12" t="str">
        <f>IF(Tableau41516[[#This Row],[Semaine]]="","",VLOOKUP(Tableau41516[[#This Row],[Semaine]],Listes!$A:$B,2,FALSE))</f>
        <v/>
      </c>
      <c r="B418" s="12" t="str">
        <f>IF(ISBLANK(Tableau41516[[#This Row],[Matricule]]),"",VLOOKUP(Tableau41516[[#This Row],[Matricule]],#REF!,2,FALSE))</f>
        <v/>
      </c>
      <c r="C418" s="12" t="str">
        <f>IF(ISBLANK(Tableau41516[[#This Row],[Matricule]]),"",VLOOKUP(Tableau41516[[#This Row],[Matricule]],#REF!,3,FALSE))</f>
        <v/>
      </c>
      <c r="D418" s="12" t="str">
        <f>CONCATENATE(Tableau41516[[#This Row],[Semaine]],Tableau41516[[#This Row],[Matricule]])</f>
        <v/>
      </c>
      <c r="H418" s="8"/>
      <c r="I418" s="8"/>
      <c r="J418" s="8"/>
      <c r="K418" s="8"/>
      <c r="L418" s="8"/>
      <c r="M418" s="8"/>
      <c r="N418" s="8"/>
      <c r="O418" s="21">
        <f>COUNTIF(Tableau41516[[#This Row],[Lundi]:[Dimanche]],"&gt;0")</f>
        <v>0</v>
      </c>
      <c r="P418" s="21">
        <f>SUM(Tableau41516[[#This Row],[Lundi]:[Dimanche]])</f>
        <v>0</v>
      </c>
      <c r="Q418" s="21">
        <f>COUNTIF(Tableau41516[[#This Row],[Lundi]:[Dimanche]],"&gt;=190")*1000</f>
        <v>0</v>
      </c>
      <c r="R418" s="21">
        <f t="shared" si="12"/>
        <v>0</v>
      </c>
      <c r="S418" s="21">
        <f t="shared" si="13"/>
        <v>0</v>
      </c>
      <c r="T418" s="54" t="str">
        <f>IF(Tableau41516[[#This Row],[Matricule]]&gt;1,IF(COUNTIF(Tableau41516[DateMatricule],Tableau41516[[#This Row],[DateMatricule]])&gt;1,"Doublon",""),"")</f>
        <v/>
      </c>
      <c r="U418"/>
    </row>
    <row r="419" spans="1:21" x14ac:dyDescent="0.25">
      <c r="A419" s="12" t="str">
        <f>IF(Tableau41516[[#This Row],[Semaine]]="","",VLOOKUP(Tableau41516[[#This Row],[Semaine]],Listes!$A:$B,2,FALSE))</f>
        <v/>
      </c>
      <c r="B419" s="12" t="str">
        <f>IF(ISBLANK(Tableau41516[[#This Row],[Matricule]]),"",VLOOKUP(Tableau41516[[#This Row],[Matricule]],#REF!,2,FALSE))</f>
        <v/>
      </c>
      <c r="C419" s="12" t="str">
        <f>IF(ISBLANK(Tableau41516[[#This Row],[Matricule]]),"",VLOOKUP(Tableau41516[[#This Row],[Matricule]],#REF!,3,FALSE))</f>
        <v/>
      </c>
      <c r="D419" s="12" t="str">
        <f>CONCATENATE(Tableau41516[[#This Row],[Semaine]],Tableau41516[[#This Row],[Matricule]])</f>
        <v/>
      </c>
      <c r="H419" s="8"/>
      <c r="I419" s="8"/>
      <c r="J419" s="8"/>
      <c r="K419" s="8"/>
      <c r="L419" s="8"/>
      <c r="M419" s="8"/>
      <c r="N419" s="8"/>
      <c r="O419" s="21">
        <f>COUNTIF(Tableau41516[[#This Row],[Lundi]:[Dimanche]],"&gt;0")</f>
        <v>0</v>
      </c>
      <c r="P419" s="21">
        <f>SUM(Tableau41516[[#This Row],[Lundi]:[Dimanche]])</f>
        <v>0</v>
      </c>
      <c r="Q419" s="21">
        <f>COUNTIF(Tableau41516[[#This Row],[Lundi]:[Dimanche]],"&gt;=190")*1000</f>
        <v>0</v>
      </c>
      <c r="R419" s="21">
        <f t="shared" si="12"/>
        <v>0</v>
      </c>
      <c r="S419" s="21">
        <f t="shared" si="13"/>
        <v>0</v>
      </c>
      <c r="T419" s="54" t="str">
        <f>IF(Tableau41516[[#This Row],[Matricule]]&gt;1,IF(COUNTIF(Tableau41516[DateMatricule],Tableau41516[[#This Row],[DateMatricule]])&gt;1,"Doublon",""),"")</f>
        <v/>
      </c>
      <c r="U419"/>
    </row>
    <row r="420" spans="1:21" x14ac:dyDescent="0.25">
      <c r="A420" s="12" t="str">
        <f>IF(Tableau41516[[#This Row],[Semaine]]="","",VLOOKUP(Tableau41516[[#This Row],[Semaine]],Listes!$A:$B,2,FALSE))</f>
        <v/>
      </c>
      <c r="B420" s="12" t="str">
        <f>IF(ISBLANK(Tableau41516[[#This Row],[Matricule]]),"",VLOOKUP(Tableau41516[[#This Row],[Matricule]],#REF!,2,FALSE))</f>
        <v/>
      </c>
      <c r="C420" s="12" t="str">
        <f>IF(ISBLANK(Tableau41516[[#This Row],[Matricule]]),"",VLOOKUP(Tableau41516[[#This Row],[Matricule]],#REF!,3,FALSE))</f>
        <v/>
      </c>
      <c r="D420" s="12" t="str">
        <f>CONCATENATE(Tableau41516[[#This Row],[Semaine]],Tableau41516[[#This Row],[Matricule]])</f>
        <v/>
      </c>
      <c r="H420" s="8"/>
      <c r="I420" s="8"/>
      <c r="J420" s="8"/>
      <c r="K420" s="8"/>
      <c r="L420" s="8"/>
      <c r="M420" s="8"/>
      <c r="N420" s="8"/>
      <c r="O420" s="21">
        <f>COUNTIF(Tableau41516[[#This Row],[Lundi]:[Dimanche]],"&gt;0")</f>
        <v>0</v>
      </c>
      <c r="P420" s="21">
        <f>SUM(Tableau41516[[#This Row],[Lundi]:[Dimanche]])</f>
        <v>0</v>
      </c>
      <c r="Q420" s="21">
        <f>COUNTIF(Tableau41516[[#This Row],[Lundi]:[Dimanche]],"&gt;=190")*1000</f>
        <v>0</v>
      </c>
      <c r="R420" s="21">
        <f t="shared" si="12"/>
        <v>0</v>
      </c>
      <c r="S420" s="21">
        <f t="shared" si="13"/>
        <v>0</v>
      </c>
      <c r="T420" s="54" t="str">
        <f>IF(Tableau41516[[#This Row],[Matricule]]&gt;1,IF(COUNTIF(Tableau41516[DateMatricule],Tableau41516[[#This Row],[DateMatricule]])&gt;1,"Doublon",""),"")</f>
        <v/>
      </c>
      <c r="U420"/>
    </row>
    <row r="421" spans="1:21" x14ac:dyDescent="0.25">
      <c r="A421" s="12" t="str">
        <f>IF(Tableau41516[[#This Row],[Semaine]]="","",VLOOKUP(Tableau41516[[#This Row],[Semaine]],Listes!$A:$B,2,FALSE))</f>
        <v/>
      </c>
      <c r="B421" s="12" t="str">
        <f>IF(ISBLANK(Tableau41516[[#This Row],[Matricule]]),"",VLOOKUP(Tableau41516[[#This Row],[Matricule]],#REF!,2,FALSE))</f>
        <v/>
      </c>
      <c r="C421" s="12" t="str">
        <f>IF(ISBLANK(Tableau41516[[#This Row],[Matricule]]),"",VLOOKUP(Tableau41516[[#This Row],[Matricule]],#REF!,3,FALSE))</f>
        <v/>
      </c>
      <c r="D421" s="12" t="str">
        <f>CONCATENATE(Tableau41516[[#This Row],[Semaine]],Tableau41516[[#This Row],[Matricule]])</f>
        <v/>
      </c>
      <c r="H421" s="8"/>
      <c r="I421" s="8"/>
      <c r="J421" s="8"/>
      <c r="K421" s="8"/>
      <c r="L421" s="8"/>
      <c r="M421" s="8"/>
      <c r="N421" s="8"/>
      <c r="O421" s="21">
        <f>COUNTIF(Tableau41516[[#This Row],[Lundi]:[Dimanche]],"&gt;0")</f>
        <v>0</v>
      </c>
      <c r="P421" s="21">
        <f>SUM(Tableau41516[[#This Row],[Lundi]:[Dimanche]])</f>
        <v>0</v>
      </c>
      <c r="Q421" s="21">
        <f>COUNTIF(Tableau41516[[#This Row],[Lundi]:[Dimanche]],"&gt;=190")*1000</f>
        <v>0</v>
      </c>
      <c r="R421" s="21">
        <f t="shared" si="12"/>
        <v>0</v>
      </c>
      <c r="S421" s="21">
        <f t="shared" si="13"/>
        <v>0</v>
      </c>
      <c r="T421" s="54" t="str">
        <f>IF(Tableau41516[[#This Row],[Matricule]]&gt;1,IF(COUNTIF(Tableau41516[DateMatricule],Tableau41516[[#This Row],[DateMatricule]])&gt;1,"Doublon",""),"")</f>
        <v/>
      </c>
      <c r="U421"/>
    </row>
    <row r="422" spans="1:21" x14ac:dyDescent="0.25">
      <c r="A422" s="12" t="str">
        <f>IF(Tableau41516[[#This Row],[Semaine]]="","",VLOOKUP(Tableau41516[[#This Row],[Semaine]],Listes!$A:$B,2,FALSE))</f>
        <v/>
      </c>
      <c r="B422" s="12" t="str">
        <f>IF(ISBLANK(Tableau41516[[#This Row],[Matricule]]),"",VLOOKUP(Tableau41516[[#This Row],[Matricule]],#REF!,2,FALSE))</f>
        <v/>
      </c>
      <c r="C422" s="12" t="str">
        <f>IF(ISBLANK(Tableau41516[[#This Row],[Matricule]]),"",VLOOKUP(Tableau41516[[#This Row],[Matricule]],#REF!,3,FALSE))</f>
        <v/>
      </c>
      <c r="D422" s="12" t="str">
        <f>CONCATENATE(Tableau41516[[#This Row],[Semaine]],Tableau41516[[#This Row],[Matricule]])</f>
        <v/>
      </c>
      <c r="H422" s="8"/>
      <c r="I422" s="8"/>
      <c r="J422" s="8"/>
      <c r="K422" s="8"/>
      <c r="L422" s="8"/>
      <c r="M422" s="8"/>
      <c r="N422" s="8"/>
      <c r="O422" s="21">
        <f>COUNTIF(Tableau41516[[#This Row],[Lundi]:[Dimanche]],"&gt;0")</f>
        <v>0</v>
      </c>
      <c r="P422" s="21">
        <f>SUM(Tableau41516[[#This Row],[Lundi]:[Dimanche]])</f>
        <v>0</v>
      </c>
      <c r="Q422" s="21">
        <f>COUNTIF(Tableau41516[[#This Row],[Lundi]:[Dimanche]],"&gt;=190")*1000</f>
        <v>0</v>
      </c>
      <c r="R422" s="21">
        <f t="shared" si="12"/>
        <v>0</v>
      </c>
      <c r="S422" s="21">
        <f t="shared" si="13"/>
        <v>0</v>
      </c>
      <c r="T422" s="54" t="str">
        <f>IF(Tableau41516[[#This Row],[Matricule]]&gt;1,IF(COUNTIF(Tableau41516[DateMatricule],Tableau41516[[#This Row],[DateMatricule]])&gt;1,"Doublon",""),"")</f>
        <v/>
      </c>
      <c r="U422"/>
    </row>
    <row r="423" spans="1:21" x14ac:dyDescent="0.25">
      <c r="A423" s="12" t="str">
        <f>IF(Tableau41516[[#This Row],[Semaine]]="","",VLOOKUP(Tableau41516[[#This Row],[Semaine]],Listes!$A:$B,2,FALSE))</f>
        <v/>
      </c>
      <c r="B423" s="12" t="str">
        <f>IF(ISBLANK(Tableau41516[[#This Row],[Matricule]]),"",VLOOKUP(Tableau41516[[#This Row],[Matricule]],#REF!,2,FALSE))</f>
        <v/>
      </c>
      <c r="C423" s="12" t="str">
        <f>IF(ISBLANK(Tableau41516[[#This Row],[Matricule]]),"",VLOOKUP(Tableau41516[[#This Row],[Matricule]],#REF!,3,FALSE))</f>
        <v/>
      </c>
      <c r="D423" s="12" t="str">
        <f>CONCATENATE(Tableau41516[[#This Row],[Semaine]],Tableau41516[[#This Row],[Matricule]])</f>
        <v/>
      </c>
      <c r="H423" s="8"/>
      <c r="I423" s="8"/>
      <c r="J423" s="8"/>
      <c r="K423" s="8"/>
      <c r="L423" s="8"/>
      <c r="M423" s="8"/>
      <c r="N423" s="8"/>
      <c r="O423" s="21">
        <f>COUNTIF(Tableau41516[[#This Row],[Lundi]:[Dimanche]],"&gt;0")</f>
        <v>0</v>
      </c>
      <c r="P423" s="21">
        <f>SUM(Tableau41516[[#This Row],[Lundi]:[Dimanche]])</f>
        <v>0</v>
      </c>
      <c r="Q423" s="21">
        <f>COUNTIF(Tableau41516[[#This Row],[Lundi]:[Dimanche]],"&gt;=190")*1000</f>
        <v>0</v>
      </c>
      <c r="R423" s="21">
        <f t="shared" si="12"/>
        <v>0</v>
      </c>
      <c r="S423" s="21">
        <f t="shared" si="13"/>
        <v>0</v>
      </c>
      <c r="T423" s="54" t="str">
        <f>IF(Tableau41516[[#This Row],[Matricule]]&gt;1,IF(COUNTIF(Tableau41516[DateMatricule],Tableau41516[[#This Row],[DateMatricule]])&gt;1,"Doublon",""),"")</f>
        <v/>
      </c>
      <c r="U423"/>
    </row>
    <row r="424" spans="1:21" x14ac:dyDescent="0.25">
      <c r="A424" s="12" t="str">
        <f>IF(Tableau41516[[#This Row],[Semaine]]="","",VLOOKUP(Tableau41516[[#This Row],[Semaine]],Listes!$A:$B,2,FALSE))</f>
        <v/>
      </c>
      <c r="B424" s="12" t="str">
        <f>IF(ISBLANK(Tableau41516[[#This Row],[Matricule]]),"",VLOOKUP(Tableau41516[[#This Row],[Matricule]],#REF!,2,FALSE))</f>
        <v/>
      </c>
      <c r="C424" s="12" t="str">
        <f>IF(ISBLANK(Tableau41516[[#This Row],[Matricule]]),"",VLOOKUP(Tableau41516[[#This Row],[Matricule]],#REF!,3,FALSE))</f>
        <v/>
      </c>
      <c r="D424" s="12" t="str">
        <f>CONCATENATE(Tableau41516[[#This Row],[Semaine]],Tableau41516[[#This Row],[Matricule]])</f>
        <v/>
      </c>
      <c r="H424" s="8"/>
      <c r="I424" s="8"/>
      <c r="J424" s="8"/>
      <c r="K424" s="8"/>
      <c r="L424" s="8"/>
      <c r="M424" s="8"/>
      <c r="N424" s="8"/>
      <c r="O424" s="21">
        <f>COUNTIF(Tableau41516[[#This Row],[Lundi]:[Dimanche]],"&gt;0")</f>
        <v>0</v>
      </c>
      <c r="P424" s="21">
        <f>SUM(Tableau41516[[#This Row],[Lundi]:[Dimanche]])</f>
        <v>0</v>
      </c>
      <c r="Q424" s="21">
        <f>COUNTIF(Tableau41516[[#This Row],[Lundi]:[Dimanche]],"&gt;=190")*1000</f>
        <v>0</v>
      </c>
      <c r="R424" s="21">
        <f t="shared" si="12"/>
        <v>0</v>
      </c>
      <c r="S424" s="21">
        <f t="shared" si="13"/>
        <v>0</v>
      </c>
      <c r="T424" s="54" t="str">
        <f>IF(Tableau41516[[#This Row],[Matricule]]&gt;1,IF(COUNTIF(Tableau41516[DateMatricule],Tableau41516[[#This Row],[DateMatricule]])&gt;1,"Doublon",""),"")</f>
        <v/>
      </c>
      <c r="U424"/>
    </row>
    <row r="425" spans="1:21" x14ac:dyDescent="0.25">
      <c r="A425" s="12" t="str">
        <f>IF(Tableau41516[[#This Row],[Semaine]]="","",VLOOKUP(Tableau41516[[#This Row],[Semaine]],Listes!$A:$B,2,FALSE))</f>
        <v/>
      </c>
      <c r="B425" s="12" t="str">
        <f>IF(ISBLANK(Tableau41516[[#This Row],[Matricule]]),"",VLOOKUP(Tableau41516[[#This Row],[Matricule]],#REF!,2,FALSE))</f>
        <v/>
      </c>
      <c r="C425" s="12" t="str">
        <f>IF(ISBLANK(Tableau41516[[#This Row],[Matricule]]),"",VLOOKUP(Tableau41516[[#This Row],[Matricule]],#REF!,3,FALSE))</f>
        <v/>
      </c>
      <c r="D425" s="12" t="str">
        <f>CONCATENATE(Tableau41516[[#This Row],[Semaine]],Tableau41516[[#This Row],[Matricule]])</f>
        <v/>
      </c>
      <c r="H425" s="8"/>
      <c r="I425" s="8"/>
      <c r="J425" s="8"/>
      <c r="K425" s="8"/>
      <c r="L425" s="8"/>
      <c r="M425" s="8"/>
      <c r="N425" s="8"/>
      <c r="O425" s="21">
        <f>COUNTIF(Tableau41516[[#This Row],[Lundi]:[Dimanche]],"&gt;0")</f>
        <v>0</v>
      </c>
      <c r="P425" s="21">
        <f>SUM(Tableau41516[[#This Row],[Lundi]:[Dimanche]])</f>
        <v>0</v>
      </c>
      <c r="Q425" s="21">
        <f>COUNTIF(Tableau41516[[#This Row],[Lundi]:[Dimanche]],"&gt;=190")*1000</f>
        <v>0</v>
      </c>
      <c r="R425" s="21">
        <f t="shared" si="12"/>
        <v>0</v>
      </c>
      <c r="S425" s="21">
        <f t="shared" si="13"/>
        <v>0</v>
      </c>
      <c r="T425" s="54" t="str">
        <f>IF(Tableau41516[[#This Row],[Matricule]]&gt;1,IF(COUNTIF(Tableau41516[DateMatricule],Tableau41516[[#This Row],[DateMatricule]])&gt;1,"Doublon",""),"")</f>
        <v/>
      </c>
      <c r="U425"/>
    </row>
    <row r="426" spans="1:21" x14ac:dyDescent="0.25">
      <c r="A426" s="12" t="str">
        <f>IF(Tableau41516[[#This Row],[Semaine]]="","",VLOOKUP(Tableau41516[[#This Row],[Semaine]],Listes!$A:$B,2,FALSE))</f>
        <v/>
      </c>
      <c r="B426" s="12" t="str">
        <f>IF(ISBLANK(Tableau41516[[#This Row],[Matricule]]),"",VLOOKUP(Tableau41516[[#This Row],[Matricule]],#REF!,2,FALSE))</f>
        <v/>
      </c>
      <c r="C426" s="12" t="str">
        <f>IF(ISBLANK(Tableau41516[[#This Row],[Matricule]]),"",VLOOKUP(Tableau41516[[#This Row],[Matricule]],#REF!,3,FALSE))</f>
        <v/>
      </c>
      <c r="D426" s="12" t="str">
        <f>CONCATENATE(Tableau41516[[#This Row],[Semaine]],Tableau41516[[#This Row],[Matricule]])</f>
        <v/>
      </c>
      <c r="H426" s="8"/>
      <c r="I426" s="8"/>
      <c r="J426" s="8"/>
      <c r="K426" s="8"/>
      <c r="L426" s="8"/>
      <c r="M426" s="8"/>
      <c r="N426" s="8"/>
      <c r="O426" s="21">
        <f>COUNTIF(Tableau41516[[#This Row],[Lundi]:[Dimanche]],"&gt;0")</f>
        <v>0</v>
      </c>
      <c r="P426" s="21">
        <f>SUM(Tableau41516[[#This Row],[Lundi]:[Dimanche]])</f>
        <v>0</v>
      </c>
      <c r="Q426" s="21">
        <f>COUNTIF(Tableau41516[[#This Row],[Lundi]:[Dimanche]],"&gt;=190")*1000</f>
        <v>0</v>
      </c>
      <c r="R426" s="21">
        <f t="shared" si="12"/>
        <v>0</v>
      </c>
      <c r="S426" s="21">
        <f t="shared" si="13"/>
        <v>0</v>
      </c>
      <c r="T426" s="54" t="str">
        <f>IF(Tableau41516[[#This Row],[Matricule]]&gt;1,IF(COUNTIF(Tableau41516[DateMatricule],Tableau41516[[#This Row],[DateMatricule]])&gt;1,"Doublon",""),"")</f>
        <v/>
      </c>
      <c r="U426"/>
    </row>
    <row r="427" spans="1:21" x14ac:dyDescent="0.25">
      <c r="A427" s="12" t="str">
        <f>IF(Tableau41516[[#This Row],[Semaine]]="","",VLOOKUP(Tableau41516[[#This Row],[Semaine]],Listes!$A:$B,2,FALSE))</f>
        <v/>
      </c>
      <c r="B427" s="12" t="str">
        <f>IF(ISBLANK(Tableau41516[[#This Row],[Matricule]]),"",VLOOKUP(Tableau41516[[#This Row],[Matricule]],#REF!,2,FALSE))</f>
        <v/>
      </c>
      <c r="C427" s="12" t="str">
        <f>IF(ISBLANK(Tableau41516[[#This Row],[Matricule]]),"",VLOOKUP(Tableau41516[[#This Row],[Matricule]],#REF!,3,FALSE))</f>
        <v/>
      </c>
      <c r="D427" s="12" t="str">
        <f>CONCATENATE(Tableau41516[[#This Row],[Semaine]],Tableau41516[[#This Row],[Matricule]])</f>
        <v/>
      </c>
      <c r="H427" s="8"/>
      <c r="I427" s="8"/>
      <c r="J427" s="8"/>
      <c r="K427" s="8"/>
      <c r="L427" s="8"/>
      <c r="M427" s="8"/>
      <c r="N427" s="8"/>
      <c r="O427" s="21">
        <f>COUNTIF(Tableau41516[[#This Row],[Lundi]:[Dimanche]],"&gt;0")</f>
        <v>0</v>
      </c>
      <c r="P427" s="21">
        <f>SUM(Tableau41516[[#This Row],[Lundi]:[Dimanche]])</f>
        <v>0</v>
      </c>
      <c r="Q427" s="21">
        <f>COUNTIF(Tableau41516[[#This Row],[Lundi]:[Dimanche]],"&gt;=190")*1000</f>
        <v>0</v>
      </c>
      <c r="R427" s="21">
        <f t="shared" si="12"/>
        <v>0</v>
      </c>
      <c r="S427" s="21">
        <f t="shared" si="13"/>
        <v>0</v>
      </c>
      <c r="T427" s="54" t="str">
        <f>IF(Tableau41516[[#This Row],[Matricule]]&gt;1,IF(COUNTIF(Tableau41516[DateMatricule],Tableau41516[[#This Row],[DateMatricule]])&gt;1,"Doublon",""),"")</f>
        <v/>
      </c>
      <c r="U427"/>
    </row>
    <row r="428" spans="1:21" x14ac:dyDescent="0.25">
      <c r="A428" s="12" t="str">
        <f>IF(Tableau41516[[#This Row],[Semaine]]="","",VLOOKUP(Tableau41516[[#This Row],[Semaine]],Listes!$A:$B,2,FALSE))</f>
        <v/>
      </c>
      <c r="B428" s="12" t="str">
        <f>IF(ISBLANK(Tableau41516[[#This Row],[Matricule]]),"",VLOOKUP(Tableau41516[[#This Row],[Matricule]],#REF!,2,FALSE))</f>
        <v/>
      </c>
      <c r="C428" s="12" t="str">
        <f>IF(ISBLANK(Tableau41516[[#This Row],[Matricule]]),"",VLOOKUP(Tableau41516[[#This Row],[Matricule]],#REF!,3,FALSE))</f>
        <v/>
      </c>
      <c r="D428" s="12" t="str">
        <f>CONCATENATE(Tableau41516[[#This Row],[Semaine]],Tableau41516[[#This Row],[Matricule]])</f>
        <v/>
      </c>
      <c r="H428" s="8"/>
      <c r="I428" s="8"/>
      <c r="J428" s="8"/>
      <c r="K428" s="8"/>
      <c r="L428" s="8"/>
      <c r="M428" s="8"/>
      <c r="N428" s="8"/>
      <c r="O428" s="21">
        <f>COUNTIF(Tableau41516[[#This Row],[Lundi]:[Dimanche]],"&gt;0")</f>
        <v>0</v>
      </c>
      <c r="P428" s="21">
        <f>SUM(Tableau41516[[#This Row],[Lundi]:[Dimanche]])</f>
        <v>0</v>
      </c>
      <c r="Q428" s="21">
        <f>COUNTIF(Tableau41516[[#This Row],[Lundi]:[Dimanche]],"&gt;=190")*1000</f>
        <v>0</v>
      </c>
      <c r="R428" s="21">
        <f t="shared" si="12"/>
        <v>0</v>
      </c>
      <c r="S428" s="21">
        <f t="shared" si="13"/>
        <v>0</v>
      </c>
      <c r="T428" s="54" t="str">
        <f>IF(Tableau41516[[#This Row],[Matricule]]&gt;1,IF(COUNTIF(Tableau41516[DateMatricule],Tableau41516[[#This Row],[DateMatricule]])&gt;1,"Doublon",""),"")</f>
        <v/>
      </c>
      <c r="U428"/>
    </row>
    <row r="429" spans="1:21" x14ac:dyDescent="0.25">
      <c r="A429" s="12" t="str">
        <f>IF(Tableau41516[[#This Row],[Semaine]]="","",VLOOKUP(Tableau41516[[#This Row],[Semaine]],Listes!$A:$B,2,FALSE))</f>
        <v/>
      </c>
      <c r="B429" s="12" t="str">
        <f>IF(ISBLANK(Tableau41516[[#This Row],[Matricule]]),"",VLOOKUP(Tableau41516[[#This Row],[Matricule]],#REF!,2,FALSE))</f>
        <v/>
      </c>
      <c r="C429" s="12" t="str">
        <f>IF(ISBLANK(Tableau41516[[#This Row],[Matricule]]),"",VLOOKUP(Tableau41516[[#This Row],[Matricule]],#REF!,3,FALSE))</f>
        <v/>
      </c>
      <c r="D429" s="12" t="str">
        <f>CONCATENATE(Tableau41516[[#This Row],[Semaine]],Tableau41516[[#This Row],[Matricule]])</f>
        <v/>
      </c>
      <c r="H429" s="8"/>
      <c r="I429" s="8"/>
      <c r="J429" s="8"/>
      <c r="K429" s="8"/>
      <c r="L429" s="8"/>
      <c r="M429" s="8"/>
      <c r="N429" s="8"/>
      <c r="O429" s="21">
        <f>COUNTIF(Tableau41516[[#This Row],[Lundi]:[Dimanche]],"&gt;0")</f>
        <v>0</v>
      </c>
      <c r="P429" s="21">
        <f>SUM(Tableau41516[[#This Row],[Lundi]:[Dimanche]])</f>
        <v>0</v>
      </c>
      <c r="Q429" s="21">
        <f>COUNTIF(Tableau41516[[#This Row],[Lundi]:[Dimanche]],"&gt;=190")*1000</f>
        <v>0</v>
      </c>
      <c r="R429" s="21">
        <f t="shared" si="12"/>
        <v>0</v>
      </c>
      <c r="S429" s="21">
        <f t="shared" si="13"/>
        <v>0</v>
      </c>
      <c r="T429" s="54" t="str">
        <f>IF(Tableau41516[[#This Row],[Matricule]]&gt;1,IF(COUNTIF(Tableau41516[DateMatricule],Tableau41516[[#This Row],[DateMatricule]])&gt;1,"Doublon",""),"")</f>
        <v/>
      </c>
      <c r="U429"/>
    </row>
    <row r="430" spans="1:21" x14ac:dyDescent="0.25">
      <c r="A430" s="12" t="str">
        <f>IF(Tableau41516[[#This Row],[Semaine]]="","",VLOOKUP(Tableau41516[[#This Row],[Semaine]],Listes!$A:$B,2,FALSE))</f>
        <v/>
      </c>
      <c r="B430" s="12" t="str">
        <f>IF(ISBLANK(Tableau41516[[#This Row],[Matricule]]),"",VLOOKUP(Tableau41516[[#This Row],[Matricule]],#REF!,2,FALSE))</f>
        <v/>
      </c>
      <c r="C430" s="12" t="str">
        <f>IF(ISBLANK(Tableau41516[[#This Row],[Matricule]]),"",VLOOKUP(Tableau41516[[#This Row],[Matricule]],#REF!,3,FALSE))</f>
        <v/>
      </c>
      <c r="D430" s="12" t="str">
        <f>CONCATENATE(Tableau41516[[#This Row],[Semaine]],Tableau41516[[#This Row],[Matricule]])</f>
        <v/>
      </c>
      <c r="H430" s="8"/>
      <c r="I430" s="8"/>
      <c r="J430" s="8"/>
      <c r="K430" s="8"/>
      <c r="L430" s="8"/>
      <c r="M430" s="8"/>
      <c r="N430" s="8"/>
      <c r="O430" s="21">
        <f>COUNTIF(Tableau41516[[#This Row],[Lundi]:[Dimanche]],"&gt;0")</f>
        <v>0</v>
      </c>
      <c r="P430" s="21">
        <f>SUM(Tableau41516[[#This Row],[Lundi]:[Dimanche]])</f>
        <v>0</v>
      </c>
      <c r="Q430" s="21">
        <f>COUNTIF(Tableau41516[[#This Row],[Lundi]:[Dimanche]],"&gt;=190")*1000</f>
        <v>0</v>
      </c>
      <c r="R430" s="21">
        <f t="shared" si="12"/>
        <v>0</v>
      </c>
      <c r="S430" s="21">
        <f t="shared" si="13"/>
        <v>0</v>
      </c>
      <c r="T430" s="54" t="str">
        <f>IF(Tableau41516[[#This Row],[Matricule]]&gt;1,IF(COUNTIF(Tableau41516[DateMatricule],Tableau41516[[#This Row],[DateMatricule]])&gt;1,"Doublon",""),"")</f>
        <v/>
      </c>
      <c r="U430"/>
    </row>
    <row r="431" spans="1:21" x14ac:dyDescent="0.25">
      <c r="A431" s="12" t="str">
        <f>IF(Tableau41516[[#This Row],[Semaine]]="","",VLOOKUP(Tableau41516[[#This Row],[Semaine]],Listes!$A:$B,2,FALSE))</f>
        <v/>
      </c>
      <c r="B431" s="12" t="str">
        <f>IF(ISBLANK(Tableau41516[[#This Row],[Matricule]]),"",VLOOKUP(Tableau41516[[#This Row],[Matricule]],#REF!,2,FALSE))</f>
        <v/>
      </c>
      <c r="C431" s="12" t="str">
        <f>IF(ISBLANK(Tableau41516[[#This Row],[Matricule]]),"",VLOOKUP(Tableau41516[[#This Row],[Matricule]],#REF!,3,FALSE))</f>
        <v/>
      </c>
      <c r="D431" s="12" t="str">
        <f>CONCATENATE(Tableau41516[[#This Row],[Semaine]],Tableau41516[[#This Row],[Matricule]])</f>
        <v/>
      </c>
      <c r="H431" s="8"/>
      <c r="I431" s="8"/>
      <c r="J431" s="8"/>
      <c r="K431" s="8"/>
      <c r="L431" s="8"/>
      <c r="M431" s="8"/>
      <c r="N431" s="8"/>
      <c r="O431" s="21">
        <f>COUNTIF(Tableau41516[[#This Row],[Lundi]:[Dimanche]],"&gt;0")</f>
        <v>0</v>
      </c>
      <c r="P431" s="21">
        <f>SUM(Tableau41516[[#This Row],[Lundi]:[Dimanche]])</f>
        <v>0</v>
      </c>
      <c r="Q431" s="21">
        <f>COUNTIF(Tableau41516[[#This Row],[Lundi]:[Dimanche]],"&gt;=190")*1000</f>
        <v>0</v>
      </c>
      <c r="R431" s="21">
        <f t="shared" si="12"/>
        <v>0</v>
      </c>
      <c r="S431" s="21">
        <f t="shared" si="13"/>
        <v>0</v>
      </c>
      <c r="T431" s="54" t="str">
        <f>IF(Tableau41516[[#This Row],[Matricule]]&gt;1,IF(COUNTIF(Tableau41516[DateMatricule],Tableau41516[[#This Row],[DateMatricule]])&gt;1,"Doublon",""),"")</f>
        <v/>
      </c>
      <c r="U431"/>
    </row>
    <row r="432" spans="1:21" x14ac:dyDescent="0.25">
      <c r="A432" s="12" t="str">
        <f>IF(Tableau41516[[#This Row],[Semaine]]="","",VLOOKUP(Tableau41516[[#This Row],[Semaine]],Listes!$A:$B,2,FALSE))</f>
        <v/>
      </c>
      <c r="B432" s="12" t="str">
        <f>IF(ISBLANK(Tableau41516[[#This Row],[Matricule]]),"",VLOOKUP(Tableau41516[[#This Row],[Matricule]],#REF!,2,FALSE))</f>
        <v/>
      </c>
      <c r="C432" s="12" t="str">
        <f>IF(ISBLANK(Tableau41516[[#This Row],[Matricule]]),"",VLOOKUP(Tableau41516[[#This Row],[Matricule]],#REF!,3,FALSE))</f>
        <v/>
      </c>
      <c r="D432" s="12" t="str">
        <f>CONCATENATE(Tableau41516[[#This Row],[Semaine]],Tableau41516[[#This Row],[Matricule]])</f>
        <v/>
      </c>
      <c r="H432" s="8"/>
      <c r="I432" s="8"/>
      <c r="J432" s="8"/>
      <c r="K432" s="8"/>
      <c r="L432" s="8"/>
      <c r="M432" s="8"/>
      <c r="N432" s="8"/>
      <c r="O432" s="21">
        <f>COUNTIF(Tableau41516[[#This Row],[Lundi]:[Dimanche]],"&gt;0")</f>
        <v>0</v>
      </c>
      <c r="P432" s="21">
        <f>SUM(Tableau41516[[#This Row],[Lundi]:[Dimanche]])</f>
        <v>0</v>
      </c>
      <c r="Q432" s="21">
        <f>COUNTIF(Tableau41516[[#This Row],[Lundi]:[Dimanche]],"&gt;=190")*1000</f>
        <v>0</v>
      </c>
      <c r="R432" s="21">
        <f t="shared" si="12"/>
        <v>0</v>
      </c>
      <c r="S432" s="21">
        <f t="shared" si="13"/>
        <v>0</v>
      </c>
      <c r="T432" s="54" t="str">
        <f>IF(Tableau41516[[#This Row],[Matricule]]&gt;1,IF(COUNTIF(Tableau41516[DateMatricule],Tableau41516[[#This Row],[DateMatricule]])&gt;1,"Doublon",""),"")</f>
        <v/>
      </c>
      <c r="U432"/>
    </row>
    <row r="433" spans="1:21" x14ac:dyDescent="0.25">
      <c r="A433" s="12" t="str">
        <f>IF(Tableau41516[[#This Row],[Semaine]]="","",VLOOKUP(Tableau41516[[#This Row],[Semaine]],Listes!$A:$B,2,FALSE))</f>
        <v/>
      </c>
      <c r="B433" s="12" t="str">
        <f>IF(ISBLANK(Tableau41516[[#This Row],[Matricule]]),"",VLOOKUP(Tableau41516[[#This Row],[Matricule]],#REF!,2,FALSE))</f>
        <v/>
      </c>
      <c r="C433" s="12" t="str">
        <f>IF(ISBLANK(Tableau41516[[#This Row],[Matricule]]),"",VLOOKUP(Tableau41516[[#This Row],[Matricule]],#REF!,3,FALSE))</f>
        <v/>
      </c>
      <c r="D433" s="12" t="str">
        <f>CONCATENATE(Tableau41516[[#This Row],[Semaine]],Tableau41516[[#This Row],[Matricule]])</f>
        <v/>
      </c>
      <c r="H433" s="8"/>
      <c r="I433" s="8"/>
      <c r="J433" s="8"/>
      <c r="K433" s="8"/>
      <c r="L433" s="8"/>
      <c r="M433" s="8"/>
      <c r="N433" s="8"/>
      <c r="O433" s="21">
        <f>COUNTIF(Tableau41516[[#This Row],[Lundi]:[Dimanche]],"&gt;0")</f>
        <v>0</v>
      </c>
      <c r="P433" s="21">
        <f>SUM(Tableau41516[[#This Row],[Lundi]:[Dimanche]])</f>
        <v>0</v>
      </c>
      <c r="Q433" s="21">
        <f>COUNTIF(Tableau41516[[#This Row],[Lundi]:[Dimanche]],"&gt;=190")*1000</f>
        <v>0</v>
      </c>
      <c r="R433" s="21">
        <f t="shared" si="12"/>
        <v>0</v>
      </c>
      <c r="S433" s="21">
        <f t="shared" si="13"/>
        <v>0</v>
      </c>
      <c r="T433" s="54" t="str">
        <f>IF(Tableau41516[[#This Row],[Matricule]]&gt;1,IF(COUNTIF(Tableau41516[DateMatricule],Tableau41516[[#This Row],[DateMatricule]])&gt;1,"Doublon",""),"")</f>
        <v/>
      </c>
      <c r="U433"/>
    </row>
    <row r="434" spans="1:21" x14ac:dyDescent="0.25">
      <c r="A434" s="12" t="str">
        <f>IF(Tableau41516[[#This Row],[Semaine]]="","",VLOOKUP(Tableau41516[[#This Row],[Semaine]],Listes!$A:$B,2,FALSE))</f>
        <v/>
      </c>
      <c r="B434" s="12" t="str">
        <f>IF(ISBLANK(Tableau41516[[#This Row],[Matricule]]),"",VLOOKUP(Tableau41516[[#This Row],[Matricule]],#REF!,2,FALSE))</f>
        <v/>
      </c>
      <c r="C434" s="12" t="str">
        <f>IF(ISBLANK(Tableau41516[[#This Row],[Matricule]]),"",VLOOKUP(Tableau41516[[#This Row],[Matricule]],#REF!,3,FALSE))</f>
        <v/>
      </c>
      <c r="D434" s="12" t="str">
        <f>CONCATENATE(Tableau41516[[#This Row],[Semaine]],Tableau41516[[#This Row],[Matricule]])</f>
        <v/>
      </c>
      <c r="H434" s="8"/>
      <c r="I434" s="8"/>
      <c r="J434" s="8"/>
      <c r="K434" s="8"/>
      <c r="L434" s="8"/>
      <c r="M434" s="8"/>
      <c r="N434" s="8"/>
      <c r="O434" s="21">
        <f>COUNTIF(Tableau41516[[#This Row],[Lundi]:[Dimanche]],"&gt;0")</f>
        <v>0</v>
      </c>
      <c r="P434" s="21">
        <f>SUM(Tableau41516[[#This Row],[Lundi]:[Dimanche]])</f>
        <v>0</v>
      </c>
      <c r="Q434" s="21">
        <f>COUNTIF(Tableau41516[[#This Row],[Lundi]:[Dimanche]],"&gt;=190")*1000</f>
        <v>0</v>
      </c>
      <c r="R434" s="21">
        <f t="shared" si="12"/>
        <v>0</v>
      </c>
      <c r="S434" s="21">
        <f t="shared" si="13"/>
        <v>0</v>
      </c>
      <c r="T434" s="54" t="str">
        <f>IF(Tableau41516[[#This Row],[Matricule]]&gt;1,IF(COUNTIF(Tableau41516[DateMatricule],Tableau41516[[#This Row],[DateMatricule]])&gt;1,"Doublon",""),"")</f>
        <v/>
      </c>
      <c r="U434"/>
    </row>
    <row r="435" spans="1:21" x14ac:dyDescent="0.25">
      <c r="A435" s="12" t="str">
        <f>IF(Tableau41516[[#This Row],[Semaine]]="","",VLOOKUP(Tableau41516[[#This Row],[Semaine]],Listes!$A:$B,2,FALSE))</f>
        <v/>
      </c>
      <c r="B435" s="12" t="str">
        <f>IF(ISBLANK(Tableau41516[[#This Row],[Matricule]]),"",VLOOKUP(Tableau41516[[#This Row],[Matricule]],#REF!,2,FALSE))</f>
        <v/>
      </c>
      <c r="C435" s="12" t="str">
        <f>IF(ISBLANK(Tableau41516[[#This Row],[Matricule]]),"",VLOOKUP(Tableau41516[[#This Row],[Matricule]],#REF!,3,FALSE))</f>
        <v/>
      </c>
      <c r="D435" s="12" t="str">
        <f>CONCATENATE(Tableau41516[[#This Row],[Semaine]],Tableau41516[[#This Row],[Matricule]])</f>
        <v/>
      </c>
      <c r="H435" s="8"/>
      <c r="I435" s="8"/>
      <c r="J435" s="8"/>
      <c r="K435" s="8"/>
      <c r="L435" s="8"/>
      <c r="M435" s="8"/>
      <c r="N435" s="8"/>
      <c r="O435" s="21">
        <f>COUNTIF(Tableau41516[[#This Row],[Lundi]:[Dimanche]],"&gt;0")</f>
        <v>0</v>
      </c>
      <c r="P435" s="21">
        <f>SUM(Tableau41516[[#This Row],[Lundi]:[Dimanche]])</f>
        <v>0</v>
      </c>
      <c r="Q435" s="21">
        <f>COUNTIF(Tableau41516[[#This Row],[Lundi]:[Dimanche]],"&gt;=190")*1000</f>
        <v>0</v>
      </c>
      <c r="R435" s="21">
        <f t="shared" si="12"/>
        <v>0</v>
      </c>
      <c r="S435" s="21">
        <f t="shared" si="13"/>
        <v>0</v>
      </c>
      <c r="T435" s="54" t="str">
        <f>IF(Tableau41516[[#This Row],[Matricule]]&gt;1,IF(COUNTIF(Tableau41516[DateMatricule],Tableau41516[[#This Row],[DateMatricule]])&gt;1,"Doublon",""),"")</f>
        <v/>
      </c>
      <c r="U435"/>
    </row>
    <row r="436" spans="1:21" x14ac:dyDescent="0.25">
      <c r="A436" s="12" t="str">
        <f>IF(Tableau41516[[#This Row],[Semaine]]="","",VLOOKUP(Tableau41516[[#This Row],[Semaine]],Listes!$A:$B,2,FALSE))</f>
        <v/>
      </c>
      <c r="B436" s="12" t="str">
        <f>IF(ISBLANK(Tableau41516[[#This Row],[Matricule]]),"",VLOOKUP(Tableau41516[[#This Row],[Matricule]],#REF!,2,FALSE))</f>
        <v/>
      </c>
      <c r="C436" s="12" t="str">
        <f>IF(ISBLANK(Tableau41516[[#This Row],[Matricule]]),"",VLOOKUP(Tableau41516[[#This Row],[Matricule]],#REF!,3,FALSE))</f>
        <v/>
      </c>
      <c r="D436" s="12" t="str">
        <f>CONCATENATE(Tableau41516[[#This Row],[Semaine]],Tableau41516[[#This Row],[Matricule]])</f>
        <v/>
      </c>
      <c r="H436" s="8"/>
      <c r="I436" s="8"/>
      <c r="J436" s="8"/>
      <c r="K436" s="8"/>
      <c r="L436" s="8"/>
      <c r="M436" s="8"/>
      <c r="N436" s="8"/>
      <c r="O436" s="21">
        <f>COUNTIF(Tableau41516[[#This Row],[Lundi]:[Dimanche]],"&gt;0")</f>
        <v>0</v>
      </c>
      <c r="P436" s="21">
        <f>SUM(Tableau41516[[#This Row],[Lundi]:[Dimanche]])</f>
        <v>0</v>
      </c>
      <c r="Q436" s="21">
        <f>COUNTIF(Tableau41516[[#This Row],[Lundi]:[Dimanche]],"&gt;=190")*1000</f>
        <v>0</v>
      </c>
      <c r="R436" s="21">
        <f t="shared" si="12"/>
        <v>0</v>
      </c>
      <c r="S436" s="21">
        <f t="shared" si="13"/>
        <v>0</v>
      </c>
      <c r="T436" s="54" t="str">
        <f>IF(Tableau41516[[#This Row],[Matricule]]&gt;1,IF(COUNTIF(Tableau41516[DateMatricule],Tableau41516[[#This Row],[DateMatricule]])&gt;1,"Doublon",""),"")</f>
        <v/>
      </c>
      <c r="U436"/>
    </row>
    <row r="437" spans="1:21" x14ac:dyDescent="0.25">
      <c r="A437" s="12" t="str">
        <f>IF(Tableau41516[[#This Row],[Semaine]]="","",VLOOKUP(Tableau41516[[#This Row],[Semaine]],Listes!$A:$B,2,FALSE))</f>
        <v/>
      </c>
      <c r="B437" s="12" t="str">
        <f>IF(ISBLANK(Tableau41516[[#This Row],[Matricule]]),"",VLOOKUP(Tableau41516[[#This Row],[Matricule]],#REF!,2,FALSE))</f>
        <v/>
      </c>
      <c r="C437" s="12" t="str">
        <f>IF(ISBLANK(Tableau41516[[#This Row],[Matricule]]),"",VLOOKUP(Tableau41516[[#This Row],[Matricule]],#REF!,3,FALSE))</f>
        <v/>
      </c>
      <c r="D437" s="12" t="str">
        <f>CONCATENATE(Tableau41516[[#This Row],[Semaine]],Tableau41516[[#This Row],[Matricule]])</f>
        <v/>
      </c>
      <c r="H437" s="8"/>
      <c r="I437" s="8"/>
      <c r="J437" s="8"/>
      <c r="K437" s="8"/>
      <c r="L437" s="8"/>
      <c r="M437" s="8"/>
      <c r="N437" s="8"/>
      <c r="O437" s="21">
        <f>COUNTIF(Tableau41516[[#This Row],[Lundi]:[Dimanche]],"&gt;0")</f>
        <v>0</v>
      </c>
      <c r="P437" s="21">
        <f>SUM(Tableau41516[[#This Row],[Lundi]:[Dimanche]])</f>
        <v>0</v>
      </c>
      <c r="Q437" s="21">
        <f>COUNTIF(Tableau41516[[#This Row],[Lundi]:[Dimanche]],"&gt;=190")*1000</f>
        <v>0</v>
      </c>
      <c r="R437" s="21">
        <f t="shared" si="12"/>
        <v>0</v>
      </c>
      <c r="S437" s="21">
        <f t="shared" si="13"/>
        <v>0</v>
      </c>
      <c r="T437" s="54" t="str">
        <f>IF(Tableau41516[[#This Row],[Matricule]]&gt;1,IF(COUNTIF(Tableau41516[DateMatricule],Tableau41516[[#This Row],[DateMatricule]])&gt;1,"Doublon",""),"")</f>
        <v/>
      </c>
      <c r="U437"/>
    </row>
    <row r="438" spans="1:21" x14ac:dyDescent="0.25">
      <c r="A438" s="12" t="str">
        <f>IF(Tableau41516[[#This Row],[Semaine]]="","",VLOOKUP(Tableau41516[[#This Row],[Semaine]],Listes!$A:$B,2,FALSE))</f>
        <v/>
      </c>
      <c r="B438" s="12" t="str">
        <f>IF(ISBLANK(Tableau41516[[#This Row],[Matricule]]),"",VLOOKUP(Tableau41516[[#This Row],[Matricule]],#REF!,2,FALSE))</f>
        <v/>
      </c>
      <c r="C438" s="12" t="str">
        <f>IF(ISBLANK(Tableau41516[[#This Row],[Matricule]]),"",VLOOKUP(Tableau41516[[#This Row],[Matricule]],#REF!,3,FALSE))</f>
        <v/>
      </c>
      <c r="D438" s="12" t="str">
        <f>CONCATENATE(Tableau41516[[#This Row],[Semaine]],Tableau41516[[#This Row],[Matricule]])</f>
        <v/>
      </c>
      <c r="H438" s="8"/>
      <c r="I438" s="8"/>
      <c r="J438" s="8"/>
      <c r="K438" s="8"/>
      <c r="L438" s="8"/>
      <c r="M438" s="8"/>
      <c r="N438" s="8"/>
      <c r="O438" s="21">
        <f>COUNTIF(Tableau41516[[#This Row],[Lundi]:[Dimanche]],"&gt;0")</f>
        <v>0</v>
      </c>
      <c r="P438" s="21">
        <f>SUM(Tableau41516[[#This Row],[Lundi]:[Dimanche]])</f>
        <v>0</v>
      </c>
      <c r="Q438" s="21">
        <f>COUNTIF(Tableau41516[[#This Row],[Lundi]:[Dimanche]],"&gt;=190")*1000</f>
        <v>0</v>
      </c>
      <c r="R438" s="21">
        <f t="shared" si="12"/>
        <v>0</v>
      </c>
      <c r="S438" s="21">
        <f t="shared" si="13"/>
        <v>0</v>
      </c>
      <c r="T438" s="54" t="str">
        <f>IF(Tableau41516[[#This Row],[Matricule]]&gt;1,IF(COUNTIF(Tableau41516[DateMatricule],Tableau41516[[#This Row],[DateMatricule]])&gt;1,"Doublon",""),"")</f>
        <v/>
      </c>
      <c r="U438"/>
    </row>
    <row r="439" spans="1:21" x14ac:dyDescent="0.25">
      <c r="A439" s="12" t="str">
        <f>IF(Tableau41516[[#This Row],[Semaine]]="","",VLOOKUP(Tableau41516[[#This Row],[Semaine]],Listes!$A:$B,2,FALSE))</f>
        <v/>
      </c>
      <c r="B439" s="12" t="str">
        <f>IF(ISBLANK(Tableau41516[[#This Row],[Matricule]]),"",VLOOKUP(Tableau41516[[#This Row],[Matricule]],#REF!,2,FALSE))</f>
        <v/>
      </c>
      <c r="C439" s="12" t="str">
        <f>IF(ISBLANK(Tableau41516[[#This Row],[Matricule]]),"",VLOOKUP(Tableau41516[[#This Row],[Matricule]],#REF!,3,FALSE))</f>
        <v/>
      </c>
      <c r="D439" s="12" t="str">
        <f>CONCATENATE(Tableau41516[[#This Row],[Semaine]],Tableau41516[[#This Row],[Matricule]])</f>
        <v/>
      </c>
      <c r="H439" s="8"/>
      <c r="I439" s="8"/>
      <c r="J439" s="8"/>
      <c r="K439" s="8"/>
      <c r="L439" s="8"/>
      <c r="M439" s="8"/>
      <c r="N439" s="8"/>
      <c r="O439" s="21">
        <f>COUNTIF(Tableau41516[[#This Row],[Lundi]:[Dimanche]],"&gt;0")</f>
        <v>0</v>
      </c>
      <c r="P439" s="21">
        <f>SUM(Tableau41516[[#This Row],[Lundi]:[Dimanche]])</f>
        <v>0</v>
      </c>
      <c r="Q439" s="21">
        <f>COUNTIF(Tableau41516[[#This Row],[Lundi]:[Dimanche]],"&gt;=190")*1000</f>
        <v>0</v>
      </c>
      <c r="R439" s="21">
        <f t="shared" si="12"/>
        <v>0</v>
      </c>
      <c r="S439" s="21">
        <f t="shared" si="13"/>
        <v>0</v>
      </c>
      <c r="T439" s="54" t="str">
        <f>IF(Tableau41516[[#This Row],[Matricule]]&gt;1,IF(COUNTIF(Tableau41516[DateMatricule],Tableau41516[[#This Row],[DateMatricule]])&gt;1,"Doublon",""),"")</f>
        <v/>
      </c>
      <c r="U439"/>
    </row>
    <row r="440" spans="1:21" x14ac:dyDescent="0.25">
      <c r="A440" s="12" t="str">
        <f>IF(Tableau41516[[#This Row],[Semaine]]="","",VLOOKUP(Tableau41516[[#This Row],[Semaine]],Listes!$A:$B,2,FALSE))</f>
        <v/>
      </c>
      <c r="B440" s="12" t="str">
        <f>IF(ISBLANK(Tableau41516[[#This Row],[Matricule]]),"",VLOOKUP(Tableau41516[[#This Row],[Matricule]],#REF!,2,FALSE))</f>
        <v/>
      </c>
      <c r="C440" s="12" t="str">
        <f>IF(ISBLANK(Tableau41516[[#This Row],[Matricule]]),"",VLOOKUP(Tableau41516[[#This Row],[Matricule]],#REF!,3,FALSE))</f>
        <v/>
      </c>
      <c r="D440" s="12" t="str">
        <f>CONCATENATE(Tableau41516[[#This Row],[Semaine]],Tableau41516[[#This Row],[Matricule]])</f>
        <v/>
      </c>
      <c r="H440" s="8"/>
      <c r="I440" s="8"/>
      <c r="J440" s="8"/>
      <c r="K440" s="8"/>
      <c r="L440" s="8"/>
      <c r="M440" s="8"/>
      <c r="N440" s="8"/>
      <c r="O440" s="21">
        <f>COUNTIF(Tableau41516[[#This Row],[Lundi]:[Dimanche]],"&gt;0")</f>
        <v>0</v>
      </c>
      <c r="P440" s="21">
        <f>SUM(Tableau41516[[#This Row],[Lundi]:[Dimanche]])</f>
        <v>0</v>
      </c>
      <c r="Q440" s="21">
        <f>COUNTIF(Tableau41516[[#This Row],[Lundi]:[Dimanche]],"&gt;=190")*1000</f>
        <v>0</v>
      </c>
      <c r="R440" s="21">
        <f t="shared" si="12"/>
        <v>0</v>
      </c>
      <c r="S440" s="21">
        <f t="shared" si="13"/>
        <v>0</v>
      </c>
      <c r="T440" s="54" t="str">
        <f>IF(Tableau41516[[#This Row],[Matricule]]&gt;1,IF(COUNTIF(Tableau41516[DateMatricule],Tableau41516[[#This Row],[DateMatricule]])&gt;1,"Doublon",""),"")</f>
        <v/>
      </c>
      <c r="U440"/>
    </row>
    <row r="441" spans="1:21" x14ac:dyDescent="0.25">
      <c r="A441" s="12" t="str">
        <f>IF(Tableau41516[[#This Row],[Semaine]]="","",VLOOKUP(Tableau41516[[#This Row],[Semaine]],Listes!$A:$B,2,FALSE))</f>
        <v/>
      </c>
      <c r="B441" s="12" t="str">
        <f>IF(ISBLANK(Tableau41516[[#This Row],[Matricule]]),"",VLOOKUP(Tableau41516[[#This Row],[Matricule]],#REF!,2,FALSE))</f>
        <v/>
      </c>
      <c r="C441" s="12" t="str">
        <f>IF(ISBLANK(Tableau41516[[#This Row],[Matricule]]),"",VLOOKUP(Tableau41516[[#This Row],[Matricule]],#REF!,3,FALSE))</f>
        <v/>
      </c>
      <c r="D441" s="12" t="str">
        <f>CONCATENATE(Tableau41516[[#This Row],[Semaine]],Tableau41516[[#This Row],[Matricule]])</f>
        <v/>
      </c>
      <c r="H441" s="8"/>
      <c r="I441" s="8"/>
      <c r="J441" s="8"/>
      <c r="K441" s="8"/>
      <c r="L441" s="8"/>
      <c r="M441" s="8"/>
      <c r="N441" s="8"/>
      <c r="O441" s="21">
        <f>COUNTIF(Tableau41516[[#This Row],[Lundi]:[Dimanche]],"&gt;0")</f>
        <v>0</v>
      </c>
      <c r="P441" s="21">
        <f>SUM(Tableau41516[[#This Row],[Lundi]:[Dimanche]])</f>
        <v>0</v>
      </c>
      <c r="Q441" s="21">
        <f>COUNTIF(Tableau41516[[#This Row],[Lundi]:[Dimanche]],"&gt;=190")*1000</f>
        <v>0</v>
      </c>
      <c r="R441" s="21">
        <f t="shared" si="12"/>
        <v>0</v>
      </c>
      <c r="S441" s="21">
        <f t="shared" si="13"/>
        <v>0</v>
      </c>
      <c r="T441" s="54" t="str">
        <f>IF(Tableau41516[[#This Row],[Matricule]]&gt;1,IF(COUNTIF(Tableau41516[DateMatricule],Tableau41516[[#This Row],[DateMatricule]])&gt;1,"Doublon",""),"")</f>
        <v/>
      </c>
      <c r="U441"/>
    </row>
    <row r="442" spans="1:21" x14ac:dyDescent="0.25">
      <c r="A442" s="12" t="str">
        <f>IF(Tableau41516[[#This Row],[Semaine]]="","",VLOOKUP(Tableau41516[[#This Row],[Semaine]],Listes!$A:$B,2,FALSE))</f>
        <v/>
      </c>
      <c r="B442" s="12" t="str">
        <f>IF(ISBLANK(Tableau41516[[#This Row],[Matricule]]),"",VLOOKUP(Tableau41516[[#This Row],[Matricule]],#REF!,2,FALSE))</f>
        <v/>
      </c>
      <c r="C442" s="12" t="str">
        <f>IF(ISBLANK(Tableau41516[[#This Row],[Matricule]]),"",VLOOKUP(Tableau41516[[#This Row],[Matricule]],#REF!,3,FALSE))</f>
        <v/>
      </c>
      <c r="D442" s="12" t="str">
        <f>CONCATENATE(Tableau41516[[#This Row],[Semaine]],Tableau41516[[#This Row],[Matricule]])</f>
        <v/>
      </c>
      <c r="H442" s="8"/>
      <c r="I442" s="8"/>
      <c r="J442" s="8"/>
      <c r="K442" s="8"/>
      <c r="L442" s="8"/>
      <c r="M442" s="8"/>
      <c r="N442" s="8"/>
      <c r="O442" s="21">
        <f>COUNTIF(Tableau41516[[#This Row],[Lundi]:[Dimanche]],"&gt;0")</f>
        <v>0</v>
      </c>
      <c r="P442" s="21">
        <f>SUM(Tableau41516[[#This Row],[Lundi]:[Dimanche]])</f>
        <v>0</v>
      </c>
      <c r="Q442" s="21">
        <f>COUNTIF(Tableau41516[[#This Row],[Lundi]:[Dimanche]],"&gt;=190")*1000</f>
        <v>0</v>
      </c>
      <c r="R442" s="21">
        <f t="shared" si="12"/>
        <v>0</v>
      </c>
      <c r="S442" s="21">
        <f t="shared" si="13"/>
        <v>0</v>
      </c>
      <c r="T442" s="54" t="str">
        <f>IF(Tableau41516[[#This Row],[Matricule]]&gt;1,IF(COUNTIF(Tableau41516[DateMatricule],Tableau41516[[#This Row],[DateMatricule]])&gt;1,"Doublon",""),"")</f>
        <v/>
      </c>
      <c r="U442"/>
    </row>
    <row r="443" spans="1:21" x14ac:dyDescent="0.25">
      <c r="A443" s="12" t="str">
        <f>IF(Tableau41516[[#This Row],[Semaine]]="","",VLOOKUP(Tableau41516[[#This Row],[Semaine]],Listes!$A:$B,2,FALSE))</f>
        <v/>
      </c>
      <c r="B443" s="12" t="str">
        <f>IF(ISBLANK(Tableau41516[[#This Row],[Matricule]]),"",VLOOKUP(Tableau41516[[#This Row],[Matricule]],#REF!,2,FALSE))</f>
        <v/>
      </c>
      <c r="C443" s="12" t="str">
        <f>IF(ISBLANK(Tableau41516[[#This Row],[Matricule]]),"",VLOOKUP(Tableau41516[[#This Row],[Matricule]],#REF!,3,FALSE))</f>
        <v/>
      </c>
      <c r="D443" s="12" t="str">
        <f>CONCATENATE(Tableau41516[[#This Row],[Semaine]],Tableau41516[[#This Row],[Matricule]])</f>
        <v/>
      </c>
      <c r="H443" s="8"/>
      <c r="I443" s="8"/>
      <c r="J443" s="8"/>
      <c r="K443" s="8"/>
      <c r="L443" s="8"/>
      <c r="M443" s="8"/>
      <c r="N443" s="8"/>
      <c r="O443" s="21">
        <f>COUNTIF(Tableau41516[[#This Row],[Lundi]:[Dimanche]],"&gt;0")</f>
        <v>0</v>
      </c>
      <c r="P443" s="21">
        <f>SUM(Tableau41516[[#This Row],[Lundi]:[Dimanche]])</f>
        <v>0</v>
      </c>
      <c r="Q443" s="21">
        <f>COUNTIF(Tableau41516[[#This Row],[Lundi]:[Dimanche]],"&gt;=190")*1000</f>
        <v>0</v>
      </c>
      <c r="R443" s="21">
        <f t="shared" si="12"/>
        <v>0</v>
      </c>
      <c r="S443" s="21">
        <f t="shared" si="13"/>
        <v>0</v>
      </c>
      <c r="T443" s="54" t="str">
        <f>IF(Tableau41516[[#This Row],[Matricule]]&gt;1,IF(COUNTIF(Tableau41516[DateMatricule],Tableau41516[[#This Row],[DateMatricule]])&gt;1,"Doublon",""),"")</f>
        <v/>
      </c>
      <c r="U443"/>
    </row>
    <row r="444" spans="1:21" x14ac:dyDescent="0.25">
      <c r="A444" s="12" t="str">
        <f>IF(Tableau41516[[#This Row],[Semaine]]="","",VLOOKUP(Tableau41516[[#This Row],[Semaine]],Listes!$A:$B,2,FALSE))</f>
        <v/>
      </c>
      <c r="B444" s="12" t="str">
        <f>IF(ISBLANK(Tableau41516[[#This Row],[Matricule]]),"",VLOOKUP(Tableau41516[[#This Row],[Matricule]],#REF!,2,FALSE))</f>
        <v/>
      </c>
      <c r="C444" s="12" t="str">
        <f>IF(ISBLANK(Tableau41516[[#This Row],[Matricule]]),"",VLOOKUP(Tableau41516[[#This Row],[Matricule]],#REF!,3,FALSE))</f>
        <v/>
      </c>
      <c r="D444" s="12" t="str">
        <f>CONCATENATE(Tableau41516[[#This Row],[Semaine]],Tableau41516[[#This Row],[Matricule]])</f>
        <v/>
      </c>
      <c r="H444" s="8"/>
      <c r="I444" s="8"/>
      <c r="J444" s="8"/>
      <c r="K444" s="8"/>
      <c r="L444" s="8"/>
      <c r="M444" s="8"/>
      <c r="N444" s="8"/>
      <c r="O444" s="21">
        <f>COUNTIF(Tableau41516[[#This Row],[Lundi]:[Dimanche]],"&gt;0")</f>
        <v>0</v>
      </c>
      <c r="P444" s="21">
        <f>SUM(Tableau41516[[#This Row],[Lundi]:[Dimanche]])</f>
        <v>0</v>
      </c>
      <c r="Q444" s="21">
        <f>COUNTIF(Tableau41516[[#This Row],[Lundi]:[Dimanche]],"&gt;=190")*1000</f>
        <v>0</v>
      </c>
      <c r="R444" s="21">
        <f t="shared" si="12"/>
        <v>0</v>
      </c>
      <c r="S444" s="21">
        <f t="shared" si="13"/>
        <v>0</v>
      </c>
      <c r="T444" s="54" t="str">
        <f>IF(Tableau41516[[#This Row],[Matricule]]&gt;1,IF(COUNTIF(Tableau41516[DateMatricule],Tableau41516[[#This Row],[DateMatricule]])&gt;1,"Doublon",""),"")</f>
        <v/>
      </c>
      <c r="U444"/>
    </row>
    <row r="445" spans="1:21" x14ac:dyDescent="0.25">
      <c r="A445" s="12" t="str">
        <f>IF(Tableau41516[[#This Row],[Semaine]]="","",VLOOKUP(Tableau41516[[#This Row],[Semaine]],Listes!$A:$B,2,FALSE))</f>
        <v/>
      </c>
      <c r="B445" s="12" t="str">
        <f>IF(ISBLANK(Tableau41516[[#This Row],[Matricule]]),"",VLOOKUP(Tableau41516[[#This Row],[Matricule]],#REF!,2,FALSE))</f>
        <v/>
      </c>
      <c r="C445" s="12" t="str">
        <f>IF(ISBLANK(Tableau41516[[#This Row],[Matricule]]),"",VLOOKUP(Tableau41516[[#This Row],[Matricule]],#REF!,3,FALSE))</f>
        <v/>
      </c>
      <c r="D445" s="12" t="str">
        <f>CONCATENATE(Tableau41516[[#This Row],[Semaine]],Tableau41516[[#This Row],[Matricule]])</f>
        <v/>
      </c>
      <c r="H445" s="8"/>
      <c r="I445" s="8"/>
      <c r="J445" s="8"/>
      <c r="K445" s="8"/>
      <c r="L445" s="8"/>
      <c r="M445" s="8"/>
      <c r="N445" s="8"/>
      <c r="O445" s="21">
        <f>COUNTIF(Tableau41516[[#This Row],[Lundi]:[Dimanche]],"&gt;0")</f>
        <v>0</v>
      </c>
      <c r="P445" s="21">
        <f>SUM(Tableau41516[[#This Row],[Lundi]:[Dimanche]])</f>
        <v>0</v>
      </c>
      <c r="Q445" s="21">
        <f>COUNTIF(Tableau41516[[#This Row],[Lundi]:[Dimanche]],"&gt;=190")*1000</f>
        <v>0</v>
      </c>
      <c r="R445" s="21">
        <f t="shared" si="12"/>
        <v>0</v>
      </c>
      <c r="S445" s="21">
        <f t="shared" si="13"/>
        <v>0</v>
      </c>
      <c r="T445" s="54" t="str">
        <f>IF(Tableau41516[[#This Row],[Matricule]]&gt;1,IF(COUNTIF(Tableau41516[DateMatricule],Tableau41516[[#This Row],[DateMatricule]])&gt;1,"Doublon",""),"")</f>
        <v/>
      </c>
      <c r="U445"/>
    </row>
    <row r="446" spans="1:21" x14ac:dyDescent="0.25">
      <c r="A446" s="12" t="str">
        <f>IF(Tableau41516[[#This Row],[Semaine]]="","",VLOOKUP(Tableau41516[[#This Row],[Semaine]],Listes!$A:$B,2,FALSE))</f>
        <v/>
      </c>
      <c r="B446" s="12" t="str">
        <f>IF(ISBLANK(Tableau41516[[#This Row],[Matricule]]),"",VLOOKUP(Tableau41516[[#This Row],[Matricule]],#REF!,2,FALSE))</f>
        <v/>
      </c>
      <c r="C446" s="12" t="str">
        <f>IF(ISBLANK(Tableau41516[[#This Row],[Matricule]]),"",VLOOKUP(Tableau41516[[#This Row],[Matricule]],#REF!,3,FALSE))</f>
        <v/>
      </c>
      <c r="D446" s="12" t="str">
        <f>CONCATENATE(Tableau41516[[#This Row],[Semaine]],Tableau41516[[#This Row],[Matricule]])</f>
        <v/>
      </c>
      <c r="H446" s="8"/>
      <c r="I446" s="8"/>
      <c r="J446" s="8"/>
      <c r="K446" s="8"/>
      <c r="L446" s="8"/>
      <c r="M446" s="8"/>
      <c r="N446" s="8"/>
      <c r="O446" s="21">
        <f>COUNTIF(Tableau41516[[#This Row],[Lundi]:[Dimanche]],"&gt;0")</f>
        <v>0</v>
      </c>
      <c r="P446" s="21">
        <f>SUM(Tableau41516[[#This Row],[Lundi]:[Dimanche]])</f>
        <v>0</v>
      </c>
      <c r="Q446" s="21">
        <f>COUNTIF(Tableau41516[[#This Row],[Lundi]:[Dimanche]],"&gt;=190")*1000</f>
        <v>0</v>
      </c>
      <c r="R446" s="21">
        <f t="shared" si="12"/>
        <v>0</v>
      </c>
      <c r="S446" s="21">
        <f t="shared" si="13"/>
        <v>0</v>
      </c>
      <c r="T446" s="54" t="str">
        <f>IF(Tableau41516[[#This Row],[Matricule]]&gt;1,IF(COUNTIF(Tableau41516[DateMatricule],Tableau41516[[#This Row],[DateMatricule]])&gt;1,"Doublon",""),"")</f>
        <v/>
      </c>
      <c r="U446"/>
    </row>
    <row r="447" spans="1:21" x14ac:dyDescent="0.25">
      <c r="A447" s="12" t="str">
        <f>IF(Tableau41516[[#This Row],[Semaine]]="","",VLOOKUP(Tableau41516[[#This Row],[Semaine]],Listes!$A:$B,2,FALSE))</f>
        <v/>
      </c>
      <c r="B447" s="12" t="str">
        <f>IF(ISBLANK(Tableau41516[[#This Row],[Matricule]]),"",VLOOKUP(Tableau41516[[#This Row],[Matricule]],#REF!,2,FALSE))</f>
        <v/>
      </c>
      <c r="C447" s="12" t="str">
        <f>IF(ISBLANK(Tableau41516[[#This Row],[Matricule]]),"",VLOOKUP(Tableau41516[[#This Row],[Matricule]],#REF!,3,FALSE))</f>
        <v/>
      </c>
      <c r="D447" s="12" t="str">
        <f>CONCATENATE(Tableau41516[[#This Row],[Semaine]],Tableau41516[[#This Row],[Matricule]])</f>
        <v/>
      </c>
      <c r="H447" s="8"/>
      <c r="I447" s="8"/>
      <c r="J447" s="8"/>
      <c r="K447" s="8"/>
      <c r="L447" s="8"/>
      <c r="M447" s="8"/>
      <c r="N447" s="8"/>
      <c r="O447" s="21">
        <f>COUNTIF(Tableau41516[[#This Row],[Lundi]:[Dimanche]],"&gt;0")</f>
        <v>0</v>
      </c>
      <c r="P447" s="21">
        <f>SUM(Tableau41516[[#This Row],[Lundi]:[Dimanche]])</f>
        <v>0</v>
      </c>
      <c r="Q447" s="21">
        <f>COUNTIF(Tableau41516[[#This Row],[Lundi]:[Dimanche]],"&gt;=190")*1000</f>
        <v>0</v>
      </c>
      <c r="R447" s="21">
        <f t="shared" si="12"/>
        <v>0</v>
      </c>
      <c r="S447" s="21">
        <f t="shared" si="13"/>
        <v>0</v>
      </c>
      <c r="T447" s="54" t="str">
        <f>IF(Tableau41516[[#This Row],[Matricule]]&gt;1,IF(COUNTIF(Tableau41516[DateMatricule],Tableau41516[[#This Row],[DateMatricule]])&gt;1,"Doublon",""),"")</f>
        <v/>
      </c>
      <c r="U447"/>
    </row>
    <row r="448" spans="1:21" x14ac:dyDescent="0.25">
      <c r="A448" s="12" t="str">
        <f>IF(Tableau41516[[#This Row],[Semaine]]="","",VLOOKUP(Tableau41516[[#This Row],[Semaine]],Listes!$A:$B,2,FALSE))</f>
        <v/>
      </c>
      <c r="B448" s="12" t="str">
        <f>IF(ISBLANK(Tableau41516[[#This Row],[Matricule]]),"",VLOOKUP(Tableau41516[[#This Row],[Matricule]],#REF!,2,FALSE))</f>
        <v/>
      </c>
      <c r="C448" s="12" t="str">
        <f>IF(ISBLANK(Tableau41516[[#This Row],[Matricule]]),"",VLOOKUP(Tableau41516[[#This Row],[Matricule]],#REF!,3,FALSE))</f>
        <v/>
      </c>
      <c r="D448" s="12" t="str">
        <f>CONCATENATE(Tableau41516[[#This Row],[Semaine]],Tableau41516[[#This Row],[Matricule]])</f>
        <v/>
      </c>
      <c r="H448" s="8"/>
      <c r="I448" s="8"/>
      <c r="J448" s="8"/>
      <c r="K448" s="8"/>
      <c r="L448" s="8"/>
      <c r="M448" s="8"/>
      <c r="N448" s="8"/>
      <c r="O448" s="21">
        <f>COUNTIF(Tableau41516[[#This Row],[Lundi]:[Dimanche]],"&gt;0")</f>
        <v>0</v>
      </c>
      <c r="P448" s="21">
        <f>SUM(Tableau41516[[#This Row],[Lundi]:[Dimanche]])</f>
        <v>0</v>
      </c>
      <c r="Q448" s="21">
        <f>COUNTIF(Tableau41516[[#This Row],[Lundi]:[Dimanche]],"&gt;=190")*1000</f>
        <v>0</v>
      </c>
      <c r="R448" s="21">
        <f t="shared" si="12"/>
        <v>0</v>
      </c>
      <c r="S448" s="21">
        <f t="shared" si="13"/>
        <v>0</v>
      </c>
      <c r="T448" s="54" t="str">
        <f>IF(Tableau41516[[#This Row],[Matricule]]&gt;1,IF(COUNTIF(Tableau41516[DateMatricule],Tableau41516[[#This Row],[DateMatricule]])&gt;1,"Doublon",""),"")</f>
        <v/>
      </c>
      <c r="U448"/>
    </row>
    <row r="449" spans="1:21" x14ac:dyDescent="0.25">
      <c r="A449" s="12" t="str">
        <f>IF(Tableau41516[[#This Row],[Semaine]]="","",VLOOKUP(Tableau41516[[#This Row],[Semaine]],Listes!$A:$B,2,FALSE))</f>
        <v/>
      </c>
      <c r="B449" s="12" t="str">
        <f>IF(ISBLANK(Tableau41516[[#This Row],[Matricule]]),"",VLOOKUP(Tableau41516[[#This Row],[Matricule]],#REF!,2,FALSE))</f>
        <v/>
      </c>
      <c r="C449" s="12" t="str">
        <f>IF(ISBLANK(Tableau41516[[#This Row],[Matricule]]),"",VLOOKUP(Tableau41516[[#This Row],[Matricule]],#REF!,3,FALSE))</f>
        <v/>
      </c>
      <c r="D449" s="12" t="str">
        <f>CONCATENATE(Tableau41516[[#This Row],[Semaine]],Tableau41516[[#This Row],[Matricule]])</f>
        <v/>
      </c>
      <c r="H449" s="8"/>
      <c r="I449" s="8"/>
      <c r="J449" s="8"/>
      <c r="K449" s="8"/>
      <c r="L449" s="8"/>
      <c r="M449" s="8"/>
      <c r="N449" s="8"/>
      <c r="O449" s="21">
        <f>COUNTIF(Tableau41516[[#This Row],[Lundi]:[Dimanche]],"&gt;0")</f>
        <v>0</v>
      </c>
      <c r="P449" s="21">
        <f>SUM(Tableau41516[[#This Row],[Lundi]:[Dimanche]])</f>
        <v>0</v>
      </c>
      <c r="Q449" s="21">
        <f>COUNTIF(Tableau41516[[#This Row],[Lundi]:[Dimanche]],"&gt;=190")*1000</f>
        <v>0</v>
      </c>
      <c r="R449" s="21">
        <f t="shared" si="12"/>
        <v>0</v>
      </c>
      <c r="S449" s="21">
        <f t="shared" si="13"/>
        <v>0</v>
      </c>
      <c r="T449" s="54" t="str">
        <f>IF(Tableau41516[[#This Row],[Matricule]]&gt;1,IF(COUNTIF(Tableau41516[DateMatricule],Tableau41516[[#This Row],[DateMatricule]])&gt;1,"Doublon",""),"")</f>
        <v/>
      </c>
      <c r="U449"/>
    </row>
    <row r="450" spans="1:21" x14ac:dyDescent="0.25">
      <c r="A450" s="12" t="str">
        <f>IF(Tableau41516[[#This Row],[Semaine]]="","",VLOOKUP(Tableau41516[[#This Row],[Semaine]],Listes!$A:$B,2,FALSE))</f>
        <v/>
      </c>
      <c r="B450" s="12" t="str">
        <f>IF(ISBLANK(Tableau41516[[#This Row],[Matricule]]),"",VLOOKUP(Tableau41516[[#This Row],[Matricule]],#REF!,2,FALSE))</f>
        <v/>
      </c>
      <c r="C450" s="12" t="str">
        <f>IF(ISBLANK(Tableau41516[[#This Row],[Matricule]]),"",VLOOKUP(Tableau41516[[#This Row],[Matricule]],#REF!,3,FALSE))</f>
        <v/>
      </c>
      <c r="D450" s="12" t="str">
        <f>CONCATENATE(Tableau41516[[#This Row],[Semaine]],Tableau41516[[#This Row],[Matricule]])</f>
        <v/>
      </c>
      <c r="H450" s="8"/>
      <c r="I450" s="8"/>
      <c r="J450" s="8"/>
      <c r="K450" s="8"/>
      <c r="L450" s="8"/>
      <c r="M450" s="8"/>
      <c r="N450" s="8"/>
      <c r="O450" s="21">
        <f>COUNTIF(Tableau41516[[#This Row],[Lundi]:[Dimanche]],"&gt;0")</f>
        <v>0</v>
      </c>
      <c r="P450" s="21">
        <f>SUM(Tableau41516[[#This Row],[Lundi]:[Dimanche]])</f>
        <v>0</v>
      </c>
      <c r="Q450" s="21">
        <f>COUNTIF(Tableau41516[[#This Row],[Lundi]:[Dimanche]],"&gt;=190")*1000</f>
        <v>0</v>
      </c>
      <c r="R450" s="21">
        <f t="shared" si="12"/>
        <v>0</v>
      </c>
      <c r="S450" s="21">
        <f t="shared" si="13"/>
        <v>0</v>
      </c>
      <c r="T450" s="54" t="str">
        <f>IF(Tableau41516[[#This Row],[Matricule]]&gt;1,IF(COUNTIF(Tableau41516[DateMatricule],Tableau41516[[#This Row],[DateMatricule]])&gt;1,"Doublon",""),"")</f>
        <v/>
      </c>
      <c r="U450"/>
    </row>
    <row r="451" spans="1:21" x14ac:dyDescent="0.25">
      <c r="A451" s="12" t="str">
        <f>IF(Tableau41516[[#This Row],[Semaine]]="","",VLOOKUP(Tableau41516[[#This Row],[Semaine]],Listes!$A:$B,2,FALSE))</f>
        <v/>
      </c>
      <c r="B451" s="12" t="str">
        <f>IF(ISBLANK(Tableau41516[[#This Row],[Matricule]]),"",VLOOKUP(Tableau41516[[#This Row],[Matricule]],#REF!,2,FALSE))</f>
        <v/>
      </c>
      <c r="C451" s="12" t="str">
        <f>IF(ISBLANK(Tableau41516[[#This Row],[Matricule]]),"",VLOOKUP(Tableau41516[[#This Row],[Matricule]],#REF!,3,FALSE))</f>
        <v/>
      </c>
      <c r="D451" s="12" t="str">
        <f>CONCATENATE(Tableau41516[[#This Row],[Semaine]],Tableau41516[[#This Row],[Matricule]])</f>
        <v/>
      </c>
      <c r="H451" s="8"/>
      <c r="I451" s="8"/>
      <c r="J451" s="8"/>
      <c r="K451" s="8"/>
      <c r="L451" s="8"/>
      <c r="M451" s="8"/>
      <c r="N451" s="8"/>
      <c r="O451" s="21">
        <f>COUNTIF(Tableau41516[[#This Row],[Lundi]:[Dimanche]],"&gt;0")</f>
        <v>0</v>
      </c>
      <c r="P451" s="21">
        <f>SUM(Tableau41516[[#This Row],[Lundi]:[Dimanche]])</f>
        <v>0</v>
      </c>
      <c r="Q451" s="21">
        <f>COUNTIF(Tableau41516[[#This Row],[Lundi]:[Dimanche]],"&gt;=190")*1000</f>
        <v>0</v>
      </c>
      <c r="R451" s="21">
        <f t="shared" ref="R451:R514" si="14">+IF(P451&gt;1140,(P451-1140)*20,0)</f>
        <v>0</v>
      </c>
      <c r="S451" s="21">
        <f t="shared" ref="S451:S514" si="15">+Q451+R451</f>
        <v>0</v>
      </c>
      <c r="T451" s="54" t="str">
        <f>IF(Tableau41516[[#This Row],[Matricule]]&gt;1,IF(COUNTIF(Tableau41516[DateMatricule],Tableau41516[[#This Row],[DateMatricule]])&gt;1,"Doublon",""),"")</f>
        <v/>
      </c>
      <c r="U451"/>
    </row>
    <row r="452" spans="1:21" x14ac:dyDescent="0.25">
      <c r="A452" s="12" t="str">
        <f>IF(Tableau41516[[#This Row],[Semaine]]="","",VLOOKUP(Tableau41516[[#This Row],[Semaine]],Listes!$A:$B,2,FALSE))</f>
        <v/>
      </c>
      <c r="B452" s="12" t="str">
        <f>IF(ISBLANK(Tableau41516[[#This Row],[Matricule]]),"",VLOOKUP(Tableau41516[[#This Row],[Matricule]],#REF!,2,FALSE))</f>
        <v/>
      </c>
      <c r="C452" s="12" t="str">
        <f>IF(ISBLANK(Tableau41516[[#This Row],[Matricule]]),"",VLOOKUP(Tableau41516[[#This Row],[Matricule]],#REF!,3,FALSE))</f>
        <v/>
      </c>
      <c r="D452" s="12" t="str">
        <f>CONCATENATE(Tableau41516[[#This Row],[Semaine]],Tableau41516[[#This Row],[Matricule]])</f>
        <v/>
      </c>
      <c r="H452" s="8"/>
      <c r="I452" s="8"/>
      <c r="J452" s="8"/>
      <c r="K452" s="8"/>
      <c r="L452" s="8"/>
      <c r="M452" s="8"/>
      <c r="N452" s="8"/>
      <c r="O452" s="21">
        <f>COUNTIF(Tableau41516[[#This Row],[Lundi]:[Dimanche]],"&gt;0")</f>
        <v>0</v>
      </c>
      <c r="P452" s="21">
        <f>SUM(Tableau41516[[#This Row],[Lundi]:[Dimanche]])</f>
        <v>0</v>
      </c>
      <c r="Q452" s="21">
        <f>COUNTIF(Tableau41516[[#This Row],[Lundi]:[Dimanche]],"&gt;=190")*1000</f>
        <v>0</v>
      </c>
      <c r="R452" s="21">
        <f t="shared" si="14"/>
        <v>0</v>
      </c>
      <c r="S452" s="21">
        <f t="shared" si="15"/>
        <v>0</v>
      </c>
      <c r="T452" s="54" t="str">
        <f>IF(Tableau41516[[#This Row],[Matricule]]&gt;1,IF(COUNTIF(Tableau41516[DateMatricule],Tableau41516[[#This Row],[DateMatricule]])&gt;1,"Doublon",""),"")</f>
        <v/>
      </c>
      <c r="U452"/>
    </row>
    <row r="453" spans="1:21" x14ac:dyDescent="0.25">
      <c r="A453" s="12" t="str">
        <f>IF(Tableau41516[[#This Row],[Semaine]]="","",VLOOKUP(Tableau41516[[#This Row],[Semaine]],Listes!$A:$B,2,FALSE))</f>
        <v/>
      </c>
      <c r="B453" s="12" t="str">
        <f>IF(ISBLANK(Tableau41516[[#This Row],[Matricule]]),"",VLOOKUP(Tableau41516[[#This Row],[Matricule]],#REF!,2,FALSE))</f>
        <v/>
      </c>
      <c r="C453" s="12" t="str">
        <f>IF(ISBLANK(Tableau41516[[#This Row],[Matricule]]),"",VLOOKUP(Tableau41516[[#This Row],[Matricule]],#REF!,3,FALSE))</f>
        <v/>
      </c>
      <c r="D453" s="12" t="str">
        <f>CONCATENATE(Tableau41516[[#This Row],[Semaine]],Tableau41516[[#This Row],[Matricule]])</f>
        <v/>
      </c>
      <c r="H453" s="8"/>
      <c r="I453" s="8"/>
      <c r="J453" s="8"/>
      <c r="K453" s="8"/>
      <c r="L453" s="8"/>
      <c r="M453" s="8"/>
      <c r="N453" s="8"/>
      <c r="O453" s="21">
        <f>COUNTIF(Tableau41516[[#This Row],[Lundi]:[Dimanche]],"&gt;0")</f>
        <v>0</v>
      </c>
      <c r="P453" s="21">
        <f>SUM(Tableau41516[[#This Row],[Lundi]:[Dimanche]])</f>
        <v>0</v>
      </c>
      <c r="Q453" s="21">
        <f>COUNTIF(Tableau41516[[#This Row],[Lundi]:[Dimanche]],"&gt;=190")*1000</f>
        <v>0</v>
      </c>
      <c r="R453" s="21">
        <f t="shared" si="14"/>
        <v>0</v>
      </c>
      <c r="S453" s="21">
        <f t="shared" si="15"/>
        <v>0</v>
      </c>
      <c r="T453" s="54" t="str">
        <f>IF(Tableau41516[[#This Row],[Matricule]]&gt;1,IF(COUNTIF(Tableau41516[DateMatricule],Tableau41516[[#This Row],[DateMatricule]])&gt;1,"Doublon",""),"")</f>
        <v/>
      </c>
      <c r="U453"/>
    </row>
    <row r="454" spans="1:21" x14ac:dyDescent="0.25">
      <c r="A454" s="12" t="str">
        <f>IF(Tableau41516[[#This Row],[Semaine]]="","",VLOOKUP(Tableau41516[[#This Row],[Semaine]],Listes!$A:$B,2,FALSE))</f>
        <v/>
      </c>
      <c r="B454" s="12" t="str">
        <f>IF(ISBLANK(Tableau41516[[#This Row],[Matricule]]),"",VLOOKUP(Tableau41516[[#This Row],[Matricule]],#REF!,2,FALSE))</f>
        <v/>
      </c>
      <c r="C454" s="12" t="str">
        <f>IF(ISBLANK(Tableau41516[[#This Row],[Matricule]]),"",VLOOKUP(Tableau41516[[#This Row],[Matricule]],#REF!,3,FALSE))</f>
        <v/>
      </c>
      <c r="D454" s="12" t="str">
        <f>CONCATENATE(Tableau41516[[#This Row],[Semaine]],Tableau41516[[#This Row],[Matricule]])</f>
        <v/>
      </c>
      <c r="H454" s="8"/>
      <c r="I454" s="8"/>
      <c r="J454" s="8"/>
      <c r="K454" s="8"/>
      <c r="L454" s="8"/>
      <c r="M454" s="8"/>
      <c r="N454" s="8"/>
      <c r="O454" s="21">
        <f>COUNTIF(Tableau41516[[#This Row],[Lundi]:[Dimanche]],"&gt;0")</f>
        <v>0</v>
      </c>
      <c r="P454" s="21">
        <f>SUM(Tableau41516[[#This Row],[Lundi]:[Dimanche]])</f>
        <v>0</v>
      </c>
      <c r="Q454" s="21">
        <f>COUNTIF(Tableau41516[[#This Row],[Lundi]:[Dimanche]],"&gt;=190")*1000</f>
        <v>0</v>
      </c>
      <c r="R454" s="21">
        <f t="shared" si="14"/>
        <v>0</v>
      </c>
      <c r="S454" s="21">
        <f t="shared" si="15"/>
        <v>0</v>
      </c>
      <c r="T454" s="54" t="str">
        <f>IF(Tableau41516[[#This Row],[Matricule]]&gt;1,IF(COUNTIF(Tableau41516[DateMatricule],Tableau41516[[#This Row],[DateMatricule]])&gt;1,"Doublon",""),"")</f>
        <v/>
      </c>
      <c r="U454"/>
    </row>
    <row r="455" spans="1:21" x14ac:dyDescent="0.25">
      <c r="A455" s="12" t="str">
        <f>IF(Tableau41516[[#This Row],[Semaine]]="","",VLOOKUP(Tableau41516[[#This Row],[Semaine]],Listes!$A:$B,2,FALSE))</f>
        <v/>
      </c>
      <c r="B455" s="12" t="str">
        <f>IF(ISBLANK(Tableau41516[[#This Row],[Matricule]]),"",VLOOKUP(Tableau41516[[#This Row],[Matricule]],#REF!,2,FALSE))</f>
        <v/>
      </c>
      <c r="C455" s="12" t="str">
        <f>IF(ISBLANK(Tableau41516[[#This Row],[Matricule]]),"",VLOOKUP(Tableau41516[[#This Row],[Matricule]],#REF!,3,FALSE))</f>
        <v/>
      </c>
      <c r="D455" s="12" t="str">
        <f>CONCATENATE(Tableau41516[[#This Row],[Semaine]],Tableau41516[[#This Row],[Matricule]])</f>
        <v/>
      </c>
      <c r="H455" s="8"/>
      <c r="I455" s="8"/>
      <c r="J455" s="8"/>
      <c r="K455" s="8"/>
      <c r="L455" s="8"/>
      <c r="M455" s="8"/>
      <c r="N455" s="8"/>
      <c r="O455" s="21">
        <f>COUNTIF(Tableau41516[[#This Row],[Lundi]:[Dimanche]],"&gt;0")</f>
        <v>0</v>
      </c>
      <c r="P455" s="21">
        <f>SUM(Tableau41516[[#This Row],[Lundi]:[Dimanche]])</f>
        <v>0</v>
      </c>
      <c r="Q455" s="21">
        <f>COUNTIF(Tableau41516[[#This Row],[Lundi]:[Dimanche]],"&gt;=190")*1000</f>
        <v>0</v>
      </c>
      <c r="R455" s="21">
        <f t="shared" si="14"/>
        <v>0</v>
      </c>
      <c r="S455" s="21">
        <f t="shared" si="15"/>
        <v>0</v>
      </c>
      <c r="T455" s="54" t="str">
        <f>IF(Tableau41516[[#This Row],[Matricule]]&gt;1,IF(COUNTIF(Tableau41516[DateMatricule],Tableau41516[[#This Row],[DateMatricule]])&gt;1,"Doublon",""),"")</f>
        <v/>
      </c>
      <c r="U455"/>
    </row>
    <row r="456" spans="1:21" x14ac:dyDescent="0.25">
      <c r="A456" s="12" t="str">
        <f>IF(Tableau41516[[#This Row],[Semaine]]="","",VLOOKUP(Tableau41516[[#This Row],[Semaine]],Listes!$A:$B,2,FALSE))</f>
        <v/>
      </c>
      <c r="B456" s="12" t="str">
        <f>IF(ISBLANK(Tableau41516[[#This Row],[Matricule]]),"",VLOOKUP(Tableau41516[[#This Row],[Matricule]],#REF!,2,FALSE))</f>
        <v/>
      </c>
      <c r="C456" s="12" t="str">
        <f>IF(ISBLANK(Tableau41516[[#This Row],[Matricule]]),"",VLOOKUP(Tableau41516[[#This Row],[Matricule]],#REF!,3,FALSE))</f>
        <v/>
      </c>
      <c r="D456" s="12" t="str">
        <f>CONCATENATE(Tableau41516[[#This Row],[Semaine]],Tableau41516[[#This Row],[Matricule]])</f>
        <v/>
      </c>
      <c r="H456" s="8"/>
      <c r="I456" s="8"/>
      <c r="J456" s="8"/>
      <c r="K456" s="8"/>
      <c r="L456" s="8"/>
      <c r="M456" s="8"/>
      <c r="N456" s="8"/>
      <c r="O456" s="21">
        <f>COUNTIF(Tableau41516[[#This Row],[Lundi]:[Dimanche]],"&gt;0")</f>
        <v>0</v>
      </c>
      <c r="P456" s="21">
        <f>SUM(Tableau41516[[#This Row],[Lundi]:[Dimanche]])</f>
        <v>0</v>
      </c>
      <c r="Q456" s="21">
        <f>COUNTIF(Tableau41516[[#This Row],[Lundi]:[Dimanche]],"&gt;=190")*1000</f>
        <v>0</v>
      </c>
      <c r="R456" s="21">
        <f t="shared" si="14"/>
        <v>0</v>
      </c>
      <c r="S456" s="21">
        <f t="shared" si="15"/>
        <v>0</v>
      </c>
      <c r="T456" s="54" t="str">
        <f>IF(Tableau41516[[#This Row],[Matricule]]&gt;1,IF(COUNTIF(Tableau41516[DateMatricule],Tableau41516[[#This Row],[DateMatricule]])&gt;1,"Doublon",""),"")</f>
        <v/>
      </c>
      <c r="U456"/>
    </row>
    <row r="457" spans="1:21" x14ac:dyDescent="0.25">
      <c r="A457" s="12" t="str">
        <f>IF(Tableau41516[[#This Row],[Semaine]]="","",VLOOKUP(Tableau41516[[#This Row],[Semaine]],Listes!$A:$B,2,FALSE))</f>
        <v/>
      </c>
      <c r="B457" s="12" t="str">
        <f>IF(ISBLANK(Tableau41516[[#This Row],[Matricule]]),"",VLOOKUP(Tableau41516[[#This Row],[Matricule]],#REF!,2,FALSE))</f>
        <v/>
      </c>
      <c r="C457" s="12" t="str">
        <f>IF(ISBLANK(Tableau41516[[#This Row],[Matricule]]),"",VLOOKUP(Tableau41516[[#This Row],[Matricule]],#REF!,3,FALSE))</f>
        <v/>
      </c>
      <c r="D457" s="12" t="str">
        <f>CONCATENATE(Tableau41516[[#This Row],[Semaine]],Tableau41516[[#This Row],[Matricule]])</f>
        <v/>
      </c>
      <c r="H457" s="8"/>
      <c r="I457" s="8"/>
      <c r="J457" s="8"/>
      <c r="K457" s="8"/>
      <c r="L457" s="8"/>
      <c r="M457" s="8"/>
      <c r="N457" s="8"/>
      <c r="O457" s="21">
        <f>COUNTIF(Tableau41516[[#This Row],[Lundi]:[Dimanche]],"&gt;0")</f>
        <v>0</v>
      </c>
      <c r="P457" s="21">
        <f>SUM(Tableau41516[[#This Row],[Lundi]:[Dimanche]])</f>
        <v>0</v>
      </c>
      <c r="Q457" s="21">
        <f>COUNTIF(Tableau41516[[#This Row],[Lundi]:[Dimanche]],"&gt;=190")*1000</f>
        <v>0</v>
      </c>
      <c r="R457" s="21">
        <f t="shared" si="14"/>
        <v>0</v>
      </c>
      <c r="S457" s="21">
        <f t="shared" si="15"/>
        <v>0</v>
      </c>
      <c r="T457" s="54" t="str">
        <f>IF(Tableau41516[[#This Row],[Matricule]]&gt;1,IF(COUNTIF(Tableau41516[DateMatricule],Tableau41516[[#This Row],[DateMatricule]])&gt;1,"Doublon",""),"")</f>
        <v/>
      </c>
      <c r="U457"/>
    </row>
    <row r="458" spans="1:21" x14ac:dyDescent="0.25">
      <c r="A458" s="12" t="str">
        <f>IF(Tableau41516[[#This Row],[Semaine]]="","",VLOOKUP(Tableau41516[[#This Row],[Semaine]],Listes!$A:$B,2,FALSE))</f>
        <v/>
      </c>
      <c r="B458" s="12" t="str">
        <f>IF(ISBLANK(Tableau41516[[#This Row],[Matricule]]),"",VLOOKUP(Tableau41516[[#This Row],[Matricule]],#REF!,2,FALSE))</f>
        <v/>
      </c>
      <c r="C458" s="12" t="str">
        <f>IF(ISBLANK(Tableau41516[[#This Row],[Matricule]]),"",VLOOKUP(Tableau41516[[#This Row],[Matricule]],#REF!,3,FALSE))</f>
        <v/>
      </c>
      <c r="D458" s="12" t="str">
        <f>CONCATENATE(Tableau41516[[#This Row],[Semaine]],Tableau41516[[#This Row],[Matricule]])</f>
        <v/>
      </c>
      <c r="H458" s="8"/>
      <c r="I458" s="8"/>
      <c r="J458" s="8"/>
      <c r="K458" s="8"/>
      <c r="L458" s="8"/>
      <c r="M458" s="8"/>
      <c r="N458" s="8"/>
      <c r="O458" s="21">
        <f>COUNTIF(Tableau41516[[#This Row],[Lundi]:[Dimanche]],"&gt;0")</f>
        <v>0</v>
      </c>
      <c r="P458" s="21">
        <f>SUM(Tableau41516[[#This Row],[Lundi]:[Dimanche]])</f>
        <v>0</v>
      </c>
      <c r="Q458" s="21">
        <f>COUNTIF(Tableau41516[[#This Row],[Lundi]:[Dimanche]],"&gt;=190")*1000</f>
        <v>0</v>
      </c>
      <c r="R458" s="21">
        <f t="shared" si="14"/>
        <v>0</v>
      </c>
      <c r="S458" s="21">
        <f t="shared" si="15"/>
        <v>0</v>
      </c>
      <c r="T458" s="54" t="str">
        <f>IF(Tableau41516[[#This Row],[Matricule]]&gt;1,IF(COUNTIF(Tableau41516[DateMatricule],Tableau41516[[#This Row],[DateMatricule]])&gt;1,"Doublon",""),"")</f>
        <v/>
      </c>
      <c r="U458"/>
    </row>
    <row r="459" spans="1:21" x14ac:dyDescent="0.25">
      <c r="A459" s="12" t="str">
        <f>IF(Tableau41516[[#This Row],[Semaine]]="","",VLOOKUP(Tableau41516[[#This Row],[Semaine]],Listes!$A:$B,2,FALSE))</f>
        <v/>
      </c>
      <c r="B459" s="12" t="str">
        <f>IF(ISBLANK(Tableau41516[[#This Row],[Matricule]]),"",VLOOKUP(Tableau41516[[#This Row],[Matricule]],#REF!,2,FALSE))</f>
        <v/>
      </c>
      <c r="C459" s="12" t="str">
        <f>IF(ISBLANK(Tableau41516[[#This Row],[Matricule]]),"",VLOOKUP(Tableau41516[[#This Row],[Matricule]],#REF!,3,FALSE))</f>
        <v/>
      </c>
      <c r="D459" s="12" t="str">
        <f>CONCATENATE(Tableau41516[[#This Row],[Semaine]],Tableau41516[[#This Row],[Matricule]])</f>
        <v/>
      </c>
      <c r="H459" s="8"/>
      <c r="I459" s="8"/>
      <c r="J459" s="8"/>
      <c r="K459" s="8"/>
      <c r="L459" s="8"/>
      <c r="M459" s="8"/>
      <c r="N459" s="8"/>
      <c r="O459" s="21">
        <f>COUNTIF(Tableau41516[[#This Row],[Lundi]:[Dimanche]],"&gt;0")</f>
        <v>0</v>
      </c>
      <c r="P459" s="21">
        <f>SUM(Tableau41516[[#This Row],[Lundi]:[Dimanche]])</f>
        <v>0</v>
      </c>
      <c r="Q459" s="21">
        <f>COUNTIF(Tableau41516[[#This Row],[Lundi]:[Dimanche]],"&gt;=190")*1000</f>
        <v>0</v>
      </c>
      <c r="R459" s="21">
        <f t="shared" si="14"/>
        <v>0</v>
      </c>
      <c r="S459" s="21">
        <f t="shared" si="15"/>
        <v>0</v>
      </c>
      <c r="T459" s="54" t="str">
        <f>IF(Tableau41516[[#This Row],[Matricule]]&gt;1,IF(COUNTIF(Tableau41516[DateMatricule],Tableau41516[[#This Row],[DateMatricule]])&gt;1,"Doublon",""),"")</f>
        <v/>
      </c>
      <c r="U459"/>
    </row>
    <row r="460" spans="1:21" x14ac:dyDescent="0.25">
      <c r="A460" s="12" t="str">
        <f>IF(Tableau41516[[#This Row],[Semaine]]="","",VLOOKUP(Tableau41516[[#This Row],[Semaine]],Listes!$A:$B,2,FALSE))</f>
        <v/>
      </c>
      <c r="B460" s="12" t="str">
        <f>IF(ISBLANK(Tableau41516[[#This Row],[Matricule]]),"",VLOOKUP(Tableau41516[[#This Row],[Matricule]],#REF!,2,FALSE))</f>
        <v/>
      </c>
      <c r="C460" s="12" t="str">
        <f>IF(ISBLANK(Tableau41516[[#This Row],[Matricule]]),"",VLOOKUP(Tableau41516[[#This Row],[Matricule]],#REF!,3,FALSE))</f>
        <v/>
      </c>
      <c r="D460" s="12" t="str">
        <f>CONCATENATE(Tableau41516[[#This Row],[Semaine]],Tableau41516[[#This Row],[Matricule]])</f>
        <v/>
      </c>
      <c r="H460" s="8"/>
      <c r="I460" s="8"/>
      <c r="J460" s="8"/>
      <c r="K460" s="8"/>
      <c r="L460" s="8"/>
      <c r="M460" s="8"/>
      <c r="N460" s="8"/>
      <c r="O460" s="21">
        <f>COUNTIF(Tableau41516[[#This Row],[Lundi]:[Dimanche]],"&gt;0")</f>
        <v>0</v>
      </c>
      <c r="P460" s="21">
        <f>SUM(Tableau41516[[#This Row],[Lundi]:[Dimanche]])</f>
        <v>0</v>
      </c>
      <c r="Q460" s="21">
        <f>COUNTIF(Tableau41516[[#This Row],[Lundi]:[Dimanche]],"&gt;=190")*1000</f>
        <v>0</v>
      </c>
      <c r="R460" s="21">
        <f t="shared" si="14"/>
        <v>0</v>
      </c>
      <c r="S460" s="21">
        <f t="shared" si="15"/>
        <v>0</v>
      </c>
      <c r="T460" s="54" t="str">
        <f>IF(Tableau41516[[#This Row],[Matricule]]&gt;1,IF(COUNTIF(Tableau41516[DateMatricule],Tableau41516[[#This Row],[DateMatricule]])&gt;1,"Doublon",""),"")</f>
        <v/>
      </c>
      <c r="U460"/>
    </row>
    <row r="461" spans="1:21" x14ac:dyDescent="0.25">
      <c r="A461" s="12" t="str">
        <f>IF(Tableau41516[[#This Row],[Semaine]]="","",VLOOKUP(Tableau41516[[#This Row],[Semaine]],Listes!$A:$B,2,FALSE))</f>
        <v/>
      </c>
      <c r="B461" s="12" t="str">
        <f>IF(ISBLANK(Tableau41516[[#This Row],[Matricule]]),"",VLOOKUP(Tableau41516[[#This Row],[Matricule]],#REF!,2,FALSE))</f>
        <v/>
      </c>
      <c r="C461" s="12" t="str">
        <f>IF(ISBLANK(Tableau41516[[#This Row],[Matricule]]),"",VLOOKUP(Tableau41516[[#This Row],[Matricule]],#REF!,3,FALSE))</f>
        <v/>
      </c>
      <c r="D461" s="12" t="str">
        <f>CONCATENATE(Tableau41516[[#This Row],[Semaine]],Tableau41516[[#This Row],[Matricule]])</f>
        <v/>
      </c>
      <c r="H461" s="8"/>
      <c r="I461" s="8"/>
      <c r="J461" s="8"/>
      <c r="K461" s="8"/>
      <c r="L461" s="8"/>
      <c r="M461" s="8"/>
      <c r="N461" s="8"/>
      <c r="O461" s="21">
        <f>COUNTIF(Tableau41516[[#This Row],[Lundi]:[Dimanche]],"&gt;0")</f>
        <v>0</v>
      </c>
      <c r="P461" s="21">
        <f>SUM(Tableau41516[[#This Row],[Lundi]:[Dimanche]])</f>
        <v>0</v>
      </c>
      <c r="Q461" s="21">
        <f>COUNTIF(Tableau41516[[#This Row],[Lundi]:[Dimanche]],"&gt;=190")*1000</f>
        <v>0</v>
      </c>
      <c r="R461" s="21">
        <f t="shared" si="14"/>
        <v>0</v>
      </c>
      <c r="S461" s="21">
        <f t="shared" si="15"/>
        <v>0</v>
      </c>
      <c r="T461" s="54" t="str">
        <f>IF(Tableau41516[[#This Row],[Matricule]]&gt;1,IF(COUNTIF(Tableau41516[DateMatricule],Tableau41516[[#This Row],[DateMatricule]])&gt;1,"Doublon",""),"")</f>
        <v/>
      </c>
      <c r="U461"/>
    </row>
    <row r="462" spans="1:21" x14ac:dyDescent="0.25">
      <c r="A462" s="12" t="str">
        <f>IF(Tableau41516[[#This Row],[Semaine]]="","",VLOOKUP(Tableau41516[[#This Row],[Semaine]],Listes!$A:$B,2,FALSE))</f>
        <v/>
      </c>
      <c r="B462" s="12" t="str">
        <f>IF(ISBLANK(Tableau41516[[#This Row],[Matricule]]),"",VLOOKUP(Tableau41516[[#This Row],[Matricule]],#REF!,2,FALSE))</f>
        <v/>
      </c>
      <c r="C462" s="12" t="str">
        <f>IF(ISBLANK(Tableau41516[[#This Row],[Matricule]]),"",VLOOKUP(Tableau41516[[#This Row],[Matricule]],#REF!,3,FALSE))</f>
        <v/>
      </c>
      <c r="D462" s="12" t="str">
        <f>CONCATENATE(Tableau41516[[#This Row],[Semaine]],Tableau41516[[#This Row],[Matricule]])</f>
        <v/>
      </c>
      <c r="H462" s="8"/>
      <c r="I462" s="8"/>
      <c r="J462" s="8"/>
      <c r="K462" s="8"/>
      <c r="L462" s="8"/>
      <c r="M462" s="8"/>
      <c r="N462" s="8"/>
      <c r="O462" s="21">
        <f>COUNTIF(Tableau41516[[#This Row],[Lundi]:[Dimanche]],"&gt;0")</f>
        <v>0</v>
      </c>
      <c r="P462" s="21">
        <f>SUM(Tableau41516[[#This Row],[Lundi]:[Dimanche]])</f>
        <v>0</v>
      </c>
      <c r="Q462" s="21">
        <f>COUNTIF(Tableau41516[[#This Row],[Lundi]:[Dimanche]],"&gt;=190")*1000</f>
        <v>0</v>
      </c>
      <c r="R462" s="21">
        <f t="shared" si="14"/>
        <v>0</v>
      </c>
      <c r="S462" s="21">
        <f t="shared" si="15"/>
        <v>0</v>
      </c>
      <c r="T462" s="54" t="str">
        <f>IF(Tableau41516[[#This Row],[Matricule]]&gt;1,IF(COUNTIF(Tableau41516[DateMatricule],Tableau41516[[#This Row],[DateMatricule]])&gt;1,"Doublon",""),"")</f>
        <v/>
      </c>
      <c r="U462"/>
    </row>
    <row r="463" spans="1:21" x14ac:dyDescent="0.25">
      <c r="A463" s="12" t="str">
        <f>IF(Tableau41516[[#This Row],[Semaine]]="","",VLOOKUP(Tableau41516[[#This Row],[Semaine]],Listes!$A:$B,2,FALSE))</f>
        <v/>
      </c>
      <c r="B463" s="12" t="str">
        <f>IF(ISBLANK(Tableau41516[[#This Row],[Matricule]]),"",VLOOKUP(Tableau41516[[#This Row],[Matricule]],#REF!,2,FALSE))</f>
        <v/>
      </c>
      <c r="C463" s="12" t="str">
        <f>IF(ISBLANK(Tableau41516[[#This Row],[Matricule]]),"",VLOOKUP(Tableau41516[[#This Row],[Matricule]],#REF!,3,FALSE))</f>
        <v/>
      </c>
      <c r="D463" s="12" t="str">
        <f>CONCATENATE(Tableau41516[[#This Row],[Semaine]],Tableau41516[[#This Row],[Matricule]])</f>
        <v/>
      </c>
      <c r="H463" s="8"/>
      <c r="I463" s="8"/>
      <c r="J463" s="8"/>
      <c r="K463" s="8"/>
      <c r="L463" s="8"/>
      <c r="M463" s="8"/>
      <c r="N463" s="8"/>
      <c r="O463" s="21">
        <f>COUNTIF(Tableau41516[[#This Row],[Lundi]:[Dimanche]],"&gt;0")</f>
        <v>0</v>
      </c>
      <c r="P463" s="21">
        <f>SUM(Tableau41516[[#This Row],[Lundi]:[Dimanche]])</f>
        <v>0</v>
      </c>
      <c r="Q463" s="21">
        <f>COUNTIF(Tableau41516[[#This Row],[Lundi]:[Dimanche]],"&gt;=190")*1000</f>
        <v>0</v>
      </c>
      <c r="R463" s="21">
        <f t="shared" si="14"/>
        <v>0</v>
      </c>
      <c r="S463" s="21">
        <f t="shared" si="15"/>
        <v>0</v>
      </c>
      <c r="T463" s="54" t="str">
        <f>IF(Tableau41516[[#This Row],[Matricule]]&gt;1,IF(COUNTIF(Tableau41516[DateMatricule],Tableau41516[[#This Row],[DateMatricule]])&gt;1,"Doublon",""),"")</f>
        <v/>
      </c>
      <c r="U463"/>
    </row>
    <row r="464" spans="1:21" x14ac:dyDescent="0.25">
      <c r="A464" s="12" t="str">
        <f>IF(Tableau41516[[#This Row],[Semaine]]="","",VLOOKUP(Tableau41516[[#This Row],[Semaine]],Listes!$A:$B,2,FALSE))</f>
        <v/>
      </c>
      <c r="B464" s="12" t="str">
        <f>IF(ISBLANK(Tableau41516[[#This Row],[Matricule]]),"",VLOOKUP(Tableau41516[[#This Row],[Matricule]],#REF!,2,FALSE))</f>
        <v/>
      </c>
      <c r="C464" s="12" t="str">
        <f>IF(ISBLANK(Tableau41516[[#This Row],[Matricule]]),"",VLOOKUP(Tableau41516[[#This Row],[Matricule]],#REF!,3,FALSE))</f>
        <v/>
      </c>
      <c r="D464" s="12" t="str">
        <f>CONCATENATE(Tableau41516[[#This Row],[Semaine]],Tableau41516[[#This Row],[Matricule]])</f>
        <v/>
      </c>
      <c r="H464" s="8"/>
      <c r="I464" s="8"/>
      <c r="J464" s="8"/>
      <c r="K464" s="8"/>
      <c r="L464" s="8"/>
      <c r="M464" s="8"/>
      <c r="N464" s="8"/>
      <c r="O464" s="21">
        <f>COUNTIF(Tableau41516[[#This Row],[Lundi]:[Dimanche]],"&gt;0")</f>
        <v>0</v>
      </c>
      <c r="P464" s="21">
        <f>SUM(Tableau41516[[#This Row],[Lundi]:[Dimanche]])</f>
        <v>0</v>
      </c>
      <c r="Q464" s="21">
        <f>COUNTIF(Tableau41516[[#This Row],[Lundi]:[Dimanche]],"&gt;=190")*1000</f>
        <v>0</v>
      </c>
      <c r="R464" s="21">
        <f t="shared" si="14"/>
        <v>0</v>
      </c>
      <c r="S464" s="21">
        <f t="shared" si="15"/>
        <v>0</v>
      </c>
      <c r="T464" s="54" t="str">
        <f>IF(Tableau41516[[#This Row],[Matricule]]&gt;1,IF(COUNTIF(Tableau41516[DateMatricule],Tableau41516[[#This Row],[DateMatricule]])&gt;1,"Doublon",""),"")</f>
        <v/>
      </c>
      <c r="U464"/>
    </row>
    <row r="465" spans="1:21" x14ac:dyDescent="0.25">
      <c r="A465" s="12" t="str">
        <f>IF(Tableau41516[[#This Row],[Semaine]]="","",VLOOKUP(Tableau41516[[#This Row],[Semaine]],Listes!$A:$B,2,FALSE))</f>
        <v/>
      </c>
      <c r="B465" s="12" t="str">
        <f>IF(ISBLANK(Tableau41516[[#This Row],[Matricule]]),"",VLOOKUP(Tableau41516[[#This Row],[Matricule]],#REF!,2,FALSE))</f>
        <v/>
      </c>
      <c r="C465" s="12" t="str">
        <f>IF(ISBLANK(Tableau41516[[#This Row],[Matricule]]),"",VLOOKUP(Tableau41516[[#This Row],[Matricule]],#REF!,3,FALSE))</f>
        <v/>
      </c>
      <c r="D465" s="12" t="str">
        <f>CONCATENATE(Tableau41516[[#This Row],[Semaine]],Tableau41516[[#This Row],[Matricule]])</f>
        <v/>
      </c>
      <c r="H465" s="8"/>
      <c r="I465" s="8"/>
      <c r="J465" s="8"/>
      <c r="K465" s="8"/>
      <c r="L465" s="8"/>
      <c r="M465" s="8"/>
      <c r="N465" s="8"/>
      <c r="O465" s="21">
        <f>COUNTIF(Tableau41516[[#This Row],[Lundi]:[Dimanche]],"&gt;0")</f>
        <v>0</v>
      </c>
      <c r="P465" s="21">
        <f>SUM(Tableau41516[[#This Row],[Lundi]:[Dimanche]])</f>
        <v>0</v>
      </c>
      <c r="Q465" s="21">
        <f>COUNTIF(Tableau41516[[#This Row],[Lundi]:[Dimanche]],"&gt;=190")*1000</f>
        <v>0</v>
      </c>
      <c r="R465" s="21">
        <f t="shared" si="14"/>
        <v>0</v>
      </c>
      <c r="S465" s="21">
        <f t="shared" si="15"/>
        <v>0</v>
      </c>
      <c r="T465" s="54" t="str">
        <f>IF(Tableau41516[[#This Row],[Matricule]]&gt;1,IF(COUNTIF(Tableau41516[DateMatricule],Tableau41516[[#This Row],[DateMatricule]])&gt;1,"Doublon",""),"")</f>
        <v/>
      </c>
      <c r="U465"/>
    </row>
    <row r="466" spans="1:21" x14ac:dyDescent="0.25">
      <c r="A466" s="12" t="str">
        <f>IF(Tableau41516[[#This Row],[Semaine]]="","",VLOOKUP(Tableau41516[[#This Row],[Semaine]],Listes!$A:$B,2,FALSE))</f>
        <v/>
      </c>
      <c r="B466" s="12" t="str">
        <f>IF(ISBLANK(Tableau41516[[#This Row],[Matricule]]),"",VLOOKUP(Tableau41516[[#This Row],[Matricule]],#REF!,2,FALSE))</f>
        <v/>
      </c>
      <c r="C466" s="12" t="str">
        <f>IF(ISBLANK(Tableau41516[[#This Row],[Matricule]]),"",VLOOKUP(Tableau41516[[#This Row],[Matricule]],#REF!,3,FALSE))</f>
        <v/>
      </c>
      <c r="D466" s="12" t="str">
        <f>CONCATENATE(Tableau41516[[#This Row],[Semaine]],Tableau41516[[#This Row],[Matricule]])</f>
        <v/>
      </c>
      <c r="H466" s="8"/>
      <c r="I466" s="8"/>
      <c r="J466" s="8"/>
      <c r="K466" s="8"/>
      <c r="L466" s="8"/>
      <c r="M466" s="8"/>
      <c r="N466" s="8"/>
      <c r="O466" s="21">
        <f>COUNTIF(Tableau41516[[#This Row],[Lundi]:[Dimanche]],"&gt;0")</f>
        <v>0</v>
      </c>
      <c r="P466" s="21">
        <f>SUM(Tableau41516[[#This Row],[Lundi]:[Dimanche]])</f>
        <v>0</v>
      </c>
      <c r="Q466" s="21">
        <f>COUNTIF(Tableau41516[[#This Row],[Lundi]:[Dimanche]],"&gt;=190")*1000</f>
        <v>0</v>
      </c>
      <c r="R466" s="21">
        <f t="shared" si="14"/>
        <v>0</v>
      </c>
      <c r="S466" s="21">
        <f t="shared" si="15"/>
        <v>0</v>
      </c>
      <c r="T466" s="54" t="str">
        <f>IF(Tableau41516[[#This Row],[Matricule]]&gt;1,IF(COUNTIF(Tableau41516[DateMatricule],Tableau41516[[#This Row],[DateMatricule]])&gt;1,"Doublon",""),"")</f>
        <v/>
      </c>
      <c r="U466"/>
    </row>
    <row r="467" spans="1:21" x14ac:dyDescent="0.25">
      <c r="A467" s="12" t="str">
        <f>IF(Tableau41516[[#This Row],[Semaine]]="","",VLOOKUP(Tableau41516[[#This Row],[Semaine]],Listes!$A:$B,2,FALSE))</f>
        <v/>
      </c>
      <c r="B467" s="12" t="str">
        <f>IF(ISBLANK(Tableau41516[[#This Row],[Matricule]]),"",VLOOKUP(Tableau41516[[#This Row],[Matricule]],#REF!,2,FALSE))</f>
        <v/>
      </c>
      <c r="C467" s="12" t="str">
        <f>IF(ISBLANK(Tableau41516[[#This Row],[Matricule]]),"",VLOOKUP(Tableau41516[[#This Row],[Matricule]],#REF!,3,FALSE))</f>
        <v/>
      </c>
      <c r="D467" s="12" t="str">
        <f>CONCATENATE(Tableau41516[[#This Row],[Semaine]],Tableau41516[[#This Row],[Matricule]])</f>
        <v/>
      </c>
      <c r="H467" s="8"/>
      <c r="I467" s="8"/>
      <c r="J467" s="8"/>
      <c r="K467" s="8"/>
      <c r="L467" s="8"/>
      <c r="M467" s="8"/>
      <c r="N467" s="8"/>
      <c r="O467" s="21">
        <f>COUNTIF(Tableau41516[[#This Row],[Lundi]:[Dimanche]],"&gt;0")</f>
        <v>0</v>
      </c>
      <c r="P467" s="21">
        <f>SUM(Tableau41516[[#This Row],[Lundi]:[Dimanche]])</f>
        <v>0</v>
      </c>
      <c r="Q467" s="21">
        <f>COUNTIF(Tableau41516[[#This Row],[Lundi]:[Dimanche]],"&gt;=190")*1000</f>
        <v>0</v>
      </c>
      <c r="R467" s="21">
        <f t="shared" si="14"/>
        <v>0</v>
      </c>
      <c r="S467" s="21">
        <f t="shared" si="15"/>
        <v>0</v>
      </c>
      <c r="T467" s="54" t="str">
        <f>IF(Tableau41516[[#This Row],[Matricule]]&gt;1,IF(COUNTIF(Tableau41516[DateMatricule],Tableau41516[[#This Row],[DateMatricule]])&gt;1,"Doublon",""),"")</f>
        <v/>
      </c>
      <c r="U467"/>
    </row>
    <row r="468" spans="1:21" x14ac:dyDescent="0.25">
      <c r="A468" s="12" t="str">
        <f>IF(Tableau41516[[#This Row],[Semaine]]="","",VLOOKUP(Tableau41516[[#This Row],[Semaine]],Listes!$A:$B,2,FALSE))</f>
        <v/>
      </c>
      <c r="B468" s="12" t="str">
        <f>IF(ISBLANK(Tableau41516[[#This Row],[Matricule]]),"",VLOOKUP(Tableau41516[[#This Row],[Matricule]],#REF!,2,FALSE))</f>
        <v/>
      </c>
      <c r="C468" s="12" t="str">
        <f>IF(ISBLANK(Tableau41516[[#This Row],[Matricule]]),"",VLOOKUP(Tableau41516[[#This Row],[Matricule]],#REF!,3,FALSE))</f>
        <v/>
      </c>
      <c r="D468" s="12" t="str">
        <f>CONCATENATE(Tableau41516[[#This Row],[Semaine]],Tableau41516[[#This Row],[Matricule]])</f>
        <v/>
      </c>
      <c r="H468" s="8"/>
      <c r="I468" s="8"/>
      <c r="J468" s="8"/>
      <c r="K468" s="8"/>
      <c r="L468" s="8"/>
      <c r="M468" s="8"/>
      <c r="N468" s="8"/>
      <c r="O468" s="21">
        <f>COUNTIF(Tableau41516[[#This Row],[Lundi]:[Dimanche]],"&gt;0")</f>
        <v>0</v>
      </c>
      <c r="P468" s="21">
        <f>SUM(Tableau41516[[#This Row],[Lundi]:[Dimanche]])</f>
        <v>0</v>
      </c>
      <c r="Q468" s="21">
        <f>COUNTIF(Tableau41516[[#This Row],[Lundi]:[Dimanche]],"&gt;=190")*1000</f>
        <v>0</v>
      </c>
      <c r="R468" s="21">
        <f t="shared" si="14"/>
        <v>0</v>
      </c>
      <c r="S468" s="21">
        <f t="shared" si="15"/>
        <v>0</v>
      </c>
      <c r="T468" s="54" t="str">
        <f>IF(Tableau41516[[#This Row],[Matricule]]&gt;1,IF(COUNTIF(Tableau41516[DateMatricule],Tableau41516[[#This Row],[DateMatricule]])&gt;1,"Doublon",""),"")</f>
        <v/>
      </c>
      <c r="U468"/>
    </row>
    <row r="469" spans="1:21" x14ac:dyDescent="0.25">
      <c r="A469" s="12" t="str">
        <f>IF(Tableau41516[[#This Row],[Semaine]]="","",VLOOKUP(Tableau41516[[#This Row],[Semaine]],Listes!$A:$B,2,FALSE))</f>
        <v/>
      </c>
      <c r="B469" s="12" t="str">
        <f>IF(ISBLANK(Tableau41516[[#This Row],[Matricule]]),"",VLOOKUP(Tableau41516[[#This Row],[Matricule]],#REF!,2,FALSE))</f>
        <v/>
      </c>
      <c r="C469" s="12" t="str">
        <f>IF(ISBLANK(Tableau41516[[#This Row],[Matricule]]),"",VLOOKUP(Tableau41516[[#This Row],[Matricule]],#REF!,3,FALSE))</f>
        <v/>
      </c>
      <c r="D469" s="12" t="str">
        <f>CONCATENATE(Tableau41516[[#This Row],[Semaine]],Tableau41516[[#This Row],[Matricule]])</f>
        <v/>
      </c>
      <c r="H469" s="8"/>
      <c r="I469" s="8"/>
      <c r="J469" s="8"/>
      <c r="K469" s="8"/>
      <c r="L469" s="8"/>
      <c r="M469" s="8"/>
      <c r="N469" s="8"/>
      <c r="O469" s="21">
        <f>COUNTIF(Tableau41516[[#This Row],[Lundi]:[Dimanche]],"&gt;0")</f>
        <v>0</v>
      </c>
      <c r="P469" s="21">
        <f>SUM(Tableau41516[[#This Row],[Lundi]:[Dimanche]])</f>
        <v>0</v>
      </c>
      <c r="Q469" s="21">
        <f>COUNTIF(Tableau41516[[#This Row],[Lundi]:[Dimanche]],"&gt;=190")*1000</f>
        <v>0</v>
      </c>
      <c r="R469" s="21">
        <f t="shared" si="14"/>
        <v>0</v>
      </c>
      <c r="S469" s="21">
        <f t="shared" si="15"/>
        <v>0</v>
      </c>
      <c r="T469" s="54" t="str">
        <f>IF(Tableau41516[[#This Row],[Matricule]]&gt;1,IF(COUNTIF(Tableau41516[DateMatricule],Tableau41516[[#This Row],[DateMatricule]])&gt;1,"Doublon",""),"")</f>
        <v/>
      </c>
      <c r="U469"/>
    </row>
    <row r="470" spans="1:21" x14ac:dyDescent="0.25">
      <c r="A470" s="12" t="str">
        <f>IF(Tableau41516[[#This Row],[Semaine]]="","",VLOOKUP(Tableau41516[[#This Row],[Semaine]],Listes!$A:$B,2,FALSE))</f>
        <v/>
      </c>
      <c r="B470" s="12" t="str">
        <f>IF(ISBLANK(Tableau41516[[#This Row],[Matricule]]),"",VLOOKUP(Tableau41516[[#This Row],[Matricule]],#REF!,2,FALSE))</f>
        <v/>
      </c>
      <c r="C470" s="12" t="str">
        <f>IF(ISBLANK(Tableau41516[[#This Row],[Matricule]]),"",VLOOKUP(Tableau41516[[#This Row],[Matricule]],#REF!,3,FALSE))</f>
        <v/>
      </c>
      <c r="D470" s="12" t="str">
        <f>CONCATENATE(Tableau41516[[#This Row],[Semaine]],Tableau41516[[#This Row],[Matricule]])</f>
        <v/>
      </c>
      <c r="H470" s="8"/>
      <c r="I470" s="8"/>
      <c r="J470" s="8"/>
      <c r="K470" s="8"/>
      <c r="L470" s="8"/>
      <c r="M470" s="8"/>
      <c r="N470" s="8"/>
      <c r="O470" s="21">
        <f>COUNTIF(Tableau41516[[#This Row],[Lundi]:[Dimanche]],"&gt;0")</f>
        <v>0</v>
      </c>
      <c r="P470" s="21">
        <f>SUM(Tableau41516[[#This Row],[Lundi]:[Dimanche]])</f>
        <v>0</v>
      </c>
      <c r="Q470" s="21">
        <f>COUNTIF(Tableau41516[[#This Row],[Lundi]:[Dimanche]],"&gt;=190")*1000</f>
        <v>0</v>
      </c>
      <c r="R470" s="21">
        <f t="shared" si="14"/>
        <v>0</v>
      </c>
      <c r="S470" s="21">
        <f t="shared" si="15"/>
        <v>0</v>
      </c>
      <c r="T470" s="54" t="str">
        <f>IF(Tableau41516[[#This Row],[Matricule]]&gt;1,IF(COUNTIF(Tableau41516[DateMatricule],Tableau41516[[#This Row],[DateMatricule]])&gt;1,"Doublon",""),"")</f>
        <v/>
      </c>
      <c r="U470"/>
    </row>
    <row r="471" spans="1:21" x14ac:dyDescent="0.25">
      <c r="A471" s="12" t="str">
        <f>IF(Tableau41516[[#This Row],[Semaine]]="","",VLOOKUP(Tableau41516[[#This Row],[Semaine]],Listes!$A:$B,2,FALSE))</f>
        <v/>
      </c>
      <c r="B471" s="12" t="str">
        <f>IF(ISBLANK(Tableau41516[[#This Row],[Matricule]]),"",VLOOKUP(Tableau41516[[#This Row],[Matricule]],#REF!,2,FALSE))</f>
        <v/>
      </c>
      <c r="C471" s="12" t="str">
        <f>IF(ISBLANK(Tableau41516[[#This Row],[Matricule]]),"",VLOOKUP(Tableau41516[[#This Row],[Matricule]],#REF!,3,FALSE))</f>
        <v/>
      </c>
      <c r="D471" s="12" t="str">
        <f>CONCATENATE(Tableau41516[[#This Row],[Semaine]],Tableau41516[[#This Row],[Matricule]])</f>
        <v/>
      </c>
      <c r="H471" s="8"/>
      <c r="I471" s="8"/>
      <c r="J471" s="8"/>
      <c r="K471" s="8"/>
      <c r="L471" s="8"/>
      <c r="M471" s="8"/>
      <c r="N471" s="8"/>
      <c r="O471" s="21">
        <f>COUNTIF(Tableau41516[[#This Row],[Lundi]:[Dimanche]],"&gt;0")</f>
        <v>0</v>
      </c>
      <c r="P471" s="21">
        <f>SUM(Tableau41516[[#This Row],[Lundi]:[Dimanche]])</f>
        <v>0</v>
      </c>
      <c r="Q471" s="21">
        <f>COUNTIF(Tableau41516[[#This Row],[Lundi]:[Dimanche]],"&gt;=190")*1000</f>
        <v>0</v>
      </c>
      <c r="R471" s="21">
        <f t="shared" si="14"/>
        <v>0</v>
      </c>
      <c r="S471" s="21">
        <f t="shared" si="15"/>
        <v>0</v>
      </c>
      <c r="T471" s="54" t="str">
        <f>IF(Tableau41516[[#This Row],[Matricule]]&gt;1,IF(COUNTIF(Tableau41516[DateMatricule],Tableau41516[[#This Row],[DateMatricule]])&gt;1,"Doublon",""),"")</f>
        <v/>
      </c>
      <c r="U471"/>
    </row>
    <row r="472" spans="1:21" x14ac:dyDescent="0.25">
      <c r="A472" s="12" t="str">
        <f>IF(Tableau41516[[#This Row],[Semaine]]="","",VLOOKUP(Tableau41516[[#This Row],[Semaine]],Listes!$A:$B,2,FALSE))</f>
        <v/>
      </c>
      <c r="B472" s="12" t="str">
        <f>IF(ISBLANK(Tableau41516[[#This Row],[Matricule]]),"",VLOOKUP(Tableau41516[[#This Row],[Matricule]],#REF!,2,FALSE))</f>
        <v/>
      </c>
      <c r="C472" s="12" t="str">
        <f>IF(ISBLANK(Tableau41516[[#This Row],[Matricule]]),"",VLOOKUP(Tableau41516[[#This Row],[Matricule]],#REF!,3,FALSE))</f>
        <v/>
      </c>
      <c r="D472" s="12" t="str">
        <f>CONCATENATE(Tableau41516[[#This Row],[Semaine]],Tableau41516[[#This Row],[Matricule]])</f>
        <v/>
      </c>
      <c r="H472" s="8"/>
      <c r="I472" s="8"/>
      <c r="J472" s="8"/>
      <c r="K472" s="8"/>
      <c r="L472" s="8"/>
      <c r="M472" s="8"/>
      <c r="N472" s="8"/>
      <c r="O472" s="21">
        <f>COUNTIF(Tableau41516[[#This Row],[Lundi]:[Dimanche]],"&gt;0")</f>
        <v>0</v>
      </c>
      <c r="P472" s="21">
        <f>SUM(Tableau41516[[#This Row],[Lundi]:[Dimanche]])</f>
        <v>0</v>
      </c>
      <c r="Q472" s="21">
        <f>COUNTIF(Tableau41516[[#This Row],[Lundi]:[Dimanche]],"&gt;=190")*1000</f>
        <v>0</v>
      </c>
      <c r="R472" s="21">
        <f t="shared" si="14"/>
        <v>0</v>
      </c>
      <c r="S472" s="21">
        <f t="shared" si="15"/>
        <v>0</v>
      </c>
      <c r="T472" s="54" t="str">
        <f>IF(Tableau41516[[#This Row],[Matricule]]&gt;1,IF(COUNTIF(Tableau41516[DateMatricule],Tableau41516[[#This Row],[DateMatricule]])&gt;1,"Doublon",""),"")</f>
        <v/>
      </c>
      <c r="U472"/>
    </row>
    <row r="473" spans="1:21" x14ac:dyDescent="0.25">
      <c r="A473" s="12" t="str">
        <f>IF(Tableau41516[[#This Row],[Semaine]]="","",VLOOKUP(Tableau41516[[#This Row],[Semaine]],Listes!$A:$B,2,FALSE))</f>
        <v/>
      </c>
      <c r="B473" s="12" t="str">
        <f>IF(ISBLANK(Tableau41516[[#This Row],[Matricule]]),"",VLOOKUP(Tableau41516[[#This Row],[Matricule]],#REF!,2,FALSE))</f>
        <v/>
      </c>
      <c r="C473" s="12" t="str">
        <f>IF(ISBLANK(Tableau41516[[#This Row],[Matricule]]),"",VLOOKUP(Tableau41516[[#This Row],[Matricule]],#REF!,3,FALSE))</f>
        <v/>
      </c>
      <c r="D473" s="12" t="str">
        <f>CONCATENATE(Tableau41516[[#This Row],[Semaine]],Tableau41516[[#This Row],[Matricule]])</f>
        <v/>
      </c>
      <c r="H473" s="8"/>
      <c r="I473" s="8"/>
      <c r="J473" s="8"/>
      <c r="K473" s="8"/>
      <c r="L473" s="8"/>
      <c r="M473" s="8"/>
      <c r="N473" s="8"/>
      <c r="O473" s="21">
        <f>COUNTIF(Tableau41516[[#This Row],[Lundi]:[Dimanche]],"&gt;0")</f>
        <v>0</v>
      </c>
      <c r="P473" s="21">
        <f>SUM(Tableau41516[[#This Row],[Lundi]:[Dimanche]])</f>
        <v>0</v>
      </c>
      <c r="Q473" s="21">
        <f>COUNTIF(Tableau41516[[#This Row],[Lundi]:[Dimanche]],"&gt;=190")*1000</f>
        <v>0</v>
      </c>
      <c r="R473" s="21">
        <f t="shared" si="14"/>
        <v>0</v>
      </c>
      <c r="S473" s="21">
        <f t="shared" si="15"/>
        <v>0</v>
      </c>
      <c r="T473" s="54" t="str">
        <f>IF(Tableau41516[[#This Row],[Matricule]]&gt;1,IF(COUNTIF(Tableau41516[DateMatricule],Tableau41516[[#This Row],[DateMatricule]])&gt;1,"Doublon",""),"")</f>
        <v/>
      </c>
      <c r="U473"/>
    </row>
    <row r="474" spans="1:21" x14ac:dyDescent="0.25">
      <c r="A474" s="12" t="str">
        <f>IF(Tableau41516[[#This Row],[Semaine]]="","",VLOOKUP(Tableau41516[[#This Row],[Semaine]],Listes!$A:$B,2,FALSE))</f>
        <v/>
      </c>
      <c r="B474" s="12" t="str">
        <f>IF(ISBLANK(Tableau41516[[#This Row],[Matricule]]),"",VLOOKUP(Tableau41516[[#This Row],[Matricule]],#REF!,2,FALSE))</f>
        <v/>
      </c>
      <c r="C474" s="12" t="str">
        <f>IF(ISBLANK(Tableau41516[[#This Row],[Matricule]]),"",VLOOKUP(Tableau41516[[#This Row],[Matricule]],#REF!,3,FALSE))</f>
        <v/>
      </c>
      <c r="D474" s="12" t="str">
        <f>CONCATENATE(Tableau41516[[#This Row],[Semaine]],Tableau41516[[#This Row],[Matricule]])</f>
        <v/>
      </c>
      <c r="H474" s="8"/>
      <c r="I474" s="8"/>
      <c r="J474" s="8"/>
      <c r="K474" s="8"/>
      <c r="L474" s="8"/>
      <c r="M474" s="8"/>
      <c r="N474" s="8"/>
      <c r="O474" s="21">
        <f>COUNTIF(Tableau41516[[#This Row],[Lundi]:[Dimanche]],"&gt;0")</f>
        <v>0</v>
      </c>
      <c r="P474" s="21">
        <f>SUM(Tableau41516[[#This Row],[Lundi]:[Dimanche]])</f>
        <v>0</v>
      </c>
      <c r="Q474" s="21">
        <f>COUNTIF(Tableau41516[[#This Row],[Lundi]:[Dimanche]],"&gt;=190")*1000</f>
        <v>0</v>
      </c>
      <c r="R474" s="21">
        <f t="shared" si="14"/>
        <v>0</v>
      </c>
      <c r="S474" s="21">
        <f t="shared" si="15"/>
        <v>0</v>
      </c>
      <c r="T474" s="54" t="str">
        <f>IF(Tableau41516[[#This Row],[Matricule]]&gt;1,IF(COUNTIF(Tableau41516[DateMatricule],Tableau41516[[#This Row],[DateMatricule]])&gt;1,"Doublon",""),"")</f>
        <v/>
      </c>
      <c r="U474"/>
    </row>
    <row r="475" spans="1:21" x14ac:dyDescent="0.25">
      <c r="A475" s="12" t="str">
        <f>IF(Tableau41516[[#This Row],[Semaine]]="","",VLOOKUP(Tableau41516[[#This Row],[Semaine]],Listes!$A:$B,2,FALSE))</f>
        <v/>
      </c>
      <c r="B475" s="12" t="str">
        <f>IF(ISBLANK(Tableau41516[[#This Row],[Matricule]]),"",VLOOKUP(Tableau41516[[#This Row],[Matricule]],#REF!,2,FALSE))</f>
        <v/>
      </c>
      <c r="C475" s="12" t="str">
        <f>IF(ISBLANK(Tableau41516[[#This Row],[Matricule]]),"",VLOOKUP(Tableau41516[[#This Row],[Matricule]],#REF!,3,FALSE))</f>
        <v/>
      </c>
      <c r="D475" s="12" t="str">
        <f>CONCATENATE(Tableau41516[[#This Row],[Semaine]],Tableau41516[[#This Row],[Matricule]])</f>
        <v/>
      </c>
      <c r="H475" s="8"/>
      <c r="I475" s="8"/>
      <c r="J475" s="8"/>
      <c r="K475" s="8"/>
      <c r="L475" s="8"/>
      <c r="M475" s="8"/>
      <c r="N475" s="8"/>
      <c r="O475" s="21">
        <f>COUNTIF(Tableau41516[[#This Row],[Lundi]:[Dimanche]],"&gt;0")</f>
        <v>0</v>
      </c>
      <c r="P475" s="21">
        <f>SUM(Tableau41516[[#This Row],[Lundi]:[Dimanche]])</f>
        <v>0</v>
      </c>
      <c r="Q475" s="21">
        <f>COUNTIF(Tableau41516[[#This Row],[Lundi]:[Dimanche]],"&gt;=190")*1000</f>
        <v>0</v>
      </c>
      <c r="R475" s="21">
        <f t="shared" si="14"/>
        <v>0</v>
      </c>
      <c r="S475" s="21">
        <f t="shared" si="15"/>
        <v>0</v>
      </c>
      <c r="T475" s="54" t="str">
        <f>IF(Tableau41516[[#This Row],[Matricule]]&gt;1,IF(COUNTIF(Tableau41516[DateMatricule],Tableau41516[[#This Row],[DateMatricule]])&gt;1,"Doublon",""),"")</f>
        <v/>
      </c>
      <c r="U475"/>
    </row>
    <row r="476" spans="1:21" x14ac:dyDescent="0.25">
      <c r="A476" s="12" t="str">
        <f>IF(Tableau41516[[#This Row],[Semaine]]="","",VLOOKUP(Tableau41516[[#This Row],[Semaine]],Listes!$A:$B,2,FALSE))</f>
        <v/>
      </c>
      <c r="B476" s="12" t="str">
        <f>IF(ISBLANK(Tableau41516[[#This Row],[Matricule]]),"",VLOOKUP(Tableau41516[[#This Row],[Matricule]],#REF!,2,FALSE))</f>
        <v/>
      </c>
      <c r="C476" s="12" t="str">
        <f>IF(ISBLANK(Tableau41516[[#This Row],[Matricule]]),"",VLOOKUP(Tableau41516[[#This Row],[Matricule]],#REF!,3,FALSE))</f>
        <v/>
      </c>
      <c r="D476" s="12" t="str">
        <f>CONCATENATE(Tableau41516[[#This Row],[Semaine]],Tableau41516[[#This Row],[Matricule]])</f>
        <v/>
      </c>
      <c r="H476" s="8"/>
      <c r="I476" s="8"/>
      <c r="J476" s="8"/>
      <c r="K476" s="8"/>
      <c r="L476" s="8"/>
      <c r="M476" s="8"/>
      <c r="N476" s="8"/>
      <c r="O476" s="21">
        <f>COUNTIF(Tableau41516[[#This Row],[Lundi]:[Dimanche]],"&gt;0")</f>
        <v>0</v>
      </c>
      <c r="P476" s="21">
        <f>SUM(Tableau41516[[#This Row],[Lundi]:[Dimanche]])</f>
        <v>0</v>
      </c>
      <c r="Q476" s="21">
        <f>COUNTIF(Tableau41516[[#This Row],[Lundi]:[Dimanche]],"&gt;=190")*1000</f>
        <v>0</v>
      </c>
      <c r="R476" s="21">
        <f t="shared" si="14"/>
        <v>0</v>
      </c>
      <c r="S476" s="21">
        <f t="shared" si="15"/>
        <v>0</v>
      </c>
      <c r="T476" s="54" t="str">
        <f>IF(Tableau41516[[#This Row],[Matricule]]&gt;1,IF(COUNTIF(Tableau41516[DateMatricule],Tableau41516[[#This Row],[DateMatricule]])&gt;1,"Doublon",""),"")</f>
        <v/>
      </c>
      <c r="U476"/>
    </row>
    <row r="477" spans="1:21" x14ac:dyDescent="0.25">
      <c r="A477" s="12" t="str">
        <f>IF(Tableau41516[[#This Row],[Semaine]]="","",VLOOKUP(Tableau41516[[#This Row],[Semaine]],Listes!$A:$B,2,FALSE))</f>
        <v/>
      </c>
      <c r="B477" s="12" t="str">
        <f>IF(ISBLANK(Tableau41516[[#This Row],[Matricule]]),"",VLOOKUP(Tableau41516[[#This Row],[Matricule]],#REF!,2,FALSE))</f>
        <v/>
      </c>
      <c r="C477" s="12" t="str">
        <f>IF(ISBLANK(Tableau41516[[#This Row],[Matricule]]),"",VLOOKUP(Tableau41516[[#This Row],[Matricule]],#REF!,3,FALSE))</f>
        <v/>
      </c>
      <c r="D477" s="12" t="str">
        <f>CONCATENATE(Tableau41516[[#This Row],[Semaine]],Tableau41516[[#This Row],[Matricule]])</f>
        <v/>
      </c>
      <c r="H477" s="8"/>
      <c r="I477" s="8"/>
      <c r="J477" s="8"/>
      <c r="K477" s="8"/>
      <c r="L477" s="8"/>
      <c r="M477" s="8"/>
      <c r="N477" s="8"/>
      <c r="O477" s="21">
        <f>COUNTIF(Tableau41516[[#This Row],[Lundi]:[Dimanche]],"&gt;0")</f>
        <v>0</v>
      </c>
      <c r="P477" s="21">
        <f>SUM(Tableau41516[[#This Row],[Lundi]:[Dimanche]])</f>
        <v>0</v>
      </c>
      <c r="Q477" s="21">
        <f>COUNTIF(Tableau41516[[#This Row],[Lundi]:[Dimanche]],"&gt;=190")*1000</f>
        <v>0</v>
      </c>
      <c r="R477" s="21">
        <f t="shared" si="14"/>
        <v>0</v>
      </c>
      <c r="S477" s="21">
        <f t="shared" si="15"/>
        <v>0</v>
      </c>
      <c r="T477" s="54" t="str">
        <f>IF(Tableau41516[[#This Row],[Matricule]]&gt;1,IF(COUNTIF(Tableau41516[DateMatricule],Tableau41516[[#This Row],[DateMatricule]])&gt;1,"Doublon",""),"")</f>
        <v/>
      </c>
      <c r="U477"/>
    </row>
    <row r="478" spans="1:21" x14ac:dyDescent="0.25">
      <c r="A478" s="12" t="str">
        <f>IF(Tableau41516[[#This Row],[Semaine]]="","",VLOOKUP(Tableau41516[[#This Row],[Semaine]],Listes!$A:$B,2,FALSE))</f>
        <v/>
      </c>
      <c r="B478" s="12" t="str">
        <f>IF(ISBLANK(Tableau41516[[#This Row],[Matricule]]),"",VLOOKUP(Tableau41516[[#This Row],[Matricule]],#REF!,2,FALSE))</f>
        <v/>
      </c>
      <c r="C478" s="12" t="str">
        <f>IF(ISBLANK(Tableau41516[[#This Row],[Matricule]]),"",VLOOKUP(Tableau41516[[#This Row],[Matricule]],#REF!,3,FALSE))</f>
        <v/>
      </c>
      <c r="D478" s="12" t="str">
        <f>CONCATENATE(Tableau41516[[#This Row],[Semaine]],Tableau41516[[#This Row],[Matricule]])</f>
        <v/>
      </c>
      <c r="H478" s="8"/>
      <c r="I478" s="8"/>
      <c r="J478" s="8"/>
      <c r="K478" s="8"/>
      <c r="L478" s="8"/>
      <c r="M478" s="8"/>
      <c r="N478" s="8"/>
      <c r="O478" s="21">
        <f>COUNTIF(Tableau41516[[#This Row],[Lundi]:[Dimanche]],"&gt;0")</f>
        <v>0</v>
      </c>
      <c r="P478" s="21">
        <f>SUM(Tableau41516[[#This Row],[Lundi]:[Dimanche]])</f>
        <v>0</v>
      </c>
      <c r="Q478" s="21">
        <f>COUNTIF(Tableau41516[[#This Row],[Lundi]:[Dimanche]],"&gt;=190")*1000</f>
        <v>0</v>
      </c>
      <c r="R478" s="21">
        <f t="shared" si="14"/>
        <v>0</v>
      </c>
      <c r="S478" s="21">
        <f t="shared" si="15"/>
        <v>0</v>
      </c>
      <c r="T478" s="54" t="str">
        <f>IF(Tableau41516[[#This Row],[Matricule]]&gt;1,IF(COUNTIF(Tableau41516[DateMatricule],Tableau41516[[#This Row],[DateMatricule]])&gt;1,"Doublon",""),"")</f>
        <v/>
      </c>
      <c r="U478"/>
    </row>
    <row r="479" spans="1:21" x14ac:dyDescent="0.25">
      <c r="A479" s="12" t="str">
        <f>IF(Tableau41516[[#This Row],[Semaine]]="","",VLOOKUP(Tableau41516[[#This Row],[Semaine]],Listes!$A:$B,2,FALSE))</f>
        <v/>
      </c>
      <c r="B479" s="12" t="str">
        <f>IF(ISBLANK(Tableau41516[[#This Row],[Matricule]]),"",VLOOKUP(Tableau41516[[#This Row],[Matricule]],#REF!,2,FALSE))</f>
        <v/>
      </c>
      <c r="C479" s="12" t="str">
        <f>IF(ISBLANK(Tableau41516[[#This Row],[Matricule]]),"",VLOOKUP(Tableau41516[[#This Row],[Matricule]],#REF!,3,FALSE))</f>
        <v/>
      </c>
      <c r="D479" s="12" t="str">
        <f>CONCATENATE(Tableau41516[[#This Row],[Semaine]],Tableau41516[[#This Row],[Matricule]])</f>
        <v/>
      </c>
      <c r="H479" s="8"/>
      <c r="I479" s="8"/>
      <c r="J479" s="8"/>
      <c r="K479" s="8"/>
      <c r="L479" s="8"/>
      <c r="M479" s="8"/>
      <c r="N479" s="8"/>
      <c r="O479" s="21">
        <f>COUNTIF(Tableau41516[[#This Row],[Lundi]:[Dimanche]],"&gt;0")</f>
        <v>0</v>
      </c>
      <c r="P479" s="21">
        <f>SUM(Tableau41516[[#This Row],[Lundi]:[Dimanche]])</f>
        <v>0</v>
      </c>
      <c r="Q479" s="21">
        <f>COUNTIF(Tableau41516[[#This Row],[Lundi]:[Dimanche]],"&gt;=190")*1000</f>
        <v>0</v>
      </c>
      <c r="R479" s="21">
        <f t="shared" si="14"/>
        <v>0</v>
      </c>
      <c r="S479" s="21">
        <f t="shared" si="15"/>
        <v>0</v>
      </c>
      <c r="T479" s="54" t="str">
        <f>IF(Tableau41516[[#This Row],[Matricule]]&gt;1,IF(COUNTIF(Tableau41516[DateMatricule],Tableau41516[[#This Row],[DateMatricule]])&gt;1,"Doublon",""),"")</f>
        <v/>
      </c>
      <c r="U479"/>
    </row>
    <row r="480" spans="1:21" x14ac:dyDescent="0.25">
      <c r="A480" s="12" t="str">
        <f>IF(Tableau41516[[#This Row],[Semaine]]="","",VLOOKUP(Tableau41516[[#This Row],[Semaine]],Listes!$A:$B,2,FALSE))</f>
        <v/>
      </c>
      <c r="B480" s="12" t="str">
        <f>IF(ISBLANK(Tableau41516[[#This Row],[Matricule]]),"",VLOOKUP(Tableau41516[[#This Row],[Matricule]],#REF!,2,FALSE))</f>
        <v/>
      </c>
      <c r="C480" s="12" t="str">
        <f>IF(ISBLANK(Tableau41516[[#This Row],[Matricule]]),"",VLOOKUP(Tableau41516[[#This Row],[Matricule]],#REF!,3,FALSE))</f>
        <v/>
      </c>
      <c r="D480" s="12" t="str">
        <f>CONCATENATE(Tableau41516[[#This Row],[Semaine]],Tableau41516[[#This Row],[Matricule]])</f>
        <v/>
      </c>
      <c r="H480" s="8"/>
      <c r="I480" s="8"/>
      <c r="J480" s="8"/>
      <c r="K480" s="8"/>
      <c r="L480" s="8"/>
      <c r="M480" s="8"/>
      <c r="N480" s="8"/>
      <c r="O480" s="21">
        <f>COUNTIF(Tableau41516[[#This Row],[Lundi]:[Dimanche]],"&gt;0")</f>
        <v>0</v>
      </c>
      <c r="P480" s="21">
        <f>SUM(Tableau41516[[#This Row],[Lundi]:[Dimanche]])</f>
        <v>0</v>
      </c>
      <c r="Q480" s="21">
        <f>COUNTIF(Tableau41516[[#This Row],[Lundi]:[Dimanche]],"&gt;=190")*1000</f>
        <v>0</v>
      </c>
      <c r="R480" s="21">
        <f t="shared" si="14"/>
        <v>0</v>
      </c>
      <c r="S480" s="21">
        <f t="shared" si="15"/>
        <v>0</v>
      </c>
      <c r="T480" s="54" t="str">
        <f>IF(Tableau41516[[#This Row],[Matricule]]&gt;1,IF(COUNTIF(Tableau41516[DateMatricule],Tableau41516[[#This Row],[DateMatricule]])&gt;1,"Doublon",""),"")</f>
        <v/>
      </c>
      <c r="U480"/>
    </row>
    <row r="481" spans="1:21" x14ac:dyDescent="0.25">
      <c r="A481" s="12" t="str">
        <f>IF(Tableau41516[[#This Row],[Semaine]]="","",VLOOKUP(Tableau41516[[#This Row],[Semaine]],Listes!$A:$B,2,FALSE))</f>
        <v/>
      </c>
      <c r="B481" s="12" t="str">
        <f>IF(ISBLANK(Tableau41516[[#This Row],[Matricule]]),"",VLOOKUP(Tableau41516[[#This Row],[Matricule]],#REF!,2,FALSE))</f>
        <v/>
      </c>
      <c r="C481" s="12" t="str">
        <f>IF(ISBLANK(Tableau41516[[#This Row],[Matricule]]),"",VLOOKUP(Tableau41516[[#This Row],[Matricule]],#REF!,3,FALSE))</f>
        <v/>
      </c>
      <c r="D481" s="12" t="str">
        <f>CONCATENATE(Tableau41516[[#This Row],[Semaine]],Tableau41516[[#This Row],[Matricule]])</f>
        <v/>
      </c>
      <c r="H481" s="8"/>
      <c r="I481" s="8"/>
      <c r="J481" s="8"/>
      <c r="K481" s="8"/>
      <c r="L481" s="8"/>
      <c r="M481" s="8"/>
      <c r="N481" s="8"/>
      <c r="O481" s="21">
        <f>COUNTIF(Tableau41516[[#This Row],[Lundi]:[Dimanche]],"&gt;0")</f>
        <v>0</v>
      </c>
      <c r="P481" s="21">
        <f>SUM(Tableau41516[[#This Row],[Lundi]:[Dimanche]])</f>
        <v>0</v>
      </c>
      <c r="Q481" s="21">
        <f>COUNTIF(Tableau41516[[#This Row],[Lundi]:[Dimanche]],"&gt;=190")*1000</f>
        <v>0</v>
      </c>
      <c r="R481" s="21">
        <f t="shared" si="14"/>
        <v>0</v>
      </c>
      <c r="S481" s="21">
        <f t="shared" si="15"/>
        <v>0</v>
      </c>
      <c r="T481" s="54" t="str">
        <f>IF(Tableau41516[[#This Row],[Matricule]]&gt;1,IF(COUNTIF(Tableau41516[DateMatricule],Tableau41516[[#This Row],[DateMatricule]])&gt;1,"Doublon",""),"")</f>
        <v/>
      </c>
      <c r="U481"/>
    </row>
    <row r="482" spans="1:21" x14ac:dyDescent="0.25">
      <c r="A482" s="12" t="str">
        <f>IF(Tableau41516[[#This Row],[Semaine]]="","",VLOOKUP(Tableau41516[[#This Row],[Semaine]],Listes!$A:$B,2,FALSE))</f>
        <v/>
      </c>
      <c r="B482" s="12" t="str">
        <f>IF(ISBLANK(Tableau41516[[#This Row],[Matricule]]),"",VLOOKUP(Tableau41516[[#This Row],[Matricule]],#REF!,2,FALSE))</f>
        <v/>
      </c>
      <c r="C482" s="12" t="str">
        <f>IF(ISBLANK(Tableau41516[[#This Row],[Matricule]]),"",VLOOKUP(Tableau41516[[#This Row],[Matricule]],#REF!,3,FALSE))</f>
        <v/>
      </c>
      <c r="D482" s="12" t="str">
        <f>CONCATENATE(Tableau41516[[#This Row],[Semaine]],Tableau41516[[#This Row],[Matricule]])</f>
        <v/>
      </c>
      <c r="H482" s="8"/>
      <c r="I482" s="8"/>
      <c r="J482" s="8"/>
      <c r="K482" s="8"/>
      <c r="L482" s="8"/>
      <c r="M482" s="8"/>
      <c r="N482" s="8"/>
      <c r="O482" s="21">
        <f>COUNTIF(Tableau41516[[#This Row],[Lundi]:[Dimanche]],"&gt;0")</f>
        <v>0</v>
      </c>
      <c r="P482" s="21">
        <f>SUM(Tableau41516[[#This Row],[Lundi]:[Dimanche]])</f>
        <v>0</v>
      </c>
      <c r="Q482" s="21">
        <f>COUNTIF(Tableau41516[[#This Row],[Lundi]:[Dimanche]],"&gt;=190")*1000</f>
        <v>0</v>
      </c>
      <c r="R482" s="21">
        <f t="shared" si="14"/>
        <v>0</v>
      </c>
      <c r="S482" s="21">
        <f t="shared" si="15"/>
        <v>0</v>
      </c>
      <c r="T482" s="54" t="str">
        <f>IF(Tableau41516[[#This Row],[Matricule]]&gt;1,IF(COUNTIF(Tableau41516[DateMatricule],Tableau41516[[#This Row],[DateMatricule]])&gt;1,"Doublon",""),"")</f>
        <v/>
      </c>
      <c r="U482"/>
    </row>
    <row r="483" spans="1:21" x14ac:dyDescent="0.25">
      <c r="A483" s="12" t="str">
        <f>IF(Tableau41516[[#This Row],[Semaine]]="","",VLOOKUP(Tableau41516[[#This Row],[Semaine]],Listes!$A:$B,2,FALSE))</f>
        <v/>
      </c>
      <c r="B483" s="12" t="str">
        <f>IF(ISBLANK(Tableau41516[[#This Row],[Matricule]]),"",VLOOKUP(Tableau41516[[#This Row],[Matricule]],#REF!,2,FALSE))</f>
        <v/>
      </c>
      <c r="C483" s="12" t="str">
        <f>IF(ISBLANK(Tableau41516[[#This Row],[Matricule]]),"",VLOOKUP(Tableau41516[[#This Row],[Matricule]],#REF!,3,FALSE))</f>
        <v/>
      </c>
      <c r="D483" s="12" t="str">
        <f>CONCATENATE(Tableau41516[[#This Row],[Semaine]],Tableau41516[[#This Row],[Matricule]])</f>
        <v/>
      </c>
      <c r="H483" s="8"/>
      <c r="I483" s="8"/>
      <c r="J483" s="8"/>
      <c r="K483" s="8"/>
      <c r="L483" s="8"/>
      <c r="M483" s="8"/>
      <c r="N483" s="8"/>
      <c r="O483" s="21">
        <f>COUNTIF(Tableau41516[[#This Row],[Lundi]:[Dimanche]],"&gt;0")</f>
        <v>0</v>
      </c>
      <c r="P483" s="21">
        <f>SUM(Tableau41516[[#This Row],[Lundi]:[Dimanche]])</f>
        <v>0</v>
      </c>
      <c r="Q483" s="21">
        <f>COUNTIF(Tableau41516[[#This Row],[Lundi]:[Dimanche]],"&gt;=190")*1000</f>
        <v>0</v>
      </c>
      <c r="R483" s="21">
        <f t="shared" si="14"/>
        <v>0</v>
      </c>
      <c r="S483" s="21">
        <f t="shared" si="15"/>
        <v>0</v>
      </c>
      <c r="T483" s="54" t="str">
        <f>IF(Tableau41516[[#This Row],[Matricule]]&gt;1,IF(COUNTIF(Tableau41516[DateMatricule],Tableau41516[[#This Row],[DateMatricule]])&gt;1,"Doublon",""),"")</f>
        <v/>
      </c>
      <c r="U483"/>
    </row>
    <row r="484" spans="1:21" x14ac:dyDescent="0.25">
      <c r="A484" s="12" t="str">
        <f>IF(Tableau41516[[#This Row],[Semaine]]="","",VLOOKUP(Tableau41516[[#This Row],[Semaine]],Listes!$A:$B,2,FALSE))</f>
        <v/>
      </c>
      <c r="B484" s="12" t="str">
        <f>IF(ISBLANK(Tableau41516[[#This Row],[Matricule]]),"",VLOOKUP(Tableau41516[[#This Row],[Matricule]],#REF!,2,FALSE))</f>
        <v/>
      </c>
      <c r="C484" s="12" t="str">
        <f>IF(ISBLANK(Tableau41516[[#This Row],[Matricule]]),"",VLOOKUP(Tableau41516[[#This Row],[Matricule]],#REF!,3,FALSE))</f>
        <v/>
      </c>
      <c r="D484" s="12" t="str">
        <f>CONCATENATE(Tableau41516[[#This Row],[Semaine]],Tableau41516[[#This Row],[Matricule]])</f>
        <v/>
      </c>
      <c r="H484" s="8"/>
      <c r="I484" s="8"/>
      <c r="J484" s="8"/>
      <c r="K484" s="8"/>
      <c r="L484" s="8"/>
      <c r="M484" s="8"/>
      <c r="N484" s="8"/>
      <c r="O484" s="21">
        <f>COUNTIF(Tableau41516[[#This Row],[Lundi]:[Dimanche]],"&gt;0")</f>
        <v>0</v>
      </c>
      <c r="P484" s="21">
        <f>SUM(Tableau41516[[#This Row],[Lundi]:[Dimanche]])</f>
        <v>0</v>
      </c>
      <c r="Q484" s="21">
        <f>COUNTIF(Tableau41516[[#This Row],[Lundi]:[Dimanche]],"&gt;=190")*1000</f>
        <v>0</v>
      </c>
      <c r="R484" s="21">
        <f t="shared" si="14"/>
        <v>0</v>
      </c>
      <c r="S484" s="21">
        <f t="shared" si="15"/>
        <v>0</v>
      </c>
      <c r="T484" s="54" t="str">
        <f>IF(Tableau41516[[#This Row],[Matricule]]&gt;1,IF(COUNTIF(Tableau41516[DateMatricule],Tableau41516[[#This Row],[DateMatricule]])&gt;1,"Doublon",""),"")</f>
        <v/>
      </c>
      <c r="U484"/>
    </row>
    <row r="485" spans="1:21" x14ac:dyDescent="0.25">
      <c r="A485" s="12" t="str">
        <f>IF(Tableau41516[[#This Row],[Semaine]]="","",VLOOKUP(Tableau41516[[#This Row],[Semaine]],Listes!$A:$B,2,FALSE))</f>
        <v/>
      </c>
      <c r="B485" s="12" t="str">
        <f>IF(ISBLANK(Tableau41516[[#This Row],[Matricule]]),"",VLOOKUP(Tableau41516[[#This Row],[Matricule]],#REF!,2,FALSE))</f>
        <v/>
      </c>
      <c r="C485" s="12" t="str">
        <f>IF(ISBLANK(Tableau41516[[#This Row],[Matricule]]),"",VLOOKUP(Tableau41516[[#This Row],[Matricule]],#REF!,3,FALSE))</f>
        <v/>
      </c>
      <c r="D485" s="12" t="str">
        <f>CONCATENATE(Tableau41516[[#This Row],[Semaine]],Tableau41516[[#This Row],[Matricule]])</f>
        <v/>
      </c>
      <c r="H485" s="8"/>
      <c r="I485" s="8"/>
      <c r="J485" s="8"/>
      <c r="K485" s="8"/>
      <c r="L485" s="8"/>
      <c r="M485" s="8"/>
      <c r="N485" s="8"/>
      <c r="O485" s="21">
        <f>COUNTIF(Tableau41516[[#This Row],[Lundi]:[Dimanche]],"&gt;0")</f>
        <v>0</v>
      </c>
      <c r="P485" s="21">
        <f>SUM(Tableau41516[[#This Row],[Lundi]:[Dimanche]])</f>
        <v>0</v>
      </c>
      <c r="Q485" s="21">
        <f>COUNTIF(Tableau41516[[#This Row],[Lundi]:[Dimanche]],"&gt;=190")*1000</f>
        <v>0</v>
      </c>
      <c r="R485" s="21">
        <f t="shared" si="14"/>
        <v>0</v>
      </c>
      <c r="S485" s="21">
        <f t="shared" si="15"/>
        <v>0</v>
      </c>
      <c r="T485" s="54" t="str">
        <f>IF(Tableau41516[[#This Row],[Matricule]]&gt;1,IF(COUNTIF(Tableau41516[DateMatricule],Tableau41516[[#This Row],[DateMatricule]])&gt;1,"Doublon",""),"")</f>
        <v/>
      </c>
      <c r="U485"/>
    </row>
    <row r="486" spans="1:21" x14ac:dyDescent="0.25">
      <c r="A486" s="12" t="str">
        <f>IF(Tableau41516[[#This Row],[Semaine]]="","",VLOOKUP(Tableau41516[[#This Row],[Semaine]],Listes!$A:$B,2,FALSE))</f>
        <v/>
      </c>
      <c r="B486" s="12" t="str">
        <f>IF(ISBLANK(Tableau41516[[#This Row],[Matricule]]),"",VLOOKUP(Tableau41516[[#This Row],[Matricule]],#REF!,2,FALSE))</f>
        <v/>
      </c>
      <c r="C486" s="12" t="str">
        <f>IF(ISBLANK(Tableau41516[[#This Row],[Matricule]]),"",VLOOKUP(Tableau41516[[#This Row],[Matricule]],#REF!,3,FALSE))</f>
        <v/>
      </c>
      <c r="D486" s="12" t="str">
        <f>CONCATENATE(Tableau41516[[#This Row],[Semaine]],Tableau41516[[#This Row],[Matricule]])</f>
        <v/>
      </c>
      <c r="H486" s="8"/>
      <c r="I486" s="8"/>
      <c r="J486" s="8"/>
      <c r="K486" s="8"/>
      <c r="L486" s="8"/>
      <c r="M486" s="8"/>
      <c r="N486" s="8"/>
      <c r="O486" s="21">
        <f>COUNTIF(Tableau41516[[#This Row],[Lundi]:[Dimanche]],"&gt;0")</f>
        <v>0</v>
      </c>
      <c r="P486" s="21">
        <f>SUM(Tableau41516[[#This Row],[Lundi]:[Dimanche]])</f>
        <v>0</v>
      </c>
      <c r="Q486" s="21">
        <f>COUNTIF(Tableau41516[[#This Row],[Lundi]:[Dimanche]],"&gt;=190")*1000</f>
        <v>0</v>
      </c>
      <c r="R486" s="21">
        <f t="shared" si="14"/>
        <v>0</v>
      </c>
      <c r="S486" s="21">
        <f t="shared" si="15"/>
        <v>0</v>
      </c>
      <c r="T486" s="54" t="str">
        <f>IF(Tableau41516[[#This Row],[Matricule]]&gt;1,IF(COUNTIF(Tableau41516[DateMatricule],Tableau41516[[#This Row],[DateMatricule]])&gt;1,"Doublon",""),"")</f>
        <v/>
      </c>
      <c r="U486"/>
    </row>
    <row r="487" spans="1:21" x14ac:dyDescent="0.25">
      <c r="A487" s="12" t="str">
        <f>IF(Tableau41516[[#This Row],[Semaine]]="","",VLOOKUP(Tableau41516[[#This Row],[Semaine]],Listes!$A:$B,2,FALSE))</f>
        <v/>
      </c>
      <c r="B487" s="12" t="str">
        <f>IF(ISBLANK(Tableau41516[[#This Row],[Matricule]]),"",VLOOKUP(Tableau41516[[#This Row],[Matricule]],#REF!,2,FALSE))</f>
        <v/>
      </c>
      <c r="C487" s="12" t="str">
        <f>IF(ISBLANK(Tableau41516[[#This Row],[Matricule]]),"",VLOOKUP(Tableau41516[[#This Row],[Matricule]],#REF!,3,FALSE))</f>
        <v/>
      </c>
      <c r="D487" s="12" t="str">
        <f>CONCATENATE(Tableau41516[[#This Row],[Semaine]],Tableau41516[[#This Row],[Matricule]])</f>
        <v/>
      </c>
      <c r="H487" s="8"/>
      <c r="I487" s="8"/>
      <c r="J487" s="8"/>
      <c r="K487" s="8"/>
      <c r="L487" s="8"/>
      <c r="M487" s="8"/>
      <c r="N487" s="8"/>
      <c r="O487" s="21">
        <f>COUNTIF(Tableau41516[[#This Row],[Lundi]:[Dimanche]],"&gt;0")</f>
        <v>0</v>
      </c>
      <c r="P487" s="21">
        <f>SUM(Tableau41516[[#This Row],[Lundi]:[Dimanche]])</f>
        <v>0</v>
      </c>
      <c r="Q487" s="21">
        <f>COUNTIF(Tableau41516[[#This Row],[Lundi]:[Dimanche]],"&gt;=190")*1000</f>
        <v>0</v>
      </c>
      <c r="R487" s="21">
        <f t="shared" si="14"/>
        <v>0</v>
      </c>
      <c r="S487" s="21">
        <f t="shared" si="15"/>
        <v>0</v>
      </c>
      <c r="T487" s="54" t="str">
        <f>IF(Tableau41516[[#This Row],[Matricule]]&gt;1,IF(COUNTIF(Tableau41516[DateMatricule],Tableau41516[[#This Row],[DateMatricule]])&gt;1,"Doublon",""),"")</f>
        <v/>
      </c>
      <c r="U487"/>
    </row>
    <row r="488" spans="1:21" x14ac:dyDescent="0.25">
      <c r="A488" s="12" t="str">
        <f>IF(Tableau41516[[#This Row],[Semaine]]="","",VLOOKUP(Tableau41516[[#This Row],[Semaine]],Listes!$A:$B,2,FALSE))</f>
        <v/>
      </c>
      <c r="B488" s="12" t="str">
        <f>IF(ISBLANK(Tableau41516[[#This Row],[Matricule]]),"",VLOOKUP(Tableau41516[[#This Row],[Matricule]],#REF!,2,FALSE))</f>
        <v/>
      </c>
      <c r="C488" s="12" t="str">
        <f>IF(ISBLANK(Tableau41516[[#This Row],[Matricule]]),"",VLOOKUP(Tableau41516[[#This Row],[Matricule]],#REF!,3,FALSE))</f>
        <v/>
      </c>
      <c r="D488" s="12" t="str">
        <f>CONCATENATE(Tableau41516[[#This Row],[Semaine]],Tableau41516[[#This Row],[Matricule]])</f>
        <v/>
      </c>
      <c r="H488" s="8"/>
      <c r="I488" s="8"/>
      <c r="J488" s="8"/>
      <c r="K488" s="8"/>
      <c r="L488" s="8"/>
      <c r="M488" s="8"/>
      <c r="N488" s="8"/>
      <c r="O488" s="21">
        <f>COUNTIF(Tableau41516[[#This Row],[Lundi]:[Dimanche]],"&gt;0")</f>
        <v>0</v>
      </c>
      <c r="P488" s="21">
        <f>SUM(Tableau41516[[#This Row],[Lundi]:[Dimanche]])</f>
        <v>0</v>
      </c>
      <c r="Q488" s="21">
        <f>COUNTIF(Tableau41516[[#This Row],[Lundi]:[Dimanche]],"&gt;=190")*1000</f>
        <v>0</v>
      </c>
      <c r="R488" s="21">
        <f t="shared" si="14"/>
        <v>0</v>
      </c>
      <c r="S488" s="21">
        <f t="shared" si="15"/>
        <v>0</v>
      </c>
      <c r="T488" s="54" t="str">
        <f>IF(Tableau41516[[#This Row],[Matricule]]&gt;1,IF(COUNTIF(Tableau41516[DateMatricule],Tableau41516[[#This Row],[DateMatricule]])&gt;1,"Doublon",""),"")</f>
        <v/>
      </c>
      <c r="U488"/>
    </row>
    <row r="489" spans="1:21" x14ac:dyDescent="0.25">
      <c r="A489" s="12" t="str">
        <f>IF(Tableau41516[[#This Row],[Semaine]]="","",VLOOKUP(Tableau41516[[#This Row],[Semaine]],Listes!$A:$B,2,FALSE))</f>
        <v/>
      </c>
      <c r="B489" s="12" t="str">
        <f>IF(ISBLANK(Tableau41516[[#This Row],[Matricule]]),"",VLOOKUP(Tableau41516[[#This Row],[Matricule]],#REF!,2,FALSE))</f>
        <v/>
      </c>
      <c r="C489" s="12" t="str">
        <f>IF(ISBLANK(Tableau41516[[#This Row],[Matricule]]),"",VLOOKUP(Tableau41516[[#This Row],[Matricule]],#REF!,3,FALSE))</f>
        <v/>
      </c>
      <c r="D489" s="12" t="str">
        <f>CONCATENATE(Tableau41516[[#This Row],[Semaine]],Tableau41516[[#This Row],[Matricule]])</f>
        <v/>
      </c>
      <c r="H489" s="8"/>
      <c r="I489" s="8"/>
      <c r="J489" s="8"/>
      <c r="K489" s="8"/>
      <c r="L489" s="8"/>
      <c r="M489" s="8"/>
      <c r="N489" s="8"/>
      <c r="O489" s="21">
        <f>COUNTIF(Tableau41516[[#This Row],[Lundi]:[Dimanche]],"&gt;0")</f>
        <v>0</v>
      </c>
      <c r="P489" s="21">
        <f>SUM(Tableau41516[[#This Row],[Lundi]:[Dimanche]])</f>
        <v>0</v>
      </c>
      <c r="Q489" s="21">
        <f>COUNTIF(Tableau41516[[#This Row],[Lundi]:[Dimanche]],"&gt;=190")*1000</f>
        <v>0</v>
      </c>
      <c r="R489" s="21">
        <f t="shared" si="14"/>
        <v>0</v>
      </c>
      <c r="S489" s="21">
        <f t="shared" si="15"/>
        <v>0</v>
      </c>
      <c r="T489" s="54" t="str">
        <f>IF(Tableau41516[[#This Row],[Matricule]]&gt;1,IF(COUNTIF(Tableau41516[DateMatricule],Tableau41516[[#This Row],[DateMatricule]])&gt;1,"Doublon",""),"")</f>
        <v/>
      </c>
      <c r="U489"/>
    </row>
    <row r="490" spans="1:21" x14ac:dyDescent="0.25">
      <c r="A490" s="12" t="str">
        <f>IF(Tableau41516[[#This Row],[Semaine]]="","",VLOOKUP(Tableau41516[[#This Row],[Semaine]],Listes!$A:$B,2,FALSE))</f>
        <v/>
      </c>
      <c r="B490" s="12" t="str">
        <f>IF(ISBLANK(Tableau41516[[#This Row],[Matricule]]),"",VLOOKUP(Tableau41516[[#This Row],[Matricule]],#REF!,2,FALSE))</f>
        <v/>
      </c>
      <c r="C490" s="12" t="str">
        <f>IF(ISBLANK(Tableau41516[[#This Row],[Matricule]]),"",VLOOKUP(Tableau41516[[#This Row],[Matricule]],#REF!,3,FALSE))</f>
        <v/>
      </c>
      <c r="D490" s="12" t="str">
        <f>CONCATENATE(Tableau41516[[#This Row],[Semaine]],Tableau41516[[#This Row],[Matricule]])</f>
        <v/>
      </c>
      <c r="H490" s="8"/>
      <c r="I490" s="8"/>
      <c r="J490" s="8"/>
      <c r="K490" s="8"/>
      <c r="L490" s="8"/>
      <c r="M490" s="8"/>
      <c r="N490" s="8"/>
      <c r="O490" s="21">
        <f>COUNTIF(Tableau41516[[#This Row],[Lundi]:[Dimanche]],"&gt;0")</f>
        <v>0</v>
      </c>
      <c r="P490" s="21">
        <f>SUM(Tableau41516[[#This Row],[Lundi]:[Dimanche]])</f>
        <v>0</v>
      </c>
      <c r="Q490" s="21">
        <f>COUNTIF(Tableau41516[[#This Row],[Lundi]:[Dimanche]],"&gt;=190")*1000</f>
        <v>0</v>
      </c>
      <c r="R490" s="21">
        <f t="shared" si="14"/>
        <v>0</v>
      </c>
      <c r="S490" s="21">
        <f t="shared" si="15"/>
        <v>0</v>
      </c>
      <c r="T490" s="54" t="str">
        <f>IF(Tableau41516[[#This Row],[Matricule]]&gt;1,IF(COUNTIF(Tableau41516[DateMatricule],Tableau41516[[#This Row],[DateMatricule]])&gt;1,"Doublon",""),"")</f>
        <v/>
      </c>
      <c r="U490"/>
    </row>
    <row r="491" spans="1:21" x14ac:dyDescent="0.25">
      <c r="A491" s="12" t="str">
        <f>IF(Tableau41516[[#This Row],[Semaine]]="","",VLOOKUP(Tableau41516[[#This Row],[Semaine]],Listes!$A:$B,2,FALSE))</f>
        <v/>
      </c>
      <c r="B491" s="12" t="str">
        <f>IF(ISBLANK(Tableau41516[[#This Row],[Matricule]]),"",VLOOKUP(Tableau41516[[#This Row],[Matricule]],#REF!,2,FALSE))</f>
        <v/>
      </c>
      <c r="C491" s="12" t="str">
        <f>IF(ISBLANK(Tableau41516[[#This Row],[Matricule]]),"",VLOOKUP(Tableau41516[[#This Row],[Matricule]],#REF!,3,FALSE))</f>
        <v/>
      </c>
      <c r="D491" s="12" t="str">
        <f>CONCATENATE(Tableau41516[[#This Row],[Semaine]],Tableau41516[[#This Row],[Matricule]])</f>
        <v/>
      </c>
      <c r="H491" s="8"/>
      <c r="I491" s="8"/>
      <c r="J491" s="8"/>
      <c r="K491" s="8"/>
      <c r="L491" s="8"/>
      <c r="M491" s="8"/>
      <c r="N491" s="8"/>
      <c r="O491" s="21">
        <f>COUNTIF(Tableau41516[[#This Row],[Lundi]:[Dimanche]],"&gt;0")</f>
        <v>0</v>
      </c>
      <c r="P491" s="21">
        <f>SUM(Tableau41516[[#This Row],[Lundi]:[Dimanche]])</f>
        <v>0</v>
      </c>
      <c r="Q491" s="21">
        <f>COUNTIF(Tableau41516[[#This Row],[Lundi]:[Dimanche]],"&gt;=190")*1000</f>
        <v>0</v>
      </c>
      <c r="R491" s="21">
        <f t="shared" si="14"/>
        <v>0</v>
      </c>
      <c r="S491" s="21">
        <f t="shared" si="15"/>
        <v>0</v>
      </c>
      <c r="T491" s="54" t="str">
        <f>IF(Tableau41516[[#This Row],[Matricule]]&gt;1,IF(COUNTIF(Tableau41516[DateMatricule],Tableau41516[[#This Row],[DateMatricule]])&gt;1,"Doublon",""),"")</f>
        <v/>
      </c>
      <c r="U491"/>
    </row>
    <row r="492" spans="1:21" x14ac:dyDescent="0.25">
      <c r="A492" s="12" t="str">
        <f>IF(Tableau41516[[#This Row],[Semaine]]="","",VLOOKUP(Tableau41516[[#This Row],[Semaine]],Listes!$A:$B,2,FALSE))</f>
        <v/>
      </c>
      <c r="B492" s="12" t="str">
        <f>IF(ISBLANK(Tableau41516[[#This Row],[Matricule]]),"",VLOOKUP(Tableau41516[[#This Row],[Matricule]],#REF!,2,FALSE))</f>
        <v/>
      </c>
      <c r="C492" s="12" t="str">
        <f>IF(ISBLANK(Tableau41516[[#This Row],[Matricule]]),"",VLOOKUP(Tableau41516[[#This Row],[Matricule]],#REF!,3,FALSE))</f>
        <v/>
      </c>
      <c r="D492" s="12" t="str">
        <f>CONCATENATE(Tableau41516[[#This Row],[Semaine]],Tableau41516[[#This Row],[Matricule]])</f>
        <v/>
      </c>
      <c r="H492" s="8"/>
      <c r="I492" s="8"/>
      <c r="J492" s="8"/>
      <c r="K492" s="8"/>
      <c r="L492" s="8"/>
      <c r="M492" s="8"/>
      <c r="N492" s="8"/>
      <c r="O492" s="21">
        <f>COUNTIF(Tableau41516[[#This Row],[Lundi]:[Dimanche]],"&gt;0")</f>
        <v>0</v>
      </c>
      <c r="P492" s="21">
        <f>SUM(Tableau41516[[#This Row],[Lundi]:[Dimanche]])</f>
        <v>0</v>
      </c>
      <c r="Q492" s="21">
        <f>COUNTIF(Tableau41516[[#This Row],[Lundi]:[Dimanche]],"&gt;=190")*1000</f>
        <v>0</v>
      </c>
      <c r="R492" s="21">
        <f t="shared" si="14"/>
        <v>0</v>
      </c>
      <c r="S492" s="21">
        <f t="shared" si="15"/>
        <v>0</v>
      </c>
      <c r="T492" s="54" t="str">
        <f>IF(Tableau41516[[#This Row],[Matricule]]&gt;1,IF(COUNTIF(Tableau41516[DateMatricule],Tableau41516[[#This Row],[DateMatricule]])&gt;1,"Doublon",""),"")</f>
        <v/>
      </c>
      <c r="U492"/>
    </row>
    <row r="493" spans="1:21" x14ac:dyDescent="0.25">
      <c r="A493" s="12" t="str">
        <f>IF(Tableau41516[[#This Row],[Semaine]]="","",VLOOKUP(Tableau41516[[#This Row],[Semaine]],Listes!$A:$B,2,FALSE))</f>
        <v/>
      </c>
      <c r="B493" s="12" t="str">
        <f>IF(ISBLANK(Tableau41516[[#This Row],[Matricule]]),"",VLOOKUP(Tableau41516[[#This Row],[Matricule]],#REF!,2,FALSE))</f>
        <v/>
      </c>
      <c r="C493" s="12" t="str">
        <f>IF(ISBLANK(Tableau41516[[#This Row],[Matricule]]),"",VLOOKUP(Tableau41516[[#This Row],[Matricule]],#REF!,3,FALSE))</f>
        <v/>
      </c>
      <c r="D493" s="12" t="str">
        <f>CONCATENATE(Tableau41516[[#This Row],[Semaine]],Tableau41516[[#This Row],[Matricule]])</f>
        <v/>
      </c>
      <c r="H493" s="8"/>
      <c r="I493" s="8"/>
      <c r="J493" s="8"/>
      <c r="K493" s="8"/>
      <c r="L493" s="8"/>
      <c r="M493" s="8"/>
      <c r="N493" s="8"/>
      <c r="O493" s="21">
        <f>COUNTIF(Tableau41516[[#This Row],[Lundi]:[Dimanche]],"&gt;0")</f>
        <v>0</v>
      </c>
      <c r="P493" s="21">
        <f>SUM(Tableau41516[[#This Row],[Lundi]:[Dimanche]])</f>
        <v>0</v>
      </c>
      <c r="Q493" s="21">
        <f>COUNTIF(Tableau41516[[#This Row],[Lundi]:[Dimanche]],"&gt;=190")*1000</f>
        <v>0</v>
      </c>
      <c r="R493" s="21">
        <f t="shared" si="14"/>
        <v>0</v>
      </c>
      <c r="S493" s="21">
        <f t="shared" si="15"/>
        <v>0</v>
      </c>
      <c r="T493" s="54" t="str">
        <f>IF(Tableau41516[[#This Row],[Matricule]]&gt;1,IF(COUNTIF(Tableau41516[DateMatricule],Tableau41516[[#This Row],[DateMatricule]])&gt;1,"Doublon",""),"")</f>
        <v/>
      </c>
      <c r="U493"/>
    </row>
    <row r="494" spans="1:21" x14ac:dyDescent="0.25">
      <c r="A494" s="12" t="str">
        <f>IF(Tableau41516[[#This Row],[Semaine]]="","",VLOOKUP(Tableau41516[[#This Row],[Semaine]],Listes!$A:$B,2,FALSE))</f>
        <v/>
      </c>
      <c r="B494" s="12" t="str">
        <f>IF(ISBLANK(Tableau41516[[#This Row],[Matricule]]),"",VLOOKUP(Tableau41516[[#This Row],[Matricule]],#REF!,2,FALSE))</f>
        <v/>
      </c>
      <c r="C494" s="12" t="str">
        <f>IF(ISBLANK(Tableau41516[[#This Row],[Matricule]]),"",VLOOKUP(Tableau41516[[#This Row],[Matricule]],#REF!,3,FALSE))</f>
        <v/>
      </c>
      <c r="D494" s="12" t="str">
        <f>CONCATENATE(Tableau41516[[#This Row],[Semaine]],Tableau41516[[#This Row],[Matricule]])</f>
        <v/>
      </c>
      <c r="H494" s="8"/>
      <c r="I494" s="8"/>
      <c r="J494" s="8"/>
      <c r="K494" s="8"/>
      <c r="L494" s="8"/>
      <c r="M494" s="8"/>
      <c r="N494" s="8"/>
      <c r="O494" s="21">
        <f>COUNTIF(Tableau41516[[#This Row],[Lundi]:[Dimanche]],"&gt;0")</f>
        <v>0</v>
      </c>
      <c r="P494" s="21">
        <f>SUM(Tableau41516[[#This Row],[Lundi]:[Dimanche]])</f>
        <v>0</v>
      </c>
      <c r="Q494" s="21">
        <f>COUNTIF(Tableau41516[[#This Row],[Lundi]:[Dimanche]],"&gt;=190")*1000</f>
        <v>0</v>
      </c>
      <c r="R494" s="21">
        <f t="shared" si="14"/>
        <v>0</v>
      </c>
      <c r="S494" s="21">
        <f t="shared" si="15"/>
        <v>0</v>
      </c>
      <c r="T494" s="54" t="str">
        <f>IF(Tableau41516[[#This Row],[Matricule]]&gt;1,IF(COUNTIF(Tableau41516[DateMatricule],Tableau41516[[#This Row],[DateMatricule]])&gt;1,"Doublon",""),"")</f>
        <v/>
      </c>
      <c r="U494"/>
    </row>
    <row r="495" spans="1:21" x14ac:dyDescent="0.25">
      <c r="A495" s="12" t="str">
        <f>IF(Tableau41516[[#This Row],[Semaine]]="","",VLOOKUP(Tableau41516[[#This Row],[Semaine]],Listes!$A:$B,2,FALSE))</f>
        <v/>
      </c>
      <c r="B495" s="12" t="str">
        <f>IF(ISBLANK(Tableau41516[[#This Row],[Matricule]]),"",VLOOKUP(Tableau41516[[#This Row],[Matricule]],#REF!,2,FALSE))</f>
        <v/>
      </c>
      <c r="C495" s="12" t="str">
        <f>IF(ISBLANK(Tableau41516[[#This Row],[Matricule]]),"",VLOOKUP(Tableau41516[[#This Row],[Matricule]],#REF!,3,FALSE))</f>
        <v/>
      </c>
      <c r="D495" s="12" t="str">
        <f>CONCATENATE(Tableau41516[[#This Row],[Semaine]],Tableau41516[[#This Row],[Matricule]])</f>
        <v/>
      </c>
      <c r="H495" s="8"/>
      <c r="I495" s="8"/>
      <c r="J495" s="8"/>
      <c r="K495" s="8"/>
      <c r="L495" s="8"/>
      <c r="M495" s="8"/>
      <c r="N495" s="8"/>
      <c r="O495" s="21">
        <f>COUNTIF(Tableau41516[[#This Row],[Lundi]:[Dimanche]],"&gt;0")</f>
        <v>0</v>
      </c>
      <c r="P495" s="21">
        <f>SUM(Tableau41516[[#This Row],[Lundi]:[Dimanche]])</f>
        <v>0</v>
      </c>
      <c r="Q495" s="21">
        <f>COUNTIF(Tableau41516[[#This Row],[Lundi]:[Dimanche]],"&gt;=190")*1000</f>
        <v>0</v>
      </c>
      <c r="R495" s="21">
        <f t="shared" si="14"/>
        <v>0</v>
      </c>
      <c r="S495" s="21">
        <f t="shared" si="15"/>
        <v>0</v>
      </c>
      <c r="T495" s="54" t="str">
        <f>IF(Tableau41516[[#This Row],[Matricule]]&gt;1,IF(COUNTIF(Tableau41516[DateMatricule],Tableau41516[[#This Row],[DateMatricule]])&gt;1,"Doublon",""),"")</f>
        <v/>
      </c>
      <c r="U495"/>
    </row>
    <row r="496" spans="1:21" x14ac:dyDescent="0.25">
      <c r="A496" s="12" t="str">
        <f>IF(Tableau41516[[#This Row],[Semaine]]="","",VLOOKUP(Tableau41516[[#This Row],[Semaine]],Listes!$A:$B,2,FALSE))</f>
        <v/>
      </c>
      <c r="B496" s="12" t="str">
        <f>IF(ISBLANK(Tableau41516[[#This Row],[Matricule]]),"",VLOOKUP(Tableau41516[[#This Row],[Matricule]],#REF!,2,FALSE))</f>
        <v/>
      </c>
      <c r="C496" s="12" t="str">
        <f>IF(ISBLANK(Tableau41516[[#This Row],[Matricule]]),"",VLOOKUP(Tableau41516[[#This Row],[Matricule]],#REF!,3,FALSE))</f>
        <v/>
      </c>
      <c r="D496" s="12" t="str">
        <f>CONCATENATE(Tableau41516[[#This Row],[Semaine]],Tableau41516[[#This Row],[Matricule]])</f>
        <v/>
      </c>
      <c r="H496" s="8"/>
      <c r="I496" s="8"/>
      <c r="J496" s="8"/>
      <c r="K496" s="8"/>
      <c r="L496" s="8"/>
      <c r="M496" s="8"/>
      <c r="N496" s="8"/>
      <c r="O496" s="21">
        <f>COUNTIF(Tableau41516[[#This Row],[Lundi]:[Dimanche]],"&gt;0")</f>
        <v>0</v>
      </c>
      <c r="P496" s="21">
        <f>SUM(Tableau41516[[#This Row],[Lundi]:[Dimanche]])</f>
        <v>0</v>
      </c>
      <c r="Q496" s="21">
        <f>COUNTIF(Tableau41516[[#This Row],[Lundi]:[Dimanche]],"&gt;=190")*1000</f>
        <v>0</v>
      </c>
      <c r="R496" s="21">
        <f t="shared" si="14"/>
        <v>0</v>
      </c>
      <c r="S496" s="21">
        <f t="shared" si="15"/>
        <v>0</v>
      </c>
      <c r="T496" s="54" t="str">
        <f>IF(Tableau41516[[#This Row],[Matricule]]&gt;1,IF(COUNTIF(Tableau41516[DateMatricule],Tableau41516[[#This Row],[DateMatricule]])&gt;1,"Doublon",""),"")</f>
        <v/>
      </c>
      <c r="U496"/>
    </row>
    <row r="497" spans="1:21" x14ac:dyDescent="0.25">
      <c r="A497" s="12" t="str">
        <f>IF(Tableau41516[[#This Row],[Semaine]]="","",VLOOKUP(Tableau41516[[#This Row],[Semaine]],Listes!$A:$B,2,FALSE))</f>
        <v/>
      </c>
      <c r="B497" s="12" t="str">
        <f>IF(ISBLANK(Tableau41516[[#This Row],[Matricule]]),"",VLOOKUP(Tableau41516[[#This Row],[Matricule]],#REF!,2,FALSE))</f>
        <v/>
      </c>
      <c r="C497" s="12" t="str">
        <f>IF(ISBLANK(Tableau41516[[#This Row],[Matricule]]),"",VLOOKUP(Tableau41516[[#This Row],[Matricule]],#REF!,3,FALSE))</f>
        <v/>
      </c>
      <c r="D497" s="12" t="str">
        <f>CONCATENATE(Tableau41516[[#This Row],[Semaine]],Tableau41516[[#This Row],[Matricule]])</f>
        <v/>
      </c>
      <c r="H497" s="8"/>
      <c r="I497" s="8"/>
      <c r="J497" s="8"/>
      <c r="K497" s="8"/>
      <c r="L497" s="8"/>
      <c r="M497" s="8"/>
      <c r="N497" s="8"/>
      <c r="O497" s="21">
        <f>COUNTIF(Tableau41516[[#This Row],[Lundi]:[Dimanche]],"&gt;0")</f>
        <v>0</v>
      </c>
      <c r="P497" s="21">
        <f>SUM(Tableau41516[[#This Row],[Lundi]:[Dimanche]])</f>
        <v>0</v>
      </c>
      <c r="Q497" s="21">
        <f>COUNTIF(Tableau41516[[#This Row],[Lundi]:[Dimanche]],"&gt;=190")*1000</f>
        <v>0</v>
      </c>
      <c r="R497" s="21">
        <f t="shared" si="14"/>
        <v>0</v>
      </c>
      <c r="S497" s="21">
        <f t="shared" si="15"/>
        <v>0</v>
      </c>
      <c r="T497" s="54" t="str">
        <f>IF(Tableau41516[[#This Row],[Matricule]]&gt;1,IF(COUNTIF(Tableau41516[DateMatricule],Tableau41516[[#This Row],[DateMatricule]])&gt;1,"Doublon",""),"")</f>
        <v/>
      </c>
      <c r="U497"/>
    </row>
    <row r="498" spans="1:21" x14ac:dyDescent="0.25">
      <c r="A498" s="12" t="str">
        <f>IF(Tableau41516[[#This Row],[Semaine]]="","",VLOOKUP(Tableau41516[[#This Row],[Semaine]],Listes!$A:$B,2,FALSE))</f>
        <v/>
      </c>
      <c r="B498" s="12" t="str">
        <f>IF(ISBLANK(Tableau41516[[#This Row],[Matricule]]),"",VLOOKUP(Tableau41516[[#This Row],[Matricule]],#REF!,2,FALSE))</f>
        <v/>
      </c>
      <c r="C498" s="12" t="str">
        <f>IF(ISBLANK(Tableau41516[[#This Row],[Matricule]]),"",VLOOKUP(Tableau41516[[#This Row],[Matricule]],#REF!,3,FALSE))</f>
        <v/>
      </c>
      <c r="D498" s="12" t="str">
        <f>CONCATENATE(Tableau41516[[#This Row],[Semaine]],Tableau41516[[#This Row],[Matricule]])</f>
        <v/>
      </c>
      <c r="H498" s="8"/>
      <c r="I498" s="8"/>
      <c r="J498" s="8"/>
      <c r="K498" s="8"/>
      <c r="L498" s="8"/>
      <c r="M498" s="8"/>
      <c r="N498" s="8"/>
      <c r="O498" s="21">
        <f>COUNTIF(Tableau41516[[#This Row],[Lundi]:[Dimanche]],"&gt;0")</f>
        <v>0</v>
      </c>
      <c r="P498" s="21">
        <f>SUM(Tableau41516[[#This Row],[Lundi]:[Dimanche]])</f>
        <v>0</v>
      </c>
      <c r="Q498" s="21">
        <f>COUNTIF(Tableau41516[[#This Row],[Lundi]:[Dimanche]],"&gt;=190")*1000</f>
        <v>0</v>
      </c>
      <c r="R498" s="21">
        <f t="shared" si="14"/>
        <v>0</v>
      </c>
      <c r="S498" s="21">
        <f t="shared" si="15"/>
        <v>0</v>
      </c>
      <c r="T498" s="54" t="str">
        <f>IF(Tableau41516[[#This Row],[Matricule]]&gt;1,IF(COUNTIF(Tableau41516[DateMatricule],Tableau41516[[#This Row],[DateMatricule]])&gt;1,"Doublon",""),"")</f>
        <v/>
      </c>
      <c r="U498"/>
    </row>
    <row r="499" spans="1:21" x14ac:dyDescent="0.25">
      <c r="A499" s="12" t="str">
        <f>IF(Tableau41516[[#This Row],[Semaine]]="","",VLOOKUP(Tableau41516[[#This Row],[Semaine]],Listes!$A:$B,2,FALSE))</f>
        <v/>
      </c>
      <c r="B499" s="12" t="str">
        <f>IF(ISBLANK(Tableau41516[[#This Row],[Matricule]]),"",VLOOKUP(Tableau41516[[#This Row],[Matricule]],#REF!,2,FALSE))</f>
        <v/>
      </c>
      <c r="C499" s="12" t="str">
        <f>IF(ISBLANK(Tableau41516[[#This Row],[Matricule]]),"",VLOOKUP(Tableau41516[[#This Row],[Matricule]],#REF!,3,FALSE))</f>
        <v/>
      </c>
      <c r="D499" s="12" t="str">
        <f>CONCATENATE(Tableau41516[[#This Row],[Semaine]],Tableau41516[[#This Row],[Matricule]])</f>
        <v/>
      </c>
      <c r="H499" s="8"/>
      <c r="I499" s="8"/>
      <c r="J499" s="8"/>
      <c r="K499" s="8"/>
      <c r="L499" s="8"/>
      <c r="M499" s="8"/>
      <c r="N499" s="8"/>
      <c r="O499" s="21">
        <f>COUNTIF(Tableau41516[[#This Row],[Lundi]:[Dimanche]],"&gt;0")</f>
        <v>0</v>
      </c>
      <c r="P499" s="21">
        <f>SUM(Tableau41516[[#This Row],[Lundi]:[Dimanche]])</f>
        <v>0</v>
      </c>
      <c r="Q499" s="21">
        <f>COUNTIF(Tableau41516[[#This Row],[Lundi]:[Dimanche]],"&gt;=190")*1000</f>
        <v>0</v>
      </c>
      <c r="R499" s="21">
        <f t="shared" si="14"/>
        <v>0</v>
      </c>
      <c r="S499" s="21">
        <f t="shared" si="15"/>
        <v>0</v>
      </c>
      <c r="T499" s="54" t="str">
        <f>IF(Tableau41516[[#This Row],[Matricule]]&gt;1,IF(COUNTIF(Tableau41516[DateMatricule],Tableau41516[[#This Row],[DateMatricule]])&gt;1,"Doublon",""),"")</f>
        <v/>
      </c>
      <c r="U499"/>
    </row>
    <row r="500" spans="1:21" x14ac:dyDescent="0.25">
      <c r="A500" s="12" t="str">
        <f>IF(Tableau41516[[#This Row],[Semaine]]="","",VLOOKUP(Tableau41516[[#This Row],[Semaine]],Listes!$A:$B,2,FALSE))</f>
        <v/>
      </c>
      <c r="B500" s="12" t="str">
        <f>IF(ISBLANK(Tableau41516[[#This Row],[Matricule]]),"",VLOOKUP(Tableau41516[[#This Row],[Matricule]],#REF!,2,FALSE))</f>
        <v/>
      </c>
      <c r="C500" s="12" t="str">
        <f>IF(ISBLANK(Tableau41516[[#This Row],[Matricule]]),"",VLOOKUP(Tableau41516[[#This Row],[Matricule]],#REF!,3,FALSE))</f>
        <v/>
      </c>
      <c r="D500" s="12" t="str">
        <f>CONCATENATE(Tableau41516[[#This Row],[Semaine]],Tableau41516[[#This Row],[Matricule]])</f>
        <v/>
      </c>
      <c r="H500" s="8"/>
      <c r="I500" s="8"/>
      <c r="J500" s="8"/>
      <c r="K500" s="8"/>
      <c r="L500" s="8"/>
      <c r="M500" s="8"/>
      <c r="N500" s="8"/>
      <c r="O500" s="21">
        <f>COUNTIF(Tableau41516[[#This Row],[Lundi]:[Dimanche]],"&gt;0")</f>
        <v>0</v>
      </c>
      <c r="P500" s="21">
        <f>SUM(Tableau41516[[#This Row],[Lundi]:[Dimanche]])</f>
        <v>0</v>
      </c>
      <c r="Q500" s="21">
        <f>COUNTIF(Tableau41516[[#This Row],[Lundi]:[Dimanche]],"&gt;=190")*1000</f>
        <v>0</v>
      </c>
      <c r="R500" s="21">
        <f t="shared" si="14"/>
        <v>0</v>
      </c>
      <c r="S500" s="21">
        <f t="shared" si="15"/>
        <v>0</v>
      </c>
      <c r="T500" s="54" t="str">
        <f>IF(Tableau41516[[#This Row],[Matricule]]&gt;1,IF(COUNTIF(Tableau41516[DateMatricule],Tableau41516[[#This Row],[DateMatricule]])&gt;1,"Doublon",""),"")</f>
        <v/>
      </c>
      <c r="U500"/>
    </row>
    <row r="501" spans="1:21" x14ac:dyDescent="0.25">
      <c r="A501" s="12" t="str">
        <f>IF(Tableau41516[[#This Row],[Semaine]]="","",VLOOKUP(Tableau41516[[#This Row],[Semaine]],Listes!$A:$B,2,FALSE))</f>
        <v/>
      </c>
      <c r="B501" s="12" t="str">
        <f>IF(ISBLANK(Tableau41516[[#This Row],[Matricule]]),"",VLOOKUP(Tableau41516[[#This Row],[Matricule]],#REF!,2,FALSE))</f>
        <v/>
      </c>
      <c r="C501" s="12" t="str">
        <f>IF(ISBLANK(Tableau41516[[#This Row],[Matricule]]),"",VLOOKUP(Tableau41516[[#This Row],[Matricule]],#REF!,3,FALSE))</f>
        <v/>
      </c>
      <c r="D501" s="12" t="str">
        <f>CONCATENATE(Tableau41516[[#This Row],[Semaine]],Tableau41516[[#This Row],[Matricule]])</f>
        <v/>
      </c>
      <c r="H501" s="8"/>
      <c r="I501" s="8"/>
      <c r="J501" s="8"/>
      <c r="K501" s="8"/>
      <c r="L501" s="8"/>
      <c r="M501" s="8"/>
      <c r="N501" s="8"/>
      <c r="O501" s="21">
        <f>COUNTIF(Tableau41516[[#This Row],[Lundi]:[Dimanche]],"&gt;0")</f>
        <v>0</v>
      </c>
      <c r="P501" s="21">
        <f>SUM(Tableau41516[[#This Row],[Lundi]:[Dimanche]])</f>
        <v>0</v>
      </c>
      <c r="Q501" s="21">
        <f>COUNTIF(Tableau41516[[#This Row],[Lundi]:[Dimanche]],"&gt;=190")*1000</f>
        <v>0</v>
      </c>
      <c r="R501" s="21">
        <f t="shared" si="14"/>
        <v>0</v>
      </c>
      <c r="S501" s="21">
        <f t="shared" si="15"/>
        <v>0</v>
      </c>
      <c r="T501" s="54" t="str">
        <f>IF(Tableau41516[[#This Row],[Matricule]]&gt;1,IF(COUNTIF(Tableau41516[DateMatricule],Tableau41516[[#This Row],[DateMatricule]])&gt;1,"Doublon",""),"")</f>
        <v/>
      </c>
      <c r="U501"/>
    </row>
    <row r="502" spans="1:21" x14ac:dyDescent="0.25">
      <c r="A502" s="12" t="str">
        <f>IF(Tableau41516[[#This Row],[Semaine]]="","",VLOOKUP(Tableau41516[[#This Row],[Semaine]],Listes!$A:$B,2,FALSE))</f>
        <v/>
      </c>
      <c r="B502" s="12" t="str">
        <f>IF(ISBLANK(Tableau41516[[#This Row],[Matricule]]),"",VLOOKUP(Tableau41516[[#This Row],[Matricule]],#REF!,2,FALSE))</f>
        <v/>
      </c>
      <c r="C502" s="12" t="str">
        <f>IF(ISBLANK(Tableau41516[[#This Row],[Matricule]]),"",VLOOKUP(Tableau41516[[#This Row],[Matricule]],#REF!,3,FALSE))</f>
        <v/>
      </c>
      <c r="D502" s="12" t="str">
        <f>CONCATENATE(Tableau41516[[#This Row],[Semaine]],Tableau41516[[#This Row],[Matricule]])</f>
        <v/>
      </c>
      <c r="H502" s="8"/>
      <c r="I502" s="8"/>
      <c r="J502" s="8"/>
      <c r="K502" s="8"/>
      <c r="L502" s="8"/>
      <c r="M502" s="8"/>
      <c r="N502" s="8"/>
      <c r="O502" s="21">
        <f>COUNTIF(Tableau41516[[#This Row],[Lundi]:[Dimanche]],"&gt;0")</f>
        <v>0</v>
      </c>
      <c r="P502" s="21">
        <f>SUM(Tableau41516[[#This Row],[Lundi]:[Dimanche]])</f>
        <v>0</v>
      </c>
      <c r="Q502" s="21">
        <f>COUNTIF(Tableau41516[[#This Row],[Lundi]:[Dimanche]],"&gt;=190")*1000</f>
        <v>0</v>
      </c>
      <c r="R502" s="21">
        <f t="shared" si="14"/>
        <v>0</v>
      </c>
      <c r="S502" s="21">
        <f t="shared" si="15"/>
        <v>0</v>
      </c>
      <c r="T502" s="54" t="str">
        <f>IF(Tableau41516[[#This Row],[Matricule]]&gt;1,IF(COUNTIF(Tableau41516[DateMatricule],Tableau41516[[#This Row],[DateMatricule]])&gt;1,"Doublon",""),"")</f>
        <v/>
      </c>
      <c r="U502"/>
    </row>
    <row r="503" spans="1:21" x14ac:dyDescent="0.25">
      <c r="A503" s="12" t="str">
        <f>IF(Tableau41516[[#This Row],[Semaine]]="","",VLOOKUP(Tableau41516[[#This Row],[Semaine]],Listes!$A:$B,2,FALSE))</f>
        <v/>
      </c>
      <c r="B503" s="12" t="str">
        <f>IF(ISBLANK(Tableau41516[[#This Row],[Matricule]]),"",VLOOKUP(Tableau41516[[#This Row],[Matricule]],#REF!,2,FALSE))</f>
        <v/>
      </c>
      <c r="C503" s="12" t="str">
        <f>IF(ISBLANK(Tableau41516[[#This Row],[Matricule]]),"",VLOOKUP(Tableau41516[[#This Row],[Matricule]],#REF!,3,FALSE))</f>
        <v/>
      </c>
      <c r="D503" s="12" t="str">
        <f>CONCATENATE(Tableau41516[[#This Row],[Semaine]],Tableau41516[[#This Row],[Matricule]])</f>
        <v/>
      </c>
      <c r="H503" s="8"/>
      <c r="I503" s="8"/>
      <c r="J503" s="8"/>
      <c r="K503" s="8"/>
      <c r="L503" s="8"/>
      <c r="M503" s="8"/>
      <c r="N503" s="8"/>
      <c r="O503" s="21">
        <f>COUNTIF(Tableau41516[[#This Row],[Lundi]:[Dimanche]],"&gt;0")</f>
        <v>0</v>
      </c>
      <c r="P503" s="21">
        <f>SUM(Tableau41516[[#This Row],[Lundi]:[Dimanche]])</f>
        <v>0</v>
      </c>
      <c r="Q503" s="21">
        <f>COUNTIF(Tableau41516[[#This Row],[Lundi]:[Dimanche]],"&gt;=190")*1000</f>
        <v>0</v>
      </c>
      <c r="R503" s="21">
        <f t="shared" si="14"/>
        <v>0</v>
      </c>
      <c r="S503" s="21">
        <f t="shared" si="15"/>
        <v>0</v>
      </c>
      <c r="T503" s="54" t="str">
        <f>IF(Tableau41516[[#This Row],[Matricule]]&gt;1,IF(COUNTIF(Tableau41516[DateMatricule],Tableau41516[[#This Row],[DateMatricule]])&gt;1,"Doublon",""),"")</f>
        <v/>
      </c>
      <c r="U503"/>
    </row>
    <row r="504" spans="1:21" x14ac:dyDescent="0.25">
      <c r="A504" s="12" t="str">
        <f>IF(Tableau41516[[#This Row],[Semaine]]="","",VLOOKUP(Tableau41516[[#This Row],[Semaine]],Listes!$A:$B,2,FALSE))</f>
        <v/>
      </c>
      <c r="B504" s="12" t="str">
        <f>IF(ISBLANK(Tableau41516[[#This Row],[Matricule]]),"",VLOOKUP(Tableau41516[[#This Row],[Matricule]],#REF!,2,FALSE))</f>
        <v/>
      </c>
      <c r="C504" s="12" t="str">
        <f>IF(ISBLANK(Tableau41516[[#This Row],[Matricule]]),"",VLOOKUP(Tableau41516[[#This Row],[Matricule]],#REF!,3,FALSE))</f>
        <v/>
      </c>
      <c r="D504" s="12" t="str">
        <f>CONCATENATE(Tableau41516[[#This Row],[Semaine]],Tableau41516[[#This Row],[Matricule]])</f>
        <v/>
      </c>
      <c r="H504" s="8"/>
      <c r="I504" s="8"/>
      <c r="J504" s="8"/>
      <c r="K504" s="8"/>
      <c r="L504" s="8"/>
      <c r="M504" s="8"/>
      <c r="N504" s="8"/>
      <c r="O504" s="21">
        <f>COUNTIF(Tableau41516[[#This Row],[Lundi]:[Dimanche]],"&gt;0")</f>
        <v>0</v>
      </c>
      <c r="P504" s="21">
        <f>SUM(Tableau41516[[#This Row],[Lundi]:[Dimanche]])</f>
        <v>0</v>
      </c>
      <c r="Q504" s="21">
        <f>COUNTIF(Tableau41516[[#This Row],[Lundi]:[Dimanche]],"&gt;=190")*1000</f>
        <v>0</v>
      </c>
      <c r="R504" s="21">
        <f t="shared" si="14"/>
        <v>0</v>
      </c>
      <c r="S504" s="21">
        <f t="shared" si="15"/>
        <v>0</v>
      </c>
      <c r="T504" s="54" t="str">
        <f>IF(Tableau41516[[#This Row],[Matricule]]&gt;1,IF(COUNTIF(Tableau41516[DateMatricule],Tableau41516[[#This Row],[DateMatricule]])&gt;1,"Doublon",""),"")</f>
        <v/>
      </c>
      <c r="U504"/>
    </row>
    <row r="505" spans="1:21" x14ac:dyDescent="0.25">
      <c r="A505" s="12" t="str">
        <f>IF(Tableau41516[[#This Row],[Semaine]]="","",VLOOKUP(Tableau41516[[#This Row],[Semaine]],Listes!$A:$B,2,FALSE))</f>
        <v/>
      </c>
      <c r="B505" s="12" t="str">
        <f>IF(ISBLANK(Tableau41516[[#This Row],[Matricule]]),"",VLOOKUP(Tableau41516[[#This Row],[Matricule]],#REF!,2,FALSE))</f>
        <v/>
      </c>
      <c r="C505" s="12" t="str">
        <f>IF(ISBLANK(Tableau41516[[#This Row],[Matricule]]),"",VLOOKUP(Tableau41516[[#This Row],[Matricule]],#REF!,3,FALSE))</f>
        <v/>
      </c>
      <c r="D505" s="12" t="str">
        <f>CONCATENATE(Tableau41516[[#This Row],[Semaine]],Tableau41516[[#This Row],[Matricule]])</f>
        <v/>
      </c>
      <c r="H505" s="8"/>
      <c r="I505" s="8"/>
      <c r="J505" s="8"/>
      <c r="K505" s="8"/>
      <c r="L505" s="8"/>
      <c r="M505" s="8"/>
      <c r="N505" s="8"/>
      <c r="O505" s="21">
        <f>COUNTIF(Tableau41516[[#This Row],[Lundi]:[Dimanche]],"&gt;0")</f>
        <v>0</v>
      </c>
      <c r="P505" s="21">
        <f>SUM(Tableau41516[[#This Row],[Lundi]:[Dimanche]])</f>
        <v>0</v>
      </c>
      <c r="Q505" s="21">
        <f>COUNTIF(Tableau41516[[#This Row],[Lundi]:[Dimanche]],"&gt;=190")*1000</f>
        <v>0</v>
      </c>
      <c r="R505" s="21">
        <f t="shared" si="14"/>
        <v>0</v>
      </c>
      <c r="S505" s="21">
        <f t="shared" si="15"/>
        <v>0</v>
      </c>
      <c r="T505" s="54" t="str">
        <f>IF(Tableau41516[[#This Row],[Matricule]]&gt;1,IF(COUNTIF(Tableau41516[DateMatricule],Tableau41516[[#This Row],[DateMatricule]])&gt;1,"Doublon",""),"")</f>
        <v/>
      </c>
      <c r="U505"/>
    </row>
    <row r="506" spans="1:21" x14ac:dyDescent="0.25">
      <c r="A506" s="12" t="str">
        <f>IF(Tableau41516[[#This Row],[Semaine]]="","",VLOOKUP(Tableau41516[[#This Row],[Semaine]],Listes!$A:$B,2,FALSE))</f>
        <v/>
      </c>
      <c r="B506" s="12" t="str">
        <f>IF(ISBLANK(Tableau41516[[#This Row],[Matricule]]),"",VLOOKUP(Tableau41516[[#This Row],[Matricule]],#REF!,2,FALSE))</f>
        <v/>
      </c>
      <c r="C506" s="12" t="str">
        <f>IF(ISBLANK(Tableau41516[[#This Row],[Matricule]]),"",VLOOKUP(Tableau41516[[#This Row],[Matricule]],#REF!,3,FALSE))</f>
        <v/>
      </c>
      <c r="D506" s="12" t="str">
        <f>CONCATENATE(Tableau41516[[#This Row],[Semaine]],Tableau41516[[#This Row],[Matricule]])</f>
        <v/>
      </c>
      <c r="H506" s="8"/>
      <c r="I506" s="8"/>
      <c r="J506" s="8"/>
      <c r="K506" s="8"/>
      <c r="L506" s="8"/>
      <c r="M506" s="8"/>
      <c r="N506" s="8"/>
      <c r="O506" s="21">
        <f>COUNTIF(Tableau41516[[#This Row],[Lundi]:[Dimanche]],"&gt;0")</f>
        <v>0</v>
      </c>
      <c r="P506" s="21">
        <f>SUM(Tableau41516[[#This Row],[Lundi]:[Dimanche]])</f>
        <v>0</v>
      </c>
      <c r="Q506" s="21">
        <f>COUNTIF(Tableau41516[[#This Row],[Lundi]:[Dimanche]],"&gt;=190")*1000</f>
        <v>0</v>
      </c>
      <c r="R506" s="21">
        <f t="shared" si="14"/>
        <v>0</v>
      </c>
      <c r="S506" s="21">
        <f t="shared" si="15"/>
        <v>0</v>
      </c>
      <c r="T506" s="54" t="str">
        <f>IF(Tableau41516[[#This Row],[Matricule]]&gt;1,IF(COUNTIF(Tableau41516[DateMatricule],Tableau41516[[#This Row],[DateMatricule]])&gt;1,"Doublon",""),"")</f>
        <v/>
      </c>
      <c r="U506"/>
    </row>
    <row r="507" spans="1:21" x14ac:dyDescent="0.25">
      <c r="A507" s="12" t="str">
        <f>IF(Tableau41516[[#This Row],[Semaine]]="","",VLOOKUP(Tableau41516[[#This Row],[Semaine]],Listes!$A:$B,2,FALSE))</f>
        <v/>
      </c>
      <c r="B507" s="12" t="str">
        <f>IF(ISBLANK(Tableau41516[[#This Row],[Matricule]]),"",VLOOKUP(Tableau41516[[#This Row],[Matricule]],#REF!,2,FALSE))</f>
        <v/>
      </c>
      <c r="C507" s="12" t="str">
        <f>IF(ISBLANK(Tableau41516[[#This Row],[Matricule]]),"",VLOOKUP(Tableau41516[[#This Row],[Matricule]],#REF!,3,FALSE))</f>
        <v/>
      </c>
      <c r="D507" s="12" t="str">
        <f>CONCATENATE(Tableau41516[[#This Row],[Semaine]],Tableau41516[[#This Row],[Matricule]])</f>
        <v/>
      </c>
      <c r="H507" s="8"/>
      <c r="I507" s="8"/>
      <c r="J507" s="8"/>
      <c r="K507" s="8"/>
      <c r="L507" s="8"/>
      <c r="M507" s="8"/>
      <c r="N507" s="8"/>
      <c r="O507" s="21">
        <f>COUNTIF(Tableau41516[[#This Row],[Lundi]:[Dimanche]],"&gt;0")</f>
        <v>0</v>
      </c>
      <c r="P507" s="21">
        <f>SUM(Tableau41516[[#This Row],[Lundi]:[Dimanche]])</f>
        <v>0</v>
      </c>
      <c r="Q507" s="21">
        <f>COUNTIF(Tableau41516[[#This Row],[Lundi]:[Dimanche]],"&gt;=190")*1000</f>
        <v>0</v>
      </c>
      <c r="R507" s="21">
        <f t="shared" si="14"/>
        <v>0</v>
      </c>
      <c r="S507" s="21">
        <f t="shared" si="15"/>
        <v>0</v>
      </c>
      <c r="T507" s="54" t="str">
        <f>IF(Tableau41516[[#This Row],[Matricule]]&gt;1,IF(COUNTIF(Tableau41516[DateMatricule],Tableau41516[[#This Row],[DateMatricule]])&gt;1,"Doublon",""),"")</f>
        <v/>
      </c>
      <c r="U507"/>
    </row>
    <row r="508" spans="1:21" x14ac:dyDescent="0.25">
      <c r="A508" s="12" t="str">
        <f>IF(Tableau41516[[#This Row],[Semaine]]="","",VLOOKUP(Tableau41516[[#This Row],[Semaine]],Listes!$A:$B,2,FALSE))</f>
        <v/>
      </c>
      <c r="B508" s="12" t="str">
        <f>IF(ISBLANK(Tableau41516[[#This Row],[Matricule]]),"",VLOOKUP(Tableau41516[[#This Row],[Matricule]],#REF!,2,FALSE))</f>
        <v/>
      </c>
      <c r="C508" s="12" t="str">
        <f>IF(ISBLANK(Tableau41516[[#This Row],[Matricule]]),"",VLOOKUP(Tableau41516[[#This Row],[Matricule]],#REF!,3,FALSE))</f>
        <v/>
      </c>
      <c r="D508" s="12" t="str">
        <f>CONCATENATE(Tableau41516[[#This Row],[Semaine]],Tableau41516[[#This Row],[Matricule]])</f>
        <v/>
      </c>
      <c r="H508" s="8"/>
      <c r="I508" s="8"/>
      <c r="J508" s="8"/>
      <c r="K508" s="8"/>
      <c r="L508" s="8"/>
      <c r="M508" s="8"/>
      <c r="N508" s="8"/>
      <c r="O508" s="21">
        <f>COUNTIF(Tableau41516[[#This Row],[Lundi]:[Dimanche]],"&gt;0")</f>
        <v>0</v>
      </c>
      <c r="P508" s="21">
        <f>SUM(Tableau41516[[#This Row],[Lundi]:[Dimanche]])</f>
        <v>0</v>
      </c>
      <c r="Q508" s="21">
        <f>COUNTIF(Tableau41516[[#This Row],[Lundi]:[Dimanche]],"&gt;=190")*1000</f>
        <v>0</v>
      </c>
      <c r="R508" s="21">
        <f t="shared" si="14"/>
        <v>0</v>
      </c>
      <c r="S508" s="21">
        <f t="shared" si="15"/>
        <v>0</v>
      </c>
      <c r="T508" s="54" t="str">
        <f>IF(Tableau41516[[#This Row],[Matricule]]&gt;1,IF(COUNTIF(Tableau41516[DateMatricule],Tableau41516[[#This Row],[DateMatricule]])&gt;1,"Doublon",""),"")</f>
        <v/>
      </c>
      <c r="U508"/>
    </row>
    <row r="509" spans="1:21" x14ac:dyDescent="0.25">
      <c r="A509" s="12" t="str">
        <f>IF(Tableau41516[[#This Row],[Semaine]]="","",VLOOKUP(Tableau41516[[#This Row],[Semaine]],Listes!$A:$B,2,FALSE))</f>
        <v/>
      </c>
      <c r="B509" s="12" t="str">
        <f>IF(ISBLANK(Tableau41516[[#This Row],[Matricule]]),"",VLOOKUP(Tableau41516[[#This Row],[Matricule]],#REF!,2,FALSE))</f>
        <v/>
      </c>
      <c r="C509" s="12" t="str">
        <f>IF(ISBLANK(Tableau41516[[#This Row],[Matricule]]),"",VLOOKUP(Tableau41516[[#This Row],[Matricule]],#REF!,3,FALSE))</f>
        <v/>
      </c>
      <c r="D509" s="12" t="str">
        <f>CONCATENATE(Tableau41516[[#This Row],[Semaine]],Tableau41516[[#This Row],[Matricule]])</f>
        <v/>
      </c>
      <c r="H509" s="8"/>
      <c r="I509" s="8"/>
      <c r="J509" s="8"/>
      <c r="K509" s="8"/>
      <c r="L509" s="8"/>
      <c r="M509" s="8"/>
      <c r="N509" s="8"/>
      <c r="O509" s="21">
        <f>COUNTIF(Tableau41516[[#This Row],[Lundi]:[Dimanche]],"&gt;0")</f>
        <v>0</v>
      </c>
      <c r="P509" s="21">
        <f>SUM(Tableau41516[[#This Row],[Lundi]:[Dimanche]])</f>
        <v>0</v>
      </c>
      <c r="Q509" s="21">
        <f>COUNTIF(Tableau41516[[#This Row],[Lundi]:[Dimanche]],"&gt;=190")*1000</f>
        <v>0</v>
      </c>
      <c r="R509" s="21">
        <f t="shared" si="14"/>
        <v>0</v>
      </c>
      <c r="S509" s="21">
        <f t="shared" si="15"/>
        <v>0</v>
      </c>
      <c r="T509" s="54" t="str">
        <f>IF(Tableau41516[[#This Row],[Matricule]]&gt;1,IF(COUNTIF(Tableau41516[DateMatricule],Tableau41516[[#This Row],[DateMatricule]])&gt;1,"Doublon",""),"")</f>
        <v/>
      </c>
      <c r="U509"/>
    </row>
    <row r="510" spans="1:21" x14ac:dyDescent="0.25">
      <c r="A510" s="12" t="str">
        <f>IF(Tableau41516[[#This Row],[Semaine]]="","",VLOOKUP(Tableau41516[[#This Row],[Semaine]],Listes!$A:$B,2,FALSE))</f>
        <v/>
      </c>
      <c r="B510" s="12" t="str">
        <f>IF(ISBLANK(Tableau41516[[#This Row],[Matricule]]),"",VLOOKUP(Tableau41516[[#This Row],[Matricule]],#REF!,2,FALSE))</f>
        <v/>
      </c>
      <c r="C510" s="12" t="str">
        <f>IF(ISBLANK(Tableau41516[[#This Row],[Matricule]]),"",VLOOKUP(Tableau41516[[#This Row],[Matricule]],#REF!,3,FALSE))</f>
        <v/>
      </c>
      <c r="D510" s="12" t="str">
        <f>CONCATENATE(Tableau41516[[#This Row],[Semaine]],Tableau41516[[#This Row],[Matricule]])</f>
        <v/>
      </c>
      <c r="H510" s="8"/>
      <c r="I510" s="8"/>
      <c r="J510" s="8"/>
      <c r="K510" s="8"/>
      <c r="L510" s="8"/>
      <c r="M510" s="8"/>
      <c r="N510" s="8"/>
      <c r="O510" s="21">
        <f>COUNTIF(Tableau41516[[#This Row],[Lundi]:[Dimanche]],"&gt;0")</f>
        <v>0</v>
      </c>
      <c r="P510" s="21">
        <f>SUM(Tableau41516[[#This Row],[Lundi]:[Dimanche]])</f>
        <v>0</v>
      </c>
      <c r="Q510" s="21">
        <f>COUNTIF(Tableau41516[[#This Row],[Lundi]:[Dimanche]],"&gt;=190")*1000</f>
        <v>0</v>
      </c>
      <c r="R510" s="21">
        <f t="shared" si="14"/>
        <v>0</v>
      </c>
      <c r="S510" s="21">
        <f t="shared" si="15"/>
        <v>0</v>
      </c>
      <c r="T510" s="54" t="str">
        <f>IF(Tableau41516[[#This Row],[Matricule]]&gt;1,IF(COUNTIF(Tableau41516[DateMatricule],Tableau41516[[#This Row],[DateMatricule]])&gt;1,"Doublon",""),"")</f>
        <v/>
      </c>
      <c r="U510"/>
    </row>
    <row r="511" spans="1:21" x14ac:dyDescent="0.25">
      <c r="A511" s="12" t="str">
        <f>IF(Tableau41516[[#This Row],[Semaine]]="","",VLOOKUP(Tableau41516[[#This Row],[Semaine]],Listes!$A:$B,2,FALSE))</f>
        <v/>
      </c>
      <c r="B511" s="12" t="str">
        <f>IF(ISBLANK(Tableau41516[[#This Row],[Matricule]]),"",VLOOKUP(Tableau41516[[#This Row],[Matricule]],#REF!,2,FALSE))</f>
        <v/>
      </c>
      <c r="C511" s="12" t="str">
        <f>IF(ISBLANK(Tableau41516[[#This Row],[Matricule]]),"",VLOOKUP(Tableau41516[[#This Row],[Matricule]],#REF!,3,FALSE))</f>
        <v/>
      </c>
      <c r="D511" s="12" t="str">
        <f>CONCATENATE(Tableau41516[[#This Row],[Semaine]],Tableau41516[[#This Row],[Matricule]])</f>
        <v/>
      </c>
      <c r="H511" s="8"/>
      <c r="I511" s="8"/>
      <c r="J511" s="8"/>
      <c r="K511" s="8"/>
      <c r="L511" s="8"/>
      <c r="M511" s="8"/>
      <c r="N511" s="8"/>
      <c r="O511" s="21">
        <f>COUNTIF(Tableau41516[[#This Row],[Lundi]:[Dimanche]],"&gt;0")</f>
        <v>0</v>
      </c>
      <c r="P511" s="21">
        <f>SUM(Tableau41516[[#This Row],[Lundi]:[Dimanche]])</f>
        <v>0</v>
      </c>
      <c r="Q511" s="21">
        <f>COUNTIF(Tableau41516[[#This Row],[Lundi]:[Dimanche]],"&gt;=190")*1000</f>
        <v>0</v>
      </c>
      <c r="R511" s="21">
        <f t="shared" si="14"/>
        <v>0</v>
      </c>
      <c r="S511" s="21">
        <f t="shared" si="15"/>
        <v>0</v>
      </c>
      <c r="T511" s="54" t="str">
        <f>IF(Tableau41516[[#This Row],[Matricule]]&gt;1,IF(COUNTIF(Tableau41516[DateMatricule],Tableau41516[[#This Row],[DateMatricule]])&gt;1,"Doublon",""),"")</f>
        <v/>
      </c>
      <c r="U511"/>
    </row>
    <row r="512" spans="1:21" x14ac:dyDescent="0.25">
      <c r="A512" s="12" t="str">
        <f>IF(Tableau41516[[#This Row],[Semaine]]="","",VLOOKUP(Tableau41516[[#This Row],[Semaine]],Listes!$A:$B,2,FALSE))</f>
        <v/>
      </c>
      <c r="B512" s="12" t="str">
        <f>IF(ISBLANK(Tableau41516[[#This Row],[Matricule]]),"",VLOOKUP(Tableau41516[[#This Row],[Matricule]],#REF!,2,FALSE))</f>
        <v/>
      </c>
      <c r="C512" s="12" t="str">
        <f>IF(ISBLANK(Tableau41516[[#This Row],[Matricule]]),"",VLOOKUP(Tableau41516[[#This Row],[Matricule]],#REF!,3,FALSE))</f>
        <v/>
      </c>
      <c r="D512" s="12" t="str">
        <f>CONCATENATE(Tableau41516[[#This Row],[Semaine]],Tableau41516[[#This Row],[Matricule]])</f>
        <v/>
      </c>
      <c r="H512" s="8"/>
      <c r="I512" s="8"/>
      <c r="J512" s="8"/>
      <c r="K512" s="8"/>
      <c r="L512" s="8"/>
      <c r="M512" s="8"/>
      <c r="N512" s="8"/>
      <c r="O512" s="21">
        <f>COUNTIF(Tableau41516[[#This Row],[Lundi]:[Dimanche]],"&gt;0")</f>
        <v>0</v>
      </c>
      <c r="P512" s="21">
        <f>SUM(Tableau41516[[#This Row],[Lundi]:[Dimanche]])</f>
        <v>0</v>
      </c>
      <c r="Q512" s="21">
        <f>COUNTIF(Tableau41516[[#This Row],[Lundi]:[Dimanche]],"&gt;=190")*1000</f>
        <v>0</v>
      </c>
      <c r="R512" s="21">
        <f t="shared" si="14"/>
        <v>0</v>
      </c>
      <c r="S512" s="21">
        <f t="shared" si="15"/>
        <v>0</v>
      </c>
      <c r="T512" s="54" t="str">
        <f>IF(Tableau41516[[#This Row],[Matricule]]&gt;1,IF(COUNTIF(Tableau41516[DateMatricule],Tableau41516[[#This Row],[DateMatricule]])&gt;1,"Doublon",""),"")</f>
        <v/>
      </c>
      <c r="U512"/>
    </row>
    <row r="513" spans="1:21" x14ac:dyDescent="0.25">
      <c r="A513" s="12" t="str">
        <f>IF(Tableau41516[[#This Row],[Semaine]]="","",VLOOKUP(Tableau41516[[#This Row],[Semaine]],Listes!$A:$B,2,FALSE))</f>
        <v/>
      </c>
      <c r="B513" s="12" t="str">
        <f>IF(ISBLANK(Tableau41516[[#This Row],[Matricule]]),"",VLOOKUP(Tableau41516[[#This Row],[Matricule]],#REF!,2,FALSE))</f>
        <v/>
      </c>
      <c r="C513" s="12" t="str">
        <f>IF(ISBLANK(Tableau41516[[#This Row],[Matricule]]),"",VLOOKUP(Tableau41516[[#This Row],[Matricule]],#REF!,3,FALSE))</f>
        <v/>
      </c>
      <c r="D513" s="12" t="str">
        <f>CONCATENATE(Tableau41516[[#This Row],[Semaine]],Tableau41516[[#This Row],[Matricule]])</f>
        <v/>
      </c>
      <c r="H513" s="8"/>
      <c r="I513" s="8"/>
      <c r="J513" s="8"/>
      <c r="K513" s="8"/>
      <c r="L513" s="8"/>
      <c r="M513" s="8"/>
      <c r="N513" s="8"/>
      <c r="O513" s="21">
        <f>COUNTIF(Tableau41516[[#This Row],[Lundi]:[Dimanche]],"&gt;0")</f>
        <v>0</v>
      </c>
      <c r="P513" s="21">
        <f>SUM(Tableau41516[[#This Row],[Lundi]:[Dimanche]])</f>
        <v>0</v>
      </c>
      <c r="Q513" s="21">
        <f>COUNTIF(Tableau41516[[#This Row],[Lundi]:[Dimanche]],"&gt;=190")*1000</f>
        <v>0</v>
      </c>
      <c r="R513" s="21">
        <f t="shared" si="14"/>
        <v>0</v>
      </c>
      <c r="S513" s="21">
        <f t="shared" si="15"/>
        <v>0</v>
      </c>
      <c r="T513" s="54" t="str">
        <f>IF(Tableau41516[[#This Row],[Matricule]]&gt;1,IF(COUNTIF(Tableau41516[DateMatricule],Tableau41516[[#This Row],[DateMatricule]])&gt;1,"Doublon",""),"")</f>
        <v/>
      </c>
      <c r="U513"/>
    </row>
    <row r="514" spans="1:21" x14ac:dyDescent="0.25">
      <c r="A514" s="12" t="str">
        <f>IF(Tableau41516[[#This Row],[Semaine]]="","",VLOOKUP(Tableau41516[[#This Row],[Semaine]],Listes!$A:$B,2,FALSE))</f>
        <v/>
      </c>
      <c r="B514" s="12" t="str">
        <f>IF(ISBLANK(Tableau41516[[#This Row],[Matricule]]),"",VLOOKUP(Tableau41516[[#This Row],[Matricule]],#REF!,2,FALSE))</f>
        <v/>
      </c>
      <c r="C514" s="12" t="str">
        <f>IF(ISBLANK(Tableau41516[[#This Row],[Matricule]]),"",VLOOKUP(Tableau41516[[#This Row],[Matricule]],#REF!,3,FALSE))</f>
        <v/>
      </c>
      <c r="D514" s="12" t="str">
        <f>CONCATENATE(Tableau41516[[#This Row],[Semaine]],Tableau41516[[#This Row],[Matricule]])</f>
        <v/>
      </c>
      <c r="H514" s="8"/>
      <c r="I514" s="8"/>
      <c r="J514" s="8"/>
      <c r="K514" s="8"/>
      <c r="L514" s="8"/>
      <c r="M514" s="8"/>
      <c r="N514" s="8"/>
      <c r="O514" s="21">
        <f>COUNTIF(Tableau41516[[#This Row],[Lundi]:[Dimanche]],"&gt;0")</f>
        <v>0</v>
      </c>
      <c r="P514" s="21">
        <f>SUM(Tableau41516[[#This Row],[Lundi]:[Dimanche]])</f>
        <v>0</v>
      </c>
      <c r="Q514" s="21">
        <f>COUNTIF(Tableau41516[[#This Row],[Lundi]:[Dimanche]],"&gt;=190")*1000</f>
        <v>0</v>
      </c>
      <c r="R514" s="21">
        <f t="shared" si="14"/>
        <v>0</v>
      </c>
      <c r="S514" s="21">
        <f t="shared" si="15"/>
        <v>0</v>
      </c>
      <c r="T514" s="54" t="str">
        <f>IF(Tableau41516[[#This Row],[Matricule]]&gt;1,IF(COUNTIF(Tableau41516[DateMatricule],Tableau41516[[#This Row],[DateMatricule]])&gt;1,"Doublon",""),"")</f>
        <v/>
      </c>
      <c r="U514"/>
    </row>
    <row r="515" spans="1:21" x14ac:dyDescent="0.25">
      <c r="A515" s="12" t="str">
        <f>IF(Tableau41516[[#This Row],[Semaine]]="","",VLOOKUP(Tableau41516[[#This Row],[Semaine]],Listes!$A:$B,2,FALSE))</f>
        <v/>
      </c>
      <c r="B515" s="12" t="str">
        <f>IF(ISBLANK(Tableau41516[[#This Row],[Matricule]]),"",VLOOKUP(Tableau41516[[#This Row],[Matricule]],#REF!,2,FALSE))</f>
        <v/>
      </c>
      <c r="C515" s="12" t="str">
        <f>IF(ISBLANK(Tableau41516[[#This Row],[Matricule]]),"",VLOOKUP(Tableau41516[[#This Row],[Matricule]],#REF!,3,FALSE))</f>
        <v/>
      </c>
      <c r="D515" s="12" t="str">
        <f>CONCATENATE(Tableau41516[[#This Row],[Semaine]],Tableau41516[[#This Row],[Matricule]])</f>
        <v/>
      </c>
      <c r="H515" s="8"/>
      <c r="I515" s="8"/>
      <c r="J515" s="8"/>
      <c r="K515" s="8"/>
      <c r="L515" s="8"/>
      <c r="M515" s="8"/>
      <c r="N515" s="8"/>
      <c r="O515" s="21">
        <f>COUNTIF(Tableau41516[[#This Row],[Lundi]:[Dimanche]],"&gt;0")</f>
        <v>0</v>
      </c>
      <c r="P515" s="21">
        <f>SUM(Tableau41516[[#This Row],[Lundi]:[Dimanche]])</f>
        <v>0</v>
      </c>
      <c r="Q515" s="21">
        <f>COUNTIF(Tableau41516[[#This Row],[Lundi]:[Dimanche]],"&gt;=190")*1000</f>
        <v>0</v>
      </c>
      <c r="R515" s="21">
        <f t="shared" ref="R515:R578" si="16">+IF(P515&gt;1140,(P515-1140)*20,0)</f>
        <v>0</v>
      </c>
      <c r="S515" s="21">
        <f t="shared" ref="S515:S578" si="17">+Q515+R515</f>
        <v>0</v>
      </c>
      <c r="T515" s="54" t="str">
        <f>IF(Tableau41516[[#This Row],[Matricule]]&gt;1,IF(COUNTIF(Tableau41516[DateMatricule],Tableau41516[[#This Row],[DateMatricule]])&gt;1,"Doublon",""),"")</f>
        <v/>
      </c>
      <c r="U515"/>
    </row>
    <row r="516" spans="1:21" x14ac:dyDescent="0.25">
      <c r="A516" s="12" t="str">
        <f>IF(Tableau41516[[#This Row],[Semaine]]="","",VLOOKUP(Tableau41516[[#This Row],[Semaine]],Listes!$A:$B,2,FALSE))</f>
        <v/>
      </c>
      <c r="B516" s="12" t="str">
        <f>IF(ISBLANK(Tableau41516[[#This Row],[Matricule]]),"",VLOOKUP(Tableau41516[[#This Row],[Matricule]],#REF!,2,FALSE))</f>
        <v/>
      </c>
      <c r="C516" s="12" t="str">
        <f>IF(ISBLANK(Tableau41516[[#This Row],[Matricule]]),"",VLOOKUP(Tableau41516[[#This Row],[Matricule]],#REF!,3,FALSE))</f>
        <v/>
      </c>
      <c r="D516" s="12" t="str">
        <f>CONCATENATE(Tableau41516[[#This Row],[Semaine]],Tableau41516[[#This Row],[Matricule]])</f>
        <v/>
      </c>
      <c r="H516" s="8"/>
      <c r="I516" s="8"/>
      <c r="J516" s="8"/>
      <c r="K516" s="8"/>
      <c r="L516" s="8"/>
      <c r="M516" s="8"/>
      <c r="N516" s="8"/>
      <c r="O516" s="21">
        <f>COUNTIF(Tableau41516[[#This Row],[Lundi]:[Dimanche]],"&gt;0")</f>
        <v>0</v>
      </c>
      <c r="P516" s="21">
        <f>SUM(Tableau41516[[#This Row],[Lundi]:[Dimanche]])</f>
        <v>0</v>
      </c>
      <c r="Q516" s="21">
        <f>COUNTIF(Tableau41516[[#This Row],[Lundi]:[Dimanche]],"&gt;=190")*1000</f>
        <v>0</v>
      </c>
      <c r="R516" s="21">
        <f t="shared" si="16"/>
        <v>0</v>
      </c>
      <c r="S516" s="21">
        <f t="shared" si="17"/>
        <v>0</v>
      </c>
      <c r="T516" s="54" t="str">
        <f>IF(Tableau41516[[#This Row],[Matricule]]&gt;1,IF(COUNTIF(Tableau41516[DateMatricule],Tableau41516[[#This Row],[DateMatricule]])&gt;1,"Doublon",""),"")</f>
        <v/>
      </c>
      <c r="U516"/>
    </row>
    <row r="517" spans="1:21" x14ac:dyDescent="0.25">
      <c r="A517" s="12" t="str">
        <f>IF(Tableau41516[[#This Row],[Semaine]]="","",VLOOKUP(Tableau41516[[#This Row],[Semaine]],Listes!$A:$B,2,FALSE))</f>
        <v/>
      </c>
      <c r="B517" s="12" t="str">
        <f>IF(ISBLANK(Tableau41516[[#This Row],[Matricule]]),"",VLOOKUP(Tableau41516[[#This Row],[Matricule]],#REF!,2,FALSE))</f>
        <v/>
      </c>
      <c r="C517" s="12" t="str">
        <f>IF(ISBLANK(Tableau41516[[#This Row],[Matricule]]),"",VLOOKUP(Tableau41516[[#This Row],[Matricule]],#REF!,3,FALSE))</f>
        <v/>
      </c>
      <c r="D517" s="12" t="str">
        <f>CONCATENATE(Tableau41516[[#This Row],[Semaine]],Tableau41516[[#This Row],[Matricule]])</f>
        <v/>
      </c>
      <c r="H517" s="8"/>
      <c r="I517" s="8"/>
      <c r="J517" s="8"/>
      <c r="K517" s="8"/>
      <c r="L517" s="8"/>
      <c r="M517" s="8"/>
      <c r="N517" s="8"/>
      <c r="O517" s="21">
        <f>COUNTIF(Tableau41516[[#This Row],[Lundi]:[Dimanche]],"&gt;0")</f>
        <v>0</v>
      </c>
      <c r="P517" s="21">
        <f>SUM(Tableau41516[[#This Row],[Lundi]:[Dimanche]])</f>
        <v>0</v>
      </c>
      <c r="Q517" s="21">
        <f>COUNTIF(Tableau41516[[#This Row],[Lundi]:[Dimanche]],"&gt;=190")*1000</f>
        <v>0</v>
      </c>
      <c r="R517" s="21">
        <f t="shared" si="16"/>
        <v>0</v>
      </c>
      <c r="S517" s="21">
        <f t="shared" si="17"/>
        <v>0</v>
      </c>
      <c r="T517" s="54" t="str">
        <f>IF(Tableau41516[[#This Row],[Matricule]]&gt;1,IF(COUNTIF(Tableau41516[DateMatricule],Tableau41516[[#This Row],[DateMatricule]])&gt;1,"Doublon",""),"")</f>
        <v/>
      </c>
      <c r="U517"/>
    </row>
    <row r="518" spans="1:21" x14ac:dyDescent="0.25">
      <c r="A518" s="12" t="str">
        <f>IF(Tableau41516[[#This Row],[Semaine]]="","",VLOOKUP(Tableau41516[[#This Row],[Semaine]],Listes!$A:$B,2,FALSE))</f>
        <v/>
      </c>
      <c r="B518" s="12" t="str">
        <f>IF(ISBLANK(Tableau41516[[#This Row],[Matricule]]),"",VLOOKUP(Tableau41516[[#This Row],[Matricule]],#REF!,2,FALSE))</f>
        <v/>
      </c>
      <c r="C518" s="12" t="str">
        <f>IF(ISBLANK(Tableau41516[[#This Row],[Matricule]]),"",VLOOKUP(Tableau41516[[#This Row],[Matricule]],#REF!,3,FALSE))</f>
        <v/>
      </c>
      <c r="D518" s="12" t="str">
        <f>CONCATENATE(Tableau41516[[#This Row],[Semaine]],Tableau41516[[#This Row],[Matricule]])</f>
        <v/>
      </c>
      <c r="H518" s="8"/>
      <c r="I518" s="8"/>
      <c r="J518" s="8"/>
      <c r="K518" s="8"/>
      <c r="L518" s="8"/>
      <c r="M518" s="8"/>
      <c r="N518" s="8"/>
      <c r="O518" s="21">
        <f>COUNTIF(Tableau41516[[#This Row],[Lundi]:[Dimanche]],"&gt;0")</f>
        <v>0</v>
      </c>
      <c r="P518" s="21">
        <f>SUM(Tableau41516[[#This Row],[Lundi]:[Dimanche]])</f>
        <v>0</v>
      </c>
      <c r="Q518" s="21">
        <f>COUNTIF(Tableau41516[[#This Row],[Lundi]:[Dimanche]],"&gt;=190")*1000</f>
        <v>0</v>
      </c>
      <c r="R518" s="21">
        <f t="shared" si="16"/>
        <v>0</v>
      </c>
      <c r="S518" s="21">
        <f t="shared" si="17"/>
        <v>0</v>
      </c>
      <c r="T518" s="54" t="str">
        <f>IF(Tableau41516[[#This Row],[Matricule]]&gt;1,IF(COUNTIF(Tableau41516[DateMatricule],Tableau41516[[#This Row],[DateMatricule]])&gt;1,"Doublon",""),"")</f>
        <v/>
      </c>
      <c r="U518"/>
    </row>
    <row r="519" spans="1:21" x14ac:dyDescent="0.25">
      <c r="A519" s="12" t="str">
        <f>IF(Tableau41516[[#This Row],[Semaine]]="","",VLOOKUP(Tableau41516[[#This Row],[Semaine]],Listes!$A:$B,2,FALSE))</f>
        <v/>
      </c>
      <c r="B519" s="12" t="str">
        <f>IF(ISBLANK(Tableau41516[[#This Row],[Matricule]]),"",VLOOKUP(Tableau41516[[#This Row],[Matricule]],#REF!,2,FALSE))</f>
        <v/>
      </c>
      <c r="C519" s="12" t="str">
        <f>IF(ISBLANK(Tableau41516[[#This Row],[Matricule]]),"",VLOOKUP(Tableau41516[[#This Row],[Matricule]],#REF!,3,FALSE))</f>
        <v/>
      </c>
      <c r="D519" s="12" t="str">
        <f>CONCATENATE(Tableau41516[[#This Row],[Semaine]],Tableau41516[[#This Row],[Matricule]])</f>
        <v/>
      </c>
      <c r="H519" s="8"/>
      <c r="I519" s="8"/>
      <c r="J519" s="8"/>
      <c r="K519" s="8"/>
      <c r="L519" s="8"/>
      <c r="M519" s="8"/>
      <c r="N519" s="8"/>
      <c r="O519" s="21">
        <f>COUNTIF(Tableau41516[[#This Row],[Lundi]:[Dimanche]],"&gt;0")</f>
        <v>0</v>
      </c>
      <c r="P519" s="21">
        <f>SUM(Tableau41516[[#This Row],[Lundi]:[Dimanche]])</f>
        <v>0</v>
      </c>
      <c r="Q519" s="21">
        <f>COUNTIF(Tableau41516[[#This Row],[Lundi]:[Dimanche]],"&gt;=190")*1000</f>
        <v>0</v>
      </c>
      <c r="R519" s="21">
        <f t="shared" si="16"/>
        <v>0</v>
      </c>
      <c r="S519" s="21">
        <f t="shared" si="17"/>
        <v>0</v>
      </c>
      <c r="T519" s="54" t="str">
        <f>IF(Tableau41516[[#This Row],[Matricule]]&gt;1,IF(COUNTIF(Tableau41516[DateMatricule],Tableau41516[[#This Row],[DateMatricule]])&gt;1,"Doublon",""),"")</f>
        <v/>
      </c>
      <c r="U519"/>
    </row>
    <row r="520" spans="1:21" x14ac:dyDescent="0.25">
      <c r="A520" s="12" t="str">
        <f>IF(Tableau41516[[#This Row],[Semaine]]="","",VLOOKUP(Tableau41516[[#This Row],[Semaine]],Listes!$A:$B,2,FALSE))</f>
        <v/>
      </c>
      <c r="B520" s="12" t="str">
        <f>IF(ISBLANK(Tableau41516[[#This Row],[Matricule]]),"",VLOOKUP(Tableau41516[[#This Row],[Matricule]],#REF!,2,FALSE))</f>
        <v/>
      </c>
      <c r="C520" s="12" t="str">
        <f>IF(ISBLANK(Tableau41516[[#This Row],[Matricule]]),"",VLOOKUP(Tableau41516[[#This Row],[Matricule]],#REF!,3,FALSE))</f>
        <v/>
      </c>
      <c r="D520" s="12" t="str">
        <f>CONCATENATE(Tableau41516[[#This Row],[Semaine]],Tableau41516[[#This Row],[Matricule]])</f>
        <v/>
      </c>
      <c r="H520" s="8"/>
      <c r="I520" s="8"/>
      <c r="J520" s="8"/>
      <c r="K520" s="8"/>
      <c r="L520" s="8"/>
      <c r="M520" s="8"/>
      <c r="N520" s="8"/>
      <c r="O520" s="21">
        <f>COUNTIF(Tableau41516[[#This Row],[Lundi]:[Dimanche]],"&gt;0")</f>
        <v>0</v>
      </c>
      <c r="P520" s="21">
        <f>SUM(Tableau41516[[#This Row],[Lundi]:[Dimanche]])</f>
        <v>0</v>
      </c>
      <c r="Q520" s="21">
        <f>COUNTIF(Tableau41516[[#This Row],[Lundi]:[Dimanche]],"&gt;=190")*1000</f>
        <v>0</v>
      </c>
      <c r="R520" s="21">
        <f t="shared" si="16"/>
        <v>0</v>
      </c>
      <c r="S520" s="21">
        <f t="shared" si="17"/>
        <v>0</v>
      </c>
      <c r="T520" s="54" t="str">
        <f>IF(Tableau41516[[#This Row],[Matricule]]&gt;1,IF(COUNTIF(Tableau41516[DateMatricule],Tableau41516[[#This Row],[DateMatricule]])&gt;1,"Doublon",""),"")</f>
        <v/>
      </c>
      <c r="U520"/>
    </row>
    <row r="521" spans="1:21" x14ac:dyDescent="0.25">
      <c r="A521" s="12" t="str">
        <f>IF(Tableau41516[[#This Row],[Semaine]]="","",VLOOKUP(Tableau41516[[#This Row],[Semaine]],Listes!$A:$B,2,FALSE))</f>
        <v/>
      </c>
      <c r="B521" s="12" t="str">
        <f>IF(ISBLANK(Tableau41516[[#This Row],[Matricule]]),"",VLOOKUP(Tableau41516[[#This Row],[Matricule]],#REF!,2,FALSE))</f>
        <v/>
      </c>
      <c r="C521" s="12" t="str">
        <f>IF(ISBLANK(Tableau41516[[#This Row],[Matricule]]),"",VLOOKUP(Tableau41516[[#This Row],[Matricule]],#REF!,3,FALSE))</f>
        <v/>
      </c>
      <c r="D521" s="12" t="str">
        <f>CONCATENATE(Tableau41516[[#This Row],[Semaine]],Tableau41516[[#This Row],[Matricule]])</f>
        <v/>
      </c>
      <c r="H521" s="8"/>
      <c r="I521" s="8"/>
      <c r="J521" s="8"/>
      <c r="K521" s="8"/>
      <c r="L521" s="8"/>
      <c r="M521" s="8"/>
      <c r="N521" s="8"/>
      <c r="O521" s="21">
        <f>COUNTIF(Tableau41516[[#This Row],[Lundi]:[Dimanche]],"&gt;0")</f>
        <v>0</v>
      </c>
      <c r="P521" s="21">
        <f>SUM(Tableau41516[[#This Row],[Lundi]:[Dimanche]])</f>
        <v>0</v>
      </c>
      <c r="Q521" s="21">
        <f>COUNTIF(Tableau41516[[#This Row],[Lundi]:[Dimanche]],"&gt;=190")*1000</f>
        <v>0</v>
      </c>
      <c r="R521" s="21">
        <f t="shared" si="16"/>
        <v>0</v>
      </c>
      <c r="S521" s="21">
        <f t="shared" si="17"/>
        <v>0</v>
      </c>
      <c r="T521" s="54" t="str">
        <f>IF(Tableau41516[[#This Row],[Matricule]]&gt;1,IF(COUNTIF(Tableau41516[DateMatricule],Tableau41516[[#This Row],[DateMatricule]])&gt;1,"Doublon",""),"")</f>
        <v/>
      </c>
      <c r="U521"/>
    </row>
    <row r="522" spans="1:21" x14ac:dyDescent="0.25">
      <c r="A522" s="12" t="str">
        <f>IF(Tableau41516[[#This Row],[Semaine]]="","",VLOOKUP(Tableau41516[[#This Row],[Semaine]],Listes!$A:$B,2,FALSE))</f>
        <v/>
      </c>
      <c r="B522" s="12" t="str">
        <f>IF(ISBLANK(Tableau41516[[#This Row],[Matricule]]),"",VLOOKUP(Tableau41516[[#This Row],[Matricule]],#REF!,2,FALSE))</f>
        <v/>
      </c>
      <c r="C522" s="12" t="str">
        <f>IF(ISBLANK(Tableau41516[[#This Row],[Matricule]]),"",VLOOKUP(Tableau41516[[#This Row],[Matricule]],#REF!,3,FALSE))</f>
        <v/>
      </c>
      <c r="D522" s="12" t="str">
        <f>CONCATENATE(Tableau41516[[#This Row],[Semaine]],Tableau41516[[#This Row],[Matricule]])</f>
        <v/>
      </c>
      <c r="H522" s="8"/>
      <c r="I522" s="8"/>
      <c r="J522" s="8"/>
      <c r="K522" s="8"/>
      <c r="L522" s="8"/>
      <c r="M522" s="8"/>
      <c r="N522" s="8"/>
      <c r="O522" s="21">
        <f>COUNTIF(Tableau41516[[#This Row],[Lundi]:[Dimanche]],"&gt;0")</f>
        <v>0</v>
      </c>
      <c r="P522" s="21">
        <f>SUM(Tableau41516[[#This Row],[Lundi]:[Dimanche]])</f>
        <v>0</v>
      </c>
      <c r="Q522" s="21">
        <f>COUNTIF(Tableau41516[[#This Row],[Lundi]:[Dimanche]],"&gt;=190")*1000</f>
        <v>0</v>
      </c>
      <c r="R522" s="21">
        <f t="shared" si="16"/>
        <v>0</v>
      </c>
      <c r="S522" s="21">
        <f t="shared" si="17"/>
        <v>0</v>
      </c>
      <c r="T522" s="54" t="str">
        <f>IF(Tableau41516[[#This Row],[Matricule]]&gt;1,IF(COUNTIF(Tableau41516[DateMatricule],Tableau41516[[#This Row],[DateMatricule]])&gt;1,"Doublon",""),"")</f>
        <v/>
      </c>
      <c r="U522"/>
    </row>
    <row r="523" spans="1:21" x14ac:dyDescent="0.25">
      <c r="A523" s="12" t="str">
        <f>IF(Tableau41516[[#This Row],[Semaine]]="","",VLOOKUP(Tableau41516[[#This Row],[Semaine]],Listes!$A:$B,2,FALSE))</f>
        <v/>
      </c>
      <c r="B523" s="12" t="str">
        <f>IF(ISBLANK(Tableau41516[[#This Row],[Matricule]]),"",VLOOKUP(Tableau41516[[#This Row],[Matricule]],#REF!,2,FALSE))</f>
        <v/>
      </c>
      <c r="C523" s="12" t="str">
        <f>IF(ISBLANK(Tableau41516[[#This Row],[Matricule]]),"",VLOOKUP(Tableau41516[[#This Row],[Matricule]],#REF!,3,FALSE))</f>
        <v/>
      </c>
      <c r="D523" s="12" t="str">
        <f>CONCATENATE(Tableau41516[[#This Row],[Semaine]],Tableau41516[[#This Row],[Matricule]])</f>
        <v/>
      </c>
      <c r="H523" s="8"/>
      <c r="I523" s="8"/>
      <c r="J523" s="8"/>
      <c r="K523" s="8"/>
      <c r="L523" s="8"/>
      <c r="M523" s="8"/>
      <c r="N523" s="8"/>
      <c r="O523" s="21">
        <f>COUNTIF(Tableau41516[[#This Row],[Lundi]:[Dimanche]],"&gt;0")</f>
        <v>0</v>
      </c>
      <c r="P523" s="21">
        <f>SUM(Tableau41516[[#This Row],[Lundi]:[Dimanche]])</f>
        <v>0</v>
      </c>
      <c r="Q523" s="21">
        <f>COUNTIF(Tableau41516[[#This Row],[Lundi]:[Dimanche]],"&gt;=190")*1000</f>
        <v>0</v>
      </c>
      <c r="R523" s="21">
        <f t="shared" si="16"/>
        <v>0</v>
      </c>
      <c r="S523" s="21">
        <f t="shared" si="17"/>
        <v>0</v>
      </c>
      <c r="T523" s="54" t="str">
        <f>IF(Tableau41516[[#This Row],[Matricule]]&gt;1,IF(COUNTIF(Tableau41516[DateMatricule],Tableau41516[[#This Row],[DateMatricule]])&gt;1,"Doublon",""),"")</f>
        <v/>
      </c>
      <c r="U523"/>
    </row>
    <row r="524" spans="1:21" x14ac:dyDescent="0.25">
      <c r="A524" s="12" t="str">
        <f>IF(Tableau41516[[#This Row],[Semaine]]="","",VLOOKUP(Tableau41516[[#This Row],[Semaine]],Listes!$A:$B,2,FALSE))</f>
        <v/>
      </c>
      <c r="B524" s="12" t="str">
        <f>IF(ISBLANK(Tableau41516[[#This Row],[Matricule]]),"",VLOOKUP(Tableau41516[[#This Row],[Matricule]],#REF!,2,FALSE))</f>
        <v/>
      </c>
      <c r="C524" s="12" t="str">
        <f>IF(ISBLANK(Tableau41516[[#This Row],[Matricule]]),"",VLOOKUP(Tableau41516[[#This Row],[Matricule]],#REF!,3,FALSE))</f>
        <v/>
      </c>
      <c r="D524" s="12" t="str">
        <f>CONCATENATE(Tableau41516[[#This Row],[Semaine]],Tableau41516[[#This Row],[Matricule]])</f>
        <v/>
      </c>
      <c r="H524" s="8"/>
      <c r="I524" s="8"/>
      <c r="J524" s="8"/>
      <c r="K524" s="8"/>
      <c r="L524" s="8"/>
      <c r="M524" s="8"/>
      <c r="N524" s="8"/>
      <c r="O524" s="21">
        <f>COUNTIF(Tableau41516[[#This Row],[Lundi]:[Dimanche]],"&gt;0")</f>
        <v>0</v>
      </c>
      <c r="P524" s="21">
        <f>SUM(Tableau41516[[#This Row],[Lundi]:[Dimanche]])</f>
        <v>0</v>
      </c>
      <c r="Q524" s="21">
        <f>COUNTIF(Tableau41516[[#This Row],[Lundi]:[Dimanche]],"&gt;=190")*1000</f>
        <v>0</v>
      </c>
      <c r="R524" s="21">
        <f t="shared" si="16"/>
        <v>0</v>
      </c>
      <c r="S524" s="21">
        <f t="shared" si="17"/>
        <v>0</v>
      </c>
      <c r="T524" s="54" t="str">
        <f>IF(Tableau41516[[#This Row],[Matricule]]&gt;1,IF(COUNTIF(Tableau41516[DateMatricule],Tableau41516[[#This Row],[DateMatricule]])&gt;1,"Doublon",""),"")</f>
        <v/>
      </c>
      <c r="U524"/>
    </row>
    <row r="525" spans="1:21" x14ac:dyDescent="0.25">
      <c r="A525" s="12" t="str">
        <f>IF(Tableau41516[[#This Row],[Semaine]]="","",VLOOKUP(Tableau41516[[#This Row],[Semaine]],Listes!$A:$B,2,FALSE))</f>
        <v/>
      </c>
      <c r="B525" s="12" t="str">
        <f>IF(ISBLANK(Tableau41516[[#This Row],[Matricule]]),"",VLOOKUP(Tableau41516[[#This Row],[Matricule]],#REF!,2,FALSE))</f>
        <v/>
      </c>
      <c r="C525" s="12" t="str">
        <f>IF(ISBLANK(Tableau41516[[#This Row],[Matricule]]),"",VLOOKUP(Tableau41516[[#This Row],[Matricule]],#REF!,3,FALSE))</f>
        <v/>
      </c>
      <c r="D525" s="12" t="str">
        <f>CONCATENATE(Tableau41516[[#This Row],[Semaine]],Tableau41516[[#This Row],[Matricule]])</f>
        <v/>
      </c>
      <c r="H525" s="8"/>
      <c r="I525" s="8"/>
      <c r="J525" s="8"/>
      <c r="K525" s="8"/>
      <c r="L525" s="8"/>
      <c r="M525" s="8"/>
      <c r="N525" s="8"/>
      <c r="O525" s="21">
        <f>COUNTIF(Tableau41516[[#This Row],[Lundi]:[Dimanche]],"&gt;0")</f>
        <v>0</v>
      </c>
      <c r="P525" s="21">
        <f>SUM(Tableau41516[[#This Row],[Lundi]:[Dimanche]])</f>
        <v>0</v>
      </c>
      <c r="Q525" s="21">
        <f>COUNTIF(Tableau41516[[#This Row],[Lundi]:[Dimanche]],"&gt;=190")*1000</f>
        <v>0</v>
      </c>
      <c r="R525" s="21">
        <f t="shared" si="16"/>
        <v>0</v>
      </c>
      <c r="S525" s="21">
        <f t="shared" si="17"/>
        <v>0</v>
      </c>
      <c r="T525" s="54" t="str">
        <f>IF(Tableau41516[[#This Row],[Matricule]]&gt;1,IF(COUNTIF(Tableau41516[DateMatricule],Tableau41516[[#This Row],[DateMatricule]])&gt;1,"Doublon",""),"")</f>
        <v/>
      </c>
      <c r="U525"/>
    </row>
    <row r="526" spans="1:21" x14ac:dyDescent="0.25">
      <c r="A526" s="12" t="str">
        <f>IF(Tableau41516[[#This Row],[Semaine]]="","",VLOOKUP(Tableau41516[[#This Row],[Semaine]],Listes!$A:$B,2,FALSE))</f>
        <v/>
      </c>
      <c r="B526" s="12" t="str">
        <f>IF(ISBLANK(Tableau41516[[#This Row],[Matricule]]),"",VLOOKUP(Tableau41516[[#This Row],[Matricule]],#REF!,2,FALSE))</f>
        <v/>
      </c>
      <c r="C526" s="12" t="str">
        <f>IF(ISBLANK(Tableau41516[[#This Row],[Matricule]]),"",VLOOKUP(Tableau41516[[#This Row],[Matricule]],#REF!,3,FALSE))</f>
        <v/>
      </c>
      <c r="D526" s="12" t="str">
        <f>CONCATENATE(Tableau41516[[#This Row],[Semaine]],Tableau41516[[#This Row],[Matricule]])</f>
        <v/>
      </c>
      <c r="H526" s="8"/>
      <c r="I526" s="8"/>
      <c r="J526" s="8"/>
      <c r="K526" s="8"/>
      <c r="L526" s="8"/>
      <c r="M526" s="8"/>
      <c r="N526" s="8"/>
      <c r="O526" s="21">
        <f>COUNTIF(Tableau41516[[#This Row],[Lundi]:[Dimanche]],"&gt;0")</f>
        <v>0</v>
      </c>
      <c r="P526" s="21">
        <f>SUM(Tableau41516[[#This Row],[Lundi]:[Dimanche]])</f>
        <v>0</v>
      </c>
      <c r="Q526" s="21">
        <f>COUNTIF(Tableau41516[[#This Row],[Lundi]:[Dimanche]],"&gt;=190")*1000</f>
        <v>0</v>
      </c>
      <c r="R526" s="21">
        <f t="shared" si="16"/>
        <v>0</v>
      </c>
      <c r="S526" s="21">
        <f t="shared" si="17"/>
        <v>0</v>
      </c>
      <c r="T526" s="54" t="str">
        <f>IF(Tableau41516[[#This Row],[Matricule]]&gt;1,IF(COUNTIF(Tableau41516[DateMatricule],Tableau41516[[#This Row],[DateMatricule]])&gt;1,"Doublon",""),"")</f>
        <v/>
      </c>
      <c r="U526"/>
    </row>
    <row r="527" spans="1:21" x14ac:dyDescent="0.25">
      <c r="A527" s="12" t="str">
        <f>IF(Tableau41516[[#This Row],[Semaine]]="","",VLOOKUP(Tableau41516[[#This Row],[Semaine]],Listes!$A:$B,2,FALSE))</f>
        <v/>
      </c>
      <c r="B527" s="12" t="str">
        <f>IF(ISBLANK(Tableau41516[[#This Row],[Matricule]]),"",VLOOKUP(Tableau41516[[#This Row],[Matricule]],#REF!,2,FALSE))</f>
        <v/>
      </c>
      <c r="C527" s="12" t="str">
        <f>IF(ISBLANK(Tableau41516[[#This Row],[Matricule]]),"",VLOOKUP(Tableau41516[[#This Row],[Matricule]],#REF!,3,FALSE))</f>
        <v/>
      </c>
      <c r="D527" s="12" t="str">
        <f>CONCATENATE(Tableau41516[[#This Row],[Semaine]],Tableau41516[[#This Row],[Matricule]])</f>
        <v/>
      </c>
      <c r="H527" s="8"/>
      <c r="I527" s="8"/>
      <c r="J527" s="8"/>
      <c r="K527" s="8"/>
      <c r="L527" s="8"/>
      <c r="M527" s="8"/>
      <c r="N527" s="8"/>
      <c r="O527" s="21">
        <f>COUNTIF(Tableau41516[[#This Row],[Lundi]:[Dimanche]],"&gt;0")</f>
        <v>0</v>
      </c>
      <c r="P527" s="21">
        <f>SUM(Tableau41516[[#This Row],[Lundi]:[Dimanche]])</f>
        <v>0</v>
      </c>
      <c r="Q527" s="21">
        <f>COUNTIF(Tableau41516[[#This Row],[Lundi]:[Dimanche]],"&gt;=190")*1000</f>
        <v>0</v>
      </c>
      <c r="R527" s="21">
        <f t="shared" si="16"/>
        <v>0</v>
      </c>
      <c r="S527" s="21">
        <f t="shared" si="17"/>
        <v>0</v>
      </c>
      <c r="T527" s="54" t="str">
        <f>IF(Tableau41516[[#This Row],[Matricule]]&gt;1,IF(COUNTIF(Tableau41516[DateMatricule],Tableau41516[[#This Row],[DateMatricule]])&gt;1,"Doublon",""),"")</f>
        <v/>
      </c>
      <c r="U527"/>
    </row>
    <row r="528" spans="1:21" x14ac:dyDescent="0.25">
      <c r="A528" s="12" t="str">
        <f>IF(Tableau41516[[#This Row],[Semaine]]="","",VLOOKUP(Tableau41516[[#This Row],[Semaine]],Listes!$A:$B,2,FALSE))</f>
        <v/>
      </c>
      <c r="B528" s="12" t="str">
        <f>IF(ISBLANK(Tableau41516[[#This Row],[Matricule]]),"",VLOOKUP(Tableau41516[[#This Row],[Matricule]],#REF!,2,FALSE))</f>
        <v/>
      </c>
      <c r="C528" s="12" t="str">
        <f>IF(ISBLANK(Tableau41516[[#This Row],[Matricule]]),"",VLOOKUP(Tableau41516[[#This Row],[Matricule]],#REF!,3,FALSE))</f>
        <v/>
      </c>
      <c r="D528" s="12" t="str">
        <f>CONCATENATE(Tableau41516[[#This Row],[Semaine]],Tableau41516[[#This Row],[Matricule]])</f>
        <v/>
      </c>
      <c r="H528" s="8"/>
      <c r="I528" s="8"/>
      <c r="J528" s="8"/>
      <c r="K528" s="8"/>
      <c r="L528" s="8"/>
      <c r="M528" s="8"/>
      <c r="N528" s="8"/>
      <c r="O528" s="21">
        <f>COUNTIF(Tableau41516[[#This Row],[Lundi]:[Dimanche]],"&gt;0")</f>
        <v>0</v>
      </c>
      <c r="P528" s="21">
        <f>SUM(Tableau41516[[#This Row],[Lundi]:[Dimanche]])</f>
        <v>0</v>
      </c>
      <c r="Q528" s="21">
        <f>COUNTIF(Tableau41516[[#This Row],[Lundi]:[Dimanche]],"&gt;=190")*1000</f>
        <v>0</v>
      </c>
      <c r="R528" s="21">
        <f t="shared" si="16"/>
        <v>0</v>
      </c>
      <c r="S528" s="21">
        <f t="shared" si="17"/>
        <v>0</v>
      </c>
      <c r="T528" s="54" t="str">
        <f>IF(Tableau41516[[#This Row],[Matricule]]&gt;1,IF(COUNTIF(Tableau41516[DateMatricule],Tableau41516[[#This Row],[DateMatricule]])&gt;1,"Doublon",""),"")</f>
        <v/>
      </c>
      <c r="U528"/>
    </row>
    <row r="529" spans="1:21" x14ac:dyDescent="0.25">
      <c r="A529" s="12" t="str">
        <f>IF(Tableau41516[[#This Row],[Semaine]]="","",VLOOKUP(Tableau41516[[#This Row],[Semaine]],Listes!$A:$B,2,FALSE))</f>
        <v/>
      </c>
      <c r="B529" s="12" t="str">
        <f>IF(ISBLANK(Tableau41516[[#This Row],[Matricule]]),"",VLOOKUP(Tableau41516[[#This Row],[Matricule]],#REF!,2,FALSE))</f>
        <v/>
      </c>
      <c r="C529" s="12" t="str">
        <f>IF(ISBLANK(Tableau41516[[#This Row],[Matricule]]),"",VLOOKUP(Tableau41516[[#This Row],[Matricule]],#REF!,3,FALSE))</f>
        <v/>
      </c>
      <c r="D529" s="12" t="str">
        <f>CONCATENATE(Tableau41516[[#This Row],[Semaine]],Tableau41516[[#This Row],[Matricule]])</f>
        <v/>
      </c>
      <c r="H529" s="8"/>
      <c r="I529" s="8"/>
      <c r="J529" s="8"/>
      <c r="K529" s="8"/>
      <c r="L529" s="8"/>
      <c r="M529" s="8"/>
      <c r="N529" s="8"/>
      <c r="O529" s="21">
        <f>COUNTIF(Tableau41516[[#This Row],[Lundi]:[Dimanche]],"&gt;0")</f>
        <v>0</v>
      </c>
      <c r="P529" s="21">
        <f>SUM(Tableau41516[[#This Row],[Lundi]:[Dimanche]])</f>
        <v>0</v>
      </c>
      <c r="Q529" s="21">
        <f>COUNTIF(Tableau41516[[#This Row],[Lundi]:[Dimanche]],"&gt;=190")*1000</f>
        <v>0</v>
      </c>
      <c r="R529" s="21">
        <f t="shared" si="16"/>
        <v>0</v>
      </c>
      <c r="S529" s="21">
        <f t="shared" si="17"/>
        <v>0</v>
      </c>
      <c r="T529" s="54" t="str">
        <f>IF(Tableau41516[[#This Row],[Matricule]]&gt;1,IF(COUNTIF(Tableau41516[DateMatricule],Tableau41516[[#This Row],[DateMatricule]])&gt;1,"Doublon",""),"")</f>
        <v/>
      </c>
      <c r="U529"/>
    </row>
    <row r="530" spans="1:21" x14ac:dyDescent="0.25">
      <c r="A530" s="12" t="str">
        <f>IF(Tableau41516[[#This Row],[Semaine]]="","",VLOOKUP(Tableau41516[[#This Row],[Semaine]],Listes!$A:$B,2,FALSE))</f>
        <v/>
      </c>
      <c r="B530" s="12" t="str">
        <f>IF(ISBLANK(Tableau41516[[#This Row],[Matricule]]),"",VLOOKUP(Tableau41516[[#This Row],[Matricule]],#REF!,2,FALSE))</f>
        <v/>
      </c>
      <c r="C530" s="12" t="str">
        <f>IF(ISBLANK(Tableau41516[[#This Row],[Matricule]]),"",VLOOKUP(Tableau41516[[#This Row],[Matricule]],#REF!,3,FALSE))</f>
        <v/>
      </c>
      <c r="D530" s="12" t="str">
        <f>CONCATENATE(Tableau41516[[#This Row],[Semaine]],Tableau41516[[#This Row],[Matricule]])</f>
        <v/>
      </c>
      <c r="H530" s="8"/>
      <c r="I530" s="8"/>
      <c r="J530" s="8"/>
      <c r="K530" s="8"/>
      <c r="L530" s="8"/>
      <c r="M530" s="8"/>
      <c r="N530" s="8"/>
      <c r="O530" s="21">
        <f>COUNTIF(Tableau41516[[#This Row],[Lundi]:[Dimanche]],"&gt;0")</f>
        <v>0</v>
      </c>
      <c r="P530" s="21">
        <f>SUM(Tableau41516[[#This Row],[Lundi]:[Dimanche]])</f>
        <v>0</v>
      </c>
      <c r="Q530" s="21">
        <f>COUNTIF(Tableau41516[[#This Row],[Lundi]:[Dimanche]],"&gt;=190")*1000</f>
        <v>0</v>
      </c>
      <c r="R530" s="21">
        <f t="shared" si="16"/>
        <v>0</v>
      </c>
      <c r="S530" s="21">
        <f t="shared" si="17"/>
        <v>0</v>
      </c>
      <c r="T530" s="54" t="str">
        <f>IF(Tableau41516[[#This Row],[Matricule]]&gt;1,IF(COUNTIF(Tableau41516[DateMatricule],Tableau41516[[#This Row],[DateMatricule]])&gt;1,"Doublon",""),"")</f>
        <v/>
      </c>
      <c r="U530"/>
    </row>
    <row r="531" spans="1:21" x14ac:dyDescent="0.25">
      <c r="A531" s="12" t="str">
        <f>IF(Tableau41516[[#This Row],[Semaine]]="","",VLOOKUP(Tableau41516[[#This Row],[Semaine]],Listes!$A:$B,2,FALSE))</f>
        <v/>
      </c>
      <c r="B531" s="12" t="str">
        <f>IF(ISBLANK(Tableau41516[[#This Row],[Matricule]]),"",VLOOKUP(Tableau41516[[#This Row],[Matricule]],#REF!,2,FALSE))</f>
        <v/>
      </c>
      <c r="C531" s="12" t="str">
        <f>IF(ISBLANK(Tableau41516[[#This Row],[Matricule]]),"",VLOOKUP(Tableau41516[[#This Row],[Matricule]],#REF!,3,FALSE))</f>
        <v/>
      </c>
      <c r="D531" s="12" t="str">
        <f>CONCATENATE(Tableau41516[[#This Row],[Semaine]],Tableau41516[[#This Row],[Matricule]])</f>
        <v/>
      </c>
      <c r="H531" s="8"/>
      <c r="I531" s="8"/>
      <c r="J531" s="8"/>
      <c r="K531" s="8"/>
      <c r="L531" s="8"/>
      <c r="M531" s="8"/>
      <c r="N531" s="8"/>
      <c r="O531" s="21">
        <f>COUNTIF(Tableau41516[[#This Row],[Lundi]:[Dimanche]],"&gt;0")</f>
        <v>0</v>
      </c>
      <c r="P531" s="21">
        <f>SUM(Tableau41516[[#This Row],[Lundi]:[Dimanche]])</f>
        <v>0</v>
      </c>
      <c r="Q531" s="21">
        <f>COUNTIF(Tableau41516[[#This Row],[Lundi]:[Dimanche]],"&gt;=190")*1000</f>
        <v>0</v>
      </c>
      <c r="R531" s="21">
        <f t="shared" si="16"/>
        <v>0</v>
      </c>
      <c r="S531" s="21">
        <f t="shared" si="17"/>
        <v>0</v>
      </c>
      <c r="T531" s="54" t="str">
        <f>IF(Tableau41516[[#This Row],[Matricule]]&gt;1,IF(COUNTIF(Tableau41516[DateMatricule],Tableau41516[[#This Row],[DateMatricule]])&gt;1,"Doublon",""),"")</f>
        <v/>
      </c>
      <c r="U531"/>
    </row>
    <row r="532" spans="1:21" x14ac:dyDescent="0.25">
      <c r="A532" s="12" t="str">
        <f>IF(Tableau41516[[#This Row],[Semaine]]="","",VLOOKUP(Tableau41516[[#This Row],[Semaine]],Listes!$A:$B,2,FALSE))</f>
        <v/>
      </c>
      <c r="B532" s="12" t="str">
        <f>IF(ISBLANK(Tableau41516[[#This Row],[Matricule]]),"",VLOOKUP(Tableau41516[[#This Row],[Matricule]],#REF!,2,FALSE))</f>
        <v/>
      </c>
      <c r="C532" s="12" t="str">
        <f>IF(ISBLANK(Tableau41516[[#This Row],[Matricule]]),"",VLOOKUP(Tableau41516[[#This Row],[Matricule]],#REF!,3,FALSE))</f>
        <v/>
      </c>
      <c r="D532" s="12" t="str">
        <f>CONCATENATE(Tableau41516[[#This Row],[Semaine]],Tableau41516[[#This Row],[Matricule]])</f>
        <v/>
      </c>
      <c r="H532" s="8"/>
      <c r="I532" s="8"/>
      <c r="J532" s="8"/>
      <c r="K532" s="8"/>
      <c r="L532" s="8"/>
      <c r="M532" s="8"/>
      <c r="N532" s="8"/>
      <c r="O532" s="21">
        <f>COUNTIF(Tableau41516[[#This Row],[Lundi]:[Dimanche]],"&gt;0")</f>
        <v>0</v>
      </c>
      <c r="P532" s="21">
        <f>SUM(Tableau41516[[#This Row],[Lundi]:[Dimanche]])</f>
        <v>0</v>
      </c>
      <c r="Q532" s="21">
        <f>COUNTIF(Tableau41516[[#This Row],[Lundi]:[Dimanche]],"&gt;=190")*1000</f>
        <v>0</v>
      </c>
      <c r="R532" s="21">
        <f t="shared" si="16"/>
        <v>0</v>
      </c>
      <c r="S532" s="21">
        <f t="shared" si="17"/>
        <v>0</v>
      </c>
      <c r="T532" s="54" t="str">
        <f>IF(Tableau41516[[#This Row],[Matricule]]&gt;1,IF(COUNTIF(Tableau41516[DateMatricule],Tableau41516[[#This Row],[DateMatricule]])&gt;1,"Doublon",""),"")</f>
        <v/>
      </c>
      <c r="U532"/>
    </row>
    <row r="533" spans="1:21" x14ac:dyDescent="0.25">
      <c r="A533" s="12" t="str">
        <f>IF(Tableau41516[[#This Row],[Semaine]]="","",VLOOKUP(Tableau41516[[#This Row],[Semaine]],Listes!$A:$B,2,FALSE))</f>
        <v/>
      </c>
      <c r="B533" s="12" t="str">
        <f>IF(ISBLANK(Tableau41516[[#This Row],[Matricule]]),"",VLOOKUP(Tableau41516[[#This Row],[Matricule]],#REF!,2,FALSE))</f>
        <v/>
      </c>
      <c r="C533" s="12" t="str">
        <f>IF(ISBLANK(Tableau41516[[#This Row],[Matricule]]),"",VLOOKUP(Tableau41516[[#This Row],[Matricule]],#REF!,3,FALSE))</f>
        <v/>
      </c>
      <c r="D533" s="12" t="str">
        <f>CONCATENATE(Tableau41516[[#This Row],[Semaine]],Tableau41516[[#This Row],[Matricule]])</f>
        <v/>
      </c>
      <c r="H533" s="8"/>
      <c r="I533" s="8"/>
      <c r="J533" s="8"/>
      <c r="K533" s="8"/>
      <c r="L533" s="8"/>
      <c r="M533" s="8"/>
      <c r="N533" s="8"/>
      <c r="O533" s="21">
        <f>COUNTIF(Tableau41516[[#This Row],[Lundi]:[Dimanche]],"&gt;0")</f>
        <v>0</v>
      </c>
      <c r="P533" s="21">
        <f>SUM(Tableau41516[[#This Row],[Lundi]:[Dimanche]])</f>
        <v>0</v>
      </c>
      <c r="Q533" s="21">
        <f>COUNTIF(Tableau41516[[#This Row],[Lundi]:[Dimanche]],"&gt;=190")*1000</f>
        <v>0</v>
      </c>
      <c r="R533" s="21">
        <f t="shared" si="16"/>
        <v>0</v>
      </c>
      <c r="S533" s="21">
        <f t="shared" si="17"/>
        <v>0</v>
      </c>
      <c r="T533" s="54" t="str">
        <f>IF(Tableau41516[[#This Row],[Matricule]]&gt;1,IF(COUNTIF(Tableau41516[DateMatricule],Tableau41516[[#This Row],[DateMatricule]])&gt;1,"Doublon",""),"")</f>
        <v/>
      </c>
      <c r="U533"/>
    </row>
    <row r="534" spans="1:21" x14ac:dyDescent="0.25">
      <c r="A534" s="12" t="str">
        <f>IF(Tableau41516[[#This Row],[Semaine]]="","",VLOOKUP(Tableau41516[[#This Row],[Semaine]],Listes!$A:$B,2,FALSE))</f>
        <v/>
      </c>
      <c r="B534" s="12" t="str">
        <f>IF(ISBLANK(Tableau41516[[#This Row],[Matricule]]),"",VLOOKUP(Tableau41516[[#This Row],[Matricule]],#REF!,2,FALSE))</f>
        <v/>
      </c>
      <c r="C534" s="12" t="str">
        <f>IF(ISBLANK(Tableau41516[[#This Row],[Matricule]]),"",VLOOKUP(Tableau41516[[#This Row],[Matricule]],#REF!,3,FALSE))</f>
        <v/>
      </c>
      <c r="D534" s="12" t="str">
        <f>CONCATENATE(Tableau41516[[#This Row],[Semaine]],Tableau41516[[#This Row],[Matricule]])</f>
        <v/>
      </c>
      <c r="H534" s="8"/>
      <c r="I534" s="8"/>
      <c r="J534" s="8"/>
      <c r="K534" s="8"/>
      <c r="L534" s="8"/>
      <c r="M534" s="8"/>
      <c r="N534" s="8"/>
      <c r="O534" s="21">
        <f>COUNTIF(Tableau41516[[#This Row],[Lundi]:[Dimanche]],"&gt;0")</f>
        <v>0</v>
      </c>
      <c r="P534" s="21">
        <f>SUM(Tableau41516[[#This Row],[Lundi]:[Dimanche]])</f>
        <v>0</v>
      </c>
      <c r="Q534" s="21">
        <f>COUNTIF(Tableau41516[[#This Row],[Lundi]:[Dimanche]],"&gt;=190")*1000</f>
        <v>0</v>
      </c>
      <c r="R534" s="21">
        <f t="shared" si="16"/>
        <v>0</v>
      </c>
      <c r="S534" s="21">
        <f t="shared" si="17"/>
        <v>0</v>
      </c>
      <c r="T534" s="54" t="str">
        <f>IF(Tableau41516[[#This Row],[Matricule]]&gt;1,IF(COUNTIF(Tableau41516[DateMatricule],Tableau41516[[#This Row],[DateMatricule]])&gt;1,"Doublon",""),"")</f>
        <v/>
      </c>
      <c r="U534"/>
    </row>
    <row r="535" spans="1:21" x14ac:dyDescent="0.25">
      <c r="A535" s="12" t="str">
        <f>IF(Tableau41516[[#This Row],[Semaine]]="","",VLOOKUP(Tableau41516[[#This Row],[Semaine]],Listes!$A:$B,2,FALSE))</f>
        <v/>
      </c>
      <c r="B535" s="12" t="str">
        <f>IF(ISBLANK(Tableau41516[[#This Row],[Matricule]]),"",VLOOKUP(Tableau41516[[#This Row],[Matricule]],#REF!,2,FALSE))</f>
        <v/>
      </c>
      <c r="C535" s="12" t="str">
        <f>IF(ISBLANK(Tableau41516[[#This Row],[Matricule]]),"",VLOOKUP(Tableau41516[[#This Row],[Matricule]],#REF!,3,FALSE))</f>
        <v/>
      </c>
      <c r="D535" s="12" t="str">
        <f>CONCATENATE(Tableau41516[[#This Row],[Semaine]],Tableau41516[[#This Row],[Matricule]])</f>
        <v/>
      </c>
      <c r="H535" s="8"/>
      <c r="I535" s="8"/>
      <c r="J535" s="8"/>
      <c r="K535" s="8"/>
      <c r="L535" s="8"/>
      <c r="M535" s="8"/>
      <c r="N535" s="8"/>
      <c r="O535" s="21">
        <f>COUNTIF(Tableau41516[[#This Row],[Lundi]:[Dimanche]],"&gt;0")</f>
        <v>0</v>
      </c>
      <c r="P535" s="21">
        <f>SUM(Tableau41516[[#This Row],[Lundi]:[Dimanche]])</f>
        <v>0</v>
      </c>
      <c r="Q535" s="21">
        <f>COUNTIF(Tableau41516[[#This Row],[Lundi]:[Dimanche]],"&gt;=190")*1000</f>
        <v>0</v>
      </c>
      <c r="R535" s="21">
        <f t="shared" si="16"/>
        <v>0</v>
      </c>
      <c r="S535" s="21">
        <f t="shared" si="17"/>
        <v>0</v>
      </c>
      <c r="T535" s="54" t="str">
        <f>IF(Tableau41516[[#This Row],[Matricule]]&gt;1,IF(COUNTIF(Tableau41516[DateMatricule],Tableau41516[[#This Row],[DateMatricule]])&gt;1,"Doublon",""),"")</f>
        <v/>
      </c>
      <c r="U535"/>
    </row>
    <row r="536" spans="1:21" x14ac:dyDescent="0.25">
      <c r="A536" s="12" t="str">
        <f>IF(Tableau41516[[#This Row],[Semaine]]="","",VLOOKUP(Tableau41516[[#This Row],[Semaine]],Listes!$A:$B,2,FALSE))</f>
        <v/>
      </c>
      <c r="B536" s="12" t="str">
        <f>IF(ISBLANK(Tableau41516[[#This Row],[Matricule]]),"",VLOOKUP(Tableau41516[[#This Row],[Matricule]],#REF!,2,FALSE))</f>
        <v/>
      </c>
      <c r="C536" s="12" t="str">
        <f>IF(ISBLANK(Tableau41516[[#This Row],[Matricule]]),"",VLOOKUP(Tableau41516[[#This Row],[Matricule]],#REF!,3,FALSE))</f>
        <v/>
      </c>
      <c r="D536" s="12" t="str">
        <f>CONCATENATE(Tableau41516[[#This Row],[Semaine]],Tableau41516[[#This Row],[Matricule]])</f>
        <v/>
      </c>
      <c r="H536" s="8"/>
      <c r="I536" s="8"/>
      <c r="J536" s="8"/>
      <c r="K536" s="8"/>
      <c r="L536" s="8"/>
      <c r="M536" s="8"/>
      <c r="N536" s="8"/>
      <c r="O536" s="21">
        <f>COUNTIF(Tableau41516[[#This Row],[Lundi]:[Dimanche]],"&gt;0")</f>
        <v>0</v>
      </c>
      <c r="P536" s="21">
        <f>SUM(Tableau41516[[#This Row],[Lundi]:[Dimanche]])</f>
        <v>0</v>
      </c>
      <c r="Q536" s="21">
        <f>COUNTIF(Tableau41516[[#This Row],[Lundi]:[Dimanche]],"&gt;=190")*1000</f>
        <v>0</v>
      </c>
      <c r="R536" s="21">
        <f t="shared" si="16"/>
        <v>0</v>
      </c>
      <c r="S536" s="21">
        <f t="shared" si="17"/>
        <v>0</v>
      </c>
      <c r="T536" s="54" t="str">
        <f>IF(Tableau41516[[#This Row],[Matricule]]&gt;1,IF(COUNTIF(Tableau41516[DateMatricule],Tableau41516[[#This Row],[DateMatricule]])&gt;1,"Doublon",""),"")</f>
        <v/>
      </c>
      <c r="U536"/>
    </row>
    <row r="537" spans="1:21" x14ac:dyDescent="0.25">
      <c r="A537" s="12" t="str">
        <f>IF(Tableau41516[[#This Row],[Semaine]]="","",VLOOKUP(Tableau41516[[#This Row],[Semaine]],Listes!$A:$B,2,FALSE))</f>
        <v/>
      </c>
      <c r="B537" s="12" t="str">
        <f>IF(ISBLANK(Tableau41516[[#This Row],[Matricule]]),"",VLOOKUP(Tableau41516[[#This Row],[Matricule]],#REF!,2,FALSE))</f>
        <v/>
      </c>
      <c r="C537" s="12" t="str">
        <f>IF(ISBLANK(Tableau41516[[#This Row],[Matricule]]),"",VLOOKUP(Tableau41516[[#This Row],[Matricule]],#REF!,3,FALSE))</f>
        <v/>
      </c>
      <c r="D537" s="12" t="str">
        <f>CONCATENATE(Tableau41516[[#This Row],[Semaine]],Tableau41516[[#This Row],[Matricule]])</f>
        <v/>
      </c>
      <c r="H537" s="8"/>
      <c r="I537" s="8"/>
      <c r="J537" s="8"/>
      <c r="K537" s="8"/>
      <c r="L537" s="8"/>
      <c r="M537" s="8"/>
      <c r="N537" s="8"/>
      <c r="O537" s="21">
        <f>COUNTIF(Tableau41516[[#This Row],[Lundi]:[Dimanche]],"&gt;0")</f>
        <v>0</v>
      </c>
      <c r="P537" s="21">
        <f>SUM(Tableau41516[[#This Row],[Lundi]:[Dimanche]])</f>
        <v>0</v>
      </c>
      <c r="Q537" s="21">
        <f>COUNTIF(Tableau41516[[#This Row],[Lundi]:[Dimanche]],"&gt;=190")*1000</f>
        <v>0</v>
      </c>
      <c r="R537" s="21">
        <f t="shared" si="16"/>
        <v>0</v>
      </c>
      <c r="S537" s="21">
        <f t="shared" si="17"/>
        <v>0</v>
      </c>
      <c r="T537" s="54" t="str">
        <f>IF(Tableau41516[[#This Row],[Matricule]]&gt;1,IF(COUNTIF(Tableau41516[DateMatricule],Tableau41516[[#This Row],[DateMatricule]])&gt;1,"Doublon",""),"")</f>
        <v/>
      </c>
      <c r="U537"/>
    </row>
    <row r="538" spans="1:21" x14ac:dyDescent="0.25">
      <c r="A538" s="12" t="str">
        <f>IF(Tableau41516[[#This Row],[Semaine]]="","",VLOOKUP(Tableau41516[[#This Row],[Semaine]],Listes!$A:$B,2,FALSE))</f>
        <v/>
      </c>
      <c r="B538" s="12" t="str">
        <f>IF(ISBLANK(Tableau41516[[#This Row],[Matricule]]),"",VLOOKUP(Tableau41516[[#This Row],[Matricule]],#REF!,2,FALSE))</f>
        <v/>
      </c>
      <c r="C538" s="12" t="str">
        <f>IF(ISBLANK(Tableau41516[[#This Row],[Matricule]]),"",VLOOKUP(Tableau41516[[#This Row],[Matricule]],#REF!,3,FALSE))</f>
        <v/>
      </c>
      <c r="D538" s="12" t="str">
        <f>CONCATENATE(Tableau41516[[#This Row],[Semaine]],Tableau41516[[#This Row],[Matricule]])</f>
        <v/>
      </c>
      <c r="H538" s="8"/>
      <c r="I538" s="8"/>
      <c r="J538" s="8"/>
      <c r="K538" s="8"/>
      <c r="L538" s="8"/>
      <c r="M538" s="8"/>
      <c r="N538" s="8"/>
      <c r="O538" s="21">
        <f>COUNTIF(Tableau41516[[#This Row],[Lundi]:[Dimanche]],"&gt;0")</f>
        <v>0</v>
      </c>
      <c r="P538" s="21">
        <f>SUM(Tableau41516[[#This Row],[Lundi]:[Dimanche]])</f>
        <v>0</v>
      </c>
      <c r="Q538" s="21">
        <f>COUNTIF(Tableau41516[[#This Row],[Lundi]:[Dimanche]],"&gt;=190")*1000</f>
        <v>0</v>
      </c>
      <c r="R538" s="21">
        <f t="shared" si="16"/>
        <v>0</v>
      </c>
      <c r="S538" s="21">
        <f t="shared" si="17"/>
        <v>0</v>
      </c>
      <c r="T538" s="54" t="str">
        <f>IF(Tableau41516[[#This Row],[Matricule]]&gt;1,IF(COUNTIF(Tableau41516[DateMatricule],Tableau41516[[#This Row],[DateMatricule]])&gt;1,"Doublon",""),"")</f>
        <v/>
      </c>
      <c r="U538"/>
    </row>
    <row r="539" spans="1:21" x14ac:dyDescent="0.25">
      <c r="A539" s="12" t="str">
        <f>IF(Tableau41516[[#This Row],[Semaine]]="","",VLOOKUP(Tableau41516[[#This Row],[Semaine]],Listes!$A:$B,2,FALSE))</f>
        <v/>
      </c>
      <c r="B539" s="12" t="str">
        <f>IF(ISBLANK(Tableau41516[[#This Row],[Matricule]]),"",VLOOKUP(Tableau41516[[#This Row],[Matricule]],#REF!,2,FALSE))</f>
        <v/>
      </c>
      <c r="C539" s="12" t="str">
        <f>IF(ISBLANK(Tableau41516[[#This Row],[Matricule]]),"",VLOOKUP(Tableau41516[[#This Row],[Matricule]],#REF!,3,FALSE))</f>
        <v/>
      </c>
      <c r="D539" s="12" t="str">
        <f>CONCATENATE(Tableau41516[[#This Row],[Semaine]],Tableau41516[[#This Row],[Matricule]])</f>
        <v/>
      </c>
      <c r="H539" s="8"/>
      <c r="I539" s="8"/>
      <c r="J539" s="8"/>
      <c r="K539" s="8"/>
      <c r="L539" s="8"/>
      <c r="M539" s="8"/>
      <c r="N539" s="8"/>
      <c r="O539" s="21">
        <f>COUNTIF(Tableau41516[[#This Row],[Lundi]:[Dimanche]],"&gt;0")</f>
        <v>0</v>
      </c>
      <c r="P539" s="21">
        <f>SUM(Tableau41516[[#This Row],[Lundi]:[Dimanche]])</f>
        <v>0</v>
      </c>
      <c r="Q539" s="21">
        <f>COUNTIF(Tableau41516[[#This Row],[Lundi]:[Dimanche]],"&gt;=190")*1000</f>
        <v>0</v>
      </c>
      <c r="R539" s="21">
        <f t="shared" si="16"/>
        <v>0</v>
      </c>
      <c r="S539" s="21">
        <f t="shared" si="17"/>
        <v>0</v>
      </c>
      <c r="T539" s="54" t="str">
        <f>IF(Tableau41516[[#This Row],[Matricule]]&gt;1,IF(COUNTIF(Tableau41516[DateMatricule],Tableau41516[[#This Row],[DateMatricule]])&gt;1,"Doublon",""),"")</f>
        <v/>
      </c>
      <c r="U539"/>
    </row>
    <row r="540" spans="1:21" x14ac:dyDescent="0.25">
      <c r="A540" s="12" t="str">
        <f>IF(Tableau41516[[#This Row],[Semaine]]="","",VLOOKUP(Tableau41516[[#This Row],[Semaine]],Listes!$A:$B,2,FALSE))</f>
        <v/>
      </c>
      <c r="B540" s="12" t="str">
        <f>IF(ISBLANK(Tableau41516[[#This Row],[Matricule]]),"",VLOOKUP(Tableau41516[[#This Row],[Matricule]],#REF!,2,FALSE))</f>
        <v/>
      </c>
      <c r="C540" s="12" t="str">
        <f>IF(ISBLANK(Tableau41516[[#This Row],[Matricule]]),"",VLOOKUP(Tableau41516[[#This Row],[Matricule]],#REF!,3,FALSE))</f>
        <v/>
      </c>
      <c r="D540" s="12" t="str">
        <f>CONCATENATE(Tableau41516[[#This Row],[Semaine]],Tableau41516[[#This Row],[Matricule]])</f>
        <v/>
      </c>
      <c r="H540" s="8"/>
      <c r="I540" s="8"/>
      <c r="J540" s="8"/>
      <c r="K540" s="8"/>
      <c r="L540" s="8"/>
      <c r="M540" s="8"/>
      <c r="N540" s="8"/>
      <c r="O540" s="21">
        <f>COUNTIF(Tableau41516[[#This Row],[Lundi]:[Dimanche]],"&gt;0")</f>
        <v>0</v>
      </c>
      <c r="P540" s="21">
        <f>SUM(Tableau41516[[#This Row],[Lundi]:[Dimanche]])</f>
        <v>0</v>
      </c>
      <c r="Q540" s="21">
        <f>COUNTIF(Tableau41516[[#This Row],[Lundi]:[Dimanche]],"&gt;=190")*1000</f>
        <v>0</v>
      </c>
      <c r="R540" s="21">
        <f t="shared" si="16"/>
        <v>0</v>
      </c>
      <c r="S540" s="21">
        <f t="shared" si="17"/>
        <v>0</v>
      </c>
      <c r="T540" s="54" t="str">
        <f>IF(Tableau41516[[#This Row],[Matricule]]&gt;1,IF(COUNTIF(Tableau41516[DateMatricule],Tableau41516[[#This Row],[DateMatricule]])&gt;1,"Doublon",""),"")</f>
        <v/>
      </c>
      <c r="U540"/>
    </row>
    <row r="541" spans="1:21" x14ac:dyDescent="0.25">
      <c r="A541" s="12" t="str">
        <f>IF(Tableau41516[[#This Row],[Semaine]]="","",VLOOKUP(Tableau41516[[#This Row],[Semaine]],Listes!$A:$B,2,FALSE))</f>
        <v/>
      </c>
      <c r="B541" s="12" t="str">
        <f>IF(ISBLANK(Tableau41516[[#This Row],[Matricule]]),"",VLOOKUP(Tableau41516[[#This Row],[Matricule]],#REF!,2,FALSE))</f>
        <v/>
      </c>
      <c r="C541" s="12" t="str">
        <f>IF(ISBLANK(Tableau41516[[#This Row],[Matricule]]),"",VLOOKUP(Tableau41516[[#This Row],[Matricule]],#REF!,3,FALSE))</f>
        <v/>
      </c>
      <c r="D541" s="12" t="str">
        <f>CONCATENATE(Tableau41516[[#This Row],[Semaine]],Tableau41516[[#This Row],[Matricule]])</f>
        <v/>
      </c>
      <c r="H541" s="8"/>
      <c r="I541" s="8"/>
      <c r="J541" s="8"/>
      <c r="K541" s="8"/>
      <c r="L541" s="8"/>
      <c r="M541" s="8"/>
      <c r="N541" s="8"/>
      <c r="O541" s="21">
        <f>COUNTIF(Tableau41516[[#This Row],[Lundi]:[Dimanche]],"&gt;0")</f>
        <v>0</v>
      </c>
      <c r="P541" s="21">
        <f>SUM(Tableau41516[[#This Row],[Lundi]:[Dimanche]])</f>
        <v>0</v>
      </c>
      <c r="Q541" s="21">
        <f>COUNTIF(Tableau41516[[#This Row],[Lundi]:[Dimanche]],"&gt;=190")*1000</f>
        <v>0</v>
      </c>
      <c r="R541" s="21">
        <f t="shared" si="16"/>
        <v>0</v>
      </c>
      <c r="S541" s="21">
        <f t="shared" si="17"/>
        <v>0</v>
      </c>
      <c r="T541" s="54" t="str">
        <f>IF(Tableau41516[[#This Row],[Matricule]]&gt;1,IF(COUNTIF(Tableau41516[DateMatricule],Tableau41516[[#This Row],[DateMatricule]])&gt;1,"Doublon",""),"")</f>
        <v/>
      </c>
      <c r="U541"/>
    </row>
    <row r="542" spans="1:21" x14ac:dyDescent="0.25">
      <c r="A542" s="12" t="str">
        <f>IF(Tableau41516[[#This Row],[Semaine]]="","",VLOOKUP(Tableau41516[[#This Row],[Semaine]],Listes!$A:$B,2,FALSE))</f>
        <v/>
      </c>
      <c r="B542" s="12" t="str">
        <f>IF(ISBLANK(Tableau41516[[#This Row],[Matricule]]),"",VLOOKUP(Tableau41516[[#This Row],[Matricule]],#REF!,2,FALSE))</f>
        <v/>
      </c>
      <c r="C542" s="12" t="str">
        <f>IF(ISBLANK(Tableau41516[[#This Row],[Matricule]]),"",VLOOKUP(Tableau41516[[#This Row],[Matricule]],#REF!,3,FALSE))</f>
        <v/>
      </c>
      <c r="D542" s="12" t="str">
        <f>CONCATENATE(Tableau41516[[#This Row],[Semaine]],Tableau41516[[#This Row],[Matricule]])</f>
        <v/>
      </c>
      <c r="H542" s="8"/>
      <c r="I542" s="8"/>
      <c r="J542" s="8"/>
      <c r="K542" s="8"/>
      <c r="L542" s="8"/>
      <c r="M542" s="8"/>
      <c r="N542" s="8"/>
      <c r="O542" s="21">
        <f>COUNTIF(Tableau41516[[#This Row],[Lundi]:[Dimanche]],"&gt;0")</f>
        <v>0</v>
      </c>
      <c r="P542" s="21">
        <f>SUM(Tableau41516[[#This Row],[Lundi]:[Dimanche]])</f>
        <v>0</v>
      </c>
      <c r="Q542" s="21">
        <f>COUNTIF(Tableau41516[[#This Row],[Lundi]:[Dimanche]],"&gt;=190")*1000</f>
        <v>0</v>
      </c>
      <c r="R542" s="21">
        <f t="shared" si="16"/>
        <v>0</v>
      </c>
      <c r="S542" s="21">
        <f t="shared" si="17"/>
        <v>0</v>
      </c>
      <c r="T542" s="54" t="str">
        <f>IF(Tableau41516[[#This Row],[Matricule]]&gt;1,IF(COUNTIF(Tableau41516[DateMatricule],Tableau41516[[#This Row],[DateMatricule]])&gt;1,"Doublon",""),"")</f>
        <v/>
      </c>
      <c r="U542"/>
    </row>
    <row r="543" spans="1:21" x14ac:dyDescent="0.25">
      <c r="A543" s="12" t="str">
        <f>IF(Tableau41516[[#This Row],[Semaine]]="","",VLOOKUP(Tableau41516[[#This Row],[Semaine]],Listes!$A:$B,2,FALSE))</f>
        <v/>
      </c>
      <c r="B543" s="12" t="str">
        <f>IF(ISBLANK(Tableau41516[[#This Row],[Matricule]]),"",VLOOKUP(Tableau41516[[#This Row],[Matricule]],#REF!,2,FALSE))</f>
        <v/>
      </c>
      <c r="C543" s="12" t="str">
        <f>IF(ISBLANK(Tableau41516[[#This Row],[Matricule]]),"",VLOOKUP(Tableau41516[[#This Row],[Matricule]],#REF!,3,FALSE))</f>
        <v/>
      </c>
      <c r="D543" s="12" t="str">
        <f>CONCATENATE(Tableau41516[[#This Row],[Semaine]],Tableau41516[[#This Row],[Matricule]])</f>
        <v/>
      </c>
      <c r="H543" s="8"/>
      <c r="I543" s="8"/>
      <c r="J543" s="8"/>
      <c r="K543" s="8"/>
      <c r="L543" s="8"/>
      <c r="M543" s="8"/>
      <c r="N543" s="8"/>
      <c r="O543" s="21">
        <f>COUNTIF(Tableau41516[[#This Row],[Lundi]:[Dimanche]],"&gt;0")</f>
        <v>0</v>
      </c>
      <c r="P543" s="21">
        <f>SUM(Tableau41516[[#This Row],[Lundi]:[Dimanche]])</f>
        <v>0</v>
      </c>
      <c r="Q543" s="21">
        <f>COUNTIF(Tableau41516[[#This Row],[Lundi]:[Dimanche]],"&gt;=190")*1000</f>
        <v>0</v>
      </c>
      <c r="R543" s="21">
        <f t="shared" si="16"/>
        <v>0</v>
      </c>
      <c r="S543" s="21">
        <f t="shared" si="17"/>
        <v>0</v>
      </c>
      <c r="T543" s="54" t="str">
        <f>IF(Tableau41516[[#This Row],[Matricule]]&gt;1,IF(COUNTIF(Tableau41516[DateMatricule],Tableau41516[[#This Row],[DateMatricule]])&gt;1,"Doublon",""),"")</f>
        <v/>
      </c>
      <c r="U543"/>
    </row>
    <row r="544" spans="1:21" x14ac:dyDescent="0.25">
      <c r="A544" s="12" t="str">
        <f>IF(Tableau41516[[#This Row],[Semaine]]="","",VLOOKUP(Tableau41516[[#This Row],[Semaine]],Listes!$A:$B,2,FALSE))</f>
        <v/>
      </c>
      <c r="B544" s="12" t="str">
        <f>IF(ISBLANK(Tableau41516[[#This Row],[Matricule]]),"",VLOOKUP(Tableau41516[[#This Row],[Matricule]],#REF!,2,FALSE))</f>
        <v/>
      </c>
      <c r="C544" s="12" t="str">
        <f>IF(ISBLANK(Tableau41516[[#This Row],[Matricule]]),"",VLOOKUP(Tableau41516[[#This Row],[Matricule]],#REF!,3,FALSE))</f>
        <v/>
      </c>
      <c r="D544" s="12" t="str">
        <f>CONCATENATE(Tableau41516[[#This Row],[Semaine]],Tableau41516[[#This Row],[Matricule]])</f>
        <v/>
      </c>
      <c r="H544" s="8"/>
      <c r="I544" s="8"/>
      <c r="J544" s="8"/>
      <c r="K544" s="8"/>
      <c r="L544" s="8"/>
      <c r="M544" s="8"/>
      <c r="N544" s="8"/>
      <c r="O544" s="21">
        <f>COUNTIF(Tableau41516[[#This Row],[Lundi]:[Dimanche]],"&gt;0")</f>
        <v>0</v>
      </c>
      <c r="P544" s="21">
        <f>SUM(Tableau41516[[#This Row],[Lundi]:[Dimanche]])</f>
        <v>0</v>
      </c>
      <c r="Q544" s="21">
        <f>COUNTIF(Tableau41516[[#This Row],[Lundi]:[Dimanche]],"&gt;=190")*1000</f>
        <v>0</v>
      </c>
      <c r="R544" s="21">
        <f t="shared" si="16"/>
        <v>0</v>
      </c>
      <c r="S544" s="21">
        <f t="shared" si="17"/>
        <v>0</v>
      </c>
      <c r="T544" s="54" t="str">
        <f>IF(Tableau41516[[#This Row],[Matricule]]&gt;1,IF(COUNTIF(Tableau41516[DateMatricule],Tableau41516[[#This Row],[DateMatricule]])&gt;1,"Doublon",""),"")</f>
        <v/>
      </c>
      <c r="U544"/>
    </row>
    <row r="545" spans="1:21" x14ac:dyDescent="0.25">
      <c r="A545" s="12" t="str">
        <f>IF(Tableau41516[[#This Row],[Semaine]]="","",VLOOKUP(Tableau41516[[#This Row],[Semaine]],Listes!$A:$B,2,FALSE))</f>
        <v/>
      </c>
      <c r="B545" s="12" t="str">
        <f>IF(ISBLANK(Tableau41516[[#This Row],[Matricule]]),"",VLOOKUP(Tableau41516[[#This Row],[Matricule]],#REF!,2,FALSE))</f>
        <v/>
      </c>
      <c r="C545" s="12" t="str">
        <f>IF(ISBLANK(Tableau41516[[#This Row],[Matricule]]),"",VLOOKUP(Tableau41516[[#This Row],[Matricule]],#REF!,3,FALSE))</f>
        <v/>
      </c>
      <c r="D545" s="12" t="str">
        <f>CONCATENATE(Tableau41516[[#This Row],[Semaine]],Tableau41516[[#This Row],[Matricule]])</f>
        <v/>
      </c>
      <c r="H545" s="8"/>
      <c r="I545" s="8"/>
      <c r="J545" s="8"/>
      <c r="K545" s="8"/>
      <c r="L545" s="8"/>
      <c r="M545" s="8"/>
      <c r="N545" s="8"/>
      <c r="O545" s="21">
        <f>COUNTIF(Tableau41516[[#This Row],[Lundi]:[Dimanche]],"&gt;0")</f>
        <v>0</v>
      </c>
      <c r="P545" s="21">
        <f>SUM(Tableau41516[[#This Row],[Lundi]:[Dimanche]])</f>
        <v>0</v>
      </c>
      <c r="Q545" s="21">
        <f>COUNTIF(Tableau41516[[#This Row],[Lundi]:[Dimanche]],"&gt;=190")*1000</f>
        <v>0</v>
      </c>
      <c r="R545" s="21">
        <f t="shared" si="16"/>
        <v>0</v>
      </c>
      <c r="S545" s="21">
        <f t="shared" si="17"/>
        <v>0</v>
      </c>
      <c r="T545" s="54" t="str">
        <f>IF(Tableau41516[[#This Row],[Matricule]]&gt;1,IF(COUNTIF(Tableau41516[DateMatricule],Tableau41516[[#This Row],[DateMatricule]])&gt;1,"Doublon",""),"")</f>
        <v/>
      </c>
      <c r="U545"/>
    </row>
    <row r="546" spans="1:21" x14ac:dyDescent="0.25">
      <c r="A546" s="12" t="str">
        <f>IF(Tableau41516[[#This Row],[Semaine]]="","",VLOOKUP(Tableau41516[[#This Row],[Semaine]],Listes!$A:$B,2,FALSE))</f>
        <v/>
      </c>
      <c r="B546" s="12" t="str">
        <f>IF(ISBLANK(Tableau41516[[#This Row],[Matricule]]),"",VLOOKUP(Tableau41516[[#This Row],[Matricule]],#REF!,2,FALSE))</f>
        <v/>
      </c>
      <c r="C546" s="12" t="str">
        <f>IF(ISBLANK(Tableau41516[[#This Row],[Matricule]]),"",VLOOKUP(Tableau41516[[#This Row],[Matricule]],#REF!,3,FALSE))</f>
        <v/>
      </c>
      <c r="D546" s="12" t="str">
        <f>CONCATENATE(Tableau41516[[#This Row],[Semaine]],Tableau41516[[#This Row],[Matricule]])</f>
        <v/>
      </c>
      <c r="H546" s="8"/>
      <c r="I546" s="8"/>
      <c r="J546" s="8"/>
      <c r="K546" s="8"/>
      <c r="L546" s="8"/>
      <c r="M546" s="8"/>
      <c r="N546" s="8"/>
      <c r="O546" s="21">
        <f>COUNTIF(Tableau41516[[#This Row],[Lundi]:[Dimanche]],"&gt;0")</f>
        <v>0</v>
      </c>
      <c r="P546" s="21">
        <f>SUM(Tableau41516[[#This Row],[Lundi]:[Dimanche]])</f>
        <v>0</v>
      </c>
      <c r="Q546" s="21">
        <f>COUNTIF(Tableau41516[[#This Row],[Lundi]:[Dimanche]],"&gt;=190")*1000</f>
        <v>0</v>
      </c>
      <c r="R546" s="21">
        <f t="shared" si="16"/>
        <v>0</v>
      </c>
      <c r="S546" s="21">
        <f t="shared" si="17"/>
        <v>0</v>
      </c>
      <c r="T546" s="54" t="str">
        <f>IF(Tableau41516[[#This Row],[Matricule]]&gt;1,IF(COUNTIF(Tableau41516[DateMatricule],Tableau41516[[#This Row],[DateMatricule]])&gt;1,"Doublon",""),"")</f>
        <v/>
      </c>
      <c r="U546"/>
    </row>
    <row r="547" spans="1:21" x14ac:dyDescent="0.25">
      <c r="A547" s="12" t="str">
        <f>IF(Tableau41516[[#This Row],[Semaine]]="","",VLOOKUP(Tableau41516[[#This Row],[Semaine]],Listes!$A:$B,2,FALSE))</f>
        <v/>
      </c>
      <c r="B547" s="12" t="str">
        <f>IF(ISBLANK(Tableau41516[[#This Row],[Matricule]]),"",VLOOKUP(Tableau41516[[#This Row],[Matricule]],#REF!,2,FALSE))</f>
        <v/>
      </c>
      <c r="C547" s="12" t="str">
        <f>IF(ISBLANK(Tableau41516[[#This Row],[Matricule]]),"",VLOOKUP(Tableau41516[[#This Row],[Matricule]],#REF!,3,FALSE))</f>
        <v/>
      </c>
      <c r="D547" s="12" t="str">
        <f>CONCATENATE(Tableau41516[[#This Row],[Semaine]],Tableau41516[[#This Row],[Matricule]])</f>
        <v/>
      </c>
      <c r="H547" s="8"/>
      <c r="I547" s="8"/>
      <c r="J547" s="8"/>
      <c r="K547" s="8"/>
      <c r="L547" s="8"/>
      <c r="M547" s="8"/>
      <c r="N547" s="8"/>
      <c r="O547" s="21">
        <f>COUNTIF(Tableau41516[[#This Row],[Lundi]:[Dimanche]],"&gt;0")</f>
        <v>0</v>
      </c>
      <c r="P547" s="21">
        <f>SUM(Tableau41516[[#This Row],[Lundi]:[Dimanche]])</f>
        <v>0</v>
      </c>
      <c r="Q547" s="21">
        <f>COUNTIF(Tableau41516[[#This Row],[Lundi]:[Dimanche]],"&gt;=190")*1000</f>
        <v>0</v>
      </c>
      <c r="R547" s="21">
        <f t="shared" si="16"/>
        <v>0</v>
      </c>
      <c r="S547" s="21">
        <f t="shared" si="17"/>
        <v>0</v>
      </c>
      <c r="T547" s="54" t="str">
        <f>IF(Tableau41516[[#This Row],[Matricule]]&gt;1,IF(COUNTIF(Tableau41516[DateMatricule],Tableau41516[[#This Row],[DateMatricule]])&gt;1,"Doublon",""),"")</f>
        <v/>
      </c>
      <c r="U547"/>
    </row>
    <row r="548" spans="1:21" x14ac:dyDescent="0.25">
      <c r="A548" s="12" t="str">
        <f>IF(Tableau41516[[#This Row],[Semaine]]="","",VLOOKUP(Tableau41516[[#This Row],[Semaine]],Listes!$A:$B,2,FALSE))</f>
        <v/>
      </c>
      <c r="B548" s="12" t="str">
        <f>IF(ISBLANK(Tableau41516[[#This Row],[Matricule]]),"",VLOOKUP(Tableau41516[[#This Row],[Matricule]],#REF!,2,FALSE))</f>
        <v/>
      </c>
      <c r="C548" s="12" t="str">
        <f>IF(ISBLANK(Tableau41516[[#This Row],[Matricule]]),"",VLOOKUP(Tableau41516[[#This Row],[Matricule]],#REF!,3,FALSE))</f>
        <v/>
      </c>
      <c r="D548" s="12" t="str">
        <f>CONCATENATE(Tableau41516[[#This Row],[Semaine]],Tableau41516[[#This Row],[Matricule]])</f>
        <v/>
      </c>
      <c r="H548" s="8"/>
      <c r="I548" s="8"/>
      <c r="J548" s="8"/>
      <c r="K548" s="8"/>
      <c r="L548" s="8"/>
      <c r="M548" s="8"/>
      <c r="N548" s="8"/>
      <c r="O548" s="21">
        <f>COUNTIF(Tableau41516[[#This Row],[Lundi]:[Dimanche]],"&gt;0")</f>
        <v>0</v>
      </c>
      <c r="P548" s="21">
        <f>SUM(Tableau41516[[#This Row],[Lundi]:[Dimanche]])</f>
        <v>0</v>
      </c>
      <c r="Q548" s="21">
        <f>COUNTIF(Tableau41516[[#This Row],[Lundi]:[Dimanche]],"&gt;=190")*1000</f>
        <v>0</v>
      </c>
      <c r="R548" s="21">
        <f t="shared" si="16"/>
        <v>0</v>
      </c>
      <c r="S548" s="21">
        <f t="shared" si="17"/>
        <v>0</v>
      </c>
      <c r="T548" s="54" t="str">
        <f>IF(Tableau41516[[#This Row],[Matricule]]&gt;1,IF(COUNTIF(Tableau41516[DateMatricule],Tableau41516[[#This Row],[DateMatricule]])&gt;1,"Doublon",""),"")</f>
        <v/>
      </c>
      <c r="U548"/>
    </row>
    <row r="549" spans="1:21" x14ac:dyDescent="0.25">
      <c r="A549" s="12" t="str">
        <f>IF(Tableau41516[[#This Row],[Semaine]]="","",VLOOKUP(Tableau41516[[#This Row],[Semaine]],Listes!$A:$B,2,FALSE))</f>
        <v/>
      </c>
      <c r="B549" s="12" t="str">
        <f>IF(ISBLANK(Tableau41516[[#This Row],[Matricule]]),"",VLOOKUP(Tableau41516[[#This Row],[Matricule]],#REF!,2,FALSE))</f>
        <v/>
      </c>
      <c r="C549" s="12" t="str">
        <f>IF(ISBLANK(Tableau41516[[#This Row],[Matricule]]),"",VLOOKUP(Tableau41516[[#This Row],[Matricule]],#REF!,3,FALSE))</f>
        <v/>
      </c>
      <c r="D549" s="12" t="str">
        <f>CONCATENATE(Tableau41516[[#This Row],[Semaine]],Tableau41516[[#This Row],[Matricule]])</f>
        <v/>
      </c>
      <c r="H549" s="8"/>
      <c r="I549" s="8"/>
      <c r="J549" s="8"/>
      <c r="K549" s="8"/>
      <c r="L549" s="8"/>
      <c r="M549" s="8"/>
      <c r="N549" s="8"/>
      <c r="O549" s="21">
        <f>COUNTIF(Tableau41516[[#This Row],[Lundi]:[Dimanche]],"&gt;0")</f>
        <v>0</v>
      </c>
      <c r="P549" s="21">
        <f>SUM(Tableau41516[[#This Row],[Lundi]:[Dimanche]])</f>
        <v>0</v>
      </c>
      <c r="Q549" s="21">
        <f>COUNTIF(Tableau41516[[#This Row],[Lundi]:[Dimanche]],"&gt;=190")*1000</f>
        <v>0</v>
      </c>
      <c r="R549" s="21">
        <f t="shared" si="16"/>
        <v>0</v>
      </c>
      <c r="S549" s="21">
        <f t="shared" si="17"/>
        <v>0</v>
      </c>
      <c r="T549" s="54" t="str">
        <f>IF(Tableau41516[[#This Row],[Matricule]]&gt;1,IF(COUNTIF(Tableau41516[DateMatricule],Tableau41516[[#This Row],[DateMatricule]])&gt;1,"Doublon",""),"")</f>
        <v/>
      </c>
      <c r="U549"/>
    </row>
    <row r="550" spans="1:21" x14ac:dyDescent="0.25">
      <c r="A550" s="12" t="str">
        <f>IF(Tableau41516[[#This Row],[Semaine]]="","",VLOOKUP(Tableau41516[[#This Row],[Semaine]],Listes!$A:$B,2,FALSE))</f>
        <v/>
      </c>
      <c r="B550" s="12" t="str">
        <f>IF(ISBLANK(Tableau41516[[#This Row],[Matricule]]),"",VLOOKUP(Tableau41516[[#This Row],[Matricule]],#REF!,2,FALSE))</f>
        <v/>
      </c>
      <c r="C550" s="12" t="str">
        <f>IF(ISBLANK(Tableau41516[[#This Row],[Matricule]]),"",VLOOKUP(Tableau41516[[#This Row],[Matricule]],#REF!,3,FALSE))</f>
        <v/>
      </c>
      <c r="D550" s="12" t="str">
        <f>CONCATENATE(Tableau41516[[#This Row],[Semaine]],Tableau41516[[#This Row],[Matricule]])</f>
        <v/>
      </c>
      <c r="H550" s="8"/>
      <c r="I550" s="8"/>
      <c r="J550" s="8"/>
      <c r="K550" s="8"/>
      <c r="L550" s="8"/>
      <c r="M550" s="8"/>
      <c r="N550" s="8"/>
      <c r="O550" s="21">
        <f>COUNTIF(Tableau41516[[#This Row],[Lundi]:[Dimanche]],"&gt;0")</f>
        <v>0</v>
      </c>
      <c r="P550" s="21">
        <f>SUM(Tableau41516[[#This Row],[Lundi]:[Dimanche]])</f>
        <v>0</v>
      </c>
      <c r="Q550" s="21">
        <f>COUNTIF(Tableau41516[[#This Row],[Lundi]:[Dimanche]],"&gt;=190")*1000</f>
        <v>0</v>
      </c>
      <c r="R550" s="21">
        <f t="shared" si="16"/>
        <v>0</v>
      </c>
      <c r="S550" s="21">
        <f t="shared" si="17"/>
        <v>0</v>
      </c>
      <c r="T550" s="54" t="str">
        <f>IF(Tableau41516[[#This Row],[Matricule]]&gt;1,IF(COUNTIF(Tableau41516[DateMatricule],Tableau41516[[#This Row],[DateMatricule]])&gt;1,"Doublon",""),"")</f>
        <v/>
      </c>
      <c r="U550"/>
    </row>
    <row r="551" spans="1:21" x14ac:dyDescent="0.25">
      <c r="A551" s="12" t="str">
        <f>IF(Tableau41516[[#This Row],[Semaine]]="","",VLOOKUP(Tableau41516[[#This Row],[Semaine]],Listes!$A:$B,2,FALSE))</f>
        <v/>
      </c>
      <c r="B551" s="12" t="str">
        <f>IF(ISBLANK(Tableau41516[[#This Row],[Matricule]]),"",VLOOKUP(Tableau41516[[#This Row],[Matricule]],#REF!,2,FALSE))</f>
        <v/>
      </c>
      <c r="C551" s="12" t="str">
        <f>IF(ISBLANK(Tableau41516[[#This Row],[Matricule]]),"",VLOOKUP(Tableau41516[[#This Row],[Matricule]],#REF!,3,FALSE))</f>
        <v/>
      </c>
      <c r="D551" s="12" t="str">
        <f>CONCATENATE(Tableau41516[[#This Row],[Semaine]],Tableau41516[[#This Row],[Matricule]])</f>
        <v/>
      </c>
      <c r="H551" s="8"/>
      <c r="I551" s="8"/>
      <c r="J551" s="8"/>
      <c r="K551" s="8"/>
      <c r="L551" s="8"/>
      <c r="M551" s="8"/>
      <c r="N551" s="8"/>
      <c r="O551" s="21">
        <f>COUNTIF(Tableau41516[[#This Row],[Lundi]:[Dimanche]],"&gt;0")</f>
        <v>0</v>
      </c>
      <c r="P551" s="21">
        <f>SUM(Tableau41516[[#This Row],[Lundi]:[Dimanche]])</f>
        <v>0</v>
      </c>
      <c r="Q551" s="21">
        <f>COUNTIF(Tableau41516[[#This Row],[Lundi]:[Dimanche]],"&gt;=190")*1000</f>
        <v>0</v>
      </c>
      <c r="R551" s="21">
        <f t="shared" si="16"/>
        <v>0</v>
      </c>
      <c r="S551" s="21">
        <f t="shared" si="17"/>
        <v>0</v>
      </c>
      <c r="T551" s="54" t="str">
        <f>IF(Tableau41516[[#This Row],[Matricule]]&gt;1,IF(COUNTIF(Tableau41516[DateMatricule],Tableau41516[[#This Row],[DateMatricule]])&gt;1,"Doublon",""),"")</f>
        <v/>
      </c>
      <c r="U551"/>
    </row>
    <row r="552" spans="1:21" x14ac:dyDescent="0.25">
      <c r="A552" s="12" t="str">
        <f>IF(Tableau41516[[#This Row],[Semaine]]="","",VLOOKUP(Tableau41516[[#This Row],[Semaine]],Listes!$A:$B,2,FALSE))</f>
        <v/>
      </c>
      <c r="B552" s="12" t="str">
        <f>IF(ISBLANK(Tableau41516[[#This Row],[Matricule]]),"",VLOOKUP(Tableau41516[[#This Row],[Matricule]],#REF!,2,FALSE))</f>
        <v/>
      </c>
      <c r="C552" s="12" t="str">
        <f>IF(ISBLANK(Tableau41516[[#This Row],[Matricule]]),"",VLOOKUP(Tableau41516[[#This Row],[Matricule]],#REF!,3,FALSE))</f>
        <v/>
      </c>
      <c r="D552" s="12" t="str">
        <f>CONCATENATE(Tableau41516[[#This Row],[Semaine]],Tableau41516[[#This Row],[Matricule]])</f>
        <v/>
      </c>
      <c r="H552" s="8"/>
      <c r="I552" s="8"/>
      <c r="J552" s="8"/>
      <c r="K552" s="8"/>
      <c r="L552" s="8"/>
      <c r="M552" s="8"/>
      <c r="N552" s="8"/>
      <c r="O552" s="21">
        <f>COUNTIF(Tableau41516[[#This Row],[Lundi]:[Dimanche]],"&gt;0")</f>
        <v>0</v>
      </c>
      <c r="P552" s="21">
        <f>SUM(Tableau41516[[#This Row],[Lundi]:[Dimanche]])</f>
        <v>0</v>
      </c>
      <c r="Q552" s="21">
        <f>COUNTIF(Tableau41516[[#This Row],[Lundi]:[Dimanche]],"&gt;=190")*1000</f>
        <v>0</v>
      </c>
      <c r="R552" s="21">
        <f t="shared" si="16"/>
        <v>0</v>
      </c>
      <c r="S552" s="21">
        <f t="shared" si="17"/>
        <v>0</v>
      </c>
      <c r="T552" s="54" t="str">
        <f>IF(Tableau41516[[#This Row],[Matricule]]&gt;1,IF(COUNTIF(Tableau41516[DateMatricule],Tableau41516[[#This Row],[DateMatricule]])&gt;1,"Doublon",""),"")</f>
        <v/>
      </c>
      <c r="U552"/>
    </row>
    <row r="553" spans="1:21" x14ac:dyDescent="0.25">
      <c r="A553" s="12" t="str">
        <f>IF(Tableau41516[[#This Row],[Semaine]]="","",VLOOKUP(Tableau41516[[#This Row],[Semaine]],Listes!$A:$B,2,FALSE))</f>
        <v/>
      </c>
      <c r="B553" s="12" t="str">
        <f>IF(ISBLANK(Tableau41516[[#This Row],[Matricule]]),"",VLOOKUP(Tableau41516[[#This Row],[Matricule]],#REF!,2,FALSE))</f>
        <v/>
      </c>
      <c r="C553" s="12" t="str">
        <f>IF(ISBLANK(Tableau41516[[#This Row],[Matricule]]),"",VLOOKUP(Tableau41516[[#This Row],[Matricule]],#REF!,3,FALSE))</f>
        <v/>
      </c>
      <c r="D553" s="12" t="str">
        <f>CONCATENATE(Tableau41516[[#This Row],[Semaine]],Tableau41516[[#This Row],[Matricule]])</f>
        <v/>
      </c>
      <c r="H553" s="8"/>
      <c r="I553" s="8"/>
      <c r="J553" s="8"/>
      <c r="K553" s="8"/>
      <c r="L553" s="8"/>
      <c r="M553" s="8"/>
      <c r="N553" s="8"/>
      <c r="O553" s="21">
        <f>COUNTIF(Tableau41516[[#This Row],[Lundi]:[Dimanche]],"&gt;0")</f>
        <v>0</v>
      </c>
      <c r="P553" s="21">
        <f>SUM(Tableau41516[[#This Row],[Lundi]:[Dimanche]])</f>
        <v>0</v>
      </c>
      <c r="Q553" s="21">
        <f>COUNTIF(Tableau41516[[#This Row],[Lundi]:[Dimanche]],"&gt;=190")*1000</f>
        <v>0</v>
      </c>
      <c r="R553" s="21">
        <f t="shared" si="16"/>
        <v>0</v>
      </c>
      <c r="S553" s="21">
        <f t="shared" si="17"/>
        <v>0</v>
      </c>
      <c r="T553" s="54" t="str">
        <f>IF(Tableau41516[[#This Row],[Matricule]]&gt;1,IF(COUNTIF(Tableau41516[DateMatricule],Tableau41516[[#This Row],[DateMatricule]])&gt;1,"Doublon",""),"")</f>
        <v/>
      </c>
      <c r="U553"/>
    </row>
    <row r="554" spans="1:21" x14ac:dyDescent="0.25">
      <c r="A554" s="12" t="str">
        <f>IF(Tableau41516[[#This Row],[Semaine]]="","",VLOOKUP(Tableau41516[[#This Row],[Semaine]],Listes!$A:$B,2,FALSE))</f>
        <v/>
      </c>
      <c r="B554" s="12" t="str">
        <f>IF(ISBLANK(Tableau41516[[#This Row],[Matricule]]),"",VLOOKUP(Tableau41516[[#This Row],[Matricule]],#REF!,2,FALSE))</f>
        <v/>
      </c>
      <c r="C554" s="12" t="str">
        <f>IF(ISBLANK(Tableau41516[[#This Row],[Matricule]]),"",VLOOKUP(Tableau41516[[#This Row],[Matricule]],#REF!,3,FALSE))</f>
        <v/>
      </c>
      <c r="D554" s="12" t="str">
        <f>CONCATENATE(Tableau41516[[#This Row],[Semaine]],Tableau41516[[#This Row],[Matricule]])</f>
        <v/>
      </c>
      <c r="H554" s="8"/>
      <c r="I554" s="8"/>
      <c r="J554" s="8"/>
      <c r="K554" s="8"/>
      <c r="L554" s="8"/>
      <c r="M554" s="8"/>
      <c r="N554" s="8"/>
      <c r="O554" s="21">
        <f>COUNTIF(Tableau41516[[#This Row],[Lundi]:[Dimanche]],"&gt;0")</f>
        <v>0</v>
      </c>
      <c r="P554" s="21">
        <f>SUM(Tableau41516[[#This Row],[Lundi]:[Dimanche]])</f>
        <v>0</v>
      </c>
      <c r="Q554" s="21">
        <f>COUNTIF(Tableau41516[[#This Row],[Lundi]:[Dimanche]],"&gt;=190")*1000</f>
        <v>0</v>
      </c>
      <c r="R554" s="21">
        <f t="shared" si="16"/>
        <v>0</v>
      </c>
      <c r="S554" s="21">
        <f t="shared" si="17"/>
        <v>0</v>
      </c>
      <c r="T554" s="54" t="str">
        <f>IF(Tableau41516[[#This Row],[Matricule]]&gt;1,IF(COUNTIF(Tableau41516[DateMatricule],Tableau41516[[#This Row],[DateMatricule]])&gt;1,"Doublon",""),"")</f>
        <v/>
      </c>
      <c r="U554"/>
    </row>
    <row r="555" spans="1:21" x14ac:dyDescent="0.25">
      <c r="A555" s="12" t="str">
        <f>IF(Tableau41516[[#This Row],[Semaine]]="","",VLOOKUP(Tableau41516[[#This Row],[Semaine]],Listes!$A:$B,2,FALSE))</f>
        <v/>
      </c>
      <c r="B555" s="12" t="str">
        <f>IF(ISBLANK(Tableau41516[[#This Row],[Matricule]]),"",VLOOKUP(Tableau41516[[#This Row],[Matricule]],#REF!,2,FALSE))</f>
        <v/>
      </c>
      <c r="C555" s="12" t="str">
        <f>IF(ISBLANK(Tableau41516[[#This Row],[Matricule]]),"",VLOOKUP(Tableau41516[[#This Row],[Matricule]],#REF!,3,FALSE))</f>
        <v/>
      </c>
      <c r="D555" s="12" t="str">
        <f>CONCATENATE(Tableau41516[[#This Row],[Semaine]],Tableau41516[[#This Row],[Matricule]])</f>
        <v/>
      </c>
      <c r="H555" s="8"/>
      <c r="I555" s="8"/>
      <c r="J555" s="8"/>
      <c r="K555" s="8"/>
      <c r="L555" s="8"/>
      <c r="M555" s="8"/>
      <c r="N555" s="8"/>
      <c r="O555" s="21">
        <f>COUNTIF(Tableau41516[[#This Row],[Lundi]:[Dimanche]],"&gt;0")</f>
        <v>0</v>
      </c>
      <c r="P555" s="21">
        <f>SUM(Tableau41516[[#This Row],[Lundi]:[Dimanche]])</f>
        <v>0</v>
      </c>
      <c r="Q555" s="21">
        <f>COUNTIF(Tableau41516[[#This Row],[Lundi]:[Dimanche]],"&gt;=190")*1000</f>
        <v>0</v>
      </c>
      <c r="R555" s="21">
        <f t="shared" si="16"/>
        <v>0</v>
      </c>
      <c r="S555" s="21">
        <f t="shared" si="17"/>
        <v>0</v>
      </c>
      <c r="T555" s="54" t="str">
        <f>IF(Tableau41516[[#This Row],[Matricule]]&gt;1,IF(COUNTIF(Tableau41516[DateMatricule],Tableau41516[[#This Row],[DateMatricule]])&gt;1,"Doublon",""),"")</f>
        <v/>
      </c>
      <c r="U555"/>
    </row>
    <row r="556" spans="1:21" x14ac:dyDescent="0.25">
      <c r="A556" s="12" t="str">
        <f>IF(Tableau41516[[#This Row],[Semaine]]="","",VLOOKUP(Tableau41516[[#This Row],[Semaine]],Listes!$A:$B,2,FALSE))</f>
        <v/>
      </c>
      <c r="B556" s="12" t="str">
        <f>IF(ISBLANK(Tableau41516[[#This Row],[Matricule]]),"",VLOOKUP(Tableau41516[[#This Row],[Matricule]],#REF!,2,FALSE))</f>
        <v/>
      </c>
      <c r="C556" s="12" t="str">
        <f>IF(ISBLANK(Tableau41516[[#This Row],[Matricule]]),"",VLOOKUP(Tableau41516[[#This Row],[Matricule]],#REF!,3,FALSE))</f>
        <v/>
      </c>
      <c r="D556" s="12" t="str">
        <f>CONCATENATE(Tableau41516[[#This Row],[Semaine]],Tableau41516[[#This Row],[Matricule]])</f>
        <v/>
      </c>
      <c r="H556" s="8"/>
      <c r="I556" s="8"/>
      <c r="J556" s="8"/>
      <c r="K556" s="8"/>
      <c r="L556" s="8"/>
      <c r="M556" s="8"/>
      <c r="N556" s="8"/>
      <c r="O556" s="21">
        <f>COUNTIF(Tableau41516[[#This Row],[Lundi]:[Dimanche]],"&gt;0")</f>
        <v>0</v>
      </c>
      <c r="P556" s="21">
        <f>SUM(Tableau41516[[#This Row],[Lundi]:[Dimanche]])</f>
        <v>0</v>
      </c>
      <c r="Q556" s="21">
        <f>COUNTIF(Tableau41516[[#This Row],[Lundi]:[Dimanche]],"&gt;=190")*1000</f>
        <v>0</v>
      </c>
      <c r="R556" s="21">
        <f t="shared" si="16"/>
        <v>0</v>
      </c>
      <c r="S556" s="21">
        <f t="shared" si="17"/>
        <v>0</v>
      </c>
      <c r="T556" s="54" t="str">
        <f>IF(Tableau41516[[#This Row],[Matricule]]&gt;1,IF(COUNTIF(Tableau41516[DateMatricule],Tableau41516[[#This Row],[DateMatricule]])&gt;1,"Doublon",""),"")</f>
        <v/>
      </c>
      <c r="U556"/>
    </row>
    <row r="557" spans="1:21" x14ac:dyDescent="0.25">
      <c r="A557" s="12" t="str">
        <f>IF(Tableau41516[[#This Row],[Semaine]]="","",VLOOKUP(Tableau41516[[#This Row],[Semaine]],Listes!$A:$B,2,FALSE))</f>
        <v/>
      </c>
      <c r="B557" s="12" t="str">
        <f>IF(ISBLANK(Tableau41516[[#This Row],[Matricule]]),"",VLOOKUP(Tableau41516[[#This Row],[Matricule]],#REF!,2,FALSE))</f>
        <v/>
      </c>
      <c r="C557" s="12" t="str">
        <f>IF(ISBLANK(Tableau41516[[#This Row],[Matricule]]),"",VLOOKUP(Tableau41516[[#This Row],[Matricule]],#REF!,3,FALSE))</f>
        <v/>
      </c>
      <c r="D557" s="12" t="str">
        <f>CONCATENATE(Tableau41516[[#This Row],[Semaine]],Tableau41516[[#This Row],[Matricule]])</f>
        <v/>
      </c>
      <c r="H557" s="8"/>
      <c r="I557" s="8"/>
      <c r="J557" s="8"/>
      <c r="K557" s="8"/>
      <c r="L557" s="8"/>
      <c r="M557" s="8"/>
      <c r="N557" s="8"/>
      <c r="O557" s="21">
        <f>COUNTIF(Tableau41516[[#This Row],[Lundi]:[Dimanche]],"&gt;0")</f>
        <v>0</v>
      </c>
      <c r="P557" s="21">
        <f>SUM(Tableau41516[[#This Row],[Lundi]:[Dimanche]])</f>
        <v>0</v>
      </c>
      <c r="Q557" s="21">
        <f>COUNTIF(Tableau41516[[#This Row],[Lundi]:[Dimanche]],"&gt;=190")*1000</f>
        <v>0</v>
      </c>
      <c r="R557" s="21">
        <f t="shared" si="16"/>
        <v>0</v>
      </c>
      <c r="S557" s="21">
        <f t="shared" si="17"/>
        <v>0</v>
      </c>
      <c r="T557" s="54" t="str">
        <f>IF(Tableau41516[[#This Row],[Matricule]]&gt;1,IF(COUNTIF(Tableau41516[DateMatricule],Tableau41516[[#This Row],[DateMatricule]])&gt;1,"Doublon",""),"")</f>
        <v/>
      </c>
      <c r="U557"/>
    </row>
    <row r="558" spans="1:21" x14ac:dyDescent="0.25">
      <c r="A558" s="12" t="str">
        <f>IF(Tableau41516[[#This Row],[Semaine]]="","",VLOOKUP(Tableau41516[[#This Row],[Semaine]],Listes!$A:$B,2,FALSE))</f>
        <v/>
      </c>
      <c r="B558" s="12" t="str">
        <f>IF(ISBLANK(Tableau41516[[#This Row],[Matricule]]),"",VLOOKUP(Tableau41516[[#This Row],[Matricule]],#REF!,2,FALSE))</f>
        <v/>
      </c>
      <c r="C558" s="12" t="str">
        <f>IF(ISBLANK(Tableau41516[[#This Row],[Matricule]]),"",VLOOKUP(Tableau41516[[#This Row],[Matricule]],#REF!,3,FALSE))</f>
        <v/>
      </c>
      <c r="D558" s="12" t="str">
        <f>CONCATENATE(Tableau41516[[#This Row],[Semaine]],Tableau41516[[#This Row],[Matricule]])</f>
        <v/>
      </c>
      <c r="H558" s="8"/>
      <c r="I558" s="8"/>
      <c r="J558" s="8"/>
      <c r="K558" s="8"/>
      <c r="L558" s="8"/>
      <c r="M558" s="8"/>
      <c r="N558" s="8"/>
      <c r="O558" s="21">
        <f>COUNTIF(Tableau41516[[#This Row],[Lundi]:[Dimanche]],"&gt;0")</f>
        <v>0</v>
      </c>
      <c r="P558" s="21">
        <f>SUM(Tableau41516[[#This Row],[Lundi]:[Dimanche]])</f>
        <v>0</v>
      </c>
      <c r="Q558" s="21">
        <f>COUNTIF(Tableau41516[[#This Row],[Lundi]:[Dimanche]],"&gt;=190")*1000</f>
        <v>0</v>
      </c>
      <c r="R558" s="21">
        <f t="shared" si="16"/>
        <v>0</v>
      </c>
      <c r="S558" s="21">
        <f t="shared" si="17"/>
        <v>0</v>
      </c>
      <c r="T558" s="54" t="str">
        <f>IF(Tableau41516[[#This Row],[Matricule]]&gt;1,IF(COUNTIF(Tableau41516[DateMatricule],Tableau41516[[#This Row],[DateMatricule]])&gt;1,"Doublon",""),"")</f>
        <v/>
      </c>
      <c r="U558"/>
    </row>
    <row r="559" spans="1:21" x14ac:dyDescent="0.25">
      <c r="A559" s="12" t="str">
        <f>IF(Tableau41516[[#This Row],[Semaine]]="","",VLOOKUP(Tableau41516[[#This Row],[Semaine]],Listes!$A:$B,2,FALSE))</f>
        <v/>
      </c>
      <c r="B559" s="12" t="str">
        <f>IF(ISBLANK(Tableau41516[[#This Row],[Matricule]]),"",VLOOKUP(Tableau41516[[#This Row],[Matricule]],#REF!,2,FALSE))</f>
        <v/>
      </c>
      <c r="C559" s="12" t="str">
        <f>IF(ISBLANK(Tableau41516[[#This Row],[Matricule]]),"",VLOOKUP(Tableau41516[[#This Row],[Matricule]],#REF!,3,FALSE))</f>
        <v/>
      </c>
      <c r="D559" s="12" t="str">
        <f>CONCATENATE(Tableau41516[[#This Row],[Semaine]],Tableau41516[[#This Row],[Matricule]])</f>
        <v/>
      </c>
      <c r="H559" s="8"/>
      <c r="I559" s="8"/>
      <c r="J559" s="8"/>
      <c r="K559" s="8"/>
      <c r="L559" s="8"/>
      <c r="M559" s="8"/>
      <c r="N559" s="8"/>
      <c r="O559" s="21">
        <f>COUNTIF(Tableau41516[[#This Row],[Lundi]:[Dimanche]],"&gt;0")</f>
        <v>0</v>
      </c>
      <c r="P559" s="21">
        <f>SUM(Tableau41516[[#This Row],[Lundi]:[Dimanche]])</f>
        <v>0</v>
      </c>
      <c r="Q559" s="21">
        <f>COUNTIF(Tableau41516[[#This Row],[Lundi]:[Dimanche]],"&gt;=190")*1000</f>
        <v>0</v>
      </c>
      <c r="R559" s="21">
        <f t="shared" si="16"/>
        <v>0</v>
      </c>
      <c r="S559" s="21">
        <f t="shared" si="17"/>
        <v>0</v>
      </c>
      <c r="T559" s="54" t="str">
        <f>IF(Tableau41516[[#This Row],[Matricule]]&gt;1,IF(COUNTIF(Tableau41516[DateMatricule],Tableau41516[[#This Row],[DateMatricule]])&gt;1,"Doublon",""),"")</f>
        <v/>
      </c>
      <c r="U559"/>
    </row>
    <row r="560" spans="1:21" x14ac:dyDescent="0.25">
      <c r="A560" s="12" t="str">
        <f>IF(Tableau41516[[#This Row],[Semaine]]="","",VLOOKUP(Tableau41516[[#This Row],[Semaine]],Listes!$A:$B,2,FALSE))</f>
        <v/>
      </c>
      <c r="B560" s="12" t="str">
        <f>IF(ISBLANK(Tableau41516[[#This Row],[Matricule]]),"",VLOOKUP(Tableau41516[[#This Row],[Matricule]],#REF!,2,FALSE))</f>
        <v/>
      </c>
      <c r="C560" s="12" t="str">
        <f>IF(ISBLANK(Tableau41516[[#This Row],[Matricule]]),"",VLOOKUP(Tableau41516[[#This Row],[Matricule]],#REF!,3,FALSE))</f>
        <v/>
      </c>
      <c r="D560" s="12" t="str">
        <f>CONCATENATE(Tableau41516[[#This Row],[Semaine]],Tableau41516[[#This Row],[Matricule]])</f>
        <v/>
      </c>
      <c r="H560" s="8"/>
      <c r="I560" s="8"/>
      <c r="J560" s="8"/>
      <c r="K560" s="8"/>
      <c r="L560" s="8"/>
      <c r="M560" s="8"/>
      <c r="N560" s="8"/>
      <c r="O560" s="21">
        <f>COUNTIF(Tableau41516[[#This Row],[Lundi]:[Dimanche]],"&gt;0")</f>
        <v>0</v>
      </c>
      <c r="P560" s="21">
        <f>SUM(Tableau41516[[#This Row],[Lundi]:[Dimanche]])</f>
        <v>0</v>
      </c>
      <c r="Q560" s="21">
        <f>COUNTIF(Tableau41516[[#This Row],[Lundi]:[Dimanche]],"&gt;=190")*1000</f>
        <v>0</v>
      </c>
      <c r="R560" s="21">
        <f t="shared" si="16"/>
        <v>0</v>
      </c>
      <c r="S560" s="21">
        <f t="shared" si="17"/>
        <v>0</v>
      </c>
      <c r="T560" s="54" t="str">
        <f>IF(Tableau41516[[#This Row],[Matricule]]&gt;1,IF(COUNTIF(Tableau41516[DateMatricule],Tableau41516[[#This Row],[DateMatricule]])&gt;1,"Doublon",""),"")</f>
        <v/>
      </c>
      <c r="U560"/>
    </row>
    <row r="561" spans="1:21" x14ac:dyDescent="0.25">
      <c r="A561" s="12" t="str">
        <f>IF(Tableau41516[[#This Row],[Semaine]]="","",VLOOKUP(Tableau41516[[#This Row],[Semaine]],Listes!$A:$B,2,FALSE))</f>
        <v/>
      </c>
      <c r="B561" s="12" t="str">
        <f>IF(ISBLANK(Tableau41516[[#This Row],[Matricule]]),"",VLOOKUP(Tableau41516[[#This Row],[Matricule]],#REF!,2,FALSE))</f>
        <v/>
      </c>
      <c r="C561" s="12" t="str">
        <f>IF(ISBLANK(Tableau41516[[#This Row],[Matricule]]),"",VLOOKUP(Tableau41516[[#This Row],[Matricule]],#REF!,3,FALSE))</f>
        <v/>
      </c>
      <c r="D561" s="12" t="str">
        <f>CONCATENATE(Tableau41516[[#This Row],[Semaine]],Tableau41516[[#This Row],[Matricule]])</f>
        <v/>
      </c>
      <c r="H561" s="8"/>
      <c r="I561" s="8"/>
      <c r="J561" s="8"/>
      <c r="K561" s="8"/>
      <c r="L561" s="8"/>
      <c r="M561" s="8"/>
      <c r="N561" s="8"/>
      <c r="O561" s="21">
        <f>COUNTIF(Tableau41516[[#This Row],[Lundi]:[Dimanche]],"&gt;0")</f>
        <v>0</v>
      </c>
      <c r="P561" s="21">
        <f>SUM(Tableau41516[[#This Row],[Lundi]:[Dimanche]])</f>
        <v>0</v>
      </c>
      <c r="Q561" s="21">
        <f>COUNTIF(Tableau41516[[#This Row],[Lundi]:[Dimanche]],"&gt;=190")*1000</f>
        <v>0</v>
      </c>
      <c r="R561" s="21">
        <f t="shared" si="16"/>
        <v>0</v>
      </c>
      <c r="S561" s="21">
        <f t="shared" si="17"/>
        <v>0</v>
      </c>
      <c r="T561" s="54" t="str">
        <f>IF(Tableau41516[[#This Row],[Matricule]]&gt;1,IF(COUNTIF(Tableau41516[DateMatricule],Tableau41516[[#This Row],[DateMatricule]])&gt;1,"Doublon",""),"")</f>
        <v/>
      </c>
      <c r="U561"/>
    </row>
    <row r="562" spans="1:21" x14ac:dyDescent="0.25">
      <c r="A562" s="12" t="str">
        <f>IF(Tableau41516[[#This Row],[Semaine]]="","",VLOOKUP(Tableau41516[[#This Row],[Semaine]],Listes!$A:$B,2,FALSE))</f>
        <v/>
      </c>
      <c r="B562" s="12" t="str">
        <f>IF(ISBLANK(Tableau41516[[#This Row],[Matricule]]),"",VLOOKUP(Tableau41516[[#This Row],[Matricule]],#REF!,2,FALSE))</f>
        <v/>
      </c>
      <c r="C562" s="12" t="str">
        <f>IF(ISBLANK(Tableau41516[[#This Row],[Matricule]]),"",VLOOKUP(Tableau41516[[#This Row],[Matricule]],#REF!,3,FALSE))</f>
        <v/>
      </c>
      <c r="D562" s="12" t="str">
        <f>CONCATENATE(Tableau41516[[#This Row],[Semaine]],Tableau41516[[#This Row],[Matricule]])</f>
        <v/>
      </c>
      <c r="H562" s="8"/>
      <c r="I562" s="8"/>
      <c r="J562" s="8"/>
      <c r="K562" s="8"/>
      <c r="L562" s="8"/>
      <c r="M562" s="8"/>
      <c r="N562" s="8"/>
      <c r="O562" s="21">
        <f>COUNTIF(Tableau41516[[#This Row],[Lundi]:[Dimanche]],"&gt;0")</f>
        <v>0</v>
      </c>
      <c r="P562" s="21">
        <f>SUM(Tableau41516[[#This Row],[Lundi]:[Dimanche]])</f>
        <v>0</v>
      </c>
      <c r="Q562" s="21">
        <f>COUNTIF(Tableau41516[[#This Row],[Lundi]:[Dimanche]],"&gt;=190")*1000</f>
        <v>0</v>
      </c>
      <c r="R562" s="21">
        <f t="shared" si="16"/>
        <v>0</v>
      </c>
      <c r="S562" s="21">
        <f t="shared" si="17"/>
        <v>0</v>
      </c>
      <c r="T562" s="54" t="str">
        <f>IF(Tableau41516[[#This Row],[Matricule]]&gt;1,IF(COUNTIF(Tableau41516[DateMatricule],Tableau41516[[#This Row],[DateMatricule]])&gt;1,"Doublon",""),"")</f>
        <v/>
      </c>
      <c r="U562"/>
    </row>
    <row r="563" spans="1:21" x14ac:dyDescent="0.25">
      <c r="A563" s="12" t="str">
        <f>IF(Tableau41516[[#This Row],[Semaine]]="","",VLOOKUP(Tableau41516[[#This Row],[Semaine]],Listes!$A:$B,2,FALSE))</f>
        <v/>
      </c>
      <c r="B563" s="12" t="str">
        <f>IF(ISBLANK(Tableau41516[[#This Row],[Matricule]]),"",VLOOKUP(Tableau41516[[#This Row],[Matricule]],#REF!,2,FALSE))</f>
        <v/>
      </c>
      <c r="C563" s="12" t="str">
        <f>IF(ISBLANK(Tableau41516[[#This Row],[Matricule]]),"",VLOOKUP(Tableau41516[[#This Row],[Matricule]],#REF!,3,FALSE))</f>
        <v/>
      </c>
      <c r="D563" s="12" t="str">
        <f>CONCATENATE(Tableau41516[[#This Row],[Semaine]],Tableau41516[[#This Row],[Matricule]])</f>
        <v/>
      </c>
      <c r="H563" s="8"/>
      <c r="I563" s="8"/>
      <c r="J563" s="8"/>
      <c r="K563" s="8"/>
      <c r="L563" s="8"/>
      <c r="M563" s="8"/>
      <c r="N563" s="8"/>
      <c r="O563" s="21">
        <f>COUNTIF(Tableau41516[[#This Row],[Lundi]:[Dimanche]],"&gt;0")</f>
        <v>0</v>
      </c>
      <c r="P563" s="21">
        <f>SUM(Tableau41516[[#This Row],[Lundi]:[Dimanche]])</f>
        <v>0</v>
      </c>
      <c r="Q563" s="21">
        <f>COUNTIF(Tableau41516[[#This Row],[Lundi]:[Dimanche]],"&gt;=190")*1000</f>
        <v>0</v>
      </c>
      <c r="R563" s="21">
        <f t="shared" si="16"/>
        <v>0</v>
      </c>
      <c r="S563" s="21">
        <f t="shared" si="17"/>
        <v>0</v>
      </c>
      <c r="T563" s="54" t="str">
        <f>IF(Tableau41516[[#This Row],[Matricule]]&gt;1,IF(COUNTIF(Tableau41516[DateMatricule],Tableau41516[[#This Row],[DateMatricule]])&gt;1,"Doublon",""),"")</f>
        <v/>
      </c>
      <c r="U563"/>
    </row>
    <row r="564" spans="1:21" x14ac:dyDescent="0.25">
      <c r="A564" s="12" t="str">
        <f>IF(Tableau41516[[#This Row],[Semaine]]="","",VLOOKUP(Tableau41516[[#This Row],[Semaine]],Listes!$A:$B,2,FALSE))</f>
        <v/>
      </c>
      <c r="B564" s="12" t="str">
        <f>IF(ISBLANK(Tableau41516[[#This Row],[Matricule]]),"",VLOOKUP(Tableau41516[[#This Row],[Matricule]],#REF!,2,FALSE))</f>
        <v/>
      </c>
      <c r="C564" s="12" t="str">
        <f>IF(ISBLANK(Tableau41516[[#This Row],[Matricule]]),"",VLOOKUP(Tableau41516[[#This Row],[Matricule]],#REF!,3,FALSE))</f>
        <v/>
      </c>
      <c r="D564" s="12" t="str">
        <f>CONCATENATE(Tableau41516[[#This Row],[Semaine]],Tableau41516[[#This Row],[Matricule]])</f>
        <v/>
      </c>
      <c r="H564" s="8"/>
      <c r="I564" s="8"/>
      <c r="J564" s="8"/>
      <c r="K564" s="8"/>
      <c r="L564" s="8"/>
      <c r="M564" s="8"/>
      <c r="N564" s="8"/>
      <c r="O564" s="21">
        <f>COUNTIF(Tableau41516[[#This Row],[Lundi]:[Dimanche]],"&gt;0")</f>
        <v>0</v>
      </c>
      <c r="P564" s="21">
        <f>SUM(Tableau41516[[#This Row],[Lundi]:[Dimanche]])</f>
        <v>0</v>
      </c>
      <c r="Q564" s="21">
        <f>COUNTIF(Tableau41516[[#This Row],[Lundi]:[Dimanche]],"&gt;=190")*1000</f>
        <v>0</v>
      </c>
      <c r="R564" s="21">
        <f t="shared" si="16"/>
        <v>0</v>
      </c>
      <c r="S564" s="21">
        <f t="shared" si="17"/>
        <v>0</v>
      </c>
      <c r="T564" s="54" t="str">
        <f>IF(Tableau41516[[#This Row],[Matricule]]&gt;1,IF(COUNTIF(Tableau41516[DateMatricule],Tableau41516[[#This Row],[DateMatricule]])&gt;1,"Doublon",""),"")</f>
        <v/>
      </c>
      <c r="U564"/>
    </row>
    <row r="565" spans="1:21" x14ac:dyDescent="0.25">
      <c r="A565" s="12" t="str">
        <f>IF(Tableau41516[[#This Row],[Semaine]]="","",VLOOKUP(Tableau41516[[#This Row],[Semaine]],Listes!$A:$B,2,FALSE))</f>
        <v/>
      </c>
      <c r="B565" s="12" t="str">
        <f>IF(ISBLANK(Tableau41516[[#This Row],[Matricule]]),"",VLOOKUP(Tableau41516[[#This Row],[Matricule]],#REF!,2,FALSE))</f>
        <v/>
      </c>
      <c r="C565" s="12" t="str">
        <f>IF(ISBLANK(Tableau41516[[#This Row],[Matricule]]),"",VLOOKUP(Tableau41516[[#This Row],[Matricule]],#REF!,3,FALSE))</f>
        <v/>
      </c>
      <c r="D565" s="12" t="str">
        <f>CONCATENATE(Tableau41516[[#This Row],[Semaine]],Tableau41516[[#This Row],[Matricule]])</f>
        <v/>
      </c>
      <c r="H565" s="8"/>
      <c r="I565" s="8"/>
      <c r="J565" s="8"/>
      <c r="K565" s="8"/>
      <c r="L565" s="8"/>
      <c r="M565" s="8"/>
      <c r="N565" s="8"/>
      <c r="O565" s="21">
        <f>COUNTIF(Tableau41516[[#This Row],[Lundi]:[Dimanche]],"&gt;0")</f>
        <v>0</v>
      </c>
      <c r="P565" s="21">
        <f>SUM(Tableau41516[[#This Row],[Lundi]:[Dimanche]])</f>
        <v>0</v>
      </c>
      <c r="Q565" s="21">
        <f>COUNTIF(Tableau41516[[#This Row],[Lundi]:[Dimanche]],"&gt;=190")*1000</f>
        <v>0</v>
      </c>
      <c r="R565" s="21">
        <f t="shared" si="16"/>
        <v>0</v>
      </c>
      <c r="S565" s="21">
        <f t="shared" si="17"/>
        <v>0</v>
      </c>
      <c r="T565" s="54" t="str">
        <f>IF(Tableau41516[[#This Row],[Matricule]]&gt;1,IF(COUNTIF(Tableau41516[DateMatricule],Tableau41516[[#This Row],[DateMatricule]])&gt;1,"Doublon",""),"")</f>
        <v/>
      </c>
      <c r="U565"/>
    </row>
    <row r="566" spans="1:21" x14ac:dyDescent="0.25">
      <c r="A566" s="12" t="str">
        <f>IF(Tableau41516[[#This Row],[Semaine]]="","",VLOOKUP(Tableau41516[[#This Row],[Semaine]],Listes!$A:$B,2,FALSE))</f>
        <v/>
      </c>
      <c r="B566" s="12" t="str">
        <f>IF(ISBLANK(Tableau41516[[#This Row],[Matricule]]),"",VLOOKUP(Tableau41516[[#This Row],[Matricule]],#REF!,2,FALSE))</f>
        <v/>
      </c>
      <c r="C566" s="12" t="str">
        <f>IF(ISBLANK(Tableau41516[[#This Row],[Matricule]]),"",VLOOKUP(Tableau41516[[#This Row],[Matricule]],#REF!,3,FALSE))</f>
        <v/>
      </c>
      <c r="D566" s="12" t="str">
        <f>CONCATENATE(Tableau41516[[#This Row],[Semaine]],Tableau41516[[#This Row],[Matricule]])</f>
        <v/>
      </c>
      <c r="H566" s="8"/>
      <c r="I566" s="8"/>
      <c r="J566" s="8"/>
      <c r="K566" s="8"/>
      <c r="L566" s="8"/>
      <c r="M566" s="8"/>
      <c r="N566" s="8"/>
      <c r="O566" s="21">
        <f>COUNTIF(Tableau41516[[#This Row],[Lundi]:[Dimanche]],"&gt;0")</f>
        <v>0</v>
      </c>
      <c r="P566" s="21">
        <f>SUM(Tableau41516[[#This Row],[Lundi]:[Dimanche]])</f>
        <v>0</v>
      </c>
      <c r="Q566" s="21">
        <f>COUNTIF(Tableau41516[[#This Row],[Lundi]:[Dimanche]],"&gt;=190")*1000</f>
        <v>0</v>
      </c>
      <c r="R566" s="21">
        <f t="shared" si="16"/>
        <v>0</v>
      </c>
      <c r="S566" s="21">
        <f t="shared" si="17"/>
        <v>0</v>
      </c>
      <c r="T566" s="54" t="str">
        <f>IF(Tableau41516[[#This Row],[Matricule]]&gt;1,IF(COUNTIF(Tableau41516[DateMatricule],Tableau41516[[#This Row],[DateMatricule]])&gt;1,"Doublon",""),"")</f>
        <v/>
      </c>
      <c r="U566"/>
    </row>
    <row r="567" spans="1:21" x14ac:dyDescent="0.25">
      <c r="A567" s="12" t="str">
        <f>IF(Tableau41516[[#This Row],[Semaine]]="","",VLOOKUP(Tableau41516[[#This Row],[Semaine]],Listes!$A:$B,2,FALSE))</f>
        <v/>
      </c>
      <c r="B567" s="12" t="str">
        <f>IF(ISBLANK(Tableau41516[[#This Row],[Matricule]]),"",VLOOKUP(Tableau41516[[#This Row],[Matricule]],#REF!,2,FALSE))</f>
        <v/>
      </c>
      <c r="C567" s="12" t="str">
        <f>IF(ISBLANK(Tableau41516[[#This Row],[Matricule]]),"",VLOOKUP(Tableau41516[[#This Row],[Matricule]],#REF!,3,FALSE))</f>
        <v/>
      </c>
      <c r="D567" s="12" t="str">
        <f>CONCATENATE(Tableau41516[[#This Row],[Semaine]],Tableau41516[[#This Row],[Matricule]])</f>
        <v/>
      </c>
      <c r="H567" s="8"/>
      <c r="I567" s="8"/>
      <c r="J567" s="8"/>
      <c r="K567" s="8"/>
      <c r="L567" s="8"/>
      <c r="M567" s="8"/>
      <c r="N567" s="8"/>
      <c r="O567" s="21">
        <f>COUNTIF(Tableau41516[[#This Row],[Lundi]:[Dimanche]],"&gt;0")</f>
        <v>0</v>
      </c>
      <c r="P567" s="21">
        <f>SUM(Tableau41516[[#This Row],[Lundi]:[Dimanche]])</f>
        <v>0</v>
      </c>
      <c r="Q567" s="21">
        <f>COUNTIF(Tableau41516[[#This Row],[Lundi]:[Dimanche]],"&gt;=190")*1000</f>
        <v>0</v>
      </c>
      <c r="R567" s="21">
        <f t="shared" si="16"/>
        <v>0</v>
      </c>
      <c r="S567" s="21">
        <f t="shared" si="17"/>
        <v>0</v>
      </c>
      <c r="T567" s="54" t="str">
        <f>IF(Tableau41516[[#This Row],[Matricule]]&gt;1,IF(COUNTIF(Tableau41516[DateMatricule],Tableau41516[[#This Row],[DateMatricule]])&gt;1,"Doublon",""),"")</f>
        <v/>
      </c>
      <c r="U567"/>
    </row>
    <row r="568" spans="1:21" x14ac:dyDescent="0.25">
      <c r="A568" s="12" t="str">
        <f>IF(Tableau41516[[#This Row],[Semaine]]="","",VLOOKUP(Tableau41516[[#This Row],[Semaine]],Listes!$A:$B,2,FALSE))</f>
        <v/>
      </c>
      <c r="B568" s="12" t="str">
        <f>IF(ISBLANK(Tableau41516[[#This Row],[Matricule]]),"",VLOOKUP(Tableau41516[[#This Row],[Matricule]],#REF!,2,FALSE))</f>
        <v/>
      </c>
      <c r="C568" s="12" t="str">
        <f>IF(ISBLANK(Tableau41516[[#This Row],[Matricule]]),"",VLOOKUP(Tableau41516[[#This Row],[Matricule]],#REF!,3,FALSE))</f>
        <v/>
      </c>
      <c r="D568" s="12" t="str">
        <f>CONCATENATE(Tableau41516[[#This Row],[Semaine]],Tableau41516[[#This Row],[Matricule]])</f>
        <v/>
      </c>
      <c r="H568" s="8"/>
      <c r="I568" s="8"/>
      <c r="J568" s="8"/>
      <c r="K568" s="8"/>
      <c r="L568" s="8"/>
      <c r="M568" s="8"/>
      <c r="N568" s="8"/>
      <c r="O568" s="21">
        <f>COUNTIF(Tableau41516[[#This Row],[Lundi]:[Dimanche]],"&gt;0")</f>
        <v>0</v>
      </c>
      <c r="P568" s="21">
        <f>SUM(Tableau41516[[#This Row],[Lundi]:[Dimanche]])</f>
        <v>0</v>
      </c>
      <c r="Q568" s="21">
        <f>COUNTIF(Tableau41516[[#This Row],[Lundi]:[Dimanche]],"&gt;=190")*1000</f>
        <v>0</v>
      </c>
      <c r="R568" s="21">
        <f t="shared" si="16"/>
        <v>0</v>
      </c>
      <c r="S568" s="21">
        <f t="shared" si="17"/>
        <v>0</v>
      </c>
      <c r="T568" s="54" t="str">
        <f>IF(Tableau41516[[#This Row],[Matricule]]&gt;1,IF(COUNTIF(Tableau41516[DateMatricule],Tableau41516[[#This Row],[DateMatricule]])&gt;1,"Doublon",""),"")</f>
        <v/>
      </c>
      <c r="U568"/>
    </row>
    <row r="569" spans="1:21" x14ac:dyDescent="0.25">
      <c r="A569" s="12" t="str">
        <f>IF(Tableau41516[[#This Row],[Semaine]]="","",VLOOKUP(Tableau41516[[#This Row],[Semaine]],Listes!$A:$B,2,FALSE))</f>
        <v/>
      </c>
      <c r="B569" s="12" t="str">
        <f>IF(ISBLANK(Tableau41516[[#This Row],[Matricule]]),"",VLOOKUP(Tableau41516[[#This Row],[Matricule]],#REF!,2,FALSE))</f>
        <v/>
      </c>
      <c r="C569" s="12" t="str">
        <f>IF(ISBLANK(Tableau41516[[#This Row],[Matricule]]),"",VLOOKUP(Tableau41516[[#This Row],[Matricule]],#REF!,3,FALSE))</f>
        <v/>
      </c>
      <c r="D569" s="12" t="str">
        <f>CONCATENATE(Tableau41516[[#This Row],[Semaine]],Tableau41516[[#This Row],[Matricule]])</f>
        <v/>
      </c>
      <c r="H569" s="8"/>
      <c r="I569" s="8"/>
      <c r="J569" s="8"/>
      <c r="K569" s="8"/>
      <c r="L569" s="8"/>
      <c r="M569" s="8"/>
      <c r="N569" s="8"/>
      <c r="O569" s="21">
        <f>COUNTIF(Tableau41516[[#This Row],[Lundi]:[Dimanche]],"&gt;0")</f>
        <v>0</v>
      </c>
      <c r="P569" s="21">
        <f>SUM(Tableau41516[[#This Row],[Lundi]:[Dimanche]])</f>
        <v>0</v>
      </c>
      <c r="Q569" s="21">
        <f>COUNTIF(Tableau41516[[#This Row],[Lundi]:[Dimanche]],"&gt;=190")*1000</f>
        <v>0</v>
      </c>
      <c r="R569" s="21">
        <f t="shared" si="16"/>
        <v>0</v>
      </c>
      <c r="S569" s="21">
        <f t="shared" si="17"/>
        <v>0</v>
      </c>
      <c r="T569" s="54" t="str">
        <f>IF(Tableau41516[[#This Row],[Matricule]]&gt;1,IF(COUNTIF(Tableau41516[DateMatricule],Tableau41516[[#This Row],[DateMatricule]])&gt;1,"Doublon",""),"")</f>
        <v/>
      </c>
      <c r="U569"/>
    </row>
    <row r="570" spans="1:21" x14ac:dyDescent="0.25">
      <c r="A570" s="12" t="str">
        <f>IF(Tableau41516[[#This Row],[Semaine]]="","",VLOOKUP(Tableau41516[[#This Row],[Semaine]],Listes!$A:$B,2,FALSE))</f>
        <v/>
      </c>
      <c r="B570" s="12" t="str">
        <f>IF(ISBLANK(Tableau41516[[#This Row],[Matricule]]),"",VLOOKUP(Tableau41516[[#This Row],[Matricule]],#REF!,2,FALSE))</f>
        <v/>
      </c>
      <c r="C570" s="12" t="str">
        <f>IF(ISBLANK(Tableau41516[[#This Row],[Matricule]]),"",VLOOKUP(Tableau41516[[#This Row],[Matricule]],#REF!,3,FALSE))</f>
        <v/>
      </c>
      <c r="D570" s="12" t="str">
        <f>CONCATENATE(Tableau41516[[#This Row],[Semaine]],Tableau41516[[#This Row],[Matricule]])</f>
        <v/>
      </c>
      <c r="H570" s="8"/>
      <c r="I570" s="8"/>
      <c r="J570" s="8"/>
      <c r="K570" s="8"/>
      <c r="L570" s="8"/>
      <c r="M570" s="8"/>
      <c r="N570" s="8"/>
      <c r="O570" s="21">
        <f>COUNTIF(Tableau41516[[#This Row],[Lundi]:[Dimanche]],"&gt;0")</f>
        <v>0</v>
      </c>
      <c r="P570" s="21">
        <f>SUM(Tableau41516[[#This Row],[Lundi]:[Dimanche]])</f>
        <v>0</v>
      </c>
      <c r="Q570" s="21">
        <f>COUNTIF(Tableau41516[[#This Row],[Lundi]:[Dimanche]],"&gt;=190")*1000</f>
        <v>0</v>
      </c>
      <c r="R570" s="21">
        <f t="shared" si="16"/>
        <v>0</v>
      </c>
      <c r="S570" s="21">
        <f t="shared" si="17"/>
        <v>0</v>
      </c>
      <c r="T570" s="54" t="str">
        <f>IF(Tableau41516[[#This Row],[Matricule]]&gt;1,IF(COUNTIF(Tableau41516[DateMatricule],Tableau41516[[#This Row],[DateMatricule]])&gt;1,"Doublon",""),"")</f>
        <v/>
      </c>
      <c r="U570"/>
    </row>
    <row r="571" spans="1:21" x14ac:dyDescent="0.25">
      <c r="A571" s="12" t="str">
        <f>IF(Tableau41516[[#This Row],[Semaine]]="","",VLOOKUP(Tableau41516[[#This Row],[Semaine]],Listes!$A:$B,2,FALSE))</f>
        <v/>
      </c>
      <c r="B571" s="12" t="str">
        <f>IF(ISBLANK(Tableau41516[[#This Row],[Matricule]]),"",VLOOKUP(Tableau41516[[#This Row],[Matricule]],#REF!,2,FALSE))</f>
        <v/>
      </c>
      <c r="C571" s="12" t="str">
        <f>IF(ISBLANK(Tableau41516[[#This Row],[Matricule]]),"",VLOOKUP(Tableau41516[[#This Row],[Matricule]],#REF!,3,FALSE))</f>
        <v/>
      </c>
      <c r="D571" s="12" t="str">
        <f>CONCATENATE(Tableau41516[[#This Row],[Semaine]],Tableau41516[[#This Row],[Matricule]])</f>
        <v/>
      </c>
      <c r="H571" s="8"/>
      <c r="I571" s="8"/>
      <c r="J571" s="8"/>
      <c r="K571" s="8"/>
      <c r="L571" s="8"/>
      <c r="M571" s="8"/>
      <c r="N571" s="8"/>
      <c r="O571" s="21">
        <f>COUNTIF(Tableau41516[[#This Row],[Lundi]:[Dimanche]],"&gt;0")</f>
        <v>0</v>
      </c>
      <c r="P571" s="21">
        <f>SUM(Tableau41516[[#This Row],[Lundi]:[Dimanche]])</f>
        <v>0</v>
      </c>
      <c r="Q571" s="21">
        <f>COUNTIF(Tableau41516[[#This Row],[Lundi]:[Dimanche]],"&gt;=190")*1000</f>
        <v>0</v>
      </c>
      <c r="R571" s="21">
        <f t="shared" si="16"/>
        <v>0</v>
      </c>
      <c r="S571" s="21">
        <f t="shared" si="17"/>
        <v>0</v>
      </c>
      <c r="T571" s="54" t="str">
        <f>IF(Tableau41516[[#This Row],[Matricule]]&gt;1,IF(COUNTIF(Tableau41516[DateMatricule],Tableau41516[[#This Row],[DateMatricule]])&gt;1,"Doublon",""),"")</f>
        <v/>
      </c>
      <c r="U571"/>
    </row>
    <row r="572" spans="1:21" x14ac:dyDescent="0.25">
      <c r="A572" s="12" t="str">
        <f>IF(Tableau41516[[#This Row],[Semaine]]="","",VLOOKUP(Tableau41516[[#This Row],[Semaine]],Listes!$A:$B,2,FALSE))</f>
        <v/>
      </c>
      <c r="B572" s="12" t="str">
        <f>IF(ISBLANK(Tableau41516[[#This Row],[Matricule]]),"",VLOOKUP(Tableau41516[[#This Row],[Matricule]],#REF!,2,FALSE))</f>
        <v/>
      </c>
      <c r="C572" s="12" t="str">
        <f>IF(ISBLANK(Tableau41516[[#This Row],[Matricule]]),"",VLOOKUP(Tableau41516[[#This Row],[Matricule]],#REF!,3,FALSE))</f>
        <v/>
      </c>
      <c r="D572" s="12" t="str">
        <f>CONCATENATE(Tableau41516[[#This Row],[Semaine]],Tableau41516[[#This Row],[Matricule]])</f>
        <v/>
      </c>
      <c r="H572" s="8"/>
      <c r="I572" s="8"/>
      <c r="J572" s="8"/>
      <c r="K572" s="8"/>
      <c r="L572" s="8"/>
      <c r="M572" s="8"/>
      <c r="N572" s="8"/>
      <c r="O572" s="21">
        <f>COUNTIF(Tableau41516[[#This Row],[Lundi]:[Dimanche]],"&gt;0")</f>
        <v>0</v>
      </c>
      <c r="P572" s="21">
        <f>SUM(Tableau41516[[#This Row],[Lundi]:[Dimanche]])</f>
        <v>0</v>
      </c>
      <c r="Q572" s="21">
        <f>COUNTIF(Tableau41516[[#This Row],[Lundi]:[Dimanche]],"&gt;=190")*1000</f>
        <v>0</v>
      </c>
      <c r="R572" s="21">
        <f t="shared" si="16"/>
        <v>0</v>
      </c>
      <c r="S572" s="21">
        <f t="shared" si="17"/>
        <v>0</v>
      </c>
      <c r="T572" s="54" t="str">
        <f>IF(Tableau41516[[#This Row],[Matricule]]&gt;1,IF(COUNTIF(Tableau41516[DateMatricule],Tableau41516[[#This Row],[DateMatricule]])&gt;1,"Doublon",""),"")</f>
        <v/>
      </c>
      <c r="U572"/>
    </row>
    <row r="573" spans="1:21" x14ac:dyDescent="0.25">
      <c r="A573" s="12" t="str">
        <f>IF(Tableau41516[[#This Row],[Semaine]]="","",VLOOKUP(Tableau41516[[#This Row],[Semaine]],Listes!$A:$B,2,FALSE))</f>
        <v/>
      </c>
      <c r="B573" s="12" t="str">
        <f>IF(ISBLANK(Tableau41516[[#This Row],[Matricule]]),"",VLOOKUP(Tableau41516[[#This Row],[Matricule]],#REF!,2,FALSE))</f>
        <v/>
      </c>
      <c r="C573" s="12" t="str">
        <f>IF(ISBLANK(Tableau41516[[#This Row],[Matricule]]),"",VLOOKUP(Tableau41516[[#This Row],[Matricule]],#REF!,3,FALSE))</f>
        <v/>
      </c>
      <c r="D573" s="12" t="str">
        <f>CONCATENATE(Tableau41516[[#This Row],[Semaine]],Tableau41516[[#This Row],[Matricule]])</f>
        <v/>
      </c>
      <c r="H573" s="8"/>
      <c r="I573" s="8"/>
      <c r="J573" s="8"/>
      <c r="K573" s="8"/>
      <c r="L573" s="8"/>
      <c r="M573" s="8"/>
      <c r="N573" s="8"/>
      <c r="O573" s="21">
        <f>COUNTIF(Tableau41516[[#This Row],[Lundi]:[Dimanche]],"&gt;0")</f>
        <v>0</v>
      </c>
      <c r="P573" s="21">
        <f>SUM(Tableau41516[[#This Row],[Lundi]:[Dimanche]])</f>
        <v>0</v>
      </c>
      <c r="Q573" s="21">
        <f>COUNTIF(Tableau41516[[#This Row],[Lundi]:[Dimanche]],"&gt;=190")*1000</f>
        <v>0</v>
      </c>
      <c r="R573" s="21">
        <f t="shared" si="16"/>
        <v>0</v>
      </c>
      <c r="S573" s="21">
        <f t="shared" si="17"/>
        <v>0</v>
      </c>
      <c r="T573" s="54" t="str">
        <f>IF(Tableau41516[[#This Row],[Matricule]]&gt;1,IF(COUNTIF(Tableau41516[DateMatricule],Tableau41516[[#This Row],[DateMatricule]])&gt;1,"Doublon",""),"")</f>
        <v/>
      </c>
      <c r="U573"/>
    </row>
    <row r="574" spans="1:21" x14ac:dyDescent="0.25">
      <c r="A574" s="12" t="str">
        <f>IF(Tableau41516[[#This Row],[Semaine]]="","",VLOOKUP(Tableau41516[[#This Row],[Semaine]],Listes!$A:$B,2,FALSE))</f>
        <v/>
      </c>
      <c r="B574" s="12" t="str">
        <f>IF(ISBLANK(Tableau41516[[#This Row],[Matricule]]),"",VLOOKUP(Tableau41516[[#This Row],[Matricule]],#REF!,2,FALSE))</f>
        <v/>
      </c>
      <c r="C574" s="12" t="str">
        <f>IF(ISBLANK(Tableau41516[[#This Row],[Matricule]]),"",VLOOKUP(Tableau41516[[#This Row],[Matricule]],#REF!,3,FALSE))</f>
        <v/>
      </c>
      <c r="D574" s="12" t="str">
        <f>CONCATENATE(Tableau41516[[#This Row],[Semaine]],Tableau41516[[#This Row],[Matricule]])</f>
        <v/>
      </c>
      <c r="H574" s="8"/>
      <c r="I574" s="8"/>
      <c r="J574" s="8"/>
      <c r="K574" s="8"/>
      <c r="L574" s="8"/>
      <c r="M574" s="8"/>
      <c r="N574" s="8"/>
      <c r="O574" s="21">
        <f>COUNTIF(Tableau41516[[#This Row],[Lundi]:[Dimanche]],"&gt;0")</f>
        <v>0</v>
      </c>
      <c r="P574" s="21">
        <f>SUM(Tableau41516[[#This Row],[Lundi]:[Dimanche]])</f>
        <v>0</v>
      </c>
      <c r="Q574" s="21">
        <f>COUNTIF(Tableau41516[[#This Row],[Lundi]:[Dimanche]],"&gt;=190")*1000</f>
        <v>0</v>
      </c>
      <c r="R574" s="21">
        <f t="shared" si="16"/>
        <v>0</v>
      </c>
      <c r="S574" s="21">
        <f t="shared" si="17"/>
        <v>0</v>
      </c>
      <c r="T574" s="54" t="str">
        <f>IF(Tableau41516[[#This Row],[Matricule]]&gt;1,IF(COUNTIF(Tableau41516[DateMatricule],Tableau41516[[#This Row],[DateMatricule]])&gt;1,"Doublon",""),"")</f>
        <v/>
      </c>
      <c r="U574"/>
    </row>
    <row r="575" spans="1:21" x14ac:dyDescent="0.25">
      <c r="A575" s="12" t="str">
        <f>IF(Tableau41516[[#This Row],[Semaine]]="","",VLOOKUP(Tableau41516[[#This Row],[Semaine]],Listes!$A:$B,2,FALSE))</f>
        <v/>
      </c>
      <c r="B575" s="12" t="str">
        <f>IF(ISBLANK(Tableau41516[[#This Row],[Matricule]]),"",VLOOKUP(Tableau41516[[#This Row],[Matricule]],#REF!,2,FALSE))</f>
        <v/>
      </c>
      <c r="C575" s="12" t="str">
        <f>IF(ISBLANK(Tableau41516[[#This Row],[Matricule]]),"",VLOOKUP(Tableau41516[[#This Row],[Matricule]],#REF!,3,FALSE))</f>
        <v/>
      </c>
      <c r="D575" s="12" t="str">
        <f>CONCATENATE(Tableau41516[[#This Row],[Semaine]],Tableau41516[[#This Row],[Matricule]])</f>
        <v/>
      </c>
      <c r="H575" s="8"/>
      <c r="I575" s="8"/>
      <c r="J575" s="8"/>
      <c r="K575" s="8"/>
      <c r="L575" s="8"/>
      <c r="M575" s="8"/>
      <c r="N575" s="8"/>
      <c r="O575" s="21">
        <f>COUNTIF(Tableau41516[[#This Row],[Lundi]:[Dimanche]],"&gt;0")</f>
        <v>0</v>
      </c>
      <c r="P575" s="21">
        <f>SUM(Tableau41516[[#This Row],[Lundi]:[Dimanche]])</f>
        <v>0</v>
      </c>
      <c r="Q575" s="21">
        <f>COUNTIF(Tableau41516[[#This Row],[Lundi]:[Dimanche]],"&gt;=190")*1000</f>
        <v>0</v>
      </c>
      <c r="R575" s="21">
        <f t="shared" si="16"/>
        <v>0</v>
      </c>
      <c r="S575" s="21">
        <f t="shared" si="17"/>
        <v>0</v>
      </c>
      <c r="T575" s="54" t="str">
        <f>IF(Tableau41516[[#This Row],[Matricule]]&gt;1,IF(COUNTIF(Tableau41516[DateMatricule],Tableau41516[[#This Row],[DateMatricule]])&gt;1,"Doublon",""),"")</f>
        <v/>
      </c>
      <c r="U575"/>
    </row>
    <row r="576" spans="1:21" x14ac:dyDescent="0.25">
      <c r="A576" s="12" t="str">
        <f>IF(Tableau41516[[#This Row],[Semaine]]="","",VLOOKUP(Tableau41516[[#This Row],[Semaine]],Listes!$A:$B,2,FALSE))</f>
        <v/>
      </c>
      <c r="B576" s="12" t="str">
        <f>IF(ISBLANK(Tableau41516[[#This Row],[Matricule]]),"",VLOOKUP(Tableau41516[[#This Row],[Matricule]],#REF!,2,FALSE))</f>
        <v/>
      </c>
      <c r="C576" s="12" t="str">
        <f>IF(ISBLANK(Tableau41516[[#This Row],[Matricule]]),"",VLOOKUP(Tableau41516[[#This Row],[Matricule]],#REF!,3,FALSE))</f>
        <v/>
      </c>
      <c r="D576" s="12" t="str">
        <f>CONCATENATE(Tableau41516[[#This Row],[Semaine]],Tableau41516[[#This Row],[Matricule]])</f>
        <v/>
      </c>
      <c r="H576" s="8"/>
      <c r="I576" s="8"/>
      <c r="J576" s="8"/>
      <c r="K576" s="8"/>
      <c r="L576" s="8"/>
      <c r="M576" s="8"/>
      <c r="N576" s="8"/>
      <c r="O576" s="21">
        <f>COUNTIF(Tableau41516[[#This Row],[Lundi]:[Dimanche]],"&gt;0")</f>
        <v>0</v>
      </c>
      <c r="P576" s="21">
        <f>SUM(Tableau41516[[#This Row],[Lundi]:[Dimanche]])</f>
        <v>0</v>
      </c>
      <c r="Q576" s="21">
        <f>COUNTIF(Tableau41516[[#This Row],[Lundi]:[Dimanche]],"&gt;=190")*1000</f>
        <v>0</v>
      </c>
      <c r="R576" s="21">
        <f t="shared" si="16"/>
        <v>0</v>
      </c>
      <c r="S576" s="21">
        <f t="shared" si="17"/>
        <v>0</v>
      </c>
      <c r="T576" s="54" t="str">
        <f>IF(Tableau41516[[#This Row],[Matricule]]&gt;1,IF(COUNTIF(Tableau41516[DateMatricule],Tableau41516[[#This Row],[DateMatricule]])&gt;1,"Doublon",""),"")</f>
        <v/>
      </c>
      <c r="U576"/>
    </row>
    <row r="577" spans="1:21" x14ac:dyDescent="0.25">
      <c r="A577" s="12" t="str">
        <f>IF(Tableau41516[[#This Row],[Semaine]]="","",VLOOKUP(Tableau41516[[#This Row],[Semaine]],Listes!$A:$B,2,FALSE))</f>
        <v/>
      </c>
      <c r="B577" s="12" t="str">
        <f>IF(ISBLANK(Tableau41516[[#This Row],[Matricule]]),"",VLOOKUP(Tableau41516[[#This Row],[Matricule]],#REF!,2,FALSE))</f>
        <v/>
      </c>
      <c r="C577" s="12" t="str">
        <f>IF(ISBLANK(Tableau41516[[#This Row],[Matricule]]),"",VLOOKUP(Tableau41516[[#This Row],[Matricule]],#REF!,3,FALSE))</f>
        <v/>
      </c>
      <c r="D577" s="12" t="str">
        <f>CONCATENATE(Tableau41516[[#This Row],[Semaine]],Tableau41516[[#This Row],[Matricule]])</f>
        <v/>
      </c>
      <c r="H577" s="8"/>
      <c r="I577" s="8"/>
      <c r="J577" s="8"/>
      <c r="K577" s="8"/>
      <c r="L577" s="8"/>
      <c r="M577" s="8"/>
      <c r="N577" s="8"/>
      <c r="O577" s="21">
        <f>COUNTIF(Tableau41516[[#This Row],[Lundi]:[Dimanche]],"&gt;0")</f>
        <v>0</v>
      </c>
      <c r="P577" s="21">
        <f>SUM(Tableau41516[[#This Row],[Lundi]:[Dimanche]])</f>
        <v>0</v>
      </c>
      <c r="Q577" s="21">
        <f>COUNTIF(Tableau41516[[#This Row],[Lundi]:[Dimanche]],"&gt;=190")*1000</f>
        <v>0</v>
      </c>
      <c r="R577" s="21">
        <f t="shared" si="16"/>
        <v>0</v>
      </c>
      <c r="S577" s="21">
        <f t="shared" si="17"/>
        <v>0</v>
      </c>
      <c r="T577" s="54" t="str">
        <f>IF(Tableau41516[[#This Row],[Matricule]]&gt;1,IF(COUNTIF(Tableau41516[DateMatricule],Tableau41516[[#This Row],[DateMatricule]])&gt;1,"Doublon",""),"")</f>
        <v/>
      </c>
      <c r="U577"/>
    </row>
    <row r="578" spans="1:21" x14ac:dyDescent="0.25">
      <c r="A578" s="12" t="str">
        <f>IF(Tableau41516[[#This Row],[Semaine]]="","",VLOOKUP(Tableau41516[[#This Row],[Semaine]],Listes!$A:$B,2,FALSE))</f>
        <v/>
      </c>
      <c r="B578" s="12" t="str">
        <f>IF(ISBLANK(Tableau41516[[#This Row],[Matricule]]),"",VLOOKUP(Tableau41516[[#This Row],[Matricule]],#REF!,2,FALSE))</f>
        <v/>
      </c>
      <c r="C578" s="12" t="str">
        <f>IF(ISBLANK(Tableau41516[[#This Row],[Matricule]]),"",VLOOKUP(Tableau41516[[#This Row],[Matricule]],#REF!,3,FALSE))</f>
        <v/>
      </c>
      <c r="D578" s="12" t="str">
        <f>CONCATENATE(Tableau41516[[#This Row],[Semaine]],Tableau41516[[#This Row],[Matricule]])</f>
        <v/>
      </c>
      <c r="H578" s="8"/>
      <c r="I578" s="8"/>
      <c r="J578" s="8"/>
      <c r="K578" s="8"/>
      <c r="L578" s="8"/>
      <c r="M578" s="8"/>
      <c r="N578" s="8"/>
      <c r="O578" s="21">
        <f>COUNTIF(Tableau41516[[#This Row],[Lundi]:[Dimanche]],"&gt;0")</f>
        <v>0</v>
      </c>
      <c r="P578" s="21">
        <f>SUM(Tableau41516[[#This Row],[Lundi]:[Dimanche]])</f>
        <v>0</v>
      </c>
      <c r="Q578" s="21">
        <f>COUNTIF(Tableau41516[[#This Row],[Lundi]:[Dimanche]],"&gt;=190")*1000</f>
        <v>0</v>
      </c>
      <c r="R578" s="21">
        <f t="shared" si="16"/>
        <v>0</v>
      </c>
      <c r="S578" s="21">
        <f t="shared" si="17"/>
        <v>0</v>
      </c>
      <c r="T578" s="54" t="str">
        <f>IF(Tableau41516[[#This Row],[Matricule]]&gt;1,IF(COUNTIF(Tableau41516[DateMatricule],Tableau41516[[#This Row],[DateMatricule]])&gt;1,"Doublon",""),"")</f>
        <v/>
      </c>
      <c r="U578"/>
    </row>
    <row r="579" spans="1:21" x14ac:dyDescent="0.25">
      <c r="A579" s="12" t="str">
        <f>IF(Tableau41516[[#This Row],[Semaine]]="","",VLOOKUP(Tableau41516[[#This Row],[Semaine]],Listes!$A:$B,2,FALSE))</f>
        <v/>
      </c>
      <c r="B579" s="12" t="str">
        <f>IF(ISBLANK(Tableau41516[[#This Row],[Matricule]]),"",VLOOKUP(Tableau41516[[#This Row],[Matricule]],#REF!,2,FALSE))</f>
        <v/>
      </c>
      <c r="C579" s="12" t="str">
        <f>IF(ISBLANK(Tableau41516[[#This Row],[Matricule]]),"",VLOOKUP(Tableau41516[[#This Row],[Matricule]],#REF!,3,FALSE))</f>
        <v/>
      </c>
      <c r="D579" s="12" t="str">
        <f>CONCATENATE(Tableau41516[[#This Row],[Semaine]],Tableau41516[[#This Row],[Matricule]])</f>
        <v/>
      </c>
      <c r="H579" s="8"/>
      <c r="I579" s="8"/>
      <c r="J579" s="8"/>
      <c r="K579" s="8"/>
      <c r="L579" s="8"/>
      <c r="M579" s="8"/>
      <c r="N579" s="8"/>
      <c r="O579" s="21">
        <f>COUNTIF(Tableau41516[[#This Row],[Lundi]:[Dimanche]],"&gt;0")</f>
        <v>0</v>
      </c>
      <c r="P579" s="21">
        <f>SUM(Tableau41516[[#This Row],[Lundi]:[Dimanche]])</f>
        <v>0</v>
      </c>
      <c r="Q579" s="21">
        <f>COUNTIF(Tableau41516[[#This Row],[Lundi]:[Dimanche]],"&gt;=190")*1000</f>
        <v>0</v>
      </c>
      <c r="R579" s="21">
        <f t="shared" ref="R579:R642" si="18">+IF(P579&gt;1140,(P579-1140)*20,0)</f>
        <v>0</v>
      </c>
      <c r="S579" s="21">
        <f t="shared" ref="S579:S642" si="19">+Q579+R579</f>
        <v>0</v>
      </c>
      <c r="T579" s="54" t="str">
        <f>IF(Tableau41516[[#This Row],[Matricule]]&gt;1,IF(COUNTIF(Tableau41516[DateMatricule],Tableau41516[[#This Row],[DateMatricule]])&gt;1,"Doublon",""),"")</f>
        <v/>
      </c>
      <c r="U579"/>
    </row>
    <row r="580" spans="1:21" x14ac:dyDescent="0.25">
      <c r="A580" s="12" t="str">
        <f>IF(Tableau41516[[#This Row],[Semaine]]="","",VLOOKUP(Tableau41516[[#This Row],[Semaine]],Listes!$A:$B,2,FALSE))</f>
        <v/>
      </c>
      <c r="B580" s="12" t="str">
        <f>IF(ISBLANK(Tableau41516[[#This Row],[Matricule]]),"",VLOOKUP(Tableau41516[[#This Row],[Matricule]],#REF!,2,FALSE))</f>
        <v/>
      </c>
      <c r="C580" s="12" t="str">
        <f>IF(ISBLANK(Tableau41516[[#This Row],[Matricule]]),"",VLOOKUP(Tableau41516[[#This Row],[Matricule]],#REF!,3,FALSE))</f>
        <v/>
      </c>
      <c r="D580" s="12" t="str">
        <f>CONCATENATE(Tableau41516[[#This Row],[Semaine]],Tableau41516[[#This Row],[Matricule]])</f>
        <v/>
      </c>
      <c r="H580" s="8"/>
      <c r="I580" s="8"/>
      <c r="J580" s="8"/>
      <c r="K580" s="8"/>
      <c r="L580" s="8"/>
      <c r="M580" s="8"/>
      <c r="N580" s="8"/>
      <c r="O580" s="21">
        <f>COUNTIF(Tableau41516[[#This Row],[Lundi]:[Dimanche]],"&gt;0")</f>
        <v>0</v>
      </c>
      <c r="P580" s="21">
        <f>SUM(Tableau41516[[#This Row],[Lundi]:[Dimanche]])</f>
        <v>0</v>
      </c>
      <c r="Q580" s="21">
        <f>COUNTIF(Tableau41516[[#This Row],[Lundi]:[Dimanche]],"&gt;=190")*1000</f>
        <v>0</v>
      </c>
      <c r="R580" s="21">
        <f t="shared" si="18"/>
        <v>0</v>
      </c>
      <c r="S580" s="21">
        <f t="shared" si="19"/>
        <v>0</v>
      </c>
      <c r="T580" s="54" t="str">
        <f>IF(Tableau41516[[#This Row],[Matricule]]&gt;1,IF(COUNTIF(Tableau41516[DateMatricule],Tableau41516[[#This Row],[DateMatricule]])&gt;1,"Doublon",""),"")</f>
        <v/>
      </c>
      <c r="U580"/>
    </row>
    <row r="581" spans="1:21" x14ac:dyDescent="0.25">
      <c r="A581" s="12" t="str">
        <f>IF(Tableau41516[[#This Row],[Semaine]]="","",VLOOKUP(Tableau41516[[#This Row],[Semaine]],Listes!$A:$B,2,FALSE))</f>
        <v/>
      </c>
      <c r="B581" s="12" t="str">
        <f>IF(ISBLANK(Tableau41516[[#This Row],[Matricule]]),"",VLOOKUP(Tableau41516[[#This Row],[Matricule]],#REF!,2,FALSE))</f>
        <v/>
      </c>
      <c r="C581" s="12" t="str">
        <f>IF(ISBLANK(Tableau41516[[#This Row],[Matricule]]),"",VLOOKUP(Tableau41516[[#This Row],[Matricule]],#REF!,3,FALSE))</f>
        <v/>
      </c>
      <c r="D581" s="12" t="str">
        <f>CONCATENATE(Tableau41516[[#This Row],[Semaine]],Tableau41516[[#This Row],[Matricule]])</f>
        <v/>
      </c>
      <c r="H581" s="8"/>
      <c r="I581" s="8"/>
      <c r="J581" s="8"/>
      <c r="K581" s="8"/>
      <c r="L581" s="8"/>
      <c r="M581" s="8"/>
      <c r="N581" s="8"/>
      <c r="O581" s="21">
        <f>COUNTIF(Tableau41516[[#This Row],[Lundi]:[Dimanche]],"&gt;0")</f>
        <v>0</v>
      </c>
      <c r="P581" s="21">
        <f>SUM(Tableau41516[[#This Row],[Lundi]:[Dimanche]])</f>
        <v>0</v>
      </c>
      <c r="Q581" s="21">
        <f>COUNTIF(Tableau41516[[#This Row],[Lundi]:[Dimanche]],"&gt;=190")*1000</f>
        <v>0</v>
      </c>
      <c r="R581" s="21">
        <f t="shared" si="18"/>
        <v>0</v>
      </c>
      <c r="S581" s="21">
        <f t="shared" si="19"/>
        <v>0</v>
      </c>
      <c r="T581" s="54" t="str">
        <f>IF(Tableau41516[[#This Row],[Matricule]]&gt;1,IF(COUNTIF(Tableau41516[DateMatricule],Tableau41516[[#This Row],[DateMatricule]])&gt;1,"Doublon",""),"")</f>
        <v/>
      </c>
      <c r="U581"/>
    </row>
    <row r="582" spans="1:21" x14ac:dyDescent="0.25">
      <c r="A582" s="12" t="str">
        <f>IF(Tableau41516[[#This Row],[Semaine]]="","",VLOOKUP(Tableau41516[[#This Row],[Semaine]],Listes!$A:$B,2,FALSE))</f>
        <v/>
      </c>
      <c r="B582" s="12" t="str">
        <f>IF(ISBLANK(Tableau41516[[#This Row],[Matricule]]),"",VLOOKUP(Tableau41516[[#This Row],[Matricule]],#REF!,2,FALSE))</f>
        <v/>
      </c>
      <c r="C582" s="12" t="str">
        <f>IF(ISBLANK(Tableau41516[[#This Row],[Matricule]]),"",VLOOKUP(Tableau41516[[#This Row],[Matricule]],#REF!,3,FALSE))</f>
        <v/>
      </c>
      <c r="D582" s="12" t="str">
        <f>CONCATENATE(Tableau41516[[#This Row],[Semaine]],Tableau41516[[#This Row],[Matricule]])</f>
        <v/>
      </c>
      <c r="H582" s="8"/>
      <c r="I582" s="8"/>
      <c r="J582" s="8"/>
      <c r="K582" s="8"/>
      <c r="L582" s="8"/>
      <c r="M582" s="8"/>
      <c r="N582" s="8"/>
      <c r="O582" s="21">
        <f>COUNTIF(Tableau41516[[#This Row],[Lundi]:[Dimanche]],"&gt;0")</f>
        <v>0</v>
      </c>
      <c r="P582" s="21">
        <f>SUM(Tableau41516[[#This Row],[Lundi]:[Dimanche]])</f>
        <v>0</v>
      </c>
      <c r="Q582" s="21">
        <f>COUNTIF(Tableau41516[[#This Row],[Lundi]:[Dimanche]],"&gt;=190")*1000</f>
        <v>0</v>
      </c>
      <c r="R582" s="21">
        <f t="shared" si="18"/>
        <v>0</v>
      </c>
      <c r="S582" s="21">
        <f t="shared" si="19"/>
        <v>0</v>
      </c>
      <c r="T582" s="54" t="str">
        <f>IF(Tableau41516[[#This Row],[Matricule]]&gt;1,IF(COUNTIF(Tableau41516[DateMatricule],Tableau41516[[#This Row],[DateMatricule]])&gt;1,"Doublon",""),"")</f>
        <v/>
      </c>
      <c r="U582"/>
    </row>
    <row r="583" spans="1:21" x14ac:dyDescent="0.25">
      <c r="A583" s="12" t="str">
        <f>IF(Tableau41516[[#This Row],[Semaine]]="","",VLOOKUP(Tableau41516[[#This Row],[Semaine]],Listes!$A:$B,2,FALSE))</f>
        <v/>
      </c>
      <c r="B583" s="12" t="str">
        <f>IF(ISBLANK(Tableau41516[[#This Row],[Matricule]]),"",VLOOKUP(Tableau41516[[#This Row],[Matricule]],#REF!,2,FALSE))</f>
        <v/>
      </c>
      <c r="C583" s="12" t="str">
        <f>IF(ISBLANK(Tableau41516[[#This Row],[Matricule]]),"",VLOOKUP(Tableau41516[[#This Row],[Matricule]],#REF!,3,FALSE))</f>
        <v/>
      </c>
      <c r="D583" s="12" t="str">
        <f>CONCATENATE(Tableau41516[[#This Row],[Semaine]],Tableau41516[[#This Row],[Matricule]])</f>
        <v/>
      </c>
      <c r="H583" s="8"/>
      <c r="I583" s="8"/>
      <c r="J583" s="8"/>
      <c r="K583" s="8"/>
      <c r="L583" s="8"/>
      <c r="M583" s="8"/>
      <c r="N583" s="8"/>
      <c r="O583" s="21">
        <f>COUNTIF(Tableau41516[[#This Row],[Lundi]:[Dimanche]],"&gt;0")</f>
        <v>0</v>
      </c>
      <c r="P583" s="21">
        <f>SUM(Tableau41516[[#This Row],[Lundi]:[Dimanche]])</f>
        <v>0</v>
      </c>
      <c r="Q583" s="21">
        <f>COUNTIF(Tableau41516[[#This Row],[Lundi]:[Dimanche]],"&gt;=190")*1000</f>
        <v>0</v>
      </c>
      <c r="R583" s="21">
        <f t="shared" si="18"/>
        <v>0</v>
      </c>
      <c r="S583" s="21">
        <f t="shared" si="19"/>
        <v>0</v>
      </c>
      <c r="T583" s="54" t="str">
        <f>IF(Tableau41516[[#This Row],[Matricule]]&gt;1,IF(COUNTIF(Tableau41516[DateMatricule],Tableau41516[[#This Row],[DateMatricule]])&gt;1,"Doublon",""),"")</f>
        <v/>
      </c>
      <c r="U583"/>
    </row>
    <row r="584" spans="1:21" x14ac:dyDescent="0.25">
      <c r="A584" s="12" t="str">
        <f>IF(Tableau41516[[#This Row],[Semaine]]="","",VLOOKUP(Tableau41516[[#This Row],[Semaine]],Listes!$A:$B,2,FALSE))</f>
        <v/>
      </c>
      <c r="B584" s="12" t="str">
        <f>IF(ISBLANK(Tableau41516[[#This Row],[Matricule]]),"",VLOOKUP(Tableau41516[[#This Row],[Matricule]],#REF!,2,FALSE))</f>
        <v/>
      </c>
      <c r="C584" s="12" t="str">
        <f>IF(ISBLANK(Tableau41516[[#This Row],[Matricule]]),"",VLOOKUP(Tableau41516[[#This Row],[Matricule]],#REF!,3,FALSE))</f>
        <v/>
      </c>
      <c r="D584" s="12" t="str">
        <f>CONCATENATE(Tableau41516[[#This Row],[Semaine]],Tableau41516[[#This Row],[Matricule]])</f>
        <v/>
      </c>
      <c r="H584" s="8"/>
      <c r="I584" s="8"/>
      <c r="J584" s="8"/>
      <c r="K584" s="8"/>
      <c r="L584" s="8"/>
      <c r="M584" s="8"/>
      <c r="N584" s="8"/>
      <c r="O584" s="21">
        <f>COUNTIF(Tableau41516[[#This Row],[Lundi]:[Dimanche]],"&gt;0")</f>
        <v>0</v>
      </c>
      <c r="P584" s="21">
        <f>SUM(Tableau41516[[#This Row],[Lundi]:[Dimanche]])</f>
        <v>0</v>
      </c>
      <c r="Q584" s="21">
        <f>COUNTIF(Tableau41516[[#This Row],[Lundi]:[Dimanche]],"&gt;=190")*1000</f>
        <v>0</v>
      </c>
      <c r="R584" s="21">
        <f t="shared" si="18"/>
        <v>0</v>
      </c>
      <c r="S584" s="21">
        <f t="shared" si="19"/>
        <v>0</v>
      </c>
      <c r="T584" s="54" t="str">
        <f>IF(Tableau41516[[#This Row],[Matricule]]&gt;1,IF(COUNTIF(Tableau41516[DateMatricule],Tableau41516[[#This Row],[DateMatricule]])&gt;1,"Doublon",""),"")</f>
        <v/>
      </c>
      <c r="U584"/>
    </row>
    <row r="585" spans="1:21" x14ac:dyDescent="0.25">
      <c r="A585" s="12" t="str">
        <f>IF(Tableau41516[[#This Row],[Semaine]]="","",VLOOKUP(Tableau41516[[#This Row],[Semaine]],Listes!$A:$B,2,FALSE))</f>
        <v/>
      </c>
      <c r="B585" s="12" t="str">
        <f>IF(ISBLANK(Tableau41516[[#This Row],[Matricule]]),"",VLOOKUP(Tableau41516[[#This Row],[Matricule]],#REF!,2,FALSE))</f>
        <v/>
      </c>
      <c r="C585" s="12" t="str">
        <f>IF(ISBLANK(Tableau41516[[#This Row],[Matricule]]),"",VLOOKUP(Tableau41516[[#This Row],[Matricule]],#REF!,3,FALSE))</f>
        <v/>
      </c>
      <c r="D585" s="12" t="str">
        <f>CONCATENATE(Tableau41516[[#This Row],[Semaine]],Tableau41516[[#This Row],[Matricule]])</f>
        <v/>
      </c>
      <c r="H585" s="8"/>
      <c r="I585" s="8"/>
      <c r="J585" s="8"/>
      <c r="K585" s="8"/>
      <c r="L585" s="8"/>
      <c r="M585" s="8"/>
      <c r="N585" s="8"/>
      <c r="O585" s="21">
        <f>COUNTIF(Tableau41516[[#This Row],[Lundi]:[Dimanche]],"&gt;0")</f>
        <v>0</v>
      </c>
      <c r="P585" s="21">
        <f>SUM(Tableau41516[[#This Row],[Lundi]:[Dimanche]])</f>
        <v>0</v>
      </c>
      <c r="Q585" s="21">
        <f>COUNTIF(Tableau41516[[#This Row],[Lundi]:[Dimanche]],"&gt;=190")*1000</f>
        <v>0</v>
      </c>
      <c r="R585" s="21">
        <f t="shared" si="18"/>
        <v>0</v>
      </c>
      <c r="S585" s="21">
        <f t="shared" si="19"/>
        <v>0</v>
      </c>
      <c r="T585" s="54" t="str">
        <f>IF(Tableau41516[[#This Row],[Matricule]]&gt;1,IF(COUNTIF(Tableau41516[DateMatricule],Tableau41516[[#This Row],[DateMatricule]])&gt;1,"Doublon",""),"")</f>
        <v/>
      </c>
      <c r="U585"/>
    </row>
    <row r="586" spans="1:21" x14ac:dyDescent="0.25">
      <c r="A586" s="12" t="str">
        <f>IF(Tableau41516[[#This Row],[Semaine]]="","",VLOOKUP(Tableau41516[[#This Row],[Semaine]],Listes!$A:$B,2,FALSE))</f>
        <v/>
      </c>
      <c r="B586" s="12" t="str">
        <f>IF(ISBLANK(Tableau41516[[#This Row],[Matricule]]),"",VLOOKUP(Tableau41516[[#This Row],[Matricule]],#REF!,2,FALSE))</f>
        <v/>
      </c>
      <c r="C586" s="12" t="str">
        <f>IF(ISBLANK(Tableau41516[[#This Row],[Matricule]]),"",VLOOKUP(Tableau41516[[#This Row],[Matricule]],#REF!,3,FALSE))</f>
        <v/>
      </c>
      <c r="D586" s="12" t="str">
        <f>CONCATENATE(Tableau41516[[#This Row],[Semaine]],Tableau41516[[#This Row],[Matricule]])</f>
        <v/>
      </c>
      <c r="H586" s="8"/>
      <c r="I586" s="8"/>
      <c r="J586" s="8"/>
      <c r="K586" s="8"/>
      <c r="L586" s="8"/>
      <c r="M586" s="8"/>
      <c r="N586" s="8"/>
      <c r="O586" s="21">
        <f>COUNTIF(Tableau41516[[#This Row],[Lundi]:[Dimanche]],"&gt;0")</f>
        <v>0</v>
      </c>
      <c r="P586" s="21">
        <f>SUM(Tableau41516[[#This Row],[Lundi]:[Dimanche]])</f>
        <v>0</v>
      </c>
      <c r="Q586" s="21">
        <f>COUNTIF(Tableau41516[[#This Row],[Lundi]:[Dimanche]],"&gt;=190")*1000</f>
        <v>0</v>
      </c>
      <c r="R586" s="21">
        <f t="shared" si="18"/>
        <v>0</v>
      </c>
      <c r="S586" s="21">
        <f t="shared" si="19"/>
        <v>0</v>
      </c>
      <c r="T586" s="54" t="str">
        <f>IF(Tableau41516[[#This Row],[Matricule]]&gt;1,IF(COUNTIF(Tableau41516[DateMatricule],Tableau41516[[#This Row],[DateMatricule]])&gt;1,"Doublon",""),"")</f>
        <v/>
      </c>
      <c r="U586"/>
    </row>
    <row r="587" spans="1:21" x14ac:dyDescent="0.25">
      <c r="A587" s="12" t="str">
        <f>IF(Tableau41516[[#This Row],[Semaine]]="","",VLOOKUP(Tableau41516[[#This Row],[Semaine]],Listes!$A:$B,2,FALSE))</f>
        <v/>
      </c>
      <c r="B587" s="12" t="str">
        <f>IF(ISBLANK(Tableau41516[[#This Row],[Matricule]]),"",VLOOKUP(Tableau41516[[#This Row],[Matricule]],#REF!,2,FALSE))</f>
        <v/>
      </c>
      <c r="C587" s="12" t="str">
        <f>IF(ISBLANK(Tableau41516[[#This Row],[Matricule]]),"",VLOOKUP(Tableau41516[[#This Row],[Matricule]],#REF!,3,FALSE))</f>
        <v/>
      </c>
      <c r="D587" s="12" t="str">
        <f>CONCATENATE(Tableau41516[[#This Row],[Semaine]],Tableau41516[[#This Row],[Matricule]])</f>
        <v/>
      </c>
      <c r="H587" s="8"/>
      <c r="I587" s="8"/>
      <c r="J587" s="8"/>
      <c r="K587" s="8"/>
      <c r="L587" s="8"/>
      <c r="M587" s="8"/>
      <c r="N587" s="8"/>
      <c r="O587" s="21">
        <f>COUNTIF(Tableau41516[[#This Row],[Lundi]:[Dimanche]],"&gt;0")</f>
        <v>0</v>
      </c>
      <c r="P587" s="21">
        <f>SUM(Tableau41516[[#This Row],[Lundi]:[Dimanche]])</f>
        <v>0</v>
      </c>
      <c r="Q587" s="21">
        <f>COUNTIF(Tableau41516[[#This Row],[Lundi]:[Dimanche]],"&gt;=190")*1000</f>
        <v>0</v>
      </c>
      <c r="R587" s="21">
        <f t="shared" si="18"/>
        <v>0</v>
      </c>
      <c r="S587" s="21">
        <f t="shared" si="19"/>
        <v>0</v>
      </c>
      <c r="T587" s="54" t="str">
        <f>IF(Tableau41516[[#This Row],[Matricule]]&gt;1,IF(COUNTIF(Tableau41516[DateMatricule],Tableau41516[[#This Row],[DateMatricule]])&gt;1,"Doublon",""),"")</f>
        <v/>
      </c>
      <c r="U587"/>
    </row>
    <row r="588" spans="1:21" x14ac:dyDescent="0.25">
      <c r="A588" s="12" t="str">
        <f>IF(Tableau41516[[#This Row],[Semaine]]="","",VLOOKUP(Tableau41516[[#This Row],[Semaine]],Listes!$A:$B,2,FALSE))</f>
        <v/>
      </c>
      <c r="B588" s="12" t="str">
        <f>IF(ISBLANK(Tableau41516[[#This Row],[Matricule]]),"",VLOOKUP(Tableau41516[[#This Row],[Matricule]],#REF!,2,FALSE))</f>
        <v/>
      </c>
      <c r="C588" s="12" t="str">
        <f>IF(ISBLANK(Tableau41516[[#This Row],[Matricule]]),"",VLOOKUP(Tableau41516[[#This Row],[Matricule]],#REF!,3,FALSE))</f>
        <v/>
      </c>
      <c r="D588" s="12" t="str">
        <f>CONCATENATE(Tableau41516[[#This Row],[Semaine]],Tableau41516[[#This Row],[Matricule]])</f>
        <v/>
      </c>
      <c r="H588" s="8"/>
      <c r="I588" s="8"/>
      <c r="J588" s="8"/>
      <c r="K588" s="8"/>
      <c r="L588" s="8"/>
      <c r="M588" s="8"/>
      <c r="N588" s="8"/>
      <c r="O588" s="21">
        <f>COUNTIF(Tableau41516[[#This Row],[Lundi]:[Dimanche]],"&gt;0")</f>
        <v>0</v>
      </c>
      <c r="P588" s="21">
        <f>SUM(Tableau41516[[#This Row],[Lundi]:[Dimanche]])</f>
        <v>0</v>
      </c>
      <c r="Q588" s="21">
        <f>COUNTIF(Tableau41516[[#This Row],[Lundi]:[Dimanche]],"&gt;=190")*1000</f>
        <v>0</v>
      </c>
      <c r="R588" s="21">
        <f t="shared" si="18"/>
        <v>0</v>
      </c>
      <c r="S588" s="21">
        <f t="shared" si="19"/>
        <v>0</v>
      </c>
      <c r="T588" s="54" t="str">
        <f>IF(Tableau41516[[#This Row],[Matricule]]&gt;1,IF(COUNTIF(Tableau41516[DateMatricule],Tableau41516[[#This Row],[DateMatricule]])&gt;1,"Doublon",""),"")</f>
        <v/>
      </c>
      <c r="U588"/>
    </row>
    <row r="589" spans="1:21" x14ac:dyDescent="0.25">
      <c r="A589" s="12" t="str">
        <f>IF(Tableau41516[[#This Row],[Semaine]]="","",VLOOKUP(Tableau41516[[#This Row],[Semaine]],Listes!$A:$B,2,FALSE))</f>
        <v/>
      </c>
      <c r="B589" s="12" t="str">
        <f>IF(ISBLANK(Tableau41516[[#This Row],[Matricule]]),"",VLOOKUP(Tableau41516[[#This Row],[Matricule]],#REF!,2,FALSE))</f>
        <v/>
      </c>
      <c r="C589" s="12" t="str">
        <f>IF(ISBLANK(Tableau41516[[#This Row],[Matricule]]),"",VLOOKUP(Tableau41516[[#This Row],[Matricule]],#REF!,3,FALSE))</f>
        <v/>
      </c>
      <c r="D589" s="12" t="str">
        <f>CONCATENATE(Tableau41516[[#This Row],[Semaine]],Tableau41516[[#This Row],[Matricule]])</f>
        <v/>
      </c>
      <c r="H589" s="8"/>
      <c r="I589" s="8"/>
      <c r="J589" s="8"/>
      <c r="K589" s="8"/>
      <c r="L589" s="8"/>
      <c r="M589" s="8"/>
      <c r="N589" s="8"/>
      <c r="O589" s="21">
        <f>COUNTIF(Tableau41516[[#This Row],[Lundi]:[Dimanche]],"&gt;0")</f>
        <v>0</v>
      </c>
      <c r="P589" s="21">
        <f>SUM(Tableau41516[[#This Row],[Lundi]:[Dimanche]])</f>
        <v>0</v>
      </c>
      <c r="Q589" s="21">
        <f>COUNTIF(Tableau41516[[#This Row],[Lundi]:[Dimanche]],"&gt;=190")*1000</f>
        <v>0</v>
      </c>
      <c r="R589" s="21">
        <f t="shared" si="18"/>
        <v>0</v>
      </c>
      <c r="S589" s="21">
        <f t="shared" si="19"/>
        <v>0</v>
      </c>
      <c r="T589" s="54" t="str">
        <f>IF(Tableau41516[[#This Row],[Matricule]]&gt;1,IF(COUNTIF(Tableau41516[DateMatricule],Tableau41516[[#This Row],[DateMatricule]])&gt;1,"Doublon",""),"")</f>
        <v/>
      </c>
      <c r="U589"/>
    </row>
    <row r="590" spans="1:21" x14ac:dyDescent="0.25">
      <c r="A590" s="12" t="str">
        <f>IF(Tableau41516[[#This Row],[Semaine]]="","",VLOOKUP(Tableau41516[[#This Row],[Semaine]],Listes!$A:$B,2,FALSE))</f>
        <v/>
      </c>
      <c r="B590" s="12" t="str">
        <f>IF(ISBLANK(Tableau41516[[#This Row],[Matricule]]),"",VLOOKUP(Tableau41516[[#This Row],[Matricule]],#REF!,2,FALSE))</f>
        <v/>
      </c>
      <c r="C590" s="12" t="str">
        <f>IF(ISBLANK(Tableau41516[[#This Row],[Matricule]]),"",VLOOKUP(Tableau41516[[#This Row],[Matricule]],#REF!,3,FALSE))</f>
        <v/>
      </c>
      <c r="D590" s="12" t="str">
        <f>CONCATENATE(Tableau41516[[#This Row],[Semaine]],Tableau41516[[#This Row],[Matricule]])</f>
        <v/>
      </c>
      <c r="H590" s="8"/>
      <c r="I590" s="8"/>
      <c r="J590" s="8"/>
      <c r="K590" s="8"/>
      <c r="L590" s="8"/>
      <c r="M590" s="8"/>
      <c r="N590" s="8"/>
      <c r="O590" s="21">
        <f>COUNTIF(Tableau41516[[#This Row],[Lundi]:[Dimanche]],"&gt;0")</f>
        <v>0</v>
      </c>
      <c r="P590" s="21">
        <f>SUM(Tableau41516[[#This Row],[Lundi]:[Dimanche]])</f>
        <v>0</v>
      </c>
      <c r="Q590" s="21">
        <f>COUNTIF(Tableau41516[[#This Row],[Lundi]:[Dimanche]],"&gt;=190")*1000</f>
        <v>0</v>
      </c>
      <c r="R590" s="21">
        <f t="shared" si="18"/>
        <v>0</v>
      </c>
      <c r="S590" s="21">
        <f t="shared" si="19"/>
        <v>0</v>
      </c>
      <c r="T590" s="54" t="str">
        <f>IF(Tableau41516[[#This Row],[Matricule]]&gt;1,IF(COUNTIF(Tableau41516[DateMatricule],Tableau41516[[#This Row],[DateMatricule]])&gt;1,"Doublon",""),"")</f>
        <v/>
      </c>
      <c r="U590"/>
    </row>
    <row r="591" spans="1:21" x14ac:dyDescent="0.25">
      <c r="A591" s="12" t="str">
        <f>IF(Tableau41516[[#This Row],[Semaine]]="","",VLOOKUP(Tableau41516[[#This Row],[Semaine]],Listes!$A:$B,2,FALSE))</f>
        <v/>
      </c>
      <c r="B591" s="12" t="str">
        <f>IF(ISBLANK(Tableau41516[[#This Row],[Matricule]]),"",VLOOKUP(Tableau41516[[#This Row],[Matricule]],#REF!,2,FALSE))</f>
        <v/>
      </c>
      <c r="C591" s="12" t="str">
        <f>IF(ISBLANK(Tableau41516[[#This Row],[Matricule]]),"",VLOOKUP(Tableau41516[[#This Row],[Matricule]],#REF!,3,FALSE))</f>
        <v/>
      </c>
      <c r="D591" s="12" t="str">
        <f>CONCATENATE(Tableau41516[[#This Row],[Semaine]],Tableau41516[[#This Row],[Matricule]])</f>
        <v/>
      </c>
      <c r="H591" s="8"/>
      <c r="I591" s="8"/>
      <c r="J591" s="8"/>
      <c r="K591" s="8"/>
      <c r="L591" s="8"/>
      <c r="M591" s="8"/>
      <c r="N591" s="8"/>
      <c r="O591" s="21">
        <f>COUNTIF(Tableau41516[[#This Row],[Lundi]:[Dimanche]],"&gt;0")</f>
        <v>0</v>
      </c>
      <c r="P591" s="21">
        <f>SUM(Tableau41516[[#This Row],[Lundi]:[Dimanche]])</f>
        <v>0</v>
      </c>
      <c r="Q591" s="21">
        <f>COUNTIF(Tableau41516[[#This Row],[Lundi]:[Dimanche]],"&gt;=190")*1000</f>
        <v>0</v>
      </c>
      <c r="R591" s="21">
        <f t="shared" si="18"/>
        <v>0</v>
      </c>
      <c r="S591" s="21">
        <f t="shared" si="19"/>
        <v>0</v>
      </c>
      <c r="T591" s="54" t="str">
        <f>IF(Tableau41516[[#This Row],[Matricule]]&gt;1,IF(COUNTIF(Tableau41516[DateMatricule],Tableau41516[[#This Row],[DateMatricule]])&gt;1,"Doublon",""),"")</f>
        <v/>
      </c>
      <c r="U591"/>
    </row>
    <row r="592" spans="1:21" x14ac:dyDescent="0.25">
      <c r="A592" s="12" t="str">
        <f>IF(Tableau41516[[#This Row],[Semaine]]="","",VLOOKUP(Tableau41516[[#This Row],[Semaine]],Listes!$A:$B,2,FALSE))</f>
        <v/>
      </c>
      <c r="B592" s="12" t="str">
        <f>IF(ISBLANK(Tableau41516[[#This Row],[Matricule]]),"",VLOOKUP(Tableau41516[[#This Row],[Matricule]],#REF!,2,FALSE))</f>
        <v/>
      </c>
      <c r="C592" s="12" t="str">
        <f>IF(ISBLANK(Tableau41516[[#This Row],[Matricule]]),"",VLOOKUP(Tableau41516[[#This Row],[Matricule]],#REF!,3,FALSE))</f>
        <v/>
      </c>
      <c r="D592" s="12" t="str">
        <f>CONCATENATE(Tableau41516[[#This Row],[Semaine]],Tableau41516[[#This Row],[Matricule]])</f>
        <v/>
      </c>
      <c r="H592" s="8"/>
      <c r="I592" s="8"/>
      <c r="J592" s="8"/>
      <c r="K592" s="8"/>
      <c r="L592" s="8"/>
      <c r="M592" s="8"/>
      <c r="N592" s="8"/>
      <c r="O592" s="21">
        <f>COUNTIF(Tableau41516[[#This Row],[Lundi]:[Dimanche]],"&gt;0")</f>
        <v>0</v>
      </c>
      <c r="P592" s="21">
        <f>SUM(Tableau41516[[#This Row],[Lundi]:[Dimanche]])</f>
        <v>0</v>
      </c>
      <c r="Q592" s="21">
        <f>COUNTIF(Tableau41516[[#This Row],[Lundi]:[Dimanche]],"&gt;=190")*1000</f>
        <v>0</v>
      </c>
      <c r="R592" s="21">
        <f t="shared" si="18"/>
        <v>0</v>
      </c>
      <c r="S592" s="21">
        <f t="shared" si="19"/>
        <v>0</v>
      </c>
      <c r="T592" s="54" t="str">
        <f>IF(Tableau41516[[#This Row],[Matricule]]&gt;1,IF(COUNTIF(Tableau41516[DateMatricule],Tableau41516[[#This Row],[DateMatricule]])&gt;1,"Doublon",""),"")</f>
        <v/>
      </c>
      <c r="U592"/>
    </row>
    <row r="593" spans="1:21" x14ac:dyDescent="0.25">
      <c r="A593" s="12" t="str">
        <f>IF(Tableau41516[[#This Row],[Semaine]]="","",VLOOKUP(Tableau41516[[#This Row],[Semaine]],Listes!$A:$B,2,FALSE))</f>
        <v/>
      </c>
      <c r="B593" s="12" t="str">
        <f>IF(ISBLANK(Tableau41516[[#This Row],[Matricule]]),"",VLOOKUP(Tableau41516[[#This Row],[Matricule]],#REF!,2,FALSE))</f>
        <v/>
      </c>
      <c r="C593" s="12" t="str">
        <f>IF(ISBLANK(Tableau41516[[#This Row],[Matricule]]),"",VLOOKUP(Tableau41516[[#This Row],[Matricule]],#REF!,3,FALSE))</f>
        <v/>
      </c>
      <c r="D593" s="12" t="str">
        <f>CONCATENATE(Tableau41516[[#This Row],[Semaine]],Tableau41516[[#This Row],[Matricule]])</f>
        <v/>
      </c>
      <c r="H593" s="8"/>
      <c r="I593" s="8"/>
      <c r="J593" s="8"/>
      <c r="K593" s="8"/>
      <c r="L593" s="8"/>
      <c r="M593" s="8"/>
      <c r="N593" s="8"/>
      <c r="O593" s="21">
        <f>COUNTIF(Tableau41516[[#This Row],[Lundi]:[Dimanche]],"&gt;0")</f>
        <v>0</v>
      </c>
      <c r="P593" s="21">
        <f>SUM(Tableau41516[[#This Row],[Lundi]:[Dimanche]])</f>
        <v>0</v>
      </c>
      <c r="Q593" s="21">
        <f>COUNTIF(Tableau41516[[#This Row],[Lundi]:[Dimanche]],"&gt;=190")*1000</f>
        <v>0</v>
      </c>
      <c r="R593" s="21">
        <f t="shared" si="18"/>
        <v>0</v>
      </c>
      <c r="S593" s="21">
        <f t="shared" si="19"/>
        <v>0</v>
      </c>
      <c r="T593" s="54" t="str">
        <f>IF(Tableau41516[[#This Row],[Matricule]]&gt;1,IF(COUNTIF(Tableau41516[DateMatricule],Tableau41516[[#This Row],[DateMatricule]])&gt;1,"Doublon",""),"")</f>
        <v/>
      </c>
      <c r="U593"/>
    </row>
    <row r="594" spans="1:21" x14ac:dyDescent="0.25">
      <c r="A594" s="12" t="str">
        <f>IF(Tableau41516[[#This Row],[Semaine]]="","",VLOOKUP(Tableau41516[[#This Row],[Semaine]],Listes!$A:$B,2,FALSE))</f>
        <v/>
      </c>
      <c r="B594" s="12" t="str">
        <f>IF(ISBLANK(Tableau41516[[#This Row],[Matricule]]),"",VLOOKUP(Tableau41516[[#This Row],[Matricule]],#REF!,2,FALSE))</f>
        <v/>
      </c>
      <c r="C594" s="12" t="str">
        <f>IF(ISBLANK(Tableau41516[[#This Row],[Matricule]]),"",VLOOKUP(Tableau41516[[#This Row],[Matricule]],#REF!,3,FALSE))</f>
        <v/>
      </c>
      <c r="D594" s="12" t="str">
        <f>CONCATENATE(Tableau41516[[#This Row],[Semaine]],Tableau41516[[#This Row],[Matricule]])</f>
        <v/>
      </c>
      <c r="H594" s="8"/>
      <c r="I594" s="8"/>
      <c r="J594" s="8"/>
      <c r="K594" s="8"/>
      <c r="L594" s="8"/>
      <c r="M594" s="8"/>
      <c r="N594" s="8"/>
      <c r="O594" s="21">
        <f>COUNTIF(Tableau41516[[#This Row],[Lundi]:[Dimanche]],"&gt;0")</f>
        <v>0</v>
      </c>
      <c r="P594" s="21">
        <f>SUM(Tableau41516[[#This Row],[Lundi]:[Dimanche]])</f>
        <v>0</v>
      </c>
      <c r="Q594" s="21">
        <f>COUNTIF(Tableau41516[[#This Row],[Lundi]:[Dimanche]],"&gt;=190")*1000</f>
        <v>0</v>
      </c>
      <c r="R594" s="21">
        <f t="shared" si="18"/>
        <v>0</v>
      </c>
      <c r="S594" s="21">
        <f t="shared" si="19"/>
        <v>0</v>
      </c>
      <c r="T594" s="54" t="str">
        <f>IF(Tableau41516[[#This Row],[Matricule]]&gt;1,IF(COUNTIF(Tableau41516[DateMatricule],Tableau41516[[#This Row],[DateMatricule]])&gt;1,"Doublon",""),"")</f>
        <v/>
      </c>
      <c r="U594"/>
    </row>
    <row r="595" spans="1:21" x14ac:dyDescent="0.25">
      <c r="A595" s="12" t="str">
        <f>IF(Tableau41516[[#This Row],[Semaine]]="","",VLOOKUP(Tableau41516[[#This Row],[Semaine]],Listes!$A:$B,2,FALSE))</f>
        <v/>
      </c>
      <c r="B595" s="12" t="str">
        <f>IF(ISBLANK(Tableau41516[[#This Row],[Matricule]]),"",VLOOKUP(Tableau41516[[#This Row],[Matricule]],#REF!,2,FALSE))</f>
        <v/>
      </c>
      <c r="C595" s="12" t="str">
        <f>IF(ISBLANK(Tableau41516[[#This Row],[Matricule]]),"",VLOOKUP(Tableau41516[[#This Row],[Matricule]],#REF!,3,FALSE))</f>
        <v/>
      </c>
      <c r="D595" s="12" t="str">
        <f>CONCATENATE(Tableau41516[[#This Row],[Semaine]],Tableau41516[[#This Row],[Matricule]])</f>
        <v/>
      </c>
      <c r="H595" s="8"/>
      <c r="I595" s="8"/>
      <c r="J595" s="8"/>
      <c r="K595" s="8"/>
      <c r="L595" s="8"/>
      <c r="M595" s="8"/>
      <c r="N595" s="8"/>
      <c r="O595" s="21">
        <f>COUNTIF(Tableau41516[[#This Row],[Lundi]:[Dimanche]],"&gt;0")</f>
        <v>0</v>
      </c>
      <c r="P595" s="21">
        <f>SUM(Tableau41516[[#This Row],[Lundi]:[Dimanche]])</f>
        <v>0</v>
      </c>
      <c r="Q595" s="21">
        <f>COUNTIF(Tableau41516[[#This Row],[Lundi]:[Dimanche]],"&gt;=190")*1000</f>
        <v>0</v>
      </c>
      <c r="R595" s="21">
        <f t="shared" si="18"/>
        <v>0</v>
      </c>
      <c r="S595" s="21">
        <f t="shared" si="19"/>
        <v>0</v>
      </c>
      <c r="T595" s="54" t="str">
        <f>IF(Tableau41516[[#This Row],[Matricule]]&gt;1,IF(COUNTIF(Tableau41516[DateMatricule],Tableau41516[[#This Row],[DateMatricule]])&gt;1,"Doublon",""),"")</f>
        <v/>
      </c>
      <c r="U595"/>
    </row>
    <row r="596" spans="1:21" x14ac:dyDescent="0.25">
      <c r="A596" s="12" t="str">
        <f>IF(Tableau41516[[#This Row],[Semaine]]="","",VLOOKUP(Tableau41516[[#This Row],[Semaine]],Listes!$A:$B,2,FALSE))</f>
        <v/>
      </c>
      <c r="B596" s="12" t="str">
        <f>IF(ISBLANK(Tableau41516[[#This Row],[Matricule]]),"",VLOOKUP(Tableau41516[[#This Row],[Matricule]],#REF!,2,FALSE))</f>
        <v/>
      </c>
      <c r="C596" s="12" t="str">
        <f>IF(ISBLANK(Tableau41516[[#This Row],[Matricule]]),"",VLOOKUP(Tableau41516[[#This Row],[Matricule]],#REF!,3,FALSE))</f>
        <v/>
      </c>
      <c r="D596" s="12" t="str">
        <f>CONCATENATE(Tableau41516[[#This Row],[Semaine]],Tableau41516[[#This Row],[Matricule]])</f>
        <v/>
      </c>
      <c r="H596" s="8"/>
      <c r="I596" s="8"/>
      <c r="J596" s="8"/>
      <c r="K596" s="8"/>
      <c r="L596" s="8"/>
      <c r="M596" s="8"/>
      <c r="N596" s="8"/>
      <c r="O596" s="21">
        <f>COUNTIF(Tableau41516[[#This Row],[Lundi]:[Dimanche]],"&gt;0")</f>
        <v>0</v>
      </c>
      <c r="P596" s="21">
        <f>SUM(Tableau41516[[#This Row],[Lundi]:[Dimanche]])</f>
        <v>0</v>
      </c>
      <c r="Q596" s="21">
        <f>COUNTIF(Tableau41516[[#This Row],[Lundi]:[Dimanche]],"&gt;=190")*1000</f>
        <v>0</v>
      </c>
      <c r="R596" s="21">
        <f t="shared" si="18"/>
        <v>0</v>
      </c>
      <c r="S596" s="21">
        <f t="shared" si="19"/>
        <v>0</v>
      </c>
      <c r="T596" s="54" t="str">
        <f>IF(Tableau41516[[#This Row],[Matricule]]&gt;1,IF(COUNTIF(Tableau41516[DateMatricule],Tableau41516[[#This Row],[DateMatricule]])&gt;1,"Doublon",""),"")</f>
        <v/>
      </c>
      <c r="U596"/>
    </row>
    <row r="597" spans="1:21" x14ac:dyDescent="0.25">
      <c r="A597" s="12" t="str">
        <f>IF(Tableau41516[[#This Row],[Semaine]]="","",VLOOKUP(Tableau41516[[#This Row],[Semaine]],Listes!$A:$B,2,FALSE))</f>
        <v/>
      </c>
      <c r="B597" s="12" t="str">
        <f>IF(ISBLANK(Tableau41516[[#This Row],[Matricule]]),"",VLOOKUP(Tableau41516[[#This Row],[Matricule]],#REF!,2,FALSE))</f>
        <v/>
      </c>
      <c r="C597" s="12" t="str">
        <f>IF(ISBLANK(Tableau41516[[#This Row],[Matricule]]),"",VLOOKUP(Tableau41516[[#This Row],[Matricule]],#REF!,3,FALSE))</f>
        <v/>
      </c>
      <c r="D597" s="12" t="str">
        <f>CONCATENATE(Tableau41516[[#This Row],[Semaine]],Tableau41516[[#This Row],[Matricule]])</f>
        <v/>
      </c>
      <c r="H597" s="8"/>
      <c r="I597" s="8"/>
      <c r="J597" s="8"/>
      <c r="K597" s="8"/>
      <c r="L597" s="8"/>
      <c r="M597" s="8"/>
      <c r="N597" s="8"/>
      <c r="O597" s="21">
        <f>COUNTIF(Tableau41516[[#This Row],[Lundi]:[Dimanche]],"&gt;0")</f>
        <v>0</v>
      </c>
      <c r="P597" s="21">
        <f>SUM(Tableau41516[[#This Row],[Lundi]:[Dimanche]])</f>
        <v>0</v>
      </c>
      <c r="Q597" s="21">
        <f>COUNTIF(Tableau41516[[#This Row],[Lundi]:[Dimanche]],"&gt;=190")*1000</f>
        <v>0</v>
      </c>
      <c r="R597" s="21">
        <f t="shared" si="18"/>
        <v>0</v>
      </c>
      <c r="S597" s="21">
        <f t="shared" si="19"/>
        <v>0</v>
      </c>
      <c r="T597" s="54" t="str">
        <f>IF(Tableau41516[[#This Row],[Matricule]]&gt;1,IF(COUNTIF(Tableau41516[DateMatricule],Tableau41516[[#This Row],[DateMatricule]])&gt;1,"Doublon",""),"")</f>
        <v/>
      </c>
      <c r="U597"/>
    </row>
    <row r="598" spans="1:21" x14ac:dyDescent="0.25">
      <c r="A598" s="12" t="str">
        <f>IF(Tableau41516[[#This Row],[Semaine]]="","",VLOOKUP(Tableau41516[[#This Row],[Semaine]],Listes!$A:$B,2,FALSE))</f>
        <v/>
      </c>
      <c r="B598" s="12" t="str">
        <f>IF(ISBLANK(Tableau41516[[#This Row],[Matricule]]),"",VLOOKUP(Tableau41516[[#This Row],[Matricule]],#REF!,2,FALSE))</f>
        <v/>
      </c>
      <c r="C598" s="12" t="str">
        <f>IF(ISBLANK(Tableau41516[[#This Row],[Matricule]]),"",VLOOKUP(Tableau41516[[#This Row],[Matricule]],#REF!,3,FALSE))</f>
        <v/>
      </c>
      <c r="D598" s="12" t="str">
        <f>CONCATENATE(Tableau41516[[#This Row],[Semaine]],Tableau41516[[#This Row],[Matricule]])</f>
        <v/>
      </c>
      <c r="H598" s="8"/>
      <c r="I598" s="8"/>
      <c r="J598" s="8"/>
      <c r="K598" s="8"/>
      <c r="L598" s="8"/>
      <c r="M598" s="8"/>
      <c r="N598" s="8"/>
      <c r="O598" s="21">
        <f>COUNTIF(Tableau41516[[#This Row],[Lundi]:[Dimanche]],"&gt;0")</f>
        <v>0</v>
      </c>
      <c r="P598" s="21">
        <f>SUM(Tableau41516[[#This Row],[Lundi]:[Dimanche]])</f>
        <v>0</v>
      </c>
      <c r="Q598" s="21">
        <f>COUNTIF(Tableau41516[[#This Row],[Lundi]:[Dimanche]],"&gt;=190")*1000</f>
        <v>0</v>
      </c>
      <c r="R598" s="21">
        <f t="shared" si="18"/>
        <v>0</v>
      </c>
      <c r="S598" s="21">
        <f t="shared" si="19"/>
        <v>0</v>
      </c>
      <c r="T598" s="54" t="str">
        <f>IF(Tableau41516[[#This Row],[Matricule]]&gt;1,IF(COUNTIF(Tableau41516[DateMatricule],Tableau41516[[#This Row],[DateMatricule]])&gt;1,"Doublon",""),"")</f>
        <v/>
      </c>
      <c r="U598"/>
    </row>
    <row r="599" spans="1:21" x14ac:dyDescent="0.25">
      <c r="A599" s="12" t="str">
        <f>IF(Tableau41516[[#This Row],[Semaine]]="","",VLOOKUP(Tableau41516[[#This Row],[Semaine]],Listes!$A:$B,2,FALSE))</f>
        <v/>
      </c>
      <c r="B599" s="12" t="str">
        <f>IF(ISBLANK(Tableau41516[[#This Row],[Matricule]]),"",VLOOKUP(Tableau41516[[#This Row],[Matricule]],#REF!,2,FALSE))</f>
        <v/>
      </c>
      <c r="C599" s="12" t="str">
        <f>IF(ISBLANK(Tableau41516[[#This Row],[Matricule]]),"",VLOOKUP(Tableau41516[[#This Row],[Matricule]],#REF!,3,FALSE))</f>
        <v/>
      </c>
      <c r="D599" s="12" t="str">
        <f>CONCATENATE(Tableau41516[[#This Row],[Semaine]],Tableau41516[[#This Row],[Matricule]])</f>
        <v/>
      </c>
      <c r="H599" s="8"/>
      <c r="I599" s="8"/>
      <c r="J599" s="8"/>
      <c r="K599" s="8"/>
      <c r="L599" s="8"/>
      <c r="M599" s="8"/>
      <c r="N599" s="8"/>
      <c r="O599" s="21">
        <f>COUNTIF(Tableau41516[[#This Row],[Lundi]:[Dimanche]],"&gt;0")</f>
        <v>0</v>
      </c>
      <c r="P599" s="21">
        <f>SUM(Tableau41516[[#This Row],[Lundi]:[Dimanche]])</f>
        <v>0</v>
      </c>
      <c r="Q599" s="21">
        <f>COUNTIF(Tableau41516[[#This Row],[Lundi]:[Dimanche]],"&gt;=190")*1000</f>
        <v>0</v>
      </c>
      <c r="R599" s="21">
        <f t="shared" si="18"/>
        <v>0</v>
      </c>
      <c r="S599" s="21">
        <f t="shared" si="19"/>
        <v>0</v>
      </c>
      <c r="T599" s="54" t="str">
        <f>IF(Tableau41516[[#This Row],[Matricule]]&gt;1,IF(COUNTIF(Tableau41516[DateMatricule],Tableau41516[[#This Row],[DateMatricule]])&gt;1,"Doublon",""),"")</f>
        <v/>
      </c>
      <c r="U599"/>
    </row>
    <row r="600" spans="1:21" x14ac:dyDescent="0.25">
      <c r="A600" s="12" t="str">
        <f>IF(Tableau41516[[#This Row],[Semaine]]="","",VLOOKUP(Tableau41516[[#This Row],[Semaine]],Listes!$A:$B,2,FALSE))</f>
        <v/>
      </c>
      <c r="B600" s="12" t="str">
        <f>IF(ISBLANK(Tableau41516[[#This Row],[Matricule]]),"",VLOOKUP(Tableau41516[[#This Row],[Matricule]],#REF!,2,FALSE))</f>
        <v/>
      </c>
      <c r="C600" s="12" t="str">
        <f>IF(ISBLANK(Tableau41516[[#This Row],[Matricule]]),"",VLOOKUP(Tableau41516[[#This Row],[Matricule]],#REF!,3,FALSE))</f>
        <v/>
      </c>
      <c r="D600" s="12" t="str">
        <f>CONCATENATE(Tableau41516[[#This Row],[Semaine]],Tableau41516[[#This Row],[Matricule]])</f>
        <v/>
      </c>
      <c r="H600" s="8"/>
      <c r="I600" s="8"/>
      <c r="J600" s="8"/>
      <c r="K600" s="8"/>
      <c r="L600" s="8"/>
      <c r="M600" s="8"/>
      <c r="N600" s="8"/>
      <c r="O600" s="21">
        <f>COUNTIF(Tableau41516[[#This Row],[Lundi]:[Dimanche]],"&gt;0")</f>
        <v>0</v>
      </c>
      <c r="P600" s="21">
        <f>SUM(Tableau41516[[#This Row],[Lundi]:[Dimanche]])</f>
        <v>0</v>
      </c>
      <c r="Q600" s="21">
        <f>COUNTIF(Tableau41516[[#This Row],[Lundi]:[Dimanche]],"&gt;=190")*1000</f>
        <v>0</v>
      </c>
      <c r="R600" s="21">
        <f t="shared" si="18"/>
        <v>0</v>
      </c>
      <c r="S600" s="21">
        <f t="shared" si="19"/>
        <v>0</v>
      </c>
      <c r="T600" s="54" t="str">
        <f>IF(Tableau41516[[#This Row],[Matricule]]&gt;1,IF(COUNTIF(Tableau41516[DateMatricule],Tableau41516[[#This Row],[DateMatricule]])&gt;1,"Doublon",""),"")</f>
        <v/>
      </c>
      <c r="U600"/>
    </row>
    <row r="601" spans="1:21" x14ac:dyDescent="0.25">
      <c r="A601" s="12" t="str">
        <f>IF(Tableau41516[[#This Row],[Semaine]]="","",VLOOKUP(Tableau41516[[#This Row],[Semaine]],Listes!$A:$B,2,FALSE))</f>
        <v/>
      </c>
      <c r="B601" s="12" t="str">
        <f>IF(ISBLANK(Tableau41516[[#This Row],[Matricule]]),"",VLOOKUP(Tableau41516[[#This Row],[Matricule]],#REF!,2,FALSE))</f>
        <v/>
      </c>
      <c r="C601" s="12" t="str">
        <f>IF(ISBLANK(Tableau41516[[#This Row],[Matricule]]),"",VLOOKUP(Tableau41516[[#This Row],[Matricule]],#REF!,3,FALSE))</f>
        <v/>
      </c>
      <c r="D601" s="12" t="str">
        <f>CONCATENATE(Tableau41516[[#This Row],[Semaine]],Tableau41516[[#This Row],[Matricule]])</f>
        <v/>
      </c>
      <c r="H601" s="8"/>
      <c r="I601" s="8"/>
      <c r="J601" s="8"/>
      <c r="K601" s="8"/>
      <c r="L601" s="8"/>
      <c r="M601" s="8"/>
      <c r="N601" s="8"/>
      <c r="O601" s="21">
        <f>COUNTIF(Tableau41516[[#This Row],[Lundi]:[Dimanche]],"&gt;0")</f>
        <v>0</v>
      </c>
      <c r="P601" s="21">
        <f>SUM(Tableau41516[[#This Row],[Lundi]:[Dimanche]])</f>
        <v>0</v>
      </c>
      <c r="Q601" s="21">
        <f>COUNTIF(Tableau41516[[#This Row],[Lundi]:[Dimanche]],"&gt;=190")*1000</f>
        <v>0</v>
      </c>
      <c r="R601" s="21">
        <f t="shared" si="18"/>
        <v>0</v>
      </c>
      <c r="S601" s="21">
        <f t="shared" si="19"/>
        <v>0</v>
      </c>
      <c r="T601" s="54" t="str">
        <f>IF(Tableau41516[[#This Row],[Matricule]]&gt;1,IF(COUNTIF(Tableau41516[DateMatricule],Tableau41516[[#This Row],[DateMatricule]])&gt;1,"Doublon",""),"")</f>
        <v/>
      </c>
      <c r="U601"/>
    </row>
    <row r="602" spans="1:21" x14ac:dyDescent="0.25">
      <c r="A602" s="12" t="str">
        <f>IF(Tableau41516[[#This Row],[Semaine]]="","",VLOOKUP(Tableau41516[[#This Row],[Semaine]],Listes!$A:$B,2,FALSE))</f>
        <v/>
      </c>
      <c r="B602" s="12" t="str">
        <f>IF(ISBLANK(Tableau41516[[#This Row],[Matricule]]),"",VLOOKUP(Tableau41516[[#This Row],[Matricule]],#REF!,2,FALSE))</f>
        <v/>
      </c>
      <c r="C602" s="12" t="str">
        <f>IF(ISBLANK(Tableau41516[[#This Row],[Matricule]]),"",VLOOKUP(Tableau41516[[#This Row],[Matricule]],#REF!,3,FALSE))</f>
        <v/>
      </c>
      <c r="D602" s="12" t="str">
        <f>CONCATENATE(Tableau41516[[#This Row],[Semaine]],Tableau41516[[#This Row],[Matricule]])</f>
        <v/>
      </c>
      <c r="H602" s="8"/>
      <c r="I602" s="8"/>
      <c r="J602" s="8"/>
      <c r="K602" s="8"/>
      <c r="L602" s="8"/>
      <c r="M602" s="8"/>
      <c r="N602" s="8"/>
      <c r="O602" s="21">
        <f>COUNTIF(Tableau41516[[#This Row],[Lundi]:[Dimanche]],"&gt;0")</f>
        <v>0</v>
      </c>
      <c r="P602" s="21">
        <f>SUM(Tableau41516[[#This Row],[Lundi]:[Dimanche]])</f>
        <v>0</v>
      </c>
      <c r="Q602" s="21">
        <f>COUNTIF(Tableau41516[[#This Row],[Lundi]:[Dimanche]],"&gt;=190")*1000</f>
        <v>0</v>
      </c>
      <c r="R602" s="21">
        <f t="shared" si="18"/>
        <v>0</v>
      </c>
      <c r="S602" s="21">
        <f t="shared" si="19"/>
        <v>0</v>
      </c>
      <c r="T602" s="54" t="str">
        <f>IF(Tableau41516[[#This Row],[Matricule]]&gt;1,IF(COUNTIF(Tableau41516[DateMatricule],Tableau41516[[#This Row],[DateMatricule]])&gt;1,"Doublon",""),"")</f>
        <v/>
      </c>
      <c r="U602"/>
    </row>
    <row r="603" spans="1:21" x14ac:dyDescent="0.25">
      <c r="A603" s="12" t="str">
        <f>IF(Tableau41516[[#This Row],[Semaine]]="","",VLOOKUP(Tableau41516[[#This Row],[Semaine]],Listes!$A:$B,2,FALSE))</f>
        <v/>
      </c>
      <c r="B603" s="12" t="str">
        <f>IF(ISBLANK(Tableau41516[[#This Row],[Matricule]]),"",VLOOKUP(Tableau41516[[#This Row],[Matricule]],#REF!,2,FALSE))</f>
        <v/>
      </c>
      <c r="C603" s="12" t="str">
        <f>IF(ISBLANK(Tableau41516[[#This Row],[Matricule]]),"",VLOOKUP(Tableau41516[[#This Row],[Matricule]],#REF!,3,FALSE))</f>
        <v/>
      </c>
      <c r="D603" s="12" t="str">
        <f>CONCATENATE(Tableau41516[[#This Row],[Semaine]],Tableau41516[[#This Row],[Matricule]])</f>
        <v/>
      </c>
      <c r="H603" s="8"/>
      <c r="I603" s="8"/>
      <c r="J603" s="8"/>
      <c r="K603" s="8"/>
      <c r="L603" s="8"/>
      <c r="M603" s="8"/>
      <c r="N603" s="8"/>
      <c r="O603" s="21">
        <f>COUNTIF(Tableau41516[[#This Row],[Lundi]:[Dimanche]],"&gt;0")</f>
        <v>0</v>
      </c>
      <c r="P603" s="21">
        <f>SUM(Tableau41516[[#This Row],[Lundi]:[Dimanche]])</f>
        <v>0</v>
      </c>
      <c r="Q603" s="21">
        <f>COUNTIF(Tableau41516[[#This Row],[Lundi]:[Dimanche]],"&gt;=190")*1000</f>
        <v>0</v>
      </c>
      <c r="R603" s="21">
        <f t="shared" si="18"/>
        <v>0</v>
      </c>
      <c r="S603" s="21">
        <f t="shared" si="19"/>
        <v>0</v>
      </c>
      <c r="T603" s="54" t="str">
        <f>IF(Tableau41516[[#This Row],[Matricule]]&gt;1,IF(COUNTIF(Tableau41516[DateMatricule],Tableau41516[[#This Row],[DateMatricule]])&gt;1,"Doublon",""),"")</f>
        <v/>
      </c>
      <c r="U603"/>
    </row>
    <row r="604" spans="1:21" x14ac:dyDescent="0.25">
      <c r="A604" s="12" t="str">
        <f>IF(Tableau41516[[#This Row],[Semaine]]="","",VLOOKUP(Tableau41516[[#This Row],[Semaine]],Listes!$A:$B,2,FALSE))</f>
        <v/>
      </c>
      <c r="B604" s="12" t="str">
        <f>IF(ISBLANK(Tableau41516[[#This Row],[Matricule]]),"",VLOOKUP(Tableau41516[[#This Row],[Matricule]],#REF!,2,FALSE))</f>
        <v/>
      </c>
      <c r="C604" s="12" t="str">
        <f>IF(ISBLANK(Tableau41516[[#This Row],[Matricule]]),"",VLOOKUP(Tableau41516[[#This Row],[Matricule]],#REF!,3,FALSE))</f>
        <v/>
      </c>
      <c r="D604" s="12" t="str">
        <f>CONCATENATE(Tableau41516[[#This Row],[Semaine]],Tableau41516[[#This Row],[Matricule]])</f>
        <v/>
      </c>
      <c r="H604" s="8"/>
      <c r="I604" s="8"/>
      <c r="J604" s="8"/>
      <c r="K604" s="8"/>
      <c r="L604" s="8"/>
      <c r="M604" s="8"/>
      <c r="N604" s="8"/>
      <c r="O604" s="21">
        <f>COUNTIF(Tableau41516[[#This Row],[Lundi]:[Dimanche]],"&gt;0")</f>
        <v>0</v>
      </c>
      <c r="P604" s="21">
        <f>SUM(Tableau41516[[#This Row],[Lundi]:[Dimanche]])</f>
        <v>0</v>
      </c>
      <c r="Q604" s="21">
        <f>COUNTIF(Tableau41516[[#This Row],[Lundi]:[Dimanche]],"&gt;=190")*1000</f>
        <v>0</v>
      </c>
      <c r="R604" s="21">
        <f t="shared" si="18"/>
        <v>0</v>
      </c>
      <c r="S604" s="21">
        <f t="shared" si="19"/>
        <v>0</v>
      </c>
      <c r="T604" s="54" t="str">
        <f>IF(Tableau41516[[#This Row],[Matricule]]&gt;1,IF(COUNTIF(Tableau41516[DateMatricule],Tableau41516[[#This Row],[DateMatricule]])&gt;1,"Doublon",""),"")</f>
        <v/>
      </c>
      <c r="U604"/>
    </row>
    <row r="605" spans="1:21" x14ac:dyDescent="0.25">
      <c r="A605" s="12" t="str">
        <f>IF(Tableau41516[[#This Row],[Semaine]]="","",VLOOKUP(Tableau41516[[#This Row],[Semaine]],Listes!$A:$B,2,FALSE))</f>
        <v/>
      </c>
      <c r="B605" s="12" t="str">
        <f>IF(ISBLANK(Tableau41516[[#This Row],[Matricule]]),"",VLOOKUP(Tableau41516[[#This Row],[Matricule]],#REF!,2,FALSE))</f>
        <v/>
      </c>
      <c r="C605" s="12" t="str">
        <f>IF(ISBLANK(Tableau41516[[#This Row],[Matricule]]),"",VLOOKUP(Tableau41516[[#This Row],[Matricule]],#REF!,3,FALSE))</f>
        <v/>
      </c>
      <c r="D605" s="12" t="str">
        <f>CONCATENATE(Tableau41516[[#This Row],[Semaine]],Tableau41516[[#This Row],[Matricule]])</f>
        <v/>
      </c>
      <c r="H605" s="8"/>
      <c r="I605" s="8"/>
      <c r="J605" s="8"/>
      <c r="K605" s="8"/>
      <c r="L605" s="8"/>
      <c r="M605" s="8"/>
      <c r="N605" s="8"/>
      <c r="O605" s="21">
        <f>COUNTIF(Tableau41516[[#This Row],[Lundi]:[Dimanche]],"&gt;0")</f>
        <v>0</v>
      </c>
      <c r="P605" s="21">
        <f>SUM(Tableau41516[[#This Row],[Lundi]:[Dimanche]])</f>
        <v>0</v>
      </c>
      <c r="Q605" s="21">
        <f>COUNTIF(Tableau41516[[#This Row],[Lundi]:[Dimanche]],"&gt;=190")*1000</f>
        <v>0</v>
      </c>
      <c r="R605" s="21">
        <f t="shared" si="18"/>
        <v>0</v>
      </c>
      <c r="S605" s="21">
        <f t="shared" si="19"/>
        <v>0</v>
      </c>
      <c r="T605" s="54" t="str">
        <f>IF(Tableau41516[[#This Row],[Matricule]]&gt;1,IF(COUNTIF(Tableau41516[DateMatricule],Tableau41516[[#This Row],[DateMatricule]])&gt;1,"Doublon",""),"")</f>
        <v/>
      </c>
      <c r="U605"/>
    </row>
    <row r="606" spans="1:21" x14ac:dyDescent="0.25">
      <c r="A606" s="12" t="str">
        <f>IF(Tableau41516[[#This Row],[Semaine]]="","",VLOOKUP(Tableau41516[[#This Row],[Semaine]],Listes!$A:$B,2,FALSE))</f>
        <v/>
      </c>
      <c r="B606" s="12" t="str">
        <f>IF(ISBLANK(Tableau41516[[#This Row],[Matricule]]),"",VLOOKUP(Tableau41516[[#This Row],[Matricule]],#REF!,2,FALSE))</f>
        <v/>
      </c>
      <c r="C606" s="12" t="str">
        <f>IF(ISBLANK(Tableau41516[[#This Row],[Matricule]]),"",VLOOKUP(Tableau41516[[#This Row],[Matricule]],#REF!,3,FALSE))</f>
        <v/>
      </c>
      <c r="D606" s="12" t="str">
        <f>CONCATENATE(Tableau41516[[#This Row],[Semaine]],Tableau41516[[#This Row],[Matricule]])</f>
        <v/>
      </c>
      <c r="H606" s="8"/>
      <c r="I606" s="8"/>
      <c r="J606" s="8"/>
      <c r="K606" s="8"/>
      <c r="L606" s="8"/>
      <c r="M606" s="8"/>
      <c r="N606" s="8"/>
      <c r="O606" s="21">
        <f>COUNTIF(Tableau41516[[#This Row],[Lundi]:[Dimanche]],"&gt;0")</f>
        <v>0</v>
      </c>
      <c r="P606" s="21">
        <f>SUM(Tableau41516[[#This Row],[Lundi]:[Dimanche]])</f>
        <v>0</v>
      </c>
      <c r="Q606" s="21">
        <f>COUNTIF(Tableau41516[[#This Row],[Lundi]:[Dimanche]],"&gt;=190")*1000</f>
        <v>0</v>
      </c>
      <c r="R606" s="21">
        <f t="shared" si="18"/>
        <v>0</v>
      </c>
      <c r="S606" s="21">
        <f t="shared" si="19"/>
        <v>0</v>
      </c>
      <c r="T606" s="54" t="str">
        <f>IF(Tableau41516[[#This Row],[Matricule]]&gt;1,IF(COUNTIF(Tableau41516[DateMatricule],Tableau41516[[#This Row],[DateMatricule]])&gt;1,"Doublon",""),"")</f>
        <v/>
      </c>
      <c r="U606"/>
    </row>
    <row r="607" spans="1:21" x14ac:dyDescent="0.25">
      <c r="A607" s="12" t="str">
        <f>IF(Tableau41516[[#This Row],[Semaine]]="","",VLOOKUP(Tableau41516[[#This Row],[Semaine]],Listes!$A:$B,2,FALSE))</f>
        <v/>
      </c>
      <c r="B607" s="12" t="str">
        <f>IF(ISBLANK(Tableau41516[[#This Row],[Matricule]]),"",VLOOKUP(Tableau41516[[#This Row],[Matricule]],#REF!,2,FALSE))</f>
        <v/>
      </c>
      <c r="C607" s="12" t="str">
        <f>IF(ISBLANK(Tableau41516[[#This Row],[Matricule]]),"",VLOOKUP(Tableau41516[[#This Row],[Matricule]],#REF!,3,FALSE))</f>
        <v/>
      </c>
      <c r="D607" s="12" t="str">
        <f>CONCATENATE(Tableau41516[[#This Row],[Semaine]],Tableau41516[[#This Row],[Matricule]])</f>
        <v/>
      </c>
      <c r="H607" s="8"/>
      <c r="I607" s="8"/>
      <c r="J607" s="8"/>
      <c r="K607" s="8"/>
      <c r="L607" s="8"/>
      <c r="M607" s="8"/>
      <c r="N607" s="8"/>
      <c r="O607" s="21">
        <f>COUNTIF(Tableau41516[[#This Row],[Lundi]:[Dimanche]],"&gt;0")</f>
        <v>0</v>
      </c>
      <c r="P607" s="21">
        <f>SUM(Tableau41516[[#This Row],[Lundi]:[Dimanche]])</f>
        <v>0</v>
      </c>
      <c r="Q607" s="21">
        <f>COUNTIF(Tableau41516[[#This Row],[Lundi]:[Dimanche]],"&gt;=190")*1000</f>
        <v>0</v>
      </c>
      <c r="R607" s="21">
        <f t="shared" si="18"/>
        <v>0</v>
      </c>
      <c r="S607" s="21">
        <f t="shared" si="19"/>
        <v>0</v>
      </c>
      <c r="T607" s="54" t="str">
        <f>IF(Tableau41516[[#This Row],[Matricule]]&gt;1,IF(COUNTIF(Tableau41516[DateMatricule],Tableau41516[[#This Row],[DateMatricule]])&gt;1,"Doublon",""),"")</f>
        <v/>
      </c>
      <c r="U607"/>
    </row>
    <row r="608" spans="1:21" x14ac:dyDescent="0.25">
      <c r="A608" s="12" t="str">
        <f>IF(Tableau41516[[#This Row],[Semaine]]="","",VLOOKUP(Tableau41516[[#This Row],[Semaine]],Listes!$A:$B,2,FALSE))</f>
        <v/>
      </c>
      <c r="B608" s="12" t="str">
        <f>IF(ISBLANK(Tableau41516[[#This Row],[Matricule]]),"",VLOOKUP(Tableau41516[[#This Row],[Matricule]],#REF!,2,FALSE))</f>
        <v/>
      </c>
      <c r="C608" s="12" t="str">
        <f>IF(ISBLANK(Tableau41516[[#This Row],[Matricule]]),"",VLOOKUP(Tableau41516[[#This Row],[Matricule]],#REF!,3,FALSE))</f>
        <v/>
      </c>
      <c r="D608" s="12" t="str">
        <f>CONCATENATE(Tableau41516[[#This Row],[Semaine]],Tableau41516[[#This Row],[Matricule]])</f>
        <v/>
      </c>
      <c r="H608" s="8"/>
      <c r="I608" s="8"/>
      <c r="J608" s="8"/>
      <c r="K608" s="8"/>
      <c r="L608" s="8"/>
      <c r="M608" s="8"/>
      <c r="N608" s="8"/>
      <c r="O608" s="21">
        <f>COUNTIF(Tableau41516[[#This Row],[Lundi]:[Dimanche]],"&gt;0")</f>
        <v>0</v>
      </c>
      <c r="P608" s="21">
        <f>SUM(Tableau41516[[#This Row],[Lundi]:[Dimanche]])</f>
        <v>0</v>
      </c>
      <c r="Q608" s="21">
        <f>COUNTIF(Tableau41516[[#This Row],[Lundi]:[Dimanche]],"&gt;=190")*1000</f>
        <v>0</v>
      </c>
      <c r="R608" s="21">
        <f t="shared" si="18"/>
        <v>0</v>
      </c>
      <c r="S608" s="21">
        <f t="shared" si="19"/>
        <v>0</v>
      </c>
      <c r="T608" s="54" t="str">
        <f>IF(Tableau41516[[#This Row],[Matricule]]&gt;1,IF(COUNTIF(Tableau41516[DateMatricule],Tableau41516[[#This Row],[DateMatricule]])&gt;1,"Doublon",""),"")</f>
        <v/>
      </c>
      <c r="U608"/>
    </row>
    <row r="609" spans="1:21" x14ac:dyDescent="0.25">
      <c r="A609" s="12" t="str">
        <f>IF(Tableau41516[[#This Row],[Semaine]]="","",VLOOKUP(Tableau41516[[#This Row],[Semaine]],Listes!$A:$B,2,FALSE))</f>
        <v/>
      </c>
      <c r="B609" s="12" t="str">
        <f>IF(ISBLANK(Tableau41516[[#This Row],[Matricule]]),"",VLOOKUP(Tableau41516[[#This Row],[Matricule]],#REF!,2,FALSE))</f>
        <v/>
      </c>
      <c r="C609" s="12" t="str">
        <f>IF(ISBLANK(Tableau41516[[#This Row],[Matricule]]),"",VLOOKUP(Tableau41516[[#This Row],[Matricule]],#REF!,3,FALSE))</f>
        <v/>
      </c>
      <c r="D609" s="12" t="str">
        <f>CONCATENATE(Tableau41516[[#This Row],[Semaine]],Tableau41516[[#This Row],[Matricule]])</f>
        <v/>
      </c>
      <c r="H609" s="8"/>
      <c r="I609" s="8"/>
      <c r="J609" s="8"/>
      <c r="K609" s="8"/>
      <c r="L609" s="8"/>
      <c r="M609" s="8"/>
      <c r="N609" s="8"/>
      <c r="O609" s="21">
        <f>COUNTIF(Tableau41516[[#This Row],[Lundi]:[Dimanche]],"&gt;0")</f>
        <v>0</v>
      </c>
      <c r="P609" s="21">
        <f>SUM(Tableau41516[[#This Row],[Lundi]:[Dimanche]])</f>
        <v>0</v>
      </c>
      <c r="Q609" s="21">
        <f>COUNTIF(Tableau41516[[#This Row],[Lundi]:[Dimanche]],"&gt;=190")*1000</f>
        <v>0</v>
      </c>
      <c r="R609" s="21">
        <f t="shared" si="18"/>
        <v>0</v>
      </c>
      <c r="S609" s="21">
        <f t="shared" si="19"/>
        <v>0</v>
      </c>
      <c r="T609" s="54" t="str">
        <f>IF(Tableau41516[[#This Row],[Matricule]]&gt;1,IF(COUNTIF(Tableau41516[DateMatricule],Tableau41516[[#This Row],[DateMatricule]])&gt;1,"Doublon",""),"")</f>
        <v/>
      </c>
      <c r="U609"/>
    </row>
    <row r="610" spans="1:21" x14ac:dyDescent="0.25">
      <c r="A610" s="12" t="str">
        <f>IF(Tableau41516[[#This Row],[Semaine]]="","",VLOOKUP(Tableau41516[[#This Row],[Semaine]],Listes!$A:$B,2,FALSE))</f>
        <v/>
      </c>
      <c r="B610" s="12" t="str">
        <f>IF(ISBLANK(Tableau41516[[#This Row],[Matricule]]),"",VLOOKUP(Tableau41516[[#This Row],[Matricule]],#REF!,2,FALSE))</f>
        <v/>
      </c>
      <c r="C610" s="12" t="str">
        <f>IF(ISBLANK(Tableau41516[[#This Row],[Matricule]]),"",VLOOKUP(Tableau41516[[#This Row],[Matricule]],#REF!,3,FALSE))</f>
        <v/>
      </c>
      <c r="D610" s="12" t="str">
        <f>CONCATENATE(Tableau41516[[#This Row],[Semaine]],Tableau41516[[#This Row],[Matricule]])</f>
        <v/>
      </c>
      <c r="H610" s="8"/>
      <c r="I610" s="8"/>
      <c r="J610" s="8"/>
      <c r="K610" s="8"/>
      <c r="L610" s="8"/>
      <c r="M610" s="8"/>
      <c r="N610" s="8"/>
      <c r="O610" s="21">
        <f>COUNTIF(Tableau41516[[#This Row],[Lundi]:[Dimanche]],"&gt;0")</f>
        <v>0</v>
      </c>
      <c r="P610" s="21">
        <f>SUM(Tableau41516[[#This Row],[Lundi]:[Dimanche]])</f>
        <v>0</v>
      </c>
      <c r="Q610" s="21">
        <f>COUNTIF(Tableau41516[[#This Row],[Lundi]:[Dimanche]],"&gt;=190")*1000</f>
        <v>0</v>
      </c>
      <c r="R610" s="21">
        <f t="shared" si="18"/>
        <v>0</v>
      </c>
      <c r="S610" s="21">
        <f t="shared" si="19"/>
        <v>0</v>
      </c>
      <c r="T610" s="54" t="str">
        <f>IF(Tableau41516[[#This Row],[Matricule]]&gt;1,IF(COUNTIF(Tableau41516[DateMatricule],Tableau41516[[#This Row],[DateMatricule]])&gt;1,"Doublon",""),"")</f>
        <v/>
      </c>
      <c r="U610"/>
    </row>
    <row r="611" spans="1:21" x14ac:dyDescent="0.25">
      <c r="A611" s="12" t="str">
        <f>IF(Tableau41516[[#This Row],[Semaine]]="","",VLOOKUP(Tableau41516[[#This Row],[Semaine]],Listes!$A:$B,2,FALSE))</f>
        <v/>
      </c>
      <c r="B611" s="12" t="str">
        <f>IF(ISBLANK(Tableau41516[[#This Row],[Matricule]]),"",VLOOKUP(Tableau41516[[#This Row],[Matricule]],#REF!,2,FALSE))</f>
        <v/>
      </c>
      <c r="C611" s="12" t="str">
        <f>IF(ISBLANK(Tableau41516[[#This Row],[Matricule]]),"",VLOOKUP(Tableau41516[[#This Row],[Matricule]],#REF!,3,FALSE))</f>
        <v/>
      </c>
      <c r="D611" s="12" t="str">
        <f>CONCATENATE(Tableau41516[[#This Row],[Semaine]],Tableau41516[[#This Row],[Matricule]])</f>
        <v/>
      </c>
      <c r="H611" s="8"/>
      <c r="I611" s="8"/>
      <c r="J611" s="8"/>
      <c r="K611" s="8"/>
      <c r="L611" s="8"/>
      <c r="M611" s="8"/>
      <c r="N611" s="8"/>
      <c r="O611" s="21">
        <f>COUNTIF(Tableau41516[[#This Row],[Lundi]:[Dimanche]],"&gt;0")</f>
        <v>0</v>
      </c>
      <c r="P611" s="21">
        <f>SUM(Tableau41516[[#This Row],[Lundi]:[Dimanche]])</f>
        <v>0</v>
      </c>
      <c r="Q611" s="21">
        <f>COUNTIF(Tableau41516[[#This Row],[Lundi]:[Dimanche]],"&gt;=190")*1000</f>
        <v>0</v>
      </c>
      <c r="R611" s="21">
        <f t="shared" si="18"/>
        <v>0</v>
      </c>
      <c r="S611" s="21">
        <f t="shared" si="19"/>
        <v>0</v>
      </c>
      <c r="T611" s="54" t="str">
        <f>IF(Tableau41516[[#This Row],[Matricule]]&gt;1,IF(COUNTIF(Tableau41516[DateMatricule],Tableau41516[[#This Row],[DateMatricule]])&gt;1,"Doublon",""),"")</f>
        <v/>
      </c>
      <c r="U611"/>
    </row>
    <row r="612" spans="1:21" x14ac:dyDescent="0.25">
      <c r="A612" s="12" t="str">
        <f>IF(Tableau41516[[#This Row],[Semaine]]="","",VLOOKUP(Tableau41516[[#This Row],[Semaine]],Listes!$A:$B,2,FALSE))</f>
        <v/>
      </c>
      <c r="B612" s="12" t="str">
        <f>IF(ISBLANK(Tableau41516[[#This Row],[Matricule]]),"",VLOOKUP(Tableau41516[[#This Row],[Matricule]],#REF!,2,FALSE))</f>
        <v/>
      </c>
      <c r="C612" s="12" t="str">
        <f>IF(ISBLANK(Tableau41516[[#This Row],[Matricule]]),"",VLOOKUP(Tableau41516[[#This Row],[Matricule]],#REF!,3,FALSE))</f>
        <v/>
      </c>
      <c r="D612" s="12" t="str">
        <f>CONCATENATE(Tableau41516[[#This Row],[Semaine]],Tableau41516[[#This Row],[Matricule]])</f>
        <v/>
      </c>
      <c r="H612" s="8"/>
      <c r="I612" s="8"/>
      <c r="J612" s="8"/>
      <c r="K612" s="8"/>
      <c r="L612" s="8"/>
      <c r="M612" s="8"/>
      <c r="N612" s="8"/>
      <c r="O612" s="21">
        <f>COUNTIF(Tableau41516[[#This Row],[Lundi]:[Dimanche]],"&gt;0")</f>
        <v>0</v>
      </c>
      <c r="P612" s="21">
        <f>SUM(Tableau41516[[#This Row],[Lundi]:[Dimanche]])</f>
        <v>0</v>
      </c>
      <c r="Q612" s="21">
        <f>COUNTIF(Tableau41516[[#This Row],[Lundi]:[Dimanche]],"&gt;=190")*1000</f>
        <v>0</v>
      </c>
      <c r="R612" s="21">
        <f t="shared" si="18"/>
        <v>0</v>
      </c>
      <c r="S612" s="21">
        <f t="shared" si="19"/>
        <v>0</v>
      </c>
      <c r="T612" s="54" t="str">
        <f>IF(Tableau41516[[#This Row],[Matricule]]&gt;1,IF(COUNTIF(Tableau41516[DateMatricule],Tableau41516[[#This Row],[DateMatricule]])&gt;1,"Doublon",""),"")</f>
        <v/>
      </c>
      <c r="U612"/>
    </row>
    <row r="613" spans="1:21" x14ac:dyDescent="0.25">
      <c r="A613" s="12" t="str">
        <f>IF(Tableau41516[[#This Row],[Semaine]]="","",VLOOKUP(Tableau41516[[#This Row],[Semaine]],Listes!$A:$B,2,FALSE))</f>
        <v/>
      </c>
      <c r="B613" s="12" t="str">
        <f>IF(ISBLANK(Tableau41516[[#This Row],[Matricule]]),"",VLOOKUP(Tableau41516[[#This Row],[Matricule]],#REF!,2,FALSE))</f>
        <v/>
      </c>
      <c r="C613" s="12" t="str">
        <f>IF(ISBLANK(Tableau41516[[#This Row],[Matricule]]),"",VLOOKUP(Tableau41516[[#This Row],[Matricule]],#REF!,3,FALSE))</f>
        <v/>
      </c>
      <c r="D613" s="12" t="str">
        <f>CONCATENATE(Tableau41516[[#This Row],[Semaine]],Tableau41516[[#This Row],[Matricule]])</f>
        <v/>
      </c>
      <c r="H613" s="8"/>
      <c r="I613" s="8"/>
      <c r="J613" s="8"/>
      <c r="K613" s="8"/>
      <c r="L613" s="8"/>
      <c r="M613" s="8"/>
      <c r="N613" s="8"/>
      <c r="O613" s="21">
        <f>COUNTIF(Tableau41516[[#This Row],[Lundi]:[Dimanche]],"&gt;0")</f>
        <v>0</v>
      </c>
      <c r="P613" s="21">
        <f>SUM(Tableau41516[[#This Row],[Lundi]:[Dimanche]])</f>
        <v>0</v>
      </c>
      <c r="Q613" s="21">
        <f>COUNTIF(Tableau41516[[#This Row],[Lundi]:[Dimanche]],"&gt;=190")*1000</f>
        <v>0</v>
      </c>
      <c r="R613" s="21">
        <f t="shared" si="18"/>
        <v>0</v>
      </c>
      <c r="S613" s="21">
        <f t="shared" si="19"/>
        <v>0</v>
      </c>
      <c r="T613" s="54" t="str">
        <f>IF(Tableau41516[[#This Row],[Matricule]]&gt;1,IF(COUNTIF(Tableau41516[DateMatricule],Tableau41516[[#This Row],[DateMatricule]])&gt;1,"Doublon",""),"")</f>
        <v/>
      </c>
      <c r="U613"/>
    </row>
    <row r="614" spans="1:21" x14ac:dyDescent="0.25">
      <c r="A614" s="12" t="str">
        <f>IF(Tableau41516[[#This Row],[Semaine]]="","",VLOOKUP(Tableau41516[[#This Row],[Semaine]],Listes!$A:$B,2,FALSE))</f>
        <v/>
      </c>
      <c r="B614" s="12" t="str">
        <f>IF(ISBLANK(Tableau41516[[#This Row],[Matricule]]),"",VLOOKUP(Tableau41516[[#This Row],[Matricule]],#REF!,2,FALSE))</f>
        <v/>
      </c>
      <c r="C614" s="12" t="str">
        <f>IF(ISBLANK(Tableau41516[[#This Row],[Matricule]]),"",VLOOKUP(Tableau41516[[#This Row],[Matricule]],#REF!,3,FALSE))</f>
        <v/>
      </c>
      <c r="D614" s="12" t="str">
        <f>CONCATENATE(Tableau41516[[#This Row],[Semaine]],Tableau41516[[#This Row],[Matricule]])</f>
        <v/>
      </c>
      <c r="H614" s="8"/>
      <c r="I614" s="8"/>
      <c r="J614" s="8"/>
      <c r="K614" s="8"/>
      <c r="L614" s="8"/>
      <c r="M614" s="8"/>
      <c r="N614" s="8"/>
      <c r="O614" s="21">
        <f>COUNTIF(Tableau41516[[#This Row],[Lundi]:[Dimanche]],"&gt;0")</f>
        <v>0</v>
      </c>
      <c r="P614" s="21">
        <f>SUM(Tableau41516[[#This Row],[Lundi]:[Dimanche]])</f>
        <v>0</v>
      </c>
      <c r="Q614" s="21">
        <f>COUNTIF(Tableau41516[[#This Row],[Lundi]:[Dimanche]],"&gt;=190")*1000</f>
        <v>0</v>
      </c>
      <c r="R614" s="21">
        <f t="shared" si="18"/>
        <v>0</v>
      </c>
      <c r="S614" s="21">
        <f t="shared" si="19"/>
        <v>0</v>
      </c>
      <c r="T614" s="54" t="str">
        <f>IF(Tableau41516[[#This Row],[Matricule]]&gt;1,IF(COUNTIF(Tableau41516[DateMatricule],Tableau41516[[#This Row],[DateMatricule]])&gt;1,"Doublon",""),"")</f>
        <v/>
      </c>
      <c r="U614"/>
    </row>
    <row r="615" spans="1:21" x14ac:dyDescent="0.25">
      <c r="A615" s="12" t="str">
        <f>IF(Tableau41516[[#This Row],[Semaine]]="","",VLOOKUP(Tableau41516[[#This Row],[Semaine]],Listes!$A:$B,2,FALSE))</f>
        <v/>
      </c>
      <c r="B615" s="12" t="str">
        <f>IF(ISBLANK(Tableau41516[[#This Row],[Matricule]]),"",VLOOKUP(Tableau41516[[#This Row],[Matricule]],#REF!,2,FALSE))</f>
        <v/>
      </c>
      <c r="C615" s="12" t="str">
        <f>IF(ISBLANK(Tableau41516[[#This Row],[Matricule]]),"",VLOOKUP(Tableau41516[[#This Row],[Matricule]],#REF!,3,FALSE))</f>
        <v/>
      </c>
      <c r="D615" s="12" t="str">
        <f>CONCATENATE(Tableau41516[[#This Row],[Semaine]],Tableau41516[[#This Row],[Matricule]])</f>
        <v/>
      </c>
      <c r="H615" s="8"/>
      <c r="I615" s="8"/>
      <c r="J615" s="8"/>
      <c r="K615" s="8"/>
      <c r="L615" s="8"/>
      <c r="M615" s="8"/>
      <c r="N615" s="8"/>
      <c r="O615" s="21">
        <f>COUNTIF(Tableau41516[[#This Row],[Lundi]:[Dimanche]],"&gt;0")</f>
        <v>0</v>
      </c>
      <c r="P615" s="21">
        <f>SUM(Tableau41516[[#This Row],[Lundi]:[Dimanche]])</f>
        <v>0</v>
      </c>
      <c r="Q615" s="21">
        <f>COUNTIF(Tableau41516[[#This Row],[Lundi]:[Dimanche]],"&gt;=190")*1000</f>
        <v>0</v>
      </c>
      <c r="R615" s="21">
        <f t="shared" si="18"/>
        <v>0</v>
      </c>
      <c r="S615" s="21">
        <f t="shared" si="19"/>
        <v>0</v>
      </c>
      <c r="T615" s="54" t="str">
        <f>IF(Tableau41516[[#This Row],[Matricule]]&gt;1,IF(COUNTIF(Tableau41516[DateMatricule],Tableau41516[[#This Row],[DateMatricule]])&gt;1,"Doublon",""),"")</f>
        <v/>
      </c>
      <c r="U615"/>
    </row>
    <row r="616" spans="1:21" x14ac:dyDescent="0.25">
      <c r="A616" s="12" t="str">
        <f>IF(Tableau41516[[#This Row],[Semaine]]="","",VLOOKUP(Tableau41516[[#This Row],[Semaine]],Listes!$A:$B,2,FALSE))</f>
        <v/>
      </c>
      <c r="B616" s="12" t="str">
        <f>IF(ISBLANK(Tableau41516[[#This Row],[Matricule]]),"",VLOOKUP(Tableau41516[[#This Row],[Matricule]],#REF!,2,FALSE))</f>
        <v/>
      </c>
      <c r="C616" s="12" t="str">
        <f>IF(ISBLANK(Tableau41516[[#This Row],[Matricule]]),"",VLOOKUP(Tableau41516[[#This Row],[Matricule]],#REF!,3,FALSE))</f>
        <v/>
      </c>
      <c r="D616" s="12" t="str">
        <f>CONCATENATE(Tableau41516[[#This Row],[Semaine]],Tableau41516[[#This Row],[Matricule]])</f>
        <v/>
      </c>
      <c r="H616" s="8"/>
      <c r="I616" s="8"/>
      <c r="J616" s="8"/>
      <c r="K616" s="8"/>
      <c r="L616" s="8"/>
      <c r="M616" s="8"/>
      <c r="N616" s="8"/>
      <c r="O616" s="21">
        <f>COUNTIF(Tableau41516[[#This Row],[Lundi]:[Dimanche]],"&gt;0")</f>
        <v>0</v>
      </c>
      <c r="P616" s="21">
        <f>SUM(Tableau41516[[#This Row],[Lundi]:[Dimanche]])</f>
        <v>0</v>
      </c>
      <c r="Q616" s="21">
        <f>COUNTIF(Tableau41516[[#This Row],[Lundi]:[Dimanche]],"&gt;=190")*1000</f>
        <v>0</v>
      </c>
      <c r="R616" s="21">
        <f t="shared" si="18"/>
        <v>0</v>
      </c>
      <c r="S616" s="21">
        <f t="shared" si="19"/>
        <v>0</v>
      </c>
      <c r="T616" s="54" t="str">
        <f>IF(Tableau41516[[#This Row],[Matricule]]&gt;1,IF(COUNTIF(Tableau41516[DateMatricule],Tableau41516[[#This Row],[DateMatricule]])&gt;1,"Doublon",""),"")</f>
        <v/>
      </c>
      <c r="U616"/>
    </row>
    <row r="617" spans="1:21" x14ac:dyDescent="0.25">
      <c r="A617" s="12" t="str">
        <f>IF(Tableau41516[[#This Row],[Semaine]]="","",VLOOKUP(Tableau41516[[#This Row],[Semaine]],Listes!$A:$B,2,FALSE))</f>
        <v/>
      </c>
      <c r="B617" s="12" t="str">
        <f>IF(ISBLANK(Tableau41516[[#This Row],[Matricule]]),"",VLOOKUP(Tableau41516[[#This Row],[Matricule]],#REF!,2,FALSE))</f>
        <v/>
      </c>
      <c r="C617" s="12" t="str">
        <f>IF(ISBLANK(Tableau41516[[#This Row],[Matricule]]),"",VLOOKUP(Tableau41516[[#This Row],[Matricule]],#REF!,3,FALSE))</f>
        <v/>
      </c>
      <c r="D617" s="12" t="str">
        <f>CONCATENATE(Tableau41516[[#This Row],[Semaine]],Tableau41516[[#This Row],[Matricule]])</f>
        <v/>
      </c>
      <c r="H617" s="8"/>
      <c r="I617" s="8"/>
      <c r="J617" s="8"/>
      <c r="K617" s="8"/>
      <c r="L617" s="8"/>
      <c r="M617" s="8"/>
      <c r="N617" s="8"/>
      <c r="O617" s="21">
        <f>COUNTIF(Tableau41516[[#This Row],[Lundi]:[Dimanche]],"&gt;0")</f>
        <v>0</v>
      </c>
      <c r="P617" s="21">
        <f>SUM(Tableau41516[[#This Row],[Lundi]:[Dimanche]])</f>
        <v>0</v>
      </c>
      <c r="Q617" s="21">
        <f>COUNTIF(Tableau41516[[#This Row],[Lundi]:[Dimanche]],"&gt;=190")*1000</f>
        <v>0</v>
      </c>
      <c r="R617" s="21">
        <f t="shared" si="18"/>
        <v>0</v>
      </c>
      <c r="S617" s="21">
        <f t="shared" si="19"/>
        <v>0</v>
      </c>
      <c r="T617" s="54" t="str">
        <f>IF(Tableau41516[[#This Row],[Matricule]]&gt;1,IF(COUNTIF(Tableau41516[DateMatricule],Tableau41516[[#This Row],[DateMatricule]])&gt;1,"Doublon",""),"")</f>
        <v/>
      </c>
      <c r="U617"/>
    </row>
    <row r="618" spans="1:21" x14ac:dyDescent="0.25">
      <c r="A618" s="12" t="str">
        <f>IF(Tableau41516[[#This Row],[Semaine]]="","",VLOOKUP(Tableau41516[[#This Row],[Semaine]],Listes!$A:$B,2,FALSE))</f>
        <v/>
      </c>
      <c r="B618" s="12" t="str">
        <f>IF(ISBLANK(Tableau41516[[#This Row],[Matricule]]),"",VLOOKUP(Tableau41516[[#This Row],[Matricule]],#REF!,2,FALSE))</f>
        <v/>
      </c>
      <c r="C618" s="12" t="str">
        <f>IF(ISBLANK(Tableau41516[[#This Row],[Matricule]]),"",VLOOKUP(Tableau41516[[#This Row],[Matricule]],#REF!,3,FALSE))</f>
        <v/>
      </c>
      <c r="D618" s="12" t="str">
        <f>CONCATENATE(Tableau41516[[#This Row],[Semaine]],Tableau41516[[#This Row],[Matricule]])</f>
        <v/>
      </c>
      <c r="H618" s="8"/>
      <c r="I618" s="8"/>
      <c r="J618" s="8"/>
      <c r="K618" s="8"/>
      <c r="L618" s="8"/>
      <c r="M618" s="8"/>
      <c r="N618" s="8"/>
      <c r="O618" s="21">
        <f>COUNTIF(Tableau41516[[#This Row],[Lundi]:[Dimanche]],"&gt;0")</f>
        <v>0</v>
      </c>
      <c r="P618" s="21">
        <f>SUM(Tableau41516[[#This Row],[Lundi]:[Dimanche]])</f>
        <v>0</v>
      </c>
      <c r="Q618" s="21">
        <f>COUNTIF(Tableau41516[[#This Row],[Lundi]:[Dimanche]],"&gt;=190")*1000</f>
        <v>0</v>
      </c>
      <c r="R618" s="21">
        <f t="shared" si="18"/>
        <v>0</v>
      </c>
      <c r="S618" s="21">
        <f t="shared" si="19"/>
        <v>0</v>
      </c>
      <c r="T618" s="54" t="str">
        <f>IF(Tableau41516[[#This Row],[Matricule]]&gt;1,IF(COUNTIF(Tableau41516[DateMatricule],Tableau41516[[#This Row],[DateMatricule]])&gt;1,"Doublon",""),"")</f>
        <v/>
      </c>
      <c r="U618"/>
    </row>
    <row r="619" spans="1:21" x14ac:dyDescent="0.25">
      <c r="A619" s="12" t="str">
        <f>IF(Tableau41516[[#This Row],[Semaine]]="","",VLOOKUP(Tableau41516[[#This Row],[Semaine]],Listes!$A:$B,2,FALSE))</f>
        <v/>
      </c>
      <c r="B619" s="12" t="str">
        <f>IF(ISBLANK(Tableau41516[[#This Row],[Matricule]]),"",VLOOKUP(Tableau41516[[#This Row],[Matricule]],#REF!,2,FALSE))</f>
        <v/>
      </c>
      <c r="C619" s="12" t="str">
        <f>IF(ISBLANK(Tableau41516[[#This Row],[Matricule]]),"",VLOOKUP(Tableau41516[[#This Row],[Matricule]],#REF!,3,FALSE))</f>
        <v/>
      </c>
      <c r="D619" s="12" t="str">
        <f>CONCATENATE(Tableau41516[[#This Row],[Semaine]],Tableau41516[[#This Row],[Matricule]])</f>
        <v/>
      </c>
      <c r="H619" s="8"/>
      <c r="I619" s="8"/>
      <c r="J619" s="8"/>
      <c r="K619" s="8"/>
      <c r="L619" s="8"/>
      <c r="M619" s="8"/>
      <c r="N619" s="8"/>
      <c r="O619" s="21">
        <f>COUNTIF(Tableau41516[[#This Row],[Lundi]:[Dimanche]],"&gt;0")</f>
        <v>0</v>
      </c>
      <c r="P619" s="21">
        <f>SUM(Tableau41516[[#This Row],[Lundi]:[Dimanche]])</f>
        <v>0</v>
      </c>
      <c r="Q619" s="21">
        <f>COUNTIF(Tableau41516[[#This Row],[Lundi]:[Dimanche]],"&gt;=190")*1000</f>
        <v>0</v>
      </c>
      <c r="R619" s="21">
        <f t="shared" si="18"/>
        <v>0</v>
      </c>
      <c r="S619" s="21">
        <f t="shared" si="19"/>
        <v>0</v>
      </c>
      <c r="T619" s="54" t="str">
        <f>IF(Tableau41516[[#This Row],[Matricule]]&gt;1,IF(COUNTIF(Tableau41516[DateMatricule],Tableau41516[[#This Row],[DateMatricule]])&gt;1,"Doublon",""),"")</f>
        <v/>
      </c>
      <c r="U619"/>
    </row>
    <row r="620" spans="1:21" x14ac:dyDescent="0.25">
      <c r="A620" s="12" t="str">
        <f>IF(Tableau41516[[#This Row],[Semaine]]="","",VLOOKUP(Tableau41516[[#This Row],[Semaine]],Listes!$A:$B,2,FALSE))</f>
        <v/>
      </c>
      <c r="B620" s="12" t="str">
        <f>IF(ISBLANK(Tableau41516[[#This Row],[Matricule]]),"",VLOOKUP(Tableau41516[[#This Row],[Matricule]],#REF!,2,FALSE))</f>
        <v/>
      </c>
      <c r="C620" s="12" t="str">
        <f>IF(ISBLANK(Tableau41516[[#This Row],[Matricule]]),"",VLOOKUP(Tableau41516[[#This Row],[Matricule]],#REF!,3,FALSE))</f>
        <v/>
      </c>
      <c r="D620" s="12" t="str">
        <f>CONCATENATE(Tableau41516[[#This Row],[Semaine]],Tableau41516[[#This Row],[Matricule]])</f>
        <v/>
      </c>
      <c r="H620" s="8"/>
      <c r="I620" s="8"/>
      <c r="J620" s="8"/>
      <c r="K620" s="8"/>
      <c r="L620" s="8"/>
      <c r="M620" s="8"/>
      <c r="N620" s="8"/>
      <c r="O620" s="21">
        <f>COUNTIF(Tableau41516[[#This Row],[Lundi]:[Dimanche]],"&gt;0")</f>
        <v>0</v>
      </c>
      <c r="P620" s="21">
        <f>SUM(Tableau41516[[#This Row],[Lundi]:[Dimanche]])</f>
        <v>0</v>
      </c>
      <c r="Q620" s="21">
        <f>COUNTIF(Tableau41516[[#This Row],[Lundi]:[Dimanche]],"&gt;=190")*1000</f>
        <v>0</v>
      </c>
      <c r="R620" s="21">
        <f t="shared" si="18"/>
        <v>0</v>
      </c>
      <c r="S620" s="21">
        <f t="shared" si="19"/>
        <v>0</v>
      </c>
      <c r="T620" s="54" t="str">
        <f>IF(Tableau41516[[#This Row],[Matricule]]&gt;1,IF(COUNTIF(Tableau41516[DateMatricule],Tableau41516[[#This Row],[DateMatricule]])&gt;1,"Doublon",""),"")</f>
        <v/>
      </c>
      <c r="U620"/>
    </row>
    <row r="621" spans="1:21" x14ac:dyDescent="0.25">
      <c r="A621" s="12" t="str">
        <f>IF(Tableau41516[[#This Row],[Semaine]]="","",VLOOKUP(Tableau41516[[#This Row],[Semaine]],Listes!$A:$B,2,FALSE))</f>
        <v/>
      </c>
      <c r="B621" s="12" t="str">
        <f>IF(ISBLANK(Tableau41516[[#This Row],[Matricule]]),"",VLOOKUP(Tableau41516[[#This Row],[Matricule]],#REF!,2,FALSE))</f>
        <v/>
      </c>
      <c r="C621" s="12" t="str">
        <f>IF(ISBLANK(Tableau41516[[#This Row],[Matricule]]),"",VLOOKUP(Tableau41516[[#This Row],[Matricule]],#REF!,3,FALSE))</f>
        <v/>
      </c>
      <c r="D621" s="12" t="str">
        <f>CONCATENATE(Tableau41516[[#This Row],[Semaine]],Tableau41516[[#This Row],[Matricule]])</f>
        <v/>
      </c>
      <c r="H621" s="8"/>
      <c r="I621" s="8"/>
      <c r="J621" s="8"/>
      <c r="K621" s="8"/>
      <c r="L621" s="8"/>
      <c r="M621" s="8"/>
      <c r="N621" s="8"/>
      <c r="O621" s="21">
        <f>COUNTIF(Tableau41516[[#This Row],[Lundi]:[Dimanche]],"&gt;0")</f>
        <v>0</v>
      </c>
      <c r="P621" s="21">
        <f>SUM(Tableau41516[[#This Row],[Lundi]:[Dimanche]])</f>
        <v>0</v>
      </c>
      <c r="Q621" s="21">
        <f>COUNTIF(Tableau41516[[#This Row],[Lundi]:[Dimanche]],"&gt;=190")*1000</f>
        <v>0</v>
      </c>
      <c r="R621" s="21">
        <f t="shared" si="18"/>
        <v>0</v>
      </c>
      <c r="S621" s="21">
        <f t="shared" si="19"/>
        <v>0</v>
      </c>
      <c r="T621" s="54" t="str">
        <f>IF(Tableau41516[[#This Row],[Matricule]]&gt;1,IF(COUNTIF(Tableau41516[DateMatricule],Tableau41516[[#This Row],[DateMatricule]])&gt;1,"Doublon",""),"")</f>
        <v/>
      </c>
      <c r="U621"/>
    </row>
    <row r="622" spans="1:21" x14ac:dyDescent="0.25">
      <c r="A622" s="12" t="str">
        <f>IF(Tableau41516[[#This Row],[Semaine]]="","",VLOOKUP(Tableau41516[[#This Row],[Semaine]],Listes!$A:$B,2,FALSE))</f>
        <v/>
      </c>
      <c r="B622" s="12" t="str">
        <f>IF(ISBLANK(Tableau41516[[#This Row],[Matricule]]),"",VLOOKUP(Tableau41516[[#This Row],[Matricule]],#REF!,2,FALSE))</f>
        <v/>
      </c>
      <c r="C622" s="12" t="str">
        <f>IF(ISBLANK(Tableau41516[[#This Row],[Matricule]]),"",VLOOKUP(Tableau41516[[#This Row],[Matricule]],#REF!,3,FALSE))</f>
        <v/>
      </c>
      <c r="D622" s="12" t="str">
        <f>CONCATENATE(Tableau41516[[#This Row],[Semaine]],Tableau41516[[#This Row],[Matricule]])</f>
        <v/>
      </c>
      <c r="H622" s="8"/>
      <c r="I622" s="8"/>
      <c r="J622" s="8"/>
      <c r="K622" s="8"/>
      <c r="L622" s="8"/>
      <c r="M622" s="8"/>
      <c r="N622" s="8"/>
      <c r="O622" s="21">
        <f>COUNTIF(Tableau41516[[#This Row],[Lundi]:[Dimanche]],"&gt;0")</f>
        <v>0</v>
      </c>
      <c r="P622" s="21">
        <f>SUM(Tableau41516[[#This Row],[Lundi]:[Dimanche]])</f>
        <v>0</v>
      </c>
      <c r="Q622" s="21">
        <f>COUNTIF(Tableau41516[[#This Row],[Lundi]:[Dimanche]],"&gt;=190")*1000</f>
        <v>0</v>
      </c>
      <c r="R622" s="21">
        <f t="shared" si="18"/>
        <v>0</v>
      </c>
      <c r="S622" s="21">
        <f t="shared" si="19"/>
        <v>0</v>
      </c>
      <c r="T622" s="54" t="str">
        <f>IF(Tableau41516[[#This Row],[Matricule]]&gt;1,IF(COUNTIF(Tableau41516[DateMatricule],Tableau41516[[#This Row],[DateMatricule]])&gt;1,"Doublon",""),"")</f>
        <v/>
      </c>
      <c r="U622"/>
    </row>
    <row r="623" spans="1:21" x14ac:dyDescent="0.25">
      <c r="A623" s="12" t="str">
        <f>IF(Tableau41516[[#This Row],[Semaine]]="","",VLOOKUP(Tableau41516[[#This Row],[Semaine]],Listes!$A:$B,2,FALSE))</f>
        <v/>
      </c>
      <c r="B623" s="12" t="str">
        <f>IF(ISBLANK(Tableau41516[[#This Row],[Matricule]]),"",VLOOKUP(Tableau41516[[#This Row],[Matricule]],#REF!,2,FALSE))</f>
        <v/>
      </c>
      <c r="C623" s="12" t="str">
        <f>IF(ISBLANK(Tableau41516[[#This Row],[Matricule]]),"",VLOOKUP(Tableau41516[[#This Row],[Matricule]],#REF!,3,FALSE))</f>
        <v/>
      </c>
      <c r="D623" s="12" t="str">
        <f>CONCATENATE(Tableau41516[[#This Row],[Semaine]],Tableau41516[[#This Row],[Matricule]])</f>
        <v/>
      </c>
      <c r="H623" s="8"/>
      <c r="I623" s="8"/>
      <c r="J623" s="8"/>
      <c r="K623" s="8"/>
      <c r="L623" s="8"/>
      <c r="M623" s="8"/>
      <c r="N623" s="8"/>
      <c r="O623" s="21">
        <f>COUNTIF(Tableau41516[[#This Row],[Lundi]:[Dimanche]],"&gt;0")</f>
        <v>0</v>
      </c>
      <c r="P623" s="21">
        <f>SUM(Tableau41516[[#This Row],[Lundi]:[Dimanche]])</f>
        <v>0</v>
      </c>
      <c r="Q623" s="21">
        <f>COUNTIF(Tableau41516[[#This Row],[Lundi]:[Dimanche]],"&gt;=190")*1000</f>
        <v>0</v>
      </c>
      <c r="R623" s="21">
        <f t="shared" si="18"/>
        <v>0</v>
      </c>
      <c r="S623" s="21">
        <f t="shared" si="19"/>
        <v>0</v>
      </c>
      <c r="T623" s="54" t="str">
        <f>IF(Tableau41516[[#This Row],[Matricule]]&gt;1,IF(COUNTIF(Tableau41516[DateMatricule],Tableau41516[[#This Row],[DateMatricule]])&gt;1,"Doublon",""),"")</f>
        <v/>
      </c>
      <c r="U623"/>
    </row>
    <row r="624" spans="1:21" x14ac:dyDescent="0.25">
      <c r="A624" s="12" t="str">
        <f>IF(Tableau41516[[#This Row],[Semaine]]="","",VLOOKUP(Tableau41516[[#This Row],[Semaine]],Listes!$A:$B,2,FALSE))</f>
        <v/>
      </c>
      <c r="B624" s="12" t="str">
        <f>IF(ISBLANK(Tableau41516[[#This Row],[Matricule]]),"",VLOOKUP(Tableau41516[[#This Row],[Matricule]],#REF!,2,FALSE))</f>
        <v/>
      </c>
      <c r="C624" s="12" t="str">
        <f>IF(ISBLANK(Tableau41516[[#This Row],[Matricule]]),"",VLOOKUP(Tableau41516[[#This Row],[Matricule]],#REF!,3,FALSE))</f>
        <v/>
      </c>
      <c r="D624" s="12" t="str">
        <f>CONCATENATE(Tableau41516[[#This Row],[Semaine]],Tableau41516[[#This Row],[Matricule]])</f>
        <v/>
      </c>
      <c r="H624" s="8"/>
      <c r="I624" s="8"/>
      <c r="J624" s="8"/>
      <c r="K624" s="8"/>
      <c r="L624" s="8"/>
      <c r="M624" s="8"/>
      <c r="N624" s="8"/>
      <c r="O624" s="21">
        <f>COUNTIF(Tableau41516[[#This Row],[Lundi]:[Dimanche]],"&gt;0")</f>
        <v>0</v>
      </c>
      <c r="P624" s="21">
        <f>SUM(Tableau41516[[#This Row],[Lundi]:[Dimanche]])</f>
        <v>0</v>
      </c>
      <c r="Q624" s="21">
        <f>COUNTIF(Tableau41516[[#This Row],[Lundi]:[Dimanche]],"&gt;=190")*1000</f>
        <v>0</v>
      </c>
      <c r="R624" s="21">
        <f t="shared" si="18"/>
        <v>0</v>
      </c>
      <c r="S624" s="21">
        <f t="shared" si="19"/>
        <v>0</v>
      </c>
      <c r="T624" s="54" t="str">
        <f>IF(Tableau41516[[#This Row],[Matricule]]&gt;1,IF(COUNTIF(Tableau41516[DateMatricule],Tableau41516[[#This Row],[DateMatricule]])&gt;1,"Doublon",""),"")</f>
        <v/>
      </c>
      <c r="U624"/>
    </row>
    <row r="625" spans="1:21" x14ac:dyDescent="0.25">
      <c r="A625" s="12" t="str">
        <f>IF(Tableau41516[[#This Row],[Semaine]]="","",VLOOKUP(Tableau41516[[#This Row],[Semaine]],Listes!$A:$B,2,FALSE))</f>
        <v/>
      </c>
      <c r="B625" s="12" t="str">
        <f>IF(ISBLANK(Tableau41516[[#This Row],[Matricule]]),"",VLOOKUP(Tableau41516[[#This Row],[Matricule]],#REF!,2,FALSE))</f>
        <v/>
      </c>
      <c r="C625" s="12" t="str">
        <f>IF(ISBLANK(Tableau41516[[#This Row],[Matricule]]),"",VLOOKUP(Tableau41516[[#This Row],[Matricule]],#REF!,3,FALSE))</f>
        <v/>
      </c>
      <c r="D625" s="12" t="str">
        <f>CONCATENATE(Tableau41516[[#This Row],[Semaine]],Tableau41516[[#This Row],[Matricule]])</f>
        <v/>
      </c>
      <c r="H625" s="8"/>
      <c r="I625" s="8"/>
      <c r="J625" s="8"/>
      <c r="K625" s="8"/>
      <c r="L625" s="8"/>
      <c r="M625" s="8"/>
      <c r="N625" s="8"/>
      <c r="O625" s="21">
        <f>COUNTIF(Tableau41516[[#This Row],[Lundi]:[Dimanche]],"&gt;0")</f>
        <v>0</v>
      </c>
      <c r="P625" s="21">
        <f>SUM(Tableau41516[[#This Row],[Lundi]:[Dimanche]])</f>
        <v>0</v>
      </c>
      <c r="Q625" s="21">
        <f>COUNTIF(Tableau41516[[#This Row],[Lundi]:[Dimanche]],"&gt;=190")*1000</f>
        <v>0</v>
      </c>
      <c r="R625" s="21">
        <f t="shared" si="18"/>
        <v>0</v>
      </c>
      <c r="S625" s="21">
        <f t="shared" si="19"/>
        <v>0</v>
      </c>
      <c r="T625" s="54" t="str">
        <f>IF(Tableau41516[[#This Row],[Matricule]]&gt;1,IF(COUNTIF(Tableau41516[DateMatricule],Tableau41516[[#This Row],[DateMatricule]])&gt;1,"Doublon",""),"")</f>
        <v/>
      </c>
      <c r="U625"/>
    </row>
    <row r="626" spans="1:21" x14ac:dyDescent="0.25">
      <c r="A626" s="12" t="str">
        <f>IF(Tableau41516[[#This Row],[Semaine]]="","",VLOOKUP(Tableau41516[[#This Row],[Semaine]],Listes!$A:$B,2,FALSE))</f>
        <v/>
      </c>
      <c r="B626" s="12" t="str">
        <f>IF(ISBLANK(Tableau41516[[#This Row],[Matricule]]),"",VLOOKUP(Tableau41516[[#This Row],[Matricule]],#REF!,2,FALSE))</f>
        <v/>
      </c>
      <c r="C626" s="12" t="str">
        <f>IF(ISBLANK(Tableau41516[[#This Row],[Matricule]]),"",VLOOKUP(Tableau41516[[#This Row],[Matricule]],#REF!,3,FALSE))</f>
        <v/>
      </c>
      <c r="D626" s="12" t="str">
        <f>CONCATENATE(Tableau41516[[#This Row],[Semaine]],Tableau41516[[#This Row],[Matricule]])</f>
        <v/>
      </c>
      <c r="H626" s="8"/>
      <c r="I626" s="8"/>
      <c r="J626" s="8"/>
      <c r="K626" s="8"/>
      <c r="L626" s="8"/>
      <c r="M626" s="8"/>
      <c r="N626" s="8"/>
      <c r="O626" s="21">
        <f>COUNTIF(Tableau41516[[#This Row],[Lundi]:[Dimanche]],"&gt;0")</f>
        <v>0</v>
      </c>
      <c r="P626" s="21">
        <f>SUM(Tableau41516[[#This Row],[Lundi]:[Dimanche]])</f>
        <v>0</v>
      </c>
      <c r="Q626" s="21">
        <f>COUNTIF(Tableau41516[[#This Row],[Lundi]:[Dimanche]],"&gt;=190")*1000</f>
        <v>0</v>
      </c>
      <c r="R626" s="21">
        <f t="shared" si="18"/>
        <v>0</v>
      </c>
      <c r="S626" s="21">
        <f t="shared" si="19"/>
        <v>0</v>
      </c>
      <c r="T626" s="54" t="str">
        <f>IF(Tableau41516[[#This Row],[Matricule]]&gt;1,IF(COUNTIF(Tableau41516[DateMatricule],Tableau41516[[#This Row],[DateMatricule]])&gt;1,"Doublon",""),"")</f>
        <v/>
      </c>
      <c r="U626"/>
    </row>
    <row r="627" spans="1:21" x14ac:dyDescent="0.25">
      <c r="A627" s="12" t="str">
        <f>IF(Tableau41516[[#This Row],[Semaine]]="","",VLOOKUP(Tableau41516[[#This Row],[Semaine]],Listes!$A:$B,2,FALSE))</f>
        <v/>
      </c>
      <c r="B627" s="12" t="str">
        <f>IF(ISBLANK(Tableau41516[[#This Row],[Matricule]]),"",VLOOKUP(Tableau41516[[#This Row],[Matricule]],#REF!,2,FALSE))</f>
        <v/>
      </c>
      <c r="C627" s="12" t="str">
        <f>IF(ISBLANK(Tableau41516[[#This Row],[Matricule]]),"",VLOOKUP(Tableau41516[[#This Row],[Matricule]],#REF!,3,FALSE))</f>
        <v/>
      </c>
      <c r="D627" s="12" t="str">
        <f>CONCATENATE(Tableau41516[[#This Row],[Semaine]],Tableau41516[[#This Row],[Matricule]])</f>
        <v/>
      </c>
      <c r="H627" s="8"/>
      <c r="I627" s="8"/>
      <c r="J627" s="8"/>
      <c r="K627" s="8"/>
      <c r="L627" s="8"/>
      <c r="M627" s="8"/>
      <c r="N627" s="8"/>
      <c r="O627" s="21">
        <f>COUNTIF(Tableau41516[[#This Row],[Lundi]:[Dimanche]],"&gt;0")</f>
        <v>0</v>
      </c>
      <c r="P627" s="21">
        <f>SUM(Tableau41516[[#This Row],[Lundi]:[Dimanche]])</f>
        <v>0</v>
      </c>
      <c r="Q627" s="21">
        <f>COUNTIF(Tableau41516[[#This Row],[Lundi]:[Dimanche]],"&gt;=190")*1000</f>
        <v>0</v>
      </c>
      <c r="R627" s="21">
        <f t="shared" si="18"/>
        <v>0</v>
      </c>
      <c r="S627" s="21">
        <f t="shared" si="19"/>
        <v>0</v>
      </c>
      <c r="T627" s="54" t="str">
        <f>IF(Tableau41516[[#This Row],[Matricule]]&gt;1,IF(COUNTIF(Tableau41516[DateMatricule],Tableau41516[[#This Row],[DateMatricule]])&gt;1,"Doublon",""),"")</f>
        <v/>
      </c>
      <c r="U627"/>
    </row>
    <row r="628" spans="1:21" x14ac:dyDescent="0.25">
      <c r="A628" s="12" t="str">
        <f>IF(Tableau41516[[#This Row],[Semaine]]="","",VLOOKUP(Tableau41516[[#This Row],[Semaine]],Listes!$A:$B,2,FALSE))</f>
        <v/>
      </c>
      <c r="B628" s="12" t="str">
        <f>IF(ISBLANK(Tableau41516[[#This Row],[Matricule]]),"",VLOOKUP(Tableau41516[[#This Row],[Matricule]],#REF!,2,FALSE))</f>
        <v/>
      </c>
      <c r="C628" s="12" t="str">
        <f>IF(ISBLANK(Tableau41516[[#This Row],[Matricule]]),"",VLOOKUP(Tableau41516[[#This Row],[Matricule]],#REF!,3,FALSE))</f>
        <v/>
      </c>
      <c r="D628" s="12" t="str">
        <f>CONCATENATE(Tableau41516[[#This Row],[Semaine]],Tableau41516[[#This Row],[Matricule]])</f>
        <v/>
      </c>
      <c r="H628" s="8"/>
      <c r="I628" s="8"/>
      <c r="J628" s="8"/>
      <c r="K628" s="8"/>
      <c r="L628" s="8"/>
      <c r="M628" s="8"/>
      <c r="N628" s="8"/>
      <c r="O628" s="21">
        <f>COUNTIF(Tableau41516[[#This Row],[Lundi]:[Dimanche]],"&gt;0")</f>
        <v>0</v>
      </c>
      <c r="P628" s="21">
        <f>SUM(Tableau41516[[#This Row],[Lundi]:[Dimanche]])</f>
        <v>0</v>
      </c>
      <c r="Q628" s="21">
        <f>COUNTIF(Tableau41516[[#This Row],[Lundi]:[Dimanche]],"&gt;=190")*1000</f>
        <v>0</v>
      </c>
      <c r="R628" s="21">
        <f t="shared" si="18"/>
        <v>0</v>
      </c>
      <c r="S628" s="21">
        <f t="shared" si="19"/>
        <v>0</v>
      </c>
      <c r="T628" s="54" t="str">
        <f>IF(Tableau41516[[#This Row],[Matricule]]&gt;1,IF(COUNTIF(Tableau41516[DateMatricule],Tableau41516[[#This Row],[DateMatricule]])&gt;1,"Doublon",""),"")</f>
        <v/>
      </c>
      <c r="U628"/>
    </row>
    <row r="629" spans="1:21" x14ac:dyDescent="0.25">
      <c r="A629" s="12" t="str">
        <f>IF(Tableau41516[[#This Row],[Semaine]]="","",VLOOKUP(Tableau41516[[#This Row],[Semaine]],Listes!$A:$B,2,FALSE))</f>
        <v/>
      </c>
      <c r="B629" s="12" t="str">
        <f>IF(ISBLANK(Tableau41516[[#This Row],[Matricule]]),"",VLOOKUP(Tableau41516[[#This Row],[Matricule]],#REF!,2,FALSE))</f>
        <v/>
      </c>
      <c r="C629" s="12" t="str">
        <f>IF(ISBLANK(Tableau41516[[#This Row],[Matricule]]),"",VLOOKUP(Tableau41516[[#This Row],[Matricule]],#REF!,3,FALSE))</f>
        <v/>
      </c>
      <c r="D629" s="12" t="str">
        <f>CONCATENATE(Tableau41516[[#This Row],[Semaine]],Tableau41516[[#This Row],[Matricule]])</f>
        <v/>
      </c>
      <c r="H629" s="8"/>
      <c r="I629" s="8"/>
      <c r="J629" s="8"/>
      <c r="K629" s="8"/>
      <c r="L629" s="8"/>
      <c r="M629" s="8"/>
      <c r="N629" s="8"/>
      <c r="O629" s="21">
        <f>COUNTIF(Tableau41516[[#This Row],[Lundi]:[Dimanche]],"&gt;0")</f>
        <v>0</v>
      </c>
      <c r="P629" s="21">
        <f>SUM(Tableau41516[[#This Row],[Lundi]:[Dimanche]])</f>
        <v>0</v>
      </c>
      <c r="Q629" s="21">
        <f>COUNTIF(Tableau41516[[#This Row],[Lundi]:[Dimanche]],"&gt;=190")*1000</f>
        <v>0</v>
      </c>
      <c r="R629" s="21">
        <f t="shared" si="18"/>
        <v>0</v>
      </c>
      <c r="S629" s="21">
        <f t="shared" si="19"/>
        <v>0</v>
      </c>
      <c r="T629" s="54" t="str">
        <f>IF(Tableau41516[[#This Row],[Matricule]]&gt;1,IF(COUNTIF(Tableau41516[DateMatricule],Tableau41516[[#This Row],[DateMatricule]])&gt;1,"Doublon",""),"")</f>
        <v/>
      </c>
      <c r="U629"/>
    </row>
    <row r="630" spans="1:21" x14ac:dyDescent="0.25">
      <c r="A630" s="12" t="str">
        <f>IF(Tableau41516[[#This Row],[Semaine]]="","",VLOOKUP(Tableau41516[[#This Row],[Semaine]],Listes!$A:$B,2,FALSE))</f>
        <v/>
      </c>
      <c r="B630" s="12" t="str">
        <f>IF(ISBLANK(Tableau41516[[#This Row],[Matricule]]),"",VLOOKUP(Tableau41516[[#This Row],[Matricule]],#REF!,2,FALSE))</f>
        <v/>
      </c>
      <c r="C630" s="12" t="str">
        <f>IF(ISBLANK(Tableau41516[[#This Row],[Matricule]]),"",VLOOKUP(Tableau41516[[#This Row],[Matricule]],#REF!,3,FALSE))</f>
        <v/>
      </c>
      <c r="D630" s="12" t="str">
        <f>CONCATENATE(Tableau41516[[#This Row],[Semaine]],Tableau41516[[#This Row],[Matricule]])</f>
        <v/>
      </c>
      <c r="H630" s="8"/>
      <c r="I630" s="8"/>
      <c r="J630" s="8"/>
      <c r="K630" s="8"/>
      <c r="L630" s="8"/>
      <c r="M630" s="8"/>
      <c r="N630" s="8"/>
      <c r="O630" s="21">
        <f>COUNTIF(Tableau41516[[#This Row],[Lundi]:[Dimanche]],"&gt;0")</f>
        <v>0</v>
      </c>
      <c r="P630" s="21">
        <f>SUM(Tableau41516[[#This Row],[Lundi]:[Dimanche]])</f>
        <v>0</v>
      </c>
      <c r="Q630" s="21">
        <f>COUNTIF(Tableau41516[[#This Row],[Lundi]:[Dimanche]],"&gt;=190")*1000</f>
        <v>0</v>
      </c>
      <c r="R630" s="21">
        <f t="shared" si="18"/>
        <v>0</v>
      </c>
      <c r="S630" s="21">
        <f t="shared" si="19"/>
        <v>0</v>
      </c>
      <c r="T630" s="54" t="str">
        <f>IF(Tableau41516[[#This Row],[Matricule]]&gt;1,IF(COUNTIF(Tableau41516[DateMatricule],Tableau41516[[#This Row],[DateMatricule]])&gt;1,"Doublon",""),"")</f>
        <v/>
      </c>
      <c r="U630"/>
    </row>
    <row r="631" spans="1:21" x14ac:dyDescent="0.25">
      <c r="A631" s="12" t="str">
        <f>IF(Tableau41516[[#This Row],[Semaine]]="","",VLOOKUP(Tableau41516[[#This Row],[Semaine]],Listes!$A:$B,2,FALSE))</f>
        <v/>
      </c>
      <c r="B631" s="12" t="str">
        <f>IF(ISBLANK(Tableau41516[[#This Row],[Matricule]]),"",VLOOKUP(Tableau41516[[#This Row],[Matricule]],#REF!,2,FALSE))</f>
        <v/>
      </c>
      <c r="C631" s="12" t="str">
        <f>IF(ISBLANK(Tableau41516[[#This Row],[Matricule]]),"",VLOOKUP(Tableau41516[[#This Row],[Matricule]],#REF!,3,FALSE))</f>
        <v/>
      </c>
      <c r="D631" s="12" t="str">
        <f>CONCATENATE(Tableau41516[[#This Row],[Semaine]],Tableau41516[[#This Row],[Matricule]])</f>
        <v/>
      </c>
      <c r="H631" s="8"/>
      <c r="I631" s="8"/>
      <c r="J631" s="8"/>
      <c r="K631" s="8"/>
      <c r="L631" s="8"/>
      <c r="M631" s="8"/>
      <c r="N631" s="8"/>
      <c r="O631" s="21">
        <f>COUNTIF(Tableau41516[[#This Row],[Lundi]:[Dimanche]],"&gt;0")</f>
        <v>0</v>
      </c>
      <c r="P631" s="21">
        <f>SUM(Tableau41516[[#This Row],[Lundi]:[Dimanche]])</f>
        <v>0</v>
      </c>
      <c r="Q631" s="21">
        <f>COUNTIF(Tableau41516[[#This Row],[Lundi]:[Dimanche]],"&gt;=190")*1000</f>
        <v>0</v>
      </c>
      <c r="R631" s="21">
        <f t="shared" si="18"/>
        <v>0</v>
      </c>
      <c r="S631" s="21">
        <f t="shared" si="19"/>
        <v>0</v>
      </c>
      <c r="T631" s="54" t="str">
        <f>IF(Tableau41516[[#This Row],[Matricule]]&gt;1,IF(COUNTIF(Tableau41516[DateMatricule],Tableau41516[[#This Row],[DateMatricule]])&gt;1,"Doublon",""),"")</f>
        <v/>
      </c>
      <c r="U631"/>
    </row>
    <row r="632" spans="1:21" x14ac:dyDescent="0.25">
      <c r="A632" s="12" t="str">
        <f>IF(Tableau41516[[#This Row],[Semaine]]="","",VLOOKUP(Tableau41516[[#This Row],[Semaine]],Listes!$A:$B,2,FALSE))</f>
        <v/>
      </c>
      <c r="B632" s="12" t="str">
        <f>IF(ISBLANK(Tableau41516[[#This Row],[Matricule]]),"",VLOOKUP(Tableau41516[[#This Row],[Matricule]],#REF!,2,FALSE))</f>
        <v/>
      </c>
      <c r="C632" s="12" t="str">
        <f>IF(ISBLANK(Tableau41516[[#This Row],[Matricule]]),"",VLOOKUP(Tableau41516[[#This Row],[Matricule]],#REF!,3,FALSE))</f>
        <v/>
      </c>
      <c r="D632" s="12" t="str">
        <f>CONCATENATE(Tableau41516[[#This Row],[Semaine]],Tableau41516[[#This Row],[Matricule]])</f>
        <v/>
      </c>
      <c r="H632" s="8"/>
      <c r="I632" s="8"/>
      <c r="J632" s="8"/>
      <c r="K632" s="8"/>
      <c r="L632" s="8"/>
      <c r="M632" s="8"/>
      <c r="N632" s="8"/>
      <c r="O632" s="21">
        <f>COUNTIF(Tableau41516[[#This Row],[Lundi]:[Dimanche]],"&gt;0")</f>
        <v>0</v>
      </c>
      <c r="P632" s="21">
        <f>SUM(Tableau41516[[#This Row],[Lundi]:[Dimanche]])</f>
        <v>0</v>
      </c>
      <c r="Q632" s="21">
        <f>COUNTIF(Tableau41516[[#This Row],[Lundi]:[Dimanche]],"&gt;=190")*1000</f>
        <v>0</v>
      </c>
      <c r="R632" s="21">
        <f t="shared" si="18"/>
        <v>0</v>
      </c>
      <c r="S632" s="21">
        <f t="shared" si="19"/>
        <v>0</v>
      </c>
      <c r="T632" s="54" t="str">
        <f>IF(Tableau41516[[#This Row],[Matricule]]&gt;1,IF(COUNTIF(Tableau41516[DateMatricule],Tableau41516[[#This Row],[DateMatricule]])&gt;1,"Doublon",""),"")</f>
        <v/>
      </c>
      <c r="U632"/>
    </row>
    <row r="633" spans="1:21" x14ac:dyDescent="0.25">
      <c r="A633" s="12" t="str">
        <f>IF(Tableau41516[[#This Row],[Semaine]]="","",VLOOKUP(Tableau41516[[#This Row],[Semaine]],Listes!$A:$B,2,FALSE))</f>
        <v/>
      </c>
      <c r="B633" s="12" t="str">
        <f>IF(ISBLANK(Tableau41516[[#This Row],[Matricule]]),"",VLOOKUP(Tableau41516[[#This Row],[Matricule]],#REF!,2,FALSE))</f>
        <v/>
      </c>
      <c r="C633" s="12" t="str">
        <f>IF(ISBLANK(Tableau41516[[#This Row],[Matricule]]),"",VLOOKUP(Tableau41516[[#This Row],[Matricule]],#REF!,3,FALSE))</f>
        <v/>
      </c>
      <c r="D633" s="12" t="str">
        <f>CONCATENATE(Tableau41516[[#This Row],[Semaine]],Tableau41516[[#This Row],[Matricule]])</f>
        <v/>
      </c>
      <c r="H633" s="8"/>
      <c r="I633" s="8"/>
      <c r="J633" s="8"/>
      <c r="K633" s="8"/>
      <c r="L633" s="8"/>
      <c r="M633" s="8"/>
      <c r="N633" s="8"/>
      <c r="O633" s="21">
        <f>COUNTIF(Tableau41516[[#This Row],[Lundi]:[Dimanche]],"&gt;0")</f>
        <v>0</v>
      </c>
      <c r="P633" s="21">
        <f>SUM(Tableau41516[[#This Row],[Lundi]:[Dimanche]])</f>
        <v>0</v>
      </c>
      <c r="Q633" s="21">
        <f>COUNTIF(Tableau41516[[#This Row],[Lundi]:[Dimanche]],"&gt;=190")*1000</f>
        <v>0</v>
      </c>
      <c r="R633" s="21">
        <f t="shared" si="18"/>
        <v>0</v>
      </c>
      <c r="S633" s="21">
        <f t="shared" si="19"/>
        <v>0</v>
      </c>
      <c r="T633" s="54" t="str">
        <f>IF(Tableau41516[[#This Row],[Matricule]]&gt;1,IF(COUNTIF(Tableau41516[DateMatricule],Tableau41516[[#This Row],[DateMatricule]])&gt;1,"Doublon",""),"")</f>
        <v/>
      </c>
      <c r="U633"/>
    </row>
    <row r="634" spans="1:21" x14ac:dyDescent="0.25">
      <c r="A634" s="12" t="str">
        <f>IF(Tableau41516[[#This Row],[Semaine]]="","",VLOOKUP(Tableau41516[[#This Row],[Semaine]],Listes!$A:$B,2,FALSE))</f>
        <v/>
      </c>
      <c r="B634" s="12" t="str">
        <f>IF(ISBLANK(Tableau41516[[#This Row],[Matricule]]),"",VLOOKUP(Tableau41516[[#This Row],[Matricule]],#REF!,2,FALSE))</f>
        <v/>
      </c>
      <c r="C634" s="12" t="str">
        <f>IF(ISBLANK(Tableau41516[[#This Row],[Matricule]]),"",VLOOKUP(Tableau41516[[#This Row],[Matricule]],#REF!,3,FALSE))</f>
        <v/>
      </c>
      <c r="D634" s="12" t="str">
        <f>CONCATENATE(Tableau41516[[#This Row],[Semaine]],Tableau41516[[#This Row],[Matricule]])</f>
        <v/>
      </c>
      <c r="H634" s="8"/>
      <c r="I634" s="8"/>
      <c r="J634" s="8"/>
      <c r="K634" s="8"/>
      <c r="L634" s="8"/>
      <c r="M634" s="8"/>
      <c r="N634" s="8"/>
      <c r="O634" s="21">
        <f>COUNTIF(Tableau41516[[#This Row],[Lundi]:[Dimanche]],"&gt;0")</f>
        <v>0</v>
      </c>
      <c r="P634" s="21">
        <f>SUM(Tableau41516[[#This Row],[Lundi]:[Dimanche]])</f>
        <v>0</v>
      </c>
      <c r="Q634" s="21">
        <f>COUNTIF(Tableau41516[[#This Row],[Lundi]:[Dimanche]],"&gt;=190")*1000</f>
        <v>0</v>
      </c>
      <c r="R634" s="21">
        <f t="shared" si="18"/>
        <v>0</v>
      </c>
      <c r="S634" s="21">
        <f t="shared" si="19"/>
        <v>0</v>
      </c>
      <c r="T634" s="54" t="str">
        <f>IF(Tableau41516[[#This Row],[Matricule]]&gt;1,IF(COUNTIF(Tableau41516[DateMatricule],Tableau41516[[#This Row],[DateMatricule]])&gt;1,"Doublon",""),"")</f>
        <v/>
      </c>
      <c r="U634"/>
    </row>
    <row r="635" spans="1:21" x14ac:dyDescent="0.25">
      <c r="A635" s="12" t="str">
        <f>IF(Tableau41516[[#This Row],[Semaine]]="","",VLOOKUP(Tableau41516[[#This Row],[Semaine]],Listes!$A:$B,2,FALSE))</f>
        <v/>
      </c>
      <c r="B635" s="12" t="str">
        <f>IF(ISBLANK(Tableau41516[[#This Row],[Matricule]]),"",VLOOKUP(Tableau41516[[#This Row],[Matricule]],#REF!,2,FALSE))</f>
        <v/>
      </c>
      <c r="C635" s="12" t="str">
        <f>IF(ISBLANK(Tableau41516[[#This Row],[Matricule]]),"",VLOOKUP(Tableau41516[[#This Row],[Matricule]],#REF!,3,FALSE))</f>
        <v/>
      </c>
      <c r="D635" s="12" t="str">
        <f>CONCATENATE(Tableau41516[[#This Row],[Semaine]],Tableau41516[[#This Row],[Matricule]])</f>
        <v/>
      </c>
      <c r="H635" s="8"/>
      <c r="I635" s="8"/>
      <c r="J635" s="8"/>
      <c r="K635" s="8"/>
      <c r="L635" s="8"/>
      <c r="M635" s="8"/>
      <c r="N635" s="8"/>
      <c r="O635" s="21">
        <f>COUNTIF(Tableau41516[[#This Row],[Lundi]:[Dimanche]],"&gt;0")</f>
        <v>0</v>
      </c>
      <c r="P635" s="21">
        <f>SUM(Tableau41516[[#This Row],[Lundi]:[Dimanche]])</f>
        <v>0</v>
      </c>
      <c r="Q635" s="21">
        <f>COUNTIF(Tableau41516[[#This Row],[Lundi]:[Dimanche]],"&gt;=190")*1000</f>
        <v>0</v>
      </c>
      <c r="R635" s="21">
        <f t="shared" si="18"/>
        <v>0</v>
      </c>
      <c r="S635" s="21">
        <f t="shared" si="19"/>
        <v>0</v>
      </c>
      <c r="T635" s="54" t="str">
        <f>IF(Tableau41516[[#This Row],[Matricule]]&gt;1,IF(COUNTIF(Tableau41516[DateMatricule],Tableau41516[[#This Row],[DateMatricule]])&gt;1,"Doublon",""),"")</f>
        <v/>
      </c>
      <c r="U635"/>
    </row>
    <row r="636" spans="1:21" x14ac:dyDescent="0.25">
      <c r="A636" s="12" t="str">
        <f>IF(Tableau41516[[#This Row],[Semaine]]="","",VLOOKUP(Tableau41516[[#This Row],[Semaine]],Listes!$A:$B,2,FALSE))</f>
        <v/>
      </c>
      <c r="B636" s="12" t="str">
        <f>IF(ISBLANK(Tableau41516[[#This Row],[Matricule]]),"",VLOOKUP(Tableau41516[[#This Row],[Matricule]],#REF!,2,FALSE))</f>
        <v/>
      </c>
      <c r="C636" s="12" t="str">
        <f>IF(ISBLANK(Tableau41516[[#This Row],[Matricule]]),"",VLOOKUP(Tableau41516[[#This Row],[Matricule]],#REF!,3,FALSE))</f>
        <v/>
      </c>
      <c r="D636" s="12" t="str">
        <f>CONCATENATE(Tableau41516[[#This Row],[Semaine]],Tableau41516[[#This Row],[Matricule]])</f>
        <v/>
      </c>
      <c r="H636" s="8"/>
      <c r="I636" s="8"/>
      <c r="J636" s="8"/>
      <c r="K636" s="8"/>
      <c r="L636" s="8"/>
      <c r="M636" s="8"/>
      <c r="N636" s="8"/>
      <c r="O636" s="21">
        <f>COUNTIF(Tableau41516[[#This Row],[Lundi]:[Dimanche]],"&gt;0")</f>
        <v>0</v>
      </c>
      <c r="P636" s="21">
        <f>SUM(Tableau41516[[#This Row],[Lundi]:[Dimanche]])</f>
        <v>0</v>
      </c>
      <c r="Q636" s="21">
        <f>COUNTIF(Tableau41516[[#This Row],[Lundi]:[Dimanche]],"&gt;=190")*1000</f>
        <v>0</v>
      </c>
      <c r="R636" s="21">
        <f t="shared" si="18"/>
        <v>0</v>
      </c>
      <c r="S636" s="21">
        <f t="shared" si="19"/>
        <v>0</v>
      </c>
      <c r="T636" s="54" t="str">
        <f>IF(Tableau41516[[#This Row],[Matricule]]&gt;1,IF(COUNTIF(Tableau41516[DateMatricule],Tableau41516[[#This Row],[DateMatricule]])&gt;1,"Doublon",""),"")</f>
        <v/>
      </c>
      <c r="U636"/>
    </row>
    <row r="637" spans="1:21" x14ac:dyDescent="0.25">
      <c r="A637" s="12" t="str">
        <f>IF(Tableau41516[[#This Row],[Semaine]]="","",VLOOKUP(Tableau41516[[#This Row],[Semaine]],Listes!$A:$B,2,FALSE))</f>
        <v/>
      </c>
      <c r="B637" s="12" t="str">
        <f>IF(ISBLANK(Tableau41516[[#This Row],[Matricule]]),"",VLOOKUP(Tableau41516[[#This Row],[Matricule]],#REF!,2,FALSE))</f>
        <v/>
      </c>
      <c r="C637" s="12" t="str">
        <f>IF(ISBLANK(Tableau41516[[#This Row],[Matricule]]),"",VLOOKUP(Tableau41516[[#This Row],[Matricule]],#REF!,3,FALSE))</f>
        <v/>
      </c>
      <c r="D637" s="12" t="str">
        <f>CONCATENATE(Tableau41516[[#This Row],[Semaine]],Tableau41516[[#This Row],[Matricule]])</f>
        <v/>
      </c>
      <c r="H637" s="8"/>
      <c r="I637" s="8"/>
      <c r="J637" s="8"/>
      <c r="K637" s="8"/>
      <c r="L637" s="8"/>
      <c r="M637" s="8"/>
      <c r="N637" s="8"/>
      <c r="O637" s="21">
        <f>COUNTIF(Tableau41516[[#This Row],[Lundi]:[Dimanche]],"&gt;0")</f>
        <v>0</v>
      </c>
      <c r="P637" s="21">
        <f>SUM(Tableau41516[[#This Row],[Lundi]:[Dimanche]])</f>
        <v>0</v>
      </c>
      <c r="Q637" s="21">
        <f>COUNTIF(Tableau41516[[#This Row],[Lundi]:[Dimanche]],"&gt;=190")*1000</f>
        <v>0</v>
      </c>
      <c r="R637" s="21">
        <f t="shared" si="18"/>
        <v>0</v>
      </c>
      <c r="S637" s="21">
        <f t="shared" si="19"/>
        <v>0</v>
      </c>
      <c r="T637" s="54" t="str">
        <f>IF(Tableau41516[[#This Row],[Matricule]]&gt;1,IF(COUNTIF(Tableau41516[DateMatricule],Tableau41516[[#This Row],[DateMatricule]])&gt;1,"Doublon",""),"")</f>
        <v/>
      </c>
      <c r="U637"/>
    </row>
    <row r="638" spans="1:21" x14ac:dyDescent="0.25">
      <c r="A638" s="12" t="str">
        <f>IF(Tableau41516[[#This Row],[Semaine]]="","",VLOOKUP(Tableau41516[[#This Row],[Semaine]],Listes!$A:$B,2,FALSE))</f>
        <v/>
      </c>
      <c r="B638" s="12" t="str">
        <f>IF(ISBLANK(Tableau41516[[#This Row],[Matricule]]),"",VLOOKUP(Tableau41516[[#This Row],[Matricule]],#REF!,2,FALSE))</f>
        <v/>
      </c>
      <c r="C638" s="12" t="str">
        <f>IF(ISBLANK(Tableau41516[[#This Row],[Matricule]]),"",VLOOKUP(Tableau41516[[#This Row],[Matricule]],#REF!,3,FALSE))</f>
        <v/>
      </c>
      <c r="D638" s="12" t="str">
        <f>CONCATENATE(Tableau41516[[#This Row],[Semaine]],Tableau41516[[#This Row],[Matricule]])</f>
        <v/>
      </c>
      <c r="H638" s="8"/>
      <c r="I638" s="8"/>
      <c r="J638" s="8"/>
      <c r="K638" s="8"/>
      <c r="L638" s="8"/>
      <c r="M638" s="8"/>
      <c r="N638" s="8"/>
      <c r="O638" s="21">
        <f>COUNTIF(Tableau41516[[#This Row],[Lundi]:[Dimanche]],"&gt;0")</f>
        <v>0</v>
      </c>
      <c r="P638" s="21">
        <f>SUM(Tableau41516[[#This Row],[Lundi]:[Dimanche]])</f>
        <v>0</v>
      </c>
      <c r="Q638" s="21">
        <f>COUNTIF(Tableau41516[[#This Row],[Lundi]:[Dimanche]],"&gt;=190")*1000</f>
        <v>0</v>
      </c>
      <c r="R638" s="21">
        <f t="shared" si="18"/>
        <v>0</v>
      </c>
      <c r="S638" s="21">
        <f t="shared" si="19"/>
        <v>0</v>
      </c>
      <c r="T638" s="54" t="str">
        <f>IF(Tableau41516[[#This Row],[Matricule]]&gt;1,IF(COUNTIF(Tableau41516[DateMatricule],Tableau41516[[#This Row],[DateMatricule]])&gt;1,"Doublon",""),"")</f>
        <v/>
      </c>
      <c r="U638"/>
    </row>
    <row r="639" spans="1:21" x14ac:dyDescent="0.25">
      <c r="A639" s="12" t="str">
        <f>IF(Tableau41516[[#This Row],[Semaine]]="","",VLOOKUP(Tableau41516[[#This Row],[Semaine]],Listes!$A:$B,2,FALSE))</f>
        <v/>
      </c>
      <c r="B639" s="12" t="str">
        <f>IF(ISBLANK(Tableau41516[[#This Row],[Matricule]]),"",VLOOKUP(Tableau41516[[#This Row],[Matricule]],#REF!,2,FALSE))</f>
        <v/>
      </c>
      <c r="C639" s="12" t="str">
        <f>IF(ISBLANK(Tableau41516[[#This Row],[Matricule]]),"",VLOOKUP(Tableau41516[[#This Row],[Matricule]],#REF!,3,FALSE))</f>
        <v/>
      </c>
      <c r="D639" s="12" t="str">
        <f>CONCATENATE(Tableau41516[[#This Row],[Semaine]],Tableau41516[[#This Row],[Matricule]])</f>
        <v/>
      </c>
      <c r="H639" s="8"/>
      <c r="I639" s="8"/>
      <c r="J639" s="8"/>
      <c r="K639" s="8"/>
      <c r="L639" s="8"/>
      <c r="M639" s="8"/>
      <c r="N639" s="8"/>
      <c r="O639" s="21">
        <f>COUNTIF(Tableau41516[[#This Row],[Lundi]:[Dimanche]],"&gt;0")</f>
        <v>0</v>
      </c>
      <c r="P639" s="21">
        <f>SUM(Tableau41516[[#This Row],[Lundi]:[Dimanche]])</f>
        <v>0</v>
      </c>
      <c r="Q639" s="21">
        <f>COUNTIF(Tableau41516[[#This Row],[Lundi]:[Dimanche]],"&gt;=190")*1000</f>
        <v>0</v>
      </c>
      <c r="R639" s="21">
        <f t="shared" si="18"/>
        <v>0</v>
      </c>
      <c r="S639" s="21">
        <f t="shared" si="19"/>
        <v>0</v>
      </c>
      <c r="T639" s="54" t="str">
        <f>IF(Tableau41516[[#This Row],[Matricule]]&gt;1,IF(COUNTIF(Tableau41516[DateMatricule],Tableau41516[[#This Row],[DateMatricule]])&gt;1,"Doublon",""),"")</f>
        <v/>
      </c>
      <c r="U639"/>
    </row>
    <row r="640" spans="1:21" x14ac:dyDescent="0.25">
      <c r="A640" s="12" t="str">
        <f>IF(Tableau41516[[#This Row],[Semaine]]="","",VLOOKUP(Tableau41516[[#This Row],[Semaine]],Listes!$A:$B,2,FALSE))</f>
        <v/>
      </c>
      <c r="B640" s="12" t="str">
        <f>IF(ISBLANK(Tableau41516[[#This Row],[Matricule]]),"",VLOOKUP(Tableau41516[[#This Row],[Matricule]],#REF!,2,FALSE))</f>
        <v/>
      </c>
      <c r="C640" s="12" t="str">
        <f>IF(ISBLANK(Tableau41516[[#This Row],[Matricule]]),"",VLOOKUP(Tableau41516[[#This Row],[Matricule]],#REF!,3,FALSE))</f>
        <v/>
      </c>
      <c r="D640" s="12" t="str">
        <f>CONCATENATE(Tableau41516[[#This Row],[Semaine]],Tableau41516[[#This Row],[Matricule]])</f>
        <v/>
      </c>
      <c r="H640" s="8"/>
      <c r="I640" s="8"/>
      <c r="J640" s="8"/>
      <c r="K640" s="8"/>
      <c r="L640" s="8"/>
      <c r="M640" s="8"/>
      <c r="N640" s="8"/>
      <c r="O640" s="21">
        <f>COUNTIF(Tableau41516[[#This Row],[Lundi]:[Dimanche]],"&gt;0")</f>
        <v>0</v>
      </c>
      <c r="P640" s="21">
        <f>SUM(Tableau41516[[#This Row],[Lundi]:[Dimanche]])</f>
        <v>0</v>
      </c>
      <c r="Q640" s="21">
        <f>COUNTIF(Tableau41516[[#This Row],[Lundi]:[Dimanche]],"&gt;=190")*1000</f>
        <v>0</v>
      </c>
      <c r="R640" s="21">
        <f t="shared" si="18"/>
        <v>0</v>
      </c>
      <c r="S640" s="21">
        <f t="shared" si="19"/>
        <v>0</v>
      </c>
      <c r="T640" s="54" t="str">
        <f>IF(Tableau41516[[#This Row],[Matricule]]&gt;1,IF(COUNTIF(Tableau41516[DateMatricule],Tableau41516[[#This Row],[DateMatricule]])&gt;1,"Doublon",""),"")</f>
        <v/>
      </c>
      <c r="U640"/>
    </row>
    <row r="641" spans="1:21" x14ac:dyDescent="0.25">
      <c r="A641" s="12" t="str">
        <f>IF(Tableau41516[[#This Row],[Semaine]]="","",VLOOKUP(Tableau41516[[#This Row],[Semaine]],Listes!$A:$B,2,FALSE))</f>
        <v/>
      </c>
      <c r="B641" s="12" t="str">
        <f>IF(ISBLANK(Tableau41516[[#This Row],[Matricule]]),"",VLOOKUP(Tableau41516[[#This Row],[Matricule]],#REF!,2,FALSE))</f>
        <v/>
      </c>
      <c r="C641" s="12" t="str">
        <f>IF(ISBLANK(Tableau41516[[#This Row],[Matricule]]),"",VLOOKUP(Tableau41516[[#This Row],[Matricule]],#REF!,3,FALSE))</f>
        <v/>
      </c>
      <c r="D641" s="12" t="str">
        <f>CONCATENATE(Tableau41516[[#This Row],[Semaine]],Tableau41516[[#This Row],[Matricule]])</f>
        <v/>
      </c>
      <c r="H641" s="8"/>
      <c r="I641" s="8"/>
      <c r="J641" s="8"/>
      <c r="K641" s="8"/>
      <c r="L641" s="8"/>
      <c r="M641" s="8"/>
      <c r="N641" s="8"/>
      <c r="O641" s="21">
        <f>COUNTIF(Tableau41516[[#This Row],[Lundi]:[Dimanche]],"&gt;0")</f>
        <v>0</v>
      </c>
      <c r="P641" s="21">
        <f>SUM(Tableau41516[[#This Row],[Lundi]:[Dimanche]])</f>
        <v>0</v>
      </c>
      <c r="Q641" s="21">
        <f>COUNTIF(Tableau41516[[#This Row],[Lundi]:[Dimanche]],"&gt;=190")*1000</f>
        <v>0</v>
      </c>
      <c r="R641" s="21">
        <f t="shared" si="18"/>
        <v>0</v>
      </c>
      <c r="S641" s="21">
        <f t="shared" si="19"/>
        <v>0</v>
      </c>
      <c r="T641" s="54" t="str">
        <f>IF(Tableau41516[[#This Row],[Matricule]]&gt;1,IF(COUNTIF(Tableau41516[DateMatricule],Tableau41516[[#This Row],[DateMatricule]])&gt;1,"Doublon",""),"")</f>
        <v/>
      </c>
      <c r="U641"/>
    </row>
    <row r="642" spans="1:21" x14ac:dyDescent="0.25">
      <c r="A642" s="12" t="str">
        <f>IF(Tableau41516[[#This Row],[Semaine]]="","",VLOOKUP(Tableau41516[[#This Row],[Semaine]],Listes!$A:$B,2,FALSE))</f>
        <v/>
      </c>
      <c r="B642" s="12" t="str">
        <f>IF(ISBLANK(Tableau41516[[#This Row],[Matricule]]),"",VLOOKUP(Tableau41516[[#This Row],[Matricule]],#REF!,2,FALSE))</f>
        <v/>
      </c>
      <c r="C642" s="12" t="str">
        <f>IF(ISBLANK(Tableau41516[[#This Row],[Matricule]]),"",VLOOKUP(Tableau41516[[#This Row],[Matricule]],#REF!,3,FALSE))</f>
        <v/>
      </c>
      <c r="D642" s="12" t="str">
        <f>CONCATENATE(Tableau41516[[#This Row],[Semaine]],Tableau41516[[#This Row],[Matricule]])</f>
        <v/>
      </c>
      <c r="H642" s="8"/>
      <c r="I642" s="8"/>
      <c r="J642" s="8"/>
      <c r="K642" s="8"/>
      <c r="L642" s="8"/>
      <c r="M642" s="8"/>
      <c r="N642" s="8"/>
      <c r="O642" s="21">
        <f>COUNTIF(Tableau41516[[#This Row],[Lundi]:[Dimanche]],"&gt;0")</f>
        <v>0</v>
      </c>
      <c r="P642" s="21">
        <f>SUM(Tableau41516[[#This Row],[Lundi]:[Dimanche]])</f>
        <v>0</v>
      </c>
      <c r="Q642" s="21">
        <f>COUNTIF(Tableau41516[[#This Row],[Lundi]:[Dimanche]],"&gt;=190")*1000</f>
        <v>0</v>
      </c>
      <c r="R642" s="21">
        <f t="shared" si="18"/>
        <v>0</v>
      </c>
      <c r="S642" s="21">
        <f t="shared" si="19"/>
        <v>0</v>
      </c>
      <c r="T642" s="54" t="str">
        <f>IF(Tableau41516[[#This Row],[Matricule]]&gt;1,IF(COUNTIF(Tableau41516[DateMatricule],Tableau41516[[#This Row],[DateMatricule]])&gt;1,"Doublon",""),"")</f>
        <v/>
      </c>
      <c r="U642"/>
    </row>
    <row r="643" spans="1:21" x14ac:dyDescent="0.25">
      <c r="A643" s="12" t="str">
        <f>IF(Tableau41516[[#This Row],[Semaine]]="","",VLOOKUP(Tableau41516[[#This Row],[Semaine]],Listes!$A:$B,2,FALSE))</f>
        <v/>
      </c>
      <c r="B643" s="12" t="str">
        <f>IF(ISBLANK(Tableau41516[[#This Row],[Matricule]]),"",VLOOKUP(Tableau41516[[#This Row],[Matricule]],#REF!,2,FALSE))</f>
        <v/>
      </c>
      <c r="C643" s="12" t="str">
        <f>IF(ISBLANK(Tableau41516[[#This Row],[Matricule]]),"",VLOOKUP(Tableau41516[[#This Row],[Matricule]],#REF!,3,FALSE))</f>
        <v/>
      </c>
      <c r="D643" s="12" t="str">
        <f>CONCATENATE(Tableau41516[[#This Row],[Semaine]],Tableau41516[[#This Row],[Matricule]])</f>
        <v/>
      </c>
      <c r="H643" s="8"/>
      <c r="I643" s="8"/>
      <c r="J643" s="8"/>
      <c r="K643" s="8"/>
      <c r="L643" s="8"/>
      <c r="M643" s="8"/>
      <c r="N643" s="8"/>
      <c r="O643" s="21">
        <f>COUNTIF(Tableau41516[[#This Row],[Lundi]:[Dimanche]],"&gt;0")</f>
        <v>0</v>
      </c>
      <c r="P643" s="21">
        <f>SUM(Tableau41516[[#This Row],[Lundi]:[Dimanche]])</f>
        <v>0</v>
      </c>
      <c r="Q643" s="21">
        <f>COUNTIF(Tableau41516[[#This Row],[Lundi]:[Dimanche]],"&gt;=190")*1000</f>
        <v>0</v>
      </c>
      <c r="R643" s="21">
        <f t="shared" ref="R643:R706" si="20">+IF(P643&gt;1140,(P643-1140)*20,0)</f>
        <v>0</v>
      </c>
      <c r="S643" s="21">
        <f t="shared" ref="S643:S706" si="21">+Q643+R643</f>
        <v>0</v>
      </c>
      <c r="T643" s="54" t="str">
        <f>IF(Tableau41516[[#This Row],[Matricule]]&gt;1,IF(COUNTIF(Tableau41516[DateMatricule],Tableau41516[[#This Row],[DateMatricule]])&gt;1,"Doublon",""),"")</f>
        <v/>
      </c>
      <c r="U643"/>
    </row>
    <row r="644" spans="1:21" x14ac:dyDescent="0.25">
      <c r="A644" s="12" t="str">
        <f>IF(Tableau41516[[#This Row],[Semaine]]="","",VLOOKUP(Tableau41516[[#This Row],[Semaine]],Listes!$A:$B,2,FALSE))</f>
        <v/>
      </c>
      <c r="B644" s="12" t="str">
        <f>IF(ISBLANK(Tableau41516[[#This Row],[Matricule]]),"",VLOOKUP(Tableau41516[[#This Row],[Matricule]],#REF!,2,FALSE))</f>
        <v/>
      </c>
      <c r="C644" s="12" t="str">
        <f>IF(ISBLANK(Tableau41516[[#This Row],[Matricule]]),"",VLOOKUP(Tableau41516[[#This Row],[Matricule]],#REF!,3,FALSE))</f>
        <v/>
      </c>
      <c r="D644" s="12" t="str">
        <f>CONCATENATE(Tableau41516[[#This Row],[Semaine]],Tableau41516[[#This Row],[Matricule]])</f>
        <v/>
      </c>
      <c r="H644" s="8"/>
      <c r="I644" s="8"/>
      <c r="J644" s="8"/>
      <c r="K644" s="8"/>
      <c r="L644" s="8"/>
      <c r="M644" s="8"/>
      <c r="N644" s="8"/>
      <c r="O644" s="21">
        <f>COUNTIF(Tableau41516[[#This Row],[Lundi]:[Dimanche]],"&gt;0")</f>
        <v>0</v>
      </c>
      <c r="P644" s="21">
        <f>SUM(Tableau41516[[#This Row],[Lundi]:[Dimanche]])</f>
        <v>0</v>
      </c>
      <c r="Q644" s="21">
        <f>COUNTIF(Tableau41516[[#This Row],[Lundi]:[Dimanche]],"&gt;=190")*1000</f>
        <v>0</v>
      </c>
      <c r="R644" s="21">
        <f t="shared" si="20"/>
        <v>0</v>
      </c>
      <c r="S644" s="21">
        <f t="shared" si="21"/>
        <v>0</v>
      </c>
      <c r="T644" s="54" t="str">
        <f>IF(Tableau41516[[#This Row],[Matricule]]&gt;1,IF(COUNTIF(Tableau41516[DateMatricule],Tableau41516[[#This Row],[DateMatricule]])&gt;1,"Doublon",""),"")</f>
        <v/>
      </c>
      <c r="U644"/>
    </row>
    <row r="645" spans="1:21" x14ac:dyDescent="0.25">
      <c r="A645" s="12" t="str">
        <f>IF(Tableau41516[[#This Row],[Semaine]]="","",VLOOKUP(Tableau41516[[#This Row],[Semaine]],Listes!$A:$B,2,FALSE))</f>
        <v/>
      </c>
      <c r="B645" s="12" t="str">
        <f>IF(ISBLANK(Tableau41516[[#This Row],[Matricule]]),"",VLOOKUP(Tableau41516[[#This Row],[Matricule]],#REF!,2,FALSE))</f>
        <v/>
      </c>
      <c r="C645" s="12" t="str">
        <f>IF(ISBLANK(Tableau41516[[#This Row],[Matricule]]),"",VLOOKUP(Tableau41516[[#This Row],[Matricule]],#REF!,3,FALSE))</f>
        <v/>
      </c>
      <c r="D645" s="12" t="str">
        <f>CONCATENATE(Tableau41516[[#This Row],[Semaine]],Tableau41516[[#This Row],[Matricule]])</f>
        <v/>
      </c>
      <c r="H645" s="8"/>
      <c r="I645" s="8"/>
      <c r="J645" s="8"/>
      <c r="K645" s="8"/>
      <c r="L645" s="8"/>
      <c r="M645" s="8"/>
      <c r="N645" s="8"/>
      <c r="O645" s="21">
        <f>COUNTIF(Tableau41516[[#This Row],[Lundi]:[Dimanche]],"&gt;0")</f>
        <v>0</v>
      </c>
      <c r="P645" s="21">
        <f>SUM(Tableau41516[[#This Row],[Lundi]:[Dimanche]])</f>
        <v>0</v>
      </c>
      <c r="Q645" s="21">
        <f>COUNTIF(Tableau41516[[#This Row],[Lundi]:[Dimanche]],"&gt;=190")*1000</f>
        <v>0</v>
      </c>
      <c r="R645" s="21">
        <f t="shared" si="20"/>
        <v>0</v>
      </c>
      <c r="S645" s="21">
        <f t="shared" si="21"/>
        <v>0</v>
      </c>
      <c r="T645" s="54" t="str">
        <f>IF(Tableau41516[[#This Row],[Matricule]]&gt;1,IF(COUNTIF(Tableau41516[DateMatricule],Tableau41516[[#This Row],[DateMatricule]])&gt;1,"Doublon",""),"")</f>
        <v/>
      </c>
      <c r="U645"/>
    </row>
    <row r="646" spans="1:21" x14ac:dyDescent="0.25">
      <c r="A646" s="12" t="str">
        <f>IF(Tableau41516[[#This Row],[Semaine]]="","",VLOOKUP(Tableau41516[[#This Row],[Semaine]],Listes!$A:$B,2,FALSE))</f>
        <v/>
      </c>
      <c r="B646" s="12" t="str">
        <f>IF(ISBLANK(Tableau41516[[#This Row],[Matricule]]),"",VLOOKUP(Tableau41516[[#This Row],[Matricule]],#REF!,2,FALSE))</f>
        <v/>
      </c>
      <c r="C646" s="12" t="str">
        <f>IF(ISBLANK(Tableau41516[[#This Row],[Matricule]]),"",VLOOKUP(Tableau41516[[#This Row],[Matricule]],#REF!,3,FALSE))</f>
        <v/>
      </c>
      <c r="D646" s="12" t="str">
        <f>CONCATENATE(Tableau41516[[#This Row],[Semaine]],Tableau41516[[#This Row],[Matricule]])</f>
        <v/>
      </c>
      <c r="H646" s="8"/>
      <c r="I646" s="8"/>
      <c r="J646" s="8"/>
      <c r="K646" s="8"/>
      <c r="L646" s="8"/>
      <c r="M646" s="8"/>
      <c r="N646" s="8"/>
      <c r="O646" s="21">
        <f>COUNTIF(Tableau41516[[#This Row],[Lundi]:[Dimanche]],"&gt;0")</f>
        <v>0</v>
      </c>
      <c r="P646" s="21">
        <f>SUM(Tableau41516[[#This Row],[Lundi]:[Dimanche]])</f>
        <v>0</v>
      </c>
      <c r="Q646" s="21">
        <f>COUNTIF(Tableau41516[[#This Row],[Lundi]:[Dimanche]],"&gt;=190")*1000</f>
        <v>0</v>
      </c>
      <c r="R646" s="21">
        <f t="shared" si="20"/>
        <v>0</v>
      </c>
      <c r="S646" s="21">
        <f t="shared" si="21"/>
        <v>0</v>
      </c>
      <c r="T646" s="54" t="str">
        <f>IF(Tableau41516[[#This Row],[Matricule]]&gt;1,IF(COUNTIF(Tableau41516[DateMatricule],Tableau41516[[#This Row],[DateMatricule]])&gt;1,"Doublon",""),"")</f>
        <v/>
      </c>
      <c r="U646"/>
    </row>
    <row r="647" spans="1:21" x14ac:dyDescent="0.25">
      <c r="A647" s="12" t="str">
        <f>IF(Tableau41516[[#This Row],[Semaine]]="","",VLOOKUP(Tableau41516[[#This Row],[Semaine]],Listes!$A:$B,2,FALSE))</f>
        <v/>
      </c>
      <c r="B647" s="12" t="str">
        <f>IF(ISBLANK(Tableau41516[[#This Row],[Matricule]]),"",VLOOKUP(Tableau41516[[#This Row],[Matricule]],#REF!,2,FALSE))</f>
        <v/>
      </c>
      <c r="C647" s="12" t="str">
        <f>IF(ISBLANK(Tableau41516[[#This Row],[Matricule]]),"",VLOOKUP(Tableau41516[[#This Row],[Matricule]],#REF!,3,FALSE))</f>
        <v/>
      </c>
      <c r="D647" s="12" t="str">
        <f>CONCATENATE(Tableau41516[[#This Row],[Semaine]],Tableau41516[[#This Row],[Matricule]])</f>
        <v/>
      </c>
      <c r="H647" s="8"/>
      <c r="I647" s="8"/>
      <c r="J647" s="8"/>
      <c r="K647" s="8"/>
      <c r="L647" s="8"/>
      <c r="M647" s="8"/>
      <c r="N647" s="8"/>
      <c r="O647" s="21">
        <f>COUNTIF(Tableau41516[[#This Row],[Lundi]:[Dimanche]],"&gt;0")</f>
        <v>0</v>
      </c>
      <c r="P647" s="21">
        <f>SUM(Tableau41516[[#This Row],[Lundi]:[Dimanche]])</f>
        <v>0</v>
      </c>
      <c r="Q647" s="21">
        <f>COUNTIF(Tableau41516[[#This Row],[Lundi]:[Dimanche]],"&gt;=190")*1000</f>
        <v>0</v>
      </c>
      <c r="R647" s="21">
        <f t="shared" si="20"/>
        <v>0</v>
      </c>
      <c r="S647" s="21">
        <f t="shared" si="21"/>
        <v>0</v>
      </c>
      <c r="T647" s="54" t="str">
        <f>IF(Tableau41516[[#This Row],[Matricule]]&gt;1,IF(COUNTIF(Tableau41516[DateMatricule],Tableau41516[[#This Row],[DateMatricule]])&gt;1,"Doublon",""),"")</f>
        <v/>
      </c>
      <c r="U647"/>
    </row>
    <row r="648" spans="1:21" x14ac:dyDescent="0.25">
      <c r="A648" s="12" t="str">
        <f>IF(Tableau41516[[#This Row],[Semaine]]="","",VLOOKUP(Tableau41516[[#This Row],[Semaine]],Listes!$A:$B,2,FALSE))</f>
        <v/>
      </c>
      <c r="B648" s="12" t="str">
        <f>IF(ISBLANK(Tableau41516[[#This Row],[Matricule]]),"",VLOOKUP(Tableau41516[[#This Row],[Matricule]],#REF!,2,FALSE))</f>
        <v/>
      </c>
      <c r="C648" s="12" t="str">
        <f>IF(ISBLANK(Tableau41516[[#This Row],[Matricule]]),"",VLOOKUP(Tableau41516[[#This Row],[Matricule]],#REF!,3,FALSE))</f>
        <v/>
      </c>
      <c r="D648" s="12" t="str">
        <f>CONCATENATE(Tableau41516[[#This Row],[Semaine]],Tableau41516[[#This Row],[Matricule]])</f>
        <v/>
      </c>
      <c r="H648" s="8"/>
      <c r="I648" s="8"/>
      <c r="J648" s="8"/>
      <c r="K648" s="8"/>
      <c r="L648" s="8"/>
      <c r="M648" s="8"/>
      <c r="N648" s="8"/>
      <c r="O648" s="21">
        <f>COUNTIF(Tableau41516[[#This Row],[Lundi]:[Dimanche]],"&gt;0")</f>
        <v>0</v>
      </c>
      <c r="P648" s="21">
        <f>SUM(Tableau41516[[#This Row],[Lundi]:[Dimanche]])</f>
        <v>0</v>
      </c>
      <c r="Q648" s="21">
        <f>COUNTIF(Tableau41516[[#This Row],[Lundi]:[Dimanche]],"&gt;=190")*1000</f>
        <v>0</v>
      </c>
      <c r="R648" s="21">
        <f t="shared" si="20"/>
        <v>0</v>
      </c>
      <c r="S648" s="21">
        <f t="shared" si="21"/>
        <v>0</v>
      </c>
      <c r="T648" s="54" t="str">
        <f>IF(Tableau41516[[#This Row],[Matricule]]&gt;1,IF(COUNTIF(Tableau41516[DateMatricule],Tableau41516[[#This Row],[DateMatricule]])&gt;1,"Doublon",""),"")</f>
        <v/>
      </c>
      <c r="U648"/>
    </row>
    <row r="649" spans="1:21" x14ac:dyDescent="0.25">
      <c r="A649" s="12" t="str">
        <f>IF(Tableau41516[[#This Row],[Semaine]]="","",VLOOKUP(Tableau41516[[#This Row],[Semaine]],Listes!$A:$B,2,FALSE))</f>
        <v/>
      </c>
      <c r="B649" s="12" t="str">
        <f>IF(ISBLANK(Tableau41516[[#This Row],[Matricule]]),"",VLOOKUP(Tableau41516[[#This Row],[Matricule]],#REF!,2,FALSE))</f>
        <v/>
      </c>
      <c r="C649" s="12" t="str">
        <f>IF(ISBLANK(Tableau41516[[#This Row],[Matricule]]),"",VLOOKUP(Tableau41516[[#This Row],[Matricule]],#REF!,3,FALSE))</f>
        <v/>
      </c>
      <c r="D649" s="12" t="str">
        <f>CONCATENATE(Tableau41516[[#This Row],[Semaine]],Tableau41516[[#This Row],[Matricule]])</f>
        <v/>
      </c>
      <c r="H649" s="8"/>
      <c r="I649" s="8"/>
      <c r="J649" s="8"/>
      <c r="K649" s="8"/>
      <c r="L649" s="8"/>
      <c r="M649" s="8"/>
      <c r="N649" s="8"/>
      <c r="O649" s="21">
        <f>COUNTIF(Tableau41516[[#This Row],[Lundi]:[Dimanche]],"&gt;0")</f>
        <v>0</v>
      </c>
      <c r="P649" s="21">
        <f>SUM(Tableau41516[[#This Row],[Lundi]:[Dimanche]])</f>
        <v>0</v>
      </c>
      <c r="Q649" s="21">
        <f>COUNTIF(Tableau41516[[#This Row],[Lundi]:[Dimanche]],"&gt;=190")*1000</f>
        <v>0</v>
      </c>
      <c r="R649" s="21">
        <f t="shared" si="20"/>
        <v>0</v>
      </c>
      <c r="S649" s="21">
        <f t="shared" si="21"/>
        <v>0</v>
      </c>
      <c r="T649" s="54" t="str">
        <f>IF(Tableau41516[[#This Row],[Matricule]]&gt;1,IF(COUNTIF(Tableau41516[DateMatricule],Tableau41516[[#This Row],[DateMatricule]])&gt;1,"Doublon",""),"")</f>
        <v/>
      </c>
      <c r="U649"/>
    </row>
    <row r="650" spans="1:21" x14ac:dyDescent="0.25">
      <c r="A650" s="12" t="str">
        <f>IF(Tableau41516[[#This Row],[Semaine]]="","",VLOOKUP(Tableau41516[[#This Row],[Semaine]],Listes!$A:$B,2,FALSE))</f>
        <v/>
      </c>
      <c r="B650" s="12" t="str">
        <f>IF(ISBLANK(Tableau41516[[#This Row],[Matricule]]),"",VLOOKUP(Tableau41516[[#This Row],[Matricule]],#REF!,2,FALSE))</f>
        <v/>
      </c>
      <c r="C650" s="12" t="str">
        <f>IF(ISBLANK(Tableau41516[[#This Row],[Matricule]]),"",VLOOKUP(Tableau41516[[#This Row],[Matricule]],#REF!,3,FALSE))</f>
        <v/>
      </c>
      <c r="D650" s="12" t="str">
        <f>CONCATENATE(Tableau41516[[#This Row],[Semaine]],Tableau41516[[#This Row],[Matricule]])</f>
        <v/>
      </c>
      <c r="H650" s="8"/>
      <c r="I650" s="8"/>
      <c r="J650" s="8"/>
      <c r="K650" s="8"/>
      <c r="L650" s="8"/>
      <c r="M650" s="8"/>
      <c r="N650" s="8"/>
      <c r="O650" s="21">
        <f>COUNTIF(Tableau41516[[#This Row],[Lundi]:[Dimanche]],"&gt;0")</f>
        <v>0</v>
      </c>
      <c r="P650" s="21">
        <f>SUM(Tableau41516[[#This Row],[Lundi]:[Dimanche]])</f>
        <v>0</v>
      </c>
      <c r="Q650" s="21">
        <f>COUNTIF(Tableau41516[[#This Row],[Lundi]:[Dimanche]],"&gt;=190")*1000</f>
        <v>0</v>
      </c>
      <c r="R650" s="21">
        <f t="shared" si="20"/>
        <v>0</v>
      </c>
      <c r="S650" s="21">
        <f t="shared" si="21"/>
        <v>0</v>
      </c>
      <c r="T650" s="54" t="str">
        <f>IF(Tableau41516[[#This Row],[Matricule]]&gt;1,IF(COUNTIF(Tableau41516[DateMatricule],Tableau41516[[#This Row],[DateMatricule]])&gt;1,"Doublon",""),"")</f>
        <v/>
      </c>
      <c r="U650"/>
    </row>
    <row r="651" spans="1:21" x14ac:dyDescent="0.25">
      <c r="A651" s="12" t="str">
        <f>IF(Tableau41516[[#This Row],[Semaine]]="","",VLOOKUP(Tableau41516[[#This Row],[Semaine]],Listes!$A:$B,2,FALSE))</f>
        <v/>
      </c>
      <c r="B651" s="12" t="str">
        <f>IF(ISBLANK(Tableau41516[[#This Row],[Matricule]]),"",VLOOKUP(Tableau41516[[#This Row],[Matricule]],#REF!,2,FALSE))</f>
        <v/>
      </c>
      <c r="C651" s="12" t="str">
        <f>IF(ISBLANK(Tableau41516[[#This Row],[Matricule]]),"",VLOOKUP(Tableau41516[[#This Row],[Matricule]],#REF!,3,FALSE))</f>
        <v/>
      </c>
      <c r="D651" s="12" t="str">
        <f>CONCATENATE(Tableau41516[[#This Row],[Semaine]],Tableau41516[[#This Row],[Matricule]])</f>
        <v/>
      </c>
      <c r="H651" s="8"/>
      <c r="I651" s="8"/>
      <c r="J651" s="8"/>
      <c r="K651" s="8"/>
      <c r="L651" s="8"/>
      <c r="M651" s="8"/>
      <c r="N651" s="8"/>
      <c r="O651" s="21">
        <f>COUNTIF(Tableau41516[[#This Row],[Lundi]:[Dimanche]],"&gt;0")</f>
        <v>0</v>
      </c>
      <c r="P651" s="21">
        <f>SUM(Tableau41516[[#This Row],[Lundi]:[Dimanche]])</f>
        <v>0</v>
      </c>
      <c r="Q651" s="21">
        <f>COUNTIF(Tableau41516[[#This Row],[Lundi]:[Dimanche]],"&gt;=190")*1000</f>
        <v>0</v>
      </c>
      <c r="R651" s="21">
        <f t="shared" si="20"/>
        <v>0</v>
      </c>
      <c r="S651" s="21">
        <f t="shared" si="21"/>
        <v>0</v>
      </c>
      <c r="T651" s="54" t="str">
        <f>IF(Tableau41516[[#This Row],[Matricule]]&gt;1,IF(COUNTIF(Tableau41516[DateMatricule],Tableau41516[[#This Row],[DateMatricule]])&gt;1,"Doublon",""),"")</f>
        <v/>
      </c>
      <c r="U651"/>
    </row>
    <row r="652" spans="1:21" x14ac:dyDescent="0.25">
      <c r="A652" s="12" t="str">
        <f>IF(Tableau41516[[#This Row],[Semaine]]="","",VLOOKUP(Tableau41516[[#This Row],[Semaine]],Listes!$A:$B,2,FALSE))</f>
        <v/>
      </c>
      <c r="B652" s="12" t="str">
        <f>IF(ISBLANK(Tableau41516[[#This Row],[Matricule]]),"",VLOOKUP(Tableau41516[[#This Row],[Matricule]],#REF!,2,FALSE))</f>
        <v/>
      </c>
      <c r="C652" s="12" t="str">
        <f>IF(ISBLANK(Tableau41516[[#This Row],[Matricule]]),"",VLOOKUP(Tableau41516[[#This Row],[Matricule]],#REF!,3,FALSE))</f>
        <v/>
      </c>
      <c r="D652" s="12" t="str">
        <f>CONCATENATE(Tableau41516[[#This Row],[Semaine]],Tableau41516[[#This Row],[Matricule]])</f>
        <v/>
      </c>
      <c r="H652" s="8"/>
      <c r="I652" s="8"/>
      <c r="J652" s="8"/>
      <c r="K652" s="8"/>
      <c r="L652" s="8"/>
      <c r="M652" s="8"/>
      <c r="N652" s="8"/>
      <c r="O652" s="21">
        <f>COUNTIF(Tableau41516[[#This Row],[Lundi]:[Dimanche]],"&gt;0")</f>
        <v>0</v>
      </c>
      <c r="P652" s="21">
        <f>SUM(Tableau41516[[#This Row],[Lundi]:[Dimanche]])</f>
        <v>0</v>
      </c>
      <c r="Q652" s="21">
        <f>COUNTIF(Tableau41516[[#This Row],[Lundi]:[Dimanche]],"&gt;=190")*1000</f>
        <v>0</v>
      </c>
      <c r="R652" s="21">
        <f t="shared" si="20"/>
        <v>0</v>
      </c>
      <c r="S652" s="21">
        <f t="shared" si="21"/>
        <v>0</v>
      </c>
      <c r="T652" s="54" t="str">
        <f>IF(Tableau41516[[#This Row],[Matricule]]&gt;1,IF(COUNTIF(Tableau41516[DateMatricule],Tableau41516[[#This Row],[DateMatricule]])&gt;1,"Doublon",""),"")</f>
        <v/>
      </c>
      <c r="U652"/>
    </row>
    <row r="653" spans="1:21" x14ac:dyDescent="0.25">
      <c r="A653" s="12" t="str">
        <f>IF(Tableau41516[[#This Row],[Semaine]]="","",VLOOKUP(Tableau41516[[#This Row],[Semaine]],Listes!$A:$B,2,FALSE))</f>
        <v/>
      </c>
      <c r="B653" s="12" t="str">
        <f>IF(ISBLANK(Tableau41516[[#This Row],[Matricule]]),"",VLOOKUP(Tableau41516[[#This Row],[Matricule]],#REF!,2,FALSE))</f>
        <v/>
      </c>
      <c r="C653" s="12" t="str">
        <f>IF(ISBLANK(Tableau41516[[#This Row],[Matricule]]),"",VLOOKUP(Tableau41516[[#This Row],[Matricule]],#REF!,3,FALSE))</f>
        <v/>
      </c>
      <c r="D653" s="12" t="str">
        <f>CONCATENATE(Tableau41516[[#This Row],[Semaine]],Tableau41516[[#This Row],[Matricule]])</f>
        <v/>
      </c>
      <c r="H653" s="8"/>
      <c r="I653" s="8"/>
      <c r="J653" s="8"/>
      <c r="K653" s="8"/>
      <c r="L653" s="8"/>
      <c r="M653" s="8"/>
      <c r="N653" s="8"/>
      <c r="O653" s="21">
        <f>COUNTIF(Tableau41516[[#This Row],[Lundi]:[Dimanche]],"&gt;0")</f>
        <v>0</v>
      </c>
      <c r="P653" s="21">
        <f>SUM(Tableau41516[[#This Row],[Lundi]:[Dimanche]])</f>
        <v>0</v>
      </c>
      <c r="Q653" s="21">
        <f>COUNTIF(Tableau41516[[#This Row],[Lundi]:[Dimanche]],"&gt;=190")*1000</f>
        <v>0</v>
      </c>
      <c r="R653" s="21">
        <f t="shared" si="20"/>
        <v>0</v>
      </c>
      <c r="S653" s="21">
        <f t="shared" si="21"/>
        <v>0</v>
      </c>
      <c r="T653" s="54" t="str">
        <f>IF(Tableau41516[[#This Row],[Matricule]]&gt;1,IF(COUNTIF(Tableau41516[DateMatricule],Tableau41516[[#This Row],[DateMatricule]])&gt;1,"Doublon",""),"")</f>
        <v/>
      </c>
      <c r="U653"/>
    </row>
    <row r="654" spans="1:21" x14ac:dyDescent="0.25">
      <c r="A654" s="12" t="str">
        <f>IF(Tableau41516[[#This Row],[Semaine]]="","",VLOOKUP(Tableau41516[[#This Row],[Semaine]],Listes!$A:$B,2,FALSE))</f>
        <v/>
      </c>
      <c r="B654" s="12" t="str">
        <f>IF(ISBLANK(Tableau41516[[#This Row],[Matricule]]),"",VLOOKUP(Tableau41516[[#This Row],[Matricule]],#REF!,2,FALSE))</f>
        <v/>
      </c>
      <c r="C654" s="12" t="str">
        <f>IF(ISBLANK(Tableau41516[[#This Row],[Matricule]]),"",VLOOKUP(Tableau41516[[#This Row],[Matricule]],#REF!,3,FALSE))</f>
        <v/>
      </c>
      <c r="D654" s="12" t="str">
        <f>CONCATENATE(Tableau41516[[#This Row],[Semaine]],Tableau41516[[#This Row],[Matricule]])</f>
        <v/>
      </c>
      <c r="H654" s="8"/>
      <c r="I654" s="8"/>
      <c r="J654" s="8"/>
      <c r="K654" s="8"/>
      <c r="L654" s="8"/>
      <c r="M654" s="8"/>
      <c r="N654" s="8"/>
      <c r="O654" s="21">
        <f>COUNTIF(Tableau41516[[#This Row],[Lundi]:[Dimanche]],"&gt;0")</f>
        <v>0</v>
      </c>
      <c r="P654" s="21">
        <f>SUM(Tableau41516[[#This Row],[Lundi]:[Dimanche]])</f>
        <v>0</v>
      </c>
      <c r="Q654" s="21">
        <f>COUNTIF(Tableau41516[[#This Row],[Lundi]:[Dimanche]],"&gt;=190")*1000</f>
        <v>0</v>
      </c>
      <c r="R654" s="21">
        <f t="shared" si="20"/>
        <v>0</v>
      </c>
      <c r="S654" s="21">
        <f t="shared" si="21"/>
        <v>0</v>
      </c>
      <c r="T654" s="54" t="str">
        <f>IF(Tableau41516[[#This Row],[Matricule]]&gt;1,IF(COUNTIF(Tableau41516[DateMatricule],Tableau41516[[#This Row],[DateMatricule]])&gt;1,"Doublon",""),"")</f>
        <v/>
      </c>
      <c r="U654"/>
    </row>
    <row r="655" spans="1:21" x14ac:dyDescent="0.25">
      <c r="A655" s="12" t="str">
        <f>IF(Tableau41516[[#This Row],[Semaine]]="","",VLOOKUP(Tableau41516[[#This Row],[Semaine]],Listes!$A:$B,2,FALSE))</f>
        <v/>
      </c>
      <c r="B655" s="12" t="str">
        <f>IF(ISBLANK(Tableau41516[[#This Row],[Matricule]]),"",VLOOKUP(Tableau41516[[#This Row],[Matricule]],#REF!,2,FALSE))</f>
        <v/>
      </c>
      <c r="C655" s="12" t="str">
        <f>IF(ISBLANK(Tableau41516[[#This Row],[Matricule]]),"",VLOOKUP(Tableau41516[[#This Row],[Matricule]],#REF!,3,FALSE))</f>
        <v/>
      </c>
      <c r="D655" s="12" t="str">
        <f>CONCATENATE(Tableau41516[[#This Row],[Semaine]],Tableau41516[[#This Row],[Matricule]])</f>
        <v/>
      </c>
      <c r="H655" s="8"/>
      <c r="I655" s="8"/>
      <c r="J655" s="8"/>
      <c r="K655" s="8"/>
      <c r="L655" s="8"/>
      <c r="M655" s="8"/>
      <c r="N655" s="8"/>
      <c r="O655" s="21">
        <f>COUNTIF(Tableau41516[[#This Row],[Lundi]:[Dimanche]],"&gt;0")</f>
        <v>0</v>
      </c>
      <c r="P655" s="21">
        <f>SUM(Tableau41516[[#This Row],[Lundi]:[Dimanche]])</f>
        <v>0</v>
      </c>
      <c r="Q655" s="21">
        <f>COUNTIF(Tableau41516[[#This Row],[Lundi]:[Dimanche]],"&gt;=190")*1000</f>
        <v>0</v>
      </c>
      <c r="R655" s="21">
        <f t="shared" si="20"/>
        <v>0</v>
      </c>
      <c r="S655" s="21">
        <f t="shared" si="21"/>
        <v>0</v>
      </c>
      <c r="T655" s="54" t="str">
        <f>IF(Tableau41516[[#This Row],[Matricule]]&gt;1,IF(COUNTIF(Tableau41516[DateMatricule],Tableau41516[[#This Row],[DateMatricule]])&gt;1,"Doublon",""),"")</f>
        <v/>
      </c>
      <c r="U655"/>
    </row>
    <row r="656" spans="1:21" x14ac:dyDescent="0.25">
      <c r="A656" s="12" t="str">
        <f>IF(Tableau41516[[#This Row],[Semaine]]="","",VLOOKUP(Tableau41516[[#This Row],[Semaine]],Listes!$A:$B,2,FALSE))</f>
        <v/>
      </c>
      <c r="B656" s="12" t="str">
        <f>IF(ISBLANK(Tableau41516[[#This Row],[Matricule]]),"",VLOOKUP(Tableau41516[[#This Row],[Matricule]],#REF!,2,FALSE))</f>
        <v/>
      </c>
      <c r="C656" s="12" t="str">
        <f>IF(ISBLANK(Tableau41516[[#This Row],[Matricule]]),"",VLOOKUP(Tableau41516[[#This Row],[Matricule]],#REF!,3,FALSE))</f>
        <v/>
      </c>
      <c r="D656" s="12" t="str">
        <f>CONCATENATE(Tableau41516[[#This Row],[Semaine]],Tableau41516[[#This Row],[Matricule]])</f>
        <v/>
      </c>
      <c r="H656" s="8"/>
      <c r="I656" s="8"/>
      <c r="J656" s="8"/>
      <c r="K656" s="8"/>
      <c r="L656" s="8"/>
      <c r="M656" s="8"/>
      <c r="N656" s="8"/>
      <c r="O656" s="21">
        <f>COUNTIF(Tableau41516[[#This Row],[Lundi]:[Dimanche]],"&gt;0")</f>
        <v>0</v>
      </c>
      <c r="P656" s="21">
        <f>SUM(Tableau41516[[#This Row],[Lundi]:[Dimanche]])</f>
        <v>0</v>
      </c>
      <c r="Q656" s="21">
        <f>COUNTIF(Tableau41516[[#This Row],[Lundi]:[Dimanche]],"&gt;=190")*1000</f>
        <v>0</v>
      </c>
      <c r="R656" s="21">
        <f t="shared" si="20"/>
        <v>0</v>
      </c>
      <c r="S656" s="21">
        <f t="shared" si="21"/>
        <v>0</v>
      </c>
      <c r="T656" s="54" t="str">
        <f>IF(Tableau41516[[#This Row],[Matricule]]&gt;1,IF(COUNTIF(Tableau41516[DateMatricule],Tableau41516[[#This Row],[DateMatricule]])&gt;1,"Doublon",""),"")</f>
        <v/>
      </c>
      <c r="U656"/>
    </row>
    <row r="657" spans="1:21" x14ac:dyDescent="0.25">
      <c r="A657" s="12" t="str">
        <f>IF(Tableau41516[[#This Row],[Semaine]]="","",VLOOKUP(Tableau41516[[#This Row],[Semaine]],Listes!$A:$B,2,FALSE))</f>
        <v/>
      </c>
      <c r="B657" s="12" t="str">
        <f>IF(ISBLANK(Tableau41516[[#This Row],[Matricule]]),"",VLOOKUP(Tableau41516[[#This Row],[Matricule]],#REF!,2,FALSE))</f>
        <v/>
      </c>
      <c r="C657" s="12" t="str">
        <f>IF(ISBLANK(Tableau41516[[#This Row],[Matricule]]),"",VLOOKUP(Tableau41516[[#This Row],[Matricule]],#REF!,3,FALSE))</f>
        <v/>
      </c>
      <c r="D657" s="12" t="str">
        <f>CONCATENATE(Tableau41516[[#This Row],[Semaine]],Tableau41516[[#This Row],[Matricule]])</f>
        <v/>
      </c>
      <c r="H657" s="8"/>
      <c r="I657" s="8"/>
      <c r="J657" s="8"/>
      <c r="K657" s="8"/>
      <c r="L657" s="8"/>
      <c r="M657" s="8"/>
      <c r="N657" s="8"/>
      <c r="O657" s="21">
        <f>COUNTIF(Tableau41516[[#This Row],[Lundi]:[Dimanche]],"&gt;0")</f>
        <v>0</v>
      </c>
      <c r="P657" s="21">
        <f>SUM(Tableau41516[[#This Row],[Lundi]:[Dimanche]])</f>
        <v>0</v>
      </c>
      <c r="Q657" s="21">
        <f>COUNTIF(Tableau41516[[#This Row],[Lundi]:[Dimanche]],"&gt;=190")*1000</f>
        <v>0</v>
      </c>
      <c r="R657" s="21">
        <f t="shared" si="20"/>
        <v>0</v>
      </c>
      <c r="S657" s="21">
        <f t="shared" si="21"/>
        <v>0</v>
      </c>
      <c r="T657" s="54" t="str">
        <f>IF(Tableau41516[[#This Row],[Matricule]]&gt;1,IF(COUNTIF(Tableau41516[DateMatricule],Tableau41516[[#This Row],[DateMatricule]])&gt;1,"Doublon",""),"")</f>
        <v/>
      </c>
      <c r="U657"/>
    </row>
    <row r="658" spans="1:21" x14ac:dyDescent="0.25">
      <c r="A658" s="12" t="str">
        <f>IF(Tableau41516[[#This Row],[Semaine]]="","",VLOOKUP(Tableau41516[[#This Row],[Semaine]],Listes!$A:$B,2,FALSE))</f>
        <v/>
      </c>
      <c r="B658" s="12" t="str">
        <f>IF(ISBLANK(Tableau41516[[#This Row],[Matricule]]),"",VLOOKUP(Tableau41516[[#This Row],[Matricule]],#REF!,2,FALSE))</f>
        <v/>
      </c>
      <c r="C658" s="12" t="str">
        <f>IF(ISBLANK(Tableau41516[[#This Row],[Matricule]]),"",VLOOKUP(Tableau41516[[#This Row],[Matricule]],#REF!,3,FALSE))</f>
        <v/>
      </c>
      <c r="D658" s="12" t="str">
        <f>CONCATENATE(Tableau41516[[#This Row],[Semaine]],Tableau41516[[#This Row],[Matricule]])</f>
        <v/>
      </c>
      <c r="H658" s="8"/>
      <c r="I658" s="8"/>
      <c r="J658" s="8"/>
      <c r="K658" s="8"/>
      <c r="L658" s="8"/>
      <c r="M658" s="8"/>
      <c r="N658" s="8"/>
      <c r="O658" s="21">
        <f>COUNTIF(Tableau41516[[#This Row],[Lundi]:[Dimanche]],"&gt;0")</f>
        <v>0</v>
      </c>
      <c r="P658" s="21">
        <f>SUM(Tableau41516[[#This Row],[Lundi]:[Dimanche]])</f>
        <v>0</v>
      </c>
      <c r="Q658" s="21">
        <f>COUNTIF(Tableau41516[[#This Row],[Lundi]:[Dimanche]],"&gt;=190")*1000</f>
        <v>0</v>
      </c>
      <c r="R658" s="21">
        <f t="shared" si="20"/>
        <v>0</v>
      </c>
      <c r="S658" s="21">
        <f t="shared" si="21"/>
        <v>0</v>
      </c>
      <c r="T658" s="54" t="str">
        <f>IF(Tableau41516[[#This Row],[Matricule]]&gt;1,IF(COUNTIF(Tableau41516[DateMatricule],Tableau41516[[#This Row],[DateMatricule]])&gt;1,"Doublon",""),"")</f>
        <v/>
      </c>
      <c r="U658"/>
    </row>
    <row r="659" spans="1:21" x14ac:dyDescent="0.25">
      <c r="A659" s="12" t="str">
        <f>IF(Tableau41516[[#This Row],[Semaine]]="","",VLOOKUP(Tableau41516[[#This Row],[Semaine]],Listes!$A:$B,2,FALSE))</f>
        <v/>
      </c>
      <c r="B659" s="12" t="str">
        <f>IF(ISBLANK(Tableau41516[[#This Row],[Matricule]]),"",VLOOKUP(Tableau41516[[#This Row],[Matricule]],#REF!,2,FALSE))</f>
        <v/>
      </c>
      <c r="C659" s="12" t="str">
        <f>IF(ISBLANK(Tableau41516[[#This Row],[Matricule]]),"",VLOOKUP(Tableau41516[[#This Row],[Matricule]],#REF!,3,FALSE))</f>
        <v/>
      </c>
      <c r="D659" s="12" t="str">
        <f>CONCATENATE(Tableau41516[[#This Row],[Semaine]],Tableau41516[[#This Row],[Matricule]])</f>
        <v/>
      </c>
      <c r="H659" s="8"/>
      <c r="I659" s="8"/>
      <c r="J659" s="8"/>
      <c r="K659" s="8"/>
      <c r="L659" s="8"/>
      <c r="M659" s="8"/>
      <c r="N659" s="8"/>
      <c r="O659" s="21">
        <f>COUNTIF(Tableau41516[[#This Row],[Lundi]:[Dimanche]],"&gt;0")</f>
        <v>0</v>
      </c>
      <c r="P659" s="21">
        <f>SUM(Tableau41516[[#This Row],[Lundi]:[Dimanche]])</f>
        <v>0</v>
      </c>
      <c r="Q659" s="21">
        <f>COUNTIF(Tableau41516[[#This Row],[Lundi]:[Dimanche]],"&gt;=190")*1000</f>
        <v>0</v>
      </c>
      <c r="R659" s="21">
        <f t="shared" si="20"/>
        <v>0</v>
      </c>
      <c r="S659" s="21">
        <f t="shared" si="21"/>
        <v>0</v>
      </c>
      <c r="T659" s="54" t="str">
        <f>IF(Tableau41516[[#This Row],[Matricule]]&gt;1,IF(COUNTIF(Tableau41516[DateMatricule],Tableau41516[[#This Row],[DateMatricule]])&gt;1,"Doublon",""),"")</f>
        <v/>
      </c>
      <c r="U659"/>
    </row>
    <row r="660" spans="1:21" x14ac:dyDescent="0.25">
      <c r="A660" s="12" t="str">
        <f>IF(Tableau41516[[#This Row],[Semaine]]="","",VLOOKUP(Tableau41516[[#This Row],[Semaine]],Listes!$A:$B,2,FALSE))</f>
        <v/>
      </c>
      <c r="B660" s="12" t="str">
        <f>IF(ISBLANK(Tableau41516[[#This Row],[Matricule]]),"",VLOOKUP(Tableau41516[[#This Row],[Matricule]],#REF!,2,FALSE))</f>
        <v/>
      </c>
      <c r="C660" s="12" t="str">
        <f>IF(ISBLANK(Tableau41516[[#This Row],[Matricule]]),"",VLOOKUP(Tableau41516[[#This Row],[Matricule]],#REF!,3,FALSE))</f>
        <v/>
      </c>
      <c r="D660" s="12" t="str">
        <f>CONCATENATE(Tableau41516[[#This Row],[Semaine]],Tableau41516[[#This Row],[Matricule]])</f>
        <v/>
      </c>
      <c r="H660" s="8"/>
      <c r="I660" s="8"/>
      <c r="J660" s="8"/>
      <c r="K660" s="8"/>
      <c r="L660" s="8"/>
      <c r="M660" s="8"/>
      <c r="N660" s="8"/>
      <c r="O660" s="21">
        <f>COUNTIF(Tableau41516[[#This Row],[Lundi]:[Dimanche]],"&gt;0")</f>
        <v>0</v>
      </c>
      <c r="P660" s="21">
        <f>SUM(Tableau41516[[#This Row],[Lundi]:[Dimanche]])</f>
        <v>0</v>
      </c>
      <c r="Q660" s="21">
        <f>COUNTIF(Tableau41516[[#This Row],[Lundi]:[Dimanche]],"&gt;=190")*1000</f>
        <v>0</v>
      </c>
      <c r="R660" s="21">
        <f t="shared" si="20"/>
        <v>0</v>
      </c>
      <c r="S660" s="21">
        <f t="shared" si="21"/>
        <v>0</v>
      </c>
      <c r="T660" s="54" t="str">
        <f>IF(Tableau41516[[#This Row],[Matricule]]&gt;1,IF(COUNTIF(Tableau41516[DateMatricule],Tableau41516[[#This Row],[DateMatricule]])&gt;1,"Doublon",""),"")</f>
        <v/>
      </c>
      <c r="U660"/>
    </row>
    <row r="661" spans="1:21" x14ac:dyDescent="0.25">
      <c r="A661" s="12" t="str">
        <f>IF(Tableau41516[[#This Row],[Semaine]]="","",VLOOKUP(Tableau41516[[#This Row],[Semaine]],Listes!$A:$B,2,FALSE))</f>
        <v/>
      </c>
      <c r="B661" s="12" t="str">
        <f>IF(ISBLANK(Tableau41516[[#This Row],[Matricule]]),"",VLOOKUP(Tableau41516[[#This Row],[Matricule]],#REF!,2,FALSE))</f>
        <v/>
      </c>
      <c r="C661" s="12" t="str">
        <f>IF(ISBLANK(Tableau41516[[#This Row],[Matricule]]),"",VLOOKUP(Tableau41516[[#This Row],[Matricule]],#REF!,3,FALSE))</f>
        <v/>
      </c>
      <c r="D661" s="12" t="str">
        <f>CONCATENATE(Tableau41516[[#This Row],[Semaine]],Tableau41516[[#This Row],[Matricule]])</f>
        <v/>
      </c>
      <c r="H661" s="8"/>
      <c r="I661" s="8"/>
      <c r="J661" s="8"/>
      <c r="K661" s="8"/>
      <c r="L661" s="8"/>
      <c r="M661" s="8"/>
      <c r="N661" s="8"/>
      <c r="O661" s="21">
        <f>COUNTIF(Tableau41516[[#This Row],[Lundi]:[Dimanche]],"&gt;0")</f>
        <v>0</v>
      </c>
      <c r="P661" s="21">
        <f>SUM(Tableau41516[[#This Row],[Lundi]:[Dimanche]])</f>
        <v>0</v>
      </c>
      <c r="Q661" s="21">
        <f>COUNTIF(Tableau41516[[#This Row],[Lundi]:[Dimanche]],"&gt;=190")*1000</f>
        <v>0</v>
      </c>
      <c r="R661" s="21">
        <f t="shared" si="20"/>
        <v>0</v>
      </c>
      <c r="S661" s="21">
        <f t="shared" si="21"/>
        <v>0</v>
      </c>
      <c r="T661" s="54" t="str">
        <f>IF(Tableau41516[[#This Row],[Matricule]]&gt;1,IF(COUNTIF(Tableau41516[DateMatricule],Tableau41516[[#This Row],[DateMatricule]])&gt;1,"Doublon",""),"")</f>
        <v/>
      </c>
      <c r="U661"/>
    </row>
    <row r="662" spans="1:21" x14ac:dyDescent="0.25">
      <c r="A662" s="12" t="str">
        <f>IF(Tableau41516[[#This Row],[Semaine]]="","",VLOOKUP(Tableau41516[[#This Row],[Semaine]],Listes!$A:$B,2,FALSE))</f>
        <v/>
      </c>
      <c r="B662" s="12" t="str">
        <f>IF(ISBLANK(Tableau41516[[#This Row],[Matricule]]),"",VLOOKUP(Tableau41516[[#This Row],[Matricule]],#REF!,2,FALSE))</f>
        <v/>
      </c>
      <c r="C662" s="12" t="str">
        <f>IF(ISBLANK(Tableau41516[[#This Row],[Matricule]]),"",VLOOKUP(Tableau41516[[#This Row],[Matricule]],#REF!,3,FALSE))</f>
        <v/>
      </c>
      <c r="D662" s="12" t="str">
        <f>CONCATENATE(Tableau41516[[#This Row],[Semaine]],Tableau41516[[#This Row],[Matricule]])</f>
        <v/>
      </c>
      <c r="H662" s="8"/>
      <c r="I662" s="8"/>
      <c r="J662" s="8"/>
      <c r="K662" s="8"/>
      <c r="L662" s="8"/>
      <c r="M662" s="8"/>
      <c r="N662" s="8"/>
      <c r="O662" s="21">
        <f>COUNTIF(Tableau41516[[#This Row],[Lundi]:[Dimanche]],"&gt;0")</f>
        <v>0</v>
      </c>
      <c r="P662" s="21">
        <f>SUM(Tableau41516[[#This Row],[Lundi]:[Dimanche]])</f>
        <v>0</v>
      </c>
      <c r="Q662" s="21">
        <f>COUNTIF(Tableau41516[[#This Row],[Lundi]:[Dimanche]],"&gt;=190")*1000</f>
        <v>0</v>
      </c>
      <c r="R662" s="21">
        <f t="shared" si="20"/>
        <v>0</v>
      </c>
      <c r="S662" s="21">
        <f t="shared" si="21"/>
        <v>0</v>
      </c>
      <c r="T662" s="54" t="str">
        <f>IF(Tableau41516[[#This Row],[Matricule]]&gt;1,IF(COUNTIF(Tableau41516[DateMatricule],Tableau41516[[#This Row],[DateMatricule]])&gt;1,"Doublon",""),"")</f>
        <v/>
      </c>
      <c r="U662"/>
    </row>
    <row r="663" spans="1:21" x14ac:dyDescent="0.25">
      <c r="A663" s="12" t="str">
        <f>IF(Tableau41516[[#This Row],[Semaine]]="","",VLOOKUP(Tableau41516[[#This Row],[Semaine]],Listes!$A:$B,2,FALSE))</f>
        <v/>
      </c>
      <c r="B663" s="12" t="str">
        <f>IF(ISBLANK(Tableau41516[[#This Row],[Matricule]]),"",VLOOKUP(Tableau41516[[#This Row],[Matricule]],#REF!,2,FALSE))</f>
        <v/>
      </c>
      <c r="C663" s="12" t="str">
        <f>IF(ISBLANK(Tableau41516[[#This Row],[Matricule]]),"",VLOOKUP(Tableau41516[[#This Row],[Matricule]],#REF!,3,FALSE))</f>
        <v/>
      </c>
      <c r="D663" s="12" t="str">
        <f>CONCATENATE(Tableau41516[[#This Row],[Semaine]],Tableau41516[[#This Row],[Matricule]])</f>
        <v/>
      </c>
      <c r="H663" s="8"/>
      <c r="I663" s="8"/>
      <c r="J663" s="8"/>
      <c r="K663" s="8"/>
      <c r="L663" s="8"/>
      <c r="M663" s="8"/>
      <c r="N663" s="8"/>
      <c r="O663" s="21">
        <f>COUNTIF(Tableau41516[[#This Row],[Lundi]:[Dimanche]],"&gt;0")</f>
        <v>0</v>
      </c>
      <c r="P663" s="21">
        <f>SUM(Tableau41516[[#This Row],[Lundi]:[Dimanche]])</f>
        <v>0</v>
      </c>
      <c r="Q663" s="21">
        <f>COUNTIF(Tableau41516[[#This Row],[Lundi]:[Dimanche]],"&gt;=190")*1000</f>
        <v>0</v>
      </c>
      <c r="R663" s="21">
        <f t="shared" si="20"/>
        <v>0</v>
      </c>
      <c r="S663" s="21">
        <f t="shared" si="21"/>
        <v>0</v>
      </c>
      <c r="T663" s="54" t="str">
        <f>IF(Tableau41516[[#This Row],[Matricule]]&gt;1,IF(COUNTIF(Tableau41516[DateMatricule],Tableau41516[[#This Row],[DateMatricule]])&gt;1,"Doublon",""),"")</f>
        <v/>
      </c>
      <c r="U663"/>
    </row>
    <row r="664" spans="1:21" x14ac:dyDescent="0.25">
      <c r="A664" s="12" t="str">
        <f>IF(Tableau41516[[#This Row],[Semaine]]="","",VLOOKUP(Tableau41516[[#This Row],[Semaine]],Listes!$A:$B,2,FALSE))</f>
        <v/>
      </c>
      <c r="B664" s="12" t="str">
        <f>IF(ISBLANK(Tableau41516[[#This Row],[Matricule]]),"",VLOOKUP(Tableau41516[[#This Row],[Matricule]],#REF!,2,FALSE))</f>
        <v/>
      </c>
      <c r="C664" s="12" t="str">
        <f>IF(ISBLANK(Tableau41516[[#This Row],[Matricule]]),"",VLOOKUP(Tableau41516[[#This Row],[Matricule]],#REF!,3,FALSE))</f>
        <v/>
      </c>
      <c r="D664" s="12" t="str">
        <f>CONCATENATE(Tableau41516[[#This Row],[Semaine]],Tableau41516[[#This Row],[Matricule]])</f>
        <v/>
      </c>
      <c r="H664" s="8"/>
      <c r="I664" s="8"/>
      <c r="J664" s="8"/>
      <c r="K664" s="8"/>
      <c r="L664" s="8"/>
      <c r="M664" s="8"/>
      <c r="N664" s="8"/>
      <c r="O664" s="21">
        <f>COUNTIF(Tableau41516[[#This Row],[Lundi]:[Dimanche]],"&gt;0")</f>
        <v>0</v>
      </c>
      <c r="P664" s="21">
        <f>SUM(Tableau41516[[#This Row],[Lundi]:[Dimanche]])</f>
        <v>0</v>
      </c>
      <c r="Q664" s="21">
        <f>COUNTIF(Tableau41516[[#This Row],[Lundi]:[Dimanche]],"&gt;=190")*1000</f>
        <v>0</v>
      </c>
      <c r="R664" s="21">
        <f t="shared" si="20"/>
        <v>0</v>
      </c>
      <c r="S664" s="21">
        <f t="shared" si="21"/>
        <v>0</v>
      </c>
      <c r="T664" s="54" t="str">
        <f>IF(Tableau41516[[#This Row],[Matricule]]&gt;1,IF(COUNTIF(Tableau41516[DateMatricule],Tableau41516[[#This Row],[DateMatricule]])&gt;1,"Doublon",""),"")</f>
        <v/>
      </c>
      <c r="U664"/>
    </row>
    <row r="665" spans="1:21" x14ac:dyDescent="0.25">
      <c r="A665" s="12" t="str">
        <f>IF(Tableau41516[[#This Row],[Semaine]]="","",VLOOKUP(Tableau41516[[#This Row],[Semaine]],Listes!$A:$B,2,FALSE))</f>
        <v/>
      </c>
      <c r="B665" s="12" t="str">
        <f>IF(ISBLANK(Tableau41516[[#This Row],[Matricule]]),"",VLOOKUP(Tableau41516[[#This Row],[Matricule]],#REF!,2,FALSE))</f>
        <v/>
      </c>
      <c r="C665" s="12" t="str">
        <f>IF(ISBLANK(Tableau41516[[#This Row],[Matricule]]),"",VLOOKUP(Tableau41516[[#This Row],[Matricule]],#REF!,3,FALSE))</f>
        <v/>
      </c>
      <c r="D665" s="12" t="str">
        <f>CONCATENATE(Tableau41516[[#This Row],[Semaine]],Tableau41516[[#This Row],[Matricule]])</f>
        <v/>
      </c>
      <c r="H665" s="8"/>
      <c r="I665" s="8"/>
      <c r="J665" s="8"/>
      <c r="K665" s="8"/>
      <c r="L665" s="8"/>
      <c r="M665" s="8"/>
      <c r="N665" s="8"/>
      <c r="O665" s="21">
        <f>COUNTIF(Tableau41516[[#This Row],[Lundi]:[Dimanche]],"&gt;0")</f>
        <v>0</v>
      </c>
      <c r="P665" s="21">
        <f>SUM(Tableau41516[[#This Row],[Lundi]:[Dimanche]])</f>
        <v>0</v>
      </c>
      <c r="Q665" s="21">
        <f>COUNTIF(Tableau41516[[#This Row],[Lundi]:[Dimanche]],"&gt;=190")*1000</f>
        <v>0</v>
      </c>
      <c r="R665" s="21">
        <f t="shared" si="20"/>
        <v>0</v>
      </c>
      <c r="S665" s="21">
        <f t="shared" si="21"/>
        <v>0</v>
      </c>
      <c r="T665" s="54" t="str">
        <f>IF(Tableau41516[[#This Row],[Matricule]]&gt;1,IF(COUNTIF(Tableau41516[DateMatricule],Tableau41516[[#This Row],[DateMatricule]])&gt;1,"Doublon",""),"")</f>
        <v/>
      </c>
      <c r="U665"/>
    </row>
    <row r="666" spans="1:21" x14ac:dyDescent="0.25">
      <c r="A666" s="12" t="str">
        <f>IF(Tableau41516[[#This Row],[Semaine]]="","",VLOOKUP(Tableau41516[[#This Row],[Semaine]],Listes!$A:$B,2,FALSE))</f>
        <v/>
      </c>
      <c r="B666" s="12" t="str">
        <f>IF(ISBLANK(Tableau41516[[#This Row],[Matricule]]),"",VLOOKUP(Tableau41516[[#This Row],[Matricule]],#REF!,2,FALSE))</f>
        <v/>
      </c>
      <c r="C666" s="12" t="str">
        <f>IF(ISBLANK(Tableau41516[[#This Row],[Matricule]]),"",VLOOKUP(Tableau41516[[#This Row],[Matricule]],#REF!,3,FALSE))</f>
        <v/>
      </c>
      <c r="D666" s="12" t="str">
        <f>CONCATENATE(Tableau41516[[#This Row],[Semaine]],Tableau41516[[#This Row],[Matricule]])</f>
        <v/>
      </c>
      <c r="H666" s="8"/>
      <c r="I666" s="8"/>
      <c r="J666" s="8"/>
      <c r="K666" s="8"/>
      <c r="L666" s="8"/>
      <c r="M666" s="8"/>
      <c r="N666" s="8"/>
      <c r="O666" s="21">
        <f>COUNTIF(Tableau41516[[#This Row],[Lundi]:[Dimanche]],"&gt;0")</f>
        <v>0</v>
      </c>
      <c r="P666" s="21">
        <f>SUM(Tableau41516[[#This Row],[Lundi]:[Dimanche]])</f>
        <v>0</v>
      </c>
      <c r="Q666" s="21">
        <f>COUNTIF(Tableau41516[[#This Row],[Lundi]:[Dimanche]],"&gt;=190")*1000</f>
        <v>0</v>
      </c>
      <c r="R666" s="21">
        <f t="shared" si="20"/>
        <v>0</v>
      </c>
      <c r="S666" s="21">
        <f t="shared" si="21"/>
        <v>0</v>
      </c>
      <c r="T666" s="54" t="str">
        <f>IF(Tableau41516[[#This Row],[Matricule]]&gt;1,IF(COUNTIF(Tableau41516[DateMatricule],Tableau41516[[#This Row],[DateMatricule]])&gt;1,"Doublon",""),"")</f>
        <v/>
      </c>
      <c r="U666"/>
    </row>
    <row r="667" spans="1:21" x14ac:dyDescent="0.25">
      <c r="A667" s="12" t="str">
        <f>IF(Tableau41516[[#This Row],[Semaine]]="","",VLOOKUP(Tableau41516[[#This Row],[Semaine]],Listes!$A:$B,2,FALSE))</f>
        <v/>
      </c>
      <c r="B667" s="12" t="str">
        <f>IF(ISBLANK(Tableau41516[[#This Row],[Matricule]]),"",VLOOKUP(Tableau41516[[#This Row],[Matricule]],#REF!,2,FALSE))</f>
        <v/>
      </c>
      <c r="C667" s="12" t="str">
        <f>IF(ISBLANK(Tableau41516[[#This Row],[Matricule]]),"",VLOOKUP(Tableau41516[[#This Row],[Matricule]],#REF!,3,FALSE))</f>
        <v/>
      </c>
      <c r="D667" s="12" t="str">
        <f>CONCATENATE(Tableau41516[[#This Row],[Semaine]],Tableau41516[[#This Row],[Matricule]])</f>
        <v/>
      </c>
      <c r="H667" s="8"/>
      <c r="I667" s="8"/>
      <c r="J667" s="8"/>
      <c r="K667" s="8"/>
      <c r="L667" s="8"/>
      <c r="M667" s="8"/>
      <c r="N667" s="8"/>
      <c r="O667" s="21">
        <f>COUNTIF(Tableau41516[[#This Row],[Lundi]:[Dimanche]],"&gt;0")</f>
        <v>0</v>
      </c>
      <c r="P667" s="21">
        <f>SUM(Tableau41516[[#This Row],[Lundi]:[Dimanche]])</f>
        <v>0</v>
      </c>
      <c r="Q667" s="21">
        <f>COUNTIF(Tableau41516[[#This Row],[Lundi]:[Dimanche]],"&gt;=190")*1000</f>
        <v>0</v>
      </c>
      <c r="R667" s="21">
        <f t="shared" si="20"/>
        <v>0</v>
      </c>
      <c r="S667" s="21">
        <f t="shared" si="21"/>
        <v>0</v>
      </c>
      <c r="T667" s="54" t="str">
        <f>IF(Tableau41516[[#This Row],[Matricule]]&gt;1,IF(COUNTIF(Tableau41516[DateMatricule],Tableau41516[[#This Row],[DateMatricule]])&gt;1,"Doublon",""),"")</f>
        <v/>
      </c>
      <c r="U667"/>
    </row>
    <row r="668" spans="1:21" x14ac:dyDescent="0.25">
      <c r="A668" s="12" t="str">
        <f>IF(Tableau41516[[#This Row],[Semaine]]="","",VLOOKUP(Tableau41516[[#This Row],[Semaine]],Listes!$A:$B,2,FALSE))</f>
        <v/>
      </c>
      <c r="B668" s="12" t="str">
        <f>IF(ISBLANK(Tableau41516[[#This Row],[Matricule]]),"",VLOOKUP(Tableau41516[[#This Row],[Matricule]],#REF!,2,FALSE))</f>
        <v/>
      </c>
      <c r="C668" s="12" t="str">
        <f>IF(ISBLANK(Tableau41516[[#This Row],[Matricule]]),"",VLOOKUP(Tableau41516[[#This Row],[Matricule]],#REF!,3,FALSE))</f>
        <v/>
      </c>
      <c r="D668" s="12" t="str">
        <f>CONCATENATE(Tableau41516[[#This Row],[Semaine]],Tableau41516[[#This Row],[Matricule]])</f>
        <v/>
      </c>
      <c r="H668" s="8"/>
      <c r="I668" s="8"/>
      <c r="J668" s="8"/>
      <c r="K668" s="8"/>
      <c r="L668" s="8"/>
      <c r="M668" s="8"/>
      <c r="N668" s="8"/>
      <c r="O668" s="21">
        <f>COUNTIF(Tableau41516[[#This Row],[Lundi]:[Dimanche]],"&gt;0")</f>
        <v>0</v>
      </c>
      <c r="P668" s="21">
        <f>SUM(Tableau41516[[#This Row],[Lundi]:[Dimanche]])</f>
        <v>0</v>
      </c>
      <c r="Q668" s="21">
        <f>COUNTIF(Tableau41516[[#This Row],[Lundi]:[Dimanche]],"&gt;=190")*1000</f>
        <v>0</v>
      </c>
      <c r="R668" s="21">
        <f t="shared" si="20"/>
        <v>0</v>
      </c>
      <c r="S668" s="21">
        <f t="shared" si="21"/>
        <v>0</v>
      </c>
      <c r="T668" s="54" t="str">
        <f>IF(Tableau41516[[#This Row],[Matricule]]&gt;1,IF(COUNTIF(Tableau41516[DateMatricule],Tableau41516[[#This Row],[DateMatricule]])&gt;1,"Doublon",""),"")</f>
        <v/>
      </c>
      <c r="U668"/>
    </row>
    <row r="669" spans="1:21" x14ac:dyDescent="0.25">
      <c r="A669" s="12" t="str">
        <f>IF(Tableau41516[[#This Row],[Semaine]]="","",VLOOKUP(Tableau41516[[#This Row],[Semaine]],Listes!$A:$B,2,FALSE))</f>
        <v/>
      </c>
      <c r="B669" s="12" t="str">
        <f>IF(ISBLANK(Tableau41516[[#This Row],[Matricule]]),"",VLOOKUP(Tableau41516[[#This Row],[Matricule]],#REF!,2,FALSE))</f>
        <v/>
      </c>
      <c r="C669" s="12" t="str">
        <f>IF(ISBLANK(Tableau41516[[#This Row],[Matricule]]),"",VLOOKUP(Tableau41516[[#This Row],[Matricule]],#REF!,3,FALSE))</f>
        <v/>
      </c>
      <c r="D669" s="12" t="str">
        <f>CONCATENATE(Tableau41516[[#This Row],[Semaine]],Tableau41516[[#This Row],[Matricule]])</f>
        <v/>
      </c>
      <c r="H669" s="8"/>
      <c r="I669" s="8"/>
      <c r="J669" s="8"/>
      <c r="K669" s="8"/>
      <c r="L669" s="8"/>
      <c r="M669" s="8"/>
      <c r="N669" s="8"/>
      <c r="O669" s="21">
        <f>COUNTIF(Tableau41516[[#This Row],[Lundi]:[Dimanche]],"&gt;0")</f>
        <v>0</v>
      </c>
      <c r="P669" s="21">
        <f>SUM(Tableau41516[[#This Row],[Lundi]:[Dimanche]])</f>
        <v>0</v>
      </c>
      <c r="Q669" s="21">
        <f>COUNTIF(Tableau41516[[#This Row],[Lundi]:[Dimanche]],"&gt;=190")*1000</f>
        <v>0</v>
      </c>
      <c r="R669" s="21">
        <f t="shared" si="20"/>
        <v>0</v>
      </c>
      <c r="S669" s="21">
        <f t="shared" si="21"/>
        <v>0</v>
      </c>
      <c r="T669" s="54" t="str">
        <f>IF(Tableau41516[[#This Row],[Matricule]]&gt;1,IF(COUNTIF(Tableau41516[DateMatricule],Tableau41516[[#This Row],[DateMatricule]])&gt;1,"Doublon",""),"")</f>
        <v/>
      </c>
      <c r="U669"/>
    </row>
    <row r="670" spans="1:21" x14ac:dyDescent="0.25">
      <c r="A670" s="12" t="str">
        <f>IF(Tableau41516[[#This Row],[Semaine]]="","",VLOOKUP(Tableau41516[[#This Row],[Semaine]],Listes!$A:$B,2,FALSE))</f>
        <v/>
      </c>
      <c r="B670" s="12" t="str">
        <f>IF(ISBLANK(Tableau41516[[#This Row],[Matricule]]),"",VLOOKUP(Tableau41516[[#This Row],[Matricule]],#REF!,2,FALSE))</f>
        <v/>
      </c>
      <c r="C670" s="12" t="str">
        <f>IF(ISBLANK(Tableau41516[[#This Row],[Matricule]]),"",VLOOKUP(Tableau41516[[#This Row],[Matricule]],#REF!,3,FALSE))</f>
        <v/>
      </c>
      <c r="D670" s="12" t="str">
        <f>CONCATENATE(Tableau41516[[#This Row],[Semaine]],Tableau41516[[#This Row],[Matricule]])</f>
        <v/>
      </c>
      <c r="H670" s="8"/>
      <c r="I670" s="8"/>
      <c r="J670" s="8"/>
      <c r="K670" s="8"/>
      <c r="L670" s="8"/>
      <c r="M670" s="8"/>
      <c r="N670" s="8"/>
      <c r="O670" s="21">
        <f>COUNTIF(Tableau41516[[#This Row],[Lundi]:[Dimanche]],"&gt;0")</f>
        <v>0</v>
      </c>
      <c r="P670" s="21">
        <f>SUM(Tableau41516[[#This Row],[Lundi]:[Dimanche]])</f>
        <v>0</v>
      </c>
      <c r="Q670" s="21">
        <f>COUNTIF(Tableau41516[[#This Row],[Lundi]:[Dimanche]],"&gt;=190")*1000</f>
        <v>0</v>
      </c>
      <c r="R670" s="21">
        <f t="shared" si="20"/>
        <v>0</v>
      </c>
      <c r="S670" s="21">
        <f t="shared" si="21"/>
        <v>0</v>
      </c>
      <c r="T670" s="54" t="str">
        <f>IF(Tableau41516[[#This Row],[Matricule]]&gt;1,IF(COUNTIF(Tableau41516[DateMatricule],Tableau41516[[#This Row],[DateMatricule]])&gt;1,"Doublon",""),"")</f>
        <v/>
      </c>
      <c r="U670"/>
    </row>
    <row r="671" spans="1:21" x14ac:dyDescent="0.25">
      <c r="A671" s="12" t="str">
        <f>IF(Tableau41516[[#This Row],[Semaine]]="","",VLOOKUP(Tableau41516[[#This Row],[Semaine]],Listes!$A:$B,2,FALSE))</f>
        <v/>
      </c>
      <c r="B671" s="12" t="str">
        <f>IF(ISBLANK(Tableau41516[[#This Row],[Matricule]]),"",VLOOKUP(Tableau41516[[#This Row],[Matricule]],#REF!,2,FALSE))</f>
        <v/>
      </c>
      <c r="C671" s="12" t="str">
        <f>IF(ISBLANK(Tableau41516[[#This Row],[Matricule]]),"",VLOOKUP(Tableau41516[[#This Row],[Matricule]],#REF!,3,FALSE))</f>
        <v/>
      </c>
      <c r="D671" s="12" t="str">
        <f>CONCATENATE(Tableau41516[[#This Row],[Semaine]],Tableau41516[[#This Row],[Matricule]])</f>
        <v/>
      </c>
      <c r="H671" s="8"/>
      <c r="I671" s="8"/>
      <c r="J671" s="8"/>
      <c r="K671" s="8"/>
      <c r="L671" s="8"/>
      <c r="M671" s="8"/>
      <c r="N671" s="8"/>
      <c r="O671" s="21">
        <f>COUNTIF(Tableau41516[[#This Row],[Lundi]:[Dimanche]],"&gt;0")</f>
        <v>0</v>
      </c>
      <c r="P671" s="21">
        <f>SUM(Tableau41516[[#This Row],[Lundi]:[Dimanche]])</f>
        <v>0</v>
      </c>
      <c r="Q671" s="21">
        <f>COUNTIF(Tableau41516[[#This Row],[Lundi]:[Dimanche]],"&gt;=190")*1000</f>
        <v>0</v>
      </c>
      <c r="R671" s="21">
        <f t="shared" si="20"/>
        <v>0</v>
      </c>
      <c r="S671" s="21">
        <f t="shared" si="21"/>
        <v>0</v>
      </c>
      <c r="T671" s="54" t="str">
        <f>IF(Tableau41516[[#This Row],[Matricule]]&gt;1,IF(COUNTIF(Tableau41516[DateMatricule],Tableau41516[[#This Row],[DateMatricule]])&gt;1,"Doublon",""),"")</f>
        <v/>
      </c>
      <c r="U671"/>
    </row>
    <row r="672" spans="1:21" x14ac:dyDescent="0.25">
      <c r="A672" s="12" t="str">
        <f>IF(Tableau41516[[#This Row],[Semaine]]="","",VLOOKUP(Tableau41516[[#This Row],[Semaine]],Listes!$A:$B,2,FALSE))</f>
        <v/>
      </c>
      <c r="B672" s="12" t="str">
        <f>IF(ISBLANK(Tableau41516[[#This Row],[Matricule]]),"",VLOOKUP(Tableau41516[[#This Row],[Matricule]],#REF!,2,FALSE))</f>
        <v/>
      </c>
      <c r="C672" s="12" t="str">
        <f>IF(ISBLANK(Tableau41516[[#This Row],[Matricule]]),"",VLOOKUP(Tableau41516[[#This Row],[Matricule]],#REF!,3,FALSE))</f>
        <v/>
      </c>
      <c r="D672" s="12" t="str">
        <f>CONCATENATE(Tableau41516[[#This Row],[Semaine]],Tableau41516[[#This Row],[Matricule]])</f>
        <v/>
      </c>
      <c r="H672" s="8"/>
      <c r="I672" s="8"/>
      <c r="J672" s="8"/>
      <c r="K672" s="8"/>
      <c r="L672" s="8"/>
      <c r="M672" s="8"/>
      <c r="N672" s="8"/>
      <c r="O672" s="21">
        <f>COUNTIF(Tableau41516[[#This Row],[Lundi]:[Dimanche]],"&gt;0")</f>
        <v>0</v>
      </c>
      <c r="P672" s="21">
        <f>SUM(Tableau41516[[#This Row],[Lundi]:[Dimanche]])</f>
        <v>0</v>
      </c>
      <c r="Q672" s="21">
        <f>COUNTIF(Tableau41516[[#This Row],[Lundi]:[Dimanche]],"&gt;=190")*1000</f>
        <v>0</v>
      </c>
      <c r="R672" s="21">
        <f t="shared" si="20"/>
        <v>0</v>
      </c>
      <c r="S672" s="21">
        <f t="shared" si="21"/>
        <v>0</v>
      </c>
      <c r="T672" s="54" t="str">
        <f>IF(Tableau41516[[#This Row],[Matricule]]&gt;1,IF(COUNTIF(Tableau41516[DateMatricule],Tableau41516[[#This Row],[DateMatricule]])&gt;1,"Doublon",""),"")</f>
        <v/>
      </c>
      <c r="U672"/>
    </row>
    <row r="673" spans="1:21" x14ac:dyDescent="0.25">
      <c r="A673" s="12" t="str">
        <f>IF(Tableau41516[[#This Row],[Semaine]]="","",VLOOKUP(Tableau41516[[#This Row],[Semaine]],Listes!$A:$B,2,FALSE))</f>
        <v/>
      </c>
      <c r="B673" s="12" t="str">
        <f>IF(ISBLANK(Tableau41516[[#This Row],[Matricule]]),"",VLOOKUP(Tableau41516[[#This Row],[Matricule]],#REF!,2,FALSE))</f>
        <v/>
      </c>
      <c r="C673" s="12" t="str">
        <f>IF(ISBLANK(Tableau41516[[#This Row],[Matricule]]),"",VLOOKUP(Tableau41516[[#This Row],[Matricule]],#REF!,3,FALSE))</f>
        <v/>
      </c>
      <c r="D673" s="12" t="str">
        <f>CONCATENATE(Tableau41516[[#This Row],[Semaine]],Tableau41516[[#This Row],[Matricule]])</f>
        <v/>
      </c>
      <c r="H673" s="8"/>
      <c r="I673" s="8"/>
      <c r="J673" s="8"/>
      <c r="K673" s="8"/>
      <c r="L673" s="8"/>
      <c r="M673" s="8"/>
      <c r="N673" s="8"/>
      <c r="O673" s="21">
        <f>COUNTIF(Tableau41516[[#This Row],[Lundi]:[Dimanche]],"&gt;0")</f>
        <v>0</v>
      </c>
      <c r="P673" s="21">
        <f>SUM(Tableau41516[[#This Row],[Lundi]:[Dimanche]])</f>
        <v>0</v>
      </c>
      <c r="Q673" s="21">
        <f>COUNTIF(Tableau41516[[#This Row],[Lundi]:[Dimanche]],"&gt;=190")*1000</f>
        <v>0</v>
      </c>
      <c r="R673" s="21">
        <f t="shared" si="20"/>
        <v>0</v>
      </c>
      <c r="S673" s="21">
        <f t="shared" si="21"/>
        <v>0</v>
      </c>
      <c r="T673" s="54" t="str">
        <f>IF(Tableau41516[[#This Row],[Matricule]]&gt;1,IF(COUNTIF(Tableau41516[DateMatricule],Tableau41516[[#This Row],[DateMatricule]])&gt;1,"Doublon",""),"")</f>
        <v/>
      </c>
      <c r="U673"/>
    </row>
    <row r="674" spans="1:21" x14ac:dyDescent="0.25">
      <c r="A674" s="12" t="str">
        <f>IF(Tableau41516[[#This Row],[Semaine]]="","",VLOOKUP(Tableau41516[[#This Row],[Semaine]],Listes!$A:$B,2,FALSE))</f>
        <v/>
      </c>
      <c r="B674" s="12" t="str">
        <f>IF(ISBLANK(Tableau41516[[#This Row],[Matricule]]),"",VLOOKUP(Tableau41516[[#This Row],[Matricule]],#REF!,2,FALSE))</f>
        <v/>
      </c>
      <c r="C674" s="12" t="str">
        <f>IF(ISBLANK(Tableau41516[[#This Row],[Matricule]]),"",VLOOKUP(Tableau41516[[#This Row],[Matricule]],#REF!,3,FALSE))</f>
        <v/>
      </c>
      <c r="D674" s="12" t="str">
        <f>CONCATENATE(Tableau41516[[#This Row],[Semaine]],Tableau41516[[#This Row],[Matricule]])</f>
        <v/>
      </c>
      <c r="H674" s="8"/>
      <c r="I674" s="8"/>
      <c r="J674" s="8"/>
      <c r="K674" s="8"/>
      <c r="L674" s="8"/>
      <c r="M674" s="8"/>
      <c r="N674" s="8"/>
      <c r="O674" s="21">
        <f>COUNTIF(Tableau41516[[#This Row],[Lundi]:[Dimanche]],"&gt;0")</f>
        <v>0</v>
      </c>
      <c r="P674" s="21">
        <f>SUM(Tableau41516[[#This Row],[Lundi]:[Dimanche]])</f>
        <v>0</v>
      </c>
      <c r="Q674" s="21">
        <f>COUNTIF(Tableau41516[[#This Row],[Lundi]:[Dimanche]],"&gt;=190")*1000</f>
        <v>0</v>
      </c>
      <c r="R674" s="21">
        <f t="shared" si="20"/>
        <v>0</v>
      </c>
      <c r="S674" s="21">
        <f t="shared" si="21"/>
        <v>0</v>
      </c>
      <c r="T674" s="54" t="str">
        <f>IF(Tableau41516[[#This Row],[Matricule]]&gt;1,IF(COUNTIF(Tableau41516[DateMatricule],Tableau41516[[#This Row],[DateMatricule]])&gt;1,"Doublon",""),"")</f>
        <v/>
      </c>
      <c r="U674"/>
    </row>
    <row r="675" spans="1:21" x14ac:dyDescent="0.25">
      <c r="A675" s="12" t="str">
        <f>IF(Tableau41516[[#This Row],[Semaine]]="","",VLOOKUP(Tableau41516[[#This Row],[Semaine]],Listes!$A:$B,2,FALSE))</f>
        <v/>
      </c>
      <c r="B675" s="12" t="str">
        <f>IF(ISBLANK(Tableau41516[[#This Row],[Matricule]]),"",VLOOKUP(Tableau41516[[#This Row],[Matricule]],#REF!,2,FALSE))</f>
        <v/>
      </c>
      <c r="C675" s="12" t="str">
        <f>IF(ISBLANK(Tableau41516[[#This Row],[Matricule]]),"",VLOOKUP(Tableau41516[[#This Row],[Matricule]],#REF!,3,FALSE))</f>
        <v/>
      </c>
      <c r="D675" s="12" t="str">
        <f>CONCATENATE(Tableau41516[[#This Row],[Semaine]],Tableau41516[[#This Row],[Matricule]])</f>
        <v/>
      </c>
      <c r="H675" s="8"/>
      <c r="I675" s="8"/>
      <c r="J675" s="8"/>
      <c r="K675" s="8"/>
      <c r="L675" s="8"/>
      <c r="M675" s="8"/>
      <c r="N675" s="8"/>
      <c r="O675" s="21">
        <f>COUNTIF(Tableau41516[[#This Row],[Lundi]:[Dimanche]],"&gt;0")</f>
        <v>0</v>
      </c>
      <c r="P675" s="21">
        <f>SUM(Tableau41516[[#This Row],[Lundi]:[Dimanche]])</f>
        <v>0</v>
      </c>
      <c r="Q675" s="21">
        <f>COUNTIF(Tableau41516[[#This Row],[Lundi]:[Dimanche]],"&gt;=190")*1000</f>
        <v>0</v>
      </c>
      <c r="R675" s="21">
        <f t="shared" si="20"/>
        <v>0</v>
      </c>
      <c r="S675" s="21">
        <f t="shared" si="21"/>
        <v>0</v>
      </c>
      <c r="T675" s="54" t="str">
        <f>IF(Tableau41516[[#This Row],[Matricule]]&gt;1,IF(COUNTIF(Tableau41516[DateMatricule],Tableau41516[[#This Row],[DateMatricule]])&gt;1,"Doublon",""),"")</f>
        <v/>
      </c>
      <c r="U675"/>
    </row>
    <row r="676" spans="1:21" x14ac:dyDescent="0.25">
      <c r="A676" s="12" t="str">
        <f>IF(Tableau41516[[#This Row],[Semaine]]="","",VLOOKUP(Tableau41516[[#This Row],[Semaine]],Listes!$A:$B,2,FALSE))</f>
        <v/>
      </c>
      <c r="B676" s="12" t="str">
        <f>IF(ISBLANK(Tableau41516[[#This Row],[Matricule]]),"",VLOOKUP(Tableau41516[[#This Row],[Matricule]],#REF!,2,FALSE))</f>
        <v/>
      </c>
      <c r="C676" s="12" t="str">
        <f>IF(ISBLANK(Tableau41516[[#This Row],[Matricule]]),"",VLOOKUP(Tableau41516[[#This Row],[Matricule]],#REF!,3,FALSE))</f>
        <v/>
      </c>
      <c r="D676" s="12" t="str">
        <f>CONCATENATE(Tableau41516[[#This Row],[Semaine]],Tableau41516[[#This Row],[Matricule]])</f>
        <v/>
      </c>
      <c r="H676" s="8"/>
      <c r="I676" s="8"/>
      <c r="J676" s="8"/>
      <c r="K676" s="8"/>
      <c r="L676" s="8"/>
      <c r="M676" s="8"/>
      <c r="N676" s="8"/>
      <c r="O676" s="21">
        <f>COUNTIF(Tableau41516[[#This Row],[Lundi]:[Dimanche]],"&gt;0")</f>
        <v>0</v>
      </c>
      <c r="P676" s="21">
        <f>SUM(Tableau41516[[#This Row],[Lundi]:[Dimanche]])</f>
        <v>0</v>
      </c>
      <c r="Q676" s="21">
        <f>COUNTIF(Tableau41516[[#This Row],[Lundi]:[Dimanche]],"&gt;=190")*1000</f>
        <v>0</v>
      </c>
      <c r="R676" s="21">
        <f t="shared" si="20"/>
        <v>0</v>
      </c>
      <c r="S676" s="21">
        <f t="shared" si="21"/>
        <v>0</v>
      </c>
      <c r="T676" s="54" t="str">
        <f>IF(Tableau41516[[#This Row],[Matricule]]&gt;1,IF(COUNTIF(Tableau41516[DateMatricule],Tableau41516[[#This Row],[DateMatricule]])&gt;1,"Doublon",""),"")</f>
        <v/>
      </c>
      <c r="U676"/>
    </row>
    <row r="677" spans="1:21" x14ac:dyDescent="0.25">
      <c r="A677" s="12" t="str">
        <f>IF(Tableau41516[[#This Row],[Semaine]]="","",VLOOKUP(Tableau41516[[#This Row],[Semaine]],Listes!$A:$B,2,FALSE))</f>
        <v/>
      </c>
      <c r="B677" s="12" t="str">
        <f>IF(ISBLANK(Tableau41516[[#This Row],[Matricule]]),"",VLOOKUP(Tableau41516[[#This Row],[Matricule]],#REF!,2,FALSE))</f>
        <v/>
      </c>
      <c r="C677" s="12" t="str">
        <f>IF(ISBLANK(Tableau41516[[#This Row],[Matricule]]),"",VLOOKUP(Tableau41516[[#This Row],[Matricule]],#REF!,3,FALSE))</f>
        <v/>
      </c>
      <c r="D677" s="12" t="str">
        <f>CONCATENATE(Tableau41516[[#This Row],[Semaine]],Tableau41516[[#This Row],[Matricule]])</f>
        <v/>
      </c>
      <c r="H677" s="8"/>
      <c r="I677" s="8"/>
      <c r="J677" s="8"/>
      <c r="K677" s="8"/>
      <c r="L677" s="8"/>
      <c r="M677" s="8"/>
      <c r="N677" s="8"/>
      <c r="O677" s="21">
        <f>COUNTIF(Tableau41516[[#This Row],[Lundi]:[Dimanche]],"&gt;0")</f>
        <v>0</v>
      </c>
      <c r="P677" s="21">
        <f>SUM(Tableau41516[[#This Row],[Lundi]:[Dimanche]])</f>
        <v>0</v>
      </c>
      <c r="Q677" s="21">
        <f>COUNTIF(Tableau41516[[#This Row],[Lundi]:[Dimanche]],"&gt;=190")*1000</f>
        <v>0</v>
      </c>
      <c r="R677" s="21">
        <f t="shared" si="20"/>
        <v>0</v>
      </c>
      <c r="S677" s="21">
        <f t="shared" si="21"/>
        <v>0</v>
      </c>
      <c r="T677" s="54" t="str">
        <f>IF(Tableau41516[[#This Row],[Matricule]]&gt;1,IF(COUNTIF(Tableau41516[DateMatricule],Tableau41516[[#This Row],[DateMatricule]])&gt;1,"Doublon",""),"")</f>
        <v/>
      </c>
      <c r="U677"/>
    </row>
    <row r="678" spans="1:21" x14ac:dyDescent="0.25">
      <c r="A678" s="12" t="str">
        <f>IF(Tableau41516[[#This Row],[Semaine]]="","",VLOOKUP(Tableau41516[[#This Row],[Semaine]],Listes!$A:$B,2,FALSE))</f>
        <v/>
      </c>
      <c r="B678" s="12" t="str">
        <f>IF(ISBLANK(Tableau41516[[#This Row],[Matricule]]),"",VLOOKUP(Tableau41516[[#This Row],[Matricule]],#REF!,2,FALSE))</f>
        <v/>
      </c>
      <c r="C678" s="12" t="str">
        <f>IF(ISBLANK(Tableau41516[[#This Row],[Matricule]]),"",VLOOKUP(Tableau41516[[#This Row],[Matricule]],#REF!,3,FALSE))</f>
        <v/>
      </c>
      <c r="D678" s="12" t="str">
        <f>CONCATENATE(Tableau41516[[#This Row],[Semaine]],Tableau41516[[#This Row],[Matricule]])</f>
        <v/>
      </c>
      <c r="H678" s="8"/>
      <c r="I678" s="8"/>
      <c r="J678" s="8"/>
      <c r="K678" s="8"/>
      <c r="L678" s="8"/>
      <c r="M678" s="8"/>
      <c r="N678" s="8"/>
      <c r="O678" s="21">
        <f>COUNTIF(Tableau41516[[#This Row],[Lundi]:[Dimanche]],"&gt;0")</f>
        <v>0</v>
      </c>
      <c r="P678" s="21">
        <f>SUM(Tableau41516[[#This Row],[Lundi]:[Dimanche]])</f>
        <v>0</v>
      </c>
      <c r="Q678" s="21">
        <f>COUNTIF(Tableau41516[[#This Row],[Lundi]:[Dimanche]],"&gt;=190")*1000</f>
        <v>0</v>
      </c>
      <c r="R678" s="21">
        <f t="shared" si="20"/>
        <v>0</v>
      </c>
      <c r="S678" s="21">
        <f t="shared" si="21"/>
        <v>0</v>
      </c>
      <c r="T678" s="54" t="str">
        <f>IF(Tableau41516[[#This Row],[Matricule]]&gt;1,IF(COUNTIF(Tableau41516[DateMatricule],Tableau41516[[#This Row],[DateMatricule]])&gt;1,"Doublon",""),"")</f>
        <v/>
      </c>
      <c r="U678"/>
    </row>
    <row r="679" spans="1:21" x14ac:dyDescent="0.25">
      <c r="A679" s="12" t="str">
        <f>IF(Tableau41516[[#This Row],[Semaine]]="","",VLOOKUP(Tableau41516[[#This Row],[Semaine]],Listes!$A:$B,2,FALSE))</f>
        <v/>
      </c>
      <c r="B679" s="12" t="str">
        <f>IF(ISBLANK(Tableau41516[[#This Row],[Matricule]]),"",VLOOKUP(Tableau41516[[#This Row],[Matricule]],#REF!,2,FALSE))</f>
        <v/>
      </c>
      <c r="C679" s="12" t="str">
        <f>IF(ISBLANK(Tableau41516[[#This Row],[Matricule]]),"",VLOOKUP(Tableau41516[[#This Row],[Matricule]],#REF!,3,FALSE))</f>
        <v/>
      </c>
      <c r="D679" s="12" t="str">
        <f>CONCATENATE(Tableau41516[[#This Row],[Semaine]],Tableau41516[[#This Row],[Matricule]])</f>
        <v/>
      </c>
      <c r="H679" s="8"/>
      <c r="I679" s="8"/>
      <c r="J679" s="8"/>
      <c r="K679" s="8"/>
      <c r="L679" s="8"/>
      <c r="M679" s="8"/>
      <c r="N679" s="8"/>
      <c r="O679" s="21">
        <f>COUNTIF(Tableau41516[[#This Row],[Lundi]:[Dimanche]],"&gt;0")</f>
        <v>0</v>
      </c>
      <c r="P679" s="21">
        <f>SUM(Tableau41516[[#This Row],[Lundi]:[Dimanche]])</f>
        <v>0</v>
      </c>
      <c r="Q679" s="21">
        <f>COUNTIF(Tableau41516[[#This Row],[Lundi]:[Dimanche]],"&gt;=190")*1000</f>
        <v>0</v>
      </c>
      <c r="R679" s="21">
        <f t="shared" si="20"/>
        <v>0</v>
      </c>
      <c r="S679" s="21">
        <f t="shared" si="21"/>
        <v>0</v>
      </c>
      <c r="T679" s="54" t="str">
        <f>IF(Tableau41516[[#This Row],[Matricule]]&gt;1,IF(COUNTIF(Tableau41516[DateMatricule],Tableau41516[[#This Row],[DateMatricule]])&gt;1,"Doublon",""),"")</f>
        <v/>
      </c>
      <c r="U679"/>
    </row>
    <row r="680" spans="1:21" x14ac:dyDescent="0.25">
      <c r="A680" s="12" t="str">
        <f>IF(Tableau41516[[#This Row],[Semaine]]="","",VLOOKUP(Tableau41516[[#This Row],[Semaine]],Listes!$A:$B,2,FALSE))</f>
        <v/>
      </c>
      <c r="B680" s="12" t="str">
        <f>IF(ISBLANK(Tableau41516[[#This Row],[Matricule]]),"",VLOOKUP(Tableau41516[[#This Row],[Matricule]],#REF!,2,FALSE))</f>
        <v/>
      </c>
      <c r="C680" s="12" t="str">
        <f>IF(ISBLANK(Tableau41516[[#This Row],[Matricule]]),"",VLOOKUP(Tableau41516[[#This Row],[Matricule]],#REF!,3,FALSE))</f>
        <v/>
      </c>
      <c r="D680" s="12" t="str">
        <f>CONCATENATE(Tableau41516[[#This Row],[Semaine]],Tableau41516[[#This Row],[Matricule]])</f>
        <v/>
      </c>
      <c r="H680" s="8"/>
      <c r="I680" s="8"/>
      <c r="J680" s="8"/>
      <c r="K680" s="8"/>
      <c r="L680" s="8"/>
      <c r="M680" s="8"/>
      <c r="N680" s="8"/>
      <c r="O680" s="21">
        <f>COUNTIF(Tableau41516[[#This Row],[Lundi]:[Dimanche]],"&gt;0")</f>
        <v>0</v>
      </c>
      <c r="P680" s="21">
        <f>SUM(Tableau41516[[#This Row],[Lundi]:[Dimanche]])</f>
        <v>0</v>
      </c>
      <c r="Q680" s="21">
        <f>COUNTIF(Tableau41516[[#This Row],[Lundi]:[Dimanche]],"&gt;=190")*1000</f>
        <v>0</v>
      </c>
      <c r="R680" s="21">
        <f t="shared" si="20"/>
        <v>0</v>
      </c>
      <c r="S680" s="21">
        <f t="shared" si="21"/>
        <v>0</v>
      </c>
      <c r="T680" s="54" t="str">
        <f>IF(Tableau41516[[#This Row],[Matricule]]&gt;1,IF(COUNTIF(Tableau41516[DateMatricule],Tableau41516[[#This Row],[DateMatricule]])&gt;1,"Doublon",""),"")</f>
        <v/>
      </c>
      <c r="U680"/>
    </row>
    <row r="681" spans="1:21" x14ac:dyDescent="0.25">
      <c r="A681" s="12" t="str">
        <f>IF(Tableau41516[[#This Row],[Semaine]]="","",VLOOKUP(Tableau41516[[#This Row],[Semaine]],Listes!$A:$B,2,FALSE))</f>
        <v/>
      </c>
      <c r="B681" s="12" t="str">
        <f>IF(ISBLANK(Tableau41516[[#This Row],[Matricule]]),"",VLOOKUP(Tableau41516[[#This Row],[Matricule]],#REF!,2,FALSE))</f>
        <v/>
      </c>
      <c r="C681" s="12" t="str">
        <f>IF(ISBLANK(Tableau41516[[#This Row],[Matricule]]),"",VLOOKUP(Tableau41516[[#This Row],[Matricule]],#REF!,3,FALSE))</f>
        <v/>
      </c>
      <c r="D681" s="12" t="str">
        <f>CONCATENATE(Tableau41516[[#This Row],[Semaine]],Tableau41516[[#This Row],[Matricule]])</f>
        <v/>
      </c>
      <c r="H681" s="8"/>
      <c r="I681" s="8"/>
      <c r="J681" s="8"/>
      <c r="K681" s="8"/>
      <c r="L681" s="8"/>
      <c r="M681" s="8"/>
      <c r="N681" s="8"/>
      <c r="O681" s="21">
        <f>COUNTIF(Tableau41516[[#This Row],[Lundi]:[Dimanche]],"&gt;0")</f>
        <v>0</v>
      </c>
      <c r="P681" s="21">
        <f>SUM(Tableau41516[[#This Row],[Lundi]:[Dimanche]])</f>
        <v>0</v>
      </c>
      <c r="Q681" s="21">
        <f>COUNTIF(Tableau41516[[#This Row],[Lundi]:[Dimanche]],"&gt;=190")*1000</f>
        <v>0</v>
      </c>
      <c r="R681" s="21">
        <f t="shared" si="20"/>
        <v>0</v>
      </c>
      <c r="S681" s="21">
        <f t="shared" si="21"/>
        <v>0</v>
      </c>
      <c r="T681" s="54" t="str">
        <f>IF(Tableau41516[[#This Row],[Matricule]]&gt;1,IF(COUNTIF(Tableau41516[DateMatricule],Tableau41516[[#This Row],[DateMatricule]])&gt;1,"Doublon",""),"")</f>
        <v/>
      </c>
      <c r="U681"/>
    </row>
    <row r="682" spans="1:21" x14ac:dyDescent="0.25">
      <c r="A682" s="12" t="str">
        <f>IF(Tableau41516[[#This Row],[Semaine]]="","",VLOOKUP(Tableau41516[[#This Row],[Semaine]],Listes!$A:$B,2,FALSE))</f>
        <v/>
      </c>
      <c r="B682" s="12" t="str">
        <f>IF(ISBLANK(Tableau41516[[#This Row],[Matricule]]),"",VLOOKUP(Tableau41516[[#This Row],[Matricule]],#REF!,2,FALSE))</f>
        <v/>
      </c>
      <c r="C682" s="12" t="str">
        <f>IF(ISBLANK(Tableau41516[[#This Row],[Matricule]]),"",VLOOKUP(Tableau41516[[#This Row],[Matricule]],#REF!,3,FALSE))</f>
        <v/>
      </c>
      <c r="D682" s="12" t="str">
        <f>CONCATENATE(Tableau41516[[#This Row],[Semaine]],Tableau41516[[#This Row],[Matricule]])</f>
        <v/>
      </c>
      <c r="H682" s="8"/>
      <c r="I682" s="8"/>
      <c r="J682" s="8"/>
      <c r="K682" s="8"/>
      <c r="L682" s="8"/>
      <c r="M682" s="8"/>
      <c r="N682" s="8"/>
      <c r="O682" s="21">
        <f>COUNTIF(Tableau41516[[#This Row],[Lundi]:[Dimanche]],"&gt;0")</f>
        <v>0</v>
      </c>
      <c r="P682" s="21">
        <f>SUM(Tableau41516[[#This Row],[Lundi]:[Dimanche]])</f>
        <v>0</v>
      </c>
      <c r="Q682" s="21">
        <f>COUNTIF(Tableau41516[[#This Row],[Lundi]:[Dimanche]],"&gt;=190")*1000</f>
        <v>0</v>
      </c>
      <c r="R682" s="21">
        <f t="shared" si="20"/>
        <v>0</v>
      </c>
      <c r="S682" s="21">
        <f t="shared" si="21"/>
        <v>0</v>
      </c>
      <c r="T682" s="54" t="str">
        <f>IF(Tableau41516[[#This Row],[Matricule]]&gt;1,IF(COUNTIF(Tableau41516[DateMatricule],Tableau41516[[#This Row],[DateMatricule]])&gt;1,"Doublon",""),"")</f>
        <v/>
      </c>
      <c r="U682"/>
    </row>
    <row r="683" spans="1:21" x14ac:dyDescent="0.25">
      <c r="A683" s="12" t="str">
        <f>IF(Tableau41516[[#This Row],[Semaine]]="","",VLOOKUP(Tableau41516[[#This Row],[Semaine]],Listes!$A:$B,2,FALSE))</f>
        <v/>
      </c>
      <c r="B683" s="12" t="str">
        <f>IF(ISBLANK(Tableau41516[[#This Row],[Matricule]]),"",VLOOKUP(Tableau41516[[#This Row],[Matricule]],#REF!,2,FALSE))</f>
        <v/>
      </c>
      <c r="C683" s="12" t="str">
        <f>IF(ISBLANK(Tableau41516[[#This Row],[Matricule]]),"",VLOOKUP(Tableau41516[[#This Row],[Matricule]],#REF!,3,FALSE))</f>
        <v/>
      </c>
      <c r="D683" s="12" t="str">
        <f>CONCATENATE(Tableau41516[[#This Row],[Semaine]],Tableau41516[[#This Row],[Matricule]])</f>
        <v/>
      </c>
      <c r="H683" s="8"/>
      <c r="I683" s="8"/>
      <c r="J683" s="8"/>
      <c r="K683" s="8"/>
      <c r="L683" s="8"/>
      <c r="M683" s="8"/>
      <c r="N683" s="8"/>
      <c r="O683" s="21">
        <f>COUNTIF(Tableau41516[[#This Row],[Lundi]:[Dimanche]],"&gt;0")</f>
        <v>0</v>
      </c>
      <c r="P683" s="21">
        <f>SUM(Tableau41516[[#This Row],[Lundi]:[Dimanche]])</f>
        <v>0</v>
      </c>
      <c r="Q683" s="21">
        <f>COUNTIF(Tableau41516[[#This Row],[Lundi]:[Dimanche]],"&gt;=190")*1000</f>
        <v>0</v>
      </c>
      <c r="R683" s="21">
        <f t="shared" si="20"/>
        <v>0</v>
      </c>
      <c r="S683" s="21">
        <f t="shared" si="21"/>
        <v>0</v>
      </c>
      <c r="T683" s="54" t="str">
        <f>IF(Tableau41516[[#This Row],[Matricule]]&gt;1,IF(COUNTIF(Tableau41516[DateMatricule],Tableau41516[[#This Row],[DateMatricule]])&gt;1,"Doublon",""),"")</f>
        <v/>
      </c>
      <c r="U683"/>
    </row>
    <row r="684" spans="1:21" x14ac:dyDescent="0.25">
      <c r="A684" s="12" t="str">
        <f>IF(Tableau41516[[#This Row],[Semaine]]="","",VLOOKUP(Tableau41516[[#This Row],[Semaine]],Listes!$A:$B,2,FALSE))</f>
        <v/>
      </c>
      <c r="B684" s="12" t="str">
        <f>IF(ISBLANK(Tableau41516[[#This Row],[Matricule]]),"",VLOOKUP(Tableau41516[[#This Row],[Matricule]],#REF!,2,FALSE))</f>
        <v/>
      </c>
      <c r="C684" s="12" t="str">
        <f>IF(ISBLANK(Tableau41516[[#This Row],[Matricule]]),"",VLOOKUP(Tableau41516[[#This Row],[Matricule]],#REF!,3,FALSE))</f>
        <v/>
      </c>
      <c r="D684" s="12" t="str">
        <f>CONCATENATE(Tableau41516[[#This Row],[Semaine]],Tableau41516[[#This Row],[Matricule]])</f>
        <v/>
      </c>
      <c r="H684" s="8"/>
      <c r="I684" s="8"/>
      <c r="J684" s="8"/>
      <c r="K684" s="8"/>
      <c r="L684" s="8"/>
      <c r="M684" s="8"/>
      <c r="N684" s="8"/>
      <c r="O684" s="21">
        <f>COUNTIF(Tableau41516[[#This Row],[Lundi]:[Dimanche]],"&gt;0")</f>
        <v>0</v>
      </c>
      <c r="P684" s="21">
        <f>SUM(Tableau41516[[#This Row],[Lundi]:[Dimanche]])</f>
        <v>0</v>
      </c>
      <c r="Q684" s="21">
        <f>COUNTIF(Tableau41516[[#This Row],[Lundi]:[Dimanche]],"&gt;=190")*1000</f>
        <v>0</v>
      </c>
      <c r="R684" s="21">
        <f t="shared" si="20"/>
        <v>0</v>
      </c>
      <c r="S684" s="21">
        <f t="shared" si="21"/>
        <v>0</v>
      </c>
      <c r="T684" s="54" t="str">
        <f>IF(Tableau41516[[#This Row],[Matricule]]&gt;1,IF(COUNTIF(Tableau41516[DateMatricule],Tableau41516[[#This Row],[DateMatricule]])&gt;1,"Doublon",""),"")</f>
        <v/>
      </c>
      <c r="U684"/>
    </row>
    <row r="685" spans="1:21" x14ac:dyDescent="0.25">
      <c r="A685" s="12" t="str">
        <f>IF(Tableau41516[[#This Row],[Semaine]]="","",VLOOKUP(Tableau41516[[#This Row],[Semaine]],Listes!$A:$B,2,FALSE))</f>
        <v/>
      </c>
      <c r="B685" s="12" t="str">
        <f>IF(ISBLANK(Tableau41516[[#This Row],[Matricule]]),"",VLOOKUP(Tableau41516[[#This Row],[Matricule]],#REF!,2,FALSE))</f>
        <v/>
      </c>
      <c r="C685" s="12" t="str">
        <f>IF(ISBLANK(Tableau41516[[#This Row],[Matricule]]),"",VLOOKUP(Tableau41516[[#This Row],[Matricule]],#REF!,3,FALSE))</f>
        <v/>
      </c>
      <c r="D685" s="12" t="str">
        <f>CONCATENATE(Tableau41516[[#This Row],[Semaine]],Tableau41516[[#This Row],[Matricule]])</f>
        <v/>
      </c>
      <c r="H685" s="8"/>
      <c r="I685" s="8"/>
      <c r="J685" s="8"/>
      <c r="K685" s="8"/>
      <c r="L685" s="8"/>
      <c r="M685" s="8"/>
      <c r="N685" s="8"/>
      <c r="O685" s="21">
        <f>COUNTIF(Tableau41516[[#This Row],[Lundi]:[Dimanche]],"&gt;0")</f>
        <v>0</v>
      </c>
      <c r="P685" s="21">
        <f>SUM(Tableau41516[[#This Row],[Lundi]:[Dimanche]])</f>
        <v>0</v>
      </c>
      <c r="Q685" s="21">
        <f>COUNTIF(Tableau41516[[#This Row],[Lundi]:[Dimanche]],"&gt;=190")*1000</f>
        <v>0</v>
      </c>
      <c r="R685" s="21">
        <f t="shared" si="20"/>
        <v>0</v>
      </c>
      <c r="S685" s="21">
        <f t="shared" si="21"/>
        <v>0</v>
      </c>
      <c r="T685" s="54" t="str">
        <f>IF(Tableau41516[[#This Row],[Matricule]]&gt;1,IF(COUNTIF(Tableau41516[DateMatricule],Tableau41516[[#This Row],[DateMatricule]])&gt;1,"Doublon",""),"")</f>
        <v/>
      </c>
      <c r="U685"/>
    </row>
    <row r="686" spans="1:21" x14ac:dyDescent="0.25">
      <c r="A686" s="12" t="str">
        <f>IF(Tableau41516[[#This Row],[Semaine]]="","",VLOOKUP(Tableau41516[[#This Row],[Semaine]],Listes!$A:$B,2,FALSE))</f>
        <v/>
      </c>
      <c r="B686" s="12" t="str">
        <f>IF(ISBLANK(Tableau41516[[#This Row],[Matricule]]),"",VLOOKUP(Tableau41516[[#This Row],[Matricule]],#REF!,2,FALSE))</f>
        <v/>
      </c>
      <c r="C686" s="12" t="str">
        <f>IF(ISBLANK(Tableau41516[[#This Row],[Matricule]]),"",VLOOKUP(Tableau41516[[#This Row],[Matricule]],#REF!,3,FALSE))</f>
        <v/>
      </c>
      <c r="D686" s="12" t="str">
        <f>CONCATENATE(Tableau41516[[#This Row],[Semaine]],Tableau41516[[#This Row],[Matricule]])</f>
        <v/>
      </c>
      <c r="H686" s="8"/>
      <c r="I686" s="8"/>
      <c r="J686" s="8"/>
      <c r="K686" s="8"/>
      <c r="L686" s="8"/>
      <c r="M686" s="8"/>
      <c r="N686" s="8"/>
      <c r="O686" s="21">
        <f>COUNTIF(Tableau41516[[#This Row],[Lundi]:[Dimanche]],"&gt;0")</f>
        <v>0</v>
      </c>
      <c r="P686" s="21">
        <f>SUM(Tableau41516[[#This Row],[Lundi]:[Dimanche]])</f>
        <v>0</v>
      </c>
      <c r="Q686" s="21">
        <f>COUNTIF(Tableau41516[[#This Row],[Lundi]:[Dimanche]],"&gt;=190")*1000</f>
        <v>0</v>
      </c>
      <c r="R686" s="21">
        <f t="shared" si="20"/>
        <v>0</v>
      </c>
      <c r="S686" s="21">
        <f t="shared" si="21"/>
        <v>0</v>
      </c>
      <c r="T686" s="54" t="str">
        <f>IF(Tableau41516[[#This Row],[Matricule]]&gt;1,IF(COUNTIF(Tableau41516[DateMatricule],Tableau41516[[#This Row],[DateMatricule]])&gt;1,"Doublon",""),"")</f>
        <v/>
      </c>
      <c r="U686"/>
    </row>
    <row r="687" spans="1:21" x14ac:dyDescent="0.25">
      <c r="A687" s="12" t="str">
        <f>IF(Tableau41516[[#This Row],[Semaine]]="","",VLOOKUP(Tableau41516[[#This Row],[Semaine]],Listes!$A:$B,2,FALSE))</f>
        <v/>
      </c>
      <c r="B687" s="12" t="str">
        <f>IF(ISBLANK(Tableau41516[[#This Row],[Matricule]]),"",VLOOKUP(Tableau41516[[#This Row],[Matricule]],#REF!,2,FALSE))</f>
        <v/>
      </c>
      <c r="C687" s="12" t="str">
        <f>IF(ISBLANK(Tableau41516[[#This Row],[Matricule]]),"",VLOOKUP(Tableau41516[[#This Row],[Matricule]],#REF!,3,FALSE))</f>
        <v/>
      </c>
      <c r="D687" s="12" t="str">
        <f>CONCATENATE(Tableau41516[[#This Row],[Semaine]],Tableau41516[[#This Row],[Matricule]])</f>
        <v/>
      </c>
      <c r="H687" s="8"/>
      <c r="I687" s="8"/>
      <c r="J687" s="8"/>
      <c r="K687" s="8"/>
      <c r="L687" s="8"/>
      <c r="M687" s="8"/>
      <c r="N687" s="8"/>
      <c r="O687" s="21">
        <f>COUNTIF(Tableau41516[[#This Row],[Lundi]:[Dimanche]],"&gt;0")</f>
        <v>0</v>
      </c>
      <c r="P687" s="21">
        <f>SUM(Tableau41516[[#This Row],[Lundi]:[Dimanche]])</f>
        <v>0</v>
      </c>
      <c r="Q687" s="21">
        <f>COUNTIF(Tableau41516[[#This Row],[Lundi]:[Dimanche]],"&gt;=190")*1000</f>
        <v>0</v>
      </c>
      <c r="R687" s="21">
        <f t="shared" si="20"/>
        <v>0</v>
      </c>
      <c r="S687" s="21">
        <f t="shared" si="21"/>
        <v>0</v>
      </c>
      <c r="T687" s="54" t="str">
        <f>IF(Tableau41516[[#This Row],[Matricule]]&gt;1,IF(COUNTIF(Tableau41516[DateMatricule],Tableau41516[[#This Row],[DateMatricule]])&gt;1,"Doublon",""),"")</f>
        <v/>
      </c>
      <c r="U687"/>
    </row>
    <row r="688" spans="1:21" x14ac:dyDescent="0.25">
      <c r="A688" s="12" t="str">
        <f>IF(Tableau41516[[#This Row],[Semaine]]="","",VLOOKUP(Tableau41516[[#This Row],[Semaine]],Listes!$A:$B,2,FALSE))</f>
        <v/>
      </c>
      <c r="B688" s="12" t="str">
        <f>IF(ISBLANK(Tableau41516[[#This Row],[Matricule]]),"",VLOOKUP(Tableau41516[[#This Row],[Matricule]],#REF!,2,FALSE))</f>
        <v/>
      </c>
      <c r="C688" s="12" t="str">
        <f>IF(ISBLANK(Tableau41516[[#This Row],[Matricule]]),"",VLOOKUP(Tableau41516[[#This Row],[Matricule]],#REF!,3,FALSE))</f>
        <v/>
      </c>
      <c r="D688" s="12" t="str">
        <f>CONCATENATE(Tableau41516[[#This Row],[Semaine]],Tableau41516[[#This Row],[Matricule]])</f>
        <v/>
      </c>
      <c r="H688" s="8"/>
      <c r="I688" s="8"/>
      <c r="J688" s="8"/>
      <c r="K688" s="8"/>
      <c r="L688" s="8"/>
      <c r="M688" s="8"/>
      <c r="N688" s="8"/>
      <c r="O688" s="21">
        <f>COUNTIF(Tableau41516[[#This Row],[Lundi]:[Dimanche]],"&gt;0")</f>
        <v>0</v>
      </c>
      <c r="P688" s="21">
        <f>SUM(Tableau41516[[#This Row],[Lundi]:[Dimanche]])</f>
        <v>0</v>
      </c>
      <c r="Q688" s="21">
        <f>COUNTIF(Tableau41516[[#This Row],[Lundi]:[Dimanche]],"&gt;=190")*1000</f>
        <v>0</v>
      </c>
      <c r="R688" s="21">
        <f t="shared" si="20"/>
        <v>0</v>
      </c>
      <c r="S688" s="21">
        <f t="shared" si="21"/>
        <v>0</v>
      </c>
      <c r="T688" s="54" t="str">
        <f>IF(Tableau41516[[#This Row],[Matricule]]&gt;1,IF(COUNTIF(Tableau41516[DateMatricule],Tableau41516[[#This Row],[DateMatricule]])&gt;1,"Doublon",""),"")</f>
        <v/>
      </c>
      <c r="U688"/>
    </row>
    <row r="689" spans="1:21" x14ac:dyDescent="0.25">
      <c r="A689" s="12" t="str">
        <f>IF(Tableau41516[[#This Row],[Semaine]]="","",VLOOKUP(Tableau41516[[#This Row],[Semaine]],Listes!$A:$B,2,FALSE))</f>
        <v/>
      </c>
      <c r="B689" s="12" t="str">
        <f>IF(ISBLANK(Tableau41516[[#This Row],[Matricule]]),"",VLOOKUP(Tableau41516[[#This Row],[Matricule]],#REF!,2,FALSE))</f>
        <v/>
      </c>
      <c r="C689" s="12" t="str">
        <f>IF(ISBLANK(Tableau41516[[#This Row],[Matricule]]),"",VLOOKUP(Tableau41516[[#This Row],[Matricule]],#REF!,3,FALSE))</f>
        <v/>
      </c>
      <c r="D689" s="12" t="str">
        <f>CONCATENATE(Tableau41516[[#This Row],[Semaine]],Tableau41516[[#This Row],[Matricule]])</f>
        <v/>
      </c>
      <c r="H689" s="8"/>
      <c r="I689" s="8"/>
      <c r="J689" s="8"/>
      <c r="K689" s="8"/>
      <c r="L689" s="8"/>
      <c r="M689" s="8"/>
      <c r="N689" s="8"/>
      <c r="O689" s="21">
        <f>COUNTIF(Tableau41516[[#This Row],[Lundi]:[Dimanche]],"&gt;0")</f>
        <v>0</v>
      </c>
      <c r="P689" s="21">
        <f>SUM(Tableau41516[[#This Row],[Lundi]:[Dimanche]])</f>
        <v>0</v>
      </c>
      <c r="Q689" s="21">
        <f>COUNTIF(Tableau41516[[#This Row],[Lundi]:[Dimanche]],"&gt;=190")*1000</f>
        <v>0</v>
      </c>
      <c r="R689" s="21">
        <f t="shared" si="20"/>
        <v>0</v>
      </c>
      <c r="S689" s="21">
        <f t="shared" si="21"/>
        <v>0</v>
      </c>
      <c r="T689" s="54" t="str">
        <f>IF(Tableau41516[[#This Row],[Matricule]]&gt;1,IF(COUNTIF(Tableau41516[DateMatricule],Tableau41516[[#This Row],[DateMatricule]])&gt;1,"Doublon",""),"")</f>
        <v/>
      </c>
      <c r="U689"/>
    </row>
    <row r="690" spans="1:21" x14ac:dyDescent="0.25">
      <c r="A690" s="12" t="str">
        <f>IF(Tableau41516[[#This Row],[Semaine]]="","",VLOOKUP(Tableau41516[[#This Row],[Semaine]],Listes!$A:$B,2,FALSE))</f>
        <v/>
      </c>
      <c r="B690" s="12" t="str">
        <f>IF(ISBLANK(Tableau41516[[#This Row],[Matricule]]),"",VLOOKUP(Tableau41516[[#This Row],[Matricule]],#REF!,2,FALSE))</f>
        <v/>
      </c>
      <c r="C690" s="12" t="str">
        <f>IF(ISBLANK(Tableau41516[[#This Row],[Matricule]]),"",VLOOKUP(Tableau41516[[#This Row],[Matricule]],#REF!,3,FALSE))</f>
        <v/>
      </c>
      <c r="D690" s="12" t="str">
        <f>CONCATENATE(Tableau41516[[#This Row],[Semaine]],Tableau41516[[#This Row],[Matricule]])</f>
        <v/>
      </c>
      <c r="H690" s="8"/>
      <c r="I690" s="8"/>
      <c r="J690" s="8"/>
      <c r="K690" s="8"/>
      <c r="L690" s="8"/>
      <c r="M690" s="8"/>
      <c r="N690" s="8"/>
      <c r="O690" s="21">
        <f>COUNTIF(Tableau41516[[#This Row],[Lundi]:[Dimanche]],"&gt;0")</f>
        <v>0</v>
      </c>
      <c r="P690" s="21">
        <f>SUM(Tableau41516[[#This Row],[Lundi]:[Dimanche]])</f>
        <v>0</v>
      </c>
      <c r="Q690" s="21">
        <f>COUNTIF(Tableau41516[[#This Row],[Lundi]:[Dimanche]],"&gt;=190")*1000</f>
        <v>0</v>
      </c>
      <c r="R690" s="21">
        <f t="shared" si="20"/>
        <v>0</v>
      </c>
      <c r="S690" s="21">
        <f t="shared" si="21"/>
        <v>0</v>
      </c>
      <c r="T690" s="54" t="str">
        <f>IF(Tableau41516[[#This Row],[Matricule]]&gt;1,IF(COUNTIF(Tableau41516[DateMatricule],Tableau41516[[#This Row],[DateMatricule]])&gt;1,"Doublon",""),"")</f>
        <v/>
      </c>
      <c r="U690"/>
    </row>
    <row r="691" spans="1:21" x14ac:dyDescent="0.25">
      <c r="A691" s="12" t="str">
        <f>IF(Tableau41516[[#This Row],[Semaine]]="","",VLOOKUP(Tableau41516[[#This Row],[Semaine]],Listes!$A:$B,2,FALSE))</f>
        <v/>
      </c>
      <c r="B691" s="12" t="str">
        <f>IF(ISBLANK(Tableau41516[[#This Row],[Matricule]]),"",VLOOKUP(Tableau41516[[#This Row],[Matricule]],#REF!,2,FALSE))</f>
        <v/>
      </c>
      <c r="C691" s="12" t="str">
        <f>IF(ISBLANK(Tableau41516[[#This Row],[Matricule]]),"",VLOOKUP(Tableau41516[[#This Row],[Matricule]],#REF!,3,FALSE))</f>
        <v/>
      </c>
      <c r="D691" s="12" t="str">
        <f>CONCATENATE(Tableau41516[[#This Row],[Semaine]],Tableau41516[[#This Row],[Matricule]])</f>
        <v/>
      </c>
      <c r="H691" s="8"/>
      <c r="I691" s="8"/>
      <c r="J691" s="8"/>
      <c r="K691" s="8"/>
      <c r="L691" s="8"/>
      <c r="M691" s="8"/>
      <c r="N691" s="8"/>
      <c r="O691" s="21">
        <f>COUNTIF(Tableau41516[[#This Row],[Lundi]:[Dimanche]],"&gt;0")</f>
        <v>0</v>
      </c>
      <c r="P691" s="21">
        <f>SUM(Tableau41516[[#This Row],[Lundi]:[Dimanche]])</f>
        <v>0</v>
      </c>
      <c r="Q691" s="21">
        <f>COUNTIF(Tableau41516[[#This Row],[Lundi]:[Dimanche]],"&gt;=190")*1000</f>
        <v>0</v>
      </c>
      <c r="R691" s="21">
        <f t="shared" si="20"/>
        <v>0</v>
      </c>
      <c r="S691" s="21">
        <f t="shared" si="21"/>
        <v>0</v>
      </c>
      <c r="T691" s="54" t="str">
        <f>IF(Tableau41516[[#This Row],[Matricule]]&gt;1,IF(COUNTIF(Tableau41516[DateMatricule],Tableau41516[[#This Row],[DateMatricule]])&gt;1,"Doublon",""),"")</f>
        <v/>
      </c>
      <c r="U691"/>
    </row>
    <row r="692" spans="1:21" x14ac:dyDescent="0.25">
      <c r="A692" s="12" t="str">
        <f>IF(Tableau41516[[#This Row],[Semaine]]="","",VLOOKUP(Tableau41516[[#This Row],[Semaine]],Listes!$A:$B,2,FALSE))</f>
        <v/>
      </c>
      <c r="B692" s="12" t="str">
        <f>IF(ISBLANK(Tableau41516[[#This Row],[Matricule]]),"",VLOOKUP(Tableau41516[[#This Row],[Matricule]],#REF!,2,FALSE))</f>
        <v/>
      </c>
      <c r="C692" s="12" t="str">
        <f>IF(ISBLANK(Tableau41516[[#This Row],[Matricule]]),"",VLOOKUP(Tableau41516[[#This Row],[Matricule]],#REF!,3,FALSE))</f>
        <v/>
      </c>
      <c r="D692" s="12" t="str">
        <f>CONCATENATE(Tableau41516[[#This Row],[Semaine]],Tableau41516[[#This Row],[Matricule]])</f>
        <v/>
      </c>
      <c r="H692" s="8"/>
      <c r="I692" s="8"/>
      <c r="J692" s="8"/>
      <c r="K692" s="8"/>
      <c r="L692" s="8"/>
      <c r="M692" s="8"/>
      <c r="N692" s="8"/>
      <c r="O692" s="21">
        <f>COUNTIF(Tableau41516[[#This Row],[Lundi]:[Dimanche]],"&gt;0")</f>
        <v>0</v>
      </c>
      <c r="P692" s="21">
        <f>SUM(Tableau41516[[#This Row],[Lundi]:[Dimanche]])</f>
        <v>0</v>
      </c>
      <c r="Q692" s="21">
        <f>COUNTIF(Tableau41516[[#This Row],[Lundi]:[Dimanche]],"&gt;=190")*1000</f>
        <v>0</v>
      </c>
      <c r="R692" s="21">
        <f t="shared" si="20"/>
        <v>0</v>
      </c>
      <c r="S692" s="21">
        <f t="shared" si="21"/>
        <v>0</v>
      </c>
      <c r="T692" s="54" t="str">
        <f>IF(Tableau41516[[#This Row],[Matricule]]&gt;1,IF(COUNTIF(Tableau41516[DateMatricule],Tableau41516[[#This Row],[DateMatricule]])&gt;1,"Doublon",""),"")</f>
        <v/>
      </c>
      <c r="U692"/>
    </row>
    <row r="693" spans="1:21" x14ac:dyDescent="0.25">
      <c r="A693" s="12" t="str">
        <f>IF(Tableau41516[[#This Row],[Semaine]]="","",VLOOKUP(Tableau41516[[#This Row],[Semaine]],Listes!$A:$B,2,FALSE))</f>
        <v/>
      </c>
      <c r="B693" s="12" t="str">
        <f>IF(ISBLANK(Tableau41516[[#This Row],[Matricule]]),"",VLOOKUP(Tableau41516[[#This Row],[Matricule]],#REF!,2,FALSE))</f>
        <v/>
      </c>
      <c r="C693" s="12" t="str">
        <f>IF(ISBLANK(Tableau41516[[#This Row],[Matricule]]),"",VLOOKUP(Tableau41516[[#This Row],[Matricule]],#REF!,3,FALSE))</f>
        <v/>
      </c>
      <c r="D693" s="12" t="str">
        <f>CONCATENATE(Tableau41516[[#This Row],[Semaine]],Tableau41516[[#This Row],[Matricule]])</f>
        <v/>
      </c>
      <c r="H693" s="8"/>
      <c r="I693" s="8"/>
      <c r="J693" s="8"/>
      <c r="K693" s="8"/>
      <c r="L693" s="8"/>
      <c r="M693" s="8"/>
      <c r="N693" s="8"/>
      <c r="O693" s="21">
        <f>COUNTIF(Tableau41516[[#This Row],[Lundi]:[Dimanche]],"&gt;0")</f>
        <v>0</v>
      </c>
      <c r="P693" s="21">
        <f>SUM(Tableau41516[[#This Row],[Lundi]:[Dimanche]])</f>
        <v>0</v>
      </c>
      <c r="Q693" s="21">
        <f>COUNTIF(Tableau41516[[#This Row],[Lundi]:[Dimanche]],"&gt;=190")*1000</f>
        <v>0</v>
      </c>
      <c r="R693" s="21">
        <f t="shared" si="20"/>
        <v>0</v>
      </c>
      <c r="S693" s="21">
        <f t="shared" si="21"/>
        <v>0</v>
      </c>
      <c r="T693" s="54" t="str">
        <f>IF(Tableau41516[[#This Row],[Matricule]]&gt;1,IF(COUNTIF(Tableau41516[DateMatricule],Tableau41516[[#This Row],[DateMatricule]])&gt;1,"Doublon",""),"")</f>
        <v/>
      </c>
      <c r="U693"/>
    </row>
    <row r="694" spans="1:21" x14ac:dyDescent="0.25">
      <c r="A694" s="12" t="str">
        <f>IF(Tableau41516[[#This Row],[Semaine]]="","",VLOOKUP(Tableau41516[[#This Row],[Semaine]],Listes!$A:$B,2,FALSE))</f>
        <v/>
      </c>
      <c r="B694" s="12" t="str">
        <f>IF(ISBLANK(Tableau41516[[#This Row],[Matricule]]),"",VLOOKUP(Tableau41516[[#This Row],[Matricule]],#REF!,2,FALSE))</f>
        <v/>
      </c>
      <c r="C694" s="12" t="str">
        <f>IF(ISBLANK(Tableau41516[[#This Row],[Matricule]]),"",VLOOKUP(Tableau41516[[#This Row],[Matricule]],#REF!,3,FALSE))</f>
        <v/>
      </c>
      <c r="D694" s="12" t="str">
        <f>CONCATENATE(Tableau41516[[#This Row],[Semaine]],Tableau41516[[#This Row],[Matricule]])</f>
        <v/>
      </c>
      <c r="H694" s="8"/>
      <c r="I694" s="8"/>
      <c r="J694" s="8"/>
      <c r="K694" s="8"/>
      <c r="L694" s="8"/>
      <c r="M694" s="8"/>
      <c r="N694" s="8"/>
      <c r="O694" s="21">
        <f>COUNTIF(Tableau41516[[#This Row],[Lundi]:[Dimanche]],"&gt;0")</f>
        <v>0</v>
      </c>
      <c r="P694" s="21">
        <f>SUM(Tableau41516[[#This Row],[Lundi]:[Dimanche]])</f>
        <v>0</v>
      </c>
      <c r="Q694" s="21">
        <f>COUNTIF(Tableau41516[[#This Row],[Lundi]:[Dimanche]],"&gt;=190")*1000</f>
        <v>0</v>
      </c>
      <c r="R694" s="21">
        <f t="shared" si="20"/>
        <v>0</v>
      </c>
      <c r="S694" s="21">
        <f t="shared" si="21"/>
        <v>0</v>
      </c>
      <c r="T694" s="54" t="str">
        <f>IF(Tableau41516[[#This Row],[Matricule]]&gt;1,IF(COUNTIF(Tableau41516[DateMatricule],Tableau41516[[#This Row],[DateMatricule]])&gt;1,"Doublon",""),"")</f>
        <v/>
      </c>
      <c r="U694"/>
    </row>
    <row r="695" spans="1:21" x14ac:dyDescent="0.25">
      <c r="A695" s="12" t="str">
        <f>IF(Tableau41516[[#This Row],[Semaine]]="","",VLOOKUP(Tableau41516[[#This Row],[Semaine]],Listes!$A:$B,2,FALSE))</f>
        <v/>
      </c>
      <c r="B695" s="12" t="str">
        <f>IF(ISBLANK(Tableau41516[[#This Row],[Matricule]]),"",VLOOKUP(Tableau41516[[#This Row],[Matricule]],#REF!,2,FALSE))</f>
        <v/>
      </c>
      <c r="C695" s="12" t="str">
        <f>IF(ISBLANK(Tableau41516[[#This Row],[Matricule]]),"",VLOOKUP(Tableau41516[[#This Row],[Matricule]],#REF!,3,FALSE))</f>
        <v/>
      </c>
      <c r="D695" s="12" t="str">
        <f>CONCATENATE(Tableau41516[[#This Row],[Semaine]],Tableau41516[[#This Row],[Matricule]])</f>
        <v/>
      </c>
      <c r="H695" s="8"/>
      <c r="I695" s="8"/>
      <c r="J695" s="8"/>
      <c r="K695" s="8"/>
      <c r="L695" s="8"/>
      <c r="M695" s="8"/>
      <c r="N695" s="8"/>
      <c r="O695" s="21">
        <f>COUNTIF(Tableau41516[[#This Row],[Lundi]:[Dimanche]],"&gt;0")</f>
        <v>0</v>
      </c>
      <c r="P695" s="21">
        <f>SUM(Tableau41516[[#This Row],[Lundi]:[Dimanche]])</f>
        <v>0</v>
      </c>
      <c r="Q695" s="21">
        <f>COUNTIF(Tableau41516[[#This Row],[Lundi]:[Dimanche]],"&gt;=190")*1000</f>
        <v>0</v>
      </c>
      <c r="R695" s="21">
        <f t="shared" si="20"/>
        <v>0</v>
      </c>
      <c r="S695" s="21">
        <f t="shared" si="21"/>
        <v>0</v>
      </c>
      <c r="T695" s="54" t="str">
        <f>IF(Tableau41516[[#This Row],[Matricule]]&gt;1,IF(COUNTIF(Tableau41516[DateMatricule],Tableau41516[[#This Row],[DateMatricule]])&gt;1,"Doublon",""),"")</f>
        <v/>
      </c>
      <c r="U695"/>
    </row>
    <row r="696" spans="1:21" x14ac:dyDescent="0.25">
      <c r="A696" s="12" t="str">
        <f>IF(Tableau41516[[#This Row],[Semaine]]="","",VLOOKUP(Tableau41516[[#This Row],[Semaine]],Listes!$A:$B,2,FALSE))</f>
        <v/>
      </c>
      <c r="B696" s="12" t="str">
        <f>IF(ISBLANK(Tableau41516[[#This Row],[Matricule]]),"",VLOOKUP(Tableau41516[[#This Row],[Matricule]],#REF!,2,FALSE))</f>
        <v/>
      </c>
      <c r="C696" s="12" t="str">
        <f>IF(ISBLANK(Tableau41516[[#This Row],[Matricule]]),"",VLOOKUP(Tableau41516[[#This Row],[Matricule]],#REF!,3,FALSE))</f>
        <v/>
      </c>
      <c r="D696" s="12" t="str">
        <f>CONCATENATE(Tableau41516[[#This Row],[Semaine]],Tableau41516[[#This Row],[Matricule]])</f>
        <v/>
      </c>
      <c r="H696" s="8"/>
      <c r="I696" s="8"/>
      <c r="J696" s="8"/>
      <c r="K696" s="8"/>
      <c r="L696" s="8"/>
      <c r="M696" s="8"/>
      <c r="N696" s="8"/>
      <c r="O696" s="21">
        <f>COUNTIF(Tableau41516[[#This Row],[Lundi]:[Dimanche]],"&gt;0")</f>
        <v>0</v>
      </c>
      <c r="P696" s="21">
        <f>SUM(Tableau41516[[#This Row],[Lundi]:[Dimanche]])</f>
        <v>0</v>
      </c>
      <c r="Q696" s="21">
        <f>COUNTIF(Tableau41516[[#This Row],[Lundi]:[Dimanche]],"&gt;=190")*1000</f>
        <v>0</v>
      </c>
      <c r="R696" s="21">
        <f t="shared" si="20"/>
        <v>0</v>
      </c>
      <c r="S696" s="21">
        <f t="shared" si="21"/>
        <v>0</v>
      </c>
      <c r="T696" s="54" t="str">
        <f>IF(Tableau41516[[#This Row],[Matricule]]&gt;1,IF(COUNTIF(Tableau41516[DateMatricule],Tableau41516[[#This Row],[DateMatricule]])&gt;1,"Doublon",""),"")</f>
        <v/>
      </c>
      <c r="U696"/>
    </row>
    <row r="697" spans="1:21" x14ac:dyDescent="0.25">
      <c r="A697" s="12" t="str">
        <f>IF(Tableau41516[[#This Row],[Semaine]]="","",VLOOKUP(Tableau41516[[#This Row],[Semaine]],Listes!$A:$B,2,FALSE))</f>
        <v/>
      </c>
      <c r="B697" s="12" t="str">
        <f>IF(ISBLANK(Tableau41516[[#This Row],[Matricule]]),"",VLOOKUP(Tableau41516[[#This Row],[Matricule]],#REF!,2,FALSE))</f>
        <v/>
      </c>
      <c r="C697" s="12" t="str">
        <f>IF(ISBLANK(Tableau41516[[#This Row],[Matricule]]),"",VLOOKUP(Tableau41516[[#This Row],[Matricule]],#REF!,3,FALSE))</f>
        <v/>
      </c>
      <c r="D697" s="12" t="str">
        <f>CONCATENATE(Tableau41516[[#This Row],[Semaine]],Tableau41516[[#This Row],[Matricule]])</f>
        <v/>
      </c>
      <c r="H697" s="8"/>
      <c r="I697" s="8"/>
      <c r="J697" s="8"/>
      <c r="K697" s="8"/>
      <c r="L697" s="8"/>
      <c r="M697" s="8"/>
      <c r="N697" s="8"/>
      <c r="O697" s="21">
        <f>COUNTIF(Tableau41516[[#This Row],[Lundi]:[Dimanche]],"&gt;0")</f>
        <v>0</v>
      </c>
      <c r="P697" s="21">
        <f>SUM(Tableau41516[[#This Row],[Lundi]:[Dimanche]])</f>
        <v>0</v>
      </c>
      <c r="Q697" s="21">
        <f>COUNTIF(Tableau41516[[#This Row],[Lundi]:[Dimanche]],"&gt;=190")*1000</f>
        <v>0</v>
      </c>
      <c r="R697" s="21">
        <f t="shared" si="20"/>
        <v>0</v>
      </c>
      <c r="S697" s="21">
        <f t="shared" si="21"/>
        <v>0</v>
      </c>
      <c r="T697" s="54" t="str">
        <f>IF(Tableau41516[[#This Row],[Matricule]]&gt;1,IF(COUNTIF(Tableau41516[DateMatricule],Tableau41516[[#This Row],[DateMatricule]])&gt;1,"Doublon",""),"")</f>
        <v/>
      </c>
      <c r="U697"/>
    </row>
    <row r="698" spans="1:21" x14ac:dyDescent="0.25">
      <c r="A698" s="12" t="str">
        <f>IF(Tableau41516[[#This Row],[Semaine]]="","",VLOOKUP(Tableau41516[[#This Row],[Semaine]],Listes!$A:$B,2,FALSE))</f>
        <v/>
      </c>
      <c r="B698" s="12" t="str">
        <f>IF(ISBLANK(Tableau41516[[#This Row],[Matricule]]),"",VLOOKUP(Tableau41516[[#This Row],[Matricule]],#REF!,2,FALSE))</f>
        <v/>
      </c>
      <c r="C698" s="12" t="str">
        <f>IF(ISBLANK(Tableau41516[[#This Row],[Matricule]]),"",VLOOKUP(Tableau41516[[#This Row],[Matricule]],#REF!,3,FALSE))</f>
        <v/>
      </c>
      <c r="D698" s="12" t="str">
        <f>CONCATENATE(Tableau41516[[#This Row],[Semaine]],Tableau41516[[#This Row],[Matricule]])</f>
        <v/>
      </c>
      <c r="H698" s="8"/>
      <c r="I698" s="8"/>
      <c r="J698" s="8"/>
      <c r="K698" s="8"/>
      <c r="L698" s="8"/>
      <c r="M698" s="8"/>
      <c r="N698" s="8"/>
      <c r="O698" s="21">
        <f>COUNTIF(Tableau41516[[#This Row],[Lundi]:[Dimanche]],"&gt;0")</f>
        <v>0</v>
      </c>
      <c r="P698" s="21">
        <f>SUM(Tableau41516[[#This Row],[Lundi]:[Dimanche]])</f>
        <v>0</v>
      </c>
      <c r="Q698" s="21">
        <f>COUNTIF(Tableau41516[[#This Row],[Lundi]:[Dimanche]],"&gt;=190")*1000</f>
        <v>0</v>
      </c>
      <c r="R698" s="21">
        <f t="shared" si="20"/>
        <v>0</v>
      </c>
      <c r="S698" s="21">
        <f t="shared" si="21"/>
        <v>0</v>
      </c>
      <c r="T698" s="54" t="str">
        <f>IF(Tableau41516[[#This Row],[Matricule]]&gt;1,IF(COUNTIF(Tableau41516[DateMatricule],Tableau41516[[#This Row],[DateMatricule]])&gt;1,"Doublon",""),"")</f>
        <v/>
      </c>
      <c r="U698"/>
    </row>
    <row r="699" spans="1:21" x14ac:dyDescent="0.25">
      <c r="A699" s="12" t="str">
        <f>IF(Tableau41516[[#This Row],[Semaine]]="","",VLOOKUP(Tableau41516[[#This Row],[Semaine]],Listes!$A:$B,2,FALSE))</f>
        <v/>
      </c>
      <c r="B699" s="12" t="str">
        <f>IF(ISBLANK(Tableau41516[[#This Row],[Matricule]]),"",VLOOKUP(Tableau41516[[#This Row],[Matricule]],#REF!,2,FALSE))</f>
        <v/>
      </c>
      <c r="C699" s="12" t="str">
        <f>IF(ISBLANK(Tableau41516[[#This Row],[Matricule]]),"",VLOOKUP(Tableau41516[[#This Row],[Matricule]],#REF!,3,FALSE))</f>
        <v/>
      </c>
      <c r="D699" s="12" t="str">
        <f>CONCATENATE(Tableau41516[[#This Row],[Semaine]],Tableau41516[[#This Row],[Matricule]])</f>
        <v/>
      </c>
      <c r="H699" s="8"/>
      <c r="I699" s="8"/>
      <c r="J699" s="8"/>
      <c r="K699" s="8"/>
      <c r="L699" s="8"/>
      <c r="M699" s="8"/>
      <c r="N699" s="8"/>
      <c r="O699" s="21">
        <f>COUNTIF(Tableau41516[[#This Row],[Lundi]:[Dimanche]],"&gt;0")</f>
        <v>0</v>
      </c>
      <c r="P699" s="21">
        <f>SUM(Tableau41516[[#This Row],[Lundi]:[Dimanche]])</f>
        <v>0</v>
      </c>
      <c r="Q699" s="21">
        <f>COUNTIF(Tableau41516[[#This Row],[Lundi]:[Dimanche]],"&gt;=190")*1000</f>
        <v>0</v>
      </c>
      <c r="R699" s="21">
        <f t="shared" si="20"/>
        <v>0</v>
      </c>
      <c r="S699" s="21">
        <f t="shared" si="21"/>
        <v>0</v>
      </c>
      <c r="T699" s="54" t="str">
        <f>IF(Tableau41516[[#This Row],[Matricule]]&gt;1,IF(COUNTIF(Tableau41516[DateMatricule],Tableau41516[[#This Row],[DateMatricule]])&gt;1,"Doublon",""),"")</f>
        <v/>
      </c>
      <c r="U699"/>
    </row>
    <row r="700" spans="1:21" x14ac:dyDescent="0.25">
      <c r="A700" s="12" t="str">
        <f>IF(Tableau41516[[#This Row],[Semaine]]="","",VLOOKUP(Tableau41516[[#This Row],[Semaine]],Listes!$A:$B,2,FALSE))</f>
        <v/>
      </c>
      <c r="B700" s="12" t="str">
        <f>IF(ISBLANK(Tableau41516[[#This Row],[Matricule]]),"",VLOOKUP(Tableau41516[[#This Row],[Matricule]],#REF!,2,FALSE))</f>
        <v/>
      </c>
      <c r="C700" s="12" t="str">
        <f>IF(ISBLANK(Tableau41516[[#This Row],[Matricule]]),"",VLOOKUP(Tableau41516[[#This Row],[Matricule]],#REF!,3,FALSE))</f>
        <v/>
      </c>
      <c r="D700" s="12" t="str">
        <f>CONCATENATE(Tableau41516[[#This Row],[Semaine]],Tableau41516[[#This Row],[Matricule]])</f>
        <v/>
      </c>
      <c r="H700" s="8"/>
      <c r="I700" s="8"/>
      <c r="J700" s="8"/>
      <c r="K700" s="8"/>
      <c r="L700" s="8"/>
      <c r="M700" s="8"/>
      <c r="N700" s="8"/>
      <c r="O700" s="21">
        <f>COUNTIF(Tableau41516[[#This Row],[Lundi]:[Dimanche]],"&gt;0")</f>
        <v>0</v>
      </c>
      <c r="P700" s="21">
        <f>SUM(Tableau41516[[#This Row],[Lundi]:[Dimanche]])</f>
        <v>0</v>
      </c>
      <c r="Q700" s="21">
        <f>COUNTIF(Tableau41516[[#This Row],[Lundi]:[Dimanche]],"&gt;=190")*1000</f>
        <v>0</v>
      </c>
      <c r="R700" s="21">
        <f t="shared" si="20"/>
        <v>0</v>
      </c>
      <c r="S700" s="21">
        <f t="shared" si="21"/>
        <v>0</v>
      </c>
      <c r="T700" s="54" t="str">
        <f>IF(Tableau41516[[#This Row],[Matricule]]&gt;1,IF(COUNTIF(Tableau41516[DateMatricule],Tableau41516[[#This Row],[DateMatricule]])&gt;1,"Doublon",""),"")</f>
        <v/>
      </c>
      <c r="U700"/>
    </row>
    <row r="701" spans="1:21" x14ac:dyDescent="0.25">
      <c r="A701" s="12" t="str">
        <f>IF(Tableau41516[[#This Row],[Semaine]]="","",VLOOKUP(Tableau41516[[#This Row],[Semaine]],Listes!$A:$B,2,FALSE))</f>
        <v/>
      </c>
      <c r="B701" s="12" t="str">
        <f>IF(ISBLANK(Tableau41516[[#This Row],[Matricule]]),"",VLOOKUP(Tableau41516[[#This Row],[Matricule]],#REF!,2,FALSE))</f>
        <v/>
      </c>
      <c r="C701" s="12" t="str">
        <f>IF(ISBLANK(Tableau41516[[#This Row],[Matricule]]),"",VLOOKUP(Tableau41516[[#This Row],[Matricule]],#REF!,3,FALSE))</f>
        <v/>
      </c>
      <c r="D701" s="12" t="str">
        <f>CONCATENATE(Tableau41516[[#This Row],[Semaine]],Tableau41516[[#This Row],[Matricule]])</f>
        <v/>
      </c>
      <c r="H701" s="8"/>
      <c r="I701" s="8"/>
      <c r="J701" s="8"/>
      <c r="K701" s="8"/>
      <c r="L701" s="8"/>
      <c r="M701" s="8"/>
      <c r="N701" s="8"/>
      <c r="O701" s="21">
        <f>COUNTIF(Tableau41516[[#This Row],[Lundi]:[Dimanche]],"&gt;0")</f>
        <v>0</v>
      </c>
      <c r="P701" s="21">
        <f>SUM(Tableau41516[[#This Row],[Lundi]:[Dimanche]])</f>
        <v>0</v>
      </c>
      <c r="Q701" s="21">
        <f>COUNTIF(Tableau41516[[#This Row],[Lundi]:[Dimanche]],"&gt;=190")*1000</f>
        <v>0</v>
      </c>
      <c r="R701" s="21">
        <f t="shared" si="20"/>
        <v>0</v>
      </c>
      <c r="S701" s="21">
        <f t="shared" si="21"/>
        <v>0</v>
      </c>
      <c r="T701" s="54" t="str">
        <f>IF(Tableau41516[[#This Row],[Matricule]]&gt;1,IF(COUNTIF(Tableau41516[DateMatricule],Tableau41516[[#This Row],[DateMatricule]])&gt;1,"Doublon",""),"")</f>
        <v/>
      </c>
      <c r="U701"/>
    </row>
    <row r="702" spans="1:21" x14ac:dyDescent="0.25">
      <c r="A702" s="12" t="str">
        <f>IF(Tableau41516[[#This Row],[Semaine]]="","",VLOOKUP(Tableau41516[[#This Row],[Semaine]],Listes!$A:$B,2,FALSE))</f>
        <v/>
      </c>
      <c r="B702" s="12" t="str">
        <f>IF(ISBLANK(Tableau41516[[#This Row],[Matricule]]),"",VLOOKUP(Tableau41516[[#This Row],[Matricule]],#REF!,2,FALSE))</f>
        <v/>
      </c>
      <c r="C702" s="12" t="str">
        <f>IF(ISBLANK(Tableau41516[[#This Row],[Matricule]]),"",VLOOKUP(Tableau41516[[#This Row],[Matricule]],#REF!,3,FALSE))</f>
        <v/>
      </c>
      <c r="D702" s="12" t="str">
        <f>CONCATENATE(Tableau41516[[#This Row],[Semaine]],Tableau41516[[#This Row],[Matricule]])</f>
        <v/>
      </c>
      <c r="H702" s="8"/>
      <c r="I702" s="8"/>
      <c r="J702" s="8"/>
      <c r="K702" s="8"/>
      <c r="L702" s="8"/>
      <c r="M702" s="8"/>
      <c r="N702" s="8"/>
      <c r="O702" s="21">
        <f>COUNTIF(Tableau41516[[#This Row],[Lundi]:[Dimanche]],"&gt;0")</f>
        <v>0</v>
      </c>
      <c r="P702" s="21">
        <f>SUM(Tableau41516[[#This Row],[Lundi]:[Dimanche]])</f>
        <v>0</v>
      </c>
      <c r="Q702" s="21">
        <f>COUNTIF(Tableau41516[[#This Row],[Lundi]:[Dimanche]],"&gt;=190")*1000</f>
        <v>0</v>
      </c>
      <c r="R702" s="21">
        <f t="shared" si="20"/>
        <v>0</v>
      </c>
      <c r="S702" s="21">
        <f t="shared" si="21"/>
        <v>0</v>
      </c>
      <c r="T702" s="54" t="str">
        <f>IF(Tableau41516[[#This Row],[Matricule]]&gt;1,IF(COUNTIF(Tableau41516[DateMatricule],Tableau41516[[#This Row],[DateMatricule]])&gt;1,"Doublon",""),"")</f>
        <v/>
      </c>
      <c r="U702"/>
    </row>
    <row r="703" spans="1:21" x14ac:dyDescent="0.25">
      <c r="A703" s="12" t="str">
        <f>IF(Tableau41516[[#This Row],[Semaine]]="","",VLOOKUP(Tableau41516[[#This Row],[Semaine]],Listes!$A:$B,2,FALSE))</f>
        <v/>
      </c>
      <c r="B703" s="12" t="str">
        <f>IF(ISBLANK(Tableau41516[[#This Row],[Matricule]]),"",VLOOKUP(Tableau41516[[#This Row],[Matricule]],#REF!,2,FALSE))</f>
        <v/>
      </c>
      <c r="C703" s="12" t="str">
        <f>IF(ISBLANK(Tableau41516[[#This Row],[Matricule]]),"",VLOOKUP(Tableau41516[[#This Row],[Matricule]],#REF!,3,FALSE))</f>
        <v/>
      </c>
      <c r="D703" s="12" t="str">
        <f>CONCATENATE(Tableau41516[[#This Row],[Semaine]],Tableau41516[[#This Row],[Matricule]])</f>
        <v/>
      </c>
      <c r="H703" s="8"/>
      <c r="I703" s="8"/>
      <c r="J703" s="8"/>
      <c r="K703" s="8"/>
      <c r="L703" s="8"/>
      <c r="M703" s="8"/>
      <c r="N703" s="8"/>
      <c r="O703" s="21">
        <f>COUNTIF(Tableau41516[[#This Row],[Lundi]:[Dimanche]],"&gt;0")</f>
        <v>0</v>
      </c>
      <c r="P703" s="21">
        <f>SUM(Tableau41516[[#This Row],[Lundi]:[Dimanche]])</f>
        <v>0</v>
      </c>
      <c r="Q703" s="21">
        <f>COUNTIF(Tableau41516[[#This Row],[Lundi]:[Dimanche]],"&gt;=190")*1000</f>
        <v>0</v>
      </c>
      <c r="R703" s="21">
        <f t="shared" si="20"/>
        <v>0</v>
      </c>
      <c r="S703" s="21">
        <f t="shared" si="21"/>
        <v>0</v>
      </c>
      <c r="T703" s="54" t="str">
        <f>IF(Tableau41516[[#This Row],[Matricule]]&gt;1,IF(COUNTIF(Tableau41516[DateMatricule],Tableau41516[[#This Row],[DateMatricule]])&gt;1,"Doublon",""),"")</f>
        <v/>
      </c>
      <c r="U703"/>
    </row>
    <row r="704" spans="1:21" x14ac:dyDescent="0.25">
      <c r="A704" s="12" t="str">
        <f>IF(Tableau41516[[#This Row],[Semaine]]="","",VLOOKUP(Tableau41516[[#This Row],[Semaine]],Listes!$A:$B,2,FALSE))</f>
        <v/>
      </c>
      <c r="B704" s="12" t="str">
        <f>IF(ISBLANK(Tableau41516[[#This Row],[Matricule]]),"",VLOOKUP(Tableau41516[[#This Row],[Matricule]],#REF!,2,FALSE))</f>
        <v/>
      </c>
      <c r="C704" s="12" t="str">
        <f>IF(ISBLANK(Tableau41516[[#This Row],[Matricule]]),"",VLOOKUP(Tableau41516[[#This Row],[Matricule]],#REF!,3,FALSE))</f>
        <v/>
      </c>
      <c r="D704" s="12" t="str">
        <f>CONCATENATE(Tableau41516[[#This Row],[Semaine]],Tableau41516[[#This Row],[Matricule]])</f>
        <v/>
      </c>
      <c r="H704" s="8"/>
      <c r="I704" s="8"/>
      <c r="J704" s="8"/>
      <c r="K704" s="8"/>
      <c r="L704" s="8"/>
      <c r="M704" s="8"/>
      <c r="N704" s="8"/>
      <c r="O704" s="21">
        <f>COUNTIF(Tableau41516[[#This Row],[Lundi]:[Dimanche]],"&gt;0")</f>
        <v>0</v>
      </c>
      <c r="P704" s="21">
        <f>SUM(Tableau41516[[#This Row],[Lundi]:[Dimanche]])</f>
        <v>0</v>
      </c>
      <c r="Q704" s="21">
        <f>COUNTIF(Tableau41516[[#This Row],[Lundi]:[Dimanche]],"&gt;=190")*1000</f>
        <v>0</v>
      </c>
      <c r="R704" s="21">
        <f t="shared" si="20"/>
        <v>0</v>
      </c>
      <c r="S704" s="21">
        <f t="shared" si="21"/>
        <v>0</v>
      </c>
      <c r="T704" s="54" t="str">
        <f>IF(Tableau41516[[#This Row],[Matricule]]&gt;1,IF(COUNTIF(Tableau41516[DateMatricule],Tableau41516[[#This Row],[DateMatricule]])&gt;1,"Doublon",""),"")</f>
        <v/>
      </c>
      <c r="U704"/>
    </row>
    <row r="705" spans="1:21" x14ac:dyDescent="0.25">
      <c r="A705" s="12" t="str">
        <f>IF(Tableau41516[[#This Row],[Semaine]]="","",VLOOKUP(Tableau41516[[#This Row],[Semaine]],Listes!$A:$B,2,FALSE))</f>
        <v/>
      </c>
      <c r="B705" s="12" t="str">
        <f>IF(ISBLANK(Tableau41516[[#This Row],[Matricule]]),"",VLOOKUP(Tableau41516[[#This Row],[Matricule]],#REF!,2,FALSE))</f>
        <v/>
      </c>
      <c r="C705" s="12" t="str">
        <f>IF(ISBLANK(Tableau41516[[#This Row],[Matricule]]),"",VLOOKUP(Tableau41516[[#This Row],[Matricule]],#REF!,3,FALSE))</f>
        <v/>
      </c>
      <c r="D705" s="12" t="str">
        <f>CONCATENATE(Tableau41516[[#This Row],[Semaine]],Tableau41516[[#This Row],[Matricule]])</f>
        <v/>
      </c>
      <c r="H705" s="8"/>
      <c r="I705" s="8"/>
      <c r="J705" s="8"/>
      <c r="K705" s="8"/>
      <c r="L705" s="8"/>
      <c r="M705" s="8"/>
      <c r="N705" s="8"/>
      <c r="O705" s="21">
        <f>COUNTIF(Tableau41516[[#This Row],[Lundi]:[Dimanche]],"&gt;0")</f>
        <v>0</v>
      </c>
      <c r="P705" s="21">
        <f>SUM(Tableau41516[[#This Row],[Lundi]:[Dimanche]])</f>
        <v>0</v>
      </c>
      <c r="Q705" s="21">
        <f>COUNTIF(Tableau41516[[#This Row],[Lundi]:[Dimanche]],"&gt;=190")*1000</f>
        <v>0</v>
      </c>
      <c r="R705" s="21">
        <f t="shared" si="20"/>
        <v>0</v>
      </c>
      <c r="S705" s="21">
        <f t="shared" si="21"/>
        <v>0</v>
      </c>
      <c r="T705" s="54" t="str">
        <f>IF(Tableau41516[[#This Row],[Matricule]]&gt;1,IF(COUNTIF(Tableau41516[DateMatricule],Tableau41516[[#This Row],[DateMatricule]])&gt;1,"Doublon",""),"")</f>
        <v/>
      </c>
      <c r="U705"/>
    </row>
    <row r="706" spans="1:21" x14ac:dyDescent="0.25">
      <c r="A706" s="12" t="str">
        <f>IF(Tableau41516[[#This Row],[Semaine]]="","",VLOOKUP(Tableau41516[[#This Row],[Semaine]],Listes!$A:$B,2,FALSE))</f>
        <v/>
      </c>
      <c r="B706" s="12" t="str">
        <f>IF(ISBLANK(Tableau41516[[#This Row],[Matricule]]),"",VLOOKUP(Tableau41516[[#This Row],[Matricule]],#REF!,2,FALSE))</f>
        <v/>
      </c>
      <c r="C706" s="12" t="str">
        <f>IF(ISBLANK(Tableau41516[[#This Row],[Matricule]]),"",VLOOKUP(Tableau41516[[#This Row],[Matricule]],#REF!,3,FALSE))</f>
        <v/>
      </c>
      <c r="D706" s="12" t="str">
        <f>CONCATENATE(Tableau41516[[#This Row],[Semaine]],Tableau41516[[#This Row],[Matricule]])</f>
        <v/>
      </c>
      <c r="H706" s="8"/>
      <c r="I706" s="8"/>
      <c r="J706" s="8"/>
      <c r="K706" s="8"/>
      <c r="L706" s="8"/>
      <c r="M706" s="8"/>
      <c r="N706" s="8"/>
      <c r="O706" s="21">
        <f>COUNTIF(Tableau41516[[#This Row],[Lundi]:[Dimanche]],"&gt;0")</f>
        <v>0</v>
      </c>
      <c r="P706" s="21">
        <f>SUM(Tableau41516[[#This Row],[Lundi]:[Dimanche]])</f>
        <v>0</v>
      </c>
      <c r="Q706" s="21">
        <f>COUNTIF(Tableau41516[[#This Row],[Lundi]:[Dimanche]],"&gt;=190")*1000</f>
        <v>0</v>
      </c>
      <c r="R706" s="21">
        <f t="shared" si="20"/>
        <v>0</v>
      </c>
      <c r="S706" s="21">
        <f t="shared" si="21"/>
        <v>0</v>
      </c>
      <c r="T706" s="54" t="str">
        <f>IF(Tableau41516[[#This Row],[Matricule]]&gt;1,IF(COUNTIF(Tableau41516[DateMatricule],Tableau41516[[#This Row],[DateMatricule]])&gt;1,"Doublon",""),"")</f>
        <v/>
      </c>
      <c r="U706"/>
    </row>
    <row r="707" spans="1:21" x14ac:dyDescent="0.25">
      <c r="A707" s="12" t="str">
        <f>IF(Tableau41516[[#This Row],[Semaine]]="","",VLOOKUP(Tableau41516[[#This Row],[Semaine]],Listes!$A:$B,2,FALSE))</f>
        <v/>
      </c>
      <c r="B707" s="12" t="str">
        <f>IF(ISBLANK(Tableau41516[[#This Row],[Matricule]]),"",VLOOKUP(Tableau41516[[#This Row],[Matricule]],#REF!,2,FALSE))</f>
        <v/>
      </c>
      <c r="C707" s="12" t="str">
        <f>IF(ISBLANK(Tableau41516[[#This Row],[Matricule]]),"",VLOOKUP(Tableau41516[[#This Row],[Matricule]],#REF!,3,FALSE))</f>
        <v/>
      </c>
      <c r="D707" s="12" t="str">
        <f>CONCATENATE(Tableau41516[[#This Row],[Semaine]],Tableau41516[[#This Row],[Matricule]])</f>
        <v/>
      </c>
      <c r="H707" s="8"/>
      <c r="I707" s="8"/>
      <c r="J707" s="8"/>
      <c r="K707" s="8"/>
      <c r="L707" s="8"/>
      <c r="M707" s="8"/>
      <c r="N707" s="8"/>
      <c r="O707" s="21">
        <f>COUNTIF(Tableau41516[[#This Row],[Lundi]:[Dimanche]],"&gt;0")</f>
        <v>0</v>
      </c>
      <c r="P707" s="21">
        <f>SUM(Tableau41516[[#This Row],[Lundi]:[Dimanche]])</f>
        <v>0</v>
      </c>
      <c r="Q707" s="21">
        <f>COUNTIF(Tableau41516[[#This Row],[Lundi]:[Dimanche]],"&gt;=190")*1000</f>
        <v>0</v>
      </c>
      <c r="R707" s="21">
        <f t="shared" ref="R707:R770" si="22">+IF(P707&gt;1140,(P707-1140)*20,0)</f>
        <v>0</v>
      </c>
      <c r="S707" s="21">
        <f t="shared" ref="S707:S770" si="23">+Q707+R707</f>
        <v>0</v>
      </c>
      <c r="T707" s="54" t="str">
        <f>IF(Tableau41516[[#This Row],[Matricule]]&gt;1,IF(COUNTIF(Tableau41516[DateMatricule],Tableau41516[[#This Row],[DateMatricule]])&gt;1,"Doublon",""),"")</f>
        <v/>
      </c>
      <c r="U707"/>
    </row>
    <row r="708" spans="1:21" x14ac:dyDescent="0.25">
      <c r="A708" s="12" t="str">
        <f>IF(Tableau41516[[#This Row],[Semaine]]="","",VLOOKUP(Tableau41516[[#This Row],[Semaine]],Listes!$A:$B,2,FALSE))</f>
        <v/>
      </c>
      <c r="B708" s="12" t="str">
        <f>IF(ISBLANK(Tableau41516[[#This Row],[Matricule]]),"",VLOOKUP(Tableau41516[[#This Row],[Matricule]],#REF!,2,FALSE))</f>
        <v/>
      </c>
      <c r="C708" s="12" t="str">
        <f>IF(ISBLANK(Tableau41516[[#This Row],[Matricule]]),"",VLOOKUP(Tableau41516[[#This Row],[Matricule]],#REF!,3,FALSE))</f>
        <v/>
      </c>
      <c r="D708" s="12" t="str">
        <f>CONCATENATE(Tableau41516[[#This Row],[Semaine]],Tableau41516[[#This Row],[Matricule]])</f>
        <v/>
      </c>
      <c r="H708" s="8"/>
      <c r="I708" s="8"/>
      <c r="J708" s="8"/>
      <c r="K708" s="8"/>
      <c r="L708" s="8"/>
      <c r="M708" s="8"/>
      <c r="N708" s="8"/>
      <c r="O708" s="21">
        <f>COUNTIF(Tableau41516[[#This Row],[Lundi]:[Dimanche]],"&gt;0")</f>
        <v>0</v>
      </c>
      <c r="P708" s="21">
        <f>SUM(Tableau41516[[#This Row],[Lundi]:[Dimanche]])</f>
        <v>0</v>
      </c>
      <c r="Q708" s="21">
        <f>COUNTIF(Tableau41516[[#This Row],[Lundi]:[Dimanche]],"&gt;=190")*1000</f>
        <v>0</v>
      </c>
      <c r="R708" s="21">
        <f t="shared" si="22"/>
        <v>0</v>
      </c>
      <c r="S708" s="21">
        <f t="shared" si="23"/>
        <v>0</v>
      </c>
      <c r="T708" s="54" t="str">
        <f>IF(Tableau41516[[#This Row],[Matricule]]&gt;1,IF(COUNTIF(Tableau41516[DateMatricule],Tableau41516[[#This Row],[DateMatricule]])&gt;1,"Doublon",""),"")</f>
        <v/>
      </c>
      <c r="U708"/>
    </row>
    <row r="709" spans="1:21" x14ac:dyDescent="0.25">
      <c r="A709" s="12" t="str">
        <f>IF(Tableau41516[[#This Row],[Semaine]]="","",VLOOKUP(Tableau41516[[#This Row],[Semaine]],Listes!$A:$B,2,FALSE))</f>
        <v/>
      </c>
      <c r="B709" s="12" t="str">
        <f>IF(ISBLANK(Tableau41516[[#This Row],[Matricule]]),"",VLOOKUP(Tableau41516[[#This Row],[Matricule]],#REF!,2,FALSE))</f>
        <v/>
      </c>
      <c r="C709" s="12" t="str">
        <f>IF(ISBLANK(Tableau41516[[#This Row],[Matricule]]),"",VLOOKUP(Tableau41516[[#This Row],[Matricule]],#REF!,3,FALSE))</f>
        <v/>
      </c>
      <c r="D709" s="12" t="str">
        <f>CONCATENATE(Tableau41516[[#This Row],[Semaine]],Tableau41516[[#This Row],[Matricule]])</f>
        <v/>
      </c>
      <c r="H709" s="8"/>
      <c r="I709" s="8"/>
      <c r="J709" s="8"/>
      <c r="K709" s="8"/>
      <c r="L709" s="8"/>
      <c r="M709" s="8"/>
      <c r="N709" s="8"/>
      <c r="O709" s="21">
        <f>COUNTIF(Tableau41516[[#This Row],[Lundi]:[Dimanche]],"&gt;0")</f>
        <v>0</v>
      </c>
      <c r="P709" s="21">
        <f>SUM(Tableau41516[[#This Row],[Lundi]:[Dimanche]])</f>
        <v>0</v>
      </c>
      <c r="Q709" s="21">
        <f>COUNTIF(Tableau41516[[#This Row],[Lundi]:[Dimanche]],"&gt;=190")*1000</f>
        <v>0</v>
      </c>
      <c r="R709" s="21">
        <f t="shared" si="22"/>
        <v>0</v>
      </c>
      <c r="S709" s="21">
        <f t="shared" si="23"/>
        <v>0</v>
      </c>
      <c r="T709" s="54" t="str">
        <f>IF(Tableau41516[[#This Row],[Matricule]]&gt;1,IF(COUNTIF(Tableau41516[DateMatricule],Tableau41516[[#This Row],[DateMatricule]])&gt;1,"Doublon",""),"")</f>
        <v/>
      </c>
      <c r="U709"/>
    </row>
    <row r="710" spans="1:21" x14ac:dyDescent="0.25">
      <c r="A710" s="12" t="str">
        <f>IF(Tableau41516[[#This Row],[Semaine]]="","",VLOOKUP(Tableau41516[[#This Row],[Semaine]],Listes!$A:$B,2,FALSE))</f>
        <v/>
      </c>
      <c r="B710" s="12" t="str">
        <f>IF(ISBLANK(Tableau41516[[#This Row],[Matricule]]),"",VLOOKUP(Tableau41516[[#This Row],[Matricule]],#REF!,2,FALSE))</f>
        <v/>
      </c>
      <c r="C710" s="12" t="str">
        <f>IF(ISBLANK(Tableau41516[[#This Row],[Matricule]]),"",VLOOKUP(Tableau41516[[#This Row],[Matricule]],#REF!,3,FALSE))</f>
        <v/>
      </c>
      <c r="D710" s="12" t="str">
        <f>CONCATENATE(Tableau41516[[#This Row],[Semaine]],Tableau41516[[#This Row],[Matricule]])</f>
        <v/>
      </c>
      <c r="H710" s="8"/>
      <c r="I710" s="8"/>
      <c r="J710" s="8"/>
      <c r="K710" s="8"/>
      <c r="L710" s="8"/>
      <c r="M710" s="8"/>
      <c r="N710" s="8"/>
      <c r="O710" s="21">
        <f>COUNTIF(Tableau41516[[#This Row],[Lundi]:[Dimanche]],"&gt;0")</f>
        <v>0</v>
      </c>
      <c r="P710" s="21">
        <f>SUM(Tableau41516[[#This Row],[Lundi]:[Dimanche]])</f>
        <v>0</v>
      </c>
      <c r="Q710" s="21">
        <f>COUNTIF(Tableau41516[[#This Row],[Lundi]:[Dimanche]],"&gt;=190")*1000</f>
        <v>0</v>
      </c>
      <c r="R710" s="21">
        <f t="shared" si="22"/>
        <v>0</v>
      </c>
      <c r="S710" s="21">
        <f t="shared" si="23"/>
        <v>0</v>
      </c>
      <c r="T710" s="54" t="str">
        <f>IF(Tableau41516[[#This Row],[Matricule]]&gt;1,IF(COUNTIF(Tableau41516[DateMatricule],Tableau41516[[#This Row],[DateMatricule]])&gt;1,"Doublon",""),"")</f>
        <v/>
      </c>
      <c r="U710"/>
    </row>
    <row r="711" spans="1:21" x14ac:dyDescent="0.25">
      <c r="A711" s="12" t="str">
        <f>IF(Tableau41516[[#This Row],[Semaine]]="","",VLOOKUP(Tableau41516[[#This Row],[Semaine]],Listes!$A:$B,2,FALSE))</f>
        <v/>
      </c>
      <c r="B711" s="12" t="str">
        <f>IF(ISBLANK(Tableau41516[[#This Row],[Matricule]]),"",VLOOKUP(Tableau41516[[#This Row],[Matricule]],#REF!,2,FALSE))</f>
        <v/>
      </c>
      <c r="C711" s="12" t="str">
        <f>IF(ISBLANK(Tableau41516[[#This Row],[Matricule]]),"",VLOOKUP(Tableau41516[[#This Row],[Matricule]],#REF!,3,FALSE))</f>
        <v/>
      </c>
      <c r="D711" s="12" t="str">
        <f>CONCATENATE(Tableau41516[[#This Row],[Semaine]],Tableau41516[[#This Row],[Matricule]])</f>
        <v/>
      </c>
      <c r="H711" s="8"/>
      <c r="I711" s="8"/>
      <c r="J711" s="8"/>
      <c r="K711" s="8"/>
      <c r="L711" s="8"/>
      <c r="M711" s="8"/>
      <c r="N711" s="8"/>
      <c r="O711" s="21">
        <f>COUNTIF(Tableau41516[[#This Row],[Lundi]:[Dimanche]],"&gt;0")</f>
        <v>0</v>
      </c>
      <c r="P711" s="21">
        <f>SUM(Tableau41516[[#This Row],[Lundi]:[Dimanche]])</f>
        <v>0</v>
      </c>
      <c r="Q711" s="21">
        <f>COUNTIF(Tableau41516[[#This Row],[Lundi]:[Dimanche]],"&gt;=190")*1000</f>
        <v>0</v>
      </c>
      <c r="R711" s="21">
        <f t="shared" si="22"/>
        <v>0</v>
      </c>
      <c r="S711" s="21">
        <f t="shared" si="23"/>
        <v>0</v>
      </c>
      <c r="T711" s="54" t="str">
        <f>IF(Tableau41516[[#This Row],[Matricule]]&gt;1,IF(COUNTIF(Tableau41516[DateMatricule],Tableau41516[[#This Row],[DateMatricule]])&gt;1,"Doublon",""),"")</f>
        <v/>
      </c>
      <c r="U711"/>
    </row>
    <row r="712" spans="1:21" x14ac:dyDescent="0.25">
      <c r="A712" s="12" t="str">
        <f>IF(Tableau41516[[#This Row],[Semaine]]="","",VLOOKUP(Tableau41516[[#This Row],[Semaine]],Listes!$A:$B,2,FALSE))</f>
        <v/>
      </c>
      <c r="B712" s="12" t="str">
        <f>IF(ISBLANK(Tableau41516[[#This Row],[Matricule]]),"",VLOOKUP(Tableau41516[[#This Row],[Matricule]],#REF!,2,FALSE))</f>
        <v/>
      </c>
      <c r="C712" s="12" t="str">
        <f>IF(ISBLANK(Tableau41516[[#This Row],[Matricule]]),"",VLOOKUP(Tableau41516[[#This Row],[Matricule]],#REF!,3,FALSE))</f>
        <v/>
      </c>
      <c r="D712" s="12" t="str">
        <f>CONCATENATE(Tableau41516[[#This Row],[Semaine]],Tableau41516[[#This Row],[Matricule]])</f>
        <v/>
      </c>
      <c r="H712" s="8"/>
      <c r="I712" s="8"/>
      <c r="J712" s="8"/>
      <c r="K712" s="8"/>
      <c r="L712" s="8"/>
      <c r="M712" s="8"/>
      <c r="N712" s="8"/>
      <c r="O712" s="21">
        <f>COUNTIF(Tableau41516[[#This Row],[Lundi]:[Dimanche]],"&gt;0")</f>
        <v>0</v>
      </c>
      <c r="P712" s="21">
        <f>SUM(Tableau41516[[#This Row],[Lundi]:[Dimanche]])</f>
        <v>0</v>
      </c>
      <c r="Q712" s="21">
        <f>COUNTIF(Tableau41516[[#This Row],[Lundi]:[Dimanche]],"&gt;=190")*1000</f>
        <v>0</v>
      </c>
      <c r="R712" s="21">
        <f t="shared" si="22"/>
        <v>0</v>
      </c>
      <c r="S712" s="21">
        <f t="shared" si="23"/>
        <v>0</v>
      </c>
      <c r="T712" s="54" t="str">
        <f>IF(Tableau41516[[#This Row],[Matricule]]&gt;1,IF(COUNTIF(Tableau41516[DateMatricule],Tableau41516[[#This Row],[DateMatricule]])&gt;1,"Doublon",""),"")</f>
        <v/>
      </c>
      <c r="U712"/>
    </row>
    <row r="713" spans="1:21" x14ac:dyDescent="0.25">
      <c r="A713" s="12" t="str">
        <f>IF(Tableau41516[[#This Row],[Semaine]]="","",VLOOKUP(Tableau41516[[#This Row],[Semaine]],Listes!$A:$B,2,FALSE))</f>
        <v/>
      </c>
      <c r="B713" s="12" t="str">
        <f>IF(ISBLANK(Tableau41516[[#This Row],[Matricule]]),"",VLOOKUP(Tableau41516[[#This Row],[Matricule]],#REF!,2,FALSE))</f>
        <v/>
      </c>
      <c r="C713" s="12" t="str">
        <f>IF(ISBLANK(Tableau41516[[#This Row],[Matricule]]),"",VLOOKUP(Tableau41516[[#This Row],[Matricule]],#REF!,3,FALSE))</f>
        <v/>
      </c>
      <c r="D713" s="12" t="str">
        <f>CONCATENATE(Tableau41516[[#This Row],[Semaine]],Tableau41516[[#This Row],[Matricule]])</f>
        <v/>
      </c>
      <c r="H713" s="8"/>
      <c r="I713" s="8"/>
      <c r="J713" s="8"/>
      <c r="K713" s="8"/>
      <c r="L713" s="8"/>
      <c r="M713" s="8"/>
      <c r="N713" s="8"/>
      <c r="O713" s="21">
        <f>COUNTIF(Tableau41516[[#This Row],[Lundi]:[Dimanche]],"&gt;0")</f>
        <v>0</v>
      </c>
      <c r="P713" s="21">
        <f>SUM(Tableau41516[[#This Row],[Lundi]:[Dimanche]])</f>
        <v>0</v>
      </c>
      <c r="Q713" s="21">
        <f>COUNTIF(Tableau41516[[#This Row],[Lundi]:[Dimanche]],"&gt;=190")*1000</f>
        <v>0</v>
      </c>
      <c r="R713" s="21">
        <f t="shared" si="22"/>
        <v>0</v>
      </c>
      <c r="S713" s="21">
        <f t="shared" si="23"/>
        <v>0</v>
      </c>
      <c r="T713" s="54" t="str">
        <f>IF(Tableau41516[[#This Row],[Matricule]]&gt;1,IF(COUNTIF(Tableau41516[DateMatricule],Tableau41516[[#This Row],[DateMatricule]])&gt;1,"Doublon",""),"")</f>
        <v/>
      </c>
      <c r="U713"/>
    </row>
    <row r="714" spans="1:21" x14ac:dyDescent="0.25">
      <c r="A714" s="12" t="str">
        <f>IF(Tableau41516[[#This Row],[Semaine]]="","",VLOOKUP(Tableau41516[[#This Row],[Semaine]],Listes!$A:$B,2,FALSE))</f>
        <v/>
      </c>
      <c r="B714" s="12" t="str">
        <f>IF(ISBLANK(Tableau41516[[#This Row],[Matricule]]),"",VLOOKUP(Tableau41516[[#This Row],[Matricule]],#REF!,2,FALSE))</f>
        <v/>
      </c>
      <c r="C714" s="12" t="str">
        <f>IF(ISBLANK(Tableau41516[[#This Row],[Matricule]]),"",VLOOKUP(Tableau41516[[#This Row],[Matricule]],#REF!,3,FALSE))</f>
        <v/>
      </c>
      <c r="D714" s="12" t="str">
        <f>CONCATENATE(Tableau41516[[#This Row],[Semaine]],Tableau41516[[#This Row],[Matricule]])</f>
        <v/>
      </c>
      <c r="H714" s="8"/>
      <c r="I714" s="8"/>
      <c r="J714" s="8"/>
      <c r="K714" s="8"/>
      <c r="L714" s="8"/>
      <c r="M714" s="8"/>
      <c r="N714" s="8"/>
      <c r="O714" s="21">
        <f>COUNTIF(Tableau41516[[#This Row],[Lundi]:[Dimanche]],"&gt;0")</f>
        <v>0</v>
      </c>
      <c r="P714" s="21">
        <f>SUM(Tableau41516[[#This Row],[Lundi]:[Dimanche]])</f>
        <v>0</v>
      </c>
      <c r="Q714" s="21">
        <f>COUNTIF(Tableau41516[[#This Row],[Lundi]:[Dimanche]],"&gt;=190")*1000</f>
        <v>0</v>
      </c>
      <c r="R714" s="21">
        <f t="shared" si="22"/>
        <v>0</v>
      </c>
      <c r="S714" s="21">
        <f t="shared" si="23"/>
        <v>0</v>
      </c>
      <c r="T714" s="54" t="str">
        <f>IF(Tableau41516[[#This Row],[Matricule]]&gt;1,IF(COUNTIF(Tableau41516[DateMatricule],Tableau41516[[#This Row],[DateMatricule]])&gt;1,"Doublon",""),"")</f>
        <v/>
      </c>
      <c r="U714"/>
    </row>
    <row r="715" spans="1:21" x14ac:dyDescent="0.25">
      <c r="A715" s="12" t="str">
        <f>IF(Tableau41516[[#This Row],[Semaine]]="","",VLOOKUP(Tableau41516[[#This Row],[Semaine]],Listes!$A:$B,2,FALSE))</f>
        <v/>
      </c>
      <c r="B715" s="12" t="str">
        <f>IF(ISBLANK(Tableau41516[[#This Row],[Matricule]]),"",VLOOKUP(Tableau41516[[#This Row],[Matricule]],#REF!,2,FALSE))</f>
        <v/>
      </c>
      <c r="C715" s="12" t="str">
        <f>IF(ISBLANK(Tableau41516[[#This Row],[Matricule]]),"",VLOOKUP(Tableau41516[[#This Row],[Matricule]],#REF!,3,FALSE))</f>
        <v/>
      </c>
      <c r="D715" s="12" t="str">
        <f>CONCATENATE(Tableau41516[[#This Row],[Semaine]],Tableau41516[[#This Row],[Matricule]])</f>
        <v/>
      </c>
      <c r="H715" s="8"/>
      <c r="I715" s="8"/>
      <c r="J715" s="8"/>
      <c r="K715" s="8"/>
      <c r="L715" s="8"/>
      <c r="M715" s="8"/>
      <c r="N715" s="8"/>
      <c r="O715" s="21">
        <f>COUNTIF(Tableau41516[[#This Row],[Lundi]:[Dimanche]],"&gt;0")</f>
        <v>0</v>
      </c>
      <c r="P715" s="21">
        <f>SUM(Tableau41516[[#This Row],[Lundi]:[Dimanche]])</f>
        <v>0</v>
      </c>
      <c r="Q715" s="21">
        <f>COUNTIF(Tableau41516[[#This Row],[Lundi]:[Dimanche]],"&gt;=190")*1000</f>
        <v>0</v>
      </c>
      <c r="R715" s="21">
        <f t="shared" si="22"/>
        <v>0</v>
      </c>
      <c r="S715" s="21">
        <f t="shared" si="23"/>
        <v>0</v>
      </c>
      <c r="T715" s="54" t="str">
        <f>IF(Tableau41516[[#This Row],[Matricule]]&gt;1,IF(COUNTIF(Tableau41516[DateMatricule],Tableau41516[[#This Row],[DateMatricule]])&gt;1,"Doublon",""),"")</f>
        <v/>
      </c>
      <c r="U715"/>
    </row>
    <row r="716" spans="1:21" x14ac:dyDescent="0.25">
      <c r="A716" s="12" t="str">
        <f>IF(Tableau41516[[#This Row],[Semaine]]="","",VLOOKUP(Tableau41516[[#This Row],[Semaine]],Listes!$A:$B,2,FALSE))</f>
        <v/>
      </c>
      <c r="B716" s="12" t="str">
        <f>IF(ISBLANK(Tableau41516[[#This Row],[Matricule]]),"",VLOOKUP(Tableau41516[[#This Row],[Matricule]],#REF!,2,FALSE))</f>
        <v/>
      </c>
      <c r="C716" s="12" t="str">
        <f>IF(ISBLANK(Tableau41516[[#This Row],[Matricule]]),"",VLOOKUP(Tableau41516[[#This Row],[Matricule]],#REF!,3,FALSE))</f>
        <v/>
      </c>
      <c r="D716" s="12" t="str">
        <f>CONCATENATE(Tableau41516[[#This Row],[Semaine]],Tableau41516[[#This Row],[Matricule]])</f>
        <v/>
      </c>
      <c r="H716" s="8"/>
      <c r="I716" s="8"/>
      <c r="J716" s="8"/>
      <c r="K716" s="8"/>
      <c r="L716" s="8"/>
      <c r="M716" s="8"/>
      <c r="N716" s="8"/>
      <c r="O716" s="21">
        <f>COUNTIF(Tableau41516[[#This Row],[Lundi]:[Dimanche]],"&gt;0")</f>
        <v>0</v>
      </c>
      <c r="P716" s="21">
        <f>SUM(Tableau41516[[#This Row],[Lundi]:[Dimanche]])</f>
        <v>0</v>
      </c>
      <c r="Q716" s="21">
        <f>COUNTIF(Tableau41516[[#This Row],[Lundi]:[Dimanche]],"&gt;=190")*1000</f>
        <v>0</v>
      </c>
      <c r="R716" s="21">
        <f t="shared" si="22"/>
        <v>0</v>
      </c>
      <c r="S716" s="21">
        <f t="shared" si="23"/>
        <v>0</v>
      </c>
      <c r="T716" s="54" t="str">
        <f>IF(Tableau41516[[#This Row],[Matricule]]&gt;1,IF(COUNTIF(Tableau41516[DateMatricule],Tableau41516[[#This Row],[DateMatricule]])&gt;1,"Doublon",""),"")</f>
        <v/>
      </c>
      <c r="U716"/>
    </row>
    <row r="717" spans="1:21" x14ac:dyDescent="0.25">
      <c r="A717" s="12" t="str">
        <f>IF(Tableau41516[[#This Row],[Semaine]]="","",VLOOKUP(Tableau41516[[#This Row],[Semaine]],Listes!$A:$B,2,FALSE))</f>
        <v/>
      </c>
      <c r="B717" s="12" t="str">
        <f>IF(ISBLANK(Tableau41516[[#This Row],[Matricule]]),"",VLOOKUP(Tableau41516[[#This Row],[Matricule]],#REF!,2,FALSE))</f>
        <v/>
      </c>
      <c r="C717" s="12" t="str">
        <f>IF(ISBLANK(Tableau41516[[#This Row],[Matricule]]),"",VLOOKUP(Tableau41516[[#This Row],[Matricule]],#REF!,3,FALSE))</f>
        <v/>
      </c>
      <c r="D717" s="12" t="str">
        <f>CONCATENATE(Tableau41516[[#This Row],[Semaine]],Tableau41516[[#This Row],[Matricule]])</f>
        <v/>
      </c>
      <c r="H717" s="8"/>
      <c r="I717" s="8"/>
      <c r="J717" s="8"/>
      <c r="K717" s="8"/>
      <c r="L717" s="8"/>
      <c r="M717" s="8"/>
      <c r="N717" s="8"/>
      <c r="O717" s="21">
        <f>COUNTIF(Tableau41516[[#This Row],[Lundi]:[Dimanche]],"&gt;0")</f>
        <v>0</v>
      </c>
      <c r="P717" s="21">
        <f>SUM(Tableau41516[[#This Row],[Lundi]:[Dimanche]])</f>
        <v>0</v>
      </c>
      <c r="Q717" s="21">
        <f>COUNTIF(Tableau41516[[#This Row],[Lundi]:[Dimanche]],"&gt;=190")*1000</f>
        <v>0</v>
      </c>
      <c r="R717" s="21">
        <f t="shared" si="22"/>
        <v>0</v>
      </c>
      <c r="S717" s="21">
        <f t="shared" si="23"/>
        <v>0</v>
      </c>
      <c r="T717" s="54" t="str">
        <f>IF(Tableau41516[[#This Row],[Matricule]]&gt;1,IF(COUNTIF(Tableau41516[DateMatricule],Tableau41516[[#This Row],[DateMatricule]])&gt;1,"Doublon",""),"")</f>
        <v/>
      </c>
      <c r="U717"/>
    </row>
    <row r="718" spans="1:21" x14ac:dyDescent="0.25">
      <c r="A718" s="12" t="str">
        <f>IF(Tableau41516[[#This Row],[Semaine]]="","",VLOOKUP(Tableau41516[[#This Row],[Semaine]],Listes!$A:$B,2,FALSE))</f>
        <v/>
      </c>
      <c r="B718" s="12" t="str">
        <f>IF(ISBLANK(Tableau41516[[#This Row],[Matricule]]),"",VLOOKUP(Tableau41516[[#This Row],[Matricule]],#REF!,2,FALSE))</f>
        <v/>
      </c>
      <c r="C718" s="12" t="str">
        <f>IF(ISBLANK(Tableau41516[[#This Row],[Matricule]]),"",VLOOKUP(Tableau41516[[#This Row],[Matricule]],#REF!,3,FALSE))</f>
        <v/>
      </c>
      <c r="D718" s="12" t="str">
        <f>CONCATENATE(Tableau41516[[#This Row],[Semaine]],Tableau41516[[#This Row],[Matricule]])</f>
        <v/>
      </c>
      <c r="H718" s="8"/>
      <c r="I718" s="8"/>
      <c r="J718" s="8"/>
      <c r="K718" s="8"/>
      <c r="L718" s="8"/>
      <c r="M718" s="8"/>
      <c r="N718" s="8"/>
      <c r="O718" s="21">
        <f>COUNTIF(Tableau41516[[#This Row],[Lundi]:[Dimanche]],"&gt;0")</f>
        <v>0</v>
      </c>
      <c r="P718" s="21">
        <f>SUM(Tableau41516[[#This Row],[Lundi]:[Dimanche]])</f>
        <v>0</v>
      </c>
      <c r="Q718" s="21">
        <f>COUNTIF(Tableau41516[[#This Row],[Lundi]:[Dimanche]],"&gt;=190")*1000</f>
        <v>0</v>
      </c>
      <c r="R718" s="21">
        <f t="shared" si="22"/>
        <v>0</v>
      </c>
      <c r="S718" s="21">
        <f t="shared" si="23"/>
        <v>0</v>
      </c>
      <c r="T718" s="54" t="str">
        <f>IF(Tableau41516[[#This Row],[Matricule]]&gt;1,IF(COUNTIF(Tableau41516[DateMatricule],Tableau41516[[#This Row],[DateMatricule]])&gt;1,"Doublon",""),"")</f>
        <v/>
      </c>
      <c r="U718"/>
    </row>
    <row r="719" spans="1:21" x14ac:dyDescent="0.25">
      <c r="A719" s="12" t="str">
        <f>IF(Tableau41516[[#This Row],[Semaine]]="","",VLOOKUP(Tableau41516[[#This Row],[Semaine]],Listes!$A:$B,2,FALSE))</f>
        <v/>
      </c>
      <c r="B719" s="12" t="str">
        <f>IF(ISBLANK(Tableau41516[[#This Row],[Matricule]]),"",VLOOKUP(Tableau41516[[#This Row],[Matricule]],#REF!,2,FALSE))</f>
        <v/>
      </c>
      <c r="C719" s="12" t="str">
        <f>IF(ISBLANK(Tableau41516[[#This Row],[Matricule]]),"",VLOOKUP(Tableau41516[[#This Row],[Matricule]],#REF!,3,FALSE))</f>
        <v/>
      </c>
      <c r="D719" s="12" t="str">
        <f>CONCATENATE(Tableau41516[[#This Row],[Semaine]],Tableau41516[[#This Row],[Matricule]])</f>
        <v/>
      </c>
      <c r="H719" s="8"/>
      <c r="I719" s="8"/>
      <c r="J719" s="8"/>
      <c r="K719" s="8"/>
      <c r="L719" s="8"/>
      <c r="M719" s="8"/>
      <c r="N719" s="8"/>
      <c r="O719" s="21">
        <f>COUNTIF(Tableau41516[[#This Row],[Lundi]:[Dimanche]],"&gt;0")</f>
        <v>0</v>
      </c>
      <c r="P719" s="21">
        <f>SUM(Tableau41516[[#This Row],[Lundi]:[Dimanche]])</f>
        <v>0</v>
      </c>
      <c r="Q719" s="21">
        <f>COUNTIF(Tableau41516[[#This Row],[Lundi]:[Dimanche]],"&gt;=190")*1000</f>
        <v>0</v>
      </c>
      <c r="R719" s="21">
        <f t="shared" si="22"/>
        <v>0</v>
      </c>
      <c r="S719" s="21">
        <f t="shared" si="23"/>
        <v>0</v>
      </c>
      <c r="T719" s="54" t="str">
        <f>IF(Tableau41516[[#This Row],[Matricule]]&gt;1,IF(COUNTIF(Tableau41516[DateMatricule],Tableau41516[[#This Row],[DateMatricule]])&gt;1,"Doublon",""),"")</f>
        <v/>
      </c>
      <c r="U719"/>
    </row>
    <row r="720" spans="1:21" x14ac:dyDescent="0.25">
      <c r="A720" s="12" t="str">
        <f>IF(Tableau41516[[#This Row],[Semaine]]="","",VLOOKUP(Tableau41516[[#This Row],[Semaine]],Listes!$A:$B,2,FALSE))</f>
        <v/>
      </c>
      <c r="B720" s="12" t="str">
        <f>IF(ISBLANK(Tableau41516[[#This Row],[Matricule]]),"",VLOOKUP(Tableau41516[[#This Row],[Matricule]],#REF!,2,FALSE))</f>
        <v/>
      </c>
      <c r="C720" s="12" t="str">
        <f>IF(ISBLANK(Tableau41516[[#This Row],[Matricule]]),"",VLOOKUP(Tableau41516[[#This Row],[Matricule]],#REF!,3,FALSE))</f>
        <v/>
      </c>
      <c r="D720" s="12" t="str">
        <f>CONCATENATE(Tableau41516[[#This Row],[Semaine]],Tableau41516[[#This Row],[Matricule]])</f>
        <v/>
      </c>
      <c r="H720" s="8"/>
      <c r="I720" s="8"/>
      <c r="J720" s="8"/>
      <c r="K720" s="8"/>
      <c r="L720" s="8"/>
      <c r="M720" s="8"/>
      <c r="N720" s="8"/>
      <c r="O720" s="21">
        <f>COUNTIF(Tableau41516[[#This Row],[Lundi]:[Dimanche]],"&gt;0")</f>
        <v>0</v>
      </c>
      <c r="P720" s="21">
        <f>SUM(Tableau41516[[#This Row],[Lundi]:[Dimanche]])</f>
        <v>0</v>
      </c>
      <c r="Q720" s="21">
        <f>COUNTIF(Tableau41516[[#This Row],[Lundi]:[Dimanche]],"&gt;=190")*1000</f>
        <v>0</v>
      </c>
      <c r="R720" s="21">
        <f t="shared" si="22"/>
        <v>0</v>
      </c>
      <c r="S720" s="21">
        <f t="shared" si="23"/>
        <v>0</v>
      </c>
      <c r="T720" s="54" t="str">
        <f>IF(Tableau41516[[#This Row],[Matricule]]&gt;1,IF(COUNTIF(Tableau41516[DateMatricule],Tableau41516[[#This Row],[DateMatricule]])&gt;1,"Doublon",""),"")</f>
        <v/>
      </c>
      <c r="U720"/>
    </row>
    <row r="721" spans="1:21" x14ac:dyDescent="0.25">
      <c r="A721" s="12" t="str">
        <f>IF(Tableau41516[[#This Row],[Semaine]]="","",VLOOKUP(Tableau41516[[#This Row],[Semaine]],Listes!$A:$B,2,FALSE))</f>
        <v/>
      </c>
      <c r="B721" s="12" t="str">
        <f>IF(ISBLANK(Tableau41516[[#This Row],[Matricule]]),"",VLOOKUP(Tableau41516[[#This Row],[Matricule]],#REF!,2,FALSE))</f>
        <v/>
      </c>
      <c r="C721" s="12" t="str">
        <f>IF(ISBLANK(Tableau41516[[#This Row],[Matricule]]),"",VLOOKUP(Tableau41516[[#This Row],[Matricule]],#REF!,3,FALSE))</f>
        <v/>
      </c>
      <c r="D721" s="12" t="str">
        <f>CONCATENATE(Tableau41516[[#This Row],[Semaine]],Tableau41516[[#This Row],[Matricule]])</f>
        <v/>
      </c>
      <c r="H721" s="8"/>
      <c r="I721" s="8"/>
      <c r="J721" s="8"/>
      <c r="K721" s="8"/>
      <c r="L721" s="8"/>
      <c r="M721" s="8"/>
      <c r="N721" s="8"/>
      <c r="O721" s="21">
        <f>COUNTIF(Tableau41516[[#This Row],[Lundi]:[Dimanche]],"&gt;0")</f>
        <v>0</v>
      </c>
      <c r="P721" s="21">
        <f>SUM(Tableau41516[[#This Row],[Lundi]:[Dimanche]])</f>
        <v>0</v>
      </c>
      <c r="Q721" s="21">
        <f>COUNTIF(Tableau41516[[#This Row],[Lundi]:[Dimanche]],"&gt;=190")*1000</f>
        <v>0</v>
      </c>
      <c r="R721" s="21">
        <f t="shared" si="22"/>
        <v>0</v>
      </c>
      <c r="S721" s="21">
        <f t="shared" si="23"/>
        <v>0</v>
      </c>
      <c r="T721" s="54" t="str">
        <f>IF(Tableau41516[[#This Row],[Matricule]]&gt;1,IF(COUNTIF(Tableau41516[DateMatricule],Tableau41516[[#This Row],[DateMatricule]])&gt;1,"Doublon",""),"")</f>
        <v/>
      </c>
      <c r="U721"/>
    </row>
    <row r="722" spans="1:21" x14ac:dyDescent="0.25">
      <c r="A722" s="12" t="str">
        <f>IF(Tableau41516[[#This Row],[Semaine]]="","",VLOOKUP(Tableau41516[[#This Row],[Semaine]],Listes!$A:$B,2,FALSE))</f>
        <v/>
      </c>
      <c r="B722" s="12" t="str">
        <f>IF(ISBLANK(Tableau41516[[#This Row],[Matricule]]),"",VLOOKUP(Tableau41516[[#This Row],[Matricule]],#REF!,2,FALSE))</f>
        <v/>
      </c>
      <c r="C722" s="12" t="str">
        <f>IF(ISBLANK(Tableau41516[[#This Row],[Matricule]]),"",VLOOKUP(Tableau41516[[#This Row],[Matricule]],#REF!,3,FALSE))</f>
        <v/>
      </c>
      <c r="D722" s="12" t="str">
        <f>CONCATENATE(Tableau41516[[#This Row],[Semaine]],Tableau41516[[#This Row],[Matricule]])</f>
        <v/>
      </c>
      <c r="H722" s="8"/>
      <c r="I722" s="8"/>
      <c r="J722" s="8"/>
      <c r="K722" s="8"/>
      <c r="L722" s="8"/>
      <c r="M722" s="8"/>
      <c r="N722" s="8"/>
      <c r="O722" s="21">
        <f>COUNTIF(Tableau41516[[#This Row],[Lundi]:[Dimanche]],"&gt;0")</f>
        <v>0</v>
      </c>
      <c r="P722" s="21">
        <f>SUM(Tableau41516[[#This Row],[Lundi]:[Dimanche]])</f>
        <v>0</v>
      </c>
      <c r="Q722" s="21">
        <f>COUNTIF(Tableau41516[[#This Row],[Lundi]:[Dimanche]],"&gt;=190")*1000</f>
        <v>0</v>
      </c>
      <c r="R722" s="21">
        <f t="shared" si="22"/>
        <v>0</v>
      </c>
      <c r="S722" s="21">
        <f t="shared" si="23"/>
        <v>0</v>
      </c>
      <c r="T722" s="54" t="str">
        <f>IF(Tableau41516[[#This Row],[Matricule]]&gt;1,IF(COUNTIF(Tableau41516[DateMatricule],Tableau41516[[#This Row],[DateMatricule]])&gt;1,"Doublon",""),"")</f>
        <v/>
      </c>
      <c r="U722"/>
    </row>
    <row r="723" spans="1:21" x14ac:dyDescent="0.25">
      <c r="A723" s="12" t="str">
        <f>IF(Tableau41516[[#This Row],[Semaine]]="","",VLOOKUP(Tableau41516[[#This Row],[Semaine]],Listes!$A:$B,2,FALSE))</f>
        <v/>
      </c>
      <c r="B723" s="12" t="str">
        <f>IF(ISBLANK(Tableau41516[[#This Row],[Matricule]]),"",VLOOKUP(Tableau41516[[#This Row],[Matricule]],#REF!,2,FALSE))</f>
        <v/>
      </c>
      <c r="C723" s="12" t="str">
        <f>IF(ISBLANK(Tableau41516[[#This Row],[Matricule]]),"",VLOOKUP(Tableau41516[[#This Row],[Matricule]],#REF!,3,FALSE))</f>
        <v/>
      </c>
      <c r="D723" s="12" t="str">
        <f>CONCATENATE(Tableau41516[[#This Row],[Semaine]],Tableau41516[[#This Row],[Matricule]])</f>
        <v/>
      </c>
      <c r="H723" s="8"/>
      <c r="I723" s="8"/>
      <c r="J723" s="8"/>
      <c r="K723" s="8"/>
      <c r="L723" s="8"/>
      <c r="M723" s="8"/>
      <c r="N723" s="8"/>
      <c r="O723" s="21">
        <f>COUNTIF(Tableau41516[[#This Row],[Lundi]:[Dimanche]],"&gt;0")</f>
        <v>0</v>
      </c>
      <c r="P723" s="21">
        <f>SUM(Tableau41516[[#This Row],[Lundi]:[Dimanche]])</f>
        <v>0</v>
      </c>
      <c r="Q723" s="21">
        <f>COUNTIF(Tableau41516[[#This Row],[Lundi]:[Dimanche]],"&gt;=190")*1000</f>
        <v>0</v>
      </c>
      <c r="R723" s="21">
        <f t="shared" si="22"/>
        <v>0</v>
      </c>
      <c r="S723" s="21">
        <f t="shared" si="23"/>
        <v>0</v>
      </c>
      <c r="T723" s="54" t="str">
        <f>IF(Tableau41516[[#This Row],[Matricule]]&gt;1,IF(COUNTIF(Tableau41516[DateMatricule],Tableau41516[[#This Row],[DateMatricule]])&gt;1,"Doublon",""),"")</f>
        <v/>
      </c>
      <c r="U723"/>
    </row>
    <row r="724" spans="1:21" x14ac:dyDescent="0.25">
      <c r="A724" s="12" t="str">
        <f>IF(Tableau41516[[#This Row],[Semaine]]="","",VLOOKUP(Tableau41516[[#This Row],[Semaine]],Listes!$A:$B,2,FALSE))</f>
        <v/>
      </c>
      <c r="B724" s="12" t="str">
        <f>IF(ISBLANK(Tableau41516[[#This Row],[Matricule]]),"",VLOOKUP(Tableau41516[[#This Row],[Matricule]],#REF!,2,FALSE))</f>
        <v/>
      </c>
      <c r="C724" s="12" t="str">
        <f>IF(ISBLANK(Tableau41516[[#This Row],[Matricule]]),"",VLOOKUP(Tableau41516[[#This Row],[Matricule]],#REF!,3,FALSE))</f>
        <v/>
      </c>
      <c r="D724" s="12" t="str">
        <f>CONCATENATE(Tableau41516[[#This Row],[Semaine]],Tableau41516[[#This Row],[Matricule]])</f>
        <v/>
      </c>
      <c r="H724" s="8"/>
      <c r="I724" s="8"/>
      <c r="J724" s="8"/>
      <c r="K724" s="8"/>
      <c r="L724" s="8"/>
      <c r="M724" s="8"/>
      <c r="N724" s="8"/>
      <c r="O724" s="21">
        <f>COUNTIF(Tableau41516[[#This Row],[Lundi]:[Dimanche]],"&gt;0")</f>
        <v>0</v>
      </c>
      <c r="P724" s="21">
        <f>SUM(Tableau41516[[#This Row],[Lundi]:[Dimanche]])</f>
        <v>0</v>
      </c>
      <c r="Q724" s="21">
        <f>COUNTIF(Tableau41516[[#This Row],[Lundi]:[Dimanche]],"&gt;=190")*1000</f>
        <v>0</v>
      </c>
      <c r="R724" s="21">
        <f t="shared" si="22"/>
        <v>0</v>
      </c>
      <c r="S724" s="21">
        <f t="shared" si="23"/>
        <v>0</v>
      </c>
      <c r="T724" s="54" t="str">
        <f>IF(Tableau41516[[#This Row],[Matricule]]&gt;1,IF(COUNTIF(Tableau41516[DateMatricule],Tableau41516[[#This Row],[DateMatricule]])&gt;1,"Doublon",""),"")</f>
        <v/>
      </c>
      <c r="U724"/>
    </row>
    <row r="725" spans="1:21" x14ac:dyDescent="0.25">
      <c r="A725" s="12" t="str">
        <f>IF(Tableau41516[[#This Row],[Semaine]]="","",VLOOKUP(Tableau41516[[#This Row],[Semaine]],Listes!$A:$B,2,FALSE))</f>
        <v/>
      </c>
      <c r="B725" s="12" t="str">
        <f>IF(ISBLANK(Tableau41516[[#This Row],[Matricule]]),"",VLOOKUP(Tableau41516[[#This Row],[Matricule]],#REF!,2,FALSE))</f>
        <v/>
      </c>
      <c r="C725" s="12" t="str">
        <f>IF(ISBLANK(Tableau41516[[#This Row],[Matricule]]),"",VLOOKUP(Tableau41516[[#This Row],[Matricule]],#REF!,3,FALSE))</f>
        <v/>
      </c>
      <c r="D725" s="12" t="str">
        <f>CONCATENATE(Tableau41516[[#This Row],[Semaine]],Tableau41516[[#This Row],[Matricule]])</f>
        <v/>
      </c>
      <c r="H725" s="8"/>
      <c r="I725" s="8"/>
      <c r="J725" s="8"/>
      <c r="K725" s="8"/>
      <c r="L725" s="8"/>
      <c r="M725" s="8"/>
      <c r="N725" s="8"/>
      <c r="O725" s="21">
        <f>COUNTIF(Tableau41516[[#This Row],[Lundi]:[Dimanche]],"&gt;0")</f>
        <v>0</v>
      </c>
      <c r="P725" s="21">
        <f>SUM(Tableau41516[[#This Row],[Lundi]:[Dimanche]])</f>
        <v>0</v>
      </c>
      <c r="Q725" s="21">
        <f>COUNTIF(Tableau41516[[#This Row],[Lundi]:[Dimanche]],"&gt;=190")*1000</f>
        <v>0</v>
      </c>
      <c r="R725" s="21">
        <f t="shared" si="22"/>
        <v>0</v>
      </c>
      <c r="S725" s="21">
        <f t="shared" si="23"/>
        <v>0</v>
      </c>
      <c r="T725" s="54" t="str">
        <f>IF(Tableau41516[[#This Row],[Matricule]]&gt;1,IF(COUNTIF(Tableau41516[DateMatricule],Tableau41516[[#This Row],[DateMatricule]])&gt;1,"Doublon",""),"")</f>
        <v/>
      </c>
      <c r="U725"/>
    </row>
    <row r="726" spans="1:21" x14ac:dyDescent="0.25">
      <c r="A726" s="12" t="str">
        <f>IF(Tableau41516[[#This Row],[Semaine]]="","",VLOOKUP(Tableau41516[[#This Row],[Semaine]],Listes!$A:$B,2,FALSE))</f>
        <v/>
      </c>
      <c r="B726" s="12" t="str">
        <f>IF(ISBLANK(Tableau41516[[#This Row],[Matricule]]),"",VLOOKUP(Tableau41516[[#This Row],[Matricule]],#REF!,2,FALSE))</f>
        <v/>
      </c>
      <c r="C726" s="12" t="str">
        <f>IF(ISBLANK(Tableau41516[[#This Row],[Matricule]]),"",VLOOKUP(Tableau41516[[#This Row],[Matricule]],#REF!,3,FALSE))</f>
        <v/>
      </c>
      <c r="D726" s="12" t="str">
        <f>CONCATENATE(Tableau41516[[#This Row],[Semaine]],Tableau41516[[#This Row],[Matricule]])</f>
        <v/>
      </c>
      <c r="H726" s="8"/>
      <c r="I726" s="8"/>
      <c r="J726" s="8"/>
      <c r="K726" s="8"/>
      <c r="L726" s="8"/>
      <c r="M726" s="8"/>
      <c r="N726" s="8"/>
      <c r="O726" s="21">
        <f>COUNTIF(Tableau41516[[#This Row],[Lundi]:[Dimanche]],"&gt;0")</f>
        <v>0</v>
      </c>
      <c r="P726" s="21">
        <f>SUM(Tableau41516[[#This Row],[Lundi]:[Dimanche]])</f>
        <v>0</v>
      </c>
      <c r="Q726" s="21">
        <f>COUNTIF(Tableau41516[[#This Row],[Lundi]:[Dimanche]],"&gt;=190")*1000</f>
        <v>0</v>
      </c>
      <c r="R726" s="21">
        <f t="shared" si="22"/>
        <v>0</v>
      </c>
      <c r="S726" s="21">
        <f t="shared" si="23"/>
        <v>0</v>
      </c>
      <c r="T726" s="54" t="str">
        <f>IF(Tableau41516[[#This Row],[Matricule]]&gt;1,IF(COUNTIF(Tableau41516[DateMatricule],Tableau41516[[#This Row],[DateMatricule]])&gt;1,"Doublon",""),"")</f>
        <v/>
      </c>
      <c r="U726"/>
    </row>
    <row r="727" spans="1:21" x14ac:dyDescent="0.25">
      <c r="A727" s="12" t="str">
        <f>IF(Tableau41516[[#This Row],[Semaine]]="","",VLOOKUP(Tableau41516[[#This Row],[Semaine]],Listes!$A:$B,2,FALSE))</f>
        <v/>
      </c>
      <c r="B727" s="12" t="str">
        <f>IF(ISBLANK(Tableau41516[[#This Row],[Matricule]]),"",VLOOKUP(Tableau41516[[#This Row],[Matricule]],#REF!,2,FALSE))</f>
        <v/>
      </c>
      <c r="C727" s="12" t="str">
        <f>IF(ISBLANK(Tableau41516[[#This Row],[Matricule]]),"",VLOOKUP(Tableau41516[[#This Row],[Matricule]],#REF!,3,FALSE))</f>
        <v/>
      </c>
      <c r="D727" s="12" t="str">
        <f>CONCATENATE(Tableau41516[[#This Row],[Semaine]],Tableau41516[[#This Row],[Matricule]])</f>
        <v/>
      </c>
      <c r="H727" s="8"/>
      <c r="I727" s="8"/>
      <c r="J727" s="8"/>
      <c r="K727" s="8"/>
      <c r="L727" s="8"/>
      <c r="M727" s="8"/>
      <c r="N727" s="8"/>
      <c r="O727" s="21">
        <f>COUNTIF(Tableau41516[[#This Row],[Lundi]:[Dimanche]],"&gt;0")</f>
        <v>0</v>
      </c>
      <c r="P727" s="21">
        <f>SUM(Tableau41516[[#This Row],[Lundi]:[Dimanche]])</f>
        <v>0</v>
      </c>
      <c r="Q727" s="21">
        <f>COUNTIF(Tableau41516[[#This Row],[Lundi]:[Dimanche]],"&gt;=190")*1000</f>
        <v>0</v>
      </c>
      <c r="R727" s="21">
        <f t="shared" si="22"/>
        <v>0</v>
      </c>
      <c r="S727" s="21">
        <f t="shared" si="23"/>
        <v>0</v>
      </c>
      <c r="T727" s="54" t="str">
        <f>IF(Tableau41516[[#This Row],[Matricule]]&gt;1,IF(COUNTIF(Tableau41516[DateMatricule],Tableau41516[[#This Row],[DateMatricule]])&gt;1,"Doublon",""),"")</f>
        <v/>
      </c>
      <c r="U727"/>
    </row>
    <row r="728" spans="1:21" x14ac:dyDescent="0.25">
      <c r="A728" s="12" t="str">
        <f>IF(Tableau41516[[#This Row],[Semaine]]="","",VLOOKUP(Tableau41516[[#This Row],[Semaine]],Listes!$A:$B,2,FALSE))</f>
        <v/>
      </c>
      <c r="B728" s="12" t="str">
        <f>IF(ISBLANK(Tableau41516[[#This Row],[Matricule]]),"",VLOOKUP(Tableau41516[[#This Row],[Matricule]],#REF!,2,FALSE))</f>
        <v/>
      </c>
      <c r="C728" s="12" t="str">
        <f>IF(ISBLANK(Tableau41516[[#This Row],[Matricule]]),"",VLOOKUP(Tableau41516[[#This Row],[Matricule]],#REF!,3,FALSE))</f>
        <v/>
      </c>
      <c r="D728" s="12" t="str">
        <f>CONCATENATE(Tableau41516[[#This Row],[Semaine]],Tableau41516[[#This Row],[Matricule]])</f>
        <v/>
      </c>
      <c r="H728" s="8"/>
      <c r="I728" s="8"/>
      <c r="J728" s="8"/>
      <c r="K728" s="8"/>
      <c r="L728" s="8"/>
      <c r="M728" s="8"/>
      <c r="N728" s="8"/>
      <c r="O728" s="21">
        <f>COUNTIF(Tableau41516[[#This Row],[Lundi]:[Dimanche]],"&gt;0")</f>
        <v>0</v>
      </c>
      <c r="P728" s="21">
        <f>SUM(Tableau41516[[#This Row],[Lundi]:[Dimanche]])</f>
        <v>0</v>
      </c>
      <c r="Q728" s="21">
        <f>COUNTIF(Tableau41516[[#This Row],[Lundi]:[Dimanche]],"&gt;=190")*1000</f>
        <v>0</v>
      </c>
      <c r="R728" s="21">
        <f t="shared" si="22"/>
        <v>0</v>
      </c>
      <c r="S728" s="21">
        <f t="shared" si="23"/>
        <v>0</v>
      </c>
      <c r="T728" s="54" t="str">
        <f>IF(Tableau41516[[#This Row],[Matricule]]&gt;1,IF(COUNTIF(Tableau41516[DateMatricule],Tableau41516[[#This Row],[DateMatricule]])&gt;1,"Doublon",""),"")</f>
        <v/>
      </c>
      <c r="U728"/>
    </row>
    <row r="729" spans="1:21" x14ac:dyDescent="0.25">
      <c r="A729" s="12" t="str">
        <f>IF(Tableau41516[[#This Row],[Semaine]]="","",VLOOKUP(Tableau41516[[#This Row],[Semaine]],Listes!$A:$B,2,FALSE))</f>
        <v/>
      </c>
      <c r="B729" s="12" t="str">
        <f>IF(ISBLANK(Tableau41516[[#This Row],[Matricule]]),"",VLOOKUP(Tableau41516[[#This Row],[Matricule]],#REF!,2,FALSE))</f>
        <v/>
      </c>
      <c r="C729" s="12" t="str">
        <f>IF(ISBLANK(Tableau41516[[#This Row],[Matricule]]),"",VLOOKUP(Tableau41516[[#This Row],[Matricule]],#REF!,3,FALSE))</f>
        <v/>
      </c>
      <c r="D729" s="12" t="str">
        <f>CONCATENATE(Tableau41516[[#This Row],[Semaine]],Tableau41516[[#This Row],[Matricule]])</f>
        <v/>
      </c>
      <c r="H729" s="8"/>
      <c r="I729" s="8"/>
      <c r="J729" s="8"/>
      <c r="K729" s="8"/>
      <c r="L729" s="8"/>
      <c r="M729" s="8"/>
      <c r="N729" s="8"/>
      <c r="O729" s="21">
        <f>COUNTIF(Tableau41516[[#This Row],[Lundi]:[Dimanche]],"&gt;0")</f>
        <v>0</v>
      </c>
      <c r="P729" s="21">
        <f>SUM(Tableau41516[[#This Row],[Lundi]:[Dimanche]])</f>
        <v>0</v>
      </c>
      <c r="Q729" s="21">
        <f>COUNTIF(Tableau41516[[#This Row],[Lundi]:[Dimanche]],"&gt;=190")*1000</f>
        <v>0</v>
      </c>
      <c r="R729" s="21">
        <f t="shared" si="22"/>
        <v>0</v>
      </c>
      <c r="S729" s="21">
        <f t="shared" si="23"/>
        <v>0</v>
      </c>
      <c r="T729" s="54" t="str">
        <f>IF(Tableau41516[[#This Row],[Matricule]]&gt;1,IF(COUNTIF(Tableau41516[DateMatricule],Tableau41516[[#This Row],[DateMatricule]])&gt;1,"Doublon",""),"")</f>
        <v/>
      </c>
      <c r="U729"/>
    </row>
    <row r="730" spans="1:21" x14ac:dyDescent="0.25">
      <c r="A730" s="12" t="str">
        <f>IF(Tableau41516[[#This Row],[Semaine]]="","",VLOOKUP(Tableau41516[[#This Row],[Semaine]],Listes!$A:$B,2,FALSE))</f>
        <v/>
      </c>
      <c r="B730" s="12" t="str">
        <f>IF(ISBLANK(Tableau41516[[#This Row],[Matricule]]),"",VLOOKUP(Tableau41516[[#This Row],[Matricule]],#REF!,2,FALSE))</f>
        <v/>
      </c>
      <c r="C730" s="12" t="str">
        <f>IF(ISBLANK(Tableau41516[[#This Row],[Matricule]]),"",VLOOKUP(Tableau41516[[#This Row],[Matricule]],#REF!,3,FALSE))</f>
        <v/>
      </c>
      <c r="D730" s="12" t="str">
        <f>CONCATENATE(Tableau41516[[#This Row],[Semaine]],Tableau41516[[#This Row],[Matricule]])</f>
        <v/>
      </c>
      <c r="H730" s="8"/>
      <c r="I730" s="8"/>
      <c r="J730" s="8"/>
      <c r="K730" s="8"/>
      <c r="L730" s="8"/>
      <c r="M730" s="8"/>
      <c r="N730" s="8"/>
      <c r="O730" s="21">
        <f>COUNTIF(Tableau41516[[#This Row],[Lundi]:[Dimanche]],"&gt;0")</f>
        <v>0</v>
      </c>
      <c r="P730" s="21">
        <f>SUM(Tableau41516[[#This Row],[Lundi]:[Dimanche]])</f>
        <v>0</v>
      </c>
      <c r="Q730" s="21">
        <f>COUNTIF(Tableau41516[[#This Row],[Lundi]:[Dimanche]],"&gt;=190")*1000</f>
        <v>0</v>
      </c>
      <c r="R730" s="21">
        <f t="shared" si="22"/>
        <v>0</v>
      </c>
      <c r="S730" s="21">
        <f t="shared" si="23"/>
        <v>0</v>
      </c>
      <c r="T730" s="54" t="str">
        <f>IF(Tableau41516[[#This Row],[Matricule]]&gt;1,IF(COUNTIF(Tableau41516[DateMatricule],Tableau41516[[#This Row],[DateMatricule]])&gt;1,"Doublon",""),"")</f>
        <v/>
      </c>
      <c r="U730"/>
    </row>
    <row r="731" spans="1:21" x14ac:dyDescent="0.25">
      <c r="A731" s="12" t="str">
        <f>IF(Tableau41516[[#This Row],[Semaine]]="","",VLOOKUP(Tableau41516[[#This Row],[Semaine]],Listes!$A:$B,2,FALSE))</f>
        <v/>
      </c>
      <c r="B731" s="12" t="str">
        <f>IF(ISBLANK(Tableau41516[[#This Row],[Matricule]]),"",VLOOKUP(Tableau41516[[#This Row],[Matricule]],#REF!,2,FALSE))</f>
        <v/>
      </c>
      <c r="C731" s="12" t="str">
        <f>IF(ISBLANK(Tableau41516[[#This Row],[Matricule]]),"",VLOOKUP(Tableau41516[[#This Row],[Matricule]],#REF!,3,FALSE))</f>
        <v/>
      </c>
      <c r="D731" s="12" t="str">
        <f>CONCATENATE(Tableau41516[[#This Row],[Semaine]],Tableau41516[[#This Row],[Matricule]])</f>
        <v/>
      </c>
      <c r="H731" s="8"/>
      <c r="I731" s="8"/>
      <c r="J731" s="8"/>
      <c r="K731" s="8"/>
      <c r="L731" s="8"/>
      <c r="M731" s="8"/>
      <c r="N731" s="8"/>
      <c r="O731" s="21">
        <f>COUNTIF(Tableau41516[[#This Row],[Lundi]:[Dimanche]],"&gt;0")</f>
        <v>0</v>
      </c>
      <c r="P731" s="21">
        <f>SUM(Tableau41516[[#This Row],[Lundi]:[Dimanche]])</f>
        <v>0</v>
      </c>
      <c r="Q731" s="21">
        <f>COUNTIF(Tableau41516[[#This Row],[Lundi]:[Dimanche]],"&gt;=190")*1000</f>
        <v>0</v>
      </c>
      <c r="R731" s="21">
        <f t="shared" si="22"/>
        <v>0</v>
      </c>
      <c r="S731" s="21">
        <f t="shared" si="23"/>
        <v>0</v>
      </c>
      <c r="T731" s="54" t="str">
        <f>IF(Tableau41516[[#This Row],[Matricule]]&gt;1,IF(COUNTIF(Tableau41516[DateMatricule],Tableau41516[[#This Row],[DateMatricule]])&gt;1,"Doublon",""),"")</f>
        <v/>
      </c>
      <c r="U731"/>
    </row>
    <row r="732" spans="1:21" x14ac:dyDescent="0.25">
      <c r="A732" s="12" t="str">
        <f>IF(Tableau41516[[#This Row],[Semaine]]="","",VLOOKUP(Tableau41516[[#This Row],[Semaine]],Listes!$A:$B,2,FALSE))</f>
        <v/>
      </c>
      <c r="B732" s="12" t="str">
        <f>IF(ISBLANK(Tableau41516[[#This Row],[Matricule]]),"",VLOOKUP(Tableau41516[[#This Row],[Matricule]],#REF!,2,FALSE))</f>
        <v/>
      </c>
      <c r="C732" s="12" t="str">
        <f>IF(ISBLANK(Tableau41516[[#This Row],[Matricule]]),"",VLOOKUP(Tableau41516[[#This Row],[Matricule]],#REF!,3,FALSE))</f>
        <v/>
      </c>
      <c r="D732" s="12" t="str">
        <f>CONCATENATE(Tableau41516[[#This Row],[Semaine]],Tableau41516[[#This Row],[Matricule]])</f>
        <v/>
      </c>
      <c r="H732" s="8"/>
      <c r="I732" s="8"/>
      <c r="J732" s="8"/>
      <c r="K732" s="8"/>
      <c r="L732" s="8"/>
      <c r="M732" s="8"/>
      <c r="N732" s="8"/>
      <c r="O732" s="21">
        <f>COUNTIF(Tableau41516[[#This Row],[Lundi]:[Dimanche]],"&gt;0")</f>
        <v>0</v>
      </c>
      <c r="P732" s="21">
        <f>SUM(Tableau41516[[#This Row],[Lundi]:[Dimanche]])</f>
        <v>0</v>
      </c>
      <c r="Q732" s="21">
        <f>COUNTIF(Tableau41516[[#This Row],[Lundi]:[Dimanche]],"&gt;=190")*1000</f>
        <v>0</v>
      </c>
      <c r="R732" s="21">
        <f t="shared" si="22"/>
        <v>0</v>
      </c>
      <c r="S732" s="21">
        <f t="shared" si="23"/>
        <v>0</v>
      </c>
      <c r="T732" s="54" t="str">
        <f>IF(Tableau41516[[#This Row],[Matricule]]&gt;1,IF(COUNTIF(Tableau41516[DateMatricule],Tableau41516[[#This Row],[DateMatricule]])&gt;1,"Doublon",""),"")</f>
        <v/>
      </c>
      <c r="U732"/>
    </row>
    <row r="733" spans="1:21" x14ac:dyDescent="0.25">
      <c r="A733" s="12" t="str">
        <f>IF(Tableau41516[[#This Row],[Semaine]]="","",VLOOKUP(Tableau41516[[#This Row],[Semaine]],Listes!$A:$B,2,FALSE))</f>
        <v/>
      </c>
      <c r="B733" s="12" t="str">
        <f>IF(ISBLANK(Tableau41516[[#This Row],[Matricule]]),"",VLOOKUP(Tableau41516[[#This Row],[Matricule]],#REF!,2,FALSE))</f>
        <v/>
      </c>
      <c r="C733" s="12" t="str">
        <f>IF(ISBLANK(Tableau41516[[#This Row],[Matricule]]),"",VLOOKUP(Tableau41516[[#This Row],[Matricule]],#REF!,3,FALSE))</f>
        <v/>
      </c>
      <c r="D733" s="12" t="str">
        <f>CONCATENATE(Tableau41516[[#This Row],[Semaine]],Tableau41516[[#This Row],[Matricule]])</f>
        <v/>
      </c>
      <c r="H733" s="8"/>
      <c r="I733" s="8"/>
      <c r="J733" s="8"/>
      <c r="K733" s="8"/>
      <c r="L733" s="8"/>
      <c r="M733" s="8"/>
      <c r="N733" s="8"/>
      <c r="O733" s="21">
        <f>COUNTIF(Tableau41516[[#This Row],[Lundi]:[Dimanche]],"&gt;0")</f>
        <v>0</v>
      </c>
      <c r="P733" s="21">
        <f>SUM(Tableau41516[[#This Row],[Lundi]:[Dimanche]])</f>
        <v>0</v>
      </c>
      <c r="Q733" s="21">
        <f>COUNTIF(Tableau41516[[#This Row],[Lundi]:[Dimanche]],"&gt;=190")*1000</f>
        <v>0</v>
      </c>
      <c r="R733" s="21">
        <f t="shared" si="22"/>
        <v>0</v>
      </c>
      <c r="S733" s="21">
        <f t="shared" si="23"/>
        <v>0</v>
      </c>
      <c r="T733" s="54" t="str">
        <f>IF(Tableau41516[[#This Row],[Matricule]]&gt;1,IF(COUNTIF(Tableau41516[DateMatricule],Tableau41516[[#This Row],[DateMatricule]])&gt;1,"Doublon",""),"")</f>
        <v/>
      </c>
      <c r="U733"/>
    </row>
    <row r="734" spans="1:21" x14ac:dyDescent="0.25">
      <c r="A734" s="12" t="str">
        <f>IF(Tableau41516[[#This Row],[Semaine]]="","",VLOOKUP(Tableau41516[[#This Row],[Semaine]],Listes!$A:$B,2,FALSE))</f>
        <v/>
      </c>
      <c r="B734" s="12" t="str">
        <f>IF(ISBLANK(Tableau41516[[#This Row],[Matricule]]),"",VLOOKUP(Tableau41516[[#This Row],[Matricule]],#REF!,2,FALSE))</f>
        <v/>
      </c>
      <c r="C734" s="12" t="str">
        <f>IF(ISBLANK(Tableau41516[[#This Row],[Matricule]]),"",VLOOKUP(Tableau41516[[#This Row],[Matricule]],#REF!,3,FALSE))</f>
        <v/>
      </c>
      <c r="D734" s="12" t="str">
        <f>CONCATENATE(Tableau41516[[#This Row],[Semaine]],Tableau41516[[#This Row],[Matricule]])</f>
        <v/>
      </c>
      <c r="H734" s="8"/>
      <c r="I734" s="8"/>
      <c r="J734" s="8"/>
      <c r="K734" s="8"/>
      <c r="L734" s="8"/>
      <c r="M734" s="8"/>
      <c r="N734" s="8"/>
      <c r="O734" s="21">
        <f>COUNTIF(Tableau41516[[#This Row],[Lundi]:[Dimanche]],"&gt;0")</f>
        <v>0</v>
      </c>
      <c r="P734" s="21">
        <f>SUM(Tableau41516[[#This Row],[Lundi]:[Dimanche]])</f>
        <v>0</v>
      </c>
      <c r="Q734" s="21">
        <f>COUNTIF(Tableau41516[[#This Row],[Lundi]:[Dimanche]],"&gt;=190")*1000</f>
        <v>0</v>
      </c>
      <c r="R734" s="21">
        <f t="shared" si="22"/>
        <v>0</v>
      </c>
      <c r="S734" s="21">
        <f t="shared" si="23"/>
        <v>0</v>
      </c>
      <c r="T734" s="54" t="str">
        <f>IF(Tableau41516[[#This Row],[Matricule]]&gt;1,IF(COUNTIF(Tableau41516[DateMatricule],Tableau41516[[#This Row],[DateMatricule]])&gt;1,"Doublon",""),"")</f>
        <v/>
      </c>
      <c r="U734"/>
    </row>
    <row r="735" spans="1:21" x14ac:dyDescent="0.25">
      <c r="A735" s="12" t="str">
        <f>IF(Tableau41516[[#This Row],[Semaine]]="","",VLOOKUP(Tableau41516[[#This Row],[Semaine]],Listes!$A:$B,2,FALSE))</f>
        <v/>
      </c>
      <c r="B735" s="12" t="str">
        <f>IF(ISBLANK(Tableau41516[[#This Row],[Matricule]]),"",VLOOKUP(Tableau41516[[#This Row],[Matricule]],#REF!,2,FALSE))</f>
        <v/>
      </c>
      <c r="C735" s="12" t="str">
        <f>IF(ISBLANK(Tableau41516[[#This Row],[Matricule]]),"",VLOOKUP(Tableau41516[[#This Row],[Matricule]],#REF!,3,FALSE))</f>
        <v/>
      </c>
      <c r="D735" s="12" t="str">
        <f>CONCATENATE(Tableau41516[[#This Row],[Semaine]],Tableau41516[[#This Row],[Matricule]])</f>
        <v/>
      </c>
      <c r="H735" s="8"/>
      <c r="I735" s="8"/>
      <c r="J735" s="8"/>
      <c r="K735" s="8"/>
      <c r="L735" s="8"/>
      <c r="M735" s="8"/>
      <c r="N735" s="8"/>
      <c r="O735" s="21">
        <f>COUNTIF(Tableau41516[[#This Row],[Lundi]:[Dimanche]],"&gt;0")</f>
        <v>0</v>
      </c>
      <c r="P735" s="21">
        <f>SUM(Tableau41516[[#This Row],[Lundi]:[Dimanche]])</f>
        <v>0</v>
      </c>
      <c r="Q735" s="21">
        <f>COUNTIF(Tableau41516[[#This Row],[Lundi]:[Dimanche]],"&gt;=190")*1000</f>
        <v>0</v>
      </c>
      <c r="R735" s="21">
        <f t="shared" si="22"/>
        <v>0</v>
      </c>
      <c r="S735" s="21">
        <f t="shared" si="23"/>
        <v>0</v>
      </c>
      <c r="T735" s="54" t="str">
        <f>IF(Tableau41516[[#This Row],[Matricule]]&gt;1,IF(COUNTIF(Tableau41516[DateMatricule],Tableau41516[[#This Row],[DateMatricule]])&gt;1,"Doublon",""),"")</f>
        <v/>
      </c>
      <c r="U735"/>
    </row>
    <row r="736" spans="1:21" x14ac:dyDescent="0.25">
      <c r="A736" s="12" t="str">
        <f>IF(Tableau41516[[#This Row],[Semaine]]="","",VLOOKUP(Tableau41516[[#This Row],[Semaine]],Listes!$A:$B,2,FALSE))</f>
        <v/>
      </c>
      <c r="B736" s="12" t="str">
        <f>IF(ISBLANK(Tableau41516[[#This Row],[Matricule]]),"",VLOOKUP(Tableau41516[[#This Row],[Matricule]],#REF!,2,FALSE))</f>
        <v/>
      </c>
      <c r="C736" s="12" t="str">
        <f>IF(ISBLANK(Tableau41516[[#This Row],[Matricule]]),"",VLOOKUP(Tableau41516[[#This Row],[Matricule]],#REF!,3,FALSE))</f>
        <v/>
      </c>
      <c r="D736" s="12" t="str">
        <f>CONCATENATE(Tableau41516[[#This Row],[Semaine]],Tableau41516[[#This Row],[Matricule]])</f>
        <v/>
      </c>
      <c r="H736" s="8"/>
      <c r="I736" s="8"/>
      <c r="J736" s="8"/>
      <c r="K736" s="8"/>
      <c r="L736" s="8"/>
      <c r="M736" s="8"/>
      <c r="N736" s="8"/>
      <c r="O736" s="21">
        <f>COUNTIF(Tableau41516[[#This Row],[Lundi]:[Dimanche]],"&gt;0")</f>
        <v>0</v>
      </c>
      <c r="P736" s="21">
        <f>SUM(Tableau41516[[#This Row],[Lundi]:[Dimanche]])</f>
        <v>0</v>
      </c>
      <c r="Q736" s="21">
        <f>COUNTIF(Tableau41516[[#This Row],[Lundi]:[Dimanche]],"&gt;=190")*1000</f>
        <v>0</v>
      </c>
      <c r="R736" s="21">
        <f t="shared" si="22"/>
        <v>0</v>
      </c>
      <c r="S736" s="21">
        <f t="shared" si="23"/>
        <v>0</v>
      </c>
      <c r="T736" s="54" t="str">
        <f>IF(Tableau41516[[#This Row],[Matricule]]&gt;1,IF(COUNTIF(Tableau41516[DateMatricule],Tableau41516[[#This Row],[DateMatricule]])&gt;1,"Doublon",""),"")</f>
        <v/>
      </c>
      <c r="U736"/>
    </row>
    <row r="737" spans="1:21" x14ac:dyDescent="0.25">
      <c r="A737" s="12" t="str">
        <f>IF(Tableau41516[[#This Row],[Semaine]]="","",VLOOKUP(Tableau41516[[#This Row],[Semaine]],Listes!$A:$B,2,FALSE))</f>
        <v/>
      </c>
      <c r="B737" s="12" t="str">
        <f>IF(ISBLANK(Tableau41516[[#This Row],[Matricule]]),"",VLOOKUP(Tableau41516[[#This Row],[Matricule]],#REF!,2,FALSE))</f>
        <v/>
      </c>
      <c r="C737" s="12" t="str">
        <f>IF(ISBLANK(Tableau41516[[#This Row],[Matricule]]),"",VLOOKUP(Tableau41516[[#This Row],[Matricule]],#REF!,3,FALSE))</f>
        <v/>
      </c>
      <c r="D737" s="12" t="str">
        <f>CONCATENATE(Tableau41516[[#This Row],[Semaine]],Tableau41516[[#This Row],[Matricule]])</f>
        <v/>
      </c>
      <c r="H737" s="8"/>
      <c r="I737" s="8"/>
      <c r="J737" s="8"/>
      <c r="K737" s="8"/>
      <c r="L737" s="8"/>
      <c r="M737" s="8"/>
      <c r="N737" s="8"/>
      <c r="O737" s="21">
        <f>COUNTIF(Tableau41516[[#This Row],[Lundi]:[Dimanche]],"&gt;0")</f>
        <v>0</v>
      </c>
      <c r="P737" s="21">
        <f>SUM(Tableau41516[[#This Row],[Lundi]:[Dimanche]])</f>
        <v>0</v>
      </c>
      <c r="Q737" s="21">
        <f>COUNTIF(Tableau41516[[#This Row],[Lundi]:[Dimanche]],"&gt;=190")*1000</f>
        <v>0</v>
      </c>
      <c r="R737" s="21">
        <f t="shared" si="22"/>
        <v>0</v>
      </c>
      <c r="S737" s="21">
        <f t="shared" si="23"/>
        <v>0</v>
      </c>
      <c r="T737" s="54" t="str">
        <f>IF(Tableau41516[[#This Row],[Matricule]]&gt;1,IF(COUNTIF(Tableau41516[DateMatricule],Tableau41516[[#This Row],[DateMatricule]])&gt;1,"Doublon",""),"")</f>
        <v/>
      </c>
      <c r="U737"/>
    </row>
    <row r="738" spans="1:21" x14ac:dyDescent="0.25">
      <c r="A738" s="12" t="str">
        <f>IF(Tableau41516[[#This Row],[Semaine]]="","",VLOOKUP(Tableau41516[[#This Row],[Semaine]],Listes!$A:$B,2,FALSE))</f>
        <v/>
      </c>
      <c r="B738" s="12" t="str">
        <f>IF(ISBLANK(Tableau41516[[#This Row],[Matricule]]),"",VLOOKUP(Tableau41516[[#This Row],[Matricule]],#REF!,2,FALSE))</f>
        <v/>
      </c>
      <c r="C738" s="12" t="str">
        <f>IF(ISBLANK(Tableau41516[[#This Row],[Matricule]]),"",VLOOKUP(Tableau41516[[#This Row],[Matricule]],#REF!,3,FALSE))</f>
        <v/>
      </c>
      <c r="D738" s="12" t="str">
        <f>CONCATENATE(Tableau41516[[#This Row],[Semaine]],Tableau41516[[#This Row],[Matricule]])</f>
        <v/>
      </c>
      <c r="H738" s="8"/>
      <c r="I738" s="8"/>
      <c r="J738" s="8"/>
      <c r="K738" s="8"/>
      <c r="L738" s="8"/>
      <c r="M738" s="8"/>
      <c r="N738" s="8"/>
      <c r="O738" s="21">
        <f>COUNTIF(Tableau41516[[#This Row],[Lundi]:[Dimanche]],"&gt;0")</f>
        <v>0</v>
      </c>
      <c r="P738" s="21">
        <f>SUM(Tableau41516[[#This Row],[Lundi]:[Dimanche]])</f>
        <v>0</v>
      </c>
      <c r="Q738" s="21">
        <f>COUNTIF(Tableau41516[[#This Row],[Lundi]:[Dimanche]],"&gt;=190")*1000</f>
        <v>0</v>
      </c>
      <c r="R738" s="21">
        <f t="shared" si="22"/>
        <v>0</v>
      </c>
      <c r="S738" s="21">
        <f t="shared" si="23"/>
        <v>0</v>
      </c>
      <c r="T738" s="54" t="str">
        <f>IF(Tableau41516[[#This Row],[Matricule]]&gt;1,IF(COUNTIF(Tableau41516[DateMatricule],Tableau41516[[#This Row],[DateMatricule]])&gt;1,"Doublon",""),"")</f>
        <v/>
      </c>
      <c r="U738"/>
    </row>
    <row r="739" spans="1:21" x14ac:dyDescent="0.25">
      <c r="A739" s="12" t="str">
        <f>IF(Tableau41516[[#This Row],[Semaine]]="","",VLOOKUP(Tableau41516[[#This Row],[Semaine]],Listes!$A:$B,2,FALSE))</f>
        <v/>
      </c>
      <c r="B739" s="12" t="str">
        <f>IF(ISBLANK(Tableau41516[[#This Row],[Matricule]]),"",VLOOKUP(Tableau41516[[#This Row],[Matricule]],#REF!,2,FALSE))</f>
        <v/>
      </c>
      <c r="C739" s="12" t="str">
        <f>IF(ISBLANK(Tableau41516[[#This Row],[Matricule]]),"",VLOOKUP(Tableau41516[[#This Row],[Matricule]],#REF!,3,FALSE))</f>
        <v/>
      </c>
      <c r="D739" s="12" t="str">
        <f>CONCATENATE(Tableau41516[[#This Row],[Semaine]],Tableau41516[[#This Row],[Matricule]])</f>
        <v/>
      </c>
      <c r="H739" s="8"/>
      <c r="I739" s="8"/>
      <c r="J739" s="8"/>
      <c r="K739" s="8"/>
      <c r="L739" s="8"/>
      <c r="M739" s="8"/>
      <c r="N739" s="8"/>
      <c r="O739" s="21">
        <f>COUNTIF(Tableau41516[[#This Row],[Lundi]:[Dimanche]],"&gt;0")</f>
        <v>0</v>
      </c>
      <c r="P739" s="21">
        <f>SUM(Tableau41516[[#This Row],[Lundi]:[Dimanche]])</f>
        <v>0</v>
      </c>
      <c r="Q739" s="21">
        <f>COUNTIF(Tableau41516[[#This Row],[Lundi]:[Dimanche]],"&gt;=190")*1000</f>
        <v>0</v>
      </c>
      <c r="R739" s="21">
        <f t="shared" si="22"/>
        <v>0</v>
      </c>
      <c r="S739" s="21">
        <f t="shared" si="23"/>
        <v>0</v>
      </c>
      <c r="T739" s="54" t="str">
        <f>IF(Tableau41516[[#This Row],[Matricule]]&gt;1,IF(COUNTIF(Tableau41516[DateMatricule],Tableau41516[[#This Row],[DateMatricule]])&gt;1,"Doublon",""),"")</f>
        <v/>
      </c>
      <c r="U739"/>
    </row>
    <row r="740" spans="1:21" x14ac:dyDescent="0.25">
      <c r="A740" s="12" t="str">
        <f>IF(Tableau41516[[#This Row],[Semaine]]="","",VLOOKUP(Tableau41516[[#This Row],[Semaine]],Listes!$A:$B,2,FALSE))</f>
        <v/>
      </c>
      <c r="B740" s="12" t="str">
        <f>IF(ISBLANK(Tableau41516[[#This Row],[Matricule]]),"",VLOOKUP(Tableau41516[[#This Row],[Matricule]],#REF!,2,FALSE))</f>
        <v/>
      </c>
      <c r="C740" s="12" t="str">
        <f>IF(ISBLANK(Tableau41516[[#This Row],[Matricule]]),"",VLOOKUP(Tableau41516[[#This Row],[Matricule]],#REF!,3,FALSE))</f>
        <v/>
      </c>
      <c r="D740" s="12" t="str">
        <f>CONCATENATE(Tableau41516[[#This Row],[Semaine]],Tableau41516[[#This Row],[Matricule]])</f>
        <v/>
      </c>
      <c r="H740" s="8"/>
      <c r="I740" s="8"/>
      <c r="J740" s="8"/>
      <c r="K740" s="8"/>
      <c r="L740" s="8"/>
      <c r="M740" s="8"/>
      <c r="N740" s="8"/>
      <c r="O740" s="21">
        <f>COUNTIF(Tableau41516[[#This Row],[Lundi]:[Dimanche]],"&gt;0")</f>
        <v>0</v>
      </c>
      <c r="P740" s="21">
        <f>SUM(Tableau41516[[#This Row],[Lundi]:[Dimanche]])</f>
        <v>0</v>
      </c>
      <c r="Q740" s="21">
        <f>COUNTIF(Tableau41516[[#This Row],[Lundi]:[Dimanche]],"&gt;=190")*1000</f>
        <v>0</v>
      </c>
      <c r="R740" s="21">
        <f t="shared" si="22"/>
        <v>0</v>
      </c>
      <c r="S740" s="21">
        <f t="shared" si="23"/>
        <v>0</v>
      </c>
      <c r="T740" s="54" t="str">
        <f>IF(Tableau41516[[#This Row],[Matricule]]&gt;1,IF(COUNTIF(Tableau41516[DateMatricule],Tableau41516[[#This Row],[DateMatricule]])&gt;1,"Doublon",""),"")</f>
        <v/>
      </c>
      <c r="U740"/>
    </row>
    <row r="741" spans="1:21" x14ac:dyDescent="0.25">
      <c r="A741" s="12" t="str">
        <f>IF(Tableau41516[[#This Row],[Semaine]]="","",VLOOKUP(Tableau41516[[#This Row],[Semaine]],Listes!$A:$B,2,FALSE))</f>
        <v/>
      </c>
      <c r="B741" s="12" t="str">
        <f>IF(ISBLANK(Tableau41516[[#This Row],[Matricule]]),"",VLOOKUP(Tableau41516[[#This Row],[Matricule]],#REF!,2,FALSE))</f>
        <v/>
      </c>
      <c r="C741" s="12" t="str">
        <f>IF(ISBLANK(Tableau41516[[#This Row],[Matricule]]),"",VLOOKUP(Tableau41516[[#This Row],[Matricule]],#REF!,3,FALSE))</f>
        <v/>
      </c>
      <c r="D741" s="12" t="str">
        <f>CONCATENATE(Tableau41516[[#This Row],[Semaine]],Tableau41516[[#This Row],[Matricule]])</f>
        <v/>
      </c>
      <c r="H741" s="8"/>
      <c r="I741" s="8"/>
      <c r="J741" s="8"/>
      <c r="K741" s="8"/>
      <c r="L741" s="8"/>
      <c r="M741" s="8"/>
      <c r="N741" s="8"/>
      <c r="O741" s="21">
        <f>COUNTIF(Tableau41516[[#This Row],[Lundi]:[Dimanche]],"&gt;0")</f>
        <v>0</v>
      </c>
      <c r="P741" s="21">
        <f>SUM(Tableau41516[[#This Row],[Lundi]:[Dimanche]])</f>
        <v>0</v>
      </c>
      <c r="Q741" s="21">
        <f>COUNTIF(Tableau41516[[#This Row],[Lundi]:[Dimanche]],"&gt;=190")*1000</f>
        <v>0</v>
      </c>
      <c r="R741" s="21">
        <f t="shared" si="22"/>
        <v>0</v>
      </c>
      <c r="S741" s="21">
        <f t="shared" si="23"/>
        <v>0</v>
      </c>
      <c r="T741" s="54" t="str">
        <f>IF(Tableau41516[[#This Row],[Matricule]]&gt;1,IF(COUNTIF(Tableau41516[DateMatricule],Tableau41516[[#This Row],[DateMatricule]])&gt;1,"Doublon",""),"")</f>
        <v/>
      </c>
      <c r="U741"/>
    </row>
    <row r="742" spans="1:21" x14ac:dyDescent="0.25">
      <c r="A742" s="12" t="str">
        <f>IF(Tableau41516[[#This Row],[Semaine]]="","",VLOOKUP(Tableau41516[[#This Row],[Semaine]],Listes!$A:$B,2,FALSE))</f>
        <v/>
      </c>
      <c r="B742" s="12" t="str">
        <f>IF(ISBLANK(Tableau41516[[#This Row],[Matricule]]),"",VLOOKUP(Tableau41516[[#This Row],[Matricule]],#REF!,2,FALSE))</f>
        <v/>
      </c>
      <c r="C742" s="12" t="str">
        <f>IF(ISBLANK(Tableau41516[[#This Row],[Matricule]]),"",VLOOKUP(Tableau41516[[#This Row],[Matricule]],#REF!,3,FALSE))</f>
        <v/>
      </c>
      <c r="D742" s="12" t="str">
        <f>CONCATENATE(Tableau41516[[#This Row],[Semaine]],Tableau41516[[#This Row],[Matricule]])</f>
        <v/>
      </c>
      <c r="H742" s="8"/>
      <c r="I742" s="8"/>
      <c r="J742" s="8"/>
      <c r="K742" s="8"/>
      <c r="L742" s="8"/>
      <c r="M742" s="8"/>
      <c r="N742" s="8"/>
      <c r="O742" s="21">
        <f>COUNTIF(Tableau41516[[#This Row],[Lundi]:[Dimanche]],"&gt;0")</f>
        <v>0</v>
      </c>
      <c r="P742" s="21">
        <f>SUM(Tableau41516[[#This Row],[Lundi]:[Dimanche]])</f>
        <v>0</v>
      </c>
      <c r="Q742" s="21">
        <f>COUNTIF(Tableau41516[[#This Row],[Lundi]:[Dimanche]],"&gt;=190")*1000</f>
        <v>0</v>
      </c>
      <c r="R742" s="21">
        <f t="shared" si="22"/>
        <v>0</v>
      </c>
      <c r="S742" s="21">
        <f t="shared" si="23"/>
        <v>0</v>
      </c>
      <c r="T742" s="54" t="str">
        <f>IF(Tableau41516[[#This Row],[Matricule]]&gt;1,IF(COUNTIF(Tableau41516[DateMatricule],Tableau41516[[#This Row],[DateMatricule]])&gt;1,"Doublon",""),"")</f>
        <v/>
      </c>
      <c r="U742"/>
    </row>
    <row r="743" spans="1:21" x14ac:dyDescent="0.25">
      <c r="A743" s="12" t="str">
        <f>IF(Tableau41516[[#This Row],[Semaine]]="","",VLOOKUP(Tableau41516[[#This Row],[Semaine]],Listes!$A:$B,2,FALSE))</f>
        <v/>
      </c>
      <c r="B743" s="12" t="str">
        <f>IF(ISBLANK(Tableau41516[[#This Row],[Matricule]]),"",VLOOKUP(Tableau41516[[#This Row],[Matricule]],#REF!,2,FALSE))</f>
        <v/>
      </c>
      <c r="C743" s="12" t="str">
        <f>IF(ISBLANK(Tableau41516[[#This Row],[Matricule]]),"",VLOOKUP(Tableau41516[[#This Row],[Matricule]],#REF!,3,FALSE))</f>
        <v/>
      </c>
      <c r="D743" s="12" t="str">
        <f>CONCATENATE(Tableau41516[[#This Row],[Semaine]],Tableau41516[[#This Row],[Matricule]])</f>
        <v/>
      </c>
      <c r="H743" s="8"/>
      <c r="I743" s="8"/>
      <c r="J743" s="8"/>
      <c r="K743" s="8"/>
      <c r="L743" s="8"/>
      <c r="M743" s="8"/>
      <c r="N743" s="8"/>
      <c r="O743" s="21">
        <f>COUNTIF(Tableau41516[[#This Row],[Lundi]:[Dimanche]],"&gt;0")</f>
        <v>0</v>
      </c>
      <c r="P743" s="21">
        <f>SUM(Tableau41516[[#This Row],[Lundi]:[Dimanche]])</f>
        <v>0</v>
      </c>
      <c r="Q743" s="21">
        <f>COUNTIF(Tableau41516[[#This Row],[Lundi]:[Dimanche]],"&gt;=190")*1000</f>
        <v>0</v>
      </c>
      <c r="R743" s="21">
        <f t="shared" si="22"/>
        <v>0</v>
      </c>
      <c r="S743" s="21">
        <f t="shared" si="23"/>
        <v>0</v>
      </c>
      <c r="T743" s="54" t="str">
        <f>IF(Tableau41516[[#This Row],[Matricule]]&gt;1,IF(COUNTIF(Tableau41516[DateMatricule],Tableau41516[[#This Row],[DateMatricule]])&gt;1,"Doublon",""),"")</f>
        <v/>
      </c>
      <c r="U743"/>
    </row>
    <row r="744" spans="1:21" x14ac:dyDescent="0.25">
      <c r="A744" s="12" t="str">
        <f>IF(Tableau41516[[#This Row],[Semaine]]="","",VLOOKUP(Tableau41516[[#This Row],[Semaine]],Listes!$A:$B,2,FALSE))</f>
        <v/>
      </c>
      <c r="B744" s="12" t="str">
        <f>IF(ISBLANK(Tableau41516[[#This Row],[Matricule]]),"",VLOOKUP(Tableau41516[[#This Row],[Matricule]],#REF!,2,FALSE))</f>
        <v/>
      </c>
      <c r="C744" s="12" t="str">
        <f>IF(ISBLANK(Tableau41516[[#This Row],[Matricule]]),"",VLOOKUP(Tableau41516[[#This Row],[Matricule]],#REF!,3,FALSE))</f>
        <v/>
      </c>
      <c r="D744" s="12" t="str">
        <f>CONCATENATE(Tableau41516[[#This Row],[Semaine]],Tableau41516[[#This Row],[Matricule]])</f>
        <v/>
      </c>
      <c r="H744" s="8"/>
      <c r="I744" s="8"/>
      <c r="J744" s="8"/>
      <c r="K744" s="8"/>
      <c r="L744" s="8"/>
      <c r="M744" s="8"/>
      <c r="N744" s="8"/>
      <c r="O744" s="21">
        <f>COUNTIF(Tableau41516[[#This Row],[Lundi]:[Dimanche]],"&gt;0")</f>
        <v>0</v>
      </c>
      <c r="P744" s="21">
        <f>SUM(Tableau41516[[#This Row],[Lundi]:[Dimanche]])</f>
        <v>0</v>
      </c>
      <c r="Q744" s="21">
        <f>COUNTIF(Tableau41516[[#This Row],[Lundi]:[Dimanche]],"&gt;=190")*1000</f>
        <v>0</v>
      </c>
      <c r="R744" s="21">
        <f t="shared" si="22"/>
        <v>0</v>
      </c>
      <c r="S744" s="21">
        <f t="shared" si="23"/>
        <v>0</v>
      </c>
      <c r="T744" s="54" t="str">
        <f>IF(Tableau41516[[#This Row],[Matricule]]&gt;1,IF(COUNTIF(Tableau41516[DateMatricule],Tableau41516[[#This Row],[DateMatricule]])&gt;1,"Doublon",""),"")</f>
        <v/>
      </c>
      <c r="U744"/>
    </row>
    <row r="745" spans="1:21" x14ac:dyDescent="0.25">
      <c r="A745" s="12" t="str">
        <f>IF(Tableau41516[[#This Row],[Semaine]]="","",VLOOKUP(Tableau41516[[#This Row],[Semaine]],Listes!$A:$B,2,FALSE))</f>
        <v/>
      </c>
      <c r="B745" s="12" t="str">
        <f>IF(ISBLANK(Tableau41516[[#This Row],[Matricule]]),"",VLOOKUP(Tableau41516[[#This Row],[Matricule]],#REF!,2,FALSE))</f>
        <v/>
      </c>
      <c r="C745" s="12" t="str">
        <f>IF(ISBLANK(Tableau41516[[#This Row],[Matricule]]),"",VLOOKUP(Tableau41516[[#This Row],[Matricule]],#REF!,3,FALSE))</f>
        <v/>
      </c>
      <c r="D745" s="12" t="str">
        <f>CONCATENATE(Tableau41516[[#This Row],[Semaine]],Tableau41516[[#This Row],[Matricule]])</f>
        <v/>
      </c>
      <c r="H745" s="8"/>
      <c r="I745" s="8"/>
      <c r="J745" s="8"/>
      <c r="K745" s="8"/>
      <c r="L745" s="8"/>
      <c r="M745" s="8"/>
      <c r="N745" s="8"/>
      <c r="O745" s="21">
        <f>COUNTIF(Tableau41516[[#This Row],[Lundi]:[Dimanche]],"&gt;0")</f>
        <v>0</v>
      </c>
      <c r="P745" s="21">
        <f>SUM(Tableau41516[[#This Row],[Lundi]:[Dimanche]])</f>
        <v>0</v>
      </c>
      <c r="Q745" s="21">
        <f>COUNTIF(Tableau41516[[#This Row],[Lundi]:[Dimanche]],"&gt;=190")*1000</f>
        <v>0</v>
      </c>
      <c r="R745" s="21">
        <f t="shared" si="22"/>
        <v>0</v>
      </c>
      <c r="S745" s="21">
        <f t="shared" si="23"/>
        <v>0</v>
      </c>
      <c r="T745" s="54" t="str">
        <f>IF(Tableau41516[[#This Row],[Matricule]]&gt;1,IF(COUNTIF(Tableau41516[DateMatricule],Tableau41516[[#This Row],[DateMatricule]])&gt;1,"Doublon",""),"")</f>
        <v/>
      </c>
      <c r="U745"/>
    </row>
    <row r="746" spans="1:21" x14ac:dyDescent="0.25">
      <c r="A746" s="12" t="str">
        <f>IF(Tableau41516[[#This Row],[Semaine]]="","",VLOOKUP(Tableau41516[[#This Row],[Semaine]],Listes!$A:$B,2,FALSE))</f>
        <v/>
      </c>
      <c r="B746" s="12" t="str">
        <f>IF(ISBLANK(Tableau41516[[#This Row],[Matricule]]),"",VLOOKUP(Tableau41516[[#This Row],[Matricule]],#REF!,2,FALSE))</f>
        <v/>
      </c>
      <c r="C746" s="12" t="str">
        <f>IF(ISBLANK(Tableau41516[[#This Row],[Matricule]]),"",VLOOKUP(Tableau41516[[#This Row],[Matricule]],#REF!,3,FALSE))</f>
        <v/>
      </c>
      <c r="D746" s="12" t="str">
        <f>CONCATENATE(Tableau41516[[#This Row],[Semaine]],Tableau41516[[#This Row],[Matricule]])</f>
        <v/>
      </c>
      <c r="H746" s="8"/>
      <c r="I746" s="8"/>
      <c r="J746" s="8"/>
      <c r="K746" s="8"/>
      <c r="L746" s="8"/>
      <c r="M746" s="8"/>
      <c r="N746" s="8"/>
      <c r="O746" s="21">
        <f>COUNTIF(Tableau41516[[#This Row],[Lundi]:[Dimanche]],"&gt;0")</f>
        <v>0</v>
      </c>
      <c r="P746" s="21">
        <f>SUM(Tableau41516[[#This Row],[Lundi]:[Dimanche]])</f>
        <v>0</v>
      </c>
      <c r="Q746" s="21">
        <f>COUNTIF(Tableau41516[[#This Row],[Lundi]:[Dimanche]],"&gt;=190")*1000</f>
        <v>0</v>
      </c>
      <c r="R746" s="21">
        <f t="shared" si="22"/>
        <v>0</v>
      </c>
      <c r="S746" s="21">
        <f t="shared" si="23"/>
        <v>0</v>
      </c>
      <c r="T746" s="54" t="str">
        <f>IF(Tableau41516[[#This Row],[Matricule]]&gt;1,IF(COUNTIF(Tableau41516[DateMatricule],Tableau41516[[#This Row],[DateMatricule]])&gt;1,"Doublon",""),"")</f>
        <v/>
      </c>
      <c r="U746"/>
    </row>
    <row r="747" spans="1:21" x14ac:dyDescent="0.25">
      <c r="A747" s="12" t="str">
        <f>IF(Tableau41516[[#This Row],[Semaine]]="","",VLOOKUP(Tableau41516[[#This Row],[Semaine]],Listes!$A:$B,2,FALSE))</f>
        <v/>
      </c>
      <c r="B747" s="12" t="str">
        <f>IF(ISBLANK(Tableau41516[[#This Row],[Matricule]]),"",VLOOKUP(Tableau41516[[#This Row],[Matricule]],#REF!,2,FALSE))</f>
        <v/>
      </c>
      <c r="C747" s="12" t="str">
        <f>IF(ISBLANK(Tableau41516[[#This Row],[Matricule]]),"",VLOOKUP(Tableau41516[[#This Row],[Matricule]],#REF!,3,FALSE))</f>
        <v/>
      </c>
      <c r="D747" s="12" t="str">
        <f>CONCATENATE(Tableau41516[[#This Row],[Semaine]],Tableau41516[[#This Row],[Matricule]])</f>
        <v/>
      </c>
      <c r="H747" s="8"/>
      <c r="I747" s="8"/>
      <c r="J747" s="8"/>
      <c r="K747" s="8"/>
      <c r="L747" s="8"/>
      <c r="M747" s="8"/>
      <c r="N747" s="8"/>
      <c r="O747" s="21">
        <f>COUNTIF(Tableau41516[[#This Row],[Lundi]:[Dimanche]],"&gt;0")</f>
        <v>0</v>
      </c>
      <c r="P747" s="21">
        <f>SUM(Tableau41516[[#This Row],[Lundi]:[Dimanche]])</f>
        <v>0</v>
      </c>
      <c r="Q747" s="21">
        <f>COUNTIF(Tableau41516[[#This Row],[Lundi]:[Dimanche]],"&gt;=190")*1000</f>
        <v>0</v>
      </c>
      <c r="R747" s="21">
        <f t="shared" si="22"/>
        <v>0</v>
      </c>
      <c r="S747" s="21">
        <f t="shared" si="23"/>
        <v>0</v>
      </c>
      <c r="T747" s="54" t="str">
        <f>IF(Tableau41516[[#This Row],[Matricule]]&gt;1,IF(COUNTIF(Tableau41516[DateMatricule],Tableau41516[[#This Row],[DateMatricule]])&gt;1,"Doublon",""),"")</f>
        <v/>
      </c>
      <c r="U747"/>
    </row>
    <row r="748" spans="1:21" x14ac:dyDescent="0.25">
      <c r="A748" s="12" t="str">
        <f>IF(Tableau41516[[#This Row],[Semaine]]="","",VLOOKUP(Tableau41516[[#This Row],[Semaine]],Listes!$A:$B,2,FALSE))</f>
        <v/>
      </c>
      <c r="B748" s="12" t="str">
        <f>IF(ISBLANK(Tableau41516[[#This Row],[Matricule]]),"",VLOOKUP(Tableau41516[[#This Row],[Matricule]],#REF!,2,FALSE))</f>
        <v/>
      </c>
      <c r="C748" s="12" t="str">
        <f>IF(ISBLANK(Tableau41516[[#This Row],[Matricule]]),"",VLOOKUP(Tableau41516[[#This Row],[Matricule]],#REF!,3,FALSE))</f>
        <v/>
      </c>
      <c r="D748" s="12" t="str">
        <f>CONCATENATE(Tableau41516[[#This Row],[Semaine]],Tableau41516[[#This Row],[Matricule]])</f>
        <v/>
      </c>
      <c r="H748" s="8"/>
      <c r="I748" s="8"/>
      <c r="J748" s="8"/>
      <c r="K748" s="8"/>
      <c r="L748" s="8"/>
      <c r="M748" s="8"/>
      <c r="N748" s="8"/>
      <c r="O748" s="21">
        <f>COUNTIF(Tableau41516[[#This Row],[Lundi]:[Dimanche]],"&gt;0")</f>
        <v>0</v>
      </c>
      <c r="P748" s="21">
        <f>SUM(Tableau41516[[#This Row],[Lundi]:[Dimanche]])</f>
        <v>0</v>
      </c>
      <c r="Q748" s="21">
        <f>COUNTIF(Tableau41516[[#This Row],[Lundi]:[Dimanche]],"&gt;=190")*1000</f>
        <v>0</v>
      </c>
      <c r="R748" s="21">
        <f t="shared" si="22"/>
        <v>0</v>
      </c>
      <c r="S748" s="21">
        <f t="shared" si="23"/>
        <v>0</v>
      </c>
      <c r="T748" s="54" t="str">
        <f>IF(Tableau41516[[#This Row],[Matricule]]&gt;1,IF(COUNTIF(Tableau41516[DateMatricule],Tableau41516[[#This Row],[DateMatricule]])&gt;1,"Doublon",""),"")</f>
        <v/>
      </c>
      <c r="U748"/>
    </row>
    <row r="749" spans="1:21" x14ac:dyDescent="0.25">
      <c r="A749" s="12" t="str">
        <f>IF(Tableau41516[[#This Row],[Semaine]]="","",VLOOKUP(Tableau41516[[#This Row],[Semaine]],Listes!$A:$B,2,FALSE))</f>
        <v/>
      </c>
      <c r="B749" s="12" t="str">
        <f>IF(ISBLANK(Tableau41516[[#This Row],[Matricule]]),"",VLOOKUP(Tableau41516[[#This Row],[Matricule]],#REF!,2,FALSE))</f>
        <v/>
      </c>
      <c r="C749" s="12" t="str">
        <f>IF(ISBLANK(Tableau41516[[#This Row],[Matricule]]),"",VLOOKUP(Tableau41516[[#This Row],[Matricule]],#REF!,3,FALSE))</f>
        <v/>
      </c>
      <c r="D749" s="12" t="str">
        <f>CONCATENATE(Tableau41516[[#This Row],[Semaine]],Tableau41516[[#This Row],[Matricule]])</f>
        <v/>
      </c>
      <c r="H749" s="8"/>
      <c r="I749" s="8"/>
      <c r="J749" s="8"/>
      <c r="K749" s="8"/>
      <c r="L749" s="8"/>
      <c r="M749" s="8"/>
      <c r="N749" s="8"/>
      <c r="O749" s="21">
        <f>COUNTIF(Tableau41516[[#This Row],[Lundi]:[Dimanche]],"&gt;0")</f>
        <v>0</v>
      </c>
      <c r="P749" s="21">
        <f>SUM(Tableau41516[[#This Row],[Lundi]:[Dimanche]])</f>
        <v>0</v>
      </c>
      <c r="Q749" s="21">
        <f>COUNTIF(Tableau41516[[#This Row],[Lundi]:[Dimanche]],"&gt;=190")*1000</f>
        <v>0</v>
      </c>
      <c r="R749" s="21">
        <f t="shared" si="22"/>
        <v>0</v>
      </c>
      <c r="S749" s="21">
        <f t="shared" si="23"/>
        <v>0</v>
      </c>
      <c r="T749" s="54" t="str">
        <f>IF(Tableau41516[[#This Row],[Matricule]]&gt;1,IF(COUNTIF(Tableau41516[DateMatricule],Tableau41516[[#This Row],[DateMatricule]])&gt;1,"Doublon",""),"")</f>
        <v/>
      </c>
      <c r="U749"/>
    </row>
    <row r="750" spans="1:21" x14ac:dyDescent="0.25">
      <c r="A750" s="12" t="str">
        <f>IF(Tableau41516[[#This Row],[Semaine]]="","",VLOOKUP(Tableau41516[[#This Row],[Semaine]],Listes!$A:$B,2,FALSE))</f>
        <v/>
      </c>
      <c r="B750" s="12" t="str">
        <f>IF(ISBLANK(Tableau41516[[#This Row],[Matricule]]),"",VLOOKUP(Tableau41516[[#This Row],[Matricule]],#REF!,2,FALSE))</f>
        <v/>
      </c>
      <c r="C750" s="12" t="str">
        <f>IF(ISBLANK(Tableau41516[[#This Row],[Matricule]]),"",VLOOKUP(Tableau41516[[#This Row],[Matricule]],#REF!,3,FALSE))</f>
        <v/>
      </c>
      <c r="D750" s="12" t="str">
        <f>CONCATENATE(Tableau41516[[#This Row],[Semaine]],Tableau41516[[#This Row],[Matricule]])</f>
        <v/>
      </c>
      <c r="H750" s="8"/>
      <c r="I750" s="8"/>
      <c r="J750" s="8"/>
      <c r="K750" s="8"/>
      <c r="L750" s="8"/>
      <c r="M750" s="8"/>
      <c r="N750" s="8"/>
      <c r="O750" s="21">
        <f>COUNTIF(Tableau41516[[#This Row],[Lundi]:[Dimanche]],"&gt;0")</f>
        <v>0</v>
      </c>
      <c r="P750" s="21">
        <f>SUM(Tableau41516[[#This Row],[Lundi]:[Dimanche]])</f>
        <v>0</v>
      </c>
      <c r="Q750" s="21">
        <f>COUNTIF(Tableau41516[[#This Row],[Lundi]:[Dimanche]],"&gt;=190")*1000</f>
        <v>0</v>
      </c>
      <c r="R750" s="21">
        <f t="shared" si="22"/>
        <v>0</v>
      </c>
      <c r="S750" s="21">
        <f t="shared" si="23"/>
        <v>0</v>
      </c>
      <c r="T750" s="54" t="str">
        <f>IF(Tableau41516[[#This Row],[Matricule]]&gt;1,IF(COUNTIF(Tableau41516[DateMatricule],Tableau41516[[#This Row],[DateMatricule]])&gt;1,"Doublon",""),"")</f>
        <v/>
      </c>
      <c r="U750"/>
    </row>
    <row r="751" spans="1:21" x14ac:dyDescent="0.25">
      <c r="A751" s="12" t="str">
        <f>IF(Tableau41516[[#This Row],[Semaine]]="","",VLOOKUP(Tableau41516[[#This Row],[Semaine]],Listes!$A:$B,2,FALSE))</f>
        <v/>
      </c>
      <c r="B751" s="12" t="str">
        <f>IF(ISBLANK(Tableau41516[[#This Row],[Matricule]]),"",VLOOKUP(Tableau41516[[#This Row],[Matricule]],#REF!,2,FALSE))</f>
        <v/>
      </c>
      <c r="C751" s="12" t="str">
        <f>IF(ISBLANK(Tableau41516[[#This Row],[Matricule]]),"",VLOOKUP(Tableau41516[[#This Row],[Matricule]],#REF!,3,FALSE))</f>
        <v/>
      </c>
      <c r="D751" s="12" t="str">
        <f>CONCATENATE(Tableau41516[[#This Row],[Semaine]],Tableau41516[[#This Row],[Matricule]])</f>
        <v/>
      </c>
      <c r="H751" s="8"/>
      <c r="I751" s="8"/>
      <c r="J751" s="8"/>
      <c r="K751" s="8"/>
      <c r="L751" s="8"/>
      <c r="M751" s="8"/>
      <c r="N751" s="8"/>
      <c r="O751" s="21">
        <f>COUNTIF(Tableau41516[[#This Row],[Lundi]:[Dimanche]],"&gt;0")</f>
        <v>0</v>
      </c>
      <c r="P751" s="21">
        <f>SUM(Tableau41516[[#This Row],[Lundi]:[Dimanche]])</f>
        <v>0</v>
      </c>
      <c r="Q751" s="21">
        <f>COUNTIF(Tableau41516[[#This Row],[Lundi]:[Dimanche]],"&gt;=190")*1000</f>
        <v>0</v>
      </c>
      <c r="R751" s="21">
        <f t="shared" si="22"/>
        <v>0</v>
      </c>
      <c r="S751" s="21">
        <f t="shared" si="23"/>
        <v>0</v>
      </c>
      <c r="T751" s="54" t="str">
        <f>IF(Tableau41516[[#This Row],[Matricule]]&gt;1,IF(COUNTIF(Tableau41516[DateMatricule],Tableau41516[[#This Row],[DateMatricule]])&gt;1,"Doublon",""),"")</f>
        <v/>
      </c>
      <c r="U751"/>
    </row>
    <row r="752" spans="1:21" x14ac:dyDescent="0.25">
      <c r="A752" s="12" t="str">
        <f>IF(Tableau41516[[#This Row],[Semaine]]="","",VLOOKUP(Tableau41516[[#This Row],[Semaine]],Listes!$A:$B,2,FALSE))</f>
        <v/>
      </c>
      <c r="B752" s="12" t="str">
        <f>IF(ISBLANK(Tableau41516[[#This Row],[Matricule]]),"",VLOOKUP(Tableau41516[[#This Row],[Matricule]],#REF!,2,FALSE))</f>
        <v/>
      </c>
      <c r="C752" s="12" t="str">
        <f>IF(ISBLANK(Tableau41516[[#This Row],[Matricule]]),"",VLOOKUP(Tableau41516[[#This Row],[Matricule]],#REF!,3,FALSE))</f>
        <v/>
      </c>
      <c r="D752" s="12" t="str">
        <f>CONCATENATE(Tableau41516[[#This Row],[Semaine]],Tableau41516[[#This Row],[Matricule]])</f>
        <v/>
      </c>
      <c r="H752" s="8"/>
      <c r="I752" s="8"/>
      <c r="J752" s="8"/>
      <c r="K752" s="8"/>
      <c r="L752" s="8"/>
      <c r="M752" s="8"/>
      <c r="N752" s="8"/>
      <c r="O752" s="21">
        <f>COUNTIF(Tableau41516[[#This Row],[Lundi]:[Dimanche]],"&gt;0")</f>
        <v>0</v>
      </c>
      <c r="P752" s="21">
        <f>SUM(Tableau41516[[#This Row],[Lundi]:[Dimanche]])</f>
        <v>0</v>
      </c>
      <c r="Q752" s="21">
        <f>COUNTIF(Tableau41516[[#This Row],[Lundi]:[Dimanche]],"&gt;=190")*1000</f>
        <v>0</v>
      </c>
      <c r="R752" s="21">
        <f t="shared" si="22"/>
        <v>0</v>
      </c>
      <c r="S752" s="21">
        <f t="shared" si="23"/>
        <v>0</v>
      </c>
      <c r="T752" s="54" t="str">
        <f>IF(Tableau41516[[#This Row],[Matricule]]&gt;1,IF(COUNTIF(Tableau41516[DateMatricule],Tableau41516[[#This Row],[DateMatricule]])&gt;1,"Doublon",""),"")</f>
        <v/>
      </c>
      <c r="U752"/>
    </row>
    <row r="753" spans="1:21" x14ac:dyDescent="0.25">
      <c r="A753" s="12" t="str">
        <f>IF(Tableau41516[[#This Row],[Semaine]]="","",VLOOKUP(Tableau41516[[#This Row],[Semaine]],Listes!$A:$B,2,FALSE))</f>
        <v/>
      </c>
      <c r="B753" s="12" t="str">
        <f>IF(ISBLANK(Tableau41516[[#This Row],[Matricule]]),"",VLOOKUP(Tableau41516[[#This Row],[Matricule]],#REF!,2,FALSE))</f>
        <v/>
      </c>
      <c r="C753" s="12" t="str">
        <f>IF(ISBLANK(Tableau41516[[#This Row],[Matricule]]),"",VLOOKUP(Tableau41516[[#This Row],[Matricule]],#REF!,3,FALSE))</f>
        <v/>
      </c>
      <c r="D753" s="12" t="str">
        <f>CONCATENATE(Tableau41516[[#This Row],[Semaine]],Tableau41516[[#This Row],[Matricule]])</f>
        <v/>
      </c>
      <c r="H753" s="8"/>
      <c r="I753" s="8"/>
      <c r="J753" s="8"/>
      <c r="K753" s="8"/>
      <c r="L753" s="8"/>
      <c r="M753" s="8"/>
      <c r="N753" s="8"/>
      <c r="O753" s="21">
        <f>COUNTIF(Tableau41516[[#This Row],[Lundi]:[Dimanche]],"&gt;0")</f>
        <v>0</v>
      </c>
      <c r="P753" s="21">
        <f>SUM(Tableau41516[[#This Row],[Lundi]:[Dimanche]])</f>
        <v>0</v>
      </c>
      <c r="Q753" s="21">
        <f>COUNTIF(Tableau41516[[#This Row],[Lundi]:[Dimanche]],"&gt;=190")*1000</f>
        <v>0</v>
      </c>
      <c r="R753" s="21">
        <f t="shared" si="22"/>
        <v>0</v>
      </c>
      <c r="S753" s="21">
        <f t="shared" si="23"/>
        <v>0</v>
      </c>
      <c r="T753" s="54" t="str">
        <f>IF(Tableau41516[[#This Row],[Matricule]]&gt;1,IF(COUNTIF(Tableau41516[DateMatricule],Tableau41516[[#This Row],[DateMatricule]])&gt;1,"Doublon",""),"")</f>
        <v/>
      </c>
      <c r="U753"/>
    </row>
    <row r="754" spans="1:21" x14ac:dyDescent="0.25">
      <c r="A754" s="12" t="str">
        <f>IF(Tableau41516[[#This Row],[Semaine]]="","",VLOOKUP(Tableau41516[[#This Row],[Semaine]],Listes!$A:$B,2,FALSE))</f>
        <v/>
      </c>
      <c r="B754" s="12" t="str">
        <f>IF(ISBLANK(Tableau41516[[#This Row],[Matricule]]),"",VLOOKUP(Tableau41516[[#This Row],[Matricule]],#REF!,2,FALSE))</f>
        <v/>
      </c>
      <c r="C754" s="12" t="str">
        <f>IF(ISBLANK(Tableau41516[[#This Row],[Matricule]]),"",VLOOKUP(Tableau41516[[#This Row],[Matricule]],#REF!,3,FALSE))</f>
        <v/>
      </c>
      <c r="D754" s="12" t="str">
        <f>CONCATENATE(Tableau41516[[#This Row],[Semaine]],Tableau41516[[#This Row],[Matricule]])</f>
        <v/>
      </c>
      <c r="H754" s="8"/>
      <c r="I754" s="8"/>
      <c r="J754" s="8"/>
      <c r="K754" s="8"/>
      <c r="L754" s="8"/>
      <c r="M754" s="8"/>
      <c r="N754" s="8"/>
      <c r="O754" s="21">
        <f>COUNTIF(Tableau41516[[#This Row],[Lundi]:[Dimanche]],"&gt;0")</f>
        <v>0</v>
      </c>
      <c r="P754" s="21">
        <f>SUM(Tableau41516[[#This Row],[Lundi]:[Dimanche]])</f>
        <v>0</v>
      </c>
      <c r="Q754" s="21">
        <f>COUNTIF(Tableau41516[[#This Row],[Lundi]:[Dimanche]],"&gt;=190")*1000</f>
        <v>0</v>
      </c>
      <c r="R754" s="21">
        <f t="shared" si="22"/>
        <v>0</v>
      </c>
      <c r="S754" s="21">
        <f t="shared" si="23"/>
        <v>0</v>
      </c>
      <c r="T754" s="54" t="str">
        <f>IF(Tableau41516[[#This Row],[Matricule]]&gt;1,IF(COUNTIF(Tableau41516[DateMatricule],Tableau41516[[#This Row],[DateMatricule]])&gt;1,"Doublon",""),"")</f>
        <v/>
      </c>
      <c r="U754"/>
    </row>
    <row r="755" spans="1:21" x14ac:dyDescent="0.25">
      <c r="A755" s="12" t="str">
        <f>IF(Tableau41516[[#This Row],[Semaine]]="","",VLOOKUP(Tableau41516[[#This Row],[Semaine]],Listes!$A:$B,2,FALSE))</f>
        <v/>
      </c>
      <c r="B755" s="12" t="str">
        <f>IF(ISBLANK(Tableau41516[[#This Row],[Matricule]]),"",VLOOKUP(Tableau41516[[#This Row],[Matricule]],#REF!,2,FALSE))</f>
        <v/>
      </c>
      <c r="C755" s="12" t="str">
        <f>IF(ISBLANK(Tableau41516[[#This Row],[Matricule]]),"",VLOOKUP(Tableau41516[[#This Row],[Matricule]],#REF!,3,FALSE))</f>
        <v/>
      </c>
      <c r="D755" s="12" t="str">
        <f>CONCATENATE(Tableau41516[[#This Row],[Semaine]],Tableau41516[[#This Row],[Matricule]])</f>
        <v/>
      </c>
      <c r="H755" s="8"/>
      <c r="I755" s="8"/>
      <c r="J755" s="8"/>
      <c r="K755" s="8"/>
      <c r="L755" s="8"/>
      <c r="M755" s="8"/>
      <c r="N755" s="8"/>
      <c r="O755" s="21">
        <f>COUNTIF(Tableau41516[[#This Row],[Lundi]:[Dimanche]],"&gt;0")</f>
        <v>0</v>
      </c>
      <c r="P755" s="21">
        <f>SUM(Tableau41516[[#This Row],[Lundi]:[Dimanche]])</f>
        <v>0</v>
      </c>
      <c r="Q755" s="21">
        <f>COUNTIF(Tableau41516[[#This Row],[Lundi]:[Dimanche]],"&gt;=190")*1000</f>
        <v>0</v>
      </c>
      <c r="R755" s="21">
        <f t="shared" si="22"/>
        <v>0</v>
      </c>
      <c r="S755" s="21">
        <f t="shared" si="23"/>
        <v>0</v>
      </c>
      <c r="T755" s="54" t="str">
        <f>IF(Tableau41516[[#This Row],[Matricule]]&gt;1,IF(COUNTIF(Tableau41516[DateMatricule],Tableau41516[[#This Row],[DateMatricule]])&gt;1,"Doublon",""),"")</f>
        <v/>
      </c>
      <c r="U755"/>
    </row>
    <row r="756" spans="1:21" x14ac:dyDescent="0.25">
      <c r="A756" s="12" t="str">
        <f>IF(Tableau41516[[#This Row],[Semaine]]="","",VLOOKUP(Tableau41516[[#This Row],[Semaine]],Listes!$A:$B,2,FALSE))</f>
        <v/>
      </c>
      <c r="B756" s="12" t="str">
        <f>IF(ISBLANK(Tableau41516[[#This Row],[Matricule]]),"",VLOOKUP(Tableau41516[[#This Row],[Matricule]],#REF!,2,FALSE))</f>
        <v/>
      </c>
      <c r="C756" s="12" t="str">
        <f>IF(ISBLANK(Tableau41516[[#This Row],[Matricule]]),"",VLOOKUP(Tableau41516[[#This Row],[Matricule]],#REF!,3,FALSE))</f>
        <v/>
      </c>
      <c r="D756" s="12" t="str">
        <f>CONCATENATE(Tableau41516[[#This Row],[Semaine]],Tableau41516[[#This Row],[Matricule]])</f>
        <v/>
      </c>
      <c r="H756" s="8"/>
      <c r="I756" s="8"/>
      <c r="J756" s="8"/>
      <c r="K756" s="8"/>
      <c r="L756" s="8"/>
      <c r="M756" s="8"/>
      <c r="N756" s="8"/>
      <c r="O756" s="21">
        <f>COUNTIF(Tableau41516[[#This Row],[Lundi]:[Dimanche]],"&gt;0")</f>
        <v>0</v>
      </c>
      <c r="P756" s="21">
        <f>SUM(Tableau41516[[#This Row],[Lundi]:[Dimanche]])</f>
        <v>0</v>
      </c>
      <c r="Q756" s="21">
        <f>COUNTIF(Tableau41516[[#This Row],[Lundi]:[Dimanche]],"&gt;=190")*1000</f>
        <v>0</v>
      </c>
      <c r="R756" s="21">
        <f t="shared" si="22"/>
        <v>0</v>
      </c>
      <c r="S756" s="21">
        <f t="shared" si="23"/>
        <v>0</v>
      </c>
      <c r="T756" s="54" t="str">
        <f>IF(Tableau41516[[#This Row],[Matricule]]&gt;1,IF(COUNTIF(Tableau41516[DateMatricule],Tableau41516[[#This Row],[DateMatricule]])&gt;1,"Doublon",""),"")</f>
        <v/>
      </c>
      <c r="U756"/>
    </row>
    <row r="757" spans="1:21" x14ac:dyDescent="0.25">
      <c r="A757" s="12" t="str">
        <f>IF(Tableau41516[[#This Row],[Semaine]]="","",VLOOKUP(Tableau41516[[#This Row],[Semaine]],Listes!$A:$B,2,FALSE))</f>
        <v/>
      </c>
      <c r="B757" s="12" t="str">
        <f>IF(ISBLANK(Tableau41516[[#This Row],[Matricule]]),"",VLOOKUP(Tableau41516[[#This Row],[Matricule]],#REF!,2,FALSE))</f>
        <v/>
      </c>
      <c r="C757" s="12" t="str">
        <f>IF(ISBLANK(Tableau41516[[#This Row],[Matricule]]),"",VLOOKUP(Tableau41516[[#This Row],[Matricule]],#REF!,3,FALSE))</f>
        <v/>
      </c>
      <c r="D757" s="12" t="str">
        <f>CONCATENATE(Tableau41516[[#This Row],[Semaine]],Tableau41516[[#This Row],[Matricule]])</f>
        <v/>
      </c>
      <c r="H757" s="8"/>
      <c r="I757" s="8"/>
      <c r="J757" s="8"/>
      <c r="K757" s="8"/>
      <c r="L757" s="8"/>
      <c r="M757" s="8"/>
      <c r="N757" s="8"/>
      <c r="O757" s="21">
        <f>COUNTIF(Tableau41516[[#This Row],[Lundi]:[Dimanche]],"&gt;0")</f>
        <v>0</v>
      </c>
      <c r="P757" s="21">
        <f>SUM(Tableau41516[[#This Row],[Lundi]:[Dimanche]])</f>
        <v>0</v>
      </c>
      <c r="Q757" s="21">
        <f>COUNTIF(Tableau41516[[#This Row],[Lundi]:[Dimanche]],"&gt;=190")*1000</f>
        <v>0</v>
      </c>
      <c r="R757" s="21">
        <f t="shared" si="22"/>
        <v>0</v>
      </c>
      <c r="S757" s="21">
        <f t="shared" si="23"/>
        <v>0</v>
      </c>
      <c r="T757" s="54" t="str">
        <f>IF(Tableau41516[[#This Row],[Matricule]]&gt;1,IF(COUNTIF(Tableau41516[DateMatricule],Tableau41516[[#This Row],[DateMatricule]])&gt;1,"Doublon",""),"")</f>
        <v/>
      </c>
      <c r="U757"/>
    </row>
    <row r="758" spans="1:21" x14ac:dyDescent="0.25">
      <c r="A758" s="12" t="str">
        <f>IF(Tableau41516[[#This Row],[Semaine]]="","",VLOOKUP(Tableau41516[[#This Row],[Semaine]],Listes!$A:$B,2,FALSE))</f>
        <v/>
      </c>
      <c r="B758" s="12" t="str">
        <f>IF(ISBLANK(Tableau41516[[#This Row],[Matricule]]),"",VLOOKUP(Tableau41516[[#This Row],[Matricule]],#REF!,2,FALSE))</f>
        <v/>
      </c>
      <c r="C758" s="12" t="str">
        <f>IF(ISBLANK(Tableau41516[[#This Row],[Matricule]]),"",VLOOKUP(Tableau41516[[#This Row],[Matricule]],#REF!,3,FALSE))</f>
        <v/>
      </c>
      <c r="D758" s="12" t="str">
        <f>CONCATENATE(Tableau41516[[#This Row],[Semaine]],Tableau41516[[#This Row],[Matricule]])</f>
        <v/>
      </c>
      <c r="H758" s="8"/>
      <c r="I758" s="8"/>
      <c r="J758" s="8"/>
      <c r="K758" s="8"/>
      <c r="L758" s="8"/>
      <c r="M758" s="8"/>
      <c r="N758" s="8"/>
      <c r="O758" s="21">
        <f>COUNTIF(Tableau41516[[#This Row],[Lundi]:[Dimanche]],"&gt;0")</f>
        <v>0</v>
      </c>
      <c r="P758" s="21">
        <f>SUM(Tableau41516[[#This Row],[Lundi]:[Dimanche]])</f>
        <v>0</v>
      </c>
      <c r="Q758" s="21">
        <f>COUNTIF(Tableau41516[[#This Row],[Lundi]:[Dimanche]],"&gt;=190")*1000</f>
        <v>0</v>
      </c>
      <c r="R758" s="21">
        <f t="shared" si="22"/>
        <v>0</v>
      </c>
      <c r="S758" s="21">
        <f t="shared" si="23"/>
        <v>0</v>
      </c>
      <c r="T758" s="54" t="str">
        <f>IF(Tableau41516[[#This Row],[Matricule]]&gt;1,IF(COUNTIF(Tableau41516[DateMatricule],Tableau41516[[#This Row],[DateMatricule]])&gt;1,"Doublon",""),"")</f>
        <v/>
      </c>
      <c r="U758"/>
    </row>
    <row r="759" spans="1:21" x14ac:dyDescent="0.25">
      <c r="A759" s="12" t="str">
        <f>IF(Tableau41516[[#This Row],[Semaine]]="","",VLOOKUP(Tableau41516[[#This Row],[Semaine]],Listes!$A:$B,2,FALSE))</f>
        <v/>
      </c>
      <c r="B759" s="12" t="str">
        <f>IF(ISBLANK(Tableau41516[[#This Row],[Matricule]]),"",VLOOKUP(Tableau41516[[#This Row],[Matricule]],#REF!,2,FALSE))</f>
        <v/>
      </c>
      <c r="C759" s="12" t="str">
        <f>IF(ISBLANK(Tableau41516[[#This Row],[Matricule]]),"",VLOOKUP(Tableau41516[[#This Row],[Matricule]],#REF!,3,FALSE))</f>
        <v/>
      </c>
      <c r="D759" s="12" t="str">
        <f>CONCATENATE(Tableau41516[[#This Row],[Semaine]],Tableau41516[[#This Row],[Matricule]])</f>
        <v/>
      </c>
      <c r="H759" s="8"/>
      <c r="I759" s="8"/>
      <c r="J759" s="8"/>
      <c r="K759" s="8"/>
      <c r="L759" s="8"/>
      <c r="M759" s="8"/>
      <c r="N759" s="8"/>
      <c r="O759" s="21">
        <f>COUNTIF(Tableau41516[[#This Row],[Lundi]:[Dimanche]],"&gt;0")</f>
        <v>0</v>
      </c>
      <c r="P759" s="21">
        <f>SUM(Tableau41516[[#This Row],[Lundi]:[Dimanche]])</f>
        <v>0</v>
      </c>
      <c r="Q759" s="21">
        <f>COUNTIF(Tableau41516[[#This Row],[Lundi]:[Dimanche]],"&gt;=190")*1000</f>
        <v>0</v>
      </c>
      <c r="R759" s="21">
        <f t="shared" si="22"/>
        <v>0</v>
      </c>
      <c r="S759" s="21">
        <f t="shared" si="23"/>
        <v>0</v>
      </c>
      <c r="T759" s="54" t="str">
        <f>IF(Tableau41516[[#This Row],[Matricule]]&gt;1,IF(COUNTIF(Tableau41516[DateMatricule],Tableau41516[[#This Row],[DateMatricule]])&gt;1,"Doublon",""),"")</f>
        <v/>
      </c>
      <c r="U759"/>
    </row>
    <row r="760" spans="1:21" x14ac:dyDescent="0.25">
      <c r="A760" s="12" t="str">
        <f>IF(Tableau41516[[#This Row],[Semaine]]="","",VLOOKUP(Tableau41516[[#This Row],[Semaine]],Listes!$A:$B,2,FALSE))</f>
        <v/>
      </c>
      <c r="B760" s="12" t="str">
        <f>IF(ISBLANK(Tableau41516[[#This Row],[Matricule]]),"",VLOOKUP(Tableau41516[[#This Row],[Matricule]],#REF!,2,FALSE))</f>
        <v/>
      </c>
      <c r="C760" s="12" t="str">
        <f>IF(ISBLANK(Tableau41516[[#This Row],[Matricule]]),"",VLOOKUP(Tableau41516[[#This Row],[Matricule]],#REF!,3,FALSE))</f>
        <v/>
      </c>
      <c r="D760" s="12" t="str">
        <f>CONCATENATE(Tableau41516[[#This Row],[Semaine]],Tableau41516[[#This Row],[Matricule]])</f>
        <v/>
      </c>
      <c r="H760" s="8"/>
      <c r="I760" s="8"/>
      <c r="J760" s="8"/>
      <c r="K760" s="8"/>
      <c r="L760" s="8"/>
      <c r="M760" s="8"/>
      <c r="N760" s="8"/>
      <c r="O760" s="21">
        <f>COUNTIF(Tableau41516[[#This Row],[Lundi]:[Dimanche]],"&gt;0")</f>
        <v>0</v>
      </c>
      <c r="P760" s="21">
        <f>SUM(Tableau41516[[#This Row],[Lundi]:[Dimanche]])</f>
        <v>0</v>
      </c>
      <c r="Q760" s="21">
        <f>COUNTIF(Tableau41516[[#This Row],[Lundi]:[Dimanche]],"&gt;=190")*1000</f>
        <v>0</v>
      </c>
      <c r="R760" s="21">
        <f t="shared" si="22"/>
        <v>0</v>
      </c>
      <c r="S760" s="21">
        <f t="shared" si="23"/>
        <v>0</v>
      </c>
      <c r="T760" s="54" t="str">
        <f>IF(Tableau41516[[#This Row],[Matricule]]&gt;1,IF(COUNTIF(Tableau41516[DateMatricule],Tableau41516[[#This Row],[DateMatricule]])&gt;1,"Doublon",""),"")</f>
        <v/>
      </c>
      <c r="U760"/>
    </row>
    <row r="761" spans="1:21" x14ac:dyDescent="0.25">
      <c r="A761" s="12" t="str">
        <f>IF(Tableau41516[[#This Row],[Semaine]]="","",VLOOKUP(Tableau41516[[#This Row],[Semaine]],Listes!$A:$B,2,FALSE))</f>
        <v/>
      </c>
      <c r="B761" s="12" t="str">
        <f>IF(ISBLANK(Tableau41516[[#This Row],[Matricule]]),"",VLOOKUP(Tableau41516[[#This Row],[Matricule]],#REF!,2,FALSE))</f>
        <v/>
      </c>
      <c r="C761" s="12" t="str">
        <f>IF(ISBLANK(Tableau41516[[#This Row],[Matricule]]),"",VLOOKUP(Tableau41516[[#This Row],[Matricule]],#REF!,3,FALSE))</f>
        <v/>
      </c>
      <c r="D761" s="12" t="str">
        <f>CONCATENATE(Tableau41516[[#This Row],[Semaine]],Tableau41516[[#This Row],[Matricule]])</f>
        <v/>
      </c>
      <c r="H761" s="8"/>
      <c r="I761" s="8"/>
      <c r="J761" s="8"/>
      <c r="K761" s="8"/>
      <c r="L761" s="8"/>
      <c r="M761" s="8"/>
      <c r="N761" s="8"/>
      <c r="O761" s="21">
        <f>COUNTIF(Tableau41516[[#This Row],[Lundi]:[Dimanche]],"&gt;0")</f>
        <v>0</v>
      </c>
      <c r="P761" s="21">
        <f>SUM(Tableau41516[[#This Row],[Lundi]:[Dimanche]])</f>
        <v>0</v>
      </c>
      <c r="Q761" s="21">
        <f>COUNTIF(Tableau41516[[#This Row],[Lundi]:[Dimanche]],"&gt;=190")*1000</f>
        <v>0</v>
      </c>
      <c r="R761" s="21">
        <f t="shared" si="22"/>
        <v>0</v>
      </c>
      <c r="S761" s="21">
        <f t="shared" si="23"/>
        <v>0</v>
      </c>
      <c r="T761" s="54" t="str">
        <f>IF(Tableau41516[[#This Row],[Matricule]]&gt;1,IF(COUNTIF(Tableau41516[DateMatricule],Tableau41516[[#This Row],[DateMatricule]])&gt;1,"Doublon",""),"")</f>
        <v/>
      </c>
      <c r="U761"/>
    </row>
    <row r="762" spans="1:21" x14ac:dyDescent="0.25">
      <c r="A762" s="12" t="str">
        <f>IF(Tableau41516[[#This Row],[Semaine]]="","",VLOOKUP(Tableau41516[[#This Row],[Semaine]],Listes!$A:$B,2,FALSE))</f>
        <v/>
      </c>
      <c r="B762" s="12" t="str">
        <f>IF(ISBLANK(Tableau41516[[#This Row],[Matricule]]),"",VLOOKUP(Tableau41516[[#This Row],[Matricule]],#REF!,2,FALSE))</f>
        <v/>
      </c>
      <c r="C762" s="12" t="str">
        <f>IF(ISBLANK(Tableau41516[[#This Row],[Matricule]]),"",VLOOKUP(Tableau41516[[#This Row],[Matricule]],#REF!,3,FALSE))</f>
        <v/>
      </c>
      <c r="D762" s="12" t="str">
        <f>CONCATENATE(Tableau41516[[#This Row],[Semaine]],Tableau41516[[#This Row],[Matricule]])</f>
        <v/>
      </c>
      <c r="H762" s="8"/>
      <c r="I762" s="8"/>
      <c r="J762" s="8"/>
      <c r="K762" s="8"/>
      <c r="L762" s="8"/>
      <c r="M762" s="8"/>
      <c r="N762" s="8"/>
      <c r="O762" s="21">
        <f>COUNTIF(Tableau41516[[#This Row],[Lundi]:[Dimanche]],"&gt;0")</f>
        <v>0</v>
      </c>
      <c r="P762" s="21">
        <f>SUM(Tableau41516[[#This Row],[Lundi]:[Dimanche]])</f>
        <v>0</v>
      </c>
      <c r="Q762" s="21">
        <f>COUNTIF(Tableau41516[[#This Row],[Lundi]:[Dimanche]],"&gt;=190")*1000</f>
        <v>0</v>
      </c>
      <c r="R762" s="21">
        <f t="shared" si="22"/>
        <v>0</v>
      </c>
      <c r="S762" s="21">
        <f t="shared" si="23"/>
        <v>0</v>
      </c>
      <c r="T762" s="54" t="str">
        <f>IF(Tableau41516[[#This Row],[Matricule]]&gt;1,IF(COUNTIF(Tableau41516[DateMatricule],Tableau41516[[#This Row],[DateMatricule]])&gt;1,"Doublon",""),"")</f>
        <v/>
      </c>
      <c r="U762"/>
    </row>
    <row r="763" spans="1:21" x14ac:dyDescent="0.25">
      <c r="A763" s="12" t="str">
        <f>IF(Tableau41516[[#This Row],[Semaine]]="","",VLOOKUP(Tableau41516[[#This Row],[Semaine]],Listes!$A:$B,2,FALSE))</f>
        <v/>
      </c>
      <c r="B763" s="12" t="str">
        <f>IF(ISBLANK(Tableau41516[[#This Row],[Matricule]]),"",VLOOKUP(Tableau41516[[#This Row],[Matricule]],#REF!,2,FALSE))</f>
        <v/>
      </c>
      <c r="C763" s="12" t="str">
        <f>IF(ISBLANK(Tableau41516[[#This Row],[Matricule]]),"",VLOOKUP(Tableau41516[[#This Row],[Matricule]],#REF!,3,FALSE))</f>
        <v/>
      </c>
      <c r="D763" s="12" t="str">
        <f>CONCATENATE(Tableau41516[[#This Row],[Semaine]],Tableau41516[[#This Row],[Matricule]])</f>
        <v/>
      </c>
      <c r="H763" s="8"/>
      <c r="I763" s="8"/>
      <c r="J763" s="8"/>
      <c r="K763" s="8"/>
      <c r="L763" s="8"/>
      <c r="M763" s="8"/>
      <c r="N763" s="8"/>
      <c r="O763" s="21">
        <f>COUNTIF(Tableau41516[[#This Row],[Lundi]:[Dimanche]],"&gt;0")</f>
        <v>0</v>
      </c>
      <c r="P763" s="21">
        <f>SUM(Tableau41516[[#This Row],[Lundi]:[Dimanche]])</f>
        <v>0</v>
      </c>
      <c r="Q763" s="21">
        <f>COUNTIF(Tableau41516[[#This Row],[Lundi]:[Dimanche]],"&gt;=190")*1000</f>
        <v>0</v>
      </c>
      <c r="R763" s="21">
        <f t="shared" si="22"/>
        <v>0</v>
      </c>
      <c r="S763" s="21">
        <f t="shared" si="23"/>
        <v>0</v>
      </c>
      <c r="T763" s="54" t="str">
        <f>IF(Tableau41516[[#This Row],[Matricule]]&gt;1,IF(COUNTIF(Tableau41516[DateMatricule],Tableau41516[[#This Row],[DateMatricule]])&gt;1,"Doublon",""),"")</f>
        <v/>
      </c>
      <c r="U763"/>
    </row>
    <row r="764" spans="1:21" x14ac:dyDescent="0.25">
      <c r="A764" s="12" t="str">
        <f>IF(Tableau41516[[#This Row],[Semaine]]="","",VLOOKUP(Tableau41516[[#This Row],[Semaine]],Listes!$A:$B,2,FALSE))</f>
        <v/>
      </c>
      <c r="B764" s="12" t="str">
        <f>IF(ISBLANK(Tableau41516[[#This Row],[Matricule]]),"",VLOOKUP(Tableau41516[[#This Row],[Matricule]],#REF!,2,FALSE))</f>
        <v/>
      </c>
      <c r="C764" s="12" t="str">
        <f>IF(ISBLANK(Tableau41516[[#This Row],[Matricule]]),"",VLOOKUP(Tableau41516[[#This Row],[Matricule]],#REF!,3,FALSE))</f>
        <v/>
      </c>
      <c r="D764" s="12" t="str">
        <f>CONCATENATE(Tableau41516[[#This Row],[Semaine]],Tableau41516[[#This Row],[Matricule]])</f>
        <v/>
      </c>
      <c r="H764" s="8"/>
      <c r="I764" s="8"/>
      <c r="J764" s="8"/>
      <c r="K764" s="8"/>
      <c r="L764" s="8"/>
      <c r="M764" s="8"/>
      <c r="N764" s="8"/>
      <c r="O764" s="21">
        <f>COUNTIF(Tableau41516[[#This Row],[Lundi]:[Dimanche]],"&gt;0")</f>
        <v>0</v>
      </c>
      <c r="P764" s="21">
        <f>SUM(Tableau41516[[#This Row],[Lundi]:[Dimanche]])</f>
        <v>0</v>
      </c>
      <c r="Q764" s="21">
        <f>COUNTIF(Tableau41516[[#This Row],[Lundi]:[Dimanche]],"&gt;=190")*1000</f>
        <v>0</v>
      </c>
      <c r="R764" s="21">
        <f t="shared" si="22"/>
        <v>0</v>
      </c>
      <c r="S764" s="21">
        <f t="shared" si="23"/>
        <v>0</v>
      </c>
      <c r="T764" s="54" t="str">
        <f>IF(Tableau41516[[#This Row],[Matricule]]&gt;1,IF(COUNTIF(Tableau41516[DateMatricule],Tableau41516[[#This Row],[DateMatricule]])&gt;1,"Doublon",""),"")</f>
        <v/>
      </c>
      <c r="U764"/>
    </row>
    <row r="765" spans="1:21" x14ac:dyDescent="0.25">
      <c r="A765" s="12" t="str">
        <f>IF(Tableau41516[[#This Row],[Semaine]]="","",VLOOKUP(Tableau41516[[#This Row],[Semaine]],Listes!$A:$B,2,FALSE))</f>
        <v/>
      </c>
      <c r="B765" s="12" t="str">
        <f>IF(ISBLANK(Tableau41516[[#This Row],[Matricule]]),"",VLOOKUP(Tableau41516[[#This Row],[Matricule]],#REF!,2,FALSE))</f>
        <v/>
      </c>
      <c r="C765" s="12" t="str">
        <f>IF(ISBLANK(Tableau41516[[#This Row],[Matricule]]),"",VLOOKUP(Tableau41516[[#This Row],[Matricule]],#REF!,3,FALSE))</f>
        <v/>
      </c>
      <c r="D765" s="12" t="str">
        <f>CONCATENATE(Tableau41516[[#This Row],[Semaine]],Tableau41516[[#This Row],[Matricule]])</f>
        <v/>
      </c>
      <c r="H765" s="8"/>
      <c r="I765" s="8"/>
      <c r="J765" s="8"/>
      <c r="K765" s="8"/>
      <c r="L765" s="8"/>
      <c r="M765" s="8"/>
      <c r="N765" s="8"/>
      <c r="O765" s="21">
        <f>COUNTIF(Tableau41516[[#This Row],[Lundi]:[Dimanche]],"&gt;0")</f>
        <v>0</v>
      </c>
      <c r="P765" s="21">
        <f>SUM(Tableau41516[[#This Row],[Lundi]:[Dimanche]])</f>
        <v>0</v>
      </c>
      <c r="Q765" s="21">
        <f>COUNTIF(Tableau41516[[#This Row],[Lundi]:[Dimanche]],"&gt;=190")*1000</f>
        <v>0</v>
      </c>
      <c r="R765" s="21">
        <f t="shared" si="22"/>
        <v>0</v>
      </c>
      <c r="S765" s="21">
        <f t="shared" si="23"/>
        <v>0</v>
      </c>
      <c r="T765" s="54" t="str">
        <f>IF(Tableau41516[[#This Row],[Matricule]]&gt;1,IF(COUNTIF(Tableau41516[DateMatricule],Tableau41516[[#This Row],[DateMatricule]])&gt;1,"Doublon",""),"")</f>
        <v/>
      </c>
      <c r="U765"/>
    </row>
    <row r="766" spans="1:21" x14ac:dyDescent="0.25">
      <c r="A766" s="12" t="str">
        <f>IF(Tableau41516[[#This Row],[Semaine]]="","",VLOOKUP(Tableau41516[[#This Row],[Semaine]],Listes!$A:$B,2,FALSE))</f>
        <v/>
      </c>
      <c r="B766" s="12" t="str">
        <f>IF(ISBLANK(Tableau41516[[#This Row],[Matricule]]),"",VLOOKUP(Tableau41516[[#This Row],[Matricule]],#REF!,2,FALSE))</f>
        <v/>
      </c>
      <c r="C766" s="12" t="str">
        <f>IF(ISBLANK(Tableau41516[[#This Row],[Matricule]]),"",VLOOKUP(Tableau41516[[#This Row],[Matricule]],#REF!,3,FALSE))</f>
        <v/>
      </c>
      <c r="D766" s="12" t="str">
        <f>CONCATENATE(Tableau41516[[#This Row],[Semaine]],Tableau41516[[#This Row],[Matricule]])</f>
        <v/>
      </c>
      <c r="H766" s="8"/>
      <c r="I766" s="8"/>
      <c r="J766" s="8"/>
      <c r="K766" s="8"/>
      <c r="L766" s="8"/>
      <c r="M766" s="8"/>
      <c r="N766" s="8"/>
      <c r="O766" s="21">
        <f>COUNTIF(Tableau41516[[#This Row],[Lundi]:[Dimanche]],"&gt;0")</f>
        <v>0</v>
      </c>
      <c r="P766" s="21">
        <f>SUM(Tableau41516[[#This Row],[Lundi]:[Dimanche]])</f>
        <v>0</v>
      </c>
      <c r="Q766" s="21">
        <f>COUNTIF(Tableau41516[[#This Row],[Lundi]:[Dimanche]],"&gt;=190")*1000</f>
        <v>0</v>
      </c>
      <c r="R766" s="21">
        <f t="shared" si="22"/>
        <v>0</v>
      </c>
      <c r="S766" s="21">
        <f t="shared" si="23"/>
        <v>0</v>
      </c>
      <c r="T766" s="54" t="str">
        <f>IF(Tableau41516[[#This Row],[Matricule]]&gt;1,IF(COUNTIF(Tableau41516[DateMatricule],Tableau41516[[#This Row],[DateMatricule]])&gt;1,"Doublon",""),"")</f>
        <v/>
      </c>
      <c r="U766"/>
    </row>
    <row r="767" spans="1:21" x14ac:dyDescent="0.25">
      <c r="A767" s="12" t="str">
        <f>IF(Tableau41516[[#This Row],[Semaine]]="","",VLOOKUP(Tableau41516[[#This Row],[Semaine]],Listes!$A:$B,2,FALSE))</f>
        <v/>
      </c>
      <c r="B767" s="12" t="str">
        <f>IF(ISBLANK(Tableau41516[[#This Row],[Matricule]]),"",VLOOKUP(Tableau41516[[#This Row],[Matricule]],#REF!,2,FALSE))</f>
        <v/>
      </c>
      <c r="C767" s="12" t="str">
        <f>IF(ISBLANK(Tableau41516[[#This Row],[Matricule]]),"",VLOOKUP(Tableau41516[[#This Row],[Matricule]],#REF!,3,FALSE))</f>
        <v/>
      </c>
      <c r="D767" s="12" t="str">
        <f>CONCATENATE(Tableau41516[[#This Row],[Semaine]],Tableau41516[[#This Row],[Matricule]])</f>
        <v/>
      </c>
      <c r="H767" s="8"/>
      <c r="I767" s="8"/>
      <c r="J767" s="8"/>
      <c r="K767" s="8"/>
      <c r="L767" s="8"/>
      <c r="M767" s="8"/>
      <c r="N767" s="8"/>
      <c r="O767" s="21">
        <f>COUNTIF(Tableau41516[[#This Row],[Lundi]:[Dimanche]],"&gt;0")</f>
        <v>0</v>
      </c>
      <c r="P767" s="21">
        <f>SUM(Tableau41516[[#This Row],[Lundi]:[Dimanche]])</f>
        <v>0</v>
      </c>
      <c r="Q767" s="21">
        <f>COUNTIF(Tableau41516[[#This Row],[Lundi]:[Dimanche]],"&gt;=190")*1000</f>
        <v>0</v>
      </c>
      <c r="R767" s="21">
        <f t="shared" si="22"/>
        <v>0</v>
      </c>
      <c r="S767" s="21">
        <f t="shared" si="23"/>
        <v>0</v>
      </c>
      <c r="T767" s="54" t="str">
        <f>IF(Tableau41516[[#This Row],[Matricule]]&gt;1,IF(COUNTIF(Tableau41516[DateMatricule],Tableau41516[[#This Row],[DateMatricule]])&gt;1,"Doublon",""),"")</f>
        <v/>
      </c>
      <c r="U767"/>
    </row>
    <row r="768" spans="1:21" x14ac:dyDescent="0.25">
      <c r="A768" s="12" t="str">
        <f>IF(Tableau41516[[#This Row],[Semaine]]="","",VLOOKUP(Tableau41516[[#This Row],[Semaine]],Listes!$A:$B,2,FALSE))</f>
        <v/>
      </c>
      <c r="B768" s="12" t="str">
        <f>IF(ISBLANK(Tableau41516[[#This Row],[Matricule]]),"",VLOOKUP(Tableau41516[[#This Row],[Matricule]],#REF!,2,FALSE))</f>
        <v/>
      </c>
      <c r="C768" s="12" t="str">
        <f>IF(ISBLANK(Tableau41516[[#This Row],[Matricule]]),"",VLOOKUP(Tableau41516[[#This Row],[Matricule]],#REF!,3,FALSE))</f>
        <v/>
      </c>
      <c r="D768" s="12" t="str">
        <f>CONCATENATE(Tableau41516[[#This Row],[Semaine]],Tableau41516[[#This Row],[Matricule]])</f>
        <v/>
      </c>
      <c r="H768" s="8"/>
      <c r="I768" s="8"/>
      <c r="J768" s="8"/>
      <c r="K768" s="8"/>
      <c r="L768" s="8"/>
      <c r="M768" s="8"/>
      <c r="N768" s="8"/>
      <c r="O768" s="21">
        <f>COUNTIF(Tableau41516[[#This Row],[Lundi]:[Dimanche]],"&gt;0")</f>
        <v>0</v>
      </c>
      <c r="P768" s="21">
        <f>SUM(Tableau41516[[#This Row],[Lundi]:[Dimanche]])</f>
        <v>0</v>
      </c>
      <c r="Q768" s="21">
        <f>COUNTIF(Tableau41516[[#This Row],[Lundi]:[Dimanche]],"&gt;=190")*1000</f>
        <v>0</v>
      </c>
      <c r="R768" s="21">
        <f t="shared" si="22"/>
        <v>0</v>
      </c>
      <c r="S768" s="21">
        <f t="shared" si="23"/>
        <v>0</v>
      </c>
      <c r="T768" s="54" t="str">
        <f>IF(Tableau41516[[#This Row],[Matricule]]&gt;1,IF(COUNTIF(Tableau41516[DateMatricule],Tableau41516[[#This Row],[DateMatricule]])&gt;1,"Doublon",""),"")</f>
        <v/>
      </c>
      <c r="U768"/>
    </row>
    <row r="769" spans="1:21" x14ac:dyDescent="0.25">
      <c r="A769" s="12" t="str">
        <f>IF(Tableau41516[[#This Row],[Semaine]]="","",VLOOKUP(Tableau41516[[#This Row],[Semaine]],Listes!$A:$B,2,FALSE))</f>
        <v/>
      </c>
      <c r="B769" s="12" t="str">
        <f>IF(ISBLANK(Tableau41516[[#This Row],[Matricule]]),"",VLOOKUP(Tableau41516[[#This Row],[Matricule]],#REF!,2,FALSE))</f>
        <v/>
      </c>
      <c r="C769" s="12" t="str">
        <f>IF(ISBLANK(Tableau41516[[#This Row],[Matricule]]),"",VLOOKUP(Tableau41516[[#This Row],[Matricule]],#REF!,3,FALSE))</f>
        <v/>
      </c>
      <c r="D769" s="12" t="str">
        <f>CONCATENATE(Tableau41516[[#This Row],[Semaine]],Tableau41516[[#This Row],[Matricule]])</f>
        <v/>
      </c>
      <c r="H769" s="8"/>
      <c r="I769" s="8"/>
      <c r="J769" s="8"/>
      <c r="K769" s="8"/>
      <c r="L769" s="8"/>
      <c r="M769" s="8"/>
      <c r="N769" s="8"/>
      <c r="O769" s="21">
        <f>COUNTIF(Tableau41516[[#This Row],[Lundi]:[Dimanche]],"&gt;0")</f>
        <v>0</v>
      </c>
      <c r="P769" s="21">
        <f>SUM(Tableau41516[[#This Row],[Lundi]:[Dimanche]])</f>
        <v>0</v>
      </c>
      <c r="Q769" s="21">
        <f>COUNTIF(Tableau41516[[#This Row],[Lundi]:[Dimanche]],"&gt;=190")*1000</f>
        <v>0</v>
      </c>
      <c r="R769" s="21">
        <f t="shared" si="22"/>
        <v>0</v>
      </c>
      <c r="S769" s="21">
        <f t="shared" si="23"/>
        <v>0</v>
      </c>
      <c r="T769" s="54" t="str">
        <f>IF(Tableau41516[[#This Row],[Matricule]]&gt;1,IF(COUNTIF(Tableau41516[DateMatricule],Tableau41516[[#This Row],[DateMatricule]])&gt;1,"Doublon",""),"")</f>
        <v/>
      </c>
      <c r="U769"/>
    </row>
    <row r="770" spans="1:21" x14ac:dyDescent="0.25">
      <c r="A770" s="12" t="str">
        <f>IF(Tableau41516[[#This Row],[Semaine]]="","",VLOOKUP(Tableau41516[[#This Row],[Semaine]],Listes!$A:$B,2,FALSE))</f>
        <v/>
      </c>
      <c r="B770" s="12" t="str">
        <f>IF(ISBLANK(Tableau41516[[#This Row],[Matricule]]),"",VLOOKUP(Tableau41516[[#This Row],[Matricule]],#REF!,2,FALSE))</f>
        <v/>
      </c>
      <c r="C770" s="12" t="str">
        <f>IF(ISBLANK(Tableau41516[[#This Row],[Matricule]]),"",VLOOKUP(Tableau41516[[#This Row],[Matricule]],#REF!,3,FALSE))</f>
        <v/>
      </c>
      <c r="D770" s="12" t="str">
        <f>CONCATENATE(Tableau41516[[#This Row],[Semaine]],Tableau41516[[#This Row],[Matricule]])</f>
        <v/>
      </c>
      <c r="H770" s="8"/>
      <c r="I770" s="8"/>
      <c r="J770" s="8"/>
      <c r="K770" s="8"/>
      <c r="L770" s="8"/>
      <c r="M770" s="8"/>
      <c r="N770" s="8"/>
      <c r="O770" s="21">
        <f>COUNTIF(Tableau41516[[#This Row],[Lundi]:[Dimanche]],"&gt;0")</f>
        <v>0</v>
      </c>
      <c r="P770" s="21">
        <f>SUM(Tableau41516[[#This Row],[Lundi]:[Dimanche]])</f>
        <v>0</v>
      </c>
      <c r="Q770" s="21">
        <f>COUNTIF(Tableau41516[[#This Row],[Lundi]:[Dimanche]],"&gt;=190")*1000</f>
        <v>0</v>
      </c>
      <c r="R770" s="21">
        <f t="shared" si="22"/>
        <v>0</v>
      </c>
      <c r="S770" s="21">
        <f t="shared" si="23"/>
        <v>0</v>
      </c>
      <c r="T770" s="54" t="str">
        <f>IF(Tableau41516[[#This Row],[Matricule]]&gt;1,IF(COUNTIF(Tableau41516[DateMatricule],Tableau41516[[#This Row],[DateMatricule]])&gt;1,"Doublon",""),"")</f>
        <v/>
      </c>
      <c r="U770"/>
    </row>
    <row r="771" spans="1:21" x14ac:dyDescent="0.25">
      <c r="A771" s="12" t="str">
        <f>IF(Tableau41516[[#This Row],[Semaine]]="","",VLOOKUP(Tableau41516[[#This Row],[Semaine]],Listes!$A:$B,2,FALSE))</f>
        <v/>
      </c>
      <c r="B771" s="12" t="str">
        <f>IF(ISBLANK(Tableau41516[[#This Row],[Matricule]]),"",VLOOKUP(Tableau41516[[#This Row],[Matricule]],#REF!,2,FALSE))</f>
        <v/>
      </c>
      <c r="C771" s="12" t="str">
        <f>IF(ISBLANK(Tableau41516[[#This Row],[Matricule]]),"",VLOOKUP(Tableau41516[[#This Row],[Matricule]],#REF!,3,FALSE))</f>
        <v/>
      </c>
      <c r="D771" s="12" t="str">
        <f>CONCATENATE(Tableau41516[[#This Row],[Semaine]],Tableau41516[[#This Row],[Matricule]])</f>
        <v/>
      </c>
      <c r="H771" s="8"/>
      <c r="I771" s="8"/>
      <c r="J771" s="8"/>
      <c r="K771" s="8"/>
      <c r="L771" s="8"/>
      <c r="M771" s="8"/>
      <c r="N771" s="8"/>
      <c r="O771" s="21">
        <f>COUNTIF(Tableau41516[[#This Row],[Lundi]:[Dimanche]],"&gt;0")</f>
        <v>0</v>
      </c>
      <c r="P771" s="21">
        <f>SUM(Tableau41516[[#This Row],[Lundi]:[Dimanche]])</f>
        <v>0</v>
      </c>
      <c r="Q771" s="21">
        <f>COUNTIF(Tableau41516[[#This Row],[Lundi]:[Dimanche]],"&gt;=190")*1000</f>
        <v>0</v>
      </c>
      <c r="R771" s="21">
        <f t="shared" ref="R771:R834" si="24">+IF(P771&gt;1140,(P771-1140)*20,0)</f>
        <v>0</v>
      </c>
      <c r="S771" s="21">
        <f t="shared" ref="S771:S834" si="25">+Q771+R771</f>
        <v>0</v>
      </c>
      <c r="T771" s="54" t="str">
        <f>IF(Tableau41516[[#This Row],[Matricule]]&gt;1,IF(COUNTIF(Tableau41516[DateMatricule],Tableau41516[[#This Row],[DateMatricule]])&gt;1,"Doublon",""),"")</f>
        <v/>
      </c>
      <c r="U771"/>
    </row>
    <row r="772" spans="1:21" x14ac:dyDescent="0.25">
      <c r="A772" s="12" t="str">
        <f>IF(Tableau41516[[#This Row],[Semaine]]="","",VLOOKUP(Tableau41516[[#This Row],[Semaine]],Listes!$A:$B,2,FALSE))</f>
        <v/>
      </c>
      <c r="B772" s="12" t="str">
        <f>IF(ISBLANK(Tableau41516[[#This Row],[Matricule]]),"",VLOOKUP(Tableau41516[[#This Row],[Matricule]],#REF!,2,FALSE))</f>
        <v/>
      </c>
      <c r="C772" s="12" t="str">
        <f>IF(ISBLANK(Tableau41516[[#This Row],[Matricule]]),"",VLOOKUP(Tableau41516[[#This Row],[Matricule]],#REF!,3,FALSE))</f>
        <v/>
      </c>
      <c r="D772" s="12" t="str">
        <f>CONCATENATE(Tableau41516[[#This Row],[Semaine]],Tableau41516[[#This Row],[Matricule]])</f>
        <v/>
      </c>
      <c r="H772" s="8"/>
      <c r="I772" s="8"/>
      <c r="J772" s="8"/>
      <c r="K772" s="8"/>
      <c r="L772" s="8"/>
      <c r="M772" s="8"/>
      <c r="N772" s="8"/>
      <c r="O772" s="21">
        <f>COUNTIF(Tableau41516[[#This Row],[Lundi]:[Dimanche]],"&gt;0")</f>
        <v>0</v>
      </c>
      <c r="P772" s="21">
        <f>SUM(Tableau41516[[#This Row],[Lundi]:[Dimanche]])</f>
        <v>0</v>
      </c>
      <c r="Q772" s="21">
        <f>COUNTIF(Tableau41516[[#This Row],[Lundi]:[Dimanche]],"&gt;=190")*1000</f>
        <v>0</v>
      </c>
      <c r="R772" s="21">
        <f t="shared" si="24"/>
        <v>0</v>
      </c>
      <c r="S772" s="21">
        <f t="shared" si="25"/>
        <v>0</v>
      </c>
      <c r="T772" s="54" t="str">
        <f>IF(Tableau41516[[#This Row],[Matricule]]&gt;1,IF(COUNTIF(Tableau41516[DateMatricule],Tableau41516[[#This Row],[DateMatricule]])&gt;1,"Doublon",""),"")</f>
        <v/>
      </c>
      <c r="U772"/>
    </row>
    <row r="773" spans="1:21" x14ac:dyDescent="0.25">
      <c r="A773" s="12" t="str">
        <f>IF(Tableau41516[[#This Row],[Semaine]]="","",VLOOKUP(Tableau41516[[#This Row],[Semaine]],Listes!$A:$B,2,FALSE))</f>
        <v/>
      </c>
      <c r="B773" s="12" t="str">
        <f>IF(ISBLANK(Tableau41516[[#This Row],[Matricule]]),"",VLOOKUP(Tableau41516[[#This Row],[Matricule]],#REF!,2,FALSE))</f>
        <v/>
      </c>
      <c r="C773" s="12" t="str">
        <f>IF(ISBLANK(Tableau41516[[#This Row],[Matricule]]),"",VLOOKUP(Tableau41516[[#This Row],[Matricule]],#REF!,3,FALSE))</f>
        <v/>
      </c>
      <c r="D773" s="12" t="str">
        <f>CONCATENATE(Tableau41516[[#This Row],[Semaine]],Tableau41516[[#This Row],[Matricule]])</f>
        <v/>
      </c>
      <c r="H773" s="8"/>
      <c r="I773" s="8"/>
      <c r="J773" s="8"/>
      <c r="K773" s="8"/>
      <c r="L773" s="8"/>
      <c r="M773" s="8"/>
      <c r="N773" s="8"/>
      <c r="O773" s="21">
        <f>COUNTIF(Tableau41516[[#This Row],[Lundi]:[Dimanche]],"&gt;0")</f>
        <v>0</v>
      </c>
      <c r="P773" s="21">
        <f>SUM(Tableau41516[[#This Row],[Lundi]:[Dimanche]])</f>
        <v>0</v>
      </c>
      <c r="Q773" s="21">
        <f>COUNTIF(Tableau41516[[#This Row],[Lundi]:[Dimanche]],"&gt;=190")*1000</f>
        <v>0</v>
      </c>
      <c r="R773" s="21">
        <f t="shared" si="24"/>
        <v>0</v>
      </c>
      <c r="S773" s="21">
        <f t="shared" si="25"/>
        <v>0</v>
      </c>
      <c r="T773" s="54" t="str">
        <f>IF(Tableau41516[[#This Row],[Matricule]]&gt;1,IF(COUNTIF(Tableau41516[DateMatricule],Tableau41516[[#This Row],[DateMatricule]])&gt;1,"Doublon",""),"")</f>
        <v/>
      </c>
      <c r="U773"/>
    </row>
    <row r="774" spans="1:21" x14ac:dyDescent="0.25">
      <c r="A774" s="12" t="str">
        <f>IF(Tableau41516[[#This Row],[Semaine]]="","",VLOOKUP(Tableau41516[[#This Row],[Semaine]],Listes!$A:$B,2,FALSE))</f>
        <v/>
      </c>
      <c r="B774" s="12" t="str">
        <f>IF(ISBLANK(Tableau41516[[#This Row],[Matricule]]),"",VLOOKUP(Tableau41516[[#This Row],[Matricule]],#REF!,2,FALSE))</f>
        <v/>
      </c>
      <c r="C774" s="12" t="str">
        <f>IF(ISBLANK(Tableau41516[[#This Row],[Matricule]]),"",VLOOKUP(Tableau41516[[#This Row],[Matricule]],#REF!,3,FALSE))</f>
        <v/>
      </c>
      <c r="D774" s="12" t="str">
        <f>CONCATENATE(Tableau41516[[#This Row],[Semaine]],Tableau41516[[#This Row],[Matricule]])</f>
        <v/>
      </c>
      <c r="H774" s="8"/>
      <c r="I774" s="8"/>
      <c r="J774" s="8"/>
      <c r="K774" s="8"/>
      <c r="L774" s="8"/>
      <c r="M774" s="8"/>
      <c r="N774" s="8"/>
      <c r="O774" s="21">
        <f>COUNTIF(Tableau41516[[#This Row],[Lundi]:[Dimanche]],"&gt;0")</f>
        <v>0</v>
      </c>
      <c r="P774" s="21">
        <f>SUM(Tableau41516[[#This Row],[Lundi]:[Dimanche]])</f>
        <v>0</v>
      </c>
      <c r="Q774" s="21">
        <f>COUNTIF(Tableau41516[[#This Row],[Lundi]:[Dimanche]],"&gt;=190")*1000</f>
        <v>0</v>
      </c>
      <c r="R774" s="21">
        <f t="shared" si="24"/>
        <v>0</v>
      </c>
      <c r="S774" s="21">
        <f t="shared" si="25"/>
        <v>0</v>
      </c>
      <c r="T774" s="54" t="str">
        <f>IF(Tableau41516[[#This Row],[Matricule]]&gt;1,IF(COUNTIF(Tableau41516[DateMatricule],Tableau41516[[#This Row],[DateMatricule]])&gt;1,"Doublon",""),"")</f>
        <v/>
      </c>
      <c r="U774"/>
    </row>
    <row r="775" spans="1:21" x14ac:dyDescent="0.25">
      <c r="A775" s="12" t="str">
        <f>IF(Tableau41516[[#This Row],[Semaine]]="","",VLOOKUP(Tableau41516[[#This Row],[Semaine]],Listes!$A:$B,2,FALSE))</f>
        <v/>
      </c>
      <c r="B775" s="12" t="str">
        <f>IF(ISBLANK(Tableau41516[[#This Row],[Matricule]]),"",VLOOKUP(Tableau41516[[#This Row],[Matricule]],#REF!,2,FALSE))</f>
        <v/>
      </c>
      <c r="C775" s="12" t="str">
        <f>IF(ISBLANK(Tableau41516[[#This Row],[Matricule]]),"",VLOOKUP(Tableau41516[[#This Row],[Matricule]],#REF!,3,FALSE))</f>
        <v/>
      </c>
      <c r="D775" s="12" t="str">
        <f>CONCATENATE(Tableau41516[[#This Row],[Semaine]],Tableau41516[[#This Row],[Matricule]])</f>
        <v/>
      </c>
      <c r="H775" s="8"/>
      <c r="I775" s="8"/>
      <c r="J775" s="8"/>
      <c r="K775" s="8"/>
      <c r="L775" s="8"/>
      <c r="M775" s="8"/>
      <c r="N775" s="8"/>
      <c r="O775" s="21">
        <f>COUNTIF(Tableau41516[[#This Row],[Lundi]:[Dimanche]],"&gt;0")</f>
        <v>0</v>
      </c>
      <c r="P775" s="21">
        <f>SUM(Tableau41516[[#This Row],[Lundi]:[Dimanche]])</f>
        <v>0</v>
      </c>
      <c r="Q775" s="21">
        <f>COUNTIF(Tableau41516[[#This Row],[Lundi]:[Dimanche]],"&gt;=190")*1000</f>
        <v>0</v>
      </c>
      <c r="R775" s="21">
        <f t="shared" si="24"/>
        <v>0</v>
      </c>
      <c r="S775" s="21">
        <f t="shared" si="25"/>
        <v>0</v>
      </c>
      <c r="T775" s="54" t="str">
        <f>IF(Tableau41516[[#This Row],[Matricule]]&gt;1,IF(COUNTIF(Tableau41516[DateMatricule],Tableau41516[[#This Row],[DateMatricule]])&gt;1,"Doublon",""),"")</f>
        <v/>
      </c>
      <c r="U775"/>
    </row>
    <row r="776" spans="1:21" x14ac:dyDescent="0.25">
      <c r="A776" s="12" t="str">
        <f>IF(Tableau41516[[#This Row],[Semaine]]="","",VLOOKUP(Tableau41516[[#This Row],[Semaine]],Listes!$A:$B,2,FALSE))</f>
        <v/>
      </c>
      <c r="B776" s="12" t="str">
        <f>IF(ISBLANK(Tableau41516[[#This Row],[Matricule]]),"",VLOOKUP(Tableau41516[[#This Row],[Matricule]],#REF!,2,FALSE))</f>
        <v/>
      </c>
      <c r="C776" s="12" t="str">
        <f>IF(ISBLANK(Tableau41516[[#This Row],[Matricule]]),"",VLOOKUP(Tableau41516[[#This Row],[Matricule]],#REF!,3,FALSE))</f>
        <v/>
      </c>
      <c r="D776" s="12" t="str">
        <f>CONCATENATE(Tableau41516[[#This Row],[Semaine]],Tableau41516[[#This Row],[Matricule]])</f>
        <v/>
      </c>
      <c r="H776" s="8"/>
      <c r="I776" s="8"/>
      <c r="J776" s="8"/>
      <c r="K776" s="8"/>
      <c r="L776" s="8"/>
      <c r="M776" s="8"/>
      <c r="N776" s="8"/>
      <c r="O776" s="21">
        <f>COUNTIF(Tableau41516[[#This Row],[Lundi]:[Dimanche]],"&gt;0")</f>
        <v>0</v>
      </c>
      <c r="P776" s="21">
        <f>SUM(Tableau41516[[#This Row],[Lundi]:[Dimanche]])</f>
        <v>0</v>
      </c>
      <c r="Q776" s="21">
        <f>COUNTIF(Tableau41516[[#This Row],[Lundi]:[Dimanche]],"&gt;=190")*1000</f>
        <v>0</v>
      </c>
      <c r="R776" s="21">
        <f t="shared" si="24"/>
        <v>0</v>
      </c>
      <c r="S776" s="21">
        <f t="shared" si="25"/>
        <v>0</v>
      </c>
      <c r="T776" s="54" t="str">
        <f>IF(Tableau41516[[#This Row],[Matricule]]&gt;1,IF(COUNTIF(Tableau41516[DateMatricule],Tableau41516[[#This Row],[DateMatricule]])&gt;1,"Doublon",""),"")</f>
        <v/>
      </c>
      <c r="U776"/>
    </row>
    <row r="777" spans="1:21" x14ac:dyDescent="0.25">
      <c r="A777" s="12" t="str">
        <f>IF(Tableau41516[[#This Row],[Semaine]]="","",VLOOKUP(Tableau41516[[#This Row],[Semaine]],Listes!$A:$B,2,FALSE))</f>
        <v/>
      </c>
      <c r="B777" s="12" t="str">
        <f>IF(ISBLANK(Tableau41516[[#This Row],[Matricule]]),"",VLOOKUP(Tableau41516[[#This Row],[Matricule]],#REF!,2,FALSE))</f>
        <v/>
      </c>
      <c r="C777" s="12" t="str">
        <f>IF(ISBLANK(Tableau41516[[#This Row],[Matricule]]),"",VLOOKUP(Tableau41516[[#This Row],[Matricule]],#REF!,3,FALSE))</f>
        <v/>
      </c>
      <c r="D777" s="12" t="str">
        <f>CONCATENATE(Tableau41516[[#This Row],[Semaine]],Tableau41516[[#This Row],[Matricule]])</f>
        <v/>
      </c>
      <c r="H777" s="8"/>
      <c r="I777" s="8"/>
      <c r="J777" s="8"/>
      <c r="K777" s="8"/>
      <c r="L777" s="8"/>
      <c r="M777" s="8"/>
      <c r="N777" s="8"/>
      <c r="O777" s="21">
        <f>COUNTIF(Tableau41516[[#This Row],[Lundi]:[Dimanche]],"&gt;0")</f>
        <v>0</v>
      </c>
      <c r="P777" s="21">
        <f>SUM(Tableau41516[[#This Row],[Lundi]:[Dimanche]])</f>
        <v>0</v>
      </c>
      <c r="Q777" s="21">
        <f>COUNTIF(Tableau41516[[#This Row],[Lundi]:[Dimanche]],"&gt;=190")*1000</f>
        <v>0</v>
      </c>
      <c r="R777" s="21">
        <f t="shared" si="24"/>
        <v>0</v>
      </c>
      <c r="S777" s="21">
        <f t="shared" si="25"/>
        <v>0</v>
      </c>
      <c r="T777" s="54" t="str">
        <f>IF(Tableau41516[[#This Row],[Matricule]]&gt;1,IF(COUNTIF(Tableau41516[DateMatricule],Tableau41516[[#This Row],[DateMatricule]])&gt;1,"Doublon",""),"")</f>
        <v/>
      </c>
      <c r="U777"/>
    </row>
    <row r="778" spans="1:21" x14ac:dyDescent="0.25">
      <c r="A778" s="12" t="str">
        <f>IF(Tableau41516[[#This Row],[Semaine]]="","",VLOOKUP(Tableau41516[[#This Row],[Semaine]],Listes!$A:$B,2,FALSE))</f>
        <v/>
      </c>
      <c r="B778" s="12" t="str">
        <f>IF(ISBLANK(Tableau41516[[#This Row],[Matricule]]),"",VLOOKUP(Tableau41516[[#This Row],[Matricule]],#REF!,2,FALSE))</f>
        <v/>
      </c>
      <c r="C778" s="12" t="str">
        <f>IF(ISBLANK(Tableau41516[[#This Row],[Matricule]]),"",VLOOKUP(Tableau41516[[#This Row],[Matricule]],#REF!,3,FALSE))</f>
        <v/>
      </c>
      <c r="D778" s="12" t="str">
        <f>CONCATENATE(Tableau41516[[#This Row],[Semaine]],Tableau41516[[#This Row],[Matricule]])</f>
        <v/>
      </c>
      <c r="H778" s="8"/>
      <c r="I778" s="8"/>
      <c r="J778" s="8"/>
      <c r="K778" s="8"/>
      <c r="L778" s="8"/>
      <c r="M778" s="8"/>
      <c r="N778" s="8"/>
      <c r="O778" s="21">
        <f>COUNTIF(Tableau41516[[#This Row],[Lundi]:[Dimanche]],"&gt;0")</f>
        <v>0</v>
      </c>
      <c r="P778" s="21">
        <f>SUM(Tableau41516[[#This Row],[Lundi]:[Dimanche]])</f>
        <v>0</v>
      </c>
      <c r="Q778" s="21">
        <f>COUNTIF(Tableau41516[[#This Row],[Lundi]:[Dimanche]],"&gt;=190")*1000</f>
        <v>0</v>
      </c>
      <c r="R778" s="21">
        <f t="shared" si="24"/>
        <v>0</v>
      </c>
      <c r="S778" s="21">
        <f t="shared" si="25"/>
        <v>0</v>
      </c>
      <c r="T778" s="54" t="str">
        <f>IF(Tableau41516[[#This Row],[Matricule]]&gt;1,IF(COUNTIF(Tableau41516[DateMatricule],Tableau41516[[#This Row],[DateMatricule]])&gt;1,"Doublon",""),"")</f>
        <v/>
      </c>
      <c r="U778"/>
    </row>
    <row r="779" spans="1:21" x14ac:dyDescent="0.25">
      <c r="A779" s="12" t="str">
        <f>IF(Tableau41516[[#This Row],[Semaine]]="","",VLOOKUP(Tableau41516[[#This Row],[Semaine]],Listes!$A:$B,2,FALSE))</f>
        <v/>
      </c>
      <c r="B779" s="12" t="str">
        <f>IF(ISBLANK(Tableau41516[[#This Row],[Matricule]]),"",VLOOKUP(Tableau41516[[#This Row],[Matricule]],#REF!,2,FALSE))</f>
        <v/>
      </c>
      <c r="C779" s="12" t="str">
        <f>IF(ISBLANK(Tableau41516[[#This Row],[Matricule]]),"",VLOOKUP(Tableau41516[[#This Row],[Matricule]],#REF!,3,FALSE))</f>
        <v/>
      </c>
      <c r="D779" s="12" t="str">
        <f>CONCATENATE(Tableau41516[[#This Row],[Semaine]],Tableau41516[[#This Row],[Matricule]])</f>
        <v/>
      </c>
      <c r="H779" s="8"/>
      <c r="I779" s="8"/>
      <c r="J779" s="8"/>
      <c r="K779" s="8"/>
      <c r="L779" s="8"/>
      <c r="M779" s="8"/>
      <c r="N779" s="8"/>
      <c r="O779" s="21">
        <f>COUNTIF(Tableau41516[[#This Row],[Lundi]:[Dimanche]],"&gt;0")</f>
        <v>0</v>
      </c>
      <c r="P779" s="21">
        <f>SUM(Tableau41516[[#This Row],[Lundi]:[Dimanche]])</f>
        <v>0</v>
      </c>
      <c r="Q779" s="21">
        <f>COUNTIF(Tableau41516[[#This Row],[Lundi]:[Dimanche]],"&gt;=190")*1000</f>
        <v>0</v>
      </c>
      <c r="R779" s="21">
        <f t="shared" si="24"/>
        <v>0</v>
      </c>
      <c r="S779" s="21">
        <f t="shared" si="25"/>
        <v>0</v>
      </c>
      <c r="T779" s="54" t="str">
        <f>IF(Tableau41516[[#This Row],[Matricule]]&gt;1,IF(COUNTIF(Tableau41516[DateMatricule],Tableau41516[[#This Row],[DateMatricule]])&gt;1,"Doublon",""),"")</f>
        <v/>
      </c>
      <c r="U779"/>
    </row>
    <row r="780" spans="1:21" x14ac:dyDescent="0.25">
      <c r="A780" s="12" t="str">
        <f>IF(Tableau41516[[#This Row],[Semaine]]="","",VLOOKUP(Tableau41516[[#This Row],[Semaine]],Listes!$A:$B,2,FALSE))</f>
        <v/>
      </c>
      <c r="B780" s="12" t="str">
        <f>IF(ISBLANK(Tableau41516[[#This Row],[Matricule]]),"",VLOOKUP(Tableau41516[[#This Row],[Matricule]],#REF!,2,FALSE))</f>
        <v/>
      </c>
      <c r="C780" s="12" t="str">
        <f>IF(ISBLANK(Tableau41516[[#This Row],[Matricule]]),"",VLOOKUP(Tableau41516[[#This Row],[Matricule]],#REF!,3,FALSE))</f>
        <v/>
      </c>
      <c r="D780" s="12" t="str">
        <f>CONCATENATE(Tableau41516[[#This Row],[Semaine]],Tableau41516[[#This Row],[Matricule]])</f>
        <v/>
      </c>
      <c r="H780" s="8"/>
      <c r="I780" s="8"/>
      <c r="J780" s="8"/>
      <c r="K780" s="8"/>
      <c r="L780" s="8"/>
      <c r="M780" s="8"/>
      <c r="N780" s="8"/>
      <c r="O780" s="21">
        <f>COUNTIF(Tableau41516[[#This Row],[Lundi]:[Dimanche]],"&gt;0")</f>
        <v>0</v>
      </c>
      <c r="P780" s="21">
        <f>SUM(Tableau41516[[#This Row],[Lundi]:[Dimanche]])</f>
        <v>0</v>
      </c>
      <c r="Q780" s="21">
        <f>COUNTIF(Tableau41516[[#This Row],[Lundi]:[Dimanche]],"&gt;=190")*1000</f>
        <v>0</v>
      </c>
      <c r="R780" s="21">
        <f t="shared" si="24"/>
        <v>0</v>
      </c>
      <c r="S780" s="21">
        <f t="shared" si="25"/>
        <v>0</v>
      </c>
      <c r="T780" s="54" t="str">
        <f>IF(Tableau41516[[#This Row],[Matricule]]&gt;1,IF(COUNTIF(Tableau41516[DateMatricule],Tableau41516[[#This Row],[DateMatricule]])&gt;1,"Doublon",""),"")</f>
        <v/>
      </c>
      <c r="U780"/>
    </row>
    <row r="781" spans="1:21" x14ac:dyDescent="0.25">
      <c r="A781" s="12" t="str">
        <f>IF(Tableau41516[[#This Row],[Semaine]]="","",VLOOKUP(Tableau41516[[#This Row],[Semaine]],Listes!$A:$B,2,FALSE))</f>
        <v/>
      </c>
      <c r="B781" s="12" t="str">
        <f>IF(ISBLANK(Tableau41516[[#This Row],[Matricule]]),"",VLOOKUP(Tableau41516[[#This Row],[Matricule]],#REF!,2,FALSE))</f>
        <v/>
      </c>
      <c r="C781" s="12" t="str">
        <f>IF(ISBLANK(Tableau41516[[#This Row],[Matricule]]),"",VLOOKUP(Tableau41516[[#This Row],[Matricule]],#REF!,3,FALSE))</f>
        <v/>
      </c>
      <c r="D781" s="12" t="str">
        <f>CONCATENATE(Tableau41516[[#This Row],[Semaine]],Tableau41516[[#This Row],[Matricule]])</f>
        <v/>
      </c>
      <c r="H781" s="8"/>
      <c r="I781" s="8"/>
      <c r="J781" s="8"/>
      <c r="K781" s="8"/>
      <c r="L781" s="8"/>
      <c r="M781" s="8"/>
      <c r="N781" s="8"/>
      <c r="O781" s="21">
        <f>COUNTIF(Tableau41516[[#This Row],[Lundi]:[Dimanche]],"&gt;0")</f>
        <v>0</v>
      </c>
      <c r="P781" s="21">
        <f>SUM(Tableau41516[[#This Row],[Lundi]:[Dimanche]])</f>
        <v>0</v>
      </c>
      <c r="Q781" s="21">
        <f>COUNTIF(Tableau41516[[#This Row],[Lundi]:[Dimanche]],"&gt;=190")*1000</f>
        <v>0</v>
      </c>
      <c r="R781" s="21">
        <f t="shared" si="24"/>
        <v>0</v>
      </c>
      <c r="S781" s="21">
        <f t="shared" si="25"/>
        <v>0</v>
      </c>
      <c r="T781" s="54" t="str">
        <f>IF(Tableau41516[[#This Row],[Matricule]]&gt;1,IF(COUNTIF(Tableau41516[DateMatricule],Tableau41516[[#This Row],[DateMatricule]])&gt;1,"Doublon",""),"")</f>
        <v/>
      </c>
      <c r="U781"/>
    </row>
    <row r="782" spans="1:21" x14ac:dyDescent="0.25">
      <c r="A782" s="12" t="str">
        <f>IF(Tableau41516[[#This Row],[Semaine]]="","",VLOOKUP(Tableau41516[[#This Row],[Semaine]],Listes!$A:$B,2,FALSE))</f>
        <v/>
      </c>
      <c r="B782" s="12" t="str">
        <f>IF(ISBLANK(Tableau41516[[#This Row],[Matricule]]),"",VLOOKUP(Tableau41516[[#This Row],[Matricule]],#REF!,2,FALSE))</f>
        <v/>
      </c>
      <c r="C782" s="12" t="str">
        <f>IF(ISBLANK(Tableau41516[[#This Row],[Matricule]]),"",VLOOKUP(Tableau41516[[#This Row],[Matricule]],#REF!,3,FALSE))</f>
        <v/>
      </c>
      <c r="D782" s="12" t="str">
        <f>CONCATENATE(Tableau41516[[#This Row],[Semaine]],Tableau41516[[#This Row],[Matricule]])</f>
        <v/>
      </c>
      <c r="H782" s="8"/>
      <c r="I782" s="8"/>
      <c r="J782" s="8"/>
      <c r="K782" s="8"/>
      <c r="L782" s="8"/>
      <c r="M782" s="8"/>
      <c r="N782" s="8"/>
      <c r="O782" s="21">
        <f>COUNTIF(Tableau41516[[#This Row],[Lundi]:[Dimanche]],"&gt;0")</f>
        <v>0</v>
      </c>
      <c r="P782" s="21">
        <f>SUM(Tableau41516[[#This Row],[Lundi]:[Dimanche]])</f>
        <v>0</v>
      </c>
      <c r="Q782" s="21">
        <f>COUNTIF(Tableau41516[[#This Row],[Lundi]:[Dimanche]],"&gt;=190")*1000</f>
        <v>0</v>
      </c>
      <c r="R782" s="21">
        <f t="shared" si="24"/>
        <v>0</v>
      </c>
      <c r="S782" s="21">
        <f t="shared" si="25"/>
        <v>0</v>
      </c>
      <c r="T782" s="54" t="str">
        <f>IF(Tableau41516[[#This Row],[Matricule]]&gt;1,IF(COUNTIF(Tableau41516[DateMatricule],Tableau41516[[#This Row],[DateMatricule]])&gt;1,"Doublon",""),"")</f>
        <v/>
      </c>
      <c r="U782"/>
    </row>
    <row r="783" spans="1:21" x14ac:dyDescent="0.25">
      <c r="A783" s="12" t="str">
        <f>IF(Tableau41516[[#This Row],[Semaine]]="","",VLOOKUP(Tableau41516[[#This Row],[Semaine]],Listes!$A:$B,2,FALSE))</f>
        <v/>
      </c>
      <c r="B783" s="12" t="str">
        <f>IF(ISBLANK(Tableau41516[[#This Row],[Matricule]]),"",VLOOKUP(Tableau41516[[#This Row],[Matricule]],#REF!,2,FALSE))</f>
        <v/>
      </c>
      <c r="C783" s="12" t="str">
        <f>IF(ISBLANK(Tableau41516[[#This Row],[Matricule]]),"",VLOOKUP(Tableau41516[[#This Row],[Matricule]],#REF!,3,FALSE))</f>
        <v/>
      </c>
      <c r="D783" s="12" t="str">
        <f>CONCATENATE(Tableau41516[[#This Row],[Semaine]],Tableau41516[[#This Row],[Matricule]])</f>
        <v/>
      </c>
      <c r="H783" s="8"/>
      <c r="I783" s="8"/>
      <c r="J783" s="8"/>
      <c r="K783" s="8"/>
      <c r="L783" s="8"/>
      <c r="M783" s="8"/>
      <c r="N783" s="8"/>
      <c r="O783" s="21">
        <f>COUNTIF(Tableau41516[[#This Row],[Lundi]:[Dimanche]],"&gt;0")</f>
        <v>0</v>
      </c>
      <c r="P783" s="21">
        <f>SUM(Tableau41516[[#This Row],[Lundi]:[Dimanche]])</f>
        <v>0</v>
      </c>
      <c r="Q783" s="21">
        <f>COUNTIF(Tableau41516[[#This Row],[Lundi]:[Dimanche]],"&gt;=190")*1000</f>
        <v>0</v>
      </c>
      <c r="R783" s="21">
        <f t="shared" si="24"/>
        <v>0</v>
      </c>
      <c r="S783" s="21">
        <f t="shared" si="25"/>
        <v>0</v>
      </c>
      <c r="T783" s="54" t="str">
        <f>IF(Tableau41516[[#This Row],[Matricule]]&gt;1,IF(COUNTIF(Tableau41516[DateMatricule],Tableau41516[[#This Row],[DateMatricule]])&gt;1,"Doublon",""),"")</f>
        <v/>
      </c>
      <c r="U783"/>
    </row>
    <row r="784" spans="1:21" x14ac:dyDescent="0.25">
      <c r="A784" s="12" t="str">
        <f>IF(Tableau41516[[#This Row],[Semaine]]="","",VLOOKUP(Tableau41516[[#This Row],[Semaine]],Listes!$A:$B,2,FALSE))</f>
        <v/>
      </c>
      <c r="B784" s="12" t="str">
        <f>IF(ISBLANK(Tableau41516[[#This Row],[Matricule]]),"",VLOOKUP(Tableau41516[[#This Row],[Matricule]],#REF!,2,FALSE))</f>
        <v/>
      </c>
      <c r="C784" s="12" t="str">
        <f>IF(ISBLANK(Tableau41516[[#This Row],[Matricule]]),"",VLOOKUP(Tableau41516[[#This Row],[Matricule]],#REF!,3,FALSE))</f>
        <v/>
      </c>
      <c r="D784" s="12" t="str">
        <f>CONCATENATE(Tableau41516[[#This Row],[Semaine]],Tableau41516[[#This Row],[Matricule]])</f>
        <v/>
      </c>
      <c r="H784" s="8"/>
      <c r="I784" s="8"/>
      <c r="J784" s="8"/>
      <c r="K784" s="8"/>
      <c r="L784" s="8"/>
      <c r="M784" s="8"/>
      <c r="N784" s="8"/>
      <c r="O784" s="21">
        <f>COUNTIF(Tableau41516[[#This Row],[Lundi]:[Dimanche]],"&gt;0")</f>
        <v>0</v>
      </c>
      <c r="P784" s="21">
        <f>SUM(Tableau41516[[#This Row],[Lundi]:[Dimanche]])</f>
        <v>0</v>
      </c>
      <c r="Q784" s="21">
        <f>COUNTIF(Tableau41516[[#This Row],[Lundi]:[Dimanche]],"&gt;=190")*1000</f>
        <v>0</v>
      </c>
      <c r="R784" s="21">
        <f t="shared" si="24"/>
        <v>0</v>
      </c>
      <c r="S784" s="21">
        <f t="shared" si="25"/>
        <v>0</v>
      </c>
      <c r="T784" s="54" t="str">
        <f>IF(Tableau41516[[#This Row],[Matricule]]&gt;1,IF(COUNTIF(Tableau41516[DateMatricule],Tableau41516[[#This Row],[DateMatricule]])&gt;1,"Doublon",""),"")</f>
        <v/>
      </c>
      <c r="U784"/>
    </row>
    <row r="785" spans="1:21" x14ac:dyDescent="0.25">
      <c r="A785" s="12" t="str">
        <f>IF(Tableau41516[[#This Row],[Semaine]]="","",VLOOKUP(Tableau41516[[#This Row],[Semaine]],Listes!$A:$B,2,FALSE))</f>
        <v/>
      </c>
      <c r="B785" s="12" t="str">
        <f>IF(ISBLANK(Tableau41516[[#This Row],[Matricule]]),"",VLOOKUP(Tableau41516[[#This Row],[Matricule]],#REF!,2,FALSE))</f>
        <v/>
      </c>
      <c r="C785" s="12" t="str">
        <f>IF(ISBLANK(Tableau41516[[#This Row],[Matricule]]),"",VLOOKUP(Tableau41516[[#This Row],[Matricule]],#REF!,3,FALSE))</f>
        <v/>
      </c>
      <c r="D785" s="12" t="str">
        <f>CONCATENATE(Tableau41516[[#This Row],[Semaine]],Tableau41516[[#This Row],[Matricule]])</f>
        <v/>
      </c>
      <c r="H785" s="8"/>
      <c r="I785" s="8"/>
      <c r="J785" s="8"/>
      <c r="K785" s="8"/>
      <c r="L785" s="8"/>
      <c r="M785" s="8"/>
      <c r="N785" s="8"/>
      <c r="O785" s="21">
        <f>COUNTIF(Tableau41516[[#This Row],[Lundi]:[Dimanche]],"&gt;0")</f>
        <v>0</v>
      </c>
      <c r="P785" s="21">
        <f>SUM(Tableau41516[[#This Row],[Lundi]:[Dimanche]])</f>
        <v>0</v>
      </c>
      <c r="Q785" s="21">
        <f>COUNTIF(Tableau41516[[#This Row],[Lundi]:[Dimanche]],"&gt;=190")*1000</f>
        <v>0</v>
      </c>
      <c r="R785" s="21">
        <f t="shared" si="24"/>
        <v>0</v>
      </c>
      <c r="S785" s="21">
        <f t="shared" si="25"/>
        <v>0</v>
      </c>
      <c r="T785" s="54" t="str">
        <f>IF(Tableau41516[[#This Row],[Matricule]]&gt;1,IF(COUNTIF(Tableau41516[DateMatricule],Tableau41516[[#This Row],[DateMatricule]])&gt;1,"Doublon",""),"")</f>
        <v/>
      </c>
      <c r="U785"/>
    </row>
    <row r="786" spans="1:21" x14ac:dyDescent="0.25">
      <c r="A786" s="12" t="str">
        <f>IF(Tableau41516[[#This Row],[Semaine]]="","",VLOOKUP(Tableau41516[[#This Row],[Semaine]],Listes!$A:$B,2,FALSE))</f>
        <v/>
      </c>
      <c r="B786" s="12" t="str">
        <f>IF(ISBLANK(Tableau41516[[#This Row],[Matricule]]),"",VLOOKUP(Tableau41516[[#This Row],[Matricule]],#REF!,2,FALSE))</f>
        <v/>
      </c>
      <c r="C786" s="12" t="str">
        <f>IF(ISBLANK(Tableau41516[[#This Row],[Matricule]]),"",VLOOKUP(Tableau41516[[#This Row],[Matricule]],#REF!,3,FALSE))</f>
        <v/>
      </c>
      <c r="D786" s="12" t="str">
        <f>CONCATENATE(Tableau41516[[#This Row],[Semaine]],Tableau41516[[#This Row],[Matricule]])</f>
        <v/>
      </c>
      <c r="H786" s="8"/>
      <c r="I786" s="8"/>
      <c r="J786" s="8"/>
      <c r="K786" s="8"/>
      <c r="L786" s="8"/>
      <c r="M786" s="8"/>
      <c r="N786" s="8"/>
      <c r="O786" s="21">
        <f>COUNTIF(Tableau41516[[#This Row],[Lundi]:[Dimanche]],"&gt;0")</f>
        <v>0</v>
      </c>
      <c r="P786" s="21">
        <f>SUM(Tableau41516[[#This Row],[Lundi]:[Dimanche]])</f>
        <v>0</v>
      </c>
      <c r="Q786" s="21">
        <f>COUNTIF(Tableau41516[[#This Row],[Lundi]:[Dimanche]],"&gt;=190")*1000</f>
        <v>0</v>
      </c>
      <c r="R786" s="21">
        <f t="shared" si="24"/>
        <v>0</v>
      </c>
      <c r="S786" s="21">
        <f t="shared" si="25"/>
        <v>0</v>
      </c>
      <c r="T786" s="54" t="str">
        <f>IF(Tableau41516[[#This Row],[Matricule]]&gt;1,IF(COUNTIF(Tableau41516[DateMatricule],Tableau41516[[#This Row],[DateMatricule]])&gt;1,"Doublon",""),"")</f>
        <v/>
      </c>
      <c r="U786"/>
    </row>
    <row r="787" spans="1:21" x14ac:dyDescent="0.25">
      <c r="A787" s="12" t="str">
        <f>IF(Tableau41516[[#This Row],[Semaine]]="","",VLOOKUP(Tableau41516[[#This Row],[Semaine]],Listes!$A:$B,2,FALSE))</f>
        <v/>
      </c>
      <c r="B787" s="12" t="str">
        <f>IF(ISBLANK(Tableau41516[[#This Row],[Matricule]]),"",VLOOKUP(Tableau41516[[#This Row],[Matricule]],#REF!,2,FALSE))</f>
        <v/>
      </c>
      <c r="C787" s="12" t="str">
        <f>IF(ISBLANK(Tableau41516[[#This Row],[Matricule]]),"",VLOOKUP(Tableau41516[[#This Row],[Matricule]],#REF!,3,FALSE))</f>
        <v/>
      </c>
      <c r="D787" s="12" t="str">
        <f>CONCATENATE(Tableau41516[[#This Row],[Semaine]],Tableau41516[[#This Row],[Matricule]])</f>
        <v/>
      </c>
      <c r="H787" s="8"/>
      <c r="I787" s="8"/>
      <c r="J787" s="8"/>
      <c r="K787" s="8"/>
      <c r="L787" s="8"/>
      <c r="M787" s="8"/>
      <c r="N787" s="8"/>
      <c r="O787" s="21">
        <f>COUNTIF(Tableau41516[[#This Row],[Lundi]:[Dimanche]],"&gt;0")</f>
        <v>0</v>
      </c>
      <c r="P787" s="21">
        <f>SUM(Tableau41516[[#This Row],[Lundi]:[Dimanche]])</f>
        <v>0</v>
      </c>
      <c r="Q787" s="21">
        <f>COUNTIF(Tableau41516[[#This Row],[Lundi]:[Dimanche]],"&gt;=190")*1000</f>
        <v>0</v>
      </c>
      <c r="R787" s="21">
        <f t="shared" si="24"/>
        <v>0</v>
      </c>
      <c r="S787" s="21">
        <f t="shared" si="25"/>
        <v>0</v>
      </c>
      <c r="T787" s="54" t="str">
        <f>IF(Tableau41516[[#This Row],[Matricule]]&gt;1,IF(COUNTIF(Tableau41516[DateMatricule],Tableau41516[[#This Row],[DateMatricule]])&gt;1,"Doublon",""),"")</f>
        <v/>
      </c>
      <c r="U787"/>
    </row>
    <row r="788" spans="1:21" x14ac:dyDescent="0.25">
      <c r="A788" s="12" t="str">
        <f>IF(Tableau41516[[#This Row],[Semaine]]="","",VLOOKUP(Tableau41516[[#This Row],[Semaine]],Listes!$A:$B,2,FALSE))</f>
        <v/>
      </c>
      <c r="B788" s="12" t="str">
        <f>IF(ISBLANK(Tableau41516[[#This Row],[Matricule]]),"",VLOOKUP(Tableau41516[[#This Row],[Matricule]],#REF!,2,FALSE))</f>
        <v/>
      </c>
      <c r="C788" s="12" t="str">
        <f>IF(ISBLANK(Tableau41516[[#This Row],[Matricule]]),"",VLOOKUP(Tableau41516[[#This Row],[Matricule]],#REF!,3,FALSE))</f>
        <v/>
      </c>
      <c r="D788" s="12" t="str">
        <f>CONCATENATE(Tableau41516[[#This Row],[Semaine]],Tableau41516[[#This Row],[Matricule]])</f>
        <v/>
      </c>
      <c r="H788" s="8"/>
      <c r="I788" s="8"/>
      <c r="J788" s="8"/>
      <c r="K788" s="8"/>
      <c r="L788" s="8"/>
      <c r="M788" s="8"/>
      <c r="N788" s="8"/>
      <c r="O788" s="21">
        <f>COUNTIF(Tableau41516[[#This Row],[Lundi]:[Dimanche]],"&gt;0")</f>
        <v>0</v>
      </c>
      <c r="P788" s="21">
        <f>SUM(Tableau41516[[#This Row],[Lundi]:[Dimanche]])</f>
        <v>0</v>
      </c>
      <c r="Q788" s="21">
        <f>COUNTIF(Tableau41516[[#This Row],[Lundi]:[Dimanche]],"&gt;=190")*1000</f>
        <v>0</v>
      </c>
      <c r="R788" s="21">
        <f t="shared" si="24"/>
        <v>0</v>
      </c>
      <c r="S788" s="21">
        <f t="shared" si="25"/>
        <v>0</v>
      </c>
      <c r="T788" s="54" t="str">
        <f>IF(Tableau41516[[#This Row],[Matricule]]&gt;1,IF(COUNTIF(Tableau41516[DateMatricule],Tableau41516[[#This Row],[DateMatricule]])&gt;1,"Doublon",""),"")</f>
        <v/>
      </c>
      <c r="U788"/>
    </row>
    <row r="789" spans="1:21" x14ac:dyDescent="0.25">
      <c r="A789" s="12" t="str">
        <f>IF(Tableau41516[[#This Row],[Semaine]]="","",VLOOKUP(Tableau41516[[#This Row],[Semaine]],Listes!$A:$B,2,FALSE))</f>
        <v/>
      </c>
      <c r="B789" s="12" t="str">
        <f>IF(ISBLANK(Tableau41516[[#This Row],[Matricule]]),"",VLOOKUP(Tableau41516[[#This Row],[Matricule]],#REF!,2,FALSE))</f>
        <v/>
      </c>
      <c r="C789" s="12" t="str">
        <f>IF(ISBLANK(Tableau41516[[#This Row],[Matricule]]),"",VLOOKUP(Tableau41516[[#This Row],[Matricule]],#REF!,3,FALSE))</f>
        <v/>
      </c>
      <c r="D789" s="12" t="str">
        <f>CONCATENATE(Tableau41516[[#This Row],[Semaine]],Tableau41516[[#This Row],[Matricule]])</f>
        <v/>
      </c>
      <c r="H789" s="8"/>
      <c r="I789" s="8"/>
      <c r="J789" s="8"/>
      <c r="K789" s="8"/>
      <c r="L789" s="8"/>
      <c r="M789" s="8"/>
      <c r="N789" s="8"/>
      <c r="O789" s="21">
        <f>COUNTIF(Tableau41516[[#This Row],[Lundi]:[Dimanche]],"&gt;0")</f>
        <v>0</v>
      </c>
      <c r="P789" s="21">
        <f>SUM(Tableau41516[[#This Row],[Lundi]:[Dimanche]])</f>
        <v>0</v>
      </c>
      <c r="Q789" s="21">
        <f>COUNTIF(Tableau41516[[#This Row],[Lundi]:[Dimanche]],"&gt;=190")*1000</f>
        <v>0</v>
      </c>
      <c r="R789" s="21">
        <f t="shared" si="24"/>
        <v>0</v>
      </c>
      <c r="S789" s="21">
        <f t="shared" si="25"/>
        <v>0</v>
      </c>
      <c r="T789" s="54" t="str">
        <f>IF(Tableau41516[[#This Row],[Matricule]]&gt;1,IF(COUNTIF(Tableau41516[DateMatricule],Tableau41516[[#This Row],[DateMatricule]])&gt;1,"Doublon",""),"")</f>
        <v/>
      </c>
      <c r="U789"/>
    </row>
    <row r="790" spans="1:21" x14ac:dyDescent="0.25">
      <c r="A790" s="12" t="str">
        <f>IF(Tableau41516[[#This Row],[Semaine]]="","",VLOOKUP(Tableau41516[[#This Row],[Semaine]],Listes!$A:$B,2,FALSE))</f>
        <v/>
      </c>
      <c r="B790" s="12" t="str">
        <f>IF(ISBLANK(Tableau41516[[#This Row],[Matricule]]),"",VLOOKUP(Tableau41516[[#This Row],[Matricule]],#REF!,2,FALSE))</f>
        <v/>
      </c>
      <c r="C790" s="12" t="str">
        <f>IF(ISBLANK(Tableau41516[[#This Row],[Matricule]]),"",VLOOKUP(Tableau41516[[#This Row],[Matricule]],#REF!,3,FALSE))</f>
        <v/>
      </c>
      <c r="D790" s="12" t="str">
        <f>CONCATENATE(Tableau41516[[#This Row],[Semaine]],Tableau41516[[#This Row],[Matricule]])</f>
        <v/>
      </c>
      <c r="H790" s="8"/>
      <c r="I790" s="8"/>
      <c r="J790" s="8"/>
      <c r="K790" s="8"/>
      <c r="L790" s="8"/>
      <c r="M790" s="8"/>
      <c r="N790" s="8"/>
      <c r="O790" s="21">
        <f>COUNTIF(Tableau41516[[#This Row],[Lundi]:[Dimanche]],"&gt;0")</f>
        <v>0</v>
      </c>
      <c r="P790" s="21">
        <f>SUM(Tableau41516[[#This Row],[Lundi]:[Dimanche]])</f>
        <v>0</v>
      </c>
      <c r="Q790" s="21">
        <f>COUNTIF(Tableau41516[[#This Row],[Lundi]:[Dimanche]],"&gt;=190")*1000</f>
        <v>0</v>
      </c>
      <c r="R790" s="21">
        <f t="shared" si="24"/>
        <v>0</v>
      </c>
      <c r="S790" s="21">
        <f t="shared" si="25"/>
        <v>0</v>
      </c>
      <c r="T790" s="54" t="str">
        <f>IF(Tableau41516[[#This Row],[Matricule]]&gt;1,IF(COUNTIF(Tableau41516[DateMatricule],Tableau41516[[#This Row],[DateMatricule]])&gt;1,"Doublon",""),"")</f>
        <v/>
      </c>
      <c r="U790"/>
    </row>
    <row r="791" spans="1:21" x14ac:dyDescent="0.25">
      <c r="A791" s="12" t="str">
        <f>IF(Tableau41516[[#This Row],[Semaine]]="","",VLOOKUP(Tableau41516[[#This Row],[Semaine]],Listes!$A:$B,2,FALSE))</f>
        <v/>
      </c>
      <c r="B791" s="12" t="str">
        <f>IF(ISBLANK(Tableau41516[[#This Row],[Matricule]]),"",VLOOKUP(Tableau41516[[#This Row],[Matricule]],#REF!,2,FALSE))</f>
        <v/>
      </c>
      <c r="C791" s="12" t="str">
        <f>IF(ISBLANK(Tableau41516[[#This Row],[Matricule]]),"",VLOOKUP(Tableau41516[[#This Row],[Matricule]],#REF!,3,FALSE))</f>
        <v/>
      </c>
      <c r="D791" s="12" t="str">
        <f>CONCATENATE(Tableau41516[[#This Row],[Semaine]],Tableau41516[[#This Row],[Matricule]])</f>
        <v/>
      </c>
      <c r="H791" s="8"/>
      <c r="I791" s="8"/>
      <c r="J791" s="8"/>
      <c r="K791" s="8"/>
      <c r="L791" s="8"/>
      <c r="M791" s="8"/>
      <c r="N791" s="8"/>
      <c r="O791" s="21">
        <f>COUNTIF(Tableau41516[[#This Row],[Lundi]:[Dimanche]],"&gt;0")</f>
        <v>0</v>
      </c>
      <c r="P791" s="21">
        <f>SUM(Tableau41516[[#This Row],[Lundi]:[Dimanche]])</f>
        <v>0</v>
      </c>
      <c r="Q791" s="21">
        <f>COUNTIF(Tableau41516[[#This Row],[Lundi]:[Dimanche]],"&gt;=190")*1000</f>
        <v>0</v>
      </c>
      <c r="R791" s="21">
        <f t="shared" si="24"/>
        <v>0</v>
      </c>
      <c r="S791" s="21">
        <f t="shared" si="25"/>
        <v>0</v>
      </c>
      <c r="T791" s="54" t="str">
        <f>IF(Tableau41516[[#This Row],[Matricule]]&gt;1,IF(COUNTIF(Tableau41516[DateMatricule],Tableau41516[[#This Row],[DateMatricule]])&gt;1,"Doublon",""),"")</f>
        <v/>
      </c>
      <c r="U791"/>
    </row>
    <row r="792" spans="1:21" x14ac:dyDescent="0.25">
      <c r="A792" s="12" t="str">
        <f>IF(Tableau41516[[#This Row],[Semaine]]="","",VLOOKUP(Tableau41516[[#This Row],[Semaine]],Listes!$A:$B,2,FALSE))</f>
        <v/>
      </c>
      <c r="B792" s="12" t="str">
        <f>IF(ISBLANK(Tableau41516[[#This Row],[Matricule]]),"",VLOOKUP(Tableau41516[[#This Row],[Matricule]],#REF!,2,FALSE))</f>
        <v/>
      </c>
      <c r="C792" s="12" t="str">
        <f>IF(ISBLANK(Tableau41516[[#This Row],[Matricule]]),"",VLOOKUP(Tableau41516[[#This Row],[Matricule]],#REF!,3,FALSE))</f>
        <v/>
      </c>
      <c r="D792" s="12" t="str">
        <f>CONCATENATE(Tableau41516[[#This Row],[Semaine]],Tableau41516[[#This Row],[Matricule]])</f>
        <v/>
      </c>
      <c r="H792" s="8"/>
      <c r="I792" s="8"/>
      <c r="J792" s="8"/>
      <c r="K792" s="8"/>
      <c r="L792" s="8"/>
      <c r="M792" s="8"/>
      <c r="N792" s="8"/>
      <c r="O792" s="21">
        <f>COUNTIF(Tableau41516[[#This Row],[Lundi]:[Dimanche]],"&gt;0")</f>
        <v>0</v>
      </c>
      <c r="P792" s="21">
        <f>SUM(Tableau41516[[#This Row],[Lundi]:[Dimanche]])</f>
        <v>0</v>
      </c>
      <c r="Q792" s="21">
        <f>COUNTIF(Tableau41516[[#This Row],[Lundi]:[Dimanche]],"&gt;=190")*1000</f>
        <v>0</v>
      </c>
      <c r="R792" s="21">
        <f t="shared" si="24"/>
        <v>0</v>
      </c>
      <c r="S792" s="21">
        <f t="shared" si="25"/>
        <v>0</v>
      </c>
      <c r="T792" s="54" t="str">
        <f>IF(Tableau41516[[#This Row],[Matricule]]&gt;1,IF(COUNTIF(Tableau41516[DateMatricule],Tableau41516[[#This Row],[DateMatricule]])&gt;1,"Doublon",""),"")</f>
        <v/>
      </c>
      <c r="U792"/>
    </row>
    <row r="793" spans="1:21" x14ac:dyDescent="0.25">
      <c r="A793" s="12" t="str">
        <f>IF(Tableau41516[[#This Row],[Semaine]]="","",VLOOKUP(Tableau41516[[#This Row],[Semaine]],Listes!$A:$B,2,FALSE))</f>
        <v/>
      </c>
      <c r="B793" s="12" t="str">
        <f>IF(ISBLANK(Tableau41516[[#This Row],[Matricule]]),"",VLOOKUP(Tableau41516[[#This Row],[Matricule]],#REF!,2,FALSE))</f>
        <v/>
      </c>
      <c r="C793" s="12" t="str">
        <f>IF(ISBLANK(Tableau41516[[#This Row],[Matricule]]),"",VLOOKUP(Tableau41516[[#This Row],[Matricule]],#REF!,3,FALSE))</f>
        <v/>
      </c>
      <c r="D793" s="12" t="str">
        <f>CONCATENATE(Tableau41516[[#This Row],[Semaine]],Tableau41516[[#This Row],[Matricule]])</f>
        <v/>
      </c>
      <c r="H793" s="8"/>
      <c r="I793" s="8"/>
      <c r="J793" s="8"/>
      <c r="K793" s="8"/>
      <c r="L793" s="8"/>
      <c r="M793" s="8"/>
      <c r="N793" s="8"/>
      <c r="O793" s="21">
        <f>COUNTIF(Tableau41516[[#This Row],[Lundi]:[Dimanche]],"&gt;0")</f>
        <v>0</v>
      </c>
      <c r="P793" s="21">
        <f>SUM(Tableau41516[[#This Row],[Lundi]:[Dimanche]])</f>
        <v>0</v>
      </c>
      <c r="Q793" s="21">
        <f>COUNTIF(Tableau41516[[#This Row],[Lundi]:[Dimanche]],"&gt;=190")*1000</f>
        <v>0</v>
      </c>
      <c r="R793" s="21">
        <f t="shared" si="24"/>
        <v>0</v>
      </c>
      <c r="S793" s="21">
        <f t="shared" si="25"/>
        <v>0</v>
      </c>
      <c r="T793" s="54" t="str">
        <f>IF(Tableau41516[[#This Row],[Matricule]]&gt;1,IF(COUNTIF(Tableau41516[DateMatricule],Tableau41516[[#This Row],[DateMatricule]])&gt;1,"Doublon",""),"")</f>
        <v/>
      </c>
      <c r="U793"/>
    </row>
    <row r="794" spans="1:21" x14ac:dyDescent="0.25">
      <c r="A794" s="12" t="str">
        <f>IF(Tableau41516[[#This Row],[Semaine]]="","",VLOOKUP(Tableau41516[[#This Row],[Semaine]],Listes!$A:$B,2,FALSE))</f>
        <v/>
      </c>
      <c r="B794" s="12" t="str">
        <f>IF(ISBLANK(Tableau41516[[#This Row],[Matricule]]),"",VLOOKUP(Tableau41516[[#This Row],[Matricule]],#REF!,2,FALSE))</f>
        <v/>
      </c>
      <c r="C794" s="12" t="str">
        <f>IF(ISBLANK(Tableau41516[[#This Row],[Matricule]]),"",VLOOKUP(Tableau41516[[#This Row],[Matricule]],#REF!,3,FALSE))</f>
        <v/>
      </c>
      <c r="D794" s="12" t="str">
        <f>CONCATENATE(Tableau41516[[#This Row],[Semaine]],Tableau41516[[#This Row],[Matricule]])</f>
        <v/>
      </c>
      <c r="H794" s="8"/>
      <c r="I794" s="8"/>
      <c r="J794" s="8"/>
      <c r="K794" s="8"/>
      <c r="L794" s="8"/>
      <c r="M794" s="8"/>
      <c r="N794" s="8"/>
      <c r="O794" s="21">
        <f>COUNTIF(Tableau41516[[#This Row],[Lundi]:[Dimanche]],"&gt;0")</f>
        <v>0</v>
      </c>
      <c r="P794" s="21">
        <f>SUM(Tableau41516[[#This Row],[Lundi]:[Dimanche]])</f>
        <v>0</v>
      </c>
      <c r="Q794" s="21">
        <f>COUNTIF(Tableau41516[[#This Row],[Lundi]:[Dimanche]],"&gt;=190")*1000</f>
        <v>0</v>
      </c>
      <c r="R794" s="21">
        <f t="shared" si="24"/>
        <v>0</v>
      </c>
      <c r="S794" s="21">
        <f t="shared" si="25"/>
        <v>0</v>
      </c>
      <c r="T794" s="54" t="str">
        <f>IF(Tableau41516[[#This Row],[Matricule]]&gt;1,IF(COUNTIF(Tableau41516[DateMatricule],Tableau41516[[#This Row],[DateMatricule]])&gt;1,"Doublon",""),"")</f>
        <v/>
      </c>
      <c r="U794"/>
    </row>
    <row r="795" spans="1:21" x14ac:dyDescent="0.25">
      <c r="A795" s="12" t="str">
        <f>IF(Tableau41516[[#This Row],[Semaine]]="","",VLOOKUP(Tableau41516[[#This Row],[Semaine]],Listes!$A:$B,2,FALSE))</f>
        <v/>
      </c>
      <c r="B795" s="12" t="str">
        <f>IF(ISBLANK(Tableau41516[[#This Row],[Matricule]]),"",VLOOKUP(Tableau41516[[#This Row],[Matricule]],#REF!,2,FALSE))</f>
        <v/>
      </c>
      <c r="C795" s="12" t="str">
        <f>IF(ISBLANK(Tableau41516[[#This Row],[Matricule]]),"",VLOOKUP(Tableau41516[[#This Row],[Matricule]],#REF!,3,FALSE))</f>
        <v/>
      </c>
      <c r="D795" s="12" t="str">
        <f>CONCATENATE(Tableau41516[[#This Row],[Semaine]],Tableau41516[[#This Row],[Matricule]])</f>
        <v/>
      </c>
      <c r="H795" s="8"/>
      <c r="I795" s="8"/>
      <c r="J795" s="8"/>
      <c r="K795" s="8"/>
      <c r="L795" s="8"/>
      <c r="M795" s="8"/>
      <c r="N795" s="8"/>
      <c r="O795" s="21">
        <f>COUNTIF(Tableau41516[[#This Row],[Lundi]:[Dimanche]],"&gt;0")</f>
        <v>0</v>
      </c>
      <c r="P795" s="21">
        <f>SUM(Tableau41516[[#This Row],[Lundi]:[Dimanche]])</f>
        <v>0</v>
      </c>
      <c r="Q795" s="21">
        <f>COUNTIF(Tableau41516[[#This Row],[Lundi]:[Dimanche]],"&gt;=190")*1000</f>
        <v>0</v>
      </c>
      <c r="R795" s="21">
        <f t="shared" si="24"/>
        <v>0</v>
      </c>
      <c r="S795" s="21">
        <f t="shared" si="25"/>
        <v>0</v>
      </c>
      <c r="T795" s="54" t="str">
        <f>IF(Tableau41516[[#This Row],[Matricule]]&gt;1,IF(COUNTIF(Tableau41516[DateMatricule],Tableau41516[[#This Row],[DateMatricule]])&gt;1,"Doublon",""),"")</f>
        <v/>
      </c>
      <c r="U795"/>
    </row>
    <row r="796" spans="1:21" x14ac:dyDescent="0.25">
      <c r="A796" s="12" t="str">
        <f>IF(Tableau41516[[#This Row],[Semaine]]="","",VLOOKUP(Tableau41516[[#This Row],[Semaine]],Listes!$A:$B,2,FALSE))</f>
        <v/>
      </c>
      <c r="B796" s="12" t="str">
        <f>IF(ISBLANK(Tableau41516[[#This Row],[Matricule]]),"",VLOOKUP(Tableau41516[[#This Row],[Matricule]],#REF!,2,FALSE))</f>
        <v/>
      </c>
      <c r="C796" s="12" t="str">
        <f>IF(ISBLANK(Tableau41516[[#This Row],[Matricule]]),"",VLOOKUP(Tableau41516[[#This Row],[Matricule]],#REF!,3,FALSE))</f>
        <v/>
      </c>
      <c r="D796" s="12" t="str">
        <f>CONCATENATE(Tableau41516[[#This Row],[Semaine]],Tableau41516[[#This Row],[Matricule]])</f>
        <v/>
      </c>
      <c r="H796" s="8"/>
      <c r="I796" s="8"/>
      <c r="J796" s="8"/>
      <c r="K796" s="8"/>
      <c r="L796" s="8"/>
      <c r="M796" s="8"/>
      <c r="N796" s="8"/>
      <c r="O796" s="21">
        <f>COUNTIF(Tableau41516[[#This Row],[Lundi]:[Dimanche]],"&gt;0")</f>
        <v>0</v>
      </c>
      <c r="P796" s="21">
        <f>SUM(Tableau41516[[#This Row],[Lundi]:[Dimanche]])</f>
        <v>0</v>
      </c>
      <c r="Q796" s="21">
        <f>COUNTIF(Tableau41516[[#This Row],[Lundi]:[Dimanche]],"&gt;=190")*1000</f>
        <v>0</v>
      </c>
      <c r="R796" s="21">
        <f t="shared" si="24"/>
        <v>0</v>
      </c>
      <c r="S796" s="21">
        <f t="shared" si="25"/>
        <v>0</v>
      </c>
      <c r="T796" s="54" t="str">
        <f>IF(Tableau41516[[#This Row],[Matricule]]&gt;1,IF(COUNTIF(Tableau41516[DateMatricule],Tableau41516[[#This Row],[DateMatricule]])&gt;1,"Doublon",""),"")</f>
        <v/>
      </c>
      <c r="U796"/>
    </row>
    <row r="797" spans="1:21" x14ac:dyDescent="0.25">
      <c r="A797" s="12" t="str">
        <f>IF(Tableau41516[[#This Row],[Semaine]]="","",VLOOKUP(Tableau41516[[#This Row],[Semaine]],Listes!$A:$B,2,FALSE))</f>
        <v/>
      </c>
      <c r="B797" s="12" t="str">
        <f>IF(ISBLANK(Tableau41516[[#This Row],[Matricule]]),"",VLOOKUP(Tableau41516[[#This Row],[Matricule]],#REF!,2,FALSE))</f>
        <v/>
      </c>
      <c r="C797" s="12" t="str">
        <f>IF(ISBLANK(Tableau41516[[#This Row],[Matricule]]),"",VLOOKUP(Tableau41516[[#This Row],[Matricule]],#REF!,3,FALSE))</f>
        <v/>
      </c>
      <c r="D797" s="12" t="str">
        <f>CONCATENATE(Tableau41516[[#This Row],[Semaine]],Tableau41516[[#This Row],[Matricule]])</f>
        <v/>
      </c>
      <c r="H797" s="8"/>
      <c r="I797" s="8"/>
      <c r="J797" s="8"/>
      <c r="K797" s="8"/>
      <c r="L797" s="8"/>
      <c r="M797" s="8"/>
      <c r="N797" s="8"/>
      <c r="O797" s="21">
        <f>COUNTIF(Tableau41516[[#This Row],[Lundi]:[Dimanche]],"&gt;0")</f>
        <v>0</v>
      </c>
      <c r="P797" s="21">
        <f>SUM(Tableau41516[[#This Row],[Lundi]:[Dimanche]])</f>
        <v>0</v>
      </c>
      <c r="Q797" s="21">
        <f>COUNTIF(Tableau41516[[#This Row],[Lundi]:[Dimanche]],"&gt;=190")*1000</f>
        <v>0</v>
      </c>
      <c r="R797" s="21">
        <f t="shared" si="24"/>
        <v>0</v>
      </c>
      <c r="S797" s="21">
        <f t="shared" si="25"/>
        <v>0</v>
      </c>
      <c r="T797" s="54" t="str">
        <f>IF(Tableau41516[[#This Row],[Matricule]]&gt;1,IF(COUNTIF(Tableau41516[DateMatricule],Tableau41516[[#This Row],[DateMatricule]])&gt;1,"Doublon",""),"")</f>
        <v/>
      </c>
      <c r="U797"/>
    </row>
    <row r="798" spans="1:21" x14ac:dyDescent="0.25">
      <c r="A798" s="12" t="str">
        <f>IF(Tableau41516[[#This Row],[Semaine]]="","",VLOOKUP(Tableau41516[[#This Row],[Semaine]],Listes!$A:$B,2,FALSE))</f>
        <v/>
      </c>
      <c r="B798" s="12" t="str">
        <f>IF(ISBLANK(Tableau41516[[#This Row],[Matricule]]),"",VLOOKUP(Tableau41516[[#This Row],[Matricule]],#REF!,2,FALSE))</f>
        <v/>
      </c>
      <c r="C798" s="12" t="str">
        <f>IF(ISBLANK(Tableau41516[[#This Row],[Matricule]]),"",VLOOKUP(Tableau41516[[#This Row],[Matricule]],#REF!,3,FALSE))</f>
        <v/>
      </c>
      <c r="D798" s="12" t="str">
        <f>CONCATENATE(Tableau41516[[#This Row],[Semaine]],Tableau41516[[#This Row],[Matricule]])</f>
        <v/>
      </c>
      <c r="H798" s="8"/>
      <c r="I798" s="8"/>
      <c r="J798" s="8"/>
      <c r="K798" s="8"/>
      <c r="L798" s="8"/>
      <c r="M798" s="8"/>
      <c r="N798" s="8"/>
      <c r="O798" s="21">
        <f>COUNTIF(Tableau41516[[#This Row],[Lundi]:[Dimanche]],"&gt;0")</f>
        <v>0</v>
      </c>
      <c r="P798" s="21">
        <f>SUM(Tableau41516[[#This Row],[Lundi]:[Dimanche]])</f>
        <v>0</v>
      </c>
      <c r="Q798" s="21">
        <f>COUNTIF(Tableau41516[[#This Row],[Lundi]:[Dimanche]],"&gt;=190")*1000</f>
        <v>0</v>
      </c>
      <c r="R798" s="21">
        <f t="shared" si="24"/>
        <v>0</v>
      </c>
      <c r="S798" s="21">
        <f t="shared" si="25"/>
        <v>0</v>
      </c>
      <c r="T798" s="54" t="str">
        <f>IF(Tableau41516[[#This Row],[Matricule]]&gt;1,IF(COUNTIF(Tableau41516[DateMatricule],Tableau41516[[#This Row],[DateMatricule]])&gt;1,"Doublon",""),"")</f>
        <v/>
      </c>
      <c r="U798"/>
    </row>
    <row r="799" spans="1:21" x14ac:dyDescent="0.25">
      <c r="A799" s="12" t="str">
        <f>IF(Tableau41516[[#This Row],[Semaine]]="","",VLOOKUP(Tableau41516[[#This Row],[Semaine]],Listes!$A:$B,2,FALSE))</f>
        <v/>
      </c>
      <c r="B799" s="12" t="str">
        <f>IF(ISBLANK(Tableau41516[[#This Row],[Matricule]]),"",VLOOKUP(Tableau41516[[#This Row],[Matricule]],#REF!,2,FALSE))</f>
        <v/>
      </c>
      <c r="C799" s="12" t="str">
        <f>IF(ISBLANK(Tableau41516[[#This Row],[Matricule]]),"",VLOOKUP(Tableau41516[[#This Row],[Matricule]],#REF!,3,FALSE))</f>
        <v/>
      </c>
      <c r="D799" s="12" t="str">
        <f>CONCATENATE(Tableau41516[[#This Row],[Semaine]],Tableau41516[[#This Row],[Matricule]])</f>
        <v/>
      </c>
      <c r="H799" s="8"/>
      <c r="I799" s="8"/>
      <c r="J799" s="8"/>
      <c r="K799" s="8"/>
      <c r="L799" s="8"/>
      <c r="M799" s="8"/>
      <c r="N799" s="8"/>
      <c r="O799" s="21">
        <f>COUNTIF(Tableau41516[[#This Row],[Lundi]:[Dimanche]],"&gt;0")</f>
        <v>0</v>
      </c>
      <c r="P799" s="21">
        <f>SUM(Tableau41516[[#This Row],[Lundi]:[Dimanche]])</f>
        <v>0</v>
      </c>
      <c r="Q799" s="21">
        <f>COUNTIF(Tableau41516[[#This Row],[Lundi]:[Dimanche]],"&gt;=190")*1000</f>
        <v>0</v>
      </c>
      <c r="R799" s="21">
        <f t="shared" si="24"/>
        <v>0</v>
      </c>
      <c r="S799" s="21">
        <f t="shared" si="25"/>
        <v>0</v>
      </c>
      <c r="T799" s="54" t="str">
        <f>IF(Tableau41516[[#This Row],[Matricule]]&gt;1,IF(COUNTIF(Tableau41516[DateMatricule],Tableau41516[[#This Row],[DateMatricule]])&gt;1,"Doublon",""),"")</f>
        <v/>
      </c>
      <c r="U799"/>
    </row>
    <row r="800" spans="1:21" x14ac:dyDescent="0.25">
      <c r="A800" s="12" t="str">
        <f>IF(Tableau41516[[#This Row],[Semaine]]="","",VLOOKUP(Tableau41516[[#This Row],[Semaine]],Listes!$A:$B,2,FALSE))</f>
        <v/>
      </c>
      <c r="B800" s="12" t="str">
        <f>IF(ISBLANK(Tableau41516[[#This Row],[Matricule]]),"",VLOOKUP(Tableau41516[[#This Row],[Matricule]],#REF!,2,FALSE))</f>
        <v/>
      </c>
      <c r="C800" s="12" t="str">
        <f>IF(ISBLANK(Tableau41516[[#This Row],[Matricule]]),"",VLOOKUP(Tableau41516[[#This Row],[Matricule]],#REF!,3,FALSE))</f>
        <v/>
      </c>
      <c r="D800" s="12" t="str">
        <f>CONCATENATE(Tableau41516[[#This Row],[Semaine]],Tableau41516[[#This Row],[Matricule]])</f>
        <v/>
      </c>
      <c r="H800" s="8"/>
      <c r="I800" s="8"/>
      <c r="J800" s="8"/>
      <c r="K800" s="8"/>
      <c r="L800" s="8"/>
      <c r="M800" s="8"/>
      <c r="N800" s="8"/>
      <c r="O800" s="21">
        <f>COUNTIF(Tableau41516[[#This Row],[Lundi]:[Dimanche]],"&gt;0")</f>
        <v>0</v>
      </c>
      <c r="P800" s="21">
        <f>SUM(Tableau41516[[#This Row],[Lundi]:[Dimanche]])</f>
        <v>0</v>
      </c>
      <c r="Q800" s="21">
        <f>COUNTIF(Tableau41516[[#This Row],[Lundi]:[Dimanche]],"&gt;=190")*1000</f>
        <v>0</v>
      </c>
      <c r="R800" s="21">
        <f t="shared" si="24"/>
        <v>0</v>
      </c>
      <c r="S800" s="21">
        <f t="shared" si="25"/>
        <v>0</v>
      </c>
      <c r="T800" s="54" t="str">
        <f>IF(Tableau41516[[#This Row],[Matricule]]&gt;1,IF(COUNTIF(Tableau41516[DateMatricule],Tableau41516[[#This Row],[DateMatricule]])&gt;1,"Doublon",""),"")</f>
        <v/>
      </c>
      <c r="U800"/>
    </row>
    <row r="801" spans="1:21" x14ac:dyDescent="0.25">
      <c r="A801" s="12" t="str">
        <f>IF(Tableau41516[[#This Row],[Semaine]]="","",VLOOKUP(Tableau41516[[#This Row],[Semaine]],Listes!$A:$B,2,FALSE))</f>
        <v/>
      </c>
      <c r="B801" s="12" t="str">
        <f>IF(ISBLANK(Tableau41516[[#This Row],[Matricule]]),"",VLOOKUP(Tableau41516[[#This Row],[Matricule]],#REF!,2,FALSE))</f>
        <v/>
      </c>
      <c r="C801" s="12" t="str">
        <f>IF(ISBLANK(Tableau41516[[#This Row],[Matricule]]),"",VLOOKUP(Tableau41516[[#This Row],[Matricule]],#REF!,3,FALSE))</f>
        <v/>
      </c>
      <c r="D801" s="12" t="str">
        <f>CONCATENATE(Tableau41516[[#This Row],[Semaine]],Tableau41516[[#This Row],[Matricule]])</f>
        <v/>
      </c>
      <c r="H801" s="8"/>
      <c r="I801" s="8"/>
      <c r="J801" s="8"/>
      <c r="K801" s="8"/>
      <c r="L801" s="8"/>
      <c r="M801" s="8"/>
      <c r="N801" s="8"/>
      <c r="O801" s="21">
        <f>COUNTIF(Tableau41516[[#This Row],[Lundi]:[Dimanche]],"&gt;0")</f>
        <v>0</v>
      </c>
      <c r="P801" s="21">
        <f>SUM(Tableau41516[[#This Row],[Lundi]:[Dimanche]])</f>
        <v>0</v>
      </c>
      <c r="Q801" s="21">
        <f>COUNTIF(Tableau41516[[#This Row],[Lundi]:[Dimanche]],"&gt;=190")*1000</f>
        <v>0</v>
      </c>
      <c r="R801" s="21">
        <f t="shared" si="24"/>
        <v>0</v>
      </c>
      <c r="S801" s="21">
        <f t="shared" si="25"/>
        <v>0</v>
      </c>
      <c r="T801" s="54" t="str">
        <f>IF(Tableau41516[[#This Row],[Matricule]]&gt;1,IF(COUNTIF(Tableau41516[DateMatricule],Tableau41516[[#This Row],[DateMatricule]])&gt;1,"Doublon",""),"")</f>
        <v/>
      </c>
      <c r="U801"/>
    </row>
    <row r="802" spans="1:21" x14ac:dyDescent="0.25">
      <c r="A802" s="12" t="str">
        <f>IF(Tableau41516[[#This Row],[Semaine]]="","",VLOOKUP(Tableau41516[[#This Row],[Semaine]],Listes!$A:$B,2,FALSE))</f>
        <v/>
      </c>
      <c r="B802" s="12" t="str">
        <f>IF(ISBLANK(Tableau41516[[#This Row],[Matricule]]),"",VLOOKUP(Tableau41516[[#This Row],[Matricule]],#REF!,2,FALSE))</f>
        <v/>
      </c>
      <c r="C802" s="12" t="str">
        <f>IF(ISBLANK(Tableau41516[[#This Row],[Matricule]]),"",VLOOKUP(Tableau41516[[#This Row],[Matricule]],#REF!,3,FALSE))</f>
        <v/>
      </c>
      <c r="D802" s="12" t="str">
        <f>CONCATENATE(Tableau41516[[#This Row],[Semaine]],Tableau41516[[#This Row],[Matricule]])</f>
        <v/>
      </c>
      <c r="H802" s="8"/>
      <c r="I802" s="8"/>
      <c r="J802" s="8"/>
      <c r="K802" s="8"/>
      <c r="L802" s="8"/>
      <c r="M802" s="8"/>
      <c r="N802" s="8"/>
      <c r="O802" s="21">
        <f>COUNTIF(Tableau41516[[#This Row],[Lundi]:[Dimanche]],"&gt;0")</f>
        <v>0</v>
      </c>
      <c r="P802" s="21">
        <f>SUM(Tableau41516[[#This Row],[Lundi]:[Dimanche]])</f>
        <v>0</v>
      </c>
      <c r="Q802" s="21">
        <f>COUNTIF(Tableau41516[[#This Row],[Lundi]:[Dimanche]],"&gt;=190")*1000</f>
        <v>0</v>
      </c>
      <c r="R802" s="21">
        <f t="shared" si="24"/>
        <v>0</v>
      </c>
      <c r="S802" s="21">
        <f t="shared" si="25"/>
        <v>0</v>
      </c>
      <c r="T802" s="54" t="str">
        <f>IF(Tableau41516[[#This Row],[Matricule]]&gt;1,IF(COUNTIF(Tableau41516[DateMatricule],Tableau41516[[#This Row],[DateMatricule]])&gt;1,"Doublon",""),"")</f>
        <v/>
      </c>
      <c r="U802"/>
    </row>
    <row r="803" spans="1:21" x14ac:dyDescent="0.25">
      <c r="A803" s="12" t="str">
        <f>IF(Tableau41516[[#This Row],[Semaine]]="","",VLOOKUP(Tableau41516[[#This Row],[Semaine]],Listes!$A:$B,2,FALSE))</f>
        <v/>
      </c>
      <c r="B803" s="12" t="str">
        <f>IF(ISBLANK(Tableau41516[[#This Row],[Matricule]]),"",VLOOKUP(Tableau41516[[#This Row],[Matricule]],#REF!,2,FALSE))</f>
        <v/>
      </c>
      <c r="C803" s="12" t="str">
        <f>IF(ISBLANK(Tableau41516[[#This Row],[Matricule]]),"",VLOOKUP(Tableau41516[[#This Row],[Matricule]],#REF!,3,FALSE))</f>
        <v/>
      </c>
      <c r="D803" s="12" t="str">
        <f>CONCATENATE(Tableau41516[[#This Row],[Semaine]],Tableau41516[[#This Row],[Matricule]])</f>
        <v/>
      </c>
      <c r="H803" s="8"/>
      <c r="I803" s="8"/>
      <c r="J803" s="8"/>
      <c r="K803" s="8"/>
      <c r="L803" s="8"/>
      <c r="M803" s="8"/>
      <c r="N803" s="8"/>
      <c r="O803" s="21">
        <f>COUNTIF(Tableau41516[[#This Row],[Lundi]:[Dimanche]],"&gt;0")</f>
        <v>0</v>
      </c>
      <c r="P803" s="21">
        <f>SUM(Tableau41516[[#This Row],[Lundi]:[Dimanche]])</f>
        <v>0</v>
      </c>
      <c r="Q803" s="21">
        <f>COUNTIF(Tableau41516[[#This Row],[Lundi]:[Dimanche]],"&gt;=190")*1000</f>
        <v>0</v>
      </c>
      <c r="R803" s="21">
        <f t="shared" si="24"/>
        <v>0</v>
      </c>
      <c r="S803" s="21">
        <f t="shared" si="25"/>
        <v>0</v>
      </c>
      <c r="T803" s="54" t="str">
        <f>IF(Tableau41516[[#This Row],[Matricule]]&gt;1,IF(COUNTIF(Tableau41516[DateMatricule],Tableau41516[[#This Row],[DateMatricule]])&gt;1,"Doublon",""),"")</f>
        <v/>
      </c>
      <c r="U803"/>
    </row>
    <row r="804" spans="1:21" x14ac:dyDescent="0.25">
      <c r="A804" s="12" t="str">
        <f>IF(Tableau41516[[#This Row],[Semaine]]="","",VLOOKUP(Tableau41516[[#This Row],[Semaine]],Listes!$A:$B,2,FALSE))</f>
        <v/>
      </c>
      <c r="B804" s="12" t="str">
        <f>IF(ISBLANK(Tableau41516[[#This Row],[Matricule]]),"",VLOOKUP(Tableau41516[[#This Row],[Matricule]],#REF!,2,FALSE))</f>
        <v/>
      </c>
      <c r="C804" s="12" t="str">
        <f>IF(ISBLANK(Tableau41516[[#This Row],[Matricule]]),"",VLOOKUP(Tableau41516[[#This Row],[Matricule]],#REF!,3,FALSE))</f>
        <v/>
      </c>
      <c r="D804" s="12" t="str">
        <f>CONCATENATE(Tableau41516[[#This Row],[Semaine]],Tableau41516[[#This Row],[Matricule]])</f>
        <v/>
      </c>
      <c r="H804" s="8"/>
      <c r="I804" s="8"/>
      <c r="J804" s="8"/>
      <c r="K804" s="8"/>
      <c r="L804" s="8"/>
      <c r="M804" s="8"/>
      <c r="N804" s="8"/>
      <c r="O804" s="21">
        <f>COUNTIF(Tableau41516[[#This Row],[Lundi]:[Dimanche]],"&gt;0")</f>
        <v>0</v>
      </c>
      <c r="P804" s="21">
        <f>SUM(Tableau41516[[#This Row],[Lundi]:[Dimanche]])</f>
        <v>0</v>
      </c>
      <c r="Q804" s="21">
        <f>COUNTIF(Tableau41516[[#This Row],[Lundi]:[Dimanche]],"&gt;=190")*1000</f>
        <v>0</v>
      </c>
      <c r="R804" s="21">
        <f t="shared" si="24"/>
        <v>0</v>
      </c>
      <c r="S804" s="21">
        <f t="shared" si="25"/>
        <v>0</v>
      </c>
      <c r="T804" s="54" t="str">
        <f>IF(Tableau41516[[#This Row],[Matricule]]&gt;1,IF(COUNTIF(Tableau41516[DateMatricule],Tableau41516[[#This Row],[DateMatricule]])&gt;1,"Doublon",""),"")</f>
        <v/>
      </c>
      <c r="U804"/>
    </row>
    <row r="805" spans="1:21" x14ac:dyDescent="0.25">
      <c r="A805" s="12" t="str">
        <f>IF(Tableau41516[[#This Row],[Semaine]]="","",VLOOKUP(Tableau41516[[#This Row],[Semaine]],Listes!$A:$B,2,FALSE))</f>
        <v/>
      </c>
      <c r="B805" s="12" t="str">
        <f>IF(ISBLANK(Tableau41516[[#This Row],[Matricule]]),"",VLOOKUP(Tableau41516[[#This Row],[Matricule]],#REF!,2,FALSE))</f>
        <v/>
      </c>
      <c r="C805" s="12" t="str">
        <f>IF(ISBLANK(Tableau41516[[#This Row],[Matricule]]),"",VLOOKUP(Tableau41516[[#This Row],[Matricule]],#REF!,3,FALSE))</f>
        <v/>
      </c>
      <c r="D805" s="12" t="str">
        <f>CONCATENATE(Tableau41516[[#This Row],[Semaine]],Tableau41516[[#This Row],[Matricule]])</f>
        <v/>
      </c>
      <c r="H805" s="8"/>
      <c r="I805" s="8"/>
      <c r="J805" s="8"/>
      <c r="K805" s="8"/>
      <c r="L805" s="8"/>
      <c r="M805" s="8"/>
      <c r="N805" s="8"/>
      <c r="O805" s="21">
        <f>COUNTIF(Tableau41516[[#This Row],[Lundi]:[Dimanche]],"&gt;0")</f>
        <v>0</v>
      </c>
      <c r="P805" s="21">
        <f>SUM(Tableau41516[[#This Row],[Lundi]:[Dimanche]])</f>
        <v>0</v>
      </c>
      <c r="Q805" s="21">
        <f>COUNTIF(Tableau41516[[#This Row],[Lundi]:[Dimanche]],"&gt;=190")*1000</f>
        <v>0</v>
      </c>
      <c r="R805" s="21">
        <f t="shared" si="24"/>
        <v>0</v>
      </c>
      <c r="S805" s="21">
        <f t="shared" si="25"/>
        <v>0</v>
      </c>
      <c r="T805" s="54" t="str">
        <f>IF(Tableau41516[[#This Row],[Matricule]]&gt;1,IF(COUNTIF(Tableau41516[DateMatricule],Tableau41516[[#This Row],[DateMatricule]])&gt;1,"Doublon",""),"")</f>
        <v/>
      </c>
      <c r="U805"/>
    </row>
    <row r="806" spans="1:21" x14ac:dyDescent="0.25">
      <c r="A806" s="12" t="str">
        <f>IF(Tableau41516[[#This Row],[Semaine]]="","",VLOOKUP(Tableau41516[[#This Row],[Semaine]],Listes!$A:$B,2,FALSE))</f>
        <v/>
      </c>
      <c r="B806" s="12" t="str">
        <f>IF(ISBLANK(Tableau41516[[#This Row],[Matricule]]),"",VLOOKUP(Tableau41516[[#This Row],[Matricule]],#REF!,2,FALSE))</f>
        <v/>
      </c>
      <c r="C806" s="12" t="str">
        <f>IF(ISBLANK(Tableau41516[[#This Row],[Matricule]]),"",VLOOKUP(Tableau41516[[#This Row],[Matricule]],#REF!,3,FALSE))</f>
        <v/>
      </c>
      <c r="D806" s="12" t="str">
        <f>CONCATENATE(Tableau41516[[#This Row],[Semaine]],Tableau41516[[#This Row],[Matricule]])</f>
        <v/>
      </c>
      <c r="H806" s="8"/>
      <c r="I806" s="8"/>
      <c r="J806" s="8"/>
      <c r="K806" s="8"/>
      <c r="L806" s="8"/>
      <c r="M806" s="8"/>
      <c r="N806" s="8"/>
      <c r="O806" s="21">
        <f>COUNTIF(Tableau41516[[#This Row],[Lundi]:[Dimanche]],"&gt;0")</f>
        <v>0</v>
      </c>
      <c r="P806" s="21">
        <f>SUM(Tableau41516[[#This Row],[Lundi]:[Dimanche]])</f>
        <v>0</v>
      </c>
      <c r="Q806" s="21">
        <f>COUNTIF(Tableau41516[[#This Row],[Lundi]:[Dimanche]],"&gt;=190")*1000</f>
        <v>0</v>
      </c>
      <c r="R806" s="21">
        <f t="shared" si="24"/>
        <v>0</v>
      </c>
      <c r="S806" s="21">
        <f t="shared" si="25"/>
        <v>0</v>
      </c>
      <c r="T806" s="54" t="str">
        <f>IF(Tableau41516[[#This Row],[Matricule]]&gt;1,IF(COUNTIF(Tableau41516[DateMatricule],Tableau41516[[#This Row],[DateMatricule]])&gt;1,"Doublon",""),"")</f>
        <v/>
      </c>
      <c r="U806"/>
    </row>
    <row r="807" spans="1:21" x14ac:dyDescent="0.25">
      <c r="A807" s="12" t="str">
        <f>IF(Tableau41516[[#This Row],[Semaine]]="","",VLOOKUP(Tableau41516[[#This Row],[Semaine]],Listes!$A:$B,2,FALSE))</f>
        <v/>
      </c>
      <c r="B807" s="12" t="str">
        <f>IF(ISBLANK(Tableau41516[[#This Row],[Matricule]]),"",VLOOKUP(Tableau41516[[#This Row],[Matricule]],#REF!,2,FALSE))</f>
        <v/>
      </c>
      <c r="C807" s="12" t="str">
        <f>IF(ISBLANK(Tableau41516[[#This Row],[Matricule]]),"",VLOOKUP(Tableau41516[[#This Row],[Matricule]],#REF!,3,FALSE))</f>
        <v/>
      </c>
      <c r="D807" s="12" t="str">
        <f>CONCATENATE(Tableau41516[[#This Row],[Semaine]],Tableau41516[[#This Row],[Matricule]])</f>
        <v/>
      </c>
      <c r="H807" s="8"/>
      <c r="I807" s="8"/>
      <c r="J807" s="8"/>
      <c r="K807" s="8"/>
      <c r="L807" s="8"/>
      <c r="M807" s="8"/>
      <c r="N807" s="8"/>
      <c r="O807" s="21">
        <f>COUNTIF(Tableau41516[[#This Row],[Lundi]:[Dimanche]],"&gt;0")</f>
        <v>0</v>
      </c>
      <c r="P807" s="21">
        <f>SUM(Tableau41516[[#This Row],[Lundi]:[Dimanche]])</f>
        <v>0</v>
      </c>
      <c r="Q807" s="21">
        <f>COUNTIF(Tableau41516[[#This Row],[Lundi]:[Dimanche]],"&gt;=190")*1000</f>
        <v>0</v>
      </c>
      <c r="R807" s="21">
        <f t="shared" si="24"/>
        <v>0</v>
      </c>
      <c r="S807" s="21">
        <f t="shared" si="25"/>
        <v>0</v>
      </c>
      <c r="T807" s="54" t="str">
        <f>IF(Tableau41516[[#This Row],[Matricule]]&gt;1,IF(COUNTIF(Tableau41516[DateMatricule],Tableau41516[[#This Row],[DateMatricule]])&gt;1,"Doublon",""),"")</f>
        <v/>
      </c>
      <c r="U807"/>
    </row>
    <row r="808" spans="1:21" x14ac:dyDescent="0.25">
      <c r="A808" s="12" t="str">
        <f>IF(Tableau41516[[#This Row],[Semaine]]="","",VLOOKUP(Tableau41516[[#This Row],[Semaine]],Listes!$A:$B,2,FALSE))</f>
        <v/>
      </c>
      <c r="B808" s="12" t="str">
        <f>IF(ISBLANK(Tableau41516[[#This Row],[Matricule]]),"",VLOOKUP(Tableau41516[[#This Row],[Matricule]],#REF!,2,FALSE))</f>
        <v/>
      </c>
      <c r="C808" s="12" t="str">
        <f>IF(ISBLANK(Tableau41516[[#This Row],[Matricule]]),"",VLOOKUP(Tableau41516[[#This Row],[Matricule]],#REF!,3,FALSE))</f>
        <v/>
      </c>
      <c r="D808" s="12" t="str">
        <f>CONCATENATE(Tableau41516[[#This Row],[Semaine]],Tableau41516[[#This Row],[Matricule]])</f>
        <v/>
      </c>
      <c r="H808" s="8"/>
      <c r="I808" s="8"/>
      <c r="J808" s="8"/>
      <c r="K808" s="8"/>
      <c r="L808" s="8"/>
      <c r="M808" s="8"/>
      <c r="N808" s="8"/>
      <c r="O808" s="21">
        <f>COUNTIF(Tableau41516[[#This Row],[Lundi]:[Dimanche]],"&gt;0")</f>
        <v>0</v>
      </c>
      <c r="P808" s="21">
        <f>SUM(Tableau41516[[#This Row],[Lundi]:[Dimanche]])</f>
        <v>0</v>
      </c>
      <c r="Q808" s="21">
        <f>COUNTIF(Tableau41516[[#This Row],[Lundi]:[Dimanche]],"&gt;=190")*1000</f>
        <v>0</v>
      </c>
      <c r="R808" s="21">
        <f t="shared" si="24"/>
        <v>0</v>
      </c>
      <c r="S808" s="21">
        <f t="shared" si="25"/>
        <v>0</v>
      </c>
      <c r="T808" s="54" t="str">
        <f>IF(Tableau41516[[#This Row],[Matricule]]&gt;1,IF(COUNTIF(Tableau41516[DateMatricule],Tableau41516[[#This Row],[DateMatricule]])&gt;1,"Doublon",""),"")</f>
        <v/>
      </c>
      <c r="U808"/>
    </row>
    <row r="809" spans="1:21" x14ac:dyDescent="0.25">
      <c r="A809" s="12" t="str">
        <f>IF(Tableau41516[[#This Row],[Semaine]]="","",VLOOKUP(Tableau41516[[#This Row],[Semaine]],Listes!$A:$B,2,FALSE))</f>
        <v/>
      </c>
      <c r="B809" s="12" t="str">
        <f>IF(ISBLANK(Tableau41516[[#This Row],[Matricule]]),"",VLOOKUP(Tableau41516[[#This Row],[Matricule]],#REF!,2,FALSE))</f>
        <v/>
      </c>
      <c r="C809" s="12" t="str">
        <f>IF(ISBLANK(Tableau41516[[#This Row],[Matricule]]),"",VLOOKUP(Tableau41516[[#This Row],[Matricule]],#REF!,3,FALSE))</f>
        <v/>
      </c>
      <c r="D809" s="12" t="str">
        <f>CONCATENATE(Tableau41516[[#This Row],[Semaine]],Tableau41516[[#This Row],[Matricule]])</f>
        <v/>
      </c>
      <c r="H809" s="8"/>
      <c r="I809" s="8"/>
      <c r="J809" s="8"/>
      <c r="K809" s="8"/>
      <c r="L809" s="8"/>
      <c r="M809" s="8"/>
      <c r="N809" s="8"/>
      <c r="O809" s="21">
        <f>COUNTIF(Tableau41516[[#This Row],[Lundi]:[Dimanche]],"&gt;0")</f>
        <v>0</v>
      </c>
      <c r="P809" s="21">
        <f>SUM(Tableau41516[[#This Row],[Lundi]:[Dimanche]])</f>
        <v>0</v>
      </c>
      <c r="Q809" s="21">
        <f>COUNTIF(Tableau41516[[#This Row],[Lundi]:[Dimanche]],"&gt;=190")*1000</f>
        <v>0</v>
      </c>
      <c r="R809" s="21">
        <f t="shared" si="24"/>
        <v>0</v>
      </c>
      <c r="S809" s="21">
        <f t="shared" si="25"/>
        <v>0</v>
      </c>
      <c r="T809" s="54" t="str">
        <f>IF(Tableau41516[[#This Row],[Matricule]]&gt;1,IF(COUNTIF(Tableau41516[DateMatricule],Tableau41516[[#This Row],[DateMatricule]])&gt;1,"Doublon",""),"")</f>
        <v/>
      </c>
      <c r="U809"/>
    </row>
    <row r="810" spans="1:21" x14ac:dyDescent="0.25">
      <c r="A810" s="12" t="str">
        <f>IF(Tableau41516[[#This Row],[Semaine]]="","",VLOOKUP(Tableau41516[[#This Row],[Semaine]],Listes!$A:$B,2,FALSE))</f>
        <v/>
      </c>
      <c r="B810" s="12" t="str">
        <f>IF(ISBLANK(Tableau41516[[#This Row],[Matricule]]),"",VLOOKUP(Tableau41516[[#This Row],[Matricule]],#REF!,2,FALSE))</f>
        <v/>
      </c>
      <c r="C810" s="12" t="str">
        <f>IF(ISBLANK(Tableau41516[[#This Row],[Matricule]]),"",VLOOKUP(Tableau41516[[#This Row],[Matricule]],#REF!,3,FALSE))</f>
        <v/>
      </c>
      <c r="D810" s="12" t="str">
        <f>CONCATENATE(Tableau41516[[#This Row],[Semaine]],Tableau41516[[#This Row],[Matricule]])</f>
        <v/>
      </c>
      <c r="H810" s="8"/>
      <c r="I810" s="8"/>
      <c r="J810" s="8"/>
      <c r="K810" s="8"/>
      <c r="L810" s="8"/>
      <c r="M810" s="8"/>
      <c r="N810" s="8"/>
      <c r="O810" s="21">
        <f>COUNTIF(Tableau41516[[#This Row],[Lundi]:[Dimanche]],"&gt;0")</f>
        <v>0</v>
      </c>
      <c r="P810" s="21">
        <f>SUM(Tableau41516[[#This Row],[Lundi]:[Dimanche]])</f>
        <v>0</v>
      </c>
      <c r="Q810" s="21">
        <f>COUNTIF(Tableau41516[[#This Row],[Lundi]:[Dimanche]],"&gt;=190")*1000</f>
        <v>0</v>
      </c>
      <c r="R810" s="21">
        <f t="shared" si="24"/>
        <v>0</v>
      </c>
      <c r="S810" s="21">
        <f t="shared" si="25"/>
        <v>0</v>
      </c>
      <c r="T810" s="54" t="str">
        <f>IF(Tableau41516[[#This Row],[Matricule]]&gt;1,IF(COUNTIF(Tableau41516[DateMatricule],Tableau41516[[#This Row],[DateMatricule]])&gt;1,"Doublon",""),"")</f>
        <v/>
      </c>
      <c r="U810"/>
    </row>
    <row r="811" spans="1:21" x14ac:dyDescent="0.25">
      <c r="A811" s="12" t="str">
        <f>IF(Tableau41516[[#This Row],[Semaine]]="","",VLOOKUP(Tableau41516[[#This Row],[Semaine]],Listes!$A:$B,2,FALSE))</f>
        <v/>
      </c>
      <c r="B811" s="12" t="str">
        <f>IF(ISBLANK(Tableau41516[[#This Row],[Matricule]]),"",VLOOKUP(Tableau41516[[#This Row],[Matricule]],#REF!,2,FALSE))</f>
        <v/>
      </c>
      <c r="C811" s="12" t="str">
        <f>IF(ISBLANK(Tableau41516[[#This Row],[Matricule]]),"",VLOOKUP(Tableau41516[[#This Row],[Matricule]],#REF!,3,FALSE))</f>
        <v/>
      </c>
      <c r="D811" s="12" t="str">
        <f>CONCATENATE(Tableau41516[[#This Row],[Semaine]],Tableau41516[[#This Row],[Matricule]])</f>
        <v/>
      </c>
      <c r="H811" s="8"/>
      <c r="I811" s="8"/>
      <c r="J811" s="8"/>
      <c r="K811" s="8"/>
      <c r="L811" s="8"/>
      <c r="M811" s="8"/>
      <c r="N811" s="8"/>
      <c r="O811" s="21">
        <f>COUNTIF(Tableau41516[[#This Row],[Lundi]:[Dimanche]],"&gt;0")</f>
        <v>0</v>
      </c>
      <c r="P811" s="21">
        <f>SUM(Tableau41516[[#This Row],[Lundi]:[Dimanche]])</f>
        <v>0</v>
      </c>
      <c r="Q811" s="21">
        <f>COUNTIF(Tableau41516[[#This Row],[Lundi]:[Dimanche]],"&gt;=190")*1000</f>
        <v>0</v>
      </c>
      <c r="R811" s="21">
        <f t="shared" si="24"/>
        <v>0</v>
      </c>
      <c r="S811" s="21">
        <f t="shared" si="25"/>
        <v>0</v>
      </c>
      <c r="T811" s="54" t="str">
        <f>IF(Tableau41516[[#This Row],[Matricule]]&gt;1,IF(COUNTIF(Tableau41516[DateMatricule],Tableau41516[[#This Row],[DateMatricule]])&gt;1,"Doublon",""),"")</f>
        <v/>
      </c>
      <c r="U811"/>
    </row>
    <row r="812" spans="1:21" x14ac:dyDescent="0.25">
      <c r="A812" s="12" t="str">
        <f>IF(Tableau41516[[#This Row],[Semaine]]="","",VLOOKUP(Tableau41516[[#This Row],[Semaine]],Listes!$A:$B,2,FALSE))</f>
        <v/>
      </c>
      <c r="B812" s="12" t="str">
        <f>IF(ISBLANK(Tableau41516[[#This Row],[Matricule]]),"",VLOOKUP(Tableau41516[[#This Row],[Matricule]],#REF!,2,FALSE))</f>
        <v/>
      </c>
      <c r="C812" s="12" t="str">
        <f>IF(ISBLANK(Tableau41516[[#This Row],[Matricule]]),"",VLOOKUP(Tableau41516[[#This Row],[Matricule]],#REF!,3,FALSE))</f>
        <v/>
      </c>
      <c r="D812" s="12" t="str">
        <f>CONCATENATE(Tableau41516[[#This Row],[Semaine]],Tableau41516[[#This Row],[Matricule]])</f>
        <v/>
      </c>
      <c r="H812" s="8"/>
      <c r="I812" s="8"/>
      <c r="J812" s="8"/>
      <c r="K812" s="8"/>
      <c r="L812" s="8"/>
      <c r="M812" s="8"/>
      <c r="N812" s="8"/>
      <c r="O812" s="21">
        <f>COUNTIF(Tableau41516[[#This Row],[Lundi]:[Dimanche]],"&gt;0")</f>
        <v>0</v>
      </c>
      <c r="P812" s="21">
        <f>SUM(Tableau41516[[#This Row],[Lundi]:[Dimanche]])</f>
        <v>0</v>
      </c>
      <c r="Q812" s="21">
        <f>COUNTIF(Tableau41516[[#This Row],[Lundi]:[Dimanche]],"&gt;=190")*1000</f>
        <v>0</v>
      </c>
      <c r="R812" s="21">
        <f t="shared" si="24"/>
        <v>0</v>
      </c>
      <c r="S812" s="21">
        <f t="shared" si="25"/>
        <v>0</v>
      </c>
      <c r="T812" s="54" t="str">
        <f>IF(Tableau41516[[#This Row],[Matricule]]&gt;1,IF(COUNTIF(Tableau41516[DateMatricule],Tableau41516[[#This Row],[DateMatricule]])&gt;1,"Doublon",""),"")</f>
        <v/>
      </c>
      <c r="U812"/>
    </row>
    <row r="813" spans="1:21" x14ac:dyDescent="0.25">
      <c r="A813" s="12" t="str">
        <f>IF(Tableau41516[[#This Row],[Semaine]]="","",VLOOKUP(Tableau41516[[#This Row],[Semaine]],Listes!$A:$B,2,FALSE))</f>
        <v/>
      </c>
      <c r="B813" s="12" t="str">
        <f>IF(ISBLANK(Tableau41516[[#This Row],[Matricule]]),"",VLOOKUP(Tableau41516[[#This Row],[Matricule]],#REF!,2,FALSE))</f>
        <v/>
      </c>
      <c r="C813" s="12" t="str">
        <f>IF(ISBLANK(Tableau41516[[#This Row],[Matricule]]),"",VLOOKUP(Tableau41516[[#This Row],[Matricule]],#REF!,3,FALSE))</f>
        <v/>
      </c>
      <c r="D813" s="12" t="str">
        <f>CONCATENATE(Tableau41516[[#This Row],[Semaine]],Tableau41516[[#This Row],[Matricule]])</f>
        <v/>
      </c>
      <c r="H813" s="8"/>
      <c r="I813" s="8"/>
      <c r="J813" s="8"/>
      <c r="K813" s="8"/>
      <c r="L813" s="8"/>
      <c r="M813" s="8"/>
      <c r="N813" s="8"/>
      <c r="O813" s="21">
        <f>COUNTIF(Tableau41516[[#This Row],[Lundi]:[Dimanche]],"&gt;0")</f>
        <v>0</v>
      </c>
      <c r="P813" s="21">
        <f>SUM(Tableau41516[[#This Row],[Lundi]:[Dimanche]])</f>
        <v>0</v>
      </c>
      <c r="Q813" s="21">
        <f>COUNTIF(Tableau41516[[#This Row],[Lundi]:[Dimanche]],"&gt;=190")*1000</f>
        <v>0</v>
      </c>
      <c r="R813" s="21">
        <f t="shared" si="24"/>
        <v>0</v>
      </c>
      <c r="S813" s="21">
        <f t="shared" si="25"/>
        <v>0</v>
      </c>
      <c r="T813" s="54" t="str">
        <f>IF(Tableau41516[[#This Row],[Matricule]]&gt;1,IF(COUNTIF(Tableau41516[DateMatricule],Tableau41516[[#This Row],[DateMatricule]])&gt;1,"Doublon",""),"")</f>
        <v/>
      </c>
      <c r="U813"/>
    </row>
    <row r="814" spans="1:21" x14ac:dyDescent="0.25">
      <c r="A814" s="12" t="str">
        <f>IF(Tableau41516[[#This Row],[Semaine]]="","",VLOOKUP(Tableau41516[[#This Row],[Semaine]],Listes!$A:$B,2,FALSE))</f>
        <v/>
      </c>
      <c r="B814" s="12" t="str">
        <f>IF(ISBLANK(Tableau41516[[#This Row],[Matricule]]),"",VLOOKUP(Tableau41516[[#This Row],[Matricule]],#REF!,2,FALSE))</f>
        <v/>
      </c>
      <c r="C814" s="12" t="str">
        <f>IF(ISBLANK(Tableau41516[[#This Row],[Matricule]]),"",VLOOKUP(Tableau41516[[#This Row],[Matricule]],#REF!,3,FALSE))</f>
        <v/>
      </c>
      <c r="D814" s="12" t="str">
        <f>CONCATENATE(Tableau41516[[#This Row],[Semaine]],Tableau41516[[#This Row],[Matricule]])</f>
        <v/>
      </c>
      <c r="H814" s="8"/>
      <c r="I814" s="8"/>
      <c r="J814" s="8"/>
      <c r="K814" s="8"/>
      <c r="L814" s="8"/>
      <c r="M814" s="8"/>
      <c r="N814" s="8"/>
      <c r="O814" s="21">
        <f>COUNTIF(Tableau41516[[#This Row],[Lundi]:[Dimanche]],"&gt;0")</f>
        <v>0</v>
      </c>
      <c r="P814" s="21">
        <f>SUM(Tableau41516[[#This Row],[Lundi]:[Dimanche]])</f>
        <v>0</v>
      </c>
      <c r="Q814" s="21">
        <f>COUNTIF(Tableau41516[[#This Row],[Lundi]:[Dimanche]],"&gt;=190")*1000</f>
        <v>0</v>
      </c>
      <c r="R814" s="21">
        <f t="shared" si="24"/>
        <v>0</v>
      </c>
      <c r="S814" s="21">
        <f t="shared" si="25"/>
        <v>0</v>
      </c>
      <c r="T814" s="54" t="str">
        <f>IF(Tableau41516[[#This Row],[Matricule]]&gt;1,IF(COUNTIF(Tableau41516[DateMatricule],Tableau41516[[#This Row],[DateMatricule]])&gt;1,"Doublon",""),"")</f>
        <v/>
      </c>
      <c r="U814"/>
    </row>
    <row r="815" spans="1:21" x14ac:dyDescent="0.25">
      <c r="A815" s="12" t="str">
        <f>IF(Tableau41516[[#This Row],[Semaine]]="","",VLOOKUP(Tableau41516[[#This Row],[Semaine]],Listes!$A:$B,2,FALSE))</f>
        <v/>
      </c>
      <c r="B815" s="12" t="str">
        <f>IF(ISBLANK(Tableau41516[[#This Row],[Matricule]]),"",VLOOKUP(Tableau41516[[#This Row],[Matricule]],#REF!,2,FALSE))</f>
        <v/>
      </c>
      <c r="C815" s="12" t="str">
        <f>IF(ISBLANK(Tableau41516[[#This Row],[Matricule]]),"",VLOOKUP(Tableau41516[[#This Row],[Matricule]],#REF!,3,FALSE))</f>
        <v/>
      </c>
      <c r="D815" s="12" t="str">
        <f>CONCATENATE(Tableau41516[[#This Row],[Semaine]],Tableau41516[[#This Row],[Matricule]])</f>
        <v/>
      </c>
      <c r="H815" s="8"/>
      <c r="I815" s="8"/>
      <c r="J815" s="8"/>
      <c r="K815" s="8"/>
      <c r="L815" s="8"/>
      <c r="M815" s="8"/>
      <c r="N815" s="8"/>
      <c r="O815" s="21">
        <f>COUNTIF(Tableau41516[[#This Row],[Lundi]:[Dimanche]],"&gt;0")</f>
        <v>0</v>
      </c>
      <c r="P815" s="21">
        <f>SUM(Tableau41516[[#This Row],[Lundi]:[Dimanche]])</f>
        <v>0</v>
      </c>
      <c r="Q815" s="21">
        <f>COUNTIF(Tableau41516[[#This Row],[Lundi]:[Dimanche]],"&gt;=190")*1000</f>
        <v>0</v>
      </c>
      <c r="R815" s="21">
        <f t="shared" si="24"/>
        <v>0</v>
      </c>
      <c r="S815" s="21">
        <f t="shared" si="25"/>
        <v>0</v>
      </c>
      <c r="T815" s="54" t="str">
        <f>IF(Tableau41516[[#This Row],[Matricule]]&gt;1,IF(COUNTIF(Tableau41516[DateMatricule],Tableau41516[[#This Row],[DateMatricule]])&gt;1,"Doublon",""),"")</f>
        <v/>
      </c>
      <c r="U815"/>
    </row>
    <row r="816" spans="1:21" x14ac:dyDescent="0.25">
      <c r="A816" s="12" t="str">
        <f>IF(Tableau41516[[#This Row],[Semaine]]="","",VLOOKUP(Tableau41516[[#This Row],[Semaine]],Listes!$A:$B,2,FALSE))</f>
        <v/>
      </c>
      <c r="B816" s="12" t="str">
        <f>IF(ISBLANK(Tableau41516[[#This Row],[Matricule]]),"",VLOOKUP(Tableau41516[[#This Row],[Matricule]],#REF!,2,FALSE))</f>
        <v/>
      </c>
      <c r="C816" s="12" t="str">
        <f>IF(ISBLANK(Tableau41516[[#This Row],[Matricule]]),"",VLOOKUP(Tableau41516[[#This Row],[Matricule]],#REF!,3,FALSE))</f>
        <v/>
      </c>
      <c r="D816" s="12" t="str">
        <f>CONCATENATE(Tableau41516[[#This Row],[Semaine]],Tableau41516[[#This Row],[Matricule]])</f>
        <v/>
      </c>
      <c r="H816" s="8"/>
      <c r="I816" s="8"/>
      <c r="J816" s="8"/>
      <c r="K816" s="8"/>
      <c r="L816" s="8"/>
      <c r="M816" s="8"/>
      <c r="N816" s="8"/>
      <c r="O816" s="21">
        <f>COUNTIF(Tableau41516[[#This Row],[Lundi]:[Dimanche]],"&gt;0")</f>
        <v>0</v>
      </c>
      <c r="P816" s="21">
        <f>SUM(Tableau41516[[#This Row],[Lundi]:[Dimanche]])</f>
        <v>0</v>
      </c>
      <c r="Q816" s="21">
        <f>COUNTIF(Tableau41516[[#This Row],[Lundi]:[Dimanche]],"&gt;=190")*1000</f>
        <v>0</v>
      </c>
      <c r="R816" s="21">
        <f t="shared" si="24"/>
        <v>0</v>
      </c>
      <c r="S816" s="21">
        <f t="shared" si="25"/>
        <v>0</v>
      </c>
      <c r="T816" s="54" t="str">
        <f>IF(Tableau41516[[#This Row],[Matricule]]&gt;1,IF(COUNTIF(Tableau41516[DateMatricule],Tableau41516[[#This Row],[DateMatricule]])&gt;1,"Doublon",""),"")</f>
        <v/>
      </c>
      <c r="U816"/>
    </row>
    <row r="817" spans="1:21" x14ac:dyDescent="0.25">
      <c r="A817" s="12" t="str">
        <f>IF(Tableau41516[[#This Row],[Semaine]]="","",VLOOKUP(Tableau41516[[#This Row],[Semaine]],Listes!$A:$B,2,FALSE))</f>
        <v/>
      </c>
      <c r="B817" s="12" t="str">
        <f>IF(ISBLANK(Tableau41516[[#This Row],[Matricule]]),"",VLOOKUP(Tableau41516[[#This Row],[Matricule]],#REF!,2,FALSE))</f>
        <v/>
      </c>
      <c r="C817" s="12" t="str">
        <f>IF(ISBLANK(Tableau41516[[#This Row],[Matricule]]),"",VLOOKUP(Tableau41516[[#This Row],[Matricule]],#REF!,3,FALSE))</f>
        <v/>
      </c>
      <c r="D817" s="12" t="str">
        <f>CONCATENATE(Tableau41516[[#This Row],[Semaine]],Tableau41516[[#This Row],[Matricule]])</f>
        <v/>
      </c>
      <c r="H817" s="8"/>
      <c r="I817" s="8"/>
      <c r="J817" s="8"/>
      <c r="K817" s="8"/>
      <c r="L817" s="8"/>
      <c r="M817" s="8"/>
      <c r="N817" s="8"/>
      <c r="O817" s="21">
        <f>COUNTIF(Tableau41516[[#This Row],[Lundi]:[Dimanche]],"&gt;0")</f>
        <v>0</v>
      </c>
      <c r="P817" s="21">
        <f>SUM(Tableau41516[[#This Row],[Lundi]:[Dimanche]])</f>
        <v>0</v>
      </c>
      <c r="Q817" s="21">
        <f>COUNTIF(Tableau41516[[#This Row],[Lundi]:[Dimanche]],"&gt;=190")*1000</f>
        <v>0</v>
      </c>
      <c r="R817" s="21">
        <f t="shared" si="24"/>
        <v>0</v>
      </c>
      <c r="S817" s="21">
        <f t="shared" si="25"/>
        <v>0</v>
      </c>
      <c r="T817" s="54" t="str">
        <f>IF(Tableau41516[[#This Row],[Matricule]]&gt;1,IF(COUNTIF(Tableau41516[DateMatricule],Tableau41516[[#This Row],[DateMatricule]])&gt;1,"Doublon",""),"")</f>
        <v/>
      </c>
      <c r="U817"/>
    </row>
    <row r="818" spans="1:21" x14ac:dyDescent="0.25">
      <c r="A818" s="12" t="str">
        <f>IF(Tableau41516[[#This Row],[Semaine]]="","",VLOOKUP(Tableau41516[[#This Row],[Semaine]],Listes!$A:$B,2,FALSE))</f>
        <v/>
      </c>
      <c r="B818" s="12" t="str">
        <f>IF(ISBLANK(Tableau41516[[#This Row],[Matricule]]),"",VLOOKUP(Tableau41516[[#This Row],[Matricule]],#REF!,2,FALSE))</f>
        <v/>
      </c>
      <c r="C818" s="12" t="str">
        <f>IF(ISBLANK(Tableau41516[[#This Row],[Matricule]]),"",VLOOKUP(Tableau41516[[#This Row],[Matricule]],#REF!,3,FALSE))</f>
        <v/>
      </c>
      <c r="D818" s="12" t="str">
        <f>CONCATENATE(Tableau41516[[#This Row],[Semaine]],Tableau41516[[#This Row],[Matricule]])</f>
        <v/>
      </c>
      <c r="H818" s="8"/>
      <c r="I818" s="8"/>
      <c r="J818" s="8"/>
      <c r="K818" s="8"/>
      <c r="L818" s="8"/>
      <c r="M818" s="8"/>
      <c r="N818" s="8"/>
      <c r="O818" s="21">
        <f>COUNTIF(Tableau41516[[#This Row],[Lundi]:[Dimanche]],"&gt;0")</f>
        <v>0</v>
      </c>
      <c r="P818" s="21">
        <f>SUM(Tableau41516[[#This Row],[Lundi]:[Dimanche]])</f>
        <v>0</v>
      </c>
      <c r="Q818" s="21">
        <f>COUNTIF(Tableau41516[[#This Row],[Lundi]:[Dimanche]],"&gt;=190")*1000</f>
        <v>0</v>
      </c>
      <c r="R818" s="21">
        <f t="shared" si="24"/>
        <v>0</v>
      </c>
      <c r="S818" s="21">
        <f t="shared" si="25"/>
        <v>0</v>
      </c>
      <c r="T818" s="54" t="str">
        <f>IF(Tableau41516[[#This Row],[Matricule]]&gt;1,IF(COUNTIF(Tableau41516[DateMatricule],Tableau41516[[#This Row],[DateMatricule]])&gt;1,"Doublon",""),"")</f>
        <v/>
      </c>
      <c r="U818"/>
    </row>
    <row r="819" spans="1:21" x14ac:dyDescent="0.25">
      <c r="A819" s="12" t="str">
        <f>IF(Tableau41516[[#This Row],[Semaine]]="","",VLOOKUP(Tableau41516[[#This Row],[Semaine]],Listes!$A:$B,2,FALSE))</f>
        <v/>
      </c>
      <c r="B819" s="12" t="str">
        <f>IF(ISBLANK(Tableau41516[[#This Row],[Matricule]]),"",VLOOKUP(Tableau41516[[#This Row],[Matricule]],#REF!,2,FALSE))</f>
        <v/>
      </c>
      <c r="C819" s="12" t="str">
        <f>IF(ISBLANK(Tableau41516[[#This Row],[Matricule]]),"",VLOOKUP(Tableau41516[[#This Row],[Matricule]],#REF!,3,FALSE))</f>
        <v/>
      </c>
      <c r="D819" s="12" t="str">
        <f>CONCATENATE(Tableau41516[[#This Row],[Semaine]],Tableau41516[[#This Row],[Matricule]])</f>
        <v/>
      </c>
      <c r="H819" s="8"/>
      <c r="I819" s="8"/>
      <c r="J819" s="8"/>
      <c r="K819" s="8"/>
      <c r="L819" s="8"/>
      <c r="M819" s="8"/>
      <c r="N819" s="8"/>
      <c r="O819" s="21">
        <f>COUNTIF(Tableau41516[[#This Row],[Lundi]:[Dimanche]],"&gt;0")</f>
        <v>0</v>
      </c>
      <c r="P819" s="21">
        <f>SUM(Tableau41516[[#This Row],[Lundi]:[Dimanche]])</f>
        <v>0</v>
      </c>
      <c r="Q819" s="21">
        <f>COUNTIF(Tableau41516[[#This Row],[Lundi]:[Dimanche]],"&gt;=190")*1000</f>
        <v>0</v>
      </c>
      <c r="R819" s="21">
        <f t="shared" si="24"/>
        <v>0</v>
      </c>
      <c r="S819" s="21">
        <f t="shared" si="25"/>
        <v>0</v>
      </c>
      <c r="T819" s="54" t="str">
        <f>IF(Tableau41516[[#This Row],[Matricule]]&gt;1,IF(COUNTIF(Tableau41516[DateMatricule],Tableau41516[[#This Row],[DateMatricule]])&gt;1,"Doublon",""),"")</f>
        <v/>
      </c>
      <c r="U819"/>
    </row>
    <row r="820" spans="1:21" x14ac:dyDescent="0.25">
      <c r="A820" s="12" t="str">
        <f>IF(Tableau41516[[#This Row],[Semaine]]="","",VLOOKUP(Tableau41516[[#This Row],[Semaine]],Listes!$A:$B,2,FALSE))</f>
        <v/>
      </c>
      <c r="B820" s="12" t="str">
        <f>IF(ISBLANK(Tableau41516[[#This Row],[Matricule]]),"",VLOOKUP(Tableau41516[[#This Row],[Matricule]],#REF!,2,FALSE))</f>
        <v/>
      </c>
      <c r="C820" s="12" t="str">
        <f>IF(ISBLANK(Tableau41516[[#This Row],[Matricule]]),"",VLOOKUP(Tableau41516[[#This Row],[Matricule]],#REF!,3,FALSE))</f>
        <v/>
      </c>
      <c r="D820" s="12" t="str">
        <f>CONCATENATE(Tableau41516[[#This Row],[Semaine]],Tableau41516[[#This Row],[Matricule]])</f>
        <v/>
      </c>
      <c r="H820" s="8"/>
      <c r="I820" s="8"/>
      <c r="J820" s="8"/>
      <c r="K820" s="8"/>
      <c r="L820" s="8"/>
      <c r="M820" s="8"/>
      <c r="N820" s="8"/>
      <c r="O820" s="21">
        <f>COUNTIF(Tableau41516[[#This Row],[Lundi]:[Dimanche]],"&gt;0")</f>
        <v>0</v>
      </c>
      <c r="P820" s="21">
        <f>SUM(Tableau41516[[#This Row],[Lundi]:[Dimanche]])</f>
        <v>0</v>
      </c>
      <c r="Q820" s="21">
        <f>COUNTIF(Tableau41516[[#This Row],[Lundi]:[Dimanche]],"&gt;=190")*1000</f>
        <v>0</v>
      </c>
      <c r="R820" s="21">
        <f t="shared" si="24"/>
        <v>0</v>
      </c>
      <c r="S820" s="21">
        <f t="shared" si="25"/>
        <v>0</v>
      </c>
      <c r="T820" s="54" t="str">
        <f>IF(Tableau41516[[#This Row],[Matricule]]&gt;1,IF(COUNTIF(Tableau41516[DateMatricule],Tableau41516[[#This Row],[DateMatricule]])&gt;1,"Doublon",""),"")</f>
        <v/>
      </c>
      <c r="U820"/>
    </row>
    <row r="821" spans="1:21" x14ac:dyDescent="0.25">
      <c r="A821" s="12" t="str">
        <f>IF(Tableau41516[[#This Row],[Semaine]]="","",VLOOKUP(Tableau41516[[#This Row],[Semaine]],Listes!$A:$B,2,FALSE))</f>
        <v/>
      </c>
      <c r="B821" s="12" t="str">
        <f>IF(ISBLANK(Tableau41516[[#This Row],[Matricule]]),"",VLOOKUP(Tableau41516[[#This Row],[Matricule]],#REF!,2,FALSE))</f>
        <v/>
      </c>
      <c r="C821" s="12" t="str">
        <f>IF(ISBLANK(Tableau41516[[#This Row],[Matricule]]),"",VLOOKUP(Tableau41516[[#This Row],[Matricule]],#REF!,3,FALSE))</f>
        <v/>
      </c>
      <c r="D821" s="12" t="str">
        <f>CONCATENATE(Tableau41516[[#This Row],[Semaine]],Tableau41516[[#This Row],[Matricule]])</f>
        <v/>
      </c>
      <c r="H821" s="8"/>
      <c r="I821" s="8"/>
      <c r="J821" s="8"/>
      <c r="K821" s="8"/>
      <c r="L821" s="8"/>
      <c r="M821" s="8"/>
      <c r="N821" s="8"/>
      <c r="O821" s="21">
        <f>COUNTIF(Tableau41516[[#This Row],[Lundi]:[Dimanche]],"&gt;0")</f>
        <v>0</v>
      </c>
      <c r="P821" s="21">
        <f>SUM(Tableau41516[[#This Row],[Lundi]:[Dimanche]])</f>
        <v>0</v>
      </c>
      <c r="Q821" s="21">
        <f>COUNTIF(Tableau41516[[#This Row],[Lundi]:[Dimanche]],"&gt;=190")*1000</f>
        <v>0</v>
      </c>
      <c r="R821" s="21">
        <f t="shared" si="24"/>
        <v>0</v>
      </c>
      <c r="S821" s="21">
        <f t="shared" si="25"/>
        <v>0</v>
      </c>
      <c r="T821" s="54" t="str">
        <f>IF(Tableau41516[[#This Row],[Matricule]]&gt;1,IF(COUNTIF(Tableau41516[DateMatricule],Tableau41516[[#This Row],[DateMatricule]])&gt;1,"Doublon",""),"")</f>
        <v/>
      </c>
      <c r="U821"/>
    </row>
    <row r="822" spans="1:21" x14ac:dyDescent="0.25">
      <c r="A822" s="12" t="str">
        <f>IF(Tableau41516[[#This Row],[Semaine]]="","",VLOOKUP(Tableau41516[[#This Row],[Semaine]],Listes!$A:$B,2,FALSE))</f>
        <v/>
      </c>
      <c r="B822" s="12" t="str">
        <f>IF(ISBLANK(Tableau41516[[#This Row],[Matricule]]),"",VLOOKUP(Tableau41516[[#This Row],[Matricule]],#REF!,2,FALSE))</f>
        <v/>
      </c>
      <c r="C822" s="12" t="str">
        <f>IF(ISBLANK(Tableau41516[[#This Row],[Matricule]]),"",VLOOKUP(Tableau41516[[#This Row],[Matricule]],#REF!,3,FALSE))</f>
        <v/>
      </c>
      <c r="D822" s="12" t="str">
        <f>CONCATENATE(Tableau41516[[#This Row],[Semaine]],Tableau41516[[#This Row],[Matricule]])</f>
        <v/>
      </c>
      <c r="H822" s="8"/>
      <c r="I822" s="8"/>
      <c r="J822" s="8"/>
      <c r="K822" s="8"/>
      <c r="L822" s="8"/>
      <c r="M822" s="8"/>
      <c r="N822" s="8"/>
      <c r="O822" s="21">
        <f>COUNTIF(Tableau41516[[#This Row],[Lundi]:[Dimanche]],"&gt;0")</f>
        <v>0</v>
      </c>
      <c r="P822" s="21">
        <f>SUM(Tableau41516[[#This Row],[Lundi]:[Dimanche]])</f>
        <v>0</v>
      </c>
      <c r="Q822" s="21">
        <f>COUNTIF(Tableau41516[[#This Row],[Lundi]:[Dimanche]],"&gt;=190")*1000</f>
        <v>0</v>
      </c>
      <c r="R822" s="21">
        <f t="shared" si="24"/>
        <v>0</v>
      </c>
      <c r="S822" s="21">
        <f t="shared" si="25"/>
        <v>0</v>
      </c>
      <c r="T822" s="54" t="str">
        <f>IF(Tableau41516[[#This Row],[Matricule]]&gt;1,IF(COUNTIF(Tableau41516[DateMatricule],Tableau41516[[#This Row],[DateMatricule]])&gt;1,"Doublon",""),"")</f>
        <v/>
      </c>
      <c r="U822"/>
    </row>
    <row r="823" spans="1:21" x14ac:dyDescent="0.25">
      <c r="A823" s="12" t="str">
        <f>IF(Tableau41516[[#This Row],[Semaine]]="","",VLOOKUP(Tableau41516[[#This Row],[Semaine]],Listes!$A:$B,2,FALSE))</f>
        <v/>
      </c>
      <c r="B823" s="12" t="str">
        <f>IF(ISBLANK(Tableau41516[[#This Row],[Matricule]]),"",VLOOKUP(Tableau41516[[#This Row],[Matricule]],#REF!,2,FALSE))</f>
        <v/>
      </c>
      <c r="C823" s="12" t="str">
        <f>IF(ISBLANK(Tableau41516[[#This Row],[Matricule]]),"",VLOOKUP(Tableau41516[[#This Row],[Matricule]],#REF!,3,FALSE))</f>
        <v/>
      </c>
      <c r="D823" s="12" t="str">
        <f>CONCATENATE(Tableau41516[[#This Row],[Semaine]],Tableau41516[[#This Row],[Matricule]])</f>
        <v/>
      </c>
      <c r="H823" s="8"/>
      <c r="I823" s="8"/>
      <c r="J823" s="8"/>
      <c r="K823" s="8"/>
      <c r="L823" s="8"/>
      <c r="M823" s="8"/>
      <c r="N823" s="8"/>
      <c r="O823" s="21">
        <f>COUNTIF(Tableau41516[[#This Row],[Lundi]:[Dimanche]],"&gt;0")</f>
        <v>0</v>
      </c>
      <c r="P823" s="21">
        <f>SUM(Tableau41516[[#This Row],[Lundi]:[Dimanche]])</f>
        <v>0</v>
      </c>
      <c r="Q823" s="21">
        <f>COUNTIF(Tableau41516[[#This Row],[Lundi]:[Dimanche]],"&gt;=190")*1000</f>
        <v>0</v>
      </c>
      <c r="R823" s="21">
        <f t="shared" si="24"/>
        <v>0</v>
      </c>
      <c r="S823" s="21">
        <f t="shared" si="25"/>
        <v>0</v>
      </c>
      <c r="T823" s="54" t="str">
        <f>IF(Tableau41516[[#This Row],[Matricule]]&gt;1,IF(COUNTIF(Tableau41516[DateMatricule],Tableau41516[[#This Row],[DateMatricule]])&gt;1,"Doublon",""),"")</f>
        <v/>
      </c>
      <c r="U823"/>
    </row>
    <row r="824" spans="1:21" x14ac:dyDescent="0.25">
      <c r="A824" s="12" t="str">
        <f>IF(Tableau41516[[#This Row],[Semaine]]="","",VLOOKUP(Tableau41516[[#This Row],[Semaine]],Listes!$A:$B,2,FALSE))</f>
        <v/>
      </c>
      <c r="B824" s="12" t="str">
        <f>IF(ISBLANK(Tableau41516[[#This Row],[Matricule]]),"",VLOOKUP(Tableau41516[[#This Row],[Matricule]],#REF!,2,FALSE))</f>
        <v/>
      </c>
      <c r="C824" s="12" t="str">
        <f>IF(ISBLANK(Tableau41516[[#This Row],[Matricule]]),"",VLOOKUP(Tableau41516[[#This Row],[Matricule]],#REF!,3,FALSE))</f>
        <v/>
      </c>
      <c r="D824" s="12" t="str">
        <f>CONCATENATE(Tableau41516[[#This Row],[Semaine]],Tableau41516[[#This Row],[Matricule]])</f>
        <v/>
      </c>
      <c r="H824" s="8"/>
      <c r="I824" s="8"/>
      <c r="J824" s="8"/>
      <c r="K824" s="8"/>
      <c r="L824" s="8"/>
      <c r="M824" s="8"/>
      <c r="N824" s="8"/>
      <c r="O824" s="21">
        <f>COUNTIF(Tableau41516[[#This Row],[Lundi]:[Dimanche]],"&gt;0")</f>
        <v>0</v>
      </c>
      <c r="P824" s="21">
        <f>SUM(Tableau41516[[#This Row],[Lundi]:[Dimanche]])</f>
        <v>0</v>
      </c>
      <c r="Q824" s="21">
        <f>COUNTIF(Tableau41516[[#This Row],[Lundi]:[Dimanche]],"&gt;=190")*1000</f>
        <v>0</v>
      </c>
      <c r="R824" s="21">
        <f t="shared" si="24"/>
        <v>0</v>
      </c>
      <c r="S824" s="21">
        <f t="shared" si="25"/>
        <v>0</v>
      </c>
      <c r="T824" s="54" t="str">
        <f>IF(Tableau41516[[#This Row],[Matricule]]&gt;1,IF(COUNTIF(Tableau41516[DateMatricule],Tableau41516[[#This Row],[DateMatricule]])&gt;1,"Doublon",""),"")</f>
        <v/>
      </c>
      <c r="U824"/>
    </row>
    <row r="825" spans="1:21" x14ac:dyDescent="0.25">
      <c r="A825" s="12" t="str">
        <f>IF(Tableau41516[[#This Row],[Semaine]]="","",VLOOKUP(Tableau41516[[#This Row],[Semaine]],Listes!$A:$B,2,FALSE))</f>
        <v/>
      </c>
      <c r="B825" s="12" t="str">
        <f>IF(ISBLANK(Tableau41516[[#This Row],[Matricule]]),"",VLOOKUP(Tableau41516[[#This Row],[Matricule]],#REF!,2,FALSE))</f>
        <v/>
      </c>
      <c r="C825" s="12" t="str">
        <f>IF(ISBLANK(Tableau41516[[#This Row],[Matricule]]),"",VLOOKUP(Tableau41516[[#This Row],[Matricule]],#REF!,3,FALSE))</f>
        <v/>
      </c>
      <c r="D825" s="12" t="str">
        <f>CONCATENATE(Tableau41516[[#This Row],[Semaine]],Tableau41516[[#This Row],[Matricule]])</f>
        <v/>
      </c>
      <c r="H825" s="8"/>
      <c r="I825" s="8"/>
      <c r="J825" s="8"/>
      <c r="K825" s="8"/>
      <c r="L825" s="8"/>
      <c r="M825" s="8"/>
      <c r="N825" s="8"/>
      <c r="O825" s="21">
        <f>COUNTIF(Tableau41516[[#This Row],[Lundi]:[Dimanche]],"&gt;0")</f>
        <v>0</v>
      </c>
      <c r="P825" s="21">
        <f>SUM(Tableau41516[[#This Row],[Lundi]:[Dimanche]])</f>
        <v>0</v>
      </c>
      <c r="Q825" s="21">
        <f>COUNTIF(Tableau41516[[#This Row],[Lundi]:[Dimanche]],"&gt;=190")*1000</f>
        <v>0</v>
      </c>
      <c r="R825" s="21">
        <f t="shared" si="24"/>
        <v>0</v>
      </c>
      <c r="S825" s="21">
        <f t="shared" si="25"/>
        <v>0</v>
      </c>
      <c r="T825" s="54" t="str">
        <f>IF(Tableau41516[[#This Row],[Matricule]]&gt;1,IF(COUNTIF(Tableau41516[DateMatricule],Tableau41516[[#This Row],[DateMatricule]])&gt;1,"Doublon",""),"")</f>
        <v/>
      </c>
      <c r="U825"/>
    </row>
    <row r="826" spans="1:21" x14ac:dyDescent="0.25">
      <c r="A826" s="12" t="str">
        <f>IF(Tableau41516[[#This Row],[Semaine]]="","",VLOOKUP(Tableau41516[[#This Row],[Semaine]],Listes!$A:$B,2,FALSE))</f>
        <v/>
      </c>
      <c r="B826" s="12" t="str">
        <f>IF(ISBLANK(Tableau41516[[#This Row],[Matricule]]),"",VLOOKUP(Tableau41516[[#This Row],[Matricule]],#REF!,2,FALSE))</f>
        <v/>
      </c>
      <c r="C826" s="12" t="str">
        <f>IF(ISBLANK(Tableau41516[[#This Row],[Matricule]]),"",VLOOKUP(Tableau41516[[#This Row],[Matricule]],#REF!,3,FALSE))</f>
        <v/>
      </c>
      <c r="D826" s="12" t="str">
        <f>CONCATENATE(Tableau41516[[#This Row],[Semaine]],Tableau41516[[#This Row],[Matricule]])</f>
        <v/>
      </c>
      <c r="H826" s="8"/>
      <c r="I826" s="8"/>
      <c r="J826" s="8"/>
      <c r="K826" s="8"/>
      <c r="L826" s="8"/>
      <c r="M826" s="8"/>
      <c r="N826" s="8"/>
      <c r="O826" s="21">
        <f>COUNTIF(Tableau41516[[#This Row],[Lundi]:[Dimanche]],"&gt;0")</f>
        <v>0</v>
      </c>
      <c r="P826" s="21">
        <f>SUM(Tableau41516[[#This Row],[Lundi]:[Dimanche]])</f>
        <v>0</v>
      </c>
      <c r="Q826" s="21">
        <f>COUNTIF(Tableau41516[[#This Row],[Lundi]:[Dimanche]],"&gt;=190")*1000</f>
        <v>0</v>
      </c>
      <c r="R826" s="21">
        <f t="shared" si="24"/>
        <v>0</v>
      </c>
      <c r="S826" s="21">
        <f t="shared" si="25"/>
        <v>0</v>
      </c>
      <c r="T826" s="54" t="str">
        <f>IF(Tableau41516[[#This Row],[Matricule]]&gt;1,IF(COUNTIF(Tableau41516[DateMatricule],Tableau41516[[#This Row],[DateMatricule]])&gt;1,"Doublon",""),"")</f>
        <v/>
      </c>
      <c r="U826"/>
    </row>
    <row r="827" spans="1:21" x14ac:dyDescent="0.25">
      <c r="A827" s="12" t="str">
        <f>IF(Tableau41516[[#This Row],[Semaine]]="","",VLOOKUP(Tableau41516[[#This Row],[Semaine]],Listes!$A:$B,2,FALSE))</f>
        <v/>
      </c>
      <c r="B827" s="12" t="str">
        <f>IF(ISBLANK(Tableau41516[[#This Row],[Matricule]]),"",VLOOKUP(Tableau41516[[#This Row],[Matricule]],#REF!,2,FALSE))</f>
        <v/>
      </c>
      <c r="C827" s="12" t="str">
        <f>IF(ISBLANK(Tableau41516[[#This Row],[Matricule]]),"",VLOOKUP(Tableau41516[[#This Row],[Matricule]],#REF!,3,FALSE))</f>
        <v/>
      </c>
      <c r="D827" s="12" t="str">
        <f>CONCATENATE(Tableau41516[[#This Row],[Semaine]],Tableau41516[[#This Row],[Matricule]])</f>
        <v/>
      </c>
      <c r="H827" s="8"/>
      <c r="I827" s="8"/>
      <c r="J827" s="8"/>
      <c r="K827" s="8"/>
      <c r="L827" s="8"/>
      <c r="M827" s="8"/>
      <c r="N827" s="8"/>
      <c r="O827" s="21">
        <f>COUNTIF(Tableau41516[[#This Row],[Lundi]:[Dimanche]],"&gt;0")</f>
        <v>0</v>
      </c>
      <c r="P827" s="21">
        <f>SUM(Tableau41516[[#This Row],[Lundi]:[Dimanche]])</f>
        <v>0</v>
      </c>
      <c r="Q827" s="21">
        <f>COUNTIF(Tableau41516[[#This Row],[Lundi]:[Dimanche]],"&gt;=190")*1000</f>
        <v>0</v>
      </c>
      <c r="R827" s="21">
        <f t="shared" si="24"/>
        <v>0</v>
      </c>
      <c r="S827" s="21">
        <f t="shared" si="25"/>
        <v>0</v>
      </c>
      <c r="T827" s="54" t="str">
        <f>IF(Tableau41516[[#This Row],[Matricule]]&gt;1,IF(COUNTIF(Tableau41516[DateMatricule],Tableau41516[[#This Row],[DateMatricule]])&gt;1,"Doublon",""),"")</f>
        <v/>
      </c>
      <c r="U827"/>
    </row>
    <row r="828" spans="1:21" x14ac:dyDescent="0.25">
      <c r="A828" s="12" t="str">
        <f>IF(Tableau41516[[#This Row],[Semaine]]="","",VLOOKUP(Tableau41516[[#This Row],[Semaine]],Listes!$A:$B,2,FALSE))</f>
        <v/>
      </c>
      <c r="B828" s="12" t="str">
        <f>IF(ISBLANK(Tableau41516[[#This Row],[Matricule]]),"",VLOOKUP(Tableau41516[[#This Row],[Matricule]],#REF!,2,FALSE))</f>
        <v/>
      </c>
      <c r="C828" s="12" t="str">
        <f>IF(ISBLANK(Tableau41516[[#This Row],[Matricule]]),"",VLOOKUP(Tableau41516[[#This Row],[Matricule]],#REF!,3,FALSE))</f>
        <v/>
      </c>
      <c r="D828" s="12" t="str">
        <f>CONCATENATE(Tableau41516[[#This Row],[Semaine]],Tableau41516[[#This Row],[Matricule]])</f>
        <v/>
      </c>
      <c r="H828" s="8"/>
      <c r="I828" s="8"/>
      <c r="J828" s="8"/>
      <c r="K828" s="8"/>
      <c r="L828" s="8"/>
      <c r="M828" s="8"/>
      <c r="N828" s="8"/>
      <c r="O828" s="21">
        <f>COUNTIF(Tableau41516[[#This Row],[Lundi]:[Dimanche]],"&gt;0")</f>
        <v>0</v>
      </c>
      <c r="P828" s="21">
        <f>SUM(Tableau41516[[#This Row],[Lundi]:[Dimanche]])</f>
        <v>0</v>
      </c>
      <c r="Q828" s="21">
        <f>COUNTIF(Tableau41516[[#This Row],[Lundi]:[Dimanche]],"&gt;=190")*1000</f>
        <v>0</v>
      </c>
      <c r="R828" s="21">
        <f t="shared" si="24"/>
        <v>0</v>
      </c>
      <c r="S828" s="21">
        <f t="shared" si="25"/>
        <v>0</v>
      </c>
      <c r="T828" s="54" t="str">
        <f>IF(Tableau41516[[#This Row],[Matricule]]&gt;1,IF(COUNTIF(Tableau41516[DateMatricule],Tableau41516[[#This Row],[DateMatricule]])&gt;1,"Doublon",""),"")</f>
        <v/>
      </c>
      <c r="U828"/>
    </row>
    <row r="829" spans="1:21" x14ac:dyDescent="0.25">
      <c r="A829" s="12" t="str">
        <f>IF(Tableau41516[[#This Row],[Semaine]]="","",VLOOKUP(Tableau41516[[#This Row],[Semaine]],Listes!$A:$B,2,FALSE))</f>
        <v/>
      </c>
      <c r="B829" s="12" t="str">
        <f>IF(ISBLANK(Tableau41516[[#This Row],[Matricule]]),"",VLOOKUP(Tableau41516[[#This Row],[Matricule]],#REF!,2,FALSE))</f>
        <v/>
      </c>
      <c r="C829" s="12" t="str">
        <f>IF(ISBLANK(Tableau41516[[#This Row],[Matricule]]),"",VLOOKUP(Tableau41516[[#This Row],[Matricule]],#REF!,3,FALSE))</f>
        <v/>
      </c>
      <c r="D829" s="12" t="str">
        <f>CONCATENATE(Tableau41516[[#This Row],[Semaine]],Tableau41516[[#This Row],[Matricule]])</f>
        <v/>
      </c>
      <c r="H829" s="8"/>
      <c r="I829" s="8"/>
      <c r="J829" s="8"/>
      <c r="K829" s="8"/>
      <c r="L829" s="8"/>
      <c r="M829" s="8"/>
      <c r="N829" s="8"/>
      <c r="O829" s="21">
        <f>COUNTIF(Tableau41516[[#This Row],[Lundi]:[Dimanche]],"&gt;0")</f>
        <v>0</v>
      </c>
      <c r="P829" s="21">
        <f>SUM(Tableau41516[[#This Row],[Lundi]:[Dimanche]])</f>
        <v>0</v>
      </c>
      <c r="Q829" s="21">
        <f>COUNTIF(Tableau41516[[#This Row],[Lundi]:[Dimanche]],"&gt;=190")*1000</f>
        <v>0</v>
      </c>
      <c r="R829" s="21">
        <f t="shared" si="24"/>
        <v>0</v>
      </c>
      <c r="S829" s="21">
        <f t="shared" si="25"/>
        <v>0</v>
      </c>
      <c r="T829" s="54" t="str">
        <f>IF(Tableau41516[[#This Row],[Matricule]]&gt;1,IF(COUNTIF(Tableau41516[DateMatricule],Tableau41516[[#This Row],[DateMatricule]])&gt;1,"Doublon",""),"")</f>
        <v/>
      </c>
      <c r="U829"/>
    </row>
    <row r="830" spans="1:21" x14ac:dyDescent="0.25">
      <c r="A830" s="12" t="str">
        <f>IF(Tableau41516[[#This Row],[Semaine]]="","",VLOOKUP(Tableau41516[[#This Row],[Semaine]],Listes!$A:$B,2,FALSE))</f>
        <v/>
      </c>
      <c r="B830" s="12" t="str">
        <f>IF(ISBLANK(Tableau41516[[#This Row],[Matricule]]),"",VLOOKUP(Tableau41516[[#This Row],[Matricule]],#REF!,2,FALSE))</f>
        <v/>
      </c>
      <c r="C830" s="12" t="str">
        <f>IF(ISBLANK(Tableau41516[[#This Row],[Matricule]]),"",VLOOKUP(Tableau41516[[#This Row],[Matricule]],#REF!,3,FALSE))</f>
        <v/>
      </c>
      <c r="D830" s="12" t="str">
        <f>CONCATENATE(Tableau41516[[#This Row],[Semaine]],Tableau41516[[#This Row],[Matricule]])</f>
        <v/>
      </c>
      <c r="H830" s="8"/>
      <c r="I830" s="8"/>
      <c r="J830" s="8"/>
      <c r="K830" s="8"/>
      <c r="L830" s="8"/>
      <c r="M830" s="8"/>
      <c r="N830" s="8"/>
      <c r="O830" s="21">
        <f>COUNTIF(Tableau41516[[#This Row],[Lundi]:[Dimanche]],"&gt;0")</f>
        <v>0</v>
      </c>
      <c r="P830" s="21">
        <f>SUM(Tableau41516[[#This Row],[Lundi]:[Dimanche]])</f>
        <v>0</v>
      </c>
      <c r="Q830" s="21">
        <f>COUNTIF(Tableau41516[[#This Row],[Lundi]:[Dimanche]],"&gt;=190")*1000</f>
        <v>0</v>
      </c>
      <c r="R830" s="21">
        <f t="shared" si="24"/>
        <v>0</v>
      </c>
      <c r="S830" s="21">
        <f t="shared" si="25"/>
        <v>0</v>
      </c>
      <c r="T830" s="54" t="str">
        <f>IF(Tableau41516[[#This Row],[Matricule]]&gt;1,IF(COUNTIF(Tableau41516[DateMatricule],Tableau41516[[#This Row],[DateMatricule]])&gt;1,"Doublon",""),"")</f>
        <v/>
      </c>
      <c r="U830"/>
    </row>
    <row r="831" spans="1:21" x14ac:dyDescent="0.25">
      <c r="A831" s="12" t="str">
        <f>IF(Tableau41516[[#This Row],[Semaine]]="","",VLOOKUP(Tableau41516[[#This Row],[Semaine]],Listes!$A:$B,2,FALSE))</f>
        <v/>
      </c>
      <c r="B831" s="12" t="str">
        <f>IF(ISBLANK(Tableau41516[[#This Row],[Matricule]]),"",VLOOKUP(Tableau41516[[#This Row],[Matricule]],#REF!,2,FALSE))</f>
        <v/>
      </c>
      <c r="C831" s="12" t="str">
        <f>IF(ISBLANK(Tableau41516[[#This Row],[Matricule]]),"",VLOOKUP(Tableau41516[[#This Row],[Matricule]],#REF!,3,FALSE))</f>
        <v/>
      </c>
      <c r="D831" s="12" t="str">
        <f>CONCATENATE(Tableau41516[[#This Row],[Semaine]],Tableau41516[[#This Row],[Matricule]])</f>
        <v/>
      </c>
      <c r="H831" s="8"/>
      <c r="I831" s="8"/>
      <c r="J831" s="8"/>
      <c r="K831" s="8"/>
      <c r="L831" s="8"/>
      <c r="M831" s="8"/>
      <c r="N831" s="8"/>
      <c r="O831" s="21">
        <f>COUNTIF(Tableau41516[[#This Row],[Lundi]:[Dimanche]],"&gt;0")</f>
        <v>0</v>
      </c>
      <c r="P831" s="21">
        <f>SUM(Tableau41516[[#This Row],[Lundi]:[Dimanche]])</f>
        <v>0</v>
      </c>
      <c r="Q831" s="21">
        <f>COUNTIF(Tableau41516[[#This Row],[Lundi]:[Dimanche]],"&gt;=190")*1000</f>
        <v>0</v>
      </c>
      <c r="R831" s="21">
        <f t="shared" si="24"/>
        <v>0</v>
      </c>
      <c r="S831" s="21">
        <f t="shared" si="25"/>
        <v>0</v>
      </c>
      <c r="T831" s="54" t="str">
        <f>IF(Tableau41516[[#This Row],[Matricule]]&gt;1,IF(COUNTIF(Tableau41516[DateMatricule],Tableau41516[[#This Row],[DateMatricule]])&gt;1,"Doublon",""),"")</f>
        <v/>
      </c>
      <c r="U831"/>
    </row>
    <row r="832" spans="1:21" x14ac:dyDescent="0.25">
      <c r="A832" s="12" t="str">
        <f>IF(Tableau41516[[#This Row],[Semaine]]="","",VLOOKUP(Tableau41516[[#This Row],[Semaine]],Listes!$A:$B,2,FALSE))</f>
        <v/>
      </c>
      <c r="B832" s="12" t="str">
        <f>IF(ISBLANK(Tableau41516[[#This Row],[Matricule]]),"",VLOOKUP(Tableau41516[[#This Row],[Matricule]],#REF!,2,FALSE))</f>
        <v/>
      </c>
      <c r="C832" s="12" t="str">
        <f>IF(ISBLANK(Tableau41516[[#This Row],[Matricule]]),"",VLOOKUP(Tableau41516[[#This Row],[Matricule]],#REF!,3,FALSE))</f>
        <v/>
      </c>
      <c r="D832" s="12" t="str">
        <f>CONCATENATE(Tableau41516[[#This Row],[Semaine]],Tableau41516[[#This Row],[Matricule]])</f>
        <v/>
      </c>
      <c r="H832" s="8"/>
      <c r="I832" s="8"/>
      <c r="J832" s="8"/>
      <c r="K832" s="8"/>
      <c r="L832" s="8"/>
      <c r="M832" s="8"/>
      <c r="N832" s="8"/>
      <c r="O832" s="21">
        <f>COUNTIF(Tableau41516[[#This Row],[Lundi]:[Dimanche]],"&gt;0")</f>
        <v>0</v>
      </c>
      <c r="P832" s="21">
        <f>SUM(Tableau41516[[#This Row],[Lundi]:[Dimanche]])</f>
        <v>0</v>
      </c>
      <c r="Q832" s="21">
        <f>COUNTIF(Tableau41516[[#This Row],[Lundi]:[Dimanche]],"&gt;=190")*1000</f>
        <v>0</v>
      </c>
      <c r="R832" s="21">
        <f t="shared" si="24"/>
        <v>0</v>
      </c>
      <c r="S832" s="21">
        <f t="shared" si="25"/>
        <v>0</v>
      </c>
      <c r="T832" s="54" t="str">
        <f>IF(Tableau41516[[#This Row],[Matricule]]&gt;1,IF(COUNTIF(Tableau41516[DateMatricule],Tableau41516[[#This Row],[DateMatricule]])&gt;1,"Doublon",""),"")</f>
        <v/>
      </c>
      <c r="U832"/>
    </row>
    <row r="833" spans="1:21" x14ac:dyDescent="0.25">
      <c r="A833" s="12" t="str">
        <f>IF(Tableau41516[[#This Row],[Semaine]]="","",VLOOKUP(Tableau41516[[#This Row],[Semaine]],Listes!$A:$B,2,FALSE))</f>
        <v/>
      </c>
      <c r="B833" s="12" t="str">
        <f>IF(ISBLANK(Tableau41516[[#This Row],[Matricule]]),"",VLOOKUP(Tableau41516[[#This Row],[Matricule]],#REF!,2,FALSE))</f>
        <v/>
      </c>
      <c r="C833" s="12" t="str">
        <f>IF(ISBLANK(Tableau41516[[#This Row],[Matricule]]),"",VLOOKUP(Tableau41516[[#This Row],[Matricule]],#REF!,3,FALSE))</f>
        <v/>
      </c>
      <c r="D833" s="12" t="str">
        <f>CONCATENATE(Tableau41516[[#This Row],[Semaine]],Tableau41516[[#This Row],[Matricule]])</f>
        <v/>
      </c>
      <c r="H833" s="8"/>
      <c r="I833" s="8"/>
      <c r="J833" s="8"/>
      <c r="K833" s="8"/>
      <c r="L833" s="8"/>
      <c r="M833" s="8"/>
      <c r="N833" s="8"/>
      <c r="O833" s="21">
        <f>COUNTIF(Tableau41516[[#This Row],[Lundi]:[Dimanche]],"&gt;0")</f>
        <v>0</v>
      </c>
      <c r="P833" s="21">
        <f>SUM(Tableau41516[[#This Row],[Lundi]:[Dimanche]])</f>
        <v>0</v>
      </c>
      <c r="Q833" s="21">
        <f>COUNTIF(Tableau41516[[#This Row],[Lundi]:[Dimanche]],"&gt;=190")*1000</f>
        <v>0</v>
      </c>
      <c r="R833" s="21">
        <f t="shared" si="24"/>
        <v>0</v>
      </c>
      <c r="S833" s="21">
        <f t="shared" si="25"/>
        <v>0</v>
      </c>
      <c r="T833" s="54" t="str">
        <f>IF(Tableau41516[[#This Row],[Matricule]]&gt;1,IF(COUNTIF(Tableau41516[DateMatricule],Tableau41516[[#This Row],[DateMatricule]])&gt;1,"Doublon",""),"")</f>
        <v/>
      </c>
      <c r="U833"/>
    </row>
    <row r="834" spans="1:21" x14ac:dyDescent="0.25">
      <c r="A834" s="12" t="str">
        <f>IF(Tableau41516[[#This Row],[Semaine]]="","",VLOOKUP(Tableau41516[[#This Row],[Semaine]],Listes!$A:$B,2,FALSE))</f>
        <v/>
      </c>
      <c r="B834" s="12" t="str">
        <f>IF(ISBLANK(Tableau41516[[#This Row],[Matricule]]),"",VLOOKUP(Tableau41516[[#This Row],[Matricule]],#REF!,2,FALSE))</f>
        <v/>
      </c>
      <c r="C834" s="12" t="str">
        <f>IF(ISBLANK(Tableau41516[[#This Row],[Matricule]]),"",VLOOKUP(Tableau41516[[#This Row],[Matricule]],#REF!,3,FALSE))</f>
        <v/>
      </c>
      <c r="D834" s="12" t="str">
        <f>CONCATENATE(Tableau41516[[#This Row],[Semaine]],Tableau41516[[#This Row],[Matricule]])</f>
        <v/>
      </c>
      <c r="H834" s="8"/>
      <c r="I834" s="8"/>
      <c r="J834" s="8"/>
      <c r="K834" s="8"/>
      <c r="L834" s="8"/>
      <c r="M834" s="8"/>
      <c r="N834" s="8"/>
      <c r="O834" s="21">
        <f>COUNTIF(Tableau41516[[#This Row],[Lundi]:[Dimanche]],"&gt;0")</f>
        <v>0</v>
      </c>
      <c r="P834" s="21">
        <f>SUM(Tableau41516[[#This Row],[Lundi]:[Dimanche]])</f>
        <v>0</v>
      </c>
      <c r="Q834" s="21">
        <f>COUNTIF(Tableau41516[[#This Row],[Lundi]:[Dimanche]],"&gt;=190")*1000</f>
        <v>0</v>
      </c>
      <c r="R834" s="21">
        <f t="shared" si="24"/>
        <v>0</v>
      </c>
      <c r="S834" s="21">
        <f t="shared" si="25"/>
        <v>0</v>
      </c>
      <c r="T834" s="54" t="str">
        <f>IF(Tableau41516[[#This Row],[Matricule]]&gt;1,IF(COUNTIF(Tableau41516[DateMatricule],Tableau41516[[#This Row],[DateMatricule]])&gt;1,"Doublon",""),"")</f>
        <v/>
      </c>
      <c r="U834"/>
    </row>
    <row r="835" spans="1:21" x14ac:dyDescent="0.25">
      <c r="A835" s="12" t="str">
        <f>IF(Tableau41516[[#This Row],[Semaine]]="","",VLOOKUP(Tableau41516[[#This Row],[Semaine]],Listes!$A:$B,2,FALSE))</f>
        <v/>
      </c>
      <c r="B835" s="12" t="str">
        <f>IF(ISBLANK(Tableau41516[[#This Row],[Matricule]]),"",VLOOKUP(Tableau41516[[#This Row],[Matricule]],#REF!,2,FALSE))</f>
        <v/>
      </c>
      <c r="C835" s="12" t="str">
        <f>IF(ISBLANK(Tableau41516[[#This Row],[Matricule]]),"",VLOOKUP(Tableau41516[[#This Row],[Matricule]],#REF!,3,FALSE))</f>
        <v/>
      </c>
      <c r="D835" s="12" t="str">
        <f>CONCATENATE(Tableau41516[[#This Row],[Semaine]],Tableau41516[[#This Row],[Matricule]])</f>
        <v/>
      </c>
      <c r="H835" s="8"/>
      <c r="I835" s="8"/>
      <c r="J835" s="8"/>
      <c r="K835" s="8"/>
      <c r="L835" s="8"/>
      <c r="M835" s="8"/>
      <c r="N835" s="8"/>
      <c r="O835" s="21">
        <f>COUNTIF(Tableau41516[[#This Row],[Lundi]:[Dimanche]],"&gt;0")</f>
        <v>0</v>
      </c>
      <c r="P835" s="21">
        <f>SUM(Tableau41516[[#This Row],[Lundi]:[Dimanche]])</f>
        <v>0</v>
      </c>
      <c r="Q835" s="21">
        <f>COUNTIF(Tableau41516[[#This Row],[Lundi]:[Dimanche]],"&gt;=190")*1000</f>
        <v>0</v>
      </c>
      <c r="R835" s="21">
        <f t="shared" ref="R835:R898" si="26">+IF(P835&gt;1140,(P835-1140)*20,0)</f>
        <v>0</v>
      </c>
      <c r="S835" s="21">
        <f t="shared" ref="S835:S898" si="27">+Q835+R835</f>
        <v>0</v>
      </c>
      <c r="T835" s="54" t="str">
        <f>IF(Tableau41516[[#This Row],[Matricule]]&gt;1,IF(COUNTIF(Tableau41516[DateMatricule],Tableau41516[[#This Row],[DateMatricule]])&gt;1,"Doublon",""),"")</f>
        <v/>
      </c>
      <c r="U835"/>
    </row>
    <row r="836" spans="1:21" x14ac:dyDescent="0.25">
      <c r="A836" s="12" t="str">
        <f>IF(Tableau41516[[#This Row],[Semaine]]="","",VLOOKUP(Tableau41516[[#This Row],[Semaine]],Listes!$A:$B,2,FALSE))</f>
        <v/>
      </c>
      <c r="B836" s="12" t="str">
        <f>IF(ISBLANK(Tableau41516[[#This Row],[Matricule]]),"",VLOOKUP(Tableau41516[[#This Row],[Matricule]],#REF!,2,FALSE))</f>
        <v/>
      </c>
      <c r="C836" s="12" t="str">
        <f>IF(ISBLANK(Tableau41516[[#This Row],[Matricule]]),"",VLOOKUP(Tableau41516[[#This Row],[Matricule]],#REF!,3,FALSE))</f>
        <v/>
      </c>
      <c r="D836" s="12" t="str">
        <f>CONCATENATE(Tableau41516[[#This Row],[Semaine]],Tableau41516[[#This Row],[Matricule]])</f>
        <v/>
      </c>
      <c r="H836" s="8"/>
      <c r="I836" s="8"/>
      <c r="J836" s="8"/>
      <c r="K836" s="8"/>
      <c r="L836" s="8"/>
      <c r="M836" s="8"/>
      <c r="N836" s="8"/>
      <c r="O836" s="21">
        <f>COUNTIF(Tableau41516[[#This Row],[Lundi]:[Dimanche]],"&gt;0")</f>
        <v>0</v>
      </c>
      <c r="P836" s="21">
        <f>SUM(Tableau41516[[#This Row],[Lundi]:[Dimanche]])</f>
        <v>0</v>
      </c>
      <c r="Q836" s="21">
        <f>COUNTIF(Tableau41516[[#This Row],[Lundi]:[Dimanche]],"&gt;=190")*1000</f>
        <v>0</v>
      </c>
      <c r="R836" s="21">
        <f t="shared" si="26"/>
        <v>0</v>
      </c>
      <c r="S836" s="21">
        <f t="shared" si="27"/>
        <v>0</v>
      </c>
      <c r="T836" s="54" t="str">
        <f>IF(Tableau41516[[#This Row],[Matricule]]&gt;1,IF(COUNTIF(Tableau41516[DateMatricule],Tableau41516[[#This Row],[DateMatricule]])&gt;1,"Doublon",""),"")</f>
        <v/>
      </c>
      <c r="U836"/>
    </row>
    <row r="837" spans="1:21" x14ac:dyDescent="0.25">
      <c r="A837" s="12" t="str">
        <f>IF(Tableau41516[[#This Row],[Semaine]]="","",VLOOKUP(Tableau41516[[#This Row],[Semaine]],Listes!$A:$B,2,FALSE))</f>
        <v/>
      </c>
      <c r="B837" s="12" t="str">
        <f>IF(ISBLANK(Tableau41516[[#This Row],[Matricule]]),"",VLOOKUP(Tableau41516[[#This Row],[Matricule]],#REF!,2,FALSE))</f>
        <v/>
      </c>
      <c r="C837" s="12" t="str">
        <f>IF(ISBLANK(Tableau41516[[#This Row],[Matricule]]),"",VLOOKUP(Tableau41516[[#This Row],[Matricule]],#REF!,3,FALSE))</f>
        <v/>
      </c>
      <c r="D837" s="12" t="str">
        <f>CONCATENATE(Tableau41516[[#This Row],[Semaine]],Tableau41516[[#This Row],[Matricule]])</f>
        <v/>
      </c>
      <c r="H837" s="8"/>
      <c r="I837" s="8"/>
      <c r="J837" s="8"/>
      <c r="K837" s="8"/>
      <c r="L837" s="8"/>
      <c r="M837" s="8"/>
      <c r="N837" s="8"/>
      <c r="O837" s="21">
        <f>COUNTIF(Tableau41516[[#This Row],[Lundi]:[Dimanche]],"&gt;0")</f>
        <v>0</v>
      </c>
      <c r="P837" s="21">
        <f>SUM(Tableau41516[[#This Row],[Lundi]:[Dimanche]])</f>
        <v>0</v>
      </c>
      <c r="Q837" s="21">
        <f>COUNTIF(Tableau41516[[#This Row],[Lundi]:[Dimanche]],"&gt;=190")*1000</f>
        <v>0</v>
      </c>
      <c r="R837" s="21">
        <f t="shared" si="26"/>
        <v>0</v>
      </c>
      <c r="S837" s="21">
        <f t="shared" si="27"/>
        <v>0</v>
      </c>
      <c r="T837" s="54" t="str">
        <f>IF(Tableau41516[[#This Row],[Matricule]]&gt;1,IF(COUNTIF(Tableau41516[DateMatricule],Tableau41516[[#This Row],[DateMatricule]])&gt;1,"Doublon",""),"")</f>
        <v/>
      </c>
      <c r="U837"/>
    </row>
    <row r="838" spans="1:21" x14ac:dyDescent="0.25">
      <c r="A838" s="12" t="str">
        <f>IF(Tableau41516[[#This Row],[Semaine]]="","",VLOOKUP(Tableau41516[[#This Row],[Semaine]],Listes!$A:$B,2,FALSE))</f>
        <v/>
      </c>
      <c r="B838" s="12" t="str">
        <f>IF(ISBLANK(Tableau41516[[#This Row],[Matricule]]),"",VLOOKUP(Tableau41516[[#This Row],[Matricule]],#REF!,2,FALSE))</f>
        <v/>
      </c>
      <c r="C838" s="12" t="str">
        <f>IF(ISBLANK(Tableau41516[[#This Row],[Matricule]]),"",VLOOKUP(Tableau41516[[#This Row],[Matricule]],#REF!,3,FALSE))</f>
        <v/>
      </c>
      <c r="D838" s="12" t="str">
        <f>CONCATENATE(Tableau41516[[#This Row],[Semaine]],Tableau41516[[#This Row],[Matricule]])</f>
        <v/>
      </c>
      <c r="H838" s="8"/>
      <c r="I838" s="8"/>
      <c r="J838" s="8"/>
      <c r="K838" s="8"/>
      <c r="L838" s="8"/>
      <c r="M838" s="8"/>
      <c r="N838" s="8"/>
      <c r="O838" s="21">
        <f>COUNTIF(Tableau41516[[#This Row],[Lundi]:[Dimanche]],"&gt;0")</f>
        <v>0</v>
      </c>
      <c r="P838" s="21">
        <f>SUM(Tableau41516[[#This Row],[Lundi]:[Dimanche]])</f>
        <v>0</v>
      </c>
      <c r="Q838" s="21">
        <f>COUNTIF(Tableau41516[[#This Row],[Lundi]:[Dimanche]],"&gt;=190")*1000</f>
        <v>0</v>
      </c>
      <c r="R838" s="21">
        <f t="shared" si="26"/>
        <v>0</v>
      </c>
      <c r="S838" s="21">
        <f t="shared" si="27"/>
        <v>0</v>
      </c>
      <c r="T838" s="54" t="str">
        <f>IF(Tableau41516[[#This Row],[Matricule]]&gt;1,IF(COUNTIF(Tableau41516[DateMatricule],Tableau41516[[#This Row],[DateMatricule]])&gt;1,"Doublon",""),"")</f>
        <v/>
      </c>
      <c r="U838"/>
    </row>
    <row r="839" spans="1:21" x14ac:dyDescent="0.25">
      <c r="A839" s="12" t="str">
        <f>IF(Tableau41516[[#This Row],[Semaine]]="","",VLOOKUP(Tableau41516[[#This Row],[Semaine]],Listes!$A:$B,2,FALSE))</f>
        <v/>
      </c>
      <c r="B839" s="12" t="str">
        <f>IF(ISBLANK(Tableau41516[[#This Row],[Matricule]]),"",VLOOKUP(Tableau41516[[#This Row],[Matricule]],#REF!,2,FALSE))</f>
        <v/>
      </c>
      <c r="C839" s="12" t="str">
        <f>IF(ISBLANK(Tableau41516[[#This Row],[Matricule]]),"",VLOOKUP(Tableau41516[[#This Row],[Matricule]],#REF!,3,FALSE))</f>
        <v/>
      </c>
      <c r="D839" s="12" t="str">
        <f>CONCATENATE(Tableau41516[[#This Row],[Semaine]],Tableau41516[[#This Row],[Matricule]])</f>
        <v/>
      </c>
      <c r="H839" s="8"/>
      <c r="I839" s="8"/>
      <c r="J839" s="8"/>
      <c r="K839" s="8"/>
      <c r="L839" s="8"/>
      <c r="M839" s="8"/>
      <c r="N839" s="8"/>
      <c r="O839" s="21">
        <f>COUNTIF(Tableau41516[[#This Row],[Lundi]:[Dimanche]],"&gt;0")</f>
        <v>0</v>
      </c>
      <c r="P839" s="21">
        <f>SUM(Tableau41516[[#This Row],[Lundi]:[Dimanche]])</f>
        <v>0</v>
      </c>
      <c r="Q839" s="21">
        <f>COUNTIF(Tableau41516[[#This Row],[Lundi]:[Dimanche]],"&gt;=190")*1000</f>
        <v>0</v>
      </c>
      <c r="R839" s="21">
        <f t="shared" si="26"/>
        <v>0</v>
      </c>
      <c r="S839" s="21">
        <f t="shared" si="27"/>
        <v>0</v>
      </c>
      <c r="T839" s="54" t="str">
        <f>IF(Tableau41516[[#This Row],[Matricule]]&gt;1,IF(COUNTIF(Tableau41516[DateMatricule],Tableau41516[[#This Row],[DateMatricule]])&gt;1,"Doublon",""),"")</f>
        <v/>
      </c>
      <c r="U839"/>
    </row>
    <row r="840" spans="1:21" x14ac:dyDescent="0.25">
      <c r="A840" s="12" t="str">
        <f>IF(Tableau41516[[#This Row],[Semaine]]="","",VLOOKUP(Tableau41516[[#This Row],[Semaine]],Listes!$A:$B,2,FALSE))</f>
        <v/>
      </c>
      <c r="B840" s="12" t="str">
        <f>IF(ISBLANK(Tableau41516[[#This Row],[Matricule]]),"",VLOOKUP(Tableau41516[[#This Row],[Matricule]],#REF!,2,FALSE))</f>
        <v/>
      </c>
      <c r="C840" s="12" t="str">
        <f>IF(ISBLANK(Tableau41516[[#This Row],[Matricule]]),"",VLOOKUP(Tableau41516[[#This Row],[Matricule]],#REF!,3,FALSE))</f>
        <v/>
      </c>
      <c r="D840" s="12" t="str">
        <f>CONCATENATE(Tableau41516[[#This Row],[Semaine]],Tableau41516[[#This Row],[Matricule]])</f>
        <v/>
      </c>
      <c r="H840" s="8"/>
      <c r="I840" s="8"/>
      <c r="J840" s="8"/>
      <c r="K840" s="8"/>
      <c r="L840" s="8"/>
      <c r="M840" s="8"/>
      <c r="N840" s="8"/>
      <c r="O840" s="21">
        <f>COUNTIF(Tableau41516[[#This Row],[Lundi]:[Dimanche]],"&gt;0")</f>
        <v>0</v>
      </c>
      <c r="P840" s="21">
        <f>SUM(Tableau41516[[#This Row],[Lundi]:[Dimanche]])</f>
        <v>0</v>
      </c>
      <c r="Q840" s="21">
        <f>COUNTIF(Tableau41516[[#This Row],[Lundi]:[Dimanche]],"&gt;=190")*1000</f>
        <v>0</v>
      </c>
      <c r="R840" s="21">
        <f t="shared" si="26"/>
        <v>0</v>
      </c>
      <c r="S840" s="21">
        <f t="shared" si="27"/>
        <v>0</v>
      </c>
      <c r="T840" s="54" t="str">
        <f>IF(Tableau41516[[#This Row],[Matricule]]&gt;1,IF(COUNTIF(Tableau41516[DateMatricule],Tableau41516[[#This Row],[DateMatricule]])&gt;1,"Doublon",""),"")</f>
        <v/>
      </c>
      <c r="U840"/>
    </row>
    <row r="841" spans="1:21" x14ac:dyDescent="0.25">
      <c r="A841" s="12" t="str">
        <f>IF(Tableau41516[[#This Row],[Semaine]]="","",VLOOKUP(Tableau41516[[#This Row],[Semaine]],Listes!$A:$B,2,FALSE))</f>
        <v/>
      </c>
      <c r="B841" s="12" t="str">
        <f>IF(ISBLANK(Tableau41516[[#This Row],[Matricule]]),"",VLOOKUP(Tableau41516[[#This Row],[Matricule]],#REF!,2,FALSE))</f>
        <v/>
      </c>
      <c r="C841" s="12" t="str">
        <f>IF(ISBLANK(Tableau41516[[#This Row],[Matricule]]),"",VLOOKUP(Tableau41516[[#This Row],[Matricule]],#REF!,3,FALSE))</f>
        <v/>
      </c>
      <c r="D841" s="12" t="str">
        <f>CONCATENATE(Tableau41516[[#This Row],[Semaine]],Tableau41516[[#This Row],[Matricule]])</f>
        <v/>
      </c>
      <c r="H841" s="8"/>
      <c r="I841" s="8"/>
      <c r="J841" s="8"/>
      <c r="K841" s="8"/>
      <c r="L841" s="8"/>
      <c r="M841" s="8"/>
      <c r="N841" s="8"/>
      <c r="O841" s="21">
        <f>COUNTIF(Tableau41516[[#This Row],[Lundi]:[Dimanche]],"&gt;0")</f>
        <v>0</v>
      </c>
      <c r="P841" s="21">
        <f>SUM(Tableau41516[[#This Row],[Lundi]:[Dimanche]])</f>
        <v>0</v>
      </c>
      <c r="Q841" s="21">
        <f>COUNTIF(Tableau41516[[#This Row],[Lundi]:[Dimanche]],"&gt;=190")*1000</f>
        <v>0</v>
      </c>
      <c r="R841" s="21">
        <f t="shared" si="26"/>
        <v>0</v>
      </c>
      <c r="S841" s="21">
        <f t="shared" si="27"/>
        <v>0</v>
      </c>
      <c r="T841" s="54" t="str">
        <f>IF(Tableau41516[[#This Row],[Matricule]]&gt;1,IF(COUNTIF(Tableau41516[DateMatricule],Tableau41516[[#This Row],[DateMatricule]])&gt;1,"Doublon",""),"")</f>
        <v/>
      </c>
      <c r="U841"/>
    </row>
    <row r="842" spans="1:21" x14ac:dyDescent="0.25">
      <c r="A842" s="12" t="str">
        <f>IF(Tableau41516[[#This Row],[Semaine]]="","",VLOOKUP(Tableau41516[[#This Row],[Semaine]],Listes!$A:$B,2,FALSE))</f>
        <v/>
      </c>
      <c r="B842" s="12" t="str">
        <f>IF(ISBLANK(Tableau41516[[#This Row],[Matricule]]),"",VLOOKUP(Tableau41516[[#This Row],[Matricule]],#REF!,2,FALSE))</f>
        <v/>
      </c>
      <c r="C842" s="12" t="str">
        <f>IF(ISBLANK(Tableau41516[[#This Row],[Matricule]]),"",VLOOKUP(Tableau41516[[#This Row],[Matricule]],#REF!,3,FALSE))</f>
        <v/>
      </c>
      <c r="D842" s="12" t="str">
        <f>CONCATENATE(Tableau41516[[#This Row],[Semaine]],Tableau41516[[#This Row],[Matricule]])</f>
        <v/>
      </c>
      <c r="H842" s="8"/>
      <c r="I842" s="8"/>
      <c r="J842" s="8"/>
      <c r="K842" s="8"/>
      <c r="L842" s="8"/>
      <c r="M842" s="8"/>
      <c r="N842" s="8"/>
      <c r="O842" s="21">
        <f>COUNTIF(Tableau41516[[#This Row],[Lundi]:[Dimanche]],"&gt;0")</f>
        <v>0</v>
      </c>
      <c r="P842" s="21">
        <f>SUM(Tableau41516[[#This Row],[Lundi]:[Dimanche]])</f>
        <v>0</v>
      </c>
      <c r="Q842" s="21">
        <f>COUNTIF(Tableau41516[[#This Row],[Lundi]:[Dimanche]],"&gt;=190")*1000</f>
        <v>0</v>
      </c>
      <c r="R842" s="21">
        <f t="shared" si="26"/>
        <v>0</v>
      </c>
      <c r="S842" s="21">
        <f t="shared" si="27"/>
        <v>0</v>
      </c>
      <c r="T842" s="54" t="str">
        <f>IF(Tableau41516[[#This Row],[Matricule]]&gt;1,IF(COUNTIF(Tableau41516[DateMatricule],Tableau41516[[#This Row],[DateMatricule]])&gt;1,"Doublon",""),"")</f>
        <v/>
      </c>
      <c r="U842"/>
    </row>
    <row r="843" spans="1:21" x14ac:dyDescent="0.25">
      <c r="A843" s="12" t="str">
        <f>IF(Tableau41516[[#This Row],[Semaine]]="","",VLOOKUP(Tableau41516[[#This Row],[Semaine]],Listes!$A:$B,2,FALSE))</f>
        <v/>
      </c>
      <c r="B843" s="12" t="str">
        <f>IF(ISBLANK(Tableau41516[[#This Row],[Matricule]]),"",VLOOKUP(Tableau41516[[#This Row],[Matricule]],#REF!,2,FALSE))</f>
        <v/>
      </c>
      <c r="C843" s="12" t="str">
        <f>IF(ISBLANK(Tableau41516[[#This Row],[Matricule]]),"",VLOOKUP(Tableau41516[[#This Row],[Matricule]],#REF!,3,FALSE))</f>
        <v/>
      </c>
      <c r="D843" s="12" t="str">
        <f>CONCATENATE(Tableau41516[[#This Row],[Semaine]],Tableau41516[[#This Row],[Matricule]])</f>
        <v/>
      </c>
      <c r="H843" s="8"/>
      <c r="I843" s="8"/>
      <c r="J843" s="8"/>
      <c r="K843" s="8"/>
      <c r="L843" s="8"/>
      <c r="M843" s="8"/>
      <c r="N843" s="8"/>
      <c r="O843" s="21">
        <f>COUNTIF(Tableau41516[[#This Row],[Lundi]:[Dimanche]],"&gt;0")</f>
        <v>0</v>
      </c>
      <c r="P843" s="21">
        <f>SUM(Tableau41516[[#This Row],[Lundi]:[Dimanche]])</f>
        <v>0</v>
      </c>
      <c r="Q843" s="21">
        <f>COUNTIF(Tableau41516[[#This Row],[Lundi]:[Dimanche]],"&gt;=190")*1000</f>
        <v>0</v>
      </c>
      <c r="R843" s="21">
        <f t="shared" si="26"/>
        <v>0</v>
      </c>
      <c r="S843" s="21">
        <f t="shared" si="27"/>
        <v>0</v>
      </c>
      <c r="T843" s="54" t="str">
        <f>IF(Tableau41516[[#This Row],[Matricule]]&gt;1,IF(COUNTIF(Tableau41516[DateMatricule],Tableau41516[[#This Row],[DateMatricule]])&gt;1,"Doublon",""),"")</f>
        <v/>
      </c>
      <c r="U843"/>
    </row>
    <row r="844" spans="1:21" x14ac:dyDescent="0.25">
      <c r="A844" s="12" t="str">
        <f>IF(Tableau41516[[#This Row],[Semaine]]="","",VLOOKUP(Tableau41516[[#This Row],[Semaine]],Listes!$A:$B,2,FALSE))</f>
        <v/>
      </c>
      <c r="B844" s="12" t="str">
        <f>IF(ISBLANK(Tableau41516[[#This Row],[Matricule]]),"",VLOOKUP(Tableau41516[[#This Row],[Matricule]],#REF!,2,FALSE))</f>
        <v/>
      </c>
      <c r="C844" s="12" t="str">
        <f>IF(ISBLANK(Tableau41516[[#This Row],[Matricule]]),"",VLOOKUP(Tableau41516[[#This Row],[Matricule]],#REF!,3,FALSE))</f>
        <v/>
      </c>
      <c r="D844" s="12" t="str">
        <f>CONCATENATE(Tableau41516[[#This Row],[Semaine]],Tableau41516[[#This Row],[Matricule]])</f>
        <v/>
      </c>
      <c r="H844" s="8"/>
      <c r="I844" s="8"/>
      <c r="J844" s="8"/>
      <c r="K844" s="8"/>
      <c r="L844" s="8"/>
      <c r="M844" s="8"/>
      <c r="N844" s="8"/>
      <c r="O844" s="21">
        <f>COUNTIF(Tableau41516[[#This Row],[Lundi]:[Dimanche]],"&gt;0")</f>
        <v>0</v>
      </c>
      <c r="P844" s="21">
        <f>SUM(Tableau41516[[#This Row],[Lundi]:[Dimanche]])</f>
        <v>0</v>
      </c>
      <c r="Q844" s="21">
        <f>COUNTIF(Tableau41516[[#This Row],[Lundi]:[Dimanche]],"&gt;=190")*1000</f>
        <v>0</v>
      </c>
      <c r="R844" s="21">
        <f t="shared" si="26"/>
        <v>0</v>
      </c>
      <c r="S844" s="21">
        <f t="shared" si="27"/>
        <v>0</v>
      </c>
      <c r="T844" s="54" t="str">
        <f>IF(Tableau41516[[#This Row],[Matricule]]&gt;1,IF(COUNTIF(Tableau41516[DateMatricule],Tableau41516[[#This Row],[DateMatricule]])&gt;1,"Doublon",""),"")</f>
        <v/>
      </c>
      <c r="U844"/>
    </row>
    <row r="845" spans="1:21" x14ac:dyDescent="0.25">
      <c r="A845" s="12" t="str">
        <f>IF(Tableau41516[[#This Row],[Semaine]]="","",VLOOKUP(Tableau41516[[#This Row],[Semaine]],Listes!$A:$B,2,FALSE))</f>
        <v/>
      </c>
      <c r="B845" s="12" t="str">
        <f>IF(ISBLANK(Tableau41516[[#This Row],[Matricule]]),"",VLOOKUP(Tableau41516[[#This Row],[Matricule]],#REF!,2,FALSE))</f>
        <v/>
      </c>
      <c r="C845" s="12" t="str">
        <f>IF(ISBLANK(Tableau41516[[#This Row],[Matricule]]),"",VLOOKUP(Tableau41516[[#This Row],[Matricule]],#REF!,3,FALSE))</f>
        <v/>
      </c>
      <c r="D845" s="12" t="str">
        <f>CONCATENATE(Tableau41516[[#This Row],[Semaine]],Tableau41516[[#This Row],[Matricule]])</f>
        <v/>
      </c>
      <c r="H845" s="8"/>
      <c r="I845" s="8"/>
      <c r="J845" s="8"/>
      <c r="K845" s="8"/>
      <c r="L845" s="8"/>
      <c r="M845" s="8"/>
      <c r="N845" s="8"/>
      <c r="O845" s="21">
        <f>COUNTIF(Tableau41516[[#This Row],[Lundi]:[Dimanche]],"&gt;0")</f>
        <v>0</v>
      </c>
      <c r="P845" s="21">
        <f>SUM(Tableau41516[[#This Row],[Lundi]:[Dimanche]])</f>
        <v>0</v>
      </c>
      <c r="Q845" s="21">
        <f>COUNTIF(Tableau41516[[#This Row],[Lundi]:[Dimanche]],"&gt;=190")*1000</f>
        <v>0</v>
      </c>
      <c r="R845" s="21">
        <f t="shared" si="26"/>
        <v>0</v>
      </c>
      <c r="S845" s="21">
        <f t="shared" si="27"/>
        <v>0</v>
      </c>
      <c r="T845" s="54" t="str">
        <f>IF(Tableau41516[[#This Row],[Matricule]]&gt;1,IF(COUNTIF(Tableau41516[DateMatricule],Tableau41516[[#This Row],[DateMatricule]])&gt;1,"Doublon",""),"")</f>
        <v/>
      </c>
      <c r="U845"/>
    </row>
    <row r="846" spans="1:21" x14ac:dyDescent="0.25">
      <c r="A846" s="12" t="str">
        <f>IF(Tableau41516[[#This Row],[Semaine]]="","",VLOOKUP(Tableau41516[[#This Row],[Semaine]],Listes!$A:$B,2,FALSE))</f>
        <v/>
      </c>
      <c r="B846" s="12" t="str">
        <f>IF(ISBLANK(Tableau41516[[#This Row],[Matricule]]),"",VLOOKUP(Tableau41516[[#This Row],[Matricule]],#REF!,2,FALSE))</f>
        <v/>
      </c>
      <c r="C846" s="12" t="str">
        <f>IF(ISBLANK(Tableau41516[[#This Row],[Matricule]]),"",VLOOKUP(Tableau41516[[#This Row],[Matricule]],#REF!,3,FALSE))</f>
        <v/>
      </c>
      <c r="D846" s="12" t="str">
        <f>CONCATENATE(Tableau41516[[#This Row],[Semaine]],Tableau41516[[#This Row],[Matricule]])</f>
        <v/>
      </c>
      <c r="H846" s="8"/>
      <c r="I846" s="8"/>
      <c r="J846" s="8"/>
      <c r="K846" s="8"/>
      <c r="L846" s="8"/>
      <c r="M846" s="8"/>
      <c r="N846" s="8"/>
      <c r="O846" s="21">
        <f>COUNTIF(Tableau41516[[#This Row],[Lundi]:[Dimanche]],"&gt;0")</f>
        <v>0</v>
      </c>
      <c r="P846" s="21">
        <f>SUM(Tableau41516[[#This Row],[Lundi]:[Dimanche]])</f>
        <v>0</v>
      </c>
      <c r="Q846" s="21">
        <f>COUNTIF(Tableau41516[[#This Row],[Lundi]:[Dimanche]],"&gt;=190")*1000</f>
        <v>0</v>
      </c>
      <c r="R846" s="21">
        <f t="shared" si="26"/>
        <v>0</v>
      </c>
      <c r="S846" s="21">
        <f t="shared" si="27"/>
        <v>0</v>
      </c>
      <c r="T846" s="54" t="str">
        <f>IF(Tableau41516[[#This Row],[Matricule]]&gt;1,IF(COUNTIF(Tableau41516[DateMatricule],Tableau41516[[#This Row],[DateMatricule]])&gt;1,"Doublon",""),"")</f>
        <v/>
      </c>
      <c r="U846"/>
    </row>
    <row r="847" spans="1:21" x14ac:dyDescent="0.25">
      <c r="A847" s="12" t="str">
        <f>IF(Tableau41516[[#This Row],[Semaine]]="","",VLOOKUP(Tableau41516[[#This Row],[Semaine]],Listes!$A:$B,2,FALSE))</f>
        <v/>
      </c>
      <c r="B847" s="12" t="str">
        <f>IF(ISBLANK(Tableau41516[[#This Row],[Matricule]]),"",VLOOKUP(Tableau41516[[#This Row],[Matricule]],#REF!,2,FALSE))</f>
        <v/>
      </c>
      <c r="C847" s="12" t="str">
        <f>IF(ISBLANK(Tableau41516[[#This Row],[Matricule]]),"",VLOOKUP(Tableau41516[[#This Row],[Matricule]],#REF!,3,FALSE))</f>
        <v/>
      </c>
      <c r="D847" s="12" t="str">
        <f>CONCATENATE(Tableau41516[[#This Row],[Semaine]],Tableau41516[[#This Row],[Matricule]])</f>
        <v/>
      </c>
      <c r="H847" s="8"/>
      <c r="I847" s="8"/>
      <c r="J847" s="8"/>
      <c r="K847" s="8"/>
      <c r="L847" s="8"/>
      <c r="M847" s="8"/>
      <c r="N847" s="8"/>
      <c r="O847" s="21">
        <f>COUNTIF(Tableau41516[[#This Row],[Lundi]:[Dimanche]],"&gt;0")</f>
        <v>0</v>
      </c>
      <c r="P847" s="21">
        <f>SUM(Tableau41516[[#This Row],[Lundi]:[Dimanche]])</f>
        <v>0</v>
      </c>
      <c r="Q847" s="21">
        <f>COUNTIF(Tableau41516[[#This Row],[Lundi]:[Dimanche]],"&gt;=190")*1000</f>
        <v>0</v>
      </c>
      <c r="R847" s="21">
        <f t="shared" si="26"/>
        <v>0</v>
      </c>
      <c r="S847" s="21">
        <f t="shared" si="27"/>
        <v>0</v>
      </c>
      <c r="T847" s="54" t="str">
        <f>IF(Tableau41516[[#This Row],[Matricule]]&gt;1,IF(COUNTIF(Tableau41516[DateMatricule],Tableau41516[[#This Row],[DateMatricule]])&gt;1,"Doublon",""),"")</f>
        <v/>
      </c>
      <c r="U847"/>
    </row>
    <row r="848" spans="1:21" x14ac:dyDescent="0.25">
      <c r="A848" s="12" t="str">
        <f>IF(Tableau41516[[#This Row],[Semaine]]="","",VLOOKUP(Tableau41516[[#This Row],[Semaine]],Listes!$A:$B,2,FALSE))</f>
        <v/>
      </c>
      <c r="B848" s="12" t="str">
        <f>IF(ISBLANK(Tableau41516[[#This Row],[Matricule]]),"",VLOOKUP(Tableau41516[[#This Row],[Matricule]],#REF!,2,FALSE))</f>
        <v/>
      </c>
      <c r="C848" s="12" t="str">
        <f>IF(ISBLANK(Tableau41516[[#This Row],[Matricule]]),"",VLOOKUP(Tableau41516[[#This Row],[Matricule]],#REF!,3,FALSE))</f>
        <v/>
      </c>
      <c r="D848" s="12" t="str">
        <f>CONCATENATE(Tableau41516[[#This Row],[Semaine]],Tableau41516[[#This Row],[Matricule]])</f>
        <v/>
      </c>
      <c r="H848" s="8"/>
      <c r="I848" s="8"/>
      <c r="J848" s="8"/>
      <c r="K848" s="8"/>
      <c r="L848" s="8"/>
      <c r="M848" s="8"/>
      <c r="N848" s="8"/>
      <c r="O848" s="21">
        <f>COUNTIF(Tableau41516[[#This Row],[Lundi]:[Dimanche]],"&gt;0")</f>
        <v>0</v>
      </c>
      <c r="P848" s="21">
        <f>SUM(Tableau41516[[#This Row],[Lundi]:[Dimanche]])</f>
        <v>0</v>
      </c>
      <c r="Q848" s="21">
        <f>COUNTIF(Tableau41516[[#This Row],[Lundi]:[Dimanche]],"&gt;=190")*1000</f>
        <v>0</v>
      </c>
      <c r="R848" s="21">
        <f t="shared" si="26"/>
        <v>0</v>
      </c>
      <c r="S848" s="21">
        <f t="shared" si="27"/>
        <v>0</v>
      </c>
      <c r="T848" s="54" t="str">
        <f>IF(Tableau41516[[#This Row],[Matricule]]&gt;1,IF(COUNTIF(Tableau41516[DateMatricule],Tableau41516[[#This Row],[DateMatricule]])&gt;1,"Doublon",""),"")</f>
        <v/>
      </c>
      <c r="U848"/>
    </row>
    <row r="849" spans="1:21" x14ac:dyDescent="0.25">
      <c r="A849" s="12" t="str">
        <f>IF(Tableau41516[[#This Row],[Semaine]]="","",VLOOKUP(Tableau41516[[#This Row],[Semaine]],Listes!$A:$B,2,FALSE))</f>
        <v/>
      </c>
      <c r="B849" s="12" t="str">
        <f>IF(ISBLANK(Tableau41516[[#This Row],[Matricule]]),"",VLOOKUP(Tableau41516[[#This Row],[Matricule]],#REF!,2,FALSE))</f>
        <v/>
      </c>
      <c r="C849" s="12" t="str">
        <f>IF(ISBLANK(Tableau41516[[#This Row],[Matricule]]),"",VLOOKUP(Tableau41516[[#This Row],[Matricule]],#REF!,3,FALSE))</f>
        <v/>
      </c>
      <c r="D849" s="12" t="str">
        <f>CONCATENATE(Tableau41516[[#This Row],[Semaine]],Tableau41516[[#This Row],[Matricule]])</f>
        <v/>
      </c>
      <c r="H849" s="8"/>
      <c r="I849" s="8"/>
      <c r="J849" s="8"/>
      <c r="K849" s="8"/>
      <c r="L849" s="8"/>
      <c r="M849" s="8"/>
      <c r="N849" s="8"/>
      <c r="O849" s="21">
        <f>COUNTIF(Tableau41516[[#This Row],[Lundi]:[Dimanche]],"&gt;0")</f>
        <v>0</v>
      </c>
      <c r="P849" s="21">
        <f>SUM(Tableau41516[[#This Row],[Lundi]:[Dimanche]])</f>
        <v>0</v>
      </c>
      <c r="Q849" s="21">
        <f>COUNTIF(Tableau41516[[#This Row],[Lundi]:[Dimanche]],"&gt;=190")*1000</f>
        <v>0</v>
      </c>
      <c r="R849" s="21">
        <f t="shared" si="26"/>
        <v>0</v>
      </c>
      <c r="S849" s="21">
        <f t="shared" si="27"/>
        <v>0</v>
      </c>
      <c r="T849" s="54" t="str">
        <f>IF(Tableau41516[[#This Row],[Matricule]]&gt;1,IF(COUNTIF(Tableau41516[DateMatricule],Tableau41516[[#This Row],[DateMatricule]])&gt;1,"Doublon",""),"")</f>
        <v/>
      </c>
      <c r="U849"/>
    </row>
    <row r="850" spans="1:21" x14ac:dyDescent="0.25">
      <c r="A850" s="12" t="str">
        <f>IF(Tableau41516[[#This Row],[Semaine]]="","",VLOOKUP(Tableau41516[[#This Row],[Semaine]],Listes!$A:$B,2,FALSE))</f>
        <v/>
      </c>
      <c r="B850" s="12" t="str">
        <f>IF(ISBLANK(Tableau41516[[#This Row],[Matricule]]),"",VLOOKUP(Tableau41516[[#This Row],[Matricule]],#REF!,2,FALSE))</f>
        <v/>
      </c>
      <c r="C850" s="12" t="str">
        <f>IF(ISBLANK(Tableau41516[[#This Row],[Matricule]]),"",VLOOKUP(Tableau41516[[#This Row],[Matricule]],#REF!,3,FALSE))</f>
        <v/>
      </c>
      <c r="D850" s="12" t="str">
        <f>CONCATENATE(Tableau41516[[#This Row],[Semaine]],Tableau41516[[#This Row],[Matricule]])</f>
        <v/>
      </c>
      <c r="H850" s="8"/>
      <c r="I850" s="8"/>
      <c r="J850" s="8"/>
      <c r="K850" s="8"/>
      <c r="L850" s="8"/>
      <c r="M850" s="8"/>
      <c r="N850" s="8"/>
      <c r="O850" s="21">
        <f>COUNTIF(Tableau41516[[#This Row],[Lundi]:[Dimanche]],"&gt;0")</f>
        <v>0</v>
      </c>
      <c r="P850" s="21">
        <f>SUM(Tableau41516[[#This Row],[Lundi]:[Dimanche]])</f>
        <v>0</v>
      </c>
      <c r="Q850" s="21">
        <f>COUNTIF(Tableau41516[[#This Row],[Lundi]:[Dimanche]],"&gt;=190")*1000</f>
        <v>0</v>
      </c>
      <c r="R850" s="21">
        <f t="shared" si="26"/>
        <v>0</v>
      </c>
      <c r="S850" s="21">
        <f t="shared" si="27"/>
        <v>0</v>
      </c>
      <c r="T850" s="54" t="str">
        <f>IF(Tableau41516[[#This Row],[Matricule]]&gt;1,IF(COUNTIF(Tableau41516[DateMatricule],Tableau41516[[#This Row],[DateMatricule]])&gt;1,"Doublon",""),"")</f>
        <v/>
      </c>
      <c r="U850"/>
    </row>
    <row r="851" spans="1:21" x14ac:dyDescent="0.25">
      <c r="A851" s="12" t="str">
        <f>IF(Tableau41516[[#This Row],[Semaine]]="","",VLOOKUP(Tableau41516[[#This Row],[Semaine]],Listes!$A:$B,2,FALSE))</f>
        <v/>
      </c>
      <c r="B851" s="12" t="str">
        <f>IF(ISBLANK(Tableau41516[[#This Row],[Matricule]]),"",VLOOKUP(Tableau41516[[#This Row],[Matricule]],#REF!,2,FALSE))</f>
        <v/>
      </c>
      <c r="C851" s="12" t="str">
        <f>IF(ISBLANK(Tableau41516[[#This Row],[Matricule]]),"",VLOOKUP(Tableau41516[[#This Row],[Matricule]],#REF!,3,FALSE))</f>
        <v/>
      </c>
      <c r="D851" s="12" t="str">
        <f>CONCATENATE(Tableau41516[[#This Row],[Semaine]],Tableau41516[[#This Row],[Matricule]])</f>
        <v/>
      </c>
      <c r="H851" s="8"/>
      <c r="I851" s="8"/>
      <c r="J851" s="8"/>
      <c r="K851" s="8"/>
      <c r="L851" s="8"/>
      <c r="M851" s="8"/>
      <c r="N851" s="8"/>
      <c r="O851" s="21">
        <f>COUNTIF(Tableau41516[[#This Row],[Lundi]:[Dimanche]],"&gt;0")</f>
        <v>0</v>
      </c>
      <c r="P851" s="21">
        <f>SUM(Tableau41516[[#This Row],[Lundi]:[Dimanche]])</f>
        <v>0</v>
      </c>
      <c r="Q851" s="21">
        <f>COUNTIF(Tableau41516[[#This Row],[Lundi]:[Dimanche]],"&gt;=190")*1000</f>
        <v>0</v>
      </c>
      <c r="R851" s="21">
        <f t="shared" si="26"/>
        <v>0</v>
      </c>
      <c r="S851" s="21">
        <f t="shared" si="27"/>
        <v>0</v>
      </c>
      <c r="T851" s="54" t="str">
        <f>IF(Tableau41516[[#This Row],[Matricule]]&gt;1,IF(COUNTIF(Tableau41516[DateMatricule],Tableau41516[[#This Row],[DateMatricule]])&gt;1,"Doublon",""),"")</f>
        <v/>
      </c>
      <c r="U851"/>
    </row>
    <row r="852" spans="1:21" x14ac:dyDescent="0.25">
      <c r="A852" s="12" t="str">
        <f>IF(Tableau41516[[#This Row],[Semaine]]="","",VLOOKUP(Tableau41516[[#This Row],[Semaine]],Listes!$A:$B,2,FALSE))</f>
        <v/>
      </c>
      <c r="B852" s="12" t="str">
        <f>IF(ISBLANK(Tableau41516[[#This Row],[Matricule]]),"",VLOOKUP(Tableau41516[[#This Row],[Matricule]],#REF!,2,FALSE))</f>
        <v/>
      </c>
      <c r="C852" s="12" t="str">
        <f>IF(ISBLANK(Tableau41516[[#This Row],[Matricule]]),"",VLOOKUP(Tableau41516[[#This Row],[Matricule]],#REF!,3,FALSE))</f>
        <v/>
      </c>
      <c r="D852" s="12" t="str">
        <f>CONCATENATE(Tableau41516[[#This Row],[Semaine]],Tableau41516[[#This Row],[Matricule]])</f>
        <v/>
      </c>
      <c r="H852" s="8"/>
      <c r="I852" s="8"/>
      <c r="J852" s="8"/>
      <c r="K852" s="8"/>
      <c r="L852" s="8"/>
      <c r="M852" s="8"/>
      <c r="N852" s="8"/>
      <c r="O852" s="21">
        <f>COUNTIF(Tableau41516[[#This Row],[Lundi]:[Dimanche]],"&gt;0")</f>
        <v>0</v>
      </c>
      <c r="P852" s="21">
        <f>SUM(Tableau41516[[#This Row],[Lundi]:[Dimanche]])</f>
        <v>0</v>
      </c>
      <c r="Q852" s="21">
        <f>COUNTIF(Tableau41516[[#This Row],[Lundi]:[Dimanche]],"&gt;=190")*1000</f>
        <v>0</v>
      </c>
      <c r="R852" s="21">
        <f t="shared" si="26"/>
        <v>0</v>
      </c>
      <c r="S852" s="21">
        <f t="shared" si="27"/>
        <v>0</v>
      </c>
      <c r="T852" s="54" t="str">
        <f>IF(Tableau41516[[#This Row],[Matricule]]&gt;1,IF(COUNTIF(Tableau41516[DateMatricule],Tableau41516[[#This Row],[DateMatricule]])&gt;1,"Doublon",""),"")</f>
        <v/>
      </c>
      <c r="U852"/>
    </row>
    <row r="853" spans="1:21" x14ac:dyDescent="0.25">
      <c r="A853" s="12" t="str">
        <f>IF(Tableau41516[[#This Row],[Semaine]]="","",VLOOKUP(Tableau41516[[#This Row],[Semaine]],Listes!$A:$B,2,FALSE))</f>
        <v/>
      </c>
      <c r="B853" s="12" t="str">
        <f>IF(ISBLANK(Tableau41516[[#This Row],[Matricule]]),"",VLOOKUP(Tableau41516[[#This Row],[Matricule]],#REF!,2,FALSE))</f>
        <v/>
      </c>
      <c r="C853" s="12" t="str">
        <f>IF(ISBLANK(Tableau41516[[#This Row],[Matricule]]),"",VLOOKUP(Tableau41516[[#This Row],[Matricule]],#REF!,3,FALSE))</f>
        <v/>
      </c>
      <c r="D853" s="12" t="str">
        <f>CONCATENATE(Tableau41516[[#This Row],[Semaine]],Tableau41516[[#This Row],[Matricule]])</f>
        <v/>
      </c>
      <c r="H853" s="8"/>
      <c r="I853" s="8"/>
      <c r="J853" s="8"/>
      <c r="K853" s="8"/>
      <c r="L853" s="8"/>
      <c r="M853" s="8"/>
      <c r="N853" s="8"/>
      <c r="O853" s="21">
        <f>COUNTIF(Tableau41516[[#This Row],[Lundi]:[Dimanche]],"&gt;0")</f>
        <v>0</v>
      </c>
      <c r="P853" s="21">
        <f>SUM(Tableau41516[[#This Row],[Lundi]:[Dimanche]])</f>
        <v>0</v>
      </c>
      <c r="Q853" s="21">
        <f>COUNTIF(Tableau41516[[#This Row],[Lundi]:[Dimanche]],"&gt;=190")*1000</f>
        <v>0</v>
      </c>
      <c r="R853" s="21">
        <f t="shared" si="26"/>
        <v>0</v>
      </c>
      <c r="S853" s="21">
        <f t="shared" si="27"/>
        <v>0</v>
      </c>
      <c r="T853" s="54" t="str">
        <f>IF(Tableau41516[[#This Row],[Matricule]]&gt;1,IF(COUNTIF(Tableau41516[DateMatricule],Tableau41516[[#This Row],[DateMatricule]])&gt;1,"Doublon",""),"")</f>
        <v/>
      </c>
      <c r="U853"/>
    </row>
    <row r="854" spans="1:21" x14ac:dyDescent="0.25">
      <c r="A854" s="12" t="str">
        <f>IF(Tableau41516[[#This Row],[Semaine]]="","",VLOOKUP(Tableau41516[[#This Row],[Semaine]],Listes!$A:$B,2,FALSE))</f>
        <v/>
      </c>
      <c r="B854" s="12" t="str">
        <f>IF(ISBLANK(Tableau41516[[#This Row],[Matricule]]),"",VLOOKUP(Tableau41516[[#This Row],[Matricule]],#REF!,2,FALSE))</f>
        <v/>
      </c>
      <c r="C854" s="12" t="str">
        <f>IF(ISBLANK(Tableau41516[[#This Row],[Matricule]]),"",VLOOKUP(Tableau41516[[#This Row],[Matricule]],#REF!,3,FALSE))</f>
        <v/>
      </c>
      <c r="D854" s="12" t="str">
        <f>CONCATENATE(Tableau41516[[#This Row],[Semaine]],Tableau41516[[#This Row],[Matricule]])</f>
        <v/>
      </c>
      <c r="H854" s="8"/>
      <c r="I854" s="8"/>
      <c r="J854" s="8"/>
      <c r="K854" s="8"/>
      <c r="L854" s="8"/>
      <c r="M854" s="8"/>
      <c r="N854" s="8"/>
      <c r="O854" s="21">
        <f>COUNTIF(Tableau41516[[#This Row],[Lundi]:[Dimanche]],"&gt;0")</f>
        <v>0</v>
      </c>
      <c r="P854" s="21">
        <f>SUM(Tableau41516[[#This Row],[Lundi]:[Dimanche]])</f>
        <v>0</v>
      </c>
      <c r="Q854" s="21">
        <f>COUNTIF(Tableau41516[[#This Row],[Lundi]:[Dimanche]],"&gt;=190")*1000</f>
        <v>0</v>
      </c>
      <c r="R854" s="21">
        <f t="shared" si="26"/>
        <v>0</v>
      </c>
      <c r="S854" s="21">
        <f t="shared" si="27"/>
        <v>0</v>
      </c>
      <c r="T854" s="54" t="str">
        <f>IF(Tableau41516[[#This Row],[Matricule]]&gt;1,IF(COUNTIF(Tableau41516[DateMatricule],Tableau41516[[#This Row],[DateMatricule]])&gt;1,"Doublon",""),"")</f>
        <v/>
      </c>
      <c r="U854"/>
    </row>
    <row r="855" spans="1:21" x14ac:dyDescent="0.25">
      <c r="A855" s="12" t="str">
        <f>IF(Tableau41516[[#This Row],[Semaine]]="","",VLOOKUP(Tableau41516[[#This Row],[Semaine]],Listes!$A:$B,2,FALSE))</f>
        <v/>
      </c>
      <c r="B855" s="12" t="str">
        <f>IF(ISBLANK(Tableau41516[[#This Row],[Matricule]]),"",VLOOKUP(Tableau41516[[#This Row],[Matricule]],#REF!,2,FALSE))</f>
        <v/>
      </c>
      <c r="C855" s="12" t="str">
        <f>IF(ISBLANK(Tableau41516[[#This Row],[Matricule]]),"",VLOOKUP(Tableau41516[[#This Row],[Matricule]],#REF!,3,FALSE))</f>
        <v/>
      </c>
      <c r="D855" s="12" t="str">
        <f>CONCATENATE(Tableau41516[[#This Row],[Semaine]],Tableau41516[[#This Row],[Matricule]])</f>
        <v/>
      </c>
      <c r="H855" s="8"/>
      <c r="I855" s="8"/>
      <c r="J855" s="8"/>
      <c r="K855" s="8"/>
      <c r="L855" s="8"/>
      <c r="M855" s="8"/>
      <c r="N855" s="8"/>
      <c r="O855" s="21">
        <f>COUNTIF(Tableau41516[[#This Row],[Lundi]:[Dimanche]],"&gt;0")</f>
        <v>0</v>
      </c>
      <c r="P855" s="21">
        <f>SUM(Tableau41516[[#This Row],[Lundi]:[Dimanche]])</f>
        <v>0</v>
      </c>
      <c r="Q855" s="21">
        <f>COUNTIF(Tableau41516[[#This Row],[Lundi]:[Dimanche]],"&gt;=190")*1000</f>
        <v>0</v>
      </c>
      <c r="R855" s="21">
        <f t="shared" si="26"/>
        <v>0</v>
      </c>
      <c r="S855" s="21">
        <f t="shared" si="27"/>
        <v>0</v>
      </c>
      <c r="T855" s="54" t="str">
        <f>IF(Tableau41516[[#This Row],[Matricule]]&gt;1,IF(COUNTIF(Tableau41516[DateMatricule],Tableau41516[[#This Row],[DateMatricule]])&gt;1,"Doublon",""),"")</f>
        <v/>
      </c>
      <c r="U855"/>
    </row>
    <row r="856" spans="1:21" x14ac:dyDescent="0.25">
      <c r="A856" s="12" t="str">
        <f>IF(Tableau41516[[#This Row],[Semaine]]="","",VLOOKUP(Tableau41516[[#This Row],[Semaine]],Listes!$A:$B,2,FALSE))</f>
        <v/>
      </c>
      <c r="B856" s="12" t="str">
        <f>IF(ISBLANK(Tableau41516[[#This Row],[Matricule]]),"",VLOOKUP(Tableau41516[[#This Row],[Matricule]],#REF!,2,FALSE))</f>
        <v/>
      </c>
      <c r="C856" s="12" t="str">
        <f>IF(ISBLANK(Tableau41516[[#This Row],[Matricule]]),"",VLOOKUP(Tableau41516[[#This Row],[Matricule]],#REF!,3,FALSE))</f>
        <v/>
      </c>
      <c r="D856" s="12" t="str">
        <f>CONCATENATE(Tableau41516[[#This Row],[Semaine]],Tableau41516[[#This Row],[Matricule]])</f>
        <v/>
      </c>
      <c r="H856" s="8"/>
      <c r="I856" s="8"/>
      <c r="J856" s="8"/>
      <c r="K856" s="8"/>
      <c r="L856" s="8"/>
      <c r="M856" s="8"/>
      <c r="N856" s="8"/>
      <c r="O856" s="21">
        <f>COUNTIF(Tableau41516[[#This Row],[Lundi]:[Dimanche]],"&gt;0")</f>
        <v>0</v>
      </c>
      <c r="P856" s="21">
        <f>SUM(Tableau41516[[#This Row],[Lundi]:[Dimanche]])</f>
        <v>0</v>
      </c>
      <c r="Q856" s="21">
        <f>COUNTIF(Tableau41516[[#This Row],[Lundi]:[Dimanche]],"&gt;=190")*1000</f>
        <v>0</v>
      </c>
      <c r="R856" s="21">
        <f t="shared" si="26"/>
        <v>0</v>
      </c>
      <c r="S856" s="21">
        <f t="shared" si="27"/>
        <v>0</v>
      </c>
      <c r="T856" s="54" t="str">
        <f>IF(Tableau41516[[#This Row],[Matricule]]&gt;1,IF(COUNTIF(Tableau41516[DateMatricule],Tableau41516[[#This Row],[DateMatricule]])&gt;1,"Doublon",""),"")</f>
        <v/>
      </c>
      <c r="U856"/>
    </row>
    <row r="857" spans="1:21" x14ac:dyDescent="0.25">
      <c r="A857" s="12" t="str">
        <f>IF(Tableau41516[[#This Row],[Semaine]]="","",VLOOKUP(Tableau41516[[#This Row],[Semaine]],Listes!$A:$B,2,FALSE))</f>
        <v/>
      </c>
      <c r="B857" s="12" t="str">
        <f>IF(ISBLANK(Tableau41516[[#This Row],[Matricule]]),"",VLOOKUP(Tableau41516[[#This Row],[Matricule]],#REF!,2,FALSE))</f>
        <v/>
      </c>
      <c r="C857" s="12" t="str">
        <f>IF(ISBLANK(Tableau41516[[#This Row],[Matricule]]),"",VLOOKUP(Tableau41516[[#This Row],[Matricule]],#REF!,3,FALSE))</f>
        <v/>
      </c>
      <c r="D857" s="12" t="str">
        <f>CONCATENATE(Tableau41516[[#This Row],[Semaine]],Tableau41516[[#This Row],[Matricule]])</f>
        <v/>
      </c>
      <c r="H857" s="8"/>
      <c r="I857" s="8"/>
      <c r="J857" s="8"/>
      <c r="K857" s="8"/>
      <c r="L857" s="8"/>
      <c r="M857" s="8"/>
      <c r="N857" s="8"/>
      <c r="O857" s="21">
        <f>COUNTIF(Tableau41516[[#This Row],[Lundi]:[Dimanche]],"&gt;0")</f>
        <v>0</v>
      </c>
      <c r="P857" s="21">
        <f>SUM(Tableau41516[[#This Row],[Lundi]:[Dimanche]])</f>
        <v>0</v>
      </c>
      <c r="Q857" s="21">
        <f>COUNTIF(Tableau41516[[#This Row],[Lundi]:[Dimanche]],"&gt;=190")*1000</f>
        <v>0</v>
      </c>
      <c r="R857" s="21">
        <f t="shared" si="26"/>
        <v>0</v>
      </c>
      <c r="S857" s="21">
        <f t="shared" si="27"/>
        <v>0</v>
      </c>
      <c r="T857" s="54" t="str">
        <f>IF(Tableau41516[[#This Row],[Matricule]]&gt;1,IF(COUNTIF(Tableau41516[DateMatricule],Tableau41516[[#This Row],[DateMatricule]])&gt;1,"Doublon",""),"")</f>
        <v/>
      </c>
      <c r="U857"/>
    </row>
    <row r="858" spans="1:21" x14ac:dyDescent="0.25">
      <c r="A858" s="12" t="str">
        <f>IF(Tableau41516[[#This Row],[Semaine]]="","",VLOOKUP(Tableau41516[[#This Row],[Semaine]],Listes!$A:$B,2,FALSE))</f>
        <v/>
      </c>
      <c r="B858" s="12" t="str">
        <f>IF(ISBLANK(Tableau41516[[#This Row],[Matricule]]),"",VLOOKUP(Tableau41516[[#This Row],[Matricule]],#REF!,2,FALSE))</f>
        <v/>
      </c>
      <c r="C858" s="12" t="str">
        <f>IF(ISBLANK(Tableau41516[[#This Row],[Matricule]]),"",VLOOKUP(Tableau41516[[#This Row],[Matricule]],#REF!,3,FALSE))</f>
        <v/>
      </c>
      <c r="D858" s="12" t="str">
        <f>CONCATENATE(Tableau41516[[#This Row],[Semaine]],Tableau41516[[#This Row],[Matricule]])</f>
        <v/>
      </c>
      <c r="H858" s="8"/>
      <c r="I858" s="8"/>
      <c r="J858" s="8"/>
      <c r="K858" s="8"/>
      <c r="L858" s="8"/>
      <c r="M858" s="8"/>
      <c r="N858" s="8"/>
      <c r="O858" s="21">
        <f>COUNTIF(Tableau41516[[#This Row],[Lundi]:[Dimanche]],"&gt;0")</f>
        <v>0</v>
      </c>
      <c r="P858" s="21">
        <f>SUM(Tableau41516[[#This Row],[Lundi]:[Dimanche]])</f>
        <v>0</v>
      </c>
      <c r="Q858" s="21">
        <f>COUNTIF(Tableau41516[[#This Row],[Lundi]:[Dimanche]],"&gt;=190")*1000</f>
        <v>0</v>
      </c>
      <c r="R858" s="21">
        <f t="shared" si="26"/>
        <v>0</v>
      </c>
      <c r="S858" s="21">
        <f t="shared" si="27"/>
        <v>0</v>
      </c>
      <c r="T858" s="54" t="str">
        <f>IF(Tableau41516[[#This Row],[Matricule]]&gt;1,IF(COUNTIF(Tableau41516[DateMatricule],Tableau41516[[#This Row],[DateMatricule]])&gt;1,"Doublon",""),"")</f>
        <v/>
      </c>
      <c r="U858"/>
    </row>
    <row r="859" spans="1:21" x14ac:dyDescent="0.25">
      <c r="A859" s="12" t="str">
        <f>IF(Tableau41516[[#This Row],[Semaine]]="","",VLOOKUP(Tableau41516[[#This Row],[Semaine]],Listes!$A:$B,2,FALSE))</f>
        <v/>
      </c>
      <c r="B859" s="12" t="str">
        <f>IF(ISBLANK(Tableau41516[[#This Row],[Matricule]]),"",VLOOKUP(Tableau41516[[#This Row],[Matricule]],#REF!,2,FALSE))</f>
        <v/>
      </c>
      <c r="C859" s="12" t="str">
        <f>IF(ISBLANK(Tableau41516[[#This Row],[Matricule]]),"",VLOOKUP(Tableau41516[[#This Row],[Matricule]],#REF!,3,FALSE))</f>
        <v/>
      </c>
      <c r="D859" s="12" t="str">
        <f>CONCATENATE(Tableau41516[[#This Row],[Semaine]],Tableau41516[[#This Row],[Matricule]])</f>
        <v/>
      </c>
      <c r="H859" s="8"/>
      <c r="I859" s="8"/>
      <c r="J859" s="8"/>
      <c r="K859" s="8"/>
      <c r="L859" s="8"/>
      <c r="M859" s="8"/>
      <c r="N859" s="8"/>
      <c r="O859" s="21">
        <f>COUNTIF(Tableau41516[[#This Row],[Lundi]:[Dimanche]],"&gt;0")</f>
        <v>0</v>
      </c>
      <c r="P859" s="21">
        <f>SUM(Tableau41516[[#This Row],[Lundi]:[Dimanche]])</f>
        <v>0</v>
      </c>
      <c r="Q859" s="21">
        <f>COUNTIF(Tableau41516[[#This Row],[Lundi]:[Dimanche]],"&gt;=190")*1000</f>
        <v>0</v>
      </c>
      <c r="R859" s="21">
        <f t="shared" si="26"/>
        <v>0</v>
      </c>
      <c r="S859" s="21">
        <f t="shared" si="27"/>
        <v>0</v>
      </c>
      <c r="T859" s="54" t="str">
        <f>IF(Tableau41516[[#This Row],[Matricule]]&gt;1,IF(COUNTIF(Tableau41516[DateMatricule],Tableau41516[[#This Row],[DateMatricule]])&gt;1,"Doublon",""),"")</f>
        <v/>
      </c>
      <c r="U859"/>
    </row>
    <row r="860" spans="1:21" x14ac:dyDescent="0.25">
      <c r="A860" s="12" t="str">
        <f>IF(Tableau41516[[#This Row],[Semaine]]="","",VLOOKUP(Tableau41516[[#This Row],[Semaine]],Listes!$A:$B,2,FALSE))</f>
        <v/>
      </c>
      <c r="B860" s="12" t="str">
        <f>IF(ISBLANK(Tableau41516[[#This Row],[Matricule]]),"",VLOOKUP(Tableau41516[[#This Row],[Matricule]],#REF!,2,FALSE))</f>
        <v/>
      </c>
      <c r="C860" s="12" t="str">
        <f>IF(ISBLANK(Tableau41516[[#This Row],[Matricule]]),"",VLOOKUP(Tableau41516[[#This Row],[Matricule]],#REF!,3,FALSE))</f>
        <v/>
      </c>
      <c r="D860" s="12" t="str">
        <f>CONCATENATE(Tableau41516[[#This Row],[Semaine]],Tableau41516[[#This Row],[Matricule]])</f>
        <v/>
      </c>
      <c r="H860" s="8"/>
      <c r="I860" s="8"/>
      <c r="J860" s="8"/>
      <c r="K860" s="8"/>
      <c r="L860" s="8"/>
      <c r="M860" s="8"/>
      <c r="N860" s="8"/>
      <c r="O860" s="21">
        <f>COUNTIF(Tableau41516[[#This Row],[Lundi]:[Dimanche]],"&gt;0")</f>
        <v>0</v>
      </c>
      <c r="P860" s="21">
        <f>SUM(Tableau41516[[#This Row],[Lundi]:[Dimanche]])</f>
        <v>0</v>
      </c>
      <c r="Q860" s="21">
        <f>COUNTIF(Tableau41516[[#This Row],[Lundi]:[Dimanche]],"&gt;=190")*1000</f>
        <v>0</v>
      </c>
      <c r="R860" s="21">
        <f t="shared" si="26"/>
        <v>0</v>
      </c>
      <c r="S860" s="21">
        <f t="shared" si="27"/>
        <v>0</v>
      </c>
      <c r="T860" s="54" t="str">
        <f>IF(Tableau41516[[#This Row],[Matricule]]&gt;1,IF(COUNTIF(Tableau41516[DateMatricule],Tableau41516[[#This Row],[DateMatricule]])&gt;1,"Doublon",""),"")</f>
        <v/>
      </c>
      <c r="U860"/>
    </row>
    <row r="861" spans="1:21" x14ac:dyDescent="0.25">
      <c r="A861" s="12" t="str">
        <f>IF(Tableau41516[[#This Row],[Semaine]]="","",VLOOKUP(Tableau41516[[#This Row],[Semaine]],Listes!$A:$B,2,FALSE))</f>
        <v/>
      </c>
      <c r="B861" s="12" t="str">
        <f>IF(ISBLANK(Tableau41516[[#This Row],[Matricule]]),"",VLOOKUP(Tableau41516[[#This Row],[Matricule]],#REF!,2,FALSE))</f>
        <v/>
      </c>
      <c r="C861" s="12" t="str">
        <f>IF(ISBLANK(Tableau41516[[#This Row],[Matricule]]),"",VLOOKUP(Tableau41516[[#This Row],[Matricule]],#REF!,3,FALSE))</f>
        <v/>
      </c>
      <c r="D861" s="12" t="str">
        <f>CONCATENATE(Tableau41516[[#This Row],[Semaine]],Tableau41516[[#This Row],[Matricule]])</f>
        <v/>
      </c>
      <c r="H861" s="8"/>
      <c r="I861" s="8"/>
      <c r="J861" s="8"/>
      <c r="K861" s="8"/>
      <c r="L861" s="8"/>
      <c r="M861" s="8"/>
      <c r="N861" s="8"/>
      <c r="O861" s="21">
        <f>COUNTIF(Tableau41516[[#This Row],[Lundi]:[Dimanche]],"&gt;0")</f>
        <v>0</v>
      </c>
      <c r="P861" s="21">
        <f>SUM(Tableau41516[[#This Row],[Lundi]:[Dimanche]])</f>
        <v>0</v>
      </c>
      <c r="Q861" s="21">
        <f>COUNTIF(Tableau41516[[#This Row],[Lundi]:[Dimanche]],"&gt;=190")*1000</f>
        <v>0</v>
      </c>
      <c r="R861" s="21">
        <f t="shared" si="26"/>
        <v>0</v>
      </c>
      <c r="S861" s="21">
        <f t="shared" si="27"/>
        <v>0</v>
      </c>
      <c r="T861" s="54" t="str">
        <f>IF(Tableau41516[[#This Row],[Matricule]]&gt;1,IF(COUNTIF(Tableau41516[DateMatricule],Tableau41516[[#This Row],[DateMatricule]])&gt;1,"Doublon",""),"")</f>
        <v/>
      </c>
      <c r="U861"/>
    </row>
    <row r="862" spans="1:21" x14ac:dyDescent="0.25">
      <c r="A862" s="12" t="str">
        <f>IF(Tableau41516[[#This Row],[Semaine]]="","",VLOOKUP(Tableau41516[[#This Row],[Semaine]],Listes!$A:$B,2,FALSE))</f>
        <v/>
      </c>
      <c r="B862" s="12" t="str">
        <f>IF(ISBLANK(Tableau41516[[#This Row],[Matricule]]),"",VLOOKUP(Tableau41516[[#This Row],[Matricule]],#REF!,2,FALSE))</f>
        <v/>
      </c>
      <c r="C862" s="12" t="str">
        <f>IF(ISBLANK(Tableau41516[[#This Row],[Matricule]]),"",VLOOKUP(Tableau41516[[#This Row],[Matricule]],#REF!,3,FALSE))</f>
        <v/>
      </c>
      <c r="D862" s="12" t="str">
        <f>CONCATENATE(Tableau41516[[#This Row],[Semaine]],Tableau41516[[#This Row],[Matricule]])</f>
        <v/>
      </c>
      <c r="H862" s="8"/>
      <c r="I862" s="8"/>
      <c r="J862" s="8"/>
      <c r="K862" s="8"/>
      <c r="L862" s="8"/>
      <c r="M862" s="8"/>
      <c r="N862" s="8"/>
      <c r="O862" s="21">
        <f>COUNTIF(Tableau41516[[#This Row],[Lundi]:[Dimanche]],"&gt;0")</f>
        <v>0</v>
      </c>
      <c r="P862" s="21">
        <f>SUM(Tableau41516[[#This Row],[Lundi]:[Dimanche]])</f>
        <v>0</v>
      </c>
      <c r="Q862" s="21">
        <f>COUNTIF(Tableau41516[[#This Row],[Lundi]:[Dimanche]],"&gt;=190")*1000</f>
        <v>0</v>
      </c>
      <c r="R862" s="21">
        <f t="shared" si="26"/>
        <v>0</v>
      </c>
      <c r="S862" s="21">
        <f t="shared" si="27"/>
        <v>0</v>
      </c>
      <c r="T862" s="54" t="str">
        <f>IF(Tableau41516[[#This Row],[Matricule]]&gt;1,IF(COUNTIF(Tableau41516[DateMatricule],Tableau41516[[#This Row],[DateMatricule]])&gt;1,"Doublon",""),"")</f>
        <v/>
      </c>
      <c r="U862"/>
    </row>
    <row r="863" spans="1:21" x14ac:dyDescent="0.25">
      <c r="A863" s="12" t="str">
        <f>IF(Tableau41516[[#This Row],[Semaine]]="","",VLOOKUP(Tableau41516[[#This Row],[Semaine]],Listes!$A:$B,2,FALSE))</f>
        <v/>
      </c>
      <c r="B863" s="12" t="str">
        <f>IF(ISBLANK(Tableau41516[[#This Row],[Matricule]]),"",VLOOKUP(Tableau41516[[#This Row],[Matricule]],#REF!,2,FALSE))</f>
        <v/>
      </c>
      <c r="C863" s="12" t="str">
        <f>IF(ISBLANK(Tableau41516[[#This Row],[Matricule]]),"",VLOOKUP(Tableau41516[[#This Row],[Matricule]],#REF!,3,FALSE))</f>
        <v/>
      </c>
      <c r="D863" s="12" t="str">
        <f>CONCATENATE(Tableau41516[[#This Row],[Semaine]],Tableau41516[[#This Row],[Matricule]])</f>
        <v/>
      </c>
      <c r="H863" s="8"/>
      <c r="I863" s="8"/>
      <c r="J863" s="8"/>
      <c r="K863" s="8"/>
      <c r="L863" s="8"/>
      <c r="M863" s="8"/>
      <c r="N863" s="8"/>
      <c r="O863" s="21">
        <f>COUNTIF(Tableau41516[[#This Row],[Lundi]:[Dimanche]],"&gt;0")</f>
        <v>0</v>
      </c>
      <c r="P863" s="21">
        <f>SUM(Tableau41516[[#This Row],[Lundi]:[Dimanche]])</f>
        <v>0</v>
      </c>
      <c r="Q863" s="21">
        <f>COUNTIF(Tableau41516[[#This Row],[Lundi]:[Dimanche]],"&gt;=190")*1000</f>
        <v>0</v>
      </c>
      <c r="R863" s="21">
        <f t="shared" si="26"/>
        <v>0</v>
      </c>
      <c r="S863" s="21">
        <f t="shared" si="27"/>
        <v>0</v>
      </c>
      <c r="T863" s="54" t="str">
        <f>IF(Tableau41516[[#This Row],[Matricule]]&gt;1,IF(COUNTIF(Tableau41516[DateMatricule],Tableau41516[[#This Row],[DateMatricule]])&gt;1,"Doublon",""),"")</f>
        <v/>
      </c>
      <c r="U863"/>
    </row>
    <row r="864" spans="1:21" x14ac:dyDescent="0.25">
      <c r="A864" s="12" t="str">
        <f>IF(Tableau41516[[#This Row],[Semaine]]="","",VLOOKUP(Tableau41516[[#This Row],[Semaine]],Listes!$A:$B,2,FALSE))</f>
        <v/>
      </c>
      <c r="B864" s="12" t="str">
        <f>IF(ISBLANK(Tableau41516[[#This Row],[Matricule]]),"",VLOOKUP(Tableau41516[[#This Row],[Matricule]],#REF!,2,FALSE))</f>
        <v/>
      </c>
      <c r="C864" s="12" t="str">
        <f>IF(ISBLANK(Tableau41516[[#This Row],[Matricule]]),"",VLOOKUP(Tableau41516[[#This Row],[Matricule]],#REF!,3,FALSE))</f>
        <v/>
      </c>
      <c r="D864" s="12" t="str">
        <f>CONCATENATE(Tableau41516[[#This Row],[Semaine]],Tableau41516[[#This Row],[Matricule]])</f>
        <v/>
      </c>
      <c r="H864" s="8"/>
      <c r="I864" s="8"/>
      <c r="J864" s="8"/>
      <c r="K864" s="8"/>
      <c r="L864" s="8"/>
      <c r="M864" s="8"/>
      <c r="N864" s="8"/>
      <c r="O864" s="21">
        <f>COUNTIF(Tableau41516[[#This Row],[Lundi]:[Dimanche]],"&gt;0")</f>
        <v>0</v>
      </c>
      <c r="P864" s="21">
        <f>SUM(Tableau41516[[#This Row],[Lundi]:[Dimanche]])</f>
        <v>0</v>
      </c>
      <c r="Q864" s="21">
        <f>COUNTIF(Tableau41516[[#This Row],[Lundi]:[Dimanche]],"&gt;=190")*1000</f>
        <v>0</v>
      </c>
      <c r="R864" s="21">
        <f t="shared" si="26"/>
        <v>0</v>
      </c>
      <c r="S864" s="21">
        <f t="shared" si="27"/>
        <v>0</v>
      </c>
      <c r="T864" s="54" t="str">
        <f>IF(Tableau41516[[#This Row],[Matricule]]&gt;1,IF(COUNTIF(Tableau41516[DateMatricule],Tableau41516[[#This Row],[DateMatricule]])&gt;1,"Doublon",""),"")</f>
        <v/>
      </c>
      <c r="U864"/>
    </row>
    <row r="865" spans="1:21" x14ac:dyDescent="0.25">
      <c r="A865" s="12" t="str">
        <f>IF(Tableau41516[[#This Row],[Semaine]]="","",VLOOKUP(Tableau41516[[#This Row],[Semaine]],Listes!$A:$B,2,FALSE))</f>
        <v/>
      </c>
      <c r="B865" s="12" t="str">
        <f>IF(ISBLANK(Tableau41516[[#This Row],[Matricule]]),"",VLOOKUP(Tableau41516[[#This Row],[Matricule]],#REF!,2,FALSE))</f>
        <v/>
      </c>
      <c r="C865" s="12" t="str">
        <f>IF(ISBLANK(Tableau41516[[#This Row],[Matricule]]),"",VLOOKUP(Tableau41516[[#This Row],[Matricule]],#REF!,3,FALSE))</f>
        <v/>
      </c>
      <c r="D865" s="12" t="str">
        <f>CONCATENATE(Tableau41516[[#This Row],[Semaine]],Tableau41516[[#This Row],[Matricule]])</f>
        <v/>
      </c>
      <c r="H865" s="8"/>
      <c r="I865" s="8"/>
      <c r="J865" s="8"/>
      <c r="K865" s="8"/>
      <c r="L865" s="8"/>
      <c r="M865" s="8"/>
      <c r="N865" s="8"/>
      <c r="O865" s="21">
        <f>COUNTIF(Tableau41516[[#This Row],[Lundi]:[Dimanche]],"&gt;0")</f>
        <v>0</v>
      </c>
      <c r="P865" s="21">
        <f>SUM(Tableau41516[[#This Row],[Lundi]:[Dimanche]])</f>
        <v>0</v>
      </c>
      <c r="Q865" s="21">
        <f>COUNTIF(Tableau41516[[#This Row],[Lundi]:[Dimanche]],"&gt;=190")*1000</f>
        <v>0</v>
      </c>
      <c r="R865" s="21">
        <f t="shared" si="26"/>
        <v>0</v>
      </c>
      <c r="S865" s="21">
        <f t="shared" si="27"/>
        <v>0</v>
      </c>
      <c r="T865" s="54" t="str">
        <f>IF(Tableau41516[[#This Row],[Matricule]]&gt;1,IF(COUNTIF(Tableau41516[DateMatricule],Tableau41516[[#This Row],[DateMatricule]])&gt;1,"Doublon",""),"")</f>
        <v/>
      </c>
      <c r="U865"/>
    </row>
    <row r="866" spans="1:21" x14ac:dyDescent="0.25">
      <c r="A866" s="12" t="str">
        <f>IF(Tableau41516[[#This Row],[Semaine]]="","",VLOOKUP(Tableau41516[[#This Row],[Semaine]],Listes!$A:$B,2,FALSE))</f>
        <v/>
      </c>
      <c r="B866" s="12" t="str">
        <f>IF(ISBLANK(Tableau41516[[#This Row],[Matricule]]),"",VLOOKUP(Tableau41516[[#This Row],[Matricule]],#REF!,2,FALSE))</f>
        <v/>
      </c>
      <c r="C866" s="12" t="str">
        <f>IF(ISBLANK(Tableau41516[[#This Row],[Matricule]]),"",VLOOKUP(Tableau41516[[#This Row],[Matricule]],#REF!,3,FALSE))</f>
        <v/>
      </c>
      <c r="D866" s="12" t="str">
        <f>CONCATENATE(Tableau41516[[#This Row],[Semaine]],Tableau41516[[#This Row],[Matricule]])</f>
        <v/>
      </c>
      <c r="H866" s="8"/>
      <c r="I866" s="8"/>
      <c r="J866" s="8"/>
      <c r="K866" s="8"/>
      <c r="L866" s="8"/>
      <c r="M866" s="8"/>
      <c r="N866" s="8"/>
      <c r="O866" s="21">
        <f>COUNTIF(Tableau41516[[#This Row],[Lundi]:[Dimanche]],"&gt;0")</f>
        <v>0</v>
      </c>
      <c r="P866" s="21">
        <f>SUM(Tableau41516[[#This Row],[Lundi]:[Dimanche]])</f>
        <v>0</v>
      </c>
      <c r="Q866" s="21">
        <f>COUNTIF(Tableau41516[[#This Row],[Lundi]:[Dimanche]],"&gt;=190")*1000</f>
        <v>0</v>
      </c>
      <c r="R866" s="21">
        <f t="shared" si="26"/>
        <v>0</v>
      </c>
      <c r="S866" s="21">
        <f t="shared" si="27"/>
        <v>0</v>
      </c>
      <c r="T866" s="54" t="str">
        <f>IF(Tableau41516[[#This Row],[Matricule]]&gt;1,IF(COUNTIF(Tableau41516[DateMatricule],Tableau41516[[#This Row],[DateMatricule]])&gt;1,"Doublon",""),"")</f>
        <v/>
      </c>
      <c r="U866"/>
    </row>
    <row r="867" spans="1:21" x14ac:dyDescent="0.25">
      <c r="A867" s="12" t="str">
        <f>IF(Tableau41516[[#This Row],[Semaine]]="","",VLOOKUP(Tableau41516[[#This Row],[Semaine]],Listes!$A:$B,2,FALSE))</f>
        <v/>
      </c>
      <c r="B867" s="12" t="str">
        <f>IF(ISBLANK(Tableau41516[[#This Row],[Matricule]]),"",VLOOKUP(Tableau41516[[#This Row],[Matricule]],#REF!,2,FALSE))</f>
        <v/>
      </c>
      <c r="C867" s="12" t="str">
        <f>IF(ISBLANK(Tableau41516[[#This Row],[Matricule]]),"",VLOOKUP(Tableau41516[[#This Row],[Matricule]],#REF!,3,FALSE))</f>
        <v/>
      </c>
      <c r="D867" s="12" t="str">
        <f>CONCATENATE(Tableau41516[[#This Row],[Semaine]],Tableau41516[[#This Row],[Matricule]])</f>
        <v/>
      </c>
      <c r="H867" s="8"/>
      <c r="I867" s="8"/>
      <c r="J867" s="8"/>
      <c r="K867" s="8"/>
      <c r="L867" s="8"/>
      <c r="M867" s="8"/>
      <c r="N867" s="8"/>
      <c r="O867" s="21">
        <f>COUNTIF(Tableau41516[[#This Row],[Lundi]:[Dimanche]],"&gt;0")</f>
        <v>0</v>
      </c>
      <c r="P867" s="21">
        <f>SUM(Tableau41516[[#This Row],[Lundi]:[Dimanche]])</f>
        <v>0</v>
      </c>
      <c r="Q867" s="21">
        <f>COUNTIF(Tableau41516[[#This Row],[Lundi]:[Dimanche]],"&gt;=190")*1000</f>
        <v>0</v>
      </c>
      <c r="R867" s="21">
        <f t="shared" si="26"/>
        <v>0</v>
      </c>
      <c r="S867" s="21">
        <f t="shared" si="27"/>
        <v>0</v>
      </c>
      <c r="T867" s="54" t="str">
        <f>IF(Tableau41516[[#This Row],[Matricule]]&gt;1,IF(COUNTIF(Tableau41516[DateMatricule],Tableau41516[[#This Row],[DateMatricule]])&gt;1,"Doublon",""),"")</f>
        <v/>
      </c>
      <c r="U867"/>
    </row>
    <row r="868" spans="1:21" x14ac:dyDescent="0.25">
      <c r="A868" s="12" t="str">
        <f>IF(Tableau41516[[#This Row],[Semaine]]="","",VLOOKUP(Tableau41516[[#This Row],[Semaine]],Listes!$A:$B,2,FALSE))</f>
        <v/>
      </c>
      <c r="B868" s="12" t="str">
        <f>IF(ISBLANK(Tableau41516[[#This Row],[Matricule]]),"",VLOOKUP(Tableau41516[[#This Row],[Matricule]],#REF!,2,FALSE))</f>
        <v/>
      </c>
      <c r="C868" s="12" t="str">
        <f>IF(ISBLANK(Tableau41516[[#This Row],[Matricule]]),"",VLOOKUP(Tableau41516[[#This Row],[Matricule]],#REF!,3,FALSE))</f>
        <v/>
      </c>
      <c r="D868" s="12" t="str">
        <f>CONCATENATE(Tableau41516[[#This Row],[Semaine]],Tableau41516[[#This Row],[Matricule]])</f>
        <v/>
      </c>
      <c r="H868" s="8"/>
      <c r="I868" s="8"/>
      <c r="J868" s="8"/>
      <c r="K868" s="8"/>
      <c r="L868" s="8"/>
      <c r="M868" s="8"/>
      <c r="N868" s="8"/>
      <c r="O868" s="21">
        <f>COUNTIF(Tableau41516[[#This Row],[Lundi]:[Dimanche]],"&gt;0")</f>
        <v>0</v>
      </c>
      <c r="P868" s="21">
        <f>SUM(Tableau41516[[#This Row],[Lundi]:[Dimanche]])</f>
        <v>0</v>
      </c>
      <c r="Q868" s="21">
        <f>COUNTIF(Tableau41516[[#This Row],[Lundi]:[Dimanche]],"&gt;=190")*1000</f>
        <v>0</v>
      </c>
      <c r="R868" s="21">
        <f t="shared" si="26"/>
        <v>0</v>
      </c>
      <c r="S868" s="21">
        <f t="shared" si="27"/>
        <v>0</v>
      </c>
      <c r="T868" s="54" t="str">
        <f>IF(Tableau41516[[#This Row],[Matricule]]&gt;1,IF(COUNTIF(Tableau41516[DateMatricule],Tableau41516[[#This Row],[DateMatricule]])&gt;1,"Doublon",""),"")</f>
        <v/>
      </c>
      <c r="U868"/>
    </row>
    <row r="869" spans="1:21" x14ac:dyDescent="0.25">
      <c r="A869" s="12" t="str">
        <f>IF(Tableau41516[[#This Row],[Semaine]]="","",VLOOKUP(Tableau41516[[#This Row],[Semaine]],Listes!$A:$B,2,FALSE))</f>
        <v/>
      </c>
      <c r="B869" s="12" t="str">
        <f>IF(ISBLANK(Tableau41516[[#This Row],[Matricule]]),"",VLOOKUP(Tableau41516[[#This Row],[Matricule]],#REF!,2,FALSE))</f>
        <v/>
      </c>
      <c r="C869" s="12" t="str">
        <f>IF(ISBLANK(Tableau41516[[#This Row],[Matricule]]),"",VLOOKUP(Tableau41516[[#This Row],[Matricule]],#REF!,3,FALSE))</f>
        <v/>
      </c>
      <c r="D869" s="12" t="str">
        <f>CONCATENATE(Tableau41516[[#This Row],[Semaine]],Tableau41516[[#This Row],[Matricule]])</f>
        <v/>
      </c>
      <c r="H869" s="8"/>
      <c r="I869" s="8"/>
      <c r="J869" s="8"/>
      <c r="K869" s="8"/>
      <c r="L869" s="8"/>
      <c r="M869" s="8"/>
      <c r="N869" s="8"/>
      <c r="O869" s="21">
        <f>COUNTIF(Tableau41516[[#This Row],[Lundi]:[Dimanche]],"&gt;0")</f>
        <v>0</v>
      </c>
      <c r="P869" s="21">
        <f>SUM(Tableau41516[[#This Row],[Lundi]:[Dimanche]])</f>
        <v>0</v>
      </c>
      <c r="Q869" s="21">
        <f>COUNTIF(Tableau41516[[#This Row],[Lundi]:[Dimanche]],"&gt;=190")*1000</f>
        <v>0</v>
      </c>
      <c r="R869" s="21">
        <f t="shared" si="26"/>
        <v>0</v>
      </c>
      <c r="S869" s="21">
        <f t="shared" si="27"/>
        <v>0</v>
      </c>
      <c r="T869" s="54" t="str">
        <f>IF(Tableau41516[[#This Row],[Matricule]]&gt;1,IF(COUNTIF(Tableau41516[DateMatricule],Tableau41516[[#This Row],[DateMatricule]])&gt;1,"Doublon",""),"")</f>
        <v/>
      </c>
      <c r="U869"/>
    </row>
    <row r="870" spans="1:21" x14ac:dyDescent="0.25">
      <c r="A870" s="12" t="str">
        <f>IF(Tableau41516[[#This Row],[Semaine]]="","",VLOOKUP(Tableau41516[[#This Row],[Semaine]],Listes!$A:$B,2,FALSE))</f>
        <v/>
      </c>
      <c r="B870" s="12" t="str">
        <f>IF(ISBLANK(Tableau41516[[#This Row],[Matricule]]),"",VLOOKUP(Tableau41516[[#This Row],[Matricule]],#REF!,2,FALSE))</f>
        <v/>
      </c>
      <c r="C870" s="12" t="str">
        <f>IF(ISBLANK(Tableau41516[[#This Row],[Matricule]]),"",VLOOKUP(Tableau41516[[#This Row],[Matricule]],#REF!,3,FALSE))</f>
        <v/>
      </c>
      <c r="D870" s="12" t="str">
        <f>CONCATENATE(Tableau41516[[#This Row],[Semaine]],Tableau41516[[#This Row],[Matricule]])</f>
        <v/>
      </c>
      <c r="H870" s="8"/>
      <c r="I870" s="8"/>
      <c r="J870" s="8"/>
      <c r="K870" s="8"/>
      <c r="L870" s="8"/>
      <c r="M870" s="8"/>
      <c r="N870" s="8"/>
      <c r="O870" s="21">
        <f>COUNTIF(Tableau41516[[#This Row],[Lundi]:[Dimanche]],"&gt;0")</f>
        <v>0</v>
      </c>
      <c r="P870" s="21">
        <f>SUM(Tableau41516[[#This Row],[Lundi]:[Dimanche]])</f>
        <v>0</v>
      </c>
      <c r="Q870" s="21">
        <f>COUNTIF(Tableau41516[[#This Row],[Lundi]:[Dimanche]],"&gt;=190")*1000</f>
        <v>0</v>
      </c>
      <c r="R870" s="21">
        <f t="shared" si="26"/>
        <v>0</v>
      </c>
      <c r="S870" s="21">
        <f t="shared" si="27"/>
        <v>0</v>
      </c>
      <c r="T870" s="54" t="str">
        <f>IF(Tableau41516[[#This Row],[Matricule]]&gt;1,IF(COUNTIF(Tableau41516[DateMatricule],Tableau41516[[#This Row],[DateMatricule]])&gt;1,"Doublon",""),"")</f>
        <v/>
      </c>
      <c r="U870"/>
    </row>
    <row r="871" spans="1:21" x14ac:dyDescent="0.25">
      <c r="A871" s="12" t="str">
        <f>IF(Tableau41516[[#This Row],[Semaine]]="","",VLOOKUP(Tableau41516[[#This Row],[Semaine]],Listes!$A:$B,2,FALSE))</f>
        <v/>
      </c>
      <c r="B871" s="12" t="str">
        <f>IF(ISBLANK(Tableau41516[[#This Row],[Matricule]]),"",VLOOKUP(Tableau41516[[#This Row],[Matricule]],#REF!,2,FALSE))</f>
        <v/>
      </c>
      <c r="C871" s="12" t="str">
        <f>IF(ISBLANK(Tableau41516[[#This Row],[Matricule]]),"",VLOOKUP(Tableau41516[[#This Row],[Matricule]],#REF!,3,FALSE))</f>
        <v/>
      </c>
      <c r="D871" s="12" t="str">
        <f>CONCATENATE(Tableau41516[[#This Row],[Semaine]],Tableau41516[[#This Row],[Matricule]])</f>
        <v/>
      </c>
      <c r="H871" s="8"/>
      <c r="I871" s="8"/>
      <c r="J871" s="8"/>
      <c r="K871" s="8"/>
      <c r="L871" s="8"/>
      <c r="M871" s="8"/>
      <c r="N871" s="8"/>
      <c r="O871" s="21">
        <f>COUNTIF(Tableau41516[[#This Row],[Lundi]:[Dimanche]],"&gt;0")</f>
        <v>0</v>
      </c>
      <c r="P871" s="21">
        <f>SUM(Tableau41516[[#This Row],[Lundi]:[Dimanche]])</f>
        <v>0</v>
      </c>
      <c r="Q871" s="21">
        <f>COUNTIF(Tableau41516[[#This Row],[Lundi]:[Dimanche]],"&gt;=190")*1000</f>
        <v>0</v>
      </c>
      <c r="R871" s="21">
        <f t="shared" si="26"/>
        <v>0</v>
      </c>
      <c r="S871" s="21">
        <f t="shared" si="27"/>
        <v>0</v>
      </c>
      <c r="T871" s="54" t="str">
        <f>IF(Tableau41516[[#This Row],[Matricule]]&gt;1,IF(COUNTIF(Tableau41516[DateMatricule],Tableau41516[[#This Row],[DateMatricule]])&gt;1,"Doublon",""),"")</f>
        <v/>
      </c>
      <c r="U871"/>
    </row>
    <row r="872" spans="1:21" x14ac:dyDescent="0.25">
      <c r="A872" s="12" t="str">
        <f>IF(Tableau41516[[#This Row],[Semaine]]="","",VLOOKUP(Tableau41516[[#This Row],[Semaine]],Listes!$A:$B,2,FALSE))</f>
        <v/>
      </c>
      <c r="B872" s="12" t="str">
        <f>IF(ISBLANK(Tableau41516[[#This Row],[Matricule]]),"",VLOOKUP(Tableau41516[[#This Row],[Matricule]],#REF!,2,FALSE))</f>
        <v/>
      </c>
      <c r="C872" s="12" t="str">
        <f>IF(ISBLANK(Tableau41516[[#This Row],[Matricule]]),"",VLOOKUP(Tableau41516[[#This Row],[Matricule]],#REF!,3,FALSE))</f>
        <v/>
      </c>
      <c r="D872" s="12" t="str">
        <f>CONCATENATE(Tableau41516[[#This Row],[Semaine]],Tableau41516[[#This Row],[Matricule]])</f>
        <v/>
      </c>
      <c r="H872" s="8"/>
      <c r="I872" s="8"/>
      <c r="J872" s="8"/>
      <c r="K872" s="8"/>
      <c r="L872" s="8"/>
      <c r="M872" s="8"/>
      <c r="N872" s="8"/>
      <c r="O872" s="21">
        <f>COUNTIF(Tableau41516[[#This Row],[Lundi]:[Dimanche]],"&gt;0")</f>
        <v>0</v>
      </c>
      <c r="P872" s="21">
        <f>SUM(Tableau41516[[#This Row],[Lundi]:[Dimanche]])</f>
        <v>0</v>
      </c>
      <c r="Q872" s="21">
        <f>COUNTIF(Tableau41516[[#This Row],[Lundi]:[Dimanche]],"&gt;=190")*1000</f>
        <v>0</v>
      </c>
      <c r="R872" s="21">
        <f t="shared" si="26"/>
        <v>0</v>
      </c>
      <c r="S872" s="21">
        <f t="shared" si="27"/>
        <v>0</v>
      </c>
      <c r="T872" s="54" t="str">
        <f>IF(Tableau41516[[#This Row],[Matricule]]&gt;1,IF(COUNTIF(Tableau41516[DateMatricule],Tableau41516[[#This Row],[DateMatricule]])&gt;1,"Doublon",""),"")</f>
        <v/>
      </c>
      <c r="U872"/>
    </row>
    <row r="873" spans="1:21" x14ac:dyDescent="0.25">
      <c r="A873" s="12" t="str">
        <f>IF(Tableau41516[[#This Row],[Semaine]]="","",VLOOKUP(Tableau41516[[#This Row],[Semaine]],Listes!$A:$B,2,FALSE))</f>
        <v/>
      </c>
      <c r="B873" s="12" t="str">
        <f>IF(ISBLANK(Tableau41516[[#This Row],[Matricule]]),"",VLOOKUP(Tableau41516[[#This Row],[Matricule]],#REF!,2,FALSE))</f>
        <v/>
      </c>
      <c r="C873" s="12" t="str">
        <f>IF(ISBLANK(Tableau41516[[#This Row],[Matricule]]),"",VLOOKUP(Tableau41516[[#This Row],[Matricule]],#REF!,3,FALSE))</f>
        <v/>
      </c>
      <c r="D873" s="12" t="str">
        <f>CONCATENATE(Tableau41516[[#This Row],[Semaine]],Tableau41516[[#This Row],[Matricule]])</f>
        <v/>
      </c>
      <c r="H873" s="8"/>
      <c r="I873" s="8"/>
      <c r="J873" s="8"/>
      <c r="K873" s="8"/>
      <c r="L873" s="8"/>
      <c r="M873" s="8"/>
      <c r="N873" s="8"/>
      <c r="O873" s="21">
        <f>COUNTIF(Tableau41516[[#This Row],[Lundi]:[Dimanche]],"&gt;0")</f>
        <v>0</v>
      </c>
      <c r="P873" s="21">
        <f>SUM(Tableau41516[[#This Row],[Lundi]:[Dimanche]])</f>
        <v>0</v>
      </c>
      <c r="Q873" s="21">
        <f>COUNTIF(Tableau41516[[#This Row],[Lundi]:[Dimanche]],"&gt;=190")*1000</f>
        <v>0</v>
      </c>
      <c r="R873" s="21">
        <f t="shared" si="26"/>
        <v>0</v>
      </c>
      <c r="S873" s="21">
        <f t="shared" si="27"/>
        <v>0</v>
      </c>
      <c r="T873" s="54" t="str">
        <f>IF(Tableau41516[[#This Row],[Matricule]]&gt;1,IF(COUNTIF(Tableau41516[DateMatricule],Tableau41516[[#This Row],[DateMatricule]])&gt;1,"Doublon",""),"")</f>
        <v/>
      </c>
      <c r="U873"/>
    </row>
    <row r="874" spans="1:21" x14ac:dyDescent="0.25">
      <c r="A874" s="12" t="str">
        <f>IF(Tableau41516[[#This Row],[Semaine]]="","",VLOOKUP(Tableau41516[[#This Row],[Semaine]],Listes!$A:$B,2,FALSE))</f>
        <v/>
      </c>
      <c r="B874" s="12" t="str">
        <f>IF(ISBLANK(Tableau41516[[#This Row],[Matricule]]),"",VLOOKUP(Tableau41516[[#This Row],[Matricule]],#REF!,2,FALSE))</f>
        <v/>
      </c>
      <c r="C874" s="12" t="str">
        <f>IF(ISBLANK(Tableau41516[[#This Row],[Matricule]]),"",VLOOKUP(Tableau41516[[#This Row],[Matricule]],#REF!,3,FALSE))</f>
        <v/>
      </c>
      <c r="D874" s="12" t="str">
        <f>CONCATENATE(Tableau41516[[#This Row],[Semaine]],Tableau41516[[#This Row],[Matricule]])</f>
        <v/>
      </c>
      <c r="H874" s="8"/>
      <c r="I874" s="8"/>
      <c r="J874" s="8"/>
      <c r="K874" s="8"/>
      <c r="L874" s="8"/>
      <c r="M874" s="8"/>
      <c r="N874" s="8"/>
      <c r="O874" s="21">
        <f>COUNTIF(Tableau41516[[#This Row],[Lundi]:[Dimanche]],"&gt;0")</f>
        <v>0</v>
      </c>
      <c r="P874" s="21">
        <f>SUM(Tableau41516[[#This Row],[Lundi]:[Dimanche]])</f>
        <v>0</v>
      </c>
      <c r="Q874" s="21">
        <f>COUNTIF(Tableau41516[[#This Row],[Lundi]:[Dimanche]],"&gt;=190")*1000</f>
        <v>0</v>
      </c>
      <c r="R874" s="21">
        <f t="shared" si="26"/>
        <v>0</v>
      </c>
      <c r="S874" s="21">
        <f t="shared" si="27"/>
        <v>0</v>
      </c>
      <c r="T874" s="54" t="str">
        <f>IF(Tableau41516[[#This Row],[Matricule]]&gt;1,IF(COUNTIF(Tableau41516[DateMatricule],Tableau41516[[#This Row],[DateMatricule]])&gt;1,"Doublon",""),"")</f>
        <v/>
      </c>
      <c r="U874"/>
    </row>
    <row r="875" spans="1:21" x14ac:dyDescent="0.25">
      <c r="A875" s="12" t="str">
        <f>IF(Tableau41516[[#This Row],[Semaine]]="","",VLOOKUP(Tableau41516[[#This Row],[Semaine]],Listes!$A:$B,2,FALSE))</f>
        <v/>
      </c>
      <c r="B875" s="12" t="str">
        <f>IF(ISBLANK(Tableau41516[[#This Row],[Matricule]]),"",VLOOKUP(Tableau41516[[#This Row],[Matricule]],#REF!,2,FALSE))</f>
        <v/>
      </c>
      <c r="C875" s="12" t="str">
        <f>IF(ISBLANK(Tableau41516[[#This Row],[Matricule]]),"",VLOOKUP(Tableau41516[[#This Row],[Matricule]],#REF!,3,FALSE))</f>
        <v/>
      </c>
      <c r="D875" s="12" t="str">
        <f>CONCATENATE(Tableau41516[[#This Row],[Semaine]],Tableau41516[[#This Row],[Matricule]])</f>
        <v/>
      </c>
      <c r="H875" s="8"/>
      <c r="I875" s="8"/>
      <c r="J875" s="8"/>
      <c r="K875" s="8"/>
      <c r="L875" s="8"/>
      <c r="M875" s="8"/>
      <c r="N875" s="8"/>
      <c r="O875" s="21">
        <f>COUNTIF(Tableau41516[[#This Row],[Lundi]:[Dimanche]],"&gt;0")</f>
        <v>0</v>
      </c>
      <c r="P875" s="21">
        <f>SUM(Tableau41516[[#This Row],[Lundi]:[Dimanche]])</f>
        <v>0</v>
      </c>
      <c r="Q875" s="21">
        <f>COUNTIF(Tableau41516[[#This Row],[Lundi]:[Dimanche]],"&gt;=190")*1000</f>
        <v>0</v>
      </c>
      <c r="R875" s="21">
        <f t="shared" si="26"/>
        <v>0</v>
      </c>
      <c r="S875" s="21">
        <f t="shared" si="27"/>
        <v>0</v>
      </c>
      <c r="T875" s="54" t="str">
        <f>IF(Tableau41516[[#This Row],[Matricule]]&gt;1,IF(COUNTIF(Tableau41516[DateMatricule],Tableau41516[[#This Row],[DateMatricule]])&gt;1,"Doublon",""),"")</f>
        <v/>
      </c>
      <c r="U875"/>
    </row>
    <row r="876" spans="1:21" x14ac:dyDescent="0.25">
      <c r="A876" s="12" t="str">
        <f>IF(Tableau41516[[#This Row],[Semaine]]="","",VLOOKUP(Tableau41516[[#This Row],[Semaine]],Listes!$A:$B,2,FALSE))</f>
        <v/>
      </c>
      <c r="B876" s="12" t="str">
        <f>IF(ISBLANK(Tableau41516[[#This Row],[Matricule]]),"",VLOOKUP(Tableau41516[[#This Row],[Matricule]],#REF!,2,FALSE))</f>
        <v/>
      </c>
      <c r="C876" s="12" t="str">
        <f>IF(ISBLANK(Tableau41516[[#This Row],[Matricule]]),"",VLOOKUP(Tableau41516[[#This Row],[Matricule]],#REF!,3,FALSE))</f>
        <v/>
      </c>
      <c r="D876" s="12" t="str">
        <f>CONCATENATE(Tableau41516[[#This Row],[Semaine]],Tableau41516[[#This Row],[Matricule]])</f>
        <v/>
      </c>
      <c r="H876" s="8"/>
      <c r="I876" s="8"/>
      <c r="J876" s="8"/>
      <c r="K876" s="8"/>
      <c r="L876" s="8"/>
      <c r="M876" s="8"/>
      <c r="N876" s="8"/>
      <c r="O876" s="21">
        <f>COUNTIF(Tableau41516[[#This Row],[Lundi]:[Dimanche]],"&gt;0")</f>
        <v>0</v>
      </c>
      <c r="P876" s="21">
        <f>SUM(Tableau41516[[#This Row],[Lundi]:[Dimanche]])</f>
        <v>0</v>
      </c>
      <c r="Q876" s="21">
        <f>COUNTIF(Tableau41516[[#This Row],[Lundi]:[Dimanche]],"&gt;=190")*1000</f>
        <v>0</v>
      </c>
      <c r="R876" s="21">
        <f t="shared" si="26"/>
        <v>0</v>
      </c>
      <c r="S876" s="21">
        <f t="shared" si="27"/>
        <v>0</v>
      </c>
      <c r="T876" s="54" t="str">
        <f>IF(Tableau41516[[#This Row],[Matricule]]&gt;1,IF(COUNTIF(Tableau41516[DateMatricule],Tableau41516[[#This Row],[DateMatricule]])&gt;1,"Doublon",""),"")</f>
        <v/>
      </c>
      <c r="U876"/>
    </row>
    <row r="877" spans="1:21" x14ac:dyDescent="0.25">
      <c r="A877" s="12" t="str">
        <f>IF(Tableau41516[[#This Row],[Semaine]]="","",VLOOKUP(Tableau41516[[#This Row],[Semaine]],Listes!$A:$B,2,FALSE))</f>
        <v/>
      </c>
      <c r="B877" s="12" t="str">
        <f>IF(ISBLANK(Tableau41516[[#This Row],[Matricule]]),"",VLOOKUP(Tableau41516[[#This Row],[Matricule]],#REF!,2,FALSE))</f>
        <v/>
      </c>
      <c r="C877" s="12" t="str">
        <f>IF(ISBLANK(Tableau41516[[#This Row],[Matricule]]),"",VLOOKUP(Tableau41516[[#This Row],[Matricule]],#REF!,3,FALSE))</f>
        <v/>
      </c>
      <c r="D877" s="12" t="str">
        <f>CONCATENATE(Tableau41516[[#This Row],[Semaine]],Tableau41516[[#This Row],[Matricule]])</f>
        <v/>
      </c>
      <c r="H877" s="8"/>
      <c r="I877" s="8"/>
      <c r="J877" s="8"/>
      <c r="K877" s="8"/>
      <c r="L877" s="8"/>
      <c r="M877" s="8"/>
      <c r="N877" s="8"/>
      <c r="O877" s="21">
        <f>COUNTIF(Tableau41516[[#This Row],[Lundi]:[Dimanche]],"&gt;0")</f>
        <v>0</v>
      </c>
      <c r="P877" s="21">
        <f>SUM(Tableau41516[[#This Row],[Lundi]:[Dimanche]])</f>
        <v>0</v>
      </c>
      <c r="Q877" s="21">
        <f>COUNTIF(Tableau41516[[#This Row],[Lundi]:[Dimanche]],"&gt;=190")*1000</f>
        <v>0</v>
      </c>
      <c r="R877" s="21">
        <f t="shared" si="26"/>
        <v>0</v>
      </c>
      <c r="S877" s="21">
        <f t="shared" si="27"/>
        <v>0</v>
      </c>
      <c r="T877" s="54" t="str">
        <f>IF(Tableau41516[[#This Row],[Matricule]]&gt;1,IF(COUNTIF(Tableau41516[DateMatricule],Tableau41516[[#This Row],[DateMatricule]])&gt;1,"Doublon",""),"")</f>
        <v/>
      </c>
      <c r="U877"/>
    </row>
    <row r="878" spans="1:21" x14ac:dyDescent="0.25">
      <c r="A878" s="12" t="str">
        <f>IF(Tableau41516[[#This Row],[Semaine]]="","",VLOOKUP(Tableau41516[[#This Row],[Semaine]],Listes!$A:$B,2,FALSE))</f>
        <v/>
      </c>
      <c r="B878" s="12" t="str">
        <f>IF(ISBLANK(Tableau41516[[#This Row],[Matricule]]),"",VLOOKUP(Tableau41516[[#This Row],[Matricule]],#REF!,2,FALSE))</f>
        <v/>
      </c>
      <c r="C878" s="12" t="str">
        <f>IF(ISBLANK(Tableau41516[[#This Row],[Matricule]]),"",VLOOKUP(Tableau41516[[#This Row],[Matricule]],#REF!,3,FALSE))</f>
        <v/>
      </c>
      <c r="D878" s="12" t="str">
        <f>CONCATENATE(Tableau41516[[#This Row],[Semaine]],Tableau41516[[#This Row],[Matricule]])</f>
        <v/>
      </c>
      <c r="H878" s="8"/>
      <c r="I878" s="8"/>
      <c r="J878" s="8"/>
      <c r="K878" s="8"/>
      <c r="L878" s="8"/>
      <c r="M878" s="8"/>
      <c r="N878" s="8"/>
      <c r="O878" s="21">
        <f>COUNTIF(Tableau41516[[#This Row],[Lundi]:[Dimanche]],"&gt;0")</f>
        <v>0</v>
      </c>
      <c r="P878" s="21">
        <f>SUM(Tableau41516[[#This Row],[Lundi]:[Dimanche]])</f>
        <v>0</v>
      </c>
      <c r="Q878" s="21">
        <f>COUNTIF(Tableau41516[[#This Row],[Lundi]:[Dimanche]],"&gt;=190")*1000</f>
        <v>0</v>
      </c>
      <c r="R878" s="21">
        <f t="shared" si="26"/>
        <v>0</v>
      </c>
      <c r="S878" s="21">
        <f t="shared" si="27"/>
        <v>0</v>
      </c>
      <c r="T878" s="54" t="str">
        <f>IF(Tableau41516[[#This Row],[Matricule]]&gt;1,IF(COUNTIF(Tableau41516[DateMatricule],Tableau41516[[#This Row],[DateMatricule]])&gt;1,"Doublon",""),"")</f>
        <v/>
      </c>
      <c r="U878"/>
    </row>
    <row r="879" spans="1:21" x14ac:dyDescent="0.25">
      <c r="A879" s="12" t="str">
        <f>IF(Tableau41516[[#This Row],[Semaine]]="","",VLOOKUP(Tableau41516[[#This Row],[Semaine]],Listes!$A:$B,2,FALSE))</f>
        <v/>
      </c>
      <c r="B879" s="12" t="str">
        <f>IF(ISBLANK(Tableau41516[[#This Row],[Matricule]]),"",VLOOKUP(Tableau41516[[#This Row],[Matricule]],#REF!,2,FALSE))</f>
        <v/>
      </c>
      <c r="C879" s="12" t="str">
        <f>IF(ISBLANK(Tableau41516[[#This Row],[Matricule]]),"",VLOOKUP(Tableau41516[[#This Row],[Matricule]],#REF!,3,FALSE))</f>
        <v/>
      </c>
      <c r="D879" s="12" t="str">
        <f>CONCATENATE(Tableau41516[[#This Row],[Semaine]],Tableau41516[[#This Row],[Matricule]])</f>
        <v/>
      </c>
      <c r="H879" s="8"/>
      <c r="I879" s="8"/>
      <c r="J879" s="8"/>
      <c r="K879" s="8"/>
      <c r="L879" s="8"/>
      <c r="M879" s="8"/>
      <c r="N879" s="8"/>
      <c r="O879" s="21">
        <f>COUNTIF(Tableau41516[[#This Row],[Lundi]:[Dimanche]],"&gt;0")</f>
        <v>0</v>
      </c>
      <c r="P879" s="21">
        <f>SUM(Tableau41516[[#This Row],[Lundi]:[Dimanche]])</f>
        <v>0</v>
      </c>
      <c r="Q879" s="21">
        <f>COUNTIF(Tableau41516[[#This Row],[Lundi]:[Dimanche]],"&gt;=190")*1000</f>
        <v>0</v>
      </c>
      <c r="R879" s="21">
        <f t="shared" si="26"/>
        <v>0</v>
      </c>
      <c r="S879" s="21">
        <f t="shared" si="27"/>
        <v>0</v>
      </c>
      <c r="T879" s="54" t="str">
        <f>IF(Tableau41516[[#This Row],[Matricule]]&gt;1,IF(COUNTIF(Tableau41516[DateMatricule],Tableau41516[[#This Row],[DateMatricule]])&gt;1,"Doublon",""),"")</f>
        <v/>
      </c>
      <c r="U879"/>
    </row>
    <row r="880" spans="1:21" x14ac:dyDescent="0.25">
      <c r="A880" s="12" t="str">
        <f>IF(Tableau41516[[#This Row],[Semaine]]="","",VLOOKUP(Tableau41516[[#This Row],[Semaine]],Listes!$A:$B,2,FALSE))</f>
        <v/>
      </c>
      <c r="B880" s="12" t="str">
        <f>IF(ISBLANK(Tableau41516[[#This Row],[Matricule]]),"",VLOOKUP(Tableau41516[[#This Row],[Matricule]],#REF!,2,FALSE))</f>
        <v/>
      </c>
      <c r="C880" s="12" t="str">
        <f>IF(ISBLANK(Tableau41516[[#This Row],[Matricule]]),"",VLOOKUP(Tableau41516[[#This Row],[Matricule]],#REF!,3,FALSE))</f>
        <v/>
      </c>
      <c r="D880" s="12" t="str">
        <f>CONCATENATE(Tableau41516[[#This Row],[Semaine]],Tableau41516[[#This Row],[Matricule]])</f>
        <v/>
      </c>
      <c r="H880" s="8"/>
      <c r="I880" s="8"/>
      <c r="J880" s="8"/>
      <c r="K880" s="8"/>
      <c r="L880" s="8"/>
      <c r="M880" s="8"/>
      <c r="N880" s="8"/>
      <c r="O880" s="21">
        <f>COUNTIF(Tableau41516[[#This Row],[Lundi]:[Dimanche]],"&gt;0")</f>
        <v>0</v>
      </c>
      <c r="P880" s="21">
        <f>SUM(Tableau41516[[#This Row],[Lundi]:[Dimanche]])</f>
        <v>0</v>
      </c>
      <c r="Q880" s="21">
        <f>COUNTIF(Tableau41516[[#This Row],[Lundi]:[Dimanche]],"&gt;=190")*1000</f>
        <v>0</v>
      </c>
      <c r="R880" s="21">
        <f t="shared" si="26"/>
        <v>0</v>
      </c>
      <c r="S880" s="21">
        <f t="shared" si="27"/>
        <v>0</v>
      </c>
      <c r="T880" s="54" t="str">
        <f>IF(Tableau41516[[#This Row],[Matricule]]&gt;1,IF(COUNTIF(Tableau41516[DateMatricule],Tableau41516[[#This Row],[DateMatricule]])&gt;1,"Doublon",""),"")</f>
        <v/>
      </c>
      <c r="U880"/>
    </row>
    <row r="881" spans="1:21" x14ac:dyDescent="0.25">
      <c r="A881" s="12" t="str">
        <f>IF(Tableau41516[[#This Row],[Semaine]]="","",VLOOKUP(Tableau41516[[#This Row],[Semaine]],Listes!$A:$B,2,FALSE))</f>
        <v/>
      </c>
      <c r="B881" s="12" t="str">
        <f>IF(ISBLANK(Tableau41516[[#This Row],[Matricule]]),"",VLOOKUP(Tableau41516[[#This Row],[Matricule]],#REF!,2,FALSE))</f>
        <v/>
      </c>
      <c r="C881" s="12" t="str">
        <f>IF(ISBLANK(Tableau41516[[#This Row],[Matricule]]),"",VLOOKUP(Tableau41516[[#This Row],[Matricule]],#REF!,3,FALSE))</f>
        <v/>
      </c>
      <c r="D881" s="12" t="str">
        <f>CONCATENATE(Tableau41516[[#This Row],[Semaine]],Tableau41516[[#This Row],[Matricule]])</f>
        <v/>
      </c>
      <c r="H881" s="8"/>
      <c r="I881" s="8"/>
      <c r="J881" s="8"/>
      <c r="K881" s="8"/>
      <c r="L881" s="8"/>
      <c r="M881" s="8"/>
      <c r="N881" s="8"/>
      <c r="O881" s="21">
        <f>COUNTIF(Tableau41516[[#This Row],[Lundi]:[Dimanche]],"&gt;0")</f>
        <v>0</v>
      </c>
      <c r="P881" s="21">
        <f>SUM(Tableau41516[[#This Row],[Lundi]:[Dimanche]])</f>
        <v>0</v>
      </c>
      <c r="Q881" s="21">
        <f>COUNTIF(Tableau41516[[#This Row],[Lundi]:[Dimanche]],"&gt;=190")*1000</f>
        <v>0</v>
      </c>
      <c r="R881" s="21">
        <f t="shared" si="26"/>
        <v>0</v>
      </c>
      <c r="S881" s="21">
        <f t="shared" si="27"/>
        <v>0</v>
      </c>
      <c r="T881" s="54" t="str">
        <f>IF(Tableau41516[[#This Row],[Matricule]]&gt;1,IF(COUNTIF(Tableau41516[DateMatricule],Tableau41516[[#This Row],[DateMatricule]])&gt;1,"Doublon",""),"")</f>
        <v/>
      </c>
      <c r="U881"/>
    </row>
    <row r="882" spans="1:21" x14ac:dyDescent="0.25">
      <c r="A882" s="12" t="str">
        <f>IF(Tableau41516[[#This Row],[Semaine]]="","",VLOOKUP(Tableau41516[[#This Row],[Semaine]],Listes!$A:$B,2,FALSE))</f>
        <v/>
      </c>
      <c r="B882" s="12" t="str">
        <f>IF(ISBLANK(Tableau41516[[#This Row],[Matricule]]),"",VLOOKUP(Tableau41516[[#This Row],[Matricule]],#REF!,2,FALSE))</f>
        <v/>
      </c>
      <c r="C882" s="12" t="str">
        <f>IF(ISBLANK(Tableau41516[[#This Row],[Matricule]]),"",VLOOKUP(Tableau41516[[#This Row],[Matricule]],#REF!,3,FALSE))</f>
        <v/>
      </c>
      <c r="D882" s="12" t="str">
        <f>CONCATENATE(Tableau41516[[#This Row],[Semaine]],Tableau41516[[#This Row],[Matricule]])</f>
        <v/>
      </c>
      <c r="H882" s="8"/>
      <c r="I882" s="8"/>
      <c r="J882" s="8"/>
      <c r="K882" s="8"/>
      <c r="L882" s="8"/>
      <c r="M882" s="8"/>
      <c r="N882" s="8"/>
      <c r="O882" s="21">
        <f>COUNTIF(Tableau41516[[#This Row],[Lundi]:[Dimanche]],"&gt;0")</f>
        <v>0</v>
      </c>
      <c r="P882" s="21">
        <f>SUM(Tableau41516[[#This Row],[Lundi]:[Dimanche]])</f>
        <v>0</v>
      </c>
      <c r="Q882" s="21">
        <f>COUNTIF(Tableau41516[[#This Row],[Lundi]:[Dimanche]],"&gt;=190")*1000</f>
        <v>0</v>
      </c>
      <c r="R882" s="21">
        <f t="shared" si="26"/>
        <v>0</v>
      </c>
      <c r="S882" s="21">
        <f t="shared" si="27"/>
        <v>0</v>
      </c>
      <c r="T882" s="54" t="str">
        <f>IF(Tableau41516[[#This Row],[Matricule]]&gt;1,IF(COUNTIF(Tableau41516[DateMatricule],Tableau41516[[#This Row],[DateMatricule]])&gt;1,"Doublon",""),"")</f>
        <v/>
      </c>
      <c r="U882"/>
    </row>
    <row r="883" spans="1:21" x14ac:dyDescent="0.25">
      <c r="A883" s="12" t="str">
        <f>IF(Tableau41516[[#This Row],[Semaine]]="","",VLOOKUP(Tableau41516[[#This Row],[Semaine]],Listes!$A:$B,2,FALSE))</f>
        <v/>
      </c>
      <c r="B883" s="12" t="str">
        <f>IF(ISBLANK(Tableau41516[[#This Row],[Matricule]]),"",VLOOKUP(Tableau41516[[#This Row],[Matricule]],#REF!,2,FALSE))</f>
        <v/>
      </c>
      <c r="C883" s="12" t="str">
        <f>IF(ISBLANK(Tableau41516[[#This Row],[Matricule]]),"",VLOOKUP(Tableau41516[[#This Row],[Matricule]],#REF!,3,FALSE))</f>
        <v/>
      </c>
      <c r="D883" s="12" t="str">
        <f>CONCATENATE(Tableau41516[[#This Row],[Semaine]],Tableau41516[[#This Row],[Matricule]])</f>
        <v/>
      </c>
      <c r="H883" s="8"/>
      <c r="I883" s="8"/>
      <c r="J883" s="8"/>
      <c r="K883" s="8"/>
      <c r="L883" s="8"/>
      <c r="M883" s="8"/>
      <c r="N883" s="8"/>
      <c r="O883" s="21">
        <f>COUNTIF(Tableau41516[[#This Row],[Lundi]:[Dimanche]],"&gt;0")</f>
        <v>0</v>
      </c>
      <c r="P883" s="21">
        <f>SUM(Tableau41516[[#This Row],[Lundi]:[Dimanche]])</f>
        <v>0</v>
      </c>
      <c r="Q883" s="21">
        <f>COUNTIF(Tableau41516[[#This Row],[Lundi]:[Dimanche]],"&gt;=190")*1000</f>
        <v>0</v>
      </c>
      <c r="R883" s="21">
        <f t="shared" si="26"/>
        <v>0</v>
      </c>
      <c r="S883" s="21">
        <f t="shared" si="27"/>
        <v>0</v>
      </c>
      <c r="T883" s="54" t="str">
        <f>IF(Tableau41516[[#This Row],[Matricule]]&gt;1,IF(COUNTIF(Tableau41516[DateMatricule],Tableau41516[[#This Row],[DateMatricule]])&gt;1,"Doublon",""),"")</f>
        <v/>
      </c>
      <c r="U883"/>
    </row>
    <row r="884" spans="1:21" x14ac:dyDescent="0.25">
      <c r="A884" s="12" t="str">
        <f>IF(Tableau41516[[#This Row],[Semaine]]="","",VLOOKUP(Tableau41516[[#This Row],[Semaine]],Listes!$A:$B,2,FALSE))</f>
        <v/>
      </c>
      <c r="B884" s="12" t="str">
        <f>IF(ISBLANK(Tableau41516[[#This Row],[Matricule]]),"",VLOOKUP(Tableau41516[[#This Row],[Matricule]],#REF!,2,FALSE))</f>
        <v/>
      </c>
      <c r="C884" s="12" t="str">
        <f>IF(ISBLANK(Tableau41516[[#This Row],[Matricule]]),"",VLOOKUP(Tableau41516[[#This Row],[Matricule]],#REF!,3,FALSE))</f>
        <v/>
      </c>
      <c r="D884" s="12" t="str">
        <f>CONCATENATE(Tableau41516[[#This Row],[Semaine]],Tableau41516[[#This Row],[Matricule]])</f>
        <v/>
      </c>
      <c r="H884" s="8"/>
      <c r="I884" s="8"/>
      <c r="J884" s="8"/>
      <c r="K884" s="8"/>
      <c r="L884" s="8"/>
      <c r="M884" s="8"/>
      <c r="N884" s="8"/>
      <c r="O884" s="21">
        <f>COUNTIF(Tableau41516[[#This Row],[Lundi]:[Dimanche]],"&gt;0")</f>
        <v>0</v>
      </c>
      <c r="P884" s="21">
        <f>SUM(Tableau41516[[#This Row],[Lundi]:[Dimanche]])</f>
        <v>0</v>
      </c>
      <c r="Q884" s="21">
        <f>COUNTIF(Tableau41516[[#This Row],[Lundi]:[Dimanche]],"&gt;=190")*1000</f>
        <v>0</v>
      </c>
      <c r="R884" s="21">
        <f t="shared" si="26"/>
        <v>0</v>
      </c>
      <c r="S884" s="21">
        <f t="shared" si="27"/>
        <v>0</v>
      </c>
      <c r="T884" s="54" t="str">
        <f>IF(Tableau41516[[#This Row],[Matricule]]&gt;1,IF(COUNTIF(Tableau41516[DateMatricule],Tableau41516[[#This Row],[DateMatricule]])&gt;1,"Doublon",""),"")</f>
        <v/>
      </c>
      <c r="U884"/>
    </row>
    <row r="885" spans="1:21" x14ac:dyDescent="0.25">
      <c r="A885" s="12" t="str">
        <f>IF(Tableau41516[[#This Row],[Semaine]]="","",VLOOKUP(Tableau41516[[#This Row],[Semaine]],Listes!$A:$B,2,FALSE))</f>
        <v/>
      </c>
      <c r="B885" s="12" t="str">
        <f>IF(ISBLANK(Tableau41516[[#This Row],[Matricule]]),"",VLOOKUP(Tableau41516[[#This Row],[Matricule]],#REF!,2,FALSE))</f>
        <v/>
      </c>
      <c r="C885" s="12" t="str">
        <f>IF(ISBLANK(Tableau41516[[#This Row],[Matricule]]),"",VLOOKUP(Tableau41516[[#This Row],[Matricule]],#REF!,3,FALSE))</f>
        <v/>
      </c>
      <c r="D885" s="12" t="str">
        <f>CONCATENATE(Tableau41516[[#This Row],[Semaine]],Tableau41516[[#This Row],[Matricule]])</f>
        <v/>
      </c>
      <c r="H885" s="8"/>
      <c r="I885" s="8"/>
      <c r="J885" s="8"/>
      <c r="K885" s="8"/>
      <c r="L885" s="8"/>
      <c r="M885" s="8"/>
      <c r="N885" s="8"/>
      <c r="O885" s="21">
        <f>COUNTIF(Tableau41516[[#This Row],[Lundi]:[Dimanche]],"&gt;0")</f>
        <v>0</v>
      </c>
      <c r="P885" s="21">
        <f>SUM(Tableau41516[[#This Row],[Lundi]:[Dimanche]])</f>
        <v>0</v>
      </c>
      <c r="Q885" s="21">
        <f>COUNTIF(Tableau41516[[#This Row],[Lundi]:[Dimanche]],"&gt;=190")*1000</f>
        <v>0</v>
      </c>
      <c r="R885" s="21">
        <f t="shared" si="26"/>
        <v>0</v>
      </c>
      <c r="S885" s="21">
        <f t="shared" si="27"/>
        <v>0</v>
      </c>
      <c r="T885" s="54" t="str">
        <f>IF(Tableau41516[[#This Row],[Matricule]]&gt;1,IF(COUNTIF(Tableau41516[DateMatricule],Tableau41516[[#This Row],[DateMatricule]])&gt;1,"Doublon",""),"")</f>
        <v/>
      </c>
      <c r="U885"/>
    </row>
    <row r="886" spans="1:21" x14ac:dyDescent="0.25">
      <c r="A886" s="12" t="str">
        <f>IF(Tableau41516[[#This Row],[Semaine]]="","",VLOOKUP(Tableau41516[[#This Row],[Semaine]],Listes!$A:$B,2,FALSE))</f>
        <v/>
      </c>
      <c r="B886" s="12" t="str">
        <f>IF(ISBLANK(Tableau41516[[#This Row],[Matricule]]),"",VLOOKUP(Tableau41516[[#This Row],[Matricule]],#REF!,2,FALSE))</f>
        <v/>
      </c>
      <c r="C886" s="12" t="str">
        <f>IF(ISBLANK(Tableau41516[[#This Row],[Matricule]]),"",VLOOKUP(Tableau41516[[#This Row],[Matricule]],#REF!,3,FALSE))</f>
        <v/>
      </c>
      <c r="D886" s="12" t="str">
        <f>CONCATENATE(Tableau41516[[#This Row],[Semaine]],Tableau41516[[#This Row],[Matricule]])</f>
        <v/>
      </c>
      <c r="H886" s="8"/>
      <c r="I886" s="8"/>
      <c r="J886" s="8"/>
      <c r="K886" s="8"/>
      <c r="L886" s="8"/>
      <c r="M886" s="8"/>
      <c r="N886" s="8"/>
      <c r="O886" s="21">
        <f>COUNTIF(Tableau41516[[#This Row],[Lundi]:[Dimanche]],"&gt;0")</f>
        <v>0</v>
      </c>
      <c r="P886" s="21">
        <f>SUM(Tableau41516[[#This Row],[Lundi]:[Dimanche]])</f>
        <v>0</v>
      </c>
      <c r="Q886" s="21">
        <f>COUNTIF(Tableau41516[[#This Row],[Lundi]:[Dimanche]],"&gt;=190")*1000</f>
        <v>0</v>
      </c>
      <c r="R886" s="21">
        <f t="shared" si="26"/>
        <v>0</v>
      </c>
      <c r="S886" s="21">
        <f t="shared" si="27"/>
        <v>0</v>
      </c>
      <c r="T886" s="54" t="str">
        <f>IF(Tableau41516[[#This Row],[Matricule]]&gt;1,IF(COUNTIF(Tableau41516[DateMatricule],Tableau41516[[#This Row],[DateMatricule]])&gt;1,"Doublon",""),"")</f>
        <v/>
      </c>
      <c r="U886"/>
    </row>
    <row r="887" spans="1:21" x14ac:dyDescent="0.25">
      <c r="A887" s="12" t="str">
        <f>IF(Tableau41516[[#This Row],[Semaine]]="","",VLOOKUP(Tableau41516[[#This Row],[Semaine]],Listes!$A:$B,2,FALSE))</f>
        <v/>
      </c>
      <c r="B887" s="12" t="str">
        <f>IF(ISBLANK(Tableau41516[[#This Row],[Matricule]]),"",VLOOKUP(Tableau41516[[#This Row],[Matricule]],#REF!,2,FALSE))</f>
        <v/>
      </c>
      <c r="C887" s="12" t="str">
        <f>IF(ISBLANK(Tableau41516[[#This Row],[Matricule]]),"",VLOOKUP(Tableau41516[[#This Row],[Matricule]],#REF!,3,FALSE))</f>
        <v/>
      </c>
      <c r="D887" s="12" t="str">
        <f>CONCATENATE(Tableau41516[[#This Row],[Semaine]],Tableau41516[[#This Row],[Matricule]])</f>
        <v/>
      </c>
      <c r="H887" s="8"/>
      <c r="I887" s="8"/>
      <c r="J887" s="8"/>
      <c r="K887" s="8"/>
      <c r="L887" s="8"/>
      <c r="M887" s="8"/>
      <c r="N887" s="8"/>
      <c r="O887" s="21">
        <f>COUNTIF(Tableau41516[[#This Row],[Lundi]:[Dimanche]],"&gt;0")</f>
        <v>0</v>
      </c>
      <c r="P887" s="21">
        <f>SUM(Tableau41516[[#This Row],[Lundi]:[Dimanche]])</f>
        <v>0</v>
      </c>
      <c r="Q887" s="21">
        <f>COUNTIF(Tableau41516[[#This Row],[Lundi]:[Dimanche]],"&gt;=190")*1000</f>
        <v>0</v>
      </c>
      <c r="R887" s="21">
        <f t="shared" si="26"/>
        <v>0</v>
      </c>
      <c r="S887" s="21">
        <f t="shared" si="27"/>
        <v>0</v>
      </c>
      <c r="T887" s="54" t="str">
        <f>IF(Tableau41516[[#This Row],[Matricule]]&gt;1,IF(COUNTIF(Tableau41516[DateMatricule],Tableau41516[[#This Row],[DateMatricule]])&gt;1,"Doublon",""),"")</f>
        <v/>
      </c>
      <c r="U887"/>
    </row>
    <row r="888" spans="1:21" x14ac:dyDescent="0.25">
      <c r="A888" s="12" t="str">
        <f>IF(Tableau41516[[#This Row],[Semaine]]="","",VLOOKUP(Tableau41516[[#This Row],[Semaine]],Listes!$A:$B,2,FALSE))</f>
        <v/>
      </c>
      <c r="B888" s="12" t="str">
        <f>IF(ISBLANK(Tableau41516[[#This Row],[Matricule]]),"",VLOOKUP(Tableau41516[[#This Row],[Matricule]],#REF!,2,FALSE))</f>
        <v/>
      </c>
      <c r="C888" s="12" t="str">
        <f>IF(ISBLANK(Tableau41516[[#This Row],[Matricule]]),"",VLOOKUP(Tableau41516[[#This Row],[Matricule]],#REF!,3,FALSE))</f>
        <v/>
      </c>
      <c r="D888" s="12" t="str">
        <f>CONCATENATE(Tableau41516[[#This Row],[Semaine]],Tableau41516[[#This Row],[Matricule]])</f>
        <v/>
      </c>
      <c r="H888" s="8"/>
      <c r="I888" s="8"/>
      <c r="J888" s="8"/>
      <c r="K888" s="8"/>
      <c r="L888" s="8"/>
      <c r="M888" s="8"/>
      <c r="N888" s="8"/>
      <c r="O888" s="21">
        <f>COUNTIF(Tableau41516[[#This Row],[Lundi]:[Dimanche]],"&gt;0")</f>
        <v>0</v>
      </c>
      <c r="P888" s="21">
        <f>SUM(Tableau41516[[#This Row],[Lundi]:[Dimanche]])</f>
        <v>0</v>
      </c>
      <c r="Q888" s="21">
        <f>COUNTIF(Tableau41516[[#This Row],[Lundi]:[Dimanche]],"&gt;=190")*1000</f>
        <v>0</v>
      </c>
      <c r="R888" s="21">
        <f t="shared" si="26"/>
        <v>0</v>
      </c>
      <c r="S888" s="21">
        <f t="shared" si="27"/>
        <v>0</v>
      </c>
      <c r="T888" s="54" t="str">
        <f>IF(Tableau41516[[#This Row],[Matricule]]&gt;1,IF(COUNTIF(Tableau41516[DateMatricule],Tableau41516[[#This Row],[DateMatricule]])&gt;1,"Doublon",""),"")</f>
        <v/>
      </c>
      <c r="U888"/>
    </row>
    <row r="889" spans="1:21" x14ac:dyDescent="0.25">
      <c r="A889" s="12" t="str">
        <f>IF(Tableau41516[[#This Row],[Semaine]]="","",VLOOKUP(Tableau41516[[#This Row],[Semaine]],Listes!$A:$B,2,FALSE))</f>
        <v/>
      </c>
      <c r="B889" s="12" t="str">
        <f>IF(ISBLANK(Tableau41516[[#This Row],[Matricule]]),"",VLOOKUP(Tableau41516[[#This Row],[Matricule]],#REF!,2,FALSE))</f>
        <v/>
      </c>
      <c r="C889" s="12" t="str">
        <f>IF(ISBLANK(Tableau41516[[#This Row],[Matricule]]),"",VLOOKUP(Tableau41516[[#This Row],[Matricule]],#REF!,3,FALSE))</f>
        <v/>
      </c>
      <c r="D889" s="12" t="str">
        <f>CONCATENATE(Tableau41516[[#This Row],[Semaine]],Tableau41516[[#This Row],[Matricule]])</f>
        <v/>
      </c>
      <c r="H889" s="8"/>
      <c r="I889" s="8"/>
      <c r="J889" s="8"/>
      <c r="K889" s="8"/>
      <c r="L889" s="8"/>
      <c r="M889" s="8"/>
      <c r="N889" s="8"/>
      <c r="O889" s="21">
        <f>COUNTIF(Tableau41516[[#This Row],[Lundi]:[Dimanche]],"&gt;0")</f>
        <v>0</v>
      </c>
      <c r="P889" s="21">
        <f>SUM(Tableau41516[[#This Row],[Lundi]:[Dimanche]])</f>
        <v>0</v>
      </c>
      <c r="Q889" s="21">
        <f>COUNTIF(Tableau41516[[#This Row],[Lundi]:[Dimanche]],"&gt;=190")*1000</f>
        <v>0</v>
      </c>
      <c r="R889" s="21">
        <f t="shared" si="26"/>
        <v>0</v>
      </c>
      <c r="S889" s="21">
        <f t="shared" si="27"/>
        <v>0</v>
      </c>
      <c r="T889" s="54" t="str">
        <f>IF(Tableau41516[[#This Row],[Matricule]]&gt;1,IF(COUNTIF(Tableau41516[DateMatricule],Tableau41516[[#This Row],[DateMatricule]])&gt;1,"Doublon",""),"")</f>
        <v/>
      </c>
      <c r="U889"/>
    </row>
    <row r="890" spans="1:21" x14ac:dyDescent="0.25">
      <c r="A890" s="12" t="str">
        <f>IF(Tableau41516[[#This Row],[Semaine]]="","",VLOOKUP(Tableau41516[[#This Row],[Semaine]],Listes!$A:$B,2,FALSE))</f>
        <v/>
      </c>
      <c r="B890" s="12" t="str">
        <f>IF(ISBLANK(Tableau41516[[#This Row],[Matricule]]),"",VLOOKUP(Tableau41516[[#This Row],[Matricule]],#REF!,2,FALSE))</f>
        <v/>
      </c>
      <c r="C890" s="12" t="str">
        <f>IF(ISBLANK(Tableau41516[[#This Row],[Matricule]]),"",VLOOKUP(Tableau41516[[#This Row],[Matricule]],#REF!,3,FALSE))</f>
        <v/>
      </c>
      <c r="D890" s="12" t="str">
        <f>CONCATENATE(Tableau41516[[#This Row],[Semaine]],Tableau41516[[#This Row],[Matricule]])</f>
        <v/>
      </c>
      <c r="H890" s="8"/>
      <c r="I890" s="8"/>
      <c r="J890" s="8"/>
      <c r="K890" s="8"/>
      <c r="L890" s="8"/>
      <c r="M890" s="8"/>
      <c r="N890" s="8"/>
      <c r="O890" s="21">
        <f>COUNTIF(Tableau41516[[#This Row],[Lundi]:[Dimanche]],"&gt;0")</f>
        <v>0</v>
      </c>
      <c r="P890" s="21">
        <f>SUM(Tableau41516[[#This Row],[Lundi]:[Dimanche]])</f>
        <v>0</v>
      </c>
      <c r="Q890" s="21">
        <f>COUNTIF(Tableau41516[[#This Row],[Lundi]:[Dimanche]],"&gt;=190")*1000</f>
        <v>0</v>
      </c>
      <c r="R890" s="21">
        <f t="shared" si="26"/>
        <v>0</v>
      </c>
      <c r="S890" s="21">
        <f t="shared" si="27"/>
        <v>0</v>
      </c>
      <c r="T890" s="54" t="str">
        <f>IF(Tableau41516[[#This Row],[Matricule]]&gt;1,IF(COUNTIF(Tableau41516[DateMatricule],Tableau41516[[#This Row],[DateMatricule]])&gt;1,"Doublon",""),"")</f>
        <v/>
      </c>
      <c r="U890"/>
    </row>
    <row r="891" spans="1:21" x14ac:dyDescent="0.25">
      <c r="A891" s="12" t="str">
        <f>IF(Tableau41516[[#This Row],[Semaine]]="","",VLOOKUP(Tableau41516[[#This Row],[Semaine]],Listes!$A:$B,2,FALSE))</f>
        <v/>
      </c>
      <c r="B891" s="12" t="str">
        <f>IF(ISBLANK(Tableau41516[[#This Row],[Matricule]]),"",VLOOKUP(Tableau41516[[#This Row],[Matricule]],#REF!,2,FALSE))</f>
        <v/>
      </c>
      <c r="C891" s="12" t="str">
        <f>IF(ISBLANK(Tableau41516[[#This Row],[Matricule]]),"",VLOOKUP(Tableau41516[[#This Row],[Matricule]],#REF!,3,FALSE))</f>
        <v/>
      </c>
      <c r="D891" s="12" t="str">
        <f>CONCATENATE(Tableau41516[[#This Row],[Semaine]],Tableau41516[[#This Row],[Matricule]])</f>
        <v/>
      </c>
      <c r="H891" s="8"/>
      <c r="I891" s="8"/>
      <c r="J891" s="8"/>
      <c r="K891" s="8"/>
      <c r="L891" s="8"/>
      <c r="M891" s="8"/>
      <c r="N891" s="8"/>
      <c r="O891" s="21">
        <f>COUNTIF(Tableau41516[[#This Row],[Lundi]:[Dimanche]],"&gt;0")</f>
        <v>0</v>
      </c>
      <c r="P891" s="21">
        <f>SUM(Tableau41516[[#This Row],[Lundi]:[Dimanche]])</f>
        <v>0</v>
      </c>
      <c r="Q891" s="21">
        <f>COUNTIF(Tableau41516[[#This Row],[Lundi]:[Dimanche]],"&gt;=190")*1000</f>
        <v>0</v>
      </c>
      <c r="R891" s="21">
        <f t="shared" si="26"/>
        <v>0</v>
      </c>
      <c r="S891" s="21">
        <f t="shared" si="27"/>
        <v>0</v>
      </c>
      <c r="T891" s="54" t="str">
        <f>IF(Tableau41516[[#This Row],[Matricule]]&gt;1,IF(COUNTIF(Tableau41516[DateMatricule],Tableau41516[[#This Row],[DateMatricule]])&gt;1,"Doublon",""),"")</f>
        <v/>
      </c>
      <c r="U891"/>
    </row>
    <row r="892" spans="1:21" x14ac:dyDescent="0.25">
      <c r="A892" s="12" t="str">
        <f>IF(Tableau41516[[#This Row],[Semaine]]="","",VLOOKUP(Tableau41516[[#This Row],[Semaine]],Listes!$A:$B,2,FALSE))</f>
        <v/>
      </c>
      <c r="B892" s="12" t="str">
        <f>IF(ISBLANK(Tableau41516[[#This Row],[Matricule]]),"",VLOOKUP(Tableau41516[[#This Row],[Matricule]],#REF!,2,FALSE))</f>
        <v/>
      </c>
      <c r="C892" s="12" t="str">
        <f>IF(ISBLANK(Tableau41516[[#This Row],[Matricule]]),"",VLOOKUP(Tableau41516[[#This Row],[Matricule]],#REF!,3,FALSE))</f>
        <v/>
      </c>
      <c r="D892" s="12" t="str">
        <f>CONCATENATE(Tableau41516[[#This Row],[Semaine]],Tableau41516[[#This Row],[Matricule]])</f>
        <v/>
      </c>
      <c r="H892" s="8"/>
      <c r="I892" s="8"/>
      <c r="J892" s="8"/>
      <c r="K892" s="8"/>
      <c r="L892" s="8"/>
      <c r="M892" s="8"/>
      <c r="N892" s="8"/>
      <c r="O892" s="21">
        <f>COUNTIF(Tableau41516[[#This Row],[Lundi]:[Dimanche]],"&gt;0")</f>
        <v>0</v>
      </c>
      <c r="P892" s="21">
        <f>SUM(Tableau41516[[#This Row],[Lundi]:[Dimanche]])</f>
        <v>0</v>
      </c>
      <c r="Q892" s="21">
        <f>COUNTIF(Tableau41516[[#This Row],[Lundi]:[Dimanche]],"&gt;=190")*1000</f>
        <v>0</v>
      </c>
      <c r="R892" s="21">
        <f t="shared" si="26"/>
        <v>0</v>
      </c>
      <c r="S892" s="21">
        <f t="shared" si="27"/>
        <v>0</v>
      </c>
      <c r="T892" s="54" t="str">
        <f>IF(Tableau41516[[#This Row],[Matricule]]&gt;1,IF(COUNTIF(Tableau41516[DateMatricule],Tableau41516[[#This Row],[DateMatricule]])&gt;1,"Doublon",""),"")</f>
        <v/>
      </c>
      <c r="U892"/>
    </row>
    <row r="893" spans="1:21" x14ac:dyDescent="0.25">
      <c r="A893" s="12" t="str">
        <f>IF(Tableau41516[[#This Row],[Semaine]]="","",VLOOKUP(Tableau41516[[#This Row],[Semaine]],Listes!$A:$B,2,FALSE))</f>
        <v/>
      </c>
      <c r="B893" s="12" t="str">
        <f>IF(ISBLANK(Tableau41516[[#This Row],[Matricule]]),"",VLOOKUP(Tableau41516[[#This Row],[Matricule]],#REF!,2,FALSE))</f>
        <v/>
      </c>
      <c r="C893" s="12" t="str">
        <f>IF(ISBLANK(Tableau41516[[#This Row],[Matricule]]),"",VLOOKUP(Tableau41516[[#This Row],[Matricule]],#REF!,3,FALSE))</f>
        <v/>
      </c>
      <c r="D893" s="12" t="str">
        <f>CONCATENATE(Tableau41516[[#This Row],[Semaine]],Tableau41516[[#This Row],[Matricule]])</f>
        <v/>
      </c>
      <c r="H893" s="8"/>
      <c r="I893" s="8"/>
      <c r="J893" s="8"/>
      <c r="K893" s="8"/>
      <c r="L893" s="8"/>
      <c r="M893" s="8"/>
      <c r="N893" s="8"/>
      <c r="O893" s="21">
        <f>COUNTIF(Tableau41516[[#This Row],[Lundi]:[Dimanche]],"&gt;0")</f>
        <v>0</v>
      </c>
      <c r="P893" s="21">
        <f>SUM(Tableau41516[[#This Row],[Lundi]:[Dimanche]])</f>
        <v>0</v>
      </c>
      <c r="Q893" s="21">
        <f>COUNTIF(Tableau41516[[#This Row],[Lundi]:[Dimanche]],"&gt;=190")*1000</f>
        <v>0</v>
      </c>
      <c r="R893" s="21">
        <f t="shared" si="26"/>
        <v>0</v>
      </c>
      <c r="S893" s="21">
        <f t="shared" si="27"/>
        <v>0</v>
      </c>
      <c r="T893" s="54" t="str">
        <f>IF(Tableau41516[[#This Row],[Matricule]]&gt;1,IF(COUNTIF(Tableau41516[DateMatricule],Tableau41516[[#This Row],[DateMatricule]])&gt;1,"Doublon",""),"")</f>
        <v/>
      </c>
      <c r="U893"/>
    </row>
    <row r="894" spans="1:21" x14ac:dyDescent="0.25">
      <c r="A894" s="12" t="str">
        <f>IF(Tableau41516[[#This Row],[Semaine]]="","",VLOOKUP(Tableau41516[[#This Row],[Semaine]],Listes!$A:$B,2,FALSE))</f>
        <v/>
      </c>
      <c r="B894" s="12" t="str">
        <f>IF(ISBLANK(Tableau41516[[#This Row],[Matricule]]),"",VLOOKUP(Tableau41516[[#This Row],[Matricule]],#REF!,2,FALSE))</f>
        <v/>
      </c>
      <c r="C894" s="12" t="str">
        <f>IF(ISBLANK(Tableau41516[[#This Row],[Matricule]]),"",VLOOKUP(Tableau41516[[#This Row],[Matricule]],#REF!,3,FALSE))</f>
        <v/>
      </c>
      <c r="D894" s="12" t="str">
        <f>CONCATENATE(Tableau41516[[#This Row],[Semaine]],Tableau41516[[#This Row],[Matricule]])</f>
        <v/>
      </c>
      <c r="H894" s="8"/>
      <c r="I894" s="8"/>
      <c r="J894" s="8"/>
      <c r="K894" s="8"/>
      <c r="L894" s="8"/>
      <c r="M894" s="8"/>
      <c r="N894" s="8"/>
      <c r="O894" s="21">
        <f>COUNTIF(Tableau41516[[#This Row],[Lundi]:[Dimanche]],"&gt;0")</f>
        <v>0</v>
      </c>
      <c r="P894" s="21">
        <f>SUM(Tableau41516[[#This Row],[Lundi]:[Dimanche]])</f>
        <v>0</v>
      </c>
      <c r="Q894" s="21">
        <f>COUNTIF(Tableau41516[[#This Row],[Lundi]:[Dimanche]],"&gt;=190")*1000</f>
        <v>0</v>
      </c>
      <c r="R894" s="21">
        <f t="shared" si="26"/>
        <v>0</v>
      </c>
      <c r="S894" s="21">
        <f t="shared" si="27"/>
        <v>0</v>
      </c>
      <c r="T894" s="54" t="str">
        <f>IF(Tableau41516[[#This Row],[Matricule]]&gt;1,IF(COUNTIF(Tableau41516[DateMatricule],Tableau41516[[#This Row],[DateMatricule]])&gt;1,"Doublon",""),"")</f>
        <v/>
      </c>
      <c r="U894"/>
    </row>
    <row r="895" spans="1:21" x14ac:dyDescent="0.25">
      <c r="A895" s="12" t="str">
        <f>IF(Tableau41516[[#This Row],[Semaine]]="","",VLOOKUP(Tableau41516[[#This Row],[Semaine]],Listes!$A:$B,2,FALSE))</f>
        <v/>
      </c>
      <c r="B895" s="12" t="str">
        <f>IF(ISBLANK(Tableau41516[[#This Row],[Matricule]]),"",VLOOKUP(Tableau41516[[#This Row],[Matricule]],#REF!,2,FALSE))</f>
        <v/>
      </c>
      <c r="C895" s="12" t="str">
        <f>IF(ISBLANK(Tableau41516[[#This Row],[Matricule]]),"",VLOOKUP(Tableau41516[[#This Row],[Matricule]],#REF!,3,FALSE))</f>
        <v/>
      </c>
      <c r="D895" s="12" t="str">
        <f>CONCATENATE(Tableau41516[[#This Row],[Semaine]],Tableau41516[[#This Row],[Matricule]])</f>
        <v/>
      </c>
      <c r="H895" s="8"/>
      <c r="I895" s="8"/>
      <c r="J895" s="8"/>
      <c r="K895" s="8"/>
      <c r="L895" s="8"/>
      <c r="M895" s="8"/>
      <c r="N895" s="8"/>
      <c r="O895" s="21">
        <f>COUNTIF(Tableau41516[[#This Row],[Lundi]:[Dimanche]],"&gt;0")</f>
        <v>0</v>
      </c>
      <c r="P895" s="21">
        <f>SUM(Tableau41516[[#This Row],[Lundi]:[Dimanche]])</f>
        <v>0</v>
      </c>
      <c r="Q895" s="21">
        <f>COUNTIF(Tableau41516[[#This Row],[Lundi]:[Dimanche]],"&gt;=190")*1000</f>
        <v>0</v>
      </c>
      <c r="R895" s="21">
        <f t="shared" si="26"/>
        <v>0</v>
      </c>
      <c r="S895" s="21">
        <f t="shared" si="27"/>
        <v>0</v>
      </c>
      <c r="T895" s="54" t="str">
        <f>IF(Tableau41516[[#This Row],[Matricule]]&gt;1,IF(COUNTIF(Tableau41516[DateMatricule],Tableau41516[[#This Row],[DateMatricule]])&gt;1,"Doublon",""),"")</f>
        <v/>
      </c>
      <c r="U895"/>
    </row>
    <row r="896" spans="1:21" x14ac:dyDescent="0.25">
      <c r="A896" s="12" t="str">
        <f>IF(Tableau41516[[#This Row],[Semaine]]="","",VLOOKUP(Tableau41516[[#This Row],[Semaine]],Listes!$A:$B,2,FALSE))</f>
        <v/>
      </c>
      <c r="B896" s="12" t="str">
        <f>IF(ISBLANK(Tableau41516[[#This Row],[Matricule]]),"",VLOOKUP(Tableau41516[[#This Row],[Matricule]],#REF!,2,FALSE))</f>
        <v/>
      </c>
      <c r="C896" s="12" t="str">
        <f>IF(ISBLANK(Tableau41516[[#This Row],[Matricule]]),"",VLOOKUP(Tableau41516[[#This Row],[Matricule]],#REF!,3,FALSE))</f>
        <v/>
      </c>
      <c r="D896" s="12" t="str">
        <f>CONCATENATE(Tableau41516[[#This Row],[Semaine]],Tableau41516[[#This Row],[Matricule]])</f>
        <v/>
      </c>
      <c r="H896" s="8"/>
      <c r="I896" s="8"/>
      <c r="J896" s="8"/>
      <c r="K896" s="8"/>
      <c r="L896" s="8"/>
      <c r="M896" s="8"/>
      <c r="N896" s="8"/>
      <c r="O896" s="21">
        <f>COUNTIF(Tableau41516[[#This Row],[Lundi]:[Dimanche]],"&gt;0")</f>
        <v>0</v>
      </c>
      <c r="P896" s="21">
        <f>SUM(Tableau41516[[#This Row],[Lundi]:[Dimanche]])</f>
        <v>0</v>
      </c>
      <c r="Q896" s="21">
        <f>COUNTIF(Tableau41516[[#This Row],[Lundi]:[Dimanche]],"&gt;=190")*1000</f>
        <v>0</v>
      </c>
      <c r="R896" s="21">
        <f t="shared" si="26"/>
        <v>0</v>
      </c>
      <c r="S896" s="21">
        <f t="shared" si="27"/>
        <v>0</v>
      </c>
      <c r="T896" s="54" t="str">
        <f>IF(Tableau41516[[#This Row],[Matricule]]&gt;1,IF(COUNTIF(Tableau41516[DateMatricule],Tableau41516[[#This Row],[DateMatricule]])&gt;1,"Doublon",""),"")</f>
        <v/>
      </c>
      <c r="U896"/>
    </row>
    <row r="897" spans="1:21" x14ac:dyDescent="0.25">
      <c r="A897" s="12" t="str">
        <f>IF(Tableau41516[[#This Row],[Semaine]]="","",VLOOKUP(Tableau41516[[#This Row],[Semaine]],Listes!$A:$B,2,FALSE))</f>
        <v/>
      </c>
      <c r="B897" s="12" t="str">
        <f>IF(ISBLANK(Tableau41516[[#This Row],[Matricule]]),"",VLOOKUP(Tableau41516[[#This Row],[Matricule]],#REF!,2,FALSE))</f>
        <v/>
      </c>
      <c r="C897" s="12" t="str">
        <f>IF(ISBLANK(Tableau41516[[#This Row],[Matricule]]),"",VLOOKUP(Tableau41516[[#This Row],[Matricule]],#REF!,3,FALSE))</f>
        <v/>
      </c>
      <c r="D897" s="12" t="str">
        <f>CONCATENATE(Tableau41516[[#This Row],[Semaine]],Tableau41516[[#This Row],[Matricule]])</f>
        <v/>
      </c>
      <c r="H897" s="8"/>
      <c r="I897" s="8"/>
      <c r="J897" s="8"/>
      <c r="K897" s="8"/>
      <c r="L897" s="8"/>
      <c r="M897" s="8"/>
      <c r="N897" s="8"/>
      <c r="O897" s="21">
        <f>COUNTIF(Tableau41516[[#This Row],[Lundi]:[Dimanche]],"&gt;0")</f>
        <v>0</v>
      </c>
      <c r="P897" s="21">
        <f>SUM(Tableau41516[[#This Row],[Lundi]:[Dimanche]])</f>
        <v>0</v>
      </c>
      <c r="Q897" s="21">
        <f>COUNTIF(Tableau41516[[#This Row],[Lundi]:[Dimanche]],"&gt;=190")*1000</f>
        <v>0</v>
      </c>
      <c r="R897" s="21">
        <f t="shared" si="26"/>
        <v>0</v>
      </c>
      <c r="S897" s="21">
        <f t="shared" si="27"/>
        <v>0</v>
      </c>
      <c r="T897" s="54" t="str">
        <f>IF(Tableau41516[[#This Row],[Matricule]]&gt;1,IF(COUNTIF(Tableau41516[DateMatricule],Tableau41516[[#This Row],[DateMatricule]])&gt;1,"Doublon",""),"")</f>
        <v/>
      </c>
      <c r="U897"/>
    </row>
    <row r="898" spans="1:21" x14ac:dyDescent="0.25">
      <c r="A898" s="12" t="str">
        <f>IF(Tableau41516[[#This Row],[Semaine]]="","",VLOOKUP(Tableau41516[[#This Row],[Semaine]],Listes!$A:$B,2,FALSE))</f>
        <v/>
      </c>
      <c r="B898" s="12" t="str">
        <f>IF(ISBLANK(Tableau41516[[#This Row],[Matricule]]),"",VLOOKUP(Tableau41516[[#This Row],[Matricule]],#REF!,2,FALSE))</f>
        <v/>
      </c>
      <c r="C898" s="12" t="str">
        <f>IF(ISBLANK(Tableau41516[[#This Row],[Matricule]]),"",VLOOKUP(Tableau41516[[#This Row],[Matricule]],#REF!,3,FALSE))</f>
        <v/>
      </c>
      <c r="D898" s="12" t="str">
        <f>CONCATENATE(Tableau41516[[#This Row],[Semaine]],Tableau41516[[#This Row],[Matricule]])</f>
        <v/>
      </c>
      <c r="H898" s="8"/>
      <c r="I898" s="8"/>
      <c r="J898" s="8"/>
      <c r="K898" s="8"/>
      <c r="L898" s="8"/>
      <c r="M898" s="8"/>
      <c r="N898" s="8"/>
      <c r="O898" s="21">
        <f>COUNTIF(Tableau41516[[#This Row],[Lundi]:[Dimanche]],"&gt;0")</f>
        <v>0</v>
      </c>
      <c r="P898" s="21">
        <f>SUM(Tableau41516[[#This Row],[Lundi]:[Dimanche]])</f>
        <v>0</v>
      </c>
      <c r="Q898" s="21">
        <f>COUNTIF(Tableau41516[[#This Row],[Lundi]:[Dimanche]],"&gt;=190")*1000</f>
        <v>0</v>
      </c>
      <c r="R898" s="21">
        <f t="shared" si="26"/>
        <v>0</v>
      </c>
      <c r="S898" s="21">
        <f t="shared" si="27"/>
        <v>0</v>
      </c>
      <c r="T898" s="54" t="str">
        <f>IF(Tableau41516[[#This Row],[Matricule]]&gt;1,IF(COUNTIF(Tableau41516[DateMatricule],Tableau41516[[#This Row],[DateMatricule]])&gt;1,"Doublon",""),"")</f>
        <v/>
      </c>
      <c r="U898"/>
    </row>
    <row r="899" spans="1:21" x14ac:dyDescent="0.25">
      <c r="A899" s="12" t="str">
        <f>IF(Tableau41516[[#This Row],[Semaine]]="","",VLOOKUP(Tableau41516[[#This Row],[Semaine]],Listes!$A:$B,2,FALSE))</f>
        <v/>
      </c>
      <c r="B899" s="12" t="str">
        <f>IF(ISBLANK(Tableau41516[[#This Row],[Matricule]]),"",VLOOKUP(Tableau41516[[#This Row],[Matricule]],#REF!,2,FALSE))</f>
        <v/>
      </c>
      <c r="C899" s="12" t="str">
        <f>IF(ISBLANK(Tableau41516[[#This Row],[Matricule]]),"",VLOOKUP(Tableau41516[[#This Row],[Matricule]],#REF!,3,FALSE))</f>
        <v/>
      </c>
      <c r="D899" s="12" t="str">
        <f>CONCATENATE(Tableau41516[[#This Row],[Semaine]],Tableau41516[[#This Row],[Matricule]])</f>
        <v/>
      </c>
      <c r="H899" s="8"/>
      <c r="I899" s="8"/>
      <c r="J899" s="8"/>
      <c r="K899" s="8"/>
      <c r="L899" s="8"/>
      <c r="M899" s="8"/>
      <c r="N899" s="8"/>
      <c r="O899" s="21">
        <f>COUNTIF(Tableau41516[[#This Row],[Lundi]:[Dimanche]],"&gt;0")</f>
        <v>0</v>
      </c>
      <c r="P899" s="21">
        <f>SUM(Tableau41516[[#This Row],[Lundi]:[Dimanche]])</f>
        <v>0</v>
      </c>
      <c r="Q899" s="21">
        <f>COUNTIF(Tableau41516[[#This Row],[Lundi]:[Dimanche]],"&gt;=190")*1000</f>
        <v>0</v>
      </c>
      <c r="R899" s="21">
        <f t="shared" ref="R899:R962" si="28">+IF(P899&gt;1140,(P899-1140)*20,0)</f>
        <v>0</v>
      </c>
      <c r="S899" s="21">
        <f t="shared" ref="S899:S962" si="29">+Q899+R899</f>
        <v>0</v>
      </c>
      <c r="T899" s="54" t="str">
        <f>IF(Tableau41516[[#This Row],[Matricule]]&gt;1,IF(COUNTIF(Tableau41516[DateMatricule],Tableau41516[[#This Row],[DateMatricule]])&gt;1,"Doublon",""),"")</f>
        <v/>
      </c>
      <c r="U899"/>
    </row>
    <row r="900" spans="1:21" x14ac:dyDescent="0.25">
      <c r="A900" s="12" t="str">
        <f>IF(Tableau41516[[#This Row],[Semaine]]="","",VLOOKUP(Tableau41516[[#This Row],[Semaine]],Listes!$A:$B,2,FALSE))</f>
        <v/>
      </c>
      <c r="B900" s="12" t="str">
        <f>IF(ISBLANK(Tableau41516[[#This Row],[Matricule]]),"",VLOOKUP(Tableau41516[[#This Row],[Matricule]],#REF!,2,FALSE))</f>
        <v/>
      </c>
      <c r="C900" s="12" t="str">
        <f>IF(ISBLANK(Tableau41516[[#This Row],[Matricule]]),"",VLOOKUP(Tableau41516[[#This Row],[Matricule]],#REF!,3,FALSE))</f>
        <v/>
      </c>
      <c r="D900" s="12" t="str">
        <f>CONCATENATE(Tableau41516[[#This Row],[Semaine]],Tableau41516[[#This Row],[Matricule]])</f>
        <v/>
      </c>
      <c r="H900" s="8"/>
      <c r="I900" s="8"/>
      <c r="J900" s="8"/>
      <c r="K900" s="8"/>
      <c r="L900" s="8"/>
      <c r="M900" s="8"/>
      <c r="N900" s="8"/>
      <c r="O900" s="21">
        <f>COUNTIF(Tableau41516[[#This Row],[Lundi]:[Dimanche]],"&gt;0")</f>
        <v>0</v>
      </c>
      <c r="P900" s="21">
        <f>SUM(Tableau41516[[#This Row],[Lundi]:[Dimanche]])</f>
        <v>0</v>
      </c>
      <c r="Q900" s="21">
        <f>COUNTIF(Tableau41516[[#This Row],[Lundi]:[Dimanche]],"&gt;=190")*1000</f>
        <v>0</v>
      </c>
      <c r="R900" s="21">
        <f t="shared" si="28"/>
        <v>0</v>
      </c>
      <c r="S900" s="21">
        <f t="shared" si="29"/>
        <v>0</v>
      </c>
      <c r="T900" s="54" t="str">
        <f>IF(Tableau41516[[#This Row],[Matricule]]&gt;1,IF(COUNTIF(Tableau41516[DateMatricule],Tableau41516[[#This Row],[DateMatricule]])&gt;1,"Doublon",""),"")</f>
        <v/>
      </c>
      <c r="U900"/>
    </row>
    <row r="901" spans="1:21" x14ac:dyDescent="0.25">
      <c r="A901" s="12" t="str">
        <f>IF(Tableau41516[[#This Row],[Semaine]]="","",VLOOKUP(Tableau41516[[#This Row],[Semaine]],Listes!$A:$B,2,FALSE))</f>
        <v/>
      </c>
      <c r="B901" s="12" t="str">
        <f>IF(ISBLANK(Tableau41516[[#This Row],[Matricule]]),"",VLOOKUP(Tableau41516[[#This Row],[Matricule]],#REF!,2,FALSE))</f>
        <v/>
      </c>
      <c r="C901" s="12" t="str">
        <f>IF(ISBLANK(Tableau41516[[#This Row],[Matricule]]),"",VLOOKUP(Tableau41516[[#This Row],[Matricule]],#REF!,3,FALSE))</f>
        <v/>
      </c>
      <c r="D901" s="12" t="str">
        <f>CONCATENATE(Tableau41516[[#This Row],[Semaine]],Tableau41516[[#This Row],[Matricule]])</f>
        <v/>
      </c>
      <c r="H901" s="8"/>
      <c r="I901" s="8"/>
      <c r="J901" s="8"/>
      <c r="K901" s="8"/>
      <c r="L901" s="8"/>
      <c r="M901" s="8"/>
      <c r="N901" s="8"/>
      <c r="O901" s="21">
        <f>COUNTIF(Tableau41516[[#This Row],[Lundi]:[Dimanche]],"&gt;0")</f>
        <v>0</v>
      </c>
      <c r="P901" s="21">
        <f>SUM(Tableau41516[[#This Row],[Lundi]:[Dimanche]])</f>
        <v>0</v>
      </c>
      <c r="Q901" s="21">
        <f>COUNTIF(Tableau41516[[#This Row],[Lundi]:[Dimanche]],"&gt;=190")*1000</f>
        <v>0</v>
      </c>
      <c r="R901" s="21">
        <f t="shared" si="28"/>
        <v>0</v>
      </c>
      <c r="S901" s="21">
        <f t="shared" si="29"/>
        <v>0</v>
      </c>
      <c r="T901" s="54" t="str">
        <f>IF(Tableau41516[[#This Row],[Matricule]]&gt;1,IF(COUNTIF(Tableau41516[DateMatricule],Tableau41516[[#This Row],[DateMatricule]])&gt;1,"Doublon",""),"")</f>
        <v/>
      </c>
      <c r="U901"/>
    </row>
    <row r="902" spans="1:21" x14ac:dyDescent="0.25">
      <c r="A902" s="12" t="str">
        <f>IF(Tableau41516[[#This Row],[Semaine]]="","",VLOOKUP(Tableau41516[[#This Row],[Semaine]],Listes!$A:$B,2,FALSE))</f>
        <v/>
      </c>
      <c r="B902" s="12" t="str">
        <f>IF(ISBLANK(Tableau41516[[#This Row],[Matricule]]),"",VLOOKUP(Tableau41516[[#This Row],[Matricule]],#REF!,2,FALSE))</f>
        <v/>
      </c>
      <c r="C902" s="12" t="str">
        <f>IF(ISBLANK(Tableau41516[[#This Row],[Matricule]]),"",VLOOKUP(Tableau41516[[#This Row],[Matricule]],#REF!,3,FALSE))</f>
        <v/>
      </c>
      <c r="D902" s="12" t="str">
        <f>CONCATENATE(Tableau41516[[#This Row],[Semaine]],Tableau41516[[#This Row],[Matricule]])</f>
        <v/>
      </c>
      <c r="H902" s="8"/>
      <c r="I902" s="8"/>
      <c r="J902" s="8"/>
      <c r="K902" s="8"/>
      <c r="L902" s="8"/>
      <c r="M902" s="8"/>
      <c r="N902" s="8"/>
      <c r="O902" s="21">
        <f>COUNTIF(Tableau41516[[#This Row],[Lundi]:[Dimanche]],"&gt;0")</f>
        <v>0</v>
      </c>
      <c r="P902" s="21">
        <f>SUM(Tableau41516[[#This Row],[Lundi]:[Dimanche]])</f>
        <v>0</v>
      </c>
      <c r="Q902" s="21">
        <f>COUNTIF(Tableau41516[[#This Row],[Lundi]:[Dimanche]],"&gt;=190")*1000</f>
        <v>0</v>
      </c>
      <c r="R902" s="21">
        <f t="shared" si="28"/>
        <v>0</v>
      </c>
      <c r="S902" s="21">
        <f t="shared" si="29"/>
        <v>0</v>
      </c>
      <c r="T902" s="54" t="str">
        <f>IF(Tableau41516[[#This Row],[Matricule]]&gt;1,IF(COUNTIF(Tableau41516[DateMatricule],Tableau41516[[#This Row],[DateMatricule]])&gt;1,"Doublon",""),"")</f>
        <v/>
      </c>
      <c r="U902"/>
    </row>
    <row r="903" spans="1:21" x14ac:dyDescent="0.25">
      <c r="A903" s="12" t="str">
        <f>IF(Tableau41516[[#This Row],[Semaine]]="","",VLOOKUP(Tableau41516[[#This Row],[Semaine]],Listes!$A:$B,2,FALSE))</f>
        <v/>
      </c>
      <c r="B903" s="12" t="str">
        <f>IF(ISBLANK(Tableau41516[[#This Row],[Matricule]]),"",VLOOKUP(Tableau41516[[#This Row],[Matricule]],#REF!,2,FALSE))</f>
        <v/>
      </c>
      <c r="C903" s="12" t="str">
        <f>IF(ISBLANK(Tableau41516[[#This Row],[Matricule]]),"",VLOOKUP(Tableau41516[[#This Row],[Matricule]],#REF!,3,FALSE))</f>
        <v/>
      </c>
      <c r="D903" s="12" t="str">
        <f>CONCATENATE(Tableau41516[[#This Row],[Semaine]],Tableau41516[[#This Row],[Matricule]])</f>
        <v/>
      </c>
      <c r="H903" s="8"/>
      <c r="I903" s="8"/>
      <c r="J903" s="8"/>
      <c r="K903" s="8"/>
      <c r="L903" s="8"/>
      <c r="M903" s="8"/>
      <c r="N903" s="8"/>
      <c r="O903" s="21">
        <f>COUNTIF(Tableau41516[[#This Row],[Lundi]:[Dimanche]],"&gt;0")</f>
        <v>0</v>
      </c>
      <c r="P903" s="21">
        <f>SUM(Tableau41516[[#This Row],[Lundi]:[Dimanche]])</f>
        <v>0</v>
      </c>
      <c r="Q903" s="21">
        <f>COUNTIF(Tableau41516[[#This Row],[Lundi]:[Dimanche]],"&gt;=190")*1000</f>
        <v>0</v>
      </c>
      <c r="R903" s="21">
        <f t="shared" si="28"/>
        <v>0</v>
      </c>
      <c r="S903" s="21">
        <f t="shared" si="29"/>
        <v>0</v>
      </c>
      <c r="T903" s="54" t="str">
        <f>IF(Tableau41516[[#This Row],[Matricule]]&gt;1,IF(COUNTIF(Tableau41516[DateMatricule],Tableau41516[[#This Row],[DateMatricule]])&gt;1,"Doublon",""),"")</f>
        <v/>
      </c>
      <c r="U903"/>
    </row>
    <row r="904" spans="1:21" x14ac:dyDescent="0.25">
      <c r="A904" s="12" t="str">
        <f>IF(Tableau41516[[#This Row],[Semaine]]="","",VLOOKUP(Tableau41516[[#This Row],[Semaine]],Listes!$A:$B,2,FALSE))</f>
        <v/>
      </c>
      <c r="B904" s="12" t="str">
        <f>IF(ISBLANK(Tableau41516[[#This Row],[Matricule]]),"",VLOOKUP(Tableau41516[[#This Row],[Matricule]],#REF!,2,FALSE))</f>
        <v/>
      </c>
      <c r="C904" s="12" t="str">
        <f>IF(ISBLANK(Tableau41516[[#This Row],[Matricule]]),"",VLOOKUP(Tableau41516[[#This Row],[Matricule]],#REF!,3,FALSE))</f>
        <v/>
      </c>
      <c r="D904" s="12" t="str">
        <f>CONCATENATE(Tableau41516[[#This Row],[Semaine]],Tableau41516[[#This Row],[Matricule]])</f>
        <v/>
      </c>
      <c r="H904" s="8"/>
      <c r="I904" s="8"/>
      <c r="J904" s="8"/>
      <c r="K904" s="8"/>
      <c r="L904" s="8"/>
      <c r="M904" s="8"/>
      <c r="N904" s="8"/>
      <c r="O904" s="21">
        <f>COUNTIF(Tableau41516[[#This Row],[Lundi]:[Dimanche]],"&gt;0")</f>
        <v>0</v>
      </c>
      <c r="P904" s="21">
        <f>SUM(Tableau41516[[#This Row],[Lundi]:[Dimanche]])</f>
        <v>0</v>
      </c>
      <c r="Q904" s="21">
        <f>COUNTIF(Tableau41516[[#This Row],[Lundi]:[Dimanche]],"&gt;=190")*1000</f>
        <v>0</v>
      </c>
      <c r="R904" s="21">
        <f t="shared" si="28"/>
        <v>0</v>
      </c>
      <c r="S904" s="21">
        <f t="shared" si="29"/>
        <v>0</v>
      </c>
      <c r="T904" s="54" t="str">
        <f>IF(Tableau41516[[#This Row],[Matricule]]&gt;1,IF(COUNTIF(Tableau41516[DateMatricule],Tableau41516[[#This Row],[DateMatricule]])&gt;1,"Doublon",""),"")</f>
        <v/>
      </c>
      <c r="U904"/>
    </row>
    <row r="905" spans="1:21" x14ac:dyDescent="0.25">
      <c r="A905" s="12" t="str">
        <f>IF(Tableau41516[[#This Row],[Semaine]]="","",VLOOKUP(Tableau41516[[#This Row],[Semaine]],Listes!$A:$B,2,FALSE))</f>
        <v/>
      </c>
      <c r="B905" s="12" t="str">
        <f>IF(ISBLANK(Tableau41516[[#This Row],[Matricule]]),"",VLOOKUP(Tableau41516[[#This Row],[Matricule]],#REF!,2,FALSE))</f>
        <v/>
      </c>
      <c r="C905" s="12" t="str">
        <f>IF(ISBLANK(Tableau41516[[#This Row],[Matricule]]),"",VLOOKUP(Tableau41516[[#This Row],[Matricule]],#REF!,3,FALSE))</f>
        <v/>
      </c>
      <c r="D905" s="12" t="str">
        <f>CONCATENATE(Tableau41516[[#This Row],[Semaine]],Tableau41516[[#This Row],[Matricule]])</f>
        <v/>
      </c>
      <c r="H905" s="8"/>
      <c r="I905" s="8"/>
      <c r="J905" s="8"/>
      <c r="K905" s="8"/>
      <c r="L905" s="8"/>
      <c r="M905" s="8"/>
      <c r="N905" s="8"/>
      <c r="O905" s="21">
        <f>COUNTIF(Tableau41516[[#This Row],[Lundi]:[Dimanche]],"&gt;0")</f>
        <v>0</v>
      </c>
      <c r="P905" s="21">
        <f>SUM(Tableau41516[[#This Row],[Lundi]:[Dimanche]])</f>
        <v>0</v>
      </c>
      <c r="Q905" s="21">
        <f>COUNTIF(Tableau41516[[#This Row],[Lundi]:[Dimanche]],"&gt;=190")*1000</f>
        <v>0</v>
      </c>
      <c r="R905" s="21">
        <f t="shared" si="28"/>
        <v>0</v>
      </c>
      <c r="S905" s="21">
        <f t="shared" si="29"/>
        <v>0</v>
      </c>
      <c r="T905" s="54" t="str">
        <f>IF(Tableau41516[[#This Row],[Matricule]]&gt;1,IF(COUNTIF(Tableau41516[DateMatricule],Tableau41516[[#This Row],[DateMatricule]])&gt;1,"Doublon",""),"")</f>
        <v/>
      </c>
      <c r="U905"/>
    </row>
    <row r="906" spans="1:21" x14ac:dyDescent="0.25">
      <c r="A906" s="12" t="str">
        <f>IF(Tableau41516[[#This Row],[Semaine]]="","",VLOOKUP(Tableau41516[[#This Row],[Semaine]],Listes!$A:$B,2,FALSE))</f>
        <v/>
      </c>
      <c r="B906" s="12" t="str">
        <f>IF(ISBLANK(Tableau41516[[#This Row],[Matricule]]),"",VLOOKUP(Tableau41516[[#This Row],[Matricule]],#REF!,2,FALSE))</f>
        <v/>
      </c>
      <c r="C906" s="12" t="str">
        <f>IF(ISBLANK(Tableau41516[[#This Row],[Matricule]]),"",VLOOKUP(Tableau41516[[#This Row],[Matricule]],#REF!,3,FALSE))</f>
        <v/>
      </c>
      <c r="D906" s="12" t="str">
        <f>CONCATENATE(Tableau41516[[#This Row],[Semaine]],Tableau41516[[#This Row],[Matricule]])</f>
        <v/>
      </c>
      <c r="H906" s="8"/>
      <c r="I906" s="8"/>
      <c r="J906" s="8"/>
      <c r="K906" s="8"/>
      <c r="L906" s="8"/>
      <c r="M906" s="8"/>
      <c r="N906" s="8"/>
      <c r="O906" s="21">
        <f>COUNTIF(Tableau41516[[#This Row],[Lundi]:[Dimanche]],"&gt;0")</f>
        <v>0</v>
      </c>
      <c r="P906" s="21">
        <f>SUM(Tableau41516[[#This Row],[Lundi]:[Dimanche]])</f>
        <v>0</v>
      </c>
      <c r="Q906" s="21">
        <f>COUNTIF(Tableau41516[[#This Row],[Lundi]:[Dimanche]],"&gt;=190")*1000</f>
        <v>0</v>
      </c>
      <c r="R906" s="21">
        <f t="shared" si="28"/>
        <v>0</v>
      </c>
      <c r="S906" s="21">
        <f t="shared" si="29"/>
        <v>0</v>
      </c>
      <c r="T906" s="54" t="str">
        <f>IF(Tableau41516[[#This Row],[Matricule]]&gt;1,IF(COUNTIF(Tableau41516[DateMatricule],Tableau41516[[#This Row],[DateMatricule]])&gt;1,"Doublon",""),"")</f>
        <v/>
      </c>
      <c r="U906"/>
    </row>
    <row r="907" spans="1:21" x14ac:dyDescent="0.25">
      <c r="A907" s="12" t="str">
        <f>IF(Tableau41516[[#This Row],[Semaine]]="","",VLOOKUP(Tableau41516[[#This Row],[Semaine]],Listes!$A:$B,2,FALSE))</f>
        <v/>
      </c>
      <c r="B907" s="12" t="str">
        <f>IF(ISBLANK(Tableau41516[[#This Row],[Matricule]]),"",VLOOKUP(Tableau41516[[#This Row],[Matricule]],#REF!,2,FALSE))</f>
        <v/>
      </c>
      <c r="C907" s="12" t="str">
        <f>IF(ISBLANK(Tableau41516[[#This Row],[Matricule]]),"",VLOOKUP(Tableau41516[[#This Row],[Matricule]],#REF!,3,FALSE))</f>
        <v/>
      </c>
      <c r="D907" s="12" t="str">
        <f>CONCATENATE(Tableau41516[[#This Row],[Semaine]],Tableau41516[[#This Row],[Matricule]])</f>
        <v/>
      </c>
      <c r="H907" s="8"/>
      <c r="I907" s="8"/>
      <c r="J907" s="8"/>
      <c r="K907" s="8"/>
      <c r="L907" s="8"/>
      <c r="M907" s="8"/>
      <c r="N907" s="8"/>
      <c r="O907" s="21">
        <f>COUNTIF(Tableau41516[[#This Row],[Lundi]:[Dimanche]],"&gt;0")</f>
        <v>0</v>
      </c>
      <c r="P907" s="21">
        <f>SUM(Tableau41516[[#This Row],[Lundi]:[Dimanche]])</f>
        <v>0</v>
      </c>
      <c r="Q907" s="21">
        <f>COUNTIF(Tableau41516[[#This Row],[Lundi]:[Dimanche]],"&gt;=190")*1000</f>
        <v>0</v>
      </c>
      <c r="R907" s="21">
        <f t="shared" si="28"/>
        <v>0</v>
      </c>
      <c r="S907" s="21">
        <f t="shared" si="29"/>
        <v>0</v>
      </c>
      <c r="T907" s="54" t="str">
        <f>IF(Tableau41516[[#This Row],[Matricule]]&gt;1,IF(COUNTIF(Tableau41516[DateMatricule],Tableau41516[[#This Row],[DateMatricule]])&gt;1,"Doublon",""),"")</f>
        <v/>
      </c>
      <c r="U907"/>
    </row>
    <row r="908" spans="1:21" x14ac:dyDescent="0.25">
      <c r="A908" s="12" t="str">
        <f>IF(Tableau41516[[#This Row],[Semaine]]="","",VLOOKUP(Tableau41516[[#This Row],[Semaine]],Listes!$A:$B,2,FALSE))</f>
        <v/>
      </c>
      <c r="B908" s="12" t="str">
        <f>IF(ISBLANK(Tableau41516[[#This Row],[Matricule]]),"",VLOOKUP(Tableau41516[[#This Row],[Matricule]],#REF!,2,FALSE))</f>
        <v/>
      </c>
      <c r="C908" s="12" t="str">
        <f>IF(ISBLANK(Tableau41516[[#This Row],[Matricule]]),"",VLOOKUP(Tableau41516[[#This Row],[Matricule]],#REF!,3,FALSE))</f>
        <v/>
      </c>
      <c r="D908" s="12" t="str">
        <f>CONCATENATE(Tableau41516[[#This Row],[Semaine]],Tableau41516[[#This Row],[Matricule]])</f>
        <v/>
      </c>
      <c r="H908" s="8"/>
      <c r="I908" s="8"/>
      <c r="J908" s="8"/>
      <c r="K908" s="8"/>
      <c r="L908" s="8"/>
      <c r="M908" s="8"/>
      <c r="N908" s="8"/>
      <c r="O908" s="21">
        <f>COUNTIF(Tableau41516[[#This Row],[Lundi]:[Dimanche]],"&gt;0")</f>
        <v>0</v>
      </c>
      <c r="P908" s="21">
        <f>SUM(Tableau41516[[#This Row],[Lundi]:[Dimanche]])</f>
        <v>0</v>
      </c>
      <c r="Q908" s="21">
        <f>COUNTIF(Tableau41516[[#This Row],[Lundi]:[Dimanche]],"&gt;=190")*1000</f>
        <v>0</v>
      </c>
      <c r="R908" s="21">
        <f t="shared" si="28"/>
        <v>0</v>
      </c>
      <c r="S908" s="21">
        <f t="shared" si="29"/>
        <v>0</v>
      </c>
      <c r="T908" s="54" t="str">
        <f>IF(Tableau41516[[#This Row],[Matricule]]&gt;1,IF(COUNTIF(Tableau41516[DateMatricule],Tableau41516[[#This Row],[DateMatricule]])&gt;1,"Doublon",""),"")</f>
        <v/>
      </c>
      <c r="U908"/>
    </row>
    <row r="909" spans="1:21" x14ac:dyDescent="0.25">
      <c r="A909" s="12" t="str">
        <f>IF(Tableau41516[[#This Row],[Semaine]]="","",VLOOKUP(Tableau41516[[#This Row],[Semaine]],Listes!$A:$B,2,FALSE))</f>
        <v/>
      </c>
      <c r="B909" s="12" t="str">
        <f>IF(ISBLANK(Tableau41516[[#This Row],[Matricule]]),"",VLOOKUP(Tableau41516[[#This Row],[Matricule]],#REF!,2,FALSE))</f>
        <v/>
      </c>
      <c r="C909" s="12" t="str">
        <f>IF(ISBLANK(Tableau41516[[#This Row],[Matricule]]),"",VLOOKUP(Tableau41516[[#This Row],[Matricule]],#REF!,3,FALSE))</f>
        <v/>
      </c>
      <c r="D909" s="12" t="str">
        <f>CONCATENATE(Tableau41516[[#This Row],[Semaine]],Tableau41516[[#This Row],[Matricule]])</f>
        <v/>
      </c>
      <c r="H909" s="8"/>
      <c r="I909" s="8"/>
      <c r="J909" s="8"/>
      <c r="K909" s="8"/>
      <c r="L909" s="8"/>
      <c r="M909" s="8"/>
      <c r="N909" s="8"/>
      <c r="O909" s="21">
        <f>COUNTIF(Tableau41516[[#This Row],[Lundi]:[Dimanche]],"&gt;0")</f>
        <v>0</v>
      </c>
      <c r="P909" s="21">
        <f>SUM(Tableau41516[[#This Row],[Lundi]:[Dimanche]])</f>
        <v>0</v>
      </c>
      <c r="Q909" s="21">
        <f>COUNTIF(Tableau41516[[#This Row],[Lundi]:[Dimanche]],"&gt;=190")*1000</f>
        <v>0</v>
      </c>
      <c r="R909" s="21">
        <f t="shared" si="28"/>
        <v>0</v>
      </c>
      <c r="S909" s="21">
        <f t="shared" si="29"/>
        <v>0</v>
      </c>
      <c r="T909" s="54" t="str">
        <f>IF(Tableau41516[[#This Row],[Matricule]]&gt;1,IF(COUNTIF(Tableau41516[DateMatricule],Tableau41516[[#This Row],[DateMatricule]])&gt;1,"Doublon",""),"")</f>
        <v/>
      </c>
      <c r="U909"/>
    </row>
    <row r="910" spans="1:21" x14ac:dyDescent="0.25">
      <c r="A910" s="12" t="str">
        <f>IF(Tableau41516[[#This Row],[Semaine]]="","",VLOOKUP(Tableau41516[[#This Row],[Semaine]],Listes!$A:$B,2,FALSE))</f>
        <v/>
      </c>
      <c r="B910" s="12" t="str">
        <f>IF(ISBLANK(Tableau41516[[#This Row],[Matricule]]),"",VLOOKUP(Tableau41516[[#This Row],[Matricule]],#REF!,2,FALSE))</f>
        <v/>
      </c>
      <c r="C910" s="12" t="str">
        <f>IF(ISBLANK(Tableau41516[[#This Row],[Matricule]]),"",VLOOKUP(Tableau41516[[#This Row],[Matricule]],#REF!,3,FALSE))</f>
        <v/>
      </c>
      <c r="D910" s="12" t="str">
        <f>CONCATENATE(Tableau41516[[#This Row],[Semaine]],Tableau41516[[#This Row],[Matricule]])</f>
        <v/>
      </c>
      <c r="H910" s="8"/>
      <c r="I910" s="8"/>
      <c r="J910" s="8"/>
      <c r="K910" s="8"/>
      <c r="L910" s="8"/>
      <c r="M910" s="8"/>
      <c r="N910" s="8"/>
      <c r="O910" s="21">
        <f>COUNTIF(Tableau41516[[#This Row],[Lundi]:[Dimanche]],"&gt;0")</f>
        <v>0</v>
      </c>
      <c r="P910" s="21">
        <f>SUM(Tableau41516[[#This Row],[Lundi]:[Dimanche]])</f>
        <v>0</v>
      </c>
      <c r="Q910" s="21">
        <f>COUNTIF(Tableau41516[[#This Row],[Lundi]:[Dimanche]],"&gt;=190")*1000</f>
        <v>0</v>
      </c>
      <c r="R910" s="21">
        <f t="shared" si="28"/>
        <v>0</v>
      </c>
      <c r="S910" s="21">
        <f t="shared" si="29"/>
        <v>0</v>
      </c>
      <c r="T910" s="54" t="str">
        <f>IF(Tableau41516[[#This Row],[Matricule]]&gt;1,IF(COUNTIF(Tableau41516[DateMatricule],Tableau41516[[#This Row],[DateMatricule]])&gt;1,"Doublon",""),"")</f>
        <v/>
      </c>
      <c r="U910"/>
    </row>
    <row r="911" spans="1:21" x14ac:dyDescent="0.25">
      <c r="A911" s="12" t="str">
        <f>IF(Tableau41516[[#This Row],[Semaine]]="","",VLOOKUP(Tableau41516[[#This Row],[Semaine]],Listes!$A:$B,2,FALSE))</f>
        <v/>
      </c>
      <c r="B911" s="12" t="str">
        <f>IF(ISBLANK(Tableau41516[[#This Row],[Matricule]]),"",VLOOKUP(Tableau41516[[#This Row],[Matricule]],#REF!,2,FALSE))</f>
        <v/>
      </c>
      <c r="C911" s="12" t="str">
        <f>IF(ISBLANK(Tableau41516[[#This Row],[Matricule]]),"",VLOOKUP(Tableau41516[[#This Row],[Matricule]],#REF!,3,FALSE))</f>
        <v/>
      </c>
      <c r="D911" s="12" t="str">
        <f>CONCATENATE(Tableau41516[[#This Row],[Semaine]],Tableau41516[[#This Row],[Matricule]])</f>
        <v/>
      </c>
      <c r="H911" s="8"/>
      <c r="I911" s="8"/>
      <c r="J911" s="8"/>
      <c r="K911" s="8"/>
      <c r="L911" s="8"/>
      <c r="M911" s="8"/>
      <c r="N911" s="8"/>
      <c r="O911" s="21">
        <f>COUNTIF(Tableau41516[[#This Row],[Lundi]:[Dimanche]],"&gt;0")</f>
        <v>0</v>
      </c>
      <c r="P911" s="21">
        <f>SUM(Tableau41516[[#This Row],[Lundi]:[Dimanche]])</f>
        <v>0</v>
      </c>
      <c r="Q911" s="21">
        <f>COUNTIF(Tableau41516[[#This Row],[Lundi]:[Dimanche]],"&gt;=190")*1000</f>
        <v>0</v>
      </c>
      <c r="R911" s="21">
        <f t="shared" si="28"/>
        <v>0</v>
      </c>
      <c r="S911" s="21">
        <f t="shared" si="29"/>
        <v>0</v>
      </c>
      <c r="T911" s="54" t="str">
        <f>IF(Tableau41516[[#This Row],[Matricule]]&gt;1,IF(COUNTIF(Tableau41516[DateMatricule],Tableau41516[[#This Row],[DateMatricule]])&gt;1,"Doublon",""),"")</f>
        <v/>
      </c>
      <c r="U911"/>
    </row>
    <row r="912" spans="1:21" x14ac:dyDescent="0.25">
      <c r="A912" s="12" t="str">
        <f>IF(Tableau41516[[#This Row],[Semaine]]="","",VLOOKUP(Tableau41516[[#This Row],[Semaine]],Listes!$A:$B,2,FALSE))</f>
        <v/>
      </c>
      <c r="B912" s="12" t="str">
        <f>IF(ISBLANK(Tableau41516[[#This Row],[Matricule]]),"",VLOOKUP(Tableau41516[[#This Row],[Matricule]],#REF!,2,FALSE))</f>
        <v/>
      </c>
      <c r="C912" s="12" t="str">
        <f>IF(ISBLANK(Tableau41516[[#This Row],[Matricule]]),"",VLOOKUP(Tableau41516[[#This Row],[Matricule]],#REF!,3,FALSE))</f>
        <v/>
      </c>
      <c r="D912" s="12" t="str">
        <f>CONCATENATE(Tableau41516[[#This Row],[Semaine]],Tableau41516[[#This Row],[Matricule]])</f>
        <v/>
      </c>
      <c r="H912" s="8"/>
      <c r="I912" s="8"/>
      <c r="J912" s="8"/>
      <c r="K912" s="8"/>
      <c r="L912" s="8"/>
      <c r="M912" s="8"/>
      <c r="N912" s="8"/>
      <c r="O912" s="21">
        <f>COUNTIF(Tableau41516[[#This Row],[Lundi]:[Dimanche]],"&gt;0")</f>
        <v>0</v>
      </c>
      <c r="P912" s="21">
        <f>SUM(Tableau41516[[#This Row],[Lundi]:[Dimanche]])</f>
        <v>0</v>
      </c>
      <c r="Q912" s="21">
        <f>COUNTIF(Tableau41516[[#This Row],[Lundi]:[Dimanche]],"&gt;=190")*1000</f>
        <v>0</v>
      </c>
      <c r="R912" s="21">
        <f t="shared" si="28"/>
        <v>0</v>
      </c>
      <c r="S912" s="21">
        <f t="shared" si="29"/>
        <v>0</v>
      </c>
      <c r="T912" s="54" t="str">
        <f>IF(Tableau41516[[#This Row],[Matricule]]&gt;1,IF(COUNTIF(Tableau41516[DateMatricule],Tableau41516[[#This Row],[DateMatricule]])&gt;1,"Doublon",""),"")</f>
        <v/>
      </c>
      <c r="U912"/>
    </row>
    <row r="913" spans="1:21" x14ac:dyDescent="0.25">
      <c r="A913" s="12" t="str">
        <f>IF(Tableau41516[[#This Row],[Semaine]]="","",VLOOKUP(Tableau41516[[#This Row],[Semaine]],Listes!$A:$B,2,FALSE))</f>
        <v/>
      </c>
      <c r="B913" s="12" t="str">
        <f>IF(ISBLANK(Tableau41516[[#This Row],[Matricule]]),"",VLOOKUP(Tableau41516[[#This Row],[Matricule]],#REF!,2,FALSE))</f>
        <v/>
      </c>
      <c r="C913" s="12" t="str">
        <f>IF(ISBLANK(Tableau41516[[#This Row],[Matricule]]),"",VLOOKUP(Tableau41516[[#This Row],[Matricule]],#REF!,3,FALSE))</f>
        <v/>
      </c>
      <c r="D913" s="12" t="str">
        <f>CONCATENATE(Tableau41516[[#This Row],[Semaine]],Tableau41516[[#This Row],[Matricule]])</f>
        <v/>
      </c>
      <c r="H913" s="8"/>
      <c r="I913" s="8"/>
      <c r="J913" s="8"/>
      <c r="K913" s="8"/>
      <c r="L913" s="8"/>
      <c r="M913" s="8"/>
      <c r="N913" s="8"/>
      <c r="O913" s="21">
        <f>COUNTIF(Tableau41516[[#This Row],[Lundi]:[Dimanche]],"&gt;0")</f>
        <v>0</v>
      </c>
      <c r="P913" s="21">
        <f>SUM(Tableau41516[[#This Row],[Lundi]:[Dimanche]])</f>
        <v>0</v>
      </c>
      <c r="Q913" s="21">
        <f>COUNTIF(Tableau41516[[#This Row],[Lundi]:[Dimanche]],"&gt;=190")*1000</f>
        <v>0</v>
      </c>
      <c r="R913" s="21">
        <f t="shared" si="28"/>
        <v>0</v>
      </c>
      <c r="S913" s="21">
        <f t="shared" si="29"/>
        <v>0</v>
      </c>
      <c r="T913" s="54" t="str">
        <f>IF(Tableau41516[[#This Row],[Matricule]]&gt;1,IF(COUNTIF(Tableau41516[DateMatricule],Tableau41516[[#This Row],[DateMatricule]])&gt;1,"Doublon",""),"")</f>
        <v/>
      </c>
      <c r="U913"/>
    </row>
    <row r="914" spans="1:21" x14ac:dyDescent="0.25">
      <c r="A914" s="12" t="str">
        <f>IF(Tableau41516[[#This Row],[Semaine]]="","",VLOOKUP(Tableau41516[[#This Row],[Semaine]],Listes!$A:$B,2,FALSE))</f>
        <v/>
      </c>
      <c r="B914" s="12" t="str">
        <f>IF(ISBLANK(Tableau41516[[#This Row],[Matricule]]),"",VLOOKUP(Tableau41516[[#This Row],[Matricule]],#REF!,2,FALSE))</f>
        <v/>
      </c>
      <c r="C914" s="12" t="str">
        <f>IF(ISBLANK(Tableau41516[[#This Row],[Matricule]]),"",VLOOKUP(Tableau41516[[#This Row],[Matricule]],#REF!,3,FALSE))</f>
        <v/>
      </c>
      <c r="D914" s="12" t="str">
        <f>CONCATENATE(Tableau41516[[#This Row],[Semaine]],Tableau41516[[#This Row],[Matricule]])</f>
        <v/>
      </c>
      <c r="H914" s="8"/>
      <c r="I914" s="8"/>
      <c r="J914" s="8"/>
      <c r="K914" s="8"/>
      <c r="L914" s="8"/>
      <c r="M914" s="8"/>
      <c r="N914" s="8"/>
      <c r="O914" s="21">
        <f>COUNTIF(Tableau41516[[#This Row],[Lundi]:[Dimanche]],"&gt;0")</f>
        <v>0</v>
      </c>
      <c r="P914" s="21">
        <f>SUM(Tableau41516[[#This Row],[Lundi]:[Dimanche]])</f>
        <v>0</v>
      </c>
      <c r="Q914" s="21">
        <f>COUNTIF(Tableau41516[[#This Row],[Lundi]:[Dimanche]],"&gt;=190")*1000</f>
        <v>0</v>
      </c>
      <c r="R914" s="21">
        <f t="shared" si="28"/>
        <v>0</v>
      </c>
      <c r="S914" s="21">
        <f t="shared" si="29"/>
        <v>0</v>
      </c>
      <c r="T914" s="54" t="str">
        <f>IF(Tableau41516[[#This Row],[Matricule]]&gt;1,IF(COUNTIF(Tableau41516[DateMatricule],Tableau41516[[#This Row],[DateMatricule]])&gt;1,"Doublon",""),"")</f>
        <v/>
      </c>
      <c r="U914"/>
    </row>
    <row r="915" spans="1:21" x14ac:dyDescent="0.25">
      <c r="A915" s="12" t="str">
        <f>IF(Tableau41516[[#This Row],[Semaine]]="","",VLOOKUP(Tableau41516[[#This Row],[Semaine]],Listes!$A:$B,2,FALSE))</f>
        <v/>
      </c>
      <c r="B915" s="12" t="str">
        <f>IF(ISBLANK(Tableau41516[[#This Row],[Matricule]]),"",VLOOKUP(Tableau41516[[#This Row],[Matricule]],#REF!,2,FALSE))</f>
        <v/>
      </c>
      <c r="C915" s="12" t="str">
        <f>IF(ISBLANK(Tableau41516[[#This Row],[Matricule]]),"",VLOOKUP(Tableau41516[[#This Row],[Matricule]],#REF!,3,FALSE))</f>
        <v/>
      </c>
      <c r="D915" s="12" t="str">
        <f>CONCATENATE(Tableau41516[[#This Row],[Semaine]],Tableau41516[[#This Row],[Matricule]])</f>
        <v/>
      </c>
      <c r="H915" s="8"/>
      <c r="I915" s="8"/>
      <c r="J915" s="8"/>
      <c r="K915" s="8"/>
      <c r="L915" s="8"/>
      <c r="M915" s="8"/>
      <c r="N915" s="8"/>
      <c r="O915" s="21">
        <f>COUNTIF(Tableau41516[[#This Row],[Lundi]:[Dimanche]],"&gt;0")</f>
        <v>0</v>
      </c>
      <c r="P915" s="21">
        <f>SUM(Tableau41516[[#This Row],[Lundi]:[Dimanche]])</f>
        <v>0</v>
      </c>
      <c r="Q915" s="21">
        <f>COUNTIF(Tableau41516[[#This Row],[Lundi]:[Dimanche]],"&gt;=190")*1000</f>
        <v>0</v>
      </c>
      <c r="R915" s="21">
        <f t="shared" si="28"/>
        <v>0</v>
      </c>
      <c r="S915" s="21">
        <f t="shared" si="29"/>
        <v>0</v>
      </c>
      <c r="T915" s="54" t="str">
        <f>IF(Tableau41516[[#This Row],[Matricule]]&gt;1,IF(COUNTIF(Tableau41516[DateMatricule],Tableau41516[[#This Row],[DateMatricule]])&gt;1,"Doublon",""),"")</f>
        <v/>
      </c>
      <c r="U915"/>
    </row>
    <row r="916" spans="1:21" x14ac:dyDescent="0.25">
      <c r="A916" s="12" t="str">
        <f>IF(Tableau41516[[#This Row],[Semaine]]="","",VLOOKUP(Tableau41516[[#This Row],[Semaine]],Listes!$A:$B,2,FALSE))</f>
        <v/>
      </c>
      <c r="B916" s="12" t="str">
        <f>IF(ISBLANK(Tableau41516[[#This Row],[Matricule]]),"",VLOOKUP(Tableau41516[[#This Row],[Matricule]],#REF!,2,FALSE))</f>
        <v/>
      </c>
      <c r="C916" s="12" t="str">
        <f>IF(ISBLANK(Tableau41516[[#This Row],[Matricule]]),"",VLOOKUP(Tableau41516[[#This Row],[Matricule]],#REF!,3,FALSE))</f>
        <v/>
      </c>
      <c r="D916" s="12" t="str">
        <f>CONCATENATE(Tableau41516[[#This Row],[Semaine]],Tableau41516[[#This Row],[Matricule]])</f>
        <v/>
      </c>
      <c r="H916" s="8"/>
      <c r="I916" s="8"/>
      <c r="J916" s="8"/>
      <c r="K916" s="8"/>
      <c r="L916" s="8"/>
      <c r="M916" s="8"/>
      <c r="N916" s="8"/>
      <c r="O916" s="21">
        <f>COUNTIF(Tableau41516[[#This Row],[Lundi]:[Dimanche]],"&gt;0")</f>
        <v>0</v>
      </c>
      <c r="P916" s="21">
        <f>SUM(Tableau41516[[#This Row],[Lundi]:[Dimanche]])</f>
        <v>0</v>
      </c>
      <c r="Q916" s="21">
        <f>COUNTIF(Tableau41516[[#This Row],[Lundi]:[Dimanche]],"&gt;=190")*1000</f>
        <v>0</v>
      </c>
      <c r="R916" s="21">
        <f t="shared" si="28"/>
        <v>0</v>
      </c>
      <c r="S916" s="21">
        <f t="shared" si="29"/>
        <v>0</v>
      </c>
      <c r="T916" s="54" t="str">
        <f>IF(Tableau41516[[#This Row],[Matricule]]&gt;1,IF(COUNTIF(Tableau41516[DateMatricule],Tableau41516[[#This Row],[DateMatricule]])&gt;1,"Doublon",""),"")</f>
        <v/>
      </c>
      <c r="U916"/>
    </row>
    <row r="917" spans="1:21" x14ac:dyDescent="0.25">
      <c r="A917" s="12" t="str">
        <f>IF(Tableau41516[[#This Row],[Semaine]]="","",VLOOKUP(Tableau41516[[#This Row],[Semaine]],Listes!$A:$B,2,FALSE))</f>
        <v/>
      </c>
      <c r="B917" s="12" t="str">
        <f>IF(ISBLANK(Tableau41516[[#This Row],[Matricule]]),"",VLOOKUP(Tableau41516[[#This Row],[Matricule]],#REF!,2,FALSE))</f>
        <v/>
      </c>
      <c r="C917" s="12" t="str">
        <f>IF(ISBLANK(Tableau41516[[#This Row],[Matricule]]),"",VLOOKUP(Tableau41516[[#This Row],[Matricule]],#REF!,3,FALSE))</f>
        <v/>
      </c>
      <c r="D917" s="12" t="str">
        <f>CONCATENATE(Tableau41516[[#This Row],[Semaine]],Tableau41516[[#This Row],[Matricule]])</f>
        <v/>
      </c>
      <c r="H917" s="8"/>
      <c r="I917" s="8"/>
      <c r="J917" s="8"/>
      <c r="K917" s="8"/>
      <c r="L917" s="8"/>
      <c r="M917" s="8"/>
      <c r="N917" s="8"/>
      <c r="O917" s="21">
        <f>COUNTIF(Tableau41516[[#This Row],[Lundi]:[Dimanche]],"&gt;0")</f>
        <v>0</v>
      </c>
      <c r="P917" s="21">
        <f>SUM(Tableau41516[[#This Row],[Lundi]:[Dimanche]])</f>
        <v>0</v>
      </c>
      <c r="Q917" s="21">
        <f>COUNTIF(Tableau41516[[#This Row],[Lundi]:[Dimanche]],"&gt;=190")*1000</f>
        <v>0</v>
      </c>
      <c r="R917" s="21">
        <f t="shared" si="28"/>
        <v>0</v>
      </c>
      <c r="S917" s="21">
        <f t="shared" si="29"/>
        <v>0</v>
      </c>
      <c r="T917" s="54" t="str">
        <f>IF(Tableau41516[[#This Row],[Matricule]]&gt;1,IF(COUNTIF(Tableau41516[DateMatricule],Tableau41516[[#This Row],[DateMatricule]])&gt;1,"Doublon",""),"")</f>
        <v/>
      </c>
      <c r="U917"/>
    </row>
    <row r="918" spans="1:21" x14ac:dyDescent="0.25">
      <c r="A918" s="12" t="str">
        <f>IF(Tableau41516[[#This Row],[Semaine]]="","",VLOOKUP(Tableau41516[[#This Row],[Semaine]],Listes!$A:$B,2,FALSE))</f>
        <v/>
      </c>
      <c r="B918" s="12" t="str">
        <f>IF(ISBLANK(Tableau41516[[#This Row],[Matricule]]),"",VLOOKUP(Tableau41516[[#This Row],[Matricule]],#REF!,2,FALSE))</f>
        <v/>
      </c>
      <c r="C918" s="12" t="str">
        <f>IF(ISBLANK(Tableau41516[[#This Row],[Matricule]]),"",VLOOKUP(Tableau41516[[#This Row],[Matricule]],#REF!,3,FALSE))</f>
        <v/>
      </c>
      <c r="D918" s="12" t="str">
        <f>CONCATENATE(Tableau41516[[#This Row],[Semaine]],Tableau41516[[#This Row],[Matricule]])</f>
        <v/>
      </c>
      <c r="H918" s="8"/>
      <c r="I918" s="8"/>
      <c r="J918" s="8"/>
      <c r="K918" s="8"/>
      <c r="L918" s="8"/>
      <c r="M918" s="8"/>
      <c r="N918" s="8"/>
      <c r="O918" s="21">
        <f>COUNTIF(Tableau41516[[#This Row],[Lundi]:[Dimanche]],"&gt;0")</f>
        <v>0</v>
      </c>
      <c r="P918" s="21">
        <f>SUM(Tableau41516[[#This Row],[Lundi]:[Dimanche]])</f>
        <v>0</v>
      </c>
      <c r="Q918" s="21">
        <f>COUNTIF(Tableau41516[[#This Row],[Lundi]:[Dimanche]],"&gt;=190")*1000</f>
        <v>0</v>
      </c>
      <c r="R918" s="21">
        <f t="shared" si="28"/>
        <v>0</v>
      </c>
      <c r="S918" s="21">
        <f t="shared" si="29"/>
        <v>0</v>
      </c>
      <c r="T918" s="54" t="str">
        <f>IF(Tableau41516[[#This Row],[Matricule]]&gt;1,IF(COUNTIF(Tableau41516[DateMatricule],Tableau41516[[#This Row],[DateMatricule]])&gt;1,"Doublon",""),"")</f>
        <v/>
      </c>
      <c r="U918"/>
    </row>
    <row r="919" spans="1:21" x14ac:dyDescent="0.25">
      <c r="A919" s="12" t="str">
        <f>IF(Tableau41516[[#This Row],[Semaine]]="","",VLOOKUP(Tableau41516[[#This Row],[Semaine]],Listes!$A:$B,2,FALSE))</f>
        <v/>
      </c>
      <c r="B919" s="12" t="str">
        <f>IF(ISBLANK(Tableau41516[[#This Row],[Matricule]]),"",VLOOKUP(Tableau41516[[#This Row],[Matricule]],#REF!,2,FALSE))</f>
        <v/>
      </c>
      <c r="C919" s="12" t="str">
        <f>IF(ISBLANK(Tableau41516[[#This Row],[Matricule]]),"",VLOOKUP(Tableau41516[[#This Row],[Matricule]],#REF!,3,FALSE))</f>
        <v/>
      </c>
      <c r="D919" s="12" t="str">
        <f>CONCATENATE(Tableau41516[[#This Row],[Semaine]],Tableau41516[[#This Row],[Matricule]])</f>
        <v/>
      </c>
      <c r="H919" s="8"/>
      <c r="I919" s="8"/>
      <c r="J919" s="8"/>
      <c r="K919" s="8"/>
      <c r="L919" s="8"/>
      <c r="M919" s="8"/>
      <c r="N919" s="8"/>
      <c r="O919" s="21">
        <f>COUNTIF(Tableau41516[[#This Row],[Lundi]:[Dimanche]],"&gt;0")</f>
        <v>0</v>
      </c>
      <c r="P919" s="21">
        <f>SUM(Tableau41516[[#This Row],[Lundi]:[Dimanche]])</f>
        <v>0</v>
      </c>
      <c r="Q919" s="21">
        <f>COUNTIF(Tableau41516[[#This Row],[Lundi]:[Dimanche]],"&gt;=190")*1000</f>
        <v>0</v>
      </c>
      <c r="R919" s="21">
        <f t="shared" si="28"/>
        <v>0</v>
      </c>
      <c r="S919" s="21">
        <f t="shared" si="29"/>
        <v>0</v>
      </c>
      <c r="T919" s="54" t="str">
        <f>IF(Tableau41516[[#This Row],[Matricule]]&gt;1,IF(COUNTIF(Tableau41516[DateMatricule],Tableau41516[[#This Row],[DateMatricule]])&gt;1,"Doublon",""),"")</f>
        <v/>
      </c>
      <c r="U919"/>
    </row>
    <row r="920" spans="1:21" x14ac:dyDescent="0.25">
      <c r="A920" s="12" t="str">
        <f>IF(Tableau41516[[#This Row],[Semaine]]="","",VLOOKUP(Tableau41516[[#This Row],[Semaine]],Listes!$A:$B,2,FALSE))</f>
        <v/>
      </c>
      <c r="B920" s="12" t="str">
        <f>IF(ISBLANK(Tableau41516[[#This Row],[Matricule]]),"",VLOOKUP(Tableau41516[[#This Row],[Matricule]],#REF!,2,FALSE))</f>
        <v/>
      </c>
      <c r="C920" s="12" t="str">
        <f>IF(ISBLANK(Tableau41516[[#This Row],[Matricule]]),"",VLOOKUP(Tableau41516[[#This Row],[Matricule]],#REF!,3,FALSE))</f>
        <v/>
      </c>
      <c r="D920" s="12" t="str">
        <f>CONCATENATE(Tableau41516[[#This Row],[Semaine]],Tableau41516[[#This Row],[Matricule]])</f>
        <v/>
      </c>
      <c r="H920" s="8"/>
      <c r="I920" s="8"/>
      <c r="J920" s="8"/>
      <c r="K920" s="8"/>
      <c r="L920" s="8"/>
      <c r="M920" s="8"/>
      <c r="N920" s="8"/>
      <c r="O920" s="21">
        <f>COUNTIF(Tableau41516[[#This Row],[Lundi]:[Dimanche]],"&gt;0")</f>
        <v>0</v>
      </c>
      <c r="P920" s="21">
        <f>SUM(Tableau41516[[#This Row],[Lundi]:[Dimanche]])</f>
        <v>0</v>
      </c>
      <c r="Q920" s="21">
        <f>COUNTIF(Tableau41516[[#This Row],[Lundi]:[Dimanche]],"&gt;=190")*1000</f>
        <v>0</v>
      </c>
      <c r="R920" s="21">
        <f t="shared" si="28"/>
        <v>0</v>
      </c>
      <c r="S920" s="21">
        <f t="shared" si="29"/>
        <v>0</v>
      </c>
      <c r="T920" s="54" t="str">
        <f>IF(Tableau41516[[#This Row],[Matricule]]&gt;1,IF(COUNTIF(Tableau41516[DateMatricule],Tableau41516[[#This Row],[DateMatricule]])&gt;1,"Doublon",""),"")</f>
        <v/>
      </c>
      <c r="U920"/>
    </row>
    <row r="921" spans="1:21" x14ac:dyDescent="0.25">
      <c r="A921" s="12" t="str">
        <f>IF(Tableau41516[[#This Row],[Semaine]]="","",VLOOKUP(Tableau41516[[#This Row],[Semaine]],Listes!$A:$B,2,FALSE))</f>
        <v/>
      </c>
      <c r="B921" s="12" t="str">
        <f>IF(ISBLANK(Tableau41516[[#This Row],[Matricule]]),"",VLOOKUP(Tableau41516[[#This Row],[Matricule]],#REF!,2,FALSE))</f>
        <v/>
      </c>
      <c r="C921" s="12" t="str">
        <f>IF(ISBLANK(Tableau41516[[#This Row],[Matricule]]),"",VLOOKUP(Tableau41516[[#This Row],[Matricule]],#REF!,3,FALSE))</f>
        <v/>
      </c>
      <c r="D921" s="12" t="str">
        <f>CONCATENATE(Tableau41516[[#This Row],[Semaine]],Tableau41516[[#This Row],[Matricule]])</f>
        <v/>
      </c>
      <c r="H921" s="8"/>
      <c r="I921" s="8"/>
      <c r="J921" s="8"/>
      <c r="K921" s="8"/>
      <c r="L921" s="8"/>
      <c r="M921" s="8"/>
      <c r="N921" s="8"/>
      <c r="O921" s="21">
        <f>COUNTIF(Tableau41516[[#This Row],[Lundi]:[Dimanche]],"&gt;0")</f>
        <v>0</v>
      </c>
      <c r="P921" s="21">
        <f>SUM(Tableau41516[[#This Row],[Lundi]:[Dimanche]])</f>
        <v>0</v>
      </c>
      <c r="Q921" s="21">
        <f>COUNTIF(Tableau41516[[#This Row],[Lundi]:[Dimanche]],"&gt;=190")*1000</f>
        <v>0</v>
      </c>
      <c r="R921" s="21">
        <f t="shared" si="28"/>
        <v>0</v>
      </c>
      <c r="S921" s="21">
        <f t="shared" si="29"/>
        <v>0</v>
      </c>
      <c r="T921" s="54" t="str">
        <f>IF(Tableau41516[[#This Row],[Matricule]]&gt;1,IF(COUNTIF(Tableau41516[DateMatricule],Tableau41516[[#This Row],[DateMatricule]])&gt;1,"Doublon",""),"")</f>
        <v/>
      </c>
      <c r="U921"/>
    </row>
    <row r="922" spans="1:21" x14ac:dyDescent="0.25">
      <c r="A922" s="12" t="str">
        <f>IF(Tableau41516[[#This Row],[Semaine]]="","",VLOOKUP(Tableau41516[[#This Row],[Semaine]],Listes!$A:$B,2,FALSE))</f>
        <v/>
      </c>
      <c r="B922" s="12" t="str">
        <f>IF(ISBLANK(Tableau41516[[#This Row],[Matricule]]),"",VLOOKUP(Tableau41516[[#This Row],[Matricule]],#REF!,2,FALSE))</f>
        <v/>
      </c>
      <c r="C922" s="12" t="str">
        <f>IF(ISBLANK(Tableau41516[[#This Row],[Matricule]]),"",VLOOKUP(Tableau41516[[#This Row],[Matricule]],#REF!,3,FALSE))</f>
        <v/>
      </c>
      <c r="D922" s="12" t="str">
        <f>CONCATENATE(Tableau41516[[#This Row],[Semaine]],Tableau41516[[#This Row],[Matricule]])</f>
        <v/>
      </c>
      <c r="H922" s="8"/>
      <c r="I922" s="8"/>
      <c r="J922" s="8"/>
      <c r="K922" s="8"/>
      <c r="L922" s="8"/>
      <c r="M922" s="8"/>
      <c r="N922" s="8"/>
      <c r="O922" s="21">
        <f>COUNTIF(Tableau41516[[#This Row],[Lundi]:[Dimanche]],"&gt;0")</f>
        <v>0</v>
      </c>
      <c r="P922" s="21">
        <f>SUM(Tableau41516[[#This Row],[Lundi]:[Dimanche]])</f>
        <v>0</v>
      </c>
      <c r="Q922" s="21">
        <f>COUNTIF(Tableau41516[[#This Row],[Lundi]:[Dimanche]],"&gt;=190")*1000</f>
        <v>0</v>
      </c>
      <c r="R922" s="21">
        <f t="shared" si="28"/>
        <v>0</v>
      </c>
      <c r="S922" s="21">
        <f t="shared" si="29"/>
        <v>0</v>
      </c>
      <c r="T922" s="54" t="str">
        <f>IF(Tableau41516[[#This Row],[Matricule]]&gt;1,IF(COUNTIF(Tableau41516[DateMatricule],Tableau41516[[#This Row],[DateMatricule]])&gt;1,"Doublon",""),"")</f>
        <v/>
      </c>
      <c r="U922"/>
    </row>
    <row r="923" spans="1:21" x14ac:dyDescent="0.25">
      <c r="A923" s="12" t="str">
        <f>IF(Tableau41516[[#This Row],[Semaine]]="","",VLOOKUP(Tableau41516[[#This Row],[Semaine]],Listes!$A:$B,2,FALSE))</f>
        <v/>
      </c>
      <c r="B923" s="12" t="str">
        <f>IF(ISBLANK(Tableau41516[[#This Row],[Matricule]]),"",VLOOKUP(Tableau41516[[#This Row],[Matricule]],#REF!,2,FALSE))</f>
        <v/>
      </c>
      <c r="C923" s="12" t="str">
        <f>IF(ISBLANK(Tableau41516[[#This Row],[Matricule]]),"",VLOOKUP(Tableau41516[[#This Row],[Matricule]],#REF!,3,FALSE))</f>
        <v/>
      </c>
      <c r="D923" s="12" t="str">
        <f>CONCATENATE(Tableau41516[[#This Row],[Semaine]],Tableau41516[[#This Row],[Matricule]])</f>
        <v/>
      </c>
      <c r="H923" s="8"/>
      <c r="I923" s="8"/>
      <c r="J923" s="8"/>
      <c r="K923" s="8"/>
      <c r="L923" s="8"/>
      <c r="M923" s="8"/>
      <c r="N923" s="8"/>
      <c r="O923" s="21">
        <f>COUNTIF(Tableau41516[[#This Row],[Lundi]:[Dimanche]],"&gt;0")</f>
        <v>0</v>
      </c>
      <c r="P923" s="21">
        <f>SUM(Tableau41516[[#This Row],[Lundi]:[Dimanche]])</f>
        <v>0</v>
      </c>
      <c r="Q923" s="21">
        <f>COUNTIF(Tableau41516[[#This Row],[Lundi]:[Dimanche]],"&gt;=190")*1000</f>
        <v>0</v>
      </c>
      <c r="R923" s="21">
        <f t="shared" si="28"/>
        <v>0</v>
      </c>
      <c r="S923" s="21">
        <f t="shared" si="29"/>
        <v>0</v>
      </c>
      <c r="T923" s="54" t="str">
        <f>IF(Tableau41516[[#This Row],[Matricule]]&gt;1,IF(COUNTIF(Tableau41516[DateMatricule],Tableau41516[[#This Row],[DateMatricule]])&gt;1,"Doublon",""),"")</f>
        <v/>
      </c>
      <c r="U923"/>
    </row>
    <row r="924" spans="1:21" x14ac:dyDescent="0.25">
      <c r="A924" s="12" t="str">
        <f>IF(Tableau41516[[#This Row],[Semaine]]="","",VLOOKUP(Tableau41516[[#This Row],[Semaine]],Listes!$A:$B,2,FALSE))</f>
        <v/>
      </c>
      <c r="B924" s="12" t="str">
        <f>IF(ISBLANK(Tableau41516[[#This Row],[Matricule]]),"",VLOOKUP(Tableau41516[[#This Row],[Matricule]],#REF!,2,FALSE))</f>
        <v/>
      </c>
      <c r="C924" s="12" t="str">
        <f>IF(ISBLANK(Tableau41516[[#This Row],[Matricule]]),"",VLOOKUP(Tableau41516[[#This Row],[Matricule]],#REF!,3,FALSE))</f>
        <v/>
      </c>
      <c r="D924" s="12" t="str">
        <f>CONCATENATE(Tableau41516[[#This Row],[Semaine]],Tableau41516[[#This Row],[Matricule]])</f>
        <v/>
      </c>
      <c r="H924" s="8"/>
      <c r="I924" s="8"/>
      <c r="J924" s="8"/>
      <c r="K924" s="8"/>
      <c r="L924" s="8"/>
      <c r="M924" s="8"/>
      <c r="N924" s="8"/>
      <c r="O924" s="21">
        <f>COUNTIF(Tableau41516[[#This Row],[Lundi]:[Dimanche]],"&gt;0")</f>
        <v>0</v>
      </c>
      <c r="P924" s="21">
        <f>SUM(Tableau41516[[#This Row],[Lundi]:[Dimanche]])</f>
        <v>0</v>
      </c>
      <c r="Q924" s="21">
        <f>COUNTIF(Tableau41516[[#This Row],[Lundi]:[Dimanche]],"&gt;=190")*1000</f>
        <v>0</v>
      </c>
      <c r="R924" s="21">
        <f t="shared" si="28"/>
        <v>0</v>
      </c>
      <c r="S924" s="21">
        <f t="shared" si="29"/>
        <v>0</v>
      </c>
      <c r="T924" s="54" t="str">
        <f>IF(Tableau41516[[#This Row],[Matricule]]&gt;1,IF(COUNTIF(Tableau41516[DateMatricule],Tableau41516[[#This Row],[DateMatricule]])&gt;1,"Doublon",""),"")</f>
        <v/>
      </c>
      <c r="U924"/>
    </row>
    <row r="925" spans="1:21" x14ac:dyDescent="0.25">
      <c r="A925" s="12" t="str">
        <f>IF(Tableau41516[[#This Row],[Semaine]]="","",VLOOKUP(Tableau41516[[#This Row],[Semaine]],Listes!$A:$B,2,FALSE))</f>
        <v/>
      </c>
      <c r="B925" s="12" t="str">
        <f>IF(ISBLANK(Tableau41516[[#This Row],[Matricule]]),"",VLOOKUP(Tableau41516[[#This Row],[Matricule]],#REF!,2,FALSE))</f>
        <v/>
      </c>
      <c r="C925" s="12" t="str">
        <f>IF(ISBLANK(Tableau41516[[#This Row],[Matricule]]),"",VLOOKUP(Tableau41516[[#This Row],[Matricule]],#REF!,3,FALSE))</f>
        <v/>
      </c>
      <c r="D925" s="12" t="str">
        <f>CONCATENATE(Tableau41516[[#This Row],[Semaine]],Tableau41516[[#This Row],[Matricule]])</f>
        <v/>
      </c>
      <c r="H925" s="8"/>
      <c r="I925" s="8"/>
      <c r="J925" s="8"/>
      <c r="K925" s="8"/>
      <c r="L925" s="8"/>
      <c r="M925" s="8"/>
      <c r="N925" s="8"/>
      <c r="O925" s="21">
        <f>COUNTIF(Tableau41516[[#This Row],[Lundi]:[Dimanche]],"&gt;0")</f>
        <v>0</v>
      </c>
      <c r="P925" s="21">
        <f>SUM(Tableau41516[[#This Row],[Lundi]:[Dimanche]])</f>
        <v>0</v>
      </c>
      <c r="Q925" s="21">
        <f>COUNTIF(Tableau41516[[#This Row],[Lundi]:[Dimanche]],"&gt;=190")*1000</f>
        <v>0</v>
      </c>
      <c r="R925" s="21">
        <f t="shared" si="28"/>
        <v>0</v>
      </c>
      <c r="S925" s="21">
        <f t="shared" si="29"/>
        <v>0</v>
      </c>
      <c r="T925" s="54" t="str">
        <f>IF(Tableau41516[[#This Row],[Matricule]]&gt;1,IF(COUNTIF(Tableau41516[DateMatricule],Tableau41516[[#This Row],[DateMatricule]])&gt;1,"Doublon",""),"")</f>
        <v/>
      </c>
      <c r="U925"/>
    </row>
    <row r="926" spans="1:21" x14ac:dyDescent="0.25">
      <c r="A926" s="12" t="str">
        <f>IF(Tableau41516[[#This Row],[Semaine]]="","",VLOOKUP(Tableau41516[[#This Row],[Semaine]],Listes!$A:$B,2,FALSE))</f>
        <v/>
      </c>
      <c r="B926" s="12" t="str">
        <f>IF(ISBLANK(Tableau41516[[#This Row],[Matricule]]),"",VLOOKUP(Tableau41516[[#This Row],[Matricule]],#REF!,2,FALSE))</f>
        <v/>
      </c>
      <c r="C926" s="12" t="str">
        <f>IF(ISBLANK(Tableau41516[[#This Row],[Matricule]]),"",VLOOKUP(Tableau41516[[#This Row],[Matricule]],#REF!,3,FALSE))</f>
        <v/>
      </c>
      <c r="D926" s="12" t="str">
        <f>CONCATENATE(Tableau41516[[#This Row],[Semaine]],Tableau41516[[#This Row],[Matricule]])</f>
        <v/>
      </c>
      <c r="H926" s="8"/>
      <c r="I926" s="8"/>
      <c r="J926" s="8"/>
      <c r="K926" s="8"/>
      <c r="L926" s="8"/>
      <c r="M926" s="8"/>
      <c r="N926" s="8"/>
      <c r="O926" s="21">
        <f>COUNTIF(Tableau41516[[#This Row],[Lundi]:[Dimanche]],"&gt;0")</f>
        <v>0</v>
      </c>
      <c r="P926" s="21">
        <f>SUM(Tableau41516[[#This Row],[Lundi]:[Dimanche]])</f>
        <v>0</v>
      </c>
      <c r="Q926" s="21">
        <f>COUNTIF(Tableau41516[[#This Row],[Lundi]:[Dimanche]],"&gt;=190")*1000</f>
        <v>0</v>
      </c>
      <c r="R926" s="21">
        <f t="shared" si="28"/>
        <v>0</v>
      </c>
      <c r="S926" s="21">
        <f t="shared" si="29"/>
        <v>0</v>
      </c>
      <c r="T926" s="54" t="str">
        <f>IF(Tableau41516[[#This Row],[Matricule]]&gt;1,IF(COUNTIF(Tableau41516[DateMatricule],Tableau41516[[#This Row],[DateMatricule]])&gt;1,"Doublon",""),"")</f>
        <v/>
      </c>
      <c r="U926"/>
    </row>
    <row r="927" spans="1:21" x14ac:dyDescent="0.25">
      <c r="A927" s="12" t="str">
        <f>IF(Tableau41516[[#This Row],[Semaine]]="","",VLOOKUP(Tableau41516[[#This Row],[Semaine]],Listes!$A:$B,2,FALSE))</f>
        <v/>
      </c>
      <c r="B927" s="12" t="str">
        <f>IF(ISBLANK(Tableau41516[[#This Row],[Matricule]]),"",VLOOKUP(Tableau41516[[#This Row],[Matricule]],#REF!,2,FALSE))</f>
        <v/>
      </c>
      <c r="C927" s="12" t="str">
        <f>IF(ISBLANK(Tableau41516[[#This Row],[Matricule]]),"",VLOOKUP(Tableau41516[[#This Row],[Matricule]],#REF!,3,FALSE))</f>
        <v/>
      </c>
      <c r="D927" s="12" t="str">
        <f>CONCATENATE(Tableau41516[[#This Row],[Semaine]],Tableau41516[[#This Row],[Matricule]])</f>
        <v/>
      </c>
      <c r="H927" s="8"/>
      <c r="I927" s="8"/>
      <c r="J927" s="8"/>
      <c r="K927" s="8"/>
      <c r="L927" s="8"/>
      <c r="M927" s="8"/>
      <c r="N927" s="8"/>
      <c r="O927" s="21">
        <f>COUNTIF(Tableau41516[[#This Row],[Lundi]:[Dimanche]],"&gt;0")</f>
        <v>0</v>
      </c>
      <c r="P927" s="21">
        <f>SUM(Tableau41516[[#This Row],[Lundi]:[Dimanche]])</f>
        <v>0</v>
      </c>
      <c r="Q927" s="21">
        <f>COUNTIF(Tableau41516[[#This Row],[Lundi]:[Dimanche]],"&gt;=190")*1000</f>
        <v>0</v>
      </c>
      <c r="R927" s="21">
        <f t="shared" si="28"/>
        <v>0</v>
      </c>
      <c r="S927" s="21">
        <f t="shared" si="29"/>
        <v>0</v>
      </c>
      <c r="T927" s="54" t="str">
        <f>IF(Tableau41516[[#This Row],[Matricule]]&gt;1,IF(COUNTIF(Tableau41516[DateMatricule],Tableau41516[[#This Row],[DateMatricule]])&gt;1,"Doublon",""),"")</f>
        <v/>
      </c>
      <c r="U927"/>
    </row>
    <row r="928" spans="1:21" x14ac:dyDescent="0.25">
      <c r="A928" s="12" t="str">
        <f>IF(Tableau41516[[#This Row],[Semaine]]="","",VLOOKUP(Tableau41516[[#This Row],[Semaine]],Listes!$A:$B,2,FALSE))</f>
        <v/>
      </c>
      <c r="B928" s="12" t="str">
        <f>IF(ISBLANK(Tableau41516[[#This Row],[Matricule]]),"",VLOOKUP(Tableau41516[[#This Row],[Matricule]],#REF!,2,FALSE))</f>
        <v/>
      </c>
      <c r="C928" s="12" t="str">
        <f>IF(ISBLANK(Tableau41516[[#This Row],[Matricule]]),"",VLOOKUP(Tableau41516[[#This Row],[Matricule]],#REF!,3,FALSE))</f>
        <v/>
      </c>
      <c r="D928" s="12" t="str">
        <f>CONCATENATE(Tableau41516[[#This Row],[Semaine]],Tableau41516[[#This Row],[Matricule]])</f>
        <v/>
      </c>
      <c r="H928" s="8"/>
      <c r="I928" s="8"/>
      <c r="J928" s="8"/>
      <c r="K928" s="8"/>
      <c r="L928" s="8"/>
      <c r="M928" s="8"/>
      <c r="N928" s="8"/>
      <c r="O928" s="21">
        <f>COUNTIF(Tableau41516[[#This Row],[Lundi]:[Dimanche]],"&gt;0")</f>
        <v>0</v>
      </c>
      <c r="P928" s="21">
        <f>SUM(Tableau41516[[#This Row],[Lundi]:[Dimanche]])</f>
        <v>0</v>
      </c>
      <c r="Q928" s="21">
        <f>COUNTIF(Tableau41516[[#This Row],[Lundi]:[Dimanche]],"&gt;=190")*1000</f>
        <v>0</v>
      </c>
      <c r="R928" s="21">
        <f t="shared" si="28"/>
        <v>0</v>
      </c>
      <c r="S928" s="21">
        <f t="shared" si="29"/>
        <v>0</v>
      </c>
      <c r="T928" s="54" t="str">
        <f>IF(Tableau41516[[#This Row],[Matricule]]&gt;1,IF(COUNTIF(Tableau41516[DateMatricule],Tableau41516[[#This Row],[DateMatricule]])&gt;1,"Doublon",""),"")</f>
        <v/>
      </c>
      <c r="U928"/>
    </row>
    <row r="929" spans="1:21" x14ac:dyDescent="0.25">
      <c r="A929" s="12" t="str">
        <f>IF(Tableau41516[[#This Row],[Semaine]]="","",VLOOKUP(Tableau41516[[#This Row],[Semaine]],Listes!$A:$B,2,FALSE))</f>
        <v/>
      </c>
      <c r="B929" s="12" t="str">
        <f>IF(ISBLANK(Tableau41516[[#This Row],[Matricule]]),"",VLOOKUP(Tableau41516[[#This Row],[Matricule]],#REF!,2,FALSE))</f>
        <v/>
      </c>
      <c r="C929" s="12" t="str">
        <f>IF(ISBLANK(Tableau41516[[#This Row],[Matricule]]),"",VLOOKUP(Tableau41516[[#This Row],[Matricule]],#REF!,3,FALSE))</f>
        <v/>
      </c>
      <c r="D929" s="12" t="str">
        <f>CONCATENATE(Tableau41516[[#This Row],[Semaine]],Tableau41516[[#This Row],[Matricule]])</f>
        <v/>
      </c>
      <c r="H929" s="8"/>
      <c r="I929" s="8"/>
      <c r="J929" s="8"/>
      <c r="K929" s="8"/>
      <c r="L929" s="8"/>
      <c r="M929" s="8"/>
      <c r="N929" s="8"/>
      <c r="O929" s="21">
        <f>COUNTIF(Tableau41516[[#This Row],[Lundi]:[Dimanche]],"&gt;0")</f>
        <v>0</v>
      </c>
      <c r="P929" s="21">
        <f>SUM(Tableau41516[[#This Row],[Lundi]:[Dimanche]])</f>
        <v>0</v>
      </c>
      <c r="Q929" s="21">
        <f>COUNTIF(Tableau41516[[#This Row],[Lundi]:[Dimanche]],"&gt;=190")*1000</f>
        <v>0</v>
      </c>
      <c r="R929" s="21">
        <f t="shared" si="28"/>
        <v>0</v>
      </c>
      <c r="S929" s="21">
        <f t="shared" si="29"/>
        <v>0</v>
      </c>
      <c r="T929" s="54" t="str">
        <f>IF(Tableau41516[[#This Row],[Matricule]]&gt;1,IF(COUNTIF(Tableau41516[DateMatricule],Tableau41516[[#This Row],[DateMatricule]])&gt;1,"Doublon",""),"")</f>
        <v/>
      </c>
      <c r="U929"/>
    </row>
    <row r="930" spans="1:21" x14ac:dyDescent="0.25">
      <c r="A930" s="12" t="str">
        <f>IF(Tableau41516[[#This Row],[Semaine]]="","",VLOOKUP(Tableau41516[[#This Row],[Semaine]],Listes!$A:$B,2,FALSE))</f>
        <v/>
      </c>
      <c r="B930" s="12" t="str">
        <f>IF(ISBLANK(Tableau41516[[#This Row],[Matricule]]),"",VLOOKUP(Tableau41516[[#This Row],[Matricule]],#REF!,2,FALSE))</f>
        <v/>
      </c>
      <c r="C930" s="12" t="str">
        <f>IF(ISBLANK(Tableau41516[[#This Row],[Matricule]]),"",VLOOKUP(Tableau41516[[#This Row],[Matricule]],#REF!,3,FALSE))</f>
        <v/>
      </c>
      <c r="D930" s="12" t="str">
        <f>CONCATENATE(Tableau41516[[#This Row],[Semaine]],Tableau41516[[#This Row],[Matricule]])</f>
        <v/>
      </c>
      <c r="H930" s="8"/>
      <c r="I930" s="8"/>
      <c r="J930" s="8"/>
      <c r="K930" s="8"/>
      <c r="L930" s="8"/>
      <c r="M930" s="8"/>
      <c r="N930" s="8"/>
      <c r="O930" s="21">
        <f>COUNTIF(Tableau41516[[#This Row],[Lundi]:[Dimanche]],"&gt;0")</f>
        <v>0</v>
      </c>
      <c r="P930" s="21">
        <f>SUM(Tableau41516[[#This Row],[Lundi]:[Dimanche]])</f>
        <v>0</v>
      </c>
      <c r="Q930" s="21">
        <f>COUNTIF(Tableau41516[[#This Row],[Lundi]:[Dimanche]],"&gt;=190")*1000</f>
        <v>0</v>
      </c>
      <c r="R930" s="21">
        <f t="shared" si="28"/>
        <v>0</v>
      </c>
      <c r="S930" s="21">
        <f t="shared" si="29"/>
        <v>0</v>
      </c>
      <c r="T930" s="54" t="str">
        <f>IF(Tableau41516[[#This Row],[Matricule]]&gt;1,IF(COUNTIF(Tableau41516[DateMatricule],Tableau41516[[#This Row],[DateMatricule]])&gt;1,"Doublon",""),"")</f>
        <v/>
      </c>
      <c r="U930"/>
    </row>
    <row r="931" spans="1:21" x14ac:dyDescent="0.25">
      <c r="A931" s="12" t="str">
        <f>IF(Tableau41516[[#This Row],[Semaine]]="","",VLOOKUP(Tableau41516[[#This Row],[Semaine]],Listes!$A:$B,2,FALSE))</f>
        <v/>
      </c>
      <c r="B931" s="12" t="str">
        <f>IF(ISBLANK(Tableau41516[[#This Row],[Matricule]]),"",VLOOKUP(Tableau41516[[#This Row],[Matricule]],#REF!,2,FALSE))</f>
        <v/>
      </c>
      <c r="C931" s="12" t="str">
        <f>IF(ISBLANK(Tableau41516[[#This Row],[Matricule]]),"",VLOOKUP(Tableau41516[[#This Row],[Matricule]],#REF!,3,FALSE))</f>
        <v/>
      </c>
      <c r="D931" s="12" t="str">
        <f>CONCATENATE(Tableau41516[[#This Row],[Semaine]],Tableau41516[[#This Row],[Matricule]])</f>
        <v/>
      </c>
      <c r="H931" s="8"/>
      <c r="I931" s="8"/>
      <c r="J931" s="8"/>
      <c r="K931" s="8"/>
      <c r="L931" s="8"/>
      <c r="M931" s="8"/>
      <c r="N931" s="8"/>
      <c r="O931" s="21">
        <f>COUNTIF(Tableau41516[[#This Row],[Lundi]:[Dimanche]],"&gt;0")</f>
        <v>0</v>
      </c>
      <c r="P931" s="21">
        <f>SUM(Tableau41516[[#This Row],[Lundi]:[Dimanche]])</f>
        <v>0</v>
      </c>
      <c r="Q931" s="21">
        <f>COUNTIF(Tableau41516[[#This Row],[Lundi]:[Dimanche]],"&gt;=190")*1000</f>
        <v>0</v>
      </c>
      <c r="R931" s="21">
        <f t="shared" si="28"/>
        <v>0</v>
      </c>
      <c r="S931" s="21">
        <f t="shared" si="29"/>
        <v>0</v>
      </c>
      <c r="T931" s="54" t="str">
        <f>IF(Tableau41516[[#This Row],[Matricule]]&gt;1,IF(COUNTIF(Tableau41516[DateMatricule],Tableau41516[[#This Row],[DateMatricule]])&gt;1,"Doublon",""),"")</f>
        <v/>
      </c>
      <c r="U931"/>
    </row>
    <row r="932" spans="1:21" x14ac:dyDescent="0.25">
      <c r="A932" s="12" t="str">
        <f>IF(Tableau41516[[#This Row],[Semaine]]="","",VLOOKUP(Tableau41516[[#This Row],[Semaine]],Listes!$A:$B,2,FALSE))</f>
        <v/>
      </c>
      <c r="B932" s="12" t="str">
        <f>IF(ISBLANK(Tableau41516[[#This Row],[Matricule]]),"",VLOOKUP(Tableau41516[[#This Row],[Matricule]],#REF!,2,FALSE))</f>
        <v/>
      </c>
      <c r="C932" s="12" t="str">
        <f>IF(ISBLANK(Tableau41516[[#This Row],[Matricule]]),"",VLOOKUP(Tableau41516[[#This Row],[Matricule]],#REF!,3,FALSE))</f>
        <v/>
      </c>
      <c r="D932" s="12" t="str">
        <f>CONCATENATE(Tableau41516[[#This Row],[Semaine]],Tableau41516[[#This Row],[Matricule]])</f>
        <v/>
      </c>
      <c r="H932" s="8"/>
      <c r="I932" s="8"/>
      <c r="J932" s="8"/>
      <c r="K932" s="8"/>
      <c r="L932" s="8"/>
      <c r="M932" s="8"/>
      <c r="N932" s="8"/>
      <c r="O932" s="21">
        <f>COUNTIF(Tableau41516[[#This Row],[Lundi]:[Dimanche]],"&gt;0")</f>
        <v>0</v>
      </c>
      <c r="P932" s="21">
        <f>SUM(Tableau41516[[#This Row],[Lundi]:[Dimanche]])</f>
        <v>0</v>
      </c>
      <c r="Q932" s="21">
        <f>COUNTIF(Tableau41516[[#This Row],[Lundi]:[Dimanche]],"&gt;=190")*1000</f>
        <v>0</v>
      </c>
      <c r="R932" s="21">
        <f t="shared" si="28"/>
        <v>0</v>
      </c>
      <c r="S932" s="21">
        <f t="shared" si="29"/>
        <v>0</v>
      </c>
      <c r="T932" s="54" t="str">
        <f>IF(Tableau41516[[#This Row],[Matricule]]&gt;1,IF(COUNTIF(Tableau41516[DateMatricule],Tableau41516[[#This Row],[DateMatricule]])&gt;1,"Doublon",""),"")</f>
        <v/>
      </c>
      <c r="U932"/>
    </row>
    <row r="933" spans="1:21" x14ac:dyDescent="0.25">
      <c r="A933" s="12" t="str">
        <f>IF(Tableau41516[[#This Row],[Semaine]]="","",VLOOKUP(Tableau41516[[#This Row],[Semaine]],Listes!$A:$B,2,FALSE))</f>
        <v/>
      </c>
      <c r="B933" s="12" t="str">
        <f>IF(ISBLANK(Tableau41516[[#This Row],[Matricule]]),"",VLOOKUP(Tableau41516[[#This Row],[Matricule]],#REF!,2,FALSE))</f>
        <v/>
      </c>
      <c r="C933" s="12" t="str">
        <f>IF(ISBLANK(Tableau41516[[#This Row],[Matricule]]),"",VLOOKUP(Tableau41516[[#This Row],[Matricule]],#REF!,3,FALSE))</f>
        <v/>
      </c>
      <c r="D933" s="12" t="str">
        <f>CONCATENATE(Tableau41516[[#This Row],[Semaine]],Tableau41516[[#This Row],[Matricule]])</f>
        <v/>
      </c>
      <c r="H933" s="8"/>
      <c r="I933" s="8"/>
      <c r="J933" s="8"/>
      <c r="K933" s="8"/>
      <c r="L933" s="8"/>
      <c r="M933" s="8"/>
      <c r="N933" s="8"/>
      <c r="O933" s="21">
        <f>COUNTIF(Tableau41516[[#This Row],[Lundi]:[Dimanche]],"&gt;0")</f>
        <v>0</v>
      </c>
      <c r="P933" s="21">
        <f>SUM(Tableau41516[[#This Row],[Lundi]:[Dimanche]])</f>
        <v>0</v>
      </c>
      <c r="Q933" s="21">
        <f>COUNTIF(Tableau41516[[#This Row],[Lundi]:[Dimanche]],"&gt;=190")*1000</f>
        <v>0</v>
      </c>
      <c r="R933" s="21">
        <f t="shared" si="28"/>
        <v>0</v>
      </c>
      <c r="S933" s="21">
        <f t="shared" si="29"/>
        <v>0</v>
      </c>
      <c r="T933" s="54" t="str">
        <f>IF(Tableau41516[[#This Row],[Matricule]]&gt;1,IF(COUNTIF(Tableau41516[DateMatricule],Tableau41516[[#This Row],[DateMatricule]])&gt;1,"Doublon",""),"")</f>
        <v/>
      </c>
      <c r="U933"/>
    </row>
    <row r="934" spans="1:21" x14ac:dyDescent="0.25">
      <c r="A934" s="12" t="str">
        <f>IF(Tableau41516[[#This Row],[Semaine]]="","",VLOOKUP(Tableau41516[[#This Row],[Semaine]],Listes!$A:$B,2,FALSE))</f>
        <v/>
      </c>
      <c r="B934" s="12" t="str">
        <f>IF(ISBLANK(Tableau41516[[#This Row],[Matricule]]),"",VLOOKUP(Tableau41516[[#This Row],[Matricule]],#REF!,2,FALSE))</f>
        <v/>
      </c>
      <c r="C934" s="12" t="str">
        <f>IF(ISBLANK(Tableau41516[[#This Row],[Matricule]]),"",VLOOKUP(Tableau41516[[#This Row],[Matricule]],#REF!,3,FALSE))</f>
        <v/>
      </c>
      <c r="D934" s="12" t="str">
        <f>CONCATENATE(Tableau41516[[#This Row],[Semaine]],Tableau41516[[#This Row],[Matricule]])</f>
        <v/>
      </c>
      <c r="H934" s="8"/>
      <c r="I934" s="8"/>
      <c r="J934" s="8"/>
      <c r="K934" s="8"/>
      <c r="L934" s="8"/>
      <c r="M934" s="8"/>
      <c r="N934" s="8"/>
      <c r="O934" s="21">
        <f>COUNTIF(Tableau41516[[#This Row],[Lundi]:[Dimanche]],"&gt;0")</f>
        <v>0</v>
      </c>
      <c r="P934" s="21">
        <f>SUM(Tableau41516[[#This Row],[Lundi]:[Dimanche]])</f>
        <v>0</v>
      </c>
      <c r="Q934" s="21">
        <f>COUNTIF(Tableau41516[[#This Row],[Lundi]:[Dimanche]],"&gt;=190")*1000</f>
        <v>0</v>
      </c>
      <c r="R934" s="21">
        <f t="shared" si="28"/>
        <v>0</v>
      </c>
      <c r="S934" s="21">
        <f t="shared" si="29"/>
        <v>0</v>
      </c>
      <c r="T934" s="54" t="str">
        <f>IF(Tableau41516[[#This Row],[Matricule]]&gt;1,IF(COUNTIF(Tableau41516[DateMatricule],Tableau41516[[#This Row],[DateMatricule]])&gt;1,"Doublon",""),"")</f>
        <v/>
      </c>
      <c r="U934"/>
    </row>
    <row r="935" spans="1:21" x14ac:dyDescent="0.25">
      <c r="A935" s="12" t="str">
        <f>IF(Tableau41516[[#This Row],[Semaine]]="","",VLOOKUP(Tableau41516[[#This Row],[Semaine]],Listes!$A:$B,2,FALSE))</f>
        <v/>
      </c>
      <c r="B935" s="12" t="str">
        <f>IF(ISBLANK(Tableau41516[[#This Row],[Matricule]]),"",VLOOKUP(Tableau41516[[#This Row],[Matricule]],#REF!,2,FALSE))</f>
        <v/>
      </c>
      <c r="C935" s="12" t="str">
        <f>IF(ISBLANK(Tableau41516[[#This Row],[Matricule]]),"",VLOOKUP(Tableau41516[[#This Row],[Matricule]],#REF!,3,FALSE))</f>
        <v/>
      </c>
      <c r="D935" s="12" t="str">
        <f>CONCATENATE(Tableau41516[[#This Row],[Semaine]],Tableau41516[[#This Row],[Matricule]])</f>
        <v/>
      </c>
      <c r="H935" s="8"/>
      <c r="I935" s="8"/>
      <c r="J935" s="8"/>
      <c r="K935" s="8"/>
      <c r="L935" s="8"/>
      <c r="M935" s="8"/>
      <c r="N935" s="8"/>
      <c r="O935" s="21">
        <f>COUNTIF(Tableau41516[[#This Row],[Lundi]:[Dimanche]],"&gt;0")</f>
        <v>0</v>
      </c>
      <c r="P935" s="21">
        <f>SUM(Tableau41516[[#This Row],[Lundi]:[Dimanche]])</f>
        <v>0</v>
      </c>
      <c r="Q935" s="21">
        <f>COUNTIF(Tableau41516[[#This Row],[Lundi]:[Dimanche]],"&gt;=190")*1000</f>
        <v>0</v>
      </c>
      <c r="R935" s="21">
        <f t="shared" si="28"/>
        <v>0</v>
      </c>
      <c r="S935" s="21">
        <f t="shared" si="29"/>
        <v>0</v>
      </c>
      <c r="T935" s="54" t="str">
        <f>IF(Tableau41516[[#This Row],[Matricule]]&gt;1,IF(COUNTIF(Tableau41516[DateMatricule],Tableau41516[[#This Row],[DateMatricule]])&gt;1,"Doublon",""),"")</f>
        <v/>
      </c>
      <c r="U935"/>
    </row>
    <row r="936" spans="1:21" x14ac:dyDescent="0.25">
      <c r="A936" s="12" t="str">
        <f>IF(Tableau41516[[#This Row],[Semaine]]="","",VLOOKUP(Tableau41516[[#This Row],[Semaine]],Listes!$A:$B,2,FALSE))</f>
        <v/>
      </c>
      <c r="B936" s="12" t="str">
        <f>IF(ISBLANK(Tableau41516[[#This Row],[Matricule]]),"",VLOOKUP(Tableau41516[[#This Row],[Matricule]],#REF!,2,FALSE))</f>
        <v/>
      </c>
      <c r="C936" s="12" t="str">
        <f>IF(ISBLANK(Tableau41516[[#This Row],[Matricule]]),"",VLOOKUP(Tableau41516[[#This Row],[Matricule]],#REF!,3,FALSE))</f>
        <v/>
      </c>
      <c r="D936" s="12" t="str">
        <f>CONCATENATE(Tableau41516[[#This Row],[Semaine]],Tableau41516[[#This Row],[Matricule]])</f>
        <v/>
      </c>
      <c r="H936" s="8"/>
      <c r="I936" s="8"/>
      <c r="J936" s="8"/>
      <c r="K936" s="8"/>
      <c r="L936" s="8"/>
      <c r="M936" s="8"/>
      <c r="N936" s="8"/>
      <c r="O936" s="21">
        <f>COUNTIF(Tableau41516[[#This Row],[Lundi]:[Dimanche]],"&gt;0")</f>
        <v>0</v>
      </c>
      <c r="P936" s="21">
        <f>SUM(Tableau41516[[#This Row],[Lundi]:[Dimanche]])</f>
        <v>0</v>
      </c>
      <c r="Q936" s="21">
        <f>COUNTIF(Tableau41516[[#This Row],[Lundi]:[Dimanche]],"&gt;=190")*1000</f>
        <v>0</v>
      </c>
      <c r="R936" s="21">
        <f t="shared" si="28"/>
        <v>0</v>
      </c>
      <c r="S936" s="21">
        <f t="shared" si="29"/>
        <v>0</v>
      </c>
      <c r="T936" s="54" t="str">
        <f>IF(Tableau41516[[#This Row],[Matricule]]&gt;1,IF(COUNTIF(Tableau41516[DateMatricule],Tableau41516[[#This Row],[DateMatricule]])&gt;1,"Doublon",""),"")</f>
        <v/>
      </c>
      <c r="U936"/>
    </row>
    <row r="937" spans="1:21" x14ac:dyDescent="0.25">
      <c r="A937" s="12" t="str">
        <f>IF(Tableau41516[[#This Row],[Semaine]]="","",VLOOKUP(Tableau41516[[#This Row],[Semaine]],Listes!$A:$B,2,FALSE))</f>
        <v/>
      </c>
      <c r="B937" s="12" t="str">
        <f>IF(ISBLANK(Tableau41516[[#This Row],[Matricule]]),"",VLOOKUP(Tableau41516[[#This Row],[Matricule]],#REF!,2,FALSE))</f>
        <v/>
      </c>
      <c r="C937" s="12" t="str">
        <f>IF(ISBLANK(Tableau41516[[#This Row],[Matricule]]),"",VLOOKUP(Tableau41516[[#This Row],[Matricule]],#REF!,3,FALSE))</f>
        <v/>
      </c>
      <c r="D937" s="12" t="str">
        <f>CONCATENATE(Tableau41516[[#This Row],[Semaine]],Tableau41516[[#This Row],[Matricule]])</f>
        <v/>
      </c>
      <c r="H937" s="8"/>
      <c r="I937" s="8"/>
      <c r="J937" s="8"/>
      <c r="K937" s="8"/>
      <c r="L937" s="8"/>
      <c r="M937" s="8"/>
      <c r="N937" s="8"/>
      <c r="O937" s="21">
        <f>COUNTIF(Tableau41516[[#This Row],[Lundi]:[Dimanche]],"&gt;0")</f>
        <v>0</v>
      </c>
      <c r="P937" s="21">
        <f>SUM(Tableau41516[[#This Row],[Lundi]:[Dimanche]])</f>
        <v>0</v>
      </c>
      <c r="Q937" s="21">
        <f>COUNTIF(Tableau41516[[#This Row],[Lundi]:[Dimanche]],"&gt;=190")*1000</f>
        <v>0</v>
      </c>
      <c r="R937" s="21">
        <f t="shared" si="28"/>
        <v>0</v>
      </c>
      <c r="S937" s="21">
        <f t="shared" si="29"/>
        <v>0</v>
      </c>
      <c r="T937" s="54" t="str">
        <f>IF(Tableau41516[[#This Row],[Matricule]]&gt;1,IF(COUNTIF(Tableau41516[DateMatricule],Tableau41516[[#This Row],[DateMatricule]])&gt;1,"Doublon",""),"")</f>
        <v/>
      </c>
      <c r="U937"/>
    </row>
    <row r="938" spans="1:21" x14ac:dyDescent="0.25">
      <c r="A938" s="12" t="str">
        <f>IF(Tableau41516[[#This Row],[Semaine]]="","",VLOOKUP(Tableau41516[[#This Row],[Semaine]],Listes!$A:$B,2,FALSE))</f>
        <v/>
      </c>
      <c r="B938" s="12" t="str">
        <f>IF(ISBLANK(Tableau41516[[#This Row],[Matricule]]),"",VLOOKUP(Tableau41516[[#This Row],[Matricule]],#REF!,2,FALSE))</f>
        <v/>
      </c>
      <c r="C938" s="12" t="str">
        <f>IF(ISBLANK(Tableau41516[[#This Row],[Matricule]]),"",VLOOKUP(Tableau41516[[#This Row],[Matricule]],#REF!,3,FALSE))</f>
        <v/>
      </c>
      <c r="D938" s="12" t="str">
        <f>CONCATENATE(Tableau41516[[#This Row],[Semaine]],Tableau41516[[#This Row],[Matricule]])</f>
        <v/>
      </c>
      <c r="H938" s="8"/>
      <c r="I938" s="8"/>
      <c r="J938" s="8"/>
      <c r="K938" s="8"/>
      <c r="L938" s="8"/>
      <c r="M938" s="8"/>
      <c r="N938" s="8"/>
      <c r="O938" s="21">
        <f>COUNTIF(Tableau41516[[#This Row],[Lundi]:[Dimanche]],"&gt;0")</f>
        <v>0</v>
      </c>
      <c r="P938" s="21">
        <f>SUM(Tableau41516[[#This Row],[Lundi]:[Dimanche]])</f>
        <v>0</v>
      </c>
      <c r="Q938" s="21">
        <f>COUNTIF(Tableau41516[[#This Row],[Lundi]:[Dimanche]],"&gt;=190")*1000</f>
        <v>0</v>
      </c>
      <c r="R938" s="21">
        <f t="shared" si="28"/>
        <v>0</v>
      </c>
      <c r="S938" s="21">
        <f t="shared" si="29"/>
        <v>0</v>
      </c>
      <c r="T938" s="54" t="str">
        <f>IF(Tableau41516[[#This Row],[Matricule]]&gt;1,IF(COUNTIF(Tableau41516[DateMatricule],Tableau41516[[#This Row],[DateMatricule]])&gt;1,"Doublon",""),"")</f>
        <v/>
      </c>
      <c r="U938"/>
    </row>
    <row r="939" spans="1:21" x14ac:dyDescent="0.25">
      <c r="A939" s="12" t="str">
        <f>IF(Tableau41516[[#This Row],[Semaine]]="","",VLOOKUP(Tableau41516[[#This Row],[Semaine]],Listes!$A:$B,2,FALSE))</f>
        <v/>
      </c>
      <c r="B939" s="12" t="str">
        <f>IF(ISBLANK(Tableau41516[[#This Row],[Matricule]]),"",VLOOKUP(Tableau41516[[#This Row],[Matricule]],#REF!,2,FALSE))</f>
        <v/>
      </c>
      <c r="C939" s="12" t="str">
        <f>IF(ISBLANK(Tableau41516[[#This Row],[Matricule]]),"",VLOOKUP(Tableau41516[[#This Row],[Matricule]],#REF!,3,FALSE))</f>
        <v/>
      </c>
      <c r="D939" s="12" t="str">
        <f>CONCATENATE(Tableau41516[[#This Row],[Semaine]],Tableau41516[[#This Row],[Matricule]])</f>
        <v/>
      </c>
      <c r="H939" s="8"/>
      <c r="I939" s="8"/>
      <c r="J939" s="8"/>
      <c r="K939" s="8"/>
      <c r="L939" s="8"/>
      <c r="M939" s="8"/>
      <c r="N939" s="8"/>
      <c r="O939" s="21">
        <f>COUNTIF(Tableau41516[[#This Row],[Lundi]:[Dimanche]],"&gt;0")</f>
        <v>0</v>
      </c>
      <c r="P939" s="21">
        <f>SUM(Tableau41516[[#This Row],[Lundi]:[Dimanche]])</f>
        <v>0</v>
      </c>
      <c r="Q939" s="21">
        <f>COUNTIF(Tableau41516[[#This Row],[Lundi]:[Dimanche]],"&gt;=190")*1000</f>
        <v>0</v>
      </c>
      <c r="R939" s="21">
        <f t="shared" si="28"/>
        <v>0</v>
      </c>
      <c r="S939" s="21">
        <f t="shared" si="29"/>
        <v>0</v>
      </c>
      <c r="T939" s="54" t="str">
        <f>IF(Tableau41516[[#This Row],[Matricule]]&gt;1,IF(COUNTIF(Tableau41516[DateMatricule],Tableau41516[[#This Row],[DateMatricule]])&gt;1,"Doublon",""),"")</f>
        <v/>
      </c>
      <c r="U939"/>
    </row>
    <row r="940" spans="1:21" x14ac:dyDescent="0.25">
      <c r="A940" s="12" t="str">
        <f>IF(Tableau41516[[#This Row],[Semaine]]="","",VLOOKUP(Tableau41516[[#This Row],[Semaine]],Listes!$A:$B,2,FALSE))</f>
        <v/>
      </c>
      <c r="B940" s="12" t="str">
        <f>IF(ISBLANK(Tableau41516[[#This Row],[Matricule]]),"",VLOOKUP(Tableau41516[[#This Row],[Matricule]],#REF!,2,FALSE))</f>
        <v/>
      </c>
      <c r="C940" s="12" t="str">
        <f>IF(ISBLANK(Tableau41516[[#This Row],[Matricule]]),"",VLOOKUP(Tableau41516[[#This Row],[Matricule]],#REF!,3,FALSE))</f>
        <v/>
      </c>
      <c r="D940" s="12" t="str">
        <f>CONCATENATE(Tableau41516[[#This Row],[Semaine]],Tableau41516[[#This Row],[Matricule]])</f>
        <v/>
      </c>
      <c r="H940" s="8"/>
      <c r="I940" s="8"/>
      <c r="J940" s="8"/>
      <c r="K940" s="8"/>
      <c r="L940" s="8"/>
      <c r="M940" s="8"/>
      <c r="N940" s="8"/>
      <c r="O940" s="21">
        <f>COUNTIF(Tableau41516[[#This Row],[Lundi]:[Dimanche]],"&gt;0")</f>
        <v>0</v>
      </c>
      <c r="P940" s="21">
        <f>SUM(Tableau41516[[#This Row],[Lundi]:[Dimanche]])</f>
        <v>0</v>
      </c>
      <c r="Q940" s="21">
        <f>COUNTIF(Tableau41516[[#This Row],[Lundi]:[Dimanche]],"&gt;=190")*1000</f>
        <v>0</v>
      </c>
      <c r="R940" s="21">
        <f t="shared" si="28"/>
        <v>0</v>
      </c>
      <c r="S940" s="21">
        <f t="shared" si="29"/>
        <v>0</v>
      </c>
      <c r="T940" s="54" t="str">
        <f>IF(Tableau41516[[#This Row],[Matricule]]&gt;1,IF(COUNTIF(Tableau41516[DateMatricule],Tableau41516[[#This Row],[DateMatricule]])&gt;1,"Doublon",""),"")</f>
        <v/>
      </c>
      <c r="U940"/>
    </row>
    <row r="941" spans="1:21" x14ac:dyDescent="0.25">
      <c r="A941" s="12" t="str">
        <f>IF(Tableau41516[[#This Row],[Semaine]]="","",VLOOKUP(Tableau41516[[#This Row],[Semaine]],Listes!$A:$B,2,FALSE))</f>
        <v/>
      </c>
      <c r="B941" s="12" t="str">
        <f>IF(ISBLANK(Tableau41516[[#This Row],[Matricule]]),"",VLOOKUP(Tableau41516[[#This Row],[Matricule]],#REF!,2,FALSE))</f>
        <v/>
      </c>
      <c r="C941" s="12" t="str">
        <f>IF(ISBLANK(Tableau41516[[#This Row],[Matricule]]),"",VLOOKUP(Tableau41516[[#This Row],[Matricule]],#REF!,3,FALSE))</f>
        <v/>
      </c>
      <c r="D941" s="12" t="str">
        <f>CONCATENATE(Tableau41516[[#This Row],[Semaine]],Tableau41516[[#This Row],[Matricule]])</f>
        <v/>
      </c>
      <c r="H941" s="8"/>
      <c r="I941" s="8"/>
      <c r="J941" s="8"/>
      <c r="K941" s="8"/>
      <c r="L941" s="8"/>
      <c r="M941" s="8"/>
      <c r="N941" s="8"/>
      <c r="O941" s="21">
        <f>COUNTIF(Tableau41516[[#This Row],[Lundi]:[Dimanche]],"&gt;0")</f>
        <v>0</v>
      </c>
      <c r="P941" s="21">
        <f>SUM(Tableau41516[[#This Row],[Lundi]:[Dimanche]])</f>
        <v>0</v>
      </c>
      <c r="Q941" s="21">
        <f>COUNTIF(Tableau41516[[#This Row],[Lundi]:[Dimanche]],"&gt;=190")*1000</f>
        <v>0</v>
      </c>
      <c r="R941" s="21">
        <f t="shared" si="28"/>
        <v>0</v>
      </c>
      <c r="S941" s="21">
        <f t="shared" si="29"/>
        <v>0</v>
      </c>
      <c r="T941" s="54" t="str">
        <f>IF(Tableau41516[[#This Row],[Matricule]]&gt;1,IF(COUNTIF(Tableau41516[DateMatricule],Tableau41516[[#This Row],[DateMatricule]])&gt;1,"Doublon",""),"")</f>
        <v/>
      </c>
      <c r="U941"/>
    </row>
    <row r="942" spans="1:21" x14ac:dyDescent="0.25">
      <c r="A942" s="12" t="str">
        <f>IF(Tableau41516[[#This Row],[Semaine]]="","",VLOOKUP(Tableau41516[[#This Row],[Semaine]],Listes!$A:$B,2,FALSE))</f>
        <v/>
      </c>
      <c r="B942" s="12" t="str">
        <f>IF(ISBLANK(Tableau41516[[#This Row],[Matricule]]),"",VLOOKUP(Tableau41516[[#This Row],[Matricule]],#REF!,2,FALSE))</f>
        <v/>
      </c>
      <c r="C942" s="12" t="str">
        <f>IF(ISBLANK(Tableau41516[[#This Row],[Matricule]]),"",VLOOKUP(Tableau41516[[#This Row],[Matricule]],#REF!,3,FALSE))</f>
        <v/>
      </c>
      <c r="D942" s="12" t="str">
        <f>CONCATENATE(Tableau41516[[#This Row],[Semaine]],Tableau41516[[#This Row],[Matricule]])</f>
        <v/>
      </c>
      <c r="H942" s="8"/>
      <c r="I942" s="8"/>
      <c r="J942" s="8"/>
      <c r="K942" s="8"/>
      <c r="L942" s="8"/>
      <c r="M942" s="8"/>
      <c r="N942" s="8"/>
      <c r="O942" s="21">
        <f>COUNTIF(Tableau41516[[#This Row],[Lundi]:[Dimanche]],"&gt;0")</f>
        <v>0</v>
      </c>
      <c r="P942" s="21">
        <f>SUM(Tableau41516[[#This Row],[Lundi]:[Dimanche]])</f>
        <v>0</v>
      </c>
      <c r="Q942" s="21">
        <f>COUNTIF(Tableau41516[[#This Row],[Lundi]:[Dimanche]],"&gt;=190")*1000</f>
        <v>0</v>
      </c>
      <c r="R942" s="21">
        <f t="shared" si="28"/>
        <v>0</v>
      </c>
      <c r="S942" s="21">
        <f t="shared" si="29"/>
        <v>0</v>
      </c>
      <c r="T942" s="54" t="str">
        <f>IF(Tableau41516[[#This Row],[Matricule]]&gt;1,IF(COUNTIF(Tableau41516[DateMatricule],Tableau41516[[#This Row],[DateMatricule]])&gt;1,"Doublon",""),"")</f>
        <v/>
      </c>
      <c r="U942"/>
    </row>
    <row r="943" spans="1:21" x14ac:dyDescent="0.25">
      <c r="A943" s="12" t="str">
        <f>IF(Tableau41516[[#This Row],[Semaine]]="","",VLOOKUP(Tableau41516[[#This Row],[Semaine]],Listes!$A:$B,2,FALSE))</f>
        <v/>
      </c>
      <c r="B943" s="12" t="str">
        <f>IF(ISBLANK(Tableau41516[[#This Row],[Matricule]]),"",VLOOKUP(Tableau41516[[#This Row],[Matricule]],#REF!,2,FALSE))</f>
        <v/>
      </c>
      <c r="C943" s="12" t="str">
        <f>IF(ISBLANK(Tableau41516[[#This Row],[Matricule]]),"",VLOOKUP(Tableau41516[[#This Row],[Matricule]],#REF!,3,FALSE))</f>
        <v/>
      </c>
      <c r="D943" s="12" t="str">
        <f>CONCATENATE(Tableau41516[[#This Row],[Semaine]],Tableau41516[[#This Row],[Matricule]])</f>
        <v/>
      </c>
      <c r="H943" s="8"/>
      <c r="I943" s="8"/>
      <c r="J943" s="8"/>
      <c r="K943" s="8"/>
      <c r="L943" s="8"/>
      <c r="M943" s="8"/>
      <c r="N943" s="8"/>
      <c r="O943" s="21">
        <f>COUNTIF(Tableau41516[[#This Row],[Lundi]:[Dimanche]],"&gt;0")</f>
        <v>0</v>
      </c>
      <c r="P943" s="21">
        <f>SUM(Tableau41516[[#This Row],[Lundi]:[Dimanche]])</f>
        <v>0</v>
      </c>
      <c r="Q943" s="21">
        <f>COUNTIF(Tableau41516[[#This Row],[Lundi]:[Dimanche]],"&gt;=190")*1000</f>
        <v>0</v>
      </c>
      <c r="R943" s="21">
        <f t="shared" si="28"/>
        <v>0</v>
      </c>
      <c r="S943" s="21">
        <f t="shared" si="29"/>
        <v>0</v>
      </c>
      <c r="T943" s="54" t="str">
        <f>IF(Tableau41516[[#This Row],[Matricule]]&gt;1,IF(COUNTIF(Tableau41516[DateMatricule],Tableau41516[[#This Row],[DateMatricule]])&gt;1,"Doublon",""),"")</f>
        <v/>
      </c>
      <c r="U943"/>
    </row>
    <row r="944" spans="1:21" x14ac:dyDescent="0.25">
      <c r="A944" s="12" t="str">
        <f>IF(Tableau41516[[#This Row],[Semaine]]="","",VLOOKUP(Tableau41516[[#This Row],[Semaine]],Listes!$A:$B,2,FALSE))</f>
        <v/>
      </c>
      <c r="B944" s="12" t="str">
        <f>IF(ISBLANK(Tableau41516[[#This Row],[Matricule]]),"",VLOOKUP(Tableau41516[[#This Row],[Matricule]],#REF!,2,FALSE))</f>
        <v/>
      </c>
      <c r="C944" s="12" t="str">
        <f>IF(ISBLANK(Tableau41516[[#This Row],[Matricule]]),"",VLOOKUP(Tableau41516[[#This Row],[Matricule]],#REF!,3,FALSE))</f>
        <v/>
      </c>
      <c r="D944" s="12" t="str">
        <f>CONCATENATE(Tableau41516[[#This Row],[Semaine]],Tableau41516[[#This Row],[Matricule]])</f>
        <v/>
      </c>
      <c r="H944" s="8"/>
      <c r="I944" s="8"/>
      <c r="J944" s="8"/>
      <c r="K944" s="8"/>
      <c r="L944" s="8"/>
      <c r="M944" s="8"/>
      <c r="N944" s="8"/>
      <c r="O944" s="21">
        <f>COUNTIF(Tableau41516[[#This Row],[Lundi]:[Dimanche]],"&gt;0")</f>
        <v>0</v>
      </c>
      <c r="P944" s="21">
        <f>SUM(Tableau41516[[#This Row],[Lundi]:[Dimanche]])</f>
        <v>0</v>
      </c>
      <c r="Q944" s="21">
        <f>COUNTIF(Tableau41516[[#This Row],[Lundi]:[Dimanche]],"&gt;=190")*1000</f>
        <v>0</v>
      </c>
      <c r="R944" s="21">
        <f t="shared" si="28"/>
        <v>0</v>
      </c>
      <c r="S944" s="21">
        <f t="shared" si="29"/>
        <v>0</v>
      </c>
      <c r="T944" s="54" t="str">
        <f>IF(Tableau41516[[#This Row],[Matricule]]&gt;1,IF(COUNTIF(Tableau41516[DateMatricule],Tableau41516[[#This Row],[DateMatricule]])&gt;1,"Doublon",""),"")</f>
        <v/>
      </c>
      <c r="U944"/>
    </row>
    <row r="945" spans="1:21" x14ac:dyDescent="0.25">
      <c r="A945" s="12" t="str">
        <f>IF(Tableau41516[[#This Row],[Semaine]]="","",VLOOKUP(Tableau41516[[#This Row],[Semaine]],Listes!$A:$B,2,FALSE))</f>
        <v/>
      </c>
      <c r="B945" s="12" t="str">
        <f>IF(ISBLANK(Tableau41516[[#This Row],[Matricule]]),"",VLOOKUP(Tableau41516[[#This Row],[Matricule]],#REF!,2,FALSE))</f>
        <v/>
      </c>
      <c r="C945" s="12" t="str">
        <f>IF(ISBLANK(Tableau41516[[#This Row],[Matricule]]),"",VLOOKUP(Tableau41516[[#This Row],[Matricule]],#REF!,3,FALSE))</f>
        <v/>
      </c>
      <c r="D945" s="12" t="str">
        <f>CONCATENATE(Tableau41516[[#This Row],[Semaine]],Tableau41516[[#This Row],[Matricule]])</f>
        <v/>
      </c>
      <c r="H945" s="8"/>
      <c r="I945" s="8"/>
      <c r="J945" s="8"/>
      <c r="K945" s="8"/>
      <c r="L945" s="8"/>
      <c r="M945" s="8"/>
      <c r="N945" s="8"/>
      <c r="O945" s="21">
        <f>COUNTIF(Tableau41516[[#This Row],[Lundi]:[Dimanche]],"&gt;0")</f>
        <v>0</v>
      </c>
      <c r="P945" s="21">
        <f>SUM(Tableau41516[[#This Row],[Lundi]:[Dimanche]])</f>
        <v>0</v>
      </c>
      <c r="Q945" s="21">
        <f>COUNTIF(Tableau41516[[#This Row],[Lundi]:[Dimanche]],"&gt;=190")*1000</f>
        <v>0</v>
      </c>
      <c r="R945" s="21">
        <f t="shared" si="28"/>
        <v>0</v>
      </c>
      <c r="S945" s="21">
        <f t="shared" si="29"/>
        <v>0</v>
      </c>
      <c r="T945" s="54" t="str">
        <f>IF(Tableau41516[[#This Row],[Matricule]]&gt;1,IF(COUNTIF(Tableau41516[DateMatricule],Tableau41516[[#This Row],[DateMatricule]])&gt;1,"Doublon",""),"")</f>
        <v/>
      </c>
      <c r="U945"/>
    </row>
    <row r="946" spans="1:21" x14ac:dyDescent="0.25">
      <c r="A946" s="12" t="str">
        <f>IF(Tableau41516[[#This Row],[Semaine]]="","",VLOOKUP(Tableau41516[[#This Row],[Semaine]],Listes!$A:$B,2,FALSE))</f>
        <v/>
      </c>
      <c r="B946" s="12" t="str">
        <f>IF(ISBLANK(Tableau41516[[#This Row],[Matricule]]),"",VLOOKUP(Tableau41516[[#This Row],[Matricule]],#REF!,2,FALSE))</f>
        <v/>
      </c>
      <c r="C946" s="12" t="str">
        <f>IF(ISBLANK(Tableau41516[[#This Row],[Matricule]]),"",VLOOKUP(Tableau41516[[#This Row],[Matricule]],#REF!,3,FALSE))</f>
        <v/>
      </c>
      <c r="D946" s="12" t="str">
        <f>CONCATENATE(Tableau41516[[#This Row],[Semaine]],Tableau41516[[#This Row],[Matricule]])</f>
        <v/>
      </c>
      <c r="H946" s="8"/>
      <c r="I946" s="8"/>
      <c r="J946" s="8"/>
      <c r="K946" s="8"/>
      <c r="L946" s="8"/>
      <c r="M946" s="8"/>
      <c r="N946" s="8"/>
      <c r="O946" s="21">
        <f>COUNTIF(Tableau41516[[#This Row],[Lundi]:[Dimanche]],"&gt;0")</f>
        <v>0</v>
      </c>
      <c r="P946" s="21">
        <f>SUM(Tableau41516[[#This Row],[Lundi]:[Dimanche]])</f>
        <v>0</v>
      </c>
      <c r="Q946" s="21">
        <f>COUNTIF(Tableau41516[[#This Row],[Lundi]:[Dimanche]],"&gt;=190")*1000</f>
        <v>0</v>
      </c>
      <c r="R946" s="21">
        <f t="shared" si="28"/>
        <v>0</v>
      </c>
      <c r="S946" s="21">
        <f t="shared" si="29"/>
        <v>0</v>
      </c>
      <c r="T946" s="54" t="str">
        <f>IF(Tableau41516[[#This Row],[Matricule]]&gt;1,IF(COUNTIF(Tableau41516[DateMatricule],Tableau41516[[#This Row],[DateMatricule]])&gt;1,"Doublon",""),"")</f>
        <v/>
      </c>
      <c r="U946"/>
    </row>
    <row r="947" spans="1:21" x14ac:dyDescent="0.25">
      <c r="A947" s="12" t="str">
        <f>IF(Tableau41516[[#This Row],[Semaine]]="","",VLOOKUP(Tableau41516[[#This Row],[Semaine]],Listes!$A:$B,2,FALSE))</f>
        <v/>
      </c>
      <c r="B947" s="12" t="str">
        <f>IF(ISBLANK(Tableau41516[[#This Row],[Matricule]]),"",VLOOKUP(Tableau41516[[#This Row],[Matricule]],#REF!,2,FALSE))</f>
        <v/>
      </c>
      <c r="C947" s="12" t="str">
        <f>IF(ISBLANK(Tableau41516[[#This Row],[Matricule]]),"",VLOOKUP(Tableau41516[[#This Row],[Matricule]],#REF!,3,FALSE))</f>
        <v/>
      </c>
      <c r="D947" s="12" t="str">
        <f>CONCATENATE(Tableau41516[[#This Row],[Semaine]],Tableau41516[[#This Row],[Matricule]])</f>
        <v/>
      </c>
      <c r="H947" s="8"/>
      <c r="I947" s="8"/>
      <c r="J947" s="8"/>
      <c r="K947" s="8"/>
      <c r="L947" s="8"/>
      <c r="M947" s="8"/>
      <c r="N947" s="8"/>
      <c r="O947" s="21">
        <f>COUNTIF(Tableau41516[[#This Row],[Lundi]:[Dimanche]],"&gt;0")</f>
        <v>0</v>
      </c>
      <c r="P947" s="21">
        <f>SUM(Tableau41516[[#This Row],[Lundi]:[Dimanche]])</f>
        <v>0</v>
      </c>
      <c r="Q947" s="21">
        <f>COUNTIF(Tableau41516[[#This Row],[Lundi]:[Dimanche]],"&gt;=190")*1000</f>
        <v>0</v>
      </c>
      <c r="R947" s="21">
        <f t="shared" si="28"/>
        <v>0</v>
      </c>
      <c r="S947" s="21">
        <f t="shared" si="29"/>
        <v>0</v>
      </c>
      <c r="T947" s="54" t="str">
        <f>IF(Tableau41516[[#This Row],[Matricule]]&gt;1,IF(COUNTIF(Tableau41516[DateMatricule],Tableau41516[[#This Row],[DateMatricule]])&gt;1,"Doublon",""),"")</f>
        <v/>
      </c>
      <c r="U947"/>
    </row>
    <row r="948" spans="1:21" x14ac:dyDescent="0.25">
      <c r="A948" s="12" t="str">
        <f>IF(Tableau41516[[#This Row],[Semaine]]="","",VLOOKUP(Tableau41516[[#This Row],[Semaine]],Listes!$A:$B,2,FALSE))</f>
        <v/>
      </c>
      <c r="B948" s="12" t="str">
        <f>IF(ISBLANK(Tableau41516[[#This Row],[Matricule]]),"",VLOOKUP(Tableau41516[[#This Row],[Matricule]],#REF!,2,FALSE))</f>
        <v/>
      </c>
      <c r="C948" s="12" t="str">
        <f>IF(ISBLANK(Tableau41516[[#This Row],[Matricule]]),"",VLOOKUP(Tableau41516[[#This Row],[Matricule]],#REF!,3,FALSE))</f>
        <v/>
      </c>
      <c r="D948" s="12" t="str">
        <f>CONCATENATE(Tableau41516[[#This Row],[Semaine]],Tableau41516[[#This Row],[Matricule]])</f>
        <v/>
      </c>
      <c r="H948" s="8"/>
      <c r="I948" s="8"/>
      <c r="J948" s="8"/>
      <c r="K948" s="8"/>
      <c r="L948" s="8"/>
      <c r="M948" s="8"/>
      <c r="N948" s="8"/>
      <c r="O948" s="21">
        <f>COUNTIF(Tableau41516[[#This Row],[Lundi]:[Dimanche]],"&gt;0")</f>
        <v>0</v>
      </c>
      <c r="P948" s="21">
        <f>SUM(Tableau41516[[#This Row],[Lundi]:[Dimanche]])</f>
        <v>0</v>
      </c>
      <c r="Q948" s="21">
        <f>COUNTIF(Tableau41516[[#This Row],[Lundi]:[Dimanche]],"&gt;=190")*1000</f>
        <v>0</v>
      </c>
      <c r="R948" s="21">
        <f t="shared" si="28"/>
        <v>0</v>
      </c>
      <c r="S948" s="21">
        <f t="shared" si="29"/>
        <v>0</v>
      </c>
      <c r="T948" s="54" t="str">
        <f>IF(Tableau41516[[#This Row],[Matricule]]&gt;1,IF(COUNTIF(Tableau41516[DateMatricule],Tableau41516[[#This Row],[DateMatricule]])&gt;1,"Doublon",""),"")</f>
        <v/>
      </c>
      <c r="U948"/>
    </row>
    <row r="949" spans="1:21" x14ac:dyDescent="0.25">
      <c r="A949" s="12" t="str">
        <f>IF(Tableau41516[[#This Row],[Semaine]]="","",VLOOKUP(Tableau41516[[#This Row],[Semaine]],Listes!$A:$B,2,FALSE))</f>
        <v/>
      </c>
      <c r="B949" s="12" t="str">
        <f>IF(ISBLANK(Tableau41516[[#This Row],[Matricule]]),"",VLOOKUP(Tableau41516[[#This Row],[Matricule]],#REF!,2,FALSE))</f>
        <v/>
      </c>
      <c r="C949" s="12" t="str">
        <f>IF(ISBLANK(Tableau41516[[#This Row],[Matricule]]),"",VLOOKUP(Tableau41516[[#This Row],[Matricule]],#REF!,3,FALSE))</f>
        <v/>
      </c>
      <c r="D949" s="12" t="str">
        <f>CONCATENATE(Tableau41516[[#This Row],[Semaine]],Tableau41516[[#This Row],[Matricule]])</f>
        <v/>
      </c>
      <c r="H949" s="8"/>
      <c r="I949" s="8"/>
      <c r="J949" s="8"/>
      <c r="K949" s="8"/>
      <c r="L949" s="8"/>
      <c r="M949" s="8"/>
      <c r="N949" s="8"/>
      <c r="O949" s="21">
        <f>COUNTIF(Tableau41516[[#This Row],[Lundi]:[Dimanche]],"&gt;0")</f>
        <v>0</v>
      </c>
      <c r="P949" s="21">
        <f>SUM(Tableau41516[[#This Row],[Lundi]:[Dimanche]])</f>
        <v>0</v>
      </c>
      <c r="Q949" s="21">
        <f>COUNTIF(Tableau41516[[#This Row],[Lundi]:[Dimanche]],"&gt;=190")*1000</f>
        <v>0</v>
      </c>
      <c r="R949" s="21">
        <f t="shared" si="28"/>
        <v>0</v>
      </c>
      <c r="S949" s="21">
        <f t="shared" si="29"/>
        <v>0</v>
      </c>
      <c r="T949" s="54" t="str">
        <f>IF(Tableau41516[[#This Row],[Matricule]]&gt;1,IF(COUNTIF(Tableau41516[DateMatricule],Tableau41516[[#This Row],[DateMatricule]])&gt;1,"Doublon",""),"")</f>
        <v/>
      </c>
      <c r="U949"/>
    </row>
    <row r="950" spans="1:21" x14ac:dyDescent="0.25">
      <c r="A950" s="12" t="str">
        <f>IF(Tableau41516[[#This Row],[Semaine]]="","",VLOOKUP(Tableau41516[[#This Row],[Semaine]],Listes!$A:$B,2,FALSE))</f>
        <v/>
      </c>
      <c r="B950" s="12" t="str">
        <f>IF(ISBLANK(Tableau41516[[#This Row],[Matricule]]),"",VLOOKUP(Tableau41516[[#This Row],[Matricule]],#REF!,2,FALSE))</f>
        <v/>
      </c>
      <c r="C950" s="12" t="str">
        <f>IF(ISBLANK(Tableau41516[[#This Row],[Matricule]]),"",VLOOKUP(Tableau41516[[#This Row],[Matricule]],#REF!,3,FALSE))</f>
        <v/>
      </c>
      <c r="D950" s="12" t="str">
        <f>CONCATENATE(Tableau41516[[#This Row],[Semaine]],Tableau41516[[#This Row],[Matricule]])</f>
        <v/>
      </c>
      <c r="H950" s="8"/>
      <c r="I950" s="8"/>
      <c r="J950" s="8"/>
      <c r="K950" s="8"/>
      <c r="L950" s="8"/>
      <c r="M950" s="8"/>
      <c r="N950" s="8"/>
      <c r="O950" s="21">
        <f>COUNTIF(Tableau41516[[#This Row],[Lundi]:[Dimanche]],"&gt;0")</f>
        <v>0</v>
      </c>
      <c r="P950" s="21">
        <f>SUM(Tableau41516[[#This Row],[Lundi]:[Dimanche]])</f>
        <v>0</v>
      </c>
      <c r="Q950" s="21">
        <f>COUNTIF(Tableau41516[[#This Row],[Lundi]:[Dimanche]],"&gt;=190")*1000</f>
        <v>0</v>
      </c>
      <c r="R950" s="21">
        <f t="shared" si="28"/>
        <v>0</v>
      </c>
      <c r="S950" s="21">
        <f t="shared" si="29"/>
        <v>0</v>
      </c>
      <c r="T950" s="54" t="str">
        <f>IF(Tableau41516[[#This Row],[Matricule]]&gt;1,IF(COUNTIF(Tableau41516[DateMatricule],Tableau41516[[#This Row],[DateMatricule]])&gt;1,"Doublon",""),"")</f>
        <v/>
      </c>
      <c r="U950"/>
    </row>
    <row r="951" spans="1:21" x14ac:dyDescent="0.25">
      <c r="A951" s="12" t="str">
        <f>IF(Tableau41516[[#This Row],[Semaine]]="","",VLOOKUP(Tableau41516[[#This Row],[Semaine]],Listes!$A:$B,2,FALSE))</f>
        <v/>
      </c>
      <c r="B951" s="12" t="str">
        <f>IF(ISBLANK(Tableau41516[[#This Row],[Matricule]]),"",VLOOKUP(Tableau41516[[#This Row],[Matricule]],#REF!,2,FALSE))</f>
        <v/>
      </c>
      <c r="C951" s="12" t="str">
        <f>IF(ISBLANK(Tableau41516[[#This Row],[Matricule]]),"",VLOOKUP(Tableau41516[[#This Row],[Matricule]],#REF!,3,FALSE))</f>
        <v/>
      </c>
      <c r="D951" s="12" t="str">
        <f>CONCATENATE(Tableau41516[[#This Row],[Semaine]],Tableau41516[[#This Row],[Matricule]])</f>
        <v/>
      </c>
      <c r="H951" s="8"/>
      <c r="I951" s="8"/>
      <c r="J951" s="8"/>
      <c r="K951" s="8"/>
      <c r="L951" s="8"/>
      <c r="M951" s="8"/>
      <c r="N951" s="8"/>
      <c r="O951" s="21">
        <f>COUNTIF(Tableau41516[[#This Row],[Lundi]:[Dimanche]],"&gt;0")</f>
        <v>0</v>
      </c>
      <c r="P951" s="21">
        <f>SUM(Tableau41516[[#This Row],[Lundi]:[Dimanche]])</f>
        <v>0</v>
      </c>
      <c r="Q951" s="21">
        <f>COUNTIF(Tableau41516[[#This Row],[Lundi]:[Dimanche]],"&gt;=190")*1000</f>
        <v>0</v>
      </c>
      <c r="R951" s="21">
        <f t="shared" si="28"/>
        <v>0</v>
      </c>
      <c r="S951" s="21">
        <f t="shared" si="29"/>
        <v>0</v>
      </c>
      <c r="T951" s="54" t="str">
        <f>IF(Tableau41516[[#This Row],[Matricule]]&gt;1,IF(COUNTIF(Tableau41516[DateMatricule],Tableau41516[[#This Row],[DateMatricule]])&gt;1,"Doublon",""),"")</f>
        <v/>
      </c>
      <c r="U951"/>
    </row>
    <row r="952" spans="1:21" x14ac:dyDescent="0.25">
      <c r="A952" s="12" t="str">
        <f>IF(Tableau41516[[#This Row],[Semaine]]="","",VLOOKUP(Tableau41516[[#This Row],[Semaine]],Listes!$A:$B,2,FALSE))</f>
        <v/>
      </c>
      <c r="B952" s="12" t="str">
        <f>IF(ISBLANK(Tableau41516[[#This Row],[Matricule]]),"",VLOOKUP(Tableau41516[[#This Row],[Matricule]],#REF!,2,FALSE))</f>
        <v/>
      </c>
      <c r="C952" s="12" t="str">
        <f>IF(ISBLANK(Tableau41516[[#This Row],[Matricule]]),"",VLOOKUP(Tableau41516[[#This Row],[Matricule]],#REF!,3,FALSE))</f>
        <v/>
      </c>
      <c r="D952" s="12" t="str">
        <f>CONCATENATE(Tableau41516[[#This Row],[Semaine]],Tableau41516[[#This Row],[Matricule]])</f>
        <v/>
      </c>
      <c r="H952" s="8"/>
      <c r="I952" s="8"/>
      <c r="J952" s="8"/>
      <c r="K952" s="8"/>
      <c r="L952" s="8"/>
      <c r="M952" s="8"/>
      <c r="N952" s="8"/>
      <c r="O952" s="21">
        <f>COUNTIF(Tableau41516[[#This Row],[Lundi]:[Dimanche]],"&gt;0")</f>
        <v>0</v>
      </c>
      <c r="P952" s="21">
        <f>SUM(Tableau41516[[#This Row],[Lundi]:[Dimanche]])</f>
        <v>0</v>
      </c>
      <c r="Q952" s="21">
        <f>COUNTIF(Tableau41516[[#This Row],[Lundi]:[Dimanche]],"&gt;=190")*1000</f>
        <v>0</v>
      </c>
      <c r="R952" s="21">
        <f t="shared" si="28"/>
        <v>0</v>
      </c>
      <c r="S952" s="21">
        <f t="shared" si="29"/>
        <v>0</v>
      </c>
      <c r="T952" s="54" t="str">
        <f>IF(Tableau41516[[#This Row],[Matricule]]&gt;1,IF(COUNTIF(Tableau41516[DateMatricule],Tableau41516[[#This Row],[DateMatricule]])&gt;1,"Doublon",""),"")</f>
        <v/>
      </c>
      <c r="U952"/>
    </row>
    <row r="953" spans="1:21" x14ac:dyDescent="0.25">
      <c r="A953" s="12" t="str">
        <f>IF(Tableau41516[[#This Row],[Semaine]]="","",VLOOKUP(Tableau41516[[#This Row],[Semaine]],Listes!$A:$B,2,FALSE))</f>
        <v/>
      </c>
      <c r="B953" s="12" t="str">
        <f>IF(ISBLANK(Tableau41516[[#This Row],[Matricule]]),"",VLOOKUP(Tableau41516[[#This Row],[Matricule]],#REF!,2,FALSE))</f>
        <v/>
      </c>
      <c r="C953" s="12" t="str">
        <f>IF(ISBLANK(Tableau41516[[#This Row],[Matricule]]),"",VLOOKUP(Tableau41516[[#This Row],[Matricule]],#REF!,3,FALSE))</f>
        <v/>
      </c>
      <c r="D953" s="12" t="str">
        <f>CONCATENATE(Tableau41516[[#This Row],[Semaine]],Tableau41516[[#This Row],[Matricule]])</f>
        <v/>
      </c>
      <c r="H953" s="8"/>
      <c r="I953" s="8"/>
      <c r="J953" s="8"/>
      <c r="K953" s="8"/>
      <c r="L953" s="8"/>
      <c r="M953" s="8"/>
      <c r="N953" s="8"/>
      <c r="O953" s="21">
        <f>COUNTIF(Tableau41516[[#This Row],[Lundi]:[Dimanche]],"&gt;0")</f>
        <v>0</v>
      </c>
      <c r="P953" s="21">
        <f>SUM(Tableau41516[[#This Row],[Lundi]:[Dimanche]])</f>
        <v>0</v>
      </c>
      <c r="Q953" s="21">
        <f>COUNTIF(Tableau41516[[#This Row],[Lundi]:[Dimanche]],"&gt;=190")*1000</f>
        <v>0</v>
      </c>
      <c r="R953" s="21">
        <f t="shared" si="28"/>
        <v>0</v>
      </c>
      <c r="S953" s="21">
        <f t="shared" si="29"/>
        <v>0</v>
      </c>
      <c r="T953" s="54" t="str">
        <f>IF(Tableau41516[[#This Row],[Matricule]]&gt;1,IF(COUNTIF(Tableau41516[DateMatricule],Tableau41516[[#This Row],[DateMatricule]])&gt;1,"Doublon",""),"")</f>
        <v/>
      </c>
      <c r="U953"/>
    </row>
    <row r="954" spans="1:21" x14ac:dyDescent="0.25">
      <c r="A954" s="12" t="str">
        <f>IF(Tableau41516[[#This Row],[Semaine]]="","",VLOOKUP(Tableau41516[[#This Row],[Semaine]],Listes!$A:$B,2,FALSE))</f>
        <v/>
      </c>
      <c r="B954" s="12" t="str">
        <f>IF(ISBLANK(Tableau41516[[#This Row],[Matricule]]),"",VLOOKUP(Tableau41516[[#This Row],[Matricule]],#REF!,2,FALSE))</f>
        <v/>
      </c>
      <c r="C954" s="12" t="str">
        <f>IF(ISBLANK(Tableau41516[[#This Row],[Matricule]]),"",VLOOKUP(Tableau41516[[#This Row],[Matricule]],#REF!,3,FALSE))</f>
        <v/>
      </c>
      <c r="D954" s="12" t="str">
        <f>CONCATENATE(Tableau41516[[#This Row],[Semaine]],Tableau41516[[#This Row],[Matricule]])</f>
        <v/>
      </c>
      <c r="H954" s="8"/>
      <c r="I954" s="8"/>
      <c r="J954" s="8"/>
      <c r="K954" s="8"/>
      <c r="L954" s="8"/>
      <c r="M954" s="8"/>
      <c r="N954" s="8"/>
      <c r="O954" s="21">
        <f>COUNTIF(Tableau41516[[#This Row],[Lundi]:[Dimanche]],"&gt;0")</f>
        <v>0</v>
      </c>
      <c r="P954" s="21">
        <f>SUM(Tableau41516[[#This Row],[Lundi]:[Dimanche]])</f>
        <v>0</v>
      </c>
      <c r="Q954" s="21">
        <f>COUNTIF(Tableau41516[[#This Row],[Lundi]:[Dimanche]],"&gt;=190")*1000</f>
        <v>0</v>
      </c>
      <c r="R954" s="21">
        <f t="shared" si="28"/>
        <v>0</v>
      </c>
      <c r="S954" s="21">
        <f t="shared" si="29"/>
        <v>0</v>
      </c>
      <c r="T954" s="54" t="str">
        <f>IF(Tableau41516[[#This Row],[Matricule]]&gt;1,IF(COUNTIF(Tableau41516[DateMatricule],Tableau41516[[#This Row],[DateMatricule]])&gt;1,"Doublon",""),"")</f>
        <v/>
      </c>
      <c r="U954"/>
    </row>
    <row r="955" spans="1:21" x14ac:dyDescent="0.25">
      <c r="A955" s="12" t="str">
        <f>IF(Tableau41516[[#This Row],[Semaine]]="","",VLOOKUP(Tableau41516[[#This Row],[Semaine]],Listes!$A:$B,2,FALSE))</f>
        <v/>
      </c>
      <c r="B955" s="12" t="str">
        <f>IF(ISBLANK(Tableau41516[[#This Row],[Matricule]]),"",VLOOKUP(Tableau41516[[#This Row],[Matricule]],#REF!,2,FALSE))</f>
        <v/>
      </c>
      <c r="C955" s="12" t="str">
        <f>IF(ISBLANK(Tableau41516[[#This Row],[Matricule]]),"",VLOOKUP(Tableau41516[[#This Row],[Matricule]],#REF!,3,FALSE))</f>
        <v/>
      </c>
      <c r="D955" s="12" t="str">
        <f>CONCATENATE(Tableau41516[[#This Row],[Semaine]],Tableau41516[[#This Row],[Matricule]])</f>
        <v/>
      </c>
      <c r="H955" s="8"/>
      <c r="I955" s="8"/>
      <c r="J955" s="8"/>
      <c r="K955" s="8"/>
      <c r="L955" s="8"/>
      <c r="M955" s="8"/>
      <c r="N955" s="8"/>
      <c r="O955" s="21">
        <f>COUNTIF(Tableau41516[[#This Row],[Lundi]:[Dimanche]],"&gt;0")</f>
        <v>0</v>
      </c>
      <c r="P955" s="21">
        <f>SUM(Tableau41516[[#This Row],[Lundi]:[Dimanche]])</f>
        <v>0</v>
      </c>
      <c r="Q955" s="21">
        <f>COUNTIF(Tableau41516[[#This Row],[Lundi]:[Dimanche]],"&gt;=190")*1000</f>
        <v>0</v>
      </c>
      <c r="R955" s="21">
        <f t="shared" si="28"/>
        <v>0</v>
      </c>
      <c r="S955" s="21">
        <f t="shared" si="29"/>
        <v>0</v>
      </c>
      <c r="T955" s="54" t="str">
        <f>IF(Tableau41516[[#This Row],[Matricule]]&gt;1,IF(COUNTIF(Tableau41516[DateMatricule],Tableau41516[[#This Row],[DateMatricule]])&gt;1,"Doublon",""),"")</f>
        <v/>
      </c>
      <c r="U955"/>
    </row>
    <row r="956" spans="1:21" x14ac:dyDescent="0.25">
      <c r="A956" s="12" t="str">
        <f>IF(Tableau41516[[#This Row],[Semaine]]="","",VLOOKUP(Tableau41516[[#This Row],[Semaine]],Listes!$A:$B,2,FALSE))</f>
        <v/>
      </c>
      <c r="B956" s="12" t="str">
        <f>IF(ISBLANK(Tableau41516[[#This Row],[Matricule]]),"",VLOOKUP(Tableau41516[[#This Row],[Matricule]],#REF!,2,FALSE))</f>
        <v/>
      </c>
      <c r="C956" s="12" t="str">
        <f>IF(ISBLANK(Tableau41516[[#This Row],[Matricule]]),"",VLOOKUP(Tableau41516[[#This Row],[Matricule]],#REF!,3,FALSE))</f>
        <v/>
      </c>
      <c r="D956" s="12" t="str">
        <f>CONCATENATE(Tableau41516[[#This Row],[Semaine]],Tableau41516[[#This Row],[Matricule]])</f>
        <v/>
      </c>
      <c r="H956" s="8"/>
      <c r="I956" s="8"/>
      <c r="J956" s="8"/>
      <c r="K956" s="8"/>
      <c r="L956" s="8"/>
      <c r="M956" s="8"/>
      <c r="N956" s="8"/>
      <c r="O956" s="21">
        <f>COUNTIF(Tableau41516[[#This Row],[Lundi]:[Dimanche]],"&gt;0")</f>
        <v>0</v>
      </c>
      <c r="P956" s="21">
        <f>SUM(Tableau41516[[#This Row],[Lundi]:[Dimanche]])</f>
        <v>0</v>
      </c>
      <c r="Q956" s="21">
        <f>COUNTIF(Tableau41516[[#This Row],[Lundi]:[Dimanche]],"&gt;=190")*1000</f>
        <v>0</v>
      </c>
      <c r="R956" s="21">
        <f t="shared" si="28"/>
        <v>0</v>
      </c>
      <c r="S956" s="21">
        <f t="shared" si="29"/>
        <v>0</v>
      </c>
      <c r="T956" s="54" t="str">
        <f>IF(Tableau41516[[#This Row],[Matricule]]&gt;1,IF(COUNTIF(Tableau41516[DateMatricule],Tableau41516[[#This Row],[DateMatricule]])&gt;1,"Doublon",""),"")</f>
        <v/>
      </c>
      <c r="U956"/>
    </row>
    <row r="957" spans="1:21" x14ac:dyDescent="0.25">
      <c r="A957" s="12" t="str">
        <f>IF(Tableau41516[[#This Row],[Semaine]]="","",VLOOKUP(Tableau41516[[#This Row],[Semaine]],Listes!$A:$B,2,FALSE))</f>
        <v/>
      </c>
      <c r="B957" s="12" t="str">
        <f>IF(ISBLANK(Tableau41516[[#This Row],[Matricule]]),"",VLOOKUP(Tableau41516[[#This Row],[Matricule]],#REF!,2,FALSE))</f>
        <v/>
      </c>
      <c r="C957" s="12" t="str">
        <f>IF(ISBLANK(Tableau41516[[#This Row],[Matricule]]),"",VLOOKUP(Tableau41516[[#This Row],[Matricule]],#REF!,3,FALSE))</f>
        <v/>
      </c>
      <c r="D957" s="12" t="str">
        <f>CONCATENATE(Tableau41516[[#This Row],[Semaine]],Tableau41516[[#This Row],[Matricule]])</f>
        <v/>
      </c>
      <c r="H957" s="8"/>
      <c r="I957" s="8"/>
      <c r="J957" s="8"/>
      <c r="K957" s="8"/>
      <c r="L957" s="8"/>
      <c r="M957" s="8"/>
      <c r="N957" s="8"/>
      <c r="O957" s="21">
        <f>COUNTIF(Tableau41516[[#This Row],[Lundi]:[Dimanche]],"&gt;0")</f>
        <v>0</v>
      </c>
      <c r="P957" s="21">
        <f>SUM(Tableau41516[[#This Row],[Lundi]:[Dimanche]])</f>
        <v>0</v>
      </c>
      <c r="Q957" s="21">
        <f>COUNTIF(Tableau41516[[#This Row],[Lundi]:[Dimanche]],"&gt;=190")*1000</f>
        <v>0</v>
      </c>
      <c r="R957" s="21">
        <f t="shared" si="28"/>
        <v>0</v>
      </c>
      <c r="S957" s="21">
        <f t="shared" si="29"/>
        <v>0</v>
      </c>
      <c r="T957" s="54" t="str">
        <f>IF(Tableau41516[[#This Row],[Matricule]]&gt;1,IF(COUNTIF(Tableau41516[DateMatricule],Tableau41516[[#This Row],[DateMatricule]])&gt;1,"Doublon",""),"")</f>
        <v/>
      </c>
      <c r="U957"/>
    </row>
    <row r="958" spans="1:21" x14ac:dyDescent="0.25">
      <c r="A958" s="12" t="str">
        <f>IF(Tableau41516[[#This Row],[Semaine]]="","",VLOOKUP(Tableau41516[[#This Row],[Semaine]],Listes!$A:$B,2,FALSE))</f>
        <v/>
      </c>
      <c r="B958" s="12" t="str">
        <f>IF(ISBLANK(Tableau41516[[#This Row],[Matricule]]),"",VLOOKUP(Tableau41516[[#This Row],[Matricule]],#REF!,2,FALSE))</f>
        <v/>
      </c>
      <c r="C958" s="12" t="str">
        <f>IF(ISBLANK(Tableau41516[[#This Row],[Matricule]]),"",VLOOKUP(Tableau41516[[#This Row],[Matricule]],#REF!,3,FALSE))</f>
        <v/>
      </c>
      <c r="D958" s="12" t="str">
        <f>CONCATENATE(Tableau41516[[#This Row],[Semaine]],Tableau41516[[#This Row],[Matricule]])</f>
        <v/>
      </c>
      <c r="H958" s="8"/>
      <c r="I958" s="8"/>
      <c r="J958" s="8"/>
      <c r="K958" s="8"/>
      <c r="L958" s="8"/>
      <c r="M958" s="8"/>
      <c r="N958" s="8"/>
      <c r="O958" s="21">
        <f>COUNTIF(Tableau41516[[#This Row],[Lundi]:[Dimanche]],"&gt;0")</f>
        <v>0</v>
      </c>
      <c r="P958" s="21">
        <f>SUM(Tableau41516[[#This Row],[Lundi]:[Dimanche]])</f>
        <v>0</v>
      </c>
      <c r="Q958" s="21">
        <f>COUNTIF(Tableau41516[[#This Row],[Lundi]:[Dimanche]],"&gt;=190")*1000</f>
        <v>0</v>
      </c>
      <c r="R958" s="21">
        <f t="shared" si="28"/>
        <v>0</v>
      </c>
      <c r="S958" s="21">
        <f t="shared" si="29"/>
        <v>0</v>
      </c>
      <c r="T958" s="54" t="str">
        <f>IF(Tableau41516[[#This Row],[Matricule]]&gt;1,IF(COUNTIF(Tableau41516[DateMatricule],Tableau41516[[#This Row],[DateMatricule]])&gt;1,"Doublon",""),"")</f>
        <v/>
      </c>
      <c r="U958"/>
    </row>
    <row r="959" spans="1:21" x14ac:dyDescent="0.25">
      <c r="A959" s="12" t="str">
        <f>IF(Tableau41516[[#This Row],[Semaine]]="","",VLOOKUP(Tableau41516[[#This Row],[Semaine]],Listes!$A:$B,2,FALSE))</f>
        <v/>
      </c>
      <c r="B959" s="12" t="str">
        <f>IF(ISBLANK(Tableau41516[[#This Row],[Matricule]]),"",VLOOKUP(Tableau41516[[#This Row],[Matricule]],#REF!,2,FALSE))</f>
        <v/>
      </c>
      <c r="C959" s="12" t="str">
        <f>IF(ISBLANK(Tableau41516[[#This Row],[Matricule]]),"",VLOOKUP(Tableau41516[[#This Row],[Matricule]],#REF!,3,FALSE))</f>
        <v/>
      </c>
      <c r="D959" s="12" t="str">
        <f>CONCATENATE(Tableau41516[[#This Row],[Semaine]],Tableau41516[[#This Row],[Matricule]])</f>
        <v/>
      </c>
      <c r="H959" s="8"/>
      <c r="I959" s="8"/>
      <c r="J959" s="8"/>
      <c r="K959" s="8"/>
      <c r="L959" s="8"/>
      <c r="M959" s="8"/>
      <c r="N959" s="8"/>
      <c r="O959" s="21">
        <f>COUNTIF(Tableau41516[[#This Row],[Lundi]:[Dimanche]],"&gt;0")</f>
        <v>0</v>
      </c>
      <c r="P959" s="21">
        <f>SUM(Tableau41516[[#This Row],[Lundi]:[Dimanche]])</f>
        <v>0</v>
      </c>
      <c r="Q959" s="21">
        <f>COUNTIF(Tableau41516[[#This Row],[Lundi]:[Dimanche]],"&gt;=190")*1000</f>
        <v>0</v>
      </c>
      <c r="R959" s="21">
        <f t="shared" si="28"/>
        <v>0</v>
      </c>
      <c r="S959" s="21">
        <f t="shared" si="29"/>
        <v>0</v>
      </c>
      <c r="T959" s="54" t="str">
        <f>IF(Tableau41516[[#This Row],[Matricule]]&gt;1,IF(COUNTIF(Tableau41516[DateMatricule],Tableau41516[[#This Row],[DateMatricule]])&gt;1,"Doublon",""),"")</f>
        <v/>
      </c>
      <c r="U959"/>
    </row>
    <row r="960" spans="1:21" x14ac:dyDescent="0.25">
      <c r="A960" s="12" t="str">
        <f>IF(Tableau41516[[#This Row],[Semaine]]="","",VLOOKUP(Tableau41516[[#This Row],[Semaine]],Listes!$A:$B,2,FALSE))</f>
        <v/>
      </c>
      <c r="B960" s="12" t="str">
        <f>IF(ISBLANK(Tableau41516[[#This Row],[Matricule]]),"",VLOOKUP(Tableau41516[[#This Row],[Matricule]],#REF!,2,FALSE))</f>
        <v/>
      </c>
      <c r="C960" s="12" t="str">
        <f>IF(ISBLANK(Tableau41516[[#This Row],[Matricule]]),"",VLOOKUP(Tableau41516[[#This Row],[Matricule]],#REF!,3,FALSE))</f>
        <v/>
      </c>
      <c r="D960" s="12" t="str">
        <f>CONCATENATE(Tableau41516[[#This Row],[Semaine]],Tableau41516[[#This Row],[Matricule]])</f>
        <v/>
      </c>
      <c r="H960" s="8"/>
      <c r="I960" s="8"/>
      <c r="J960" s="8"/>
      <c r="K960" s="8"/>
      <c r="L960" s="8"/>
      <c r="M960" s="8"/>
      <c r="N960" s="8"/>
      <c r="O960" s="21">
        <f>COUNTIF(Tableau41516[[#This Row],[Lundi]:[Dimanche]],"&gt;0")</f>
        <v>0</v>
      </c>
      <c r="P960" s="21">
        <f>SUM(Tableau41516[[#This Row],[Lundi]:[Dimanche]])</f>
        <v>0</v>
      </c>
      <c r="Q960" s="21">
        <f>COUNTIF(Tableau41516[[#This Row],[Lundi]:[Dimanche]],"&gt;=190")*1000</f>
        <v>0</v>
      </c>
      <c r="R960" s="21">
        <f t="shared" si="28"/>
        <v>0</v>
      </c>
      <c r="S960" s="21">
        <f t="shared" si="29"/>
        <v>0</v>
      </c>
      <c r="T960" s="54" t="str">
        <f>IF(Tableau41516[[#This Row],[Matricule]]&gt;1,IF(COUNTIF(Tableau41516[DateMatricule],Tableau41516[[#This Row],[DateMatricule]])&gt;1,"Doublon",""),"")</f>
        <v/>
      </c>
      <c r="U960"/>
    </row>
    <row r="961" spans="1:21" x14ac:dyDescent="0.25">
      <c r="A961" s="12" t="str">
        <f>IF(Tableau41516[[#This Row],[Semaine]]="","",VLOOKUP(Tableau41516[[#This Row],[Semaine]],Listes!$A:$B,2,FALSE))</f>
        <v/>
      </c>
      <c r="B961" s="12" t="str">
        <f>IF(ISBLANK(Tableau41516[[#This Row],[Matricule]]),"",VLOOKUP(Tableau41516[[#This Row],[Matricule]],#REF!,2,FALSE))</f>
        <v/>
      </c>
      <c r="C961" s="12" t="str">
        <f>IF(ISBLANK(Tableau41516[[#This Row],[Matricule]]),"",VLOOKUP(Tableau41516[[#This Row],[Matricule]],#REF!,3,FALSE))</f>
        <v/>
      </c>
      <c r="D961" s="12" t="str">
        <f>CONCATENATE(Tableau41516[[#This Row],[Semaine]],Tableau41516[[#This Row],[Matricule]])</f>
        <v/>
      </c>
      <c r="H961" s="8"/>
      <c r="I961" s="8"/>
      <c r="J961" s="8"/>
      <c r="K961" s="8"/>
      <c r="L961" s="8"/>
      <c r="M961" s="8"/>
      <c r="N961" s="8"/>
      <c r="O961" s="21">
        <f>COUNTIF(Tableau41516[[#This Row],[Lundi]:[Dimanche]],"&gt;0")</f>
        <v>0</v>
      </c>
      <c r="P961" s="21">
        <f>SUM(Tableau41516[[#This Row],[Lundi]:[Dimanche]])</f>
        <v>0</v>
      </c>
      <c r="Q961" s="21">
        <f>COUNTIF(Tableau41516[[#This Row],[Lundi]:[Dimanche]],"&gt;=190")*1000</f>
        <v>0</v>
      </c>
      <c r="R961" s="21">
        <f t="shared" si="28"/>
        <v>0</v>
      </c>
      <c r="S961" s="21">
        <f t="shared" si="29"/>
        <v>0</v>
      </c>
      <c r="T961" s="54" t="str">
        <f>IF(Tableau41516[[#This Row],[Matricule]]&gt;1,IF(COUNTIF(Tableau41516[DateMatricule],Tableau41516[[#This Row],[DateMatricule]])&gt;1,"Doublon",""),"")</f>
        <v/>
      </c>
      <c r="U961"/>
    </row>
    <row r="962" spans="1:21" x14ac:dyDescent="0.25">
      <c r="A962" s="12" t="str">
        <f>IF(Tableau41516[[#This Row],[Semaine]]="","",VLOOKUP(Tableau41516[[#This Row],[Semaine]],Listes!$A:$B,2,FALSE))</f>
        <v/>
      </c>
      <c r="B962" s="12" t="str">
        <f>IF(ISBLANK(Tableau41516[[#This Row],[Matricule]]),"",VLOOKUP(Tableau41516[[#This Row],[Matricule]],#REF!,2,FALSE))</f>
        <v/>
      </c>
      <c r="C962" s="12" t="str">
        <f>IF(ISBLANK(Tableau41516[[#This Row],[Matricule]]),"",VLOOKUP(Tableau41516[[#This Row],[Matricule]],#REF!,3,FALSE))</f>
        <v/>
      </c>
      <c r="D962" s="12" t="str">
        <f>CONCATENATE(Tableau41516[[#This Row],[Semaine]],Tableau41516[[#This Row],[Matricule]])</f>
        <v/>
      </c>
      <c r="H962" s="8"/>
      <c r="I962" s="8"/>
      <c r="J962" s="8"/>
      <c r="K962" s="8"/>
      <c r="L962" s="8"/>
      <c r="M962" s="8"/>
      <c r="N962" s="8"/>
      <c r="O962" s="21">
        <f>COUNTIF(Tableau41516[[#This Row],[Lundi]:[Dimanche]],"&gt;0")</f>
        <v>0</v>
      </c>
      <c r="P962" s="21">
        <f>SUM(Tableau41516[[#This Row],[Lundi]:[Dimanche]])</f>
        <v>0</v>
      </c>
      <c r="Q962" s="21">
        <f>COUNTIF(Tableau41516[[#This Row],[Lundi]:[Dimanche]],"&gt;=190")*1000</f>
        <v>0</v>
      </c>
      <c r="R962" s="21">
        <f t="shared" si="28"/>
        <v>0</v>
      </c>
      <c r="S962" s="21">
        <f t="shared" si="29"/>
        <v>0</v>
      </c>
      <c r="T962" s="54" t="str">
        <f>IF(Tableau41516[[#This Row],[Matricule]]&gt;1,IF(COUNTIF(Tableau41516[DateMatricule],Tableau41516[[#This Row],[DateMatricule]])&gt;1,"Doublon",""),"")</f>
        <v/>
      </c>
      <c r="U962"/>
    </row>
    <row r="963" spans="1:21" x14ac:dyDescent="0.25">
      <c r="A963" s="12" t="str">
        <f>IF(Tableau41516[[#This Row],[Semaine]]="","",VLOOKUP(Tableau41516[[#This Row],[Semaine]],Listes!$A:$B,2,FALSE))</f>
        <v/>
      </c>
      <c r="B963" s="12" t="str">
        <f>IF(ISBLANK(Tableau41516[[#This Row],[Matricule]]),"",VLOOKUP(Tableau41516[[#This Row],[Matricule]],#REF!,2,FALSE))</f>
        <v/>
      </c>
      <c r="C963" s="12" t="str">
        <f>IF(ISBLANK(Tableau41516[[#This Row],[Matricule]]),"",VLOOKUP(Tableau41516[[#This Row],[Matricule]],#REF!,3,FALSE))</f>
        <v/>
      </c>
      <c r="D963" s="12" t="str">
        <f>CONCATENATE(Tableau41516[[#This Row],[Semaine]],Tableau41516[[#This Row],[Matricule]])</f>
        <v/>
      </c>
      <c r="H963" s="8"/>
      <c r="I963" s="8"/>
      <c r="J963" s="8"/>
      <c r="K963" s="8"/>
      <c r="L963" s="8"/>
      <c r="M963" s="8"/>
      <c r="N963" s="8"/>
      <c r="O963" s="21">
        <f>COUNTIF(Tableau41516[[#This Row],[Lundi]:[Dimanche]],"&gt;0")</f>
        <v>0</v>
      </c>
      <c r="P963" s="21">
        <f>SUM(Tableau41516[[#This Row],[Lundi]:[Dimanche]])</f>
        <v>0</v>
      </c>
      <c r="Q963" s="21">
        <f>COUNTIF(Tableau41516[[#This Row],[Lundi]:[Dimanche]],"&gt;=190")*1000</f>
        <v>0</v>
      </c>
      <c r="R963" s="21">
        <f t="shared" ref="R963:R1001" si="30">+IF(P963&gt;1140,(P963-1140)*20,0)</f>
        <v>0</v>
      </c>
      <c r="S963" s="21">
        <f t="shared" ref="S963:S1001" si="31">+Q963+R963</f>
        <v>0</v>
      </c>
      <c r="T963" s="54" t="str">
        <f>IF(Tableau41516[[#This Row],[Matricule]]&gt;1,IF(COUNTIF(Tableau41516[DateMatricule],Tableau41516[[#This Row],[DateMatricule]])&gt;1,"Doublon",""),"")</f>
        <v/>
      </c>
      <c r="U963"/>
    </row>
    <row r="964" spans="1:21" x14ac:dyDescent="0.25">
      <c r="A964" s="12" t="str">
        <f>IF(Tableau41516[[#This Row],[Semaine]]="","",VLOOKUP(Tableau41516[[#This Row],[Semaine]],Listes!$A:$B,2,FALSE))</f>
        <v/>
      </c>
      <c r="B964" s="12" t="str">
        <f>IF(ISBLANK(Tableau41516[[#This Row],[Matricule]]),"",VLOOKUP(Tableau41516[[#This Row],[Matricule]],#REF!,2,FALSE))</f>
        <v/>
      </c>
      <c r="C964" s="12" t="str">
        <f>IF(ISBLANK(Tableau41516[[#This Row],[Matricule]]),"",VLOOKUP(Tableau41516[[#This Row],[Matricule]],#REF!,3,FALSE))</f>
        <v/>
      </c>
      <c r="D964" s="12" t="str">
        <f>CONCATENATE(Tableau41516[[#This Row],[Semaine]],Tableau41516[[#This Row],[Matricule]])</f>
        <v/>
      </c>
      <c r="H964" s="8"/>
      <c r="I964" s="8"/>
      <c r="J964" s="8"/>
      <c r="K964" s="8"/>
      <c r="L964" s="8"/>
      <c r="M964" s="8"/>
      <c r="N964" s="8"/>
      <c r="O964" s="21">
        <f>COUNTIF(Tableau41516[[#This Row],[Lundi]:[Dimanche]],"&gt;0")</f>
        <v>0</v>
      </c>
      <c r="P964" s="21">
        <f>SUM(Tableau41516[[#This Row],[Lundi]:[Dimanche]])</f>
        <v>0</v>
      </c>
      <c r="Q964" s="21">
        <f>COUNTIF(Tableau41516[[#This Row],[Lundi]:[Dimanche]],"&gt;=190")*1000</f>
        <v>0</v>
      </c>
      <c r="R964" s="21">
        <f t="shared" si="30"/>
        <v>0</v>
      </c>
      <c r="S964" s="21">
        <f t="shared" si="31"/>
        <v>0</v>
      </c>
      <c r="T964" s="54" t="str">
        <f>IF(Tableau41516[[#This Row],[Matricule]]&gt;1,IF(COUNTIF(Tableau41516[DateMatricule],Tableau41516[[#This Row],[DateMatricule]])&gt;1,"Doublon",""),"")</f>
        <v/>
      </c>
      <c r="U964"/>
    </row>
    <row r="965" spans="1:21" x14ac:dyDescent="0.25">
      <c r="A965" s="12" t="str">
        <f>IF(Tableau41516[[#This Row],[Semaine]]="","",VLOOKUP(Tableau41516[[#This Row],[Semaine]],Listes!$A:$B,2,FALSE))</f>
        <v/>
      </c>
      <c r="B965" s="12" t="str">
        <f>IF(ISBLANK(Tableau41516[[#This Row],[Matricule]]),"",VLOOKUP(Tableau41516[[#This Row],[Matricule]],#REF!,2,FALSE))</f>
        <v/>
      </c>
      <c r="C965" s="12" t="str">
        <f>IF(ISBLANK(Tableau41516[[#This Row],[Matricule]]),"",VLOOKUP(Tableau41516[[#This Row],[Matricule]],#REF!,3,FALSE))</f>
        <v/>
      </c>
      <c r="D965" s="12" t="str">
        <f>CONCATENATE(Tableau41516[[#This Row],[Semaine]],Tableau41516[[#This Row],[Matricule]])</f>
        <v/>
      </c>
      <c r="H965" s="8"/>
      <c r="I965" s="8"/>
      <c r="J965" s="8"/>
      <c r="K965" s="8"/>
      <c r="L965" s="8"/>
      <c r="M965" s="8"/>
      <c r="N965" s="8"/>
      <c r="O965" s="21">
        <f>COUNTIF(Tableau41516[[#This Row],[Lundi]:[Dimanche]],"&gt;0")</f>
        <v>0</v>
      </c>
      <c r="P965" s="21">
        <f>SUM(Tableau41516[[#This Row],[Lundi]:[Dimanche]])</f>
        <v>0</v>
      </c>
      <c r="Q965" s="21">
        <f>COUNTIF(Tableau41516[[#This Row],[Lundi]:[Dimanche]],"&gt;=190")*1000</f>
        <v>0</v>
      </c>
      <c r="R965" s="21">
        <f t="shared" si="30"/>
        <v>0</v>
      </c>
      <c r="S965" s="21">
        <f t="shared" si="31"/>
        <v>0</v>
      </c>
      <c r="T965" s="54" t="str">
        <f>IF(Tableau41516[[#This Row],[Matricule]]&gt;1,IF(COUNTIF(Tableau41516[DateMatricule],Tableau41516[[#This Row],[DateMatricule]])&gt;1,"Doublon",""),"")</f>
        <v/>
      </c>
      <c r="U965"/>
    </row>
    <row r="966" spans="1:21" x14ac:dyDescent="0.25">
      <c r="A966" s="12" t="str">
        <f>IF(Tableau41516[[#This Row],[Semaine]]="","",VLOOKUP(Tableau41516[[#This Row],[Semaine]],Listes!$A:$B,2,FALSE))</f>
        <v/>
      </c>
      <c r="B966" s="12" t="str">
        <f>IF(ISBLANK(Tableau41516[[#This Row],[Matricule]]),"",VLOOKUP(Tableau41516[[#This Row],[Matricule]],#REF!,2,FALSE))</f>
        <v/>
      </c>
      <c r="C966" s="12" t="str">
        <f>IF(ISBLANK(Tableau41516[[#This Row],[Matricule]]),"",VLOOKUP(Tableau41516[[#This Row],[Matricule]],#REF!,3,FALSE))</f>
        <v/>
      </c>
      <c r="D966" s="12" t="str">
        <f>CONCATENATE(Tableau41516[[#This Row],[Semaine]],Tableau41516[[#This Row],[Matricule]])</f>
        <v/>
      </c>
      <c r="H966" s="8"/>
      <c r="I966" s="8"/>
      <c r="J966" s="8"/>
      <c r="K966" s="8"/>
      <c r="L966" s="8"/>
      <c r="M966" s="8"/>
      <c r="N966" s="8"/>
      <c r="O966" s="21">
        <f>COUNTIF(Tableau41516[[#This Row],[Lundi]:[Dimanche]],"&gt;0")</f>
        <v>0</v>
      </c>
      <c r="P966" s="21">
        <f>SUM(Tableau41516[[#This Row],[Lundi]:[Dimanche]])</f>
        <v>0</v>
      </c>
      <c r="Q966" s="21">
        <f>COUNTIF(Tableau41516[[#This Row],[Lundi]:[Dimanche]],"&gt;=190")*1000</f>
        <v>0</v>
      </c>
      <c r="R966" s="21">
        <f t="shared" si="30"/>
        <v>0</v>
      </c>
      <c r="S966" s="21">
        <f t="shared" si="31"/>
        <v>0</v>
      </c>
      <c r="T966" s="54" t="str">
        <f>IF(Tableau41516[[#This Row],[Matricule]]&gt;1,IF(COUNTIF(Tableau41516[DateMatricule],Tableau41516[[#This Row],[DateMatricule]])&gt;1,"Doublon",""),"")</f>
        <v/>
      </c>
      <c r="U966"/>
    </row>
    <row r="967" spans="1:21" x14ac:dyDescent="0.25">
      <c r="A967" s="12" t="str">
        <f>IF(Tableau41516[[#This Row],[Semaine]]="","",VLOOKUP(Tableau41516[[#This Row],[Semaine]],Listes!$A:$B,2,FALSE))</f>
        <v/>
      </c>
      <c r="B967" s="12" t="str">
        <f>IF(ISBLANK(Tableau41516[[#This Row],[Matricule]]),"",VLOOKUP(Tableau41516[[#This Row],[Matricule]],#REF!,2,FALSE))</f>
        <v/>
      </c>
      <c r="C967" s="12" t="str">
        <f>IF(ISBLANK(Tableau41516[[#This Row],[Matricule]]),"",VLOOKUP(Tableau41516[[#This Row],[Matricule]],#REF!,3,FALSE))</f>
        <v/>
      </c>
      <c r="D967" s="12" t="str">
        <f>CONCATENATE(Tableau41516[[#This Row],[Semaine]],Tableau41516[[#This Row],[Matricule]])</f>
        <v/>
      </c>
      <c r="H967" s="8"/>
      <c r="I967" s="8"/>
      <c r="J967" s="8"/>
      <c r="K967" s="8"/>
      <c r="L967" s="8"/>
      <c r="M967" s="8"/>
      <c r="N967" s="8"/>
      <c r="O967" s="21">
        <f>COUNTIF(Tableau41516[[#This Row],[Lundi]:[Dimanche]],"&gt;0")</f>
        <v>0</v>
      </c>
      <c r="P967" s="21">
        <f>SUM(Tableau41516[[#This Row],[Lundi]:[Dimanche]])</f>
        <v>0</v>
      </c>
      <c r="Q967" s="21">
        <f>COUNTIF(Tableau41516[[#This Row],[Lundi]:[Dimanche]],"&gt;=190")*1000</f>
        <v>0</v>
      </c>
      <c r="R967" s="21">
        <f t="shared" si="30"/>
        <v>0</v>
      </c>
      <c r="S967" s="21">
        <f t="shared" si="31"/>
        <v>0</v>
      </c>
      <c r="T967" s="54" t="str">
        <f>IF(Tableau41516[[#This Row],[Matricule]]&gt;1,IF(COUNTIF(Tableau41516[DateMatricule],Tableau41516[[#This Row],[DateMatricule]])&gt;1,"Doublon",""),"")</f>
        <v/>
      </c>
      <c r="U967"/>
    </row>
    <row r="968" spans="1:21" x14ac:dyDescent="0.25">
      <c r="A968" s="12" t="str">
        <f>IF(Tableau41516[[#This Row],[Semaine]]="","",VLOOKUP(Tableau41516[[#This Row],[Semaine]],Listes!$A:$B,2,FALSE))</f>
        <v/>
      </c>
      <c r="B968" s="12" t="str">
        <f>IF(ISBLANK(Tableau41516[[#This Row],[Matricule]]),"",VLOOKUP(Tableau41516[[#This Row],[Matricule]],#REF!,2,FALSE))</f>
        <v/>
      </c>
      <c r="C968" s="12" t="str">
        <f>IF(ISBLANK(Tableau41516[[#This Row],[Matricule]]),"",VLOOKUP(Tableau41516[[#This Row],[Matricule]],#REF!,3,FALSE))</f>
        <v/>
      </c>
      <c r="D968" s="12" t="str">
        <f>CONCATENATE(Tableau41516[[#This Row],[Semaine]],Tableau41516[[#This Row],[Matricule]])</f>
        <v/>
      </c>
      <c r="H968" s="8"/>
      <c r="I968" s="8"/>
      <c r="J968" s="8"/>
      <c r="K968" s="8"/>
      <c r="L968" s="8"/>
      <c r="M968" s="8"/>
      <c r="N968" s="8"/>
      <c r="O968" s="21">
        <f>COUNTIF(Tableau41516[[#This Row],[Lundi]:[Dimanche]],"&gt;0")</f>
        <v>0</v>
      </c>
      <c r="P968" s="21">
        <f>SUM(Tableau41516[[#This Row],[Lundi]:[Dimanche]])</f>
        <v>0</v>
      </c>
      <c r="Q968" s="21">
        <f>COUNTIF(Tableau41516[[#This Row],[Lundi]:[Dimanche]],"&gt;=190")*1000</f>
        <v>0</v>
      </c>
      <c r="R968" s="21">
        <f t="shared" si="30"/>
        <v>0</v>
      </c>
      <c r="S968" s="21">
        <f t="shared" si="31"/>
        <v>0</v>
      </c>
      <c r="T968" s="54" t="str">
        <f>IF(Tableau41516[[#This Row],[Matricule]]&gt;1,IF(COUNTIF(Tableau41516[DateMatricule],Tableau41516[[#This Row],[DateMatricule]])&gt;1,"Doublon",""),"")</f>
        <v/>
      </c>
      <c r="U968"/>
    </row>
    <row r="969" spans="1:21" x14ac:dyDescent="0.25">
      <c r="A969" s="12" t="str">
        <f>IF(Tableau41516[[#This Row],[Semaine]]="","",VLOOKUP(Tableau41516[[#This Row],[Semaine]],Listes!$A:$B,2,FALSE))</f>
        <v/>
      </c>
      <c r="B969" s="12" t="str">
        <f>IF(ISBLANK(Tableau41516[[#This Row],[Matricule]]),"",VLOOKUP(Tableau41516[[#This Row],[Matricule]],#REF!,2,FALSE))</f>
        <v/>
      </c>
      <c r="C969" s="12" t="str">
        <f>IF(ISBLANK(Tableau41516[[#This Row],[Matricule]]),"",VLOOKUP(Tableau41516[[#This Row],[Matricule]],#REF!,3,FALSE))</f>
        <v/>
      </c>
      <c r="D969" s="12" t="str">
        <f>CONCATENATE(Tableau41516[[#This Row],[Semaine]],Tableau41516[[#This Row],[Matricule]])</f>
        <v/>
      </c>
      <c r="H969" s="8"/>
      <c r="I969" s="8"/>
      <c r="J969" s="8"/>
      <c r="K969" s="8"/>
      <c r="L969" s="8"/>
      <c r="M969" s="8"/>
      <c r="N969" s="8"/>
      <c r="O969" s="21">
        <f>COUNTIF(Tableau41516[[#This Row],[Lundi]:[Dimanche]],"&gt;0")</f>
        <v>0</v>
      </c>
      <c r="P969" s="21">
        <f>SUM(Tableau41516[[#This Row],[Lundi]:[Dimanche]])</f>
        <v>0</v>
      </c>
      <c r="Q969" s="21">
        <f>COUNTIF(Tableau41516[[#This Row],[Lundi]:[Dimanche]],"&gt;=190")*1000</f>
        <v>0</v>
      </c>
      <c r="R969" s="21">
        <f t="shared" si="30"/>
        <v>0</v>
      </c>
      <c r="S969" s="21">
        <f t="shared" si="31"/>
        <v>0</v>
      </c>
      <c r="T969" s="54" t="str">
        <f>IF(Tableau41516[[#This Row],[Matricule]]&gt;1,IF(COUNTIF(Tableau41516[DateMatricule],Tableau41516[[#This Row],[DateMatricule]])&gt;1,"Doublon",""),"")</f>
        <v/>
      </c>
      <c r="U969"/>
    </row>
    <row r="970" spans="1:21" x14ac:dyDescent="0.25">
      <c r="A970" s="12" t="str">
        <f>IF(Tableau41516[[#This Row],[Semaine]]="","",VLOOKUP(Tableau41516[[#This Row],[Semaine]],Listes!$A:$B,2,FALSE))</f>
        <v/>
      </c>
      <c r="B970" s="12" t="str">
        <f>IF(ISBLANK(Tableau41516[[#This Row],[Matricule]]),"",VLOOKUP(Tableau41516[[#This Row],[Matricule]],#REF!,2,FALSE))</f>
        <v/>
      </c>
      <c r="C970" s="12" t="str">
        <f>IF(ISBLANK(Tableau41516[[#This Row],[Matricule]]),"",VLOOKUP(Tableau41516[[#This Row],[Matricule]],#REF!,3,FALSE))</f>
        <v/>
      </c>
      <c r="D970" s="12" t="str">
        <f>CONCATENATE(Tableau41516[[#This Row],[Semaine]],Tableau41516[[#This Row],[Matricule]])</f>
        <v/>
      </c>
      <c r="H970" s="8"/>
      <c r="I970" s="8"/>
      <c r="J970" s="8"/>
      <c r="K970" s="8"/>
      <c r="L970" s="8"/>
      <c r="M970" s="8"/>
      <c r="N970" s="8"/>
      <c r="O970" s="21">
        <f>COUNTIF(Tableau41516[[#This Row],[Lundi]:[Dimanche]],"&gt;0")</f>
        <v>0</v>
      </c>
      <c r="P970" s="21">
        <f>SUM(Tableau41516[[#This Row],[Lundi]:[Dimanche]])</f>
        <v>0</v>
      </c>
      <c r="Q970" s="21">
        <f>COUNTIF(Tableau41516[[#This Row],[Lundi]:[Dimanche]],"&gt;=190")*1000</f>
        <v>0</v>
      </c>
      <c r="R970" s="21">
        <f t="shared" si="30"/>
        <v>0</v>
      </c>
      <c r="S970" s="21">
        <f t="shared" si="31"/>
        <v>0</v>
      </c>
      <c r="T970" s="54" t="str">
        <f>IF(Tableau41516[[#This Row],[Matricule]]&gt;1,IF(COUNTIF(Tableau41516[DateMatricule],Tableau41516[[#This Row],[DateMatricule]])&gt;1,"Doublon",""),"")</f>
        <v/>
      </c>
      <c r="U970"/>
    </row>
    <row r="971" spans="1:21" x14ac:dyDescent="0.25">
      <c r="A971" s="12" t="str">
        <f>IF(Tableau41516[[#This Row],[Semaine]]="","",VLOOKUP(Tableau41516[[#This Row],[Semaine]],Listes!$A:$B,2,FALSE))</f>
        <v/>
      </c>
      <c r="B971" s="12" t="str">
        <f>IF(ISBLANK(Tableau41516[[#This Row],[Matricule]]),"",VLOOKUP(Tableau41516[[#This Row],[Matricule]],#REF!,2,FALSE))</f>
        <v/>
      </c>
      <c r="C971" s="12" t="str">
        <f>IF(ISBLANK(Tableau41516[[#This Row],[Matricule]]),"",VLOOKUP(Tableau41516[[#This Row],[Matricule]],#REF!,3,FALSE))</f>
        <v/>
      </c>
      <c r="D971" s="12" t="str">
        <f>CONCATENATE(Tableau41516[[#This Row],[Semaine]],Tableau41516[[#This Row],[Matricule]])</f>
        <v/>
      </c>
      <c r="H971" s="8"/>
      <c r="I971" s="8"/>
      <c r="J971" s="8"/>
      <c r="K971" s="8"/>
      <c r="L971" s="8"/>
      <c r="M971" s="8"/>
      <c r="N971" s="8"/>
      <c r="O971" s="21">
        <f>COUNTIF(Tableau41516[[#This Row],[Lundi]:[Dimanche]],"&gt;0")</f>
        <v>0</v>
      </c>
      <c r="P971" s="21">
        <f>SUM(Tableau41516[[#This Row],[Lundi]:[Dimanche]])</f>
        <v>0</v>
      </c>
      <c r="Q971" s="21">
        <f>COUNTIF(Tableau41516[[#This Row],[Lundi]:[Dimanche]],"&gt;=190")*1000</f>
        <v>0</v>
      </c>
      <c r="R971" s="21">
        <f t="shared" si="30"/>
        <v>0</v>
      </c>
      <c r="S971" s="21">
        <f t="shared" si="31"/>
        <v>0</v>
      </c>
      <c r="T971" s="54" t="str">
        <f>IF(Tableau41516[[#This Row],[Matricule]]&gt;1,IF(COUNTIF(Tableau41516[DateMatricule],Tableau41516[[#This Row],[DateMatricule]])&gt;1,"Doublon",""),"")</f>
        <v/>
      </c>
      <c r="U971"/>
    </row>
    <row r="972" spans="1:21" x14ac:dyDescent="0.25">
      <c r="A972" s="12" t="str">
        <f>IF(Tableau41516[[#This Row],[Semaine]]="","",VLOOKUP(Tableau41516[[#This Row],[Semaine]],Listes!$A:$B,2,FALSE))</f>
        <v/>
      </c>
      <c r="B972" s="12" t="str">
        <f>IF(ISBLANK(Tableau41516[[#This Row],[Matricule]]),"",VLOOKUP(Tableau41516[[#This Row],[Matricule]],#REF!,2,FALSE))</f>
        <v/>
      </c>
      <c r="C972" s="12" t="str">
        <f>IF(ISBLANK(Tableau41516[[#This Row],[Matricule]]),"",VLOOKUP(Tableau41516[[#This Row],[Matricule]],#REF!,3,FALSE))</f>
        <v/>
      </c>
      <c r="D972" s="12" t="str">
        <f>CONCATENATE(Tableau41516[[#This Row],[Semaine]],Tableau41516[[#This Row],[Matricule]])</f>
        <v/>
      </c>
      <c r="H972" s="8"/>
      <c r="I972" s="8"/>
      <c r="J972" s="8"/>
      <c r="K972" s="8"/>
      <c r="L972" s="8"/>
      <c r="M972" s="8"/>
      <c r="N972" s="8"/>
      <c r="O972" s="21">
        <f>COUNTIF(Tableau41516[[#This Row],[Lundi]:[Dimanche]],"&gt;0")</f>
        <v>0</v>
      </c>
      <c r="P972" s="21">
        <f>SUM(Tableau41516[[#This Row],[Lundi]:[Dimanche]])</f>
        <v>0</v>
      </c>
      <c r="Q972" s="21">
        <f>COUNTIF(Tableau41516[[#This Row],[Lundi]:[Dimanche]],"&gt;=190")*1000</f>
        <v>0</v>
      </c>
      <c r="R972" s="21">
        <f t="shared" si="30"/>
        <v>0</v>
      </c>
      <c r="S972" s="21">
        <f t="shared" si="31"/>
        <v>0</v>
      </c>
      <c r="T972" s="54" t="str">
        <f>IF(Tableau41516[[#This Row],[Matricule]]&gt;1,IF(COUNTIF(Tableau41516[DateMatricule],Tableau41516[[#This Row],[DateMatricule]])&gt;1,"Doublon",""),"")</f>
        <v/>
      </c>
      <c r="U972"/>
    </row>
    <row r="973" spans="1:21" x14ac:dyDescent="0.25">
      <c r="A973" s="12" t="str">
        <f>IF(Tableau41516[[#This Row],[Semaine]]="","",VLOOKUP(Tableau41516[[#This Row],[Semaine]],Listes!$A:$B,2,FALSE))</f>
        <v/>
      </c>
      <c r="B973" s="12" t="str">
        <f>IF(ISBLANK(Tableau41516[[#This Row],[Matricule]]),"",VLOOKUP(Tableau41516[[#This Row],[Matricule]],#REF!,2,FALSE))</f>
        <v/>
      </c>
      <c r="C973" s="12" t="str">
        <f>IF(ISBLANK(Tableau41516[[#This Row],[Matricule]]),"",VLOOKUP(Tableau41516[[#This Row],[Matricule]],#REF!,3,FALSE))</f>
        <v/>
      </c>
      <c r="D973" s="12" t="str">
        <f>CONCATENATE(Tableau41516[[#This Row],[Semaine]],Tableau41516[[#This Row],[Matricule]])</f>
        <v/>
      </c>
      <c r="H973" s="8"/>
      <c r="I973" s="8"/>
      <c r="J973" s="8"/>
      <c r="K973" s="8"/>
      <c r="L973" s="8"/>
      <c r="M973" s="8"/>
      <c r="N973" s="8"/>
      <c r="O973" s="21">
        <f>COUNTIF(Tableau41516[[#This Row],[Lundi]:[Dimanche]],"&gt;0")</f>
        <v>0</v>
      </c>
      <c r="P973" s="21">
        <f>SUM(Tableau41516[[#This Row],[Lundi]:[Dimanche]])</f>
        <v>0</v>
      </c>
      <c r="Q973" s="21">
        <f>COUNTIF(Tableau41516[[#This Row],[Lundi]:[Dimanche]],"&gt;=190")*1000</f>
        <v>0</v>
      </c>
      <c r="R973" s="21">
        <f t="shared" si="30"/>
        <v>0</v>
      </c>
      <c r="S973" s="21">
        <f t="shared" si="31"/>
        <v>0</v>
      </c>
      <c r="T973" s="54" t="str">
        <f>IF(Tableau41516[[#This Row],[Matricule]]&gt;1,IF(COUNTIF(Tableau41516[DateMatricule],Tableau41516[[#This Row],[DateMatricule]])&gt;1,"Doublon",""),"")</f>
        <v/>
      </c>
      <c r="U973"/>
    </row>
    <row r="974" spans="1:21" x14ac:dyDescent="0.25">
      <c r="A974" s="12" t="str">
        <f>IF(Tableau41516[[#This Row],[Semaine]]="","",VLOOKUP(Tableau41516[[#This Row],[Semaine]],Listes!$A:$B,2,FALSE))</f>
        <v/>
      </c>
      <c r="B974" s="12" t="str">
        <f>IF(ISBLANK(Tableau41516[[#This Row],[Matricule]]),"",VLOOKUP(Tableau41516[[#This Row],[Matricule]],#REF!,2,FALSE))</f>
        <v/>
      </c>
      <c r="C974" s="12" t="str">
        <f>IF(ISBLANK(Tableau41516[[#This Row],[Matricule]]),"",VLOOKUP(Tableau41516[[#This Row],[Matricule]],#REF!,3,FALSE))</f>
        <v/>
      </c>
      <c r="D974" s="12" t="str">
        <f>CONCATENATE(Tableau41516[[#This Row],[Semaine]],Tableau41516[[#This Row],[Matricule]])</f>
        <v/>
      </c>
      <c r="H974" s="8"/>
      <c r="I974" s="8"/>
      <c r="J974" s="8"/>
      <c r="K974" s="8"/>
      <c r="L974" s="8"/>
      <c r="M974" s="8"/>
      <c r="N974" s="8"/>
      <c r="O974" s="21">
        <f>COUNTIF(Tableau41516[[#This Row],[Lundi]:[Dimanche]],"&gt;0")</f>
        <v>0</v>
      </c>
      <c r="P974" s="21">
        <f>SUM(Tableau41516[[#This Row],[Lundi]:[Dimanche]])</f>
        <v>0</v>
      </c>
      <c r="Q974" s="21">
        <f>COUNTIF(Tableau41516[[#This Row],[Lundi]:[Dimanche]],"&gt;=190")*1000</f>
        <v>0</v>
      </c>
      <c r="R974" s="21">
        <f t="shared" si="30"/>
        <v>0</v>
      </c>
      <c r="S974" s="21">
        <f t="shared" si="31"/>
        <v>0</v>
      </c>
      <c r="T974" s="54" t="str">
        <f>IF(Tableau41516[[#This Row],[Matricule]]&gt;1,IF(COUNTIF(Tableau41516[DateMatricule],Tableau41516[[#This Row],[DateMatricule]])&gt;1,"Doublon",""),"")</f>
        <v/>
      </c>
      <c r="U974"/>
    </row>
    <row r="975" spans="1:21" x14ac:dyDescent="0.25">
      <c r="A975" s="12" t="str">
        <f>IF(Tableau41516[[#This Row],[Semaine]]="","",VLOOKUP(Tableau41516[[#This Row],[Semaine]],Listes!$A:$B,2,FALSE))</f>
        <v/>
      </c>
      <c r="B975" s="12" t="str">
        <f>IF(ISBLANK(Tableau41516[[#This Row],[Matricule]]),"",VLOOKUP(Tableau41516[[#This Row],[Matricule]],#REF!,2,FALSE))</f>
        <v/>
      </c>
      <c r="C975" s="12" t="str">
        <f>IF(ISBLANK(Tableau41516[[#This Row],[Matricule]]),"",VLOOKUP(Tableau41516[[#This Row],[Matricule]],#REF!,3,FALSE))</f>
        <v/>
      </c>
      <c r="D975" s="12" t="str">
        <f>CONCATENATE(Tableau41516[[#This Row],[Semaine]],Tableau41516[[#This Row],[Matricule]])</f>
        <v/>
      </c>
      <c r="H975" s="8"/>
      <c r="I975" s="8"/>
      <c r="J975" s="8"/>
      <c r="K975" s="8"/>
      <c r="L975" s="8"/>
      <c r="M975" s="8"/>
      <c r="N975" s="8"/>
      <c r="O975" s="21">
        <f>COUNTIF(Tableau41516[[#This Row],[Lundi]:[Dimanche]],"&gt;0")</f>
        <v>0</v>
      </c>
      <c r="P975" s="21">
        <f>SUM(Tableau41516[[#This Row],[Lundi]:[Dimanche]])</f>
        <v>0</v>
      </c>
      <c r="Q975" s="21">
        <f>COUNTIF(Tableau41516[[#This Row],[Lundi]:[Dimanche]],"&gt;=190")*1000</f>
        <v>0</v>
      </c>
      <c r="R975" s="21">
        <f t="shared" si="30"/>
        <v>0</v>
      </c>
      <c r="S975" s="21">
        <f t="shared" si="31"/>
        <v>0</v>
      </c>
      <c r="T975" s="54" t="str">
        <f>IF(Tableau41516[[#This Row],[Matricule]]&gt;1,IF(COUNTIF(Tableau41516[DateMatricule],Tableau41516[[#This Row],[DateMatricule]])&gt;1,"Doublon",""),"")</f>
        <v/>
      </c>
      <c r="U975"/>
    </row>
    <row r="976" spans="1:21" x14ac:dyDescent="0.25">
      <c r="A976" s="12" t="str">
        <f>IF(Tableau41516[[#This Row],[Semaine]]="","",VLOOKUP(Tableau41516[[#This Row],[Semaine]],Listes!$A:$B,2,FALSE))</f>
        <v/>
      </c>
      <c r="B976" s="12" t="str">
        <f>IF(ISBLANK(Tableau41516[[#This Row],[Matricule]]),"",VLOOKUP(Tableau41516[[#This Row],[Matricule]],#REF!,2,FALSE))</f>
        <v/>
      </c>
      <c r="C976" s="12" t="str">
        <f>IF(ISBLANK(Tableau41516[[#This Row],[Matricule]]),"",VLOOKUP(Tableau41516[[#This Row],[Matricule]],#REF!,3,FALSE))</f>
        <v/>
      </c>
      <c r="D976" s="12" t="str">
        <f>CONCATENATE(Tableau41516[[#This Row],[Semaine]],Tableau41516[[#This Row],[Matricule]])</f>
        <v/>
      </c>
      <c r="H976" s="8"/>
      <c r="I976" s="8"/>
      <c r="J976" s="8"/>
      <c r="K976" s="8"/>
      <c r="L976" s="8"/>
      <c r="M976" s="8"/>
      <c r="N976" s="8"/>
      <c r="O976" s="21">
        <f>COUNTIF(Tableau41516[[#This Row],[Lundi]:[Dimanche]],"&gt;0")</f>
        <v>0</v>
      </c>
      <c r="P976" s="21">
        <f>SUM(Tableau41516[[#This Row],[Lundi]:[Dimanche]])</f>
        <v>0</v>
      </c>
      <c r="Q976" s="21">
        <f>COUNTIF(Tableau41516[[#This Row],[Lundi]:[Dimanche]],"&gt;=190")*1000</f>
        <v>0</v>
      </c>
      <c r="R976" s="21">
        <f t="shared" si="30"/>
        <v>0</v>
      </c>
      <c r="S976" s="21">
        <f t="shared" si="31"/>
        <v>0</v>
      </c>
      <c r="T976" s="54" t="str">
        <f>IF(Tableau41516[[#This Row],[Matricule]]&gt;1,IF(COUNTIF(Tableau41516[DateMatricule],Tableau41516[[#This Row],[DateMatricule]])&gt;1,"Doublon",""),"")</f>
        <v/>
      </c>
      <c r="U976"/>
    </row>
    <row r="977" spans="1:21" x14ac:dyDescent="0.25">
      <c r="A977" s="12" t="str">
        <f>IF(Tableau41516[[#This Row],[Semaine]]="","",VLOOKUP(Tableau41516[[#This Row],[Semaine]],Listes!$A:$B,2,FALSE))</f>
        <v/>
      </c>
      <c r="B977" s="12" t="str">
        <f>IF(ISBLANK(Tableau41516[[#This Row],[Matricule]]),"",VLOOKUP(Tableau41516[[#This Row],[Matricule]],#REF!,2,FALSE))</f>
        <v/>
      </c>
      <c r="C977" s="12" t="str">
        <f>IF(ISBLANK(Tableau41516[[#This Row],[Matricule]]),"",VLOOKUP(Tableau41516[[#This Row],[Matricule]],#REF!,3,FALSE))</f>
        <v/>
      </c>
      <c r="D977" s="12" t="str">
        <f>CONCATENATE(Tableau41516[[#This Row],[Semaine]],Tableau41516[[#This Row],[Matricule]])</f>
        <v/>
      </c>
      <c r="H977" s="8"/>
      <c r="I977" s="8"/>
      <c r="J977" s="8"/>
      <c r="K977" s="8"/>
      <c r="L977" s="8"/>
      <c r="M977" s="8"/>
      <c r="N977" s="8"/>
      <c r="O977" s="21">
        <f>COUNTIF(Tableau41516[[#This Row],[Lundi]:[Dimanche]],"&gt;0")</f>
        <v>0</v>
      </c>
      <c r="P977" s="21">
        <f>SUM(Tableau41516[[#This Row],[Lundi]:[Dimanche]])</f>
        <v>0</v>
      </c>
      <c r="Q977" s="21">
        <f>COUNTIF(Tableau41516[[#This Row],[Lundi]:[Dimanche]],"&gt;=190")*1000</f>
        <v>0</v>
      </c>
      <c r="R977" s="21">
        <f t="shared" si="30"/>
        <v>0</v>
      </c>
      <c r="S977" s="21">
        <f t="shared" si="31"/>
        <v>0</v>
      </c>
      <c r="T977" s="54" t="str">
        <f>IF(Tableau41516[[#This Row],[Matricule]]&gt;1,IF(COUNTIF(Tableau41516[DateMatricule],Tableau41516[[#This Row],[DateMatricule]])&gt;1,"Doublon",""),"")</f>
        <v/>
      </c>
      <c r="U977"/>
    </row>
    <row r="978" spans="1:21" x14ac:dyDescent="0.25">
      <c r="A978" s="12" t="str">
        <f>IF(Tableau41516[[#This Row],[Semaine]]="","",VLOOKUP(Tableau41516[[#This Row],[Semaine]],Listes!$A:$B,2,FALSE))</f>
        <v/>
      </c>
      <c r="B978" s="12" t="str">
        <f>IF(ISBLANK(Tableau41516[[#This Row],[Matricule]]),"",VLOOKUP(Tableau41516[[#This Row],[Matricule]],#REF!,2,FALSE))</f>
        <v/>
      </c>
      <c r="C978" s="12" t="str">
        <f>IF(ISBLANK(Tableau41516[[#This Row],[Matricule]]),"",VLOOKUP(Tableau41516[[#This Row],[Matricule]],#REF!,3,FALSE))</f>
        <v/>
      </c>
      <c r="D978" s="12" t="str">
        <f>CONCATENATE(Tableau41516[[#This Row],[Semaine]],Tableau41516[[#This Row],[Matricule]])</f>
        <v/>
      </c>
      <c r="H978" s="8"/>
      <c r="I978" s="8"/>
      <c r="J978" s="8"/>
      <c r="K978" s="8"/>
      <c r="L978" s="8"/>
      <c r="M978" s="8"/>
      <c r="N978" s="8"/>
      <c r="O978" s="21">
        <f>COUNTIF(Tableau41516[[#This Row],[Lundi]:[Dimanche]],"&gt;0")</f>
        <v>0</v>
      </c>
      <c r="P978" s="21">
        <f>SUM(Tableau41516[[#This Row],[Lundi]:[Dimanche]])</f>
        <v>0</v>
      </c>
      <c r="Q978" s="21">
        <f>COUNTIF(Tableau41516[[#This Row],[Lundi]:[Dimanche]],"&gt;=190")*1000</f>
        <v>0</v>
      </c>
      <c r="R978" s="21">
        <f t="shared" si="30"/>
        <v>0</v>
      </c>
      <c r="S978" s="21">
        <f t="shared" si="31"/>
        <v>0</v>
      </c>
      <c r="T978" s="54" t="str">
        <f>IF(Tableau41516[[#This Row],[Matricule]]&gt;1,IF(COUNTIF(Tableau41516[DateMatricule],Tableau41516[[#This Row],[DateMatricule]])&gt;1,"Doublon",""),"")</f>
        <v/>
      </c>
      <c r="U978"/>
    </row>
    <row r="979" spans="1:21" x14ac:dyDescent="0.25">
      <c r="A979" s="12" t="str">
        <f>IF(Tableau41516[[#This Row],[Semaine]]="","",VLOOKUP(Tableau41516[[#This Row],[Semaine]],Listes!$A:$B,2,FALSE))</f>
        <v/>
      </c>
      <c r="B979" s="12" t="str">
        <f>IF(ISBLANK(Tableau41516[[#This Row],[Matricule]]),"",VLOOKUP(Tableau41516[[#This Row],[Matricule]],#REF!,2,FALSE))</f>
        <v/>
      </c>
      <c r="C979" s="12" t="str">
        <f>IF(ISBLANK(Tableau41516[[#This Row],[Matricule]]),"",VLOOKUP(Tableau41516[[#This Row],[Matricule]],#REF!,3,FALSE))</f>
        <v/>
      </c>
      <c r="D979" s="12" t="str">
        <f>CONCATENATE(Tableau41516[[#This Row],[Semaine]],Tableau41516[[#This Row],[Matricule]])</f>
        <v/>
      </c>
      <c r="H979" s="8"/>
      <c r="I979" s="8"/>
      <c r="J979" s="8"/>
      <c r="K979" s="8"/>
      <c r="L979" s="8"/>
      <c r="M979" s="8"/>
      <c r="N979" s="8"/>
      <c r="O979" s="21">
        <f>COUNTIF(Tableau41516[[#This Row],[Lundi]:[Dimanche]],"&gt;0")</f>
        <v>0</v>
      </c>
      <c r="P979" s="21">
        <f>SUM(Tableau41516[[#This Row],[Lundi]:[Dimanche]])</f>
        <v>0</v>
      </c>
      <c r="Q979" s="21">
        <f>COUNTIF(Tableau41516[[#This Row],[Lundi]:[Dimanche]],"&gt;=190")*1000</f>
        <v>0</v>
      </c>
      <c r="R979" s="21">
        <f t="shared" si="30"/>
        <v>0</v>
      </c>
      <c r="S979" s="21">
        <f t="shared" si="31"/>
        <v>0</v>
      </c>
      <c r="T979" s="54" t="str">
        <f>IF(Tableau41516[[#This Row],[Matricule]]&gt;1,IF(COUNTIF(Tableau41516[DateMatricule],Tableau41516[[#This Row],[DateMatricule]])&gt;1,"Doublon",""),"")</f>
        <v/>
      </c>
      <c r="U979"/>
    </row>
    <row r="980" spans="1:21" x14ac:dyDescent="0.25">
      <c r="A980" s="12" t="str">
        <f>IF(Tableau41516[[#This Row],[Semaine]]="","",VLOOKUP(Tableau41516[[#This Row],[Semaine]],Listes!$A:$B,2,FALSE))</f>
        <v/>
      </c>
      <c r="B980" s="12" t="str">
        <f>IF(ISBLANK(Tableau41516[[#This Row],[Matricule]]),"",VLOOKUP(Tableau41516[[#This Row],[Matricule]],#REF!,2,FALSE))</f>
        <v/>
      </c>
      <c r="C980" s="12" t="str">
        <f>IF(ISBLANK(Tableau41516[[#This Row],[Matricule]]),"",VLOOKUP(Tableau41516[[#This Row],[Matricule]],#REF!,3,FALSE))</f>
        <v/>
      </c>
      <c r="D980" s="12" t="str">
        <f>CONCATENATE(Tableau41516[[#This Row],[Semaine]],Tableau41516[[#This Row],[Matricule]])</f>
        <v/>
      </c>
      <c r="H980" s="8"/>
      <c r="I980" s="8"/>
      <c r="J980" s="8"/>
      <c r="K980" s="8"/>
      <c r="L980" s="8"/>
      <c r="M980" s="8"/>
      <c r="N980" s="8"/>
      <c r="O980" s="21">
        <f>COUNTIF(Tableau41516[[#This Row],[Lundi]:[Dimanche]],"&gt;0")</f>
        <v>0</v>
      </c>
      <c r="P980" s="21">
        <f>SUM(Tableau41516[[#This Row],[Lundi]:[Dimanche]])</f>
        <v>0</v>
      </c>
      <c r="Q980" s="21">
        <f>COUNTIF(Tableau41516[[#This Row],[Lundi]:[Dimanche]],"&gt;=190")*1000</f>
        <v>0</v>
      </c>
      <c r="R980" s="21">
        <f t="shared" si="30"/>
        <v>0</v>
      </c>
      <c r="S980" s="21">
        <f t="shared" si="31"/>
        <v>0</v>
      </c>
      <c r="T980" s="54" t="str">
        <f>IF(Tableau41516[[#This Row],[Matricule]]&gt;1,IF(COUNTIF(Tableau41516[DateMatricule],Tableau41516[[#This Row],[DateMatricule]])&gt;1,"Doublon",""),"")</f>
        <v/>
      </c>
      <c r="U980"/>
    </row>
    <row r="981" spans="1:21" x14ac:dyDescent="0.25">
      <c r="A981" s="12" t="str">
        <f>IF(Tableau41516[[#This Row],[Semaine]]="","",VLOOKUP(Tableau41516[[#This Row],[Semaine]],Listes!$A:$B,2,FALSE))</f>
        <v/>
      </c>
      <c r="B981" s="12" t="str">
        <f>IF(ISBLANK(Tableau41516[[#This Row],[Matricule]]),"",VLOOKUP(Tableau41516[[#This Row],[Matricule]],#REF!,2,FALSE))</f>
        <v/>
      </c>
      <c r="C981" s="12" t="str">
        <f>IF(ISBLANK(Tableau41516[[#This Row],[Matricule]]),"",VLOOKUP(Tableau41516[[#This Row],[Matricule]],#REF!,3,FALSE))</f>
        <v/>
      </c>
      <c r="D981" s="12" t="str">
        <f>CONCATENATE(Tableau41516[[#This Row],[Semaine]],Tableau41516[[#This Row],[Matricule]])</f>
        <v/>
      </c>
      <c r="H981" s="8"/>
      <c r="I981" s="8"/>
      <c r="J981" s="8"/>
      <c r="K981" s="8"/>
      <c r="L981" s="8"/>
      <c r="M981" s="8"/>
      <c r="N981" s="8"/>
      <c r="O981" s="21">
        <f>COUNTIF(Tableau41516[[#This Row],[Lundi]:[Dimanche]],"&gt;0")</f>
        <v>0</v>
      </c>
      <c r="P981" s="21">
        <f>SUM(Tableau41516[[#This Row],[Lundi]:[Dimanche]])</f>
        <v>0</v>
      </c>
      <c r="Q981" s="21">
        <f>COUNTIF(Tableau41516[[#This Row],[Lundi]:[Dimanche]],"&gt;=190")*1000</f>
        <v>0</v>
      </c>
      <c r="R981" s="21">
        <f t="shared" si="30"/>
        <v>0</v>
      </c>
      <c r="S981" s="21">
        <f t="shared" si="31"/>
        <v>0</v>
      </c>
      <c r="T981" s="54" t="str">
        <f>IF(Tableau41516[[#This Row],[Matricule]]&gt;1,IF(COUNTIF(Tableau41516[DateMatricule],Tableau41516[[#This Row],[DateMatricule]])&gt;1,"Doublon",""),"")</f>
        <v/>
      </c>
      <c r="U981"/>
    </row>
    <row r="982" spans="1:21" x14ac:dyDescent="0.25">
      <c r="A982" s="12" t="str">
        <f>IF(Tableau41516[[#This Row],[Semaine]]="","",VLOOKUP(Tableau41516[[#This Row],[Semaine]],Listes!$A:$B,2,FALSE))</f>
        <v/>
      </c>
      <c r="B982" s="12" t="str">
        <f>IF(ISBLANK(Tableau41516[[#This Row],[Matricule]]),"",VLOOKUP(Tableau41516[[#This Row],[Matricule]],#REF!,2,FALSE))</f>
        <v/>
      </c>
      <c r="C982" s="12" t="str">
        <f>IF(ISBLANK(Tableau41516[[#This Row],[Matricule]]),"",VLOOKUP(Tableau41516[[#This Row],[Matricule]],#REF!,3,FALSE))</f>
        <v/>
      </c>
      <c r="D982" s="12" t="str">
        <f>CONCATENATE(Tableau41516[[#This Row],[Semaine]],Tableau41516[[#This Row],[Matricule]])</f>
        <v/>
      </c>
      <c r="H982" s="8"/>
      <c r="I982" s="8"/>
      <c r="J982" s="8"/>
      <c r="K982" s="8"/>
      <c r="L982" s="8"/>
      <c r="M982" s="8"/>
      <c r="N982" s="8"/>
      <c r="O982" s="21">
        <f>COUNTIF(Tableau41516[[#This Row],[Lundi]:[Dimanche]],"&gt;0")</f>
        <v>0</v>
      </c>
      <c r="P982" s="21">
        <f>SUM(Tableau41516[[#This Row],[Lundi]:[Dimanche]])</f>
        <v>0</v>
      </c>
      <c r="Q982" s="21">
        <f>COUNTIF(Tableau41516[[#This Row],[Lundi]:[Dimanche]],"&gt;=190")*1000</f>
        <v>0</v>
      </c>
      <c r="R982" s="21">
        <f t="shared" si="30"/>
        <v>0</v>
      </c>
      <c r="S982" s="21">
        <f t="shared" si="31"/>
        <v>0</v>
      </c>
      <c r="T982" s="54" t="str">
        <f>IF(Tableau41516[[#This Row],[Matricule]]&gt;1,IF(COUNTIF(Tableau41516[DateMatricule],Tableau41516[[#This Row],[DateMatricule]])&gt;1,"Doublon",""),"")</f>
        <v/>
      </c>
      <c r="U982"/>
    </row>
    <row r="983" spans="1:21" x14ac:dyDescent="0.25">
      <c r="A983" s="12" t="str">
        <f>IF(Tableau41516[[#This Row],[Semaine]]="","",VLOOKUP(Tableau41516[[#This Row],[Semaine]],Listes!$A:$B,2,FALSE))</f>
        <v/>
      </c>
      <c r="B983" s="12" t="str">
        <f>IF(ISBLANK(Tableau41516[[#This Row],[Matricule]]),"",VLOOKUP(Tableau41516[[#This Row],[Matricule]],#REF!,2,FALSE))</f>
        <v/>
      </c>
      <c r="C983" s="12" t="str">
        <f>IF(ISBLANK(Tableau41516[[#This Row],[Matricule]]),"",VLOOKUP(Tableau41516[[#This Row],[Matricule]],#REF!,3,FALSE))</f>
        <v/>
      </c>
      <c r="D983" s="12" t="str">
        <f>CONCATENATE(Tableau41516[[#This Row],[Semaine]],Tableau41516[[#This Row],[Matricule]])</f>
        <v/>
      </c>
      <c r="H983" s="8"/>
      <c r="I983" s="8"/>
      <c r="J983" s="8"/>
      <c r="K983" s="8"/>
      <c r="L983" s="8"/>
      <c r="M983" s="8"/>
      <c r="N983" s="8"/>
      <c r="O983" s="21">
        <f>COUNTIF(Tableau41516[[#This Row],[Lundi]:[Dimanche]],"&gt;0")</f>
        <v>0</v>
      </c>
      <c r="P983" s="21">
        <f>SUM(Tableau41516[[#This Row],[Lundi]:[Dimanche]])</f>
        <v>0</v>
      </c>
      <c r="Q983" s="21">
        <f>COUNTIF(Tableau41516[[#This Row],[Lundi]:[Dimanche]],"&gt;=190")*1000</f>
        <v>0</v>
      </c>
      <c r="R983" s="21">
        <f t="shared" si="30"/>
        <v>0</v>
      </c>
      <c r="S983" s="21">
        <f t="shared" si="31"/>
        <v>0</v>
      </c>
      <c r="T983" s="54" t="str">
        <f>IF(Tableau41516[[#This Row],[Matricule]]&gt;1,IF(COUNTIF(Tableau41516[DateMatricule],Tableau41516[[#This Row],[DateMatricule]])&gt;1,"Doublon",""),"")</f>
        <v/>
      </c>
      <c r="U983"/>
    </row>
    <row r="984" spans="1:21" x14ac:dyDescent="0.25">
      <c r="A984" s="12" t="str">
        <f>IF(Tableau41516[[#This Row],[Semaine]]="","",VLOOKUP(Tableau41516[[#This Row],[Semaine]],Listes!$A:$B,2,FALSE))</f>
        <v/>
      </c>
      <c r="B984" s="12" t="str">
        <f>IF(ISBLANK(Tableau41516[[#This Row],[Matricule]]),"",VLOOKUP(Tableau41516[[#This Row],[Matricule]],#REF!,2,FALSE))</f>
        <v/>
      </c>
      <c r="C984" s="12" t="str">
        <f>IF(ISBLANK(Tableau41516[[#This Row],[Matricule]]),"",VLOOKUP(Tableau41516[[#This Row],[Matricule]],#REF!,3,FALSE))</f>
        <v/>
      </c>
      <c r="D984" s="12" t="str">
        <f>CONCATENATE(Tableau41516[[#This Row],[Semaine]],Tableau41516[[#This Row],[Matricule]])</f>
        <v/>
      </c>
      <c r="H984" s="8"/>
      <c r="I984" s="8"/>
      <c r="J984" s="8"/>
      <c r="K984" s="8"/>
      <c r="L984" s="8"/>
      <c r="M984" s="8"/>
      <c r="N984" s="8"/>
      <c r="O984" s="21">
        <f>COUNTIF(Tableau41516[[#This Row],[Lundi]:[Dimanche]],"&gt;0")</f>
        <v>0</v>
      </c>
      <c r="P984" s="21">
        <f>SUM(Tableau41516[[#This Row],[Lundi]:[Dimanche]])</f>
        <v>0</v>
      </c>
      <c r="Q984" s="21">
        <f>COUNTIF(Tableau41516[[#This Row],[Lundi]:[Dimanche]],"&gt;=190")*1000</f>
        <v>0</v>
      </c>
      <c r="R984" s="21">
        <f t="shared" si="30"/>
        <v>0</v>
      </c>
      <c r="S984" s="21">
        <f t="shared" si="31"/>
        <v>0</v>
      </c>
      <c r="T984" s="54" t="str">
        <f>IF(Tableau41516[[#This Row],[Matricule]]&gt;1,IF(COUNTIF(Tableau41516[DateMatricule],Tableau41516[[#This Row],[DateMatricule]])&gt;1,"Doublon",""),"")</f>
        <v/>
      </c>
      <c r="U984"/>
    </row>
    <row r="985" spans="1:21" x14ac:dyDescent="0.25">
      <c r="A985" s="12" t="str">
        <f>IF(Tableau41516[[#This Row],[Semaine]]="","",VLOOKUP(Tableau41516[[#This Row],[Semaine]],Listes!$A:$B,2,FALSE))</f>
        <v/>
      </c>
      <c r="B985" s="12" t="str">
        <f>IF(ISBLANK(Tableau41516[[#This Row],[Matricule]]),"",VLOOKUP(Tableau41516[[#This Row],[Matricule]],#REF!,2,FALSE))</f>
        <v/>
      </c>
      <c r="C985" s="12" t="str">
        <f>IF(ISBLANK(Tableau41516[[#This Row],[Matricule]]),"",VLOOKUP(Tableau41516[[#This Row],[Matricule]],#REF!,3,FALSE))</f>
        <v/>
      </c>
      <c r="D985" s="12" t="str">
        <f>CONCATENATE(Tableau41516[[#This Row],[Semaine]],Tableau41516[[#This Row],[Matricule]])</f>
        <v/>
      </c>
      <c r="H985" s="8"/>
      <c r="I985" s="8"/>
      <c r="J985" s="8"/>
      <c r="K985" s="8"/>
      <c r="L985" s="8"/>
      <c r="M985" s="8"/>
      <c r="N985" s="8"/>
      <c r="O985" s="21">
        <f>COUNTIF(Tableau41516[[#This Row],[Lundi]:[Dimanche]],"&gt;0")</f>
        <v>0</v>
      </c>
      <c r="P985" s="21">
        <f>SUM(Tableau41516[[#This Row],[Lundi]:[Dimanche]])</f>
        <v>0</v>
      </c>
      <c r="Q985" s="21">
        <f>COUNTIF(Tableau41516[[#This Row],[Lundi]:[Dimanche]],"&gt;=190")*1000</f>
        <v>0</v>
      </c>
      <c r="R985" s="21">
        <f t="shared" si="30"/>
        <v>0</v>
      </c>
      <c r="S985" s="21">
        <f t="shared" si="31"/>
        <v>0</v>
      </c>
      <c r="T985" s="54" t="str">
        <f>IF(Tableau41516[[#This Row],[Matricule]]&gt;1,IF(COUNTIF(Tableau41516[DateMatricule],Tableau41516[[#This Row],[DateMatricule]])&gt;1,"Doublon",""),"")</f>
        <v/>
      </c>
      <c r="U985"/>
    </row>
    <row r="986" spans="1:21" x14ac:dyDescent="0.25">
      <c r="A986" s="12" t="str">
        <f>IF(Tableau41516[[#This Row],[Semaine]]="","",VLOOKUP(Tableau41516[[#This Row],[Semaine]],Listes!$A:$B,2,FALSE))</f>
        <v/>
      </c>
      <c r="B986" s="12" t="str">
        <f>IF(ISBLANK(Tableau41516[[#This Row],[Matricule]]),"",VLOOKUP(Tableau41516[[#This Row],[Matricule]],#REF!,2,FALSE))</f>
        <v/>
      </c>
      <c r="C986" s="12" t="str">
        <f>IF(ISBLANK(Tableau41516[[#This Row],[Matricule]]),"",VLOOKUP(Tableau41516[[#This Row],[Matricule]],#REF!,3,FALSE))</f>
        <v/>
      </c>
      <c r="D986" s="12" t="str">
        <f>CONCATENATE(Tableau41516[[#This Row],[Semaine]],Tableau41516[[#This Row],[Matricule]])</f>
        <v/>
      </c>
      <c r="H986" s="8"/>
      <c r="I986" s="8"/>
      <c r="J986" s="8"/>
      <c r="K986" s="8"/>
      <c r="L986" s="8"/>
      <c r="M986" s="8"/>
      <c r="N986" s="8"/>
      <c r="O986" s="21">
        <f>COUNTIF(Tableau41516[[#This Row],[Lundi]:[Dimanche]],"&gt;0")</f>
        <v>0</v>
      </c>
      <c r="P986" s="21">
        <f>SUM(Tableau41516[[#This Row],[Lundi]:[Dimanche]])</f>
        <v>0</v>
      </c>
      <c r="Q986" s="21">
        <f>COUNTIF(Tableau41516[[#This Row],[Lundi]:[Dimanche]],"&gt;=190")*1000</f>
        <v>0</v>
      </c>
      <c r="R986" s="21">
        <f t="shared" si="30"/>
        <v>0</v>
      </c>
      <c r="S986" s="21">
        <f t="shared" si="31"/>
        <v>0</v>
      </c>
      <c r="T986" s="54" t="str">
        <f>IF(Tableau41516[[#This Row],[Matricule]]&gt;1,IF(COUNTIF(Tableau41516[DateMatricule],Tableau41516[[#This Row],[DateMatricule]])&gt;1,"Doublon",""),"")</f>
        <v/>
      </c>
      <c r="U986"/>
    </row>
    <row r="987" spans="1:21" x14ac:dyDescent="0.25">
      <c r="A987" s="12" t="str">
        <f>IF(Tableau41516[[#This Row],[Semaine]]="","",VLOOKUP(Tableau41516[[#This Row],[Semaine]],Listes!$A:$B,2,FALSE))</f>
        <v/>
      </c>
      <c r="B987" s="12" t="str">
        <f>IF(ISBLANK(Tableau41516[[#This Row],[Matricule]]),"",VLOOKUP(Tableau41516[[#This Row],[Matricule]],#REF!,2,FALSE))</f>
        <v/>
      </c>
      <c r="C987" s="12" t="str">
        <f>IF(ISBLANK(Tableau41516[[#This Row],[Matricule]]),"",VLOOKUP(Tableau41516[[#This Row],[Matricule]],#REF!,3,FALSE))</f>
        <v/>
      </c>
      <c r="D987" s="12" t="str">
        <f>CONCATENATE(Tableau41516[[#This Row],[Semaine]],Tableau41516[[#This Row],[Matricule]])</f>
        <v/>
      </c>
      <c r="H987" s="8"/>
      <c r="I987" s="8"/>
      <c r="J987" s="8"/>
      <c r="K987" s="8"/>
      <c r="L987" s="8"/>
      <c r="M987" s="8"/>
      <c r="N987" s="8"/>
      <c r="O987" s="21">
        <f>COUNTIF(Tableau41516[[#This Row],[Lundi]:[Dimanche]],"&gt;0")</f>
        <v>0</v>
      </c>
      <c r="P987" s="21">
        <f>SUM(Tableau41516[[#This Row],[Lundi]:[Dimanche]])</f>
        <v>0</v>
      </c>
      <c r="Q987" s="21">
        <f>COUNTIF(Tableau41516[[#This Row],[Lundi]:[Dimanche]],"&gt;=190")*1000</f>
        <v>0</v>
      </c>
      <c r="R987" s="21">
        <f t="shared" si="30"/>
        <v>0</v>
      </c>
      <c r="S987" s="21">
        <f t="shared" si="31"/>
        <v>0</v>
      </c>
      <c r="T987" s="54" t="str">
        <f>IF(Tableau41516[[#This Row],[Matricule]]&gt;1,IF(COUNTIF(Tableau41516[DateMatricule],Tableau41516[[#This Row],[DateMatricule]])&gt;1,"Doublon",""),"")</f>
        <v/>
      </c>
      <c r="U987"/>
    </row>
    <row r="988" spans="1:21" x14ac:dyDescent="0.25">
      <c r="A988" s="12" t="str">
        <f>IF(Tableau41516[[#This Row],[Semaine]]="","",VLOOKUP(Tableau41516[[#This Row],[Semaine]],Listes!$A:$B,2,FALSE))</f>
        <v/>
      </c>
      <c r="B988" s="12" t="str">
        <f>IF(ISBLANK(Tableau41516[[#This Row],[Matricule]]),"",VLOOKUP(Tableau41516[[#This Row],[Matricule]],#REF!,2,FALSE))</f>
        <v/>
      </c>
      <c r="C988" s="12" t="str">
        <f>IF(ISBLANK(Tableau41516[[#This Row],[Matricule]]),"",VLOOKUP(Tableau41516[[#This Row],[Matricule]],#REF!,3,FALSE))</f>
        <v/>
      </c>
      <c r="D988" s="12" t="str">
        <f>CONCATENATE(Tableau41516[[#This Row],[Semaine]],Tableau41516[[#This Row],[Matricule]])</f>
        <v/>
      </c>
      <c r="H988" s="8"/>
      <c r="I988" s="8"/>
      <c r="J988" s="8"/>
      <c r="K988" s="8"/>
      <c r="L988" s="8"/>
      <c r="M988" s="8"/>
      <c r="N988" s="8"/>
      <c r="O988" s="21">
        <f>COUNTIF(Tableau41516[[#This Row],[Lundi]:[Dimanche]],"&gt;0")</f>
        <v>0</v>
      </c>
      <c r="P988" s="21">
        <f>SUM(Tableau41516[[#This Row],[Lundi]:[Dimanche]])</f>
        <v>0</v>
      </c>
      <c r="Q988" s="21">
        <f>COUNTIF(Tableau41516[[#This Row],[Lundi]:[Dimanche]],"&gt;=190")*1000</f>
        <v>0</v>
      </c>
      <c r="R988" s="21">
        <f t="shared" si="30"/>
        <v>0</v>
      </c>
      <c r="S988" s="21">
        <f t="shared" si="31"/>
        <v>0</v>
      </c>
      <c r="T988" s="54" t="str">
        <f>IF(Tableau41516[[#This Row],[Matricule]]&gt;1,IF(COUNTIF(Tableau41516[DateMatricule],Tableau41516[[#This Row],[DateMatricule]])&gt;1,"Doublon",""),"")</f>
        <v/>
      </c>
      <c r="U988"/>
    </row>
    <row r="989" spans="1:21" x14ac:dyDescent="0.25">
      <c r="A989" s="12" t="str">
        <f>IF(Tableau41516[[#This Row],[Semaine]]="","",VLOOKUP(Tableau41516[[#This Row],[Semaine]],Listes!$A:$B,2,FALSE))</f>
        <v/>
      </c>
      <c r="B989" s="12" t="str">
        <f>IF(ISBLANK(Tableau41516[[#This Row],[Matricule]]),"",VLOOKUP(Tableau41516[[#This Row],[Matricule]],#REF!,2,FALSE))</f>
        <v/>
      </c>
      <c r="C989" s="12" t="str">
        <f>IF(ISBLANK(Tableau41516[[#This Row],[Matricule]]),"",VLOOKUP(Tableau41516[[#This Row],[Matricule]],#REF!,3,FALSE))</f>
        <v/>
      </c>
      <c r="D989" s="12" t="str">
        <f>CONCATENATE(Tableau41516[[#This Row],[Semaine]],Tableau41516[[#This Row],[Matricule]])</f>
        <v/>
      </c>
      <c r="H989" s="8"/>
      <c r="I989" s="8"/>
      <c r="J989" s="8"/>
      <c r="K989" s="8"/>
      <c r="L989" s="8"/>
      <c r="M989" s="8"/>
      <c r="N989" s="8"/>
      <c r="O989" s="21">
        <f>COUNTIF(Tableau41516[[#This Row],[Lundi]:[Dimanche]],"&gt;0")</f>
        <v>0</v>
      </c>
      <c r="P989" s="21">
        <f>SUM(Tableau41516[[#This Row],[Lundi]:[Dimanche]])</f>
        <v>0</v>
      </c>
      <c r="Q989" s="21">
        <f>COUNTIF(Tableau41516[[#This Row],[Lundi]:[Dimanche]],"&gt;=190")*1000</f>
        <v>0</v>
      </c>
      <c r="R989" s="21">
        <f t="shared" si="30"/>
        <v>0</v>
      </c>
      <c r="S989" s="21">
        <f t="shared" si="31"/>
        <v>0</v>
      </c>
      <c r="T989" s="54" t="str">
        <f>IF(Tableau41516[[#This Row],[Matricule]]&gt;1,IF(COUNTIF(Tableau41516[DateMatricule],Tableau41516[[#This Row],[DateMatricule]])&gt;1,"Doublon",""),"")</f>
        <v/>
      </c>
      <c r="U989"/>
    </row>
    <row r="990" spans="1:21" x14ac:dyDescent="0.25">
      <c r="A990" s="12" t="str">
        <f>IF(Tableau41516[[#This Row],[Semaine]]="","",VLOOKUP(Tableau41516[[#This Row],[Semaine]],Listes!$A:$B,2,FALSE))</f>
        <v/>
      </c>
      <c r="B990" s="12" t="str">
        <f>IF(ISBLANK(Tableau41516[[#This Row],[Matricule]]),"",VLOOKUP(Tableau41516[[#This Row],[Matricule]],#REF!,2,FALSE))</f>
        <v/>
      </c>
      <c r="C990" s="12" t="str">
        <f>IF(ISBLANK(Tableau41516[[#This Row],[Matricule]]),"",VLOOKUP(Tableau41516[[#This Row],[Matricule]],#REF!,3,FALSE))</f>
        <v/>
      </c>
      <c r="D990" s="12" t="str">
        <f>CONCATENATE(Tableau41516[[#This Row],[Semaine]],Tableau41516[[#This Row],[Matricule]])</f>
        <v/>
      </c>
      <c r="H990" s="8"/>
      <c r="I990" s="8"/>
      <c r="J990" s="8"/>
      <c r="K990" s="8"/>
      <c r="L990" s="8"/>
      <c r="M990" s="8"/>
      <c r="N990" s="8"/>
      <c r="O990" s="21">
        <f>COUNTIF(Tableau41516[[#This Row],[Lundi]:[Dimanche]],"&gt;0")</f>
        <v>0</v>
      </c>
      <c r="P990" s="21">
        <f>SUM(Tableau41516[[#This Row],[Lundi]:[Dimanche]])</f>
        <v>0</v>
      </c>
      <c r="Q990" s="21">
        <f>COUNTIF(Tableau41516[[#This Row],[Lundi]:[Dimanche]],"&gt;=190")*1000</f>
        <v>0</v>
      </c>
      <c r="R990" s="21">
        <f t="shared" si="30"/>
        <v>0</v>
      </c>
      <c r="S990" s="21">
        <f t="shared" si="31"/>
        <v>0</v>
      </c>
      <c r="T990" s="54" t="str">
        <f>IF(Tableau41516[[#This Row],[Matricule]]&gt;1,IF(COUNTIF(Tableau41516[DateMatricule],Tableau41516[[#This Row],[DateMatricule]])&gt;1,"Doublon",""),"")</f>
        <v/>
      </c>
      <c r="U990"/>
    </row>
    <row r="991" spans="1:21" x14ac:dyDescent="0.25">
      <c r="A991" s="12" t="str">
        <f>IF(Tableau41516[[#This Row],[Semaine]]="","",VLOOKUP(Tableau41516[[#This Row],[Semaine]],Listes!$A:$B,2,FALSE))</f>
        <v/>
      </c>
      <c r="B991" s="12" t="str">
        <f>IF(ISBLANK(Tableau41516[[#This Row],[Matricule]]),"",VLOOKUP(Tableau41516[[#This Row],[Matricule]],#REF!,2,FALSE))</f>
        <v/>
      </c>
      <c r="C991" s="12" t="str">
        <f>IF(ISBLANK(Tableau41516[[#This Row],[Matricule]]),"",VLOOKUP(Tableau41516[[#This Row],[Matricule]],#REF!,3,FALSE))</f>
        <v/>
      </c>
      <c r="D991" s="12" t="str">
        <f>CONCATENATE(Tableau41516[[#This Row],[Semaine]],Tableau41516[[#This Row],[Matricule]])</f>
        <v/>
      </c>
      <c r="H991" s="8"/>
      <c r="I991" s="8"/>
      <c r="J991" s="8"/>
      <c r="K991" s="8"/>
      <c r="L991" s="8"/>
      <c r="M991" s="8"/>
      <c r="N991" s="8"/>
      <c r="O991" s="21">
        <f>COUNTIF(Tableau41516[[#This Row],[Lundi]:[Dimanche]],"&gt;0")</f>
        <v>0</v>
      </c>
      <c r="P991" s="21">
        <f>SUM(Tableau41516[[#This Row],[Lundi]:[Dimanche]])</f>
        <v>0</v>
      </c>
      <c r="Q991" s="21">
        <f>COUNTIF(Tableau41516[[#This Row],[Lundi]:[Dimanche]],"&gt;=190")*1000</f>
        <v>0</v>
      </c>
      <c r="R991" s="21">
        <f t="shared" si="30"/>
        <v>0</v>
      </c>
      <c r="S991" s="21">
        <f t="shared" si="31"/>
        <v>0</v>
      </c>
      <c r="T991" s="54" t="str">
        <f>IF(Tableau41516[[#This Row],[Matricule]]&gt;1,IF(COUNTIF(Tableau41516[DateMatricule],Tableau41516[[#This Row],[DateMatricule]])&gt;1,"Doublon",""),"")</f>
        <v/>
      </c>
      <c r="U991"/>
    </row>
    <row r="992" spans="1:21" x14ac:dyDescent="0.25">
      <c r="A992" s="12" t="str">
        <f>IF(Tableau41516[[#This Row],[Semaine]]="","",VLOOKUP(Tableau41516[[#This Row],[Semaine]],Listes!$A:$B,2,FALSE))</f>
        <v/>
      </c>
      <c r="B992" s="12" t="str">
        <f>IF(ISBLANK(Tableau41516[[#This Row],[Matricule]]),"",VLOOKUP(Tableau41516[[#This Row],[Matricule]],#REF!,2,FALSE))</f>
        <v/>
      </c>
      <c r="C992" s="12" t="str">
        <f>IF(ISBLANK(Tableau41516[[#This Row],[Matricule]]),"",VLOOKUP(Tableau41516[[#This Row],[Matricule]],#REF!,3,FALSE))</f>
        <v/>
      </c>
      <c r="D992" s="12" t="str">
        <f>CONCATENATE(Tableau41516[[#This Row],[Semaine]],Tableau41516[[#This Row],[Matricule]])</f>
        <v/>
      </c>
      <c r="H992" s="8"/>
      <c r="I992" s="8"/>
      <c r="J992" s="8"/>
      <c r="K992" s="8"/>
      <c r="L992" s="8"/>
      <c r="M992" s="8"/>
      <c r="N992" s="8"/>
      <c r="O992" s="21">
        <f>COUNTIF(Tableau41516[[#This Row],[Lundi]:[Dimanche]],"&gt;0")</f>
        <v>0</v>
      </c>
      <c r="P992" s="21">
        <f>SUM(Tableau41516[[#This Row],[Lundi]:[Dimanche]])</f>
        <v>0</v>
      </c>
      <c r="Q992" s="21">
        <f>COUNTIF(Tableau41516[[#This Row],[Lundi]:[Dimanche]],"&gt;=190")*1000</f>
        <v>0</v>
      </c>
      <c r="R992" s="21">
        <f t="shared" si="30"/>
        <v>0</v>
      </c>
      <c r="S992" s="21">
        <f t="shared" si="31"/>
        <v>0</v>
      </c>
      <c r="T992" s="54" t="str">
        <f>IF(Tableau41516[[#This Row],[Matricule]]&gt;1,IF(COUNTIF(Tableau41516[DateMatricule],Tableau41516[[#This Row],[DateMatricule]])&gt;1,"Doublon",""),"")</f>
        <v/>
      </c>
      <c r="U992"/>
    </row>
    <row r="993" spans="1:21" x14ac:dyDescent="0.25">
      <c r="A993" s="12" t="str">
        <f>IF(Tableau41516[[#This Row],[Semaine]]="","",VLOOKUP(Tableau41516[[#This Row],[Semaine]],Listes!$A:$B,2,FALSE))</f>
        <v/>
      </c>
      <c r="B993" s="12" t="str">
        <f>IF(ISBLANK(Tableau41516[[#This Row],[Matricule]]),"",VLOOKUP(Tableau41516[[#This Row],[Matricule]],#REF!,2,FALSE))</f>
        <v/>
      </c>
      <c r="C993" s="12" t="str">
        <f>IF(ISBLANK(Tableau41516[[#This Row],[Matricule]]),"",VLOOKUP(Tableau41516[[#This Row],[Matricule]],#REF!,3,FALSE))</f>
        <v/>
      </c>
      <c r="D993" s="12" t="str">
        <f>CONCATENATE(Tableau41516[[#This Row],[Semaine]],Tableau41516[[#This Row],[Matricule]])</f>
        <v/>
      </c>
      <c r="H993" s="8"/>
      <c r="I993" s="8"/>
      <c r="J993" s="8"/>
      <c r="K993" s="8"/>
      <c r="L993" s="8"/>
      <c r="M993" s="8"/>
      <c r="N993" s="8"/>
      <c r="O993" s="21">
        <f>COUNTIF(Tableau41516[[#This Row],[Lundi]:[Dimanche]],"&gt;0")</f>
        <v>0</v>
      </c>
      <c r="P993" s="21">
        <f>SUM(Tableau41516[[#This Row],[Lundi]:[Dimanche]])</f>
        <v>0</v>
      </c>
      <c r="Q993" s="21">
        <f>COUNTIF(Tableau41516[[#This Row],[Lundi]:[Dimanche]],"&gt;=190")*1000</f>
        <v>0</v>
      </c>
      <c r="R993" s="21">
        <f t="shared" si="30"/>
        <v>0</v>
      </c>
      <c r="S993" s="21">
        <f t="shared" si="31"/>
        <v>0</v>
      </c>
      <c r="T993" s="54" t="str">
        <f>IF(Tableau41516[[#This Row],[Matricule]]&gt;1,IF(COUNTIF(Tableau41516[DateMatricule],Tableau41516[[#This Row],[DateMatricule]])&gt;1,"Doublon",""),"")</f>
        <v/>
      </c>
      <c r="U993"/>
    </row>
    <row r="994" spans="1:21" x14ac:dyDescent="0.25">
      <c r="A994" s="12" t="str">
        <f>IF(Tableau41516[[#This Row],[Semaine]]="","",VLOOKUP(Tableau41516[[#This Row],[Semaine]],Listes!$A:$B,2,FALSE))</f>
        <v/>
      </c>
      <c r="B994" s="12" t="str">
        <f>IF(ISBLANK(Tableau41516[[#This Row],[Matricule]]),"",VLOOKUP(Tableau41516[[#This Row],[Matricule]],#REF!,2,FALSE))</f>
        <v/>
      </c>
      <c r="C994" s="12" t="str">
        <f>IF(ISBLANK(Tableau41516[[#This Row],[Matricule]]),"",VLOOKUP(Tableau41516[[#This Row],[Matricule]],#REF!,3,FALSE))</f>
        <v/>
      </c>
      <c r="D994" s="12" t="str">
        <f>CONCATENATE(Tableau41516[[#This Row],[Semaine]],Tableau41516[[#This Row],[Matricule]])</f>
        <v/>
      </c>
      <c r="H994" s="8"/>
      <c r="I994" s="8"/>
      <c r="J994" s="8"/>
      <c r="K994" s="8"/>
      <c r="L994" s="8"/>
      <c r="M994" s="8"/>
      <c r="N994" s="8"/>
      <c r="O994" s="21">
        <f>COUNTIF(Tableau41516[[#This Row],[Lundi]:[Dimanche]],"&gt;0")</f>
        <v>0</v>
      </c>
      <c r="P994" s="21">
        <f>SUM(Tableau41516[[#This Row],[Lundi]:[Dimanche]])</f>
        <v>0</v>
      </c>
      <c r="Q994" s="21">
        <f>COUNTIF(Tableau41516[[#This Row],[Lundi]:[Dimanche]],"&gt;=190")*1000</f>
        <v>0</v>
      </c>
      <c r="R994" s="21">
        <f t="shared" si="30"/>
        <v>0</v>
      </c>
      <c r="S994" s="21">
        <f t="shared" si="31"/>
        <v>0</v>
      </c>
      <c r="T994" s="54" t="str">
        <f>IF(Tableau41516[[#This Row],[Matricule]]&gt;1,IF(COUNTIF(Tableau41516[DateMatricule],Tableau41516[[#This Row],[DateMatricule]])&gt;1,"Doublon",""),"")</f>
        <v/>
      </c>
      <c r="U994"/>
    </row>
    <row r="995" spans="1:21" x14ac:dyDescent="0.25">
      <c r="A995" s="12" t="str">
        <f>IF(Tableau41516[[#This Row],[Semaine]]="","",VLOOKUP(Tableau41516[[#This Row],[Semaine]],Listes!$A:$B,2,FALSE))</f>
        <v/>
      </c>
      <c r="B995" s="12" t="str">
        <f>IF(ISBLANK(Tableau41516[[#This Row],[Matricule]]),"",VLOOKUP(Tableau41516[[#This Row],[Matricule]],#REF!,2,FALSE))</f>
        <v/>
      </c>
      <c r="C995" s="12" t="str">
        <f>IF(ISBLANK(Tableau41516[[#This Row],[Matricule]]),"",VLOOKUP(Tableau41516[[#This Row],[Matricule]],#REF!,3,FALSE))</f>
        <v/>
      </c>
      <c r="D995" s="12" t="str">
        <f>CONCATENATE(Tableau41516[[#This Row],[Semaine]],Tableau41516[[#This Row],[Matricule]])</f>
        <v/>
      </c>
      <c r="H995" s="8"/>
      <c r="I995" s="8"/>
      <c r="J995" s="8"/>
      <c r="K995" s="8"/>
      <c r="L995" s="8"/>
      <c r="M995" s="8"/>
      <c r="N995" s="8"/>
      <c r="O995" s="21">
        <f>COUNTIF(Tableau41516[[#This Row],[Lundi]:[Dimanche]],"&gt;0")</f>
        <v>0</v>
      </c>
      <c r="P995" s="21">
        <f>SUM(Tableau41516[[#This Row],[Lundi]:[Dimanche]])</f>
        <v>0</v>
      </c>
      <c r="Q995" s="21">
        <f>COUNTIF(Tableau41516[[#This Row],[Lundi]:[Dimanche]],"&gt;=190")*1000</f>
        <v>0</v>
      </c>
      <c r="R995" s="21">
        <f t="shared" si="30"/>
        <v>0</v>
      </c>
      <c r="S995" s="21">
        <f t="shared" si="31"/>
        <v>0</v>
      </c>
      <c r="T995" s="54" t="str">
        <f>IF(Tableau41516[[#This Row],[Matricule]]&gt;1,IF(COUNTIF(Tableau41516[DateMatricule],Tableau41516[[#This Row],[DateMatricule]])&gt;1,"Doublon",""),"")</f>
        <v/>
      </c>
      <c r="U995"/>
    </row>
    <row r="996" spans="1:21" x14ac:dyDescent="0.25">
      <c r="A996" s="12" t="str">
        <f>IF(Tableau41516[[#This Row],[Semaine]]="","",VLOOKUP(Tableau41516[[#This Row],[Semaine]],Listes!$A:$B,2,FALSE))</f>
        <v/>
      </c>
      <c r="B996" s="12" t="str">
        <f>IF(ISBLANK(Tableau41516[[#This Row],[Matricule]]),"",VLOOKUP(Tableau41516[[#This Row],[Matricule]],#REF!,2,FALSE))</f>
        <v/>
      </c>
      <c r="C996" s="12" t="str">
        <f>IF(ISBLANK(Tableau41516[[#This Row],[Matricule]]),"",VLOOKUP(Tableau41516[[#This Row],[Matricule]],#REF!,3,FALSE))</f>
        <v/>
      </c>
      <c r="D996" s="12" t="str">
        <f>CONCATENATE(Tableau41516[[#This Row],[Semaine]],Tableau41516[[#This Row],[Matricule]])</f>
        <v/>
      </c>
      <c r="H996" s="8"/>
      <c r="I996" s="8"/>
      <c r="J996" s="8"/>
      <c r="K996" s="8"/>
      <c r="L996" s="8"/>
      <c r="M996" s="8"/>
      <c r="N996" s="8"/>
      <c r="O996" s="21">
        <f>COUNTIF(Tableau41516[[#This Row],[Lundi]:[Dimanche]],"&gt;0")</f>
        <v>0</v>
      </c>
      <c r="P996" s="21">
        <f>SUM(Tableau41516[[#This Row],[Lundi]:[Dimanche]])</f>
        <v>0</v>
      </c>
      <c r="Q996" s="21">
        <f>COUNTIF(Tableau41516[[#This Row],[Lundi]:[Dimanche]],"&gt;=190")*1000</f>
        <v>0</v>
      </c>
      <c r="R996" s="21">
        <f t="shared" si="30"/>
        <v>0</v>
      </c>
      <c r="S996" s="21">
        <f t="shared" si="31"/>
        <v>0</v>
      </c>
      <c r="T996" s="54" t="str">
        <f>IF(Tableau41516[[#This Row],[Matricule]]&gt;1,IF(COUNTIF(Tableau41516[DateMatricule],Tableau41516[[#This Row],[DateMatricule]])&gt;1,"Doublon",""),"")</f>
        <v/>
      </c>
      <c r="U996"/>
    </row>
    <row r="997" spans="1:21" x14ac:dyDescent="0.25">
      <c r="A997" s="12" t="str">
        <f>IF(Tableau41516[[#This Row],[Semaine]]="","",VLOOKUP(Tableau41516[[#This Row],[Semaine]],Listes!$A:$B,2,FALSE))</f>
        <v/>
      </c>
      <c r="B997" s="12" t="str">
        <f>IF(ISBLANK(Tableau41516[[#This Row],[Matricule]]),"",VLOOKUP(Tableau41516[[#This Row],[Matricule]],#REF!,2,FALSE))</f>
        <v/>
      </c>
      <c r="C997" s="12" t="str">
        <f>IF(ISBLANK(Tableau41516[[#This Row],[Matricule]]),"",VLOOKUP(Tableau41516[[#This Row],[Matricule]],#REF!,3,FALSE))</f>
        <v/>
      </c>
      <c r="D997" s="12" t="str">
        <f>CONCATENATE(Tableau41516[[#This Row],[Semaine]],Tableau41516[[#This Row],[Matricule]])</f>
        <v/>
      </c>
      <c r="H997" s="8"/>
      <c r="I997" s="8"/>
      <c r="J997" s="8"/>
      <c r="K997" s="8"/>
      <c r="L997" s="8"/>
      <c r="M997" s="8"/>
      <c r="N997" s="8"/>
      <c r="O997" s="21">
        <f>COUNTIF(Tableau41516[[#This Row],[Lundi]:[Dimanche]],"&gt;0")</f>
        <v>0</v>
      </c>
      <c r="P997" s="21">
        <f>SUM(Tableau41516[[#This Row],[Lundi]:[Dimanche]])</f>
        <v>0</v>
      </c>
      <c r="Q997" s="21">
        <f>COUNTIF(Tableau41516[[#This Row],[Lundi]:[Dimanche]],"&gt;=190")*1000</f>
        <v>0</v>
      </c>
      <c r="R997" s="21">
        <f t="shared" si="30"/>
        <v>0</v>
      </c>
      <c r="S997" s="21">
        <f t="shared" si="31"/>
        <v>0</v>
      </c>
      <c r="T997" s="54" t="str">
        <f>IF(Tableau41516[[#This Row],[Matricule]]&gt;1,IF(COUNTIF(Tableau41516[DateMatricule],Tableau41516[[#This Row],[DateMatricule]])&gt;1,"Doublon",""),"")</f>
        <v/>
      </c>
      <c r="U997"/>
    </row>
    <row r="998" spans="1:21" x14ac:dyDescent="0.25">
      <c r="A998" s="12" t="str">
        <f>IF(Tableau41516[[#This Row],[Semaine]]="","",VLOOKUP(Tableau41516[[#This Row],[Semaine]],Listes!$A:$B,2,FALSE))</f>
        <v/>
      </c>
      <c r="B998" s="12" t="str">
        <f>IF(ISBLANK(Tableau41516[[#This Row],[Matricule]]),"",VLOOKUP(Tableau41516[[#This Row],[Matricule]],#REF!,2,FALSE))</f>
        <v/>
      </c>
      <c r="C998" s="12" t="str">
        <f>IF(ISBLANK(Tableau41516[[#This Row],[Matricule]]),"",VLOOKUP(Tableau41516[[#This Row],[Matricule]],#REF!,3,FALSE))</f>
        <v/>
      </c>
      <c r="D998" s="12" t="str">
        <f>CONCATENATE(Tableau41516[[#This Row],[Semaine]],Tableau41516[[#This Row],[Matricule]])</f>
        <v/>
      </c>
      <c r="H998" s="8"/>
      <c r="I998" s="8"/>
      <c r="J998" s="8"/>
      <c r="K998" s="8"/>
      <c r="L998" s="8"/>
      <c r="M998" s="8"/>
      <c r="N998" s="8"/>
      <c r="O998" s="21">
        <f>COUNTIF(Tableau41516[[#This Row],[Lundi]:[Dimanche]],"&gt;0")</f>
        <v>0</v>
      </c>
      <c r="P998" s="21">
        <f>SUM(Tableau41516[[#This Row],[Lundi]:[Dimanche]])</f>
        <v>0</v>
      </c>
      <c r="Q998" s="21">
        <f>COUNTIF(Tableau41516[[#This Row],[Lundi]:[Dimanche]],"&gt;=190")*1000</f>
        <v>0</v>
      </c>
      <c r="R998" s="21">
        <f t="shared" si="30"/>
        <v>0</v>
      </c>
      <c r="S998" s="21">
        <f t="shared" si="31"/>
        <v>0</v>
      </c>
      <c r="T998" s="54" t="str">
        <f>IF(Tableau41516[[#This Row],[Matricule]]&gt;1,IF(COUNTIF(Tableau41516[DateMatricule],Tableau41516[[#This Row],[DateMatricule]])&gt;1,"Doublon",""),"")</f>
        <v/>
      </c>
      <c r="U998"/>
    </row>
    <row r="999" spans="1:21" x14ac:dyDescent="0.25">
      <c r="A999" s="12" t="str">
        <f>IF(Tableau41516[[#This Row],[Semaine]]="","",VLOOKUP(Tableau41516[[#This Row],[Semaine]],Listes!$A:$B,2,FALSE))</f>
        <v/>
      </c>
      <c r="B999" s="12" t="str">
        <f>IF(ISBLANK(Tableau41516[[#This Row],[Matricule]]),"",VLOOKUP(Tableau41516[[#This Row],[Matricule]],#REF!,2,FALSE))</f>
        <v/>
      </c>
      <c r="C999" s="12" t="str">
        <f>IF(ISBLANK(Tableau41516[[#This Row],[Matricule]]),"",VLOOKUP(Tableau41516[[#This Row],[Matricule]],#REF!,3,FALSE))</f>
        <v/>
      </c>
      <c r="D999" s="12" t="str">
        <f>CONCATENATE(Tableau41516[[#This Row],[Semaine]],Tableau41516[[#This Row],[Matricule]])</f>
        <v/>
      </c>
      <c r="H999" s="8"/>
      <c r="I999" s="8"/>
      <c r="J999" s="8"/>
      <c r="K999" s="8"/>
      <c r="L999" s="8"/>
      <c r="M999" s="8"/>
      <c r="N999" s="8"/>
      <c r="O999" s="21">
        <f>COUNTIF(Tableau41516[[#This Row],[Lundi]:[Dimanche]],"&gt;0")</f>
        <v>0</v>
      </c>
      <c r="P999" s="21">
        <f>SUM(Tableau41516[[#This Row],[Lundi]:[Dimanche]])</f>
        <v>0</v>
      </c>
      <c r="Q999" s="21">
        <f>COUNTIF(Tableau41516[[#This Row],[Lundi]:[Dimanche]],"&gt;=190")*1000</f>
        <v>0</v>
      </c>
      <c r="R999" s="21">
        <f t="shared" si="30"/>
        <v>0</v>
      </c>
      <c r="S999" s="21">
        <f t="shared" si="31"/>
        <v>0</v>
      </c>
      <c r="T999" s="54" t="str">
        <f>IF(Tableau41516[[#This Row],[Matricule]]&gt;1,IF(COUNTIF(Tableau41516[DateMatricule],Tableau41516[[#This Row],[DateMatricule]])&gt;1,"Doublon",""),"")</f>
        <v/>
      </c>
      <c r="U999"/>
    </row>
    <row r="1000" spans="1:21" x14ac:dyDescent="0.25">
      <c r="A1000" s="12" t="str">
        <f>IF(Tableau41516[[#This Row],[Semaine]]="","",VLOOKUP(Tableau41516[[#This Row],[Semaine]],Listes!$A:$B,2,FALSE))</f>
        <v/>
      </c>
      <c r="B1000" s="12" t="str">
        <f>IF(ISBLANK(Tableau41516[[#This Row],[Matricule]]),"",VLOOKUP(Tableau41516[[#This Row],[Matricule]],#REF!,2,FALSE))</f>
        <v/>
      </c>
      <c r="C1000" s="12" t="str">
        <f>IF(ISBLANK(Tableau41516[[#This Row],[Matricule]]),"",VLOOKUP(Tableau41516[[#This Row],[Matricule]],#REF!,3,FALSE))</f>
        <v/>
      </c>
      <c r="D1000" s="12" t="str">
        <f>CONCATENATE(Tableau41516[[#This Row],[Semaine]],Tableau41516[[#This Row],[Matricule]])</f>
        <v/>
      </c>
      <c r="H1000" s="8"/>
      <c r="I1000" s="8"/>
      <c r="J1000" s="8"/>
      <c r="K1000" s="8"/>
      <c r="L1000" s="8"/>
      <c r="M1000" s="8"/>
      <c r="N1000" s="8"/>
      <c r="O1000" s="21">
        <f>COUNTIF(Tableau41516[[#This Row],[Lundi]:[Dimanche]],"&gt;0")</f>
        <v>0</v>
      </c>
      <c r="P1000" s="21">
        <f>SUM(Tableau41516[[#This Row],[Lundi]:[Dimanche]])</f>
        <v>0</v>
      </c>
      <c r="Q1000" s="21">
        <f>COUNTIF(Tableau41516[[#This Row],[Lundi]:[Dimanche]],"&gt;=190")*1000</f>
        <v>0</v>
      </c>
      <c r="R1000" s="21">
        <f t="shared" si="30"/>
        <v>0</v>
      </c>
      <c r="S1000" s="21">
        <f t="shared" si="31"/>
        <v>0</v>
      </c>
      <c r="T1000" s="54" t="str">
        <f>IF(Tableau41516[[#This Row],[Matricule]]&gt;1,IF(COUNTIF(Tableau41516[DateMatricule],Tableau41516[[#This Row],[DateMatricule]])&gt;1,"Doublon",""),"")</f>
        <v/>
      </c>
      <c r="U1000"/>
    </row>
    <row r="1001" spans="1:21" x14ac:dyDescent="0.25">
      <c r="A1001" s="12" t="str">
        <f>IF(Tableau41516[[#This Row],[Semaine]]="","",VLOOKUP(Tableau41516[[#This Row],[Semaine]],Listes!$A:$B,2,FALSE))</f>
        <v/>
      </c>
      <c r="B1001" s="12" t="str">
        <f>IF(ISBLANK(Tableau41516[[#This Row],[Matricule]]),"",VLOOKUP(Tableau41516[[#This Row],[Matricule]],#REF!,2,FALSE))</f>
        <v/>
      </c>
      <c r="C1001" s="12" t="str">
        <f>IF(ISBLANK(Tableau41516[[#This Row],[Matricule]]),"",VLOOKUP(Tableau41516[[#This Row],[Matricule]],#REF!,3,FALSE))</f>
        <v/>
      </c>
      <c r="D1001" s="12" t="str">
        <f>CONCATENATE(Tableau41516[[#This Row],[Semaine]],Tableau41516[[#This Row],[Matricule]])</f>
        <v/>
      </c>
      <c r="H1001" s="8"/>
      <c r="I1001" s="8"/>
      <c r="J1001" s="8"/>
      <c r="K1001" s="8"/>
      <c r="L1001" s="8"/>
      <c r="M1001" s="8"/>
      <c r="N1001" s="8"/>
      <c r="O1001" s="21">
        <f>COUNTIF(Tableau41516[[#This Row],[Lundi]:[Dimanche]],"&gt;0")</f>
        <v>0</v>
      </c>
      <c r="P1001" s="21">
        <f>SUM(Tableau41516[[#This Row],[Lundi]:[Dimanche]])</f>
        <v>0</v>
      </c>
      <c r="Q1001" s="21">
        <f>COUNTIF(Tableau41516[[#This Row],[Lundi]:[Dimanche]],"&gt;=190")*1000</f>
        <v>0</v>
      </c>
      <c r="R1001" s="21">
        <f t="shared" si="30"/>
        <v>0</v>
      </c>
      <c r="S1001" s="21">
        <f t="shared" si="31"/>
        <v>0</v>
      </c>
      <c r="T1001" s="54" t="str">
        <f>IF(Tableau41516[[#This Row],[Matricule]]&gt;1,IF(COUNTIF(Tableau41516[DateMatricule],Tableau41516[[#This Row],[DateMatricule]])&gt;1,"Doublon",""),"")</f>
        <v/>
      </c>
      <c r="U1001"/>
    </row>
  </sheetData>
  <sheetProtection formatCells="0" formatColumns="0" insertRows="0" sort="0" autoFilter="0" pivotTables="0"/>
  <protectedRanges>
    <protectedRange sqref="E3:N1001" name="Plage1"/>
  </protectedRanges>
  <conditionalFormatting sqref="A3:T1001">
    <cfRule type="expression" dxfId="109" priority="2">
      <formula>$E4&lt;&gt;$E3</formula>
    </cfRule>
  </conditionalFormatting>
  <conditionalFormatting sqref="A1:T1048576">
    <cfRule type="expression" dxfId="108" priority="1">
      <formula>$T1="Doublon"</formula>
    </cfRule>
  </conditionalFormatting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BE7D"/>
    <pageSetUpPr fitToPage="1"/>
  </sheetPr>
  <dimension ref="A2:G10"/>
  <sheetViews>
    <sheetView workbookViewId="0">
      <selection activeCell="G27" sqref="G27"/>
    </sheetView>
  </sheetViews>
  <sheetFormatPr baseColWidth="10" defaultRowHeight="15" x14ac:dyDescent="0.25"/>
  <cols>
    <col min="1" max="1" width="12.5703125" bestFit="1" customWidth="1"/>
    <col min="2" max="2" width="8.42578125" bestFit="1" customWidth="1"/>
    <col min="3" max="3" width="11.140625" customWidth="1"/>
    <col min="4" max="4" width="20.28515625" customWidth="1"/>
    <col min="5" max="5" width="17" customWidth="1"/>
    <col min="6" max="6" width="17.28515625" bestFit="1" customWidth="1"/>
    <col min="7" max="7" width="12.7109375" bestFit="1" customWidth="1"/>
  </cols>
  <sheetData>
    <row r="2" spans="1:7" s="16" customFormat="1" x14ac:dyDescent="0.25">
      <c r="A2" s="58" t="s">
        <v>167</v>
      </c>
      <c r="B2" s="58"/>
      <c r="C2" s="58"/>
      <c r="D2" s="58"/>
      <c r="E2" s="58"/>
      <c r="F2" s="58"/>
      <c r="G2" s="58"/>
    </row>
    <row r="3" spans="1:7" s="16" customFormat="1" x14ac:dyDescent="0.25">
      <c r="A3" s="28"/>
      <c r="B3" s="28"/>
      <c r="C3" s="28"/>
      <c r="D3" s="28"/>
      <c r="E3" s="28"/>
      <c r="F3" s="28"/>
    </row>
    <row r="4" spans="1:7" s="16" customFormat="1" x14ac:dyDescent="0.25">
      <c r="A4" s="30" t="s">
        <v>124</v>
      </c>
      <c r="B4" s="30" t="str">
        <f>'Prime Réc'!B4</f>
        <v>NASSIF HAUT</v>
      </c>
      <c r="C4" s="27" t="s">
        <v>125</v>
      </c>
      <c r="D4" s="8" t="s">
        <v>17</v>
      </c>
      <c r="E4" s="8"/>
      <c r="F4" s="8"/>
    </row>
    <row r="5" spans="1:7" s="16" customFormat="1" x14ac:dyDescent="0.25">
      <c r="A5" s="1" t="s">
        <v>5</v>
      </c>
      <c r="B5" t="s">
        <v>122</v>
      </c>
      <c r="C5" s="8"/>
      <c r="D5" s="8"/>
      <c r="E5" s="8"/>
      <c r="F5" s="8"/>
    </row>
    <row r="6" spans="1:7" s="16" customFormat="1" x14ac:dyDescent="0.25">
      <c r="A6" s="8"/>
      <c r="B6" s="8"/>
      <c r="C6" s="8"/>
      <c r="D6" s="8"/>
      <c r="E6" s="8"/>
      <c r="F6" s="8"/>
    </row>
    <row r="7" spans="1:7" x14ac:dyDescent="0.25">
      <c r="D7" s="1" t="s">
        <v>27</v>
      </c>
    </row>
    <row r="8" spans="1:7" x14ac:dyDescent="0.25">
      <c r="A8" s="1" t="s">
        <v>0</v>
      </c>
      <c r="B8" s="1" t="s">
        <v>1</v>
      </c>
      <c r="C8" s="1" t="s">
        <v>2</v>
      </c>
      <c r="D8" t="s">
        <v>158</v>
      </c>
      <c r="E8" t="s">
        <v>28</v>
      </c>
      <c r="F8" t="s">
        <v>29</v>
      </c>
      <c r="G8" t="s">
        <v>30</v>
      </c>
    </row>
    <row r="9" spans="1:7" x14ac:dyDescent="0.25">
      <c r="A9" t="s">
        <v>123</v>
      </c>
      <c r="D9" s="2">
        <v>0</v>
      </c>
      <c r="E9" s="31">
        <v>0</v>
      </c>
      <c r="F9" s="31">
        <v>0</v>
      </c>
      <c r="G9" s="31">
        <v>0</v>
      </c>
    </row>
    <row r="10" spans="1:7" x14ac:dyDescent="0.25">
      <c r="A10" t="s">
        <v>6</v>
      </c>
      <c r="D10" s="2">
        <v>0</v>
      </c>
      <c r="E10" s="31">
        <v>0</v>
      </c>
      <c r="F10" s="31">
        <v>0</v>
      </c>
      <c r="G10" s="31">
        <v>0</v>
      </c>
    </row>
  </sheetData>
  <mergeCells count="1">
    <mergeCell ref="A2:G2"/>
  </mergeCells>
  <conditionalFormatting pivot="1" sqref="G9">
    <cfRule type="expression" dxfId="88" priority="1">
      <formula>1=1</formula>
    </cfRule>
  </conditionalFormatting>
  <pageMargins left="0.25" right="0.25" top="0.75" bottom="0.75" header="0.3" footer="0.3"/>
  <pageSetup paperSize="9" scale="99" fitToHeight="0" orientation="portrait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99"/>
  </sheetPr>
  <dimension ref="A1:T1001"/>
  <sheetViews>
    <sheetView workbookViewId="0">
      <pane ySplit="2" topLeftCell="A3" activePane="bottomLeft" state="frozen"/>
      <selection pane="bottomLeft" activeCell="J1" sqref="J1"/>
    </sheetView>
  </sheetViews>
  <sheetFormatPr baseColWidth="10" defaultRowHeight="15" x14ac:dyDescent="0.25"/>
  <cols>
    <col min="1" max="3" width="11.42578125" style="9"/>
    <col min="4" max="4" width="11.42578125" style="48"/>
    <col min="5" max="6" width="11.42578125" style="9"/>
    <col min="10" max="10" width="8.28515625" customWidth="1"/>
    <col min="11" max="11" width="9" customWidth="1"/>
    <col min="12" max="12" width="13.7109375" bestFit="1" customWidth="1"/>
    <col min="13" max="13" width="13.7109375" customWidth="1"/>
    <col min="14" max="15" width="8.28515625" customWidth="1"/>
    <col min="16" max="16" width="8.140625" customWidth="1"/>
    <col min="17" max="17" width="18.85546875" customWidth="1"/>
    <col min="18" max="18" width="24.85546875" customWidth="1"/>
    <col min="19" max="19" width="18.85546875" customWidth="1"/>
    <col min="20" max="20" width="19.140625" customWidth="1"/>
    <col min="21" max="21" width="14.5703125" customWidth="1"/>
    <col min="22" max="22" width="14.5703125" bestFit="1" customWidth="1"/>
  </cols>
  <sheetData>
    <row r="1" spans="1:20" x14ac:dyDescent="0.25">
      <c r="H1" s="52"/>
      <c r="I1" s="52"/>
      <c r="J1" s="52" t="s">
        <v>161</v>
      </c>
      <c r="K1" s="52"/>
      <c r="L1" s="52"/>
      <c r="M1" s="52"/>
      <c r="N1" s="52"/>
    </row>
    <row r="2" spans="1:20" x14ac:dyDescent="0.25">
      <c r="A2" s="10" t="s">
        <v>7</v>
      </c>
      <c r="B2" s="10" t="s">
        <v>1</v>
      </c>
      <c r="C2" s="10" t="s">
        <v>2</v>
      </c>
      <c r="D2" s="10" t="s">
        <v>185</v>
      </c>
      <c r="E2" s="9" t="s">
        <v>5</v>
      </c>
      <c r="F2" s="9" t="s">
        <v>36</v>
      </c>
      <c r="G2" t="s">
        <v>0</v>
      </c>
      <c r="H2" s="42" t="s">
        <v>148</v>
      </c>
      <c r="I2" s="42" t="s">
        <v>149</v>
      </c>
      <c r="J2" s="42" t="s">
        <v>150</v>
      </c>
      <c r="K2" s="42" t="s">
        <v>151</v>
      </c>
      <c r="L2" s="42" t="s">
        <v>152</v>
      </c>
      <c r="M2" s="42" t="s">
        <v>153</v>
      </c>
      <c r="N2" s="42" t="s">
        <v>175</v>
      </c>
      <c r="O2" s="20" t="s">
        <v>118</v>
      </c>
      <c r="P2" s="20" t="s">
        <v>120</v>
      </c>
      <c r="Q2" s="20" t="s">
        <v>21</v>
      </c>
      <c r="R2" s="20" t="s">
        <v>22</v>
      </c>
      <c r="S2" s="20" t="s">
        <v>23</v>
      </c>
      <c r="T2" s="20" t="s">
        <v>184</v>
      </c>
    </row>
    <row r="3" spans="1:20" x14ac:dyDescent="0.25">
      <c r="A3" s="11" t="str">
        <f>IF(Tableau517[[#This Row],[Semaine]]="","",VLOOKUP(Tableau517[[#This Row],[Semaine]],Listes!$A:$B,2,FALSE))</f>
        <v/>
      </c>
      <c r="B3" s="11" t="str">
        <f>IF(ISBLANK(Tableau517[[#This Row],[Matricule]]),"",VLOOKUP(Tableau517[[#This Row],[Matricule]],#REF!,2,FALSE))</f>
        <v/>
      </c>
      <c r="C3" s="11" t="str">
        <f>IF(ISBLANK(Tableau517[[#This Row],[Matricule]]),"",VLOOKUP(Tableau517[[#This Row],[Matricule]],#REF!,3,FALSE))</f>
        <v/>
      </c>
      <c r="D3" s="11" t="str">
        <f>CONCATENATE(Tableau517[[#This Row],[Semaine]],Tableau517[[#This Row],[Matricule]])</f>
        <v/>
      </c>
      <c r="E3" s="26"/>
      <c r="F3" s="26"/>
      <c r="G3" s="8"/>
      <c r="H3" s="8"/>
      <c r="I3" s="8"/>
      <c r="J3" s="8"/>
      <c r="K3" s="8"/>
      <c r="L3" s="8"/>
      <c r="M3" s="8"/>
      <c r="N3" s="8"/>
      <c r="O3" s="14">
        <f>COUNTIF(Tableau517[[#This Row],[Lundi]:[Dimanche]],"&gt;0")</f>
        <v>0</v>
      </c>
      <c r="P3" s="14">
        <f>SUM(Tableau517[[#This Row],[Lundi]:[Dimanche]])</f>
        <v>0</v>
      </c>
      <c r="Q3" s="14">
        <f>COUNTIF(Tableau517[[#This Row],[Lundi]:[Dimanche]],"&gt;=100")*1000</f>
        <v>0</v>
      </c>
      <c r="R3" s="14">
        <f t="shared" ref="R3:R66" si="0">+IF(P3&gt;600,(P3-600)*40,0)</f>
        <v>0</v>
      </c>
      <c r="S3" s="14">
        <f t="shared" ref="S3:S66" si="1">+Q3+R3</f>
        <v>0</v>
      </c>
      <c r="T3" s="15" t="str">
        <f>IF(Tableau517[[#This Row],[Matricule]]&gt;1,IF(COUNTIF(Tableau517[DateMatricule],Tableau517[[#This Row],[DateMatricule]])&gt;1,"Doublon",""),"")</f>
        <v/>
      </c>
    </row>
    <row r="4" spans="1:20" x14ac:dyDescent="0.25">
      <c r="A4" s="12" t="str">
        <f>IF(Tableau517[[#This Row],[Semaine]]="","",VLOOKUP(Tableau517[[#This Row],[Semaine]],Listes!$A:$B,2,FALSE))</f>
        <v/>
      </c>
      <c r="B4" s="12" t="str">
        <f>IF(ISBLANK(Tableau517[[#This Row],[Matricule]]),"",VLOOKUP(Tableau517[[#This Row],[Matricule]],#REF!,2,FALSE))</f>
        <v/>
      </c>
      <c r="C4" s="12" t="str">
        <f>IF(ISBLANK(Tableau517[[#This Row],[Matricule]]),"",VLOOKUP(Tableau517[[#This Row],[Matricule]],#REF!,3,FALSE))</f>
        <v/>
      </c>
      <c r="D4" s="12" t="str">
        <f>CONCATENATE(Tableau517[[#This Row],[Semaine]],Tableau517[[#This Row],[Matricule]])</f>
        <v/>
      </c>
      <c r="E4" s="26"/>
      <c r="F4" s="26"/>
      <c r="G4" s="8"/>
      <c r="H4" s="8"/>
      <c r="I4" s="8"/>
      <c r="J4" s="8"/>
      <c r="K4" s="8"/>
      <c r="L4" s="8"/>
      <c r="M4" s="8"/>
      <c r="N4" s="8"/>
      <c r="O4" s="14">
        <f>COUNTIF(Tableau517[[#This Row],[Lundi]:[Dimanche]],"&gt;0")</f>
        <v>0</v>
      </c>
      <c r="P4" s="14">
        <f>SUM(Tableau517[[#This Row],[Lundi]:[Dimanche]])</f>
        <v>0</v>
      </c>
      <c r="Q4" s="14">
        <f>COUNTIF(Tableau517[[#This Row],[Lundi]:[Dimanche]],"&gt;=100")*1000</f>
        <v>0</v>
      </c>
      <c r="R4" s="14">
        <f t="shared" si="0"/>
        <v>0</v>
      </c>
      <c r="S4" s="14">
        <f t="shared" si="1"/>
        <v>0</v>
      </c>
      <c r="T4" s="15" t="str">
        <f>IF(Tableau517[[#This Row],[Matricule]]&gt;1,IF(COUNTIF(Tableau517[DateMatricule],Tableau517[[#This Row],[DateMatricule]])&gt;1,"Doublon",""),"")</f>
        <v/>
      </c>
    </row>
    <row r="5" spans="1:20" x14ac:dyDescent="0.25">
      <c r="A5" s="12" t="str">
        <f>IF(Tableau517[[#This Row],[Semaine]]="","",VLOOKUP(Tableau517[[#This Row],[Semaine]],Listes!$A:$B,2,FALSE))</f>
        <v/>
      </c>
      <c r="B5" s="12" t="str">
        <f>IF(ISBLANK(Tableau517[[#This Row],[Matricule]]),"",VLOOKUP(Tableau517[[#This Row],[Matricule]],#REF!,2,FALSE))</f>
        <v/>
      </c>
      <c r="C5" s="12" t="str">
        <f>IF(ISBLANK(Tableau517[[#This Row],[Matricule]]),"",VLOOKUP(Tableau517[[#This Row],[Matricule]],#REF!,3,FALSE))</f>
        <v/>
      </c>
      <c r="D5" s="12" t="str">
        <f>CONCATENATE(Tableau517[[#This Row],[Semaine]],Tableau517[[#This Row],[Matricule]])</f>
        <v/>
      </c>
      <c r="E5" s="26"/>
      <c r="F5" s="26"/>
      <c r="G5" s="8"/>
      <c r="H5" s="8"/>
      <c r="I5" s="8"/>
      <c r="J5" s="8"/>
      <c r="K5" s="8"/>
      <c r="L5" s="8"/>
      <c r="M5" s="8"/>
      <c r="N5" s="8"/>
      <c r="O5" s="14">
        <f>COUNTIF(Tableau517[[#This Row],[Lundi]:[Dimanche]],"&gt;0")</f>
        <v>0</v>
      </c>
      <c r="P5" s="14">
        <f>SUM(Tableau517[[#This Row],[Lundi]:[Dimanche]])</f>
        <v>0</v>
      </c>
      <c r="Q5" s="14">
        <f>COUNTIF(Tableau517[[#This Row],[Lundi]:[Dimanche]],"&gt;=100")*1000</f>
        <v>0</v>
      </c>
      <c r="R5" s="14">
        <f t="shared" si="0"/>
        <v>0</v>
      </c>
      <c r="S5" s="14">
        <f t="shared" si="1"/>
        <v>0</v>
      </c>
      <c r="T5" s="15" t="str">
        <f>IF(Tableau517[[#This Row],[Matricule]]&gt;1,IF(COUNTIF(Tableau517[DateMatricule],Tableau517[[#This Row],[DateMatricule]])&gt;1,"Doublon",""),"")</f>
        <v/>
      </c>
    </row>
    <row r="6" spans="1:20" x14ac:dyDescent="0.25">
      <c r="A6" s="11" t="str">
        <f>IF(Tableau517[[#This Row],[Semaine]]="","",VLOOKUP(Tableau517[[#This Row],[Semaine]],Listes!$A:$B,2,FALSE))</f>
        <v/>
      </c>
      <c r="B6" s="11" t="str">
        <f>IF(ISBLANK(Tableau517[[#This Row],[Matricule]]),"",VLOOKUP(Tableau517[[#This Row],[Matricule]],#REF!,2,FALSE))</f>
        <v/>
      </c>
      <c r="C6" s="11" t="str">
        <f>IF(ISBLANK(Tableau517[[#This Row],[Matricule]]),"",VLOOKUP(Tableau517[[#This Row],[Matricule]],#REF!,3,FALSE))</f>
        <v/>
      </c>
      <c r="D6" s="11" t="str">
        <f>CONCATENATE(Tableau517[[#This Row],[Semaine]],Tableau517[[#This Row],[Matricule]])</f>
        <v/>
      </c>
      <c r="H6" s="8"/>
      <c r="I6" s="8"/>
      <c r="J6" s="8"/>
      <c r="K6" s="8"/>
      <c r="L6" s="8"/>
      <c r="M6" s="8"/>
      <c r="N6" s="8"/>
      <c r="O6" s="14">
        <f>COUNTIF(Tableau517[[#This Row],[Lundi]:[Dimanche]],"&gt;0")</f>
        <v>0</v>
      </c>
      <c r="P6" s="14">
        <f>SUM(Tableau517[[#This Row],[Lundi]:[Dimanche]])</f>
        <v>0</v>
      </c>
      <c r="Q6" s="14">
        <f>COUNTIF(Tableau517[[#This Row],[Lundi]:[Dimanche]],"&gt;=100")*1000</f>
        <v>0</v>
      </c>
      <c r="R6" s="14">
        <f t="shared" si="0"/>
        <v>0</v>
      </c>
      <c r="S6" s="14">
        <f t="shared" si="1"/>
        <v>0</v>
      </c>
      <c r="T6" s="15" t="str">
        <f>IF(Tableau517[[#This Row],[Matricule]]&gt;1,IF(COUNTIF(Tableau517[DateMatricule],Tableau517[[#This Row],[DateMatricule]])&gt;1,"Doublon",""),"")</f>
        <v/>
      </c>
    </row>
    <row r="7" spans="1:20" x14ac:dyDescent="0.25">
      <c r="A7" s="12" t="str">
        <f>IF(Tableau517[[#This Row],[Semaine]]="","",VLOOKUP(Tableau517[[#This Row],[Semaine]],Listes!$A:$B,2,FALSE))</f>
        <v/>
      </c>
      <c r="B7" s="12" t="str">
        <f>IF(ISBLANK(Tableau517[[#This Row],[Matricule]]),"",VLOOKUP(Tableau517[[#This Row],[Matricule]],#REF!,2,FALSE))</f>
        <v/>
      </c>
      <c r="C7" s="12" t="str">
        <f>IF(ISBLANK(Tableau517[[#This Row],[Matricule]]),"",VLOOKUP(Tableau517[[#This Row],[Matricule]],#REF!,3,FALSE))</f>
        <v/>
      </c>
      <c r="D7" s="12" t="str">
        <f>CONCATENATE(Tableau517[[#This Row],[Semaine]],Tableau517[[#This Row],[Matricule]])</f>
        <v/>
      </c>
      <c r="H7" s="8"/>
      <c r="I7" s="8"/>
      <c r="J7" s="8"/>
      <c r="K7" s="8"/>
      <c r="L7" s="8"/>
      <c r="M7" s="8"/>
      <c r="N7" s="8"/>
      <c r="O7" s="14">
        <f>COUNTIF(Tableau517[[#This Row],[Lundi]:[Dimanche]],"&gt;0")</f>
        <v>0</v>
      </c>
      <c r="P7" s="14">
        <f>SUM(Tableau517[[#This Row],[Lundi]:[Dimanche]])</f>
        <v>0</v>
      </c>
      <c r="Q7" s="14">
        <f>COUNTIF(Tableau517[[#This Row],[Lundi]:[Dimanche]],"&gt;=100")*1000</f>
        <v>0</v>
      </c>
      <c r="R7" s="14">
        <f t="shared" si="0"/>
        <v>0</v>
      </c>
      <c r="S7" s="14">
        <f t="shared" si="1"/>
        <v>0</v>
      </c>
      <c r="T7" s="15" t="str">
        <f>IF(Tableau517[[#This Row],[Matricule]]&gt;1,IF(COUNTIF(Tableau517[DateMatricule],Tableau517[[#This Row],[DateMatricule]])&gt;1,"Doublon",""),"")</f>
        <v/>
      </c>
    </row>
    <row r="8" spans="1:20" x14ac:dyDescent="0.25">
      <c r="A8" s="12" t="str">
        <f>IF(Tableau517[[#This Row],[Semaine]]="","",VLOOKUP(Tableau517[[#This Row],[Semaine]],Listes!$A:$B,2,FALSE))</f>
        <v/>
      </c>
      <c r="B8" s="12" t="str">
        <f>IF(ISBLANK(Tableau517[[#This Row],[Matricule]]),"",VLOOKUP(Tableau517[[#This Row],[Matricule]],#REF!,2,FALSE))</f>
        <v/>
      </c>
      <c r="C8" s="12" t="str">
        <f>IF(ISBLANK(Tableau517[[#This Row],[Matricule]]),"",VLOOKUP(Tableau517[[#This Row],[Matricule]],#REF!,3,FALSE))</f>
        <v/>
      </c>
      <c r="D8" s="12" t="str">
        <f>CONCATENATE(Tableau517[[#This Row],[Semaine]],Tableau517[[#This Row],[Matricule]])</f>
        <v/>
      </c>
      <c r="H8" s="8"/>
      <c r="I8" s="8"/>
      <c r="J8" s="8"/>
      <c r="K8" s="8"/>
      <c r="L8" s="8"/>
      <c r="M8" s="8"/>
      <c r="N8" s="8"/>
      <c r="O8" s="14">
        <f>COUNTIF(Tableau517[[#This Row],[Lundi]:[Dimanche]],"&gt;0")</f>
        <v>0</v>
      </c>
      <c r="P8" s="14">
        <f>SUM(Tableau517[[#This Row],[Lundi]:[Dimanche]])</f>
        <v>0</v>
      </c>
      <c r="Q8" s="14">
        <f>COUNTIF(Tableau517[[#This Row],[Lundi]:[Dimanche]],"&gt;=100")*1000</f>
        <v>0</v>
      </c>
      <c r="R8" s="14">
        <f t="shared" si="0"/>
        <v>0</v>
      </c>
      <c r="S8" s="14">
        <f t="shared" si="1"/>
        <v>0</v>
      </c>
      <c r="T8" s="15" t="str">
        <f>IF(Tableau517[[#This Row],[Matricule]]&gt;1,IF(COUNTIF(Tableau517[DateMatricule],Tableau517[[#This Row],[DateMatricule]])&gt;1,"Doublon",""),"")</f>
        <v/>
      </c>
    </row>
    <row r="9" spans="1:20" x14ac:dyDescent="0.25">
      <c r="A9" s="12" t="str">
        <f>IF(Tableau517[[#This Row],[Semaine]]="","",VLOOKUP(Tableau517[[#This Row],[Semaine]],Listes!$A:$B,2,FALSE))</f>
        <v/>
      </c>
      <c r="B9" s="12" t="str">
        <f>IF(ISBLANK(Tableau517[[#This Row],[Matricule]]),"",VLOOKUP(Tableau517[[#This Row],[Matricule]],#REF!,2,FALSE))</f>
        <v/>
      </c>
      <c r="C9" s="12" t="str">
        <f>IF(ISBLANK(Tableau517[[#This Row],[Matricule]]),"",VLOOKUP(Tableau517[[#This Row],[Matricule]],#REF!,3,FALSE))</f>
        <v/>
      </c>
      <c r="D9" s="12" t="str">
        <f>CONCATENATE(Tableau517[[#This Row],[Semaine]],Tableau517[[#This Row],[Matricule]])</f>
        <v/>
      </c>
      <c r="H9" s="8"/>
      <c r="I9" s="8"/>
      <c r="J9" s="8"/>
      <c r="K9" s="8"/>
      <c r="L9" s="8"/>
      <c r="M9" s="8"/>
      <c r="N9" s="8"/>
      <c r="O9" s="14">
        <f>COUNTIF(Tableau517[[#This Row],[Lundi]:[Dimanche]],"&gt;0")</f>
        <v>0</v>
      </c>
      <c r="P9" s="14">
        <f>SUM(Tableau517[[#This Row],[Lundi]:[Dimanche]])</f>
        <v>0</v>
      </c>
      <c r="Q9" s="14">
        <f>COUNTIF(Tableau517[[#This Row],[Lundi]:[Dimanche]],"&gt;=100")*1000</f>
        <v>0</v>
      </c>
      <c r="R9" s="14">
        <f t="shared" si="0"/>
        <v>0</v>
      </c>
      <c r="S9" s="14">
        <f t="shared" si="1"/>
        <v>0</v>
      </c>
      <c r="T9" s="15" t="str">
        <f>IF(Tableau517[[#This Row],[Matricule]]&gt;1,IF(COUNTIF(Tableau517[DateMatricule],Tableau517[[#This Row],[DateMatricule]])&gt;1,"Doublon",""),"")</f>
        <v/>
      </c>
    </row>
    <row r="10" spans="1:20" x14ac:dyDescent="0.25">
      <c r="A10" s="12" t="str">
        <f>IF(Tableau517[[#This Row],[Semaine]]="","",VLOOKUP(Tableau517[[#This Row],[Semaine]],Listes!$A:$B,2,FALSE))</f>
        <v/>
      </c>
      <c r="B10" s="12" t="str">
        <f>IF(ISBLANK(Tableau517[[#This Row],[Matricule]]),"",VLOOKUP(Tableau517[[#This Row],[Matricule]],#REF!,2,FALSE))</f>
        <v/>
      </c>
      <c r="C10" s="12" t="str">
        <f>IF(ISBLANK(Tableau517[[#This Row],[Matricule]]),"",VLOOKUP(Tableau517[[#This Row],[Matricule]],#REF!,3,FALSE))</f>
        <v/>
      </c>
      <c r="D10" s="12" t="str">
        <f>CONCATENATE(Tableau517[[#This Row],[Semaine]],Tableau517[[#This Row],[Matricule]])</f>
        <v/>
      </c>
      <c r="H10" s="8"/>
      <c r="I10" s="8"/>
      <c r="J10" s="8"/>
      <c r="K10" s="8"/>
      <c r="L10" s="8"/>
      <c r="M10" s="8"/>
      <c r="N10" s="8"/>
      <c r="O10" s="14">
        <f>COUNTIF(Tableau517[[#This Row],[Lundi]:[Dimanche]],"&gt;0")</f>
        <v>0</v>
      </c>
      <c r="P10" s="14">
        <f>SUM(Tableau517[[#This Row],[Lundi]:[Dimanche]])</f>
        <v>0</v>
      </c>
      <c r="Q10" s="14">
        <f>COUNTIF(Tableau517[[#This Row],[Lundi]:[Dimanche]],"&gt;=100")*1000</f>
        <v>0</v>
      </c>
      <c r="R10" s="14">
        <f t="shared" si="0"/>
        <v>0</v>
      </c>
      <c r="S10" s="14">
        <f t="shared" si="1"/>
        <v>0</v>
      </c>
      <c r="T10" s="15" t="str">
        <f>IF(Tableau517[[#This Row],[Matricule]]&gt;1,IF(COUNTIF(Tableau517[DateMatricule],Tableau517[[#This Row],[DateMatricule]])&gt;1,"Doublon",""),"")</f>
        <v/>
      </c>
    </row>
    <row r="11" spans="1:20" x14ac:dyDescent="0.25">
      <c r="A11" s="12" t="str">
        <f>IF(Tableau517[[#This Row],[Semaine]]="","",VLOOKUP(Tableau517[[#This Row],[Semaine]],Listes!$A:$B,2,FALSE))</f>
        <v/>
      </c>
      <c r="B11" s="12" t="str">
        <f>IF(ISBLANK(Tableau517[[#This Row],[Matricule]]),"",VLOOKUP(Tableau517[[#This Row],[Matricule]],#REF!,2,FALSE))</f>
        <v/>
      </c>
      <c r="C11" s="12" t="str">
        <f>IF(ISBLANK(Tableau517[[#This Row],[Matricule]]),"",VLOOKUP(Tableau517[[#This Row],[Matricule]],#REF!,3,FALSE))</f>
        <v/>
      </c>
      <c r="D11" s="12" t="str">
        <f>CONCATENATE(Tableau517[[#This Row],[Semaine]],Tableau517[[#This Row],[Matricule]])</f>
        <v/>
      </c>
      <c r="H11" s="8"/>
      <c r="I11" s="8"/>
      <c r="J11" s="8"/>
      <c r="K11" s="8"/>
      <c r="L11" s="8"/>
      <c r="M11" s="8"/>
      <c r="N11" s="8"/>
      <c r="O11" s="14">
        <f>COUNTIF(Tableau517[[#This Row],[Lundi]:[Dimanche]],"&gt;0")</f>
        <v>0</v>
      </c>
      <c r="P11" s="14">
        <f>SUM(Tableau517[[#This Row],[Lundi]:[Dimanche]])</f>
        <v>0</v>
      </c>
      <c r="Q11" s="14">
        <f>COUNTIF(Tableau517[[#This Row],[Lundi]:[Dimanche]],"&gt;=100")*1000</f>
        <v>0</v>
      </c>
      <c r="R11" s="14">
        <f t="shared" si="0"/>
        <v>0</v>
      </c>
      <c r="S11" s="14">
        <f t="shared" si="1"/>
        <v>0</v>
      </c>
      <c r="T11" s="15" t="str">
        <f>IF(Tableau517[[#This Row],[Matricule]]&gt;1,IF(COUNTIF(Tableau517[DateMatricule],Tableau517[[#This Row],[DateMatricule]])&gt;1,"Doublon",""),"")</f>
        <v/>
      </c>
    </row>
    <row r="12" spans="1:20" x14ac:dyDescent="0.25">
      <c r="A12" s="12" t="str">
        <f>IF(Tableau517[[#This Row],[Semaine]]="","",VLOOKUP(Tableau517[[#This Row],[Semaine]],Listes!$A:$B,2,FALSE))</f>
        <v/>
      </c>
      <c r="B12" s="12" t="str">
        <f>IF(ISBLANK(Tableau517[[#This Row],[Matricule]]),"",VLOOKUP(Tableau517[[#This Row],[Matricule]],#REF!,2,FALSE))</f>
        <v/>
      </c>
      <c r="C12" s="12" t="str">
        <f>IF(ISBLANK(Tableau517[[#This Row],[Matricule]]),"",VLOOKUP(Tableau517[[#This Row],[Matricule]],#REF!,3,FALSE))</f>
        <v/>
      </c>
      <c r="D12" s="12" t="str">
        <f>CONCATENATE(Tableau517[[#This Row],[Semaine]],Tableau517[[#This Row],[Matricule]])</f>
        <v/>
      </c>
      <c r="H12" s="8"/>
      <c r="I12" s="8"/>
      <c r="J12" s="8"/>
      <c r="K12" s="8"/>
      <c r="L12" s="8"/>
      <c r="M12" s="8"/>
      <c r="N12" s="8"/>
      <c r="O12" s="14">
        <f>COUNTIF(Tableau517[[#This Row],[Lundi]:[Dimanche]],"&gt;0")</f>
        <v>0</v>
      </c>
      <c r="P12" s="14">
        <f>SUM(Tableau517[[#This Row],[Lundi]:[Dimanche]])</f>
        <v>0</v>
      </c>
      <c r="Q12" s="14">
        <f>COUNTIF(Tableau517[[#This Row],[Lundi]:[Dimanche]],"&gt;=100")*1000</f>
        <v>0</v>
      </c>
      <c r="R12" s="14">
        <f t="shared" si="0"/>
        <v>0</v>
      </c>
      <c r="S12" s="14">
        <f t="shared" si="1"/>
        <v>0</v>
      </c>
      <c r="T12" s="15" t="str">
        <f>IF(Tableau517[[#This Row],[Matricule]]&gt;1,IF(COUNTIF(Tableau517[DateMatricule],Tableau517[[#This Row],[DateMatricule]])&gt;1,"Doublon",""),"")</f>
        <v/>
      </c>
    </row>
    <row r="13" spans="1:20" x14ac:dyDescent="0.25">
      <c r="A13" s="12" t="str">
        <f>IF(Tableau517[[#This Row],[Semaine]]="","",VLOOKUP(Tableau517[[#This Row],[Semaine]],Listes!$A:$B,2,FALSE))</f>
        <v/>
      </c>
      <c r="B13" s="12" t="str">
        <f>IF(ISBLANK(Tableau517[[#This Row],[Matricule]]),"",VLOOKUP(Tableau517[[#This Row],[Matricule]],#REF!,2,FALSE))</f>
        <v/>
      </c>
      <c r="C13" s="12" t="str">
        <f>IF(ISBLANK(Tableau517[[#This Row],[Matricule]]),"",VLOOKUP(Tableau517[[#This Row],[Matricule]],#REF!,3,FALSE))</f>
        <v/>
      </c>
      <c r="D13" s="12" t="str">
        <f>CONCATENATE(Tableau517[[#This Row],[Semaine]],Tableau517[[#This Row],[Matricule]])</f>
        <v/>
      </c>
      <c r="H13" s="8"/>
      <c r="I13" s="8"/>
      <c r="J13" s="8"/>
      <c r="K13" s="8"/>
      <c r="L13" s="8"/>
      <c r="M13" s="8"/>
      <c r="N13" s="8"/>
      <c r="O13" s="14">
        <f>COUNTIF(Tableau517[[#This Row],[Lundi]:[Dimanche]],"&gt;0")</f>
        <v>0</v>
      </c>
      <c r="P13" s="14">
        <f>SUM(Tableau517[[#This Row],[Lundi]:[Dimanche]])</f>
        <v>0</v>
      </c>
      <c r="Q13" s="14">
        <f>COUNTIF(Tableau517[[#This Row],[Lundi]:[Dimanche]],"&gt;=100")*1000</f>
        <v>0</v>
      </c>
      <c r="R13" s="14">
        <f t="shared" si="0"/>
        <v>0</v>
      </c>
      <c r="S13" s="14">
        <f t="shared" si="1"/>
        <v>0</v>
      </c>
      <c r="T13" s="15" t="str">
        <f>IF(Tableau517[[#This Row],[Matricule]]&gt;1,IF(COUNTIF(Tableau517[DateMatricule],Tableau517[[#This Row],[DateMatricule]])&gt;1,"Doublon",""),"")</f>
        <v/>
      </c>
    </row>
    <row r="14" spans="1:20" x14ac:dyDescent="0.25">
      <c r="A14" s="12" t="str">
        <f>IF(Tableau517[[#This Row],[Semaine]]="","",VLOOKUP(Tableau517[[#This Row],[Semaine]],Listes!$A:$B,2,FALSE))</f>
        <v/>
      </c>
      <c r="B14" s="12" t="str">
        <f>IF(ISBLANK(Tableau517[[#This Row],[Matricule]]),"",VLOOKUP(Tableau517[[#This Row],[Matricule]],#REF!,2,FALSE))</f>
        <v/>
      </c>
      <c r="C14" s="12" t="str">
        <f>IF(ISBLANK(Tableau517[[#This Row],[Matricule]]),"",VLOOKUP(Tableau517[[#This Row],[Matricule]],#REF!,3,FALSE))</f>
        <v/>
      </c>
      <c r="D14" s="12" t="str">
        <f>CONCATENATE(Tableau517[[#This Row],[Semaine]],Tableau517[[#This Row],[Matricule]])</f>
        <v/>
      </c>
      <c r="H14" s="8"/>
      <c r="I14" s="8"/>
      <c r="J14" s="8"/>
      <c r="K14" s="8"/>
      <c r="L14" s="8"/>
      <c r="M14" s="8"/>
      <c r="N14" s="8"/>
      <c r="O14" s="14">
        <f>COUNTIF(Tableau517[[#This Row],[Lundi]:[Dimanche]],"&gt;0")</f>
        <v>0</v>
      </c>
      <c r="P14" s="14">
        <f>SUM(Tableau517[[#This Row],[Lundi]:[Dimanche]])</f>
        <v>0</v>
      </c>
      <c r="Q14" s="14">
        <f>COUNTIF(Tableau517[[#This Row],[Lundi]:[Dimanche]],"&gt;=100")*1000</f>
        <v>0</v>
      </c>
      <c r="R14" s="14">
        <f t="shared" si="0"/>
        <v>0</v>
      </c>
      <c r="S14" s="14">
        <f t="shared" si="1"/>
        <v>0</v>
      </c>
      <c r="T14" s="15" t="str">
        <f>IF(Tableau517[[#This Row],[Matricule]]&gt;1,IF(COUNTIF(Tableau517[DateMatricule],Tableau517[[#This Row],[DateMatricule]])&gt;1,"Doublon",""),"")</f>
        <v/>
      </c>
    </row>
    <row r="15" spans="1:20" x14ac:dyDescent="0.25">
      <c r="A15" s="12" t="str">
        <f>IF(Tableau517[[#This Row],[Semaine]]="","",VLOOKUP(Tableau517[[#This Row],[Semaine]],Listes!$A:$B,2,FALSE))</f>
        <v/>
      </c>
      <c r="B15" s="12" t="str">
        <f>IF(ISBLANK(Tableau517[[#This Row],[Matricule]]),"",VLOOKUP(Tableau517[[#This Row],[Matricule]],#REF!,2,FALSE))</f>
        <v/>
      </c>
      <c r="C15" s="12" t="str">
        <f>IF(ISBLANK(Tableau517[[#This Row],[Matricule]]),"",VLOOKUP(Tableau517[[#This Row],[Matricule]],#REF!,3,FALSE))</f>
        <v/>
      </c>
      <c r="D15" s="12" t="str">
        <f>CONCATENATE(Tableau517[[#This Row],[Semaine]],Tableau517[[#This Row],[Matricule]])</f>
        <v/>
      </c>
      <c r="H15" s="8"/>
      <c r="I15" s="8"/>
      <c r="J15" s="8"/>
      <c r="K15" s="8"/>
      <c r="L15" s="8"/>
      <c r="M15" s="8"/>
      <c r="N15" s="8"/>
      <c r="O15" s="14">
        <f>COUNTIF(Tableau517[[#This Row],[Lundi]:[Dimanche]],"&gt;0")</f>
        <v>0</v>
      </c>
      <c r="P15" s="14">
        <f>SUM(Tableau517[[#This Row],[Lundi]:[Dimanche]])</f>
        <v>0</v>
      </c>
      <c r="Q15" s="14">
        <f>COUNTIF(Tableau517[[#This Row],[Lundi]:[Dimanche]],"&gt;=100")*1000</f>
        <v>0</v>
      </c>
      <c r="R15" s="14">
        <f t="shared" si="0"/>
        <v>0</v>
      </c>
      <c r="S15" s="14">
        <f t="shared" si="1"/>
        <v>0</v>
      </c>
      <c r="T15" s="15" t="str">
        <f>IF(Tableau517[[#This Row],[Matricule]]&gt;1,IF(COUNTIF(Tableau517[DateMatricule],Tableau517[[#This Row],[DateMatricule]])&gt;1,"Doublon",""),"")</f>
        <v/>
      </c>
    </row>
    <row r="16" spans="1:20" x14ac:dyDescent="0.25">
      <c r="A16" s="12" t="str">
        <f>IF(Tableau517[[#This Row],[Semaine]]="","",VLOOKUP(Tableau517[[#This Row],[Semaine]],Listes!$A:$B,2,FALSE))</f>
        <v/>
      </c>
      <c r="B16" s="12" t="str">
        <f>IF(ISBLANK(Tableau517[[#This Row],[Matricule]]),"",VLOOKUP(Tableau517[[#This Row],[Matricule]],#REF!,2,FALSE))</f>
        <v/>
      </c>
      <c r="C16" s="12" t="str">
        <f>IF(ISBLANK(Tableau517[[#This Row],[Matricule]]),"",VLOOKUP(Tableau517[[#This Row],[Matricule]],#REF!,3,FALSE))</f>
        <v/>
      </c>
      <c r="D16" s="12" t="str">
        <f>CONCATENATE(Tableau517[[#This Row],[Semaine]],Tableau517[[#This Row],[Matricule]])</f>
        <v/>
      </c>
      <c r="H16" s="8"/>
      <c r="I16" s="8"/>
      <c r="J16" s="8"/>
      <c r="K16" s="8"/>
      <c r="L16" s="8"/>
      <c r="M16" s="8"/>
      <c r="N16" s="8"/>
      <c r="O16" s="14">
        <f>COUNTIF(Tableau517[[#This Row],[Lundi]:[Dimanche]],"&gt;0")</f>
        <v>0</v>
      </c>
      <c r="P16" s="14">
        <f>SUM(Tableau517[[#This Row],[Lundi]:[Dimanche]])</f>
        <v>0</v>
      </c>
      <c r="Q16" s="14">
        <f>COUNTIF(Tableau517[[#This Row],[Lundi]:[Dimanche]],"&gt;=100")*1000</f>
        <v>0</v>
      </c>
      <c r="R16" s="14">
        <f t="shared" si="0"/>
        <v>0</v>
      </c>
      <c r="S16" s="14">
        <f t="shared" si="1"/>
        <v>0</v>
      </c>
      <c r="T16" s="15" t="str">
        <f>IF(Tableau517[[#This Row],[Matricule]]&gt;1,IF(COUNTIF(Tableau517[DateMatricule],Tableau517[[#This Row],[DateMatricule]])&gt;1,"Doublon",""),"")</f>
        <v/>
      </c>
    </row>
    <row r="17" spans="1:20" x14ac:dyDescent="0.25">
      <c r="A17" s="12" t="str">
        <f>IF(Tableau517[[#This Row],[Semaine]]="","",VLOOKUP(Tableau517[[#This Row],[Semaine]],Listes!$A:$B,2,FALSE))</f>
        <v/>
      </c>
      <c r="B17" s="12" t="str">
        <f>IF(ISBLANK(Tableau517[[#This Row],[Matricule]]),"",VLOOKUP(Tableau517[[#This Row],[Matricule]],#REF!,2,FALSE))</f>
        <v/>
      </c>
      <c r="C17" s="12" t="str">
        <f>IF(ISBLANK(Tableau517[[#This Row],[Matricule]]),"",VLOOKUP(Tableau517[[#This Row],[Matricule]],#REF!,3,FALSE))</f>
        <v/>
      </c>
      <c r="D17" s="12" t="str">
        <f>CONCATENATE(Tableau517[[#This Row],[Semaine]],Tableau517[[#This Row],[Matricule]])</f>
        <v/>
      </c>
      <c r="H17" s="8"/>
      <c r="I17" s="8"/>
      <c r="J17" s="8"/>
      <c r="K17" s="8"/>
      <c r="L17" s="8"/>
      <c r="M17" s="8"/>
      <c r="N17" s="8"/>
      <c r="O17" s="14">
        <f>COUNTIF(Tableau517[[#This Row],[Lundi]:[Dimanche]],"&gt;0")</f>
        <v>0</v>
      </c>
      <c r="P17" s="14">
        <f>SUM(Tableau517[[#This Row],[Lundi]:[Dimanche]])</f>
        <v>0</v>
      </c>
      <c r="Q17" s="14">
        <f>COUNTIF(Tableau517[[#This Row],[Lundi]:[Dimanche]],"&gt;=100")*1000</f>
        <v>0</v>
      </c>
      <c r="R17" s="14">
        <f t="shared" si="0"/>
        <v>0</v>
      </c>
      <c r="S17" s="14">
        <f t="shared" si="1"/>
        <v>0</v>
      </c>
      <c r="T17" s="15" t="str">
        <f>IF(Tableau517[[#This Row],[Matricule]]&gt;1,IF(COUNTIF(Tableau517[DateMatricule],Tableau517[[#This Row],[DateMatricule]])&gt;1,"Doublon",""),"")</f>
        <v/>
      </c>
    </row>
    <row r="18" spans="1:20" x14ac:dyDescent="0.25">
      <c r="A18" s="11" t="str">
        <f>IF(Tableau517[[#This Row],[Semaine]]="","",VLOOKUP(Tableau517[[#This Row],[Semaine]],Listes!$A:$B,2,FALSE))</f>
        <v/>
      </c>
      <c r="B18" s="11" t="str">
        <f>IF(ISBLANK(Tableau517[[#This Row],[Matricule]]),"",VLOOKUP(Tableau517[[#This Row],[Matricule]],#REF!,2,FALSE))</f>
        <v/>
      </c>
      <c r="C18" s="11" t="str">
        <f>IF(ISBLANK(Tableau517[[#This Row],[Matricule]]),"",VLOOKUP(Tableau517[[#This Row],[Matricule]],#REF!,3,FALSE))</f>
        <v/>
      </c>
      <c r="D18" s="11" t="str">
        <f>CONCATENATE(Tableau517[[#This Row],[Semaine]],Tableau517[[#This Row],[Matricule]])</f>
        <v/>
      </c>
      <c r="H18" s="8"/>
      <c r="I18" s="8"/>
      <c r="J18" s="8"/>
      <c r="K18" s="8"/>
      <c r="L18" s="8"/>
      <c r="M18" s="8"/>
      <c r="N18" s="8"/>
      <c r="O18" s="14">
        <f>COUNTIF(Tableau517[[#This Row],[Lundi]:[Dimanche]],"&gt;0")</f>
        <v>0</v>
      </c>
      <c r="P18" s="14">
        <f>SUM(Tableau517[[#This Row],[Lundi]:[Dimanche]])</f>
        <v>0</v>
      </c>
      <c r="Q18" s="14">
        <f>COUNTIF(Tableau517[[#This Row],[Lundi]:[Dimanche]],"&gt;=100")*1000</f>
        <v>0</v>
      </c>
      <c r="R18" s="14">
        <f t="shared" si="0"/>
        <v>0</v>
      </c>
      <c r="S18" s="14">
        <f t="shared" si="1"/>
        <v>0</v>
      </c>
      <c r="T18" s="15" t="str">
        <f>IF(Tableau517[[#This Row],[Matricule]]&gt;1,IF(COUNTIF(Tableau517[DateMatricule],Tableau517[[#This Row],[DateMatricule]])&gt;1,"Doublon",""),"")</f>
        <v/>
      </c>
    </row>
    <row r="19" spans="1:20" x14ac:dyDescent="0.25">
      <c r="A19" s="11" t="str">
        <f>IF(Tableau517[[#This Row],[Semaine]]="","",VLOOKUP(Tableau517[[#This Row],[Semaine]],Listes!$A:$B,2,FALSE))</f>
        <v/>
      </c>
      <c r="B19" s="11" t="str">
        <f>IF(ISBLANK(Tableau517[[#This Row],[Matricule]]),"",VLOOKUP(Tableau517[[#This Row],[Matricule]],#REF!,2,FALSE))</f>
        <v/>
      </c>
      <c r="C19" s="11" t="str">
        <f>IF(ISBLANK(Tableau517[[#This Row],[Matricule]]),"",VLOOKUP(Tableau517[[#This Row],[Matricule]],#REF!,3,FALSE))</f>
        <v/>
      </c>
      <c r="D19" s="11" t="str">
        <f>CONCATENATE(Tableau517[[#This Row],[Semaine]],Tableau517[[#This Row],[Matricule]])</f>
        <v/>
      </c>
      <c r="H19" s="8"/>
      <c r="I19" s="8"/>
      <c r="J19" s="8"/>
      <c r="K19" s="8"/>
      <c r="L19" s="8"/>
      <c r="M19" s="8"/>
      <c r="N19" s="8"/>
      <c r="O19" s="14">
        <f>COUNTIF(Tableau517[[#This Row],[Lundi]:[Dimanche]],"&gt;0")</f>
        <v>0</v>
      </c>
      <c r="P19" s="14">
        <f>SUM(Tableau517[[#This Row],[Lundi]:[Dimanche]])</f>
        <v>0</v>
      </c>
      <c r="Q19" s="14">
        <f>COUNTIF(Tableau517[[#This Row],[Lundi]:[Dimanche]],"&gt;=100")*1000</f>
        <v>0</v>
      </c>
      <c r="R19" s="14">
        <f t="shared" si="0"/>
        <v>0</v>
      </c>
      <c r="S19" s="14">
        <f t="shared" si="1"/>
        <v>0</v>
      </c>
      <c r="T19" s="15" t="str">
        <f>IF(Tableau517[[#This Row],[Matricule]]&gt;1,IF(COUNTIF(Tableau517[DateMatricule],Tableau517[[#This Row],[DateMatricule]])&gt;1,"Doublon",""),"")</f>
        <v/>
      </c>
    </row>
    <row r="20" spans="1:20" x14ac:dyDescent="0.25">
      <c r="A20" s="11" t="str">
        <f>IF(Tableau517[[#This Row],[Semaine]]="","",VLOOKUP(Tableau517[[#This Row],[Semaine]],Listes!$A:$B,2,FALSE))</f>
        <v/>
      </c>
      <c r="B20" s="11" t="str">
        <f>IF(ISBLANK(Tableau517[[#This Row],[Matricule]]),"",VLOOKUP(Tableau517[[#This Row],[Matricule]],#REF!,2,FALSE))</f>
        <v/>
      </c>
      <c r="C20" s="11" t="str">
        <f>IF(ISBLANK(Tableau517[[#This Row],[Matricule]]),"",VLOOKUP(Tableau517[[#This Row],[Matricule]],#REF!,3,FALSE))</f>
        <v/>
      </c>
      <c r="D20" s="11" t="str">
        <f>CONCATENATE(Tableau517[[#This Row],[Semaine]],Tableau517[[#This Row],[Matricule]])</f>
        <v/>
      </c>
      <c r="H20" s="8"/>
      <c r="I20" s="8"/>
      <c r="J20" s="8"/>
      <c r="K20" s="8"/>
      <c r="L20" s="8"/>
      <c r="M20" s="8"/>
      <c r="N20" s="8"/>
      <c r="O20" s="14">
        <f>COUNTIF(Tableau517[[#This Row],[Lundi]:[Dimanche]],"&gt;0")</f>
        <v>0</v>
      </c>
      <c r="P20" s="14">
        <f>SUM(Tableau517[[#This Row],[Lundi]:[Dimanche]])</f>
        <v>0</v>
      </c>
      <c r="Q20" s="14">
        <f>COUNTIF(Tableau517[[#This Row],[Lundi]:[Dimanche]],"&gt;=100")*1000</f>
        <v>0</v>
      </c>
      <c r="R20" s="14">
        <f t="shared" si="0"/>
        <v>0</v>
      </c>
      <c r="S20" s="14">
        <f t="shared" si="1"/>
        <v>0</v>
      </c>
      <c r="T20" s="15" t="str">
        <f>IF(Tableau517[[#This Row],[Matricule]]&gt;1,IF(COUNTIF(Tableau517[DateMatricule],Tableau517[[#This Row],[DateMatricule]])&gt;1,"Doublon",""),"")</f>
        <v/>
      </c>
    </row>
    <row r="21" spans="1:20" x14ac:dyDescent="0.25">
      <c r="A21" s="11" t="str">
        <f>IF(Tableau517[[#This Row],[Semaine]]="","",VLOOKUP(Tableau517[[#This Row],[Semaine]],Listes!$A:$B,2,FALSE))</f>
        <v/>
      </c>
      <c r="B21" s="11" t="str">
        <f>IF(ISBLANK(Tableau517[[#This Row],[Matricule]]),"",VLOOKUP(Tableau517[[#This Row],[Matricule]],#REF!,2,FALSE))</f>
        <v/>
      </c>
      <c r="C21" s="11" t="str">
        <f>IF(ISBLANK(Tableau517[[#This Row],[Matricule]]),"",VLOOKUP(Tableau517[[#This Row],[Matricule]],#REF!,3,FALSE))</f>
        <v/>
      </c>
      <c r="D21" s="11" t="str">
        <f>CONCATENATE(Tableau517[[#This Row],[Semaine]],Tableau517[[#This Row],[Matricule]])</f>
        <v/>
      </c>
      <c r="H21" s="8"/>
      <c r="I21" s="8"/>
      <c r="J21" s="8"/>
      <c r="K21" s="8"/>
      <c r="L21" s="8"/>
      <c r="M21" s="8"/>
      <c r="N21" s="8"/>
      <c r="O21" s="14">
        <f>COUNTIF(Tableau517[[#This Row],[Lundi]:[Dimanche]],"&gt;0")</f>
        <v>0</v>
      </c>
      <c r="P21" s="14">
        <f>SUM(Tableau517[[#This Row],[Lundi]:[Dimanche]])</f>
        <v>0</v>
      </c>
      <c r="Q21" s="14">
        <f>COUNTIF(Tableau517[[#This Row],[Lundi]:[Dimanche]],"&gt;=100")*1000</f>
        <v>0</v>
      </c>
      <c r="R21" s="14">
        <f t="shared" si="0"/>
        <v>0</v>
      </c>
      <c r="S21" s="14">
        <f t="shared" si="1"/>
        <v>0</v>
      </c>
      <c r="T21" s="15" t="str">
        <f>IF(Tableau517[[#This Row],[Matricule]]&gt;1,IF(COUNTIF(Tableau517[DateMatricule],Tableau517[[#This Row],[DateMatricule]])&gt;1,"Doublon",""),"")</f>
        <v/>
      </c>
    </row>
    <row r="22" spans="1:20" x14ac:dyDescent="0.25">
      <c r="A22" s="11" t="str">
        <f>IF(Tableau517[[#This Row],[Semaine]]="","",VLOOKUP(Tableau517[[#This Row],[Semaine]],Listes!$A:$B,2,FALSE))</f>
        <v/>
      </c>
      <c r="B22" s="11" t="str">
        <f>IF(ISBLANK(Tableau517[[#This Row],[Matricule]]),"",VLOOKUP(Tableau517[[#This Row],[Matricule]],#REF!,2,FALSE))</f>
        <v/>
      </c>
      <c r="C22" s="11" t="str">
        <f>IF(ISBLANK(Tableau517[[#This Row],[Matricule]]),"",VLOOKUP(Tableau517[[#This Row],[Matricule]],#REF!,3,FALSE))</f>
        <v/>
      </c>
      <c r="D22" s="11" t="str">
        <f>CONCATENATE(Tableau517[[#This Row],[Semaine]],Tableau517[[#This Row],[Matricule]])</f>
        <v/>
      </c>
      <c r="H22" s="8"/>
      <c r="I22" s="8"/>
      <c r="J22" s="8"/>
      <c r="K22" s="8"/>
      <c r="L22" s="8"/>
      <c r="M22" s="8"/>
      <c r="N22" s="8"/>
      <c r="O22" s="14">
        <f>COUNTIF(Tableau517[[#This Row],[Lundi]:[Dimanche]],"&gt;0")</f>
        <v>0</v>
      </c>
      <c r="P22" s="14">
        <f>SUM(Tableau517[[#This Row],[Lundi]:[Dimanche]])</f>
        <v>0</v>
      </c>
      <c r="Q22" s="14">
        <f>COUNTIF(Tableau517[[#This Row],[Lundi]:[Dimanche]],"&gt;=100")*1000</f>
        <v>0</v>
      </c>
      <c r="R22" s="14">
        <f t="shared" si="0"/>
        <v>0</v>
      </c>
      <c r="S22" s="14">
        <f t="shared" si="1"/>
        <v>0</v>
      </c>
      <c r="T22" s="15" t="str">
        <f>IF(Tableau517[[#This Row],[Matricule]]&gt;1,IF(COUNTIF(Tableau517[DateMatricule],Tableau517[[#This Row],[DateMatricule]])&gt;1,"Doublon",""),"")</f>
        <v/>
      </c>
    </row>
    <row r="23" spans="1:20" x14ac:dyDescent="0.25">
      <c r="A23" s="11" t="str">
        <f>IF(Tableau517[[#This Row],[Semaine]]="","",VLOOKUP(Tableau517[[#This Row],[Semaine]],Listes!$A:$B,2,FALSE))</f>
        <v/>
      </c>
      <c r="B23" s="11" t="str">
        <f>IF(ISBLANK(Tableau517[[#This Row],[Matricule]]),"",VLOOKUP(Tableau517[[#This Row],[Matricule]],#REF!,2,FALSE))</f>
        <v/>
      </c>
      <c r="C23" s="11" t="str">
        <f>IF(ISBLANK(Tableau517[[#This Row],[Matricule]]),"",VLOOKUP(Tableau517[[#This Row],[Matricule]],#REF!,3,FALSE))</f>
        <v/>
      </c>
      <c r="D23" s="11" t="str">
        <f>CONCATENATE(Tableau517[[#This Row],[Semaine]],Tableau517[[#This Row],[Matricule]])</f>
        <v/>
      </c>
      <c r="H23" s="8"/>
      <c r="I23" s="8"/>
      <c r="J23" s="8"/>
      <c r="K23" s="8"/>
      <c r="L23" s="8"/>
      <c r="M23" s="8"/>
      <c r="N23" s="8"/>
      <c r="O23" s="14">
        <f>COUNTIF(Tableau517[[#This Row],[Lundi]:[Dimanche]],"&gt;0")</f>
        <v>0</v>
      </c>
      <c r="P23" s="14">
        <f>SUM(Tableau517[[#This Row],[Lundi]:[Dimanche]])</f>
        <v>0</v>
      </c>
      <c r="Q23" s="14">
        <f>COUNTIF(Tableau517[[#This Row],[Lundi]:[Dimanche]],"&gt;=100")*1000</f>
        <v>0</v>
      </c>
      <c r="R23" s="14">
        <f t="shared" si="0"/>
        <v>0</v>
      </c>
      <c r="S23" s="14">
        <f t="shared" si="1"/>
        <v>0</v>
      </c>
      <c r="T23" s="15" t="str">
        <f>IF(Tableau517[[#This Row],[Matricule]]&gt;1,IF(COUNTIF(Tableau517[DateMatricule],Tableau517[[#This Row],[DateMatricule]])&gt;1,"Doublon",""),"")</f>
        <v/>
      </c>
    </row>
    <row r="24" spans="1:20" x14ac:dyDescent="0.25">
      <c r="A24" s="11" t="str">
        <f>IF(Tableau517[[#This Row],[Semaine]]="","",VLOOKUP(Tableau517[[#This Row],[Semaine]],Listes!$A:$B,2,FALSE))</f>
        <v/>
      </c>
      <c r="B24" s="11" t="str">
        <f>IF(ISBLANK(Tableau517[[#This Row],[Matricule]]),"",VLOOKUP(Tableau517[[#This Row],[Matricule]],#REF!,2,FALSE))</f>
        <v/>
      </c>
      <c r="C24" s="11" t="str">
        <f>IF(ISBLANK(Tableau517[[#This Row],[Matricule]]),"",VLOOKUP(Tableau517[[#This Row],[Matricule]],#REF!,3,FALSE))</f>
        <v/>
      </c>
      <c r="D24" s="11" t="str">
        <f>CONCATENATE(Tableau517[[#This Row],[Semaine]],Tableau517[[#This Row],[Matricule]])</f>
        <v/>
      </c>
      <c r="H24" s="8"/>
      <c r="I24" s="8"/>
      <c r="J24" s="8"/>
      <c r="K24" s="8"/>
      <c r="L24" s="8"/>
      <c r="M24" s="8"/>
      <c r="N24" s="8"/>
      <c r="O24" s="14">
        <f>COUNTIF(Tableau517[[#This Row],[Lundi]:[Dimanche]],"&gt;0")</f>
        <v>0</v>
      </c>
      <c r="P24" s="14">
        <f>SUM(Tableau517[[#This Row],[Lundi]:[Dimanche]])</f>
        <v>0</v>
      </c>
      <c r="Q24" s="14">
        <f>COUNTIF(Tableau517[[#This Row],[Lundi]:[Dimanche]],"&gt;=100")*1000</f>
        <v>0</v>
      </c>
      <c r="R24" s="14">
        <f t="shared" si="0"/>
        <v>0</v>
      </c>
      <c r="S24" s="14">
        <f t="shared" si="1"/>
        <v>0</v>
      </c>
      <c r="T24" s="15" t="str">
        <f>IF(Tableau517[[#This Row],[Matricule]]&gt;1,IF(COUNTIF(Tableau517[DateMatricule],Tableau517[[#This Row],[DateMatricule]])&gt;1,"Doublon",""),"")</f>
        <v/>
      </c>
    </row>
    <row r="25" spans="1:20" x14ac:dyDescent="0.25">
      <c r="A25" s="11" t="str">
        <f>IF(Tableau517[[#This Row],[Semaine]]="","",VLOOKUP(Tableau517[[#This Row],[Semaine]],Listes!$A:$B,2,FALSE))</f>
        <v/>
      </c>
      <c r="B25" s="11" t="str">
        <f>IF(ISBLANK(Tableau517[[#This Row],[Matricule]]),"",VLOOKUP(Tableau517[[#This Row],[Matricule]],#REF!,2,FALSE))</f>
        <v/>
      </c>
      <c r="C25" s="11" t="str">
        <f>IF(ISBLANK(Tableau517[[#This Row],[Matricule]]),"",VLOOKUP(Tableau517[[#This Row],[Matricule]],#REF!,3,FALSE))</f>
        <v/>
      </c>
      <c r="D25" s="11" t="str">
        <f>CONCATENATE(Tableau517[[#This Row],[Semaine]],Tableau517[[#This Row],[Matricule]])</f>
        <v/>
      </c>
      <c r="H25" s="8"/>
      <c r="I25" s="8"/>
      <c r="J25" s="8"/>
      <c r="K25" s="8"/>
      <c r="L25" s="8"/>
      <c r="M25" s="8"/>
      <c r="N25" s="8"/>
      <c r="O25" s="14">
        <f>COUNTIF(Tableau517[[#This Row],[Lundi]:[Dimanche]],"&gt;0")</f>
        <v>0</v>
      </c>
      <c r="P25" s="14">
        <f>SUM(Tableau517[[#This Row],[Lundi]:[Dimanche]])</f>
        <v>0</v>
      </c>
      <c r="Q25" s="14">
        <f>COUNTIF(Tableau517[[#This Row],[Lundi]:[Dimanche]],"&gt;=100")*1000</f>
        <v>0</v>
      </c>
      <c r="R25" s="14">
        <f t="shared" si="0"/>
        <v>0</v>
      </c>
      <c r="S25" s="14">
        <f t="shared" si="1"/>
        <v>0</v>
      </c>
      <c r="T25" s="15" t="str">
        <f>IF(Tableau517[[#This Row],[Matricule]]&gt;1,IF(COUNTIF(Tableau517[DateMatricule],Tableau517[[#This Row],[DateMatricule]])&gt;1,"Doublon",""),"")</f>
        <v/>
      </c>
    </row>
    <row r="26" spans="1:20" x14ac:dyDescent="0.25">
      <c r="A26" s="11" t="str">
        <f>IF(Tableau517[[#This Row],[Semaine]]="","",VLOOKUP(Tableau517[[#This Row],[Semaine]],Listes!$A:$B,2,FALSE))</f>
        <v/>
      </c>
      <c r="B26" s="11" t="str">
        <f>IF(ISBLANK(Tableau517[[#This Row],[Matricule]]),"",VLOOKUP(Tableau517[[#This Row],[Matricule]],#REF!,2,FALSE))</f>
        <v/>
      </c>
      <c r="C26" s="11" t="str">
        <f>IF(ISBLANK(Tableau517[[#This Row],[Matricule]]),"",VLOOKUP(Tableau517[[#This Row],[Matricule]],#REF!,3,FALSE))</f>
        <v/>
      </c>
      <c r="D26" s="11" t="str">
        <f>CONCATENATE(Tableau517[[#This Row],[Semaine]],Tableau517[[#This Row],[Matricule]])</f>
        <v/>
      </c>
      <c r="H26" s="8"/>
      <c r="I26" s="8"/>
      <c r="J26" s="8"/>
      <c r="K26" s="8"/>
      <c r="L26" s="8"/>
      <c r="M26" s="8"/>
      <c r="N26" s="8"/>
      <c r="O26" s="14">
        <f>COUNTIF(Tableau517[[#This Row],[Lundi]:[Dimanche]],"&gt;0")</f>
        <v>0</v>
      </c>
      <c r="P26" s="14">
        <f>SUM(Tableau517[[#This Row],[Lundi]:[Dimanche]])</f>
        <v>0</v>
      </c>
      <c r="Q26" s="14">
        <f>COUNTIF(Tableau517[[#This Row],[Lundi]:[Dimanche]],"&gt;=100")*1000</f>
        <v>0</v>
      </c>
      <c r="R26" s="14">
        <f t="shared" si="0"/>
        <v>0</v>
      </c>
      <c r="S26" s="14">
        <f t="shared" si="1"/>
        <v>0</v>
      </c>
      <c r="T26" s="15" t="str">
        <f>IF(Tableau517[[#This Row],[Matricule]]&gt;1,IF(COUNTIF(Tableau517[DateMatricule],Tableau517[[#This Row],[DateMatricule]])&gt;1,"Doublon",""),"")</f>
        <v/>
      </c>
    </row>
    <row r="27" spans="1:20" x14ac:dyDescent="0.25">
      <c r="A27" s="11" t="str">
        <f>IF(Tableau517[[#This Row],[Semaine]]="","",VLOOKUP(Tableau517[[#This Row],[Semaine]],Listes!$A:$B,2,FALSE))</f>
        <v/>
      </c>
      <c r="B27" s="11" t="str">
        <f>IF(ISBLANK(Tableau517[[#This Row],[Matricule]]),"",VLOOKUP(Tableau517[[#This Row],[Matricule]],#REF!,2,FALSE))</f>
        <v/>
      </c>
      <c r="C27" s="11" t="str">
        <f>IF(ISBLANK(Tableau517[[#This Row],[Matricule]]),"",VLOOKUP(Tableau517[[#This Row],[Matricule]],#REF!,3,FALSE))</f>
        <v/>
      </c>
      <c r="D27" s="11" t="str">
        <f>CONCATENATE(Tableau517[[#This Row],[Semaine]],Tableau517[[#This Row],[Matricule]])</f>
        <v/>
      </c>
      <c r="H27" s="8"/>
      <c r="I27" s="8"/>
      <c r="J27" s="8"/>
      <c r="K27" s="8"/>
      <c r="L27" s="8"/>
      <c r="M27" s="8"/>
      <c r="N27" s="8"/>
      <c r="O27" s="14">
        <f>COUNTIF(Tableau517[[#This Row],[Lundi]:[Dimanche]],"&gt;0")</f>
        <v>0</v>
      </c>
      <c r="P27" s="14">
        <f>SUM(Tableau517[[#This Row],[Lundi]:[Dimanche]])</f>
        <v>0</v>
      </c>
      <c r="Q27" s="14">
        <f>COUNTIF(Tableau517[[#This Row],[Lundi]:[Dimanche]],"&gt;=100")*1000</f>
        <v>0</v>
      </c>
      <c r="R27" s="14">
        <f t="shared" si="0"/>
        <v>0</v>
      </c>
      <c r="S27" s="14">
        <f t="shared" si="1"/>
        <v>0</v>
      </c>
      <c r="T27" s="15" t="str">
        <f>IF(Tableau517[[#This Row],[Matricule]]&gt;1,IF(COUNTIF(Tableau517[DateMatricule],Tableau517[[#This Row],[DateMatricule]])&gt;1,"Doublon",""),"")</f>
        <v/>
      </c>
    </row>
    <row r="28" spans="1:20" x14ac:dyDescent="0.25">
      <c r="A28" s="11" t="str">
        <f>IF(Tableau517[[#This Row],[Semaine]]="","",VLOOKUP(Tableau517[[#This Row],[Semaine]],Listes!$A:$B,2,FALSE))</f>
        <v/>
      </c>
      <c r="B28" s="11" t="str">
        <f>IF(ISBLANK(Tableau517[[#This Row],[Matricule]]),"",VLOOKUP(Tableau517[[#This Row],[Matricule]],#REF!,2,FALSE))</f>
        <v/>
      </c>
      <c r="C28" s="11" t="str">
        <f>IF(ISBLANK(Tableau517[[#This Row],[Matricule]]),"",VLOOKUP(Tableau517[[#This Row],[Matricule]],#REF!,3,FALSE))</f>
        <v/>
      </c>
      <c r="D28" s="11" t="str">
        <f>CONCATENATE(Tableau517[[#This Row],[Semaine]],Tableau517[[#This Row],[Matricule]])</f>
        <v/>
      </c>
      <c r="H28" s="8"/>
      <c r="I28" s="8"/>
      <c r="J28" s="8"/>
      <c r="K28" s="8"/>
      <c r="L28" s="8"/>
      <c r="M28" s="8"/>
      <c r="N28" s="8"/>
      <c r="O28" s="14">
        <f>COUNTIF(Tableau517[[#This Row],[Lundi]:[Dimanche]],"&gt;0")</f>
        <v>0</v>
      </c>
      <c r="P28" s="14">
        <f>SUM(Tableau517[[#This Row],[Lundi]:[Dimanche]])</f>
        <v>0</v>
      </c>
      <c r="Q28" s="14">
        <f>COUNTIF(Tableau517[[#This Row],[Lundi]:[Dimanche]],"&gt;=100")*1000</f>
        <v>0</v>
      </c>
      <c r="R28" s="14">
        <f t="shared" si="0"/>
        <v>0</v>
      </c>
      <c r="S28" s="14">
        <f t="shared" si="1"/>
        <v>0</v>
      </c>
      <c r="T28" s="15" t="str">
        <f>IF(Tableau517[[#This Row],[Matricule]]&gt;1,IF(COUNTIF(Tableau517[DateMatricule],Tableau517[[#This Row],[DateMatricule]])&gt;1,"Doublon",""),"")</f>
        <v/>
      </c>
    </row>
    <row r="29" spans="1:20" x14ac:dyDescent="0.25">
      <c r="A29" s="11" t="str">
        <f>IF(Tableau517[[#This Row],[Semaine]]="","",VLOOKUP(Tableau517[[#This Row],[Semaine]],Listes!$A:$B,2,FALSE))</f>
        <v/>
      </c>
      <c r="B29" s="11" t="str">
        <f>IF(ISBLANK(Tableau517[[#This Row],[Matricule]]),"",VLOOKUP(Tableau517[[#This Row],[Matricule]],#REF!,2,FALSE))</f>
        <v/>
      </c>
      <c r="C29" s="11" t="str">
        <f>IF(ISBLANK(Tableau517[[#This Row],[Matricule]]),"",VLOOKUP(Tableau517[[#This Row],[Matricule]],#REF!,3,FALSE))</f>
        <v/>
      </c>
      <c r="D29" s="11" t="str">
        <f>CONCATENATE(Tableau517[[#This Row],[Semaine]],Tableau517[[#This Row],[Matricule]])</f>
        <v/>
      </c>
      <c r="H29" s="8"/>
      <c r="I29" s="8"/>
      <c r="J29" s="8"/>
      <c r="K29" s="8"/>
      <c r="L29" s="8"/>
      <c r="M29" s="8"/>
      <c r="N29" s="8"/>
      <c r="O29" s="14">
        <f>COUNTIF(Tableau517[[#This Row],[Lundi]:[Dimanche]],"&gt;0")</f>
        <v>0</v>
      </c>
      <c r="P29" s="14">
        <f>SUM(Tableau517[[#This Row],[Lundi]:[Dimanche]])</f>
        <v>0</v>
      </c>
      <c r="Q29" s="14">
        <f>COUNTIF(Tableau517[[#This Row],[Lundi]:[Dimanche]],"&gt;=100")*1000</f>
        <v>0</v>
      </c>
      <c r="R29" s="14">
        <f t="shared" si="0"/>
        <v>0</v>
      </c>
      <c r="S29" s="14">
        <f t="shared" si="1"/>
        <v>0</v>
      </c>
      <c r="T29" s="15" t="str">
        <f>IF(Tableau517[[#This Row],[Matricule]]&gt;1,IF(COUNTIF(Tableau517[DateMatricule],Tableau517[[#This Row],[DateMatricule]])&gt;1,"Doublon",""),"")</f>
        <v/>
      </c>
    </row>
    <row r="30" spans="1:20" x14ac:dyDescent="0.25">
      <c r="A30" s="11" t="str">
        <f>IF(Tableau517[[#This Row],[Semaine]]="","",VLOOKUP(Tableau517[[#This Row],[Semaine]],Listes!$A:$B,2,FALSE))</f>
        <v/>
      </c>
      <c r="B30" s="11" t="str">
        <f>IF(ISBLANK(Tableau517[[#This Row],[Matricule]]),"",VLOOKUP(Tableau517[[#This Row],[Matricule]],#REF!,2,FALSE))</f>
        <v/>
      </c>
      <c r="C30" s="11" t="str">
        <f>IF(ISBLANK(Tableau517[[#This Row],[Matricule]]),"",VLOOKUP(Tableau517[[#This Row],[Matricule]],#REF!,3,FALSE))</f>
        <v/>
      </c>
      <c r="D30" s="11" t="str">
        <f>CONCATENATE(Tableau517[[#This Row],[Semaine]],Tableau517[[#This Row],[Matricule]])</f>
        <v/>
      </c>
      <c r="H30" s="8"/>
      <c r="I30" s="8"/>
      <c r="J30" s="8"/>
      <c r="K30" s="8"/>
      <c r="L30" s="8"/>
      <c r="M30" s="8"/>
      <c r="N30" s="8"/>
      <c r="O30" s="14">
        <f>COUNTIF(Tableau517[[#This Row],[Lundi]:[Dimanche]],"&gt;0")</f>
        <v>0</v>
      </c>
      <c r="P30" s="14">
        <f>SUM(Tableau517[[#This Row],[Lundi]:[Dimanche]])</f>
        <v>0</v>
      </c>
      <c r="Q30" s="14">
        <f>COUNTIF(Tableau517[[#This Row],[Lundi]:[Dimanche]],"&gt;=100")*1000</f>
        <v>0</v>
      </c>
      <c r="R30" s="14">
        <f t="shared" si="0"/>
        <v>0</v>
      </c>
      <c r="S30" s="14">
        <f t="shared" si="1"/>
        <v>0</v>
      </c>
      <c r="T30" s="15" t="str">
        <f>IF(Tableau517[[#This Row],[Matricule]]&gt;1,IF(COUNTIF(Tableau517[DateMatricule],Tableau517[[#This Row],[DateMatricule]])&gt;1,"Doublon",""),"")</f>
        <v/>
      </c>
    </row>
    <row r="31" spans="1:20" x14ac:dyDescent="0.25">
      <c r="A31" s="11" t="str">
        <f>IF(Tableau517[[#This Row],[Semaine]]="","",VLOOKUP(Tableau517[[#This Row],[Semaine]],Listes!$A:$B,2,FALSE))</f>
        <v/>
      </c>
      <c r="B31" s="11" t="str">
        <f>IF(ISBLANK(Tableau517[[#This Row],[Matricule]]),"",VLOOKUP(Tableau517[[#This Row],[Matricule]],#REF!,2,FALSE))</f>
        <v/>
      </c>
      <c r="C31" s="11" t="str">
        <f>IF(ISBLANK(Tableau517[[#This Row],[Matricule]]),"",VLOOKUP(Tableau517[[#This Row],[Matricule]],#REF!,3,FALSE))</f>
        <v/>
      </c>
      <c r="D31" s="11" t="str">
        <f>CONCATENATE(Tableau517[[#This Row],[Semaine]],Tableau517[[#This Row],[Matricule]])</f>
        <v/>
      </c>
      <c r="H31" s="8"/>
      <c r="I31" s="8"/>
      <c r="J31" s="8"/>
      <c r="K31" s="8"/>
      <c r="L31" s="8"/>
      <c r="M31" s="8"/>
      <c r="N31" s="8"/>
      <c r="O31" s="14">
        <f>COUNTIF(Tableau517[[#This Row],[Lundi]:[Dimanche]],"&gt;0")</f>
        <v>0</v>
      </c>
      <c r="P31" s="14">
        <f>SUM(Tableau517[[#This Row],[Lundi]:[Dimanche]])</f>
        <v>0</v>
      </c>
      <c r="Q31" s="14">
        <f>COUNTIF(Tableau517[[#This Row],[Lundi]:[Dimanche]],"&gt;=100")*1000</f>
        <v>0</v>
      </c>
      <c r="R31" s="14">
        <f t="shared" si="0"/>
        <v>0</v>
      </c>
      <c r="S31" s="14">
        <f t="shared" si="1"/>
        <v>0</v>
      </c>
      <c r="T31" s="15" t="str">
        <f>IF(Tableau517[[#This Row],[Matricule]]&gt;1,IF(COUNTIF(Tableau517[DateMatricule],Tableau517[[#This Row],[DateMatricule]])&gt;1,"Doublon",""),"")</f>
        <v/>
      </c>
    </row>
    <row r="32" spans="1:20" x14ac:dyDescent="0.25">
      <c r="A32" s="11" t="str">
        <f>IF(Tableau517[[#This Row],[Semaine]]="","",VLOOKUP(Tableau517[[#This Row],[Semaine]],Listes!$A:$B,2,FALSE))</f>
        <v/>
      </c>
      <c r="B32" s="11" t="str">
        <f>IF(ISBLANK(Tableau517[[#This Row],[Matricule]]),"",VLOOKUP(Tableau517[[#This Row],[Matricule]],#REF!,2,FALSE))</f>
        <v/>
      </c>
      <c r="C32" s="11" t="str">
        <f>IF(ISBLANK(Tableau517[[#This Row],[Matricule]]),"",VLOOKUP(Tableau517[[#This Row],[Matricule]],#REF!,3,FALSE))</f>
        <v/>
      </c>
      <c r="D32" s="11" t="str">
        <f>CONCATENATE(Tableau517[[#This Row],[Semaine]],Tableau517[[#This Row],[Matricule]])</f>
        <v/>
      </c>
      <c r="H32" s="8"/>
      <c r="I32" s="8"/>
      <c r="J32" s="8"/>
      <c r="K32" s="8"/>
      <c r="L32" s="8"/>
      <c r="M32" s="8"/>
      <c r="N32" s="8"/>
      <c r="O32" s="14">
        <f>COUNTIF(Tableau517[[#This Row],[Lundi]:[Dimanche]],"&gt;0")</f>
        <v>0</v>
      </c>
      <c r="P32" s="14">
        <f>SUM(Tableau517[[#This Row],[Lundi]:[Dimanche]])</f>
        <v>0</v>
      </c>
      <c r="Q32" s="14">
        <f>COUNTIF(Tableau517[[#This Row],[Lundi]:[Dimanche]],"&gt;=100")*1000</f>
        <v>0</v>
      </c>
      <c r="R32" s="14">
        <f t="shared" si="0"/>
        <v>0</v>
      </c>
      <c r="S32" s="14">
        <f t="shared" si="1"/>
        <v>0</v>
      </c>
      <c r="T32" s="15" t="str">
        <f>IF(Tableau517[[#This Row],[Matricule]]&gt;1,IF(COUNTIF(Tableau517[DateMatricule],Tableau517[[#This Row],[DateMatricule]])&gt;1,"Doublon",""),"")</f>
        <v/>
      </c>
    </row>
    <row r="33" spans="1:20" x14ac:dyDescent="0.25">
      <c r="A33" s="11" t="str">
        <f>IF(Tableau517[[#This Row],[Semaine]]="","",VLOOKUP(Tableau517[[#This Row],[Semaine]],Listes!$A:$B,2,FALSE))</f>
        <v/>
      </c>
      <c r="B33" s="11" t="str">
        <f>IF(ISBLANK(Tableau517[[#This Row],[Matricule]]),"",VLOOKUP(Tableau517[[#This Row],[Matricule]],#REF!,2,FALSE))</f>
        <v/>
      </c>
      <c r="C33" s="11" t="str">
        <f>IF(ISBLANK(Tableau517[[#This Row],[Matricule]]),"",VLOOKUP(Tableau517[[#This Row],[Matricule]],#REF!,3,FALSE))</f>
        <v/>
      </c>
      <c r="D33" s="11" t="str">
        <f>CONCATENATE(Tableau517[[#This Row],[Semaine]],Tableau517[[#This Row],[Matricule]])</f>
        <v/>
      </c>
      <c r="H33" s="8"/>
      <c r="I33" s="8"/>
      <c r="J33" s="8"/>
      <c r="K33" s="8"/>
      <c r="L33" s="8"/>
      <c r="M33" s="8"/>
      <c r="N33" s="8"/>
      <c r="O33" s="14">
        <f>COUNTIF(Tableau517[[#This Row],[Lundi]:[Dimanche]],"&gt;0")</f>
        <v>0</v>
      </c>
      <c r="P33" s="14">
        <f>SUM(Tableau517[[#This Row],[Lundi]:[Dimanche]])</f>
        <v>0</v>
      </c>
      <c r="Q33" s="14">
        <f>COUNTIF(Tableau517[[#This Row],[Lundi]:[Dimanche]],"&gt;=100")*1000</f>
        <v>0</v>
      </c>
      <c r="R33" s="14">
        <f t="shared" si="0"/>
        <v>0</v>
      </c>
      <c r="S33" s="14">
        <f t="shared" si="1"/>
        <v>0</v>
      </c>
      <c r="T33" s="15" t="str">
        <f>IF(Tableau517[[#This Row],[Matricule]]&gt;1,IF(COUNTIF(Tableau517[DateMatricule],Tableau517[[#This Row],[DateMatricule]])&gt;1,"Doublon",""),"")</f>
        <v/>
      </c>
    </row>
    <row r="34" spans="1:20" x14ac:dyDescent="0.25">
      <c r="A34" s="11" t="str">
        <f>IF(Tableau517[[#This Row],[Semaine]]="","",VLOOKUP(Tableau517[[#This Row],[Semaine]],Listes!$A:$B,2,FALSE))</f>
        <v/>
      </c>
      <c r="B34" s="11" t="str">
        <f>IF(ISBLANK(Tableau517[[#This Row],[Matricule]]),"",VLOOKUP(Tableau517[[#This Row],[Matricule]],#REF!,2,FALSE))</f>
        <v/>
      </c>
      <c r="C34" s="11" t="str">
        <f>IF(ISBLANK(Tableau517[[#This Row],[Matricule]]),"",VLOOKUP(Tableau517[[#This Row],[Matricule]],#REF!,3,FALSE))</f>
        <v/>
      </c>
      <c r="D34" s="11" t="str">
        <f>CONCATENATE(Tableau517[[#This Row],[Semaine]],Tableau517[[#This Row],[Matricule]])</f>
        <v/>
      </c>
      <c r="H34" s="8"/>
      <c r="I34" s="8"/>
      <c r="J34" s="8"/>
      <c r="K34" s="8"/>
      <c r="L34" s="8"/>
      <c r="M34" s="8"/>
      <c r="N34" s="8"/>
      <c r="O34" s="14">
        <f>COUNTIF(Tableau517[[#This Row],[Lundi]:[Dimanche]],"&gt;0")</f>
        <v>0</v>
      </c>
      <c r="P34" s="14">
        <f>SUM(Tableau517[[#This Row],[Lundi]:[Dimanche]])</f>
        <v>0</v>
      </c>
      <c r="Q34" s="14">
        <f>COUNTIF(Tableau517[[#This Row],[Lundi]:[Dimanche]],"&gt;=100")*1000</f>
        <v>0</v>
      </c>
      <c r="R34" s="14">
        <f t="shared" si="0"/>
        <v>0</v>
      </c>
      <c r="S34" s="14">
        <f t="shared" si="1"/>
        <v>0</v>
      </c>
      <c r="T34" s="15" t="str">
        <f>IF(Tableau517[[#This Row],[Matricule]]&gt;1,IF(COUNTIF(Tableau517[DateMatricule],Tableau517[[#This Row],[DateMatricule]])&gt;1,"Doublon",""),"")</f>
        <v/>
      </c>
    </row>
    <row r="35" spans="1:20" x14ac:dyDescent="0.25">
      <c r="A35" s="11" t="str">
        <f>IF(Tableau517[[#This Row],[Semaine]]="","",VLOOKUP(Tableau517[[#This Row],[Semaine]],Listes!$A:$B,2,FALSE))</f>
        <v/>
      </c>
      <c r="B35" s="11" t="str">
        <f>IF(ISBLANK(Tableau517[[#This Row],[Matricule]]),"",VLOOKUP(Tableau517[[#This Row],[Matricule]],#REF!,2,FALSE))</f>
        <v/>
      </c>
      <c r="C35" s="11" t="str">
        <f>IF(ISBLANK(Tableau517[[#This Row],[Matricule]]),"",VLOOKUP(Tableau517[[#This Row],[Matricule]],#REF!,3,FALSE))</f>
        <v/>
      </c>
      <c r="D35" s="11" t="str">
        <f>CONCATENATE(Tableau517[[#This Row],[Semaine]],Tableau517[[#This Row],[Matricule]])</f>
        <v/>
      </c>
      <c r="H35" s="8"/>
      <c r="I35" s="8"/>
      <c r="J35" s="8"/>
      <c r="K35" s="8"/>
      <c r="L35" s="8"/>
      <c r="M35" s="8"/>
      <c r="N35" s="8"/>
      <c r="O35" s="14">
        <f>COUNTIF(Tableau517[[#This Row],[Lundi]:[Dimanche]],"&gt;0")</f>
        <v>0</v>
      </c>
      <c r="P35" s="14">
        <f>SUM(Tableau517[[#This Row],[Lundi]:[Dimanche]])</f>
        <v>0</v>
      </c>
      <c r="Q35" s="14">
        <f>COUNTIF(Tableau517[[#This Row],[Lundi]:[Dimanche]],"&gt;=100")*1000</f>
        <v>0</v>
      </c>
      <c r="R35" s="14">
        <f t="shared" si="0"/>
        <v>0</v>
      </c>
      <c r="S35" s="14">
        <f t="shared" si="1"/>
        <v>0</v>
      </c>
      <c r="T35" s="15" t="str">
        <f>IF(Tableau517[[#This Row],[Matricule]]&gt;1,IF(COUNTIF(Tableau517[DateMatricule],Tableau517[[#This Row],[DateMatricule]])&gt;1,"Doublon",""),"")</f>
        <v/>
      </c>
    </row>
    <row r="36" spans="1:20" x14ac:dyDescent="0.25">
      <c r="A36" s="11" t="str">
        <f>IF(Tableau517[[#This Row],[Semaine]]="","",VLOOKUP(Tableau517[[#This Row],[Semaine]],Listes!$A:$B,2,FALSE))</f>
        <v/>
      </c>
      <c r="B36" s="11" t="str">
        <f>IF(ISBLANK(Tableau517[[#This Row],[Matricule]]),"",VLOOKUP(Tableau517[[#This Row],[Matricule]],#REF!,2,FALSE))</f>
        <v/>
      </c>
      <c r="C36" s="11" t="str">
        <f>IF(ISBLANK(Tableau517[[#This Row],[Matricule]]),"",VLOOKUP(Tableau517[[#This Row],[Matricule]],#REF!,3,FALSE))</f>
        <v/>
      </c>
      <c r="D36" s="11" t="str">
        <f>CONCATENATE(Tableau517[[#This Row],[Semaine]],Tableau517[[#This Row],[Matricule]])</f>
        <v/>
      </c>
      <c r="H36" s="8"/>
      <c r="I36" s="8"/>
      <c r="J36" s="8"/>
      <c r="K36" s="8"/>
      <c r="L36" s="8"/>
      <c r="M36" s="8"/>
      <c r="N36" s="8"/>
      <c r="O36" s="14">
        <f>COUNTIF(Tableau517[[#This Row],[Lundi]:[Dimanche]],"&gt;0")</f>
        <v>0</v>
      </c>
      <c r="P36" s="14">
        <f>SUM(Tableau517[[#This Row],[Lundi]:[Dimanche]])</f>
        <v>0</v>
      </c>
      <c r="Q36" s="14">
        <f>COUNTIF(Tableau517[[#This Row],[Lundi]:[Dimanche]],"&gt;=100")*1000</f>
        <v>0</v>
      </c>
      <c r="R36" s="14">
        <f t="shared" si="0"/>
        <v>0</v>
      </c>
      <c r="S36" s="14">
        <f t="shared" si="1"/>
        <v>0</v>
      </c>
      <c r="T36" s="15" t="str">
        <f>IF(Tableau517[[#This Row],[Matricule]]&gt;1,IF(COUNTIF(Tableau517[DateMatricule],Tableau517[[#This Row],[DateMatricule]])&gt;1,"Doublon",""),"")</f>
        <v/>
      </c>
    </row>
    <row r="37" spans="1:20" x14ac:dyDescent="0.25">
      <c r="A37" s="11" t="str">
        <f>IF(Tableau517[[#This Row],[Semaine]]="","",VLOOKUP(Tableau517[[#This Row],[Semaine]],Listes!$A:$B,2,FALSE))</f>
        <v/>
      </c>
      <c r="B37" s="11" t="str">
        <f>IF(ISBLANK(Tableau517[[#This Row],[Matricule]]),"",VLOOKUP(Tableau517[[#This Row],[Matricule]],#REF!,2,FALSE))</f>
        <v/>
      </c>
      <c r="C37" s="11" t="str">
        <f>IF(ISBLANK(Tableau517[[#This Row],[Matricule]]),"",VLOOKUP(Tableau517[[#This Row],[Matricule]],#REF!,3,FALSE))</f>
        <v/>
      </c>
      <c r="D37" s="11" t="str">
        <f>CONCATENATE(Tableau517[[#This Row],[Semaine]],Tableau517[[#This Row],[Matricule]])</f>
        <v/>
      </c>
      <c r="H37" s="8"/>
      <c r="I37" s="8"/>
      <c r="J37" s="8"/>
      <c r="K37" s="8"/>
      <c r="L37" s="8"/>
      <c r="M37" s="8"/>
      <c r="N37" s="8"/>
      <c r="O37" s="14">
        <f>COUNTIF(Tableau517[[#This Row],[Lundi]:[Dimanche]],"&gt;0")</f>
        <v>0</v>
      </c>
      <c r="P37" s="14">
        <f>SUM(Tableau517[[#This Row],[Lundi]:[Dimanche]])</f>
        <v>0</v>
      </c>
      <c r="Q37" s="14">
        <f>COUNTIF(Tableau517[[#This Row],[Lundi]:[Dimanche]],"&gt;=100")*1000</f>
        <v>0</v>
      </c>
      <c r="R37" s="14">
        <f t="shared" si="0"/>
        <v>0</v>
      </c>
      <c r="S37" s="14">
        <f t="shared" si="1"/>
        <v>0</v>
      </c>
      <c r="T37" s="15" t="str">
        <f>IF(Tableau517[[#This Row],[Matricule]]&gt;1,IF(COUNTIF(Tableau517[DateMatricule],Tableau517[[#This Row],[DateMatricule]])&gt;1,"Doublon",""),"")</f>
        <v/>
      </c>
    </row>
    <row r="38" spans="1:20" x14ac:dyDescent="0.25">
      <c r="A38" s="11" t="str">
        <f>IF(Tableau517[[#This Row],[Semaine]]="","",VLOOKUP(Tableau517[[#This Row],[Semaine]],Listes!$A:$B,2,FALSE))</f>
        <v/>
      </c>
      <c r="B38" s="11" t="str">
        <f>IF(ISBLANK(Tableau517[[#This Row],[Matricule]]),"",VLOOKUP(Tableau517[[#This Row],[Matricule]],#REF!,2,FALSE))</f>
        <v/>
      </c>
      <c r="C38" s="11" t="str">
        <f>IF(ISBLANK(Tableau517[[#This Row],[Matricule]]),"",VLOOKUP(Tableau517[[#This Row],[Matricule]],#REF!,3,FALSE))</f>
        <v/>
      </c>
      <c r="D38" s="11" t="str">
        <f>CONCATENATE(Tableau517[[#This Row],[Semaine]],Tableau517[[#This Row],[Matricule]])</f>
        <v/>
      </c>
      <c r="H38" s="8"/>
      <c r="I38" s="8"/>
      <c r="J38" s="8"/>
      <c r="K38" s="8"/>
      <c r="L38" s="8"/>
      <c r="M38" s="8"/>
      <c r="N38" s="8"/>
      <c r="O38" s="14">
        <f>COUNTIF(Tableau517[[#This Row],[Lundi]:[Dimanche]],"&gt;0")</f>
        <v>0</v>
      </c>
      <c r="P38" s="14">
        <f>SUM(Tableau517[[#This Row],[Lundi]:[Dimanche]])</f>
        <v>0</v>
      </c>
      <c r="Q38" s="14">
        <f>COUNTIF(Tableau517[[#This Row],[Lundi]:[Dimanche]],"&gt;=100")*1000</f>
        <v>0</v>
      </c>
      <c r="R38" s="14">
        <f t="shared" si="0"/>
        <v>0</v>
      </c>
      <c r="S38" s="14">
        <f t="shared" si="1"/>
        <v>0</v>
      </c>
      <c r="T38" s="15" t="str">
        <f>IF(Tableau517[[#This Row],[Matricule]]&gt;1,IF(COUNTIF(Tableau517[DateMatricule],Tableau517[[#This Row],[DateMatricule]])&gt;1,"Doublon",""),"")</f>
        <v/>
      </c>
    </row>
    <row r="39" spans="1:20" x14ac:dyDescent="0.25">
      <c r="A39" s="11" t="str">
        <f>IF(Tableau517[[#This Row],[Semaine]]="","",VLOOKUP(Tableau517[[#This Row],[Semaine]],Listes!$A:$B,2,FALSE))</f>
        <v/>
      </c>
      <c r="B39" s="11" t="str">
        <f>IF(ISBLANK(Tableau517[[#This Row],[Matricule]]),"",VLOOKUP(Tableau517[[#This Row],[Matricule]],#REF!,2,FALSE))</f>
        <v/>
      </c>
      <c r="C39" s="11" t="str">
        <f>IF(ISBLANK(Tableau517[[#This Row],[Matricule]]),"",VLOOKUP(Tableau517[[#This Row],[Matricule]],#REF!,3,FALSE))</f>
        <v/>
      </c>
      <c r="D39" s="11" t="str">
        <f>CONCATENATE(Tableau517[[#This Row],[Semaine]],Tableau517[[#This Row],[Matricule]])</f>
        <v/>
      </c>
      <c r="H39" s="8"/>
      <c r="I39" s="8"/>
      <c r="J39" s="8"/>
      <c r="K39" s="8"/>
      <c r="L39" s="8"/>
      <c r="M39" s="8"/>
      <c r="N39" s="8"/>
      <c r="O39" s="14">
        <f>COUNTIF(Tableau517[[#This Row],[Lundi]:[Dimanche]],"&gt;0")</f>
        <v>0</v>
      </c>
      <c r="P39" s="14">
        <f>SUM(Tableau517[[#This Row],[Lundi]:[Dimanche]])</f>
        <v>0</v>
      </c>
      <c r="Q39" s="14">
        <f>COUNTIF(Tableau517[[#This Row],[Lundi]:[Dimanche]],"&gt;=100")*1000</f>
        <v>0</v>
      </c>
      <c r="R39" s="14">
        <f t="shared" si="0"/>
        <v>0</v>
      </c>
      <c r="S39" s="14">
        <f t="shared" si="1"/>
        <v>0</v>
      </c>
      <c r="T39" s="15" t="str">
        <f>IF(Tableau517[[#This Row],[Matricule]]&gt;1,IF(COUNTIF(Tableau517[DateMatricule],Tableau517[[#This Row],[DateMatricule]])&gt;1,"Doublon",""),"")</f>
        <v/>
      </c>
    </row>
    <row r="40" spans="1:20" x14ac:dyDescent="0.25">
      <c r="A40" s="11" t="str">
        <f>IF(Tableau517[[#This Row],[Semaine]]="","",VLOOKUP(Tableau517[[#This Row],[Semaine]],Listes!$A:$B,2,FALSE))</f>
        <v/>
      </c>
      <c r="B40" s="11" t="str">
        <f>IF(ISBLANK(Tableau517[[#This Row],[Matricule]]),"",VLOOKUP(Tableau517[[#This Row],[Matricule]],#REF!,2,FALSE))</f>
        <v/>
      </c>
      <c r="C40" s="11" t="str">
        <f>IF(ISBLANK(Tableau517[[#This Row],[Matricule]]),"",VLOOKUP(Tableau517[[#This Row],[Matricule]],#REF!,3,FALSE))</f>
        <v/>
      </c>
      <c r="D40" s="11" t="str">
        <f>CONCATENATE(Tableau517[[#This Row],[Semaine]],Tableau517[[#This Row],[Matricule]])</f>
        <v/>
      </c>
      <c r="H40" s="8"/>
      <c r="I40" s="8"/>
      <c r="J40" s="8"/>
      <c r="K40" s="8"/>
      <c r="L40" s="8"/>
      <c r="M40" s="8"/>
      <c r="N40" s="8"/>
      <c r="O40" s="14">
        <f>COUNTIF(Tableau517[[#This Row],[Lundi]:[Dimanche]],"&gt;0")</f>
        <v>0</v>
      </c>
      <c r="P40" s="14">
        <f>SUM(Tableau517[[#This Row],[Lundi]:[Dimanche]])</f>
        <v>0</v>
      </c>
      <c r="Q40" s="14">
        <f>COUNTIF(Tableau517[[#This Row],[Lundi]:[Dimanche]],"&gt;=100")*1000</f>
        <v>0</v>
      </c>
      <c r="R40" s="14">
        <f t="shared" si="0"/>
        <v>0</v>
      </c>
      <c r="S40" s="14">
        <f t="shared" si="1"/>
        <v>0</v>
      </c>
      <c r="T40" s="15" t="str">
        <f>IF(Tableau517[[#This Row],[Matricule]]&gt;1,IF(COUNTIF(Tableau517[DateMatricule],Tableau517[[#This Row],[DateMatricule]])&gt;1,"Doublon",""),"")</f>
        <v/>
      </c>
    </row>
    <row r="41" spans="1:20" x14ac:dyDescent="0.25">
      <c r="A41" s="11" t="str">
        <f>IF(Tableau517[[#This Row],[Semaine]]="","",VLOOKUP(Tableau517[[#This Row],[Semaine]],Listes!$A:$B,2,FALSE))</f>
        <v/>
      </c>
      <c r="B41" s="11" t="str">
        <f>IF(ISBLANK(Tableau517[[#This Row],[Matricule]]),"",VLOOKUP(Tableau517[[#This Row],[Matricule]],#REF!,2,FALSE))</f>
        <v/>
      </c>
      <c r="C41" s="11" t="str">
        <f>IF(ISBLANK(Tableau517[[#This Row],[Matricule]]),"",VLOOKUP(Tableau517[[#This Row],[Matricule]],#REF!,3,FALSE))</f>
        <v/>
      </c>
      <c r="D41" s="11" t="str">
        <f>CONCATENATE(Tableau517[[#This Row],[Semaine]],Tableau517[[#This Row],[Matricule]])</f>
        <v/>
      </c>
      <c r="H41" s="8"/>
      <c r="I41" s="8"/>
      <c r="J41" s="8"/>
      <c r="K41" s="8"/>
      <c r="L41" s="8"/>
      <c r="M41" s="8"/>
      <c r="N41" s="8"/>
      <c r="O41" s="14">
        <f>COUNTIF(Tableau517[[#This Row],[Lundi]:[Dimanche]],"&gt;0")</f>
        <v>0</v>
      </c>
      <c r="P41" s="14">
        <f>SUM(Tableau517[[#This Row],[Lundi]:[Dimanche]])</f>
        <v>0</v>
      </c>
      <c r="Q41" s="14">
        <f>COUNTIF(Tableau517[[#This Row],[Lundi]:[Dimanche]],"&gt;=100")*1000</f>
        <v>0</v>
      </c>
      <c r="R41" s="14">
        <f t="shared" si="0"/>
        <v>0</v>
      </c>
      <c r="S41" s="14">
        <f t="shared" si="1"/>
        <v>0</v>
      </c>
      <c r="T41" s="15" t="str">
        <f>IF(Tableau517[[#This Row],[Matricule]]&gt;1,IF(COUNTIF(Tableau517[DateMatricule],Tableau517[[#This Row],[DateMatricule]])&gt;1,"Doublon",""),"")</f>
        <v/>
      </c>
    </row>
    <row r="42" spans="1:20" x14ac:dyDescent="0.25">
      <c r="A42" s="11" t="str">
        <f>IF(Tableau517[[#This Row],[Semaine]]="","",VLOOKUP(Tableau517[[#This Row],[Semaine]],Listes!$A:$B,2,FALSE))</f>
        <v/>
      </c>
      <c r="B42" s="11" t="str">
        <f>IF(ISBLANK(Tableau517[[#This Row],[Matricule]]),"",VLOOKUP(Tableau517[[#This Row],[Matricule]],#REF!,2,FALSE))</f>
        <v/>
      </c>
      <c r="C42" s="11" t="str">
        <f>IF(ISBLANK(Tableau517[[#This Row],[Matricule]]),"",VLOOKUP(Tableau517[[#This Row],[Matricule]],#REF!,3,FALSE))</f>
        <v/>
      </c>
      <c r="D42" s="11" t="str">
        <f>CONCATENATE(Tableau517[[#This Row],[Semaine]],Tableau517[[#This Row],[Matricule]])</f>
        <v/>
      </c>
      <c r="H42" s="8"/>
      <c r="I42" s="8"/>
      <c r="J42" s="8"/>
      <c r="K42" s="8"/>
      <c r="L42" s="8"/>
      <c r="M42" s="8"/>
      <c r="N42" s="8"/>
      <c r="O42" s="14">
        <f>COUNTIF(Tableau517[[#This Row],[Lundi]:[Dimanche]],"&gt;0")</f>
        <v>0</v>
      </c>
      <c r="P42" s="14">
        <f>SUM(Tableau517[[#This Row],[Lundi]:[Dimanche]])</f>
        <v>0</v>
      </c>
      <c r="Q42" s="14">
        <f>COUNTIF(Tableau517[[#This Row],[Lundi]:[Dimanche]],"&gt;=100")*1000</f>
        <v>0</v>
      </c>
      <c r="R42" s="14">
        <f t="shared" si="0"/>
        <v>0</v>
      </c>
      <c r="S42" s="14">
        <f t="shared" si="1"/>
        <v>0</v>
      </c>
      <c r="T42" s="15" t="str">
        <f>IF(Tableau517[[#This Row],[Matricule]]&gt;1,IF(COUNTIF(Tableau517[DateMatricule],Tableau517[[#This Row],[DateMatricule]])&gt;1,"Doublon",""),"")</f>
        <v/>
      </c>
    </row>
    <row r="43" spans="1:20" x14ac:dyDescent="0.25">
      <c r="A43" s="11" t="str">
        <f>IF(Tableau517[[#This Row],[Semaine]]="","",VLOOKUP(Tableau517[[#This Row],[Semaine]],Listes!$A:$B,2,FALSE))</f>
        <v/>
      </c>
      <c r="B43" s="11" t="str">
        <f>IF(ISBLANK(Tableau517[[#This Row],[Matricule]]),"",VLOOKUP(Tableau517[[#This Row],[Matricule]],#REF!,2,FALSE))</f>
        <v/>
      </c>
      <c r="C43" s="11" t="str">
        <f>IF(ISBLANK(Tableau517[[#This Row],[Matricule]]),"",VLOOKUP(Tableau517[[#This Row],[Matricule]],#REF!,3,FALSE))</f>
        <v/>
      </c>
      <c r="D43" s="11" t="str">
        <f>CONCATENATE(Tableau517[[#This Row],[Semaine]],Tableau517[[#This Row],[Matricule]])</f>
        <v/>
      </c>
      <c r="H43" s="8"/>
      <c r="I43" s="8"/>
      <c r="J43" s="8"/>
      <c r="K43" s="8"/>
      <c r="L43" s="8"/>
      <c r="M43" s="8"/>
      <c r="N43" s="8"/>
      <c r="O43" s="14">
        <f>COUNTIF(Tableau517[[#This Row],[Lundi]:[Dimanche]],"&gt;0")</f>
        <v>0</v>
      </c>
      <c r="P43" s="14">
        <f>SUM(Tableau517[[#This Row],[Lundi]:[Dimanche]])</f>
        <v>0</v>
      </c>
      <c r="Q43" s="14">
        <f>COUNTIF(Tableau517[[#This Row],[Lundi]:[Dimanche]],"&gt;=100")*1000</f>
        <v>0</v>
      </c>
      <c r="R43" s="14">
        <f t="shared" si="0"/>
        <v>0</v>
      </c>
      <c r="S43" s="14">
        <f t="shared" si="1"/>
        <v>0</v>
      </c>
      <c r="T43" s="15" t="str">
        <f>IF(Tableau517[[#This Row],[Matricule]]&gt;1,IF(COUNTIF(Tableau517[DateMatricule],Tableau517[[#This Row],[DateMatricule]])&gt;1,"Doublon",""),"")</f>
        <v/>
      </c>
    </row>
    <row r="44" spans="1:20" x14ac:dyDescent="0.25">
      <c r="A44" s="11" t="str">
        <f>IF(Tableau517[[#This Row],[Semaine]]="","",VLOOKUP(Tableau517[[#This Row],[Semaine]],Listes!$A:$B,2,FALSE))</f>
        <v/>
      </c>
      <c r="B44" s="11" t="str">
        <f>IF(ISBLANK(Tableau517[[#This Row],[Matricule]]),"",VLOOKUP(Tableau517[[#This Row],[Matricule]],#REF!,2,FALSE))</f>
        <v/>
      </c>
      <c r="C44" s="11" t="str">
        <f>IF(ISBLANK(Tableau517[[#This Row],[Matricule]]),"",VLOOKUP(Tableau517[[#This Row],[Matricule]],#REF!,3,FALSE))</f>
        <v/>
      </c>
      <c r="D44" s="11" t="str">
        <f>CONCATENATE(Tableau517[[#This Row],[Semaine]],Tableau517[[#This Row],[Matricule]])</f>
        <v/>
      </c>
      <c r="H44" s="8"/>
      <c r="I44" s="8"/>
      <c r="J44" s="8"/>
      <c r="K44" s="8"/>
      <c r="L44" s="8"/>
      <c r="M44" s="8"/>
      <c r="N44" s="8"/>
      <c r="O44" s="14">
        <f>COUNTIF(Tableau517[[#This Row],[Lundi]:[Dimanche]],"&gt;0")</f>
        <v>0</v>
      </c>
      <c r="P44" s="14">
        <f>SUM(Tableau517[[#This Row],[Lundi]:[Dimanche]])</f>
        <v>0</v>
      </c>
      <c r="Q44" s="14">
        <f>COUNTIF(Tableau517[[#This Row],[Lundi]:[Dimanche]],"&gt;=100")*1000</f>
        <v>0</v>
      </c>
      <c r="R44" s="14">
        <f t="shared" si="0"/>
        <v>0</v>
      </c>
      <c r="S44" s="14">
        <f t="shared" si="1"/>
        <v>0</v>
      </c>
      <c r="T44" s="15" t="str">
        <f>IF(Tableau517[[#This Row],[Matricule]]&gt;1,IF(COUNTIF(Tableau517[DateMatricule],Tableau517[[#This Row],[DateMatricule]])&gt;1,"Doublon",""),"")</f>
        <v/>
      </c>
    </row>
    <row r="45" spans="1:20" x14ac:dyDescent="0.25">
      <c r="A45" s="11" t="str">
        <f>IF(Tableau517[[#This Row],[Semaine]]="","",VLOOKUP(Tableau517[[#This Row],[Semaine]],Listes!$A:$B,2,FALSE))</f>
        <v/>
      </c>
      <c r="B45" s="11" t="str">
        <f>IF(ISBLANK(Tableau517[[#This Row],[Matricule]]),"",VLOOKUP(Tableau517[[#This Row],[Matricule]],#REF!,2,FALSE))</f>
        <v/>
      </c>
      <c r="C45" s="11" t="str">
        <f>IF(ISBLANK(Tableau517[[#This Row],[Matricule]]),"",VLOOKUP(Tableau517[[#This Row],[Matricule]],#REF!,3,FALSE))</f>
        <v/>
      </c>
      <c r="D45" s="11" t="str">
        <f>CONCATENATE(Tableau517[[#This Row],[Semaine]],Tableau517[[#This Row],[Matricule]])</f>
        <v/>
      </c>
      <c r="H45" s="8"/>
      <c r="I45" s="8"/>
      <c r="J45" s="8"/>
      <c r="K45" s="8"/>
      <c r="L45" s="8"/>
      <c r="M45" s="8"/>
      <c r="N45" s="8"/>
      <c r="O45" s="14">
        <f>COUNTIF(Tableau517[[#This Row],[Lundi]:[Dimanche]],"&gt;0")</f>
        <v>0</v>
      </c>
      <c r="P45" s="14">
        <f>SUM(Tableau517[[#This Row],[Lundi]:[Dimanche]])</f>
        <v>0</v>
      </c>
      <c r="Q45" s="14">
        <f>COUNTIF(Tableau517[[#This Row],[Lundi]:[Dimanche]],"&gt;=100")*1000</f>
        <v>0</v>
      </c>
      <c r="R45" s="14">
        <f t="shared" si="0"/>
        <v>0</v>
      </c>
      <c r="S45" s="14">
        <f t="shared" si="1"/>
        <v>0</v>
      </c>
      <c r="T45" s="15" t="str">
        <f>IF(Tableau517[[#This Row],[Matricule]]&gt;1,IF(COUNTIF(Tableau517[DateMatricule],Tableau517[[#This Row],[DateMatricule]])&gt;1,"Doublon",""),"")</f>
        <v/>
      </c>
    </row>
    <row r="46" spans="1:20" x14ac:dyDescent="0.25">
      <c r="A46" s="11" t="str">
        <f>IF(Tableau517[[#This Row],[Semaine]]="","",VLOOKUP(Tableau517[[#This Row],[Semaine]],Listes!$A:$B,2,FALSE))</f>
        <v/>
      </c>
      <c r="B46" s="11" t="str">
        <f>IF(ISBLANK(Tableau517[[#This Row],[Matricule]]),"",VLOOKUP(Tableau517[[#This Row],[Matricule]],#REF!,2,FALSE))</f>
        <v/>
      </c>
      <c r="C46" s="11" t="str">
        <f>IF(ISBLANK(Tableau517[[#This Row],[Matricule]]),"",VLOOKUP(Tableau517[[#This Row],[Matricule]],#REF!,3,FALSE))</f>
        <v/>
      </c>
      <c r="D46" s="11" t="str">
        <f>CONCATENATE(Tableau517[[#This Row],[Semaine]],Tableau517[[#This Row],[Matricule]])</f>
        <v/>
      </c>
      <c r="H46" s="8"/>
      <c r="I46" s="8"/>
      <c r="J46" s="8"/>
      <c r="K46" s="8"/>
      <c r="L46" s="8"/>
      <c r="M46" s="8"/>
      <c r="N46" s="8"/>
      <c r="O46" s="14">
        <f>COUNTIF(Tableau517[[#This Row],[Lundi]:[Dimanche]],"&gt;0")</f>
        <v>0</v>
      </c>
      <c r="P46" s="14">
        <f>SUM(Tableau517[[#This Row],[Lundi]:[Dimanche]])</f>
        <v>0</v>
      </c>
      <c r="Q46" s="14">
        <f>COUNTIF(Tableau517[[#This Row],[Lundi]:[Dimanche]],"&gt;=100")*1000</f>
        <v>0</v>
      </c>
      <c r="R46" s="14">
        <f t="shared" si="0"/>
        <v>0</v>
      </c>
      <c r="S46" s="14">
        <f t="shared" si="1"/>
        <v>0</v>
      </c>
      <c r="T46" s="15" t="str">
        <f>IF(Tableau517[[#This Row],[Matricule]]&gt;1,IF(COUNTIF(Tableau517[DateMatricule],Tableau517[[#This Row],[DateMatricule]])&gt;1,"Doublon",""),"")</f>
        <v/>
      </c>
    </row>
    <row r="47" spans="1:20" x14ac:dyDescent="0.25">
      <c r="A47" s="11" t="str">
        <f>IF(Tableau517[[#This Row],[Semaine]]="","",VLOOKUP(Tableau517[[#This Row],[Semaine]],Listes!$A:$B,2,FALSE))</f>
        <v/>
      </c>
      <c r="B47" s="11" t="str">
        <f>IF(ISBLANK(Tableau517[[#This Row],[Matricule]]),"",VLOOKUP(Tableau517[[#This Row],[Matricule]],#REF!,2,FALSE))</f>
        <v/>
      </c>
      <c r="C47" s="11" t="str">
        <f>IF(ISBLANK(Tableau517[[#This Row],[Matricule]]),"",VLOOKUP(Tableau517[[#This Row],[Matricule]],#REF!,3,FALSE))</f>
        <v/>
      </c>
      <c r="D47" s="11" t="str">
        <f>CONCATENATE(Tableau517[[#This Row],[Semaine]],Tableau517[[#This Row],[Matricule]])</f>
        <v/>
      </c>
      <c r="H47" s="8"/>
      <c r="I47" s="8"/>
      <c r="J47" s="8"/>
      <c r="K47" s="8"/>
      <c r="L47" s="8"/>
      <c r="M47" s="8"/>
      <c r="N47" s="8"/>
      <c r="O47" s="14">
        <f>COUNTIF(Tableau517[[#This Row],[Lundi]:[Dimanche]],"&gt;0")</f>
        <v>0</v>
      </c>
      <c r="P47" s="14">
        <f>SUM(Tableau517[[#This Row],[Lundi]:[Dimanche]])</f>
        <v>0</v>
      </c>
      <c r="Q47" s="14">
        <f>COUNTIF(Tableau517[[#This Row],[Lundi]:[Dimanche]],"&gt;=100")*1000</f>
        <v>0</v>
      </c>
      <c r="R47" s="14">
        <f t="shared" si="0"/>
        <v>0</v>
      </c>
      <c r="S47" s="14">
        <f t="shared" si="1"/>
        <v>0</v>
      </c>
      <c r="T47" s="15" t="str">
        <f>IF(Tableau517[[#This Row],[Matricule]]&gt;1,IF(COUNTIF(Tableau517[DateMatricule],Tableau517[[#This Row],[DateMatricule]])&gt;1,"Doublon",""),"")</f>
        <v/>
      </c>
    </row>
    <row r="48" spans="1:20" x14ac:dyDescent="0.25">
      <c r="A48" s="11" t="str">
        <f>IF(Tableau517[[#This Row],[Semaine]]="","",VLOOKUP(Tableau517[[#This Row],[Semaine]],Listes!$A:$B,2,FALSE))</f>
        <v/>
      </c>
      <c r="B48" s="11" t="str">
        <f>IF(ISBLANK(Tableau517[[#This Row],[Matricule]]),"",VLOOKUP(Tableau517[[#This Row],[Matricule]],#REF!,2,FALSE))</f>
        <v/>
      </c>
      <c r="C48" s="11" t="str">
        <f>IF(ISBLANK(Tableau517[[#This Row],[Matricule]]),"",VLOOKUP(Tableau517[[#This Row],[Matricule]],#REF!,3,FALSE))</f>
        <v/>
      </c>
      <c r="D48" s="11" t="str">
        <f>CONCATENATE(Tableau517[[#This Row],[Semaine]],Tableau517[[#This Row],[Matricule]])</f>
        <v/>
      </c>
      <c r="H48" s="8"/>
      <c r="I48" s="8"/>
      <c r="J48" s="8"/>
      <c r="K48" s="8"/>
      <c r="L48" s="8"/>
      <c r="M48" s="8"/>
      <c r="N48" s="8"/>
      <c r="O48" s="14">
        <f>COUNTIF(Tableau517[[#This Row],[Lundi]:[Dimanche]],"&gt;0")</f>
        <v>0</v>
      </c>
      <c r="P48" s="14">
        <f>SUM(Tableau517[[#This Row],[Lundi]:[Dimanche]])</f>
        <v>0</v>
      </c>
      <c r="Q48" s="14">
        <f>COUNTIF(Tableau517[[#This Row],[Lundi]:[Dimanche]],"&gt;=100")*1000</f>
        <v>0</v>
      </c>
      <c r="R48" s="14">
        <f t="shared" si="0"/>
        <v>0</v>
      </c>
      <c r="S48" s="14">
        <f t="shared" si="1"/>
        <v>0</v>
      </c>
      <c r="T48" s="15" t="str">
        <f>IF(Tableau517[[#This Row],[Matricule]]&gt;1,IF(COUNTIF(Tableau517[DateMatricule],Tableau517[[#This Row],[DateMatricule]])&gt;1,"Doublon",""),"")</f>
        <v/>
      </c>
    </row>
    <row r="49" spans="1:20" x14ac:dyDescent="0.25">
      <c r="A49" s="11" t="str">
        <f>IF(Tableau517[[#This Row],[Semaine]]="","",VLOOKUP(Tableau517[[#This Row],[Semaine]],Listes!$A:$B,2,FALSE))</f>
        <v/>
      </c>
      <c r="B49" s="11" t="str">
        <f>IF(ISBLANK(Tableau517[[#This Row],[Matricule]]),"",VLOOKUP(Tableau517[[#This Row],[Matricule]],#REF!,2,FALSE))</f>
        <v/>
      </c>
      <c r="C49" s="11" t="str">
        <f>IF(ISBLANK(Tableau517[[#This Row],[Matricule]]),"",VLOOKUP(Tableau517[[#This Row],[Matricule]],#REF!,3,FALSE))</f>
        <v/>
      </c>
      <c r="D49" s="11" t="str">
        <f>CONCATENATE(Tableau517[[#This Row],[Semaine]],Tableau517[[#This Row],[Matricule]])</f>
        <v/>
      </c>
      <c r="H49" s="8"/>
      <c r="I49" s="8"/>
      <c r="J49" s="8"/>
      <c r="K49" s="8"/>
      <c r="L49" s="8"/>
      <c r="M49" s="8"/>
      <c r="N49" s="8"/>
      <c r="O49" s="14">
        <f>COUNTIF(Tableau517[[#This Row],[Lundi]:[Dimanche]],"&gt;0")</f>
        <v>0</v>
      </c>
      <c r="P49" s="14">
        <f>SUM(Tableau517[[#This Row],[Lundi]:[Dimanche]])</f>
        <v>0</v>
      </c>
      <c r="Q49" s="14">
        <f>COUNTIF(Tableau517[[#This Row],[Lundi]:[Dimanche]],"&gt;=100")*1000</f>
        <v>0</v>
      </c>
      <c r="R49" s="14">
        <f t="shared" si="0"/>
        <v>0</v>
      </c>
      <c r="S49" s="14">
        <f t="shared" si="1"/>
        <v>0</v>
      </c>
      <c r="T49" s="15" t="str">
        <f>IF(Tableau517[[#This Row],[Matricule]]&gt;1,IF(COUNTIF(Tableau517[DateMatricule],Tableau517[[#This Row],[DateMatricule]])&gt;1,"Doublon",""),"")</f>
        <v/>
      </c>
    </row>
    <row r="50" spans="1:20" x14ac:dyDescent="0.25">
      <c r="A50" s="11" t="str">
        <f>IF(Tableau517[[#This Row],[Semaine]]="","",VLOOKUP(Tableau517[[#This Row],[Semaine]],Listes!$A:$B,2,FALSE))</f>
        <v/>
      </c>
      <c r="B50" s="11" t="str">
        <f>IF(ISBLANK(Tableau517[[#This Row],[Matricule]]),"",VLOOKUP(Tableau517[[#This Row],[Matricule]],#REF!,2,FALSE))</f>
        <v/>
      </c>
      <c r="C50" s="11" t="str">
        <f>IF(ISBLANK(Tableau517[[#This Row],[Matricule]]),"",VLOOKUP(Tableau517[[#This Row],[Matricule]],#REF!,3,FALSE))</f>
        <v/>
      </c>
      <c r="D50" s="11" t="str">
        <f>CONCATENATE(Tableau517[[#This Row],[Semaine]],Tableau517[[#This Row],[Matricule]])</f>
        <v/>
      </c>
      <c r="H50" s="8"/>
      <c r="I50" s="8"/>
      <c r="J50" s="8"/>
      <c r="K50" s="8"/>
      <c r="L50" s="8"/>
      <c r="M50" s="8"/>
      <c r="N50" s="8"/>
      <c r="O50" s="14">
        <f>COUNTIF(Tableau517[[#This Row],[Lundi]:[Dimanche]],"&gt;0")</f>
        <v>0</v>
      </c>
      <c r="P50" s="14">
        <f>SUM(Tableau517[[#This Row],[Lundi]:[Dimanche]])</f>
        <v>0</v>
      </c>
      <c r="Q50" s="14">
        <f>COUNTIF(Tableau517[[#This Row],[Lundi]:[Dimanche]],"&gt;=100")*1000</f>
        <v>0</v>
      </c>
      <c r="R50" s="14">
        <f t="shared" si="0"/>
        <v>0</v>
      </c>
      <c r="S50" s="14">
        <f t="shared" si="1"/>
        <v>0</v>
      </c>
      <c r="T50" s="15" t="str">
        <f>IF(Tableau517[[#This Row],[Matricule]]&gt;1,IF(COUNTIF(Tableau517[DateMatricule],Tableau517[[#This Row],[DateMatricule]])&gt;1,"Doublon",""),"")</f>
        <v/>
      </c>
    </row>
    <row r="51" spans="1:20" x14ac:dyDescent="0.25">
      <c r="A51" s="11" t="str">
        <f>IF(Tableau517[[#This Row],[Semaine]]="","",VLOOKUP(Tableau517[[#This Row],[Semaine]],Listes!$A:$B,2,FALSE))</f>
        <v/>
      </c>
      <c r="B51" s="11" t="str">
        <f>IF(ISBLANK(Tableau517[[#This Row],[Matricule]]),"",VLOOKUP(Tableau517[[#This Row],[Matricule]],#REF!,2,FALSE))</f>
        <v/>
      </c>
      <c r="C51" s="11" t="str">
        <f>IF(ISBLANK(Tableau517[[#This Row],[Matricule]]),"",VLOOKUP(Tableau517[[#This Row],[Matricule]],#REF!,3,FALSE))</f>
        <v/>
      </c>
      <c r="D51" s="11" t="str">
        <f>CONCATENATE(Tableau517[[#This Row],[Semaine]],Tableau517[[#This Row],[Matricule]])</f>
        <v/>
      </c>
      <c r="H51" s="8"/>
      <c r="I51" s="8"/>
      <c r="J51" s="8"/>
      <c r="K51" s="8"/>
      <c r="L51" s="8"/>
      <c r="M51" s="8"/>
      <c r="N51" s="8"/>
      <c r="O51" s="14">
        <f>COUNTIF(Tableau517[[#This Row],[Lundi]:[Dimanche]],"&gt;0")</f>
        <v>0</v>
      </c>
      <c r="P51" s="14">
        <f>SUM(Tableau517[[#This Row],[Lundi]:[Dimanche]])</f>
        <v>0</v>
      </c>
      <c r="Q51" s="14">
        <f>COUNTIF(Tableau517[[#This Row],[Lundi]:[Dimanche]],"&gt;=100")*1000</f>
        <v>0</v>
      </c>
      <c r="R51" s="14">
        <f t="shared" si="0"/>
        <v>0</v>
      </c>
      <c r="S51" s="14">
        <f t="shared" si="1"/>
        <v>0</v>
      </c>
      <c r="T51" s="15" t="str">
        <f>IF(Tableau517[[#This Row],[Matricule]]&gt;1,IF(COUNTIF(Tableau517[DateMatricule],Tableau517[[#This Row],[DateMatricule]])&gt;1,"Doublon",""),"")</f>
        <v/>
      </c>
    </row>
    <row r="52" spans="1:20" x14ac:dyDescent="0.25">
      <c r="A52" s="11" t="str">
        <f>IF(Tableau517[[#This Row],[Semaine]]="","",VLOOKUP(Tableau517[[#This Row],[Semaine]],Listes!$A:$B,2,FALSE))</f>
        <v/>
      </c>
      <c r="B52" s="11" t="str">
        <f>IF(ISBLANK(Tableau517[[#This Row],[Matricule]]),"",VLOOKUP(Tableau517[[#This Row],[Matricule]],#REF!,2,FALSE))</f>
        <v/>
      </c>
      <c r="C52" s="11" t="str">
        <f>IF(ISBLANK(Tableau517[[#This Row],[Matricule]]),"",VLOOKUP(Tableau517[[#This Row],[Matricule]],#REF!,3,FALSE))</f>
        <v/>
      </c>
      <c r="D52" s="11" t="str">
        <f>CONCATENATE(Tableau517[[#This Row],[Semaine]],Tableau517[[#This Row],[Matricule]])</f>
        <v/>
      </c>
      <c r="H52" s="8"/>
      <c r="I52" s="8"/>
      <c r="J52" s="8"/>
      <c r="K52" s="8"/>
      <c r="L52" s="8"/>
      <c r="M52" s="8"/>
      <c r="N52" s="8"/>
      <c r="O52" s="14">
        <f>COUNTIF(Tableau517[[#This Row],[Lundi]:[Dimanche]],"&gt;0")</f>
        <v>0</v>
      </c>
      <c r="P52" s="14">
        <f>SUM(Tableau517[[#This Row],[Lundi]:[Dimanche]])</f>
        <v>0</v>
      </c>
      <c r="Q52" s="14">
        <f>COUNTIF(Tableau517[[#This Row],[Lundi]:[Dimanche]],"&gt;=100")*1000</f>
        <v>0</v>
      </c>
      <c r="R52" s="14">
        <f t="shared" si="0"/>
        <v>0</v>
      </c>
      <c r="S52" s="14">
        <f t="shared" si="1"/>
        <v>0</v>
      </c>
      <c r="T52" s="15" t="str">
        <f>IF(Tableau517[[#This Row],[Matricule]]&gt;1,IF(COUNTIF(Tableau517[DateMatricule],Tableau517[[#This Row],[DateMatricule]])&gt;1,"Doublon",""),"")</f>
        <v/>
      </c>
    </row>
    <row r="53" spans="1:20" x14ac:dyDescent="0.25">
      <c r="A53" s="11" t="str">
        <f>IF(Tableau517[[#This Row],[Semaine]]="","",VLOOKUP(Tableau517[[#This Row],[Semaine]],Listes!$A:$B,2,FALSE))</f>
        <v/>
      </c>
      <c r="B53" s="11" t="str">
        <f>IF(ISBLANK(Tableau517[[#This Row],[Matricule]]),"",VLOOKUP(Tableau517[[#This Row],[Matricule]],#REF!,2,FALSE))</f>
        <v/>
      </c>
      <c r="C53" s="11" t="str">
        <f>IF(ISBLANK(Tableau517[[#This Row],[Matricule]]),"",VLOOKUP(Tableau517[[#This Row],[Matricule]],#REF!,3,FALSE))</f>
        <v/>
      </c>
      <c r="D53" s="11" t="str">
        <f>CONCATENATE(Tableau517[[#This Row],[Semaine]],Tableau517[[#This Row],[Matricule]])</f>
        <v/>
      </c>
      <c r="H53" s="8"/>
      <c r="I53" s="8"/>
      <c r="J53" s="8"/>
      <c r="K53" s="8"/>
      <c r="L53" s="8"/>
      <c r="M53" s="8"/>
      <c r="N53" s="8"/>
      <c r="O53" s="14">
        <f>COUNTIF(Tableau517[[#This Row],[Lundi]:[Dimanche]],"&gt;0")</f>
        <v>0</v>
      </c>
      <c r="P53" s="14">
        <f>SUM(Tableau517[[#This Row],[Lundi]:[Dimanche]])</f>
        <v>0</v>
      </c>
      <c r="Q53" s="14">
        <f>COUNTIF(Tableau517[[#This Row],[Lundi]:[Dimanche]],"&gt;=100")*1000</f>
        <v>0</v>
      </c>
      <c r="R53" s="14">
        <f t="shared" si="0"/>
        <v>0</v>
      </c>
      <c r="S53" s="14">
        <f t="shared" si="1"/>
        <v>0</v>
      </c>
      <c r="T53" s="15" t="str">
        <f>IF(Tableau517[[#This Row],[Matricule]]&gt;1,IF(COUNTIF(Tableau517[DateMatricule],Tableau517[[#This Row],[DateMatricule]])&gt;1,"Doublon",""),"")</f>
        <v/>
      </c>
    </row>
    <row r="54" spans="1:20" x14ac:dyDescent="0.25">
      <c r="A54" s="11" t="str">
        <f>IF(Tableau517[[#This Row],[Semaine]]="","",VLOOKUP(Tableau517[[#This Row],[Semaine]],Listes!$A:$B,2,FALSE))</f>
        <v/>
      </c>
      <c r="B54" s="11" t="str">
        <f>IF(ISBLANK(Tableau517[[#This Row],[Matricule]]),"",VLOOKUP(Tableau517[[#This Row],[Matricule]],#REF!,2,FALSE))</f>
        <v/>
      </c>
      <c r="C54" s="11" t="str">
        <f>IF(ISBLANK(Tableau517[[#This Row],[Matricule]]),"",VLOOKUP(Tableau517[[#This Row],[Matricule]],#REF!,3,FALSE))</f>
        <v/>
      </c>
      <c r="D54" s="11" t="str">
        <f>CONCATENATE(Tableau517[[#This Row],[Semaine]],Tableau517[[#This Row],[Matricule]])</f>
        <v/>
      </c>
      <c r="H54" s="8"/>
      <c r="I54" s="8"/>
      <c r="J54" s="8"/>
      <c r="K54" s="8"/>
      <c r="L54" s="8"/>
      <c r="M54" s="8"/>
      <c r="N54" s="8"/>
      <c r="O54" s="14">
        <f>COUNTIF(Tableau517[[#This Row],[Lundi]:[Dimanche]],"&gt;0")</f>
        <v>0</v>
      </c>
      <c r="P54" s="14">
        <f>SUM(Tableau517[[#This Row],[Lundi]:[Dimanche]])</f>
        <v>0</v>
      </c>
      <c r="Q54" s="14">
        <f>COUNTIF(Tableau517[[#This Row],[Lundi]:[Dimanche]],"&gt;=100")*1000</f>
        <v>0</v>
      </c>
      <c r="R54" s="14">
        <f t="shared" si="0"/>
        <v>0</v>
      </c>
      <c r="S54" s="14">
        <f t="shared" si="1"/>
        <v>0</v>
      </c>
      <c r="T54" s="15" t="str">
        <f>IF(Tableau517[[#This Row],[Matricule]]&gt;1,IF(COUNTIF(Tableau517[DateMatricule],Tableau517[[#This Row],[DateMatricule]])&gt;1,"Doublon",""),"")</f>
        <v/>
      </c>
    </row>
    <row r="55" spans="1:20" x14ac:dyDescent="0.25">
      <c r="A55" s="11" t="str">
        <f>IF(Tableau517[[#This Row],[Semaine]]="","",VLOOKUP(Tableau517[[#This Row],[Semaine]],Listes!$A:$B,2,FALSE))</f>
        <v/>
      </c>
      <c r="B55" s="11" t="str">
        <f>IF(ISBLANK(Tableau517[[#This Row],[Matricule]]),"",VLOOKUP(Tableau517[[#This Row],[Matricule]],#REF!,2,FALSE))</f>
        <v/>
      </c>
      <c r="C55" s="11" t="str">
        <f>IF(ISBLANK(Tableau517[[#This Row],[Matricule]]),"",VLOOKUP(Tableau517[[#This Row],[Matricule]],#REF!,3,FALSE))</f>
        <v/>
      </c>
      <c r="D55" s="11" t="str">
        <f>CONCATENATE(Tableau517[[#This Row],[Semaine]],Tableau517[[#This Row],[Matricule]])</f>
        <v/>
      </c>
      <c r="H55" s="8"/>
      <c r="I55" s="8"/>
      <c r="J55" s="8"/>
      <c r="K55" s="8"/>
      <c r="L55" s="8"/>
      <c r="M55" s="8"/>
      <c r="N55" s="8"/>
      <c r="O55" s="14">
        <f>COUNTIF(Tableau517[[#This Row],[Lundi]:[Dimanche]],"&gt;0")</f>
        <v>0</v>
      </c>
      <c r="P55" s="14">
        <f>SUM(Tableau517[[#This Row],[Lundi]:[Dimanche]])</f>
        <v>0</v>
      </c>
      <c r="Q55" s="14">
        <f>COUNTIF(Tableau517[[#This Row],[Lundi]:[Dimanche]],"&gt;=100")*1000</f>
        <v>0</v>
      </c>
      <c r="R55" s="14">
        <f t="shared" si="0"/>
        <v>0</v>
      </c>
      <c r="S55" s="14">
        <f t="shared" si="1"/>
        <v>0</v>
      </c>
      <c r="T55" s="15" t="str">
        <f>IF(Tableau517[[#This Row],[Matricule]]&gt;1,IF(COUNTIF(Tableau517[DateMatricule],Tableau517[[#This Row],[DateMatricule]])&gt;1,"Doublon",""),"")</f>
        <v/>
      </c>
    </row>
    <row r="56" spans="1:20" x14ac:dyDescent="0.25">
      <c r="A56" s="11" t="str">
        <f>IF(Tableau517[[#This Row],[Semaine]]="","",VLOOKUP(Tableau517[[#This Row],[Semaine]],Listes!$A:$B,2,FALSE))</f>
        <v/>
      </c>
      <c r="B56" s="11" t="str">
        <f>IF(ISBLANK(Tableau517[[#This Row],[Matricule]]),"",VLOOKUP(Tableau517[[#This Row],[Matricule]],#REF!,2,FALSE))</f>
        <v/>
      </c>
      <c r="C56" s="11" t="str">
        <f>IF(ISBLANK(Tableau517[[#This Row],[Matricule]]),"",VLOOKUP(Tableau517[[#This Row],[Matricule]],#REF!,3,FALSE))</f>
        <v/>
      </c>
      <c r="D56" s="11" t="str">
        <f>CONCATENATE(Tableau517[[#This Row],[Semaine]],Tableau517[[#This Row],[Matricule]])</f>
        <v/>
      </c>
      <c r="H56" s="8"/>
      <c r="I56" s="8"/>
      <c r="J56" s="8"/>
      <c r="K56" s="8"/>
      <c r="L56" s="8"/>
      <c r="M56" s="8"/>
      <c r="N56" s="8"/>
      <c r="O56" s="14">
        <f>COUNTIF(Tableau517[[#This Row],[Lundi]:[Dimanche]],"&gt;0")</f>
        <v>0</v>
      </c>
      <c r="P56" s="14">
        <f>SUM(Tableau517[[#This Row],[Lundi]:[Dimanche]])</f>
        <v>0</v>
      </c>
      <c r="Q56" s="14">
        <f>COUNTIF(Tableau517[[#This Row],[Lundi]:[Dimanche]],"&gt;=100")*1000</f>
        <v>0</v>
      </c>
      <c r="R56" s="14">
        <f t="shared" si="0"/>
        <v>0</v>
      </c>
      <c r="S56" s="14">
        <f t="shared" si="1"/>
        <v>0</v>
      </c>
      <c r="T56" s="15" t="str">
        <f>IF(Tableau517[[#This Row],[Matricule]]&gt;1,IF(COUNTIF(Tableau517[DateMatricule],Tableau517[[#This Row],[DateMatricule]])&gt;1,"Doublon",""),"")</f>
        <v/>
      </c>
    </row>
    <row r="57" spans="1:20" x14ac:dyDescent="0.25">
      <c r="A57" s="11" t="str">
        <f>IF(Tableau517[[#This Row],[Semaine]]="","",VLOOKUP(Tableau517[[#This Row],[Semaine]],Listes!$A:$B,2,FALSE))</f>
        <v/>
      </c>
      <c r="B57" s="11" t="str">
        <f>IF(ISBLANK(Tableau517[[#This Row],[Matricule]]),"",VLOOKUP(Tableau517[[#This Row],[Matricule]],#REF!,2,FALSE))</f>
        <v/>
      </c>
      <c r="C57" s="11" t="str">
        <f>IF(ISBLANK(Tableau517[[#This Row],[Matricule]]),"",VLOOKUP(Tableau517[[#This Row],[Matricule]],#REF!,3,FALSE))</f>
        <v/>
      </c>
      <c r="D57" s="11" t="str">
        <f>CONCATENATE(Tableau517[[#This Row],[Semaine]],Tableau517[[#This Row],[Matricule]])</f>
        <v/>
      </c>
      <c r="H57" s="8"/>
      <c r="I57" s="8"/>
      <c r="J57" s="8"/>
      <c r="K57" s="8"/>
      <c r="L57" s="8"/>
      <c r="M57" s="8"/>
      <c r="N57" s="8"/>
      <c r="O57" s="14">
        <f>COUNTIF(Tableau517[[#This Row],[Lundi]:[Dimanche]],"&gt;0")</f>
        <v>0</v>
      </c>
      <c r="P57" s="14">
        <f>SUM(Tableau517[[#This Row],[Lundi]:[Dimanche]])</f>
        <v>0</v>
      </c>
      <c r="Q57" s="14">
        <f>COUNTIF(Tableau517[[#This Row],[Lundi]:[Dimanche]],"&gt;=100")*1000</f>
        <v>0</v>
      </c>
      <c r="R57" s="14">
        <f t="shared" si="0"/>
        <v>0</v>
      </c>
      <c r="S57" s="14">
        <f t="shared" si="1"/>
        <v>0</v>
      </c>
      <c r="T57" s="15" t="str">
        <f>IF(Tableau517[[#This Row],[Matricule]]&gt;1,IF(COUNTIF(Tableau517[DateMatricule],Tableau517[[#This Row],[DateMatricule]])&gt;1,"Doublon",""),"")</f>
        <v/>
      </c>
    </row>
    <row r="58" spans="1:20" x14ac:dyDescent="0.25">
      <c r="A58" s="11" t="str">
        <f>IF(Tableau517[[#This Row],[Semaine]]="","",VLOOKUP(Tableau517[[#This Row],[Semaine]],Listes!$A:$B,2,FALSE))</f>
        <v/>
      </c>
      <c r="B58" s="11" t="str">
        <f>IF(ISBLANK(Tableau517[[#This Row],[Matricule]]),"",VLOOKUP(Tableau517[[#This Row],[Matricule]],#REF!,2,FALSE))</f>
        <v/>
      </c>
      <c r="C58" s="11" t="str">
        <f>IF(ISBLANK(Tableau517[[#This Row],[Matricule]]),"",VLOOKUP(Tableau517[[#This Row],[Matricule]],#REF!,3,FALSE))</f>
        <v/>
      </c>
      <c r="D58" s="11" t="str">
        <f>CONCATENATE(Tableau517[[#This Row],[Semaine]],Tableau517[[#This Row],[Matricule]])</f>
        <v/>
      </c>
      <c r="H58" s="8"/>
      <c r="I58" s="8"/>
      <c r="J58" s="8"/>
      <c r="K58" s="8"/>
      <c r="L58" s="8"/>
      <c r="M58" s="8"/>
      <c r="N58" s="8"/>
      <c r="O58" s="14">
        <f>COUNTIF(Tableau517[[#This Row],[Lundi]:[Dimanche]],"&gt;0")</f>
        <v>0</v>
      </c>
      <c r="P58" s="14">
        <f>SUM(Tableau517[[#This Row],[Lundi]:[Dimanche]])</f>
        <v>0</v>
      </c>
      <c r="Q58" s="14">
        <f>COUNTIF(Tableau517[[#This Row],[Lundi]:[Dimanche]],"&gt;=100")*1000</f>
        <v>0</v>
      </c>
      <c r="R58" s="14">
        <f t="shared" si="0"/>
        <v>0</v>
      </c>
      <c r="S58" s="14">
        <f t="shared" si="1"/>
        <v>0</v>
      </c>
      <c r="T58" s="15" t="str">
        <f>IF(Tableau517[[#This Row],[Matricule]]&gt;1,IF(COUNTIF(Tableau517[DateMatricule],Tableau517[[#This Row],[DateMatricule]])&gt;1,"Doublon",""),"")</f>
        <v/>
      </c>
    </row>
    <row r="59" spans="1:20" x14ac:dyDescent="0.25">
      <c r="A59" s="11" t="str">
        <f>IF(Tableau517[[#This Row],[Semaine]]="","",VLOOKUP(Tableau517[[#This Row],[Semaine]],Listes!$A:$B,2,FALSE))</f>
        <v/>
      </c>
      <c r="B59" s="11" t="str">
        <f>IF(ISBLANK(Tableau517[[#This Row],[Matricule]]),"",VLOOKUP(Tableau517[[#This Row],[Matricule]],#REF!,2,FALSE))</f>
        <v/>
      </c>
      <c r="C59" s="11" t="str">
        <f>IF(ISBLANK(Tableau517[[#This Row],[Matricule]]),"",VLOOKUP(Tableau517[[#This Row],[Matricule]],#REF!,3,FALSE))</f>
        <v/>
      </c>
      <c r="D59" s="11" t="str">
        <f>CONCATENATE(Tableau517[[#This Row],[Semaine]],Tableau517[[#This Row],[Matricule]])</f>
        <v/>
      </c>
      <c r="H59" s="8"/>
      <c r="I59" s="8"/>
      <c r="J59" s="8"/>
      <c r="K59" s="8"/>
      <c r="L59" s="8"/>
      <c r="M59" s="8"/>
      <c r="N59" s="8"/>
      <c r="O59" s="14">
        <f>COUNTIF(Tableau517[[#This Row],[Lundi]:[Dimanche]],"&gt;0")</f>
        <v>0</v>
      </c>
      <c r="P59" s="14">
        <f>SUM(Tableau517[[#This Row],[Lundi]:[Dimanche]])</f>
        <v>0</v>
      </c>
      <c r="Q59" s="14">
        <f>COUNTIF(Tableau517[[#This Row],[Lundi]:[Dimanche]],"&gt;=100")*1000</f>
        <v>0</v>
      </c>
      <c r="R59" s="14">
        <f t="shared" si="0"/>
        <v>0</v>
      </c>
      <c r="S59" s="14">
        <f t="shared" si="1"/>
        <v>0</v>
      </c>
      <c r="T59" s="15" t="str">
        <f>IF(Tableau517[[#This Row],[Matricule]]&gt;1,IF(COUNTIF(Tableau517[DateMatricule],Tableau517[[#This Row],[DateMatricule]])&gt;1,"Doublon",""),"")</f>
        <v/>
      </c>
    </row>
    <row r="60" spans="1:20" x14ac:dyDescent="0.25">
      <c r="A60" s="11" t="str">
        <f>IF(Tableau517[[#This Row],[Semaine]]="","",VLOOKUP(Tableau517[[#This Row],[Semaine]],Listes!$A:$B,2,FALSE))</f>
        <v/>
      </c>
      <c r="B60" s="11" t="str">
        <f>IF(ISBLANK(Tableau517[[#This Row],[Matricule]]),"",VLOOKUP(Tableau517[[#This Row],[Matricule]],#REF!,2,FALSE))</f>
        <v/>
      </c>
      <c r="C60" s="11" t="str">
        <f>IF(ISBLANK(Tableau517[[#This Row],[Matricule]]),"",VLOOKUP(Tableau517[[#This Row],[Matricule]],#REF!,3,FALSE))</f>
        <v/>
      </c>
      <c r="D60" s="11" t="str">
        <f>CONCATENATE(Tableau517[[#This Row],[Semaine]],Tableau517[[#This Row],[Matricule]])</f>
        <v/>
      </c>
      <c r="H60" s="8"/>
      <c r="I60" s="8"/>
      <c r="J60" s="8"/>
      <c r="K60" s="8"/>
      <c r="L60" s="8"/>
      <c r="M60" s="8"/>
      <c r="N60" s="8"/>
      <c r="O60" s="14">
        <f>COUNTIF(Tableau517[[#This Row],[Lundi]:[Dimanche]],"&gt;0")</f>
        <v>0</v>
      </c>
      <c r="P60" s="14">
        <f>SUM(Tableau517[[#This Row],[Lundi]:[Dimanche]])</f>
        <v>0</v>
      </c>
      <c r="Q60" s="14">
        <f>COUNTIF(Tableau517[[#This Row],[Lundi]:[Dimanche]],"&gt;=100")*1000</f>
        <v>0</v>
      </c>
      <c r="R60" s="14">
        <f t="shared" si="0"/>
        <v>0</v>
      </c>
      <c r="S60" s="14">
        <f t="shared" si="1"/>
        <v>0</v>
      </c>
      <c r="T60" s="15" t="str">
        <f>IF(Tableau517[[#This Row],[Matricule]]&gt;1,IF(COUNTIF(Tableau517[DateMatricule],Tableau517[[#This Row],[DateMatricule]])&gt;1,"Doublon",""),"")</f>
        <v/>
      </c>
    </row>
    <row r="61" spans="1:20" x14ac:dyDescent="0.25">
      <c r="A61" s="11" t="str">
        <f>IF(Tableau517[[#This Row],[Semaine]]="","",VLOOKUP(Tableau517[[#This Row],[Semaine]],Listes!$A:$B,2,FALSE))</f>
        <v/>
      </c>
      <c r="B61" s="11" t="str">
        <f>IF(ISBLANK(Tableau517[[#This Row],[Matricule]]),"",VLOOKUP(Tableau517[[#This Row],[Matricule]],#REF!,2,FALSE))</f>
        <v/>
      </c>
      <c r="C61" s="11" t="str">
        <f>IF(ISBLANK(Tableau517[[#This Row],[Matricule]]),"",VLOOKUP(Tableau517[[#This Row],[Matricule]],#REF!,3,FALSE))</f>
        <v/>
      </c>
      <c r="D61" s="11" t="str">
        <f>CONCATENATE(Tableau517[[#This Row],[Semaine]],Tableau517[[#This Row],[Matricule]])</f>
        <v/>
      </c>
      <c r="H61" s="8"/>
      <c r="I61" s="8"/>
      <c r="J61" s="8"/>
      <c r="K61" s="8"/>
      <c r="L61" s="8"/>
      <c r="M61" s="8"/>
      <c r="N61" s="8"/>
      <c r="O61" s="14">
        <f>COUNTIF(Tableau517[[#This Row],[Lundi]:[Dimanche]],"&gt;0")</f>
        <v>0</v>
      </c>
      <c r="P61" s="14">
        <f>SUM(Tableau517[[#This Row],[Lundi]:[Dimanche]])</f>
        <v>0</v>
      </c>
      <c r="Q61" s="14">
        <f>COUNTIF(Tableau517[[#This Row],[Lundi]:[Dimanche]],"&gt;=100")*1000</f>
        <v>0</v>
      </c>
      <c r="R61" s="14">
        <f t="shared" si="0"/>
        <v>0</v>
      </c>
      <c r="S61" s="14">
        <f t="shared" si="1"/>
        <v>0</v>
      </c>
      <c r="T61" s="15" t="str">
        <f>IF(Tableau517[[#This Row],[Matricule]]&gt;1,IF(COUNTIF(Tableau517[DateMatricule],Tableau517[[#This Row],[DateMatricule]])&gt;1,"Doublon",""),"")</f>
        <v/>
      </c>
    </row>
    <row r="62" spans="1:20" x14ac:dyDescent="0.25">
      <c r="A62" s="11" t="str">
        <f>IF(Tableau517[[#This Row],[Semaine]]="","",VLOOKUP(Tableau517[[#This Row],[Semaine]],Listes!$A:$B,2,FALSE))</f>
        <v/>
      </c>
      <c r="B62" s="11" t="str">
        <f>IF(ISBLANK(Tableau517[[#This Row],[Matricule]]),"",VLOOKUP(Tableau517[[#This Row],[Matricule]],#REF!,2,FALSE))</f>
        <v/>
      </c>
      <c r="C62" s="11" t="str">
        <f>IF(ISBLANK(Tableau517[[#This Row],[Matricule]]),"",VLOOKUP(Tableau517[[#This Row],[Matricule]],#REF!,3,FALSE))</f>
        <v/>
      </c>
      <c r="D62" s="11" t="str">
        <f>CONCATENATE(Tableau517[[#This Row],[Semaine]],Tableau517[[#This Row],[Matricule]])</f>
        <v/>
      </c>
      <c r="H62" s="8"/>
      <c r="I62" s="8"/>
      <c r="J62" s="8"/>
      <c r="K62" s="8"/>
      <c r="L62" s="8"/>
      <c r="M62" s="8"/>
      <c r="N62" s="8"/>
      <c r="O62" s="14">
        <f>COUNTIF(Tableau517[[#This Row],[Lundi]:[Dimanche]],"&gt;0")</f>
        <v>0</v>
      </c>
      <c r="P62" s="14">
        <f>SUM(Tableau517[[#This Row],[Lundi]:[Dimanche]])</f>
        <v>0</v>
      </c>
      <c r="Q62" s="14">
        <f>COUNTIF(Tableau517[[#This Row],[Lundi]:[Dimanche]],"&gt;=100")*1000</f>
        <v>0</v>
      </c>
      <c r="R62" s="14">
        <f t="shared" si="0"/>
        <v>0</v>
      </c>
      <c r="S62" s="14">
        <f t="shared" si="1"/>
        <v>0</v>
      </c>
      <c r="T62" s="15" t="str">
        <f>IF(Tableau517[[#This Row],[Matricule]]&gt;1,IF(COUNTIF(Tableau517[DateMatricule],Tableau517[[#This Row],[DateMatricule]])&gt;1,"Doublon",""),"")</f>
        <v/>
      </c>
    </row>
    <row r="63" spans="1:20" x14ac:dyDescent="0.25">
      <c r="A63" s="11" t="str">
        <f>IF(Tableau517[[#This Row],[Semaine]]="","",VLOOKUP(Tableau517[[#This Row],[Semaine]],Listes!$A:$B,2,FALSE))</f>
        <v/>
      </c>
      <c r="B63" s="11" t="str">
        <f>IF(ISBLANK(Tableau517[[#This Row],[Matricule]]),"",VLOOKUP(Tableau517[[#This Row],[Matricule]],#REF!,2,FALSE))</f>
        <v/>
      </c>
      <c r="C63" s="11" t="str">
        <f>IF(ISBLANK(Tableau517[[#This Row],[Matricule]]),"",VLOOKUP(Tableau517[[#This Row],[Matricule]],#REF!,3,FALSE))</f>
        <v/>
      </c>
      <c r="D63" s="11" t="str">
        <f>CONCATENATE(Tableau517[[#This Row],[Semaine]],Tableau517[[#This Row],[Matricule]])</f>
        <v/>
      </c>
      <c r="H63" s="8"/>
      <c r="I63" s="8"/>
      <c r="J63" s="8"/>
      <c r="K63" s="8"/>
      <c r="L63" s="8"/>
      <c r="M63" s="8"/>
      <c r="N63" s="8"/>
      <c r="O63" s="14">
        <f>COUNTIF(Tableau517[[#This Row],[Lundi]:[Dimanche]],"&gt;0")</f>
        <v>0</v>
      </c>
      <c r="P63" s="14">
        <f>SUM(Tableau517[[#This Row],[Lundi]:[Dimanche]])</f>
        <v>0</v>
      </c>
      <c r="Q63" s="14">
        <f>COUNTIF(Tableau517[[#This Row],[Lundi]:[Dimanche]],"&gt;=100")*1000</f>
        <v>0</v>
      </c>
      <c r="R63" s="14">
        <f t="shared" si="0"/>
        <v>0</v>
      </c>
      <c r="S63" s="14">
        <f t="shared" si="1"/>
        <v>0</v>
      </c>
      <c r="T63" s="15" t="str">
        <f>IF(Tableau517[[#This Row],[Matricule]]&gt;1,IF(COUNTIF(Tableau517[DateMatricule],Tableau517[[#This Row],[DateMatricule]])&gt;1,"Doublon",""),"")</f>
        <v/>
      </c>
    </row>
    <row r="64" spans="1:20" x14ac:dyDescent="0.25">
      <c r="A64" s="11" t="str">
        <f>IF(Tableau517[[#This Row],[Semaine]]="","",VLOOKUP(Tableau517[[#This Row],[Semaine]],Listes!$A:$B,2,FALSE))</f>
        <v/>
      </c>
      <c r="B64" s="11" t="str">
        <f>IF(ISBLANK(Tableau517[[#This Row],[Matricule]]),"",VLOOKUP(Tableau517[[#This Row],[Matricule]],#REF!,2,FALSE))</f>
        <v/>
      </c>
      <c r="C64" s="11" t="str">
        <f>IF(ISBLANK(Tableau517[[#This Row],[Matricule]]),"",VLOOKUP(Tableau517[[#This Row],[Matricule]],#REF!,3,FALSE))</f>
        <v/>
      </c>
      <c r="D64" s="11" t="str">
        <f>CONCATENATE(Tableau517[[#This Row],[Semaine]],Tableau517[[#This Row],[Matricule]])</f>
        <v/>
      </c>
      <c r="H64" s="8"/>
      <c r="I64" s="8"/>
      <c r="J64" s="8"/>
      <c r="K64" s="8"/>
      <c r="L64" s="8"/>
      <c r="M64" s="8"/>
      <c r="N64" s="8"/>
      <c r="O64" s="14">
        <f>COUNTIF(Tableau517[[#This Row],[Lundi]:[Dimanche]],"&gt;0")</f>
        <v>0</v>
      </c>
      <c r="P64" s="14">
        <f>SUM(Tableau517[[#This Row],[Lundi]:[Dimanche]])</f>
        <v>0</v>
      </c>
      <c r="Q64" s="14">
        <f>COUNTIF(Tableau517[[#This Row],[Lundi]:[Dimanche]],"&gt;=100")*1000</f>
        <v>0</v>
      </c>
      <c r="R64" s="14">
        <f t="shared" si="0"/>
        <v>0</v>
      </c>
      <c r="S64" s="14">
        <f t="shared" si="1"/>
        <v>0</v>
      </c>
      <c r="T64" s="15" t="str">
        <f>IF(Tableau517[[#This Row],[Matricule]]&gt;1,IF(COUNTIF(Tableau517[DateMatricule],Tableau517[[#This Row],[DateMatricule]])&gt;1,"Doublon",""),"")</f>
        <v/>
      </c>
    </row>
    <row r="65" spans="1:20" x14ac:dyDescent="0.25">
      <c r="A65" s="11" t="str">
        <f>IF(Tableau517[[#This Row],[Semaine]]="","",VLOOKUP(Tableau517[[#This Row],[Semaine]],Listes!$A:$B,2,FALSE))</f>
        <v/>
      </c>
      <c r="B65" s="11" t="str">
        <f>IF(ISBLANK(Tableau517[[#This Row],[Matricule]]),"",VLOOKUP(Tableau517[[#This Row],[Matricule]],#REF!,2,FALSE))</f>
        <v/>
      </c>
      <c r="C65" s="11" t="str">
        <f>IF(ISBLANK(Tableau517[[#This Row],[Matricule]]),"",VLOOKUP(Tableau517[[#This Row],[Matricule]],#REF!,3,FALSE))</f>
        <v/>
      </c>
      <c r="D65" s="11" t="str">
        <f>CONCATENATE(Tableau517[[#This Row],[Semaine]],Tableau517[[#This Row],[Matricule]])</f>
        <v/>
      </c>
      <c r="H65" s="8"/>
      <c r="I65" s="8"/>
      <c r="J65" s="8"/>
      <c r="K65" s="8"/>
      <c r="L65" s="8"/>
      <c r="M65" s="8"/>
      <c r="N65" s="8"/>
      <c r="O65" s="14">
        <f>COUNTIF(Tableau517[[#This Row],[Lundi]:[Dimanche]],"&gt;0")</f>
        <v>0</v>
      </c>
      <c r="P65" s="14">
        <f>SUM(Tableau517[[#This Row],[Lundi]:[Dimanche]])</f>
        <v>0</v>
      </c>
      <c r="Q65" s="14">
        <f>COUNTIF(Tableau517[[#This Row],[Lundi]:[Dimanche]],"&gt;=100")*1000</f>
        <v>0</v>
      </c>
      <c r="R65" s="14">
        <f t="shared" si="0"/>
        <v>0</v>
      </c>
      <c r="S65" s="14">
        <f t="shared" si="1"/>
        <v>0</v>
      </c>
      <c r="T65" s="15" t="str">
        <f>IF(Tableau517[[#This Row],[Matricule]]&gt;1,IF(COUNTIF(Tableau517[DateMatricule],Tableau517[[#This Row],[DateMatricule]])&gt;1,"Doublon",""),"")</f>
        <v/>
      </c>
    </row>
    <row r="66" spans="1:20" x14ac:dyDescent="0.25">
      <c r="A66" s="11" t="str">
        <f>IF(Tableau517[[#This Row],[Semaine]]="","",VLOOKUP(Tableau517[[#This Row],[Semaine]],Listes!$A:$B,2,FALSE))</f>
        <v/>
      </c>
      <c r="B66" s="11" t="str">
        <f>IF(ISBLANK(Tableau517[[#This Row],[Matricule]]),"",VLOOKUP(Tableau517[[#This Row],[Matricule]],#REF!,2,FALSE))</f>
        <v/>
      </c>
      <c r="C66" s="11" t="str">
        <f>IF(ISBLANK(Tableau517[[#This Row],[Matricule]]),"",VLOOKUP(Tableau517[[#This Row],[Matricule]],#REF!,3,FALSE))</f>
        <v/>
      </c>
      <c r="D66" s="11" t="str">
        <f>CONCATENATE(Tableau517[[#This Row],[Semaine]],Tableau517[[#This Row],[Matricule]])</f>
        <v/>
      </c>
      <c r="H66" s="8"/>
      <c r="I66" s="8"/>
      <c r="J66" s="8"/>
      <c r="K66" s="8"/>
      <c r="L66" s="8"/>
      <c r="M66" s="8"/>
      <c r="N66" s="8"/>
      <c r="O66" s="14">
        <f>COUNTIF(Tableau517[[#This Row],[Lundi]:[Dimanche]],"&gt;0")</f>
        <v>0</v>
      </c>
      <c r="P66" s="14">
        <f>SUM(Tableau517[[#This Row],[Lundi]:[Dimanche]])</f>
        <v>0</v>
      </c>
      <c r="Q66" s="14">
        <f>COUNTIF(Tableau517[[#This Row],[Lundi]:[Dimanche]],"&gt;=100")*1000</f>
        <v>0</v>
      </c>
      <c r="R66" s="14">
        <f t="shared" si="0"/>
        <v>0</v>
      </c>
      <c r="S66" s="14">
        <f t="shared" si="1"/>
        <v>0</v>
      </c>
      <c r="T66" s="15" t="str">
        <f>IF(Tableau517[[#This Row],[Matricule]]&gt;1,IF(COUNTIF(Tableau517[DateMatricule],Tableau517[[#This Row],[DateMatricule]])&gt;1,"Doublon",""),"")</f>
        <v/>
      </c>
    </row>
    <row r="67" spans="1:20" x14ac:dyDescent="0.25">
      <c r="A67" s="11" t="str">
        <f>IF(Tableau517[[#This Row],[Semaine]]="","",VLOOKUP(Tableau517[[#This Row],[Semaine]],Listes!$A:$B,2,FALSE))</f>
        <v/>
      </c>
      <c r="B67" s="11" t="str">
        <f>IF(ISBLANK(Tableau517[[#This Row],[Matricule]]),"",VLOOKUP(Tableau517[[#This Row],[Matricule]],#REF!,2,FALSE))</f>
        <v/>
      </c>
      <c r="C67" s="11" t="str">
        <f>IF(ISBLANK(Tableau517[[#This Row],[Matricule]]),"",VLOOKUP(Tableau517[[#This Row],[Matricule]],#REF!,3,FALSE))</f>
        <v/>
      </c>
      <c r="D67" s="11" t="str">
        <f>CONCATENATE(Tableau517[[#This Row],[Semaine]],Tableau517[[#This Row],[Matricule]])</f>
        <v/>
      </c>
      <c r="H67" s="8"/>
      <c r="I67" s="8"/>
      <c r="J67" s="8"/>
      <c r="K67" s="8"/>
      <c r="L67" s="8"/>
      <c r="M67" s="8"/>
      <c r="N67" s="8"/>
      <c r="O67" s="14">
        <f>COUNTIF(Tableau517[[#This Row],[Lundi]:[Dimanche]],"&gt;0")</f>
        <v>0</v>
      </c>
      <c r="P67" s="14">
        <f>SUM(Tableau517[[#This Row],[Lundi]:[Dimanche]])</f>
        <v>0</v>
      </c>
      <c r="Q67" s="14">
        <f>COUNTIF(Tableau517[[#This Row],[Lundi]:[Dimanche]],"&gt;=100")*1000</f>
        <v>0</v>
      </c>
      <c r="R67" s="14">
        <f t="shared" ref="R67:R130" si="2">+IF(P67&gt;600,(P67-600)*40,0)</f>
        <v>0</v>
      </c>
      <c r="S67" s="14">
        <f t="shared" ref="S67:S130" si="3">+Q67+R67</f>
        <v>0</v>
      </c>
      <c r="T67" s="15" t="str">
        <f>IF(Tableau517[[#This Row],[Matricule]]&gt;1,IF(COUNTIF(Tableau517[DateMatricule],Tableau517[[#This Row],[DateMatricule]])&gt;1,"Doublon",""),"")</f>
        <v/>
      </c>
    </row>
    <row r="68" spans="1:20" x14ac:dyDescent="0.25">
      <c r="A68" s="11" t="str">
        <f>IF(Tableau517[[#This Row],[Semaine]]="","",VLOOKUP(Tableau517[[#This Row],[Semaine]],Listes!$A:$B,2,FALSE))</f>
        <v/>
      </c>
      <c r="B68" s="11" t="str">
        <f>IF(ISBLANK(Tableau517[[#This Row],[Matricule]]),"",VLOOKUP(Tableau517[[#This Row],[Matricule]],#REF!,2,FALSE))</f>
        <v/>
      </c>
      <c r="C68" s="11" t="str">
        <f>IF(ISBLANK(Tableau517[[#This Row],[Matricule]]),"",VLOOKUP(Tableau517[[#This Row],[Matricule]],#REF!,3,FALSE))</f>
        <v/>
      </c>
      <c r="D68" s="11" t="str">
        <f>CONCATENATE(Tableau517[[#This Row],[Semaine]],Tableau517[[#This Row],[Matricule]])</f>
        <v/>
      </c>
      <c r="H68" s="8"/>
      <c r="I68" s="8"/>
      <c r="J68" s="8"/>
      <c r="K68" s="8"/>
      <c r="L68" s="8"/>
      <c r="M68" s="8"/>
      <c r="N68" s="8"/>
      <c r="O68" s="14">
        <f>COUNTIF(Tableau517[[#This Row],[Lundi]:[Dimanche]],"&gt;0")</f>
        <v>0</v>
      </c>
      <c r="P68" s="14">
        <f>SUM(Tableau517[[#This Row],[Lundi]:[Dimanche]])</f>
        <v>0</v>
      </c>
      <c r="Q68" s="14">
        <f>COUNTIF(Tableau517[[#This Row],[Lundi]:[Dimanche]],"&gt;=100")*1000</f>
        <v>0</v>
      </c>
      <c r="R68" s="14">
        <f t="shared" si="2"/>
        <v>0</v>
      </c>
      <c r="S68" s="14">
        <f t="shared" si="3"/>
        <v>0</v>
      </c>
      <c r="T68" s="15" t="str">
        <f>IF(Tableau517[[#This Row],[Matricule]]&gt;1,IF(COUNTIF(Tableau517[DateMatricule],Tableau517[[#This Row],[DateMatricule]])&gt;1,"Doublon",""),"")</f>
        <v/>
      </c>
    </row>
    <row r="69" spans="1:20" x14ac:dyDescent="0.25">
      <c r="A69" s="11" t="str">
        <f>IF(Tableau517[[#This Row],[Semaine]]="","",VLOOKUP(Tableau517[[#This Row],[Semaine]],Listes!$A:$B,2,FALSE))</f>
        <v/>
      </c>
      <c r="B69" s="11" t="str">
        <f>IF(ISBLANK(Tableau517[[#This Row],[Matricule]]),"",VLOOKUP(Tableau517[[#This Row],[Matricule]],#REF!,2,FALSE))</f>
        <v/>
      </c>
      <c r="C69" s="11" t="str">
        <f>IF(ISBLANK(Tableau517[[#This Row],[Matricule]]),"",VLOOKUP(Tableau517[[#This Row],[Matricule]],#REF!,3,FALSE))</f>
        <v/>
      </c>
      <c r="D69" s="11" t="str">
        <f>CONCATENATE(Tableau517[[#This Row],[Semaine]],Tableau517[[#This Row],[Matricule]])</f>
        <v/>
      </c>
      <c r="H69" s="8"/>
      <c r="I69" s="8"/>
      <c r="J69" s="8"/>
      <c r="K69" s="8"/>
      <c r="L69" s="8"/>
      <c r="M69" s="8"/>
      <c r="N69" s="8"/>
      <c r="O69" s="14">
        <f>COUNTIF(Tableau517[[#This Row],[Lundi]:[Dimanche]],"&gt;0")</f>
        <v>0</v>
      </c>
      <c r="P69" s="14">
        <f>SUM(Tableau517[[#This Row],[Lundi]:[Dimanche]])</f>
        <v>0</v>
      </c>
      <c r="Q69" s="14">
        <f>COUNTIF(Tableau517[[#This Row],[Lundi]:[Dimanche]],"&gt;=100")*1000</f>
        <v>0</v>
      </c>
      <c r="R69" s="14">
        <f t="shared" si="2"/>
        <v>0</v>
      </c>
      <c r="S69" s="14">
        <f t="shared" si="3"/>
        <v>0</v>
      </c>
      <c r="T69" s="15" t="str">
        <f>IF(Tableau517[[#This Row],[Matricule]]&gt;1,IF(COUNTIF(Tableau517[DateMatricule],Tableau517[[#This Row],[DateMatricule]])&gt;1,"Doublon",""),"")</f>
        <v/>
      </c>
    </row>
    <row r="70" spans="1:20" x14ac:dyDescent="0.25">
      <c r="A70" s="11" t="str">
        <f>IF(Tableau517[[#This Row],[Semaine]]="","",VLOOKUP(Tableau517[[#This Row],[Semaine]],Listes!$A:$B,2,FALSE))</f>
        <v/>
      </c>
      <c r="B70" s="11" t="str">
        <f>IF(ISBLANK(Tableau517[[#This Row],[Matricule]]),"",VLOOKUP(Tableau517[[#This Row],[Matricule]],#REF!,2,FALSE))</f>
        <v/>
      </c>
      <c r="C70" s="11" t="str">
        <f>IF(ISBLANK(Tableau517[[#This Row],[Matricule]]),"",VLOOKUP(Tableau517[[#This Row],[Matricule]],#REF!,3,FALSE))</f>
        <v/>
      </c>
      <c r="D70" s="11" t="str">
        <f>CONCATENATE(Tableau517[[#This Row],[Semaine]],Tableau517[[#This Row],[Matricule]])</f>
        <v/>
      </c>
      <c r="H70" s="8"/>
      <c r="I70" s="8"/>
      <c r="J70" s="8"/>
      <c r="K70" s="8"/>
      <c r="L70" s="8"/>
      <c r="M70" s="8"/>
      <c r="N70" s="8"/>
      <c r="O70" s="14">
        <f>COUNTIF(Tableau517[[#This Row],[Lundi]:[Dimanche]],"&gt;0")</f>
        <v>0</v>
      </c>
      <c r="P70" s="14">
        <f>SUM(Tableau517[[#This Row],[Lundi]:[Dimanche]])</f>
        <v>0</v>
      </c>
      <c r="Q70" s="14">
        <f>COUNTIF(Tableau517[[#This Row],[Lundi]:[Dimanche]],"&gt;=100")*1000</f>
        <v>0</v>
      </c>
      <c r="R70" s="14">
        <f t="shared" si="2"/>
        <v>0</v>
      </c>
      <c r="S70" s="14">
        <f t="shared" si="3"/>
        <v>0</v>
      </c>
      <c r="T70" s="15" t="str">
        <f>IF(Tableau517[[#This Row],[Matricule]]&gt;1,IF(COUNTIF(Tableau517[DateMatricule],Tableau517[[#This Row],[DateMatricule]])&gt;1,"Doublon",""),"")</f>
        <v/>
      </c>
    </row>
    <row r="71" spans="1:20" x14ac:dyDescent="0.25">
      <c r="A71" s="11" t="str">
        <f>IF(Tableau517[[#This Row],[Semaine]]="","",VLOOKUP(Tableau517[[#This Row],[Semaine]],Listes!$A:$B,2,FALSE))</f>
        <v/>
      </c>
      <c r="B71" s="11" t="str">
        <f>IF(ISBLANK(Tableau517[[#This Row],[Matricule]]),"",VLOOKUP(Tableau517[[#This Row],[Matricule]],#REF!,2,FALSE))</f>
        <v/>
      </c>
      <c r="C71" s="11" t="str">
        <f>IF(ISBLANK(Tableau517[[#This Row],[Matricule]]),"",VLOOKUP(Tableau517[[#This Row],[Matricule]],#REF!,3,FALSE))</f>
        <v/>
      </c>
      <c r="D71" s="11" t="str">
        <f>CONCATENATE(Tableau517[[#This Row],[Semaine]],Tableau517[[#This Row],[Matricule]])</f>
        <v/>
      </c>
      <c r="H71" s="8"/>
      <c r="I71" s="8"/>
      <c r="J71" s="8"/>
      <c r="K71" s="8"/>
      <c r="L71" s="8"/>
      <c r="M71" s="8"/>
      <c r="N71" s="8"/>
      <c r="O71" s="14">
        <f>COUNTIF(Tableau517[[#This Row],[Lundi]:[Dimanche]],"&gt;0")</f>
        <v>0</v>
      </c>
      <c r="P71" s="14">
        <f>SUM(Tableau517[[#This Row],[Lundi]:[Dimanche]])</f>
        <v>0</v>
      </c>
      <c r="Q71" s="14">
        <f>COUNTIF(Tableau517[[#This Row],[Lundi]:[Dimanche]],"&gt;=100")*1000</f>
        <v>0</v>
      </c>
      <c r="R71" s="14">
        <f t="shared" si="2"/>
        <v>0</v>
      </c>
      <c r="S71" s="14">
        <f t="shared" si="3"/>
        <v>0</v>
      </c>
      <c r="T71" s="15" t="str">
        <f>IF(Tableau517[[#This Row],[Matricule]]&gt;1,IF(COUNTIF(Tableau517[DateMatricule],Tableau517[[#This Row],[DateMatricule]])&gt;1,"Doublon",""),"")</f>
        <v/>
      </c>
    </row>
    <row r="72" spans="1:20" x14ac:dyDescent="0.25">
      <c r="A72" s="11" t="str">
        <f>IF(Tableau517[[#This Row],[Semaine]]="","",VLOOKUP(Tableau517[[#This Row],[Semaine]],Listes!$A:$B,2,FALSE))</f>
        <v/>
      </c>
      <c r="B72" s="11" t="str">
        <f>IF(ISBLANK(Tableau517[[#This Row],[Matricule]]),"",VLOOKUP(Tableau517[[#This Row],[Matricule]],#REF!,2,FALSE))</f>
        <v/>
      </c>
      <c r="C72" s="11" t="str">
        <f>IF(ISBLANK(Tableau517[[#This Row],[Matricule]]),"",VLOOKUP(Tableau517[[#This Row],[Matricule]],#REF!,3,FALSE))</f>
        <v/>
      </c>
      <c r="D72" s="11" t="str">
        <f>CONCATENATE(Tableau517[[#This Row],[Semaine]],Tableau517[[#This Row],[Matricule]])</f>
        <v/>
      </c>
      <c r="H72" s="8"/>
      <c r="I72" s="8"/>
      <c r="J72" s="8"/>
      <c r="K72" s="8"/>
      <c r="L72" s="8"/>
      <c r="M72" s="8"/>
      <c r="N72" s="8"/>
      <c r="O72" s="14">
        <f>COUNTIF(Tableau517[[#This Row],[Lundi]:[Dimanche]],"&gt;0")</f>
        <v>0</v>
      </c>
      <c r="P72" s="14">
        <f>SUM(Tableau517[[#This Row],[Lundi]:[Dimanche]])</f>
        <v>0</v>
      </c>
      <c r="Q72" s="14">
        <f>COUNTIF(Tableau517[[#This Row],[Lundi]:[Dimanche]],"&gt;=100")*1000</f>
        <v>0</v>
      </c>
      <c r="R72" s="14">
        <f t="shared" si="2"/>
        <v>0</v>
      </c>
      <c r="S72" s="14">
        <f t="shared" si="3"/>
        <v>0</v>
      </c>
      <c r="T72" s="15" t="str">
        <f>IF(Tableau517[[#This Row],[Matricule]]&gt;1,IF(COUNTIF(Tableau517[DateMatricule],Tableau517[[#This Row],[DateMatricule]])&gt;1,"Doublon",""),"")</f>
        <v/>
      </c>
    </row>
    <row r="73" spans="1:20" x14ac:dyDescent="0.25">
      <c r="A73" s="11" t="str">
        <f>IF(Tableau517[[#This Row],[Semaine]]="","",VLOOKUP(Tableau517[[#This Row],[Semaine]],Listes!$A:$B,2,FALSE))</f>
        <v/>
      </c>
      <c r="B73" s="11" t="str">
        <f>IF(ISBLANK(Tableau517[[#This Row],[Matricule]]),"",VLOOKUP(Tableau517[[#This Row],[Matricule]],#REF!,2,FALSE))</f>
        <v/>
      </c>
      <c r="C73" s="11" t="str">
        <f>IF(ISBLANK(Tableau517[[#This Row],[Matricule]]),"",VLOOKUP(Tableau517[[#This Row],[Matricule]],#REF!,3,FALSE))</f>
        <v/>
      </c>
      <c r="D73" s="11" t="str">
        <f>CONCATENATE(Tableau517[[#This Row],[Semaine]],Tableau517[[#This Row],[Matricule]])</f>
        <v/>
      </c>
      <c r="H73" s="8"/>
      <c r="I73" s="8"/>
      <c r="J73" s="8"/>
      <c r="K73" s="8"/>
      <c r="L73" s="8"/>
      <c r="M73" s="8"/>
      <c r="N73" s="8"/>
      <c r="O73" s="14">
        <f>COUNTIF(Tableau517[[#This Row],[Lundi]:[Dimanche]],"&gt;0")</f>
        <v>0</v>
      </c>
      <c r="P73" s="14">
        <f>SUM(Tableau517[[#This Row],[Lundi]:[Dimanche]])</f>
        <v>0</v>
      </c>
      <c r="Q73" s="14">
        <f>COUNTIF(Tableau517[[#This Row],[Lundi]:[Dimanche]],"&gt;=100")*1000</f>
        <v>0</v>
      </c>
      <c r="R73" s="14">
        <f t="shared" si="2"/>
        <v>0</v>
      </c>
      <c r="S73" s="14">
        <f t="shared" si="3"/>
        <v>0</v>
      </c>
      <c r="T73" s="15" t="str">
        <f>IF(Tableau517[[#This Row],[Matricule]]&gt;1,IF(COUNTIF(Tableau517[DateMatricule],Tableau517[[#This Row],[DateMatricule]])&gt;1,"Doublon",""),"")</f>
        <v/>
      </c>
    </row>
    <row r="74" spans="1:20" x14ac:dyDescent="0.25">
      <c r="A74" s="11" t="str">
        <f>IF(Tableau517[[#This Row],[Semaine]]="","",VLOOKUP(Tableau517[[#This Row],[Semaine]],Listes!$A:$B,2,FALSE))</f>
        <v/>
      </c>
      <c r="B74" s="11" t="str">
        <f>IF(ISBLANK(Tableau517[[#This Row],[Matricule]]),"",VLOOKUP(Tableau517[[#This Row],[Matricule]],#REF!,2,FALSE))</f>
        <v/>
      </c>
      <c r="C74" s="11" t="str">
        <f>IF(ISBLANK(Tableau517[[#This Row],[Matricule]]),"",VLOOKUP(Tableau517[[#This Row],[Matricule]],#REF!,3,FALSE))</f>
        <v/>
      </c>
      <c r="D74" s="11" t="str">
        <f>CONCATENATE(Tableau517[[#This Row],[Semaine]],Tableau517[[#This Row],[Matricule]])</f>
        <v/>
      </c>
      <c r="H74" s="8"/>
      <c r="I74" s="8"/>
      <c r="J74" s="8"/>
      <c r="K74" s="8"/>
      <c r="L74" s="8"/>
      <c r="M74" s="8"/>
      <c r="N74" s="8"/>
      <c r="O74" s="14">
        <f>COUNTIF(Tableau517[[#This Row],[Lundi]:[Dimanche]],"&gt;0")</f>
        <v>0</v>
      </c>
      <c r="P74" s="14">
        <f>SUM(Tableau517[[#This Row],[Lundi]:[Dimanche]])</f>
        <v>0</v>
      </c>
      <c r="Q74" s="14">
        <f>COUNTIF(Tableau517[[#This Row],[Lundi]:[Dimanche]],"&gt;=100")*1000</f>
        <v>0</v>
      </c>
      <c r="R74" s="14">
        <f t="shared" si="2"/>
        <v>0</v>
      </c>
      <c r="S74" s="14">
        <f t="shared" si="3"/>
        <v>0</v>
      </c>
      <c r="T74" s="15" t="str">
        <f>IF(Tableau517[[#This Row],[Matricule]]&gt;1,IF(COUNTIF(Tableau517[DateMatricule],Tableau517[[#This Row],[DateMatricule]])&gt;1,"Doublon",""),"")</f>
        <v/>
      </c>
    </row>
    <row r="75" spans="1:20" x14ac:dyDescent="0.25">
      <c r="A75" s="11" t="str">
        <f>IF(Tableau517[[#This Row],[Semaine]]="","",VLOOKUP(Tableau517[[#This Row],[Semaine]],Listes!$A:$B,2,FALSE))</f>
        <v/>
      </c>
      <c r="B75" s="11" t="str">
        <f>IF(ISBLANK(Tableau517[[#This Row],[Matricule]]),"",VLOOKUP(Tableau517[[#This Row],[Matricule]],#REF!,2,FALSE))</f>
        <v/>
      </c>
      <c r="C75" s="11" t="str">
        <f>IF(ISBLANK(Tableau517[[#This Row],[Matricule]]),"",VLOOKUP(Tableau517[[#This Row],[Matricule]],#REF!,3,FALSE))</f>
        <v/>
      </c>
      <c r="D75" s="11" t="str">
        <f>CONCATENATE(Tableau517[[#This Row],[Semaine]],Tableau517[[#This Row],[Matricule]])</f>
        <v/>
      </c>
      <c r="H75" s="8"/>
      <c r="I75" s="8"/>
      <c r="J75" s="8"/>
      <c r="K75" s="8"/>
      <c r="L75" s="8"/>
      <c r="M75" s="8"/>
      <c r="N75" s="8"/>
      <c r="O75" s="14">
        <f>COUNTIF(Tableau517[[#This Row],[Lundi]:[Dimanche]],"&gt;0")</f>
        <v>0</v>
      </c>
      <c r="P75" s="14">
        <f>SUM(Tableau517[[#This Row],[Lundi]:[Dimanche]])</f>
        <v>0</v>
      </c>
      <c r="Q75" s="14">
        <f>COUNTIF(Tableau517[[#This Row],[Lundi]:[Dimanche]],"&gt;=100")*1000</f>
        <v>0</v>
      </c>
      <c r="R75" s="14">
        <f t="shared" si="2"/>
        <v>0</v>
      </c>
      <c r="S75" s="14">
        <f t="shared" si="3"/>
        <v>0</v>
      </c>
      <c r="T75" s="15" t="str">
        <f>IF(Tableau517[[#This Row],[Matricule]]&gt;1,IF(COUNTIF(Tableau517[DateMatricule],Tableau517[[#This Row],[DateMatricule]])&gt;1,"Doublon",""),"")</f>
        <v/>
      </c>
    </row>
    <row r="76" spans="1:20" x14ac:dyDescent="0.25">
      <c r="A76" s="11" t="str">
        <f>IF(Tableau517[[#This Row],[Semaine]]="","",VLOOKUP(Tableau517[[#This Row],[Semaine]],Listes!$A:$B,2,FALSE))</f>
        <v/>
      </c>
      <c r="B76" s="11" t="str">
        <f>IF(ISBLANK(Tableau517[[#This Row],[Matricule]]),"",VLOOKUP(Tableau517[[#This Row],[Matricule]],#REF!,2,FALSE))</f>
        <v/>
      </c>
      <c r="C76" s="11" t="str">
        <f>IF(ISBLANK(Tableau517[[#This Row],[Matricule]]),"",VLOOKUP(Tableau517[[#This Row],[Matricule]],#REF!,3,FALSE))</f>
        <v/>
      </c>
      <c r="D76" s="11" t="str">
        <f>CONCATENATE(Tableau517[[#This Row],[Semaine]],Tableau517[[#This Row],[Matricule]])</f>
        <v/>
      </c>
      <c r="H76" s="8"/>
      <c r="I76" s="8"/>
      <c r="J76" s="8"/>
      <c r="K76" s="8"/>
      <c r="L76" s="8"/>
      <c r="M76" s="8"/>
      <c r="N76" s="8"/>
      <c r="O76" s="14">
        <f>COUNTIF(Tableau517[[#This Row],[Lundi]:[Dimanche]],"&gt;0")</f>
        <v>0</v>
      </c>
      <c r="P76" s="14">
        <f>SUM(Tableau517[[#This Row],[Lundi]:[Dimanche]])</f>
        <v>0</v>
      </c>
      <c r="Q76" s="14">
        <f>COUNTIF(Tableau517[[#This Row],[Lundi]:[Dimanche]],"&gt;=100")*1000</f>
        <v>0</v>
      </c>
      <c r="R76" s="14">
        <f t="shared" si="2"/>
        <v>0</v>
      </c>
      <c r="S76" s="14">
        <f t="shared" si="3"/>
        <v>0</v>
      </c>
      <c r="T76" s="15" t="str">
        <f>IF(Tableau517[[#This Row],[Matricule]]&gt;1,IF(COUNTIF(Tableau517[DateMatricule],Tableau517[[#This Row],[DateMatricule]])&gt;1,"Doublon",""),"")</f>
        <v/>
      </c>
    </row>
    <row r="77" spans="1:20" x14ac:dyDescent="0.25">
      <c r="A77" s="11" t="str">
        <f>IF(Tableau517[[#This Row],[Semaine]]="","",VLOOKUP(Tableau517[[#This Row],[Semaine]],Listes!$A:$B,2,FALSE))</f>
        <v/>
      </c>
      <c r="B77" s="11" t="str">
        <f>IF(ISBLANK(Tableau517[[#This Row],[Matricule]]),"",VLOOKUP(Tableau517[[#This Row],[Matricule]],#REF!,2,FALSE))</f>
        <v/>
      </c>
      <c r="C77" s="11" t="str">
        <f>IF(ISBLANK(Tableau517[[#This Row],[Matricule]]),"",VLOOKUP(Tableau517[[#This Row],[Matricule]],#REF!,3,FALSE))</f>
        <v/>
      </c>
      <c r="D77" s="11" t="str">
        <f>CONCATENATE(Tableau517[[#This Row],[Semaine]],Tableau517[[#This Row],[Matricule]])</f>
        <v/>
      </c>
      <c r="H77" s="8"/>
      <c r="I77" s="8"/>
      <c r="J77" s="8"/>
      <c r="K77" s="8"/>
      <c r="L77" s="8"/>
      <c r="M77" s="8"/>
      <c r="N77" s="8"/>
      <c r="O77" s="14">
        <f>COUNTIF(Tableau517[[#This Row],[Lundi]:[Dimanche]],"&gt;0")</f>
        <v>0</v>
      </c>
      <c r="P77" s="14">
        <f>SUM(Tableau517[[#This Row],[Lundi]:[Dimanche]])</f>
        <v>0</v>
      </c>
      <c r="Q77" s="14">
        <f>COUNTIF(Tableau517[[#This Row],[Lundi]:[Dimanche]],"&gt;=100")*1000</f>
        <v>0</v>
      </c>
      <c r="R77" s="14">
        <f t="shared" si="2"/>
        <v>0</v>
      </c>
      <c r="S77" s="14">
        <f t="shared" si="3"/>
        <v>0</v>
      </c>
      <c r="T77" s="15" t="str">
        <f>IF(Tableau517[[#This Row],[Matricule]]&gt;1,IF(COUNTIF(Tableau517[DateMatricule],Tableau517[[#This Row],[DateMatricule]])&gt;1,"Doublon",""),"")</f>
        <v/>
      </c>
    </row>
    <row r="78" spans="1:20" x14ac:dyDescent="0.25">
      <c r="A78" s="11" t="str">
        <f>IF(Tableau517[[#This Row],[Semaine]]="","",VLOOKUP(Tableau517[[#This Row],[Semaine]],Listes!$A:$B,2,FALSE))</f>
        <v/>
      </c>
      <c r="B78" s="11" t="str">
        <f>IF(ISBLANK(Tableau517[[#This Row],[Matricule]]),"",VLOOKUP(Tableau517[[#This Row],[Matricule]],#REF!,2,FALSE))</f>
        <v/>
      </c>
      <c r="C78" s="11" t="str">
        <f>IF(ISBLANK(Tableau517[[#This Row],[Matricule]]),"",VLOOKUP(Tableau517[[#This Row],[Matricule]],#REF!,3,FALSE))</f>
        <v/>
      </c>
      <c r="D78" s="11" t="str">
        <f>CONCATENATE(Tableau517[[#This Row],[Semaine]],Tableau517[[#This Row],[Matricule]])</f>
        <v/>
      </c>
      <c r="H78" s="8"/>
      <c r="I78" s="8"/>
      <c r="J78" s="8"/>
      <c r="K78" s="8"/>
      <c r="L78" s="8"/>
      <c r="M78" s="8"/>
      <c r="N78" s="8"/>
      <c r="O78" s="14">
        <f>COUNTIF(Tableau517[[#This Row],[Lundi]:[Dimanche]],"&gt;0")</f>
        <v>0</v>
      </c>
      <c r="P78" s="14">
        <f>SUM(Tableau517[[#This Row],[Lundi]:[Dimanche]])</f>
        <v>0</v>
      </c>
      <c r="Q78" s="14">
        <f>COUNTIF(Tableau517[[#This Row],[Lundi]:[Dimanche]],"&gt;=100")*1000</f>
        <v>0</v>
      </c>
      <c r="R78" s="14">
        <f t="shared" si="2"/>
        <v>0</v>
      </c>
      <c r="S78" s="14">
        <f t="shared" si="3"/>
        <v>0</v>
      </c>
      <c r="T78" s="15" t="str">
        <f>IF(Tableau517[[#This Row],[Matricule]]&gt;1,IF(COUNTIF(Tableau517[DateMatricule],Tableau517[[#This Row],[DateMatricule]])&gt;1,"Doublon",""),"")</f>
        <v/>
      </c>
    </row>
    <row r="79" spans="1:20" x14ac:dyDescent="0.25">
      <c r="A79" s="11" t="str">
        <f>IF(Tableau517[[#This Row],[Semaine]]="","",VLOOKUP(Tableau517[[#This Row],[Semaine]],Listes!$A:$B,2,FALSE))</f>
        <v/>
      </c>
      <c r="B79" s="11" t="str">
        <f>IF(ISBLANK(Tableau517[[#This Row],[Matricule]]),"",VLOOKUP(Tableau517[[#This Row],[Matricule]],#REF!,2,FALSE))</f>
        <v/>
      </c>
      <c r="C79" s="11" t="str">
        <f>IF(ISBLANK(Tableau517[[#This Row],[Matricule]]),"",VLOOKUP(Tableau517[[#This Row],[Matricule]],#REF!,3,FALSE))</f>
        <v/>
      </c>
      <c r="D79" s="11" t="str">
        <f>CONCATENATE(Tableau517[[#This Row],[Semaine]],Tableau517[[#This Row],[Matricule]])</f>
        <v/>
      </c>
      <c r="H79" s="8"/>
      <c r="I79" s="8"/>
      <c r="J79" s="8"/>
      <c r="K79" s="8"/>
      <c r="L79" s="8"/>
      <c r="M79" s="8"/>
      <c r="N79" s="8"/>
      <c r="O79" s="14">
        <f>COUNTIF(Tableau517[[#This Row],[Lundi]:[Dimanche]],"&gt;0")</f>
        <v>0</v>
      </c>
      <c r="P79" s="14">
        <f>SUM(Tableau517[[#This Row],[Lundi]:[Dimanche]])</f>
        <v>0</v>
      </c>
      <c r="Q79" s="14">
        <f>COUNTIF(Tableau517[[#This Row],[Lundi]:[Dimanche]],"&gt;=100")*1000</f>
        <v>0</v>
      </c>
      <c r="R79" s="14">
        <f t="shared" si="2"/>
        <v>0</v>
      </c>
      <c r="S79" s="14">
        <f t="shared" si="3"/>
        <v>0</v>
      </c>
      <c r="T79" s="15" t="str">
        <f>IF(Tableau517[[#This Row],[Matricule]]&gt;1,IF(COUNTIF(Tableau517[DateMatricule],Tableau517[[#This Row],[DateMatricule]])&gt;1,"Doublon",""),"")</f>
        <v/>
      </c>
    </row>
    <row r="80" spans="1:20" x14ac:dyDescent="0.25">
      <c r="A80" s="11" t="str">
        <f>IF(Tableau517[[#This Row],[Semaine]]="","",VLOOKUP(Tableau517[[#This Row],[Semaine]],Listes!$A:$B,2,FALSE))</f>
        <v/>
      </c>
      <c r="B80" s="11" t="str">
        <f>IF(ISBLANK(Tableau517[[#This Row],[Matricule]]),"",VLOOKUP(Tableau517[[#This Row],[Matricule]],#REF!,2,FALSE))</f>
        <v/>
      </c>
      <c r="C80" s="11" t="str">
        <f>IF(ISBLANK(Tableau517[[#This Row],[Matricule]]),"",VLOOKUP(Tableau517[[#This Row],[Matricule]],#REF!,3,FALSE))</f>
        <v/>
      </c>
      <c r="D80" s="11" t="str">
        <f>CONCATENATE(Tableau517[[#This Row],[Semaine]],Tableau517[[#This Row],[Matricule]])</f>
        <v/>
      </c>
      <c r="H80" s="8"/>
      <c r="I80" s="8"/>
      <c r="J80" s="8"/>
      <c r="K80" s="8"/>
      <c r="L80" s="8"/>
      <c r="M80" s="8"/>
      <c r="N80" s="8"/>
      <c r="O80" s="14">
        <f>COUNTIF(Tableau517[[#This Row],[Lundi]:[Dimanche]],"&gt;0")</f>
        <v>0</v>
      </c>
      <c r="P80" s="14">
        <f>SUM(Tableau517[[#This Row],[Lundi]:[Dimanche]])</f>
        <v>0</v>
      </c>
      <c r="Q80" s="14">
        <f>COUNTIF(Tableau517[[#This Row],[Lundi]:[Dimanche]],"&gt;=100")*1000</f>
        <v>0</v>
      </c>
      <c r="R80" s="14">
        <f t="shared" si="2"/>
        <v>0</v>
      </c>
      <c r="S80" s="14">
        <f t="shared" si="3"/>
        <v>0</v>
      </c>
      <c r="T80" s="15" t="str">
        <f>IF(Tableau517[[#This Row],[Matricule]]&gt;1,IF(COUNTIF(Tableau517[DateMatricule],Tableau517[[#This Row],[DateMatricule]])&gt;1,"Doublon",""),"")</f>
        <v/>
      </c>
    </row>
    <row r="81" spans="1:20" x14ac:dyDescent="0.25">
      <c r="A81" s="11" t="str">
        <f>IF(Tableau517[[#This Row],[Semaine]]="","",VLOOKUP(Tableau517[[#This Row],[Semaine]],Listes!$A:$B,2,FALSE))</f>
        <v/>
      </c>
      <c r="B81" s="11" t="str">
        <f>IF(ISBLANK(Tableau517[[#This Row],[Matricule]]),"",VLOOKUP(Tableau517[[#This Row],[Matricule]],#REF!,2,FALSE))</f>
        <v/>
      </c>
      <c r="C81" s="11" t="str">
        <f>IF(ISBLANK(Tableau517[[#This Row],[Matricule]]),"",VLOOKUP(Tableau517[[#This Row],[Matricule]],#REF!,3,FALSE))</f>
        <v/>
      </c>
      <c r="D81" s="11" t="str">
        <f>CONCATENATE(Tableau517[[#This Row],[Semaine]],Tableau517[[#This Row],[Matricule]])</f>
        <v/>
      </c>
      <c r="H81" s="8"/>
      <c r="I81" s="8"/>
      <c r="J81" s="8"/>
      <c r="K81" s="8"/>
      <c r="L81" s="8"/>
      <c r="M81" s="8"/>
      <c r="N81" s="8"/>
      <c r="O81" s="14">
        <f>COUNTIF(Tableau517[[#This Row],[Lundi]:[Dimanche]],"&gt;0")</f>
        <v>0</v>
      </c>
      <c r="P81" s="14">
        <f>SUM(Tableau517[[#This Row],[Lundi]:[Dimanche]])</f>
        <v>0</v>
      </c>
      <c r="Q81" s="14">
        <f>COUNTIF(Tableau517[[#This Row],[Lundi]:[Dimanche]],"&gt;=100")*1000</f>
        <v>0</v>
      </c>
      <c r="R81" s="14">
        <f t="shared" si="2"/>
        <v>0</v>
      </c>
      <c r="S81" s="14">
        <f t="shared" si="3"/>
        <v>0</v>
      </c>
      <c r="T81" s="15" t="str">
        <f>IF(Tableau517[[#This Row],[Matricule]]&gt;1,IF(COUNTIF(Tableau517[DateMatricule],Tableau517[[#This Row],[DateMatricule]])&gt;1,"Doublon",""),"")</f>
        <v/>
      </c>
    </row>
    <row r="82" spans="1:20" x14ac:dyDescent="0.25">
      <c r="A82" s="11" t="str">
        <f>IF(Tableau517[[#This Row],[Semaine]]="","",VLOOKUP(Tableau517[[#This Row],[Semaine]],Listes!$A:$B,2,FALSE))</f>
        <v/>
      </c>
      <c r="B82" s="11" t="str">
        <f>IF(ISBLANK(Tableau517[[#This Row],[Matricule]]),"",VLOOKUP(Tableau517[[#This Row],[Matricule]],#REF!,2,FALSE))</f>
        <v/>
      </c>
      <c r="C82" s="11" t="str">
        <f>IF(ISBLANK(Tableau517[[#This Row],[Matricule]]),"",VLOOKUP(Tableau517[[#This Row],[Matricule]],#REF!,3,FALSE))</f>
        <v/>
      </c>
      <c r="D82" s="11" t="str">
        <f>CONCATENATE(Tableau517[[#This Row],[Semaine]],Tableau517[[#This Row],[Matricule]])</f>
        <v/>
      </c>
      <c r="H82" s="8"/>
      <c r="I82" s="8"/>
      <c r="J82" s="8"/>
      <c r="K82" s="8"/>
      <c r="L82" s="8"/>
      <c r="M82" s="8"/>
      <c r="N82" s="8"/>
      <c r="O82" s="14">
        <f>COUNTIF(Tableau517[[#This Row],[Lundi]:[Dimanche]],"&gt;0")</f>
        <v>0</v>
      </c>
      <c r="P82" s="14">
        <f>SUM(Tableau517[[#This Row],[Lundi]:[Dimanche]])</f>
        <v>0</v>
      </c>
      <c r="Q82" s="14">
        <f>COUNTIF(Tableau517[[#This Row],[Lundi]:[Dimanche]],"&gt;=100")*1000</f>
        <v>0</v>
      </c>
      <c r="R82" s="14">
        <f t="shared" si="2"/>
        <v>0</v>
      </c>
      <c r="S82" s="14">
        <f t="shared" si="3"/>
        <v>0</v>
      </c>
      <c r="T82" s="15" t="str">
        <f>IF(Tableau517[[#This Row],[Matricule]]&gt;1,IF(COUNTIF(Tableau517[DateMatricule],Tableau517[[#This Row],[DateMatricule]])&gt;1,"Doublon",""),"")</f>
        <v/>
      </c>
    </row>
    <row r="83" spans="1:20" x14ac:dyDescent="0.25">
      <c r="A83" s="11" t="str">
        <f>IF(Tableau517[[#This Row],[Semaine]]="","",VLOOKUP(Tableau517[[#This Row],[Semaine]],Listes!$A:$B,2,FALSE))</f>
        <v/>
      </c>
      <c r="B83" s="11" t="str">
        <f>IF(ISBLANK(Tableau517[[#This Row],[Matricule]]),"",VLOOKUP(Tableau517[[#This Row],[Matricule]],#REF!,2,FALSE))</f>
        <v/>
      </c>
      <c r="C83" s="11" t="str">
        <f>IF(ISBLANK(Tableau517[[#This Row],[Matricule]]),"",VLOOKUP(Tableau517[[#This Row],[Matricule]],#REF!,3,FALSE))</f>
        <v/>
      </c>
      <c r="D83" s="11" t="str">
        <f>CONCATENATE(Tableau517[[#This Row],[Semaine]],Tableau517[[#This Row],[Matricule]])</f>
        <v/>
      </c>
      <c r="H83" s="8"/>
      <c r="I83" s="8"/>
      <c r="J83" s="8"/>
      <c r="K83" s="8"/>
      <c r="L83" s="8"/>
      <c r="M83" s="8"/>
      <c r="N83" s="8"/>
      <c r="O83" s="14">
        <f>COUNTIF(Tableau517[[#This Row],[Lundi]:[Dimanche]],"&gt;0")</f>
        <v>0</v>
      </c>
      <c r="P83" s="14">
        <f>SUM(Tableau517[[#This Row],[Lundi]:[Dimanche]])</f>
        <v>0</v>
      </c>
      <c r="Q83" s="14">
        <f>COUNTIF(Tableau517[[#This Row],[Lundi]:[Dimanche]],"&gt;=100")*1000</f>
        <v>0</v>
      </c>
      <c r="R83" s="14">
        <f t="shared" si="2"/>
        <v>0</v>
      </c>
      <c r="S83" s="14">
        <f t="shared" si="3"/>
        <v>0</v>
      </c>
      <c r="T83" s="15" t="str">
        <f>IF(Tableau517[[#This Row],[Matricule]]&gt;1,IF(COUNTIF(Tableau517[DateMatricule],Tableau517[[#This Row],[DateMatricule]])&gt;1,"Doublon",""),"")</f>
        <v/>
      </c>
    </row>
    <row r="84" spans="1:20" x14ac:dyDescent="0.25">
      <c r="A84" s="11" t="str">
        <f>IF(Tableau517[[#This Row],[Semaine]]="","",VLOOKUP(Tableau517[[#This Row],[Semaine]],Listes!$A:$B,2,FALSE))</f>
        <v/>
      </c>
      <c r="B84" s="11" t="str">
        <f>IF(ISBLANK(Tableau517[[#This Row],[Matricule]]),"",VLOOKUP(Tableau517[[#This Row],[Matricule]],#REF!,2,FALSE))</f>
        <v/>
      </c>
      <c r="C84" s="11" t="str">
        <f>IF(ISBLANK(Tableau517[[#This Row],[Matricule]]),"",VLOOKUP(Tableau517[[#This Row],[Matricule]],#REF!,3,FALSE))</f>
        <v/>
      </c>
      <c r="D84" s="11" t="str">
        <f>CONCATENATE(Tableau517[[#This Row],[Semaine]],Tableau517[[#This Row],[Matricule]])</f>
        <v/>
      </c>
      <c r="H84" s="8"/>
      <c r="I84" s="8"/>
      <c r="J84" s="8"/>
      <c r="K84" s="8"/>
      <c r="L84" s="8"/>
      <c r="M84" s="8"/>
      <c r="N84" s="8"/>
      <c r="O84" s="14">
        <f>COUNTIF(Tableau517[[#This Row],[Lundi]:[Dimanche]],"&gt;0")</f>
        <v>0</v>
      </c>
      <c r="P84" s="14">
        <f>SUM(Tableau517[[#This Row],[Lundi]:[Dimanche]])</f>
        <v>0</v>
      </c>
      <c r="Q84" s="14">
        <f>COUNTIF(Tableau517[[#This Row],[Lundi]:[Dimanche]],"&gt;=100")*1000</f>
        <v>0</v>
      </c>
      <c r="R84" s="14">
        <f t="shared" si="2"/>
        <v>0</v>
      </c>
      <c r="S84" s="14">
        <f t="shared" si="3"/>
        <v>0</v>
      </c>
      <c r="T84" s="15" t="str">
        <f>IF(Tableau517[[#This Row],[Matricule]]&gt;1,IF(COUNTIF(Tableau517[DateMatricule],Tableau517[[#This Row],[DateMatricule]])&gt;1,"Doublon",""),"")</f>
        <v/>
      </c>
    </row>
    <row r="85" spans="1:20" x14ac:dyDescent="0.25">
      <c r="A85" s="11" t="str">
        <f>IF(Tableau517[[#This Row],[Semaine]]="","",VLOOKUP(Tableau517[[#This Row],[Semaine]],Listes!$A:$B,2,FALSE))</f>
        <v/>
      </c>
      <c r="B85" s="11" t="str">
        <f>IF(ISBLANK(Tableau517[[#This Row],[Matricule]]),"",VLOOKUP(Tableau517[[#This Row],[Matricule]],#REF!,2,FALSE))</f>
        <v/>
      </c>
      <c r="C85" s="11" t="str">
        <f>IF(ISBLANK(Tableau517[[#This Row],[Matricule]]),"",VLOOKUP(Tableau517[[#This Row],[Matricule]],#REF!,3,FALSE))</f>
        <v/>
      </c>
      <c r="D85" s="11" t="str">
        <f>CONCATENATE(Tableau517[[#This Row],[Semaine]],Tableau517[[#This Row],[Matricule]])</f>
        <v/>
      </c>
      <c r="H85" s="8"/>
      <c r="I85" s="8"/>
      <c r="J85" s="8"/>
      <c r="K85" s="8"/>
      <c r="L85" s="8"/>
      <c r="M85" s="8"/>
      <c r="N85" s="8"/>
      <c r="O85" s="14">
        <f>COUNTIF(Tableau517[[#This Row],[Lundi]:[Dimanche]],"&gt;0")</f>
        <v>0</v>
      </c>
      <c r="P85" s="14">
        <f>SUM(Tableau517[[#This Row],[Lundi]:[Dimanche]])</f>
        <v>0</v>
      </c>
      <c r="Q85" s="14">
        <f>COUNTIF(Tableau517[[#This Row],[Lundi]:[Dimanche]],"&gt;=100")*1000</f>
        <v>0</v>
      </c>
      <c r="R85" s="14">
        <f t="shared" si="2"/>
        <v>0</v>
      </c>
      <c r="S85" s="14">
        <f t="shared" si="3"/>
        <v>0</v>
      </c>
      <c r="T85" s="15" t="str">
        <f>IF(Tableau517[[#This Row],[Matricule]]&gt;1,IF(COUNTIF(Tableau517[DateMatricule],Tableau517[[#This Row],[DateMatricule]])&gt;1,"Doublon",""),"")</f>
        <v/>
      </c>
    </row>
    <row r="86" spans="1:20" x14ac:dyDescent="0.25">
      <c r="A86" s="11" t="str">
        <f>IF(Tableau517[[#This Row],[Semaine]]="","",VLOOKUP(Tableau517[[#This Row],[Semaine]],Listes!$A:$B,2,FALSE))</f>
        <v/>
      </c>
      <c r="B86" s="11" t="str">
        <f>IF(ISBLANK(Tableau517[[#This Row],[Matricule]]),"",VLOOKUP(Tableau517[[#This Row],[Matricule]],#REF!,2,FALSE))</f>
        <v/>
      </c>
      <c r="C86" s="11" t="str">
        <f>IF(ISBLANK(Tableau517[[#This Row],[Matricule]]),"",VLOOKUP(Tableau517[[#This Row],[Matricule]],#REF!,3,FALSE))</f>
        <v/>
      </c>
      <c r="D86" s="11" t="str">
        <f>CONCATENATE(Tableau517[[#This Row],[Semaine]],Tableau517[[#This Row],[Matricule]])</f>
        <v/>
      </c>
      <c r="H86" s="8"/>
      <c r="I86" s="8"/>
      <c r="J86" s="8"/>
      <c r="K86" s="8"/>
      <c r="L86" s="8"/>
      <c r="M86" s="8"/>
      <c r="N86" s="8"/>
      <c r="O86" s="14">
        <f>COUNTIF(Tableau517[[#This Row],[Lundi]:[Dimanche]],"&gt;0")</f>
        <v>0</v>
      </c>
      <c r="P86" s="14">
        <f>SUM(Tableau517[[#This Row],[Lundi]:[Dimanche]])</f>
        <v>0</v>
      </c>
      <c r="Q86" s="14">
        <f>COUNTIF(Tableau517[[#This Row],[Lundi]:[Dimanche]],"&gt;=100")*1000</f>
        <v>0</v>
      </c>
      <c r="R86" s="14">
        <f t="shared" si="2"/>
        <v>0</v>
      </c>
      <c r="S86" s="14">
        <f t="shared" si="3"/>
        <v>0</v>
      </c>
      <c r="T86" s="15" t="str">
        <f>IF(Tableau517[[#This Row],[Matricule]]&gt;1,IF(COUNTIF(Tableau517[DateMatricule],Tableau517[[#This Row],[DateMatricule]])&gt;1,"Doublon",""),"")</f>
        <v/>
      </c>
    </row>
    <row r="87" spans="1:20" x14ac:dyDescent="0.25">
      <c r="A87" s="11" t="str">
        <f>IF(Tableau517[[#This Row],[Semaine]]="","",VLOOKUP(Tableau517[[#This Row],[Semaine]],Listes!$A:$B,2,FALSE))</f>
        <v/>
      </c>
      <c r="B87" s="11" t="str">
        <f>IF(ISBLANK(Tableau517[[#This Row],[Matricule]]),"",VLOOKUP(Tableau517[[#This Row],[Matricule]],#REF!,2,FALSE))</f>
        <v/>
      </c>
      <c r="C87" s="11" t="str">
        <f>IF(ISBLANK(Tableau517[[#This Row],[Matricule]]),"",VLOOKUP(Tableau517[[#This Row],[Matricule]],#REF!,3,FALSE))</f>
        <v/>
      </c>
      <c r="D87" s="11" t="str">
        <f>CONCATENATE(Tableau517[[#This Row],[Semaine]],Tableau517[[#This Row],[Matricule]])</f>
        <v/>
      </c>
      <c r="H87" s="8"/>
      <c r="I87" s="8"/>
      <c r="J87" s="8"/>
      <c r="K87" s="8"/>
      <c r="L87" s="8"/>
      <c r="M87" s="8"/>
      <c r="N87" s="8"/>
      <c r="O87" s="14">
        <f>COUNTIF(Tableau517[[#This Row],[Lundi]:[Dimanche]],"&gt;0")</f>
        <v>0</v>
      </c>
      <c r="P87" s="14">
        <f>SUM(Tableau517[[#This Row],[Lundi]:[Dimanche]])</f>
        <v>0</v>
      </c>
      <c r="Q87" s="14">
        <f>COUNTIF(Tableau517[[#This Row],[Lundi]:[Dimanche]],"&gt;=100")*1000</f>
        <v>0</v>
      </c>
      <c r="R87" s="14">
        <f t="shared" si="2"/>
        <v>0</v>
      </c>
      <c r="S87" s="14">
        <f t="shared" si="3"/>
        <v>0</v>
      </c>
      <c r="T87" s="15" t="str">
        <f>IF(Tableau517[[#This Row],[Matricule]]&gt;1,IF(COUNTIF(Tableau517[DateMatricule],Tableau517[[#This Row],[DateMatricule]])&gt;1,"Doublon",""),"")</f>
        <v/>
      </c>
    </row>
    <row r="88" spans="1:20" x14ac:dyDescent="0.25">
      <c r="A88" s="11" t="str">
        <f>IF(Tableau517[[#This Row],[Semaine]]="","",VLOOKUP(Tableau517[[#This Row],[Semaine]],Listes!$A:$B,2,FALSE))</f>
        <v/>
      </c>
      <c r="B88" s="11" t="str">
        <f>IF(ISBLANK(Tableau517[[#This Row],[Matricule]]),"",VLOOKUP(Tableau517[[#This Row],[Matricule]],#REF!,2,FALSE))</f>
        <v/>
      </c>
      <c r="C88" s="11" t="str">
        <f>IF(ISBLANK(Tableau517[[#This Row],[Matricule]]),"",VLOOKUP(Tableau517[[#This Row],[Matricule]],#REF!,3,FALSE))</f>
        <v/>
      </c>
      <c r="D88" s="11" t="str">
        <f>CONCATENATE(Tableau517[[#This Row],[Semaine]],Tableau517[[#This Row],[Matricule]])</f>
        <v/>
      </c>
      <c r="H88" s="8"/>
      <c r="I88" s="8"/>
      <c r="J88" s="8"/>
      <c r="K88" s="8"/>
      <c r="L88" s="8"/>
      <c r="M88" s="8"/>
      <c r="N88" s="8"/>
      <c r="O88" s="14">
        <f>COUNTIF(Tableau517[[#This Row],[Lundi]:[Dimanche]],"&gt;0")</f>
        <v>0</v>
      </c>
      <c r="P88" s="14">
        <f>SUM(Tableau517[[#This Row],[Lundi]:[Dimanche]])</f>
        <v>0</v>
      </c>
      <c r="Q88" s="14">
        <f>COUNTIF(Tableau517[[#This Row],[Lundi]:[Dimanche]],"&gt;=100")*1000</f>
        <v>0</v>
      </c>
      <c r="R88" s="14">
        <f t="shared" si="2"/>
        <v>0</v>
      </c>
      <c r="S88" s="14">
        <f t="shared" si="3"/>
        <v>0</v>
      </c>
      <c r="T88" s="15" t="str">
        <f>IF(Tableau517[[#This Row],[Matricule]]&gt;1,IF(COUNTIF(Tableau517[DateMatricule],Tableau517[[#This Row],[DateMatricule]])&gt;1,"Doublon",""),"")</f>
        <v/>
      </c>
    </row>
    <row r="89" spans="1:20" x14ac:dyDescent="0.25">
      <c r="A89" s="11" t="str">
        <f>IF(Tableau517[[#This Row],[Semaine]]="","",VLOOKUP(Tableau517[[#This Row],[Semaine]],Listes!$A:$B,2,FALSE))</f>
        <v/>
      </c>
      <c r="B89" s="11" t="str">
        <f>IF(ISBLANK(Tableau517[[#This Row],[Matricule]]),"",VLOOKUP(Tableau517[[#This Row],[Matricule]],#REF!,2,FALSE))</f>
        <v/>
      </c>
      <c r="C89" s="11" t="str">
        <f>IF(ISBLANK(Tableau517[[#This Row],[Matricule]]),"",VLOOKUP(Tableau517[[#This Row],[Matricule]],#REF!,3,FALSE))</f>
        <v/>
      </c>
      <c r="D89" s="11" t="str">
        <f>CONCATENATE(Tableau517[[#This Row],[Semaine]],Tableau517[[#This Row],[Matricule]])</f>
        <v/>
      </c>
      <c r="H89" s="8"/>
      <c r="I89" s="8"/>
      <c r="J89" s="8"/>
      <c r="K89" s="8"/>
      <c r="L89" s="8"/>
      <c r="M89" s="8"/>
      <c r="N89" s="8"/>
      <c r="O89" s="14">
        <f>COUNTIF(Tableau517[[#This Row],[Lundi]:[Dimanche]],"&gt;0")</f>
        <v>0</v>
      </c>
      <c r="P89" s="14">
        <f>SUM(Tableau517[[#This Row],[Lundi]:[Dimanche]])</f>
        <v>0</v>
      </c>
      <c r="Q89" s="14">
        <f>COUNTIF(Tableau517[[#This Row],[Lundi]:[Dimanche]],"&gt;=100")*1000</f>
        <v>0</v>
      </c>
      <c r="R89" s="14">
        <f t="shared" si="2"/>
        <v>0</v>
      </c>
      <c r="S89" s="14">
        <f t="shared" si="3"/>
        <v>0</v>
      </c>
      <c r="T89" s="15" t="str">
        <f>IF(Tableau517[[#This Row],[Matricule]]&gt;1,IF(COUNTIF(Tableau517[DateMatricule],Tableau517[[#This Row],[DateMatricule]])&gt;1,"Doublon",""),"")</f>
        <v/>
      </c>
    </row>
    <row r="90" spans="1:20" x14ac:dyDescent="0.25">
      <c r="A90" s="11" t="str">
        <f>IF(Tableau517[[#This Row],[Semaine]]="","",VLOOKUP(Tableau517[[#This Row],[Semaine]],Listes!$A:$B,2,FALSE))</f>
        <v/>
      </c>
      <c r="B90" s="11" t="str">
        <f>IF(ISBLANK(Tableau517[[#This Row],[Matricule]]),"",VLOOKUP(Tableau517[[#This Row],[Matricule]],#REF!,2,FALSE))</f>
        <v/>
      </c>
      <c r="C90" s="11" t="str">
        <f>IF(ISBLANK(Tableau517[[#This Row],[Matricule]]),"",VLOOKUP(Tableau517[[#This Row],[Matricule]],#REF!,3,FALSE))</f>
        <v/>
      </c>
      <c r="D90" s="11" t="str">
        <f>CONCATENATE(Tableau517[[#This Row],[Semaine]],Tableau517[[#This Row],[Matricule]])</f>
        <v/>
      </c>
      <c r="H90" s="8"/>
      <c r="I90" s="8"/>
      <c r="J90" s="8"/>
      <c r="K90" s="8"/>
      <c r="L90" s="8"/>
      <c r="M90" s="8"/>
      <c r="N90" s="8"/>
      <c r="O90" s="14">
        <f>COUNTIF(Tableau517[[#This Row],[Lundi]:[Dimanche]],"&gt;0")</f>
        <v>0</v>
      </c>
      <c r="P90" s="14">
        <f>SUM(Tableau517[[#This Row],[Lundi]:[Dimanche]])</f>
        <v>0</v>
      </c>
      <c r="Q90" s="14">
        <f>COUNTIF(Tableau517[[#This Row],[Lundi]:[Dimanche]],"&gt;=100")*1000</f>
        <v>0</v>
      </c>
      <c r="R90" s="14">
        <f t="shared" si="2"/>
        <v>0</v>
      </c>
      <c r="S90" s="14">
        <f t="shared" si="3"/>
        <v>0</v>
      </c>
      <c r="T90" s="15" t="str">
        <f>IF(Tableau517[[#This Row],[Matricule]]&gt;1,IF(COUNTIF(Tableau517[DateMatricule],Tableau517[[#This Row],[DateMatricule]])&gt;1,"Doublon",""),"")</f>
        <v/>
      </c>
    </row>
    <row r="91" spans="1:20" x14ac:dyDescent="0.25">
      <c r="A91" s="11" t="str">
        <f>IF(Tableau517[[#This Row],[Semaine]]="","",VLOOKUP(Tableau517[[#This Row],[Semaine]],Listes!$A:$B,2,FALSE))</f>
        <v/>
      </c>
      <c r="B91" s="11" t="str">
        <f>IF(ISBLANK(Tableau517[[#This Row],[Matricule]]),"",VLOOKUP(Tableau517[[#This Row],[Matricule]],#REF!,2,FALSE))</f>
        <v/>
      </c>
      <c r="C91" s="11" t="str">
        <f>IF(ISBLANK(Tableau517[[#This Row],[Matricule]]),"",VLOOKUP(Tableau517[[#This Row],[Matricule]],#REF!,3,FALSE))</f>
        <v/>
      </c>
      <c r="D91" s="11" t="str">
        <f>CONCATENATE(Tableau517[[#This Row],[Semaine]],Tableau517[[#This Row],[Matricule]])</f>
        <v/>
      </c>
      <c r="H91" s="8"/>
      <c r="I91" s="8"/>
      <c r="J91" s="8"/>
      <c r="K91" s="8"/>
      <c r="L91" s="8"/>
      <c r="M91" s="8"/>
      <c r="N91" s="8"/>
      <c r="O91" s="14">
        <f>COUNTIF(Tableau517[[#This Row],[Lundi]:[Dimanche]],"&gt;0")</f>
        <v>0</v>
      </c>
      <c r="P91" s="14">
        <f>SUM(Tableau517[[#This Row],[Lundi]:[Dimanche]])</f>
        <v>0</v>
      </c>
      <c r="Q91" s="14">
        <f>COUNTIF(Tableau517[[#This Row],[Lundi]:[Dimanche]],"&gt;=100")*1000</f>
        <v>0</v>
      </c>
      <c r="R91" s="14">
        <f t="shared" si="2"/>
        <v>0</v>
      </c>
      <c r="S91" s="14">
        <f t="shared" si="3"/>
        <v>0</v>
      </c>
      <c r="T91" s="15" t="str">
        <f>IF(Tableau517[[#This Row],[Matricule]]&gt;1,IF(COUNTIF(Tableau517[DateMatricule],Tableau517[[#This Row],[DateMatricule]])&gt;1,"Doublon",""),"")</f>
        <v/>
      </c>
    </row>
    <row r="92" spans="1:20" x14ac:dyDescent="0.25">
      <c r="A92" s="11" t="str">
        <f>IF(Tableau517[[#This Row],[Semaine]]="","",VLOOKUP(Tableau517[[#This Row],[Semaine]],Listes!$A:$B,2,FALSE))</f>
        <v/>
      </c>
      <c r="B92" s="11" t="str">
        <f>IF(ISBLANK(Tableau517[[#This Row],[Matricule]]),"",VLOOKUP(Tableau517[[#This Row],[Matricule]],#REF!,2,FALSE))</f>
        <v/>
      </c>
      <c r="C92" s="11" t="str">
        <f>IF(ISBLANK(Tableau517[[#This Row],[Matricule]]),"",VLOOKUP(Tableau517[[#This Row],[Matricule]],#REF!,3,FALSE))</f>
        <v/>
      </c>
      <c r="D92" s="11" t="str">
        <f>CONCATENATE(Tableau517[[#This Row],[Semaine]],Tableau517[[#This Row],[Matricule]])</f>
        <v/>
      </c>
      <c r="H92" s="8"/>
      <c r="I92" s="8"/>
      <c r="J92" s="8"/>
      <c r="K92" s="8"/>
      <c r="L92" s="8"/>
      <c r="M92" s="8"/>
      <c r="N92" s="8"/>
      <c r="O92" s="14">
        <f>COUNTIF(Tableau517[[#This Row],[Lundi]:[Dimanche]],"&gt;0")</f>
        <v>0</v>
      </c>
      <c r="P92" s="14">
        <f>SUM(Tableau517[[#This Row],[Lundi]:[Dimanche]])</f>
        <v>0</v>
      </c>
      <c r="Q92" s="14">
        <f>COUNTIF(Tableau517[[#This Row],[Lundi]:[Dimanche]],"&gt;=100")*1000</f>
        <v>0</v>
      </c>
      <c r="R92" s="14">
        <f t="shared" si="2"/>
        <v>0</v>
      </c>
      <c r="S92" s="14">
        <f t="shared" si="3"/>
        <v>0</v>
      </c>
      <c r="T92" s="15" t="str">
        <f>IF(Tableau517[[#This Row],[Matricule]]&gt;1,IF(COUNTIF(Tableau517[DateMatricule],Tableau517[[#This Row],[DateMatricule]])&gt;1,"Doublon",""),"")</f>
        <v/>
      </c>
    </row>
    <row r="93" spans="1:20" x14ac:dyDescent="0.25">
      <c r="A93" s="11" t="str">
        <f>IF(Tableau517[[#This Row],[Semaine]]="","",VLOOKUP(Tableau517[[#This Row],[Semaine]],Listes!$A:$B,2,FALSE))</f>
        <v/>
      </c>
      <c r="B93" s="11" t="str">
        <f>IF(ISBLANK(Tableau517[[#This Row],[Matricule]]),"",VLOOKUP(Tableau517[[#This Row],[Matricule]],#REF!,2,FALSE))</f>
        <v/>
      </c>
      <c r="C93" s="11" t="str">
        <f>IF(ISBLANK(Tableau517[[#This Row],[Matricule]]),"",VLOOKUP(Tableau517[[#This Row],[Matricule]],#REF!,3,FALSE))</f>
        <v/>
      </c>
      <c r="D93" s="11" t="str">
        <f>CONCATENATE(Tableau517[[#This Row],[Semaine]],Tableau517[[#This Row],[Matricule]])</f>
        <v/>
      </c>
      <c r="H93" s="8"/>
      <c r="I93" s="8"/>
      <c r="J93" s="8"/>
      <c r="K93" s="8"/>
      <c r="L93" s="8"/>
      <c r="M93" s="8"/>
      <c r="N93" s="8"/>
      <c r="O93" s="14">
        <f>COUNTIF(Tableau517[[#This Row],[Lundi]:[Dimanche]],"&gt;0")</f>
        <v>0</v>
      </c>
      <c r="P93" s="14">
        <f>SUM(Tableau517[[#This Row],[Lundi]:[Dimanche]])</f>
        <v>0</v>
      </c>
      <c r="Q93" s="14">
        <f>COUNTIF(Tableau517[[#This Row],[Lundi]:[Dimanche]],"&gt;=100")*1000</f>
        <v>0</v>
      </c>
      <c r="R93" s="14">
        <f t="shared" si="2"/>
        <v>0</v>
      </c>
      <c r="S93" s="14">
        <f t="shared" si="3"/>
        <v>0</v>
      </c>
      <c r="T93" s="15" t="str">
        <f>IF(Tableau517[[#This Row],[Matricule]]&gt;1,IF(COUNTIF(Tableau517[DateMatricule],Tableau517[[#This Row],[DateMatricule]])&gt;1,"Doublon",""),"")</f>
        <v/>
      </c>
    </row>
    <row r="94" spans="1:20" x14ac:dyDescent="0.25">
      <c r="A94" s="11" t="str">
        <f>IF(Tableau517[[#This Row],[Semaine]]="","",VLOOKUP(Tableau517[[#This Row],[Semaine]],Listes!$A:$B,2,FALSE))</f>
        <v/>
      </c>
      <c r="B94" s="11" t="str">
        <f>IF(ISBLANK(Tableau517[[#This Row],[Matricule]]),"",VLOOKUP(Tableau517[[#This Row],[Matricule]],#REF!,2,FALSE))</f>
        <v/>
      </c>
      <c r="C94" s="11" t="str">
        <f>IF(ISBLANK(Tableau517[[#This Row],[Matricule]]),"",VLOOKUP(Tableau517[[#This Row],[Matricule]],#REF!,3,FALSE))</f>
        <v/>
      </c>
      <c r="D94" s="11" t="str">
        <f>CONCATENATE(Tableau517[[#This Row],[Semaine]],Tableau517[[#This Row],[Matricule]])</f>
        <v/>
      </c>
      <c r="H94" s="8"/>
      <c r="I94" s="8"/>
      <c r="J94" s="8"/>
      <c r="K94" s="8"/>
      <c r="L94" s="8"/>
      <c r="M94" s="8"/>
      <c r="N94" s="8"/>
      <c r="O94" s="14">
        <f>COUNTIF(Tableau517[[#This Row],[Lundi]:[Dimanche]],"&gt;0")</f>
        <v>0</v>
      </c>
      <c r="P94" s="14">
        <f>SUM(Tableau517[[#This Row],[Lundi]:[Dimanche]])</f>
        <v>0</v>
      </c>
      <c r="Q94" s="14">
        <f>COUNTIF(Tableau517[[#This Row],[Lundi]:[Dimanche]],"&gt;=100")*1000</f>
        <v>0</v>
      </c>
      <c r="R94" s="14">
        <f t="shared" si="2"/>
        <v>0</v>
      </c>
      <c r="S94" s="14">
        <f t="shared" si="3"/>
        <v>0</v>
      </c>
      <c r="T94" s="15" t="str">
        <f>IF(Tableau517[[#This Row],[Matricule]]&gt;1,IF(COUNTIF(Tableau517[DateMatricule],Tableau517[[#This Row],[DateMatricule]])&gt;1,"Doublon",""),"")</f>
        <v/>
      </c>
    </row>
    <row r="95" spans="1:20" x14ac:dyDescent="0.25">
      <c r="A95" s="11" t="str">
        <f>IF(Tableau517[[#This Row],[Semaine]]="","",VLOOKUP(Tableau517[[#This Row],[Semaine]],Listes!$A:$B,2,FALSE))</f>
        <v/>
      </c>
      <c r="B95" s="11" t="str">
        <f>IF(ISBLANK(Tableau517[[#This Row],[Matricule]]),"",VLOOKUP(Tableau517[[#This Row],[Matricule]],#REF!,2,FALSE))</f>
        <v/>
      </c>
      <c r="C95" s="11" t="str">
        <f>IF(ISBLANK(Tableau517[[#This Row],[Matricule]]),"",VLOOKUP(Tableau517[[#This Row],[Matricule]],#REF!,3,FALSE))</f>
        <v/>
      </c>
      <c r="D95" s="11" t="str">
        <f>CONCATENATE(Tableau517[[#This Row],[Semaine]],Tableau517[[#This Row],[Matricule]])</f>
        <v/>
      </c>
      <c r="H95" s="8"/>
      <c r="I95" s="8"/>
      <c r="J95" s="8"/>
      <c r="K95" s="8"/>
      <c r="L95" s="8"/>
      <c r="M95" s="8"/>
      <c r="N95" s="8"/>
      <c r="O95" s="14">
        <f>COUNTIF(Tableau517[[#This Row],[Lundi]:[Dimanche]],"&gt;0")</f>
        <v>0</v>
      </c>
      <c r="P95" s="14">
        <f>SUM(Tableau517[[#This Row],[Lundi]:[Dimanche]])</f>
        <v>0</v>
      </c>
      <c r="Q95" s="14">
        <f>COUNTIF(Tableau517[[#This Row],[Lundi]:[Dimanche]],"&gt;=100")*1000</f>
        <v>0</v>
      </c>
      <c r="R95" s="14">
        <f t="shared" si="2"/>
        <v>0</v>
      </c>
      <c r="S95" s="14">
        <f t="shared" si="3"/>
        <v>0</v>
      </c>
      <c r="T95" s="15" t="str">
        <f>IF(Tableau517[[#This Row],[Matricule]]&gt;1,IF(COUNTIF(Tableau517[DateMatricule],Tableau517[[#This Row],[DateMatricule]])&gt;1,"Doublon",""),"")</f>
        <v/>
      </c>
    </row>
    <row r="96" spans="1:20" x14ac:dyDescent="0.25">
      <c r="A96" s="11" t="str">
        <f>IF(Tableau517[[#This Row],[Semaine]]="","",VLOOKUP(Tableau517[[#This Row],[Semaine]],Listes!$A:$B,2,FALSE))</f>
        <v/>
      </c>
      <c r="B96" s="11" t="str">
        <f>IF(ISBLANK(Tableau517[[#This Row],[Matricule]]),"",VLOOKUP(Tableau517[[#This Row],[Matricule]],#REF!,2,FALSE))</f>
        <v/>
      </c>
      <c r="C96" s="11" t="str">
        <f>IF(ISBLANK(Tableau517[[#This Row],[Matricule]]),"",VLOOKUP(Tableau517[[#This Row],[Matricule]],#REF!,3,FALSE))</f>
        <v/>
      </c>
      <c r="D96" s="11" t="str">
        <f>CONCATENATE(Tableau517[[#This Row],[Semaine]],Tableau517[[#This Row],[Matricule]])</f>
        <v/>
      </c>
      <c r="H96" s="8"/>
      <c r="I96" s="8"/>
      <c r="J96" s="8"/>
      <c r="K96" s="8"/>
      <c r="L96" s="8"/>
      <c r="M96" s="8"/>
      <c r="N96" s="8"/>
      <c r="O96" s="14">
        <f>COUNTIF(Tableau517[[#This Row],[Lundi]:[Dimanche]],"&gt;0")</f>
        <v>0</v>
      </c>
      <c r="P96" s="14">
        <f>SUM(Tableau517[[#This Row],[Lundi]:[Dimanche]])</f>
        <v>0</v>
      </c>
      <c r="Q96" s="14">
        <f>COUNTIF(Tableau517[[#This Row],[Lundi]:[Dimanche]],"&gt;=100")*1000</f>
        <v>0</v>
      </c>
      <c r="R96" s="14">
        <f t="shared" si="2"/>
        <v>0</v>
      </c>
      <c r="S96" s="14">
        <f t="shared" si="3"/>
        <v>0</v>
      </c>
      <c r="T96" s="15" t="str">
        <f>IF(Tableau517[[#This Row],[Matricule]]&gt;1,IF(COUNTIF(Tableau517[DateMatricule],Tableau517[[#This Row],[DateMatricule]])&gt;1,"Doublon",""),"")</f>
        <v/>
      </c>
    </row>
    <row r="97" spans="1:20" x14ac:dyDescent="0.25">
      <c r="A97" s="11" t="str">
        <f>IF(Tableau517[[#This Row],[Semaine]]="","",VLOOKUP(Tableau517[[#This Row],[Semaine]],Listes!$A:$B,2,FALSE))</f>
        <v/>
      </c>
      <c r="B97" s="11" t="str">
        <f>IF(ISBLANK(Tableau517[[#This Row],[Matricule]]),"",VLOOKUP(Tableau517[[#This Row],[Matricule]],#REF!,2,FALSE))</f>
        <v/>
      </c>
      <c r="C97" s="11" t="str">
        <f>IF(ISBLANK(Tableau517[[#This Row],[Matricule]]),"",VLOOKUP(Tableau517[[#This Row],[Matricule]],#REF!,3,FALSE))</f>
        <v/>
      </c>
      <c r="D97" s="11" t="str">
        <f>CONCATENATE(Tableau517[[#This Row],[Semaine]],Tableau517[[#This Row],[Matricule]])</f>
        <v/>
      </c>
      <c r="H97" s="8"/>
      <c r="I97" s="8"/>
      <c r="J97" s="8"/>
      <c r="K97" s="8"/>
      <c r="L97" s="8"/>
      <c r="M97" s="8"/>
      <c r="N97" s="8"/>
      <c r="O97" s="14">
        <f>COUNTIF(Tableau517[[#This Row],[Lundi]:[Dimanche]],"&gt;0")</f>
        <v>0</v>
      </c>
      <c r="P97" s="14">
        <f>SUM(Tableau517[[#This Row],[Lundi]:[Dimanche]])</f>
        <v>0</v>
      </c>
      <c r="Q97" s="14">
        <f>COUNTIF(Tableau517[[#This Row],[Lundi]:[Dimanche]],"&gt;=100")*1000</f>
        <v>0</v>
      </c>
      <c r="R97" s="14">
        <f t="shared" si="2"/>
        <v>0</v>
      </c>
      <c r="S97" s="14">
        <f t="shared" si="3"/>
        <v>0</v>
      </c>
      <c r="T97" s="15" t="str">
        <f>IF(Tableau517[[#This Row],[Matricule]]&gt;1,IF(COUNTIF(Tableau517[DateMatricule],Tableau517[[#This Row],[DateMatricule]])&gt;1,"Doublon",""),"")</f>
        <v/>
      </c>
    </row>
    <row r="98" spans="1:20" x14ac:dyDescent="0.25">
      <c r="A98" s="11" t="str">
        <f>IF(Tableau517[[#This Row],[Semaine]]="","",VLOOKUP(Tableau517[[#This Row],[Semaine]],Listes!$A:$B,2,FALSE))</f>
        <v/>
      </c>
      <c r="B98" s="11" t="str">
        <f>IF(ISBLANK(Tableau517[[#This Row],[Matricule]]),"",VLOOKUP(Tableau517[[#This Row],[Matricule]],#REF!,2,FALSE))</f>
        <v/>
      </c>
      <c r="C98" s="11" t="str">
        <f>IF(ISBLANK(Tableau517[[#This Row],[Matricule]]),"",VLOOKUP(Tableau517[[#This Row],[Matricule]],#REF!,3,FALSE))</f>
        <v/>
      </c>
      <c r="D98" s="11" t="str">
        <f>CONCATENATE(Tableau517[[#This Row],[Semaine]],Tableau517[[#This Row],[Matricule]])</f>
        <v/>
      </c>
      <c r="H98" s="8"/>
      <c r="I98" s="8"/>
      <c r="J98" s="8"/>
      <c r="K98" s="8"/>
      <c r="L98" s="8"/>
      <c r="M98" s="8"/>
      <c r="N98" s="8"/>
      <c r="O98" s="14">
        <f>COUNTIF(Tableau517[[#This Row],[Lundi]:[Dimanche]],"&gt;0")</f>
        <v>0</v>
      </c>
      <c r="P98" s="14">
        <f>SUM(Tableau517[[#This Row],[Lundi]:[Dimanche]])</f>
        <v>0</v>
      </c>
      <c r="Q98" s="14">
        <f>COUNTIF(Tableau517[[#This Row],[Lundi]:[Dimanche]],"&gt;=100")*1000</f>
        <v>0</v>
      </c>
      <c r="R98" s="14">
        <f t="shared" si="2"/>
        <v>0</v>
      </c>
      <c r="S98" s="14">
        <f t="shared" si="3"/>
        <v>0</v>
      </c>
      <c r="T98" s="15" t="str">
        <f>IF(Tableau517[[#This Row],[Matricule]]&gt;1,IF(COUNTIF(Tableau517[DateMatricule],Tableau517[[#This Row],[DateMatricule]])&gt;1,"Doublon",""),"")</f>
        <v/>
      </c>
    </row>
    <row r="99" spans="1:20" x14ac:dyDescent="0.25">
      <c r="A99" s="11" t="str">
        <f>IF(Tableau517[[#This Row],[Semaine]]="","",VLOOKUP(Tableau517[[#This Row],[Semaine]],Listes!$A:$B,2,FALSE))</f>
        <v/>
      </c>
      <c r="B99" s="11" t="str">
        <f>IF(ISBLANK(Tableau517[[#This Row],[Matricule]]),"",VLOOKUP(Tableau517[[#This Row],[Matricule]],#REF!,2,FALSE))</f>
        <v/>
      </c>
      <c r="C99" s="11" t="str">
        <f>IF(ISBLANK(Tableau517[[#This Row],[Matricule]]),"",VLOOKUP(Tableau517[[#This Row],[Matricule]],#REF!,3,FALSE))</f>
        <v/>
      </c>
      <c r="D99" s="11" t="str">
        <f>CONCATENATE(Tableau517[[#This Row],[Semaine]],Tableau517[[#This Row],[Matricule]])</f>
        <v/>
      </c>
      <c r="H99" s="8"/>
      <c r="I99" s="8"/>
      <c r="J99" s="8"/>
      <c r="K99" s="8"/>
      <c r="L99" s="8"/>
      <c r="M99" s="8"/>
      <c r="N99" s="8"/>
      <c r="O99" s="14">
        <f>COUNTIF(Tableau517[[#This Row],[Lundi]:[Dimanche]],"&gt;0")</f>
        <v>0</v>
      </c>
      <c r="P99" s="14">
        <f>SUM(Tableau517[[#This Row],[Lundi]:[Dimanche]])</f>
        <v>0</v>
      </c>
      <c r="Q99" s="14">
        <f>COUNTIF(Tableau517[[#This Row],[Lundi]:[Dimanche]],"&gt;=100")*1000</f>
        <v>0</v>
      </c>
      <c r="R99" s="14">
        <f t="shared" si="2"/>
        <v>0</v>
      </c>
      <c r="S99" s="14">
        <f t="shared" si="3"/>
        <v>0</v>
      </c>
      <c r="T99" s="15" t="str">
        <f>IF(Tableau517[[#This Row],[Matricule]]&gt;1,IF(COUNTIF(Tableau517[DateMatricule],Tableau517[[#This Row],[DateMatricule]])&gt;1,"Doublon",""),"")</f>
        <v/>
      </c>
    </row>
    <row r="100" spans="1:20" x14ac:dyDescent="0.25">
      <c r="A100" s="11" t="str">
        <f>IF(Tableau517[[#This Row],[Semaine]]="","",VLOOKUP(Tableau517[[#This Row],[Semaine]],Listes!$A:$B,2,FALSE))</f>
        <v/>
      </c>
      <c r="B100" s="11" t="str">
        <f>IF(ISBLANK(Tableau517[[#This Row],[Matricule]]),"",VLOOKUP(Tableau517[[#This Row],[Matricule]],#REF!,2,FALSE))</f>
        <v/>
      </c>
      <c r="C100" s="11" t="str">
        <f>IF(ISBLANK(Tableau517[[#This Row],[Matricule]]),"",VLOOKUP(Tableau517[[#This Row],[Matricule]],#REF!,3,FALSE))</f>
        <v/>
      </c>
      <c r="D100" s="11" t="str">
        <f>CONCATENATE(Tableau517[[#This Row],[Semaine]],Tableau517[[#This Row],[Matricule]])</f>
        <v/>
      </c>
      <c r="H100" s="8"/>
      <c r="I100" s="8"/>
      <c r="J100" s="8"/>
      <c r="K100" s="8"/>
      <c r="L100" s="8"/>
      <c r="M100" s="8"/>
      <c r="N100" s="8"/>
      <c r="O100" s="14">
        <f>COUNTIF(Tableau517[[#This Row],[Lundi]:[Dimanche]],"&gt;0")</f>
        <v>0</v>
      </c>
      <c r="P100" s="14">
        <f>SUM(Tableau517[[#This Row],[Lundi]:[Dimanche]])</f>
        <v>0</v>
      </c>
      <c r="Q100" s="14">
        <f>COUNTIF(Tableau517[[#This Row],[Lundi]:[Dimanche]],"&gt;=100")*1000</f>
        <v>0</v>
      </c>
      <c r="R100" s="14">
        <f t="shared" si="2"/>
        <v>0</v>
      </c>
      <c r="S100" s="14">
        <f t="shared" si="3"/>
        <v>0</v>
      </c>
      <c r="T100" s="15" t="str">
        <f>IF(Tableau517[[#This Row],[Matricule]]&gt;1,IF(COUNTIF(Tableau517[DateMatricule],Tableau517[[#This Row],[DateMatricule]])&gt;1,"Doublon",""),"")</f>
        <v/>
      </c>
    </row>
    <row r="101" spans="1:20" x14ac:dyDescent="0.25">
      <c r="A101" s="11" t="str">
        <f>IF(Tableau517[[#This Row],[Semaine]]="","",VLOOKUP(Tableau517[[#This Row],[Semaine]],Listes!$A:$B,2,FALSE))</f>
        <v/>
      </c>
      <c r="B101" s="11" t="str">
        <f>IF(ISBLANK(Tableau517[[#This Row],[Matricule]]),"",VLOOKUP(Tableau517[[#This Row],[Matricule]],#REF!,2,FALSE))</f>
        <v/>
      </c>
      <c r="C101" s="11" t="str">
        <f>IF(ISBLANK(Tableau517[[#This Row],[Matricule]]),"",VLOOKUP(Tableau517[[#This Row],[Matricule]],#REF!,3,FALSE))</f>
        <v/>
      </c>
      <c r="D101" s="11" t="str">
        <f>CONCATENATE(Tableau517[[#This Row],[Semaine]],Tableau517[[#This Row],[Matricule]])</f>
        <v/>
      </c>
      <c r="H101" s="8"/>
      <c r="I101" s="8"/>
      <c r="J101" s="8"/>
      <c r="K101" s="8"/>
      <c r="L101" s="8"/>
      <c r="M101" s="8"/>
      <c r="N101" s="8"/>
      <c r="O101" s="14">
        <f>COUNTIF(Tableau517[[#This Row],[Lundi]:[Dimanche]],"&gt;0")</f>
        <v>0</v>
      </c>
      <c r="P101" s="14">
        <f>SUM(Tableau517[[#This Row],[Lundi]:[Dimanche]])</f>
        <v>0</v>
      </c>
      <c r="Q101" s="14">
        <f>COUNTIF(Tableau517[[#This Row],[Lundi]:[Dimanche]],"&gt;=100")*1000</f>
        <v>0</v>
      </c>
      <c r="R101" s="14">
        <f t="shared" si="2"/>
        <v>0</v>
      </c>
      <c r="S101" s="14">
        <f t="shared" si="3"/>
        <v>0</v>
      </c>
      <c r="T101" s="15" t="str">
        <f>IF(Tableau517[[#This Row],[Matricule]]&gt;1,IF(COUNTIF(Tableau517[DateMatricule],Tableau517[[#This Row],[DateMatricule]])&gt;1,"Doublon",""),"")</f>
        <v/>
      </c>
    </row>
    <row r="102" spans="1:20" x14ac:dyDescent="0.25">
      <c r="A102" s="11" t="str">
        <f>IF(Tableau517[[#This Row],[Semaine]]="","",VLOOKUP(Tableau517[[#This Row],[Semaine]],Listes!$A:$B,2,FALSE))</f>
        <v/>
      </c>
      <c r="B102" s="11" t="str">
        <f>IF(ISBLANK(Tableau517[[#This Row],[Matricule]]),"",VLOOKUP(Tableau517[[#This Row],[Matricule]],#REF!,2,FALSE))</f>
        <v/>
      </c>
      <c r="C102" s="11" t="str">
        <f>IF(ISBLANK(Tableau517[[#This Row],[Matricule]]),"",VLOOKUP(Tableau517[[#This Row],[Matricule]],#REF!,3,FALSE))</f>
        <v/>
      </c>
      <c r="D102" s="11" t="str">
        <f>CONCATENATE(Tableau517[[#This Row],[Semaine]],Tableau517[[#This Row],[Matricule]])</f>
        <v/>
      </c>
      <c r="H102" s="8"/>
      <c r="I102" s="8"/>
      <c r="J102" s="8"/>
      <c r="K102" s="8"/>
      <c r="L102" s="8"/>
      <c r="M102" s="8"/>
      <c r="N102" s="8"/>
      <c r="O102" s="14">
        <f>COUNTIF(Tableau517[[#This Row],[Lundi]:[Dimanche]],"&gt;0")</f>
        <v>0</v>
      </c>
      <c r="P102" s="14">
        <f>SUM(Tableau517[[#This Row],[Lundi]:[Dimanche]])</f>
        <v>0</v>
      </c>
      <c r="Q102" s="14">
        <f>COUNTIF(Tableau517[[#This Row],[Lundi]:[Dimanche]],"&gt;=100")*1000</f>
        <v>0</v>
      </c>
      <c r="R102" s="14">
        <f t="shared" si="2"/>
        <v>0</v>
      </c>
      <c r="S102" s="14">
        <f t="shared" si="3"/>
        <v>0</v>
      </c>
      <c r="T102" s="15" t="str">
        <f>IF(Tableau517[[#This Row],[Matricule]]&gt;1,IF(COUNTIF(Tableau517[DateMatricule],Tableau517[[#This Row],[DateMatricule]])&gt;1,"Doublon",""),"")</f>
        <v/>
      </c>
    </row>
    <row r="103" spans="1:20" x14ac:dyDescent="0.25">
      <c r="A103" s="11" t="str">
        <f>IF(Tableau517[[#This Row],[Semaine]]="","",VLOOKUP(Tableau517[[#This Row],[Semaine]],Listes!$A:$B,2,FALSE))</f>
        <v/>
      </c>
      <c r="B103" s="11" t="str">
        <f>IF(ISBLANK(Tableau517[[#This Row],[Matricule]]),"",VLOOKUP(Tableau517[[#This Row],[Matricule]],#REF!,2,FALSE))</f>
        <v/>
      </c>
      <c r="C103" s="11" t="str">
        <f>IF(ISBLANK(Tableau517[[#This Row],[Matricule]]),"",VLOOKUP(Tableau517[[#This Row],[Matricule]],#REF!,3,FALSE))</f>
        <v/>
      </c>
      <c r="D103" s="11" t="str">
        <f>CONCATENATE(Tableau517[[#This Row],[Semaine]],Tableau517[[#This Row],[Matricule]])</f>
        <v/>
      </c>
      <c r="H103" s="8"/>
      <c r="I103" s="8"/>
      <c r="J103" s="8"/>
      <c r="K103" s="8"/>
      <c r="L103" s="8"/>
      <c r="M103" s="8"/>
      <c r="N103" s="8"/>
      <c r="O103" s="14">
        <f>COUNTIF(Tableau517[[#This Row],[Lundi]:[Dimanche]],"&gt;0")</f>
        <v>0</v>
      </c>
      <c r="P103" s="14">
        <f>SUM(Tableau517[[#This Row],[Lundi]:[Dimanche]])</f>
        <v>0</v>
      </c>
      <c r="Q103" s="14">
        <f>COUNTIF(Tableau517[[#This Row],[Lundi]:[Dimanche]],"&gt;=100")*1000</f>
        <v>0</v>
      </c>
      <c r="R103" s="14">
        <f t="shared" si="2"/>
        <v>0</v>
      </c>
      <c r="S103" s="14">
        <f t="shared" si="3"/>
        <v>0</v>
      </c>
      <c r="T103" s="15" t="str">
        <f>IF(Tableau517[[#This Row],[Matricule]]&gt;1,IF(COUNTIF(Tableau517[DateMatricule],Tableau517[[#This Row],[DateMatricule]])&gt;1,"Doublon",""),"")</f>
        <v/>
      </c>
    </row>
    <row r="104" spans="1:20" x14ac:dyDescent="0.25">
      <c r="A104" s="11" t="str">
        <f>IF(Tableau517[[#This Row],[Semaine]]="","",VLOOKUP(Tableau517[[#This Row],[Semaine]],Listes!$A:$B,2,FALSE))</f>
        <v/>
      </c>
      <c r="B104" s="11" t="str">
        <f>IF(ISBLANK(Tableau517[[#This Row],[Matricule]]),"",VLOOKUP(Tableau517[[#This Row],[Matricule]],#REF!,2,FALSE))</f>
        <v/>
      </c>
      <c r="C104" s="11" t="str">
        <f>IF(ISBLANK(Tableau517[[#This Row],[Matricule]]),"",VLOOKUP(Tableau517[[#This Row],[Matricule]],#REF!,3,FALSE))</f>
        <v/>
      </c>
      <c r="D104" s="11" t="str">
        <f>CONCATENATE(Tableau517[[#This Row],[Semaine]],Tableau517[[#This Row],[Matricule]])</f>
        <v/>
      </c>
      <c r="H104" s="8"/>
      <c r="I104" s="8"/>
      <c r="J104" s="8"/>
      <c r="K104" s="8"/>
      <c r="L104" s="8"/>
      <c r="M104" s="8"/>
      <c r="N104" s="8"/>
      <c r="O104" s="14">
        <f>COUNTIF(Tableau517[[#This Row],[Lundi]:[Dimanche]],"&gt;0")</f>
        <v>0</v>
      </c>
      <c r="P104" s="14">
        <f>SUM(Tableau517[[#This Row],[Lundi]:[Dimanche]])</f>
        <v>0</v>
      </c>
      <c r="Q104" s="14">
        <f>COUNTIF(Tableau517[[#This Row],[Lundi]:[Dimanche]],"&gt;=100")*1000</f>
        <v>0</v>
      </c>
      <c r="R104" s="14">
        <f t="shared" si="2"/>
        <v>0</v>
      </c>
      <c r="S104" s="14">
        <f t="shared" si="3"/>
        <v>0</v>
      </c>
      <c r="T104" s="15" t="str">
        <f>IF(Tableau517[[#This Row],[Matricule]]&gt;1,IF(COUNTIF(Tableau517[DateMatricule],Tableau517[[#This Row],[DateMatricule]])&gt;1,"Doublon",""),"")</f>
        <v/>
      </c>
    </row>
    <row r="105" spans="1:20" x14ac:dyDescent="0.25">
      <c r="A105" s="11" t="str">
        <f>IF(Tableau517[[#This Row],[Semaine]]="","",VLOOKUP(Tableau517[[#This Row],[Semaine]],Listes!$A:$B,2,FALSE))</f>
        <v/>
      </c>
      <c r="B105" s="11" t="str">
        <f>IF(ISBLANK(Tableau517[[#This Row],[Matricule]]),"",VLOOKUP(Tableau517[[#This Row],[Matricule]],#REF!,2,FALSE))</f>
        <v/>
      </c>
      <c r="C105" s="11" t="str">
        <f>IF(ISBLANK(Tableau517[[#This Row],[Matricule]]),"",VLOOKUP(Tableau517[[#This Row],[Matricule]],#REF!,3,FALSE))</f>
        <v/>
      </c>
      <c r="D105" s="11" t="str">
        <f>CONCATENATE(Tableau517[[#This Row],[Semaine]],Tableau517[[#This Row],[Matricule]])</f>
        <v/>
      </c>
      <c r="H105" s="8"/>
      <c r="I105" s="8"/>
      <c r="J105" s="8"/>
      <c r="K105" s="8"/>
      <c r="L105" s="8"/>
      <c r="M105" s="8"/>
      <c r="N105" s="8"/>
      <c r="O105" s="14">
        <f>COUNTIF(Tableau517[[#This Row],[Lundi]:[Dimanche]],"&gt;0")</f>
        <v>0</v>
      </c>
      <c r="P105" s="14">
        <f>SUM(Tableau517[[#This Row],[Lundi]:[Dimanche]])</f>
        <v>0</v>
      </c>
      <c r="Q105" s="14">
        <f>COUNTIF(Tableau517[[#This Row],[Lundi]:[Dimanche]],"&gt;=100")*1000</f>
        <v>0</v>
      </c>
      <c r="R105" s="14">
        <f t="shared" si="2"/>
        <v>0</v>
      </c>
      <c r="S105" s="14">
        <f t="shared" si="3"/>
        <v>0</v>
      </c>
      <c r="T105" s="15" t="str">
        <f>IF(Tableau517[[#This Row],[Matricule]]&gt;1,IF(COUNTIF(Tableau517[DateMatricule],Tableau517[[#This Row],[DateMatricule]])&gt;1,"Doublon",""),"")</f>
        <v/>
      </c>
    </row>
    <row r="106" spans="1:20" x14ac:dyDescent="0.25">
      <c r="A106" s="11" t="str">
        <f>IF(Tableau517[[#This Row],[Semaine]]="","",VLOOKUP(Tableau517[[#This Row],[Semaine]],Listes!$A:$B,2,FALSE))</f>
        <v/>
      </c>
      <c r="B106" s="11" t="str">
        <f>IF(ISBLANK(Tableau517[[#This Row],[Matricule]]),"",VLOOKUP(Tableau517[[#This Row],[Matricule]],#REF!,2,FALSE))</f>
        <v/>
      </c>
      <c r="C106" s="11" t="str">
        <f>IF(ISBLANK(Tableau517[[#This Row],[Matricule]]),"",VLOOKUP(Tableau517[[#This Row],[Matricule]],#REF!,3,FALSE))</f>
        <v/>
      </c>
      <c r="D106" s="11" t="str">
        <f>CONCATENATE(Tableau517[[#This Row],[Semaine]],Tableau517[[#This Row],[Matricule]])</f>
        <v/>
      </c>
      <c r="H106" s="8"/>
      <c r="I106" s="8"/>
      <c r="J106" s="8"/>
      <c r="K106" s="8"/>
      <c r="L106" s="8"/>
      <c r="M106" s="8"/>
      <c r="N106" s="8"/>
      <c r="O106" s="14">
        <f>COUNTIF(Tableau517[[#This Row],[Lundi]:[Dimanche]],"&gt;0")</f>
        <v>0</v>
      </c>
      <c r="P106" s="14">
        <f>SUM(Tableau517[[#This Row],[Lundi]:[Dimanche]])</f>
        <v>0</v>
      </c>
      <c r="Q106" s="14">
        <f>COUNTIF(Tableau517[[#This Row],[Lundi]:[Dimanche]],"&gt;=100")*1000</f>
        <v>0</v>
      </c>
      <c r="R106" s="14">
        <f t="shared" si="2"/>
        <v>0</v>
      </c>
      <c r="S106" s="14">
        <f t="shared" si="3"/>
        <v>0</v>
      </c>
      <c r="T106" s="15" t="str">
        <f>IF(Tableau517[[#This Row],[Matricule]]&gt;1,IF(COUNTIF(Tableau517[DateMatricule],Tableau517[[#This Row],[DateMatricule]])&gt;1,"Doublon",""),"")</f>
        <v/>
      </c>
    </row>
    <row r="107" spans="1:20" x14ac:dyDescent="0.25">
      <c r="A107" s="11" t="str">
        <f>IF(Tableau517[[#This Row],[Semaine]]="","",VLOOKUP(Tableau517[[#This Row],[Semaine]],Listes!$A:$B,2,FALSE))</f>
        <v/>
      </c>
      <c r="B107" s="11" t="str">
        <f>IF(ISBLANK(Tableau517[[#This Row],[Matricule]]),"",VLOOKUP(Tableau517[[#This Row],[Matricule]],#REF!,2,FALSE))</f>
        <v/>
      </c>
      <c r="C107" s="11" t="str">
        <f>IF(ISBLANK(Tableau517[[#This Row],[Matricule]]),"",VLOOKUP(Tableau517[[#This Row],[Matricule]],#REF!,3,FALSE))</f>
        <v/>
      </c>
      <c r="D107" s="11" t="str">
        <f>CONCATENATE(Tableau517[[#This Row],[Semaine]],Tableau517[[#This Row],[Matricule]])</f>
        <v/>
      </c>
      <c r="H107" s="8"/>
      <c r="I107" s="8"/>
      <c r="J107" s="8"/>
      <c r="K107" s="8"/>
      <c r="L107" s="8"/>
      <c r="M107" s="8"/>
      <c r="N107" s="8"/>
      <c r="O107" s="14">
        <f>COUNTIF(Tableau517[[#This Row],[Lundi]:[Dimanche]],"&gt;0")</f>
        <v>0</v>
      </c>
      <c r="P107" s="14">
        <f>SUM(Tableau517[[#This Row],[Lundi]:[Dimanche]])</f>
        <v>0</v>
      </c>
      <c r="Q107" s="14">
        <f>COUNTIF(Tableau517[[#This Row],[Lundi]:[Dimanche]],"&gt;=100")*1000</f>
        <v>0</v>
      </c>
      <c r="R107" s="14">
        <f t="shared" si="2"/>
        <v>0</v>
      </c>
      <c r="S107" s="14">
        <f t="shared" si="3"/>
        <v>0</v>
      </c>
      <c r="T107" s="15" t="str">
        <f>IF(Tableau517[[#This Row],[Matricule]]&gt;1,IF(COUNTIF(Tableau517[DateMatricule],Tableau517[[#This Row],[DateMatricule]])&gt;1,"Doublon",""),"")</f>
        <v/>
      </c>
    </row>
    <row r="108" spans="1:20" x14ac:dyDescent="0.25">
      <c r="A108" s="11" t="str">
        <f>IF(Tableau517[[#This Row],[Semaine]]="","",VLOOKUP(Tableau517[[#This Row],[Semaine]],Listes!$A:$B,2,FALSE))</f>
        <v/>
      </c>
      <c r="B108" s="11" t="str">
        <f>IF(ISBLANK(Tableau517[[#This Row],[Matricule]]),"",VLOOKUP(Tableau517[[#This Row],[Matricule]],#REF!,2,FALSE))</f>
        <v/>
      </c>
      <c r="C108" s="11" t="str">
        <f>IF(ISBLANK(Tableau517[[#This Row],[Matricule]]),"",VLOOKUP(Tableau517[[#This Row],[Matricule]],#REF!,3,FALSE))</f>
        <v/>
      </c>
      <c r="D108" s="11" t="str">
        <f>CONCATENATE(Tableau517[[#This Row],[Semaine]],Tableau517[[#This Row],[Matricule]])</f>
        <v/>
      </c>
      <c r="H108" s="8"/>
      <c r="I108" s="8"/>
      <c r="J108" s="8"/>
      <c r="K108" s="8"/>
      <c r="L108" s="8"/>
      <c r="M108" s="8"/>
      <c r="N108" s="8"/>
      <c r="O108" s="14">
        <f>COUNTIF(Tableau517[[#This Row],[Lundi]:[Dimanche]],"&gt;0")</f>
        <v>0</v>
      </c>
      <c r="P108" s="14">
        <f>SUM(Tableau517[[#This Row],[Lundi]:[Dimanche]])</f>
        <v>0</v>
      </c>
      <c r="Q108" s="14">
        <f>COUNTIF(Tableau517[[#This Row],[Lundi]:[Dimanche]],"&gt;=100")*1000</f>
        <v>0</v>
      </c>
      <c r="R108" s="14">
        <f t="shared" si="2"/>
        <v>0</v>
      </c>
      <c r="S108" s="14">
        <f t="shared" si="3"/>
        <v>0</v>
      </c>
      <c r="T108" s="15" t="str">
        <f>IF(Tableau517[[#This Row],[Matricule]]&gt;1,IF(COUNTIF(Tableau517[DateMatricule],Tableau517[[#This Row],[DateMatricule]])&gt;1,"Doublon",""),"")</f>
        <v/>
      </c>
    </row>
    <row r="109" spans="1:20" x14ac:dyDescent="0.25">
      <c r="A109" s="11" t="str">
        <f>IF(Tableau517[[#This Row],[Semaine]]="","",VLOOKUP(Tableau517[[#This Row],[Semaine]],Listes!$A:$B,2,FALSE))</f>
        <v/>
      </c>
      <c r="B109" s="11" t="str">
        <f>IF(ISBLANK(Tableau517[[#This Row],[Matricule]]),"",VLOOKUP(Tableau517[[#This Row],[Matricule]],#REF!,2,FALSE))</f>
        <v/>
      </c>
      <c r="C109" s="11" t="str">
        <f>IF(ISBLANK(Tableau517[[#This Row],[Matricule]]),"",VLOOKUP(Tableau517[[#This Row],[Matricule]],#REF!,3,FALSE))</f>
        <v/>
      </c>
      <c r="D109" s="11" t="str">
        <f>CONCATENATE(Tableau517[[#This Row],[Semaine]],Tableau517[[#This Row],[Matricule]])</f>
        <v/>
      </c>
      <c r="H109" s="8"/>
      <c r="I109" s="8"/>
      <c r="J109" s="8"/>
      <c r="K109" s="8"/>
      <c r="L109" s="8"/>
      <c r="M109" s="8"/>
      <c r="N109" s="8"/>
      <c r="O109" s="14">
        <f>COUNTIF(Tableau517[[#This Row],[Lundi]:[Dimanche]],"&gt;0")</f>
        <v>0</v>
      </c>
      <c r="P109" s="14">
        <f>SUM(Tableau517[[#This Row],[Lundi]:[Dimanche]])</f>
        <v>0</v>
      </c>
      <c r="Q109" s="14">
        <f>COUNTIF(Tableau517[[#This Row],[Lundi]:[Dimanche]],"&gt;=100")*1000</f>
        <v>0</v>
      </c>
      <c r="R109" s="14">
        <f t="shared" si="2"/>
        <v>0</v>
      </c>
      <c r="S109" s="14">
        <f t="shared" si="3"/>
        <v>0</v>
      </c>
      <c r="T109" s="15" t="str">
        <f>IF(Tableau517[[#This Row],[Matricule]]&gt;1,IF(COUNTIF(Tableau517[DateMatricule],Tableau517[[#This Row],[DateMatricule]])&gt;1,"Doublon",""),"")</f>
        <v/>
      </c>
    </row>
    <row r="110" spans="1:20" x14ac:dyDescent="0.25">
      <c r="A110" s="11" t="str">
        <f>IF(Tableau517[[#This Row],[Semaine]]="","",VLOOKUP(Tableau517[[#This Row],[Semaine]],Listes!$A:$B,2,FALSE))</f>
        <v/>
      </c>
      <c r="B110" s="11" t="str">
        <f>IF(ISBLANK(Tableau517[[#This Row],[Matricule]]),"",VLOOKUP(Tableau517[[#This Row],[Matricule]],#REF!,2,FALSE))</f>
        <v/>
      </c>
      <c r="C110" s="11" t="str">
        <f>IF(ISBLANK(Tableau517[[#This Row],[Matricule]]),"",VLOOKUP(Tableau517[[#This Row],[Matricule]],#REF!,3,FALSE))</f>
        <v/>
      </c>
      <c r="D110" s="11" t="str">
        <f>CONCATENATE(Tableau517[[#This Row],[Semaine]],Tableau517[[#This Row],[Matricule]])</f>
        <v/>
      </c>
      <c r="H110" s="8"/>
      <c r="I110" s="8"/>
      <c r="J110" s="8"/>
      <c r="K110" s="8"/>
      <c r="L110" s="8"/>
      <c r="M110" s="8"/>
      <c r="N110" s="8"/>
      <c r="O110" s="14">
        <f>COUNTIF(Tableau517[[#This Row],[Lundi]:[Dimanche]],"&gt;0")</f>
        <v>0</v>
      </c>
      <c r="P110" s="14">
        <f>SUM(Tableau517[[#This Row],[Lundi]:[Dimanche]])</f>
        <v>0</v>
      </c>
      <c r="Q110" s="14">
        <f>COUNTIF(Tableau517[[#This Row],[Lundi]:[Dimanche]],"&gt;=100")*1000</f>
        <v>0</v>
      </c>
      <c r="R110" s="14">
        <f t="shared" si="2"/>
        <v>0</v>
      </c>
      <c r="S110" s="14">
        <f t="shared" si="3"/>
        <v>0</v>
      </c>
      <c r="T110" s="15" t="str">
        <f>IF(Tableau517[[#This Row],[Matricule]]&gt;1,IF(COUNTIF(Tableau517[DateMatricule],Tableau517[[#This Row],[DateMatricule]])&gt;1,"Doublon",""),"")</f>
        <v/>
      </c>
    </row>
    <row r="111" spans="1:20" x14ac:dyDescent="0.25">
      <c r="A111" s="11" t="str">
        <f>IF(Tableau517[[#This Row],[Semaine]]="","",VLOOKUP(Tableau517[[#This Row],[Semaine]],Listes!$A:$B,2,FALSE))</f>
        <v/>
      </c>
      <c r="B111" s="11" t="str">
        <f>IF(ISBLANK(Tableau517[[#This Row],[Matricule]]),"",VLOOKUP(Tableau517[[#This Row],[Matricule]],#REF!,2,FALSE))</f>
        <v/>
      </c>
      <c r="C111" s="11" t="str">
        <f>IF(ISBLANK(Tableau517[[#This Row],[Matricule]]),"",VLOOKUP(Tableau517[[#This Row],[Matricule]],#REF!,3,FALSE))</f>
        <v/>
      </c>
      <c r="D111" s="11" t="str">
        <f>CONCATENATE(Tableau517[[#This Row],[Semaine]],Tableau517[[#This Row],[Matricule]])</f>
        <v/>
      </c>
      <c r="H111" s="8"/>
      <c r="I111" s="8"/>
      <c r="J111" s="8"/>
      <c r="K111" s="8"/>
      <c r="L111" s="8"/>
      <c r="M111" s="8"/>
      <c r="N111" s="8"/>
      <c r="O111" s="14">
        <f>COUNTIF(Tableau517[[#This Row],[Lundi]:[Dimanche]],"&gt;0")</f>
        <v>0</v>
      </c>
      <c r="P111" s="14">
        <f>SUM(Tableau517[[#This Row],[Lundi]:[Dimanche]])</f>
        <v>0</v>
      </c>
      <c r="Q111" s="14">
        <f>COUNTIF(Tableau517[[#This Row],[Lundi]:[Dimanche]],"&gt;=100")*1000</f>
        <v>0</v>
      </c>
      <c r="R111" s="14">
        <f t="shared" si="2"/>
        <v>0</v>
      </c>
      <c r="S111" s="14">
        <f t="shared" si="3"/>
        <v>0</v>
      </c>
      <c r="T111" s="15" t="str">
        <f>IF(Tableau517[[#This Row],[Matricule]]&gt;1,IF(COUNTIF(Tableau517[DateMatricule],Tableau517[[#This Row],[DateMatricule]])&gt;1,"Doublon",""),"")</f>
        <v/>
      </c>
    </row>
    <row r="112" spans="1:20" x14ac:dyDescent="0.25">
      <c r="A112" s="11" t="str">
        <f>IF(Tableau517[[#This Row],[Semaine]]="","",VLOOKUP(Tableau517[[#This Row],[Semaine]],Listes!$A:$B,2,FALSE))</f>
        <v/>
      </c>
      <c r="B112" s="11" t="str">
        <f>IF(ISBLANK(Tableau517[[#This Row],[Matricule]]),"",VLOOKUP(Tableau517[[#This Row],[Matricule]],#REF!,2,FALSE))</f>
        <v/>
      </c>
      <c r="C112" s="11" t="str">
        <f>IF(ISBLANK(Tableau517[[#This Row],[Matricule]]),"",VLOOKUP(Tableau517[[#This Row],[Matricule]],#REF!,3,FALSE))</f>
        <v/>
      </c>
      <c r="D112" s="11" t="str">
        <f>CONCATENATE(Tableau517[[#This Row],[Semaine]],Tableau517[[#This Row],[Matricule]])</f>
        <v/>
      </c>
      <c r="H112" s="8"/>
      <c r="I112" s="8"/>
      <c r="J112" s="8"/>
      <c r="K112" s="8"/>
      <c r="L112" s="8"/>
      <c r="M112" s="8"/>
      <c r="N112" s="8"/>
      <c r="O112" s="14">
        <f>COUNTIF(Tableau517[[#This Row],[Lundi]:[Dimanche]],"&gt;0")</f>
        <v>0</v>
      </c>
      <c r="P112" s="14">
        <f>SUM(Tableau517[[#This Row],[Lundi]:[Dimanche]])</f>
        <v>0</v>
      </c>
      <c r="Q112" s="14">
        <f>COUNTIF(Tableau517[[#This Row],[Lundi]:[Dimanche]],"&gt;=100")*1000</f>
        <v>0</v>
      </c>
      <c r="R112" s="14">
        <f t="shared" si="2"/>
        <v>0</v>
      </c>
      <c r="S112" s="14">
        <f t="shared" si="3"/>
        <v>0</v>
      </c>
      <c r="T112" s="15" t="str">
        <f>IF(Tableau517[[#This Row],[Matricule]]&gt;1,IF(COUNTIF(Tableau517[DateMatricule],Tableau517[[#This Row],[DateMatricule]])&gt;1,"Doublon",""),"")</f>
        <v/>
      </c>
    </row>
    <row r="113" spans="1:20" x14ac:dyDescent="0.25">
      <c r="A113" s="11" t="str">
        <f>IF(Tableau517[[#This Row],[Semaine]]="","",VLOOKUP(Tableau517[[#This Row],[Semaine]],Listes!$A:$B,2,FALSE))</f>
        <v/>
      </c>
      <c r="B113" s="11" t="str">
        <f>IF(ISBLANK(Tableau517[[#This Row],[Matricule]]),"",VLOOKUP(Tableau517[[#This Row],[Matricule]],#REF!,2,FALSE))</f>
        <v/>
      </c>
      <c r="C113" s="11" t="str">
        <f>IF(ISBLANK(Tableau517[[#This Row],[Matricule]]),"",VLOOKUP(Tableau517[[#This Row],[Matricule]],#REF!,3,FALSE))</f>
        <v/>
      </c>
      <c r="D113" s="11" t="str">
        <f>CONCATENATE(Tableau517[[#This Row],[Semaine]],Tableau517[[#This Row],[Matricule]])</f>
        <v/>
      </c>
      <c r="H113" s="8"/>
      <c r="I113" s="8"/>
      <c r="J113" s="8"/>
      <c r="K113" s="8"/>
      <c r="L113" s="8"/>
      <c r="M113" s="8"/>
      <c r="N113" s="8"/>
      <c r="O113" s="14">
        <f>COUNTIF(Tableau517[[#This Row],[Lundi]:[Dimanche]],"&gt;0")</f>
        <v>0</v>
      </c>
      <c r="P113" s="14">
        <f>SUM(Tableau517[[#This Row],[Lundi]:[Dimanche]])</f>
        <v>0</v>
      </c>
      <c r="Q113" s="14">
        <f>COUNTIF(Tableau517[[#This Row],[Lundi]:[Dimanche]],"&gt;=100")*1000</f>
        <v>0</v>
      </c>
      <c r="R113" s="14">
        <f t="shared" si="2"/>
        <v>0</v>
      </c>
      <c r="S113" s="14">
        <f t="shared" si="3"/>
        <v>0</v>
      </c>
      <c r="T113" s="15" t="str">
        <f>IF(Tableau517[[#This Row],[Matricule]]&gt;1,IF(COUNTIF(Tableau517[DateMatricule],Tableau517[[#This Row],[DateMatricule]])&gt;1,"Doublon",""),"")</f>
        <v/>
      </c>
    </row>
    <row r="114" spans="1:20" x14ac:dyDescent="0.25">
      <c r="A114" s="11" t="str">
        <f>IF(Tableau517[[#This Row],[Semaine]]="","",VLOOKUP(Tableau517[[#This Row],[Semaine]],Listes!$A:$B,2,FALSE))</f>
        <v/>
      </c>
      <c r="B114" s="11" t="str">
        <f>IF(ISBLANK(Tableau517[[#This Row],[Matricule]]),"",VLOOKUP(Tableau517[[#This Row],[Matricule]],#REF!,2,FALSE))</f>
        <v/>
      </c>
      <c r="C114" s="11" t="str">
        <f>IF(ISBLANK(Tableau517[[#This Row],[Matricule]]),"",VLOOKUP(Tableau517[[#This Row],[Matricule]],#REF!,3,FALSE))</f>
        <v/>
      </c>
      <c r="D114" s="11" t="str">
        <f>CONCATENATE(Tableau517[[#This Row],[Semaine]],Tableau517[[#This Row],[Matricule]])</f>
        <v/>
      </c>
      <c r="H114" s="8"/>
      <c r="I114" s="8"/>
      <c r="J114" s="8"/>
      <c r="K114" s="8"/>
      <c r="L114" s="8"/>
      <c r="M114" s="8"/>
      <c r="N114" s="8"/>
      <c r="O114" s="14">
        <f>COUNTIF(Tableau517[[#This Row],[Lundi]:[Dimanche]],"&gt;0")</f>
        <v>0</v>
      </c>
      <c r="P114" s="14">
        <f>SUM(Tableau517[[#This Row],[Lundi]:[Dimanche]])</f>
        <v>0</v>
      </c>
      <c r="Q114" s="14">
        <f>COUNTIF(Tableau517[[#This Row],[Lundi]:[Dimanche]],"&gt;=100")*1000</f>
        <v>0</v>
      </c>
      <c r="R114" s="14">
        <f t="shared" si="2"/>
        <v>0</v>
      </c>
      <c r="S114" s="14">
        <f t="shared" si="3"/>
        <v>0</v>
      </c>
      <c r="T114" s="15" t="str">
        <f>IF(Tableau517[[#This Row],[Matricule]]&gt;1,IF(COUNTIF(Tableau517[DateMatricule],Tableau517[[#This Row],[DateMatricule]])&gt;1,"Doublon",""),"")</f>
        <v/>
      </c>
    </row>
    <row r="115" spans="1:20" x14ac:dyDescent="0.25">
      <c r="A115" s="11" t="str">
        <f>IF(Tableau517[[#This Row],[Semaine]]="","",VLOOKUP(Tableau517[[#This Row],[Semaine]],Listes!$A:$B,2,FALSE))</f>
        <v/>
      </c>
      <c r="B115" s="11" t="str">
        <f>IF(ISBLANK(Tableau517[[#This Row],[Matricule]]),"",VLOOKUP(Tableau517[[#This Row],[Matricule]],#REF!,2,FALSE))</f>
        <v/>
      </c>
      <c r="C115" s="11" t="str">
        <f>IF(ISBLANK(Tableau517[[#This Row],[Matricule]]),"",VLOOKUP(Tableau517[[#This Row],[Matricule]],#REF!,3,FALSE))</f>
        <v/>
      </c>
      <c r="D115" s="11" t="str">
        <f>CONCATENATE(Tableau517[[#This Row],[Semaine]],Tableau517[[#This Row],[Matricule]])</f>
        <v/>
      </c>
      <c r="H115" s="8"/>
      <c r="I115" s="8"/>
      <c r="J115" s="8"/>
      <c r="K115" s="8"/>
      <c r="L115" s="8"/>
      <c r="M115" s="8"/>
      <c r="N115" s="8"/>
      <c r="O115" s="14">
        <f>COUNTIF(Tableau517[[#This Row],[Lundi]:[Dimanche]],"&gt;0")</f>
        <v>0</v>
      </c>
      <c r="P115" s="14">
        <f>SUM(Tableau517[[#This Row],[Lundi]:[Dimanche]])</f>
        <v>0</v>
      </c>
      <c r="Q115" s="14">
        <f>COUNTIF(Tableau517[[#This Row],[Lundi]:[Dimanche]],"&gt;=100")*1000</f>
        <v>0</v>
      </c>
      <c r="R115" s="14">
        <f t="shared" si="2"/>
        <v>0</v>
      </c>
      <c r="S115" s="14">
        <f t="shared" si="3"/>
        <v>0</v>
      </c>
      <c r="T115" s="15" t="str">
        <f>IF(Tableau517[[#This Row],[Matricule]]&gt;1,IF(COUNTIF(Tableau517[DateMatricule],Tableau517[[#This Row],[DateMatricule]])&gt;1,"Doublon",""),"")</f>
        <v/>
      </c>
    </row>
    <row r="116" spans="1:20" x14ac:dyDescent="0.25">
      <c r="A116" s="11" t="str">
        <f>IF(Tableau517[[#This Row],[Semaine]]="","",VLOOKUP(Tableau517[[#This Row],[Semaine]],Listes!$A:$B,2,FALSE))</f>
        <v/>
      </c>
      <c r="B116" s="11" t="str">
        <f>IF(ISBLANK(Tableau517[[#This Row],[Matricule]]),"",VLOOKUP(Tableau517[[#This Row],[Matricule]],#REF!,2,FALSE))</f>
        <v/>
      </c>
      <c r="C116" s="11" t="str">
        <f>IF(ISBLANK(Tableau517[[#This Row],[Matricule]]),"",VLOOKUP(Tableau517[[#This Row],[Matricule]],#REF!,3,FALSE))</f>
        <v/>
      </c>
      <c r="D116" s="11" t="str">
        <f>CONCATENATE(Tableau517[[#This Row],[Semaine]],Tableau517[[#This Row],[Matricule]])</f>
        <v/>
      </c>
      <c r="H116" s="8"/>
      <c r="I116" s="8"/>
      <c r="J116" s="8"/>
      <c r="K116" s="8"/>
      <c r="L116" s="8"/>
      <c r="M116" s="8"/>
      <c r="N116" s="8"/>
      <c r="O116" s="14">
        <f>COUNTIF(Tableau517[[#This Row],[Lundi]:[Dimanche]],"&gt;0")</f>
        <v>0</v>
      </c>
      <c r="P116" s="14">
        <f>SUM(Tableau517[[#This Row],[Lundi]:[Dimanche]])</f>
        <v>0</v>
      </c>
      <c r="Q116" s="14">
        <f>COUNTIF(Tableau517[[#This Row],[Lundi]:[Dimanche]],"&gt;=100")*1000</f>
        <v>0</v>
      </c>
      <c r="R116" s="14">
        <f t="shared" si="2"/>
        <v>0</v>
      </c>
      <c r="S116" s="14">
        <f t="shared" si="3"/>
        <v>0</v>
      </c>
      <c r="T116" s="15" t="str">
        <f>IF(Tableau517[[#This Row],[Matricule]]&gt;1,IF(COUNTIF(Tableau517[DateMatricule],Tableau517[[#This Row],[DateMatricule]])&gt;1,"Doublon",""),"")</f>
        <v/>
      </c>
    </row>
    <row r="117" spans="1:20" x14ac:dyDescent="0.25">
      <c r="A117" s="11" t="str">
        <f>IF(Tableau517[[#This Row],[Semaine]]="","",VLOOKUP(Tableau517[[#This Row],[Semaine]],Listes!$A:$B,2,FALSE))</f>
        <v/>
      </c>
      <c r="B117" s="11" t="str">
        <f>IF(ISBLANK(Tableau517[[#This Row],[Matricule]]),"",VLOOKUP(Tableau517[[#This Row],[Matricule]],#REF!,2,FALSE))</f>
        <v/>
      </c>
      <c r="C117" s="11" t="str">
        <f>IF(ISBLANK(Tableau517[[#This Row],[Matricule]]),"",VLOOKUP(Tableau517[[#This Row],[Matricule]],#REF!,3,FALSE))</f>
        <v/>
      </c>
      <c r="D117" s="11" t="str">
        <f>CONCATENATE(Tableau517[[#This Row],[Semaine]],Tableau517[[#This Row],[Matricule]])</f>
        <v/>
      </c>
      <c r="H117" s="8"/>
      <c r="I117" s="8"/>
      <c r="J117" s="8"/>
      <c r="K117" s="8"/>
      <c r="L117" s="8"/>
      <c r="M117" s="8"/>
      <c r="N117" s="8"/>
      <c r="O117" s="14">
        <f>COUNTIF(Tableau517[[#This Row],[Lundi]:[Dimanche]],"&gt;0")</f>
        <v>0</v>
      </c>
      <c r="P117" s="14">
        <f>SUM(Tableau517[[#This Row],[Lundi]:[Dimanche]])</f>
        <v>0</v>
      </c>
      <c r="Q117" s="14">
        <f>COUNTIF(Tableau517[[#This Row],[Lundi]:[Dimanche]],"&gt;=100")*1000</f>
        <v>0</v>
      </c>
      <c r="R117" s="14">
        <f t="shared" si="2"/>
        <v>0</v>
      </c>
      <c r="S117" s="14">
        <f t="shared" si="3"/>
        <v>0</v>
      </c>
      <c r="T117" s="15" t="str">
        <f>IF(Tableau517[[#This Row],[Matricule]]&gt;1,IF(COUNTIF(Tableau517[DateMatricule],Tableau517[[#This Row],[DateMatricule]])&gt;1,"Doublon",""),"")</f>
        <v/>
      </c>
    </row>
    <row r="118" spans="1:20" x14ac:dyDescent="0.25">
      <c r="A118" s="11" t="str">
        <f>IF(Tableau517[[#This Row],[Semaine]]="","",VLOOKUP(Tableau517[[#This Row],[Semaine]],Listes!$A:$B,2,FALSE))</f>
        <v/>
      </c>
      <c r="B118" s="11" t="str">
        <f>IF(ISBLANK(Tableau517[[#This Row],[Matricule]]),"",VLOOKUP(Tableau517[[#This Row],[Matricule]],#REF!,2,FALSE))</f>
        <v/>
      </c>
      <c r="C118" s="11" t="str">
        <f>IF(ISBLANK(Tableau517[[#This Row],[Matricule]]),"",VLOOKUP(Tableau517[[#This Row],[Matricule]],#REF!,3,FALSE))</f>
        <v/>
      </c>
      <c r="D118" s="11" t="str">
        <f>CONCATENATE(Tableau517[[#This Row],[Semaine]],Tableau517[[#This Row],[Matricule]])</f>
        <v/>
      </c>
      <c r="H118" s="8"/>
      <c r="I118" s="8"/>
      <c r="J118" s="8"/>
      <c r="K118" s="8"/>
      <c r="L118" s="8"/>
      <c r="M118" s="8"/>
      <c r="N118" s="8"/>
      <c r="O118" s="14">
        <f>COUNTIF(Tableau517[[#This Row],[Lundi]:[Dimanche]],"&gt;0")</f>
        <v>0</v>
      </c>
      <c r="P118" s="14">
        <f>SUM(Tableau517[[#This Row],[Lundi]:[Dimanche]])</f>
        <v>0</v>
      </c>
      <c r="Q118" s="14">
        <f>COUNTIF(Tableau517[[#This Row],[Lundi]:[Dimanche]],"&gt;=100")*1000</f>
        <v>0</v>
      </c>
      <c r="R118" s="14">
        <f t="shared" si="2"/>
        <v>0</v>
      </c>
      <c r="S118" s="14">
        <f t="shared" si="3"/>
        <v>0</v>
      </c>
      <c r="T118" s="15" t="str">
        <f>IF(Tableau517[[#This Row],[Matricule]]&gt;1,IF(COUNTIF(Tableau517[DateMatricule],Tableau517[[#This Row],[DateMatricule]])&gt;1,"Doublon",""),"")</f>
        <v/>
      </c>
    </row>
    <row r="119" spans="1:20" x14ac:dyDescent="0.25">
      <c r="A119" s="11" t="str">
        <f>IF(Tableau517[[#This Row],[Semaine]]="","",VLOOKUP(Tableau517[[#This Row],[Semaine]],Listes!$A:$B,2,FALSE))</f>
        <v/>
      </c>
      <c r="B119" s="11" t="str">
        <f>IF(ISBLANK(Tableau517[[#This Row],[Matricule]]),"",VLOOKUP(Tableau517[[#This Row],[Matricule]],#REF!,2,FALSE))</f>
        <v/>
      </c>
      <c r="C119" s="11" t="str">
        <f>IF(ISBLANK(Tableau517[[#This Row],[Matricule]]),"",VLOOKUP(Tableau517[[#This Row],[Matricule]],#REF!,3,FALSE))</f>
        <v/>
      </c>
      <c r="D119" s="11" t="str">
        <f>CONCATENATE(Tableau517[[#This Row],[Semaine]],Tableau517[[#This Row],[Matricule]])</f>
        <v/>
      </c>
      <c r="H119" s="8"/>
      <c r="I119" s="8"/>
      <c r="J119" s="8"/>
      <c r="K119" s="8"/>
      <c r="L119" s="8"/>
      <c r="M119" s="8"/>
      <c r="N119" s="8"/>
      <c r="O119" s="14">
        <f>COUNTIF(Tableau517[[#This Row],[Lundi]:[Dimanche]],"&gt;0")</f>
        <v>0</v>
      </c>
      <c r="P119" s="14">
        <f>SUM(Tableau517[[#This Row],[Lundi]:[Dimanche]])</f>
        <v>0</v>
      </c>
      <c r="Q119" s="14">
        <f>COUNTIF(Tableau517[[#This Row],[Lundi]:[Dimanche]],"&gt;=100")*1000</f>
        <v>0</v>
      </c>
      <c r="R119" s="14">
        <f t="shared" si="2"/>
        <v>0</v>
      </c>
      <c r="S119" s="14">
        <f t="shared" si="3"/>
        <v>0</v>
      </c>
      <c r="T119" s="15" t="str">
        <f>IF(Tableau517[[#This Row],[Matricule]]&gt;1,IF(COUNTIF(Tableau517[DateMatricule],Tableau517[[#This Row],[DateMatricule]])&gt;1,"Doublon",""),"")</f>
        <v/>
      </c>
    </row>
    <row r="120" spans="1:20" x14ac:dyDescent="0.25">
      <c r="A120" s="11" t="str">
        <f>IF(Tableau517[[#This Row],[Semaine]]="","",VLOOKUP(Tableau517[[#This Row],[Semaine]],Listes!$A:$B,2,FALSE))</f>
        <v/>
      </c>
      <c r="B120" s="11" t="str">
        <f>IF(ISBLANK(Tableau517[[#This Row],[Matricule]]),"",VLOOKUP(Tableau517[[#This Row],[Matricule]],#REF!,2,FALSE))</f>
        <v/>
      </c>
      <c r="C120" s="11" t="str">
        <f>IF(ISBLANK(Tableau517[[#This Row],[Matricule]]),"",VLOOKUP(Tableau517[[#This Row],[Matricule]],#REF!,3,FALSE))</f>
        <v/>
      </c>
      <c r="D120" s="11" t="str">
        <f>CONCATENATE(Tableau517[[#This Row],[Semaine]],Tableau517[[#This Row],[Matricule]])</f>
        <v/>
      </c>
      <c r="H120" s="8"/>
      <c r="I120" s="8"/>
      <c r="J120" s="8"/>
      <c r="K120" s="8"/>
      <c r="L120" s="8"/>
      <c r="M120" s="8"/>
      <c r="N120" s="8"/>
      <c r="O120" s="14">
        <f>COUNTIF(Tableau517[[#This Row],[Lundi]:[Dimanche]],"&gt;0")</f>
        <v>0</v>
      </c>
      <c r="P120" s="14">
        <f>SUM(Tableau517[[#This Row],[Lundi]:[Dimanche]])</f>
        <v>0</v>
      </c>
      <c r="Q120" s="14">
        <f>COUNTIF(Tableau517[[#This Row],[Lundi]:[Dimanche]],"&gt;=100")*1000</f>
        <v>0</v>
      </c>
      <c r="R120" s="14">
        <f t="shared" si="2"/>
        <v>0</v>
      </c>
      <c r="S120" s="14">
        <f t="shared" si="3"/>
        <v>0</v>
      </c>
      <c r="T120" s="15" t="str">
        <f>IF(Tableau517[[#This Row],[Matricule]]&gt;1,IF(COUNTIF(Tableau517[DateMatricule],Tableau517[[#This Row],[DateMatricule]])&gt;1,"Doublon",""),"")</f>
        <v/>
      </c>
    </row>
    <row r="121" spans="1:20" x14ac:dyDescent="0.25">
      <c r="A121" s="11" t="str">
        <f>IF(Tableau517[[#This Row],[Semaine]]="","",VLOOKUP(Tableau517[[#This Row],[Semaine]],Listes!$A:$B,2,FALSE))</f>
        <v/>
      </c>
      <c r="B121" s="11" t="str">
        <f>IF(ISBLANK(Tableau517[[#This Row],[Matricule]]),"",VLOOKUP(Tableau517[[#This Row],[Matricule]],#REF!,2,FALSE))</f>
        <v/>
      </c>
      <c r="C121" s="11" t="str">
        <f>IF(ISBLANK(Tableau517[[#This Row],[Matricule]]),"",VLOOKUP(Tableau517[[#This Row],[Matricule]],#REF!,3,FALSE))</f>
        <v/>
      </c>
      <c r="D121" s="11" t="str">
        <f>CONCATENATE(Tableau517[[#This Row],[Semaine]],Tableau517[[#This Row],[Matricule]])</f>
        <v/>
      </c>
      <c r="H121" s="8"/>
      <c r="I121" s="8"/>
      <c r="J121" s="8"/>
      <c r="K121" s="8"/>
      <c r="L121" s="8"/>
      <c r="M121" s="8"/>
      <c r="N121" s="8"/>
      <c r="O121" s="14">
        <f>COUNTIF(Tableau517[[#This Row],[Lundi]:[Dimanche]],"&gt;0")</f>
        <v>0</v>
      </c>
      <c r="P121" s="14">
        <f>SUM(Tableau517[[#This Row],[Lundi]:[Dimanche]])</f>
        <v>0</v>
      </c>
      <c r="Q121" s="14">
        <f>COUNTIF(Tableau517[[#This Row],[Lundi]:[Dimanche]],"&gt;=100")*1000</f>
        <v>0</v>
      </c>
      <c r="R121" s="14">
        <f t="shared" si="2"/>
        <v>0</v>
      </c>
      <c r="S121" s="14">
        <f t="shared" si="3"/>
        <v>0</v>
      </c>
      <c r="T121" s="15" t="str">
        <f>IF(Tableau517[[#This Row],[Matricule]]&gt;1,IF(COUNTIF(Tableau517[DateMatricule],Tableau517[[#This Row],[DateMatricule]])&gt;1,"Doublon",""),"")</f>
        <v/>
      </c>
    </row>
    <row r="122" spans="1:20" x14ac:dyDescent="0.25">
      <c r="A122" s="11" t="str">
        <f>IF(Tableau517[[#This Row],[Semaine]]="","",VLOOKUP(Tableau517[[#This Row],[Semaine]],Listes!$A:$B,2,FALSE))</f>
        <v/>
      </c>
      <c r="B122" s="11" t="str">
        <f>IF(ISBLANK(Tableau517[[#This Row],[Matricule]]),"",VLOOKUP(Tableau517[[#This Row],[Matricule]],#REF!,2,FALSE))</f>
        <v/>
      </c>
      <c r="C122" s="11" t="str">
        <f>IF(ISBLANK(Tableau517[[#This Row],[Matricule]]),"",VLOOKUP(Tableau517[[#This Row],[Matricule]],#REF!,3,FALSE))</f>
        <v/>
      </c>
      <c r="D122" s="11" t="str">
        <f>CONCATENATE(Tableau517[[#This Row],[Semaine]],Tableau517[[#This Row],[Matricule]])</f>
        <v/>
      </c>
      <c r="H122" s="8"/>
      <c r="I122" s="8"/>
      <c r="J122" s="8"/>
      <c r="K122" s="8"/>
      <c r="L122" s="8"/>
      <c r="M122" s="8"/>
      <c r="N122" s="8"/>
      <c r="O122" s="14">
        <f>COUNTIF(Tableau517[[#This Row],[Lundi]:[Dimanche]],"&gt;0")</f>
        <v>0</v>
      </c>
      <c r="P122" s="14">
        <f>SUM(Tableau517[[#This Row],[Lundi]:[Dimanche]])</f>
        <v>0</v>
      </c>
      <c r="Q122" s="14">
        <f>COUNTIF(Tableau517[[#This Row],[Lundi]:[Dimanche]],"&gt;=100")*1000</f>
        <v>0</v>
      </c>
      <c r="R122" s="14">
        <f t="shared" si="2"/>
        <v>0</v>
      </c>
      <c r="S122" s="14">
        <f t="shared" si="3"/>
        <v>0</v>
      </c>
      <c r="T122" s="15" t="str">
        <f>IF(Tableau517[[#This Row],[Matricule]]&gt;1,IF(COUNTIF(Tableau517[DateMatricule],Tableau517[[#This Row],[DateMatricule]])&gt;1,"Doublon",""),"")</f>
        <v/>
      </c>
    </row>
    <row r="123" spans="1:20" x14ac:dyDescent="0.25">
      <c r="A123" s="11" t="str">
        <f>IF(Tableau517[[#This Row],[Semaine]]="","",VLOOKUP(Tableau517[[#This Row],[Semaine]],Listes!$A:$B,2,FALSE))</f>
        <v/>
      </c>
      <c r="B123" s="11" t="str">
        <f>IF(ISBLANK(Tableau517[[#This Row],[Matricule]]),"",VLOOKUP(Tableau517[[#This Row],[Matricule]],#REF!,2,FALSE))</f>
        <v/>
      </c>
      <c r="C123" s="11" t="str">
        <f>IF(ISBLANK(Tableau517[[#This Row],[Matricule]]),"",VLOOKUP(Tableau517[[#This Row],[Matricule]],#REF!,3,FALSE))</f>
        <v/>
      </c>
      <c r="D123" s="11" t="str">
        <f>CONCATENATE(Tableau517[[#This Row],[Semaine]],Tableau517[[#This Row],[Matricule]])</f>
        <v/>
      </c>
      <c r="H123" s="8"/>
      <c r="I123" s="8"/>
      <c r="J123" s="8"/>
      <c r="K123" s="8"/>
      <c r="L123" s="8"/>
      <c r="M123" s="8"/>
      <c r="N123" s="8"/>
      <c r="O123" s="14">
        <f>COUNTIF(Tableau517[[#This Row],[Lundi]:[Dimanche]],"&gt;0")</f>
        <v>0</v>
      </c>
      <c r="P123" s="14">
        <f>SUM(Tableau517[[#This Row],[Lundi]:[Dimanche]])</f>
        <v>0</v>
      </c>
      <c r="Q123" s="14">
        <f>COUNTIF(Tableau517[[#This Row],[Lundi]:[Dimanche]],"&gt;=100")*1000</f>
        <v>0</v>
      </c>
      <c r="R123" s="14">
        <f t="shared" si="2"/>
        <v>0</v>
      </c>
      <c r="S123" s="14">
        <f t="shared" si="3"/>
        <v>0</v>
      </c>
      <c r="T123" s="15" t="str">
        <f>IF(Tableau517[[#This Row],[Matricule]]&gt;1,IF(COUNTIF(Tableau517[DateMatricule],Tableau517[[#This Row],[DateMatricule]])&gt;1,"Doublon",""),"")</f>
        <v/>
      </c>
    </row>
    <row r="124" spans="1:20" x14ac:dyDescent="0.25">
      <c r="A124" s="11" t="str">
        <f>IF(Tableau517[[#This Row],[Semaine]]="","",VLOOKUP(Tableau517[[#This Row],[Semaine]],Listes!$A:$B,2,FALSE))</f>
        <v/>
      </c>
      <c r="B124" s="11" t="str">
        <f>IF(ISBLANK(Tableau517[[#This Row],[Matricule]]),"",VLOOKUP(Tableau517[[#This Row],[Matricule]],#REF!,2,FALSE))</f>
        <v/>
      </c>
      <c r="C124" s="11" t="str">
        <f>IF(ISBLANK(Tableau517[[#This Row],[Matricule]]),"",VLOOKUP(Tableau517[[#This Row],[Matricule]],#REF!,3,FALSE))</f>
        <v/>
      </c>
      <c r="D124" s="11" t="str">
        <f>CONCATENATE(Tableau517[[#This Row],[Semaine]],Tableau517[[#This Row],[Matricule]])</f>
        <v/>
      </c>
      <c r="H124" s="8"/>
      <c r="I124" s="8"/>
      <c r="J124" s="8"/>
      <c r="K124" s="8"/>
      <c r="L124" s="8"/>
      <c r="M124" s="8"/>
      <c r="N124" s="8"/>
      <c r="O124" s="14">
        <f>COUNTIF(Tableau517[[#This Row],[Lundi]:[Dimanche]],"&gt;0")</f>
        <v>0</v>
      </c>
      <c r="P124" s="14">
        <f>SUM(Tableau517[[#This Row],[Lundi]:[Dimanche]])</f>
        <v>0</v>
      </c>
      <c r="Q124" s="14">
        <f>COUNTIF(Tableau517[[#This Row],[Lundi]:[Dimanche]],"&gt;=100")*1000</f>
        <v>0</v>
      </c>
      <c r="R124" s="14">
        <f t="shared" si="2"/>
        <v>0</v>
      </c>
      <c r="S124" s="14">
        <f t="shared" si="3"/>
        <v>0</v>
      </c>
      <c r="T124" s="15" t="str">
        <f>IF(Tableau517[[#This Row],[Matricule]]&gt;1,IF(COUNTIF(Tableau517[DateMatricule],Tableau517[[#This Row],[DateMatricule]])&gt;1,"Doublon",""),"")</f>
        <v/>
      </c>
    </row>
    <row r="125" spans="1:20" x14ac:dyDescent="0.25">
      <c r="A125" s="11" t="str">
        <f>IF(Tableau517[[#This Row],[Semaine]]="","",VLOOKUP(Tableau517[[#This Row],[Semaine]],Listes!$A:$B,2,FALSE))</f>
        <v/>
      </c>
      <c r="B125" s="11" t="str">
        <f>IF(ISBLANK(Tableau517[[#This Row],[Matricule]]),"",VLOOKUP(Tableau517[[#This Row],[Matricule]],#REF!,2,FALSE))</f>
        <v/>
      </c>
      <c r="C125" s="11" t="str">
        <f>IF(ISBLANK(Tableau517[[#This Row],[Matricule]]),"",VLOOKUP(Tableau517[[#This Row],[Matricule]],#REF!,3,FALSE))</f>
        <v/>
      </c>
      <c r="D125" s="11" t="str">
        <f>CONCATENATE(Tableau517[[#This Row],[Semaine]],Tableau517[[#This Row],[Matricule]])</f>
        <v/>
      </c>
      <c r="H125" s="8"/>
      <c r="I125" s="8"/>
      <c r="J125" s="8"/>
      <c r="K125" s="8"/>
      <c r="L125" s="8"/>
      <c r="M125" s="8"/>
      <c r="N125" s="8"/>
      <c r="O125" s="14">
        <f>COUNTIF(Tableau517[[#This Row],[Lundi]:[Dimanche]],"&gt;0")</f>
        <v>0</v>
      </c>
      <c r="P125" s="14">
        <f>SUM(Tableau517[[#This Row],[Lundi]:[Dimanche]])</f>
        <v>0</v>
      </c>
      <c r="Q125" s="14">
        <f>COUNTIF(Tableau517[[#This Row],[Lundi]:[Dimanche]],"&gt;=100")*1000</f>
        <v>0</v>
      </c>
      <c r="R125" s="14">
        <f t="shared" si="2"/>
        <v>0</v>
      </c>
      <c r="S125" s="14">
        <f t="shared" si="3"/>
        <v>0</v>
      </c>
      <c r="T125" s="15" t="str">
        <f>IF(Tableau517[[#This Row],[Matricule]]&gt;1,IF(COUNTIF(Tableau517[DateMatricule],Tableau517[[#This Row],[DateMatricule]])&gt;1,"Doublon",""),"")</f>
        <v/>
      </c>
    </row>
    <row r="126" spans="1:20" x14ac:dyDescent="0.25">
      <c r="A126" s="11" t="str">
        <f>IF(Tableau517[[#This Row],[Semaine]]="","",VLOOKUP(Tableau517[[#This Row],[Semaine]],Listes!$A:$B,2,FALSE))</f>
        <v/>
      </c>
      <c r="B126" s="11" t="str">
        <f>IF(ISBLANK(Tableau517[[#This Row],[Matricule]]),"",VLOOKUP(Tableau517[[#This Row],[Matricule]],#REF!,2,FALSE))</f>
        <v/>
      </c>
      <c r="C126" s="11" t="str">
        <f>IF(ISBLANK(Tableau517[[#This Row],[Matricule]]),"",VLOOKUP(Tableau517[[#This Row],[Matricule]],#REF!,3,FALSE))</f>
        <v/>
      </c>
      <c r="D126" s="11" t="str">
        <f>CONCATENATE(Tableau517[[#This Row],[Semaine]],Tableau517[[#This Row],[Matricule]])</f>
        <v/>
      </c>
      <c r="H126" s="8"/>
      <c r="I126" s="8"/>
      <c r="J126" s="8"/>
      <c r="K126" s="8"/>
      <c r="L126" s="8"/>
      <c r="M126" s="8"/>
      <c r="N126" s="8"/>
      <c r="O126" s="14">
        <f>COUNTIF(Tableau517[[#This Row],[Lundi]:[Dimanche]],"&gt;0")</f>
        <v>0</v>
      </c>
      <c r="P126" s="14">
        <f>SUM(Tableau517[[#This Row],[Lundi]:[Dimanche]])</f>
        <v>0</v>
      </c>
      <c r="Q126" s="14">
        <f>COUNTIF(Tableau517[[#This Row],[Lundi]:[Dimanche]],"&gt;=100")*1000</f>
        <v>0</v>
      </c>
      <c r="R126" s="14">
        <f t="shared" si="2"/>
        <v>0</v>
      </c>
      <c r="S126" s="14">
        <f t="shared" si="3"/>
        <v>0</v>
      </c>
      <c r="T126" s="15" t="str">
        <f>IF(Tableau517[[#This Row],[Matricule]]&gt;1,IF(COUNTIF(Tableau517[DateMatricule],Tableau517[[#This Row],[DateMatricule]])&gt;1,"Doublon",""),"")</f>
        <v/>
      </c>
    </row>
    <row r="127" spans="1:20" x14ac:dyDescent="0.25">
      <c r="A127" s="11" t="str">
        <f>IF(Tableau517[[#This Row],[Semaine]]="","",VLOOKUP(Tableau517[[#This Row],[Semaine]],Listes!$A:$B,2,FALSE))</f>
        <v/>
      </c>
      <c r="B127" s="11" t="str">
        <f>IF(ISBLANK(Tableau517[[#This Row],[Matricule]]),"",VLOOKUP(Tableau517[[#This Row],[Matricule]],#REF!,2,FALSE))</f>
        <v/>
      </c>
      <c r="C127" s="11" t="str">
        <f>IF(ISBLANK(Tableau517[[#This Row],[Matricule]]),"",VLOOKUP(Tableau517[[#This Row],[Matricule]],#REF!,3,FALSE))</f>
        <v/>
      </c>
      <c r="D127" s="11" t="str">
        <f>CONCATENATE(Tableau517[[#This Row],[Semaine]],Tableau517[[#This Row],[Matricule]])</f>
        <v/>
      </c>
      <c r="H127" s="8"/>
      <c r="I127" s="8"/>
      <c r="J127" s="8"/>
      <c r="K127" s="8"/>
      <c r="L127" s="8"/>
      <c r="M127" s="8"/>
      <c r="N127" s="8"/>
      <c r="O127" s="14">
        <f>COUNTIF(Tableau517[[#This Row],[Lundi]:[Dimanche]],"&gt;0")</f>
        <v>0</v>
      </c>
      <c r="P127" s="14">
        <f>SUM(Tableau517[[#This Row],[Lundi]:[Dimanche]])</f>
        <v>0</v>
      </c>
      <c r="Q127" s="14">
        <f>COUNTIF(Tableau517[[#This Row],[Lundi]:[Dimanche]],"&gt;=100")*1000</f>
        <v>0</v>
      </c>
      <c r="R127" s="14">
        <f t="shared" si="2"/>
        <v>0</v>
      </c>
      <c r="S127" s="14">
        <f t="shared" si="3"/>
        <v>0</v>
      </c>
      <c r="T127" s="15" t="str">
        <f>IF(Tableau517[[#This Row],[Matricule]]&gt;1,IF(COUNTIF(Tableau517[DateMatricule],Tableau517[[#This Row],[DateMatricule]])&gt;1,"Doublon",""),"")</f>
        <v/>
      </c>
    </row>
    <row r="128" spans="1:20" x14ac:dyDescent="0.25">
      <c r="A128" s="11" t="str">
        <f>IF(Tableau517[[#This Row],[Semaine]]="","",VLOOKUP(Tableau517[[#This Row],[Semaine]],Listes!$A:$B,2,FALSE))</f>
        <v/>
      </c>
      <c r="B128" s="11" t="str">
        <f>IF(ISBLANK(Tableau517[[#This Row],[Matricule]]),"",VLOOKUP(Tableau517[[#This Row],[Matricule]],#REF!,2,FALSE))</f>
        <v/>
      </c>
      <c r="C128" s="11" t="str">
        <f>IF(ISBLANK(Tableau517[[#This Row],[Matricule]]),"",VLOOKUP(Tableau517[[#This Row],[Matricule]],#REF!,3,FALSE))</f>
        <v/>
      </c>
      <c r="D128" s="11" t="str">
        <f>CONCATENATE(Tableau517[[#This Row],[Semaine]],Tableau517[[#This Row],[Matricule]])</f>
        <v/>
      </c>
      <c r="H128" s="8"/>
      <c r="I128" s="8"/>
      <c r="J128" s="8"/>
      <c r="K128" s="8"/>
      <c r="L128" s="8"/>
      <c r="M128" s="8"/>
      <c r="N128" s="8"/>
      <c r="O128" s="14">
        <f>COUNTIF(Tableau517[[#This Row],[Lundi]:[Dimanche]],"&gt;0")</f>
        <v>0</v>
      </c>
      <c r="P128" s="14">
        <f>SUM(Tableau517[[#This Row],[Lundi]:[Dimanche]])</f>
        <v>0</v>
      </c>
      <c r="Q128" s="14">
        <f>COUNTIF(Tableau517[[#This Row],[Lundi]:[Dimanche]],"&gt;=100")*1000</f>
        <v>0</v>
      </c>
      <c r="R128" s="14">
        <f t="shared" si="2"/>
        <v>0</v>
      </c>
      <c r="S128" s="14">
        <f t="shared" si="3"/>
        <v>0</v>
      </c>
      <c r="T128" s="15" t="str">
        <f>IF(Tableau517[[#This Row],[Matricule]]&gt;1,IF(COUNTIF(Tableau517[DateMatricule],Tableau517[[#This Row],[DateMatricule]])&gt;1,"Doublon",""),"")</f>
        <v/>
      </c>
    </row>
    <row r="129" spans="1:20" x14ac:dyDescent="0.25">
      <c r="A129" s="11" t="str">
        <f>IF(Tableau517[[#This Row],[Semaine]]="","",VLOOKUP(Tableau517[[#This Row],[Semaine]],Listes!$A:$B,2,FALSE))</f>
        <v/>
      </c>
      <c r="B129" s="11" t="str">
        <f>IF(ISBLANK(Tableau517[[#This Row],[Matricule]]),"",VLOOKUP(Tableau517[[#This Row],[Matricule]],#REF!,2,FALSE))</f>
        <v/>
      </c>
      <c r="C129" s="11" t="str">
        <f>IF(ISBLANK(Tableau517[[#This Row],[Matricule]]),"",VLOOKUP(Tableau517[[#This Row],[Matricule]],#REF!,3,FALSE))</f>
        <v/>
      </c>
      <c r="D129" s="11" t="str">
        <f>CONCATENATE(Tableau517[[#This Row],[Semaine]],Tableau517[[#This Row],[Matricule]])</f>
        <v/>
      </c>
      <c r="H129" s="8"/>
      <c r="I129" s="8"/>
      <c r="J129" s="8"/>
      <c r="K129" s="8"/>
      <c r="L129" s="8"/>
      <c r="M129" s="8"/>
      <c r="N129" s="8"/>
      <c r="O129" s="14">
        <f>COUNTIF(Tableau517[[#This Row],[Lundi]:[Dimanche]],"&gt;0")</f>
        <v>0</v>
      </c>
      <c r="P129" s="14">
        <f>SUM(Tableau517[[#This Row],[Lundi]:[Dimanche]])</f>
        <v>0</v>
      </c>
      <c r="Q129" s="14">
        <f>COUNTIF(Tableau517[[#This Row],[Lundi]:[Dimanche]],"&gt;=100")*1000</f>
        <v>0</v>
      </c>
      <c r="R129" s="14">
        <f t="shared" si="2"/>
        <v>0</v>
      </c>
      <c r="S129" s="14">
        <f t="shared" si="3"/>
        <v>0</v>
      </c>
      <c r="T129" s="15" t="str">
        <f>IF(Tableau517[[#This Row],[Matricule]]&gt;1,IF(COUNTIF(Tableau517[DateMatricule],Tableau517[[#This Row],[DateMatricule]])&gt;1,"Doublon",""),"")</f>
        <v/>
      </c>
    </row>
    <row r="130" spans="1:20" x14ac:dyDescent="0.25">
      <c r="A130" s="11" t="str">
        <f>IF(Tableau517[[#This Row],[Semaine]]="","",VLOOKUP(Tableau517[[#This Row],[Semaine]],Listes!$A:$B,2,FALSE))</f>
        <v/>
      </c>
      <c r="B130" s="11" t="str">
        <f>IF(ISBLANK(Tableau517[[#This Row],[Matricule]]),"",VLOOKUP(Tableau517[[#This Row],[Matricule]],#REF!,2,FALSE))</f>
        <v/>
      </c>
      <c r="C130" s="11" t="str">
        <f>IF(ISBLANK(Tableau517[[#This Row],[Matricule]]),"",VLOOKUP(Tableau517[[#This Row],[Matricule]],#REF!,3,FALSE))</f>
        <v/>
      </c>
      <c r="D130" s="11" t="str">
        <f>CONCATENATE(Tableau517[[#This Row],[Semaine]],Tableau517[[#This Row],[Matricule]])</f>
        <v/>
      </c>
      <c r="H130" s="8"/>
      <c r="I130" s="8"/>
      <c r="J130" s="8"/>
      <c r="K130" s="8"/>
      <c r="L130" s="8"/>
      <c r="M130" s="8"/>
      <c r="N130" s="8"/>
      <c r="O130" s="14">
        <f>COUNTIF(Tableau517[[#This Row],[Lundi]:[Dimanche]],"&gt;0")</f>
        <v>0</v>
      </c>
      <c r="P130" s="14">
        <f>SUM(Tableau517[[#This Row],[Lundi]:[Dimanche]])</f>
        <v>0</v>
      </c>
      <c r="Q130" s="14">
        <f>COUNTIF(Tableau517[[#This Row],[Lundi]:[Dimanche]],"&gt;=100")*1000</f>
        <v>0</v>
      </c>
      <c r="R130" s="14">
        <f t="shared" si="2"/>
        <v>0</v>
      </c>
      <c r="S130" s="14">
        <f t="shared" si="3"/>
        <v>0</v>
      </c>
      <c r="T130" s="15" t="str">
        <f>IF(Tableau517[[#This Row],[Matricule]]&gt;1,IF(COUNTIF(Tableau517[DateMatricule],Tableau517[[#This Row],[DateMatricule]])&gt;1,"Doublon",""),"")</f>
        <v/>
      </c>
    </row>
    <row r="131" spans="1:20" x14ac:dyDescent="0.25">
      <c r="A131" s="11" t="str">
        <f>IF(Tableau517[[#This Row],[Semaine]]="","",VLOOKUP(Tableau517[[#This Row],[Semaine]],Listes!$A:$B,2,FALSE))</f>
        <v/>
      </c>
      <c r="B131" s="11" t="str">
        <f>IF(ISBLANK(Tableau517[[#This Row],[Matricule]]),"",VLOOKUP(Tableau517[[#This Row],[Matricule]],#REF!,2,FALSE))</f>
        <v/>
      </c>
      <c r="C131" s="11" t="str">
        <f>IF(ISBLANK(Tableau517[[#This Row],[Matricule]]),"",VLOOKUP(Tableau517[[#This Row],[Matricule]],#REF!,3,FALSE))</f>
        <v/>
      </c>
      <c r="D131" s="11" t="str">
        <f>CONCATENATE(Tableau517[[#This Row],[Semaine]],Tableau517[[#This Row],[Matricule]])</f>
        <v/>
      </c>
      <c r="H131" s="8"/>
      <c r="I131" s="8"/>
      <c r="J131" s="8"/>
      <c r="K131" s="8"/>
      <c r="L131" s="8"/>
      <c r="M131" s="8"/>
      <c r="N131" s="8"/>
      <c r="O131" s="14">
        <f>COUNTIF(Tableau517[[#This Row],[Lundi]:[Dimanche]],"&gt;0")</f>
        <v>0</v>
      </c>
      <c r="P131" s="14">
        <f>SUM(Tableau517[[#This Row],[Lundi]:[Dimanche]])</f>
        <v>0</v>
      </c>
      <c r="Q131" s="14">
        <f>COUNTIF(Tableau517[[#This Row],[Lundi]:[Dimanche]],"&gt;=100")*1000</f>
        <v>0</v>
      </c>
      <c r="R131" s="14">
        <f t="shared" ref="R131:R194" si="4">+IF(P131&gt;600,(P131-600)*40,0)</f>
        <v>0</v>
      </c>
      <c r="S131" s="14">
        <f t="shared" ref="S131:S194" si="5">+Q131+R131</f>
        <v>0</v>
      </c>
      <c r="T131" s="15" t="str">
        <f>IF(Tableau517[[#This Row],[Matricule]]&gt;1,IF(COUNTIF(Tableau517[DateMatricule],Tableau517[[#This Row],[DateMatricule]])&gt;1,"Doublon",""),"")</f>
        <v/>
      </c>
    </row>
    <row r="132" spans="1:20" x14ac:dyDescent="0.25">
      <c r="A132" s="11" t="str">
        <f>IF(Tableau517[[#This Row],[Semaine]]="","",VLOOKUP(Tableau517[[#This Row],[Semaine]],Listes!$A:$B,2,FALSE))</f>
        <v/>
      </c>
      <c r="B132" s="11" t="str">
        <f>IF(ISBLANK(Tableau517[[#This Row],[Matricule]]),"",VLOOKUP(Tableau517[[#This Row],[Matricule]],#REF!,2,FALSE))</f>
        <v/>
      </c>
      <c r="C132" s="11" t="str">
        <f>IF(ISBLANK(Tableau517[[#This Row],[Matricule]]),"",VLOOKUP(Tableau517[[#This Row],[Matricule]],#REF!,3,FALSE))</f>
        <v/>
      </c>
      <c r="D132" s="11" t="str">
        <f>CONCATENATE(Tableau517[[#This Row],[Semaine]],Tableau517[[#This Row],[Matricule]])</f>
        <v/>
      </c>
      <c r="H132" s="8"/>
      <c r="I132" s="8"/>
      <c r="J132" s="8"/>
      <c r="K132" s="8"/>
      <c r="L132" s="8"/>
      <c r="M132" s="8"/>
      <c r="N132" s="8"/>
      <c r="O132" s="14">
        <f>COUNTIF(Tableau517[[#This Row],[Lundi]:[Dimanche]],"&gt;0")</f>
        <v>0</v>
      </c>
      <c r="P132" s="14">
        <f>SUM(Tableau517[[#This Row],[Lundi]:[Dimanche]])</f>
        <v>0</v>
      </c>
      <c r="Q132" s="14">
        <f>COUNTIF(Tableau517[[#This Row],[Lundi]:[Dimanche]],"&gt;=100")*1000</f>
        <v>0</v>
      </c>
      <c r="R132" s="14">
        <f t="shared" si="4"/>
        <v>0</v>
      </c>
      <c r="S132" s="14">
        <f t="shared" si="5"/>
        <v>0</v>
      </c>
      <c r="T132" s="15" t="str">
        <f>IF(Tableau517[[#This Row],[Matricule]]&gt;1,IF(COUNTIF(Tableau517[DateMatricule],Tableau517[[#This Row],[DateMatricule]])&gt;1,"Doublon",""),"")</f>
        <v/>
      </c>
    </row>
    <row r="133" spans="1:20" x14ac:dyDescent="0.25">
      <c r="A133" s="11" t="str">
        <f>IF(Tableau517[[#This Row],[Semaine]]="","",VLOOKUP(Tableau517[[#This Row],[Semaine]],Listes!$A:$B,2,FALSE))</f>
        <v/>
      </c>
      <c r="B133" s="11" t="str">
        <f>IF(ISBLANK(Tableau517[[#This Row],[Matricule]]),"",VLOOKUP(Tableau517[[#This Row],[Matricule]],#REF!,2,FALSE))</f>
        <v/>
      </c>
      <c r="C133" s="11" t="str">
        <f>IF(ISBLANK(Tableau517[[#This Row],[Matricule]]),"",VLOOKUP(Tableau517[[#This Row],[Matricule]],#REF!,3,FALSE))</f>
        <v/>
      </c>
      <c r="D133" s="11" t="str">
        <f>CONCATENATE(Tableau517[[#This Row],[Semaine]],Tableau517[[#This Row],[Matricule]])</f>
        <v/>
      </c>
      <c r="H133" s="8"/>
      <c r="I133" s="8"/>
      <c r="J133" s="8"/>
      <c r="K133" s="8"/>
      <c r="L133" s="8"/>
      <c r="M133" s="8"/>
      <c r="N133" s="8"/>
      <c r="O133" s="14">
        <f>COUNTIF(Tableau517[[#This Row],[Lundi]:[Dimanche]],"&gt;0")</f>
        <v>0</v>
      </c>
      <c r="P133" s="14">
        <f>SUM(Tableau517[[#This Row],[Lundi]:[Dimanche]])</f>
        <v>0</v>
      </c>
      <c r="Q133" s="14">
        <f>COUNTIF(Tableau517[[#This Row],[Lundi]:[Dimanche]],"&gt;=100")*1000</f>
        <v>0</v>
      </c>
      <c r="R133" s="14">
        <f t="shared" si="4"/>
        <v>0</v>
      </c>
      <c r="S133" s="14">
        <f t="shared" si="5"/>
        <v>0</v>
      </c>
      <c r="T133" s="15" t="str">
        <f>IF(Tableau517[[#This Row],[Matricule]]&gt;1,IF(COUNTIF(Tableau517[DateMatricule],Tableau517[[#This Row],[DateMatricule]])&gt;1,"Doublon",""),"")</f>
        <v/>
      </c>
    </row>
    <row r="134" spans="1:20" x14ac:dyDescent="0.25">
      <c r="A134" s="11" t="str">
        <f>IF(Tableau517[[#This Row],[Semaine]]="","",VLOOKUP(Tableau517[[#This Row],[Semaine]],Listes!$A:$B,2,FALSE))</f>
        <v/>
      </c>
      <c r="B134" s="11" t="str">
        <f>IF(ISBLANK(Tableau517[[#This Row],[Matricule]]),"",VLOOKUP(Tableau517[[#This Row],[Matricule]],#REF!,2,FALSE))</f>
        <v/>
      </c>
      <c r="C134" s="11" t="str">
        <f>IF(ISBLANK(Tableau517[[#This Row],[Matricule]]),"",VLOOKUP(Tableau517[[#This Row],[Matricule]],#REF!,3,FALSE))</f>
        <v/>
      </c>
      <c r="D134" s="11" t="str">
        <f>CONCATENATE(Tableau517[[#This Row],[Semaine]],Tableau517[[#This Row],[Matricule]])</f>
        <v/>
      </c>
      <c r="H134" s="8"/>
      <c r="I134" s="8"/>
      <c r="J134" s="8"/>
      <c r="K134" s="8"/>
      <c r="L134" s="8"/>
      <c r="M134" s="8"/>
      <c r="N134" s="8"/>
      <c r="O134" s="14">
        <f>COUNTIF(Tableau517[[#This Row],[Lundi]:[Dimanche]],"&gt;0")</f>
        <v>0</v>
      </c>
      <c r="P134" s="14">
        <f>SUM(Tableau517[[#This Row],[Lundi]:[Dimanche]])</f>
        <v>0</v>
      </c>
      <c r="Q134" s="14">
        <f>COUNTIF(Tableau517[[#This Row],[Lundi]:[Dimanche]],"&gt;=100")*1000</f>
        <v>0</v>
      </c>
      <c r="R134" s="14">
        <f t="shared" si="4"/>
        <v>0</v>
      </c>
      <c r="S134" s="14">
        <f t="shared" si="5"/>
        <v>0</v>
      </c>
      <c r="T134" s="15" t="str">
        <f>IF(Tableau517[[#This Row],[Matricule]]&gt;1,IF(COUNTIF(Tableau517[DateMatricule],Tableau517[[#This Row],[DateMatricule]])&gt;1,"Doublon",""),"")</f>
        <v/>
      </c>
    </row>
    <row r="135" spans="1:20" x14ac:dyDescent="0.25">
      <c r="A135" s="11" t="str">
        <f>IF(Tableau517[[#This Row],[Semaine]]="","",VLOOKUP(Tableau517[[#This Row],[Semaine]],Listes!$A:$B,2,FALSE))</f>
        <v/>
      </c>
      <c r="B135" s="11" t="str">
        <f>IF(ISBLANK(Tableau517[[#This Row],[Matricule]]),"",VLOOKUP(Tableau517[[#This Row],[Matricule]],#REF!,2,FALSE))</f>
        <v/>
      </c>
      <c r="C135" s="11" t="str">
        <f>IF(ISBLANK(Tableau517[[#This Row],[Matricule]]),"",VLOOKUP(Tableau517[[#This Row],[Matricule]],#REF!,3,FALSE))</f>
        <v/>
      </c>
      <c r="D135" s="11" t="str">
        <f>CONCATENATE(Tableau517[[#This Row],[Semaine]],Tableau517[[#This Row],[Matricule]])</f>
        <v/>
      </c>
      <c r="H135" s="8"/>
      <c r="I135" s="8"/>
      <c r="J135" s="8"/>
      <c r="K135" s="8"/>
      <c r="L135" s="8"/>
      <c r="M135" s="8"/>
      <c r="N135" s="8"/>
      <c r="O135" s="14">
        <f>COUNTIF(Tableau517[[#This Row],[Lundi]:[Dimanche]],"&gt;0")</f>
        <v>0</v>
      </c>
      <c r="P135" s="14">
        <f>SUM(Tableau517[[#This Row],[Lundi]:[Dimanche]])</f>
        <v>0</v>
      </c>
      <c r="Q135" s="14">
        <f>COUNTIF(Tableau517[[#This Row],[Lundi]:[Dimanche]],"&gt;=100")*1000</f>
        <v>0</v>
      </c>
      <c r="R135" s="14">
        <f t="shared" si="4"/>
        <v>0</v>
      </c>
      <c r="S135" s="14">
        <f t="shared" si="5"/>
        <v>0</v>
      </c>
      <c r="T135" s="15" t="str">
        <f>IF(Tableau517[[#This Row],[Matricule]]&gt;1,IF(COUNTIF(Tableau517[DateMatricule],Tableau517[[#This Row],[DateMatricule]])&gt;1,"Doublon",""),"")</f>
        <v/>
      </c>
    </row>
    <row r="136" spans="1:20" x14ac:dyDescent="0.25">
      <c r="A136" s="11" t="str">
        <f>IF(Tableau517[[#This Row],[Semaine]]="","",VLOOKUP(Tableau517[[#This Row],[Semaine]],Listes!$A:$B,2,FALSE))</f>
        <v/>
      </c>
      <c r="B136" s="11" t="str">
        <f>IF(ISBLANK(Tableau517[[#This Row],[Matricule]]),"",VLOOKUP(Tableau517[[#This Row],[Matricule]],#REF!,2,FALSE))</f>
        <v/>
      </c>
      <c r="C136" s="11" t="str">
        <f>IF(ISBLANK(Tableau517[[#This Row],[Matricule]]),"",VLOOKUP(Tableau517[[#This Row],[Matricule]],#REF!,3,FALSE))</f>
        <v/>
      </c>
      <c r="D136" s="11" t="str">
        <f>CONCATENATE(Tableau517[[#This Row],[Semaine]],Tableau517[[#This Row],[Matricule]])</f>
        <v/>
      </c>
      <c r="H136" s="8"/>
      <c r="I136" s="8"/>
      <c r="J136" s="8"/>
      <c r="K136" s="8"/>
      <c r="L136" s="8"/>
      <c r="M136" s="8"/>
      <c r="N136" s="8"/>
      <c r="O136" s="14">
        <f>COUNTIF(Tableau517[[#This Row],[Lundi]:[Dimanche]],"&gt;0")</f>
        <v>0</v>
      </c>
      <c r="P136" s="14">
        <f>SUM(Tableau517[[#This Row],[Lundi]:[Dimanche]])</f>
        <v>0</v>
      </c>
      <c r="Q136" s="14">
        <f>COUNTIF(Tableau517[[#This Row],[Lundi]:[Dimanche]],"&gt;=100")*1000</f>
        <v>0</v>
      </c>
      <c r="R136" s="14">
        <f t="shared" si="4"/>
        <v>0</v>
      </c>
      <c r="S136" s="14">
        <f t="shared" si="5"/>
        <v>0</v>
      </c>
      <c r="T136" s="15" t="str">
        <f>IF(Tableau517[[#This Row],[Matricule]]&gt;1,IF(COUNTIF(Tableau517[DateMatricule],Tableau517[[#This Row],[DateMatricule]])&gt;1,"Doublon",""),"")</f>
        <v/>
      </c>
    </row>
    <row r="137" spans="1:20" x14ac:dyDescent="0.25">
      <c r="A137" s="11" t="str">
        <f>IF(Tableau517[[#This Row],[Semaine]]="","",VLOOKUP(Tableau517[[#This Row],[Semaine]],Listes!$A:$B,2,FALSE))</f>
        <v/>
      </c>
      <c r="B137" s="11" t="str">
        <f>IF(ISBLANK(Tableau517[[#This Row],[Matricule]]),"",VLOOKUP(Tableau517[[#This Row],[Matricule]],#REF!,2,FALSE))</f>
        <v/>
      </c>
      <c r="C137" s="11" t="str">
        <f>IF(ISBLANK(Tableau517[[#This Row],[Matricule]]),"",VLOOKUP(Tableau517[[#This Row],[Matricule]],#REF!,3,FALSE))</f>
        <v/>
      </c>
      <c r="D137" s="11" t="str">
        <f>CONCATENATE(Tableau517[[#This Row],[Semaine]],Tableau517[[#This Row],[Matricule]])</f>
        <v/>
      </c>
      <c r="H137" s="8"/>
      <c r="I137" s="8"/>
      <c r="J137" s="8"/>
      <c r="K137" s="8"/>
      <c r="L137" s="8"/>
      <c r="M137" s="8"/>
      <c r="N137" s="8"/>
      <c r="O137" s="14">
        <f>COUNTIF(Tableau517[[#This Row],[Lundi]:[Dimanche]],"&gt;0")</f>
        <v>0</v>
      </c>
      <c r="P137" s="14">
        <f>SUM(Tableau517[[#This Row],[Lundi]:[Dimanche]])</f>
        <v>0</v>
      </c>
      <c r="Q137" s="14">
        <f>COUNTIF(Tableau517[[#This Row],[Lundi]:[Dimanche]],"&gt;=100")*1000</f>
        <v>0</v>
      </c>
      <c r="R137" s="14">
        <f t="shared" si="4"/>
        <v>0</v>
      </c>
      <c r="S137" s="14">
        <f t="shared" si="5"/>
        <v>0</v>
      </c>
      <c r="T137" s="15" t="str">
        <f>IF(Tableau517[[#This Row],[Matricule]]&gt;1,IF(COUNTIF(Tableau517[DateMatricule],Tableau517[[#This Row],[DateMatricule]])&gt;1,"Doublon",""),"")</f>
        <v/>
      </c>
    </row>
    <row r="138" spans="1:20" x14ac:dyDescent="0.25">
      <c r="A138" s="11" t="str">
        <f>IF(Tableau517[[#This Row],[Semaine]]="","",VLOOKUP(Tableau517[[#This Row],[Semaine]],Listes!$A:$B,2,FALSE))</f>
        <v/>
      </c>
      <c r="B138" s="11" t="str">
        <f>IF(ISBLANK(Tableau517[[#This Row],[Matricule]]),"",VLOOKUP(Tableau517[[#This Row],[Matricule]],#REF!,2,FALSE))</f>
        <v/>
      </c>
      <c r="C138" s="11" t="str">
        <f>IF(ISBLANK(Tableau517[[#This Row],[Matricule]]),"",VLOOKUP(Tableau517[[#This Row],[Matricule]],#REF!,3,FALSE))</f>
        <v/>
      </c>
      <c r="D138" s="11" t="str">
        <f>CONCATENATE(Tableau517[[#This Row],[Semaine]],Tableau517[[#This Row],[Matricule]])</f>
        <v/>
      </c>
      <c r="H138" s="8"/>
      <c r="I138" s="8"/>
      <c r="J138" s="8"/>
      <c r="K138" s="8"/>
      <c r="L138" s="8"/>
      <c r="M138" s="8"/>
      <c r="N138" s="8"/>
      <c r="O138" s="14">
        <f>COUNTIF(Tableau517[[#This Row],[Lundi]:[Dimanche]],"&gt;0")</f>
        <v>0</v>
      </c>
      <c r="P138" s="14">
        <f>SUM(Tableau517[[#This Row],[Lundi]:[Dimanche]])</f>
        <v>0</v>
      </c>
      <c r="Q138" s="14">
        <f>COUNTIF(Tableau517[[#This Row],[Lundi]:[Dimanche]],"&gt;=100")*1000</f>
        <v>0</v>
      </c>
      <c r="R138" s="14">
        <f t="shared" si="4"/>
        <v>0</v>
      </c>
      <c r="S138" s="14">
        <f t="shared" si="5"/>
        <v>0</v>
      </c>
      <c r="T138" s="15" t="str">
        <f>IF(Tableau517[[#This Row],[Matricule]]&gt;1,IF(COUNTIF(Tableau517[DateMatricule],Tableau517[[#This Row],[DateMatricule]])&gt;1,"Doublon",""),"")</f>
        <v/>
      </c>
    </row>
    <row r="139" spans="1:20" x14ac:dyDescent="0.25">
      <c r="A139" s="11" t="str">
        <f>IF(Tableau517[[#This Row],[Semaine]]="","",VLOOKUP(Tableau517[[#This Row],[Semaine]],Listes!$A:$B,2,FALSE))</f>
        <v/>
      </c>
      <c r="B139" s="11" t="str">
        <f>IF(ISBLANK(Tableau517[[#This Row],[Matricule]]),"",VLOOKUP(Tableau517[[#This Row],[Matricule]],#REF!,2,FALSE))</f>
        <v/>
      </c>
      <c r="C139" s="11" t="str">
        <f>IF(ISBLANK(Tableau517[[#This Row],[Matricule]]),"",VLOOKUP(Tableau517[[#This Row],[Matricule]],#REF!,3,FALSE))</f>
        <v/>
      </c>
      <c r="D139" s="11" t="str">
        <f>CONCATENATE(Tableau517[[#This Row],[Semaine]],Tableau517[[#This Row],[Matricule]])</f>
        <v/>
      </c>
      <c r="H139" s="8"/>
      <c r="I139" s="8"/>
      <c r="J139" s="8"/>
      <c r="K139" s="8"/>
      <c r="L139" s="8"/>
      <c r="M139" s="8"/>
      <c r="N139" s="8"/>
      <c r="O139" s="14">
        <f>COUNTIF(Tableau517[[#This Row],[Lundi]:[Dimanche]],"&gt;0")</f>
        <v>0</v>
      </c>
      <c r="P139" s="14">
        <f>SUM(Tableau517[[#This Row],[Lundi]:[Dimanche]])</f>
        <v>0</v>
      </c>
      <c r="Q139" s="14">
        <f>COUNTIF(Tableau517[[#This Row],[Lundi]:[Dimanche]],"&gt;=100")*1000</f>
        <v>0</v>
      </c>
      <c r="R139" s="14">
        <f t="shared" si="4"/>
        <v>0</v>
      </c>
      <c r="S139" s="14">
        <f t="shared" si="5"/>
        <v>0</v>
      </c>
      <c r="T139" s="15" t="str">
        <f>IF(Tableau517[[#This Row],[Matricule]]&gt;1,IF(COUNTIF(Tableau517[DateMatricule],Tableau517[[#This Row],[DateMatricule]])&gt;1,"Doublon",""),"")</f>
        <v/>
      </c>
    </row>
    <row r="140" spans="1:20" x14ac:dyDescent="0.25">
      <c r="A140" s="11" t="str">
        <f>IF(Tableau517[[#This Row],[Semaine]]="","",VLOOKUP(Tableau517[[#This Row],[Semaine]],Listes!$A:$B,2,FALSE))</f>
        <v/>
      </c>
      <c r="B140" s="11" t="str">
        <f>IF(ISBLANK(Tableau517[[#This Row],[Matricule]]),"",VLOOKUP(Tableau517[[#This Row],[Matricule]],#REF!,2,FALSE))</f>
        <v/>
      </c>
      <c r="C140" s="11" t="str">
        <f>IF(ISBLANK(Tableau517[[#This Row],[Matricule]]),"",VLOOKUP(Tableau517[[#This Row],[Matricule]],#REF!,3,FALSE))</f>
        <v/>
      </c>
      <c r="D140" s="11" t="str">
        <f>CONCATENATE(Tableau517[[#This Row],[Semaine]],Tableau517[[#This Row],[Matricule]])</f>
        <v/>
      </c>
      <c r="H140" s="8"/>
      <c r="I140" s="8"/>
      <c r="J140" s="8"/>
      <c r="K140" s="8"/>
      <c r="L140" s="8"/>
      <c r="M140" s="8"/>
      <c r="N140" s="8"/>
      <c r="O140" s="14">
        <f>COUNTIF(Tableau517[[#This Row],[Lundi]:[Dimanche]],"&gt;0")</f>
        <v>0</v>
      </c>
      <c r="P140" s="14">
        <f>SUM(Tableau517[[#This Row],[Lundi]:[Dimanche]])</f>
        <v>0</v>
      </c>
      <c r="Q140" s="14">
        <f>COUNTIF(Tableau517[[#This Row],[Lundi]:[Dimanche]],"&gt;=100")*1000</f>
        <v>0</v>
      </c>
      <c r="R140" s="14">
        <f t="shared" si="4"/>
        <v>0</v>
      </c>
      <c r="S140" s="14">
        <f t="shared" si="5"/>
        <v>0</v>
      </c>
      <c r="T140" s="15" t="str">
        <f>IF(Tableau517[[#This Row],[Matricule]]&gt;1,IF(COUNTIF(Tableau517[DateMatricule],Tableau517[[#This Row],[DateMatricule]])&gt;1,"Doublon",""),"")</f>
        <v/>
      </c>
    </row>
    <row r="141" spans="1:20" x14ac:dyDescent="0.25">
      <c r="A141" s="11" t="str">
        <f>IF(Tableau517[[#This Row],[Semaine]]="","",VLOOKUP(Tableau517[[#This Row],[Semaine]],Listes!$A:$B,2,FALSE))</f>
        <v/>
      </c>
      <c r="B141" s="11" t="str">
        <f>IF(ISBLANK(Tableau517[[#This Row],[Matricule]]),"",VLOOKUP(Tableau517[[#This Row],[Matricule]],#REF!,2,FALSE))</f>
        <v/>
      </c>
      <c r="C141" s="11" t="str">
        <f>IF(ISBLANK(Tableau517[[#This Row],[Matricule]]),"",VLOOKUP(Tableau517[[#This Row],[Matricule]],#REF!,3,FALSE))</f>
        <v/>
      </c>
      <c r="D141" s="11" t="str">
        <f>CONCATENATE(Tableau517[[#This Row],[Semaine]],Tableau517[[#This Row],[Matricule]])</f>
        <v/>
      </c>
      <c r="H141" s="8"/>
      <c r="I141" s="8"/>
      <c r="J141" s="8"/>
      <c r="K141" s="8"/>
      <c r="L141" s="8"/>
      <c r="M141" s="8"/>
      <c r="N141" s="8"/>
      <c r="O141" s="14">
        <f>COUNTIF(Tableau517[[#This Row],[Lundi]:[Dimanche]],"&gt;0")</f>
        <v>0</v>
      </c>
      <c r="P141" s="14">
        <f>SUM(Tableau517[[#This Row],[Lundi]:[Dimanche]])</f>
        <v>0</v>
      </c>
      <c r="Q141" s="14">
        <f>COUNTIF(Tableau517[[#This Row],[Lundi]:[Dimanche]],"&gt;=100")*1000</f>
        <v>0</v>
      </c>
      <c r="R141" s="14">
        <f t="shared" si="4"/>
        <v>0</v>
      </c>
      <c r="S141" s="14">
        <f t="shared" si="5"/>
        <v>0</v>
      </c>
      <c r="T141" s="15" t="str">
        <f>IF(Tableau517[[#This Row],[Matricule]]&gt;1,IF(COUNTIF(Tableau517[DateMatricule],Tableau517[[#This Row],[DateMatricule]])&gt;1,"Doublon",""),"")</f>
        <v/>
      </c>
    </row>
    <row r="142" spans="1:20" x14ac:dyDescent="0.25">
      <c r="A142" s="11" t="str">
        <f>IF(Tableau517[[#This Row],[Semaine]]="","",VLOOKUP(Tableau517[[#This Row],[Semaine]],Listes!$A:$B,2,FALSE))</f>
        <v/>
      </c>
      <c r="B142" s="11" t="str">
        <f>IF(ISBLANK(Tableau517[[#This Row],[Matricule]]),"",VLOOKUP(Tableau517[[#This Row],[Matricule]],#REF!,2,FALSE))</f>
        <v/>
      </c>
      <c r="C142" s="11" t="str">
        <f>IF(ISBLANK(Tableau517[[#This Row],[Matricule]]),"",VLOOKUP(Tableau517[[#This Row],[Matricule]],#REF!,3,FALSE))</f>
        <v/>
      </c>
      <c r="D142" s="11" t="str">
        <f>CONCATENATE(Tableau517[[#This Row],[Semaine]],Tableau517[[#This Row],[Matricule]])</f>
        <v/>
      </c>
      <c r="H142" s="8"/>
      <c r="I142" s="8"/>
      <c r="J142" s="8"/>
      <c r="K142" s="8"/>
      <c r="L142" s="8"/>
      <c r="M142" s="8"/>
      <c r="N142" s="8"/>
      <c r="O142" s="14">
        <f>COUNTIF(Tableau517[[#This Row],[Lundi]:[Dimanche]],"&gt;0")</f>
        <v>0</v>
      </c>
      <c r="P142" s="14">
        <f>SUM(Tableau517[[#This Row],[Lundi]:[Dimanche]])</f>
        <v>0</v>
      </c>
      <c r="Q142" s="14">
        <f>COUNTIF(Tableau517[[#This Row],[Lundi]:[Dimanche]],"&gt;=100")*1000</f>
        <v>0</v>
      </c>
      <c r="R142" s="14">
        <f t="shared" si="4"/>
        <v>0</v>
      </c>
      <c r="S142" s="14">
        <f t="shared" si="5"/>
        <v>0</v>
      </c>
      <c r="T142" s="15" t="str">
        <f>IF(Tableau517[[#This Row],[Matricule]]&gt;1,IF(COUNTIF(Tableau517[DateMatricule],Tableau517[[#This Row],[DateMatricule]])&gt;1,"Doublon",""),"")</f>
        <v/>
      </c>
    </row>
    <row r="143" spans="1:20" x14ac:dyDescent="0.25">
      <c r="A143" s="11" t="str">
        <f>IF(Tableau517[[#This Row],[Semaine]]="","",VLOOKUP(Tableau517[[#This Row],[Semaine]],Listes!$A:$B,2,FALSE))</f>
        <v/>
      </c>
      <c r="B143" s="11" t="str">
        <f>IF(ISBLANK(Tableau517[[#This Row],[Matricule]]),"",VLOOKUP(Tableau517[[#This Row],[Matricule]],#REF!,2,FALSE))</f>
        <v/>
      </c>
      <c r="C143" s="11" t="str">
        <f>IF(ISBLANK(Tableau517[[#This Row],[Matricule]]),"",VLOOKUP(Tableau517[[#This Row],[Matricule]],#REF!,3,FALSE))</f>
        <v/>
      </c>
      <c r="D143" s="11" t="str">
        <f>CONCATENATE(Tableau517[[#This Row],[Semaine]],Tableau517[[#This Row],[Matricule]])</f>
        <v/>
      </c>
      <c r="H143" s="8"/>
      <c r="I143" s="8"/>
      <c r="J143" s="8"/>
      <c r="K143" s="8"/>
      <c r="L143" s="8"/>
      <c r="M143" s="8"/>
      <c r="N143" s="8"/>
      <c r="O143" s="14">
        <f>COUNTIF(Tableau517[[#This Row],[Lundi]:[Dimanche]],"&gt;0")</f>
        <v>0</v>
      </c>
      <c r="P143" s="14">
        <f>SUM(Tableau517[[#This Row],[Lundi]:[Dimanche]])</f>
        <v>0</v>
      </c>
      <c r="Q143" s="14">
        <f>COUNTIF(Tableau517[[#This Row],[Lundi]:[Dimanche]],"&gt;=100")*1000</f>
        <v>0</v>
      </c>
      <c r="R143" s="14">
        <f t="shared" si="4"/>
        <v>0</v>
      </c>
      <c r="S143" s="14">
        <f t="shared" si="5"/>
        <v>0</v>
      </c>
      <c r="T143" s="15" t="str">
        <f>IF(Tableau517[[#This Row],[Matricule]]&gt;1,IF(COUNTIF(Tableau517[DateMatricule],Tableau517[[#This Row],[DateMatricule]])&gt;1,"Doublon",""),"")</f>
        <v/>
      </c>
    </row>
    <row r="144" spans="1:20" x14ac:dyDescent="0.25">
      <c r="A144" s="11" t="str">
        <f>IF(Tableau517[[#This Row],[Semaine]]="","",VLOOKUP(Tableau517[[#This Row],[Semaine]],Listes!$A:$B,2,FALSE))</f>
        <v/>
      </c>
      <c r="B144" s="11" t="str">
        <f>IF(ISBLANK(Tableau517[[#This Row],[Matricule]]),"",VLOOKUP(Tableau517[[#This Row],[Matricule]],#REF!,2,FALSE))</f>
        <v/>
      </c>
      <c r="C144" s="11" t="str">
        <f>IF(ISBLANK(Tableau517[[#This Row],[Matricule]]),"",VLOOKUP(Tableau517[[#This Row],[Matricule]],#REF!,3,FALSE))</f>
        <v/>
      </c>
      <c r="D144" s="11" t="str">
        <f>CONCATENATE(Tableau517[[#This Row],[Semaine]],Tableau517[[#This Row],[Matricule]])</f>
        <v/>
      </c>
      <c r="H144" s="8"/>
      <c r="I144" s="8"/>
      <c r="J144" s="8"/>
      <c r="K144" s="8"/>
      <c r="L144" s="8"/>
      <c r="M144" s="8"/>
      <c r="N144" s="8"/>
      <c r="O144" s="14">
        <f>COUNTIF(Tableau517[[#This Row],[Lundi]:[Dimanche]],"&gt;0")</f>
        <v>0</v>
      </c>
      <c r="P144" s="14">
        <f>SUM(Tableau517[[#This Row],[Lundi]:[Dimanche]])</f>
        <v>0</v>
      </c>
      <c r="Q144" s="14">
        <f>COUNTIF(Tableau517[[#This Row],[Lundi]:[Dimanche]],"&gt;=100")*1000</f>
        <v>0</v>
      </c>
      <c r="R144" s="14">
        <f t="shared" si="4"/>
        <v>0</v>
      </c>
      <c r="S144" s="14">
        <f t="shared" si="5"/>
        <v>0</v>
      </c>
      <c r="T144" s="15" t="str">
        <f>IF(Tableau517[[#This Row],[Matricule]]&gt;1,IF(COUNTIF(Tableau517[DateMatricule],Tableau517[[#This Row],[DateMatricule]])&gt;1,"Doublon",""),"")</f>
        <v/>
      </c>
    </row>
    <row r="145" spans="1:20" x14ac:dyDescent="0.25">
      <c r="A145" s="11" t="str">
        <f>IF(Tableau517[[#This Row],[Semaine]]="","",VLOOKUP(Tableau517[[#This Row],[Semaine]],Listes!$A:$B,2,FALSE))</f>
        <v/>
      </c>
      <c r="B145" s="11" t="str">
        <f>IF(ISBLANK(Tableau517[[#This Row],[Matricule]]),"",VLOOKUP(Tableau517[[#This Row],[Matricule]],#REF!,2,FALSE))</f>
        <v/>
      </c>
      <c r="C145" s="11" t="str">
        <f>IF(ISBLANK(Tableau517[[#This Row],[Matricule]]),"",VLOOKUP(Tableau517[[#This Row],[Matricule]],#REF!,3,FALSE))</f>
        <v/>
      </c>
      <c r="D145" s="11" t="str">
        <f>CONCATENATE(Tableau517[[#This Row],[Semaine]],Tableau517[[#This Row],[Matricule]])</f>
        <v/>
      </c>
      <c r="H145" s="8"/>
      <c r="I145" s="8"/>
      <c r="J145" s="8"/>
      <c r="K145" s="8"/>
      <c r="L145" s="8"/>
      <c r="M145" s="8"/>
      <c r="N145" s="8"/>
      <c r="O145" s="14">
        <f>COUNTIF(Tableau517[[#This Row],[Lundi]:[Dimanche]],"&gt;0")</f>
        <v>0</v>
      </c>
      <c r="P145" s="14">
        <f>SUM(Tableau517[[#This Row],[Lundi]:[Dimanche]])</f>
        <v>0</v>
      </c>
      <c r="Q145" s="14">
        <f>COUNTIF(Tableau517[[#This Row],[Lundi]:[Dimanche]],"&gt;=100")*1000</f>
        <v>0</v>
      </c>
      <c r="R145" s="14">
        <f t="shared" si="4"/>
        <v>0</v>
      </c>
      <c r="S145" s="14">
        <f t="shared" si="5"/>
        <v>0</v>
      </c>
      <c r="T145" s="15" t="str">
        <f>IF(Tableau517[[#This Row],[Matricule]]&gt;1,IF(COUNTIF(Tableau517[DateMatricule],Tableau517[[#This Row],[DateMatricule]])&gt;1,"Doublon",""),"")</f>
        <v/>
      </c>
    </row>
    <row r="146" spans="1:20" x14ac:dyDescent="0.25">
      <c r="A146" s="11" t="str">
        <f>IF(Tableau517[[#This Row],[Semaine]]="","",VLOOKUP(Tableau517[[#This Row],[Semaine]],Listes!$A:$B,2,FALSE))</f>
        <v/>
      </c>
      <c r="B146" s="11" t="str">
        <f>IF(ISBLANK(Tableau517[[#This Row],[Matricule]]),"",VLOOKUP(Tableau517[[#This Row],[Matricule]],#REF!,2,FALSE))</f>
        <v/>
      </c>
      <c r="C146" s="11" t="str">
        <f>IF(ISBLANK(Tableau517[[#This Row],[Matricule]]),"",VLOOKUP(Tableau517[[#This Row],[Matricule]],#REF!,3,FALSE))</f>
        <v/>
      </c>
      <c r="D146" s="11" t="str">
        <f>CONCATENATE(Tableau517[[#This Row],[Semaine]],Tableau517[[#This Row],[Matricule]])</f>
        <v/>
      </c>
      <c r="H146" s="8"/>
      <c r="I146" s="8"/>
      <c r="J146" s="8"/>
      <c r="K146" s="8"/>
      <c r="L146" s="8"/>
      <c r="M146" s="8"/>
      <c r="N146" s="8"/>
      <c r="O146" s="14">
        <f>COUNTIF(Tableau517[[#This Row],[Lundi]:[Dimanche]],"&gt;0")</f>
        <v>0</v>
      </c>
      <c r="P146" s="14">
        <f>SUM(Tableau517[[#This Row],[Lundi]:[Dimanche]])</f>
        <v>0</v>
      </c>
      <c r="Q146" s="14">
        <f>COUNTIF(Tableau517[[#This Row],[Lundi]:[Dimanche]],"&gt;=100")*1000</f>
        <v>0</v>
      </c>
      <c r="R146" s="14">
        <f t="shared" si="4"/>
        <v>0</v>
      </c>
      <c r="S146" s="14">
        <f t="shared" si="5"/>
        <v>0</v>
      </c>
      <c r="T146" s="15" t="str">
        <f>IF(Tableau517[[#This Row],[Matricule]]&gt;1,IF(COUNTIF(Tableau517[DateMatricule],Tableau517[[#This Row],[DateMatricule]])&gt;1,"Doublon",""),"")</f>
        <v/>
      </c>
    </row>
    <row r="147" spans="1:20" x14ac:dyDescent="0.25">
      <c r="A147" s="11" t="str">
        <f>IF(Tableau517[[#This Row],[Semaine]]="","",VLOOKUP(Tableau517[[#This Row],[Semaine]],Listes!$A:$B,2,FALSE))</f>
        <v/>
      </c>
      <c r="B147" s="11" t="str">
        <f>IF(ISBLANK(Tableau517[[#This Row],[Matricule]]),"",VLOOKUP(Tableau517[[#This Row],[Matricule]],#REF!,2,FALSE))</f>
        <v/>
      </c>
      <c r="C147" s="11" t="str">
        <f>IF(ISBLANK(Tableau517[[#This Row],[Matricule]]),"",VLOOKUP(Tableau517[[#This Row],[Matricule]],#REF!,3,FALSE))</f>
        <v/>
      </c>
      <c r="D147" s="11" t="str">
        <f>CONCATENATE(Tableau517[[#This Row],[Semaine]],Tableau517[[#This Row],[Matricule]])</f>
        <v/>
      </c>
      <c r="H147" s="8"/>
      <c r="I147" s="8"/>
      <c r="J147" s="8"/>
      <c r="K147" s="8"/>
      <c r="L147" s="8"/>
      <c r="M147" s="8"/>
      <c r="N147" s="8"/>
      <c r="O147" s="14">
        <f>COUNTIF(Tableau517[[#This Row],[Lundi]:[Dimanche]],"&gt;0")</f>
        <v>0</v>
      </c>
      <c r="P147" s="14">
        <f>SUM(Tableau517[[#This Row],[Lundi]:[Dimanche]])</f>
        <v>0</v>
      </c>
      <c r="Q147" s="14">
        <f>COUNTIF(Tableau517[[#This Row],[Lundi]:[Dimanche]],"&gt;=100")*1000</f>
        <v>0</v>
      </c>
      <c r="R147" s="14">
        <f t="shared" si="4"/>
        <v>0</v>
      </c>
      <c r="S147" s="14">
        <f t="shared" si="5"/>
        <v>0</v>
      </c>
      <c r="T147" s="15" t="str">
        <f>IF(Tableau517[[#This Row],[Matricule]]&gt;1,IF(COUNTIF(Tableau517[DateMatricule],Tableau517[[#This Row],[DateMatricule]])&gt;1,"Doublon",""),"")</f>
        <v/>
      </c>
    </row>
    <row r="148" spans="1:20" x14ac:dyDescent="0.25">
      <c r="A148" s="11" t="str">
        <f>IF(Tableau517[[#This Row],[Semaine]]="","",VLOOKUP(Tableau517[[#This Row],[Semaine]],Listes!$A:$B,2,FALSE))</f>
        <v/>
      </c>
      <c r="B148" s="11" t="str">
        <f>IF(ISBLANK(Tableau517[[#This Row],[Matricule]]),"",VLOOKUP(Tableau517[[#This Row],[Matricule]],#REF!,2,FALSE))</f>
        <v/>
      </c>
      <c r="C148" s="11" t="str">
        <f>IF(ISBLANK(Tableau517[[#This Row],[Matricule]]),"",VLOOKUP(Tableau517[[#This Row],[Matricule]],#REF!,3,FALSE))</f>
        <v/>
      </c>
      <c r="D148" s="11" t="str">
        <f>CONCATENATE(Tableau517[[#This Row],[Semaine]],Tableau517[[#This Row],[Matricule]])</f>
        <v/>
      </c>
      <c r="H148" s="8"/>
      <c r="I148" s="8"/>
      <c r="J148" s="8"/>
      <c r="K148" s="8"/>
      <c r="L148" s="8"/>
      <c r="M148" s="8"/>
      <c r="N148" s="8"/>
      <c r="O148" s="14">
        <f>COUNTIF(Tableau517[[#This Row],[Lundi]:[Dimanche]],"&gt;0")</f>
        <v>0</v>
      </c>
      <c r="P148" s="14">
        <f>SUM(Tableau517[[#This Row],[Lundi]:[Dimanche]])</f>
        <v>0</v>
      </c>
      <c r="Q148" s="14">
        <f>COUNTIF(Tableau517[[#This Row],[Lundi]:[Dimanche]],"&gt;=100")*1000</f>
        <v>0</v>
      </c>
      <c r="R148" s="14">
        <f t="shared" si="4"/>
        <v>0</v>
      </c>
      <c r="S148" s="14">
        <f t="shared" si="5"/>
        <v>0</v>
      </c>
      <c r="T148" s="15" t="str">
        <f>IF(Tableau517[[#This Row],[Matricule]]&gt;1,IF(COUNTIF(Tableau517[DateMatricule],Tableau517[[#This Row],[DateMatricule]])&gt;1,"Doublon",""),"")</f>
        <v/>
      </c>
    </row>
    <row r="149" spans="1:20" x14ac:dyDescent="0.25">
      <c r="A149" s="11" t="str">
        <f>IF(Tableau517[[#This Row],[Semaine]]="","",VLOOKUP(Tableau517[[#This Row],[Semaine]],Listes!$A:$B,2,FALSE))</f>
        <v/>
      </c>
      <c r="B149" s="11" t="str">
        <f>IF(ISBLANK(Tableau517[[#This Row],[Matricule]]),"",VLOOKUP(Tableau517[[#This Row],[Matricule]],#REF!,2,FALSE))</f>
        <v/>
      </c>
      <c r="C149" s="11" t="str">
        <f>IF(ISBLANK(Tableau517[[#This Row],[Matricule]]),"",VLOOKUP(Tableau517[[#This Row],[Matricule]],#REF!,3,FALSE))</f>
        <v/>
      </c>
      <c r="D149" s="11" t="str">
        <f>CONCATENATE(Tableau517[[#This Row],[Semaine]],Tableau517[[#This Row],[Matricule]])</f>
        <v/>
      </c>
      <c r="H149" s="8"/>
      <c r="I149" s="8"/>
      <c r="J149" s="8"/>
      <c r="K149" s="8"/>
      <c r="L149" s="8"/>
      <c r="M149" s="8"/>
      <c r="N149" s="8"/>
      <c r="O149" s="14">
        <f>COUNTIF(Tableau517[[#This Row],[Lundi]:[Dimanche]],"&gt;0")</f>
        <v>0</v>
      </c>
      <c r="P149" s="14">
        <f>SUM(Tableau517[[#This Row],[Lundi]:[Dimanche]])</f>
        <v>0</v>
      </c>
      <c r="Q149" s="14">
        <f>COUNTIF(Tableau517[[#This Row],[Lundi]:[Dimanche]],"&gt;=100")*1000</f>
        <v>0</v>
      </c>
      <c r="R149" s="14">
        <f t="shared" si="4"/>
        <v>0</v>
      </c>
      <c r="S149" s="14">
        <f t="shared" si="5"/>
        <v>0</v>
      </c>
      <c r="T149" s="15" t="str">
        <f>IF(Tableau517[[#This Row],[Matricule]]&gt;1,IF(COUNTIF(Tableau517[DateMatricule],Tableau517[[#This Row],[DateMatricule]])&gt;1,"Doublon",""),"")</f>
        <v/>
      </c>
    </row>
    <row r="150" spans="1:20" x14ac:dyDescent="0.25">
      <c r="A150" s="11" t="str">
        <f>IF(Tableau517[[#This Row],[Semaine]]="","",VLOOKUP(Tableau517[[#This Row],[Semaine]],Listes!$A:$B,2,FALSE))</f>
        <v/>
      </c>
      <c r="B150" s="11" t="str">
        <f>IF(ISBLANK(Tableau517[[#This Row],[Matricule]]),"",VLOOKUP(Tableau517[[#This Row],[Matricule]],#REF!,2,FALSE))</f>
        <v/>
      </c>
      <c r="C150" s="11" t="str">
        <f>IF(ISBLANK(Tableau517[[#This Row],[Matricule]]),"",VLOOKUP(Tableau517[[#This Row],[Matricule]],#REF!,3,FALSE))</f>
        <v/>
      </c>
      <c r="D150" s="11" t="str">
        <f>CONCATENATE(Tableau517[[#This Row],[Semaine]],Tableau517[[#This Row],[Matricule]])</f>
        <v/>
      </c>
      <c r="H150" s="8"/>
      <c r="I150" s="8"/>
      <c r="J150" s="8"/>
      <c r="K150" s="8"/>
      <c r="L150" s="8"/>
      <c r="M150" s="8"/>
      <c r="N150" s="8"/>
      <c r="O150" s="14">
        <f>COUNTIF(Tableau517[[#This Row],[Lundi]:[Dimanche]],"&gt;0")</f>
        <v>0</v>
      </c>
      <c r="P150" s="14">
        <f>SUM(Tableau517[[#This Row],[Lundi]:[Dimanche]])</f>
        <v>0</v>
      </c>
      <c r="Q150" s="14">
        <f>COUNTIF(Tableau517[[#This Row],[Lundi]:[Dimanche]],"&gt;=100")*1000</f>
        <v>0</v>
      </c>
      <c r="R150" s="14">
        <f t="shared" si="4"/>
        <v>0</v>
      </c>
      <c r="S150" s="14">
        <f t="shared" si="5"/>
        <v>0</v>
      </c>
      <c r="T150" s="15" t="str">
        <f>IF(Tableau517[[#This Row],[Matricule]]&gt;1,IF(COUNTIF(Tableau517[DateMatricule],Tableau517[[#This Row],[DateMatricule]])&gt;1,"Doublon",""),"")</f>
        <v/>
      </c>
    </row>
    <row r="151" spans="1:20" x14ac:dyDescent="0.25">
      <c r="A151" s="11" t="str">
        <f>IF(Tableau517[[#This Row],[Semaine]]="","",VLOOKUP(Tableau517[[#This Row],[Semaine]],Listes!$A:$B,2,FALSE))</f>
        <v/>
      </c>
      <c r="B151" s="11" t="str">
        <f>IF(ISBLANK(Tableau517[[#This Row],[Matricule]]),"",VLOOKUP(Tableau517[[#This Row],[Matricule]],#REF!,2,FALSE))</f>
        <v/>
      </c>
      <c r="C151" s="11" t="str">
        <f>IF(ISBLANK(Tableau517[[#This Row],[Matricule]]),"",VLOOKUP(Tableau517[[#This Row],[Matricule]],#REF!,3,FALSE))</f>
        <v/>
      </c>
      <c r="D151" s="11" t="str">
        <f>CONCATENATE(Tableau517[[#This Row],[Semaine]],Tableau517[[#This Row],[Matricule]])</f>
        <v/>
      </c>
      <c r="H151" s="8"/>
      <c r="I151" s="8"/>
      <c r="J151" s="8"/>
      <c r="K151" s="8"/>
      <c r="L151" s="8"/>
      <c r="M151" s="8"/>
      <c r="N151" s="8"/>
      <c r="O151" s="14">
        <f>COUNTIF(Tableau517[[#This Row],[Lundi]:[Dimanche]],"&gt;0")</f>
        <v>0</v>
      </c>
      <c r="P151" s="14">
        <f>SUM(Tableau517[[#This Row],[Lundi]:[Dimanche]])</f>
        <v>0</v>
      </c>
      <c r="Q151" s="14">
        <f>COUNTIF(Tableau517[[#This Row],[Lundi]:[Dimanche]],"&gt;=100")*1000</f>
        <v>0</v>
      </c>
      <c r="R151" s="14">
        <f t="shared" si="4"/>
        <v>0</v>
      </c>
      <c r="S151" s="14">
        <f t="shared" si="5"/>
        <v>0</v>
      </c>
      <c r="T151" s="15" t="str">
        <f>IF(Tableau517[[#This Row],[Matricule]]&gt;1,IF(COUNTIF(Tableau517[DateMatricule],Tableau517[[#This Row],[DateMatricule]])&gt;1,"Doublon",""),"")</f>
        <v/>
      </c>
    </row>
    <row r="152" spans="1:20" x14ac:dyDescent="0.25">
      <c r="A152" s="11" t="str">
        <f>IF(Tableau517[[#This Row],[Semaine]]="","",VLOOKUP(Tableau517[[#This Row],[Semaine]],Listes!$A:$B,2,FALSE))</f>
        <v/>
      </c>
      <c r="B152" s="11" t="str">
        <f>IF(ISBLANK(Tableau517[[#This Row],[Matricule]]),"",VLOOKUP(Tableau517[[#This Row],[Matricule]],#REF!,2,FALSE))</f>
        <v/>
      </c>
      <c r="C152" s="11" t="str">
        <f>IF(ISBLANK(Tableau517[[#This Row],[Matricule]]),"",VLOOKUP(Tableau517[[#This Row],[Matricule]],#REF!,3,FALSE))</f>
        <v/>
      </c>
      <c r="D152" s="11" t="str">
        <f>CONCATENATE(Tableau517[[#This Row],[Semaine]],Tableau517[[#This Row],[Matricule]])</f>
        <v/>
      </c>
      <c r="H152" s="8"/>
      <c r="I152" s="8"/>
      <c r="J152" s="8"/>
      <c r="K152" s="8"/>
      <c r="L152" s="8"/>
      <c r="M152" s="8"/>
      <c r="N152" s="8"/>
      <c r="O152" s="14">
        <f>COUNTIF(Tableau517[[#This Row],[Lundi]:[Dimanche]],"&gt;0")</f>
        <v>0</v>
      </c>
      <c r="P152" s="14">
        <f>SUM(Tableau517[[#This Row],[Lundi]:[Dimanche]])</f>
        <v>0</v>
      </c>
      <c r="Q152" s="14">
        <f>COUNTIF(Tableau517[[#This Row],[Lundi]:[Dimanche]],"&gt;=100")*1000</f>
        <v>0</v>
      </c>
      <c r="R152" s="14">
        <f t="shared" si="4"/>
        <v>0</v>
      </c>
      <c r="S152" s="14">
        <f t="shared" si="5"/>
        <v>0</v>
      </c>
      <c r="T152" s="15" t="str">
        <f>IF(Tableau517[[#This Row],[Matricule]]&gt;1,IF(COUNTIF(Tableau517[DateMatricule],Tableau517[[#This Row],[DateMatricule]])&gt;1,"Doublon",""),"")</f>
        <v/>
      </c>
    </row>
    <row r="153" spans="1:20" x14ac:dyDescent="0.25">
      <c r="A153" s="11" t="str">
        <f>IF(Tableau517[[#This Row],[Semaine]]="","",VLOOKUP(Tableau517[[#This Row],[Semaine]],Listes!$A:$B,2,FALSE))</f>
        <v/>
      </c>
      <c r="B153" s="11" t="str">
        <f>IF(ISBLANK(Tableau517[[#This Row],[Matricule]]),"",VLOOKUP(Tableau517[[#This Row],[Matricule]],#REF!,2,FALSE))</f>
        <v/>
      </c>
      <c r="C153" s="11" t="str">
        <f>IF(ISBLANK(Tableau517[[#This Row],[Matricule]]),"",VLOOKUP(Tableau517[[#This Row],[Matricule]],#REF!,3,FALSE))</f>
        <v/>
      </c>
      <c r="D153" s="11" t="str">
        <f>CONCATENATE(Tableau517[[#This Row],[Semaine]],Tableau517[[#This Row],[Matricule]])</f>
        <v/>
      </c>
      <c r="H153" s="8"/>
      <c r="I153" s="8"/>
      <c r="J153" s="8"/>
      <c r="K153" s="8"/>
      <c r="L153" s="8"/>
      <c r="M153" s="8"/>
      <c r="N153" s="8"/>
      <c r="O153" s="14">
        <f>COUNTIF(Tableau517[[#This Row],[Lundi]:[Dimanche]],"&gt;0")</f>
        <v>0</v>
      </c>
      <c r="P153" s="14">
        <f>SUM(Tableau517[[#This Row],[Lundi]:[Dimanche]])</f>
        <v>0</v>
      </c>
      <c r="Q153" s="14">
        <f>COUNTIF(Tableau517[[#This Row],[Lundi]:[Dimanche]],"&gt;=100")*1000</f>
        <v>0</v>
      </c>
      <c r="R153" s="14">
        <f t="shared" si="4"/>
        <v>0</v>
      </c>
      <c r="S153" s="14">
        <f t="shared" si="5"/>
        <v>0</v>
      </c>
      <c r="T153" s="15" t="str">
        <f>IF(Tableau517[[#This Row],[Matricule]]&gt;1,IF(COUNTIF(Tableau517[DateMatricule],Tableau517[[#This Row],[DateMatricule]])&gt;1,"Doublon",""),"")</f>
        <v/>
      </c>
    </row>
    <row r="154" spans="1:20" x14ac:dyDescent="0.25">
      <c r="A154" s="11" t="str">
        <f>IF(Tableau517[[#This Row],[Semaine]]="","",VLOOKUP(Tableau517[[#This Row],[Semaine]],Listes!$A:$B,2,FALSE))</f>
        <v/>
      </c>
      <c r="B154" s="11" t="str">
        <f>IF(ISBLANK(Tableau517[[#This Row],[Matricule]]),"",VLOOKUP(Tableau517[[#This Row],[Matricule]],#REF!,2,FALSE))</f>
        <v/>
      </c>
      <c r="C154" s="11" t="str">
        <f>IF(ISBLANK(Tableau517[[#This Row],[Matricule]]),"",VLOOKUP(Tableau517[[#This Row],[Matricule]],#REF!,3,FALSE))</f>
        <v/>
      </c>
      <c r="D154" s="11" t="str">
        <f>CONCATENATE(Tableau517[[#This Row],[Semaine]],Tableau517[[#This Row],[Matricule]])</f>
        <v/>
      </c>
      <c r="H154" s="8"/>
      <c r="I154" s="8"/>
      <c r="J154" s="8"/>
      <c r="K154" s="8"/>
      <c r="L154" s="8"/>
      <c r="M154" s="8"/>
      <c r="N154" s="8"/>
      <c r="O154" s="14">
        <f>COUNTIF(Tableau517[[#This Row],[Lundi]:[Dimanche]],"&gt;0")</f>
        <v>0</v>
      </c>
      <c r="P154" s="14">
        <f>SUM(Tableau517[[#This Row],[Lundi]:[Dimanche]])</f>
        <v>0</v>
      </c>
      <c r="Q154" s="14">
        <f>COUNTIF(Tableau517[[#This Row],[Lundi]:[Dimanche]],"&gt;=100")*1000</f>
        <v>0</v>
      </c>
      <c r="R154" s="14">
        <f t="shared" si="4"/>
        <v>0</v>
      </c>
      <c r="S154" s="14">
        <f t="shared" si="5"/>
        <v>0</v>
      </c>
      <c r="T154" s="15" t="str">
        <f>IF(Tableau517[[#This Row],[Matricule]]&gt;1,IF(COUNTIF(Tableau517[DateMatricule],Tableau517[[#This Row],[DateMatricule]])&gt;1,"Doublon",""),"")</f>
        <v/>
      </c>
    </row>
    <row r="155" spans="1:20" x14ac:dyDescent="0.25">
      <c r="A155" s="11" t="str">
        <f>IF(Tableau517[[#This Row],[Semaine]]="","",VLOOKUP(Tableau517[[#This Row],[Semaine]],Listes!$A:$B,2,FALSE))</f>
        <v/>
      </c>
      <c r="B155" s="11" t="str">
        <f>IF(ISBLANK(Tableau517[[#This Row],[Matricule]]),"",VLOOKUP(Tableau517[[#This Row],[Matricule]],#REF!,2,FALSE))</f>
        <v/>
      </c>
      <c r="C155" s="11" t="str">
        <f>IF(ISBLANK(Tableau517[[#This Row],[Matricule]]),"",VLOOKUP(Tableau517[[#This Row],[Matricule]],#REF!,3,FALSE))</f>
        <v/>
      </c>
      <c r="D155" s="11" t="str">
        <f>CONCATENATE(Tableau517[[#This Row],[Semaine]],Tableau517[[#This Row],[Matricule]])</f>
        <v/>
      </c>
      <c r="H155" s="8"/>
      <c r="I155" s="8"/>
      <c r="J155" s="8"/>
      <c r="K155" s="8"/>
      <c r="L155" s="8"/>
      <c r="M155" s="8"/>
      <c r="N155" s="8"/>
      <c r="O155" s="14">
        <f>COUNTIF(Tableau517[[#This Row],[Lundi]:[Dimanche]],"&gt;0")</f>
        <v>0</v>
      </c>
      <c r="P155" s="14">
        <f>SUM(Tableau517[[#This Row],[Lundi]:[Dimanche]])</f>
        <v>0</v>
      </c>
      <c r="Q155" s="14">
        <f>COUNTIF(Tableau517[[#This Row],[Lundi]:[Dimanche]],"&gt;=100")*1000</f>
        <v>0</v>
      </c>
      <c r="R155" s="14">
        <f t="shared" si="4"/>
        <v>0</v>
      </c>
      <c r="S155" s="14">
        <f t="shared" si="5"/>
        <v>0</v>
      </c>
      <c r="T155" s="15" t="str">
        <f>IF(Tableau517[[#This Row],[Matricule]]&gt;1,IF(COUNTIF(Tableau517[DateMatricule],Tableau517[[#This Row],[DateMatricule]])&gt;1,"Doublon",""),"")</f>
        <v/>
      </c>
    </row>
    <row r="156" spans="1:20" x14ac:dyDescent="0.25">
      <c r="A156" s="11" t="str">
        <f>IF(Tableau517[[#This Row],[Semaine]]="","",VLOOKUP(Tableau517[[#This Row],[Semaine]],Listes!$A:$B,2,FALSE))</f>
        <v/>
      </c>
      <c r="B156" s="11" t="str">
        <f>IF(ISBLANK(Tableau517[[#This Row],[Matricule]]),"",VLOOKUP(Tableau517[[#This Row],[Matricule]],#REF!,2,FALSE))</f>
        <v/>
      </c>
      <c r="C156" s="11" t="str">
        <f>IF(ISBLANK(Tableau517[[#This Row],[Matricule]]),"",VLOOKUP(Tableau517[[#This Row],[Matricule]],#REF!,3,FALSE))</f>
        <v/>
      </c>
      <c r="D156" s="11" t="str">
        <f>CONCATENATE(Tableau517[[#This Row],[Semaine]],Tableau517[[#This Row],[Matricule]])</f>
        <v/>
      </c>
      <c r="H156" s="8"/>
      <c r="I156" s="8"/>
      <c r="J156" s="8"/>
      <c r="K156" s="8"/>
      <c r="L156" s="8"/>
      <c r="M156" s="8"/>
      <c r="N156" s="8"/>
      <c r="O156" s="14">
        <f>COUNTIF(Tableau517[[#This Row],[Lundi]:[Dimanche]],"&gt;0")</f>
        <v>0</v>
      </c>
      <c r="P156" s="14">
        <f>SUM(Tableau517[[#This Row],[Lundi]:[Dimanche]])</f>
        <v>0</v>
      </c>
      <c r="Q156" s="14">
        <f>COUNTIF(Tableau517[[#This Row],[Lundi]:[Dimanche]],"&gt;=100")*1000</f>
        <v>0</v>
      </c>
      <c r="R156" s="14">
        <f t="shared" si="4"/>
        <v>0</v>
      </c>
      <c r="S156" s="14">
        <f t="shared" si="5"/>
        <v>0</v>
      </c>
      <c r="T156" s="15" t="str">
        <f>IF(Tableau517[[#This Row],[Matricule]]&gt;1,IF(COUNTIF(Tableau517[DateMatricule],Tableau517[[#This Row],[DateMatricule]])&gt;1,"Doublon",""),"")</f>
        <v/>
      </c>
    </row>
    <row r="157" spans="1:20" x14ac:dyDescent="0.25">
      <c r="A157" s="11" t="str">
        <f>IF(Tableau517[[#This Row],[Semaine]]="","",VLOOKUP(Tableau517[[#This Row],[Semaine]],Listes!$A:$B,2,FALSE))</f>
        <v/>
      </c>
      <c r="B157" s="11" t="str">
        <f>IF(ISBLANK(Tableau517[[#This Row],[Matricule]]),"",VLOOKUP(Tableau517[[#This Row],[Matricule]],#REF!,2,FALSE))</f>
        <v/>
      </c>
      <c r="C157" s="11" t="str">
        <f>IF(ISBLANK(Tableau517[[#This Row],[Matricule]]),"",VLOOKUP(Tableau517[[#This Row],[Matricule]],#REF!,3,FALSE))</f>
        <v/>
      </c>
      <c r="D157" s="11" t="str">
        <f>CONCATENATE(Tableau517[[#This Row],[Semaine]],Tableau517[[#This Row],[Matricule]])</f>
        <v/>
      </c>
      <c r="H157" s="8"/>
      <c r="I157" s="8"/>
      <c r="J157" s="8"/>
      <c r="K157" s="8"/>
      <c r="L157" s="8"/>
      <c r="M157" s="8"/>
      <c r="N157" s="8"/>
      <c r="O157" s="14">
        <f>COUNTIF(Tableau517[[#This Row],[Lundi]:[Dimanche]],"&gt;0")</f>
        <v>0</v>
      </c>
      <c r="P157" s="14">
        <f>SUM(Tableau517[[#This Row],[Lundi]:[Dimanche]])</f>
        <v>0</v>
      </c>
      <c r="Q157" s="14">
        <f>COUNTIF(Tableau517[[#This Row],[Lundi]:[Dimanche]],"&gt;=100")*1000</f>
        <v>0</v>
      </c>
      <c r="R157" s="14">
        <f t="shared" si="4"/>
        <v>0</v>
      </c>
      <c r="S157" s="14">
        <f t="shared" si="5"/>
        <v>0</v>
      </c>
      <c r="T157" s="15" t="str">
        <f>IF(Tableau517[[#This Row],[Matricule]]&gt;1,IF(COUNTIF(Tableau517[DateMatricule],Tableau517[[#This Row],[DateMatricule]])&gt;1,"Doublon",""),"")</f>
        <v/>
      </c>
    </row>
    <row r="158" spans="1:20" x14ac:dyDescent="0.25">
      <c r="A158" s="11" t="str">
        <f>IF(Tableau517[[#This Row],[Semaine]]="","",VLOOKUP(Tableau517[[#This Row],[Semaine]],Listes!$A:$B,2,FALSE))</f>
        <v/>
      </c>
      <c r="B158" s="11" t="str">
        <f>IF(ISBLANK(Tableau517[[#This Row],[Matricule]]),"",VLOOKUP(Tableau517[[#This Row],[Matricule]],#REF!,2,FALSE))</f>
        <v/>
      </c>
      <c r="C158" s="11" t="str">
        <f>IF(ISBLANK(Tableau517[[#This Row],[Matricule]]),"",VLOOKUP(Tableau517[[#This Row],[Matricule]],#REF!,3,FALSE))</f>
        <v/>
      </c>
      <c r="D158" s="11" t="str">
        <f>CONCATENATE(Tableau517[[#This Row],[Semaine]],Tableau517[[#This Row],[Matricule]])</f>
        <v/>
      </c>
      <c r="H158" s="8"/>
      <c r="I158" s="8"/>
      <c r="J158" s="8"/>
      <c r="K158" s="8"/>
      <c r="L158" s="8"/>
      <c r="M158" s="8"/>
      <c r="N158" s="8"/>
      <c r="O158" s="14">
        <f>COUNTIF(Tableau517[[#This Row],[Lundi]:[Dimanche]],"&gt;0")</f>
        <v>0</v>
      </c>
      <c r="P158" s="14">
        <f>SUM(Tableau517[[#This Row],[Lundi]:[Dimanche]])</f>
        <v>0</v>
      </c>
      <c r="Q158" s="14">
        <f>COUNTIF(Tableau517[[#This Row],[Lundi]:[Dimanche]],"&gt;=100")*1000</f>
        <v>0</v>
      </c>
      <c r="R158" s="14">
        <f t="shared" si="4"/>
        <v>0</v>
      </c>
      <c r="S158" s="14">
        <f t="shared" si="5"/>
        <v>0</v>
      </c>
      <c r="T158" s="15" t="str">
        <f>IF(Tableau517[[#This Row],[Matricule]]&gt;1,IF(COUNTIF(Tableau517[DateMatricule],Tableau517[[#This Row],[DateMatricule]])&gt;1,"Doublon",""),"")</f>
        <v/>
      </c>
    </row>
    <row r="159" spans="1:20" x14ac:dyDescent="0.25">
      <c r="A159" s="11" t="str">
        <f>IF(Tableau517[[#This Row],[Semaine]]="","",VLOOKUP(Tableau517[[#This Row],[Semaine]],Listes!$A:$B,2,FALSE))</f>
        <v/>
      </c>
      <c r="B159" s="11" t="str">
        <f>IF(ISBLANK(Tableau517[[#This Row],[Matricule]]),"",VLOOKUP(Tableau517[[#This Row],[Matricule]],#REF!,2,FALSE))</f>
        <v/>
      </c>
      <c r="C159" s="11" t="str">
        <f>IF(ISBLANK(Tableau517[[#This Row],[Matricule]]),"",VLOOKUP(Tableau517[[#This Row],[Matricule]],#REF!,3,FALSE))</f>
        <v/>
      </c>
      <c r="D159" s="11" t="str">
        <f>CONCATENATE(Tableau517[[#This Row],[Semaine]],Tableau517[[#This Row],[Matricule]])</f>
        <v/>
      </c>
      <c r="H159" s="8"/>
      <c r="I159" s="8"/>
      <c r="J159" s="8"/>
      <c r="K159" s="8"/>
      <c r="L159" s="8"/>
      <c r="M159" s="8"/>
      <c r="N159" s="8"/>
      <c r="O159" s="14">
        <f>COUNTIF(Tableau517[[#This Row],[Lundi]:[Dimanche]],"&gt;0")</f>
        <v>0</v>
      </c>
      <c r="P159" s="14">
        <f>SUM(Tableau517[[#This Row],[Lundi]:[Dimanche]])</f>
        <v>0</v>
      </c>
      <c r="Q159" s="14">
        <f>COUNTIF(Tableau517[[#This Row],[Lundi]:[Dimanche]],"&gt;=100")*1000</f>
        <v>0</v>
      </c>
      <c r="R159" s="14">
        <f t="shared" si="4"/>
        <v>0</v>
      </c>
      <c r="S159" s="14">
        <f t="shared" si="5"/>
        <v>0</v>
      </c>
      <c r="T159" s="15" t="str">
        <f>IF(Tableau517[[#This Row],[Matricule]]&gt;1,IF(COUNTIF(Tableau517[DateMatricule],Tableau517[[#This Row],[DateMatricule]])&gt;1,"Doublon",""),"")</f>
        <v/>
      </c>
    </row>
    <row r="160" spans="1:20" x14ac:dyDescent="0.25">
      <c r="A160" s="11" t="str">
        <f>IF(Tableau517[[#This Row],[Semaine]]="","",VLOOKUP(Tableau517[[#This Row],[Semaine]],Listes!$A:$B,2,FALSE))</f>
        <v/>
      </c>
      <c r="B160" s="11" t="str">
        <f>IF(ISBLANK(Tableau517[[#This Row],[Matricule]]),"",VLOOKUP(Tableau517[[#This Row],[Matricule]],#REF!,2,FALSE))</f>
        <v/>
      </c>
      <c r="C160" s="11" t="str">
        <f>IF(ISBLANK(Tableau517[[#This Row],[Matricule]]),"",VLOOKUP(Tableau517[[#This Row],[Matricule]],#REF!,3,FALSE))</f>
        <v/>
      </c>
      <c r="D160" s="11" t="str">
        <f>CONCATENATE(Tableau517[[#This Row],[Semaine]],Tableau517[[#This Row],[Matricule]])</f>
        <v/>
      </c>
      <c r="H160" s="8"/>
      <c r="I160" s="8"/>
      <c r="J160" s="8"/>
      <c r="K160" s="8"/>
      <c r="L160" s="8"/>
      <c r="M160" s="8"/>
      <c r="N160" s="8"/>
      <c r="O160" s="14">
        <f>COUNTIF(Tableau517[[#This Row],[Lundi]:[Dimanche]],"&gt;0")</f>
        <v>0</v>
      </c>
      <c r="P160" s="14">
        <f>SUM(Tableau517[[#This Row],[Lundi]:[Dimanche]])</f>
        <v>0</v>
      </c>
      <c r="Q160" s="14">
        <f>COUNTIF(Tableau517[[#This Row],[Lundi]:[Dimanche]],"&gt;=100")*1000</f>
        <v>0</v>
      </c>
      <c r="R160" s="14">
        <f t="shared" si="4"/>
        <v>0</v>
      </c>
      <c r="S160" s="14">
        <f t="shared" si="5"/>
        <v>0</v>
      </c>
      <c r="T160" s="15" t="str">
        <f>IF(Tableau517[[#This Row],[Matricule]]&gt;1,IF(COUNTIF(Tableau517[DateMatricule],Tableau517[[#This Row],[DateMatricule]])&gt;1,"Doublon",""),"")</f>
        <v/>
      </c>
    </row>
    <row r="161" spans="1:20" x14ac:dyDescent="0.25">
      <c r="A161" s="11" t="str">
        <f>IF(Tableau517[[#This Row],[Semaine]]="","",VLOOKUP(Tableau517[[#This Row],[Semaine]],Listes!$A:$B,2,FALSE))</f>
        <v/>
      </c>
      <c r="B161" s="11" t="str">
        <f>IF(ISBLANK(Tableau517[[#This Row],[Matricule]]),"",VLOOKUP(Tableau517[[#This Row],[Matricule]],#REF!,2,FALSE))</f>
        <v/>
      </c>
      <c r="C161" s="11" t="str">
        <f>IF(ISBLANK(Tableau517[[#This Row],[Matricule]]),"",VLOOKUP(Tableau517[[#This Row],[Matricule]],#REF!,3,FALSE))</f>
        <v/>
      </c>
      <c r="D161" s="11" t="str">
        <f>CONCATENATE(Tableau517[[#This Row],[Semaine]],Tableau517[[#This Row],[Matricule]])</f>
        <v/>
      </c>
      <c r="H161" s="8"/>
      <c r="I161" s="8"/>
      <c r="J161" s="8"/>
      <c r="K161" s="8"/>
      <c r="L161" s="8"/>
      <c r="M161" s="8"/>
      <c r="N161" s="8"/>
      <c r="O161" s="14">
        <f>COUNTIF(Tableau517[[#This Row],[Lundi]:[Dimanche]],"&gt;0")</f>
        <v>0</v>
      </c>
      <c r="P161" s="14">
        <f>SUM(Tableau517[[#This Row],[Lundi]:[Dimanche]])</f>
        <v>0</v>
      </c>
      <c r="Q161" s="14">
        <f>COUNTIF(Tableau517[[#This Row],[Lundi]:[Dimanche]],"&gt;=100")*1000</f>
        <v>0</v>
      </c>
      <c r="R161" s="14">
        <f t="shared" si="4"/>
        <v>0</v>
      </c>
      <c r="S161" s="14">
        <f t="shared" si="5"/>
        <v>0</v>
      </c>
      <c r="T161" s="15" t="str">
        <f>IF(Tableau517[[#This Row],[Matricule]]&gt;1,IF(COUNTIF(Tableau517[DateMatricule],Tableau517[[#This Row],[DateMatricule]])&gt;1,"Doublon",""),"")</f>
        <v/>
      </c>
    </row>
    <row r="162" spans="1:20" x14ac:dyDescent="0.25">
      <c r="A162" s="11" t="str">
        <f>IF(Tableau517[[#This Row],[Semaine]]="","",VLOOKUP(Tableau517[[#This Row],[Semaine]],Listes!$A:$B,2,FALSE))</f>
        <v/>
      </c>
      <c r="B162" s="11" t="str">
        <f>IF(ISBLANK(Tableau517[[#This Row],[Matricule]]),"",VLOOKUP(Tableau517[[#This Row],[Matricule]],#REF!,2,FALSE))</f>
        <v/>
      </c>
      <c r="C162" s="11" t="str">
        <f>IF(ISBLANK(Tableau517[[#This Row],[Matricule]]),"",VLOOKUP(Tableau517[[#This Row],[Matricule]],#REF!,3,FALSE))</f>
        <v/>
      </c>
      <c r="D162" s="11" t="str">
        <f>CONCATENATE(Tableau517[[#This Row],[Semaine]],Tableau517[[#This Row],[Matricule]])</f>
        <v/>
      </c>
      <c r="H162" s="8"/>
      <c r="I162" s="8"/>
      <c r="J162" s="8"/>
      <c r="K162" s="8"/>
      <c r="L162" s="8"/>
      <c r="M162" s="8"/>
      <c r="N162" s="8"/>
      <c r="O162" s="14">
        <f>COUNTIF(Tableau517[[#This Row],[Lundi]:[Dimanche]],"&gt;0")</f>
        <v>0</v>
      </c>
      <c r="P162" s="14">
        <f>SUM(Tableau517[[#This Row],[Lundi]:[Dimanche]])</f>
        <v>0</v>
      </c>
      <c r="Q162" s="14">
        <f>COUNTIF(Tableau517[[#This Row],[Lundi]:[Dimanche]],"&gt;=100")*1000</f>
        <v>0</v>
      </c>
      <c r="R162" s="14">
        <f t="shared" si="4"/>
        <v>0</v>
      </c>
      <c r="S162" s="14">
        <f t="shared" si="5"/>
        <v>0</v>
      </c>
      <c r="T162" s="15" t="str">
        <f>IF(Tableau517[[#This Row],[Matricule]]&gt;1,IF(COUNTIF(Tableau517[DateMatricule],Tableau517[[#This Row],[DateMatricule]])&gt;1,"Doublon",""),"")</f>
        <v/>
      </c>
    </row>
    <row r="163" spans="1:20" x14ac:dyDescent="0.25">
      <c r="A163" s="11" t="str">
        <f>IF(Tableau517[[#This Row],[Semaine]]="","",VLOOKUP(Tableau517[[#This Row],[Semaine]],Listes!$A:$B,2,FALSE))</f>
        <v/>
      </c>
      <c r="B163" s="11" t="str">
        <f>IF(ISBLANK(Tableau517[[#This Row],[Matricule]]),"",VLOOKUP(Tableau517[[#This Row],[Matricule]],#REF!,2,FALSE))</f>
        <v/>
      </c>
      <c r="C163" s="11" t="str">
        <f>IF(ISBLANK(Tableau517[[#This Row],[Matricule]]),"",VLOOKUP(Tableau517[[#This Row],[Matricule]],#REF!,3,FALSE))</f>
        <v/>
      </c>
      <c r="D163" s="11" t="str">
        <f>CONCATENATE(Tableau517[[#This Row],[Semaine]],Tableau517[[#This Row],[Matricule]])</f>
        <v/>
      </c>
      <c r="H163" s="8"/>
      <c r="I163" s="8"/>
      <c r="J163" s="8"/>
      <c r="K163" s="8"/>
      <c r="L163" s="8"/>
      <c r="M163" s="8"/>
      <c r="N163" s="8"/>
      <c r="O163" s="14">
        <f>COUNTIF(Tableau517[[#This Row],[Lundi]:[Dimanche]],"&gt;0")</f>
        <v>0</v>
      </c>
      <c r="P163" s="14">
        <f>SUM(Tableau517[[#This Row],[Lundi]:[Dimanche]])</f>
        <v>0</v>
      </c>
      <c r="Q163" s="14">
        <f>COUNTIF(Tableau517[[#This Row],[Lundi]:[Dimanche]],"&gt;=100")*1000</f>
        <v>0</v>
      </c>
      <c r="R163" s="14">
        <f t="shared" si="4"/>
        <v>0</v>
      </c>
      <c r="S163" s="14">
        <f t="shared" si="5"/>
        <v>0</v>
      </c>
      <c r="T163" s="15" t="str">
        <f>IF(Tableau517[[#This Row],[Matricule]]&gt;1,IF(COUNTIF(Tableau517[DateMatricule],Tableau517[[#This Row],[DateMatricule]])&gt;1,"Doublon",""),"")</f>
        <v/>
      </c>
    </row>
    <row r="164" spans="1:20" x14ac:dyDescent="0.25">
      <c r="A164" s="11" t="str">
        <f>IF(Tableau517[[#This Row],[Semaine]]="","",VLOOKUP(Tableau517[[#This Row],[Semaine]],Listes!$A:$B,2,FALSE))</f>
        <v/>
      </c>
      <c r="B164" s="11" t="str">
        <f>IF(ISBLANK(Tableau517[[#This Row],[Matricule]]),"",VLOOKUP(Tableau517[[#This Row],[Matricule]],#REF!,2,FALSE))</f>
        <v/>
      </c>
      <c r="C164" s="11" t="str">
        <f>IF(ISBLANK(Tableau517[[#This Row],[Matricule]]),"",VLOOKUP(Tableau517[[#This Row],[Matricule]],#REF!,3,FALSE))</f>
        <v/>
      </c>
      <c r="D164" s="11" t="str">
        <f>CONCATENATE(Tableau517[[#This Row],[Semaine]],Tableau517[[#This Row],[Matricule]])</f>
        <v/>
      </c>
      <c r="H164" s="8"/>
      <c r="I164" s="8"/>
      <c r="J164" s="8"/>
      <c r="K164" s="8"/>
      <c r="L164" s="8"/>
      <c r="M164" s="8"/>
      <c r="N164" s="8"/>
      <c r="O164" s="14">
        <f>COUNTIF(Tableau517[[#This Row],[Lundi]:[Dimanche]],"&gt;0")</f>
        <v>0</v>
      </c>
      <c r="P164" s="14">
        <f>SUM(Tableau517[[#This Row],[Lundi]:[Dimanche]])</f>
        <v>0</v>
      </c>
      <c r="Q164" s="14">
        <f>COUNTIF(Tableau517[[#This Row],[Lundi]:[Dimanche]],"&gt;=100")*1000</f>
        <v>0</v>
      </c>
      <c r="R164" s="14">
        <f t="shared" si="4"/>
        <v>0</v>
      </c>
      <c r="S164" s="14">
        <f t="shared" si="5"/>
        <v>0</v>
      </c>
      <c r="T164" s="15" t="str">
        <f>IF(Tableau517[[#This Row],[Matricule]]&gt;1,IF(COUNTIF(Tableau517[DateMatricule],Tableau517[[#This Row],[DateMatricule]])&gt;1,"Doublon",""),"")</f>
        <v/>
      </c>
    </row>
    <row r="165" spans="1:20" x14ac:dyDescent="0.25">
      <c r="A165" s="11" t="str">
        <f>IF(Tableau517[[#This Row],[Semaine]]="","",VLOOKUP(Tableau517[[#This Row],[Semaine]],Listes!$A:$B,2,FALSE))</f>
        <v/>
      </c>
      <c r="B165" s="11" t="str">
        <f>IF(ISBLANK(Tableau517[[#This Row],[Matricule]]),"",VLOOKUP(Tableau517[[#This Row],[Matricule]],#REF!,2,FALSE))</f>
        <v/>
      </c>
      <c r="C165" s="11" t="str">
        <f>IF(ISBLANK(Tableau517[[#This Row],[Matricule]]),"",VLOOKUP(Tableau517[[#This Row],[Matricule]],#REF!,3,FALSE))</f>
        <v/>
      </c>
      <c r="D165" s="11" t="str">
        <f>CONCATENATE(Tableau517[[#This Row],[Semaine]],Tableau517[[#This Row],[Matricule]])</f>
        <v/>
      </c>
      <c r="H165" s="8"/>
      <c r="I165" s="8"/>
      <c r="J165" s="8"/>
      <c r="K165" s="8"/>
      <c r="L165" s="8"/>
      <c r="M165" s="8"/>
      <c r="N165" s="8"/>
      <c r="O165" s="14">
        <f>COUNTIF(Tableau517[[#This Row],[Lundi]:[Dimanche]],"&gt;0")</f>
        <v>0</v>
      </c>
      <c r="P165" s="14">
        <f>SUM(Tableau517[[#This Row],[Lundi]:[Dimanche]])</f>
        <v>0</v>
      </c>
      <c r="Q165" s="14">
        <f>COUNTIF(Tableau517[[#This Row],[Lundi]:[Dimanche]],"&gt;=100")*1000</f>
        <v>0</v>
      </c>
      <c r="R165" s="14">
        <f t="shared" si="4"/>
        <v>0</v>
      </c>
      <c r="S165" s="14">
        <f t="shared" si="5"/>
        <v>0</v>
      </c>
      <c r="T165" s="15" t="str">
        <f>IF(Tableau517[[#This Row],[Matricule]]&gt;1,IF(COUNTIF(Tableau517[DateMatricule],Tableau517[[#This Row],[DateMatricule]])&gt;1,"Doublon",""),"")</f>
        <v/>
      </c>
    </row>
    <row r="166" spans="1:20" x14ac:dyDescent="0.25">
      <c r="A166" s="11" t="str">
        <f>IF(Tableau517[[#This Row],[Semaine]]="","",VLOOKUP(Tableau517[[#This Row],[Semaine]],Listes!$A:$B,2,FALSE))</f>
        <v/>
      </c>
      <c r="B166" s="11" t="str">
        <f>IF(ISBLANK(Tableau517[[#This Row],[Matricule]]),"",VLOOKUP(Tableau517[[#This Row],[Matricule]],#REF!,2,FALSE))</f>
        <v/>
      </c>
      <c r="C166" s="11" t="str">
        <f>IF(ISBLANK(Tableau517[[#This Row],[Matricule]]),"",VLOOKUP(Tableau517[[#This Row],[Matricule]],#REF!,3,FALSE))</f>
        <v/>
      </c>
      <c r="D166" s="11" t="str">
        <f>CONCATENATE(Tableau517[[#This Row],[Semaine]],Tableau517[[#This Row],[Matricule]])</f>
        <v/>
      </c>
      <c r="H166" s="8"/>
      <c r="I166" s="8"/>
      <c r="J166" s="8"/>
      <c r="K166" s="8"/>
      <c r="L166" s="8"/>
      <c r="M166" s="8"/>
      <c r="N166" s="8"/>
      <c r="O166" s="14">
        <f>COUNTIF(Tableau517[[#This Row],[Lundi]:[Dimanche]],"&gt;0")</f>
        <v>0</v>
      </c>
      <c r="P166" s="14">
        <f>SUM(Tableau517[[#This Row],[Lundi]:[Dimanche]])</f>
        <v>0</v>
      </c>
      <c r="Q166" s="14">
        <f>COUNTIF(Tableau517[[#This Row],[Lundi]:[Dimanche]],"&gt;=100")*1000</f>
        <v>0</v>
      </c>
      <c r="R166" s="14">
        <f t="shared" si="4"/>
        <v>0</v>
      </c>
      <c r="S166" s="14">
        <f t="shared" si="5"/>
        <v>0</v>
      </c>
      <c r="T166" s="15" t="str">
        <f>IF(Tableau517[[#This Row],[Matricule]]&gt;1,IF(COUNTIF(Tableau517[DateMatricule],Tableau517[[#This Row],[DateMatricule]])&gt;1,"Doublon",""),"")</f>
        <v/>
      </c>
    </row>
    <row r="167" spans="1:20" x14ac:dyDescent="0.25">
      <c r="A167" s="11" t="str">
        <f>IF(Tableau517[[#This Row],[Semaine]]="","",VLOOKUP(Tableau517[[#This Row],[Semaine]],Listes!$A:$B,2,FALSE))</f>
        <v/>
      </c>
      <c r="B167" s="11" t="str">
        <f>IF(ISBLANK(Tableau517[[#This Row],[Matricule]]),"",VLOOKUP(Tableau517[[#This Row],[Matricule]],#REF!,2,FALSE))</f>
        <v/>
      </c>
      <c r="C167" s="11" t="str">
        <f>IF(ISBLANK(Tableau517[[#This Row],[Matricule]]),"",VLOOKUP(Tableau517[[#This Row],[Matricule]],#REF!,3,FALSE))</f>
        <v/>
      </c>
      <c r="D167" s="11" t="str">
        <f>CONCATENATE(Tableau517[[#This Row],[Semaine]],Tableau517[[#This Row],[Matricule]])</f>
        <v/>
      </c>
      <c r="H167" s="8"/>
      <c r="I167" s="8"/>
      <c r="J167" s="8"/>
      <c r="K167" s="8"/>
      <c r="L167" s="8"/>
      <c r="M167" s="8"/>
      <c r="N167" s="8"/>
      <c r="O167" s="14">
        <f>COUNTIF(Tableau517[[#This Row],[Lundi]:[Dimanche]],"&gt;0")</f>
        <v>0</v>
      </c>
      <c r="P167" s="14">
        <f>SUM(Tableau517[[#This Row],[Lundi]:[Dimanche]])</f>
        <v>0</v>
      </c>
      <c r="Q167" s="14">
        <f>COUNTIF(Tableau517[[#This Row],[Lundi]:[Dimanche]],"&gt;=100")*1000</f>
        <v>0</v>
      </c>
      <c r="R167" s="14">
        <f t="shared" si="4"/>
        <v>0</v>
      </c>
      <c r="S167" s="14">
        <f t="shared" si="5"/>
        <v>0</v>
      </c>
      <c r="T167" s="15" t="str">
        <f>IF(Tableau517[[#This Row],[Matricule]]&gt;1,IF(COUNTIF(Tableau517[DateMatricule],Tableau517[[#This Row],[DateMatricule]])&gt;1,"Doublon",""),"")</f>
        <v/>
      </c>
    </row>
    <row r="168" spans="1:20" x14ac:dyDescent="0.25">
      <c r="A168" s="11" t="str">
        <f>IF(Tableau517[[#This Row],[Semaine]]="","",VLOOKUP(Tableau517[[#This Row],[Semaine]],Listes!$A:$B,2,FALSE))</f>
        <v/>
      </c>
      <c r="B168" s="11" t="str">
        <f>IF(ISBLANK(Tableau517[[#This Row],[Matricule]]),"",VLOOKUP(Tableau517[[#This Row],[Matricule]],#REF!,2,FALSE))</f>
        <v/>
      </c>
      <c r="C168" s="11" t="str">
        <f>IF(ISBLANK(Tableau517[[#This Row],[Matricule]]),"",VLOOKUP(Tableau517[[#This Row],[Matricule]],#REF!,3,FALSE))</f>
        <v/>
      </c>
      <c r="D168" s="11" t="str">
        <f>CONCATENATE(Tableau517[[#This Row],[Semaine]],Tableau517[[#This Row],[Matricule]])</f>
        <v/>
      </c>
      <c r="H168" s="8"/>
      <c r="I168" s="8"/>
      <c r="J168" s="8"/>
      <c r="K168" s="8"/>
      <c r="L168" s="8"/>
      <c r="M168" s="8"/>
      <c r="N168" s="8"/>
      <c r="O168" s="14">
        <f>COUNTIF(Tableau517[[#This Row],[Lundi]:[Dimanche]],"&gt;0")</f>
        <v>0</v>
      </c>
      <c r="P168" s="14">
        <f>SUM(Tableau517[[#This Row],[Lundi]:[Dimanche]])</f>
        <v>0</v>
      </c>
      <c r="Q168" s="14">
        <f>COUNTIF(Tableau517[[#This Row],[Lundi]:[Dimanche]],"&gt;=100")*1000</f>
        <v>0</v>
      </c>
      <c r="R168" s="14">
        <f t="shared" si="4"/>
        <v>0</v>
      </c>
      <c r="S168" s="14">
        <f t="shared" si="5"/>
        <v>0</v>
      </c>
      <c r="T168" s="15" t="str">
        <f>IF(Tableau517[[#This Row],[Matricule]]&gt;1,IF(COUNTIF(Tableau517[DateMatricule],Tableau517[[#This Row],[DateMatricule]])&gt;1,"Doublon",""),"")</f>
        <v/>
      </c>
    </row>
    <row r="169" spans="1:20" x14ac:dyDescent="0.25">
      <c r="A169" s="11" t="str">
        <f>IF(Tableau517[[#This Row],[Semaine]]="","",VLOOKUP(Tableau517[[#This Row],[Semaine]],Listes!$A:$B,2,FALSE))</f>
        <v/>
      </c>
      <c r="B169" s="11" t="str">
        <f>IF(ISBLANK(Tableau517[[#This Row],[Matricule]]),"",VLOOKUP(Tableau517[[#This Row],[Matricule]],#REF!,2,FALSE))</f>
        <v/>
      </c>
      <c r="C169" s="11" t="str">
        <f>IF(ISBLANK(Tableau517[[#This Row],[Matricule]]),"",VLOOKUP(Tableau517[[#This Row],[Matricule]],#REF!,3,FALSE))</f>
        <v/>
      </c>
      <c r="D169" s="11" t="str">
        <f>CONCATENATE(Tableau517[[#This Row],[Semaine]],Tableau517[[#This Row],[Matricule]])</f>
        <v/>
      </c>
      <c r="H169" s="8"/>
      <c r="I169" s="8"/>
      <c r="J169" s="8"/>
      <c r="K169" s="8"/>
      <c r="L169" s="8"/>
      <c r="M169" s="8"/>
      <c r="N169" s="8"/>
      <c r="O169" s="14">
        <f>COUNTIF(Tableau517[[#This Row],[Lundi]:[Dimanche]],"&gt;0")</f>
        <v>0</v>
      </c>
      <c r="P169" s="14">
        <f>SUM(Tableau517[[#This Row],[Lundi]:[Dimanche]])</f>
        <v>0</v>
      </c>
      <c r="Q169" s="14">
        <f>COUNTIF(Tableau517[[#This Row],[Lundi]:[Dimanche]],"&gt;=100")*1000</f>
        <v>0</v>
      </c>
      <c r="R169" s="14">
        <f t="shared" si="4"/>
        <v>0</v>
      </c>
      <c r="S169" s="14">
        <f t="shared" si="5"/>
        <v>0</v>
      </c>
      <c r="T169" s="15" t="str">
        <f>IF(Tableau517[[#This Row],[Matricule]]&gt;1,IF(COUNTIF(Tableau517[DateMatricule],Tableau517[[#This Row],[DateMatricule]])&gt;1,"Doublon",""),"")</f>
        <v/>
      </c>
    </row>
    <row r="170" spans="1:20" x14ac:dyDescent="0.25">
      <c r="A170" s="11" t="str">
        <f>IF(Tableau517[[#This Row],[Semaine]]="","",VLOOKUP(Tableau517[[#This Row],[Semaine]],Listes!$A:$B,2,FALSE))</f>
        <v/>
      </c>
      <c r="B170" s="11" t="str">
        <f>IF(ISBLANK(Tableau517[[#This Row],[Matricule]]),"",VLOOKUP(Tableau517[[#This Row],[Matricule]],#REF!,2,FALSE))</f>
        <v/>
      </c>
      <c r="C170" s="11" t="str">
        <f>IF(ISBLANK(Tableau517[[#This Row],[Matricule]]),"",VLOOKUP(Tableau517[[#This Row],[Matricule]],#REF!,3,FALSE))</f>
        <v/>
      </c>
      <c r="D170" s="11" t="str">
        <f>CONCATENATE(Tableau517[[#This Row],[Semaine]],Tableau517[[#This Row],[Matricule]])</f>
        <v/>
      </c>
      <c r="H170" s="8"/>
      <c r="I170" s="8"/>
      <c r="J170" s="8"/>
      <c r="K170" s="8"/>
      <c r="L170" s="8"/>
      <c r="M170" s="8"/>
      <c r="N170" s="8"/>
      <c r="O170" s="14">
        <f>COUNTIF(Tableau517[[#This Row],[Lundi]:[Dimanche]],"&gt;0")</f>
        <v>0</v>
      </c>
      <c r="P170" s="14">
        <f>SUM(Tableau517[[#This Row],[Lundi]:[Dimanche]])</f>
        <v>0</v>
      </c>
      <c r="Q170" s="14">
        <f>COUNTIF(Tableau517[[#This Row],[Lundi]:[Dimanche]],"&gt;=100")*1000</f>
        <v>0</v>
      </c>
      <c r="R170" s="14">
        <f t="shared" si="4"/>
        <v>0</v>
      </c>
      <c r="S170" s="14">
        <f t="shared" si="5"/>
        <v>0</v>
      </c>
      <c r="T170" s="15" t="str">
        <f>IF(Tableau517[[#This Row],[Matricule]]&gt;1,IF(COUNTIF(Tableau517[DateMatricule],Tableau517[[#This Row],[DateMatricule]])&gt;1,"Doublon",""),"")</f>
        <v/>
      </c>
    </row>
    <row r="171" spans="1:20" x14ac:dyDescent="0.25">
      <c r="A171" s="11" t="str">
        <f>IF(Tableau517[[#This Row],[Semaine]]="","",VLOOKUP(Tableau517[[#This Row],[Semaine]],Listes!$A:$B,2,FALSE))</f>
        <v/>
      </c>
      <c r="B171" s="11" t="str">
        <f>IF(ISBLANK(Tableau517[[#This Row],[Matricule]]),"",VLOOKUP(Tableau517[[#This Row],[Matricule]],#REF!,2,FALSE))</f>
        <v/>
      </c>
      <c r="C171" s="11" t="str">
        <f>IF(ISBLANK(Tableau517[[#This Row],[Matricule]]),"",VLOOKUP(Tableau517[[#This Row],[Matricule]],#REF!,3,FALSE))</f>
        <v/>
      </c>
      <c r="D171" s="11" t="str">
        <f>CONCATENATE(Tableau517[[#This Row],[Semaine]],Tableau517[[#This Row],[Matricule]])</f>
        <v/>
      </c>
      <c r="H171" s="8"/>
      <c r="I171" s="8"/>
      <c r="J171" s="8"/>
      <c r="K171" s="8"/>
      <c r="L171" s="8"/>
      <c r="M171" s="8"/>
      <c r="N171" s="8"/>
      <c r="O171" s="14">
        <f>COUNTIF(Tableau517[[#This Row],[Lundi]:[Dimanche]],"&gt;0")</f>
        <v>0</v>
      </c>
      <c r="P171" s="14">
        <f>SUM(Tableau517[[#This Row],[Lundi]:[Dimanche]])</f>
        <v>0</v>
      </c>
      <c r="Q171" s="14">
        <f>COUNTIF(Tableau517[[#This Row],[Lundi]:[Dimanche]],"&gt;=100")*1000</f>
        <v>0</v>
      </c>
      <c r="R171" s="14">
        <f t="shared" si="4"/>
        <v>0</v>
      </c>
      <c r="S171" s="14">
        <f t="shared" si="5"/>
        <v>0</v>
      </c>
      <c r="T171" s="15" t="str">
        <f>IF(Tableau517[[#This Row],[Matricule]]&gt;1,IF(COUNTIF(Tableau517[DateMatricule],Tableau517[[#This Row],[DateMatricule]])&gt;1,"Doublon",""),"")</f>
        <v/>
      </c>
    </row>
    <row r="172" spans="1:20" x14ac:dyDescent="0.25">
      <c r="A172" s="11" t="str">
        <f>IF(Tableau517[[#This Row],[Semaine]]="","",VLOOKUP(Tableau517[[#This Row],[Semaine]],Listes!$A:$B,2,FALSE))</f>
        <v/>
      </c>
      <c r="B172" s="11" t="str">
        <f>IF(ISBLANK(Tableau517[[#This Row],[Matricule]]),"",VLOOKUP(Tableau517[[#This Row],[Matricule]],#REF!,2,FALSE))</f>
        <v/>
      </c>
      <c r="C172" s="11" t="str">
        <f>IF(ISBLANK(Tableau517[[#This Row],[Matricule]]),"",VLOOKUP(Tableau517[[#This Row],[Matricule]],#REF!,3,FALSE))</f>
        <v/>
      </c>
      <c r="D172" s="11" t="str">
        <f>CONCATENATE(Tableau517[[#This Row],[Semaine]],Tableau517[[#This Row],[Matricule]])</f>
        <v/>
      </c>
      <c r="H172" s="8"/>
      <c r="I172" s="8"/>
      <c r="J172" s="8"/>
      <c r="K172" s="8"/>
      <c r="L172" s="8"/>
      <c r="M172" s="8"/>
      <c r="N172" s="8"/>
      <c r="O172" s="14">
        <f>COUNTIF(Tableau517[[#This Row],[Lundi]:[Dimanche]],"&gt;0")</f>
        <v>0</v>
      </c>
      <c r="P172" s="14">
        <f>SUM(Tableau517[[#This Row],[Lundi]:[Dimanche]])</f>
        <v>0</v>
      </c>
      <c r="Q172" s="14">
        <f>COUNTIF(Tableau517[[#This Row],[Lundi]:[Dimanche]],"&gt;=100")*1000</f>
        <v>0</v>
      </c>
      <c r="R172" s="14">
        <f t="shared" si="4"/>
        <v>0</v>
      </c>
      <c r="S172" s="14">
        <f t="shared" si="5"/>
        <v>0</v>
      </c>
      <c r="T172" s="15" t="str">
        <f>IF(Tableau517[[#This Row],[Matricule]]&gt;1,IF(COUNTIF(Tableau517[DateMatricule],Tableau517[[#This Row],[DateMatricule]])&gt;1,"Doublon",""),"")</f>
        <v/>
      </c>
    </row>
    <row r="173" spans="1:20" x14ac:dyDescent="0.25">
      <c r="A173" s="11" t="str">
        <f>IF(Tableau517[[#This Row],[Semaine]]="","",VLOOKUP(Tableau517[[#This Row],[Semaine]],Listes!$A:$B,2,FALSE))</f>
        <v/>
      </c>
      <c r="B173" s="11" t="str">
        <f>IF(ISBLANK(Tableau517[[#This Row],[Matricule]]),"",VLOOKUP(Tableau517[[#This Row],[Matricule]],#REF!,2,FALSE))</f>
        <v/>
      </c>
      <c r="C173" s="11" t="str">
        <f>IF(ISBLANK(Tableau517[[#This Row],[Matricule]]),"",VLOOKUP(Tableau517[[#This Row],[Matricule]],#REF!,3,FALSE))</f>
        <v/>
      </c>
      <c r="D173" s="11" t="str">
        <f>CONCATENATE(Tableau517[[#This Row],[Semaine]],Tableau517[[#This Row],[Matricule]])</f>
        <v/>
      </c>
      <c r="H173" s="8"/>
      <c r="I173" s="8"/>
      <c r="J173" s="8"/>
      <c r="K173" s="8"/>
      <c r="L173" s="8"/>
      <c r="M173" s="8"/>
      <c r="N173" s="8"/>
      <c r="O173" s="14">
        <f>COUNTIF(Tableau517[[#This Row],[Lundi]:[Dimanche]],"&gt;0")</f>
        <v>0</v>
      </c>
      <c r="P173" s="14">
        <f>SUM(Tableau517[[#This Row],[Lundi]:[Dimanche]])</f>
        <v>0</v>
      </c>
      <c r="Q173" s="14">
        <f>COUNTIF(Tableau517[[#This Row],[Lundi]:[Dimanche]],"&gt;=100")*1000</f>
        <v>0</v>
      </c>
      <c r="R173" s="14">
        <f t="shared" si="4"/>
        <v>0</v>
      </c>
      <c r="S173" s="14">
        <f t="shared" si="5"/>
        <v>0</v>
      </c>
      <c r="T173" s="15" t="str">
        <f>IF(Tableau517[[#This Row],[Matricule]]&gt;1,IF(COUNTIF(Tableau517[DateMatricule],Tableau517[[#This Row],[DateMatricule]])&gt;1,"Doublon",""),"")</f>
        <v/>
      </c>
    </row>
    <row r="174" spans="1:20" x14ac:dyDescent="0.25">
      <c r="A174" s="11" t="str">
        <f>IF(Tableau517[[#This Row],[Semaine]]="","",VLOOKUP(Tableau517[[#This Row],[Semaine]],Listes!$A:$B,2,FALSE))</f>
        <v/>
      </c>
      <c r="B174" s="11" t="str">
        <f>IF(ISBLANK(Tableau517[[#This Row],[Matricule]]),"",VLOOKUP(Tableau517[[#This Row],[Matricule]],#REF!,2,FALSE))</f>
        <v/>
      </c>
      <c r="C174" s="11" t="str">
        <f>IF(ISBLANK(Tableau517[[#This Row],[Matricule]]),"",VLOOKUP(Tableau517[[#This Row],[Matricule]],#REF!,3,FALSE))</f>
        <v/>
      </c>
      <c r="D174" s="11" t="str">
        <f>CONCATENATE(Tableau517[[#This Row],[Semaine]],Tableau517[[#This Row],[Matricule]])</f>
        <v/>
      </c>
      <c r="H174" s="8"/>
      <c r="I174" s="8"/>
      <c r="J174" s="8"/>
      <c r="K174" s="8"/>
      <c r="L174" s="8"/>
      <c r="M174" s="8"/>
      <c r="N174" s="8"/>
      <c r="O174" s="14">
        <f>COUNTIF(Tableau517[[#This Row],[Lundi]:[Dimanche]],"&gt;0")</f>
        <v>0</v>
      </c>
      <c r="P174" s="14">
        <f>SUM(Tableau517[[#This Row],[Lundi]:[Dimanche]])</f>
        <v>0</v>
      </c>
      <c r="Q174" s="14">
        <f>COUNTIF(Tableau517[[#This Row],[Lundi]:[Dimanche]],"&gt;=100")*1000</f>
        <v>0</v>
      </c>
      <c r="R174" s="14">
        <f t="shared" si="4"/>
        <v>0</v>
      </c>
      <c r="S174" s="14">
        <f t="shared" si="5"/>
        <v>0</v>
      </c>
      <c r="T174" s="15" t="str">
        <f>IF(Tableau517[[#This Row],[Matricule]]&gt;1,IF(COUNTIF(Tableau517[DateMatricule],Tableau517[[#This Row],[DateMatricule]])&gt;1,"Doublon",""),"")</f>
        <v/>
      </c>
    </row>
    <row r="175" spans="1:20" x14ac:dyDescent="0.25">
      <c r="A175" s="11" t="str">
        <f>IF(Tableau517[[#This Row],[Semaine]]="","",VLOOKUP(Tableau517[[#This Row],[Semaine]],Listes!$A:$B,2,FALSE))</f>
        <v/>
      </c>
      <c r="B175" s="11" t="str">
        <f>IF(ISBLANK(Tableau517[[#This Row],[Matricule]]),"",VLOOKUP(Tableau517[[#This Row],[Matricule]],#REF!,2,FALSE))</f>
        <v/>
      </c>
      <c r="C175" s="11" t="str">
        <f>IF(ISBLANK(Tableau517[[#This Row],[Matricule]]),"",VLOOKUP(Tableau517[[#This Row],[Matricule]],#REF!,3,FALSE))</f>
        <v/>
      </c>
      <c r="D175" s="11" t="str">
        <f>CONCATENATE(Tableau517[[#This Row],[Semaine]],Tableau517[[#This Row],[Matricule]])</f>
        <v/>
      </c>
      <c r="H175" s="8"/>
      <c r="I175" s="8"/>
      <c r="J175" s="8"/>
      <c r="K175" s="8"/>
      <c r="L175" s="8"/>
      <c r="M175" s="8"/>
      <c r="N175" s="8"/>
      <c r="O175" s="14">
        <f>COUNTIF(Tableau517[[#This Row],[Lundi]:[Dimanche]],"&gt;0")</f>
        <v>0</v>
      </c>
      <c r="P175" s="14">
        <f>SUM(Tableau517[[#This Row],[Lundi]:[Dimanche]])</f>
        <v>0</v>
      </c>
      <c r="Q175" s="14">
        <f>COUNTIF(Tableau517[[#This Row],[Lundi]:[Dimanche]],"&gt;=100")*1000</f>
        <v>0</v>
      </c>
      <c r="R175" s="14">
        <f t="shared" si="4"/>
        <v>0</v>
      </c>
      <c r="S175" s="14">
        <f t="shared" si="5"/>
        <v>0</v>
      </c>
      <c r="T175" s="15" t="str">
        <f>IF(Tableau517[[#This Row],[Matricule]]&gt;1,IF(COUNTIF(Tableau517[DateMatricule],Tableau517[[#This Row],[DateMatricule]])&gt;1,"Doublon",""),"")</f>
        <v/>
      </c>
    </row>
    <row r="176" spans="1:20" x14ac:dyDescent="0.25">
      <c r="A176" s="11" t="str">
        <f>IF(Tableau517[[#This Row],[Semaine]]="","",VLOOKUP(Tableau517[[#This Row],[Semaine]],Listes!$A:$B,2,FALSE))</f>
        <v/>
      </c>
      <c r="B176" s="11" t="str">
        <f>IF(ISBLANK(Tableau517[[#This Row],[Matricule]]),"",VLOOKUP(Tableau517[[#This Row],[Matricule]],#REF!,2,FALSE))</f>
        <v/>
      </c>
      <c r="C176" s="11" t="str">
        <f>IF(ISBLANK(Tableau517[[#This Row],[Matricule]]),"",VLOOKUP(Tableau517[[#This Row],[Matricule]],#REF!,3,FALSE))</f>
        <v/>
      </c>
      <c r="D176" s="11" t="str">
        <f>CONCATENATE(Tableau517[[#This Row],[Semaine]],Tableau517[[#This Row],[Matricule]])</f>
        <v/>
      </c>
      <c r="H176" s="8"/>
      <c r="I176" s="8"/>
      <c r="J176" s="8"/>
      <c r="K176" s="8"/>
      <c r="L176" s="8"/>
      <c r="M176" s="8"/>
      <c r="N176" s="8"/>
      <c r="O176" s="14">
        <f>COUNTIF(Tableau517[[#This Row],[Lundi]:[Dimanche]],"&gt;0")</f>
        <v>0</v>
      </c>
      <c r="P176" s="14">
        <f>SUM(Tableau517[[#This Row],[Lundi]:[Dimanche]])</f>
        <v>0</v>
      </c>
      <c r="Q176" s="14">
        <f>COUNTIF(Tableau517[[#This Row],[Lundi]:[Dimanche]],"&gt;=100")*1000</f>
        <v>0</v>
      </c>
      <c r="R176" s="14">
        <f t="shared" si="4"/>
        <v>0</v>
      </c>
      <c r="S176" s="14">
        <f t="shared" si="5"/>
        <v>0</v>
      </c>
      <c r="T176" s="15" t="str">
        <f>IF(Tableau517[[#This Row],[Matricule]]&gt;1,IF(COUNTIF(Tableau517[DateMatricule],Tableau517[[#This Row],[DateMatricule]])&gt;1,"Doublon",""),"")</f>
        <v/>
      </c>
    </row>
    <row r="177" spans="1:20" x14ac:dyDescent="0.25">
      <c r="A177" s="11" t="str">
        <f>IF(Tableau517[[#This Row],[Semaine]]="","",VLOOKUP(Tableau517[[#This Row],[Semaine]],Listes!$A:$B,2,FALSE))</f>
        <v/>
      </c>
      <c r="B177" s="11" t="str">
        <f>IF(ISBLANK(Tableau517[[#This Row],[Matricule]]),"",VLOOKUP(Tableau517[[#This Row],[Matricule]],#REF!,2,FALSE))</f>
        <v/>
      </c>
      <c r="C177" s="11" t="str">
        <f>IF(ISBLANK(Tableau517[[#This Row],[Matricule]]),"",VLOOKUP(Tableau517[[#This Row],[Matricule]],#REF!,3,FALSE))</f>
        <v/>
      </c>
      <c r="D177" s="11" t="str">
        <f>CONCATENATE(Tableau517[[#This Row],[Semaine]],Tableau517[[#This Row],[Matricule]])</f>
        <v/>
      </c>
      <c r="H177" s="8"/>
      <c r="I177" s="8"/>
      <c r="J177" s="8"/>
      <c r="K177" s="8"/>
      <c r="L177" s="8"/>
      <c r="M177" s="8"/>
      <c r="N177" s="8"/>
      <c r="O177" s="14">
        <f>COUNTIF(Tableau517[[#This Row],[Lundi]:[Dimanche]],"&gt;0")</f>
        <v>0</v>
      </c>
      <c r="P177" s="14">
        <f>SUM(Tableau517[[#This Row],[Lundi]:[Dimanche]])</f>
        <v>0</v>
      </c>
      <c r="Q177" s="14">
        <f>COUNTIF(Tableau517[[#This Row],[Lundi]:[Dimanche]],"&gt;=100")*1000</f>
        <v>0</v>
      </c>
      <c r="R177" s="14">
        <f t="shared" si="4"/>
        <v>0</v>
      </c>
      <c r="S177" s="14">
        <f t="shared" si="5"/>
        <v>0</v>
      </c>
      <c r="T177" s="15" t="str">
        <f>IF(Tableau517[[#This Row],[Matricule]]&gt;1,IF(COUNTIF(Tableau517[DateMatricule],Tableau517[[#This Row],[DateMatricule]])&gt;1,"Doublon",""),"")</f>
        <v/>
      </c>
    </row>
    <row r="178" spans="1:20" x14ac:dyDescent="0.25">
      <c r="A178" s="11" t="str">
        <f>IF(Tableau517[[#This Row],[Semaine]]="","",VLOOKUP(Tableau517[[#This Row],[Semaine]],Listes!$A:$B,2,FALSE))</f>
        <v/>
      </c>
      <c r="B178" s="11" t="str">
        <f>IF(ISBLANK(Tableau517[[#This Row],[Matricule]]),"",VLOOKUP(Tableau517[[#This Row],[Matricule]],#REF!,2,FALSE))</f>
        <v/>
      </c>
      <c r="C178" s="11" t="str">
        <f>IF(ISBLANK(Tableau517[[#This Row],[Matricule]]),"",VLOOKUP(Tableau517[[#This Row],[Matricule]],#REF!,3,FALSE))</f>
        <v/>
      </c>
      <c r="D178" s="11" t="str">
        <f>CONCATENATE(Tableau517[[#This Row],[Semaine]],Tableau517[[#This Row],[Matricule]])</f>
        <v/>
      </c>
      <c r="H178" s="8"/>
      <c r="I178" s="8"/>
      <c r="J178" s="8"/>
      <c r="K178" s="8"/>
      <c r="L178" s="8"/>
      <c r="M178" s="8"/>
      <c r="N178" s="8"/>
      <c r="O178" s="14">
        <f>COUNTIF(Tableau517[[#This Row],[Lundi]:[Dimanche]],"&gt;0")</f>
        <v>0</v>
      </c>
      <c r="P178" s="14">
        <f>SUM(Tableau517[[#This Row],[Lundi]:[Dimanche]])</f>
        <v>0</v>
      </c>
      <c r="Q178" s="14">
        <f>COUNTIF(Tableau517[[#This Row],[Lundi]:[Dimanche]],"&gt;=100")*1000</f>
        <v>0</v>
      </c>
      <c r="R178" s="14">
        <f t="shared" si="4"/>
        <v>0</v>
      </c>
      <c r="S178" s="14">
        <f t="shared" si="5"/>
        <v>0</v>
      </c>
      <c r="T178" s="15" t="str">
        <f>IF(Tableau517[[#This Row],[Matricule]]&gt;1,IF(COUNTIF(Tableau517[DateMatricule],Tableau517[[#This Row],[DateMatricule]])&gt;1,"Doublon",""),"")</f>
        <v/>
      </c>
    </row>
    <row r="179" spans="1:20" x14ac:dyDescent="0.25">
      <c r="A179" s="11" t="str">
        <f>IF(Tableau517[[#This Row],[Semaine]]="","",VLOOKUP(Tableau517[[#This Row],[Semaine]],Listes!$A:$B,2,FALSE))</f>
        <v/>
      </c>
      <c r="B179" s="11" t="str">
        <f>IF(ISBLANK(Tableau517[[#This Row],[Matricule]]),"",VLOOKUP(Tableau517[[#This Row],[Matricule]],#REF!,2,FALSE))</f>
        <v/>
      </c>
      <c r="C179" s="11" t="str">
        <f>IF(ISBLANK(Tableau517[[#This Row],[Matricule]]),"",VLOOKUP(Tableau517[[#This Row],[Matricule]],#REF!,3,FALSE))</f>
        <v/>
      </c>
      <c r="D179" s="11" t="str">
        <f>CONCATENATE(Tableau517[[#This Row],[Semaine]],Tableau517[[#This Row],[Matricule]])</f>
        <v/>
      </c>
      <c r="H179" s="8"/>
      <c r="I179" s="8"/>
      <c r="J179" s="8"/>
      <c r="K179" s="8"/>
      <c r="L179" s="8"/>
      <c r="M179" s="8"/>
      <c r="N179" s="8"/>
      <c r="O179" s="14">
        <f>COUNTIF(Tableau517[[#This Row],[Lundi]:[Dimanche]],"&gt;0")</f>
        <v>0</v>
      </c>
      <c r="P179" s="14">
        <f>SUM(Tableau517[[#This Row],[Lundi]:[Dimanche]])</f>
        <v>0</v>
      </c>
      <c r="Q179" s="14">
        <f>COUNTIF(Tableau517[[#This Row],[Lundi]:[Dimanche]],"&gt;=100")*1000</f>
        <v>0</v>
      </c>
      <c r="R179" s="14">
        <f t="shared" si="4"/>
        <v>0</v>
      </c>
      <c r="S179" s="14">
        <f t="shared" si="5"/>
        <v>0</v>
      </c>
      <c r="T179" s="15" t="str">
        <f>IF(Tableau517[[#This Row],[Matricule]]&gt;1,IF(COUNTIF(Tableau517[DateMatricule],Tableau517[[#This Row],[DateMatricule]])&gt;1,"Doublon",""),"")</f>
        <v/>
      </c>
    </row>
    <row r="180" spans="1:20" x14ac:dyDescent="0.25">
      <c r="A180" s="11" t="str">
        <f>IF(Tableau517[[#This Row],[Semaine]]="","",VLOOKUP(Tableau517[[#This Row],[Semaine]],Listes!$A:$B,2,FALSE))</f>
        <v/>
      </c>
      <c r="B180" s="11" t="str">
        <f>IF(ISBLANK(Tableau517[[#This Row],[Matricule]]),"",VLOOKUP(Tableau517[[#This Row],[Matricule]],#REF!,2,FALSE))</f>
        <v/>
      </c>
      <c r="C180" s="11" t="str">
        <f>IF(ISBLANK(Tableau517[[#This Row],[Matricule]]),"",VLOOKUP(Tableau517[[#This Row],[Matricule]],#REF!,3,FALSE))</f>
        <v/>
      </c>
      <c r="D180" s="11" t="str">
        <f>CONCATENATE(Tableau517[[#This Row],[Semaine]],Tableau517[[#This Row],[Matricule]])</f>
        <v/>
      </c>
      <c r="H180" s="8"/>
      <c r="I180" s="8"/>
      <c r="J180" s="8"/>
      <c r="K180" s="8"/>
      <c r="L180" s="8"/>
      <c r="M180" s="8"/>
      <c r="N180" s="8"/>
      <c r="O180" s="14">
        <f>COUNTIF(Tableau517[[#This Row],[Lundi]:[Dimanche]],"&gt;0")</f>
        <v>0</v>
      </c>
      <c r="P180" s="14">
        <f>SUM(Tableau517[[#This Row],[Lundi]:[Dimanche]])</f>
        <v>0</v>
      </c>
      <c r="Q180" s="14">
        <f>COUNTIF(Tableau517[[#This Row],[Lundi]:[Dimanche]],"&gt;=100")*1000</f>
        <v>0</v>
      </c>
      <c r="R180" s="14">
        <f t="shared" si="4"/>
        <v>0</v>
      </c>
      <c r="S180" s="14">
        <f t="shared" si="5"/>
        <v>0</v>
      </c>
      <c r="T180" s="15" t="str">
        <f>IF(Tableau517[[#This Row],[Matricule]]&gt;1,IF(COUNTIF(Tableau517[DateMatricule],Tableau517[[#This Row],[DateMatricule]])&gt;1,"Doublon",""),"")</f>
        <v/>
      </c>
    </row>
    <row r="181" spans="1:20" x14ac:dyDescent="0.25">
      <c r="A181" s="11" t="str">
        <f>IF(Tableau517[[#This Row],[Semaine]]="","",VLOOKUP(Tableau517[[#This Row],[Semaine]],Listes!$A:$B,2,FALSE))</f>
        <v/>
      </c>
      <c r="B181" s="11" t="str">
        <f>IF(ISBLANK(Tableau517[[#This Row],[Matricule]]),"",VLOOKUP(Tableau517[[#This Row],[Matricule]],#REF!,2,FALSE))</f>
        <v/>
      </c>
      <c r="C181" s="11" t="str">
        <f>IF(ISBLANK(Tableau517[[#This Row],[Matricule]]),"",VLOOKUP(Tableau517[[#This Row],[Matricule]],#REF!,3,FALSE))</f>
        <v/>
      </c>
      <c r="D181" s="11" t="str">
        <f>CONCATENATE(Tableau517[[#This Row],[Semaine]],Tableau517[[#This Row],[Matricule]])</f>
        <v/>
      </c>
      <c r="H181" s="8"/>
      <c r="I181" s="8"/>
      <c r="J181" s="8"/>
      <c r="K181" s="8"/>
      <c r="L181" s="8"/>
      <c r="M181" s="8"/>
      <c r="N181" s="8"/>
      <c r="O181" s="14">
        <f>COUNTIF(Tableau517[[#This Row],[Lundi]:[Dimanche]],"&gt;0")</f>
        <v>0</v>
      </c>
      <c r="P181" s="14">
        <f>SUM(Tableau517[[#This Row],[Lundi]:[Dimanche]])</f>
        <v>0</v>
      </c>
      <c r="Q181" s="14">
        <f>COUNTIF(Tableau517[[#This Row],[Lundi]:[Dimanche]],"&gt;=100")*1000</f>
        <v>0</v>
      </c>
      <c r="R181" s="14">
        <f t="shared" si="4"/>
        <v>0</v>
      </c>
      <c r="S181" s="14">
        <f t="shared" si="5"/>
        <v>0</v>
      </c>
      <c r="T181" s="15" t="str">
        <f>IF(Tableau517[[#This Row],[Matricule]]&gt;1,IF(COUNTIF(Tableau517[DateMatricule],Tableau517[[#This Row],[DateMatricule]])&gt;1,"Doublon",""),"")</f>
        <v/>
      </c>
    </row>
    <row r="182" spans="1:20" x14ac:dyDescent="0.25">
      <c r="A182" s="11" t="str">
        <f>IF(Tableau517[[#This Row],[Semaine]]="","",VLOOKUP(Tableau517[[#This Row],[Semaine]],Listes!$A:$B,2,FALSE))</f>
        <v/>
      </c>
      <c r="B182" s="11" t="str">
        <f>IF(ISBLANK(Tableau517[[#This Row],[Matricule]]),"",VLOOKUP(Tableau517[[#This Row],[Matricule]],#REF!,2,FALSE))</f>
        <v/>
      </c>
      <c r="C182" s="11" t="str">
        <f>IF(ISBLANK(Tableau517[[#This Row],[Matricule]]),"",VLOOKUP(Tableau517[[#This Row],[Matricule]],#REF!,3,FALSE))</f>
        <v/>
      </c>
      <c r="D182" s="11" t="str">
        <f>CONCATENATE(Tableau517[[#This Row],[Semaine]],Tableau517[[#This Row],[Matricule]])</f>
        <v/>
      </c>
      <c r="H182" s="8"/>
      <c r="I182" s="8"/>
      <c r="J182" s="8"/>
      <c r="K182" s="8"/>
      <c r="L182" s="8"/>
      <c r="M182" s="8"/>
      <c r="N182" s="8"/>
      <c r="O182" s="14">
        <f>COUNTIF(Tableau517[[#This Row],[Lundi]:[Dimanche]],"&gt;0")</f>
        <v>0</v>
      </c>
      <c r="P182" s="14">
        <f>SUM(Tableau517[[#This Row],[Lundi]:[Dimanche]])</f>
        <v>0</v>
      </c>
      <c r="Q182" s="14">
        <f>COUNTIF(Tableau517[[#This Row],[Lundi]:[Dimanche]],"&gt;=100")*1000</f>
        <v>0</v>
      </c>
      <c r="R182" s="14">
        <f t="shared" si="4"/>
        <v>0</v>
      </c>
      <c r="S182" s="14">
        <f t="shared" si="5"/>
        <v>0</v>
      </c>
      <c r="T182" s="15" t="str">
        <f>IF(Tableau517[[#This Row],[Matricule]]&gt;1,IF(COUNTIF(Tableau517[DateMatricule],Tableau517[[#This Row],[DateMatricule]])&gt;1,"Doublon",""),"")</f>
        <v/>
      </c>
    </row>
    <row r="183" spans="1:20" x14ac:dyDescent="0.25">
      <c r="A183" s="11" t="str">
        <f>IF(Tableau517[[#This Row],[Semaine]]="","",VLOOKUP(Tableau517[[#This Row],[Semaine]],Listes!$A:$B,2,FALSE))</f>
        <v/>
      </c>
      <c r="B183" s="11" t="str">
        <f>IF(ISBLANK(Tableau517[[#This Row],[Matricule]]),"",VLOOKUP(Tableau517[[#This Row],[Matricule]],#REF!,2,FALSE))</f>
        <v/>
      </c>
      <c r="C183" s="11" t="str">
        <f>IF(ISBLANK(Tableau517[[#This Row],[Matricule]]),"",VLOOKUP(Tableau517[[#This Row],[Matricule]],#REF!,3,FALSE))</f>
        <v/>
      </c>
      <c r="D183" s="11" t="str">
        <f>CONCATENATE(Tableau517[[#This Row],[Semaine]],Tableau517[[#This Row],[Matricule]])</f>
        <v/>
      </c>
      <c r="H183" s="8"/>
      <c r="I183" s="8"/>
      <c r="J183" s="8"/>
      <c r="K183" s="8"/>
      <c r="L183" s="8"/>
      <c r="M183" s="8"/>
      <c r="N183" s="8"/>
      <c r="O183" s="14">
        <f>COUNTIF(Tableau517[[#This Row],[Lundi]:[Dimanche]],"&gt;0")</f>
        <v>0</v>
      </c>
      <c r="P183" s="14">
        <f>SUM(Tableau517[[#This Row],[Lundi]:[Dimanche]])</f>
        <v>0</v>
      </c>
      <c r="Q183" s="14">
        <f>COUNTIF(Tableau517[[#This Row],[Lundi]:[Dimanche]],"&gt;=100")*1000</f>
        <v>0</v>
      </c>
      <c r="R183" s="14">
        <f t="shared" si="4"/>
        <v>0</v>
      </c>
      <c r="S183" s="14">
        <f t="shared" si="5"/>
        <v>0</v>
      </c>
      <c r="T183" s="15" t="str">
        <f>IF(Tableau517[[#This Row],[Matricule]]&gt;1,IF(COUNTIF(Tableau517[DateMatricule],Tableau517[[#This Row],[DateMatricule]])&gt;1,"Doublon",""),"")</f>
        <v/>
      </c>
    </row>
    <row r="184" spans="1:20" x14ac:dyDescent="0.25">
      <c r="A184" s="11" t="str">
        <f>IF(Tableau517[[#This Row],[Semaine]]="","",VLOOKUP(Tableau517[[#This Row],[Semaine]],Listes!$A:$B,2,FALSE))</f>
        <v/>
      </c>
      <c r="B184" s="11" t="str">
        <f>IF(ISBLANK(Tableau517[[#This Row],[Matricule]]),"",VLOOKUP(Tableau517[[#This Row],[Matricule]],#REF!,2,FALSE))</f>
        <v/>
      </c>
      <c r="C184" s="11" t="str">
        <f>IF(ISBLANK(Tableau517[[#This Row],[Matricule]]),"",VLOOKUP(Tableau517[[#This Row],[Matricule]],#REF!,3,FALSE))</f>
        <v/>
      </c>
      <c r="D184" s="11" t="str">
        <f>CONCATENATE(Tableau517[[#This Row],[Semaine]],Tableau517[[#This Row],[Matricule]])</f>
        <v/>
      </c>
      <c r="H184" s="8"/>
      <c r="I184" s="8"/>
      <c r="J184" s="8"/>
      <c r="K184" s="8"/>
      <c r="L184" s="8"/>
      <c r="M184" s="8"/>
      <c r="N184" s="8"/>
      <c r="O184" s="14">
        <f>COUNTIF(Tableau517[[#This Row],[Lundi]:[Dimanche]],"&gt;0")</f>
        <v>0</v>
      </c>
      <c r="P184" s="14">
        <f>SUM(Tableau517[[#This Row],[Lundi]:[Dimanche]])</f>
        <v>0</v>
      </c>
      <c r="Q184" s="14">
        <f>COUNTIF(Tableau517[[#This Row],[Lundi]:[Dimanche]],"&gt;=100")*1000</f>
        <v>0</v>
      </c>
      <c r="R184" s="14">
        <f t="shared" si="4"/>
        <v>0</v>
      </c>
      <c r="S184" s="14">
        <f t="shared" si="5"/>
        <v>0</v>
      </c>
      <c r="T184" s="15" t="str">
        <f>IF(Tableau517[[#This Row],[Matricule]]&gt;1,IF(COUNTIF(Tableau517[DateMatricule],Tableau517[[#This Row],[DateMatricule]])&gt;1,"Doublon",""),"")</f>
        <v/>
      </c>
    </row>
    <row r="185" spans="1:20" x14ac:dyDescent="0.25">
      <c r="A185" s="11" t="str">
        <f>IF(Tableau517[[#This Row],[Semaine]]="","",VLOOKUP(Tableau517[[#This Row],[Semaine]],Listes!$A:$B,2,FALSE))</f>
        <v/>
      </c>
      <c r="B185" s="11" t="str">
        <f>IF(ISBLANK(Tableau517[[#This Row],[Matricule]]),"",VLOOKUP(Tableau517[[#This Row],[Matricule]],#REF!,2,FALSE))</f>
        <v/>
      </c>
      <c r="C185" s="11" t="str">
        <f>IF(ISBLANK(Tableau517[[#This Row],[Matricule]]),"",VLOOKUP(Tableau517[[#This Row],[Matricule]],#REF!,3,FALSE))</f>
        <v/>
      </c>
      <c r="D185" s="11" t="str">
        <f>CONCATENATE(Tableau517[[#This Row],[Semaine]],Tableau517[[#This Row],[Matricule]])</f>
        <v/>
      </c>
      <c r="H185" s="8"/>
      <c r="I185" s="8"/>
      <c r="J185" s="8"/>
      <c r="K185" s="8"/>
      <c r="L185" s="8"/>
      <c r="M185" s="8"/>
      <c r="N185" s="8"/>
      <c r="O185" s="14">
        <f>COUNTIF(Tableau517[[#This Row],[Lundi]:[Dimanche]],"&gt;0")</f>
        <v>0</v>
      </c>
      <c r="P185" s="14">
        <f>SUM(Tableau517[[#This Row],[Lundi]:[Dimanche]])</f>
        <v>0</v>
      </c>
      <c r="Q185" s="14">
        <f>COUNTIF(Tableau517[[#This Row],[Lundi]:[Dimanche]],"&gt;=100")*1000</f>
        <v>0</v>
      </c>
      <c r="R185" s="14">
        <f t="shared" si="4"/>
        <v>0</v>
      </c>
      <c r="S185" s="14">
        <f t="shared" si="5"/>
        <v>0</v>
      </c>
      <c r="T185" s="15" t="str">
        <f>IF(Tableau517[[#This Row],[Matricule]]&gt;1,IF(COUNTIF(Tableau517[DateMatricule],Tableau517[[#This Row],[DateMatricule]])&gt;1,"Doublon",""),"")</f>
        <v/>
      </c>
    </row>
    <row r="186" spans="1:20" x14ac:dyDescent="0.25">
      <c r="A186" s="11" t="str">
        <f>IF(Tableau517[[#This Row],[Semaine]]="","",VLOOKUP(Tableau517[[#This Row],[Semaine]],Listes!$A:$B,2,FALSE))</f>
        <v/>
      </c>
      <c r="B186" s="11" t="str">
        <f>IF(ISBLANK(Tableau517[[#This Row],[Matricule]]),"",VLOOKUP(Tableau517[[#This Row],[Matricule]],#REF!,2,FALSE))</f>
        <v/>
      </c>
      <c r="C186" s="11" t="str">
        <f>IF(ISBLANK(Tableau517[[#This Row],[Matricule]]),"",VLOOKUP(Tableau517[[#This Row],[Matricule]],#REF!,3,FALSE))</f>
        <v/>
      </c>
      <c r="D186" s="11" t="str">
        <f>CONCATENATE(Tableau517[[#This Row],[Semaine]],Tableau517[[#This Row],[Matricule]])</f>
        <v/>
      </c>
      <c r="H186" s="8"/>
      <c r="I186" s="8"/>
      <c r="J186" s="8"/>
      <c r="K186" s="8"/>
      <c r="L186" s="8"/>
      <c r="M186" s="8"/>
      <c r="N186" s="8"/>
      <c r="O186" s="14">
        <f>COUNTIF(Tableau517[[#This Row],[Lundi]:[Dimanche]],"&gt;0")</f>
        <v>0</v>
      </c>
      <c r="P186" s="14">
        <f>SUM(Tableau517[[#This Row],[Lundi]:[Dimanche]])</f>
        <v>0</v>
      </c>
      <c r="Q186" s="14">
        <f>COUNTIF(Tableau517[[#This Row],[Lundi]:[Dimanche]],"&gt;=100")*1000</f>
        <v>0</v>
      </c>
      <c r="R186" s="14">
        <f t="shared" si="4"/>
        <v>0</v>
      </c>
      <c r="S186" s="14">
        <f t="shared" si="5"/>
        <v>0</v>
      </c>
      <c r="T186" s="15" t="str">
        <f>IF(Tableau517[[#This Row],[Matricule]]&gt;1,IF(COUNTIF(Tableau517[DateMatricule],Tableau517[[#This Row],[DateMatricule]])&gt;1,"Doublon",""),"")</f>
        <v/>
      </c>
    </row>
    <row r="187" spans="1:20" x14ac:dyDescent="0.25">
      <c r="A187" s="11" t="str">
        <f>IF(Tableau517[[#This Row],[Semaine]]="","",VLOOKUP(Tableau517[[#This Row],[Semaine]],Listes!$A:$B,2,FALSE))</f>
        <v/>
      </c>
      <c r="B187" s="11" t="str">
        <f>IF(ISBLANK(Tableau517[[#This Row],[Matricule]]),"",VLOOKUP(Tableau517[[#This Row],[Matricule]],#REF!,2,FALSE))</f>
        <v/>
      </c>
      <c r="C187" s="11" t="str">
        <f>IF(ISBLANK(Tableau517[[#This Row],[Matricule]]),"",VLOOKUP(Tableau517[[#This Row],[Matricule]],#REF!,3,FALSE))</f>
        <v/>
      </c>
      <c r="D187" s="11" t="str">
        <f>CONCATENATE(Tableau517[[#This Row],[Semaine]],Tableau517[[#This Row],[Matricule]])</f>
        <v/>
      </c>
      <c r="H187" s="8"/>
      <c r="I187" s="8"/>
      <c r="J187" s="8"/>
      <c r="K187" s="8"/>
      <c r="L187" s="8"/>
      <c r="M187" s="8"/>
      <c r="N187" s="8"/>
      <c r="O187" s="14">
        <f>COUNTIF(Tableau517[[#This Row],[Lundi]:[Dimanche]],"&gt;0")</f>
        <v>0</v>
      </c>
      <c r="P187" s="14">
        <f>SUM(Tableau517[[#This Row],[Lundi]:[Dimanche]])</f>
        <v>0</v>
      </c>
      <c r="Q187" s="14">
        <f>COUNTIF(Tableau517[[#This Row],[Lundi]:[Dimanche]],"&gt;=100")*1000</f>
        <v>0</v>
      </c>
      <c r="R187" s="14">
        <f t="shared" si="4"/>
        <v>0</v>
      </c>
      <c r="S187" s="14">
        <f t="shared" si="5"/>
        <v>0</v>
      </c>
      <c r="T187" s="15" t="str">
        <f>IF(Tableau517[[#This Row],[Matricule]]&gt;1,IF(COUNTIF(Tableau517[DateMatricule],Tableau517[[#This Row],[DateMatricule]])&gt;1,"Doublon",""),"")</f>
        <v/>
      </c>
    </row>
    <row r="188" spans="1:20" x14ac:dyDescent="0.25">
      <c r="A188" s="11" t="str">
        <f>IF(Tableau517[[#This Row],[Semaine]]="","",VLOOKUP(Tableau517[[#This Row],[Semaine]],Listes!$A:$B,2,FALSE))</f>
        <v/>
      </c>
      <c r="B188" s="11" t="str">
        <f>IF(ISBLANK(Tableau517[[#This Row],[Matricule]]),"",VLOOKUP(Tableau517[[#This Row],[Matricule]],#REF!,2,FALSE))</f>
        <v/>
      </c>
      <c r="C188" s="11" t="str">
        <f>IF(ISBLANK(Tableau517[[#This Row],[Matricule]]),"",VLOOKUP(Tableau517[[#This Row],[Matricule]],#REF!,3,FALSE))</f>
        <v/>
      </c>
      <c r="D188" s="11" t="str">
        <f>CONCATENATE(Tableau517[[#This Row],[Semaine]],Tableau517[[#This Row],[Matricule]])</f>
        <v/>
      </c>
      <c r="H188" s="8"/>
      <c r="I188" s="8"/>
      <c r="J188" s="8"/>
      <c r="K188" s="8"/>
      <c r="L188" s="8"/>
      <c r="M188" s="8"/>
      <c r="N188" s="8"/>
      <c r="O188" s="14">
        <f>COUNTIF(Tableau517[[#This Row],[Lundi]:[Dimanche]],"&gt;0")</f>
        <v>0</v>
      </c>
      <c r="P188" s="14">
        <f>SUM(Tableau517[[#This Row],[Lundi]:[Dimanche]])</f>
        <v>0</v>
      </c>
      <c r="Q188" s="14">
        <f>COUNTIF(Tableau517[[#This Row],[Lundi]:[Dimanche]],"&gt;=100")*1000</f>
        <v>0</v>
      </c>
      <c r="R188" s="14">
        <f t="shared" si="4"/>
        <v>0</v>
      </c>
      <c r="S188" s="14">
        <f t="shared" si="5"/>
        <v>0</v>
      </c>
      <c r="T188" s="15" t="str">
        <f>IF(Tableau517[[#This Row],[Matricule]]&gt;1,IF(COUNTIF(Tableau517[DateMatricule],Tableau517[[#This Row],[DateMatricule]])&gt;1,"Doublon",""),"")</f>
        <v/>
      </c>
    </row>
    <row r="189" spans="1:20" x14ac:dyDescent="0.25">
      <c r="A189" s="11" t="str">
        <f>IF(Tableau517[[#This Row],[Semaine]]="","",VLOOKUP(Tableau517[[#This Row],[Semaine]],Listes!$A:$B,2,FALSE))</f>
        <v/>
      </c>
      <c r="B189" s="11" t="str">
        <f>IF(ISBLANK(Tableau517[[#This Row],[Matricule]]),"",VLOOKUP(Tableau517[[#This Row],[Matricule]],#REF!,2,FALSE))</f>
        <v/>
      </c>
      <c r="C189" s="11" t="str">
        <f>IF(ISBLANK(Tableau517[[#This Row],[Matricule]]),"",VLOOKUP(Tableau517[[#This Row],[Matricule]],#REF!,3,FALSE))</f>
        <v/>
      </c>
      <c r="D189" s="11" t="str">
        <f>CONCATENATE(Tableau517[[#This Row],[Semaine]],Tableau517[[#This Row],[Matricule]])</f>
        <v/>
      </c>
      <c r="H189" s="8"/>
      <c r="I189" s="8"/>
      <c r="J189" s="8"/>
      <c r="K189" s="8"/>
      <c r="L189" s="8"/>
      <c r="M189" s="8"/>
      <c r="N189" s="8"/>
      <c r="O189" s="14">
        <f>COUNTIF(Tableau517[[#This Row],[Lundi]:[Dimanche]],"&gt;0")</f>
        <v>0</v>
      </c>
      <c r="P189" s="14">
        <f>SUM(Tableau517[[#This Row],[Lundi]:[Dimanche]])</f>
        <v>0</v>
      </c>
      <c r="Q189" s="14">
        <f>COUNTIF(Tableau517[[#This Row],[Lundi]:[Dimanche]],"&gt;=100")*1000</f>
        <v>0</v>
      </c>
      <c r="R189" s="14">
        <f t="shared" si="4"/>
        <v>0</v>
      </c>
      <c r="S189" s="14">
        <f t="shared" si="5"/>
        <v>0</v>
      </c>
      <c r="T189" s="15" t="str">
        <f>IF(Tableau517[[#This Row],[Matricule]]&gt;1,IF(COUNTIF(Tableau517[DateMatricule],Tableau517[[#This Row],[DateMatricule]])&gt;1,"Doublon",""),"")</f>
        <v/>
      </c>
    </row>
    <row r="190" spans="1:20" x14ac:dyDescent="0.25">
      <c r="A190" s="11" t="str">
        <f>IF(Tableau517[[#This Row],[Semaine]]="","",VLOOKUP(Tableau517[[#This Row],[Semaine]],Listes!$A:$B,2,FALSE))</f>
        <v/>
      </c>
      <c r="B190" s="11" t="str">
        <f>IF(ISBLANK(Tableau517[[#This Row],[Matricule]]),"",VLOOKUP(Tableau517[[#This Row],[Matricule]],#REF!,2,FALSE))</f>
        <v/>
      </c>
      <c r="C190" s="11" t="str">
        <f>IF(ISBLANK(Tableau517[[#This Row],[Matricule]]),"",VLOOKUP(Tableau517[[#This Row],[Matricule]],#REF!,3,FALSE))</f>
        <v/>
      </c>
      <c r="D190" s="11" t="str">
        <f>CONCATENATE(Tableau517[[#This Row],[Semaine]],Tableau517[[#This Row],[Matricule]])</f>
        <v/>
      </c>
      <c r="H190" s="8"/>
      <c r="I190" s="8"/>
      <c r="J190" s="8"/>
      <c r="K190" s="8"/>
      <c r="L190" s="8"/>
      <c r="M190" s="8"/>
      <c r="N190" s="8"/>
      <c r="O190" s="14">
        <f>COUNTIF(Tableau517[[#This Row],[Lundi]:[Dimanche]],"&gt;0")</f>
        <v>0</v>
      </c>
      <c r="P190" s="14">
        <f>SUM(Tableau517[[#This Row],[Lundi]:[Dimanche]])</f>
        <v>0</v>
      </c>
      <c r="Q190" s="14">
        <f>COUNTIF(Tableau517[[#This Row],[Lundi]:[Dimanche]],"&gt;=100")*1000</f>
        <v>0</v>
      </c>
      <c r="R190" s="14">
        <f t="shared" si="4"/>
        <v>0</v>
      </c>
      <c r="S190" s="14">
        <f t="shared" si="5"/>
        <v>0</v>
      </c>
      <c r="T190" s="15" t="str">
        <f>IF(Tableau517[[#This Row],[Matricule]]&gt;1,IF(COUNTIF(Tableau517[DateMatricule],Tableau517[[#This Row],[DateMatricule]])&gt;1,"Doublon",""),"")</f>
        <v/>
      </c>
    </row>
    <row r="191" spans="1:20" x14ac:dyDescent="0.25">
      <c r="A191" s="11" t="str">
        <f>IF(Tableau517[[#This Row],[Semaine]]="","",VLOOKUP(Tableau517[[#This Row],[Semaine]],Listes!$A:$B,2,FALSE))</f>
        <v/>
      </c>
      <c r="B191" s="11" t="str">
        <f>IF(ISBLANK(Tableau517[[#This Row],[Matricule]]),"",VLOOKUP(Tableau517[[#This Row],[Matricule]],#REF!,2,FALSE))</f>
        <v/>
      </c>
      <c r="C191" s="11" t="str">
        <f>IF(ISBLANK(Tableau517[[#This Row],[Matricule]]),"",VLOOKUP(Tableau517[[#This Row],[Matricule]],#REF!,3,FALSE))</f>
        <v/>
      </c>
      <c r="D191" s="11" t="str">
        <f>CONCATENATE(Tableau517[[#This Row],[Semaine]],Tableau517[[#This Row],[Matricule]])</f>
        <v/>
      </c>
      <c r="H191" s="8"/>
      <c r="I191" s="8"/>
      <c r="J191" s="8"/>
      <c r="K191" s="8"/>
      <c r="L191" s="8"/>
      <c r="M191" s="8"/>
      <c r="N191" s="8"/>
      <c r="O191" s="14">
        <f>COUNTIF(Tableau517[[#This Row],[Lundi]:[Dimanche]],"&gt;0")</f>
        <v>0</v>
      </c>
      <c r="P191" s="14">
        <f>SUM(Tableau517[[#This Row],[Lundi]:[Dimanche]])</f>
        <v>0</v>
      </c>
      <c r="Q191" s="14">
        <f>COUNTIF(Tableau517[[#This Row],[Lundi]:[Dimanche]],"&gt;=100")*1000</f>
        <v>0</v>
      </c>
      <c r="R191" s="14">
        <f t="shared" si="4"/>
        <v>0</v>
      </c>
      <c r="S191" s="14">
        <f t="shared" si="5"/>
        <v>0</v>
      </c>
      <c r="T191" s="15" t="str">
        <f>IF(Tableau517[[#This Row],[Matricule]]&gt;1,IF(COUNTIF(Tableau517[DateMatricule],Tableau517[[#This Row],[DateMatricule]])&gt;1,"Doublon",""),"")</f>
        <v/>
      </c>
    </row>
    <row r="192" spans="1:20" x14ac:dyDescent="0.25">
      <c r="A192" s="11" t="str">
        <f>IF(Tableau517[[#This Row],[Semaine]]="","",VLOOKUP(Tableau517[[#This Row],[Semaine]],Listes!$A:$B,2,FALSE))</f>
        <v/>
      </c>
      <c r="B192" s="11" t="str">
        <f>IF(ISBLANK(Tableau517[[#This Row],[Matricule]]),"",VLOOKUP(Tableau517[[#This Row],[Matricule]],#REF!,2,FALSE))</f>
        <v/>
      </c>
      <c r="C192" s="11" t="str">
        <f>IF(ISBLANK(Tableau517[[#This Row],[Matricule]]),"",VLOOKUP(Tableau517[[#This Row],[Matricule]],#REF!,3,FALSE))</f>
        <v/>
      </c>
      <c r="D192" s="11" t="str">
        <f>CONCATENATE(Tableau517[[#This Row],[Semaine]],Tableau517[[#This Row],[Matricule]])</f>
        <v/>
      </c>
      <c r="H192" s="8"/>
      <c r="I192" s="8"/>
      <c r="J192" s="8"/>
      <c r="K192" s="8"/>
      <c r="L192" s="8"/>
      <c r="M192" s="8"/>
      <c r="N192" s="8"/>
      <c r="O192" s="14">
        <f>COUNTIF(Tableau517[[#This Row],[Lundi]:[Dimanche]],"&gt;0")</f>
        <v>0</v>
      </c>
      <c r="P192" s="14">
        <f>SUM(Tableau517[[#This Row],[Lundi]:[Dimanche]])</f>
        <v>0</v>
      </c>
      <c r="Q192" s="14">
        <f>COUNTIF(Tableau517[[#This Row],[Lundi]:[Dimanche]],"&gt;=100")*1000</f>
        <v>0</v>
      </c>
      <c r="R192" s="14">
        <f t="shared" si="4"/>
        <v>0</v>
      </c>
      <c r="S192" s="14">
        <f t="shared" si="5"/>
        <v>0</v>
      </c>
      <c r="T192" s="15" t="str">
        <f>IF(Tableau517[[#This Row],[Matricule]]&gt;1,IF(COUNTIF(Tableau517[DateMatricule],Tableau517[[#This Row],[DateMatricule]])&gt;1,"Doublon",""),"")</f>
        <v/>
      </c>
    </row>
    <row r="193" spans="1:20" x14ac:dyDescent="0.25">
      <c r="A193" s="11" t="str">
        <f>IF(Tableau517[[#This Row],[Semaine]]="","",VLOOKUP(Tableau517[[#This Row],[Semaine]],Listes!$A:$B,2,FALSE))</f>
        <v/>
      </c>
      <c r="B193" s="11" t="str">
        <f>IF(ISBLANK(Tableau517[[#This Row],[Matricule]]),"",VLOOKUP(Tableau517[[#This Row],[Matricule]],#REF!,2,FALSE))</f>
        <v/>
      </c>
      <c r="C193" s="11" t="str">
        <f>IF(ISBLANK(Tableau517[[#This Row],[Matricule]]),"",VLOOKUP(Tableau517[[#This Row],[Matricule]],#REF!,3,FALSE))</f>
        <v/>
      </c>
      <c r="D193" s="11" t="str">
        <f>CONCATENATE(Tableau517[[#This Row],[Semaine]],Tableau517[[#This Row],[Matricule]])</f>
        <v/>
      </c>
      <c r="H193" s="8"/>
      <c r="I193" s="8"/>
      <c r="J193" s="8"/>
      <c r="K193" s="8"/>
      <c r="L193" s="8"/>
      <c r="M193" s="8"/>
      <c r="N193" s="8"/>
      <c r="O193" s="14">
        <f>COUNTIF(Tableau517[[#This Row],[Lundi]:[Dimanche]],"&gt;0")</f>
        <v>0</v>
      </c>
      <c r="P193" s="14">
        <f>SUM(Tableau517[[#This Row],[Lundi]:[Dimanche]])</f>
        <v>0</v>
      </c>
      <c r="Q193" s="14">
        <f>COUNTIF(Tableau517[[#This Row],[Lundi]:[Dimanche]],"&gt;=100")*1000</f>
        <v>0</v>
      </c>
      <c r="R193" s="14">
        <f t="shared" si="4"/>
        <v>0</v>
      </c>
      <c r="S193" s="14">
        <f t="shared" si="5"/>
        <v>0</v>
      </c>
      <c r="T193" s="15" t="str">
        <f>IF(Tableau517[[#This Row],[Matricule]]&gt;1,IF(COUNTIF(Tableau517[DateMatricule],Tableau517[[#This Row],[DateMatricule]])&gt;1,"Doublon",""),"")</f>
        <v/>
      </c>
    </row>
    <row r="194" spans="1:20" x14ac:dyDescent="0.25">
      <c r="A194" s="11" t="str">
        <f>IF(Tableau517[[#This Row],[Semaine]]="","",VLOOKUP(Tableau517[[#This Row],[Semaine]],Listes!$A:$B,2,FALSE))</f>
        <v/>
      </c>
      <c r="B194" s="11" t="str">
        <f>IF(ISBLANK(Tableau517[[#This Row],[Matricule]]),"",VLOOKUP(Tableau517[[#This Row],[Matricule]],#REF!,2,FALSE))</f>
        <v/>
      </c>
      <c r="C194" s="11" t="str">
        <f>IF(ISBLANK(Tableau517[[#This Row],[Matricule]]),"",VLOOKUP(Tableau517[[#This Row],[Matricule]],#REF!,3,FALSE))</f>
        <v/>
      </c>
      <c r="D194" s="11" t="str">
        <f>CONCATENATE(Tableau517[[#This Row],[Semaine]],Tableau517[[#This Row],[Matricule]])</f>
        <v/>
      </c>
      <c r="H194" s="8"/>
      <c r="I194" s="8"/>
      <c r="J194" s="8"/>
      <c r="K194" s="8"/>
      <c r="L194" s="8"/>
      <c r="M194" s="8"/>
      <c r="N194" s="8"/>
      <c r="O194" s="14">
        <f>COUNTIF(Tableau517[[#This Row],[Lundi]:[Dimanche]],"&gt;0")</f>
        <v>0</v>
      </c>
      <c r="P194" s="14">
        <f>SUM(Tableau517[[#This Row],[Lundi]:[Dimanche]])</f>
        <v>0</v>
      </c>
      <c r="Q194" s="14">
        <f>COUNTIF(Tableau517[[#This Row],[Lundi]:[Dimanche]],"&gt;=100")*1000</f>
        <v>0</v>
      </c>
      <c r="R194" s="14">
        <f t="shared" si="4"/>
        <v>0</v>
      </c>
      <c r="S194" s="14">
        <f t="shared" si="5"/>
        <v>0</v>
      </c>
      <c r="T194" s="15" t="str">
        <f>IF(Tableau517[[#This Row],[Matricule]]&gt;1,IF(COUNTIF(Tableau517[DateMatricule],Tableau517[[#This Row],[DateMatricule]])&gt;1,"Doublon",""),"")</f>
        <v/>
      </c>
    </row>
    <row r="195" spans="1:20" x14ac:dyDescent="0.25">
      <c r="A195" s="11" t="str">
        <f>IF(Tableau517[[#This Row],[Semaine]]="","",VLOOKUP(Tableau517[[#This Row],[Semaine]],Listes!$A:$B,2,FALSE))</f>
        <v/>
      </c>
      <c r="B195" s="11" t="str">
        <f>IF(ISBLANK(Tableau517[[#This Row],[Matricule]]),"",VLOOKUP(Tableau517[[#This Row],[Matricule]],#REF!,2,FALSE))</f>
        <v/>
      </c>
      <c r="C195" s="11" t="str">
        <f>IF(ISBLANK(Tableau517[[#This Row],[Matricule]]),"",VLOOKUP(Tableau517[[#This Row],[Matricule]],#REF!,3,FALSE))</f>
        <v/>
      </c>
      <c r="D195" s="11" t="str">
        <f>CONCATENATE(Tableau517[[#This Row],[Semaine]],Tableau517[[#This Row],[Matricule]])</f>
        <v/>
      </c>
      <c r="H195" s="8"/>
      <c r="I195" s="8"/>
      <c r="J195" s="8"/>
      <c r="K195" s="8"/>
      <c r="L195" s="8"/>
      <c r="M195" s="8"/>
      <c r="N195" s="8"/>
      <c r="O195" s="14">
        <f>COUNTIF(Tableau517[[#This Row],[Lundi]:[Dimanche]],"&gt;0")</f>
        <v>0</v>
      </c>
      <c r="P195" s="14">
        <f>SUM(Tableau517[[#This Row],[Lundi]:[Dimanche]])</f>
        <v>0</v>
      </c>
      <c r="Q195" s="14">
        <f>COUNTIF(Tableau517[[#This Row],[Lundi]:[Dimanche]],"&gt;=100")*1000</f>
        <v>0</v>
      </c>
      <c r="R195" s="14">
        <f t="shared" ref="R195:R258" si="6">+IF(P195&gt;600,(P195-600)*40,0)</f>
        <v>0</v>
      </c>
      <c r="S195" s="14">
        <f t="shared" ref="S195:S258" si="7">+Q195+R195</f>
        <v>0</v>
      </c>
      <c r="T195" s="15" t="str">
        <f>IF(Tableau517[[#This Row],[Matricule]]&gt;1,IF(COUNTIF(Tableau517[DateMatricule],Tableau517[[#This Row],[DateMatricule]])&gt;1,"Doublon",""),"")</f>
        <v/>
      </c>
    </row>
    <row r="196" spans="1:20" x14ac:dyDescent="0.25">
      <c r="A196" s="11" t="str">
        <f>IF(Tableau517[[#This Row],[Semaine]]="","",VLOOKUP(Tableau517[[#This Row],[Semaine]],Listes!$A:$B,2,FALSE))</f>
        <v/>
      </c>
      <c r="B196" s="11" t="str">
        <f>IF(ISBLANK(Tableau517[[#This Row],[Matricule]]),"",VLOOKUP(Tableau517[[#This Row],[Matricule]],#REF!,2,FALSE))</f>
        <v/>
      </c>
      <c r="C196" s="11" t="str">
        <f>IF(ISBLANK(Tableau517[[#This Row],[Matricule]]),"",VLOOKUP(Tableau517[[#This Row],[Matricule]],#REF!,3,FALSE))</f>
        <v/>
      </c>
      <c r="D196" s="11" t="str">
        <f>CONCATENATE(Tableau517[[#This Row],[Semaine]],Tableau517[[#This Row],[Matricule]])</f>
        <v/>
      </c>
      <c r="H196" s="8"/>
      <c r="I196" s="8"/>
      <c r="J196" s="8"/>
      <c r="K196" s="8"/>
      <c r="L196" s="8"/>
      <c r="M196" s="8"/>
      <c r="N196" s="8"/>
      <c r="O196" s="14">
        <f>COUNTIF(Tableau517[[#This Row],[Lundi]:[Dimanche]],"&gt;0")</f>
        <v>0</v>
      </c>
      <c r="P196" s="14">
        <f>SUM(Tableau517[[#This Row],[Lundi]:[Dimanche]])</f>
        <v>0</v>
      </c>
      <c r="Q196" s="14">
        <f>COUNTIF(Tableau517[[#This Row],[Lundi]:[Dimanche]],"&gt;=100")*1000</f>
        <v>0</v>
      </c>
      <c r="R196" s="14">
        <f t="shared" si="6"/>
        <v>0</v>
      </c>
      <c r="S196" s="14">
        <f t="shared" si="7"/>
        <v>0</v>
      </c>
      <c r="T196" s="15" t="str">
        <f>IF(Tableau517[[#This Row],[Matricule]]&gt;1,IF(COUNTIF(Tableau517[DateMatricule],Tableau517[[#This Row],[DateMatricule]])&gt;1,"Doublon",""),"")</f>
        <v/>
      </c>
    </row>
    <row r="197" spans="1:20" x14ac:dyDescent="0.25">
      <c r="A197" s="11" t="str">
        <f>IF(Tableau517[[#This Row],[Semaine]]="","",VLOOKUP(Tableau517[[#This Row],[Semaine]],Listes!$A:$B,2,FALSE))</f>
        <v/>
      </c>
      <c r="B197" s="11" t="str">
        <f>IF(ISBLANK(Tableau517[[#This Row],[Matricule]]),"",VLOOKUP(Tableau517[[#This Row],[Matricule]],#REF!,2,FALSE))</f>
        <v/>
      </c>
      <c r="C197" s="11" t="str">
        <f>IF(ISBLANK(Tableau517[[#This Row],[Matricule]]),"",VLOOKUP(Tableau517[[#This Row],[Matricule]],#REF!,3,FALSE))</f>
        <v/>
      </c>
      <c r="D197" s="11" t="str">
        <f>CONCATENATE(Tableau517[[#This Row],[Semaine]],Tableau517[[#This Row],[Matricule]])</f>
        <v/>
      </c>
      <c r="H197" s="8"/>
      <c r="I197" s="8"/>
      <c r="J197" s="8"/>
      <c r="K197" s="8"/>
      <c r="L197" s="8"/>
      <c r="M197" s="8"/>
      <c r="N197" s="8"/>
      <c r="O197" s="14">
        <f>COUNTIF(Tableau517[[#This Row],[Lundi]:[Dimanche]],"&gt;0")</f>
        <v>0</v>
      </c>
      <c r="P197" s="14">
        <f>SUM(Tableau517[[#This Row],[Lundi]:[Dimanche]])</f>
        <v>0</v>
      </c>
      <c r="Q197" s="14">
        <f>COUNTIF(Tableau517[[#This Row],[Lundi]:[Dimanche]],"&gt;=100")*1000</f>
        <v>0</v>
      </c>
      <c r="R197" s="14">
        <f t="shared" si="6"/>
        <v>0</v>
      </c>
      <c r="S197" s="14">
        <f t="shared" si="7"/>
        <v>0</v>
      </c>
      <c r="T197" s="15" t="str">
        <f>IF(Tableau517[[#This Row],[Matricule]]&gt;1,IF(COUNTIF(Tableau517[DateMatricule],Tableau517[[#This Row],[DateMatricule]])&gt;1,"Doublon",""),"")</f>
        <v/>
      </c>
    </row>
    <row r="198" spans="1:20" x14ac:dyDescent="0.25">
      <c r="A198" s="11" t="str">
        <f>IF(Tableau517[[#This Row],[Semaine]]="","",VLOOKUP(Tableau517[[#This Row],[Semaine]],Listes!$A:$B,2,FALSE))</f>
        <v/>
      </c>
      <c r="B198" s="11" t="str">
        <f>IF(ISBLANK(Tableau517[[#This Row],[Matricule]]),"",VLOOKUP(Tableau517[[#This Row],[Matricule]],#REF!,2,FALSE))</f>
        <v/>
      </c>
      <c r="C198" s="11" t="str">
        <f>IF(ISBLANK(Tableau517[[#This Row],[Matricule]]),"",VLOOKUP(Tableau517[[#This Row],[Matricule]],#REF!,3,FALSE))</f>
        <v/>
      </c>
      <c r="D198" s="11" t="str">
        <f>CONCATENATE(Tableau517[[#This Row],[Semaine]],Tableau517[[#This Row],[Matricule]])</f>
        <v/>
      </c>
      <c r="H198" s="8"/>
      <c r="I198" s="8"/>
      <c r="J198" s="8"/>
      <c r="K198" s="8"/>
      <c r="L198" s="8"/>
      <c r="M198" s="8"/>
      <c r="N198" s="8"/>
      <c r="O198" s="14">
        <f>COUNTIF(Tableau517[[#This Row],[Lundi]:[Dimanche]],"&gt;0")</f>
        <v>0</v>
      </c>
      <c r="P198" s="14">
        <f>SUM(Tableau517[[#This Row],[Lundi]:[Dimanche]])</f>
        <v>0</v>
      </c>
      <c r="Q198" s="14">
        <f>COUNTIF(Tableau517[[#This Row],[Lundi]:[Dimanche]],"&gt;=100")*1000</f>
        <v>0</v>
      </c>
      <c r="R198" s="14">
        <f t="shared" si="6"/>
        <v>0</v>
      </c>
      <c r="S198" s="14">
        <f t="shared" si="7"/>
        <v>0</v>
      </c>
      <c r="T198" s="15" t="str">
        <f>IF(Tableau517[[#This Row],[Matricule]]&gt;1,IF(COUNTIF(Tableau517[DateMatricule],Tableau517[[#This Row],[DateMatricule]])&gt;1,"Doublon",""),"")</f>
        <v/>
      </c>
    </row>
    <row r="199" spans="1:20" x14ac:dyDescent="0.25">
      <c r="A199" s="11" t="str">
        <f>IF(Tableau517[[#This Row],[Semaine]]="","",VLOOKUP(Tableau517[[#This Row],[Semaine]],Listes!$A:$B,2,FALSE))</f>
        <v/>
      </c>
      <c r="B199" s="11" t="str">
        <f>IF(ISBLANK(Tableau517[[#This Row],[Matricule]]),"",VLOOKUP(Tableau517[[#This Row],[Matricule]],#REF!,2,FALSE))</f>
        <v/>
      </c>
      <c r="C199" s="11" t="str">
        <f>IF(ISBLANK(Tableau517[[#This Row],[Matricule]]),"",VLOOKUP(Tableau517[[#This Row],[Matricule]],#REF!,3,FALSE))</f>
        <v/>
      </c>
      <c r="D199" s="11" t="str">
        <f>CONCATENATE(Tableau517[[#This Row],[Semaine]],Tableau517[[#This Row],[Matricule]])</f>
        <v/>
      </c>
      <c r="H199" s="8"/>
      <c r="I199" s="8"/>
      <c r="J199" s="8"/>
      <c r="K199" s="8"/>
      <c r="L199" s="8"/>
      <c r="M199" s="8"/>
      <c r="N199" s="8"/>
      <c r="O199" s="14">
        <f>COUNTIF(Tableau517[[#This Row],[Lundi]:[Dimanche]],"&gt;0")</f>
        <v>0</v>
      </c>
      <c r="P199" s="14">
        <f>SUM(Tableau517[[#This Row],[Lundi]:[Dimanche]])</f>
        <v>0</v>
      </c>
      <c r="Q199" s="14">
        <f>COUNTIF(Tableau517[[#This Row],[Lundi]:[Dimanche]],"&gt;=100")*1000</f>
        <v>0</v>
      </c>
      <c r="R199" s="14">
        <f t="shared" si="6"/>
        <v>0</v>
      </c>
      <c r="S199" s="14">
        <f t="shared" si="7"/>
        <v>0</v>
      </c>
      <c r="T199" s="15" t="str">
        <f>IF(Tableau517[[#This Row],[Matricule]]&gt;1,IF(COUNTIF(Tableau517[DateMatricule],Tableau517[[#This Row],[DateMatricule]])&gt;1,"Doublon",""),"")</f>
        <v/>
      </c>
    </row>
    <row r="200" spans="1:20" x14ac:dyDescent="0.25">
      <c r="A200" s="11" t="str">
        <f>IF(Tableau517[[#This Row],[Semaine]]="","",VLOOKUP(Tableau517[[#This Row],[Semaine]],Listes!$A:$B,2,FALSE))</f>
        <v/>
      </c>
      <c r="B200" s="11" t="str">
        <f>IF(ISBLANK(Tableau517[[#This Row],[Matricule]]),"",VLOOKUP(Tableau517[[#This Row],[Matricule]],#REF!,2,FALSE))</f>
        <v/>
      </c>
      <c r="C200" s="11" t="str">
        <f>IF(ISBLANK(Tableau517[[#This Row],[Matricule]]),"",VLOOKUP(Tableau517[[#This Row],[Matricule]],#REF!,3,FALSE))</f>
        <v/>
      </c>
      <c r="D200" s="11" t="str">
        <f>CONCATENATE(Tableau517[[#This Row],[Semaine]],Tableau517[[#This Row],[Matricule]])</f>
        <v/>
      </c>
      <c r="H200" s="8"/>
      <c r="I200" s="8"/>
      <c r="J200" s="8"/>
      <c r="K200" s="8"/>
      <c r="L200" s="8"/>
      <c r="M200" s="8"/>
      <c r="N200" s="8"/>
      <c r="O200" s="14">
        <f>COUNTIF(Tableau517[[#This Row],[Lundi]:[Dimanche]],"&gt;0")</f>
        <v>0</v>
      </c>
      <c r="P200" s="14">
        <f>SUM(Tableau517[[#This Row],[Lundi]:[Dimanche]])</f>
        <v>0</v>
      </c>
      <c r="Q200" s="14">
        <f>COUNTIF(Tableau517[[#This Row],[Lundi]:[Dimanche]],"&gt;=100")*1000</f>
        <v>0</v>
      </c>
      <c r="R200" s="14">
        <f t="shared" si="6"/>
        <v>0</v>
      </c>
      <c r="S200" s="14">
        <f t="shared" si="7"/>
        <v>0</v>
      </c>
      <c r="T200" s="15" t="str">
        <f>IF(Tableau517[[#This Row],[Matricule]]&gt;1,IF(COUNTIF(Tableau517[DateMatricule],Tableau517[[#This Row],[DateMatricule]])&gt;1,"Doublon",""),"")</f>
        <v/>
      </c>
    </row>
    <row r="201" spans="1:20" x14ac:dyDescent="0.25">
      <c r="A201" s="11" t="str">
        <f>IF(Tableau517[[#This Row],[Semaine]]="","",VLOOKUP(Tableau517[[#This Row],[Semaine]],Listes!$A:$B,2,FALSE))</f>
        <v/>
      </c>
      <c r="B201" s="11" t="str">
        <f>IF(ISBLANK(Tableau517[[#This Row],[Matricule]]),"",VLOOKUP(Tableau517[[#This Row],[Matricule]],#REF!,2,FALSE))</f>
        <v/>
      </c>
      <c r="C201" s="11" t="str">
        <f>IF(ISBLANK(Tableau517[[#This Row],[Matricule]]),"",VLOOKUP(Tableau517[[#This Row],[Matricule]],#REF!,3,FALSE))</f>
        <v/>
      </c>
      <c r="D201" s="11" t="str">
        <f>CONCATENATE(Tableau517[[#This Row],[Semaine]],Tableau517[[#This Row],[Matricule]])</f>
        <v/>
      </c>
      <c r="H201" s="8"/>
      <c r="I201" s="8"/>
      <c r="J201" s="8"/>
      <c r="K201" s="8"/>
      <c r="L201" s="8"/>
      <c r="M201" s="8"/>
      <c r="N201" s="8"/>
      <c r="O201" s="14">
        <f>COUNTIF(Tableau517[[#This Row],[Lundi]:[Dimanche]],"&gt;0")</f>
        <v>0</v>
      </c>
      <c r="P201" s="14">
        <f>SUM(Tableau517[[#This Row],[Lundi]:[Dimanche]])</f>
        <v>0</v>
      </c>
      <c r="Q201" s="14">
        <f>COUNTIF(Tableau517[[#This Row],[Lundi]:[Dimanche]],"&gt;=100")*1000</f>
        <v>0</v>
      </c>
      <c r="R201" s="14">
        <f t="shared" si="6"/>
        <v>0</v>
      </c>
      <c r="S201" s="14">
        <f t="shared" si="7"/>
        <v>0</v>
      </c>
      <c r="T201" s="15" t="str">
        <f>IF(Tableau517[[#This Row],[Matricule]]&gt;1,IF(COUNTIF(Tableau517[DateMatricule],Tableau517[[#This Row],[DateMatricule]])&gt;1,"Doublon",""),"")</f>
        <v/>
      </c>
    </row>
    <row r="202" spans="1:20" x14ac:dyDescent="0.25">
      <c r="A202" s="11" t="str">
        <f>IF(Tableau517[[#This Row],[Semaine]]="","",VLOOKUP(Tableau517[[#This Row],[Semaine]],Listes!$A:$B,2,FALSE))</f>
        <v/>
      </c>
      <c r="B202" s="11" t="str">
        <f>IF(ISBLANK(Tableau517[[#This Row],[Matricule]]),"",VLOOKUP(Tableau517[[#This Row],[Matricule]],#REF!,2,FALSE))</f>
        <v/>
      </c>
      <c r="C202" s="11" t="str">
        <f>IF(ISBLANK(Tableau517[[#This Row],[Matricule]]),"",VLOOKUP(Tableau517[[#This Row],[Matricule]],#REF!,3,FALSE))</f>
        <v/>
      </c>
      <c r="D202" s="11" t="str">
        <f>CONCATENATE(Tableau517[[#This Row],[Semaine]],Tableau517[[#This Row],[Matricule]])</f>
        <v/>
      </c>
      <c r="H202" s="8"/>
      <c r="I202" s="8"/>
      <c r="J202" s="8"/>
      <c r="K202" s="8"/>
      <c r="L202" s="8"/>
      <c r="M202" s="8"/>
      <c r="N202" s="8"/>
      <c r="O202" s="14">
        <f>COUNTIF(Tableau517[[#This Row],[Lundi]:[Dimanche]],"&gt;0")</f>
        <v>0</v>
      </c>
      <c r="P202" s="14">
        <f>SUM(Tableau517[[#This Row],[Lundi]:[Dimanche]])</f>
        <v>0</v>
      </c>
      <c r="Q202" s="14">
        <f>COUNTIF(Tableau517[[#This Row],[Lundi]:[Dimanche]],"&gt;=100")*1000</f>
        <v>0</v>
      </c>
      <c r="R202" s="14">
        <f t="shared" si="6"/>
        <v>0</v>
      </c>
      <c r="S202" s="14">
        <f t="shared" si="7"/>
        <v>0</v>
      </c>
      <c r="T202" s="15" t="str">
        <f>IF(Tableau517[[#This Row],[Matricule]]&gt;1,IF(COUNTIF(Tableau517[DateMatricule],Tableau517[[#This Row],[DateMatricule]])&gt;1,"Doublon",""),"")</f>
        <v/>
      </c>
    </row>
    <row r="203" spans="1:20" x14ac:dyDescent="0.25">
      <c r="A203" s="11" t="str">
        <f>IF(Tableau517[[#This Row],[Semaine]]="","",VLOOKUP(Tableau517[[#This Row],[Semaine]],Listes!$A:$B,2,FALSE))</f>
        <v/>
      </c>
      <c r="B203" s="11" t="str">
        <f>IF(ISBLANK(Tableau517[[#This Row],[Matricule]]),"",VLOOKUP(Tableau517[[#This Row],[Matricule]],#REF!,2,FALSE))</f>
        <v/>
      </c>
      <c r="C203" s="11" t="str">
        <f>IF(ISBLANK(Tableau517[[#This Row],[Matricule]]),"",VLOOKUP(Tableau517[[#This Row],[Matricule]],#REF!,3,FALSE))</f>
        <v/>
      </c>
      <c r="D203" s="11" t="str">
        <f>CONCATENATE(Tableau517[[#This Row],[Semaine]],Tableau517[[#This Row],[Matricule]])</f>
        <v/>
      </c>
      <c r="H203" s="8"/>
      <c r="I203" s="8"/>
      <c r="J203" s="8"/>
      <c r="K203" s="8"/>
      <c r="L203" s="8"/>
      <c r="M203" s="8"/>
      <c r="N203" s="8"/>
      <c r="O203" s="14">
        <f>COUNTIF(Tableau517[[#This Row],[Lundi]:[Dimanche]],"&gt;0")</f>
        <v>0</v>
      </c>
      <c r="P203" s="14">
        <f>SUM(Tableau517[[#This Row],[Lundi]:[Dimanche]])</f>
        <v>0</v>
      </c>
      <c r="Q203" s="14">
        <f>COUNTIF(Tableau517[[#This Row],[Lundi]:[Dimanche]],"&gt;=100")*1000</f>
        <v>0</v>
      </c>
      <c r="R203" s="14">
        <f t="shared" si="6"/>
        <v>0</v>
      </c>
      <c r="S203" s="14">
        <f t="shared" si="7"/>
        <v>0</v>
      </c>
      <c r="T203" s="15" t="str">
        <f>IF(Tableau517[[#This Row],[Matricule]]&gt;1,IF(COUNTIF(Tableau517[DateMatricule],Tableau517[[#This Row],[DateMatricule]])&gt;1,"Doublon",""),"")</f>
        <v/>
      </c>
    </row>
    <row r="204" spans="1:20" x14ac:dyDescent="0.25">
      <c r="A204" s="11" t="str">
        <f>IF(Tableau517[[#This Row],[Semaine]]="","",VLOOKUP(Tableau517[[#This Row],[Semaine]],Listes!$A:$B,2,FALSE))</f>
        <v/>
      </c>
      <c r="B204" s="11" t="str">
        <f>IF(ISBLANK(Tableau517[[#This Row],[Matricule]]),"",VLOOKUP(Tableau517[[#This Row],[Matricule]],#REF!,2,FALSE))</f>
        <v/>
      </c>
      <c r="C204" s="11" t="str">
        <f>IF(ISBLANK(Tableau517[[#This Row],[Matricule]]),"",VLOOKUP(Tableau517[[#This Row],[Matricule]],#REF!,3,FALSE))</f>
        <v/>
      </c>
      <c r="D204" s="11" t="str">
        <f>CONCATENATE(Tableau517[[#This Row],[Semaine]],Tableau517[[#This Row],[Matricule]])</f>
        <v/>
      </c>
      <c r="H204" s="8"/>
      <c r="I204" s="8"/>
      <c r="J204" s="8"/>
      <c r="K204" s="8"/>
      <c r="L204" s="8"/>
      <c r="M204" s="8"/>
      <c r="N204" s="8"/>
      <c r="O204" s="14">
        <f>COUNTIF(Tableau517[[#This Row],[Lundi]:[Dimanche]],"&gt;0")</f>
        <v>0</v>
      </c>
      <c r="P204" s="14">
        <f>SUM(Tableau517[[#This Row],[Lundi]:[Dimanche]])</f>
        <v>0</v>
      </c>
      <c r="Q204" s="14">
        <f>COUNTIF(Tableau517[[#This Row],[Lundi]:[Dimanche]],"&gt;=100")*1000</f>
        <v>0</v>
      </c>
      <c r="R204" s="14">
        <f t="shared" si="6"/>
        <v>0</v>
      </c>
      <c r="S204" s="14">
        <f t="shared" si="7"/>
        <v>0</v>
      </c>
      <c r="T204" s="15" t="str">
        <f>IF(Tableau517[[#This Row],[Matricule]]&gt;1,IF(COUNTIF(Tableau517[DateMatricule],Tableau517[[#This Row],[DateMatricule]])&gt;1,"Doublon",""),"")</f>
        <v/>
      </c>
    </row>
    <row r="205" spans="1:20" x14ac:dyDescent="0.25">
      <c r="A205" s="11" t="str">
        <f>IF(Tableau517[[#This Row],[Semaine]]="","",VLOOKUP(Tableau517[[#This Row],[Semaine]],Listes!$A:$B,2,FALSE))</f>
        <v/>
      </c>
      <c r="B205" s="11" t="str">
        <f>IF(ISBLANK(Tableau517[[#This Row],[Matricule]]),"",VLOOKUP(Tableau517[[#This Row],[Matricule]],#REF!,2,FALSE))</f>
        <v/>
      </c>
      <c r="C205" s="11" t="str">
        <f>IF(ISBLANK(Tableau517[[#This Row],[Matricule]]),"",VLOOKUP(Tableau517[[#This Row],[Matricule]],#REF!,3,FALSE))</f>
        <v/>
      </c>
      <c r="D205" s="11" t="str">
        <f>CONCATENATE(Tableau517[[#This Row],[Semaine]],Tableau517[[#This Row],[Matricule]])</f>
        <v/>
      </c>
      <c r="H205" s="8"/>
      <c r="I205" s="8"/>
      <c r="J205" s="8"/>
      <c r="K205" s="8"/>
      <c r="L205" s="8"/>
      <c r="M205" s="8"/>
      <c r="N205" s="8"/>
      <c r="O205" s="14">
        <f>COUNTIF(Tableau517[[#This Row],[Lundi]:[Dimanche]],"&gt;0")</f>
        <v>0</v>
      </c>
      <c r="P205" s="14">
        <f>SUM(Tableau517[[#This Row],[Lundi]:[Dimanche]])</f>
        <v>0</v>
      </c>
      <c r="Q205" s="14">
        <f>COUNTIF(Tableau517[[#This Row],[Lundi]:[Dimanche]],"&gt;=100")*1000</f>
        <v>0</v>
      </c>
      <c r="R205" s="14">
        <f t="shared" si="6"/>
        <v>0</v>
      </c>
      <c r="S205" s="14">
        <f t="shared" si="7"/>
        <v>0</v>
      </c>
      <c r="T205" s="15" t="str">
        <f>IF(Tableau517[[#This Row],[Matricule]]&gt;1,IF(COUNTIF(Tableau517[DateMatricule],Tableau517[[#This Row],[DateMatricule]])&gt;1,"Doublon",""),"")</f>
        <v/>
      </c>
    </row>
    <row r="206" spans="1:20" x14ac:dyDescent="0.25">
      <c r="A206" s="11" t="str">
        <f>IF(Tableau517[[#This Row],[Semaine]]="","",VLOOKUP(Tableau517[[#This Row],[Semaine]],Listes!$A:$B,2,FALSE))</f>
        <v/>
      </c>
      <c r="B206" s="11" t="str">
        <f>IF(ISBLANK(Tableau517[[#This Row],[Matricule]]),"",VLOOKUP(Tableau517[[#This Row],[Matricule]],#REF!,2,FALSE))</f>
        <v/>
      </c>
      <c r="C206" s="11" t="str">
        <f>IF(ISBLANK(Tableau517[[#This Row],[Matricule]]),"",VLOOKUP(Tableau517[[#This Row],[Matricule]],#REF!,3,FALSE))</f>
        <v/>
      </c>
      <c r="D206" s="11" t="str">
        <f>CONCATENATE(Tableau517[[#This Row],[Semaine]],Tableau517[[#This Row],[Matricule]])</f>
        <v/>
      </c>
      <c r="H206" s="8"/>
      <c r="I206" s="8"/>
      <c r="J206" s="8"/>
      <c r="K206" s="8"/>
      <c r="L206" s="8"/>
      <c r="M206" s="8"/>
      <c r="N206" s="8"/>
      <c r="O206" s="14">
        <f>COUNTIF(Tableau517[[#This Row],[Lundi]:[Dimanche]],"&gt;0")</f>
        <v>0</v>
      </c>
      <c r="P206" s="14">
        <f>SUM(Tableau517[[#This Row],[Lundi]:[Dimanche]])</f>
        <v>0</v>
      </c>
      <c r="Q206" s="14">
        <f>COUNTIF(Tableau517[[#This Row],[Lundi]:[Dimanche]],"&gt;=100")*1000</f>
        <v>0</v>
      </c>
      <c r="R206" s="14">
        <f t="shared" si="6"/>
        <v>0</v>
      </c>
      <c r="S206" s="14">
        <f t="shared" si="7"/>
        <v>0</v>
      </c>
      <c r="T206" s="15" t="str">
        <f>IF(Tableau517[[#This Row],[Matricule]]&gt;1,IF(COUNTIF(Tableau517[DateMatricule],Tableau517[[#This Row],[DateMatricule]])&gt;1,"Doublon",""),"")</f>
        <v/>
      </c>
    </row>
    <row r="207" spans="1:20" x14ac:dyDescent="0.25">
      <c r="A207" s="11" t="str">
        <f>IF(Tableau517[[#This Row],[Semaine]]="","",VLOOKUP(Tableau517[[#This Row],[Semaine]],Listes!$A:$B,2,FALSE))</f>
        <v/>
      </c>
      <c r="B207" s="11" t="str">
        <f>IF(ISBLANK(Tableau517[[#This Row],[Matricule]]),"",VLOOKUP(Tableau517[[#This Row],[Matricule]],#REF!,2,FALSE))</f>
        <v/>
      </c>
      <c r="C207" s="11" t="str">
        <f>IF(ISBLANK(Tableau517[[#This Row],[Matricule]]),"",VLOOKUP(Tableau517[[#This Row],[Matricule]],#REF!,3,FALSE))</f>
        <v/>
      </c>
      <c r="D207" s="11" t="str">
        <f>CONCATENATE(Tableau517[[#This Row],[Semaine]],Tableau517[[#This Row],[Matricule]])</f>
        <v/>
      </c>
      <c r="H207" s="8"/>
      <c r="I207" s="8"/>
      <c r="J207" s="8"/>
      <c r="K207" s="8"/>
      <c r="L207" s="8"/>
      <c r="M207" s="8"/>
      <c r="N207" s="8"/>
      <c r="O207" s="14">
        <f>COUNTIF(Tableau517[[#This Row],[Lundi]:[Dimanche]],"&gt;0")</f>
        <v>0</v>
      </c>
      <c r="P207" s="14">
        <f>SUM(Tableau517[[#This Row],[Lundi]:[Dimanche]])</f>
        <v>0</v>
      </c>
      <c r="Q207" s="14">
        <f>COUNTIF(Tableau517[[#This Row],[Lundi]:[Dimanche]],"&gt;=100")*1000</f>
        <v>0</v>
      </c>
      <c r="R207" s="14">
        <f t="shared" si="6"/>
        <v>0</v>
      </c>
      <c r="S207" s="14">
        <f t="shared" si="7"/>
        <v>0</v>
      </c>
      <c r="T207" s="15" t="str">
        <f>IF(Tableau517[[#This Row],[Matricule]]&gt;1,IF(COUNTIF(Tableau517[DateMatricule],Tableau517[[#This Row],[DateMatricule]])&gt;1,"Doublon",""),"")</f>
        <v/>
      </c>
    </row>
    <row r="208" spans="1:20" x14ac:dyDescent="0.25">
      <c r="A208" s="11" t="str">
        <f>IF(Tableau517[[#This Row],[Semaine]]="","",VLOOKUP(Tableau517[[#This Row],[Semaine]],Listes!$A:$B,2,FALSE))</f>
        <v/>
      </c>
      <c r="B208" s="11" t="str">
        <f>IF(ISBLANK(Tableau517[[#This Row],[Matricule]]),"",VLOOKUP(Tableau517[[#This Row],[Matricule]],#REF!,2,FALSE))</f>
        <v/>
      </c>
      <c r="C208" s="11" t="str">
        <f>IF(ISBLANK(Tableau517[[#This Row],[Matricule]]),"",VLOOKUP(Tableau517[[#This Row],[Matricule]],#REF!,3,FALSE))</f>
        <v/>
      </c>
      <c r="D208" s="11" t="str">
        <f>CONCATENATE(Tableau517[[#This Row],[Semaine]],Tableau517[[#This Row],[Matricule]])</f>
        <v/>
      </c>
      <c r="H208" s="8"/>
      <c r="I208" s="8"/>
      <c r="J208" s="8"/>
      <c r="K208" s="8"/>
      <c r="L208" s="8"/>
      <c r="M208" s="8"/>
      <c r="N208" s="8"/>
      <c r="O208" s="14">
        <f>COUNTIF(Tableau517[[#This Row],[Lundi]:[Dimanche]],"&gt;0")</f>
        <v>0</v>
      </c>
      <c r="P208" s="14">
        <f>SUM(Tableau517[[#This Row],[Lundi]:[Dimanche]])</f>
        <v>0</v>
      </c>
      <c r="Q208" s="14">
        <f>COUNTIF(Tableau517[[#This Row],[Lundi]:[Dimanche]],"&gt;=100")*1000</f>
        <v>0</v>
      </c>
      <c r="R208" s="14">
        <f t="shared" si="6"/>
        <v>0</v>
      </c>
      <c r="S208" s="14">
        <f t="shared" si="7"/>
        <v>0</v>
      </c>
      <c r="T208" s="15" t="str">
        <f>IF(Tableau517[[#This Row],[Matricule]]&gt;1,IF(COUNTIF(Tableau517[DateMatricule],Tableau517[[#This Row],[DateMatricule]])&gt;1,"Doublon",""),"")</f>
        <v/>
      </c>
    </row>
    <row r="209" spans="1:20" x14ac:dyDescent="0.25">
      <c r="A209" s="11" t="str">
        <f>IF(Tableau517[[#This Row],[Semaine]]="","",VLOOKUP(Tableau517[[#This Row],[Semaine]],Listes!$A:$B,2,FALSE))</f>
        <v/>
      </c>
      <c r="B209" s="11" t="str">
        <f>IF(ISBLANK(Tableau517[[#This Row],[Matricule]]),"",VLOOKUP(Tableau517[[#This Row],[Matricule]],#REF!,2,FALSE))</f>
        <v/>
      </c>
      <c r="C209" s="11" t="str">
        <f>IF(ISBLANK(Tableau517[[#This Row],[Matricule]]),"",VLOOKUP(Tableau517[[#This Row],[Matricule]],#REF!,3,FALSE))</f>
        <v/>
      </c>
      <c r="D209" s="11" t="str">
        <f>CONCATENATE(Tableau517[[#This Row],[Semaine]],Tableau517[[#This Row],[Matricule]])</f>
        <v/>
      </c>
      <c r="H209" s="8"/>
      <c r="I209" s="8"/>
      <c r="J209" s="8"/>
      <c r="K209" s="8"/>
      <c r="L209" s="8"/>
      <c r="M209" s="8"/>
      <c r="N209" s="8"/>
      <c r="O209" s="14">
        <f>COUNTIF(Tableau517[[#This Row],[Lundi]:[Dimanche]],"&gt;0")</f>
        <v>0</v>
      </c>
      <c r="P209" s="14">
        <f>SUM(Tableau517[[#This Row],[Lundi]:[Dimanche]])</f>
        <v>0</v>
      </c>
      <c r="Q209" s="14">
        <f>COUNTIF(Tableau517[[#This Row],[Lundi]:[Dimanche]],"&gt;=100")*1000</f>
        <v>0</v>
      </c>
      <c r="R209" s="14">
        <f t="shared" si="6"/>
        <v>0</v>
      </c>
      <c r="S209" s="14">
        <f t="shared" si="7"/>
        <v>0</v>
      </c>
      <c r="T209" s="15" t="str">
        <f>IF(Tableau517[[#This Row],[Matricule]]&gt;1,IF(COUNTIF(Tableau517[DateMatricule],Tableau517[[#This Row],[DateMatricule]])&gt;1,"Doublon",""),"")</f>
        <v/>
      </c>
    </row>
    <row r="210" spans="1:20" x14ac:dyDescent="0.25">
      <c r="A210" s="11" t="str">
        <f>IF(Tableau517[[#This Row],[Semaine]]="","",VLOOKUP(Tableau517[[#This Row],[Semaine]],Listes!$A:$B,2,FALSE))</f>
        <v/>
      </c>
      <c r="B210" s="11" t="str">
        <f>IF(ISBLANK(Tableau517[[#This Row],[Matricule]]),"",VLOOKUP(Tableau517[[#This Row],[Matricule]],#REF!,2,FALSE))</f>
        <v/>
      </c>
      <c r="C210" s="11" t="str">
        <f>IF(ISBLANK(Tableau517[[#This Row],[Matricule]]),"",VLOOKUP(Tableau517[[#This Row],[Matricule]],#REF!,3,FALSE))</f>
        <v/>
      </c>
      <c r="D210" s="11" t="str">
        <f>CONCATENATE(Tableau517[[#This Row],[Semaine]],Tableau517[[#This Row],[Matricule]])</f>
        <v/>
      </c>
      <c r="H210" s="8"/>
      <c r="I210" s="8"/>
      <c r="J210" s="8"/>
      <c r="K210" s="8"/>
      <c r="L210" s="8"/>
      <c r="M210" s="8"/>
      <c r="N210" s="8"/>
      <c r="O210" s="14">
        <f>COUNTIF(Tableau517[[#This Row],[Lundi]:[Dimanche]],"&gt;0")</f>
        <v>0</v>
      </c>
      <c r="P210" s="14">
        <f>SUM(Tableau517[[#This Row],[Lundi]:[Dimanche]])</f>
        <v>0</v>
      </c>
      <c r="Q210" s="14">
        <f>COUNTIF(Tableau517[[#This Row],[Lundi]:[Dimanche]],"&gt;=100")*1000</f>
        <v>0</v>
      </c>
      <c r="R210" s="14">
        <f t="shared" si="6"/>
        <v>0</v>
      </c>
      <c r="S210" s="14">
        <f t="shared" si="7"/>
        <v>0</v>
      </c>
      <c r="T210" s="15" t="str">
        <f>IF(Tableau517[[#This Row],[Matricule]]&gt;1,IF(COUNTIF(Tableau517[DateMatricule],Tableau517[[#This Row],[DateMatricule]])&gt;1,"Doublon",""),"")</f>
        <v/>
      </c>
    </row>
    <row r="211" spans="1:20" x14ac:dyDescent="0.25">
      <c r="A211" s="11" t="str">
        <f>IF(Tableau517[[#This Row],[Semaine]]="","",VLOOKUP(Tableau517[[#This Row],[Semaine]],Listes!$A:$B,2,FALSE))</f>
        <v/>
      </c>
      <c r="B211" s="11" t="str">
        <f>IF(ISBLANK(Tableau517[[#This Row],[Matricule]]),"",VLOOKUP(Tableau517[[#This Row],[Matricule]],#REF!,2,FALSE))</f>
        <v/>
      </c>
      <c r="C211" s="11" t="str">
        <f>IF(ISBLANK(Tableau517[[#This Row],[Matricule]]),"",VLOOKUP(Tableau517[[#This Row],[Matricule]],#REF!,3,FALSE))</f>
        <v/>
      </c>
      <c r="D211" s="11" t="str">
        <f>CONCATENATE(Tableau517[[#This Row],[Semaine]],Tableau517[[#This Row],[Matricule]])</f>
        <v/>
      </c>
      <c r="H211" s="8"/>
      <c r="I211" s="8"/>
      <c r="J211" s="8"/>
      <c r="K211" s="8"/>
      <c r="L211" s="8"/>
      <c r="M211" s="8"/>
      <c r="N211" s="8"/>
      <c r="O211" s="14">
        <f>COUNTIF(Tableau517[[#This Row],[Lundi]:[Dimanche]],"&gt;0")</f>
        <v>0</v>
      </c>
      <c r="P211" s="14">
        <f>SUM(Tableau517[[#This Row],[Lundi]:[Dimanche]])</f>
        <v>0</v>
      </c>
      <c r="Q211" s="14">
        <f>COUNTIF(Tableau517[[#This Row],[Lundi]:[Dimanche]],"&gt;=100")*1000</f>
        <v>0</v>
      </c>
      <c r="R211" s="14">
        <f t="shared" si="6"/>
        <v>0</v>
      </c>
      <c r="S211" s="14">
        <f t="shared" si="7"/>
        <v>0</v>
      </c>
      <c r="T211" s="15" t="str">
        <f>IF(Tableau517[[#This Row],[Matricule]]&gt;1,IF(COUNTIF(Tableau517[DateMatricule],Tableau517[[#This Row],[DateMatricule]])&gt;1,"Doublon",""),"")</f>
        <v/>
      </c>
    </row>
    <row r="212" spans="1:20" x14ac:dyDescent="0.25">
      <c r="A212" s="11" t="str">
        <f>IF(Tableau517[[#This Row],[Semaine]]="","",VLOOKUP(Tableau517[[#This Row],[Semaine]],Listes!$A:$B,2,FALSE))</f>
        <v/>
      </c>
      <c r="B212" s="11" t="str">
        <f>IF(ISBLANK(Tableau517[[#This Row],[Matricule]]),"",VLOOKUP(Tableau517[[#This Row],[Matricule]],#REF!,2,FALSE))</f>
        <v/>
      </c>
      <c r="C212" s="11" t="str">
        <f>IF(ISBLANK(Tableau517[[#This Row],[Matricule]]),"",VLOOKUP(Tableau517[[#This Row],[Matricule]],#REF!,3,FALSE))</f>
        <v/>
      </c>
      <c r="D212" s="11" t="str">
        <f>CONCATENATE(Tableau517[[#This Row],[Semaine]],Tableau517[[#This Row],[Matricule]])</f>
        <v/>
      </c>
      <c r="H212" s="8"/>
      <c r="I212" s="8"/>
      <c r="J212" s="8"/>
      <c r="K212" s="8"/>
      <c r="L212" s="8"/>
      <c r="M212" s="8"/>
      <c r="N212" s="8"/>
      <c r="O212" s="14">
        <f>COUNTIF(Tableau517[[#This Row],[Lundi]:[Dimanche]],"&gt;0")</f>
        <v>0</v>
      </c>
      <c r="P212" s="14">
        <f>SUM(Tableau517[[#This Row],[Lundi]:[Dimanche]])</f>
        <v>0</v>
      </c>
      <c r="Q212" s="14">
        <f>COUNTIF(Tableau517[[#This Row],[Lundi]:[Dimanche]],"&gt;=100")*1000</f>
        <v>0</v>
      </c>
      <c r="R212" s="14">
        <f t="shared" si="6"/>
        <v>0</v>
      </c>
      <c r="S212" s="14">
        <f t="shared" si="7"/>
        <v>0</v>
      </c>
      <c r="T212" s="15" t="str">
        <f>IF(Tableau517[[#This Row],[Matricule]]&gt;1,IF(COUNTIF(Tableau517[DateMatricule],Tableau517[[#This Row],[DateMatricule]])&gt;1,"Doublon",""),"")</f>
        <v/>
      </c>
    </row>
    <row r="213" spans="1:20" x14ac:dyDescent="0.25">
      <c r="A213" s="11" t="str">
        <f>IF(Tableau517[[#This Row],[Semaine]]="","",VLOOKUP(Tableau517[[#This Row],[Semaine]],Listes!$A:$B,2,FALSE))</f>
        <v/>
      </c>
      <c r="B213" s="11" t="str">
        <f>IF(ISBLANK(Tableau517[[#This Row],[Matricule]]),"",VLOOKUP(Tableau517[[#This Row],[Matricule]],#REF!,2,FALSE))</f>
        <v/>
      </c>
      <c r="C213" s="11" t="str">
        <f>IF(ISBLANK(Tableau517[[#This Row],[Matricule]]),"",VLOOKUP(Tableau517[[#This Row],[Matricule]],#REF!,3,FALSE))</f>
        <v/>
      </c>
      <c r="D213" s="11" t="str">
        <f>CONCATENATE(Tableau517[[#This Row],[Semaine]],Tableau517[[#This Row],[Matricule]])</f>
        <v/>
      </c>
      <c r="H213" s="8"/>
      <c r="I213" s="8"/>
      <c r="J213" s="8"/>
      <c r="K213" s="8"/>
      <c r="L213" s="8"/>
      <c r="M213" s="8"/>
      <c r="N213" s="8"/>
      <c r="O213" s="14">
        <f>COUNTIF(Tableau517[[#This Row],[Lundi]:[Dimanche]],"&gt;0")</f>
        <v>0</v>
      </c>
      <c r="P213" s="14">
        <f>SUM(Tableau517[[#This Row],[Lundi]:[Dimanche]])</f>
        <v>0</v>
      </c>
      <c r="Q213" s="14">
        <f>COUNTIF(Tableau517[[#This Row],[Lundi]:[Dimanche]],"&gt;=100")*1000</f>
        <v>0</v>
      </c>
      <c r="R213" s="14">
        <f t="shared" si="6"/>
        <v>0</v>
      </c>
      <c r="S213" s="14">
        <f t="shared" si="7"/>
        <v>0</v>
      </c>
      <c r="T213" s="15" t="str">
        <f>IF(Tableau517[[#This Row],[Matricule]]&gt;1,IF(COUNTIF(Tableau517[DateMatricule],Tableau517[[#This Row],[DateMatricule]])&gt;1,"Doublon",""),"")</f>
        <v/>
      </c>
    </row>
    <row r="214" spans="1:20" x14ac:dyDescent="0.25">
      <c r="A214" s="11" t="str">
        <f>IF(Tableau517[[#This Row],[Semaine]]="","",VLOOKUP(Tableau517[[#This Row],[Semaine]],Listes!$A:$B,2,FALSE))</f>
        <v/>
      </c>
      <c r="B214" s="11" t="str">
        <f>IF(ISBLANK(Tableau517[[#This Row],[Matricule]]),"",VLOOKUP(Tableau517[[#This Row],[Matricule]],#REF!,2,FALSE))</f>
        <v/>
      </c>
      <c r="C214" s="11" t="str">
        <f>IF(ISBLANK(Tableau517[[#This Row],[Matricule]]),"",VLOOKUP(Tableau517[[#This Row],[Matricule]],#REF!,3,FALSE))</f>
        <v/>
      </c>
      <c r="D214" s="11" t="str">
        <f>CONCATENATE(Tableau517[[#This Row],[Semaine]],Tableau517[[#This Row],[Matricule]])</f>
        <v/>
      </c>
      <c r="H214" s="8"/>
      <c r="I214" s="8"/>
      <c r="J214" s="8"/>
      <c r="K214" s="8"/>
      <c r="L214" s="8"/>
      <c r="M214" s="8"/>
      <c r="N214" s="8"/>
      <c r="O214" s="14">
        <f>COUNTIF(Tableau517[[#This Row],[Lundi]:[Dimanche]],"&gt;0")</f>
        <v>0</v>
      </c>
      <c r="P214" s="14">
        <f>SUM(Tableau517[[#This Row],[Lundi]:[Dimanche]])</f>
        <v>0</v>
      </c>
      <c r="Q214" s="14">
        <f>COUNTIF(Tableau517[[#This Row],[Lundi]:[Dimanche]],"&gt;=100")*1000</f>
        <v>0</v>
      </c>
      <c r="R214" s="14">
        <f t="shared" si="6"/>
        <v>0</v>
      </c>
      <c r="S214" s="14">
        <f t="shared" si="7"/>
        <v>0</v>
      </c>
      <c r="T214" s="15" t="str">
        <f>IF(Tableau517[[#This Row],[Matricule]]&gt;1,IF(COUNTIF(Tableau517[DateMatricule],Tableau517[[#This Row],[DateMatricule]])&gt;1,"Doublon",""),"")</f>
        <v/>
      </c>
    </row>
    <row r="215" spans="1:20" x14ac:dyDescent="0.25">
      <c r="A215" s="11" t="str">
        <f>IF(Tableau517[[#This Row],[Semaine]]="","",VLOOKUP(Tableau517[[#This Row],[Semaine]],Listes!$A:$B,2,FALSE))</f>
        <v/>
      </c>
      <c r="B215" s="11" t="str">
        <f>IF(ISBLANK(Tableau517[[#This Row],[Matricule]]),"",VLOOKUP(Tableau517[[#This Row],[Matricule]],#REF!,2,FALSE))</f>
        <v/>
      </c>
      <c r="C215" s="11" t="str">
        <f>IF(ISBLANK(Tableau517[[#This Row],[Matricule]]),"",VLOOKUP(Tableau517[[#This Row],[Matricule]],#REF!,3,FALSE))</f>
        <v/>
      </c>
      <c r="D215" s="11" t="str">
        <f>CONCATENATE(Tableau517[[#This Row],[Semaine]],Tableau517[[#This Row],[Matricule]])</f>
        <v/>
      </c>
      <c r="H215" s="8"/>
      <c r="I215" s="8"/>
      <c r="J215" s="8"/>
      <c r="K215" s="8"/>
      <c r="L215" s="8"/>
      <c r="M215" s="8"/>
      <c r="N215" s="8"/>
      <c r="O215" s="14">
        <f>COUNTIF(Tableau517[[#This Row],[Lundi]:[Dimanche]],"&gt;0")</f>
        <v>0</v>
      </c>
      <c r="P215" s="14">
        <f>SUM(Tableau517[[#This Row],[Lundi]:[Dimanche]])</f>
        <v>0</v>
      </c>
      <c r="Q215" s="14">
        <f>COUNTIF(Tableau517[[#This Row],[Lundi]:[Dimanche]],"&gt;=100")*1000</f>
        <v>0</v>
      </c>
      <c r="R215" s="14">
        <f t="shared" si="6"/>
        <v>0</v>
      </c>
      <c r="S215" s="14">
        <f t="shared" si="7"/>
        <v>0</v>
      </c>
      <c r="T215" s="15" t="str">
        <f>IF(Tableau517[[#This Row],[Matricule]]&gt;1,IF(COUNTIF(Tableau517[DateMatricule],Tableau517[[#This Row],[DateMatricule]])&gt;1,"Doublon",""),"")</f>
        <v/>
      </c>
    </row>
    <row r="216" spans="1:20" x14ac:dyDescent="0.25">
      <c r="A216" s="11" t="str">
        <f>IF(Tableau517[[#This Row],[Semaine]]="","",VLOOKUP(Tableau517[[#This Row],[Semaine]],Listes!$A:$B,2,FALSE))</f>
        <v/>
      </c>
      <c r="B216" s="11" t="str">
        <f>IF(ISBLANK(Tableau517[[#This Row],[Matricule]]),"",VLOOKUP(Tableau517[[#This Row],[Matricule]],#REF!,2,FALSE))</f>
        <v/>
      </c>
      <c r="C216" s="11" t="str">
        <f>IF(ISBLANK(Tableau517[[#This Row],[Matricule]]),"",VLOOKUP(Tableau517[[#This Row],[Matricule]],#REF!,3,FALSE))</f>
        <v/>
      </c>
      <c r="D216" s="11" t="str">
        <f>CONCATENATE(Tableau517[[#This Row],[Semaine]],Tableau517[[#This Row],[Matricule]])</f>
        <v/>
      </c>
      <c r="H216" s="8"/>
      <c r="I216" s="8"/>
      <c r="J216" s="8"/>
      <c r="K216" s="8"/>
      <c r="L216" s="8"/>
      <c r="M216" s="8"/>
      <c r="N216" s="8"/>
      <c r="O216" s="14">
        <f>COUNTIF(Tableau517[[#This Row],[Lundi]:[Dimanche]],"&gt;0")</f>
        <v>0</v>
      </c>
      <c r="P216" s="14">
        <f>SUM(Tableau517[[#This Row],[Lundi]:[Dimanche]])</f>
        <v>0</v>
      </c>
      <c r="Q216" s="14">
        <f>COUNTIF(Tableau517[[#This Row],[Lundi]:[Dimanche]],"&gt;=100")*1000</f>
        <v>0</v>
      </c>
      <c r="R216" s="14">
        <f t="shared" si="6"/>
        <v>0</v>
      </c>
      <c r="S216" s="14">
        <f t="shared" si="7"/>
        <v>0</v>
      </c>
      <c r="T216" s="15" t="str">
        <f>IF(Tableau517[[#This Row],[Matricule]]&gt;1,IF(COUNTIF(Tableau517[DateMatricule],Tableau517[[#This Row],[DateMatricule]])&gt;1,"Doublon",""),"")</f>
        <v/>
      </c>
    </row>
    <row r="217" spans="1:20" x14ac:dyDescent="0.25">
      <c r="A217" s="11" t="str">
        <f>IF(Tableau517[[#This Row],[Semaine]]="","",VLOOKUP(Tableau517[[#This Row],[Semaine]],Listes!$A:$B,2,FALSE))</f>
        <v/>
      </c>
      <c r="B217" s="11" t="str">
        <f>IF(ISBLANK(Tableau517[[#This Row],[Matricule]]),"",VLOOKUP(Tableau517[[#This Row],[Matricule]],#REF!,2,FALSE))</f>
        <v/>
      </c>
      <c r="C217" s="11" t="str">
        <f>IF(ISBLANK(Tableau517[[#This Row],[Matricule]]),"",VLOOKUP(Tableau517[[#This Row],[Matricule]],#REF!,3,FALSE))</f>
        <v/>
      </c>
      <c r="D217" s="11" t="str">
        <f>CONCATENATE(Tableau517[[#This Row],[Semaine]],Tableau517[[#This Row],[Matricule]])</f>
        <v/>
      </c>
      <c r="H217" s="8"/>
      <c r="I217" s="8"/>
      <c r="J217" s="8"/>
      <c r="K217" s="8"/>
      <c r="L217" s="8"/>
      <c r="M217" s="8"/>
      <c r="N217" s="8"/>
      <c r="O217" s="14">
        <f>COUNTIF(Tableau517[[#This Row],[Lundi]:[Dimanche]],"&gt;0")</f>
        <v>0</v>
      </c>
      <c r="P217" s="14">
        <f>SUM(Tableau517[[#This Row],[Lundi]:[Dimanche]])</f>
        <v>0</v>
      </c>
      <c r="Q217" s="14">
        <f>COUNTIF(Tableau517[[#This Row],[Lundi]:[Dimanche]],"&gt;=100")*1000</f>
        <v>0</v>
      </c>
      <c r="R217" s="14">
        <f t="shared" si="6"/>
        <v>0</v>
      </c>
      <c r="S217" s="14">
        <f t="shared" si="7"/>
        <v>0</v>
      </c>
      <c r="T217" s="15" t="str">
        <f>IF(Tableau517[[#This Row],[Matricule]]&gt;1,IF(COUNTIF(Tableau517[DateMatricule],Tableau517[[#This Row],[DateMatricule]])&gt;1,"Doublon",""),"")</f>
        <v/>
      </c>
    </row>
    <row r="218" spans="1:20" x14ac:dyDescent="0.25">
      <c r="A218" s="11" t="str">
        <f>IF(Tableau517[[#This Row],[Semaine]]="","",VLOOKUP(Tableau517[[#This Row],[Semaine]],Listes!$A:$B,2,FALSE))</f>
        <v/>
      </c>
      <c r="B218" s="11" t="str">
        <f>IF(ISBLANK(Tableau517[[#This Row],[Matricule]]),"",VLOOKUP(Tableau517[[#This Row],[Matricule]],#REF!,2,FALSE))</f>
        <v/>
      </c>
      <c r="C218" s="11" t="str">
        <f>IF(ISBLANK(Tableau517[[#This Row],[Matricule]]),"",VLOOKUP(Tableau517[[#This Row],[Matricule]],#REF!,3,FALSE))</f>
        <v/>
      </c>
      <c r="D218" s="11" t="str">
        <f>CONCATENATE(Tableau517[[#This Row],[Semaine]],Tableau517[[#This Row],[Matricule]])</f>
        <v/>
      </c>
      <c r="H218" s="8"/>
      <c r="I218" s="8"/>
      <c r="J218" s="8"/>
      <c r="K218" s="8"/>
      <c r="L218" s="8"/>
      <c r="M218" s="8"/>
      <c r="N218" s="8"/>
      <c r="O218" s="14">
        <f>COUNTIF(Tableau517[[#This Row],[Lundi]:[Dimanche]],"&gt;0")</f>
        <v>0</v>
      </c>
      <c r="P218" s="14">
        <f>SUM(Tableau517[[#This Row],[Lundi]:[Dimanche]])</f>
        <v>0</v>
      </c>
      <c r="Q218" s="14">
        <f>COUNTIF(Tableau517[[#This Row],[Lundi]:[Dimanche]],"&gt;=100")*1000</f>
        <v>0</v>
      </c>
      <c r="R218" s="14">
        <f t="shared" si="6"/>
        <v>0</v>
      </c>
      <c r="S218" s="14">
        <f t="shared" si="7"/>
        <v>0</v>
      </c>
      <c r="T218" s="15" t="str">
        <f>IF(Tableau517[[#This Row],[Matricule]]&gt;1,IF(COUNTIF(Tableau517[DateMatricule],Tableau517[[#This Row],[DateMatricule]])&gt;1,"Doublon",""),"")</f>
        <v/>
      </c>
    </row>
    <row r="219" spans="1:20" x14ac:dyDescent="0.25">
      <c r="A219" s="11" t="str">
        <f>IF(Tableau517[[#This Row],[Semaine]]="","",VLOOKUP(Tableau517[[#This Row],[Semaine]],Listes!$A:$B,2,FALSE))</f>
        <v/>
      </c>
      <c r="B219" s="11" t="str">
        <f>IF(ISBLANK(Tableau517[[#This Row],[Matricule]]),"",VLOOKUP(Tableau517[[#This Row],[Matricule]],#REF!,2,FALSE))</f>
        <v/>
      </c>
      <c r="C219" s="11" t="str">
        <f>IF(ISBLANK(Tableau517[[#This Row],[Matricule]]),"",VLOOKUP(Tableau517[[#This Row],[Matricule]],#REF!,3,FALSE))</f>
        <v/>
      </c>
      <c r="D219" s="11" t="str">
        <f>CONCATENATE(Tableau517[[#This Row],[Semaine]],Tableau517[[#This Row],[Matricule]])</f>
        <v/>
      </c>
      <c r="H219" s="8"/>
      <c r="I219" s="8"/>
      <c r="J219" s="8"/>
      <c r="K219" s="8"/>
      <c r="L219" s="8"/>
      <c r="M219" s="8"/>
      <c r="N219" s="8"/>
      <c r="O219" s="14">
        <f>COUNTIF(Tableau517[[#This Row],[Lundi]:[Dimanche]],"&gt;0")</f>
        <v>0</v>
      </c>
      <c r="P219" s="14">
        <f>SUM(Tableau517[[#This Row],[Lundi]:[Dimanche]])</f>
        <v>0</v>
      </c>
      <c r="Q219" s="14">
        <f>COUNTIF(Tableau517[[#This Row],[Lundi]:[Dimanche]],"&gt;=100")*1000</f>
        <v>0</v>
      </c>
      <c r="R219" s="14">
        <f t="shared" si="6"/>
        <v>0</v>
      </c>
      <c r="S219" s="14">
        <f t="shared" si="7"/>
        <v>0</v>
      </c>
      <c r="T219" s="15" t="str">
        <f>IF(Tableau517[[#This Row],[Matricule]]&gt;1,IF(COUNTIF(Tableau517[DateMatricule],Tableau517[[#This Row],[DateMatricule]])&gt;1,"Doublon",""),"")</f>
        <v/>
      </c>
    </row>
    <row r="220" spans="1:20" x14ac:dyDescent="0.25">
      <c r="A220" s="11" t="str">
        <f>IF(Tableau517[[#This Row],[Semaine]]="","",VLOOKUP(Tableau517[[#This Row],[Semaine]],Listes!$A:$B,2,FALSE))</f>
        <v/>
      </c>
      <c r="B220" s="11" t="str">
        <f>IF(ISBLANK(Tableau517[[#This Row],[Matricule]]),"",VLOOKUP(Tableau517[[#This Row],[Matricule]],#REF!,2,FALSE))</f>
        <v/>
      </c>
      <c r="C220" s="11" t="str">
        <f>IF(ISBLANK(Tableau517[[#This Row],[Matricule]]),"",VLOOKUP(Tableau517[[#This Row],[Matricule]],#REF!,3,FALSE))</f>
        <v/>
      </c>
      <c r="D220" s="11" t="str">
        <f>CONCATENATE(Tableau517[[#This Row],[Semaine]],Tableau517[[#This Row],[Matricule]])</f>
        <v/>
      </c>
      <c r="H220" s="8"/>
      <c r="I220" s="8"/>
      <c r="J220" s="8"/>
      <c r="K220" s="8"/>
      <c r="L220" s="8"/>
      <c r="M220" s="8"/>
      <c r="N220" s="8"/>
      <c r="O220" s="14">
        <f>COUNTIF(Tableau517[[#This Row],[Lundi]:[Dimanche]],"&gt;0")</f>
        <v>0</v>
      </c>
      <c r="P220" s="14">
        <f>SUM(Tableau517[[#This Row],[Lundi]:[Dimanche]])</f>
        <v>0</v>
      </c>
      <c r="Q220" s="14">
        <f>COUNTIF(Tableau517[[#This Row],[Lundi]:[Dimanche]],"&gt;=100")*1000</f>
        <v>0</v>
      </c>
      <c r="R220" s="14">
        <f t="shared" si="6"/>
        <v>0</v>
      </c>
      <c r="S220" s="14">
        <f t="shared" si="7"/>
        <v>0</v>
      </c>
      <c r="T220" s="15" t="str">
        <f>IF(Tableau517[[#This Row],[Matricule]]&gt;1,IF(COUNTIF(Tableau517[DateMatricule],Tableau517[[#This Row],[DateMatricule]])&gt;1,"Doublon",""),"")</f>
        <v/>
      </c>
    </row>
    <row r="221" spans="1:20" x14ac:dyDescent="0.25">
      <c r="A221" s="11" t="str">
        <f>IF(Tableau517[[#This Row],[Semaine]]="","",VLOOKUP(Tableau517[[#This Row],[Semaine]],Listes!$A:$B,2,FALSE))</f>
        <v/>
      </c>
      <c r="B221" s="11" t="str">
        <f>IF(ISBLANK(Tableau517[[#This Row],[Matricule]]),"",VLOOKUP(Tableau517[[#This Row],[Matricule]],#REF!,2,FALSE))</f>
        <v/>
      </c>
      <c r="C221" s="11" t="str">
        <f>IF(ISBLANK(Tableau517[[#This Row],[Matricule]]),"",VLOOKUP(Tableau517[[#This Row],[Matricule]],#REF!,3,FALSE))</f>
        <v/>
      </c>
      <c r="D221" s="11" t="str">
        <f>CONCATENATE(Tableau517[[#This Row],[Semaine]],Tableau517[[#This Row],[Matricule]])</f>
        <v/>
      </c>
      <c r="H221" s="8"/>
      <c r="I221" s="8"/>
      <c r="J221" s="8"/>
      <c r="K221" s="8"/>
      <c r="L221" s="8"/>
      <c r="M221" s="8"/>
      <c r="N221" s="8"/>
      <c r="O221" s="14">
        <f>COUNTIF(Tableau517[[#This Row],[Lundi]:[Dimanche]],"&gt;0")</f>
        <v>0</v>
      </c>
      <c r="P221" s="14">
        <f>SUM(Tableau517[[#This Row],[Lundi]:[Dimanche]])</f>
        <v>0</v>
      </c>
      <c r="Q221" s="14">
        <f>COUNTIF(Tableau517[[#This Row],[Lundi]:[Dimanche]],"&gt;=100")*1000</f>
        <v>0</v>
      </c>
      <c r="R221" s="14">
        <f t="shared" si="6"/>
        <v>0</v>
      </c>
      <c r="S221" s="14">
        <f t="shared" si="7"/>
        <v>0</v>
      </c>
      <c r="T221" s="15" t="str">
        <f>IF(Tableau517[[#This Row],[Matricule]]&gt;1,IF(COUNTIF(Tableau517[DateMatricule],Tableau517[[#This Row],[DateMatricule]])&gt;1,"Doublon",""),"")</f>
        <v/>
      </c>
    </row>
    <row r="222" spans="1:20" x14ac:dyDescent="0.25">
      <c r="A222" s="11" t="str">
        <f>IF(Tableau517[[#This Row],[Semaine]]="","",VLOOKUP(Tableau517[[#This Row],[Semaine]],Listes!$A:$B,2,FALSE))</f>
        <v/>
      </c>
      <c r="B222" s="11" t="str">
        <f>IF(ISBLANK(Tableau517[[#This Row],[Matricule]]),"",VLOOKUP(Tableau517[[#This Row],[Matricule]],#REF!,2,FALSE))</f>
        <v/>
      </c>
      <c r="C222" s="11" t="str">
        <f>IF(ISBLANK(Tableau517[[#This Row],[Matricule]]),"",VLOOKUP(Tableau517[[#This Row],[Matricule]],#REF!,3,FALSE))</f>
        <v/>
      </c>
      <c r="D222" s="11" t="str">
        <f>CONCATENATE(Tableau517[[#This Row],[Semaine]],Tableau517[[#This Row],[Matricule]])</f>
        <v/>
      </c>
      <c r="H222" s="8"/>
      <c r="I222" s="8"/>
      <c r="J222" s="8"/>
      <c r="K222" s="8"/>
      <c r="L222" s="8"/>
      <c r="M222" s="8"/>
      <c r="N222" s="8"/>
      <c r="O222" s="14">
        <f>COUNTIF(Tableau517[[#This Row],[Lundi]:[Dimanche]],"&gt;0")</f>
        <v>0</v>
      </c>
      <c r="P222" s="14">
        <f>SUM(Tableau517[[#This Row],[Lundi]:[Dimanche]])</f>
        <v>0</v>
      </c>
      <c r="Q222" s="14">
        <f>COUNTIF(Tableau517[[#This Row],[Lundi]:[Dimanche]],"&gt;=100")*1000</f>
        <v>0</v>
      </c>
      <c r="R222" s="14">
        <f t="shared" si="6"/>
        <v>0</v>
      </c>
      <c r="S222" s="14">
        <f t="shared" si="7"/>
        <v>0</v>
      </c>
      <c r="T222" s="15" t="str">
        <f>IF(Tableau517[[#This Row],[Matricule]]&gt;1,IF(COUNTIF(Tableau517[DateMatricule],Tableau517[[#This Row],[DateMatricule]])&gt;1,"Doublon",""),"")</f>
        <v/>
      </c>
    </row>
    <row r="223" spans="1:20" x14ac:dyDescent="0.25">
      <c r="A223" s="11" t="str">
        <f>IF(Tableau517[[#This Row],[Semaine]]="","",VLOOKUP(Tableau517[[#This Row],[Semaine]],Listes!$A:$B,2,FALSE))</f>
        <v/>
      </c>
      <c r="B223" s="11" t="str">
        <f>IF(ISBLANK(Tableau517[[#This Row],[Matricule]]),"",VLOOKUP(Tableau517[[#This Row],[Matricule]],#REF!,2,FALSE))</f>
        <v/>
      </c>
      <c r="C223" s="11" t="str">
        <f>IF(ISBLANK(Tableau517[[#This Row],[Matricule]]),"",VLOOKUP(Tableau517[[#This Row],[Matricule]],#REF!,3,FALSE))</f>
        <v/>
      </c>
      <c r="D223" s="11" t="str">
        <f>CONCATENATE(Tableau517[[#This Row],[Semaine]],Tableau517[[#This Row],[Matricule]])</f>
        <v/>
      </c>
      <c r="H223" s="8"/>
      <c r="I223" s="8"/>
      <c r="J223" s="8"/>
      <c r="K223" s="8"/>
      <c r="L223" s="8"/>
      <c r="M223" s="8"/>
      <c r="N223" s="8"/>
      <c r="O223" s="14">
        <f>COUNTIF(Tableau517[[#This Row],[Lundi]:[Dimanche]],"&gt;0")</f>
        <v>0</v>
      </c>
      <c r="P223" s="14">
        <f>SUM(Tableau517[[#This Row],[Lundi]:[Dimanche]])</f>
        <v>0</v>
      </c>
      <c r="Q223" s="14">
        <f>COUNTIF(Tableau517[[#This Row],[Lundi]:[Dimanche]],"&gt;=100")*1000</f>
        <v>0</v>
      </c>
      <c r="R223" s="14">
        <f t="shared" si="6"/>
        <v>0</v>
      </c>
      <c r="S223" s="14">
        <f t="shared" si="7"/>
        <v>0</v>
      </c>
      <c r="T223" s="15" t="str">
        <f>IF(Tableau517[[#This Row],[Matricule]]&gt;1,IF(COUNTIF(Tableau517[DateMatricule],Tableau517[[#This Row],[DateMatricule]])&gt;1,"Doublon",""),"")</f>
        <v/>
      </c>
    </row>
    <row r="224" spans="1:20" x14ac:dyDescent="0.25">
      <c r="A224" s="11" t="str">
        <f>IF(Tableau517[[#This Row],[Semaine]]="","",VLOOKUP(Tableau517[[#This Row],[Semaine]],Listes!$A:$B,2,FALSE))</f>
        <v/>
      </c>
      <c r="B224" s="11" t="str">
        <f>IF(ISBLANK(Tableau517[[#This Row],[Matricule]]),"",VLOOKUP(Tableau517[[#This Row],[Matricule]],#REF!,2,FALSE))</f>
        <v/>
      </c>
      <c r="C224" s="11" t="str">
        <f>IF(ISBLANK(Tableau517[[#This Row],[Matricule]]),"",VLOOKUP(Tableau517[[#This Row],[Matricule]],#REF!,3,FALSE))</f>
        <v/>
      </c>
      <c r="D224" s="11" t="str">
        <f>CONCATENATE(Tableau517[[#This Row],[Semaine]],Tableau517[[#This Row],[Matricule]])</f>
        <v/>
      </c>
      <c r="H224" s="8"/>
      <c r="I224" s="8"/>
      <c r="J224" s="8"/>
      <c r="K224" s="8"/>
      <c r="L224" s="8"/>
      <c r="M224" s="8"/>
      <c r="N224" s="8"/>
      <c r="O224" s="14">
        <f>COUNTIF(Tableau517[[#This Row],[Lundi]:[Dimanche]],"&gt;0")</f>
        <v>0</v>
      </c>
      <c r="P224" s="14">
        <f>SUM(Tableau517[[#This Row],[Lundi]:[Dimanche]])</f>
        <v>0</v>
      </c>
      <c r="Q224" s="14">
        <f>COUNTIF(Tableau517[[#This Row],[Lundi]:[Dimanche]],"&gt;=100")*1000</f>
        <v>0</v>
      </c>
      <c r="R224" s="14">
        <f t="shared" si="6"/>
        <v>0</v>
      </c>
      <c r="S224" s="14">
        <f t="shared" si="7"/>
        <v>0</v>
      </c>
      <c r="T224" s="15" t="str">
        <f>IF(Tableau517[[#This Row],[Matricule]]&gt;1,IF(COUNTIF(Tableau517[DateMatricule],Tableau517[[#This Row],[DateMatricule]])&gt;1,"Doublon",""),"")</f>
        <v/>
      </c>
    </row>
    <row r="225" spans="1:20" x14ac:dyDescent="0.25">
      <c r="A225" s="11" t="str">
        <f>IF(Tableau517[[#This Row],[Semaine]]="","",VLOOKUP(Tableau517[[#This Row],[Semaine]],Listes!$A:$B,2,FALSE))</f>
        <v/>
      </c>
      <c r="B225" s="11" t="str">
        <f>IF(ISBLANK(Tableau517[[#This Row],[Matricule]]),"",VLOOKUP(Tableau517[[#This Row],[Matricule]],#REF!,2,FALSE))</f>
        <v/>
      </c>
      <c r="C225" s="11" t="str">
        <f>IF(ISBLANK(Tableau517[[#This Row],[Matricule]]),"",VLOOKUP(Tableau517[[#This Row],[Matricule]],#REF!,3,FALSE))</f>
        <v/>
      </c>
      <c r="D225" s="11" t="str">
        <f>CONCATENATE(Tableau517[[#This Row],[Semaine]],Tableau517[[#This Row],[Matricule]])</f>
        <v/>
      </c>
      <c r="H225" s="8"/>
      <c r="I225" s="8"/>
      <c r="J225" s="8"/>
      <c r="K225" s="8"/>
      <c r="L225" s="8"/>
      <c r="M225" s="8"/>
      <c r="N225" s="8"/>
      <c r="O225" s="14">
        <f>COUNTIF(Tableau517[[#This Row],[Lundi]:[Dimanche]],"&gt;0")</f>
        <v>0</v>
      </c>
      <c r="P225" s="14">
        <f>SUM(Tableau517[[#This Row],[Lundi]:[Dimanche]])</f>
        <v>0</v>
      </c>
      <c r="Q225" s="14">
        <f>COUNTIF(Tableau517[[#This Row],[Lundi]:[Dimanche]],"&gt;=100")*1000</f>
        <v>0</v>
      </c>
      <c r="R225" s="14">
        <f t="shared" si="6"/>
        <v>0</v>
      </c>
      <c r="S225" s="14">
        <f t="shared" si="7"/>
        <v>0</v>
      </c>
      <c r="T225" s="15" t="str">
        <f>IF(Tableau517[[#This Row],[Matricule]]&gt;1,IF(COUNTIF(Tableau517[DateMatricule],Tableau517[[#This Row],[DateMatricule]])&gt;1,"Doublon",""),"")</f>
        <v/>
      </c>
    </row>
    <row r="226" spans="1:20" x14ac:dyDescent="0.25">
      <c r="A226" s="11" t="str">
        <f>IF(Tableau517[[#This Row],[Semaine]]="","",VLOOKUP(Tableau517[[#This Row],[Semaine]],Listes!$A:$B,2,FALSE))</f>
        <v/>
      </c>
      <c r="B226" s="11" t="str">
        <f>IF(ISBLANK(Tableau517[[#This Row],[Matricule]]),"",VLOOKUP(Tableau517[[#This Row],[Matricule]],#REF!,2,FALSE))</f>
        <v/>
      </c>
      <c r="C226" s="11" t="str">
        <f>IF(ISBLANK(Tableau517[[#This Row],[Matricule]]),"",VLOOKUP(Tableau517[[#This Row],[Matricule]],#REF!,3,FALSE))</f>
        <v/>
      </c>
      <c r="D226" s="11" t="str">
        <f>CONCATENATE(Tableau517[[#This Row],[Semaine]],Tableau517[[#This Row],[Matricule]])</f>
        <v/>
      </c>
      <c r="H226" s="8"/>
      <c r="I226" s="8"/>
      <c r="J226" s="8"/>
      <c r="K226" s="8"/>
      <c r="L226" s="8"/>
      <c r="M226" s="8"/>
      <c r="N226" s="8"/>
      <c r="O226" s="14">
        <f>COUNTIF(Tableau517[[#This Row],[Lundi]:[Dimanche]],"&gt;0")</f>
        <v>0</v>
      </c>
      <c r="P226" s="14">
        <f>SUM(Tableau517[[#This Row],[Lundi]:[Dimanche]])</f>
        <v>0</v>
      </c>
      <c r="Q226" s="14">
        <f>COUNTIF(Tableau517[[#This Row],[Lundi]:[Dimanche]],"&gt;=100")*1000</f>
        <v>0</v>
      </c>
      <c r="R226" s="14">
        <f t="shared" si="6"/>
        <v>0</v>
      </c>
      <c r="S226" s="14">
        <f t="shared" si="7"/>
        <v>0</v>
      </c>
      <c r="T226" s="15" t="str">
        <f>IF(Tableau517[[#This Row],[Matricule]]&gt;1,IF(COUNTIF(Tableau517[DateMatricule],Tableau517[[#This Row],[DateMatricule]])&gt;1,"Doublon",""),"")</f>
        <v/>
      </c>
    </row>
    <row r="227" spans="1:20" x14ac:dyDescent="0.25">
      <c r="A227" s="11" t="str">
        <f>IF(Tableau517[[#This Row],[Semaine]]="","",VLOOKUP(Tableau517[[#This Row],[Semaine]],Listes!$A:$B,2,FALSE))</f>
        <v/>
      </c>
      <c r="B227" s="11" t="str">
        <f>IF(ISBLANK(Tableau517[[#This Row],[Matricule]]),"",VLOOKUP(Tableau517[[#This Row],[Matricule]],#REF!,2,FALSE))</f>
        <v/>
      </c>
      <c r="C227" s="11" t="str">
        <f>IF(ISBLANK(Tableau517[[#This Row],[Matricule]]),"",VLOOKUP(Tableau517[[#This Row],[Matricule]],#REF!,3,FALSE))</f>
        <v/>
      </c>
      <c r="D227" s="11" t="str">
        <f>CONCATENATE(Tableau517[[#This Row],[Semaine]],Tableau517[[#This Row],[Matricule]])</f>
        <v/>
      </c>
      <c r="H227" s="8"/>
      <c r="I227" s="8"/>
      <c r="J227" s="8"/>
      <c r="K227" s="8"/>
      <c r="L227" s="8"/>
      <c r="M227" s="8"/>
      <c r="N227" s="8"/>
      <c r="O227" s="14">
        <f>COUNTIF(Tableau517[[#This Row],[Lundi]:[Dimanche]],"&gt;0")</f>
        <v>0</v>
      </c>
      <c r="P227" s="14">
        <f>SUM(Tableau517[[#This Row],[Lundi]:[Dimanche]])</f>
        <v>0</v>
      </c>
      <c r="Q227" s="14">
        <f>COUNTIF(Tableau517[[#This Row],[Lundi]:[Dimanche]],"&gt;=100")*1000</f>
        <v>0</v>
      </c>
      <c r="R227" s="14">
        <f t="shared" si="6"/>
        <v>0</v>
      </c>
      <c r="S227" s="14">
        <f t="shared" si="7"/>
        <v>0</v>
      </c>
      <c r="T227" s="15" t="str">
        <f>IF(Tableau517[[#This Row],[Matricule]]&gt;1,IF(COUNTIF(Tableau517[DateMatricule],Tableau517[[#This Row],[DateMatricule]])&gt;1,"Doublon",""),"")</f>
        <v/>
      </c>
    </row>
    <row r="228" spans="1:20" x14ac:dyDescent="0.25">
      <c r="A228" s="11" t="str">
        <f>IF(Tableau517[[#This Row],[Semaine]]="","",VLOOKUP(Tableau517[[#This Row],[Semaine]],Listes!$A:$B,2,FALSE))</f>
        <v/>
      </c>
      <c r="B228" s="11" t="str">
        <f>IF(ISBLANK(Tableau517[[#This Row],[Matricule]]),"",VLOOKUP(Tableau517[[#This Row],[Matricule]],#REF!,2,FALSE))</f>
        <v/>
      </c>
      <c r="C228" s="11" t="str">
        <f>IF(ISBLANK(Tableau517[[#This Row],[Matricule]]),"",VLOOKUP(Tableau517[[#This Row],[Matricule]],#REF!,3,FALSE))</f>
        <v/>
      </c>
      <c r="D228" s="11" t="str">
        <f>CONCATENATE(Tableau517[[#This Row],[Semaine]],Tableau517[[#This Row],[Matricule]])</f>
        <v/>
      </c>
      <c r="H228" s="8"/>
      <c r="I228" s="8"/>
      <c r="J228" s="8"/>
      <c r="K228" s="8"/>
      <c r="L228" s="8"/>
      <c r="M228" s="8"/>
      <c r="N228" s="8"/>
      <c r="O228" s="14">
        <f>COUNTIF(Tableau517[[#This Row],[Lundi]:[Dimanche]],"&gt;0")</f>
        <v>0</v>
      </c>
      <c r="P228" s="14">
        <f>SUM(Tableau517[[#This Row],[Lundi]:[Dimanche]])</f>
        <v>0</v>
      </c>
      <c r="Q228" s="14">
        <f>COUNTIF(Tableau517[[#This Row],[Lundi]:[Dimanche]],"&gt;=100")*1000</f>
        <v>0</v>
      </c>
      <c r="R228" s="14">
        <f t="shared" si="6"/>
        <v>0</v>
      </c>
      <c r="S228" s="14">
        <f t="shared" si="7"/>
        <v>0</v>
      </c>
      <c r="T228" s="15" t="str">
        <f>IF(Tableau517[[#This Row],[Matricule]]&gt;1,IF(COUNTIF(Tableau517[DateMatricule],Tableau517[[#This Row],[DateMatricule]])&gt;1,"Doublon",""),"")</f>
        <v/>
      </c>
    </row>
    <row r="229" spans="1:20" x14ac:dyDescent="0.25">
      <c r="A229" s="11" t="str">
        <f>IF(Tableau517[[#This Row],[Semaine]]="","",VLOOKUP(Tableau517[[#This Row],[Semaine]],Listes!$A:$B,2,FALSE))</f>
        <v/>
      </c>
      <c r="B229" s="11" t="str">
        <f>IF(ISBLANK(Tableau517[[#This Row],[Matricule]]),"",VLOOKUP(Tableau517[[#This Row],[Matricule]],#REF!,2,FALSE))</f>
        <v/>
      </c>
      <c r="C229" s="11" t="str">
        <f>IF(ISBLANK(Tableau517[[#This Row],[Matricule]]),"",VLOOKUP(Tableau517[[#This Row],[Matricule]],#REF!,3,FALSE))</f>
        <v/>
      </c>
      <c r="D229" s="11" t="str">
        <f>CONCATENATE(Tableau517[[#This Row],[Semaine]],Tableau517[[#This Row],[Matricule]])</f>
        <v/>
      </c>
      <c r="H229" s="8"/>
      <c r="I229" s="8"/>
      <c r="J229" s="8"/>
      <c r="K229" s="8"/>
      <c r="L229" s="8"/>
      <c r="M229" s="8"/>
      <c r="N229" s="8"/>
      <c r="O229" s="14">
        <f>COUNTIF(Tableau517[[#This Row],[Lundi]:[Dimanche]],"&gt;0")</f>
        <v>0</v>
      </c>
      <c r="P229" s="14">
        <f>SUM(Tableau517[[#This Row],[Lundi]:[Dimanche]])</f>
        <v>0</v>
      </c>
      <c r="Q229" s="14">
        <f>COUNTIF(Tableau517[[#This Row],[Lundi]:[Dimanche]],"&gt;=100")*1000</f>
        <v>0</v>
      </c>
      <c r="R229" s="14">
        <f t="shared" si="6"/>
        <v>0</v>
      </c>
      <c r="S229" s="14">
        <f t="shared" si="7"/>
        <v>0</v>
      </c>
      <c r="T229" s="15" t="str">
        <f>IF(Tableau517[[#This Row],[Matricule]]&gt;1,IF(COUNTIF(Tableau517[DateMatricule],Tableau517[[#This Row],[DateMatricule]])&gt;1,"Doublon",""),"")</f>
        <v/>
      </c>
    </row>
    <row r="230" spans="1:20" x14ac:dyDescent="0.25">
      <c r="A230" s="11" t="str">
        <f>IF(Tableau517[[#This Row],[Semaine]]="","",VLOOKUP(Tableau517[[#This Row],[Semaine]],Listes!$A:$B,2,FALSE))</f>
        <v/>
      </c>
      <c r="B230" s="11" t="str">
        <f>IF(ISBLANK(Tableau517[[#This Row],[Matricule]]),"",VLOOKUP(Tableau517[[#This Row],[Matricule]],#REF!,2,FALSE))</f>
        <v/>
      </c>
      <c r="C230" s="11" t="str">
        <f>IF(ISBLANK(Tableau517[[#This Row],[Matricule]]),"",VLOOKUP(Tableau517[[#This Row],[Matricule]],#REF!,3,FALSE))</f>
        <v/>
      </c>
      <c r="D230" s="11" t="str">
        <f>CONCATENATE(Tableau517[[#This Row],[Semaine]],Tableau517[[#This Row],[Matricule]])</f>
        <v/>
      </c>
      <c r="H230" s="8"/>
      <c r="I230" s="8"/>
      <c r="J230" s="8"/>
      <c r="K230" s="8"/>
      <c r="L230" s="8"/>
      <c r="M230" s="8"/>
      <c r="N230" s="8"/>
      <c r="O230" s="14">
        <f>COUNTIF(Tableau517[[#This Row],[Lundi]:[Dimanche]],"&gt;0")</f>
        <v>0</v>
      </c>
      <c r="P230" s="14">
        <f>SUM(Tableau517[[#This Row],[Lundi]:[Dimanche]])</f>
        <v>0</v>
      </c>
      <c r="Q230" s="14">
        <f>COUNTIF(Tableau517[[#This Row],[Lundi]:[Dimanche]],"&gt;=100")*1000</f>
        <v>0</v>
      </c>
      <c r="R230" s="14">
        <f t="shared" si="6"/>
        <v>0</v>
      </c>
      <c r="S230" s="14">
        <f t="shared" si="7"/>
        <v>0</v>
      </c>
      <c r="T230" s="15" t="str">
        <f>IF(Tableau517[[#This Row],[Matricule]]&gt;1,IF(COUNTIF(Tableau517[DateMatricule],Tableau517[[#This Row],[DateMatricule]])&gt;1,"Doublon",""),"")</f>
        <v/>
      </c>
    </row>
    <row r="231" spans="1:20" x14ac:dyDescent="0.25">
      <c r="A231" s="11" t="str">
        <f>IF(Tableau517[[#This Row],[Semaine]]="","",VLOOKUP(Tableau517[[#This Row],[Semaine]],Listes!$A:$B,2,FALSE))</f>
        <v/>
      </c>
      <c r="B231" s="11" t="str">
        <f>IF(ISBLANK(Tableau517[[#This Row],[Matricule]]),"",VLOOKUP(Tableau517[[#This Row],[Matricule]],#REF!,2,FALSE))</f>
        <v/>
      </c>
      <c r="C231" s="11" t="str">
        <f>IF(ISBLANK(Tableau517[[#This Row],[Matricule]]),"",VLOOKUP(Tableau517[[#This Row],[Matricule]],#REF!,3,FALSE))</f>
        <v/>
      </c>
      <c r="D231" s="11" t="str">
        <f>CONCATENATE(Tableau517[[#This Row],[Semaine]],Tableau517[[#This Row],[Matricule]])</f>
        <v/>
      </c>
      <c r="H231" s="8"/>
      <c r="I231" s="8"/>
      <c r="J231" s="8"/>
      <c r="K231" s="8"/>
      <c r="L231" s="8"/>
      <c r="M231" s="8"/>
      <c r="N231" s="8"/>
      <c r="O231" s="14">
        <f>COUNTIF(Tableau517[[#This Row],[Lundi]:[Dimanche]],"&gt;0")</f>
        <v>0</v>
      </c>
      <c r="P231" s="14">
        <f>SUM(Tableau517[[#This Row],[Lundi]:[Dimanche]])</f>
        <v>0</v>
      </c>
      <c r="Q231" s="14">
        <f>COUNTIF(Tableau517[[#This Row],[Lundi]:[Dimanche]],"&gt;=100")*1000</f>
        <v>0</v>
      </c>
      <c r="R231" s="14">
        <f t="shared" si="6"/>
        <v>0</v>
      </c>
      <c r="S231" s="14">
        <f t="shared" si="7"/>
        <v>0</v>
      </c>
      <c r="T231" s="15" t="str">
        <f>IF(Tableau517[[#This Row],[Matricule]]&gt;1,IF(COUNTIF(Tableau517[DateMatricule],Tableau517[[#This Row],[DateMatricule]])&gt;1,"Doublon",""),"")</f>
        <v/>
      </c>
    </row>
    <row r="232" spans="1:20" x14ac:dyDescent="0.25">
      <c r="A232" s="11" t="str">
        <f>IF(Tableau517[[#This Row],[Semaine]]="","",VLOOKUP(Tableau517[[#This Row],[Semaine]],Listes!$A:$B,2,FALSE))</f>
        <v/>
      </c>
      <c r="B232" s="11" t="str">
        <f>IF(ISBLANK(Tableau517[[#This Row],[Matricule]]),"",VLOOKUP(Tableau517[[#This Row],[Matricule]],#REF!,2,FALSE))</f>
        <v/>
      </c>
      <c r="C232" s="11" t="str">
        <f>IF(ISBLANK(Tableau517[[#This Row],[Matricule]]),"",VLOOKUP(Tableau517[[#This Row],[Matricule]],#REF!,3,FALSE))</f>
        <v/>
      </c>
      <c r="D232" s="11" t="str">
        <f>CONCATENATE(Tableau517[[#This Row],[Semaine]],Tableau517[[#This Row],[Matricule]])</f>
        <v/>
      </c>
      <c r="H232" s="8"/>
      <c r="I232" s="8"/>
      <c r="J232" s="8"/>
      <c r="K232" s="8"/>
      <c r="L232" s="8"/>
      <c r="M232" s="8"/>
      <c r="N232" s="8"/>
      <c r="O232" s="14">
        <f>COUNTIF(Tableau517[[#This Row],[Lundi]:[Dimanche]],"&gt;0")</f>
        <v>0</v>
      </c>
      <c r="P232" s="14">
        <f>SUM(Tableau517[[#This Row],[Lundi]:[Dimanche]])</f>
        <v>0</v>
      </c>
      <c r="Q232" s="14">
        <f>COUNTIF(Tableau517[[#This Row],[Lundi]:[Dimanche]],"&gt;=100")*1000</f>
        <v>0</v>
      </c>
      <c r="R232" s="14">
        <f t="shared" si="6"/>
        <v>0</v>
      </c>
      <c r="S232" s="14">
        <f t="shared" si="7"/>
        <v>0</v>
      </c>
      <c r="T232" s="15" t="str">
        <f>IF(Tableau517[[#This Row],[Matricule]]&gt;1,IF(COUNTIF(Tableau517[DateMatricule],Tableau517[[#This Row],[DateMatricule]])&gt;1,"Doublon",""),"")</f>
        <v/>
      </c>
    </row>
    <row r="233" spans="1:20" x14ac:dyDescent="0.25">
      <c r="A233" s="11" t="str">
        <f>IF(Tableau517[[#This Row],[Semaine]]="","",VLOOKUP(Tableau517[[#This Row],[Semaine]],Listes!$A:$B,2,FALSE))</f>
        <v/>
      </c>
      <c r="B233" s="11" t="str">
        <f>IF(ISBLANK(Tableau517[[#This Row],[Matricule]]),"",VLOOKUP(Tableau517[[#This Row],[Matricule]],#REF!,2,FALSE))</f>
        <v/>
      </c>
      <c r="C233" s="11" t="str">
        <f>IF(ISBLANK(Tableau517[[#This Row],[Matricule]]),"",VLOOKUP(Tableau517[[#This Row],[Matricule]],#REF!,3,FALSE))</f>
        <v/>
      </c>
      <c r="D233" s="11" t="str">
        <f>CONCATENATE(Tableau517[[#This Row],[Semaine]],Tableau517[[#This Row],[Matricule]])</f>
        <v/>
      </c>
      <c r="H233" s="8"/>
      <c r="I233" s="8"/>
      <c r="J233" s="8"/>
      <c r="K233" s="8"/>
      <c r="L233" s="8"/>
      <c r="M233" s="8"/>
      <c r="N233" s="8"/>
      <c r="O233" s="14">
        <f>COUNTIF(Tableau517[[#This Row],[Lundi]:[Dimanche]],"&gt;0")</f>
        <v>0</v>
      </c>
      <c r="P233" s="14">
        <f>SUM(Tableau517[[#This Row],[Lundi]:[Dimanche]])</f>
        <v>0</v>
      </c>
      <c r="Q233" s="14">
        <f>COUNTIF(Tableau517[[#This Row],[Lundi]:[Dimanche]],"&gt;=100")*1000</f>
        <v>0</v>
      </c>
      <c r="R233" s="14">
        <f t="shared" si="6"/>
        <v>0</v>
      </c>
      <c r="S233" s="14">
        <f t="shared" si="7"/>
        <v>0</v>
      </c>
      <c r="T233" s="15" t="str">
        <f>IF(Tableau517[[#This Row],[Matricule]]&gt;1,IF(COUNTIF(Tableau517[DateMatricule],Tableau517[[#This Row],[DateMatricule]])&gt;1,"Doublon",""),"")</f>
        <v/>
      </c>
    </row>
    <row r="234" spans="1:20" x14ac:dyDescent="0.25">
      <c r="A234" s="11" t="str">
        <f>IF(Tableau517[[#This Row],[Semaine]]="","",VLOOKUP(Tableau517[[#This Row],[Semaine]],Listes!$A:$B,2,FALSE))</f>
        <v/>
      </c>
      <c r="B234" s="11" t="str">
        <f>IF(ISBLANK(Tableau517[[#This Row],[Matricule]]),"",VLOOKUP(Tableau517[[#This Row],[Matricule]],#REF!,2,FALSE))</f>
        <v/>
      </c>
      <c r="C234" s="11" t="str">
        <f>IF(ISBLANK(Tableau517[[#This Row],[Matricule]]),"",VLOOKUP(Tableau517[[#This Row],[Matricule]],#REF!,3,FALSE))</f>
        <v/>
      </c>
      <c r="D234" s="11" t="str">
        <f>CONCATENATE(Tableau517[[#This Row],[Semaine]],Tableau517[[#This Row],[Matricule]])</f>
        <v/>
      </c>
      <c r="H234" s="8"/>
      <c r="I234" s="8"/>
      <c r="J234" s="8"/>
      <c r="K234" s="8"/>
      <c r="L234" s="8"/>
      <c r="M234" s="8"/>
      <c r="N234" s="8"/>
      <c r="O234" s="14">
        <f>COUNTIF(Tableau517[[#This Row],[Lundi]:[Dimanche]],"&gt;0")</f>
        <v>0</v>
      </c>
      <c r="P234" s="14">
        <f>SUM(Tableau517[[#This Row],[Lundi]:[Dimanche]])</f>
        <v>0</v>
      </c>
      <c r="Q234" s="14">
        <f>COUNTIF(Tableau517[[#This Row],[Lundi]:[Dimanche]],"&gt;=100")*1000</f>
        <v>0</v>
      </c>
      <c r="R234" s="14">
        <f t="shared" si="6"/>
        <v>0</v>
      </c>
      <c r="S234" s="14">
        <f t="shared" si="7"/>
        <v>0</v>
      </c>
      <c r="T234" s="15" t="str">
        <f>IF(Tableau517[[#This Row],[Matricule]]&gt;1,IF(COUNTIF(Tableau517[DateMatricule],Tableau517[[#This Row],[DateMatricule]])&gt;1,"Doublon",""),"")</f>
        <v/>
      </c>
    </row>
    <row r="235" spans="1:20" x14ac:dyDescent="0.25">
      <c r="A235" s="11" t="str">
        <f>IF(Tableau517[[#This Row],[Semaine]]="","",VLOOKUP(Tableau517[[#This Row],[Semaine]],Listes!$A:$B,2,FALSE))</f>
        <v/>
      </c>
      <c r="B235" s="11" t="str">
        <f>IF(ISBLANK(Tableau517[[#This Row],[Matricule]]),"",VLOOKUP(Tableau517[[#This Row],[Matricule]],#REF!,2,FALSE))</f>
        <v/>
      </c>
      <c r="C235" s="11" t="str">
        <f>IF(ISBLANK(Tableau517[[#This Row],[Matricule]]),"",VLOOKUP(Tableau517[[#This Row],[Matricule]],#REF!,3,FALSE))</f>
        <v/>
      </c>
      <c r="D235" s="11" t="str">
        <f>CONCATENATE(Tableau517[[#This Row],[Semaine]],Tableau517[[#This Row],[Matricule]])</f>
        <v/>
      </c>
      <c r="H235" s="8"/>
      <c r="I235" s="8"/>
      <c r="J235" s="8"/>
      <c r="K235" s="8"/>
      <c r="L235" s="8"/>
      <c r="M235" s="8"/>
      <c r="N235" s="8"/>
      <c r="O235" s="14">
        <f>COUNTIF(Tableau517[[#This Row],[Lundi]:[Dimanche]],"&gt;0")</f>
        <v>0</v>
      </c>
      <c r="P235" s="14">
        <f>SUM(Tableau517[[#This Row],[Lundi]:[Dimanche]])</f>
        <v>0</v>
      </c>
      <c r="Q235" s="14">
        <f>COUNTIF(Tableau517[[#This Row],[Lundi]:[Dimanche]],"&gt;=100")*1000</f>
        <v>0</v>
      </c>
      <c r="R235" s="14">
        <f t="shared" si="6"/>
        <v>0</v>
      </c>
      <c r="S235" s="14">
        <f t="shared" si="7"/>
        <v>0</v>
      </c>
      <c r="T235" s="15" t="str">
        <f>IF(Tableau517[[#This Row],[Matricule]]&gt;1,IF(COUNTIF(Tableau517[DateMatricule],Tableau517[[#This Row],[DateMatricule]])&gt;1,"Doublon",""),"")</f>
        <v/>
      </c>
    </row>
    <row r="236" spans="1:20" x14ac:dyDescent="0.25">
      <c r="A236" s="11" t="str">
        <f>IF(Tableau517[[#This Row],[Semaine]]="","",VLOOKUP(Tableau517[[#This Row],[Semaine]],Listes!$A:$B,2,FALSE))</f>
        <v/>
      </c>
      <c r="B236" s="11" t="str">
        <f>IF(ISBLANK(Tableau517[[#This Row],[Matricule]]),"",VLOOKUP(Tableau517[[#This Row],[Matricule]],#REF!,2,FALSE))</f>
        <v/>
      </c>
      <c r="C236" s="11" t="str">
        <f>IF(ISBLANK(Tableau517[[#This Row],[Matricule]]),"",VLOOKUP(Tableau517[[#This Row],[Matricule]],#REF!,3,FALSE))</f>
        <v/>
      </c>
      <c r="D236" s="11" t="str">
        <f>CONCATENATE(Tableau517[[#This Row],[Semaine]],Tableau517[[#This Row],[Matricule]])</f>
        <v/>
      </c>
      <c r="H236" s="8"/>
      <c r="I236" s="8"/>
      <c r="J236" s="8"/>
      <c r="K236" s="8"/>
      <c r="L236" s="8"/>
      <c r="M236" s="8"/>
      <c r="N236" s="8"/>
      <c r="O236" s="14">
        <f>COUNTIF(Tableau517[[#This Row],[Lundi]:[Dimanche]],"&gt;0")</f>
        <v>0</v>
      </c>
      <c r="P236" s="14">
        <f>SUM(Tableau517[[#This Row],[Lundi]:[Dimanche]])</f>
        <v>0</v>
      </c>
      <c r="Q236" s="14">
        <f>COUNTIF(Tableau517[[#This Row],[Lundi]:[Dimanche]],"&gt;=100")*1000</f>
        <v>0</v>
      </c>
      <c r="R236" s="14">
        <f t="shared" si="6"/>
        <v>0</v>
      </c>
      <c r="S236" s="14">
        <f t="shared" si="7"/>
        <v>0</v>
      </c>
      <c r="T236" s="15" t="str">
        <f>IF(Tableau517[[#This Row],[Matricule]]&gt;1,IF(COUNTIF(Tableau517[DateMatricule],Tableau517[[#This Row],[DateMatricule]])&gt;1,"Doublon",""),"")</f>
        <v/>
      </c>
    </row>
    <row r="237" spans="1:20" x14ac:dyDescent="0.25">
      <c r="A237" s="11" t="str">
        <f>IF(Tableau517[[#This Row],[Semaine]]="","",VLOOKUP(Tableau517[[#This Row],[Semaine]],Listes!$A:$B,2,FALSE))</f>
        <v/>
      </c>
      <c r="B237" s="11" t="str">
        <f>IF(ISBLANK(Tableau517[[#This Row],[Matricule]]),"",VLOOKUP(Tableau517[[#This Row],[Matricule]],#REF!,2,FALSE))</f>
        <v/>
      </c>
      <c r="C237" s="11" t="str">
        <f>IF(ISBLANK(Tableau517[[#This Row],[Matricule]]),"",VLOOKUP(Tableau517[[#This Row],[Matricule]],#REF!,3,FALSE))</f>
        <v/>
      </c>
      <c r="D237" s="11" t="str">
        <f>CONCATENATE(Tableau517[[#This Row],[Semaine]],Tableau517[[#This Row],[Matricule]])</f>
        <v/>
      </c>
      <c r="H237" s="8"/>
      <c r="I237" s="8"/>
      <c r="J237" s="8"/>
      <c r="K237" s="8"/>
      <c r="L237" s="8"/>
      <c r="M237" s="8"/>
      <c r="N237" s="8"/>
      <c r="O237" s="14">
        <f>COUNTIF(Tableau517[[#This Row],[Lundi]:[Dimanche]],"&gt;0")</f>
        <v>0</v>
      </c>
      <c r="P237" s="14">
        <f>SUM(Tableau517[[#This Row],[Lundi]:[Dimanche]])</f>
        <v>0</v>
      </c>
      <c r="Q237" s="14">
        <f>COUNTIF(Tableau517[[#This Row],[Lundi]:[Dimanche]],"&gt;=100")*1000</f>
        <v>0</v>
      </c>
      <c r="R237" s="14">
        <f t="shared" si="6"/>
        <v>0</v>
      </c>
      <c r="S237" s="14">
        <f t="shared" si="7"/>
        <v>0</v>
      </c>
      <c r="T237" s="15" t="str">
        <f>IF(Tableau517[[#This Row],[Matricule]]&gt;1,IF(COUNTIF(Tableau517[DateMatricule],Tableau517[[#This Row],[DateMatricule]])&gt;1,"Doublon",""),"")</f>
        <v/>
      </c>
    </row>
    <row r="238" spans="1:20" x14ac:dyDescent="0.25">
      <c r="A238" s="11" t="str">
        <f>IF(Tableau517[[#This Row],[Semaine]]="","",VLOOKUP(Tableau517[[#This Row],[Semaine]],Listes!$A:$B,2,FALSE))</f>
        <v/>
      </c>
      <c r="B238" s="11" t="str">
        <f>IF(ISBLANK(Tableau517[[#This Row],[Matricule]]),"",VLOOKUP(Tableau517[[#This Row],[Matricule]],#REF!,2,FALSE))</f>
        <v/>
      </c>
      <c r="C238" s="11" t="str">
        <f>IF(ISBLANK(Tableau517[[#This Row],[Matricule]]),"",VLOOKUP(Tableau517[[#This Row],[Matricule]],#REF!,3,FALSE))</f>
        <v/>
      </c>
      <c r="D238" s="11" t="str">
        <f>CONCATENATE(Tableau517[[#This Row],[Semaine]],Tableau517[[#This Row],[Matricule]])</f>
        <v/>
      </c>
      <c r="H238" s="8"/>
      <c r="I238" s="8"/>
      <c r="J238" s="8"/>
      <c r="K238" s="8"/>
      <c r="L238" s="8"/>
      <c r="M238" s="8"/>
      <c r="N238" s="8"/>
      <c r="O238" s="14">
        <f>COUNTIF(Tableau517[[#This Row],[Lundi]:[Dimanche]],"&gt;0")</f>
        <v>0</v>
      </c>
      <c r="P238" s="14">
        <f>SUM(Tableau517[[#This Row],[Lundi]:[Dimanche]])</f>
        <v>0</v>
      </c>
      <c r="Q238" s="14">
        <f>COUNTIF(Tableau517[[#This Row],[Lundi]:[Dimanche]],"&gt;=100")*1000</f>
        <v>0</v>
      </c>
      <c r="R238" s="14">
        <f t="shared" si="6"/>
        <v>0</v>
      </c>
      <c r="S238" s="14">
        <f t="shared" si="7"/>
        <v>0</v>
      </c>
      <c r="T238" s="15" t="str">
        <f>IF(Tableau517[[#This Row],[Matricule]]&gt;1,IF(COUNTIF(Tableau517[DateMatricule],Tableau517[[#This Row],[DateMatricule]])&gt;1,"Doublon",""),"")</f>
        <v/>
      </c>
    </row>
    <row r="239" spans="1:20" x14ac:dyDescent="0.25">
      <c r="A239" s="11" t="str">
        <f>IF(Tableau517[[#This Row],[Semaine]]="","",VLOOKUP(Tableau517[[#This Row],[Semaine]],Listes!$A:$B,2,FALSE))</f>
        <v/>
      </c>
      <c r="B239" s="11" t="str">
        <f>IF(ISBLANK(Tableau517[[#This Row],[Matricule]]),"",VLOOKUP(Tableau517[[#This Row],[Matricule]],#REF!,2,FALSE))</f>
        <v/>
      </c>
      <c r="C239" s="11" t="str">
        <f>IF(ISBLANK(Tableau517[[#This Row],[Matricule]]),"",VLOOKUP(Tableau517[[#This Row],[Matricule]],#REF!,3,FALSE))</f>
        <v/>
      </c>
      <c r="D239" s="11" t="str">
        <f>CONCATENATE(Tableau517[[#This Row],[Semaine]],Tableau517[[#This Row],[Matricule]])</f>
        <v/>
      </c>
      <c r="H239" s="8"/>
      <c r="I239" s="8"/>
      <c r="J239" s="8"/>
      <c r="K239" s="8"/>
      <c r="L239" s="8"/>
      <c r="M239" s="8"/>
      <c r="N239" s="8"/>
      <c r="O239" s="14">
        <f>COUNTIF(Tableau517[[#This Row],[Lundi]:[Dimanche]],"&gt;0")</f>
        <v>0</v>
      </c>
      <c r="P239" s="14">
        <f>SUM(Tableau517[[#This Row],[Lundi]:[Dimanche]])</f>
        <v>0</v>
      </c>
      <c r="Q239" s="14">
        <f>COUNTIF(Tableau517[[#This Row],[Lundi]:[Dimanche]],"&gt;=100")*1000</f>
        <v>0</v>
      </c>
      <c r="R239" s="14">
        <f t="shared" si="6"/>
        <v>0</v>
      </c>
      <c r="S239" s="14">
        <f t="shared" si="7"/>
        <v>0</v>
      </c>
      <c r="T239" s="15" t="str">
        <f>IF(Tableau517[[#This Row],[Matricule]]&gt;1,IF(COUNTIF(Tableau517[DateMatricule],Tableau517[[#This Row],[DateMatricule]])&gt;1,"Doublon",""),"")</f>
        <v/>
      </c>
    </row>
    <row r="240" spans="1:20" x14ac:dyDescent="0.25">
      <c r="A240" s="11" t="str">
        <f>IF(Tableau517[[#This Row],[Semaine]]="","",VLOOKUP(Tableau517[[#This Row],[Semaine]],Listes!$A:$B,2,FALSE))</f>
        <v/>
      </c>
      <c r="B240" s="11" t="str">
        <f>IF(ISBLANK(Tableau517[[#This Row],[Matricule]]),"",VLOOKUP(Tableau517[[#This Row],[Matricule]],#REF!,2,FALSE))</f>
        <v/>
      </c>
      <c r="C240" s="11" t="str">
        <f>IF(ISBLANK(Tableau517[[#This Row],[Matricule]]),"",VLOOKUP(Tableau517[[#This Row],[Matricule]],#REF!,3,FALSE))</f>
        <v/>
      </c>
      <c r="D240" s="11" t="str">
        <f>CONCATENATE(Tableau517[[#This Row],[Semaine]],Tableau517[[#This Row],[Matricule]])</f>
        <v/>
      </c>
      <c r="H240" s="8"/>
      <c r="I240" s="8"/>
      <c r="J240" s="8"/>
      <c r="K240" s="8"/>
      <c r="L240" s="8"/>
      <c r="M240" s="8"/>
      <c r="N240" s="8"/>
      <c r="O240" s="14">
        <f>COUNTIF(Tableau517[[#This Row],[Lundi]:[Dimanche]],"&gt;0")</f>
        <v>0</v>
      </c>
      <c r="P240" s="14">
        <f>SUM(Tableau517[[#This Row],[Lundi]:[Dimanche]])</f>
        <v>0</v>
      </c>
      <c r="Q240" s="14">
        <f>COUNTIF(Tableau517[[#This Row],[Lundi]:[Dimanche]],"&gt;=100")*1000</f>
        <v>0</v>
      </c>
      <c r="R240" s="14">
        <f t="shared" si="6"/>
        <v>0</v>
      </c>
      <c r="S240" s="14">
        <f t="shared" si="7"/>
        <v>0</v>
      </c>
      <c r="T240" s="15" t="str">
        <f>IF(Tableau517[[#This Row],[Matricule]]&gt;1,IF(COUNTIF(Tableau517[DateMatricule],Tableau517[[#This Row],[DateMatricule]])&gt;1,"Doublon",""),"")</f>
        <v/>
      </c>
    </row>
    <row r="241" spans="1:20" x14ac:dyDescent="0.25">
      <c r="A241" s="11" t="str">
        <f>IF(Tableau517[[#This Row],[Semaine]]="","",VLOOKUP(Tableau517[[#This Row],[Semaine]],Listes!$A:$B,2,FALSE))</f>
        <v/>
      </c>
      <c r="B241" s="11" t="str">
        <f>IF(ISBLANK(Tableau517[[#This Row],[Matricule]]),"",VLOOKUP(Tableau517[[#This Row],[Matricule]],#REF!,2,FALSE))</f>
        <v/>
      </c>
      <c r="C241" s="11" t="str">
        <f>IF(ISBLANK(Tableau517[[#This Row],[Matricule]]),"",VLOOKUP(Tableau517[[#This Row],[Matricule]],#REF!,3,FALSE))</f>
        <v/>
      </c>
      <c r="D241" s="11" t="str">
        <f>CONCATENATE(Tableau517[[#This Row],[Semaine]],Tableau517[[#This Row],[Matricule]])</f>
        <v/>
      </c>
      <c r="H241" s="8"/>
      <c r="I241" s="8"/>
      <c r="J241" s="8"/>
      <c r="K241" s="8"/>
      <c r="L241" s="8"/>
      <c r="M241" s="8"/>
      <c r="N241" s="8"/>
      <c r="O241" s="14">
        <f>COUNTIF(Tableau517[[#This Row],[Lundi]:[Dimanche]],"&gt;0")</f>
        <v>0</v>
      </c>
      <c r="P241" s="14">
        <f>SUM(Tableau517[[#This Row],[Lundi]:[Dimanche]])</f>
        <v>0</v>
      </c>
      <c r="Q241" s="14">
        <f>COUNTIF(Tableau517[[#This Row],[Lundi]:[Dimanche]],"&gt;=100")*1000</f>
        <v>0</v>
      </c>
      <c r="R241" s="14">
        <f t="shared" si="6"/>
        <v>0</v>
      </c>
      <c r="S241" s="14">
        <f t="shared" si="7"/>
        <v>0</v>
      </c>
      <c r="T241" s="15" t="str">
        <f>IF(Tableau517[[#This Row],[Matricule]]&gt;1,IF(COUNTIF(Tableau517[DateMatricule],Tableau517[[#This Row],[DateMatricule]])&gt;1,"Doublon",""),"")</f>
        <v/>
      </c>
    </row>
    <row r="242" spans="1:20" x14ac:dyDescent="0.25">
      <c r="A242" s="11" t="str">
        <f>IF(Tableau517[[#This Row],[Semaine]]="","",VLOOKUP(Tableau517[[#This Row],[Semaine]],Listes!$A:$B,2,FALSE))</f>
        <v/>
      </c>
      <c r="B242" s="11" t="str">
        <f>IF(ISBLANK(Tableau517[[#This Row],[Matricule]]),"",VLOOKUP(Tableau517[[#This Row],[Matricule]],#REF!,2,FALSE))</f>
        <v/>
      </c>
      <c r="C242" s="11" t="str">
        <f>IF(ISBLANK(Tableau517[[#This Row],[Matricule]]),"",VLOOKUP(Tableau517[[#This Row],[Matricule]],#REF!,3,FALSE))</f>
        <v/>
      </c>
      <c r="D242" s="11" t="str">
        <f>CONCATENATE(Tableau517[[#This Row],[Semaine]],Tableau517[[#This Row],[Matricule]])</f>
        <v/>
      </c>
      <c r="H242" s="8"/>
      <c r="I242" s="8"/>
      <c r="J242" s="8"/>
      <c r="K242" s="8"/>
      <c r="L242" s="8"/>
      <c r="M242" s="8"/>
      <c r="N242" s="8"/>
      <c r="O242" s="14">
        <f>COUNTIF(Tableau517[[#This Row],[Lundi]:[Dimanche]],"&gt;0")</f>
        <v>0</v>
      </c>
      <c r="P242" s="14">
        <f>SUM(Tableau517[[#This Row],[Lundi]:[Dimanche]])</f>
        <v>0</v>
      </c>
      <c r="Q242" s="14">
        <f>COUNTIF(Tableau517[[#This Row],[Lundi]:[Dimanche]],"&gt;=100")*1000</f>
        <v>0</v>
      </c>
      <c r="R242" s="14">
        <f t="shared" si="6"/>
        <v>0</v>
      </c>
      <c r="S242" s="14">
        <f t="shared" si="7"/>
        <v>0</v>
      </c>
      <c r="T242" s="15" t="str">
        <f>IF(Tableau517[[#This Row],[Matricule]]&gt;1,IF(COUNTIF(Tableau517[DateMatricule],Tableau517[[#This Row],[DateMatricule]])&gt;1,"Doublon",""),"")</f>
        <v/>
      </c>
    </row>
    <row r="243" spans="1:20" x14ac:dyDescent="0.25">
      <c r="A243" s="11" t="str">
        <f>IF(Tableau517[[#This Row],[Semaine]]="","",VLOOKUP(Tableau517[[#This Row],[Semaine]],Listes!$A:$B,2,FALSE))</f>
        <v/>
      </c>
      <c r="B243" s="11" t="str">
        <f>IF(ISBLANK(Tableau517[[#This Row],[Matricule]]),"",VLOOKUP(Tableau517[[#This Row],[Matricule]],#REF!,2,FALSE))</f>
        <v/>
      </c>
      <c r="C243" s="11" t="str">
        <f>IF(ISBLANK(Tableau517[[#This Row],[Matricule]]),"",VLOOKUP(Tableau517[[#This Row],[Matricule]],#REF!,3,FALSE))</f>
        <v/>
      </c>
      <c r="D243" s="11" t="str">
        <f>CONCATENATE(Tableau517[[#This Row],[Semaine]],Tableau517[[#This Row],[Matricule]])</f>
        <v/>
      </c>
      <c r="H243" s="8"/>
      <c r="I243" s="8"/>
      <c r="J243" s="8"/>
      <c r="K243" s="8"/>
      <c r="L243" s="8"/>
      <c r="M243" s="8"/>
      <c r="N243" s="8"/>
      <c r="O243" s="14">
        <f>COUNTIF(Tableau517[[#This Row],[Lundi]:[Dimanche]],"&gt;0")</f>
        <v>0</v>
      </c>
      <c r="P243" s="14">
        <f>SUM(Tableau517[[#This Row],[Lundi]:[Dimanche]])</f>
        <v>0</v>
      </c>
      <c r="Q243" s="14">
        <f>COUNTIF(Tableau517[[#This Row],[Lundi]:[Dimanche]],"&gt;=100")*1000</f>
        <v>0</v>
      </c>
      <c r="R243" s="14">
        <f t="shared" si="6"/>
        <v>0</v>
      </c>
      <c r="S243" s="14">
        <f t="shared" si="7"/>
        <v>0</v>
      </c>
      <c r="T243" s="15" t="str">
        <f>IF(Tableau517[[#This Row],[Matricule]]&gt;1,IF(COUNTIF(Tableau517[DateMatricule],Tableau517[[#This Row],[DateMatricule]])&gt;1,"Doublon",""),"")</f>
        <v/>
      </c>
    </row>
    <row r="244" spans="1:20" x14ac:dyDescent="0.25">
      <c r="A244" s="11" t="str">
        <f>IF(Tableau517[[#This Row],[Semaine]]="","",VLOOKUP(Tableau517[[#This Row],[Semaine]],Listes!$A:$B,2,FALSE))</f>
        <v/>
      </c>
      <c r="B244" s="11" t="str">
        <f>IF(ISBLANK(Tableau517[[#This Row],[Matricule]]),"",VLOOKUP(Tableau517[[#This Row],[Matricule]],#REF!,2,FALSE))</f>
        <v/>
      </c>
      <c r="C244" s="11" t="str">
        <f>IF(ISBLANK(Tableau517[[#This Row],[Matricule]]),"",VLOOKUP(Tableau517[[#This Row],[Matricule]],#REF!,3,FALSE))</f>
        <v/>
      </c>
      <c r="D244" s="11" t="str">
        <f>CONCATENATE(Tableau517[[#This Row],[Semaine]],Tableau517[[#This Row],[Matricule]])</f>
        <v/>
      </c>
      <c r="H244" s="8"/>
      <c r="I244" s="8"/>
      <c r="J244" s="8"/>
      <c r="K244" s="8"/>
      <c r="L244" s="8"/>
      <c r="M244" s="8"/>
      <c r="N244" s="8"/>
      <c r="O244" s="14">
        <f>COUNTIF(Tableau517[[#This Row],[Lundi]:[Dimanche]],"&gt;0")</f>
        <v>0</v>
      </c>
      <c r="P244" s="14">
        <f>SUM(Tableau517[[#This Row],[Lundi]:[Dimanche]])</f>
        <v>0</v>
      </c>
      <c r="Q244" s="14">
        <f>COUNTIF(Tableau517[[#This Row],[Lundi]:[Dimanche]],"&gt;=100")*1000</f>
        <v>0</v>
      </c>
      <c r="R244" s="14">
        <f t="shared" si="6"/>
        <v>0</v>
      </c>
      <c r="S244" s="14">
        <f t="shared" si="7"/>
        <v>0</v>
      </c>
      <c r="T244" s="15" t="str">
        <f>IF(Tableau517[[#This Row],[Matricule]]&gt;1,IF(COUNTIF(Tableau517[DateMatricule],Tableau517[[#This Row],[DateMatricule]])&gt;1,"Doublon",""),"")</f>
        <v/>
      </c>
    </row>
    <row r="245" spans="1:20" x14ac:dyDescent="0.25">
      <c r="A245" s="11" t="str">
        <f>IF(Tableau517[[#This Row],[Semaine]]="","",VLOOKUP(Tableau517[[#This Row],[Semaine]],Listes!$A:$B,2,FALSE))</f>
        <v/>
      </c>
      <c r="B245" s="11" t="str">
        <f>IF(ISBLANK(Tableau517[[#This Row],[Matricule]]),"",VLOOKUP(Tableau517[[#This Row],[Matricule]],#REF!,2,FALSE))</f>
        <v/>
      </c>
      <c r="C245" s="11" t="str">
        <f>IF(ISBLANK(Tableau517[[#This Row],[Matricule]]),"",VLOOKUP(Tableau517[[#This Row],[Matricule]],#REF!,3,FALSE))</f>
        <v/>
      </c>
      <c r="D245" s="11" t="str">
        <f>CONCATENATE(Tableau517[[#This Row],[Semaine]],Tableau517[[#This Row],[Matricule]])</f>
        <v/>
      </c>
      <c r="H245" s="8"/>
      <c r="I245" s="8"/>
      <c r="J245" s="8"/>
      <c r="K245" s="8"/>
      <c r="L245" s="8"/>
      <c r="M245" s="8"/>
      <c r="N245" s="8"/>
      <c r="O245" s="14">
        <f>COUNTIF(Tableau517[[#This Row],[Lundi]:[Dimanche]],"&gt;0")</f>
        <v>0</v>
      </c>
      <c r="P245" s="14">
        <f>SUM(Tableau517[[#This Row],[Lundi]:[Dimanche]])</f>
        <v>0</v>
      </c>
      <c r="Q245" s="14">
        <f>COUNTIF(Tableau517[[#This Row],[Lundi]:[Dimanche]],"&gt;=100")*1000</f>
        <v>0</v>
      </c>
      <c r="R245" s="14">
        <f t="shared" si="6"/>
        <v>0</v>
      </c>
      <c r="S245" s="14">
        <f t="shared" si="7"/>
        <v>0</v>
      </c>
      <c r="T245" s="15" t="str">
        <f>IF(Tableau517[[#This Row],[Matricule]]&gt;1,IF(COUNTIF(Tableau517[DateMatricule],Tableau517[[#This Row],[DateMatricule]])&gt;1,"Doublon",""),"")</f>
        <v/>
      </c>
    </row>
    <row r="246" spans="1:20" x14ac:dyDescent="0.25">
      <c r="A246" s="11" t="str">
        <f>IF(Tableau517[[#This Row],[Semaine]]="","",VLOOKUP(Tableau517[[#This Row],[Semaine]],Listes!$A:$B,2,FALSE))</f>
        <v/>
      </c>
      <c r="B246" s="11" t="str">
        <f>IF(ISBLANK(Tableau517[[#This Row],[Matricule]]),"",VLOOKUP(Tableau517[[#This Row],[Matricule]],#REF!,2,FALSE))</f>
        <v/>
      </c>
      <c r="C246" s="11" t="str">
        <f>IF(ISBLANK(Tableau517[[#This Row],[Matricule]]),"",VLOOKUP(Tableau517[[#This Row],[Matricule]],#REF!,3,FALSE))</f>
        <v/>
      </c>
      <c r="D246" s="11" t="str">
        <f>CONCATENATE(Tableau517[[#This Row],[Semaine]],Tableau517[[#This Row],[Matricule]])</f>
        <v/>
      </c>
      <c r="H246" s="8"/>
      <c r="I246" s="8"/>
      <c r="J246" s="8"/>
      <c r="K246" s="8"/>
      <c r="L246" s="8"/>
      <c r="M246" s="8"/>
      <c r="N246" s="8"/>
      <c r="O246" s="14">
        <f>COUNTIF(Tableau517[[#This Row],[Lundi]:[Dimanche]],"&gt;0")</f>
        <v>0</v>
      </c>
      <c r="P246" s="14">
        <f>SUM(Tableau517[[#This Row],[Lundi]:[Dimanche]])</f>
        <v>0</v>
      </c>
      <c r="Q246" s="14">
        <f>COUNTIF(Tableau517[[#This Row],[Lundi]:[Dimanche]],"&gt;=100")*1000</f>
        <v>0</v>
      </c>
      <c r="R246" s="14">
        <f t="shared" si="6"/>
        <v>0</v>
      </c>
      <c r="S246" s="14">
        <f t="shared" si="7"/>
        <v>0</v>
      </c>
      <c r="T246" s="15" t="str">
        <f>IF(Tableau517[[#This Row],[Matricule]]&gt;1,IF(COUNTIF(Tableau517[DateMatricule],Tableau517[[#This Row],[DateMatricule]])&gt;1,"Doublon",""),"")</f>
        <v/>
      </c>
    </row>
    <row r="247" spans="1:20" x14ac:dyDescent="0.25">
      <c r="A247" s="11" t="str">
        <f>IF(Tableau517[[#This Row],[Semaine]]="","",VLOOKUP(Tableau517[[#This Row],[Semaine]],Listes!$A:$B,2,FALSE))</f>
        <v/>
      </c>
      <c r="B247" s="11" t="str">
        <f>IF(ISBLANK(Tableau517[[#This Row],[Matricule]]),"",VLOOKUP(Tableau517[[#This Row],[Matricule]],#REF!,2,FALSE))</f>
        <v/>
      </c>
      <c r="C247" s="11" t="str">
        <f>IF(ISBLANK(Tableau517[[#This Row],[Matricule]]),"",VLOOKUP(Tableau517[[#This Row],[Matricule]],#REF!,3,FALSE))</f>
        <v/>
      </c>
      <c r="D247" s="11" t="str">
        <f>CONCATENATE(Tableau517[[#This Row],[Semaine]],Tableau517[[#This Row],[Matricule]])</f>
        <v/>
      </c>
      <c r="H247" s="8"/>
      <c r="I247" s="8"/>
      <c r="J247" s="8"/>
      <c r="K247" s="8"/>
      <c r="L247" s="8"/>
      <c r="M247" s="8"/>
      <c r="N247" s="8"/>
      <c r="O247" s="14">
        <f>COUNTIF(Tableau517[[#This Row],[Lundi]:[Dimanche]],"&gt;0")</f>
        <v>0</v>
      </c>
      <c r="P247" s="14">
        <f>SUM(Tableau517[[#This Row],[Lundi]:[Dimanche]])</f>
        <v>0</v>
      </c>
      <c r="Q247" s="14">
        <f>COUNTIF(Tableau517[[#This Row],[Lundi]:[Dimanche]],"&gt;=100")*1000</f>
        <v>0</v>
      </c>
      <c r="R247" s="14">
        <f t="shared" si="6"/>
        <v>0</v>
      </c>
      <c r="S247" s="14">
        <f t="shared" si="7"/>
        <v>0</v>
      </c>
      <c r="T247" s="15" t="str">
        <f>IF(Tableau517[[#This Row],[Matricule]]&gt;1,IF(COUNTIF(Tableau517[DateMatricule],Tableau517[[#This Row],[DateMatricule]])&gt;1,"Doublon",""),"")</f>
        <v/>
      </c>
    </row>
    <row r="248" spans="1:20" x14ac:dyDescent="0.25">
      <c r="A248" s="11" t="str">
        <f>IF(Tableau517[[#This Row],[Semaine]]="","",VLOOKUP(Tableau517[[#This Row],[Semaine]],Listes!$A:$B,2,FALSE))</f>
        <v/>
      </c>
      <c r="B248" s="11" t="str">
        <f>IF(ISBLANK(Tableau517[[#This Row],[Matricule]]),"",VLOOKUP(Tableau517[[#This Row],[Matricule]],#REF!,2,FALSE))</f>
        <v/>
      </c>
      <c r="C248" s="11" t="str">
        <f>IF(ISBLANK(Tableau517[[#This Row],[Matricule]]),"",VLOOKUP(Tableau517[[#This Row],[Matricule]],#REF!,3,FALSE))</f>
        <v/>
      </c>
      <c r="D248" s="11" t="str">
        <f>CONCATENATE(Tableau517[[#This Row],[Semaine]],Tableau517[[#This Row],[Matricule]])</f>
        <v/>
      </c>
      <c r="H248" s="8"/>
      <c r="I248" s="8"/>
      <c r="J248" s="8"/>
      <c r="K248" s="8"/>
      <c r="L248" s="8"/>
      <c r="M248" s="8"/>
      <c r="N248" s="8"/>
      <c r="O248" s="14">
        <f>COUNTIF(Tableau517[[#This Row],[Lundi]:[Dimanche]],"&gt;0")</f>
        <v>0</v>
      </c>
      <c r="P248" s="14">
        <f>SUM(Tableau517[[#This Row],[Lundi]:[Dimanche]])</f>
        <v>0</v>
      </c>
      <c r="Q248" s="14">
        <f>COUNTIF(Tableau517[[#This Row],[Lundi]:[Dimanche]],"&gt;=100")*1000</f>
        <v>0</v>
      </c>
      <c r="R248" s="14">
        <f t="shared" si="6"/>
        <v>0</v>
      </c>
      <c r="S248" s="14">
        <f t="shared" si="7"/>
        <v>0</v>
      </c>
      <c r="T248" s="15" t="str">
        <f>IF(Tableau517[[#This Row],[Matricule]]&gt;1,IF(COUNTIF(Tableau517[DateMatricule],Tableau517[[#This Row],[DateMatricule]])&gt;1,"Doublon",""),"")</f>
        <v/>
      </c>
    </row>
    <row r="249" spans="1:20" x14ac:dyDescent="0.25">
      <c r="A249" s="11" t="str">
        <f>IF(Tableau517[[#This Row],[Semaine]]="","",VLOOKUP(Tableau517[[#This Row],[Semaine]],Listes!$A:$B,2,FALSE))</f>
        <v/>
      </c>
      <c r="B249" s="11" t="str">
        <f>IF(ISBLANK(Tableau517[[#This Row],[Matricule]]),"",VLOOKUP(Tableau517[[#This Row],[Matricule]],#REF!,2,FALSE))</f>
        <v/>
      </c>
      <c r="C249" s="11" t="str">
        <f>IF(ISBLANK(Tableau517[[#This Row],[Matricule]]),"",VLOOKUP(Tableau517[[#This Row],[Matricule]],#REF!,3,FALSE))</f>
        <v/>
      </c>
      <c r="D249" s="11" t="str">
        <f>CONCATENATE(Tableau517[[#This Row],[Semaine]],Tableau517[[#This Row],[Matricule]])</f>
        <v/>
      </c>
      <c r="H249" s="8"/>
      <c r="I249" s="8"/>
      <c r="J249" s="8"/>
      <c r="K249" s="8"/>
      <c r="L249" s="8"/>
      <c r="M249" s="8"/>
      <c r="N249" s="8"/>
      <c r="O249" s="14">
        <f>COUNTIF(Tableau517[[#This Row],[Lundi]:[Dimanche]],"&gt;0")</f>
        <v>0</v>
      </c>
      <c r="P249" s="14">
        <f>SUM(Tableau517[[#This Row],[Lundi]:[Dimanche]])</f>
        <v>0</v>
      </c>
      <c r="Q249" s="14">
        <f>COUNTIF(Tableau517[[#This Row],[Lundi]:[Dimanche]],"&gt;=100")*1000</f>
        <v>0</v>
      </c>
      <c r="R249" s="14">
        <f t="shared" si="6"/>
        <v>0</v>
      </c>
      <c r="S249" s="14">
        <f t="shared" si="7"/>
        <v>0</v>
      </c>
      <c r="T249" s="15" t="str">
        <f>IF(Tableau517[[#This Row],[Matricule]]&gt;1,IF(COUNTIF(Tableau517[DateMatricule],Tableau517[[#This Row],[DateMatricule]])&gt;1,"Doublon",""),"")</f>
        <v/>
      </c>
    </row>
    <row r="250" spans="1:20" x14ac:dyDescent="0.25">
      <c r="A250" s="11" t="str">
        <f>IF(Tableau517[[#This Row],[Semaine]]="","",VLOOKUP(Tableau517[[#This Row],[Semaine]],Listes!$A:$B,2,FALSE))</f>
        <v/>
      </c>
      <c r="B250" s="11" t="str">
        <f>IF(ISBLANK(Tableau517[[#This Row],[Matricule]]),"",VLOOKUP(Tableau517[[#This Row],[Matricule]],#REF!,2,FALSE))</f>
        <v/>
      </c>
      <c r="C250" s="11" t="str">
        <f>IF(ISBLANK(Tableau517[[#This Row],[Matricule]]),"",VLOOKUP(Tableau517[[#This Row],[Matricule]],#REF!,3,FALSE))</f>
        <v/>
      </c>
      <c r="D250" s="11" t="str">
        <f>CONCATENATE(Tableau517[[#This Row],[Semaine]],Tableau517[[#This Row],[Matricule]])</f>
        <v/>
      </c>
      <c r="H250" s="8"/>
      <c r="I250" s="8"/>
      <c r="J250" s="8"/>
      <c r="K250" s="8"/>
      <c r="L250" s="8"/>
      <c r="M250" s="8"/>
      <c r="N250" s="8"/>
      <c r="O250" s="14">
        <f>COUNTIF(Tableau517[[#This Row],[Lundi]:[Dimanche]],"&gt;0")</f>
        <v>0</v>
      </c>
      <c r="P250" s="14">
        <f>SUM(Tableau517[[#This Row],[Lundi]:[Dimanche]])</f>
        <v>0</v>
      </c>
      <c r="Q250" s="14">
        <f>COUNTIF(Tableau517[[#This Row],[Lundi]:[Dimanche]],"&gt;=100")*1000</f>
        <v>0</v>
      </c>
      <c r="R250" s="14">
        <f t="shared" si="6"/>
        <v>0</v>
      </c>
      <c r="S250" s="14">
        <f t="shared" si="7"/>
        <v>0</v>
      </c>
      <c r="T250" s="15" t="str">
        <f>IF(Tableau517[[#This Row],[Matricule]]&gt;1,IF(COUNTIF(Tableau517[DateMatricule],Tableau517[[#This Row],[DateMatricule]])&gt;1,"Doublon",""),"")</f>
        <v/>
      </c>
    </row>
    <row r="251" spans="1:20" x14ac:dyDescent="0.25">
      <c r="A251" s="11" t="str">
        <f>IF(Tableau517[[#This Row],[Semaine]]="","",VLOOKUP(Tableau517[[#This Row],[Semaine]],Listes!$A:$B,2,FALSE))</f>
        <v/>
      </c>
      <c r="B251" s="11" t="str">
        <f>IF(ISBLANK(Tableau517[[#This Row],[Matricule]]),"",VLOOKUP(Tableau517[[#This Row],[Matricule]],#REF!,2,FALSE))</f>
        <v/>
      </c>
      <c r="C251" s="11" t="str">
        <f>IF(ISBLANK(Tableau517[[#This Row],[Matricule]]),"",VLOOKUP(Tableau517[[#This Row],[Matricule]],#REF!,3,FALSE))</f>
        <v/>
      </c>
      <c r="D251" s="11" t="str">
        <f>CONCATENATE(Tableau517[[#This Row],[Semaine]],Tableau517[[#This Row],[Matricule]])</f>
        <v/>
      </c>
      <c r="H251" s="8"/>
      <c r="I251" s="8"/>
      <c r="J251" s="8"/>
      <c r="K251" s="8"/>
      <c r="L251" s="8"/>
      <c r="M251" s="8"/>
      <c r="N251" s="8"/>
      <c r="O251" s="14">
        <f>COUNTIF(Tableau517[[#This Row],[Lundi]:[Dimanche]],"&gt;0")</f>
        <v>0</v>
      </c>
      <c r="P251" s="14">
        <f>SUM(Tableau517[[#This Row],[Lundi]:[Dimanche]])</f>
        <v>0</v>
      </c>
      <c r="Q251" s="14">
        <f>COUNTIF(Tableau517[[#This Row],[Lundi]:[Dimanche]],"&gt;=100")*1000</f>
        <v>0</v>
      </c>
      <c r="R251" s="14">
        <f t="shared" si="6"/>
        <v>0</v>
      </c>
      <c r="S251" s="14">
        <f t="shared" si="7"/>
        <v>0</v>
      </c>
      <c r="T251" s="15" t="str">
        <f>IF(Tableau517[[#This Row],[Matricule]]&gt;1,IF(COUNTIF(Tableau517[DateMatricule],Tableau517[[#This Row],[DateMatricule]])&gt;1,"Doublon",""),"")</f>
        <v/>
      </c>
    </row>
    <row r="252" spans="1:20" x14ac:dyDescent="0.25">
      <c r="A252" s="11" t="str">
        <f>IF(Tableau517[[#This Row],[Semaine]]="","",VLOOKUP(Tableau517[[#This Row],[Semaine]],Listes!$A:$B,2,FALSE))</f>
        <v/>
      </c>
      <c r="B252" s="11" t="str">
        <f>IF(ISBLANK(Tableau517[[#This Row],[Matricule]]),"",VLOOKUP(Tableau517[[#This Row],[Matricule]],#REF!,2,FALSE))</f>
        <v/>
      </c>
      <c r="C252" s="11" t="str">
        <f>IF(ISBLANK(Tableau517[[#This Row],[Matricule]]),"",VLOOKUP(Tableau517[[#This Row],[Matricule]],#REF!,3,FALSE))</f>
        <v/>
      </c>
      <c r="D252" s="11" t="str">
        <f>CONCATENATE(Tableau517[[#This Row],[Semaine]],Tableau517[[#This Row],[Matricule]])</f>
        <v/>
      </c>
      <c r="H252" s="8"/>
      <c r="I252" s="8"/>
      <c r="J252" s="8"/>
      <c r="K252" s="8"/>
      <c r="L252" s="8"/>
      <c r="M252" s="8"/>
      <c r="N252" s="8"/>
      <c r="O252" s="14">
        <f>COUNTIF(Tableau517[[#This Row],[Lundi]:[Dimanche]],"&gt;0")</f>
        <v>0</v>
      </c>
      <c r="P252" s="14">
        <f>SUM(Tableau517[[#This Row],[Lundi]:[Dimanche]])</f>
        <v>0</v>
      </c>
      <c r="Q252" s="14">
        <f>COUNTIF(Tableau517[[#This Row],[Lundi]:[Dimanche]],"&gt;=100")*1000</f>
        <v>0</v>
      </c>
      <c r="R252" s="14">
        <f t="shared" si="6"/>
        <v>0</v>
      </c>
      <c r="S252" s="14">
        <f t="shared" si="7"/>
        <v>0</v>
      </c>
      <c r="T252" s="15" t="str">
        <f>IF(Tableau517[[#This Row],[Matricule]]&gt;1,IF(COUNTIF(Tableau517[DateMatricule],Tableau517[[#This Row],[DateMatricule]])&gt;1,"Doublon",""),"")</f>
        <v/>
      </c>
    </row>
    <row r="253" spans="1:20" x14ac:dyDescent="0.25">
      <c r="A253" s="11" t="str">
        <f>IF(Tableau517[[#This Row],[Semaine]]="","",VLOOKUP(Tableau517[[#This Row],[Semaine]],Listes!$A:$B,2,FALSE))</f>
        <v/>
      </c>
      <c r="B253" s="11" t="str">
        <f>IF(ISBLANK(Tableau517[[#This Row],[Matricule]]),"",VLOOKUP(Tableau517[[#This Row],[Matricule]],#REF!,2,FALSE))</f>
        <v/>
      </c>
      <c r="C253" s="11" t="str">
        <f>IF(ISBLANK(Tableau517[[#This Row],[Matricule]]),"",VLOOKUP(Tableau517[[#This Row],[Matricule]],#REF!,3,FALSE))</f>
        <v/>
      </c>
      <c r="D253" s="11" t="str">
        <f>CONCATENATE(Tableau517[[#This Row],[Semaine]],Tableau517[[#This Row],[Matricule]])</f>
        <v/>
      </c>
      <c r="H253" s="8"/>
      <c r="I253" s="8"/>
      <c r="J253" s="8"/>
      <c r="K253" s="8"/>
      <c r="L253" s="8"/>
      <c r="M253" s="8"/>
      <c r="N253" s="8"/>
      <c r="O253" s="14">
        <f>COUNTIF(Tableau517[[#This Row],[Lundi]:[Dimanche]],"&gt;0")</f>
        <v>0</v>
      </c>
      <c r="P253" s="14">
        <f>SUM(Tableau517[[#This Row],[Lundi]:[Dimanche]])</f>
        <v>0</v>
      </c>
      <c r="Q253" s="14">
        <f>COUNTIF(Tableau517[[#This Row],[Lundi]:[Dimanche]],"&gt;=100")*1000</f>
        <v>0</v>
      </c>
      <c r="R253" s="14">
        <f t="shared" si="6"/>
        <v>0</v>
      </c>
      <c r="S253" s="14">
        <f t="shared" si="7"/>
        <v>0</v>
      </c>
      <c r="T253" s="15" t="str">
        <f>IF(Tableau517[[#This Row],[Matricule]]&gt;1,IF(COUNTIF(Tableau517[DateMatricule],Tableau517[[#This Row],[DateMatricule]])&gt;1,"Doublon",""),"")</f>
        <v/>
      </c>
    </row>
    <row r="254" spans="1:20" x14ac:dyDescent="0.25">
      <c r="A254" s="11" t="str">
        <f>IF(Tableau517[[#This Row],[Semaine]]="","",VLOOKUP(Tableau517[[#This Row],[Semaine]],Listes!$A:$B,2,FALSE))</f>
        <v/>
      </c>
      <c r="B254" s="11" t="str">
        <f>IF(ISBLANK(Tableau517[[#This Row],[Matricule]]),"",VLOOKUP(Tableau517[[#This Row],[Matricule]],#REF!,2,FALSE))</f>
        <v/>
      </c>
      <c r="C254" s="11" t="str">
        <f>IF(ISBLANK(Tableau517[[#This Row],[Matricule]]),"",VLOOKUP(Tableau517[[#This Row],[Matricule]],#REF!,3,FALSE))</f>
        <v/>
      </c>
      <c r="D254" s="11" t="str">
        <f>CONCATENATE(Tableau517[[#This Row],[Semaine]],Tableau517[[#This Row],[Matricule]])</f>
        <v/>
      </c>
      <c r="H254" s="8"/>
      <c r="I254" s="8"/>
      <c r="J254" s="8"/>
      <c r="K254" s="8"/>
      <c r="L254" s="8"/>
      <c r="M254" s="8"/>
      <c r="N254" s="8"/>
      <c r="O254" s="14">
        <f>COUNTIF(Tableau517[[#This Row],[Lundi]:[Dimanche]],"&gt;0")</f>
        <v>0</v>
      </c>
      <c r="P254" s="14">
        <f>SUM(Tableau517[[#This Row],[Lundi]:[Dimanche]])</f>
        <v>0</v>
      </c>
      <c r="Q254" s="14">
        <f>COUNTIF(Tableau517[[#This Row],[Lundi]:[Dimanche]],"&gt;=100")*1000</f>
        <v>0</v>
      </c>
      <c r="R254" s="14">
        <f t="shared" si="6"/>
        <v>0</v>
      </c>
      <c r="S254" s="14">
        <f t="shared" si="7"/>
        <v>0</v>
      </c>
      <c r="T254" s="15" t="str">
        <f>IF(Tableau517[[#This Row],[Matricule]]&gt;1,IF(COUNTIF(Tableau517[DateMatricule],Tableau517[[#This Row],[DateMatricule]])&gt;1,"Doublon",""),"")</f>
        <v/>
      </c>
    </row>
    <row r="255" spans="1:20" x14ac:dyDescent="0.25">
      <c r="A255" s="11" t="str">
        <f>IF(Tableau517[[#This Row],[Semaine]]="","",VLOOKUP(Tableau517[[#This Row],[Semaine]],Listes!$A:$B,2,FALSE))</f>
        <v/>
      </c>
      <c r="B255" s="11" t="str">
        <f>IF(ISBLANK(Tableau517[[#This Row],[Matricule]]),"",VLOOKUP(Tableau517[[#This Row],[Matricule]],#REF!,2,FALSE))</f>
        <v/>
      </c>
      <c r="C255" s="11" t="str">
        <f>IF(ISBLANK(Tableau517[[#This Row],[Matricule]]),"",VLOOKUP(Tableau517[[#This Row],[Matricule]],#REF!,3,FALSE))</f>
        <v/>
      </c>
      <c r="D255" s="11" t="str">
        <f>CONCATENATE(Tableau517[[#This Row],[Semaine]],Tableau517[[#This Row],[Matricule]])</f>
        <v/>
      </c>
      <c r="H255" s="8"/>
      <c r="I255" s="8"/>
      <c r="J255" s="8"/>
      <c r="K255" s="8"/>
      <c r="L255" s="8"/>
      <c r="M255" s="8"/>
      <c r="N255" s="8"/>
      <c r="O255" s="14">
        <f>COUNTIF(Tableau517[[#This Row],[Lundi]:[Dimanche]],"&gt;0")</f>
        <v>0</v>
      </c>
      <c r="P255" s="14">
        <f>SUM(Tableau517[[#This Row],[Lundi]:[Dimanche]])</f>
        <v>0</v>
      </c>
      <c r="Q255" s="14">
        <f>COUNTIF(Tableau517[[#This Row],[Lundi]:[Dimanche]],"&gt;=100")*1000</f>
        <v>0</v>
      </c>
      <c r="R255" s="14">
        <f t="shared" si="6"/>
        <v>0</v>
      </c>
      <c r="S255" s="14">
        <f t="shared" si="7"/>
        <v>0</v>
      </c>
      <c r="T255" s="15" t="str">
        <f>IF(Tableau517[[#This Row],[Matricule]]&gt;1,IF(COUNTIF(Tableau517[DateMatricule],Tableau517[[#This Row],[DateMatricule]])&gt;1,"Doublon",""),"")</f>
        <v/>
      </c>
    </row>
    <row r="256" spans="1:20" x14ac:dyDescent="0.25">
      <c r="A256" s="11" t="str">
        <f>IF(Tableau517[[#This Row],[Semaine]]="","",VLOOKUP(Tableau517[[#This Row],[Semaine]],Listes!$A:$B,2,FALSE))</f>
        <v/>
      </c>
      <c r="B256" s="11" t="str">
        <f>IF(ISBLANK(Tableau517[[#This Row],[Matricule]]),"",VLOOKUP(Tableau517[[#This Row],[Matricule]],#REF!,2,FALSE))</f>
        <v/>
      </c>
      <c r="C256" s="11" t="str">
        <f>IF(ISBLANK(Tableau517[[#This Row],[Matricule]]),"",VLOOKUP(Tableau517[[#This Row],[Matricule]],#REF!,3,FALSE))</f>
        <v/>
      </c>
      <c r="D256" s="11" t="str">
        <f>CONCATENATE(Tableau517[[#This Row],[Semaine]],Tableau517[[#This Row],[Matricule]])</f>
        <v/>
      </c>
      <c r="H256" s="8"/>
      <c r="I256" s="8"/>
      <c r="J256" s="8"/>
      <c r="K256" s="8"/>
      <c r="L256" s="8"/>
      <c r="M256" s="8"/>
      <c r="N256" s="8"/>
      <c r="O256" s="14">
        <f>COUNTIF(Tableau517[[#This Row],[Lundi]:[Dimanche]],"&gt;0")</f>
        <v>0</v>
      </c>
      <c r="P256" s="14">
        <f>SUM(Tableau517[[#This Row],[Lundi]:[Dimanche]])</f>
        <v>0</v>
      </c>
      <c r="Q256" s="14">
        <f>COUNTIF(Tableau517[[#This Row],[Lundi]:[Dimanche]],"&gt;=100")*1000</f>
        <v>0</v>
      </c>
      <c r="R256" s="14">
        <f t="shared" si="6"/>
        <v>0</v>
      </c>
      <c r="S256" s="14">
        <f t="shared" si="7"/>
        <v>0</v>
      </c>
      <c r="T256" s="15" t="str">
        <f>IF(Tableau517[[#This Row],[Matricule]]&gt;1,IF(COUNTIF(Tableau517[DateMatricule],Tableau517[[#This Row],[DateMatricule]])&gt;1,"Doublon",""),"")</f>
        <v/>
      </c>
    </row>
    <row r="257" spans="1:20" x14ac:dyDescent="0.25">
      <c r="A257" s="11" t="str">
        <f>IF(Tableau517[[#This Row],[Semaine]]="","",VLOOKUP(Tableau517[[#This Row],[Semaine]],Listes!$A:$B,2,FALSE))</f>
        <v/>
      </c>
      <c r="B257" s="11" t="str">
        <f>IF(ISBLANK(Tableau517[[#This Row],[Matricule]]),"",VLOOKUP(Tableau517[[#This Row],[Matricule]],#REF!,2,FALSE))</f>
        <v/>
      </c>
      <c r="C257" s="11" t="str">
        <f>IF(ISBLANK(Tableau517[[#This Row],[Matricule]]),"",VLOOKUP(Tableau517[[#This Row],[Matricule]],#REF!,3,FALSE))</f>
        <v/>
      </c>
      <c r="D257" s="11" t="str">
        <f>CONCATENATE(Tableau517[[#This Row],[Semaine]],Tableau517[[#This Row],[Matricule]])</f>
        <v/>
      </c>
      <c r="H257" s="8"/>
      <c r="I257" s="8"/>
      <c r="J257" s="8"/>
      <c r="K257" s="8"/>
      <c r="L257" s="8"/>
      <c r="M257" s="8"/>
      <c r="N257" s="8"/>
      <c r="O257" s="14">
        <f>COUNTIF(Tableau517[[#This Row],[Lundi]:[Dimanche]],"&gt;0")</f>
        <v>0</v>
      </c>
      <c r="P257" s="14">
        <f>SUM(Tableau517[[#This Row],[Lundi]:[Dimanche]])</f>
        <v>0</v>
      </c>
      <c r="Q257" s="14">
        <f>COUNTIF(Tableau517[[#This Row],[Lundi]:[Dimanche]],"&gt;=100")*1000</f>
        <v>0</v>
      </c>
      <c r="R257" s="14">
        <f t="shared" si="6"/>
        <v>0</v>
      </c>
      <c r="S257" s="14">
        <f t="shared" si="7"/>
        <v>0</v>
      </c>
      <c r="T257" s="15" t="str">
        <f>IF(Tableau517[[#This Row],[Matricule]]&gt;1,IF(COUNTIF(Tableau517[DateMatricule],Tableau517[[#This Row],[DateMatricule]])&gt;1,"Doublon",""),"")</f>
        <v/>
      </c>
    </row>
    <row r="258" spans="1:20" x14ac:dyDescent="0.25">
      <c r="A258" s="11" t="str">
        <f>IF(Tableau517[[#This Row],[Semaine]]="","",VLOOKUP(Tableau517[[#This Row],[Semaine]],Listes!$A:$B,2,FALSE))</f>
        <v/>
      </c>
      <c r="B258" s="11" t="str">
        <f>IF(ISBLANK(Tableau517[[#This Row],[Matricule]]),"",VLOOKUP(Tableau517[[#This Row],[Matricule]],#REF!,2,FALSE))</f>
        <v/>
      </c>
      <c r="C258" s="11" t="str">
        <f>IF(ISBLANK(Tableau517[[#This Row],[Matricule]]),"",VLOOKUP(Tableau517[[#This Row],[Matricule]],#REF!,3,FALSE))</f>
        <v/>
      </c>
      <c r="D258" s="11" t="str">
        <f>CONCATENATE(Tableau517[[#This Row],[Semaine]],Tableau517[[#This Row],[Matricule]])</f>
        <v/>
      </c>
      <c r="H258" s="8"/>
      <c r="I258" s="8"/>
      <c r="J258" s="8"/>
      <c r="K258" s="8"/>
      <c r="L258" s="8"/>
      <c r="M258" s="8"/>
      <c r="N258" s="8"/>
      <c r="O258" s="14">
        <f>COUNTIF(Tableau517[[#This Row],[Lundi]:[Dimanche]],"&gt;0")</f>
        <v>0</v>
      </c>
      <c r="P258" s="14">
        <f>SUM(Tableau517[[#This Row],[Lundi]:[Dimanche]])</f>
        <v>0</v>
      </c>
      <c r="Q258" s="14">
        <f>COUNTIF(Tableau517[[#This Row],[Lundi]:[Dimanche]],"&gt;=100")*1000</f>
        <v>0</v>
      </c>
      <c r="R258" s="14">
        <f t="shared" si="6"/>
        <v>0</v>
      </c>
      <c r="S258" s="14">
        <f t="shared" si="7"/>
        <v>0</v>
      </c>
      <c r="T258" s="15" t="str">
        <f>IF(Tableau517[[#This Row],[Matricule]]&gt;1,IF(COUNTIF(Tableau517[DateMatricule],Tableau517[[#This Row],[DateMatricule]])&gt;1,"Doublon",""),"")</f>
        <v/>
      </c>
    </row>
    <row r="259" spans="1:20" x14ac:dyDescent="0.25">
      <c r="A259" s="11" t="str">
        <f>IF(Tableau517[[#This Row],[Semaine]]="","",VLOOKUP(Tableau517[[#This Row],[Semaine]],Listes!$A:$B,2,FALSE))</f>
        <v/>
      </c>
      <c r="B259" s="11" t="str">
        <f>IF(ISBLANK(Tableau517[[#This Row],[Matricule]]),"",VLOOKUP(Tableau517[[#This Row],[Matricule]],#REF!,2,FALSE))</f>
        <v/>
      </c>
      <c r="C259" s="11" t="str">
        <f>IF(ISBLANK(Tableau517[[#This Row],[Matricule]]),"",VLOOKUP(Tableau517[[#This Row],[Matricule]],#REF!,3,FALSE))</f>
        <v/>
      </c>
      <c r="D259" s="11" t="str">
        <f>CONCATENATE(Tableau517[[#This Row],[Semaine]],Tableau517[[#This Row],[Matricule]])</f>
        <v/>
      </c>
      <c r="H259" s="8"/>
      <c r="I259" s="8"/>
      <c r="J259" s="8"/>
      <c r="K259" s="8"/>
      <c r="L259" s="8"/>
      <c r="M259" s="8"/>
      <c r="N259" s="8"/>
      <c r="O259" s="14">
        <f>COUNTIF(Tableau517[[#This Row],[Lundi]:[Dimanche]],"&gt;0")</f>
        <v>0</v>
      </c>
      <c r="P259" s="14">
        <f>SUM(Tableau517[[#This Row],[Lundi]:[Dimanche]])</f>
        <v>0</v>
      </c>
      <c r="Q259" s="14">
        <f>COUNTIF(Tableau517[[#This Row],[Lundi]:[Dimanche]],"&gt;=100")*1000</f>
        <v>0</v>
      </c>
      <c r="R259" s="14">
        <f t="shared" ref="R259:R322" si="8">+IF(P259&gt;600,(P259-600)*40,0)</f>
        <v>0</v>
      </c>
      <c r="S259" s="14">
        <f t="shared" ref="S259:S322" si="9">+Q259+R259</f>
        <v>0</v>
      </c>
      <c r="T259" s="15" t="str">
        <f>IF(Tableau517[[#This Row],[Matricule]]&gt;1,IF(COUNTIF(Tableau517[DateMatricule],Tableau517[[#This Row],[DateMatricule]])&gt;1,"Doublon",""),"")</f>
        <v/>
      </c>
    </row>
    <row r="260" spans="1:20" x14ac:dyDescent="0.25">
      <c r="A260" s="11" t="str">
        <f>IF(Tableau517[[#This Row],[Semaine]]="","",VLOOKUP(Tableau517[[#This Row],[Semaine]],Listes!$A:$B,2,FALSE))</f>
        <v/>
      </c>
      <c r="B260" s="11" t="str">
        <f>IF(ISBLANK(Tableau517[[#This Row],[Matricule]]),"",VLOOKUP(Tableau517[[#This Row],[Matricule]],#REF!,2,FALSE))</f>
        <v/>
      </c>
      <c r="C260" s="11" t="str">
        <f>IF(ISBLANK(Tableau517[[#This Row],[Matricule]]),"",VLOOKUP(Tableau517[[#This Row],[Matricule]],#REF!,3,FALSE))</f>
        <v/>
      </c>
      <c r="D260" s="11" t="str">
        <f>CONCATENATE(Tableau517[[#This Row],[Semaine]],Tableau517[[#This Row],[Matricule]])</f>
        <v/>
      </c>
      <c r="H260" s="8"/>
      <c r="I260" s="8"/>
      <c r="J260" s="8"/>
      <c r="K260" s="8"/>
      <c r="L260" s="8"/>
      <c r="M260" s="8"/>
      <c r="N260" s="8"/>
      <c r="O260" s="14">
        <f>COUNTIF(Tableau517[[#This Row],[Lundi]:[Dimanche]],"&gt;0")</f>
        <v>0</v>
      </c>
      <c r="P260" s="14">
        <f>SUM(Tableau517[[#This Row],[Lundi]:[Dimanche]])</f>
        <v>0</v>
      </c>
      <c r="Q260" s="14">
        <f>COUNTIF(Tableau517[[#This Row],[Lundi]:[Dimanche]],"&gt;=100")*1000</f>
        <v>0</v>
      </c>
      <c r="R260" s="14">
        <f t="shared" si="8"/>
        <v>0</v>
      </c>
      <c r="S260" s="14">
        <f t="shared" si="9"/>
        <v>0</v>
      </c>
      <c r="T260" s="15" t="str">
        <f>IF(Tableau517[[#This Row],[Matricule]]&gt;1,IF(COUNTIF(Tableau517[DateMatricule],Tableau517[[#This Row],[DateMatricule]])&gt;1,"Doublon",""),"")</f>
        <v/>
      </c>
    </row>
    <row r="261" spans="1:20" x14ac:dyDescent="0.25">
      <c r="A261" s="11" t="str">
        <f>IF(Tableau517[[#This Row],[Semaine]]="","",VLOOKUP(Tableau517[[#This Row],[Semaine]],Listes!$A:$B,2,FALSE))</f>
        <v/>
      </c>
      <c r="B261" s="11" t="str">
        <f>IF(ISBLANK(Tableau517[[#This Row],[Matricule]]),"",VLOOKUP(Tableau517[[#This Row],[Matricule]],#REF!,2,FALSE))</f>
        <v/>
      </c>
      <c r="C261" s="11" t="str">
        <f>IF(ISBLANK(Tableau517[[#This Row],[Matricule]]),"",VLOOKUP(Tableau517[[#This Row],[Matricule]],#REF!,3,FALSE))</f>
        <v/>
      </c>
      <c r="D261" s="11" t="str">
        <f>CONCATENATE(Tableau517[[#This Row],[Semaine]],Tableau517[[#This Row],[Matricule]])</f>
        <v/>
      </c>
      <c r="H261" s="8"/>
      <c r="I261" s="8"/>
      <c r="J261" s="8"/>
      <c r="K261" s="8"/>
      <c r="L261" s="8"/>
      <c r="M261" s="8"/>
      <c r="N261" s="8"/>
      <c r="O261" s="14">
        <f>COUNTIF(Tableau517[[#This Row],[Lundi]:[Dimanche]],"&gt;0")</f>
        <v>0</v>
      </c>
      <c r="P261" s="14">
        <f>SUM(Tableau517[[#This Row],[Lundi]:[Dimanche]])</f>
        <v>0</v>
      </c>
      <c r="Q261" s="14">
        <f>COUNTIF(Tableau517[[#This Row],[Lundi]:[Dimanche]],"&gt;=100")*1000</f>
        <v>0</v>
      </c>
      <c r="R261" s="14">
        <f t="shared" si="8"/>
        <v>0</v>
      </c>
      <c r="S261" s="14">
        <f t="shared" si="9"/>
        <v>0</v>
      </c>
      <c r="T261" s="15" t="str">
        <f>IF(Tableau517[[#This Row],[Matricule]]&gt;1,IF(COUNTIF(Tableau517[DateMatricule],Tableau517[[#This Row],[DateMatricule]])&gt;1,"Doublon",""),"")</f>
        <v/>
      </c>
    </row>
    <row r="262" spans="1:20" x14ac:dyDescent="0.25">
      <c r="A262" s="11" t="str">
        <f>IF(Tableau517[[#This Row],[Semaine]]="","",VLOOKUP(Tableau517[[#This Row],[Semaine]],Listes!$A:$B,2,FALSE))</f>
        <v/>
      </c>
      <c r="B262" s="11" t="str">
        <f>IF(ISBLANK(Tableau517[[#This Row],[Matricule]]),"",VLOOKUP(Tableau517[[#This Row],[Matricule]],#REF!,2,FALSE))</f>
        <v/>
      </c>
      <c r="C262" s="11" t="str">
        <f>IF(ISBLANK(Tableau517[[#This Row],[Matricule]]),"",VLOOKUP(Tableau517[[#This Row],[Matricule]],#REF!,3,FALSE))</f>
        <v/>
      </c>
      <c r="D262" s="11" t="str">
        <f>CONCATENATE(Tableau517[[#This Row],[Semaine]],Tableau517[[#This Row],[Matricule]])</f>
        <v/>
      </c>
      <c r="H262" s="8"/>
      <c r="I262" s="8"/>
      <c r="J262" s="8"/>
      <c r="K262" s="8"/>
      <c r="L262" s="8"/>
      <c r="M262" s="8"/>
      <c r="N262" s="8"/>
      <c r="O262" s="14">
        <f>COUNTIF(Tableau517[[#This Row],[Lundi]:[Dimanche]],"&gt;0")</f>
        <v>0</v>
      </c>
      <c r="P262" s="14">
        <f>SUM(Tableau517[[#This Row],[Lundi]:[Dimanche]])</f>
        <v>0</v>
      </c>
      <c r="Q262" s="14">
        <f>COUNTIF(Tableau517[[#This Row],[Lundi]:[Dimanche]],"&gt;=100")*1000</f>
        <v>0</v>
      </c>
      <c r="R262" s="14">
        <f t="shared" si="8"/>
        <v>0</v>
      </c>
      <c r="S262" s="14">
        <f t="shared" si="9"/>
        <v>0</v>
      </c>
      <c r="T262" s="15" t="str">
        <f>IF(Tableau517[[#This Row],[Matricule]]&gt;1,IF(COUNTIF(Tableau517[DateMatricule],Tableau517[[#This Row],[DateMatricule]])&gt;1,"Doublon",""),"")</f>
        <v/>
      </c>
    </row>
    <row r="263" spans="1:20" x14ac:dyDescent="0.25">
      <c r="A263" s="11" t="str">
        <f>IF(Tableau517[[#This Row],[Semaine]]="","",VLOOKUP(Tableau517[[#This Row],[Semaine]],Listes!$A:$B,2,FALSE))</f>
        <v/>
      </c>
      <c r="B263" s="11" t="str">
        <f>IF(ISBLANK(Tableau517[[#This Row],[Matricule]]),"",VLOOKUP(Tableau517[[#This Row],[Matricule]],#REF!,2,FALSE))</f>
        <v/>
      </c>
      <c r="C263" s="11" t="str">
        <f>IF(ISBLANK(Tableau517[[#This Row],[Matricule]]),"",VLOOKUP(Tableau517[[#This Row],[Matricule]],#REF!,3,FALSE))</f>
        <v/>
      </c>
      <c r="D263" s="11" t="str">
        <f>CONCATENATE(Tableau517[[#This Row],[Semaine]],Tableau517[[#This Row],[Matricule]])</f>
        <v/>
      </c>
      <c r="H263" s="8"/>
      <c r="I263" s="8"/>
      <c r="J263" s="8"/>
      <c r="K263" s="8"/>
      <c r="L263" s="8"/>
      <c r="M263" s="8"/>
      <c r="N263" s="8"/>
      <c r="O263" s="14">
        <f>COUNTIF(Tableau517[[#This Row],[Lundi]:[Dimanche]],"&gt;0")</f>
        <v>0</v>
      </c>
      <c r="P263" s="14">
        <f>SUM(Tableau517[[#This Row],[Lundi]:[Dimanche]])</f>
        <v>0</v>
      </c>
      <c r="Q263" s="14">
        <f>COUNTIF(Tableau517[[#This Row],[Lundi]:[Dimanche]],"&gt;=100")*1000</f>
        <v>0</v>
      </c>
      <c r="R263" s="14">
        <f t="shared" si="8"/>
        <v>0</v>
      </c>
      <c r="S263" s="14">
        <f t="shared" si="9"/>
        <v>0</v>
      </c>
      <c r="T263" s="15" t="str">
        <f>IF(Tableau517[[#This Row],[Matricule]]&gt;1,IF(COUNTIF(Tableau517[DateMatricule],Tableau517[[#This Row],[DateMatricule]])&gt;1,"Doublon",""),"")</f>
        <v/>
      </c>
    </row>
    <row r="264" spans="1:20" x14ac:dyDescent="0.25">
      <c r="A264" s="11" t="str">
        <f>IF(Tableau517[[#This Row],[Semaine]]="","",VLOOKUP(Tableau517[[#This Row],[Semaine]],Listes!$A:$B,2,FALSE))</f>
        <v/>
      </c>
      <c r="B264" s="11" t="str">
        <f>IF(ISBLANK(Tableau517[[#This Row],[Matricule]]),"",VLOOKUP(Tableau517[[#This Row],[Matricule]],#REF!,2,FALSE))</f>
        <v/>
      </c>
      <c r="C264" s="11" t="str">
        <f>IF(ISBLANK(Tableau517[[#This Row],[Matricule]]),"",VLOOKUP(Tableau517[[#This Row],[Matricule]],#REF!,3,FALSE))</f>
        <v/>
      </c>
      <c r="D264" s="11" t="str">
        <f>CONCATENATE(Tableau517[[#This Row],[Semaine]],Tableau517[[#This Row],[Matricule]])</f>
        <v/>
      </c>
      <c r="H264" s="8"/>
      <c r="I264" s="8"/>
      <c r="J264" s="8"/>
      <c r="K264" s="8"/>
      <c r="L264" s="8"/>
      <c r="M264" s="8"/>
      <c r="N264" s="8"/>
      <c r="O264" s="14">
        <f>COUNTIF(Tableau517[[#This Row],[Lundi]:[Dimanche]],"&gt;0")</f>
        <v>0</v>
      </c>
      <c r="P264" s="14">
        <f>SUM(Tableau517[[#This Row],[Lundi]:[Dimanche]])</f>
        <v>0</v>
      </c>
      <c r="Q264" s="14">
        <f>COUNTIF(Tableau517[[#This Row],[Lundi]:[Dimanche]],"&gt;=100")*1000</f>
        <v>0</v>
      </c>
      <c r="R264" s="14">
        <f t="shared" si="8"/>
        <v>0</v>
      </c>
      <c r="S264" s="14">
        <f t="shared" si="9"/>
        <v>0</v>
      </c>
      <c r="T264" s="15" t="str">
        <f>IF(Tableau517[[#This Row],[Matricule]]&gt;1,IF(COUNTIF(Tableau517[DateMatricule],Tableau517[[#This Row],[DateMatricule]])&gt;1,"Doublon",""),"")</f>
        <v/>
      </c>
    </row>
    <row r="265" spans="1:20" x14ac:dyDescent="0.25">
      <c r="A265" s="11" t="str">
        <f>IF(Tableau517[[#This Row],[Semaine]]="","",VLOOKUP(Tableau517[[#This Row],[Semaine]],Listes!$A:$B,2,FALSE))</f>
        <v/>
      </c>
      <c r="B265" s="11" t="str">
        <f>IF(ISBLANK(Tableau517[[#This Row],[Matricule]]),"",VLOOKUP(Tableau517[[#This Row],[Matricule]],#REF!,2,FALSE))</f>
        <v/>
      </c>
      <c r="C265" s="11" t="str">
        <f>IF(ISBLANK(Tableau517[[#This Row],[Matricule]]),"",VLOOKUP(Tableau517[[#This Row],[Matricule]],#REF!,3,FALSE))</f>
        <v/>
      </c>
      <c r="D265" s="11" t="str">
        <f>CONCATENATE(Tableau517[[#This Row],[Semaine]],Tableau517[[#This Row],[Matricule]])</f>
        <v/>
      </c>
      <c r="H265" s="8"/>
      <c r="I265" s="8"/>
      <c r="J265" s="8"/>
      <c r="K265" s="8"/>
      <c r="L265" s="8"/>
      <c r="M265" s="8"/>
      <c r="N265" s="8"/>
      <c r="O265" s="14">
        <f>COUNTIF(Tableau517[[#This Row],[Lundi]:[Dimanche]],"&gt;0")</f>
        <v>0</v>
      </c>
      <c r="P265" s="14">
        <f>SUM(Tableau517[[#This Row],[Lundi]:[Dimanche]])</f>
        <v>0</v>
      </c>
      <c r="Q265" s="14">
        <f>COUNTIF(Tableau517[[#This Row],[Lundi]:[Dimanche]],"&gt;=100")*1000</f>
        <v>0</v>
      </c>
      <c r="R265" s="14">
        <f t="shared" si="8"/>
        <v>0</v>
      </c>
      <c r="S265" s="14">
        <f t="shared" si="9"/>
        <v>0</v>
      </c>
      <c r="T265" s="15" t="str">
        <f>IF(Tableau517[[#This Row],[Matricule]]&gt;1,IF(COUNTIF(Tableau517[DateMatricule],Tableau517[[#This Row],[DateMatricule]])&gt;1,"Doublon",""),"")</f>
        <v/>
      </c>
    </row>
    <row r="266" spans="1:20" x14ac:dyDescent="0.25">
      <c r="A266" s="11" t="str">
        <f>IF(Tableau517[[#This Row],[Semaine]]="","",VLOOKUP(Tableau517[[#This Row],[Semaine]],Listes!$A:$B,2,FALSE))</f>
        <v/>
      </c>
      <c r="B266" s="11" t="str">
        <f>IF(ISBLANK(Tableau517[[#This Row],[Matricule]]),"",VLOOKUP(Tableau517[[#This Row],[Matricule]],#REF!,2,FALSE))</f>
        <v/>
      </c>
      <c r="C266" s="11" t="str">
        <f>IF(ISBLANK(Tableau517[[#This Row],[Matricule]]),"",VLOOKUP(Tableau517[[#This Row],[Matricule]],#REF!,3,FALSE))</f>
        <v/>
      </c>
      <c r="D266" s="11" t="str">
        <f>CONCATENATE(Tableau517[[#This Row],[Semaine]],Tableau517[[#This Row],[Matricule]])</f>
        <v/>
      </c>
      <c r="H266" s="8"/>
      <c r="I266" s="8"/>
      <c r="J266" s="8"/>
      <c r="K266" s="8"/>
      <c r="L266" s="8"/>
      <c r="M266" s="8"/>
      <c r="N266" s="8"/>
      <c r="O266" s="14">
        <f>COUNTIF(Tableau517[[#This Row],[Lundi]:[Dimanche]],"&gt;0")</f>
        <v>0</v>
      </c>
      <c r="P266" s="14">
        <f>SUM(Tableau517[[#This Row],[Lundi]:[Dimanche]])</f>
        <v>0</v>
      </c>
      <c r="Q266" s="14">
        <f>COUNTIF(Tableau517[[#This Row],[Lundi]:[Dimanche]],"&gt;=100")*1000</f>
        <v>0</v>
      </c>
      <c r="R266" s="14">
        <f t="shared" si="8"/>
        <v>0</v>
      </c>
      <c r="S266" s="14">
        <f t="shared" si="9"/>
        <v>0</v>
      </c>
      <c r="T266" s="15" t="str">
        <f>IF(Tableau517[[#This Row],[Matricule]]&gt;1,IF(COUNTIF(Tableau517[DateMatricule],Tableau517[[#This Row],[DateMatricule]])&gt;1,"Doublon",""),"")</f>
        <v/>
      </c>
    </row>
    <row r="267" spans="1:20" x14ac:dyDescent="0.25">
      <c r="A267" s="11" t="str">
        <f>IF(Tableau517[[#This Row],[Semaine]]="","",VLOOKUP(Tableau517[[#This Row],[Semaine]],Listes!$A:$B,2,FALSE))</f>
        <v/>
      </c>
      <c r="B267" s="11" t="str">
        <f>IF(ISBLANK(Tableau517[[#This Row],[Matricule]]),"",VLOOKUP(Tableau517[[#This Row],[Matricule]],#REF!,2,FALSE))</f>
        <v/>
      </c>
      <c r="C267" s="11" t="str">
        <f>IF(ISBLANK(Tableau517[[#This Row],[Matricule]]),"",VLOOKUP(Tableau517[[#This Row],[Matricule]],#REF!,3,FALSE))</f>
        <v/>
      </c>
      <c r="D267" s="11" t="str">
        <f>CONCATENATE(Tableau517[[#This Row],[Semaine]],Tableau517[[#This Row],[Matricule]])</f>
        <v/>
      </c>
      <c r="H267" s="8"/>
      <c r="I267" s="8"/>
      <c r="J267" s="8"/>
      <c r="K267" s="8"/>
      <c r="L267" s="8"/>
      <c r="M267" s="8"/>
      <c r="N267" s="8"/>
      <c r="O267" s="14">
        <f>COUNTIF(Tableau517[[#This Row],[Lundi]:[Dimanche]],"&gt;0")</f>
        <v>0</v>
      </c>
      <c r="P267" s="14">
        <f>SUM(Tableau517[[#This Row],[Lundi]:[Dimanche]])</f>
        <v>0</v>
      </c>
      <c r="Q267" s="14">
        <f>COUNTIF(Tableau517[[#This Row],[Lundi]:[Dimanche]],"&gt;=100")*1000</f>
        <v>0</v>
      </c>
      <c r="R267" s="14">
        <f t="shared" si="8"/>
        <v>0</v>
      </c>
      <c r="S267" s="14">
        <f t="shared" si="9"/>
        <v>0</v>
      </c>
      <c r="T267" s="15" t="str">
        <f>IF(Tableau517[[#This Row],[Matricule]]&gt;1,IF(COUNTIF(Tableau517[DateMatricule],Tableau517[[#This Row],[DateMatricule]])&gt;1,"Doublon",""),"")</f>
        <v/>
      </c>
    </row>
    <row r="268" spans="1:20" x14ac:dyDescent="0.25">
      <c r="A268" s="11" t="str">
        <f>IF(Tableau517[[#This Row],[Semaine]]="","",VLOOKUP(Tableau517[[#This Row],[Semaine]],Listes!$A:$B,2,FALSE))</f>
        <v/>
      </c>
      <c r="B268" s="11" t="str">
        <f>IF(ISBLANK(Tableau517[[#This Row],[Matricule]]),"",VLOOKUP(Tableau517[[#This Row],[Matricule]],#REF!,2,FALSE))</f>
        <v/>
      </c>
      <c r="C268" s="11" t="str">
        <f>IF(ISBLANK(Tableau517[[#This Row],[Matricule]]),"",VLOOKUP(Tableau517[[#This Row],[Matricule]],#REF!,3,FALSE))</f>
        <v/>
      </c>
      <c r="D268" s="11" t="str">
        <f>CONCATENATE(Tableau517[[#This Row],[Semaine]],Tableau517[[#This Row],[Matricule]])</f>
        <v/>
      </c>
      <c r="H268" s="8"/>
      <c r="I268" s="8"/>
      <c r="J268" s="8"/>
      <c r="K268" s="8"/>
      <c r="L268" s="8"/>
      <c r="M268" s="8"/>
      <c r="N268" s="8"/>
      <c r="O268" s="14">
        <f>COUNTIF(Tableau517[[#This Row],[Lundi]:[Dimanche]],"&gt;0")</f>
        <v>0</v>
      </c>
      <c r="P268" s="14">
        <f>SUM(Tableau517[[#This Row],[Lundi]:[Dimanche]])</f>
        <v>0</v>
      </c>
      <c r="Q268" s="14">
        <f>COUNTIF(Tableau517[[#This Row],[Lundi]:[Dimanche]],"&gt;=100")*1000</f>
        <v>0</v>
      </c>
      <c r="R268" s="14">
        <f t="shared" si="8"/>
        <v>0</v>
      </c>
      <c r="S268" s="14">
        <f t="shared" si="9"/>
        <v>0</v>
      </c>
      <c r="T268" s="15" t="str">
        <f>IF(Tableau517[[#This Row],[Matricule]]&gt;1,IF(COUNTIF(Tableau517[DateMatricule],Tableau517[[#This Row],[DateMatricule]])&gt;1,"Doublon",""),"")</f>
        <v/>
      </c>
    </row>
    <row r="269" spans="1:20" x14ac:dyDescent="0.25">
      <c r="A269" s="11" t="str">
        <f>IF(Tableau517[[#This Row],[Semaine]]="","",VLOOKUP(Tableau517[[#This Row],[Semaine]],Listes!$A:$B,2,FALSE))</f>
        <v/>
      </c>
      <c r="B269" s="11" t="str">
        <f>IF(ISBLANK(Tableau517[[#This Row],[Matricule]]),"",VLOOKUP(Tableau517[[#This Row],[Matricule]],#REF!,2,FALSE))</f>
        <v/>
      </c>
      <c r="C269" s="11" t="str">
        <f>IF(ISBLANK(Tableau517[[#This Row],[Matricule]]),"",VLOOKUP(Tableau517[[#This Row],[Matricule]],#REF!,3,FALSE))</f>
        <v/>
      </c>
      <c r="D269" s="11" t="str">
        <f>CONCATENATE(Tableau517[[#This Row],[Semaine]],Tableau517[[#This Row],[Matricule]])</f>
        <v/>
      </c>
      <c r="H269" s="8"/>
      <c r="I269" s="8"/>
      <c r="J269" s="8"/>
      <c r="K269" s="8"/>
      <c r="L269" s="8"/>
      <c r="M269" s="8"/>
      <c r="N269" s="8"/>
      <c r="O269" s="14">
        <f>COUNTIF(Tableau517[[#This Row],[Lundi]:[Dimanche]],"&gt;0")</f>
        <v>0</v>
      </c>
      <c r="P269" s="14">
        <f>SUM(Tableau517[[#This Row],[Lundi]:[Dimanche]])</f>
        <v>0</v>
      </c>
      <c r="Q269" s="14">
        <f>COUNTIF(Tableau517[[#This Row],[Lundi]:[Dimanche]],"&gt;=100")*1000</f>
        <v>0</v>
      </c>
      <c r="R269" s="14">
        <f t="shared" si="8"/>
        <v>0</v>
      </c>
      <c r="S269" s="14">
        <f t="shared" si="9"/>
        <v>0</v>
      </c>
      <c r="T269" s="15" t="str">
        <f>IF(Tableau517[[#This Row],[Matricule]]&gt;1,IF(COUNTIF(Tableau517[DateMatricule],Tableau517[[#This Row],[DateMatricule]])&gt;1,"Doublon",""),"")</f>
        <v/>
      </c>
    </row>
    <row r="270" spans="1:20" x14ac:dyDescent="0.25">
      <c r="A270" s="11" t="str">
        <f>IF(Tableau517[[#This Row],[Semaine]]="","",VLOOKUP(Tableau517[[#This Row],[Semaine]],Listes!$A:$B,2,FALSE))</f>
        <v/>
      </c>
      <c r="B270" s="11" t="str">
        <f>IF(ISBLANK(Tableau517[[#This Row],[Matricule]]),"",VLOOKUP(Tableau517[[#This Row],[Matricule]],#REF!,2,FALSE))</f>
        <v/>
      </c>
      <c r="C270" s="11" t="str">
        <f>IF(ISBLANK(Tableau517[[#This Row],[Matricule]]),"",VLOOKUP(Tableau517[[#This Row],[Matricule]],#REF!,3,FALSE))</f>
        <v/>
      </c>
      <c r="D270" s="11" t="str">
        <f>CONCATENATE(Tableau517[[#This Row],[Semaine]],Tableau517[[#This Row],[Matricule]])</f>
        <v/>
      </c>
      <c r="H270" s="8"/>
      <c r="I270" s="8"/>
      <c r="J270" s="8"/>
      <c r="K270" s="8"/>
      <c r="L270" s="8"/>
      <c r="M270" s="8"/>
      <c r="N270" s="8"/>
      <c r="O270" s="14">
        <f>COUNTIF(Tableau517[[#This Row],[Lundi]:[Dimanche]],"&gt;0")</f>
        <v>0</v>
      </c>
      <c r="P270" s="14">
        <f>SUM(Tableau517[[#This Row],[Lundi]:[Dimanche]])</f>
        <v>0</v>
      </c>
      <c r="Q270" s="14">
        <f>COUNTIF(Tableau517[[#This Row],[Lundi]:[Dimanche]],"&gt;=100")*1000</f>
        <v>0</v>
      </c>
      <c r="R270" s="14">
        <f t="shared" si="8"/>
        <v>0</v>
      </c>
      <c r="S270" s="14">
        <f t="shared" si="9"/>
        <v>0</v>
      </c>
      <c r="T270" s="15" t="str">
        <f>IF(Tableau517[[#This Row],[Matricule]]&gt;1,IF(COUNTIF(Tableau517[DateMatricule],Tableau517[[#This Row],[DateMatricule]])&gt;1,"Doublon",""),"")</f>
        <v/>
      </c>
    </row>
    <row r="271" spans="1:20" x14ac:dyDescent="0.25">
      <c r="A271" s="11" t="str">
        <f>IF(Tableau517[[#This Row],[Semaine]]="","",VLOOKUP(Tableau517[[#This Row],[Semaine]],Listes!$A:$B,2,FALSE))</f>
        <v/>
      </c>
      <c r="B271" s="11" t="str">
        <f>IF(ISBLANK(Tableau517[[#This Row],[Matricule]]),"",VLOOKUP(Tableau517[[#This Row],[Matricule]],#REF!,2,FALSE))</f>
        <v/>
      </c>
      <c r="C271" s="11" t="str">
        <f>IF(ISBLANK(Tableau517[[#This Row],[Matricule]]),"",VLOOKUP(Tableau517[[#This Row],[Matricule]],#REF!,3,FALSE))</f>
        <v/>
      </c>
      <c r="D271" s="11" t="str">
        <f>CONCATENATE(Tableau517[[#This Row],[Semaine]],Tableau517[[#This Row],[Matricule]])</f>
        <v/>
      </c>
      <c r="H271" s="8"/>
      <c r="I271" s="8"/>
      <c r="J271" s="8"/>
      <c r="K271" s="8"/>
      <c r="L271" s="8"/>
      <c r="M271" s="8"/>
      <c r="N271" s="8"/>
      <c r="O271" s="14">
        <f>COUNTIF(Tableau517[[#This Row],[Lundi]:[Dimanche]],"&gt;0")</f>
        <v>0</v>
      </c>
      <c r="P271" s="14">
        <f>SUM(Tableau517[[#This Row],[Lundi]:[Dimanche]])</f>
        <v>0</v>
      </c>
      <c r="Q271" s="14">
        <f>COUNTIF(Tableau517[[#This Row],[Lundi]:[Dimanche]],"&gt;=100")*1000</f>
        <v>0</v>
      </c>
      <c r="R271" s="14">
        <f t="shared" si="8"/>
        <v>0</v>
      </c>
      <c r="S271" s="14">
        <f t="shared" si="9"/>
        <v>0</v>
      </c>
      <c r="T271" s="15" t="str">
        <f>IF(Tableau517[[#This Row],[Matricule]]&gt;1,IF(COUNTIF(Tableau517[DateMatricule],Tableau517[[#This Row],[DateMatricule]])&gt;1,"Doublon",""),"")</f>
        <v/>
      </c>
    </row>
    <row r="272" spans="1:20" x14ac:dyDescent="0.25">
      <c r="A272" s="11" t="str">
        <f>IF(Tableau517[[#This Row],[Semaine]]="","",VLOOKUP(Tableau517[[#This Row],[Semaine]],Listes!$A:$B,2,FALSE))</f>
        <v/>
      </c>
      <c r="B272" s="11" t="str">
        <f>IF(ISBLANK(Tableau517[[#This Row],[Matricule]]),"",VLOOKUP(Tableau517[[#This Row],[Matricule]],#REF!,2,FALSE))</f>
        <v/>
      </c>
      <c r="C272" s="11" t="str">
        <f>IF(ISBLANK(Tableau517[[#This Row],[Matricule]]),"",VLOOKUP(Tableau517[[#This Row],[Matricule]],#REF!,3,FALSE))</f>
        <v/>
      </c>
      <c r="D272" s="11" t="str">
        <f>CONCATENATE(Tableau517[[#This Row],[Semaine]],Tableau517[[#This Row],[Matricule]])</f>
        <v/>
      </c>
      <c r="H272" s="8"/>
      <c r="I272" s="8"/>
      <c r="J272" s="8"/>
      <c r="K272" s="8"/>
      <c r="L272" s="8"/>
      <c r="M272" s="8"/>
      <c r="N272" s="8"/>
      <c r="O272" s="14">
        <f>COUNTIF(Tableau517[[#This Row],[Lundi]:[Dimanche]],"&gt;0")</f>
        <v>0</v>
      </c>
      <c r="P272" s="14">
        <f>SUM(Tableau517[[#This Row],[Lundi]:[Dimanche]])</f>
        <v>0</v>
      </c>
      <c r="Q272" s="14">
        <f>COUNTIF(Tableau517[[#This Row],[Lundi]:[Dimanche]],"&gt;=100")*1000</f>
        <v>0</v>
      </c>
      <c r="R272" s="14">
        <f t="shared" si="8"/>
        <v>0</v>
      </c>
      <c r="S272" s="14">
        <f t="shared" si="9"/>
        <v>0</v>
      </c>
      <c r="T272" s="15" t="str">
        <f>IF(Tableau517[[#This Row],[Matricule]]&gt;1,IF(COUNTIF(Tableau517[DateMatricule],Tableau517[[#This Row],[DateMatricule]])&gt;1,"Doublon",""),"")</f>
        <v/>
      </c>
    </row>
    <row r="273" spans="1:20" x14ac:dyDescent="0.25">
      <c r="A273" s="11" t="str">
        <f>IF(Tableau517[[#This Row],[Semaine]]="","",VLOOKUP(Tableau517[[#This Row],[Semaine]],Listes!$A:$B,2,FALSE))</f>
        <v/>
      </c>
      <c r="B273" s="11" t="str">
        <f>IF(ISBLANK(Tableau517[[#This Row],[Matricule]]),"",VLOOKUP(Tableau517[[#This Row],[Matricule]],#REF!,2,FALSE))</f>
        <v/>
      </c>
      <c r="C273" s="11" t="str">
        <f>IF(ISBLANK(Tableau517[[#This Row],[Matricule]]),"",VLOOKUP(Tableau517[[#This Row],[Matricule]],#REF!,3,FALSE))</f>
        <v/>
      </c>
      <c r="D273" s="11" t="str">
        <f>CONCATENATE(Tableau517[[#This Row],[Semaine]],Tableau517[[#This Row],[Matricule]])</f>
        <v/>
      </c>
      <c r="H273" s="8"/>
      <c r="I273" s="8"/>
      <c r="J273" s="8"/>
      <c r="K273" s="8"/>
      <c r="L273" s="8"/>
      <c r="M273" s="8"/>
      <c r="N273" s="8"/>
      <c r="O273" s="14">
        <f>COUNTIF(Tableau517[[#This Row],[Lundi]:[Dimanche]],"&gt;0")</f>
        <v>0</v>
      </c>
      <c r="P273" s="14">
        <f>SUM(Tableau517[[#This Row],[Lundi]:[Dimanche]])</f>
        <v>0</v>
      </c>
      <c r="Q273" s="14">
        <f>COUNTIF(Tableau517[[#This Row],[Lundi]:[Dimanche]],"&gt;=100")*1000</f>
        <v>0</v>
      </c>
      <c r="R273" s="14">
        <f t="shared" si="8"/>
        <v>0</v>
      </c>
      <c r="S273" s="14">
        <f t="shared" si="9"/>
        <v>0</v>
      </c>
      <c r="T273" s="15" t="str">
        <f>IF(Tableau517[[#This Row],[Matricule]]&gt;1,IF(COUNTIF(Tableau517[DateMatricule],Tableau517[[#This Row],[DateMatricule]])&gt;1,"Doublon",""),"")</f>
        <v/>
      </c>
    </row>
    <row r="274" spans="1:20" x14ac:dyDescent="0.25">
      <c r="A274" s="11" t="str">
        <f>IF(Tableau517[[#This Row],[Semaine]]="","",VLOOKUP(Tableau517[[#This Row],[Semaine]],Listes!$A:$B,2,FALSE))</f>
        <v/>
      </c>
      <c r="B274" s="11" t="str">
        <f>IF(ISBLANK(Tableau517[[#This Row],[Matricule]]),"",VLOOKUP(Tableau517[[#This Row],[Matricule]],#REF!,2,FALSE))</f>
        <v/>
      </c>
      <c r="C274" s="11" t="str">
        <f>IF(ISBLANK(Tableau517[[#This Row],[Matricule]]),"",VLOOKUP(Tableau517[[#This Row],[Matricule]],#REF!,3,FALSE))</f>
        <v/>
      </c>
      <c r="D274" s="11" t="str">
        <f>CONCATENATE(Tableau517[[#This Row],[Semaine]],Tableau517[[#This Row],[Matricule]])</f>
        <v/>
      </c>
      <c r="H274" s="8"/>
      <c r="I274" s="8"/>
      <c r="J274" s="8"/>
      <c r="K274" s="8"/>
      <c r="L274" s="8"/>
      <c r="M274" s="8"/>
      <c r="N274" s="8"/>
      <c r="O274" s="14">
        <f>COUNTIF(Tableau517[[#This Row],[Lundi]:[Dimanche]],"&gt;0")</f>
        <v>0</v>
      </c>
      <c r="P274" s="14">
        <f>SUM(Tableau517[[#This Row],[Lundi]:[Dimanche]])</f>
        <v>0</v>
      </c>
      <c r="Q274" s="14">
        <f>COUNTIF(Tableau517[[#This Row],[Lundi]:[Dimanche]],"&gt;=100")*1000</f>
        <v>0</v>
      </c>
      <c r="R274" s="14">
        <f t="shared" si="8"/>
        <v>0</v>
      </c>
      <c r="S274" s="14">
        <f t="shared" si="9"/>
        <v>0</v>
      </c>
      <c r="T274" s="15" t="str">
        <f>IF(Tableau517[[#This Row],[Matricule]]&gt;1,IF(COUNTIF(Tableau517[DateMatricule],Tableau517[[#This Row],[DateMatricule]])&gt;1,"Doublon",""),"")</f>
        <v/>
      </c>
    </row>
    <row r="275" spans="1:20" x14ac:dyDescent="0.25">
      <c r="A275" s="11" t="str">
        <f>IF(Tableau517[[#This Row],[Semaine]]="","",VLOOKUP(Tableau517[[#This Row],[Semaine]],Listes!$A:$B,2,FALSE))</f>
        <v/>
      </c>
      <c r="B275" s="11" t="str">
        <f>IF(ISBLANK(Tableau517[[#This Row],[Matricule]]),"",VLOOKUP(Tableau517[[#This Row],[Matricule]],#REF!,2,FALSE))</f>
        <v/>
      </c>
      <c r="C275" s="11" t="str">
        <f>IF(ISBLANK(Tableau517[[#This Row],[Matricule]]),"",VLOOKUP(Tableau517[[#This Row],[Matricule]],#REF!,3,FALSE))</f>
        <v/>
      </c>
      <c r="D275" s="11" t="str">
        <f>CONCATENATE(Tableau517[[#This Row],[Semaine]],Tableau517[[#This Row],[Matricule]])</f>
        <v/>
      </c>
      <c r="H275" s="8"/>
      <c r="I275" s="8"/>
      <c r="J275" s="8"/>
      <c r="K275" s="8"/>
      <c r="L275" s="8"/>
      <c r="M275" s="8"/>
      <c r="N275" s="8"/>
      <c r="O275" s="14">
        <f>COUNTIF(Tableau517[[#This Row],[Lundi]:[Dimanche]],"&gt;0")</f>
        <v>0</v>
      </c>
      <c r="P275" s="14">
        <f>SUM(Tableau517[[#This Row],[Lundi]:[Dimanche]])</f>
        <v>0</v>
      </c>
      <c r="Q275" s="14">
        <f>COUNTIF(Tableau517[[#This Row],[Lundi]:[Dimanche]],"&gt;=100")*1000</f>
        <v>0</v>
      </c>
      <c r="R275" s="14">
        <f t="shared" si="8"/>
        <v>0</v>
      </c>
      <c r="S275" s="14">
        <f t="shared" si="9"/>
        <v>0</v>
      </c>
      <c r="T275" s="15" t="str">
        <f>IF(Tableau517[[#This Row],[Matricule]]&gt;1,IF(COUNTIF(Tableau517[DateMatricule],Tableau517[[#This Row],[DateMatricule]])&gt;1,"Doublon",""),"")</f>
        <v/>
      </c>
    </row>
    <row r="276" spans="1:20" x14ac:dyDescent="0.25">
      <c r="A276" s="11" t="str">
        <f>IF(Tableau517[[#This Row],[Semaine]]="","",VLOOKUP(Tableau517[[#This Row],[Semaine]],Listes!$A:$B,2,FALSE))</f>
        <v/>
      </c>
      <c r="B276" s="11" t="str">
        <f>IF(ISBLANK(Tableau517[[#This Row],[Matricule]]),"",VLOOKUP(Tableau517[[#This Row],[Matricule]],#REF!,2,FALSE))</f>
        <v/>
      </c>
      <c r="C276" s="11" t="str">
        <f>IF(ISBLANK(Tableau517[[#This Row],[Matricule]]),"",VLOOKUP(Tableau517[[#This Row],[Matricule]],#REF!,3,FALSE))</f>
        <v/>
      </c>
      <c r="D276" s="11" t="str">
        <f>CONCATENATE(Tableau517[[#This Row],[Semaine]],Tableau517[[#This Row],[Matricule]])</f>
        <v/>
      </c>
      <c r="H276" s="8"/>
      <c r="I276" s="8"/>
      <c r="J276" s="8"/>
      <c r="K276" s="8"/>
      <c r="L276" s="8"/>
      <c r="M276" s="8"/>
      <c r="N276" s="8"/>
      <c r="O276" s="14">
        <f>COUNTIF(Tableau517[[#This Row],[Lundi]:[Dimanche]],"&gt;0")</f>
        <v>0</v>
      </c>
      <c r="P276" s="14">
        <f>SUM(Tableau517[[#This Row],[Lundi]:[Dimanche]])</f>
        <v>0</v>
      </c>
      <c r="Q276" s="14">
        <f>COUNTIF(Tableau517[[#This Row],[Lundi]:[Dimanche]],"&gt;=100")*1000</f>
        <v>0</v>
      </c>
      <c r="R276" s="14">
        <f t="shared" si="8"/>
        <v>0</v>
      </c>
      <c r="S276" s="14">
        <f t="shared" si="9"/>
        <v>0</v>
      </c>
      <c r="T276" s="15" t="str">
        <f>IF(Tableau517[[#This Row],[Matricule]]&gt;1,IF(COUNTIF(Tableau517[DateMatricule],Tableau517[[#This Row],[DateMatricule]])&gt;1,"Doublon",""),"")</f>
        <v/>
      </c>
    </row>
    <row r="277" spans="1:20" x14ac:dyDescent="0.25">
      <c r="A277" s="11" t="str">
        <f>IF(Tableau517[[#This Row],[Semaine]]="","",VLOOKUP(Tableau517[[#This Row],[Semaine]],Listes!$A:$B,2,FALSE))</f>
        <v/>
      </c>
      <c r="B277" s="11" t="str">
        <f>IF(ISBLANK(Tableau517[[#This Row],[Matricule]]),"",VLOOKUP(Tableau517[[#This Row],[Matricule]],#REF!,2,FALSE))</f>
        <v/>
      </c>
      <c r="C277" s="11" t="str">
        <f>IF(ISBLANK(Tableau517[[#This Row],[Matricule]]),"",VLOOKUP(Tableau517[[#This Row],[Matricule]],#REF!,3,FALSE))</f>
        <v/>
      </c>
      <c r="D277" s="11" t="str">
        <f>CONCATENATE(Tableau517[[#This Row],[Semaine]],Tableau517[[#This Row],[Matricule]])</f>
        <v/>
      </c>
      <c r="H277" s="8"/>
      <c r="I277" s="8"/>
      <c r="J277" s="8"/>
      <c r="K277" s="8"/>
      <c r="L277" s="8"/>
      <c r="M277" s="8"/>
      <c r="N277" s="8"/>
      <c r="O277" s="14">
        <f>COUNTIF(Tableau517[[#This Row],[Lundi]:[Dimanche]],"&gt;0")</f>
        <v>0</v>
      </c>
      <c r="P277" s="14">
        <f>SUM(Tableau517[[#This Row],[Lundi]:[Dimanche]])</f>
        <v>0</v>
      </c>
      <c r="Q277" s="14">
        <f>COUNTIF(Tableau517[[#This Row],[Lundi]:[Dimanche]],"&gt;=100")*1000</f>
        <v>0</v>
      </c>
      <c r="R277" s="14">
        <f t="shared" si="8"/>
        <v>0</v>
      </c>
      <c r="S277" s="14">
        <f t="shared" si="9"/>
        <v>0</v>
      </c>
      <c r="T277" s="15" t="str">
        <f>IF(Tableau517[[#This Row],[Matricule]]&gt;1,IF(COUNTIF(Tableau517[DateMatricule],Tableau517[[#This Row],[DateMatricule]])&gt;1,"Doublon",""),"")</f>
        <v/>
      </c>
    </row>
    <row r="278" spans="1:20" x14ac:dyDescent="0.25">
      <c r="A278" s="11" t="str">
        <f>IF(Tableau517[[#This Row],[Semaine]]="","",VLOOKUP(Tableau517[[#This Row],[Semaine]],Listes!$A:$B,2,FALSE))</f>
        <v/>
      </c>
      <c r="B278" s="11" t="str">
        <f>IF(ISBLANK(Tableau517[[#This Row],[Matricule]]),"",VLOOKUP(Tableau517[[#This Row],[Matricule]],#REF!,2,FALSE))</f>
        <v/>
      </c>
      <c r="C278" s="11" t="str">
        <f>IF(ISBLANK(Tableau517[[#This Row],[Matricule]]),"",VLOOKUP(Tableau517[[#This Row],[Matricule]],#REF!,3,FALSE))</f>
        <v/>
      </c>
      <c r="D278" s="11" t="str">
        <f>CONCATENATE(Tableau517[[#This Row],[Semaine]],Tableau517[[#This Row],[Matricule]])</f>
        <v/>
      </c>
      <c r="H278" s="8"/>
      <c r="I278" s="8"/>
      <c r="J278" s="8"/>
      <c r="K278" s="8"/>
      <c r="L278" s="8"/>
      <c r="M278" s="8"/>
      <c r="N278" s="8"/>
      <c r="O278" s="14">
        <f>COUNTIF(Tableau517[[#This Row],[Lundi]:[Dimanche]],"&gt;0")</f>
        <v>0</v>
      </c>
      <c r="P278" s="14">
        <f>SUM(Tableau517[[#This Row],[Lundi]:[Dimanche]])</f>
        <v>0</v>
      </c>
      <c r="Q278" s="14">
        <f>COUNTIF(Tableau517[[#This Row],[Lundi]:[Dimanche]],"&gt;=100")*1000</f>
        <v>0</v>
      </c>
      <c r="R278" s="14">
        <f t="shared" si="8"/>
        <v>0</v>
      </c>
      <c r="S278" s="14">
        <f t="shared" si="9"/>
        <v>0</v>
      </c>
      <c r="T278" s="15" t="str">
        <f>IF(Tableau517[[#This Row],[Matricule]]&gt;1,IF(COUNTIF(Tableau517[DateMatricule],Tableau517[[#This Row],[DateMatricule]])&gt;1,"Doublon",""),"")</f>
        <v/>
      </c>
    </row>
    <row r="279" spans="1:20" x14ac:dyDescent="0.25">
      <c r="A279" s="11" t="str">
        <f>IF(Tableau517[[#This Row],[Semaine]]="","",VLOOKUP(Tableau517[[#This Row],[Semaine]],Listes!$A:$B,2,FALSE))</f>
        <v/>
      </c>
      <c r="B279" s="11" t="str">
        <f>IF(ISBLANK(Tableau517[[#This Row],[Matricule]]),"",VLOOKUP(Tableau517[[#This Row],[Matricule]],#REF!,2,FALSE))</f>
        <v/>
      </c>
      <c r="C279" s="11" t="str">
        <f>IF(ISBLANK(Tableau517[[#This Row],[Matricule]]),"",VLOOKUP(Tableau517[[#This Row],[Matricule]],#REF!,3,FALSE))</f>
        <v/>
      </c>
      <c r="D279" s="11" t="str">
        <f>CONCATENATE(Tableau517[[#This Row],[Semaine]],Tableau517[[#This Row],[Matricule]])</f>
        <v/>
      </c>
      <c r="H279" s="8"/>
      <c r="I279" s="8"/>
      <c r="J279" s="8"/>
      <c r="K279" s="8"/>
      <c r="L279" s="8"/>
      <c r="M279" s="8"/>
      <c r="N279" s="8"/>
      <c r="O279" s="14">
        <f>COUNTIF(Tableau517[[#This Row],[Lundi]:[Dimanche]],"&gt;0")</f>
        <v>0</v>
      </c>
      <c r="P279" s="14">
        <f>SUM(Tableau517[[#This Row],[Lundi]:[Dimanche]])</f>
        <v>0</v>
      </c>
      <c r="Q279" s="14">
        <f>COUNTIF(Tableau517[[#This Row],[Lundi]:[Dimanche]],"&gt;=100")*1000</f>
        <v>0</v>
      </c>
      <c r="R279" s="14">
        <f t="shared" si="8"/>
        <v>0</v>
      </c>
      <c r="S279" s="14">
        <f t="shared" si="9"/>
        <v>0</v>
      </c>
      <c r="T279" s="15" t="str">
        <f>IF(Tableau517[[#This Row],[Matricule]]&gt;1,IF(COUNTIF(Tableau517[DateMatricule],Tableau517[[#This Row],[DateMatricule]])&gt;1,"Doublon",""),"")</f>
        <v/>
      </c>
    </row>
    <row r="280" spans="1:20" x14ac:dyDescent="0.25">
      <c r="A280" s="11" t="str">
        <f>IF(Tableau517[[#This Row],[Semaine]]="","",VLOOKUP(Tableau517[[#This Row],[Semaine]],Listes!$A:$B,2,FALSE))</f>
        <v/>
      </c>
      <c r="B280" s="11" t="str">
        <f>IF(ISBLANK(Tableau517[[#This Row],[Matricule]]),"",VLOOKUP(Tableau517[[#This Row],[Matricule]],#REF!,2,FALSE))</f>
        <v/>
      </c>
      <c r="C280" s="11" t="str">
        <f>IF(ISBLANK(Tableau517[[#This Row],[Matricule]]),"",VLOOKUP(Tableau517[[#This Row],[Matricule]],#REF!,3,FALSE))</f>
        <v/>
      </c>
      <c r="D280" s="11" t="str">
        <f>CONCATENATE(Tableau517[[#This Row],[Semaine]],Tableau517[[#This Row],[Matricule]])</f>
        <v/>
      </c>
      <c r="H280" s="8"/>
      <c r="I280" s="8"/>
      <c r="J280" s="8"/>
      <c r="K280" s="8"/>
      <c r="L280" s="8"/>
      <c r="M280" s="8"/>
      <c r="N280" s="8"/>
      <c r="O280" s="14">
        <f>COUNTIF(Tableau517[[#This Row],[Lundi]:[Dimanche]],"&gt;0")</f>
        <v>0</v>
      </c>
      <c r="P280" s="14">
        <f>SUM(Tableau517[[#This Row],[Lundi]:[Dimanche]])</f>
        <v>0</v>
      </c>
      <c r="Q280" s="14">
        <f>COUNTIF(Tableau517[[#This Row],[Lundi]:[Dimanche]],"&gt;=100")*1000</f>
        <v>0</v>
      </c>
      <c r="R280" s="14">
        <f t="shared" si="8"/>
        <v>0</v>
      </c>
      <c r="S280" s="14">
        <f t="shared" si="9"/>
        <v>0</v>
      </c>
      <c r="T280" s="15" t="str">
        <f>IF(Tableau517[[#This Row],[Matricule]]&gt;1,IF(COUNTIF(Tableau517[DateMatricule],Tableau517[[#This Row],[DateMatricule]])&gt;1,"Doublon",""),"")</f>
        <v/>
      </c>
    </row>
    <row r="281" spans="1:20" x14ac:dyDescent="0.25">
      <c r="A281" s="11" t="str">
        <f>IF(Tableau517[[#This Row],[Semaine]]="","",VLOOKUP(Tableau517[[#This Row],[Semaine]],Listes!$A:$B,2,FALSE))</f>
        <v/>
      </c>
      <c r="B281" s="11" t="str">
        <f>IF(ISBLANK(Tableau517[[#This Row],[Matricule]]),"",VLOOKUP(Tableau517[[#This Row],[Matricule]],#REF!,2,FALSE))</f>
        <v/>
      </c>
      <c r="C281" s="11" t="str">
        <f>IF(ISBLANK(Tableau517[[#This Row],[Matricule]]),"",VLOOKUP(Tableau517[[#This Row],[Matricule]],#REF!,3,FALSE))</f>
        <v/>
      </c>
      <c r="D281" s="11" t="str">
        <f>CONCATENATE(Tableau517[[#This Row],[Semaine]],Tableau517[[#This Row],[Matricule]])</f>
        <v/>
      </c>
      <c r="H281" s="8"/>
      <c r="I281" s="8"/>
      <c r="J281" s="8"/>
      <c r="K281" s="8"/>
      <c r="L281" s="8"/>
      <c r="M281" s="8"/>
      <c r="N281" s="8"/>
      <c r="O281" s="14">
        <f>COUNTIF(Tableau517[[#This Row],[Lundi]:[Dimanche]],"&gt;0")</f>
        <v>0</v>
      </c>
      <c r="P281" s="14">
        <f>SUM(Tableau517[[#This Row],[Lundi]:[Dimanche]])</f>
        <v>0</v>
      </c>
      <c r="Q281" s="14">
        <f>COUNTIF(Tableau517[[#This Row],[Lundi]:[Dimanche]],"&gt;=100")*1000</f>
        <v>0</v>
      </c>
      <c r="R281" s="14">
        <f t="shared" si="8"/>
        <v>0</v>
      </c>
      <c r="S281" s="14">
        <f t="shared" si="9"/>
        <v>0</v>
      </c>
      <c r="T281" s="15" t="str">
        <f>IF(Tableau517[[#This Row],[Matricule]]&gt;1,IF(COUNTIF(Tableau517[DateMatricule],Tableau517[[#This Row],[DateMatricule]])&gt;1,"Doublon",""),"")</f>
        <v/>
      </c>
    </row>
    <row r="282" spans="1:20" x14ac:dyDescent="0.25">
      <c r="A282" s="11" t="str">
        <f>IF(Tableau517[[#This Row],[Semaine]]="","",VLOOKUP(Tableau517[[#This Row],[Semaine]],Listes!$A:$B,2,FALSE))</f>
        <v/>
      </c>
      <c r="B282" s="11" t="str">
        <f>IF(ISBLANK(Tableau517[[#This Row],[Matricule]]),"",VLOOKUP(Tableau517[[#This Row],[Matricule]],#REF!,2,FALSE))</f>
        <v/>
      </c>
      <c r="C282" s="11" t="str">
        <f>IF(ISBLANK(Tableau517[[#This Row],[Matricule]]),"",VLOOKUP(Tableau517[[#This Row],[Matricule]],#REF!,3,FALSE))</f>
        <v/>
      </c>
      <c r="D282" s="11" t="str">
        <f>CONCATENATE(Tableau517[[#This Row],[Semaine]],Tableau517[[#This Row],[Matricule]])</f>
        <v/>
      </c>
      <c r="H282" s="8"/>
      <c r="I282" s="8"/>
      <c r="J282" s="8"/>
      <c r="K282" s="8"/>
      <c r="L282" s="8"/>
      <c r="M282" s="8"/>
      <c r="N282" s="8"/>
      <c r="O282" s="14">
        <f>COUNTIF(Tableau517[[#This Row],[Lundi]:[Dimanche]],"&gt;0")</f>
        <v>0</v>
      </c>
      <c r="P282" s="14">
        <f>SUM(Tableau517[[#This Row],[Lundi]:[Dimanche]])</f>
        <v>0</v>
      </c>
      <c r="Q282" s="14">
        <f>COUNTIF(Tableau517[[#This Row],[Lundi]:[Dimanche]],"&gt;=100")*1000</f>
        <v>0</v>
      </c>
      <c r="R282" s="14">
        <f t="shared" si="8"/>
        <v>0</v>
      </c>
      <c r="S282" s="14">
        <f t="shared" si="9"/>
        <v>0</v>
      </c>
      <c r="T282" s="15" t="str">
        <f>IF(Tableau517[[#This Row],[Matricule]]&gt;1,IF(COUNTIF(Tableau517[DateMatricule],Tableau517[[#This Row],[DateMatricule]])&gt;1,"Doublon",""),"")</f>
        <v/>
      </c>
    </row>
    <row r="283" spans="1:20" x14ac:dyDescent="0.25">
      <c r="A283" s="11" t="str">
        <f>IF(Tableau517[[#This Row],[Semaine]]="","",VLOOKUP(Tableau517[[#This Row],[Semaine]],Listes!$A:$B,2,FALSE))</f>
        <v/>
      </c>
      <c r="B283" s="11" t="str">
        <f>IF(ISBLANK(Tableau517[[#This Row],[Matricule]]),"",VLOOKUP(Tableau517[[#This Row],[Matricule]],#REF!,2,FALSE))</f>
        <v/>
      </c>
      <c r="C283" s="11" t="str">
        <f>IF(ISBLANK(Tableau517[[#This Row],[Matricule]]),"",VLOOKUP(Tableau517[[#This Row],[Matricule]],#REF!,3,FALSE))</f>
        <v/>
      </c>
      <c r="D283" s="11" t="str">
        <f>CONCATENATE(Tableau517[[#This Row],[Semaine]],Tableau517[[#This Row],[Matricule]])</f>
        <v/>
      </c>
      <c r="H283" s="8"/>
      <c r="I283" s="8"/>
      <c r="J283" s="8"/>
      <c r="K283" s="8"/>
      <c r="L283" s="8"/>
      <c r="M283" s="8"/>
      <c r="N283" s="8"/>
      <c r="O283" s="14">
        <f>COUNTIF(Tableau517[[#This Row],[Lundi]:[Dimanche]],"&gt;0")</f>
        <v>0</v>
      </c>
      <c r="P283" s="14">
        <f>SUM(Tableau517[[#This Row],[Lundi]:[Dimanche]])</f>
        <v>0</v>
      </c>
      <c r="Q283" s="14">
        <f>COUNTIF(Tableau517[[#This Row],[Lundi]:[Dimanche]],"&gt;=100")*1000</f>
        <v>0</v>
      </c>
      <c r="R283" s="14">
        <f t="shared" si="8"/>
        <v>0</v>
      </c>
      <c r="S283" s="14">
        <f t="shared" si="9"/>
        <v>0</v>
      </c>
      <c r="T283" s="15" t="str">
        <f>IF(Tableau517[[#This Row],[Matricule]]&gt;1,IF(COUNTIF(Tableau517[DateMatricule],Tableau517[[#This Row],[DateMatricule]])&gt;1,"Doublon",""),"")</f>
        <v/>
      </c>
    </row>
    <row r="284" spans="1:20" x14ac:dyDescent="0.25">
      <c r="A284" s="11" t="str">
        <f>IF(Tableau517[[#This Row],[Semaine]]="","",VLOOKUP(Tableau517[[#This Row],[Semaine]],Listes!$A:$B,2,FALSE))</f>
        <v/>
      </c>
      <c r="B284" s="11" t="str">
        <f>IF(ISBLANK(Tableau517[[#This Row],[Matricule]]),"",VLOOKUP(Tableau517[[#This Row],[Matricule]],#REF!,2,FALSE))</f>
        <v/>
      </c>
      <c r="C284" s="11" t="str">
        <f>IF(ISBLANK(Tableau517[[#This Row],[Matricule]]),"",VLOOKUP(Tableau517[[#This Row],[Matricule]],#REF!,3,FALSE))</f>
        <v/>
      </c>
      <c r="D284" s="11" t="str">
        <f>CONCATENATE(Tableau517[[#This Row],[Semaine]],Tableau517[[#This Row],[Matricule]])</f>
        <v/>
      </c>
      <c r="H284" s="8"/>
      <c r="I284" s="8"/>
      <c r="J284" s="8"/>
      <c r="K284" s="8"/>
      <c r="L284" s="8"/>
      <c r="M284" s="8"/>
      <c r="N284" s="8"/>
      <c r="O284" s="14">
        <f>COUNTIF(Tableau517[[#This Row],[Lundi]:[Dimanche]],"&gt;0")</f>
        <v>0</v>
      </c>
      <c r="P284" s="14">
        <f>SUM(Tableau517[[#This Row],[Lundi]:[Dimanche]])</f>
        <v>0</v>
      </c>
      <c r="Q284" s="14">
        <f>COUNTIF(Tableau517[[#This Row],[Lundi]:[Dimanche]],"&gt;=100")*1000</f>
        <v>0</v>
      </c>
      <c r="R284" s="14">
        <f t="shared" si="8"/>
        <v>0</v>
      </c>
      <c r="S284" s="14">
        <f t="shared" si="9"/>
        <v>0</v>
      </c>
      <c r="T284" s="15" t="str">
        <f>IF(Tableau517[[#This Row],[Matricule]]&gt;1,IF(COUNTIF(Tableau517[DateMatricule],Tableau517[[#This Row],[DateMatricule]])&gt;1,"Doublon",""),"")</f>
        <v/>
      </c>
    </row>
    <row r="285" spans="1:20" x14ac:dyDescent="0.25">
      <c r="A285" s="11" t="str">
        <f>IF(Tableau517[[#This Row],[Semaine]]="","",VLOOKUP(Tableau517[[#This Row],[Semaine]],Listes!$A:$B,2,FALSE))</f>
        <v/>
      </c>
      <c r="B285" s="11" t="str">
        <f>IF(ISBLANK(Tableau517[[#This Row],[Matricule]]),"",VLOOKUP(Tableau517[[#This Row],[Matricule]],#REF!,2,FALSE))</f>
        <v/>
      </c>
      <c r="C285" s="11" t="str">
        <f>IF(ISBLANK(Tableau517[[#This Row],[Matricule]]),"",VLOOKUP(Tableau517[[#This Row],[Matricule]],#REF!,3,FALSE))</f>
        <v/>
      </c>
      <c r="D285" s="11" t="str">
        <f>CONCATENATE(Tableau517[[#This Row],[Semaine]],Tableau517[[#This Row],[Matricule]])</f>
        <v/>
      </c>
      <c r="H285" s="8"/>
      <c r="I285" s="8"/>
      <c r="J285" s="8"/>
      <c r="K285" s="8"/>
      <c r="L285" s="8"/>
      <c r="M285" s="8"/>
      <c r="N285" s="8"/>
      <c r="O285" s="14">
        <f>COUNTIF(Tableau517[[#This Row],[Lundi]:[Dimanche]],"&gt;0")</f>
        <v>0</v>
      </c>
      <c r="P285" s="14">
        <f>SUM(Tableau517[[#This Row],[Lundi]:[Dimanche]])</f>
        <v>0</v>
      </c>
      <c r="Q285" s="14">
        <f>COUNTIF(Tableau517[[#This Row],[Lundi]:[Dimanche]],"&gt;=100")*1000</f>
        <v>0</v>
      </c>
      <c r="R285" s="14">
        <f t="shared" si="8"/>
        <v>0</v>
      </c>
      <c r="S285" s="14">
        <f t="shared" si="9"/>
        <v>0</v>
      </c>
      <c r="T285" s="15" t="str">
        <f>IF(Tableau517[[#This Row],[Matricule]]&gt;1,IF(COUNTIF(Tableau517[DateMatricule],Tableau517[[#This Row],[DateMatricule]])&gt;1,"Doublon",""),"")</f>
        <v/>
      </c>
    </row>
    <row r="286" spans="1:20" x14ac:dyDescent="0.25">
      <c r="A286" s="11" t="str">
        <f>IF(Tableau517[[#This Row],[Semaine]]="","",VLOOKUP(Tableau517[[#This Row],[Semaine]],Listes!$A:$B,2,FALSE))</f>
        <v/>
      </c>
      <c r="B286" s="11" t="str">
        <f>IF(ISBLANK(Tableau517[[#This Row],[Matricule]]),"",VLOOKUP(Tableau517[[#This Row],[Matricule]],#REF!,2,FALSE))</f>
        <v/>
      </c>
      <c r="C286" s="11" t="str">
        <f>IF(ISBLANK(Tableau517[[#This Row],[Matricule]]),"",VLOOKUP(Tableau517[[#This Row],[Matricule]],#REF!,3,FALSE))</f>
        <v/>
      </c>
      <c r="D286" s="11" t="str">
        <f>CONCATENATE(Tableau517[[#This Row],[Semaine]],Tableau517[[#This Row],[Matricule]])</f>
        <v/>
      </c>
      <c r="H286" s="8"/>
      <c r="I286" s="8"/>
      <c r="J286" s="8"/>
      <c r="K286" s="8"/>
      <c r="L286" s="8"/>
      <c r="M286" s="8"/>
      <c r="N286" s="8"/>
      <c r="O286" s="14">
        <f>COUNTIF(Tableau517[[#This Row],[Lundi]:[Dimanche]],"&gt;0")</f>
        <v>0</v>
      </c>
      <c r="P286" s="14">
        <f>SUM(Tableau517[[#This Row],[Lundi]:[Dimanche]])</f>
        <v>0</v>
      </c>
      <c r="Q286" s="14">
        <f>COUNTIF(Tableau517[[#This Row],[Lundi]:[Dimanche]],"&gt;=100")*1000</f>
        <v>0</v>
      </c>
      <c r="R286" s="14">
        <f t="shared" si="8"/>
        <v>0</v>
      </c>
      <c r="S286" s="14">
        <f t="shared" si="9"/>
        <v>0</v>
      </c>
      <c r="T286" s="15" t="str">
        <f>IF(Tableau517[[#This Row],[Matricule]]&gt;1,IF(COUNTIF(Tableau517[DateMatricule],Tableau517[[#This Row],[DateMatricule]])&gt;1,"Doublon",""),"")</f>
        <v/>
      </c>
    </row>
    <row r="287" spans="1:20" x14ac:dyDescent="0.25">
      <c r="A287" s="11" t="str">
        <f>IF(Tableau517[[#This Row],[Semaine]]="","",VLOOKUP(Tableau517[[#This Row],[Semaine]],Listes!$A:$B,2,FALSE))</f>
        <v/>
      </c>
      <c r="B287" s="11" t="str">
        <f>IF(ISBLANK(Tableau517[[#This Row],[Matricule]]),"",VLOOKUP(Tableau517[[#This Row],[Matricule]],#REF!,2,FALSE))</f>
        <v/>
      </c>
      <c r="C287" s="11" t="str">
        <f>IF(ISBLANK(Tableau517[[#This Row],[Matricule]]),"",VLOOKUP(Tableau517[[#This Row],[Matricule]],#REF!,3,FALSE))</f>
        <v/>
      </c>
      <c r="D287" s="11" t="str">
        <f>CONCATENATE(Tableau517[[#This Row],[Semaine]],Tableau517[[#This Row],[Matricule]])</f>
        <v/>
      </c>
      <c r="H287" s="8"/>
      <c r="I287" s="8"/>
      <c r="J287" s="8"/>
      <c r="K287" s="8"/>
      <c r="L287" s="8"/>
      <c r="M287" s="8"/>
      <c r="N287" s="8"/>
      <c r="O287" s="14">
        <f>COUNTIF(Tableau517[[#This Row],[Lundi]:[Dimanche]],"&gt;0")</f>
        <v>0</v>
      </c>
      <c r="P287" s="14">
        <f>SUM(Tableau517[[#This Row],[Lundi]:[Dimanche]])</f>
        <v>0</v>
      </c>
      <c r="Q287" s="14">
        <f>COUNTIF(Tableau517[[#This Row],[Lundi]:[Dimanche]],"&gt;=100")*1000</f>
        <v>0</v>
      </c>
      <c r="R287" s="14">
        <f t="shared" si="8"/>
        <v>0</v>
      </c>
      <c r="S287" s="14">
        <f t="shared" si="9"/>
        <v>0</v>
      </c>
      <c r="T287" s="15" t="str">
        <f>IF(Tableau517[[#This Row],[Matricule]]&gt;1,IF(COUNTIF(Tableau517[DateMatricule],Tableau517[[#This Row],[DateMatricule]])&gt;1,"Doublon",""),"")</f>
        <v/>
      </c>
    </row>
    <row r="288" spans="1:20" x14ac:dyDescent="0.25">
      <c r="A288" s="11" t="str">
        <f>IF(Tableau517[[#This Row],[Semaine]]="","",VLOOKUP(Tableau517[[#This Row],[Semaine]],Listes!$A:$B,2,FALSE))</f>
        <v/>
      </c>
      <c r="B288" s="11" t="str">
        <f>IF(ISBLANK(Tableau517[[#This Row],[Matricule]]),"",VLOOKUP(Tableau517[[#This Row],[Matricule]],#REF!,2,FALSE))</f>
        <v/>
      </c>
      <c r="C288" s="11" t="str">
        <f>IF(ISBLANK(Tableau517[[#This Row],[Matricule]]),"",VLOOKUP(Tableau517[[#This Row],[Matricule]],#REF!,3,FALSE))</f>
        <v/>
      </c>
      <c r="D288" s="11" t="str">
        <f>CONCATENATE(Tableau517[[#This Row],[Semaine]],Tableau517[[#This Row],[Matricule]])</f>
        <v/>
      </c>
      <c r="H288" s="8"/>
      <c r="I288" s="8"/>
      <c r="J288" s="8"/>
      <c r="K288" s="8"/>
      <c r="L288" s="8"/>
      <c r="M288" s="8"/>
      <c r="N288" s="8"/>
      <c r="O288" s="14">
        <f>COUNTIF(Tableau517[[#This Row],[Lundi]:[Dimanche]],"&gt;0")</f>
        <v>0</v>
      </c>
      <c r="P288" s="14">
        <f>SUM(Tableau517[[#This Row],[Lundi]:[Dimanche]])</f>
        <v>0</v>
      </c>
      <c r="Q288" s="14">
        <f>COUNTIF(Tableau517[[#This Row],[Lundi]:[Dimanche]],"&gt;=100")*1000</f>
        <v>0</v>
      </c>
      <c r="R288" s="14">
        <f t="shared" si="8"/>
        <v>0</v>
      </c>
      <c r="S288" s="14">
        <f t="shared" si="9"/>
        <v>0</v>
      </c>
      <c r="T288" s="15" t="str">
        <f>IF(Tableau517[[#This Row],[Matricule]]&gt;1,IF(COUNTIF(Tableau517[DateMatricule],Tableau517[[#This Row],[DateMatricule]])&gt;1,"Doublon",""),"")</f>
        <v/>
      </c>
    </row>
    <row r="289" spans="1:20" x14ac:dyDescent="0.25">
      <c r="A289" s="11" t="str">
        <f>IF(Tableau517[[#This Row],[Semaine]]="","",VLOOKUP(Tableau517[[#This Row],[Semaine]],Listes!$A:$B,2,FALSE))</f>
        <v/>
      </c>
      <c r="B289" s="11" t="str">
        <f>IF(ISBLANK(Tableau517[[#This Row],[Matricule]]),"",VLOOKUP(Tableau517[[#This Row],[Matricule]],#REF!,2,FALSE))</f>
        <v/>
      </c>
      <c r="C289" s="11" t="str">
        <f>IF(ISBLANK(Tableau517[[#This Row],[Matricule]]),"",VLOOKUP(Tableau517[[#This Row],[Matricule]],#REF!,3,FALSE))</f>
        <v/>
      </c>
      <c r="D289" s="11" t="str">
        <f>CONCATENATE(Tableau517[[#This Row],[Semaine]],Tableau517[[#This Row],[Matricule]])</f>
        <v/>
      </c>
      <c r="H289" s="8"/>
      <c r="I289" s="8"/>
      <c r="J289" s="8"/>
      <c r="K289" s="8"/>
      <c r="L289" s="8"/>
      <c r="M289" s="8"/>
      <c r="N289" s="8"/>
      <c r="O289" s="14">
        <f>COUNTIF(Tableau517[[#This Row],[Lundi]:[Dimanche]],"&gt;0")</f>
        <v>0</v>
      </c>
      <c r="P289" s="14">
        <f>SUM(Tableau517[[#This Row],[Lundi]:[Dimanche]])</f>
        <v>0</v>
      </c>
      <c r="Q289" s="14">
        <f>COUNTIF(Tableau517[[#This Row],[Lundi]:[Dimanche]],"&gt;=100")*1000</f>
        <v>0</v>
      </c>
      <c r="R289" s="14">
        <f t="shared" si="8"/>
        <v>0</v>
      </c>
      <c r="S289" s="14">
        <f t="shared" si="9"/>
        <v>0</v>
      </c>
      <c r="T289" s="15" t="str">
        <f>IF(Tableau517[[#This Row],[Matricule]]&gt;1,IF(COUNTIF(Tableau517[DateMatricule],Tableau517[[#This Row],[DateMatricule]])&gt;1,"Doublon",""),"")</f>
        <v/>
      </c>
    </row>
    <row r="290" spans="1:20" x14ac:dyDescent="0.25">
      <c r="A290" s="11" t="str">
        <f>IF(Tableau517[[#This Row],[Semaine]]="","",VLOOKUP(Tableau517[[#This Row],[Semaine]],Listes!$A:$B,2,FALSE))</f>
        <v/>
      </c>
      <c r="B290" s="11" t="str">
        <f>IF(ISBLANK(Tableau517[[#This Row],[Matricule]]),"",VLOOKUP(Tableau517[[#This Row],[Matricule]],#REF!,2,FALSE))</f>
        <v/>
      </c>
      <c r="C290" s="11" t="str">
        <f>IF(ISBLANK(Tableau517[[#This Row],[Matricule]]),"",VLOOKUP(Tableau517[[#This Row],[Matricule]],#REF!,3,FALSE))</f>
        <v/>
      </c>
      <c r="D290" s="11" t="str">
        <f>CONCATENATE(Tableau517[[#This Row],[Semaine]],Tableau517[[#This Row],[Matricule]])</f>
        <v/>
      </c>
      <c r="H290" s="8"/>
      <c r="I290" s="8"/>
      <c r="J290" s="8"/>
      <c r="K290" s="8"/>
      <c r="L290" s="8"/>
      <c r="M290" s="8"/>
      <c r="N290" s="8"/>
      <c r="O290" s="14">
        <f>COUNTIF(Tableau517[[#This Row],[Lundi]:[Dimanche]],"&gt;0")</f>
        <v>0</v>
      </c>
      <c r="P290" s="14">
        <f>SUM(Tableau517[[#This Row],[Lundi]:[Dimanche]])</f>
        <v>0</v>
      </c>
      <c r="Q290" s="14">
        <f>COUNTIF(Tableau517[[#This Row],[Lundi]:[Dimanche]],"&gt;=100")*1000</f>
        <v>0</v>
      </c>
      <c r="R290" s="14">
        <f t="shared" si="8"/>
        <v>0</v>
      </c>
      <c r="S290" s="14">
        <f t="shared" si="9"/>
        <v>0</v>
      </c>
      <c r="T290" s="15" t="str">
        <f>IF(Tableau517[[#This Row],[Matricule]]&gt;1,IF(COUNTIF(Tableau517[DateMatricule],Tableau517[[#This Row],[DateMatricule]])&gt;1,"Doublon",""),"")</f>
        <v/>
      </c>
    </row>
    <row r="291" spans="1:20" x14ac:dyDescent="0.25">
      <c r="A291" s="11" t="str">
        <f>IF(Tableau517[[#This Row],[Semaine]]="","",VLOOKUP(Tableau517[[#This Row],[Semaine]],Listes!$A:$B,2,FALSE))</f>
        <v/>
      </c>
      <c r="B291" s="11" t="str">
        <f>IF(ISBLANK(Tableau517[[#This Row],[Matricule]]),"",VLOOKUP(Tableau517[[#This Row],[Matricule]],#REF!,2,FALSE))</f>
        <v/>
      </c>
      <c r="C291" s="11" t="str">
        <f>IF(ISBLANK(Tableau517[[#This Row],[Matricule]]),"",VLOOKUP(Tableau517[[#This Row],[Matricule]],#REF!,3,FALSE))</f>
        <v/>
      </c>
      <c r="D291" s="11" t="str">
        <f>CONCATENATE(Tableau517[[#This Row],[Semaine]],Tableau517[[#This Row],[Matricule]])</f>
        <v/>
      </c>
      <c r="H291" s="8"/>
      <c r="I291" s="8"/>
      <c r="J291" s="8"/>
      <c r="K291" s="8"/>
      <c r="L291" s="8"/>
      <c r="M291" s="8"/>
      <c r="N291" s="8"/>
      <c r="O291" s="14">
        <f>COUNTIF(Tableau517[[#This Row],[Lundi]:[Dimanche]],"&gt;0")</f>
        <v>0</v>
      </c>
      <c r="P291" s="14">
        <f>SUM(Tableau517[[#This Row],[Lundi]:[Dimanche]])</f>
        <v>0</v>
      </c>
      <c r="Q291" s="14">
        <f>COUNTIF(Tableau517[[#This Row],[Lundi]:[Dimanche]],"&gt;=100")*1000</f>
        <v>0</v>
      </c>
      <c r="R291" s="14">
        <f t="shared" si="8"/>
        <v>0</v>
      </c>
      <c r="S291" s="14">
        <f t="shared" si="9"/>
        <v>0</v>
      </c>
      <c r="T291" s="15" t="str">
        <f>IF(Tableau517[[#This Row],[Matricule]]&gt;1,IF(COUNTIF(Tableau517[DateMatricule],Tableau517[[#This Row],[DateMatricule]])&gt;1,"Doublon",""),"")</f>
        <v/>
      </c>
    </row>
    <row r="292" spans="1:20" x14ac:dyDescent="0.25">
      <c r="A292" s="11" t="str">
        <f>IF(Tableau517[[#This Row],[Semaine]]="","",VLOOKUP(Tableau517[[#This Row],[Semaine]],Listes!$A:$B,2,FALSE))</f>
        <v/>
      </c>
      <c r="B292" s="11" t="str">
        <f>IF(ISBLANK(Tableau517[[#This Row],[Matricule]]),"",VLOOKUP(Tableau517[[#This Row],[Matricule]],#REF!,2,FALSE))</f>
        <v/>
      </c>
      <c r="C292" s="11" t="str">
        <f>IF(ISBLANK(Tableau517[[#This Row],[Matricule]]),"",VLOOKUP(Tableau517[[#This Row],[Matricule]],#REF!,3,FALSE))</f>
        <v/>
      </c>
      <c r="D292" s="11" t="str">
        <f>CONCATENATE(Tableau517[[#This Row],[Semaine]],Tableau517[[#This Row],[Matricule]])</f>
        <v/>
      </c>
      <c r="H292" s="8"/>
      <c r="I292" s="8"/>
      <c r="J292" s="8"/>
      <c r="K292" s="8"/>
      <c r="L292" s="8"/>
      <c r="M292" s="8"/>
      <c r="N292" s="8"/>
      <c r="O292" s="14">
        <f>COUNTIF(Tableau517[[#This Row],[Lundi]:[Dimanche]],"&gt;0")</f>
        <v>0</v>
      </c>
      <c r="P292" s="14">
        <f>SUM(Tableau517[[#This Row],[Lundi]:[Dimanche]])</f>
        <v>0</v>
      </c>
      <c r="Q292" s="14">
        <f>COUNTIF(Tableau517[[#This Row],[Lundi]:[Dimanche]],"&gt;=100")*1000</f>
        <v>0</v>
      </c>
      <c r="R292" s="14">
        <f t="shared" si="8"/>
        <v>0</v>
      </c>
      <c r="S292" s="14">
        <f t="shared" si="9"/>
        <v>0</v>
      </c>
      <c r="T292" s="15" t="str">
        <f>IF(Tableau517[[#This Row],[Matricule]]&gt;1,IF(COUNTIF(Tableau517[DateMatricule],Tableau517[[#This Row],[DateMatricule]])&gt;1,"Doublon",""),"")</f>
        <v/>
      </c>
    </row>
    <row r="293" spans="1:20" x14ac:dyDescent="0.25">
      <c r="A293" s="11" t="str">
        <f>IF(Tableau517[[#This Row],[Semaine]]="","",VLOOKUP(Tableau517[[#This Row],[Semaine]],Listes!$A:$B,2,FALSE))</f>
        <v/>
      </c>
      <c r="B293" s="11" t="str">
        <f>IF(ISBLANK(Tableau517[[#This Row],[Matricule]]),"",VLOOKUP(Tableau517[[#This Row],[Matricule]],#REF!,2,FALSE))</f>
        <v/>
      </c>
      <c r="C293" s="11" t="str">
        <f>IF(ISBLANK(Tableau517[[#This Row],[Matricule]]),"",VLOOKUP(Tableau517[[#This Row],[Matricule]],#REF!,3,FALSE))</f>
        <v/>
      </c>
      <c r="D293" s="11" t="str">
        <f>CONCATENATE(Tableau517[[#This Row],[Semaine]],Tableau517[[#This Row],[Matricule]])</f>
        <v/>
      </c>
      <c r="H293" s="8"/>
      <c r="I293" s="8"/>
      <c r="J293" s="8"/>
      <c r="K293" s="8"/>
      <c r="L293" s="8"/>
      <c r="M293" s="8"/>
      <c r="N293" s="8"/>
      <c r="O293" s="14">
        <f>COUNTIF(Tableau517[[#This Row],[Lundi]:[Dimanche]],"&gt;0")</f>
        <v>0</v>
      </c>
      <c r="P293" s="14">
        <f>SUM(Tableau517[[#This Row],[Lundi]:[Dimanche]])</f>
        <v>0</v>
      </c>
      <c r="Q293" s="14">
        <f>COUNTIF(Tableau517[[#This Row],[Lundi]:[Dimanche]],"&gt;=100")*1000</f>
        <v>0</v>
      </c>
      <c r="R293" s="14">
        <f t="shared" si="8"/>
        <v>0</v>
      </c>
      <c r="S293" s="14">
        <f t="shared" si="9"/>
        <v>0</v>
      </c>
      <c r="T293" s="15" t="str">
        <f>IF(Tableau517[[#This Row],[Matricule]]&gt;1,IF(COUNTIF(Tableau517[DateMatricule],Tableau517[[#This Row],[DateMatricule]])&gt;1,"Doublon",""),"")</f>
        <v/>
      </c>
    </row>
    <row r="294" spans="1:20" x14ac:dyDescent="0.25">
      <c r="A294" s="11" t="str">
        <f>IF(Tableau517[[#This Row],[Semaine]]="","",VLOOKUP(Tableau517[[#This Row],[Semaine]],Listes!$A:$B,2,FALSE))</f>
        <v/>
      </c>
      <c r="B294" s="11" t="str">
        <f>IF(ISBLANK(Tableau517[[#This Row],[Matricule]]),"",VLOOKUP(Tableau517[[#This Row],[Matricule]],#REF!,2,FALSE))</f>
        <v/>
      </c>
      <c r="C294" s="11" t="str">
        <f>IF(ISBLANK(Tableau517[[#This Row],[Matricule]]),"",VLOOKUP(Tableau517[[#This Row],[Matricule]],#REF!,3,FALSE))</f>
        <v/>
      </c>
      <c r="D294" s="11" t="str">
        <f>CONCATENATE(Tableau517[[#This Row],[Semaine]],Tableau517[[#This Row],[Matricule]])</f>
        <v/>
      </c>
      <c r="H294" s="8"/>
      <c r="I294" s="8"/>
      <c r="J294" s="8"/>
      <c r="K294" s="8"/>
      <c r="L294" s="8"/>
      <c r="M294" s="8"/>
      <c r="N294" s="8"/>
      <c r="O294" s="14">
        <f>COUNTIF(Tableau517[[#This Row],[Lundi]:[Dimanche]],"&gt;0")</f>
        <v>0</v>
      </c>
      <c r="P294" s="14">
        <f>SUM(Tableau517[[#This Row],[Lundi]:[Dimanche]])</f>
        <v>0</v>
      </c>
      <c r="Q294" s="14">
        <f>COUNTIF(Tableau517[[#This Row],[Lundi]:[Dimanche]],"&gt;=100")*1000</f>
        <v>0</v>
      </c>
      <c r="R294" s="14">
        <f t="shared" si="8"/>
        <v>0</v>
      </c>
      <c r="S294" s="14">
        <f t="shared" si="9"/>
        <v>0</v>
      </c>
      <c r="T294" s="15" t="str">
        <f>IF(Tableau517[[#This Row],[Matricule]]&gt;1,IF(COUNTIF(Tableau517[DateMatricule],Tableau517[[#This Row],[DateMatricule]])&gt;1,"Doublon",""),"")</f>
        <v/>
      </c>
    </row>
    <row r="295" spans="1:20" x14ac:dyDescent="0.25">
      <c r="A295" s="11" t="str">
        <f>IF(Tableau517[[#This Row],[Semaine]]="","",VLOOKUP(Tableau517[[#This Row],[Semaine]],Listes!$A:$B,2,FALSE))</f>
        <v/>
      </c>
      <c r="B295" s="11" t="str">
        <f>IF(ISBLANK(Tableau517[[#This Row],[Matricule]]),"",VLOOKUP(Tableau517[[#This Row],[Matricule]],#REF!,2,FALSE))</f>
        <v/>
      </c>
      <c r="C295" s="11" t="str">
        <f>IF(ISBLANK(Tableau517[[#This Row],[Matricule]]),"",VLOOKUP(Tableau517[[#This Row],[Matricule]],#REF!,3,FALSE))</f>
        <v/>
      </c>
      <c r="D295" s="11" t="str">
        <f>CONCATENATE(Tableau517[[#This Row],[Semaine]],Tableau517[[#This Row],[Matricule]])</f>
        <v/>
      </c>
      <c r="H295" s="8"/>
      <c r="I295" s="8"/>
      <c r="J295" s="8"/>
      <c r="K295" s="8"/>
      <c r="L295" s="8"/>
      <c r="M295" s="8"/>
      <c r="N295" s="8"/>
      <c r="O295" s="14">
        <f>COUNTIF(Tableau517[[#This Row],[Lundi]:[Dimanche]],"&gt;0")</f>
        <v>0</v>
      </c>
      <c r="P295" s="14">
        <f>SUM(Tableau517[[#This Row],[Lundi]:[Dimanche]])</f>
        <v>0</v>
      </c>
      <c r="Q295" s="14">
        <f>COUNTIF(Tableau517[[#This Row],[Lundi]:[Dimanche]],"&gt;=100")*1000</f>
        <v>0</v>
      </c>
      <c r="R295" s="14">
        <f t="shared" si="8"/>
        <v>0</v>
      </c>
      <c r="S295" s="14">
        <f t="shared" si="9"/>
        <v>0</v>
      </c>
      <c r="T295" s="15" t="str">
        <f>IF(Tableau517[[#This Row],[Matricule]]&gt;1,IF(COUNTIF(Tableau517[DateMatricule],Tableau517[[#This Row],[DateMatricule]])&gt;1,"Doublon",""),"")</f>
        <v/>
      </c>
    </row>
    <row r="296" spans="1:20" x14ac:dyDescent="0.25">
      <c r="A296" s="11" t="str">
        <f>IF(Tableau517[[#This Row],[Semaine]]="","",VLOOKUP(Tableau517[[#This Row],[Semaine]],Listes!$A:$B,2,FALSE))</f>
        <v/>
      </c>
      <c r="B296" s="11" t="str">
        <f>IF(ISBLANK(Tableau517[[#This Row],[Matricule]]),"",VLOOKUP(Tableau517[[#This Row],[Matricule]],#REF!,2,FALSE))</f>
        <v/>
      </c>
      <c r="C296" s="11" t="str">
        <f>IF(ISBLANK(Tableau517[[#This Row],[Matricule]]),"",VLOOKUP(Tableau517[[#This Row],[Matricule]],#REF!,3,FALSE))</f>
        <v/>
      </c>
      <c r="D296" s="11" t="str">
        <f>CONCATENATE(Tableau517[[#This Row],[Semaine]],Tableau517[[#This Row],[Matricule]])</f>
        <v/>
      </c>
      <c r="H296" s="8"/>
      <c r="I296" s="8"/>
      <c r="J296" s="8"/>
      <c r="K296" s="8"/>
      <c r="L296" s="8"/>
      <c r="M296" s="8"/>
      <c r="N296" s="8"/>
      <c r="O296" s="14">
        <f>COUNTIF(Tableau517[[#This Row],[Lundi]:[Dimanche]],"&gt;0")</f>
        <v>0</v>
      </c>
      <c r="P296" s="14">
        <f>SUM(Tableau517[[#This Row],[Lundi]:[Dimanche]])</f>
        <v>0</v>
      </c>
      <c r="Q296" s="14">
        <f>COUNTIF(Tableau517[[#This Row],[Lundi]:[Dimanche]],"&gt;=100")*1000</f>
        <v>0</v>
      </c>
      <c r="R296" s="14">
        <f t="shared" si="8"/>
        <v>0</v>
      </c>
      <c r="S296" s="14">
        <f t="shared" si="9"/>
        <v>0</v>
      </c>
      <c r="T296" s="15" t="str">
        <f>IF(Tableau517[[#This Row],[Matricule]]&gt;1,IF(COUNTIF(Tableau517[DateMatricule],Tableau517[[#This Row],[DateMatricule]])&gt;1,"Doublon",""),"")</f>
        <v/>
      </c>
    </row>
    <row r="297" spans="1:20" x14ac:dyDescent="0.25">
      <c r="A297" s="11" t="str">
        <f>IF(Tableau517[[#This Row],[Semaine]]="","",VLOOKUP(Tableau517[[#This Row],[Semaine]],Listes!$A:$B,2,FALSE))</f>
        <v/>
      </c>
      <c r="B297" s="11" t="str">
        <f>IF(ISBLANK(Tableau517[[#This Row],[Matricule]]),"",VLOOKUP(Tableau517[[#This Row],[Matricule]],#REF!,2,FALSE))</f>
        <v/>
      </c>
      <c r="C297" s="11" t="str">
        <f>IF(ISBLANK(Tableau517[[#This Row],[Matricule]]),"",VLOOKUP(Tableau517[[#This Row],[Matricule]],#REF!,3,FALSE))</f>
        <v/>
      </c>
      <c r="D297" s="11" t="str">
        <f>CONCATENATE(Tableau517[[#This Row],[Semaine]],Tableau517[[#This Row],[Matricule]])</f>
        <v/>
      </c>
      <c r="H297" s="8"/>
      <c r="I297" s="8"/>
      <c r="J297" s="8"/>
      <c r="K297" s="8"/>
      <c r="L297" s="8"/>
      <c r="M297" s="8"/>
      <c r="N297" s="8"/>
      <c r="O297" s="14">
        <f>COUNTIF(Tableau517[[#This Row],[Lundi]:[Dimanche]],"&gt;0")</f>
        <v>0</v>
      </c>
      <c r="P297" s="14">
        <f>SUM(Tableau517[[#This Row],[Lundi]:[Dimanche]])</f>
        <v>0</v>
      </c>
      <c r="Q297" s="14">
        <f>COUNTIF(Tableau517[[#This Row],[Lundi]:[Dimanche]],"&gt;=100")*1000</f>
        <v>0</v>
      </c>
      <c r="R297" s="14">
        <f t="shared" si="8"/>
        <v>0</v>
      </c>
      <c r="S297" s="14">
        <f t="shared" si="9"/>
        <v>0</v>
      </c>
      <c r="T297" s="15" t="str">
        <f>IF(Tableau517[[#This Row],[Matricule]]&gt;1,IF(COUNTIF(Tableau517[DateMatricule],Tableau517[[#This Row],[DateMatricule]])&gt;1,"Doublon",""),"")</f>
        <v/>
      </c>
    </row>
    <row r="298" spans="1:20" x14ac:dyDescent="0.25">
      <c r="A298" s="11" t="str">
        <f>IF(Tableau517[[#This Row],[Semaine]]="","",VLOOKUP(Tableau517[[#This Row],[Semaine]],Listes!$A:$B,2,FALSE))</f>
        <v/>
      </c>
      <c r="B298" s="11" t="str">
        <f>IF(ISBLANK(Tableau517[[#This Row],[Matricule]]),"",VLOOKUP(Tableau517[[#This Row],[Matricule]],#REF!,2,FALSE))</f>
        <v/>
      </c>
      <c r="C298" s="11" t="str">
        <f>IF(ISBLANK(Tableau517[[#This Row],[Matricule]]),"",VLOOKUP(Tableau517[[#This Row],[Matricule]],#REF!,3,FALSE))</f>
        <v/>
      </c>
      <c r="D298" s="11" t="str">
        <f>CONCATENATE(Tableau517[[#This Row],[Semaine]],Tableau517[[#This Row],[Matricule]])</f>
        <v/>
      </c>
      <c r="H298" s="8"/>
      <c r="I298" s="8"/>
      <c r="J298" s="8"/>
      <c r="K298" s="8"/>
      <c r="L298" s="8"/>
      <c r="M298" s="8"/>
      <c r="N298" s="8"/>
      <c r="O298" s="14">
        <f>COUNTIF(Tableau517[[#This Row],[Lundi]:[Dimanche]],"&gt;0")</f>
        <v>0</v>
      </c>
      <c r="P298" s="14">
        <f>SUM(Tableau517[[#This Row],[Lundi]:[Dimanche]])</f>
        <v>0</v>
      </c>
      <c r="Q298" s="14">
        <f>COUNTIF(Tableau517[[#This Row],[Lundi]:[Dimanche]],"&gt;=100")*1000</f>
        <v>0</v>
      </c>
      <c r="R298" s="14">
        <f t="shared" si="8"/>
        <v>0</v>
      </c>
      <c r="S298" s="14">
        <f t="shared" si="9"/>
        <v>0</v>
      </c>
      <c r="T298" s="15" t="str">
        <f>IF(Tableau517[[#This Row],[Matricule]]&gt;1,IF(COUNTIF(Tableau517[DateMatricule],Tableau517[[#This Row],[DateMatricule]])&gt;1,"Doublon",""),"")</f>
        <v/>
      </c>
    </row>
    <row r="299" spans="1:20" x14ac:dyDescent="0.25">
      <c r="A299" s="11" t="str">
        <f>IF(Tableau517[[#This Row],[Semaine]]="","",VLOOKUP(Tableau517[[#This Row],[Semaine]],Listes!$A:$B,2,FALSE))</f>
        <v/>
      </c>
      <c r="B299" s="11" t="str">
        <f>IF(ISBLANK(Tableau517[[#This Row],[Matricule]]),"",VLOOKUP(Tableau517[[#This Row],[Matricule]],#REF!,2,FALSE))</f>
        <v/>
      </c>
      <c r="C299" s="11" t="str">
        <f>IF(ISBLANK(Tableau517[[#This Row],[Matricule]]),"",VLOOKUP(Tableau517[[#This Row],[Matricule]],#REF!,3,FALSE))</f>
        <v/>
      </c>
      <c r="D299" s="11" t="str">
        <f>CONCATENATE(Tableau517[[#This Row],[Semaine]],Tableau517[[#This Row],[Matricule]])</f>
        <v/>
      </c>
      <c r="H299" s="8"/>
      <c r="I299" s="8"/>
      <c r="J299" s="8"/>
      <c r="K299" s="8"/>
      <c r="L299" s="8"/>
      <c r="M299" s="8"/>
      <c r="N299" s="8"/>
      <c r="O299" s="14">
        <f>COUNTIF(Tableau517[[#This Row],[Lundi]:[Dimanche]],"&gt;0")</f>
        <v>0</v>
      </c>
      <c r="P299" s="14">
        <f>SUM(Tableau517[[#This Row],[Lundi]:[Dimanche]])</f>
        <v>0</v>
      </c>
      <c r="Q299" s="14">
        <f>COUNTIF(Tableau517[[#This Row],[Lundi]:[Dimanche]],"&gt;=100")*1000</f>
        <v>0</v>
      </c>
      <c r="R299" s="14">
        <f t="shared" si="8"/>
        <v>0</v>
      </c>
      <c r="S299" s="14">
        <f t="shared" si="9"/>
        <v>0</v>
      </c>
      <c r="T299" s="15" t="str">
        <f>IF(Tableau517[[#This Row],[Matricule]]&gt;1,IF(COUNTIF(Tableau517[DateMatricule],Tableau517[[#This Row],[DateMatricule]])&gt;1,"Doublon",""),"")</f>
        <v/>
      </c>
    </row>
    <row r="300" spans="1:20" x14ac:dyDescent="0.25">
      <c r="A300" s="11" t="str">
        <f>IF(Tableau517[[#This Row],[Semaine]]="","",VLOOKUP(Tableau517[[#This Row],[Semaine]],Listes!$A:$B,2,FALSE))</f>
        <v/>
      </c>
      <c r="B300" s="11" t="str">
        <f>IF(ISBLANK(Tableau517[[#This Row],[Matricule]]),"",VLOOKUP(Tableau517[[#This Row],[Matricule]],#REF!,2,FALSE))</f>
        <v/>
      </c>
      <c r="C300" s="11" t="str">
        <f>IF(ISBLANK(Tableau517[[#This Row],[Matricule]]),"",VLOOKUP(Tableau517[[#This Row],[Matricule]],#REF!,3,FALSE))</f>
        <v/>
      </c>
      <c r="D300" s="11" t="str">
        <f>CONCATENATE(Tableau517[[#This Row],[Semaine]],Tableau517[[#This Row],[Matricule]])</f>
        <v/>
      </c>
      <c r="H300" s="8"/>
      <c r="I300" s="8"/>
      <c r="J300" s="8"/>
      <c r="K300" s="8"/>
      <c r="L300" s="8"/>
      <c r="M300" s="8"/>
      <c r="N300" s="8"/>
      <c r="O300" s="14">
        <f>COUNTIF(Tableau517[[#This Row],[Lundi]:[Dimanche]],"&gt;0")</f>
        <v>0</v>
      </c>
      <c r="P300" s="14">
        <f>SUM(Tableau517[[#This Row],[Lundi]:[Dimanche]])</f>
        <v>0</v>
      </c>
      <c r="Q300" s="14">
        <f>COUNTIF(Tableau517[[#This Row],[Lundi]:[Dimanche]],"&gt;=100")*1000</f>
        <v>0</v>
      </c>
      <c r="R300" s="14">
        <f t="shared" si="8"/>
        <v>0</v>
      </c>
      <c r="S300" s="14">
        <f t="shared" si="9"/>
        <v>0</v>
      </c>
      <c r="T300" s="15" t="str">
        <f>IF(Tableau517[[#This Row],[Matricule]]&gt;1,IF(COUNTIF(Tableau517[DateMatricule],Tableau517[[#This Row],[DateMatricule]])&gt;1,"Doublon",""),"")</f>
        <v/>
      </c>
    </row>
    <row r="301" spans="1:20" x14ac:dyDescent="0.25">
      <c r="A301" s="11" t="str">
        <f>IF(Tableau517[[#This Row],[Semaine]]="","",VLOOKUP(Tableau517[[#This Row],[Semaine]],Listes!$A:$B,2,FALSE))</f>
        <v/>
      </c>
      <c r="B301" s="11" t="str">
        <f>IF(ISBLANK(Tableau517[[#This Row],[Matricule]]),"",VLOOKUP(Tableau517[[#This Row],[Matricule]],#REF!,2,FALSE))</f>
        <v/>
      </c>
      <c r="C301" s="11" t="str">
        <f>IF(ISBLANK(Tableau517[[#This Row],[Matricule]]),"",VLOOKUP(Tableau517[[#This Row],[Matricule]],#REF!,3,FALSE))</f>
        <v/>
      </c>
      <c r="D301" s="11" t="str">
        <f>CONCATENATE(Tableau517[[#This Row],[Semaine]],Tableau517[[#This Row],[Matricule]])</f>
        <v/>
      </c>
      <c r="H301" s="8"/>
      <c r="I301" s="8"/>
      <c r="J301" s="8"/>
      <c r="K301" s="8"/>
      <c r="L301" s="8"/>
      <c r="M301" s="8"/>
      <c r="N301" s="8"/>
      <c r="O301" s="14">
        <f>COUNTIF(Tableau517[[#This Row],[Lundi]:[Dimanche]],"&gt;0")</f>
        <v>0</v>
      </c>
      <c r="P301" s="14">
        <f>SUM(Tableau517[[#This Row],[Lundi]:[Dimanche]])</f>
        <v>0</v>
      </c>
      <c r="Q301" s="14">
        <f>COUNTIF(Tableau517[[#This Row],[Lundi]:[Dimanche]],"&gt;=100")*1000</f>
        <v>0</v>
      </c>
      <c r="R301" s="14">
        <f t="shared" si="8"/>
        <v>0</v>
      </c>
      <c r="S301" s="14">
        <f t="shared" si="9"/>
        <v>0</v>
      </c>
      <c r="T301" s="15" t="str">
        <f>IF(Tableau517[[#This Row],[Matricule]]&gt;1,IF(COUNTIF(Tableau517[DateMatricule],Tableau517[[#This Row],[DateMatricule]])&gt;1,"Doublon",""),"")</f>
        <v/>
      </c>
    </row>
    <row r="302" spans="1:20" x14ac:dyDescent="0.25">
      <c r="A302" s="11" t="str">
        <f>IF(Tableau517[[#This Row],[Semaine]]="","",VLOOKUP(Tableau517[[#This Row],[Semaine]],Listes!$A:$B,2,FALSE))</f>
        <v/>
      </c>
      <c r="B302" s="11" t="str">
        <f>IF(ISBLANK(Tableau517[[#This Row],[Matricule]]),"",VLOOKUP(Tableau517[[#This Row],[Matricule]],#REF!,2,FALSE))</f>
        <v/>
      </c>
      <c r="C302" s="11" t="str">
        <f>IF(ISBLANK(Tableau517[[#This Row],[Matricule]]),"",VLOOKUP(Tableau517[[#This Row],[Matricule]],#REF!,3,FALSE))</f>
        <v/>
      </c>
      <c r="D302" s="11" t="str">
        <f>CONCATENATE(Tableau517[[#This Row],[Semaine]],Tableau517[[#This Row],[Matricule]])</f>
        <v/>
      </c>
      <c r="H302" s="8"/>
      <c r="I302" s="8"/>
      <c r="J302" s="8"/>
      <c r="K302" s="8"/>
      <c r="L302" s="8"/>
      <c r="M302" s="8"/>
      <c r="N302" s="8"/>
      <c r="O302" s="14">
        <f>COUNTIF(Tableau517[[#This Row],[Lundi]:[Dimanche]],"&gt;0")</f>
        <v>0</v>
      </c>
      <c r="P302" s="14">
        <f>SUM(Tableau517[[#This Row],[Lundi]:[Dimanche]])</f>
        <v>0</v>
      </c>
      <c r="Q302" s="14">
        <f>COUNTIF(Tableau517[[#This Row],[Lundi]:[Dimanche]],"&gt;=100")*1000</f>
        <v>0</v>
      </c>
      <c r="R302" s="14">
        <f t="shared" si="8"/>
        <v>0</v>
      </c>
      <c r="S302" s="14">
        <f t="shared" si="9"/>
        <v>0</v>
      </c>
      <c r="T302" s="15" t="str">
        <f>IF(Tableau517[[#This Row],[Matricule]]&gt;1,IF(COUNTIF(Tableau517[DateMatricule],Tableau517[[#This Row],[DateMatricule]])&gt;1,"Doublon",""),"")</f>
        <v/>
      </c>
    </row>
    <row r="303" spans="1:20" x14ac:dyDescent="0.25">
      <c r="A303" s="11" t="str">
        <f>IF(Tableau517[[#This Row],[Semaine]]="","",VLOOKUP(Tableau517[[#This Row],[Semaine]],Listes!$A:$B,2,FALSE))</f>
        <v/>
      </c>
      <c r="B303" s="11" t="str">
        <f>IF(ISBLANK(Tableau517[[#This Row],[Matricule]]),"",VLOOKUP(Tableau517[[#This Row],[Matricule]],#REF!,2,FALSE))</f>
        <v/>
      </c>
      <c r="C303" s="11" t="str">
        <f>IF(ISBLANK(Tableau517[[#This Row],[Matricule]]),"",VLOOKUP(Tableau517[[#This Row],[Matricule]],#REF!,3,FALSE))</f>
        <v/>
      </c>
      <c r="D303" s="11" t="str">
        <f>CONCATENATE(Tableau517[[#This Row],[Semaine]],Tableau517[[#This Row],[Matricule]])</f>
        <v/>
      </c>
      <c r="H303" s="8"/>
      <c r="I303" s="8"/>
      <c r="J303" s="8"/>
      <c r="K303" s="8"/>
      <c r="L303" s="8"/>
      <c r="M303" s="8"/>
      <c r="N303" s="8"/>
      <c r="O303" s="14">
        <f>COUNTIF(Tableau517[[#This Row],[Lundi]:[Dimanche]],"&gt;0")</f>
        <v>0</v>
      </c>
      <c r="P303" s="14">
        <f>SUM(Tableau517[[#This Row],[Lundi]:[Dimanche]])</f>
        <v>0</v>
      </c>
      <c r="Q303" s="14">
        <f>COUNTIF(Tableau517[[#This Row],[Lundi]:[Dimanche]],"&gt;=100")*1000</f>
        <v>0</v>
      </c>
      <c r="R303" s="14">
        <f t="shared" si="8"/>
        <v>0</v>
      </c>
      <c r="S303" s="14">
        <f t="shared" si="9"/>
        <v>0</v>
      </c>
      <c r="T303" s="15" t="str">
        <f>IF(Tableau517[[#This Row],[Matricule]]&gt;1,IF(COUNTIF(Tableau517[DateMatricule],Tableau517[[#This Row],[DateMatricule]])&gt;1,"Doublon",""),"")</f>
        <v/>
      </c>
    </row>
    <row r="304" spans="1:20" x14ac:dyDescent="0.25">
      <c r="A304" s="11" t="str">
        <f>IF(Tableau517[[#This Row],[Semaine]]="","",VLOOKUP(Tableau517[[#This Row],[Semaine]],Listes!$A:$B,2,FALSE))</f>
        <v/>
      </c>
      <c r="B304" s="11" t="str">
        <f>IF(ISBLANK(Tableau517[[#This Row],[Matricule]]),"",VLOOKUP(Tableau517[[#This Row],[Matricule]],#REF!,2,FALSE))</f>
        <v/>
      </c>
      <c r="C304" s="11" t="str">
        <f>IF(ISBLANK(Tableau517[[#This Row],[Matricule]]),"",VLOOKUP(Tableau517[[#This Row],[Matricule]],#REF!,3,FALSE))</f>
        <v/>
      </c>
      <c r="D304" s="11" t="str">
        <f>CONCATENATE(Tableau517[[#This Row],[Semaine]],Tableau517[[#This Row],[Matricule]])</f>
        <v/>
      </c>
      <c r="H304" s="8"/>
      <c r="I304" s="8"/>
      <c r="J304" s="8"/>
      <c r="K304" s="8"/>
      <c r="L304" s="8"/>
      <c r="M304" s="8"/>
      <c r="N304" s="8"/>
      <c r="O304" s="14">
        <f>COUNTIF(Tableau517[[#This Row],[Lundi]:[Dimanche]],"&gt;0")</f>
        <v>0</v>
      </c>
      <c r="P304" s="14">
        <f>SUM(Tableau517[[#This Row],[Lundi]:[Dimanche]])</f>
        <v>0</v>
      </c>
      <c r="Q304" s="14">
        <f>COUNTIF(Tableau517[[#This Row],[Lundi]:[Dimanche]],"&gt;=100")*1000</f>
        <v>0</v>
      </c>
      <c r="R304" s="14">
        <f t="shared" si="8"/>
        <v>0</v>
      </c>
      <c r="S304" s="14">
        <f t="shared" si="9"/>
        <v>0</v>
      </c>
      <c r="T304" s="15" t="str">
        <f>IF(Tableau517[[#This Row],[Matricule]]&gt;1,IF(COUNTIF(Tableau517[DateMatricule],Tableau517[[#This Row],[DateMatricule]])&gt;1,"Doublon",""),"")</f>
        <v/>
      </c>
    </row>
    <row r="305" spans="1:20" x14ac:dyDescent="0.25">
      <c r="A305" s="11" t="str">
        <f>IF(Tableau517[[#This Row],[Semaine]]="","",VLOOKUP(Tableau517[[#This Row],[Semaine]],Listes!$A:$B,2,FALSE))</f>
        <v/>
      </c>
      <c r="B305" s="11" t="str">
        <f>IF(ISBLANK(Tableau517[[#This Row],[Matricule]]),"",VLOOKUP(Tableau517[[#This Row],[Matricule]],#REF!,2,FALSE))</f>
        <v/>
      </c>
      <c r="C305" s="11" t="str">
        <f>IF(ISBLANK(Tableau517[[#This Row],[Matricule]]),"",VLOOKUP(Tableau517[[#This Row],[Matricule]],#REF!,3,FALSE))</f>
        <v/>
      </c>
      <c r="D305" s="11" t="str">
        <f>CONCATENATE(Tableau517[[#This Row],[Semaine]],Tableau517[[#This Row],[Matricule]])</f>
        <v/>
      </c>
      <c r="H305" s="8"/>
      <c r="I305" s="8"/>
      <c r="J305" s="8"/>
      <c r="K305" s="8"/>
      <c r="L305" s="8"/>
      <c r="M305" s="8"/>
      <c r="N305" s="8"/>
      <c r="O305" s="14">
        <f>COUNTIF(Tableau517[[#This Row],[Lundi]:[Dimanche]],"&gt;0")</f>
        <v>0</v>
      </c>
      <c r="P305" s="14">
        <f>SUM(Tableau517[[#This Row],[Lundi]:[Dimanche]])</f>
        <v>0</v>
      </c>
      <c r="Q305" s="14">
        <f>COUNTIF(Tableau517[[#This Row],[Lundi]:[Dimanche]],"&gt;=100")*1000</f>
        <v>0</v>
      </c>
      <c r="R305" s="14">
        <f t="shared" si="8"/>
        <v>0</v>
      </c>
      <c r="S305" s="14">
        <f t="shared" si="9"/>
        <v>0</v>
      </c>
      <c r="T305" s="15" t="str">
        <f>IF(Tableau517[[#This Row],[Matricule]]&gt;1,IF(COUNTIF(Tableau517[DateMatricule],Tableau517[[#This Row],[DateMatricule]])&gt;1,"Doublon",""),"")</f>
        <v/>
      </c>
    </row>
    <row r="306" spans="1:20" x14ac:dyDescent="0.25">
      <c r="A306" s="11" t="str">
        <f>IF(Tableau517[[#This Row],[Semaine]]="","",VLOOKUP(Tableau517[[#This Row],[Semaine]],Listes!$A:$B,2,FALSE))</f>
        <v/>
      </c>
      <c r="B306" s="11" t="str">
        <f>IF(ISBLANK(Tableau517[[#This Row],[Matricule]]),"",VLOOKUP(Tableau517[[#This Row],[Matricule]],#REF!,2,FALSE))</f>
        <v/>
      </c>
      <c r="C306" s="11" t="str">
        <f>IF(ISBLANK(Tableau517[[#This Row],[Matricule]]),"",VLOOKUP(Tableau517[[#This Row],[Matricule]],#REF!,3,FALSE))</f>
        <v/>
      </c>
      <c r="D306" s="11" t="str">
        <f>CONCATENATE(Tableau517[[#This Row],[Semaine]],Tableau517[[#This Row],[Matricule]])</f>
        <v/>
      </c>
      <c r="H306" s="8"/>
      <c r="I306" s="8"/>
      <c r="J306" s="8"/>
      <c r="K306" s="8"/>
      <c r="L306" s="8"/>
      <c r="M306" s="8"/>
      <c r="N306" s="8"/>
      <c r="O306" s="14">
        <f>COUNTIF(Tableau517[[#This Row],[Lundi]:[Dimanche]],"&gt;0")</f>
        <v>0</v>
      </c>
      <c r="P306" s="14">
        <f>SUM(Tableau517[[#This Row],[Lundi]:[Dimanche]])</f>
        <v>0</v>
      </c>
      <c r="Q306" s="14">
        <f>COUNTIF(Tableau517[[#This Row],[Lundi]:[Dimanche]],"&gt;=100")*1000</f>
        <v>0</v>
      </c>
      <c r="R306" s="14">
        <f t="shared" si="8"/>
        <v>0</v>
      </c>
      <c r="S306" s="14">
        <f t="shared" si="9"/>
        <v>0</v>
      </c>
      <c r="T306" s="15" t="str">
        <f>IF(Tableau517[[#This Row],[Matricule]]&gt;1,IF(COUNTIF(Tableau517[DateMatricule],Tableau517[[#This Row],[DateMatricule]])&gt;1,"Doublon",""),"")</f>
        <v/>
      </c>
    </row>
    <row r="307" spans="1:20" x14ac:dyDescent="0.25">
      <c r="A307" s="11" t="str">
        <f>IF(Tableau517[[#This Row],[Semaine]]="","",VLOOKUP(Tableau517[[#This Row],[Semaine]],Listes!$A:$B,2,FALSE))</f>
        <v/>
      </c>
      <c r="B307" s="11" t="str">
        <f>IF(ISBLANK(Tableau517[[#This Row],[Matricule]]),"",VLOOKUP(Tableau517[[#This Row],[Matricule]],#REF!,2,FALSE))</f>
        <v/>
      </c>
      <c r="C307" s="11" t="str">
        <f>IF(ISBLANK(Tableau517[[#This Row],[Matricule]]),"",VLOOKUP(Tableau517[[#This Row],[Matricule]],#REF!,3,FALSE))</f>
        <v/>
      </c>
      <c r="D307" s="11" t="str">
        <f>CONCATENATE(Tableau517[[#This Row],[Semaine]],Tableau517[[#This Row],[Matricule]])</f>
        <v/>
      </c>
      <c r="H307" s="8"/>
      <c r="I307" s="8"/>
      <c r="J307" s="8"/>
      <c r="K307" s="8"/>
      <c r="L307" s="8"/>
      <c r="M307" s="8"/>
      <c r="N307" s="8"/>
      <c r="O307" s="14">
        <f>COUNTIF(Tableau517[[#This Row],[Lundi]:[Dimanche]],"&gt;0")</f>
        <v>0</v>
      </c>
      <c r="P307" s="14">
        <f>SUM(Tableau517[[#This Row],[Lundi]:[Dimanche]])</f>
        <v>0</v>
      </c>
      <c r="Q307" s="14">
        <f>COUNTIF(Tableau517[[#This Row],[Lundi]:[Dimanche]],"&gt;=100")*1000</f>
        <v>0</v>
      </c>
      <c r="R307" s="14">
        <f t="shared" si="8"/>
        <v>0</v>
      </c>
      <c r="S307" s="14">
        <f t="shared" si="9"/>
        <v>0</v>
      </c>
      <c r="T307" s="15" t="str">
        <f>IF(Tableau517[[#This Row],[Matricule]]&gt;1,IF(COUNTIF(Tableau517[DateMatricule],Tableau517[[#This Row],[DateMatricule]])&gt;1,"Doublon",""),"")</f>
        <v/>
      </c>
    </row>
    <row r="308" spans="1:20" x14ac:dyDescent="0.25">
      <c r="A308" s="11" t="str">
        <f>IF(Tableau517[[#This Row],[Semaine]]="","",VLOOKUP(Tableau517[[#This Row],[Semaine]],Listes!$A:$B,2,FALSE))</f>
        <v/>
      </c>
      <c r="B308" s="11" t="str">
        <f>IF(ISBLANK(Tableau517[[#This Row],[Matricule]]),"",VLOOKUP(Tableau517[[#This Row],[Matricule]],#REF!,2,FALSE))</f>
        <v/>
      </c>
      <c r="C308" s="11" t="str">
        <f>IF(ISBLANK(Tableau517[[#This Row],[Matricule]]),"",VLOOKUP(Tableau517[[#This Row],[Matricule]],#REF!,3,FALSE))</f>
        <v/>
      </c>
      <c r="D308" s="11" t="str">
        <f>CONCATENATE(Tableau517[[#This Row],[Semaine]],Tableau517[[#This Row],[Matricule]])</f>
        <v/>
      </c>
      <c r="H308" s="8"/>
      <c r="I308" s="8"/>
      <c r="J308" s="8"/>
      <c r="K308" s="8"/>
      <c r="L308" s="8"/>
      <c r="M308" s="8"/>
      <c r="N308" s="8"/>
      <c r="O308" s="14">
        <f>COUNTIF(Tableau517[[#This Row],[Lundi]:[Dimanche]],"&gt;0")</f>
        <v>0</v>
      </c>
      <c r="P308" s="14">
        <f>SUM(Tableau517[[#This Row],[Lundi]:[Dimanche]])</f>
        <v>0</v>
      </c>
      <c r="Q308" s="14">
        <f>COUNTIF(Tableau517[[#This Row],[Lundi]:[Dimanche]],"&gt;=100")*1000</f>
        <v>0</v>
      </c>
      <c r="R308" s="14">
        <f t="shared" si="8"/>
        <v>0</v>
      </c>
      <c r="S308" s="14">
        <f t="shared" si="9"/>
        <v>0</v>
      </c>
      <c r="T308" s="15" t="str">
        <f>IF(Tableau517[[#This Row],[Matricule]]&gt;1,IF(COUNTIF(Tableau517[DateMatricule],Tableau517[[#This Row],[DateMatricule]])&gt;1,"Doublon",""),"")</f>
        <v/>
      </c>
    </row>
    <row r="309" spans="1:20" x14ac:dyDescent="0.25">
      <c r="A309" s="11" t="str">
        <f>IF(Tableau517[[#This Row],[Semaine]]="","",VLOOKUP(Tableau517[[#This Row],[Semaine]],Listes!$A:$B,2,FALSE))</f>
        <v/>
      </c>
      <c r="B309" s="11" t="str">
        <f>IF(ISBLANK(Tableau517[[#This Row],[Matricule]]),"",VLOOKUP(Tableau517[[#This Row],[Matricule]],#REF!,2,FALSE))</f>
        <v/>
      </c>
      <c r="C309" s="11" t="str">
        <f>IF(ISBLANK(Tableau517[[#This Row],[Matricule]]),"",VLOOKUP(Tableau517[[#This Row],[Matricule]],#REF!,3,FALSE))</f>
        <v/>
      </c>
      <c r="D309" s="11" t="str">
        <f>CONCATENATE(Tableau517[[#This Row],[Semaine]],Tableau517[[#This Row],[Matricule]])</f>
        <v/>
      </c>
      <c r="H309" s="8"/>
      <c r="I309" s="8"/>
      <c r="J309" s="8"/>
      <c r="K309" s="8"/>
      <c r="L309" s="8"/>
      <c r="M309" s="8"/>
      <c r="N309" s="8"/>
      <c r="O309" s="14">
        <f>COUNTIF(Tableau517[[#This Row],[Lundi]:[Dimanche]],"&gt;0")</f>
        <v>0</v>
      </c>
      <c r="P309" s="14">
        <f>SUM(Tableau517[[#This Row],[Lundi]:[Dimanche]])</f>
        <v>0</v>
      </c>
      <c r="Q309" s="14">
        <f>COUNTIF(Tableau517[[#This Row],[Lundi]:[Dimanche]],"&gt;=100")*1000</f>
        <v>0</v>
      </c>
      <c r="R309" s="14">
        <f t="shared" si="8"/>
        <v>0</v>
      </c>
      <c r="S309" s="14">
        <f t="shared" si="9"/>
        <v>0</v>
      </c>
      <c r="T309" s="15" t="str">
        <f>IF(Tableau517[[#This Row],[Matricule]]&gt;1,IF(COUNTIF(Tableau517[DateMatricule],Tableau517[[#This Row],[DateMatricule]])&gt;1,"Doublon",""),"")</f>
        <v/>
      </c>
    </row>
    <row r="310" spans="1:20" x14ac:dyDescent="0.25">
      <c r="A310" s="11" t="str">
        <f>IF(Tableau517[[#This Row],[Semaine]]="","",VLOOKUP(Tableau517[[#This Row],[Semaine]],Listes!$A:$B,2,FALSE))</f>
        <v/>
      </c>
      <c r="B310" s="11" t="str">
        <f>IF(ISBLANK(Tableau517[[#This Row],[Matricule]]),"",VLOOKUP(Tableau517[[#This Row],[Matricule]],#REF!,2,FALSE))</f>
        <v/>
      </c>
      <c r="C310" s="11" t="str">
        <f>IF(ISBLANK(Tableau517[[#This Row],[Matricule]]),"",VLOOKUP(Tableau517[[#This Row],[Matricule]],#REF!,3,FALSE))</f>
        <v/>
      </c>
      <c r="D310" s="11" t="str">
        <f>CONCATENATE(Tableau517[[#This Row],[Semaine]],Tableau517[[#This Row],[Matricule]])</f>
        <v/>
      </c>
      <c r="H310" s="8"/>
      <c r="I310" s="8"/>
      <c r="J310" s="8"/>
      <c r="K310" s="8"/>
      <c r="L310" s="8"/>
      <c r="M310" s="8"/>
      <c r="N310" s="8"/>
      <c r="O310" s="14">
        <f>COUNTIF(Tableau517[[#This Row],[Lundi]:[Dimanche]],"&gt;0")</f>
        <v>0</v>
      </c>
      <c r="P310" s="14">
        <f>SUM(Tableau517[[#This Row],[Lundi]:[Dimanche]])</f>
        <v>0</v>
      </c>
      <c r="Q310" s="14">
        <f>COUNTIF(Tableau517[[#This Row],[Lundi]:[Dimanche]],"&gt;=100")*1000</f>
        <v>0</v>
      </c>
      <c r="R310" s="14">
        <f t="shared" si="8"/>
        <v>0</v>
      </c>
      <c r="S310" s="14">
        <f t="shared" si="9"/>
        <v>0</v>
      </c>
      <c r="T310" s="15" t="str">
        <f>IF(Tableau517[[#This Row],[Matricule]]&gt;1,IF(COUNTIF(Tableau517[DateMatricule],Tableau517[[#This Row],[DateMatricule]])&gt;1,"Doublon",""),"")</f>
        <v/>
      </c>
    </row>
    <row r="311" spans="1:20" x14ac:dyDescent="0.25">
      <c r="A311" s="11" t="str">
        <f>IF(Tableau517[[#This Row],[Semaine]]="","",VLOOKUP(Tableau517[[#This Row],[Semaine]],Listes!$A:$B,2,FALSE))</f>
        <v/>
      </c>
      <c r="B311" s="11" t="str">
        <f>IF(ISBLANK(Tableau517[[#This Row],[Matricule]]),"",VLOOKUP(Tableau517[[#This Row],[Matricule]],#REF!,2,FALSE))</f>
        <v/>
      </c>
      <c r="C311" s="11" t="str">
        <f>IF(ISBLANK(Tableau517[[#This Row],[Matricule]]),"",VLOOKUP(Tableau517[[#This Row],[Matricule]],#REF!,3,FALSE))</f>
        <v/>
      </c>
      <c r="D311" s="11" t="str">
        <f>CONCATENATE(Tableau517[[#This Row],[Semaine]],Tableau517[[#This Row],[Matricule]])</f>
        <v/>
      </c>
      <c r="H311" s="8"/>
      <c r="I311" s="8"/>
      <c r="J311" s="8"/>
      <c r="K311" s="8"/>
      <c r="L311" s="8"/>
      <c r="M311" s="8"/>
      <c r="N311" s="8"/>
      <c r="O311" s="14">
        <f>COUNTIF(Tableau517[[#This Row],[Lundi]:[Dimanche]],"&gt;0")</f>
        <v>0</v>
      </c>
      <c r="P311" s="14">
        <f>SUM(Tableau517[[#This Row],[Lundi]:[Dimanche]])</f>
        <v>0</v>
      </c>
      <c r="Q311" s="14">
        <f>COUNTIF(Tableau517[[#This Row],[Lundi]:[Dimanche]],"&gt;=100")*1000</f>
        <v>0</v>
      </c>
      <c r="R311" s="14">
        <f t="shared" si="8"/>
        <v>0</v>
      </c>
      <c r="S311" s="14">
        <f t="shared" si="9"/>
        <v>0</v>
      </c>
      <c r="T311" s="15" t="str">
        <f>IF(Tableau517[[#This Row],[Matricule]]&gt;1,IF(COUNTIF(Tableau517[DateMatricule],Tableau517[[#This Row],[DateMatricule]])&gt;1,"Doublon",""),"")</f>
        <v/>
      </c>
    </row>
    <row r="312" spans="1:20" x14ac:dyDescent="0.25">
      <c r="A312" s="11" t="str">
        <f>IF(Tableau517[[#This Row],[Semaine]]="","",VLOOKUP(Tableau517[[#This Row],[Semaine]],Listes!$A:$B,2,FALSE))</f>
        <v/>
      </c>
      <c r="B312" s="11" t="str">
        <f>IF(ISBLANK(Tableau517[[#This Row],[Matricule]]),"",VLOOKUP(Tableau517[[#This Row],[Matricule]],#REF!,2,FALSE))</f>
        <v/>
      </c>
      <c r="C312" s="11" t="str">
        <f>IF(ISBLANK(Tableau517[[#This Row],[Matricule]]),"",VLOOKUP(Tableau517[[#This Row],[Matricule]],#REF!,3,FALSE))</f>
        <v/>
      </c>
      <c r="D312" s="11" t="str">
        <f>CONCATENATE(Tableau517[[#This Row],[Semaine]],Tableau517[[#This Row],[Matricule]])</f>
        <v/>
      </c>
      <c r="H312" s="8"/>
      <c r="I312" s="8"/>
      <c r="J312" s="8"/>
      <c r="K312" s="8"/>
      <c r="L312" s="8"/>
      <c r="M312" s="8"/>
      <c r="N312" s="8"/>
      <c r="O312" s="14">
        <f>COUNTIF(Tableau517[[#This Row],[Lundi]:[Dimanche]],"&gt;0")</f>
        <v>0</v>
      </c>
      <c r="P312" s="14">
        <f>SUM(Tableau517[[#This Row],[Lundi]:[Dimanche]])</f>
        <v>0</v>
      </c>
      <c r="Q312" s="14">
        <f>COUNTIF(Tableau517[[#This Row],[Lundi]:[Dimanche]],"&gt;=100")*1000</f>
        <v>0</v>
      </c>
      <c r="R312" s="14">
        <f t="shared" si="8"/>
        <v>0</v>
      </c>
      <c r="S312" s="14">
        <f t="shared" si="9"/>
        <v>0</v>
      </c>
      <c r="T312" s="15" t="str">
        <f>IF(Tableau517[[#This Row],[Matricule]]&gt;1,IF(COUNTIF(Tableau517[DateMatricule],Tableau517[[#This Row],[DateMatricule]])&gt;1,"Doublon",""),"")</f>
        <v/>
      </c>
    </row>
    <row r="313" spans="1:20" x14ac:dyDescent="0.25">
      <c r="A313" s="11" t="str">
        <f>IF(Tableau517[[#This Row],[Semaine]]="","",VLOOKUP(Tableau517[[#This Row],[Semaine]],Listes!$A:$B,2,FALSE))</f>
        <v/>
      </c>
      <c r="B313" s="11" t="str">
        <f>IF(ISBLANK(Tableau517[[#This Row],[Matricule]]),"",VLOOKUP(Tableau517[[#This Row],[Matricule]],#REF!,2,FALSE))</f>
        <v/>
      </c>
      <c r="C313" s="11" t="str">
        <f>IF(ISBLANK(Tableau517[[#This Row],[Matricule]]),"",VLOOKUP(Tableau517[[#This Row],[Matricule]],#REF!,3,FALSE))</f>
        <v/>
      </c>
      <c r="D313" s="11" t="str">
        <f>CONCATENATE(Tableau517[[#This Row],[Semaine]],Tableau517[[#This Row],[Matricule]])</f>
        <v/>
      </c>
      <c r="H313" s="8"/>
      <c r="I313" s="8"/>
      <c r="J313" s="8"/>
      <c r="K313" s="8"/>
      <c r="L313" s="8"/>
      <c r="M313" s="8"/>
      <c r="N313" s="8"/>
      <c r="O313" s="14">
        <f>COUNTIF(Tableau517[[#This Row],[Lundi]:[Dimanche]],"&gt;0")</f>
        <v>0</v>
      </c>
      <c r="P313" s="14">
        <f>SUM(Tableau517[[#This Row],[Lundi]:[Dimanche]])</f>
        <v>0</v>
      </c>
      <c r="Q313" s="14">
        <f>COUNTIF(Tableau517[[#This Row],[Lundi]:[Dimanche]],"&gt;=100")*1000</f>
        <v>0</v>
      </c>
      <c r="R313" s="14">
        <f t="shared" si="8"/>
        <v>0</v>
      </c>
      <c r="S313" s="14">
        <f t="shared" si="9"/>
        <v>0</v>
      </c>
      <c r="T313" s="15" t="str">
        <f>IF(Tableau517[[#This Row],[Matricule]]&gt;1,IF(COUNTIF(Tableau517[DateMatricule],Tableau517[[#This Row],[DateMatricule]])&gt;1,"Doublon",""),"")</f>
        <v/>
      </c>
    </row>
    <row r="314" spans="1:20" x14ac:dyDescent="0.25">
      <c r="A314" s="11" t="str">
        <f>IF(Tableau517[[#This Row],[Semaine]]="","",VLOOKUP(Tableau517[[#This Row],[Semaine]],Listes!$A:$B,2,FALSE))</f>
        <v/>
      </c>
      <c r="B314" s="11" t="str">
        <f>IF(ISBLANK(Tableau517[[#This Row],[Matricule]]),"",VLOOKUP(Tableau517[[#This Row],[Matricule]],#REF!,2,FALSE))</f>
        <v/>
      </c>
      <c r="C314" s="11" t="str">
        <f>IF(ISBLANK(Tableau517[[#This Row],[Matricule]]),"",VLOOKUP(Tableau517[[#This Row],[Matricule]],#REF!,3,FALSE))</f>
        <v/>
      </c>
      <c r="D314" s="11" t="str">
        <f>CONCATENATE(Tableau517[[#This Row],[Semaine]],Tableau517[[#This Row],[Matricule]])</f>
        <v/>
      </c>
      <c r="H314" s="8"/>
      <c r="I314" s="8"/>
      <c r="J314" s="8"/>
      <c r="K314" s="8"/>
      <c r="L314" s="8"/>
      <c r="M314" s="8"/>
      <c r="N314" s="8"/>
      <c r="O314" s="14">
        <f>COUNTIF(Tableau517[[#This Row],[Lundi]:[Dimanche]],"&gt;0")</f>
        <v>0</v>
      </c>
      <c r="P314" s="14">
        <f>SUM(Tableau517[[#This Row],[Lundi]:[Dimanche]])</f>
        <v>0</v>
      </c>
      <c r="Q314" s="14">
        <f>COUNTIF(Tableau517[[#This Row],[Lundi]:[Dimanche]],"&gt;=100")*1000</f>
        <v>0</v>
      </c>
      <c r="R314" s="14">
        <f t="shared" si="8"/>
        <v>0</v>
      </c>
      <c r="S314" s="14">
        <f t="shared" si="9"/>
        <v>0</v>
      </c>
      <c r="T314" s="15" t="str">
        <f>IF(Tableau517[[#This Row],[Matricule]]&gt;1,IF(COUNTIF(Tableau517[DateMatricule],Tableau517[[#This Row],[DateMatricule]])&gt;1,"Doublon",""),"")</f>
        <v/>
      </c>
    </row>
    <row r="315" spans="1:20" x14ac:dyDescent="0.25">
      <c r="A315" s="11" t="str">
        <f>IF(Tableau517[[#This Row],[Semaine]]="","",VLOOKUP(Tableau517[[#This Row],[Semaine]],Listes!$A:$B,2,FALSE))</f>
        <v/>
      </c>
      <c r="B315" s="11" t="str">
        <f>IF(ISBLANK(Tableau517[[#This Row],[Matricule]]),"",VLOOKUP(Tableau517[[#This Row],[Matricule]],#REF!,2,FALSE))</f>
        <v/>
      </c>
      <c r="C315" s="11" t="str">
        <f>IF(ISBLANK(Tableau517[[#This Row],[Matricule]]),"",VLOOKUP(Tableau517[[#This Row],[Matricule]],#REF!,3,FALSE))</f>
        <v/>
      </c>
      <c r="D315" s="11" t="str">
        <f>CONCATENATE(Tableau517[[#This Row],[Semaine]],Tableau517[[#This Row],[Matricule]])</f>
        <v/>
      </c>
      <c r="H315" s="8"/>
      <c r="I315" s="8"/>
      <c r="J315" s="8"/>
      <c r="K315" s="8"/>
      <c r="L315" s="8"/>
      <c r="M315" s="8"/>
      <c r="N315" s="8"/>
      <c r="O315" s="14">
        <f>COUNTIF(Tableau517[[#This Row],[Lundi]:[Dimanche]],"&gt;0")</f>
        <v>0</v>
      </c>
      <c r="P315" s="14">
        <f>SUM(Tableau517[[#This Row],[Lundi]:[Dimanche]])</f>
        <v>0</v>
      </c>
      <c r="Q315" s="14">
        <f>COUNTIF(Tableau517[[#This Row],[Lundi]:[Dimanche]],"&gt;=100")*1000</f>
        <v>0</v>
      </c>
      <c r="R315" s="14">
        <f t="shared" si="8"/>
        <v>0</v>
      </c>
      <c r="S315" s="14">
        <f t="shared" si="9"/>
        <v>0</v>
      </c>
      <c r="T315" s="15" t="str">
        <f>IF(Tableau517[[#This Row],[Matricule]]&gt;1,IF(COUNTIF(Tableau517[DateMatricule],Tableau517[[#This Row],[DateMatricule]])&gt;1,"Doublon",""),"")</f>
        <v/>
      </c>
    </row>
    <row r="316" spans="1:20" x14ac:dyDescent="0.25">
      <c r="A316" s="11" t="str">
        <f>IF(Tableau517[[#This Row],[Semaine]]="","",VLOOKUP(Tableau517[[#This Row],[Semaine]],Listes!$A:$B,2,FALSE))</f>
        <v/>
      </c>
      <c r="B316" s="11" t="str">
        <f>IF(ISBLANK(Tableau517[[#This Row],[Matricule]]),"",VLOOKUP(Tableau517[[#This Row],[Matricule]],#REF!,2,FALSE))</f>
        <v/>
      </c>
      <c r="C316" s="11" t="str">
        <f>IF(ISBLANK(Tableau517[[#This Row],[Matricule]]),"",VLOOKUP(Tableau517[[#This Row],[Matricule]],#REF!,3,FALSE))</f>
        <v/>
      </c>
      <c r="D316" s="11" t="str">
        <f>CONCATENATE(Tableau517[[#This Row],[Semaine]],Tableau517[[#This Row],[Matricule]])</f>
        <v/>
      </c>
      <c r="H316" s="8"/>
      <c r="I316" s="8"/>
      <c r="J316" s="8"/>
      <c r="K316" s="8"/>
      <c r="L316" s="8"/>
      <c r="M316" s="8"/>
      <c r="N316" s="8"/>
      <c r="O316" s="14">
        <f>COUNTIF(Tableau517[[#This Row],[Lundi]:[Dimanche]],"&gt;0")</f>
        <v>0</v>
      </c>
      <c r="P316" s="14">
        <f>SUM(Tableau517[[#This Row],[Lundi]:[Dimanche]])</f>
        <v>0</v>
      </c>
      <c r="Q316" s="14">
        <f>COUNTIF(Tableau517[[#This Row],[Lundi]:[Dimanche]],"&gt;=100")*1000</f>
        <v>0</v>
      </c>
      <c r="R316" s="14">
        <f t="shared" si="8"/>
        <v>0</v>
      </c>
      <c r="S316" s="14">
        <f t="shared" si="9"/>
        <v>0</v>
      </c>
      <c r="T316" s="15" t="str">
        <f>IF(Tableau517[[#This Row],[Matricule]]&gt;1,IF(COUNTIF(Tableau517[DateMatricule],Tableau517[[#This Row],[DateMatricule]])&gt;1,"Doublon",""),"")</f>
        <v/>
      </c>
    </row>
    <row r="317" spans="1:20" x14ac:dyDescent="0.25">
      <c r="A317" s="11" t="str">
        <f>IF(Tableau517[[#This Row],[Semaine]]="","",VLOOKUP(Tableau517[[#This Row],[Semaine]],Listes!$A:$B,2,FALSE))</f>
        <v/>
      </c>
      <c r="B317" s="11" t="str">
        <f>IF(ISBLANK(Tableau517[[#This Row],[Matricule]]),"",VLOOKUP(Tableau517[[#This Row],[Matricule]],#REF!,2,FALSE))</f>
        <v/>
      </c>
      <c r="C317" s="11" t="str">
        <f>IF(ISBLANK(Tableau517[[#This Row],[Matricule]]),"",VLOOKUP(Tableau517[[#This Row],[Matricule]],#REF!,3,FALSE))</f>
        <v/>
      </c>
      <c r="D317" s="11" t="str">
        <f>CONCATENATE(Tableau517[[#This Row],[Semaine]],Tableau517[[#This Row],[Matricule]])</f>
        <v/>
      </c>
      <c r="H317" s="8"/>
      <c r="I317" s="8"/>
      <c r="J317" s="8"/>
      <c r="K317" s="8"/>
      <c r="L317" s="8"/>
      <c r="M317" s="8"/>
      <c r="N317" s="8"/>
      <c r="O317" s="14">
        <f>COUNTIF(Tableau517[[#This Row],[Lundi]:[Dimanche]],"&gt;0")</f>
        <v>0</v>
      </c>
      <c r="P317" s="14">
        <f>SUM(Tableau517[[#This Row],[Lundi]:[Dimanche]])</f>
        <v>0</v>
      </c>
      <c r="Q317" s="14">
        <f>COUNTIF(Tableau517[[#This Row],[Lundi]:[Dimanche]],"&gt;=100")*1000</f>
        <v>0</v>
      </c>
      <c r="R317" s="14">
        <f t="shared" si="8"/>
        <v>0</v>
      </c>
      <c r="S317" s="14">
        <f t="shared" si="9"/>
        <v>0</v>
      </c>
      <c r="T317" s="15" t="str">
        <f>IF(Tableau517[[#This Row],[Matricule]]&gt;1,IF(COUNTIF(Tableau517[DateMatricule],Tableau517[[#This Row],[DateMatricule]])&gt;1,"Doublon",""),"")</f>
        <v/>
      </c>
    </row>
    <row r="318" spans="1:20" x14ac:dyDescent="0.25">
      <c r="A318" s="11" t="str">
        <f>IF(Tableau517[[#This Row],[Semaine]]="","",VLOOKUP(Tableau517[[#This Row],[Semaine]],Listes!$A:$B,2,FALSE))</f>
        <v/>
      </c>
      <c r="B318" s="11" t="str">
        <f>IF(ISBLANK(Tableau517[[#This Row],[Matricule]]),"",VLOOKUP(Tableau517[[#This Row],[Matricule]],#REF!,2,FALSE))</f>
        <v/>
      </c>
      <c r="C318" s="11" t="str">
        <f>IF(ISBLANK(Tableau517[[#This Row],[Matricule]]),"",VLOOKUP(Tableau517[[#This Row],[Matricule]],#REF!,3,FALSE))</f>
        <v/>
      </c>
      <c r="D318" s="11" t="str">
        <f>CONCATENATE(Tableau517[[#This Row],[Semaine]],Tableau517[[#This Row],[Matricule]])</f>
        <v/>
      </c>
      <c r="H318" s="8"/>
      <c r="I318" s="8"/>
      <c r="J318" s="8"/>
      <c r="K318" s="8"/>
      <c r="L318" s="8"/>
      <c r="M318" s="8"/>
      <c r="N318" s="8"/>
      <c r="O318" s="14">
        <f>COUNTIF(Tableau517[[#This Row],[Lundi]:[Dimanche]],"&gt;0")</f>
        <v>0</v>
      </c>
      <c r="P318" s="14">
        <f>SUM(Tableau517[[#This Row],[Lundi]:[Dimanche]])</f>
        <v>0</v>
      </c>
      <c r="Q318" s="14">
        <f>COUNTIF(Tableau517[[#This Row],[Lundi]:[Dimanche]],"&gt;=100")*1000</f>
        <v>0</v>
      </c>
      <c r="R318" s="14">
        <f t="shared" si="8"/>
        <v>0</v>
      </c>
      <c r="S318" s="14">
        <f t="shared" si="9"/>
        <v>0</v>
      </c>
      <c r="T318" s="15" t="str">
        <f>IF(Tableau517[[#This Row],[Matricule]]&gt;1,IF(COUNTIF(Tableau517[DateMatricule],Tableau517[[#This Row],[DateMatricule]])&gt;1,"Doublon",""),"")</f>
        <v/>
      </c>
    </row>
    <row r="319" spans="1:20" x14ac:dyDescent="0.25">
      <c r="A319" s="11" t="str">
        <f>IF(Tableau517[[#This Row],[Semaine]]="","",VLOOKUP(Tableau517[[#This Row],[Semaine]],Listes!$A:$B,2,FALSE))</f>
        <v/>
      </c>
      <c r="B319" s="11" t="str">
        <f>IF(ISBLANK(Tableau517[[#This Row],[Matricule]]),"",VLOOKUP(Tableau517[[#This Row],[Matricule]],#REF!,2,FALSE))</f>
        <v/>
      </c>
      <c r="C319" s="11" t="str">
        <f>IF(ISBLANK(Tableau517[[#This Row],[Matricule]]),"",VLOOKUP(Tableau517[[#This Row],[Matricule]],#REF!,3,FALSE))</f>
        <v/>
      </c>
      <c r="D319" s="11" t="str">
        <f>CONCATENATE(Tableau517[[#This Row],[Semaine]],Tableau517[[#This Row],[Matricule]])</f>
        <v/>
      </c>
      <c r="H319" s="8"/>
      <c r="I319" s="8"/>
      <c r="J319" s="8"/>
      <c r="K319" s="8"/>
      <c r="L319" s="8"/>
      <c r="M319" s="8"/>
      <c r="N319" s="8"/>
      <c r="O319" s="14">
        <f>COUNTIF(Tableau517[[#This Row],[Lundi]:[Dimanche]],"&gt;0")</f>
        <v>0</v>
      </c>
      <c r="P319" s="14">
        <f>SUM(Tableau517[[#This Row],[Lundi]:[Dimanche]])</f>
        <v>0</v>
      </c>
      <c r="Q319" s="14">
        <f>COUNTIF(Tableau517[[#This Row],[Lundi]:[Dimanche]],"&gt;=100")*1000</f>
        <v>0</v>
      </c>
      <c r="R319" s="14">
        <f t="shared" si="8"/>
        <v>0</v>
      </c>
      <c r="S319" s="14">
        <f t="shared" si="9"/>
        <v>0</v>
      </c>
      <c r="T319" s="15" t="str">
        <f>IF(Tableau517[[#This Row],[Matricule]]&gt;1,IF(COUNTIF(Tableau517[DateMatricule],Tableau517[[#This Row],[DateMatricule]])&gt;1,"Doublon",""),"")</f>
        <v/>
      </c>
    </row>
    <row r="320" spans="1:20" x14ac:dyDescent="0.25">
      <c r="A320" s="11" t="str">
        <f>IF(Tableau517[[#This Row],[Semaine]]="","",VLOOKUP(Tableau517[[#This Row],[Semaine]],Listes!$A:$B,2,FALSE))</f>
        <v/>
      </c>
      <c r="B320" s="11" t="str">
        <f>IF(ISBLANK(Tableau517[[#This Row],[Matricule]]),"",VLOOKUP(Tableau517[[#This Row],[Matricule]],#REF!,2,FALSE))</f>
        <v/>
      </c>
      <c r="C320" s="11" t="str">
        <f>IF(ISBLANK(Tableau517[[#This Row],[Matricule]]),"",VLOOKUP(Tableau517[[#This Row],[Matricule]],#REF!,3,FALSE))</f>
        <v/>
      </c>
      <c r="D320" s="11" t="str">
        <f>CONCATENATE(Tableau517[[#This Row],[Semaine]],Tableau517[[#This Row],[Matricule]])</f>
        <v/>
      </c>
      <c r="H320" s="8"/>
      <c r="I320" s="8"/>
      <c r="J320" s="8"/>
      <c r="K320" s="8"/>
      <c r="L320" s="8"/>
      <c r="M320" s="8"/>
      <c r="N320" s="8"/>
      <c r="O320" s="14">
        <f>COUNTIF(Tableau517[[#This Row],[Lundi]:[Dimanche]],"&gt;0")</f>
        <v>0</v>
      </c>
      <c r="P320" s="14">
        <f>SUM(Tableau517[[#This Row],[Lundi]:[Dimanche]])</f>
        <v>0</v>
      </c>
      <c r="Q320" s="14">
        <f>COUNTIF(Tableau517[[#This Row],[Lundi]:[Dimanche]],"&gt;=100")*1000</f>
        <v>0</v>
      </c>
      <c r="R320" s="14">
        <f t="shared" si="8"/>
        <v>0</v>
      </c>
      <c r="S320" s="14">
        <f t="shared" si="9"/>
        <v>0</v>
      </c>
      <c r="T320" s="15" t="str">
        <f>IF(Tableau517[[#This Row],[Matricule]]&gt;1,IF(COUNTIF(Tableau517[DateMatricule],Tableau517[[#This Row],[DateMatricule]])&gt;1,"Doublon",""),"")</f>
        <v/>
      </c>
    </row>
    <row r="321" spans="1:20" x14ac:dyDescent="0.25">
      <c r="A321" s="11" t="str">
        <f>IF(Tableau517[[#This Row],[Semaine]]="","",VLOOKUP(Tableau517[[#This Row],[Semaine]],Listes!$A:$B,2,FALSE))</f>
        <v/>
      </c>
      <c r="B321" s="11" t="str">
        <f>IF(ISBLANK(Tableau517[[#This Row],[Matricule]]),"",VLOOKUP(Tableau517[[#This Row],[Matricule]],#REF!,2,FALSE))</f>
        <v/>
      </c>
      <c r="C321" s="11" t="str">
        <f>IF(ISBLANK(Tableau517[[#This Row],[Matricule]]),"",VLOOKUP(Tableau517[[#This Row],[Matricule]],#REF!,3,FALSE))</f>
        <v/>
      </c>
      <c r="D321" s="11" t="str">
        <f>CONCATENATE(Tableau517[[#This Row],[Semaine]],Tableau517[[#This Row],[Matricule]])</f>
        <v/>
      </c>
      <c r="H321" s="8"/>
      <c r="I321" s="8"/>
      <c r="J321" s="8"/>
      <c r="K321" s="8"/>
      <c r="L321" s="8"/>
      <c r="M321" s="8"/>
      <c r="N321" s="8"/>
      <c r="O321" s="14">
        <f>COUNTIF(Tableau517[[#This Row],[Lundi]:[Dimanche]],"&gt;0")</f>
        <v>0</v>
      </c>
      <c r="P321" s="14">
        <f>SUM(Tableau517[[#This Row],[Lundi]:[Dimanche]])</f>
        <v>0</v>
      </c>
      <c r="Q321" s="14">
        <f>COUNTIF(Tableau517[[#This Row],[Lundi]:[Dimanche]],"&gt;=100")*1000</f>
        <v>0</v>
      </c>
      <c r="R321" s="14">
        <f t="shared" si="8"/>
        <v>0</v>
      </c>
      <c r="S321" s="14">
        <f t="shared" si="9"/>
        <v>0</v>
      </c>
      <c r="T321" s="15" t="str">
        <f>IF(Tableau517[[#This Row],[Matricule]]&gt;1,IF(COUNTIF(Tableau517[DateMatricule],Tableau517[[#This Row],[DateMatricule]])&gt;1,"Doublon",""),"")</f>
        <v/>
      </c>
    </row>
    <row r="322" spans="1:20" x14ac:dyDescent="0.25">
      <c r="A322" s="11" t="str">
        <f>IF(Tableau517[[#This Row],[Semaine]]="","",VLOOKUP(Tableau517[[#This Row],[Semaine]],Listes!$A:$B,2,FALSE))</f>
        <v/>
      </c>
      <c r="B322" s="11" t="str">
        <f>IF(ISBLANK(Tableau517[[#This Row],[Matricule]]),"",VLOOKUP(Tableau517[[#This Row],[Matricule]],#REF!,2,FALSE))</f>
        <v/>
      </c>
      <c r="C322" s="11" t="str">
        <f>IF(ISBLANK(Tableau517[[#This Row],[Matricule]]),"",VLOOKUP(Tableau517[[#This Row],[Matricule]],#REF!,3,FALSE))</f>
        <v/>
      </c>
      <c r="D322" s="11" t="str">
        <f>CONCATENATE(Tableau517[[#This Row],[Semaine]],Tableau517[[#This Row],[Matricule]])</f>
        <v/>
      </c>
      <c r="H322" s="8"/>
      <c r="I322" s="8"/>
      <c r="J322" s="8"/>
      <c r="K322" s="8"/>
      <c r="L322" s="8"/>
      <c r="M322" s="8"/>
      <c r="N322" s="8"/>
      <c r="O322" s="14">
        <f>COUNTIF(Tableau517[[#This Row],[Lundi]:[Dimanche]],"&gt;0")</f>
        <v>0</v>
      </c>
      <c r="P322" s="14">
        <f>SUM(Tableau517[[#This Row],[Lundi]:[Dimanche]])</f>
        <v>0</v>
      </c>
      <c r="Q322" s="14">
        <f>COUNTIF(Tableau517[[#This Row],[Lundi]:[Dimanche]],"&gt;=100")*1000</f>
        <v>0</v>
      </c>
      <c r="R322" s="14">
        <f t="shared" si="8"/>
        <v>0</v>
      </c>
      <c r="S322" s="14">
        <f t="shared" si="9"/>
        <v>0</v>
      </c>
      <c r="T322" s="15" t="str">
        <f>IF(Tableau517[[#This Row],[Matricule]]&gt;1,IF(COUNTIF(Tableau517[DateMatricule],Tableau517[[#This Row],[DateMatricule]])&gt;1,"Doublon",""),"")</f>
        <v/>
      </c>
    </row>
    <row r="323" spans="1:20" x14ac:dyDescent="0.25">
      <c r="A323" s="11" t="str">
        <f>IF(Tableau517[[#This Row],[Semaine]]="","",VLOOKUP(Tableau517[[#This Row],[Semaine]],Listes!$A:$B,2,FALSE))</f>
        <v/>
      </c>
      <c r="B323" s="11" t="str">
        <f>IF(ISBLANK(Tableau517[[#This Row],[Matricule]]),"",VLOOKUP(Tableau517[[#This Row],[Matricule]],#REF!,2,FALSE))</f>
        <v/>
      </c>
      <c r="C323" s="11" t="str">
        <f>IF(ISBLANK(Tableau517[[#This Row],[Matricule]]),"",VLOOKUP(Tableau517[[#This Row],[Matricule]],#REF!,3,FALSE))</f>
        <v/>
      </c>
      <c r="D323" s="11" t="str">
        <f>CONCATENATE(Tableau517[[#This Row],[Semaine]],Tableau517[[#This Row],[Matricule]])</f>
        <v/>
      </c>
      <c r="H323" s="8"/>
      <c r="I323" s="8"/>
      <c r="J323" s="8"/>
      <c r="K323" s="8"/>
      <c r="L323" s="8"/>
      <c r="M323" s="8"/>
      <c r="N323" s="8"/>
      <c r="O323" s="14">
        <f>COUNTIF(Tableau517[[#This Row],[Lundi]:[Dimanche]],"&gt;0")</f>
        <v>0</v>
      </c>
      <c r="P323" s="14">
        <f>SUM(Tableau517[[#This Row],[Lundi]:[Dimanche]])</f>
        <v>0</v>
      </c>
      <c r="Q323" s="14">
        <f>COUNTIF(Tableau517[[#This Row],[Lundi]:[Dimanche]],"&gt;=100")*1000</f>
        <v>0</v>
      </c>
      <c r="R323" s="14">
        <f t="shared" ref="R323:R386" si="10">+IF(P323&gt;600,(P323-600)*40,0)</f>
        <v>0</v>
      </c>
      <c r="S323" s="14">
        <f t="shared" ref="S323:S386" si="11">+Q323+R323</f>
        <v>0</v>
      </c>
      <c r="T323" s="15" t="str">
        <f>IF(Tableau517[[#This Row],[Matricule]]&gt;1,IF(COUNTIF(Tableau517[DateMatricule],Tableau517[[#This Row],[DateMatricule]])&gt;1,"Doublon",""),"")</f>
        <v/>
      </c>
    </row>
    <row r="324" spans="1:20" x14ac:dyDescent="0.25">
      <c r="A324" s="11" t="str">
        <f>IF(Tableau517[[#This Row],[Semaine]]="","",VLOOKUP(Tableau517[[#This Row],[Semaine]],Listes!$A:$B,2,FALSE))</f>
        <v/>
      </c>
      <c r="B324" s="11" t="str">
        <f>IF(ISBLANK(Tableau517[[#This Row],[Matricule]]),"",VLOOKUP(Tableau517[[#This Row],[Matricule]],#REF!,2,FALSE))</f>
        <v/>
      </c>
      <c r="C324" s="11" t="str">
        <f>IF(ISBLANK(Tableau517[[#This Row],[Matricule]]),"",VLOOKUP(Tableau517[[#This Row],[Matricule]],#REF!,3,FALSE))</f>
        <v/>
      </c>
      <c r="D324" s="11" t="str">
        <f>CONCATENATE(Tableau517[[#This Row],[Semaine]],Tableau517[[#This Row],[Matricule]])</f>
        <v/>
      </c>
      <c r="H324" s="8"/>
      <c r="I324" s="8"/>
      <c r="J324" s="8"/>
      <c r="K324" s="8"/>
      <c r="L324" s="8"/>
      <c r="M324" s="8"/>
      <c r="N324" s="8"/>
      <c r="O324" s="14">
        <f>COUNTIF(Tableau517[[#This Row],[Lundi]:[Dimanche]],"&gt;0")</f>
        <v>0</v>
      </c>
      <c r="P324" s="14">
        <f>SUM(Tableau517[[#This Row],[Lundi]:[Dimanche]])</f>
        <v>0</v>
      </c>
      <c r="Q324" s="14">
        <f>COUNTIF(Tableau517[[#This Row],[Lundi]:[Dimanche]],"&gt;=100")*1000</f>
        <v>0</v>
      </c>
      <c r="R324" s="14">
        <f t="shared" si="10"/>
        <v>0</v>
      </c>
      <c r="S324" s="14">
        <f t="shared" si="11"/>
        <v>0</v>
      </c>
      <c r="T324" s="15" t="str">
        <f>IF(Tableau517[[#This Row],[Matricule]]&gt;1,IF(COUNTIF(Tableau517[DateMatricule],Tableau517[[#This Row],[DateMatricule]])&gt;1,"Doublon",""),"")</f>
        <v/>
      </c>
    </row>
    <row r="325" spans="1:20" x14ac:dyDescent="0.25">
      <c r="A325" s="11" t="str">
        <f>IF(Tableau517[[#This Row],[Semaine]]="","",VLOOKUP(Tableau517[[#This Row],[Semaine]],Listes!$A:$B,2,FALSE))</f>
        <v/>
      </c>
      <c r="B325" s="11" t="str">
        <f>IF(ISBLANK(Tableau517[[#This Row],[Matricule]]),"",VLOOKUP(Tableau517[[#This Row],[Matricule]],#REF!,2,FALSE))</f>
        <v/>
      </c>
      <c r="C325" s="11" t="str">
        <f>IF(ISBLANK(Tableau517[[#This Row],[Matricule]]),"",VLOOKUP(Tableau517[[#This Row],[Matricule]],#REF!,3,FALSE))</f>
        <v/>
      </c>
      <c r="D325" s="11" t="str">
        <f>CONCATENATE(Tableau517[[#This Row],[Semaine]],Tableau517[[#This Row],[Matricule]])</f>
        <v/>
      </c>
      <c r="H325" s="8"/>
      <c r="I325" s="8"/>
      <c r="J325" s="8"/>
      <c r="K325" s="8"/>
      <c r="L325" s="8"/>
      <c r="M325" s="8"/>
      <c r="N325" s="8"/>
      <c r="O325" s="14">
        <f>COUNTIF(Tableau517[[#This Row],[Lundi]:[Dimanche]],"&gt;0")</f>
        <v>0</v>
      </c>
      <c r="P325" s="14">
        <f>SUM(Tableau517[[#This Row],[Lundi]:[Dimanche]])</f>
        <v>0</v>
      </c>
      <c r="Q325" s="14">
        <f>COUNTIF(Tableau517[[#This Row],[Lundi]:[Dimanche]],"&gt;=100")*1000</f>
        <v>0</v>
      </c>
      <c r="R325" s="14">
        <f t="shared" si="10"/>
        <v>0</v>
      </c>
      <c r="S325" s="14">
        <f t="shared" si="11"/>
        <v>0</v>
      </c>
      <c r="T325" s="15" t="str">
        <f>IF(Tableau517[[#This Row],[Matricule]]&gt;1,IF(COUNTIF(Tableau517[DateMatricule],Tableau517[[#This Row],[DateMatricule]])&gt;1,"Doublon",""),"")</f>
        <v/>
      </c>
    </row>
    <row r="326" spans="1:20" x14ac:dyDescent="0.25">
      <c r="A326" s="11" t="str">
        <f>IF(Tableau517[[#This Row],[Semaine]]="","",VLOOKUP(Tableau517[[#This Row],[Semaine]],Listes!$A:$B,2,FALSE))</f>
        <v/>
      </c>
      <c r="B326" s="11" t="str">
        <f>IF(ISBLANK(Tableau517[[#This Row],[Matricule]]),"",VLOOKUP(Tableau517[[#This Row],[Matricule]],#REF!,2,FALSE))</f>
        <v/>
      </c>
      <c r="C326" s="11" t="str">
        <f>IF(ISBLANK(Tableau517[[#This Row],[Matricule]]),"",VLOOKUP(Tableau517[[#This Row],[Matricule]],#REF!,3,FALSE))</f>
        <v/>
      </c>
      <c r="D326" s="11" t="str">
        <f>CONCATENATE(Tableau517[[#This Row],[Semaine]],Tableau517[[#This Row],[Matricule]])</f>
        <v/>
      </c>
      <c r="H326" s="8"/>
      <c r="I326" s="8"/>
      <c r="J326" s="8"/>
      <c r="K326" s="8"/>
      <c r="L326" s="8"/>
      <c r="M326" s="8"/>
      <c r="N326" s="8"/>
      <c r="O326" s="14">
        <f>COUNTIF(Tableau517[[#This Row],[Lundi]:[Dimanche]],"&gt;0")</f>
        <v>0</v>
      </c>
      <c r="P326" s="14">
        <f>SUM(Tableau517[[#This Row],[Lundi]:[Dimanche]])</f>
        <v>0</v>
      </c>
      <c r="Q326" s="14">
        <f>COUNTIF(Tableau517[[#This Row],[Lundi]:[Dimanche]],"&gt;=100")*1000</f>
        <v>0</v>
      </c>
      <c r="R326" s="14">
        <f t="shared" si="10"/>
        <v>0</v>
      </c>
      <c r="S326" s="14">
        <f t="shared" si="11"/>
        <v>0</v>
      </c>
      <c r="T326" s="15" t="str">
        <f>IF(Tableau517[[#This Row],[Matricule]]&gt;1,IF(COUNTIF(Tableau517[DateMatricule],Tableau517[[#This Row],[DateMatricule]])&gt;1,"Doublon",""),"")</f>
        <v/>
      </c>
    </row>
    <row r="327" spans="1:20" x14ac:dyDescent="0.25">
      <c r="A327" s="11" t="str">
        <f>IF(Tableau517[[#This Row],[Semaine]]="","",VLOOKUP(Tableau517[[#This Row],[Semaine]],Listes!$A:$B,2,FALSE))</f>
        <v/>
      </c>
      <c r="B327" s="11" t="str">
        <f>IF(ISBLANK(Tableau517[[#This Row],[Matricule]]),"",VLOOKUP(Tableau517[[#This Row],[Matricule]],#REF!,2,FALSE))</f>
        <v/>
      </c>
      <c r="C327" s="11" t="str">
        <f>IF(ISBLANK(Tableau517[[#This Row],[Matricule]]),"",VLOOKUP(Tableau517[[#This Row],[Matricule]],#REF!,3,FALSE))</f>
        <v/>
      </c>
      <c r="D327" s="11" t="str">
        <f>CONCATENATE(Tableau517[[#This Row],[Semaine]],Tableau517[[#This Row],[Matricule]])</f>
        <v/>
      </c>
      <c r="H327" s="8"/>
      <c r="I327" s="8"/>
      <c r="J327" s="8"/>
      <c r="K327" s="8"/>
      <c r="L327" s="8"/>
      <c r="M327" s="8"/>
      <c r="N327" s="8"/>
      <c r="O327" s="14">
        <f>COUNTIF(Tableau517[[#This Row],[Lundi]:[Dimanche]],"&gt;0")</f>
        <v>0</v>
      </c>
      <c r="P327" s="14">
        <f>SUM(Tableau517[[#This Row],[Lundi]:[Dimanche]])</f>
        <v>0</v>
      </c>
      <c r="Q327" s="14">
        <f>COUNTIF(Tableau517[[#This Row],[Lundi]:[Dimanche]],"&gt;=100")*1000</f>
        <v>0</v>
      </c>
      <c r="R327" s="14">
        <f t="shared" si="10"/>
        <v>0</v>
      </c>
      <c r="S327" s="14">
        <f t="shared" si="11"/>
        <v>0</v>
      </c>
      <c r="T327" s="15" t="str">
        <f>IF(Tableau517[[#This Row],[Matricule]]&gt;1,IF(COUNTIF(Tableau517[DateMatricule],Tableau517[[#This Row],[DateMatricule]])&gt;1,"Doublon",""),"")</f>
        <v/>
      </c>
    </row>
    <row r="328" spans="1:20" x14ac:dyDescent="0.25">
      <c r="A328" s="11" t="str">
        <f>IF(Tableau517[[#This Row],[Semaine]]="","",VLOOKUP(Tableau517[[#This Row],[Semaine]],Listes!$A:$B,2,FALSE))</f>
        <v/>
      </c>
      <c r="B328" s="11" t="str">
        <f>IF(ISBLANK(Tableau517[[#This Row],[Matricule]]),"",VLOOKUP(Tableau517[[#This Row],[Matricule]],#REF!,2,FALSE))</f>
        <v/>
      </c>
      <c r="C328" s="11" t="str">
        <f>IF(ISBLANK(Tableau517[[#This Row],[Matricule]]),"",VLOOKUP(Tableau517[[#This Row],[Matricule]],#REF!,3,FALSE))</f>
        <v/>
      </c>
      <c r="D328" s="11" t="str">
        <f>CONCATENATE(Tableau517[[#This Row],[Semaine]],Tableau517[[#This Row],[Matricule]])</f>
        <v/>
      </c>
      <c r="H328" s="8"/>
      <c r="I328" s="8"/>
      <c r="J328" s="8"/>
      <c r="K328" s="8"/>
      <c r="L328" s="8"/>
      <c r="M328" s="8"/>
      <c r="N328" s="8"/>
      <c r="O328" s="14">
        <f>COUNTIF(Tableau517[[#This Row],[Lundi]:[Dimanche]],"&gt;0")</f>
        <v>0</v>
      </c>
      <c r="P328" s="14">
        <f>SUM(Tableau517[[#This Row],[Lundi]:[Dimanche]])</f>
        <v>0</v>
      </c>
      <c r="Q328" s="14">
        <f>COUNTIF(Tableau517[[#This Row],[Lundi]:[Dimanche]],"&gt;=100")*1000</f>
        <v>0</v>
      </c>
      <c r="R328" s="14">
        <f t="shared" si="10"/>
        <v>0</v>
      </c>
      <c r="S328" s="14">
        <f t="shared" si="11"/>
        <v>0</v>
      </c>
      <c r="T328" s="15" t="str">
        <f>IF(Tableau517[[#This Row],[Matricule]]&gt;1,IF(COUNTIF(Tableau517[DateMatricule],Tableau517[[#This Row],[DateMatricule]])&gt;1,"Doublon",""),"")</f>
        <v/>
      </c>
    </row>
    <row r="329" spans="1:20" x14ac:dyDescent="0.25">
      <c r="A329" s="11" t="str">
        <f>IF(Tableau517[[#This Row],[Semaine]]="","",VLOOKUP(Tableau517[[#This Row],[Semaine]],Listes!$A:$B,2,FALSE))</f>
        <v/>
      </c>
      <c r="B329" s="11" t="str">
        <f>IF(ISBLANK(Tableau517[[#This Row],[Matricule]]),"",VLOOKUP(Tableau517[[#This Row],[Matricule]],#REF!,2,FALSE))</f>
        <v/>
      </c>
      <c r="C329" s="11" t="str">
        <f>IF(ISBLANK(Tableau517[[#This Row],[Matricule]]),"",VLOOKUP(Tableau517[[#This Row],[Matricule]],#REF!,3,FALSE))</f>
        <v/>
      </c>
      <c r="D329" s="11" t="str">
        <f>CONCATENATE(Tableau517[[#This Row],[Semaine]],Tableau517[[#This Row],[Matricule]])</f>
        <v/>
      </c>
      <c r="H329" s="8"/>
      <c r="I329" s="8"/>
      <c r="J329" s="8"/>
      <c r="K329" s="8"/>
      <c r="L329" s="8"/>
      <c r="M329" s="8"/>
      <c r="N329" s="8"/>
      <c r="O329" s="14">
        <f>COUNTIF(Tableau517[[#This Row],[Lundi]:[Dimanche]],"&gt;0")</f>
        <v>0</v>
      </c>
      <c r="P329" s="14">
        <f>SUM(Tableau517[[#This Row],[Lundi]:[Dimanche]])</f>
        <v>0</v>
      </c>
      <c r="Q329" s="14">
        <f>COUNTIF(Tableau517[[#This Row],[Lundi]:[Dimanche]],"&gt;=100")*1000</f>
        <v>0</v>
      </c>
      <c r="R329" s="14">
        <f t="shared" si="10"/>
        <v>0</v>
      </c>
      <c r="S329" s="14">
        <f t="shared" si="11"/>
        <v>0</v>
      </c>
      <c r="T329" s="15" t="str">
        <f>IF(Tableau517[[#This Row],[Matricule]]&gt;1,IF(COUNTIF(Tableau517[DateMatricule],Tableau517[[#This Row],[DateMatricule]])&gt;1,"Doublon",""),"")</f>
        <v/>
      </c>
    </row>
    <row r="330" spans="1:20" x14ac:dyDescent="0.25">
      <c r="A330" s="11" t="str">
        <f>IF(Tableau517[[#This Row],[Semaine]]="","",VLOOKUP(Tableau517[[#This Row],[Semaine]],Listes!$A:$B,2,FALSE))</f>
        <v/>
      </c>
      <c r="B330" s="11" t="str">
        <f>IF(ISBLANK(Tableau517[[#This Row],[Matricule]]),"",VLOOKUP(Tableau517[[#This Row],[Matricule]],#REF!,2,FALSE))</f>
        <v/>
      </c>
      <c r="C330" s="11" t="str">
        <f>IF(ISBLANK(Tableau517[[#This Row],[Matricule]]),"",VLOOKUP(Tableau517[[#This Row],[Matricule]],#REF!,3,FALSE))</f>
        <v/>
      </c>
      <c r="D330" s="11" t="str">
        <f>CONCATENATE(Tableau517[[#This Row],[Semaine]],Tableau517[[#This Row],[Matricule]])</f>
        <v/>
      </c>
      <c r="H330" s="8"/>
      <c r="I330" s="8"/>
      <c r="J330" s="8"/>
      <c r="K330" s="8"/>
      <c r="L330" s="8"/>
      <c r="M330" s="8"/>
      <c r="N330" s="8"/>
      <c r="O330" s="14">
        <f>COUNTIF(Tableau517[[#This Row],[Lundi]:[Dimanche]],"&gt;0")</f>
        <v>0</v>
      </c>
      <c r="P330" s="14">
        <f>SUM(Tableau517[[#This Row],[Lundi]:[Dimanche]])</f>
        <v>0</v>
      </c>
      <c r="Q330" s="14">
        <f>COUNTIF(Tableau517[[#This Row],[Lundi]:[Dimanche]],"&gt;=100")*1000</f>
        <v>0</v>
      </c>
      <c r="R330" s="14">
        <f t="shared" si="10"/>
        <v>0</v>
      </c>
      <c r="S330" s="14">
        <f t="shared" si="11"/>
        <v>0</v>
      </c>
      <c r="T330" s="15" t="str">
        <f>IF(Tableau517[[#This Row],[Matricule]]&gt;1,IF(COUNTIF(Tableau517[DateMatricule],Tableau517[[#This Row],[DateMatricule]])&gt;1,"Doublon",""),"")</f>
        <v/>
      </c>
    </row>
    <row r="331" spans="1:20" x14ac:dyDescent="0.25">
      <c r="A331" s="11" t="str">
        <f>IF(Tableau517[[#This Row],[Semaine]]="","",VLOOKUP(Tableau517[[#This Row],[Semaine]],Listes!$A:$B,2,FALSE))</f>
        <v/>
      </c>
      <c r="B331" s="11" t="str">
        <f>IF(ISBLANK(Tableau517[[#This Row],[Matricule]]),"",VLOOKUP(Tableau517[[#This Row],[Matricule]],#REF!,2,FALSE))</f>
        <v/>
      </c>
      <c r="C331" s="11" t="str">
        <f>IF(ISBLANK(Tableau517[[#This Row],[Matricule]]),"",VLOOKUP(Tableau517[[#This Row],[Matricule]],#REF!,3,FALSE))</f>
        <v/>
      </c>
      <c r="D331" s="11" t="str">
        <f>CONCATENATE(Tableau517[[#This Row],[Semaine]],Tableau517[[#This Row],[Matricule]])</f>
        <v/>
      </c>
      <c r="H331" s="8"/>
      <c r="I331" s="8"/>
      <c r="J331" s="8"/>
      <c r="K331" s="8"/>
      <c r="L331" s="8"/>
      <c r="M331" s="8"/>
      <c r="N331" s="8"/>
      <c r="O331" s="14">
        <f>COUNTIF(Tableau517[[#This Row],[Lundi]:[Dimanche]],"&gt;0")</f>
        <v>0</v>
      </c>
      <c r="P331" s="14">
        <f>SUM(Tableau517[[#This Row],[Lundi]:[Dimanche]])</f>
        <v>0</v>
      </c>
      <c r="Q331" s="14">
        <f>COUNTIF(Tableau517[[#This Row],[Lundi]:[Dimanche]],"&gt;=100")*1000</f>
        <v>0</v>
      </c>
      <c r="R331" s="14">
        <f t="shared" si="10"/>
        <v>0</v>
      </c>
      <c r="S331" s="14">
        <f t="shared" si="11"/>
        <v>0</v>
      </c>
      <c r="T331" s="15" t="str">
        <f>IF(Tableau517[[#This Row],[Matricule]]&gt;1,IF(COUNTIF(Tableau517[DateMatricule],Tableau517[[#This Row],[DateMatricule]])&gt;1,"Doublon",""),"")</f>
        <v/>
      </c>
    </row>
    <row r="332" spans="1:20" x14ac:dyDescent="0.25">
      <c r="A332" s="11" t="str">
        <f>IF(Tableau517[[#This Row],[Semaine]]="","",VLOOKUP(Tableau517[[#This Row],[Semaine]],Listes!$A:$B,2,FALSE))</f>
        <v/>
      </c>
      <c r="B332" s="11" t="str">
        <f>IF(ISBLANK(Tableau517[[#This Row],[Matricule]]),"",VLOOKUP(Tableau517[[#This Row],[Matricule]],#REF!,2,FALSE))</f>
        <v/>
      </c>
      <c r="C332" s="11" t="str">
        <f>IF(ISBLANK(Tableau517[[#This Row],[Matricule]]),"",VLOOKUP(Tableau517[[#This Row],[Matricule]],#REF!,3,FALSE))</f>
        <v/>
      </c>
      <c r="D332" s="11" t="str">
        <f>CONCATENATE(Tableau517[[#This Row],[Semaine]],Tableau517[[#This Row],[Matricule]])</f>
        <v/>
      </c>
      <c r="H332" s="8"/>
      <c r="I332" s="8"/>
      <c r="J332" s="8"/>
      <c r="K332" s="8"/>
      <c r="L332" s="8"/>
      <c r="M332" s="8"/>
      <c r="N332" s="8"/>
      <c r="O332" s="14">
        <f>COUNTIF(Tableau517[[#This Row],[Lundi]:[Dimanche]],"&gt;0")</f>
        <v>0</v>
      </c>
      <c r="P332" s="14">
        <f>SUM(Tableau517[[#This Row],[Lundi]:[Dimanche]])</f>
        <v>0</v>
      </c>
      <c r="Q332" s="14">
        <f>COUNTIF(Tableau517[[#This Row],[Lundi]:[Dimanche]],"&gt;=100")*1000</f>
        <v>0</v>
      </c>
      <c r="R332" s="14">
        <f t="shared" si="10"/>
        <v>0</v>
      </c>
      <c r="S332" s="14">
        <f t="shared" si="11"/>
        <v>0</v>
      </c>
      <c r="T332" s="15" t="str">
        <f>IF(Tableau517[[#This Row],[Matricule]]&gt;1,IF(COUNTIF(Tableau517[DateMatricule],Tableau517[[#This Row],[DateMatricule]])&gt;1,"Doublon",""),"")</f>
        <v/>
      </c>
    </row>
    <row r="333" spans="1:20" x14ac:dyDescent="0.25">
      <c r="A333" s="11" t="str">
        <f>IF(Tableau517[[#This Row],[Semaine]]="","",VLOOKUP(Tableau517[[#This Row],[Semaine]],Listes!$A:$B,2,FALSE))</f>
        <v/>
      </c>
      <c r="B333" s="11" t="str">
        <f>IF(ISBLANK(Tableau517[[#This Row],[Matricule]]),"",VLOOKUP(Tableau517[[#This Row],[Matricule]],#REF!,2,FALSE))</f>
        <v/>
      </c>
      <c r="C333" s="11" t="str">
        <f>IF(ISBLANK(Tableau517[[#This Row],[Matricule]]),"",VLOOKUP(Tableau517[[#This Row],[Matricule]],#REF!,3,FALSE))</f>
        <v/>
      </c>
      <c r="D333" s="11" t="str">
        <f>CONCATENATE(Tableau517[[#This Row],[Semaine]],Tableau517[[#This Row],[Matricule]])</f>
        <v/>
      </c>
      <c r="H333" s="8"/>
      <c r="I333" s="8"/>
      <c r="J333" s="8"/>
      <c r="K333" s="8"/>
      <c r="L333" s="8"/>
      <c r="M333" s="8"/>
      <c r="N333" s="8"/>
      <c r="O333" s="14">
        <f>COUNTIF(Tableau517[[#This Row],[Lundi]:[Dimanche]],"&gt;0")</f>
        <v>0</v>
      </c>
      <c r="P333" s="14">
        <f>SUM(Tableau517[[#This Row],[Lundi]:[Dimanche]])</f>
        <v>0</v>
      </c>
      <c r="Q333" s="14">
        <f>COUNTIF(Tableau517[[#This Row],[Lundi]:[Dimanche]],"&gt;=100")*1000</f>
        <v>0</v>
      </c>
      <c r="R333" s="14">
        <f t="shared" si="10"/>
        <v>0</v>
      </c>
      <c r="S333" s="14">
        <f t="shared" si="11"/>
        <v>0</v>
      </c>
      <c r="T333" s="15" t="str">
        <f>IF(Tableau517[[#This Row],[Matricule]]&gt;1,IF(COUNTIF(Tableau517[DateMatricule],Tableau517[[#This Row],[DateMatricule]])&gt;1,"Doublon",""),"")</f>
        <v/>
      </c>
    </row>
    <row r="334" spans="1:20" x14ac:dyDescent="0.25">
      <c r="A334" s="11" t="str">
        <f>IF(Tableau517[[#This Row],[Semaine]]="","",VLOOKUP(Tableau517[[#This Row],[Semaine]],Listes!$A:$B,2,FALSE))</f>
        <v/>
      </c>
      <c r="B334" s="11" t="str">
        <f>IF(ISBLANK(Tableau517[[#This Row],[Matricule]]),"",VLOOKUP(Tableau517[[#This Row],[Matricule]],#REF!,2,FALSE))</f>
        <v/>
      </c>
      <c r="C334" s="11" t="str">
        <f>IF(ISBLANK(Tableau517[[#This Row],[Matricule]]),"",VLOOKUP(Tableau517[[#This Row],[Matricule]],#REF!,3,FALSE))</f>
        <v/>
      </c>
      <c r="D334" s="11" t="str">
        <f>CONCATENATE(Tableau517[[#This Row],[Semaine]],Tableau517[[#This Row],[Matricule]])</f>
        <v/>
      </c>
      <c r="H334" s="8"/>
      <c r="I334" s="8"/>
      <c r="J334" s="8"/>
      <c r="K334" s="8"/>
      <c r="L334" s="8"/>
      <c r="M334" s="8"/>
      <c r="N334" s="8"/>
      <c r="O334" s="14">
        <f>COUNTIF(Tableau517[[#This Row],[Lundi]:[Dimanche]],"&gt;0")</f>
        <v>0</v>
      </c>
      <c r="P334" s="14">
        <f>SUM(Tableau517[[#This Row],[Lundi]:[Dimanche]])</f>
        <v>0</v>
      </c>
      <c r="Q334" s="14">
        <f>COUNTIF(Tableau517[[#This Row],[Lundi]:[Dimanche]],"&gt;=100")*1000</f>
        <v>0</v>
      </c>
      <c r="R334" s="14">
        <f t="shared" si="10"/>
        <v>0</v>
      </c>
      <c r="S334" s="14">
        <f t="shared" si="11"/>
        <v>0</v>
      </c>
      <c r="T334" s="15" t="str">
        <f>IF(Tableau517[[#This Row],[Matricule]]&gt;1,IF(COUNTIF(Tableau517[DateMatricule],Tableau517[[#This Row],[DateMatricule]])&gt;1,"Doublon",""),"")</f>
        <v/>
      </c>
    </row>
    <row r="335" spans="1:20" x14ac:dyDescent="0.25">
      <c r="A335" s="11" t="str">
        <f>IF(Tableau517[[#This Row],[Semaine]]="","",VLOOKUP(Tableau517[[#This Row],[Semaine]],Listes!$A:$B,2,FALSE))</f>
        <v/>
      </c>
      <c r="B335" s="11" t="str">
        <f>IF(ISBLANK(Tableau517[[#This Row],[Matricule]]),"",VLOOKUP(Tableau517[[#This Row],[Matricule]],#REF!,2,FALSE))</f>
        <v/>
      </c>
      <c r="C335" s="11" t="str">
        <f>IF(ISBLANK(Tableau517[[#This Row],[Matricule]]),"",VLOOKUP(Tableau517[[#This Row],[Matricule]],#REF!,3,FALSE))</f>
        <v/>
      </c>
      <c r="D335" s="11" t="str">
        <f>CONCATENATE(Tableau517[[#This Row],[Semaine]],Tableau517[[#This Row],[Matricule]])</f>
        <v/>
      </c>
      <c r="H335" s="8"/>
      <c r="I335" s="8"/>
      <c r="J335" s="8"/>
      <c r="K335" s="8"/>
      <c r="L335" s="8"/>
      <c r="M335" s="8"/>
      <c r="N335" s="8"/>
      <c r="O335" s="14">
        <f>COUNTIF(Tableau517[[#This Row],[Lundi]:[Dimanche]],"&gt;0")</f>
        <v>0</v>
      </c>
      <c r="P335" s="14">
        <f>SUM(Tableau517[[#This Row],[Lundi]:[Dimanche]])</f>
        <v>0</v>
      </c>
      <c r="Q335" s="14">
        <f>COUNTIF(Tableau517[[#This Row],[Lundi]:[Dimanche]],"&gt;=100")*1000</f>
        <v>0</v>
      </c>
      <c r="R335" s="14">
        <f t="shared" si="10"/>
        <v>0</v>
      </c>
      <c r="S335" s="14">
        <f t="shared" si="11"/>
        <v>0</v>
      </c>
      <c r="T335" s="15" t="str">
        <f>IF(Tableau517[[#This Row],[Matricule]]&gt;1,IF(COUNTIF(Tableau517[DateMatricule],Tableau517[[#This Row],[DateMatricule]])&gt;1,"Doublon",""),"")</f>
        <v/>
      </c>
    </row>
    <row r="336" spans="1:20" x14ac:dyDescent="0.25">
      <c r="A336" s="11" t="str">
        <f>IF(Tableau517[[#This Row],[Semaine]]="","",VLOOKUP(Tableau517[[#This Row],[Semaine]],Listes!$A:$B,2,FALSE))</f>
        <v/>
      </c>
      <c r="B336" s="11" t="str">
        <f>IF(ISBLANK(Tableau517[[#This Row],[Matricule]]),"",VLOOKUP(Tableau517[[#This Row],[Matricule]],#REF!,2,FALSE))</f>
        <v/>
      </c>
      <c r="C336" s="11" t="str">
        <f>IF(ISBLANK(Tableau517[[#This Row],[Matricule]]),"",VLOOKUP(Tableau517[[#This Row],[Matricule]],#REF!,3,FALSE))</f>
        <v/>
      </c>
      <c r="D336" s="11" t="str">
        <f>CONCATENATE(Tableau517[[#This Row],[Semaine]],Tableau517[[#This Row],[Matricule]])</f>
        <v/>
      </c>
      <c r="H336" s="8"/>
      <c r="I336" s="8"/>
      <c r="J336" s="8"/>
      <c r="K336" s="8"/>
      <c r="L336" s="8"/>
      <c r="M336" s="8"/>
      <c r="N336" s="8"/>
      <c r="O336" s="14">
        <f>COUNTIF(Tableau517[[#This Row],[Lundi]:[Dimanche]],"&gt;0")</f>
        <v>0</v>
      </c>
      <c r="P336" s="14">
        <f>SUM(Tableau517[[#This Row],[Lundi]:[Dimanche]])</f>
        <v>0</v>
      </c>
      <c r="Q336" s="14">
        <f>COUNTIF(Tableau517[[#This Row],[Lundi]:[Dimanche]],"&gt;=100")*1000</f>
        <v>0</v>
      </c>
      <c r="R336" s="14">
        <f t="shared" si="10"/>
        <v>0</v>
      </c>
      <c r="S336" s="14">
        <f t="shared" si="11"/>
        <v>0</v>
      </c>
      <c r="T336" s="15" t="str">
        <f>IF(Tableau517[[#This Row],[Matricule]]&gt;1,IF(COUNTIF(Tableau517[DateMatricule],Tableau517[[#This Row],[DateMatricule]])&gt;1,"Doublon",""),"")</f>
        <v/>
      </c>
    </row>
    <row r="337" spans="1:20" x14ac:dyDescent="0.25">
      <c r="A337" s="11" t="str">
        <f>IF(Tableau517[[#This Row],[Semaine]]="","",VLOOKUP(Tableau517[[#This Row],[Semaine]],Listes!$A:$B,2,FALSE))</f>
        <v/>
      </c>
      <c r="B337" s="11" t="str">
        <f>IF(ISBLANK(Tableau517[[#This Row],[Matricule]]),"",VLOOKUP(Tableau517[[#This Row],[Matricule]],#REF!,2,FALSE))</f>
        <v/>
      </c>
      <c r="C337" s="11" t="str">
        <f>IF(ISBLANK(Tableau517[[#This Row],[Matricule]]),"",VLOOKUP(Tableau517[[#This Row],[Matricule]],#REF!,3,FALSE))</f>
        <v/>
      </c>
      <c r="D337" s="11" t="str">
        <f>CONCATENATE(Tableau517[[#This Row],[Semaine]],Tableau517[[#This Row],[Matricule]])</f>
        <v/>
      </c>
      <c r="H337" s="8"/>
      <c r="I337" s="8"/>
      <c r="J337" s="8"/>
      <c r="K337" s="8"/>
      <c r="L337" s="8"/>
      <c r="M337" s="8"/>
      <c r="N337" s="8"/>
      <c r="O337" s="14">
        <f>COUNTIF(Tableau517[[#This Row],[Lundi]:[Dimanche]],"&gt;0")</f>
        <v>0</v>
      </c>
      <c r="P337" s="14">
        <f>SUM(Tableau517[[#This Row],[Lundi]:[Dimanche]])</f>
        <v>0</v>
      </c>
      <c r="Q337" s="14">
        <f>COUNTIF(Tableau517[[#This Row],[Lundi]:[Dimanche]],"&gt;=100")*1000</f>
        <v>0</v>
      </c>
      <c r="R337" s="14">
        <f t="shared" si="10"/>
        <v>0</v>
      </c>
      <c r="S337" s="14">
        <f t="shared" si="11"/>
        <v>0</v>
      </c>
      <c r="T337" s="15" t="str">
        <f>IF(Tableau517[[#This Row],[Matricule]]&gt;1,IF(COUNTIF(Tableau517[DateMatricule],Tableau517[[#This Row],[DateMatricule]])&gt;1,"Doublon",""),"")</f>
        <v/>
      </c>
    </row>
    <row r="338" spans="1:20" x14ac:dyDescent="0.25">
      <c r="A338" s="11" t="str">
        <f>IF(Tableau517[[#This Row],[Semaine]]="","",VLOOKUP(Tableau517[[#This Row],[Semaine]],Listes!$A:$B,2,FALSE))</f>
        <v/>
      </c>
      <c r="B338" s="11" t="str">
        <f>IF(ISBLANK(Tableau517[[#This Row],[Matricule]]),"",VLOOKUP(Tableau517[[#This Row],[Matricule]],#REF!,2,FALSE))</f>
        <v/>
      </c>
      <c r="C338" s="11" t="str">
        <f>IF(ISBLANK(Tableau517[[#This Row],[Matricule]]),"",VLOOKUP(Tableau517[[#This Row],[Matricule]],#REF!,3,FALSE))</f>
        <v/>
      </c>
      <c r="D338" s="11" t="str">
        <f>CONCATENATE(Tableau517[[#This Row],[Semaine]],Tableau517[[#This Row],[Matricule]])</f>
        <v/>
      </c>
      <c r="H338" s="8"/>
      <c r="I338" s="8"/>
      <c r="J338" s="8"/>
      <c r="K338" s="8"/>
      <c r="L338" s="8"/>
      <c r="M338" s="8"/>
      <c r="N338" s="8"/>
      <c r="O338" s="14">
        <f>COUNTIF(Tableau517[[#This Row],[Lundi]:[Dimanche]],"&gt;0")</f>
        <v>0</v>
      </c>
      <c r="P338" s="14">
        <f>SUM(Tableau517[[#This Row],[Lundi]:[Dimanche]])</f>
        <v>0</v>
      </c>
      <c r="Q338" s="14">
        <f>COUNTIF(Tableau517[[#This Row],[Lundi]:[Dimanche]],"&gt;=100")*1000</f>
        <v>0</v>
      </c>
      <c r="R338" s="14">
        <f t="shared" si="10"/>
        <v>0</v>
      </c>
      <c r="S338" s="14">
        <f t="shared" si="11"/>
        <v>0</v>
      </c>
      <c r="T338" s="15" t="str">
        <f>IF(Tableau517[[#This Row],[Matricule]]&gt;1,IF(COUNTIF(Tableau517[DateMatricule],Tableau517[[#This Row],[DateMatricule]])&gt;1,"Doublon",""),"")</f>
        <v/>
      </c>
    </row>
    <row r="339" spans="1:20" x14ac:dyDescent="0.25">
      <c r="A339" s="11" t="str">
        <f>IF(Tableau517[[#This Row],[Semaine]]="","",VLOOKUP(Tableau517[[#This Row],[Semaine]],Listes!$A:$B,2,FALSE))</f>
        <v/>
      </c>
      <c r="B339" s="11" t="str">
        <f>IF(ISBLANK(Tableau517[[#This Row],[Matricule]]),"",VLOOKUP(Tableau517[[#This Row],[Matricule]],#REF!,2,FALSE))</f>
        <v/>
      </c>
      <c r="C339" s="11" t="str">
        <f>IF(ISBLANK(Tableau517[[#This Row],[Matricule]]),"",VLOOKUP(Tableau517[[#This Row],[Matricule]],#REF!,3,FALSE))</f>
        <v/>
      </c>
      <c r="D339" s="11" t="str">
        <f>CONCATENATE(Tableau517[[#This Row],[Semaine]],Tableau517[[#This Row],[Matricule]])</f>
        <v/>
      </c>
      <c r="H339" s="8"/>
      <c r="I339" s="8"/>
      <c r="J339" s="8"/>
      <c r="K339" s="8"/>
      <c r="L339" s="8"/>
      <c r="M339" s="8"/>
      <c r="N339" s="8"/>
      <c r="O339" s="14">
        <f>COUNTIF(Tableau517[[#This Row],[Lundi]:[Dimanche]],"&gt;0")</f>
        <v>0</v>
      </c>
      <c r="P339" s="14">
        <f>SUM(Tableau517[[#This Row],[Lundi]:[Dimanche]])</f>
        <v>0</v>
      </c>
      <c r="Q339" s="14">
        <f>COUNTIF(Tableau517[[#This Row],[Lundi]:[Dimanche]],"&gt;=100")*1000</f>
        <v>0</v>
      </c>
      <c r="R339" s="14">
        <f t="shared" si="10"/>
        <v>0</v>
      </c>
      <c r="S339" s="14">
        <f t="shared" si="11"/>
        <v>0</v>
      </c>
      <c r="T339" s="15" t="str">
        <f>IF(Tableau517[[#This Row],[Matricule]]&gt;1,IF(COUNTIF(Tableau517[DateMatricule],Tableau517[[#This Row],[DateMatricule]])&gt;1,"Doublon",""),"")</f>
        <v/>
      </c>
    </row>
    <row r="340" spans="1:20" x14ac:dyDescent="0.25">
      <c r="A340" s="11" t="str">
        <f>IF(Tableau517[[#This Row],[Semaine]]="","",VLOOKUP(Tableau517[[#This Row],[Semaine]],Listes!$A:$B,2,FALSE))</f>
        <v/>
      </c>
      <c r="B340" s="11" t="str">
        <f>IF(ISBLANK(Tableau517[[#This Row],[Matricule]]),"",VLOOKUP(Tableau517[[#This Row],[Matricule]],#REF!,2,FALSE))</f>
        <v/>
      </c>
      <c r="C340" s="11" t="str">
        <f>IF(ISBLANK(Tableau517[[#This Row],[Matricule]]),"",VLOOKUP(Tableau517[[#This Row],[Matricule]],#REF!,3,FALSE))</f>
        <v/>
      </c>
      <c r="D340" s="11" t="str">
        <f>CONCATENATE(Tableau517[[#This Row],[Semaine]],Tableau517[[#This Row],[Matricule]])</f>
        <v/>
      </c>
      <c r="H340" s="8"/>
      <c r="I340" s="8"/>
      <c r="J340" s="8"/>
      <c r="K340" s="8"/>
      <c r="L340" s="8"/>
      <c r="M340" s="8"/>
      <c r="N340" s="8"/>
      <c r="O340" s="14">
        <f>COUNTIF(Tableau517[[#This Row],[Lundi]:[Dimanche]],"&gt;0")</f>
        <v>0</v>
      </c>
      <c r="P340" s="14">
        <f>SUM(Tableau517[[#This Row],[Lundi]:[Dimanche]])</f>
        <v>0</v>
      </c>
      <c r="Q340" s="14">
        <f>COUNTIF(Tableau517[[#This Row],[Lundi]:[Dimanche]],"&gt;=100")*1000</f>
        <v>0</v>
      </c>
      <c r="R340" s="14">
        <f t="shared" si="10"/>
        <v>0</v>
      </c>
      <c r="S340" s="14">
        <f t="shared" si="11"/>
        <v>0</v>
      </c>
      <c r="T340" s="15" t="str">
        <f>IF(Tableau517[[#This Row],[Matricule]]&gt;1,IF(COUNTIF(Tableau517[DateMatricule],Tableau517[[#This Row],[DateMatricule]])&gt;1,"Doublon",""),"")</f>
        <v/>
      </c>
    </row>
    <row r="341" spans="1:20" x14ac:dyDescent="0.25">
      <c r="A341" s="11" t="str">
        <f>IF(Tableau517[[#This Row],[Semaine]]="","",VLOOKUP(Tableau517[[#This Row],[Semaine]],Listes!$A:$B,2,FALSE))</f>
        <v/>
      </c>
      <c r="B341" s="11" t="str">
        <f>IF(ISBLANK(Tableau517[[#This Row],[Matricule]]),"",VLOOKUP(Tableau517[[#This Row],[Matricule]],#REF!,2,FALSE))</f>
        <v/>
      </c>
      <c r="C341" s="11" t="str">
        <f>IF(ISBLANK(Tableau517[[#This Row],[Matricule]]),"",VLOOKUP(Tableau517[[#This Row],[Matricule]],#REF!,3,FALSE))</f>
        <v/>
      </c>
      <c r="D341" s="11" t="str">
        <f>CONCATENATE(Tableau517[[#This Row],[Semaine]],Tableau517[[#This Row],[Matricule]])</f>
        <v/>
      </c>
      <c r="H341" s="8"/>
      <c r="I341" s="8"/>
      <c r="J341" s="8"/>
      <c r="K341" s="8"/>
      <c r="L341" s="8"/>
      <c r="M341" s="8"/>
      <c r="N341" s="8"/>
      <c r="O341" s="14">
        <f>COUNTIF(Tableau517[[#This Row],[Lundi]:[Dimanche]],"&gt;0")</f>
        <v>0</v>
      </c>
      <c r="P341" s="14">
        <f>SUM(Tableau517[[#This Row],[Lundi]:[Dimanche]])</f>
        <v>0</v>
      </c>
      <c r="Q341" s="14">
        <f>COUNTIF(Tableau517[[#This Row],[Lundi]:[Dimanche]],"&gt;=100")*1000</f>
        <v>0</v>
      </c>
      <c r="R341" s="14">
        <f t="shared" si="10"/>
        <v>0</v>
      </c>
      <c r="S341" s="14">
        <f t="shared" si="11"/>
        <v>0</v>
      </c>
      <c r="T341" s="15" t="str">
        <f>IF(Tableau517[[#This Row],[Matricule]]&gt;1,IF(COUNTIF(Tableau517[DateMatricule],Tableau517[[#This Row],[DateMatricule]])&gt;1,"Doublon",""),"")</f>
        <v/>
      </c>
    </row>
    <row r="342" spans="1:20" x14ac:dyDescent="0.25">
      <c r="A342" s="11" t="str">
        <f>IF(Tableau517[[#This Row],[Semaine]]="","",VLOOKUP(Tableau517[[#This Row],[Semaine]],Listes!$A:$B,2,FALSE))</f>
        <v/>
      </c>
      <c r="B342" s="11" t="str">
        <f>IF(ISBLANK(Tableau517[[#This Row],[Matricule]]),"",VLOOKUP(Tableau517[[#This Row],[Matricule]],#REF!,2,FALSE))</f>
        <v/>
      </c>
      <c r="C342" s="11" t="str">
        <f>IF(ISBLANK(Tableau517[[#This Row],[Matricule]]),"",VLOOKUP(Tableau517[[#This Row],[Matricule]],#REF!,3,FALSE))</f>
        <v/>
      </c>
      <c r="D342" s="11" t="str">
        <f>CONCATENATE(Tableau517[[#This Row],[Semaine]],Tableau517[[#This Row],[Matricule]])</f>
        <v/>
      </c>
      <c r="H342" s="8"/>
      <c r="I342" s="8"/>
      <c r="J342" s="8"/>
      <c r="K342" s="8"/>
      <c r="L342" s="8"/>
      <c r="M342" s="8"/>
      <c r="N342" s="8"/>
      <c r="O342" s="14">
        <f>COUNTIF(Tableau517[[#This Row],[Lundi]:[Dimanche]],"&gt;0")</f>
        <v>0</v>
      </c>
      <c r="P342" s="14">
        <f>SUM(Tableau517[[#This Row],[Lundi]:[Dimanche]])</f>
        <v>0</v>
      </c>
      <c r="Q342" s="14">
        <f>COUNTIF(Tableau517[[#This Row],[Lundi]:[Dimanche]],"&gt;=100")*1000</f>
        <v>0</v>
      </c>
      <c r="R342" s="14">
        <f t="shared" si="10"/>
        <v>0</v>
      </c>
      <c r="S342" s="14">
        <f t="shared" si="11"/>
        <v>0</v>
      </c>
      <c r="T342" s="15" t="str">
        <f>IF(Tableau517[[#This Row],[Matricule]]&gt;1,IF(COUNTIF(Tableau517[DateMatricule],Tableau517[[#This Row],[DateMatricule]])&gt;1,"Doublon",""),"")</f>
        <v/>
      </c>
    </row>
    <row r="343" spans="1:20" x14ac:dyDescent="0.25">
      <c r="A343" s="11" t="str">
        <f>IF(Tableau517[[#This Row],[Semaine]]="","",VLOOKUP(Tableau517[[#This Row],[Semaine]],Listes!$A:$B,2,FALSE))</f>
        <v/>
      </c>
      <c r="B343" s="11" t="str">
        <f>IF(ISBLANK(Tableau517[[#This Row],[Matricule]]),"",VLOOKUP(Tableau517[[#This Row],[Matricule]],#REF!,2,FALSE))</f>
        <v/>
      </c>
      <c r="C343" s="11" t="str">
        <f>IF(ISBLANK(Tableau517[[#This Row],[Matricule]]),"",VLOOKUP(Tableau517[[#This Row],[Matricule]],#REF!,3,FALSE))</f>
        <v/>
      </c>
      <c r="D343" s="11" t="str">
        <f>CONCATENATE(Tableau517[[#This Row],[Semaine]],Tableau517[[#This Row],[Matricule]])</f>
        <v/>
      </c>
      <c r="H343" s="8"/>
      <c r="I343" s="8"/>
      <c r="J343" s="8"/>
      <c r="K343" s="8"/>
      <c r="L343" s="8"/>
      <c r="M343" s="8"/>
      <c r="N343" s="8"/>
      <c r="O343" s="14">
        <f>COUNTIF(Tableau517[[#This Row],[Lundi]:[Dimanche]],"&gt;0")</f>
        <v>0</v>
      </c>
      <c r="P343" s="14">
        <f>SUM(Tableau517[[#This Row],[Lundi]:[Dimanche]])</f>
        <v>0</v>
      </c>
      <c r="Q343" s="14">
        <f>COUNTIF(Tableau517[[#This Row],[Lundi]:[Dimanche]],"&gt;=100")*1000</f>
        <v>0</v>
      </c>
      <c r="R343" s="14">
        <f t="shared" si="10"/>
        <v>0</v>
      </c>
      <c r="S343" s="14">
        <f t="shared" si="11"/>
        <v>0</v>
      </c>
      <c r="T343" s="15" t="str">
        <f>IF(Tableau517[[#This Row],[Matricule]]&gt;1,IF(COUNTIF(Tableau517[DateMatricule],Tableau517[[#This Row],[DateMatricule]])&gt;1,"Doublon",""),"")</f>
        <v/>
      </c>
    </row>
    <row r="344" spans="1:20" x14ac:dyDescent="0.25">
      <c r="A344" s="11" t="str">
        <f>IF(Tableau517[[#This Row],[Semaine]]="","",VLOOKUP(Tableau517[[#This Row],[Semaine]],Listes!$A:$B,2,FALSE))</f>
        <v/>
      </c>
      <c r="B344" s="11" t="str">
        <f>IF(ISBLANK(Tableau517[[#This Row],[Matricule]]),"",VLOOKUP(Tableau517[[#This Row],[Matricule]],#REF!,2,FALSE))</f>
        <v/>
      </c>
      <c r="C344" s="11" t="str">
        <f>IF(ISBLANK(Tableau517[[#This Row],[Matricule]]),"",VLOOKUP(Tableau517[[#This Row],[Matricule]],#REF!,3,FALSE))</f>
        <v/>
      </c>
      <c r="D344" s="11" t="str">
        <f>CONCATENATE(Tableau517[[#This Row],[Semaine]],Tableau517[[#This Row],[Matricule]])</f>
        <v/>
      </c>
      <c r="H344" s="8"/>
      <c r="I344" s="8"/>
      <c r="J344" s="8"/>
      <c r="K344" s="8"/>
      <c r="L344" s="8"/>
      <c r="M344" s="8"/>
      <c r="N344" s="8"/>
      <c r="O344" s="14">
        <f>COUNTIF(Tableau517[[#This Row],[Lundi]:[Dimanche]],"&gt;0")</f>
        <v>0</v>
      </c>
      <c r="P344" s="14">
        <f>SUM(Tableau517[[#This Row],[Lundi]:[Dimanche]])</f>
        <v>0</v>
      </c>
      <c r="Q344" s="14">
        <f>COUNTIF(Tableau517[[#This Row],[Lundi]:[Dimanche]],"&gt;=100")*1000</f>
        <v>0</v>
      </c>
      <c r="R344" s="14">
        <f t="shared" si="10"/>
        <v>0</v>
      </c>
      <c r="S344" s="14">
        <f t="shared" si="11"/>
        <v>0</v>
      </c>
      <c r="T344" s="15" t="str">
        <f>IF(Tableau517[[#This Row],[Matricule]]&gt;1,IF(COUNTIF(Tableau517[DateMatricule],Tableau517[[#This Row],[DateMatricule]])&gt;1,"Doublon",""),"")</f>
        <v/>
      </c>
    </row>
    <row r="345" spans="1:20" x14ac:dyDescent="0.25">
      <c r="A345" s="11" t="str">
        <f>IF(Tableau517[[#This Row],[Semaine]]="","",VLOOKUP(Tableau517[[#This Row],[Semaine]],Listes!$A:$B,2,FALSE))</f>
        <v/>
      </c>
      <c r="B345" s="11" t="str">
        <f>IF(ISBLANK(Tableau517[[#This Row],[Matricule]]),"",VLOOKUP(Tableau517[[#This Row],[Matricule]],#REF!,2,FALSE))</f>
        <v/>
      </c>
      <c r="C345" s="11" t="str">
        <f>IF(ISBLANK(Tableau517[[#This Row],[Matricule]]),"",VLOOKUP(Tableau517[[#This Row],[Matricule]],#REF!,3,FALSE))</f>
        <v/>
      </c>
      <c r="D345" s="11" t="str">
        <f>CONCATENATE(Tableau517[[#This Row],[Semaine]],Tableau517[[#This Row],[Matricule]])</f>
        <v/>
      </c>
      <c r="H345" s="8"/>
      <c r="I345" s="8"/>
      <c r="J345" s="8"/>
      <c r="K345" s="8"/>
      <c r="L345" s="8"/>
      <c r="M345" s="8"/>
      <c r="N345" s="8"/>
      <c r="O345" s="14">
        <f>COUNTIF(Tableau517[[#This Row],[Lundi]:[Dimanche]],"&gt;0")</f>
        <v>0</v>
      </c>
      <c r="P345" s="14">
        <f>SUM(Tableau517[[#This Row],[Lundi]:[Dimanche]])</f>
        <v>0</v>
      </c>
      <c r="Q345" s="14">
        <f>COUNTIF(Tableau517[[#This Row],[Lundi]:[Dimanche]],"&gt;=100")*1000</f>
        <v>0</v>
      </c>
      <c r="R345" s="14">
        <f t="shared" si="10"/>
        <v>0</v>
      </c>
      <c r="S345" s="14">
        <f t="shared" si="11"/>
        <v>0</v>
      </c>
      <c r="T345" s="15" t="str">
        <f>IF(Tableau517[[#This Row],[Matricule]]&gt;1,IF(COUNTIF(Tableau517[DateMatricule],Tableau517[[#This Row],[DateMatricule]])&gt;1,"Doublon",""),"")</f>
        <v/>
      </c>
    </row>
    <row r="346" spans="1:20" x14ac:dyDescent="0.25">
      <c r="A346" s="11" t="str">
        <f>IF(Tableau517[[#This Row],[Semaine]]="","",VLOOKUP(Tableau517[[#This Row],[Semaine]],Listes!$A:$B,2,FALSE))</f>
        <v/>
      </c>
      <c r="B346" s="11" t="str">
        <f>IF(ISBLANK(Tableau517[[#This Row],[Matricule]]),"",VLOOKUP(Tableau517[[#This Row],[Matricule]],#REF!,2,FALSE))</f>
        <v/>
      </c>
      <c r="C346" s="11" t="str">
        <f>IF(ISBLANK(Tableau517[[#This Row],[Matricule]]),"",VLOOKUP(Tableau517[[#This Row],[Matricule]],#REF!,3,FALSE))</f>
        <v/>
      </c>
      <c r="D346" s="11" t="str">
        <f>CONCATENATE(Tableau517[[#This Row],[Semaine]],Tableau517[[#This Row],[Matricule]])</f>
        <v/>
      </c>
      <c r="H346" s="8"/>
      <c r="I346" s="8"/>
      <c r="J346" s="8"/>
      <c r="K346" s="8"/>
      <c r="L346" s="8"/>
      <c r="M346" s="8"/>
      <c r="N346" s="8"/>
      <c r="O346" s="14">
        <f>COUNTIF(Tableau517[[#This Row],[Lundi]:[Dimanche]],"&gt;0")</f>
        <v>0</v>
      </c>
      <c r="P346" s="14">
        <f>SUM(Tableau517[[#This Row],[Lundi]:[Dimanche]])</f>
        <v>0</v>
      </c>
      <c r="Q346" s="14">
        <f>COUNTIF(Tableau517[[#This Row],[Lundi]:[Dimanche]],"&gt;=100")*1000</f>
        <v>0</v>
      </c>
      <c r="R346" s="14">
        <f t="shared" si="10"/>
        <v>0</v>
      </c>
      <c r="S346" s="14">
        <f t="shared" si="11"/>
        <v>0</v>
      </c>
      <c r="T346" s="15" t="str">
        <f>IF(Tableau517[[#This Row],[Matricule]]&gt;1,IF(COUNTIF(Tableau517[DateMatricule],Tableau517[[#This Row],[DateMatricule]])&gt;1,"Doublon",""),"")</f>
        <v/>
      </c>
    </row>
    <row r="347" spans="1:20" x14ac:dyDescent="0.25">
      <c r="A347" s="11" t="str">
        <f>IF(Tableau517[[#This Row],[Semaine]]="","",VLOOKUP(Tableau517[[#This Row],[Semaine]],Listes!$A:$B,2,FALSE))</f>
        <v/>
      </c>
      <c r="B347" s="11" t="str">
        <f>IF(ISBLANK(Tableau517[[#This Row],[Matricule]]),"",VLOOKUP(Tableau517[[#This Row],[Matricule]],#REF!,2,FALSE))</f>
        <v/>
      </c>
      <c r="C347" s="11" t="str">
        <f>IF(ISBLANK(Tableau517[[#This Row],[Matricule]]),"",VLOOKUP(Tableau517[[#This Row],[Matricule]],#REF!,3,FALSE))</f>
        <v/>
      </c>
      <c r="D347" s="11" t="str">
        <f>CONCATENATE(Tableau517[[#This Row],[Semaine]],Tableau517[[#This Row],[Matricule]])</f>
        <v/>
      </c>
      <c r="H347" s="8"/>
      <c r="I347" s="8"/>
      <c r="J347" s="8"/>
      <c r="K347" s="8"/>
      <c r="L347" s="8"/>
      <c r="M347" s="8"/>
      <c r="N347" s="8"/>
      <c r="O347" s="14">
        <f>COUNTIF(Tableau517[[#This Row],[Lundi]:[Dimanche]],"&gt;0")</f>
        <v>0</v>
      </c>
      <c r="P347" s="14">
        <f>SUM(Tableau517[[#This Row],[Lundi]:[Dimanche]])</f>
        <v>0</v>
      </c>
      <c r="Q347" s="14">
        <f>COUNTIF(Tableau517[[#This Row],[Lundi]:[Dimanche]],"&gt;=100")*1000</f>
        <v>0</v>
      </c>
      <c r="R347" s="14">
        <f t="shared" si="10"/>
        <v>0</v>
      </c>
      <c r="S347" s="14">
        <f t="shared" si="11"/>
        <v>0</v>
      </c>
      <c r="T347" s="15" t="str">
        <f>IF(Tableau517[[#This Row],[Matricule]]&gt;1,IF(COUNTIF(Tableau517[DateMatricule],Tableau517[[#This Row],[DateMatricule]])&gt;1,"Doublon",""),"")</f>
        <v/>
      </c>
    </row>
    <row r="348" spans="1:20" x14ac:dyDescent="0.25">
      <c r="A348" s="11" t="str">
        <f>IF(Tableau517[[#This Row],[Semaine]]="","",VLOOKUP(Tableau517[[#This Row],[Semaine]],Listes!$A:$B,2,FALSE))</f>
        <v/>
      </c>
      <c r="B348" s="11" t="str">
        <f>IF(ISBLANK(Tableau517[[#This Row],[Matricule]]),"",VLOOKUP(Tableau517[[#This Row],[Matricule]],#REF!,2,FALSE))</f>
        <v/>
      </c>
      <c r="C348" s="11" t="str">
        <f>IF(ISBLANK(Tableau517[[#This Row],[Matricule]]),"",VLOOKUP(Tableau517[[#This Row],[Matricule]],#REF!,3,FALSE))</f>
        <v/>
      </c>
      <c r="D348" s="11" t="str">
        <f>CONCATENATE(Tableau517[[#This Row],[Semaine]],Tableau517[[#This Row],[Matricule]])</f>
        <v/>
      </c>
      <c r="H348" s="8"/>
      <c r="I348" s="8"/>
      <c r="J348" s="8"/>
      <c r="K348" s="8"/>
      <c r="L348" s="8"/>
      <c r="M348" s="8"/>
      <c r="N348" s="8"/>
      <c r="O348" s="14">
        <f>COUNTIF(Tableau517[[#This Row],[Lundi]:[Dimanche]],"&gt;0")</f>
        <v>0</v>
      </c>
      <c r="P348" s="14">
        <f>SUM(Tableau517[[#This Row],[Lundi]:[Dimanche]])</f>
        <v>0</v>
      </c>
      <c r="Q348" s="14">
        <f>COUNTIF(Tableau517[[#This Row],[Lundi]:[Dimanche]],"&gt;=100")*1000</f>
        <v>0</v>
      </c>
      <c r="R348" s="14">
        <f t="shared" si="10"/>
        <v>0</v>
      </c>
      <c r="S348" s="14">
        <f t="shared" si="11"/>
        <v>0</v>
      </c>
      <c r="T348" s="15" t="str">
        <f>IF(Tableau517[[#This Row],[Matricule]]&gt;1,IF(COUNTIF(Tableau517[DateMatricule],Tableau517[[#This Row],[DateMatricule]])&gt;1,"Doublon",""),"")</f>
        <v/>
      </c>
    </row>
    <row r="349" spans="1:20" x14ac:dyDescent="0.25">
      <c r="A349" s="11" t="str">
        <f>IF(Tableau517[[#This Row],[Semaine]]="","",VLOOKUP(Tableau517[[#This Row],[Semaine]],Listes!$A:$B,2,FALSE))</f>
        <v/>
      </c>
      <c r="B349" s="11" t="str">
        <f>IF(ISBLANK(Tableau517[[#This Row],[Matricule]]),"",VLOOKUP(Tableau517[[#This Row],[Matricule]],#REF!,2,FALSE))</f>
        <v/>
      </c>
      <c r="C349" s="11" t="str">
        <f>IF(ISBLANK(Tableau517[[#This Row],[Matricule]]),"",VLOOKUP(Tableau517[[#This Row],[Matricule]],#REF!,3,FALSE))</f>
        <v/>
      </c>
      <c r="D349" s="11" t="str">
        <f>CONCATENATE(Tableau517[[#This Row],[Semaine]],Tableau517[[#This Row],[Matricule]])</f>
        <v/>
      </c>
      <c r="H349" s="8"/>
      <c r="I349" s="8"/>
      <c r="J349" s="8"/>
      <c r="K349" s="8"/>
      <c r="L349" s="8"/>
      <c r="M349" s="8"/>
      <c r="N349" s="8"/>
      <c r="O349" s="14">
        <f>COUNTIF(Tableau517[[#This Row],[Lundi]:[Dimanche]],"&gt;0")</f>
        <v>0</v>
      </c>
      <c r="P349" s="14">
        <f>SUM(Tableau517[[#This Row],[Lundi]:[Dimanche]])</f>
        <v>0</v>
      </c>
      <c r="Q349" s="14">
        <f>COUNTIF(Tableau517[[#This Row],[Lundi]:[Dimanche]],"&gt;=100")*1000</f>
        <v>0</v>
      </c>
      <c r="R349" s="14">
        <f t="shared" si="10"/>
        <v>0</v>
      </c>
      <c r="S349" s="14">
        <f t="shared" si="11"/>
        <v>0</v>
      </c>
      <c r="T349" s="15" t="str">
        <f>IF(Tableau517[[#This Row],[Matricule]]&gt;1,IF(COUNTIF(Tableau517[DateMatricule],Tableau517[[#This Row],[DateMatricule]])&gt;1,"Doublon",""),"")</f>
        <v/>
      </c>
    </row>
    <row r="350" spans="1:20" x14ac:dyDescent="0.25">
      <c r="A350" s="11" t="str">
        <f>IF(Tableau517[[#This Row],[Semaine]]="","",VLOOKUP(Tableau517[[#This Row],[Semaine]],Listes!$A:$B,2,FALSE))</f>
        <v/>
      </c>
      <c r="B350" s="11" t="str">
        <f>IF(ISBLANK(Tableau517[[#This Row],[Matricule]]),"",VLOOKUP(Tableau517[[#This Row],[Matricule]],#REF!,2,FALSE))</f>
        <v/>
      </c>
      <c r="C350" s="11" t="str">
        <f>IF(ISBLANK(Tableau517[[#This Row],[Matricule]]),"",VLOOKUP(Tableau517[[#This Row],[Matricule]],#REF!,3,FALSE))</f>
        <v/>
      </c>
      <c r="D350" s="11" t="str">
        <f>CONCATENATE(Tableau517[[#This Row],[Semaine]],Tableau517[[#This Row],[Matricule]])</f>
        <v/>
      </c>
      <c r="H350" s="8"/>
      <c r="I350" s="8"/>
      <c r="J350" s="8"/>
      <c r="K350" s="8"/>
      <c r="L350" s="8"/>
      <c r="M350" s="8"/>
      <c r="N350" s="8"/>
      <c r="O350" s="14">
        <f>COUNTIF(Tableau517[[#This Row],[Lundi]:[Dimanche]],"&gt;0")</f>
        <v>0</v>
      </c>
      <c r="P350" s="14">
        <f>SUM(Tableau517[[#This Row],[Lundi]:[Dimanche]])</f>
        <v>0</v>
      </c>
      <c r="Q350" s="14">
        <f>COUNTIF(Tableau517[[#This Row],[Lundi]:[Dimanche]],"&gt;=100")*1000</f>
        <v>0</v>
      </c>
      <c r="R350" s="14">
        <f t="shared" si="10"/>
        <v>0</v>
      </c>
      <c r="S350" s="14">
        <f t="shared" si="11"/>
        <v>0</v>
      </c>
      <c r="T350" s="15" t="str">
        <f>IF(Tableau517[[#This Row],[Matricule]]&gt;1,IF(COUNTIF(Tableau517[DateMatricule],Tableau517[[#This Row],[DateMatricule]])&gt;1,"Doublon",""),"")</f>
        <v/>
      </c>
    </row>
    <row r="351" spans="1:20" x14ac:dyDescent="0.25">
      <c r="A351" s="11" t="str">
        <f>IF(Tableau517[[#This Row],[Semaine]]="","",VLOOKUP(Tableau517[[#This Row],[Semaine]],Listes!$A:$B,2,FALSE))</f>
        <v/>
      </c>
      <c r="B351" s="11" t="str">
        <f>IF(ISBLANK(Tableau517[[#This Row],[Matricule]]),"",VLOOKUP(Tableau517[[#This Row],[Matricule]],#REF!,2,FALSE))</f>
        <v/>
      </c>
      <c r="C351" s="11" t="str">
        <f>IF(ISBLANK(Tableau517[[#This Row],[Matricule]]),"",VLOOKUP(Tableau517[[#This Row],[Matricule]],#REF!,3,FALSE))</f>
        <v/>
      </c>
      <c r="D351" s="11" t="str">
        <f>CONCATENATE(Tableau517[[#This Row],[Semaine]],Tableau517[[#This Row],[Matricule]])</f>
        <v/>
      </c>
      <c r="H351" s="8"/>
      <c r="I351" s="8"/>
      <c r="J351" s="8"/>
      <c r="K351" s="8"/>
      <c r="L351" s="8"/>
      <c r="M351" s="8"/>
      <c r="N351" s="8"/>
      <c r="O351" s="14">
        <f>COUNTIF(Tableau517[[#This Row],[Lundi]:[Dimanche]],"&gt;0")</f>
        <v>0</v>
      </c>
      <c r="P351" s="14">
        <f>SUM(Tableau517[[#This Row],[Lundi]:[Dimanche]])</f>
        <v>0</v>
      </c>
      <c r="Q351" s="14">
        <f>COUNTIF(Tableau517[[#This Row],[Lundi]:[Dimanche]],"&gt;=100")*1000</f>
        <v>0</v>
      </c>
      <c r="R351" s="14">
        <f t="shared" si="10"/>
        <v>0</v>
      </c>
      <c r="S351" s="14">
        <f t="shared" si="11"/>
        <v>0</v>
      </c>
      <c r="T351" s="15" t="str">
        <f>IF(Tableau517[[#This Row],[Matricule]]&gt;1,IF(COUNTIF(Tableau517[DateMatricule],Tableau517[[#This Row],[DateMatricule]])&gt;1,"Doublon",""),"")</f>
        <v/>
      </c>
    </row>
    <row r="352" spans="1:20" x14ac:dyDescent="0.25">
      <c r="A352" s="11" t="str">
        <f>IF(Tableau517[[#This Row],[Semaine]]="","",VLOOKUP(Tableau517[[#This Row],[Semaine]],Listes!$A:$B,2,FALSE))</f>
        <v/>
      </c>
      <c r="B352" s="11" t="str">
        <f>IF(ISBLANK(Tableau517[[#This Row],[Matricule]]),"",VLOOKUP(Tableau517[[#This Row],[Matricule]],#REF!,2,FALSE))</f>
        <v/>
      </c>
      <c r="C352" s="11" t="str">
        <f>IF(ISBLANK(Tableau517[[#This Row],[Matricule]]),"",VLOOKUP(Tableau517[[#This Row],[Matricule]],#REF!,3,FALSE))</f>
        <v/>
      </c>
      <c r="D352" s="11" t="str">
        <f>CONCATENATE(Tableau517[[#This Row],[Semaine]],Tableau517[[#This Row],[Matricule]])</f>
        <v/>
      </c>
      <c r="H352" s="8"/>
      <c r="I352" s="8"/>
      <c r="J352" s="8"/>
      <c r="K352" s="8"/>
      <c r="L352" s="8"/>
      <c r="M352" s="8"/>
      <c r="N352" s="8"/>
      <c r="O352" s="14">
        <f>COUNTIF(Tableau517[[#This Row],[Lundi]:[Dimanche]],"&gt;0")</f>
        <v>0</v>
      </c>
      <c r="P352" s="14">
        <f>SUM(Tableau517[[#This Row],[Lundi]:[Dimanche]])</f>
        <v>0</v>
      </c>
      <c r="Q352" s="14">
        <f>COUNTIF(Tableau517[[#This Row],[Lundi]:[Dimanche]],"&gt;=100")*1000</f>
        <v>0</v>
      </c>
      <c r="R352" s="14">
        <f t="shared" si="10"/>
        <v>0</v>
      </c>
      <c r="S352" s="14">
        <f t="shared" si="11"/>
        <v>0</v>
      </c>
      <c r="T352" s="15" t="str">
        <f>IF(Tableau517[[#This Row],[Matricule]]&gt;1,IF(COUNTIF(Tableau517[DateMatricule],Tableau517[[#This Row],[DateMatricule]])&gt;1,"Doublon",""),"")</f>
        <v/>
      </c>
    </row>
    <row r="353" spans="1:20" x14ac:dyDescent="0.25">
      <c r="A353" s="11" t="str">
        <f>IF(Tableau517[[#This Row],[Semaine]]="","",VLOOKUP(Tableau517[[#This Row],[Semaine]],Listes!$A:$B,2,FALSE))</f>
        <v/>
      </c>
      <c r="B353" s="11" t="str">
        <f>IF(ISBLANK(Tableau517[[#This Row],[Matricule]]),"",VLOOKUP(Tableau517[[#This Row],[Matricule]],#REF!,2,FALSE))</f>
        <v/>
      </c>
      <c r="C353" s="11" t="str">
        <f>IF(ISBLANK(Tableau517[[#This Row],[Matricule]]),"",VLOOKUP(Tableau517[[#This Row],[Matricule]],#REF!,3,FALSE))</f>
        <v/>
      </c>
      <c r="D353" s="11" t="str">
        <f>CONCATENATE(Tableau517[[#This Row],[Semaine]],Tableau517[[#This Row],[Matricule]])</f>
        <v/>
      </c>
      <c r="H353" s="8"/>
      <c r="I353" s="8"/>
      <c r="J353" s="8"/>
      <c r="K353" s="8"/>
      <c r="L353" s="8"/>
      <c r="M353" s="8"/>
      <c r="N353" s="8"/>
      <c r="O353" s="14">
        <f>COUNTIF(Tableau517[[#This Row],[Lundi]:[Dimanche]],"&gt;0")</f>
        <v>0</v>
      </c>
      <c r="P353" s="14">
        <f>SUM(Tableau517[[#This Row],[Lundi]:[Dimanche]])</f>
        <v>0</v>
      </c>
      <c r="Q353" s="14">
        <f>COUNTIF(Tableau517[[#This Row],[Lundi]:[Dimanche]],"&gt;=100")*1000</f>
        <v>0</v>
      </c>
      <c r="R353" s="14">
        <f t="shared" si="10"/>
        <v>0</v>
      </c>
      <c r="S353" s="14">
        <f t="shared" si="11"/>
        <v>0</v>
      </c>
      <c r="T353" s="15" t="str">
        <f>IF(Tableau517[[#This Row],[Matricule]]&gt;1,IF(COUNTIF(Tableau517[DateMatricule],Tableau517[[#This Row],[DateMatricule]])&gt;1,"Doublon",""),"")</f>
        <v/>
      </c>
    </row>
    <row r="354" spans="1:20" x14ac:dyDescent="0.25">
      <c r="A354" s="11" t="str">
        <f>IF(Tableau517[[#This Row],[Semaine]]="","",VLOOKUP(Tableau517[[#This Row],[Semaine]],Listes!$A:$B,2,FALSE))</f>
        <v/>
      </c>
      <c r="B354" s="11" t="str">
        <f>IF(ISBLANK(Tableau517[[#This Row],[Matricule]]),"",VLOOKUP(Tableau517[[#This Row],[Matricule]],#REF!,2,FALSE))</f>
        <v/>
      </c>
      <c r="C354" s="11" t="str">
        <f>IF(ISBLANK(Tableau517[[#This Row],[Matricule]]),"",VLOOKUP(Tableau517[[#This Row],[Matricule]],#REF!,3,FALSE))</f>
        <v/>
      </c>
      <c r="D354" s="11" t="str">
        <f>CONCATENATE(Tableau517[[#This Row],[Semaine]],Tableau517[[#This Row],[Matricule]])</f>
        <v/>
      </c>
      <c r="H354" s="8"/>
      <c r="I354" s="8"/>
      <c r="J354" s="8"/>
      <c r="K354" s="8"/>
      <c r="L354" s="8"/>
      <c r="M354" s="8"/>
      <c r="N354" s="8"/>
      <c r="O354" s="14">
        <f>COUNTIF(Tableau517[[#This Row],[Lundi]:[Dimanche]],"&gt;0")</f>
        <v>0</v>
      </c>
      <c r="P354" s="14">
        <f>SUM(Tableau517[[#This Row],[Lundi]:[Dimanche]])</f>
        <v>0</v>
      </c>
      <c r="Q354" s="14">
        <f>COUNTIF(Tableau517[[#This Row],[Lundi]:[Dimanche]],"&gt;=100")*1000</f>
        <v>0</v>
      </c>
      <c r="R354" s="14">
        <f t="shared" si="10"/>
        <v>0</v>
      </c>
      <c r="S354" s="14">
        <f t="shared" si="11"/>
        <v>0</v>
      </c>
      <c r="T354" s="15" t="str">
        <f>IF(Tableau517[[#This Row],[Matricule]]&gt;1,IF(COUNTIF(Tableau517[DateMatricule],Tableau517[[#This Row],[DateMatricule]])&gt;1,"Doublon",""),"")</f>
        <v/>
      </c>
    </row>
    <row r="355" spans="1:20" x14ac:dyDescent="0.25">
      <c r="A355" s="11" t="str">
        <f>IF(Tableau517[[#This Row],[Semaine]]="","",VLOOKUP(Tableau517[[#This Row],[Semaine]],Listes!$A:$B,2,FALSE))</f>
        <v/>
      </c>
      <c r="B355" s="11" t="str">
        <f>IF(ISBLANK(Tableau517[[#This Row],[Matricule]]),"",VLOOKUP(Tableau517[[#This Row],[Matricule]],#REF!,2,FALSE))</f>
        <v/>
      </c>
      <c r="C355" s="11" t="str">
        <f>IF(ISBLANK(Tableau517[[#This Row],[Matricule]]),"",VLOOKUP(Tableau517[[#This Row],[Matricule]],#REF!,3,FALSE))</f>
        <v/>
      </c>
      <c r="D355" s="11" t="str">
        <f>CONCATENATE(Tableau517[[#This Row],[Semaine]],Tableau517[[#This Row],[Matricule]])</f>
        <v/>
      </c>
      <c r="H355" s="8"/>
      <c r="I355" s="8"/>
      <c r="J355" s="8"/>
      <c r="K355" s="8"/>
      <c r="L355" s="8"/>
      <c r="M355" s="8"/>
      <c r="N355" s="8"/>
      <c r="O355" s="14">
        <f>COUNTIF(Tableau517[[#This Row],[Lundi]:[Dimanche]],"&gt;0")</f>
        <v>0</v>
      </c>
      <c r="P355" s="14">
        <f>SUM(Tableau517[[#This Row],[Lundi]:[Dimanche]])</f>
        <v>0</v>
      </c>
      <c r="Q355" s="14">
        <f>COUNTIF(Tableau517[[#This Row],[Lundi]:[Dimanche]],"&gt;=100")*1000</f>
        <v>0</v>
      </c>
      <c r="R355" s="14">
        <f t="shared" si="10"/>
        <v>0</v>
      </c>
      <c r="S355" s="14">
        <f t="shared" si="11"/>
        <v>0</v>
      </c>
      <c r="T355" s="15" t="str">
        <f>IF(Tableau517[[#This Row],[Matricule]]&gt;1,IF(COUNTIF(Tableau517[DateMatricule],Tableau517[[#This Row],[DateMatricule]])&gt;1,"Doublon",""),"")</f>
        <v/>
      </c>
    </row>
    <row r="356" spans="1:20" x14ac:dyDescent="0.25">
      <c r="A356" s="11" t="str">
        <f>IF(Tableau517[[#This Row],[Semaine]]="","",VLOOKUP(Tableau517[[#This Row],[Semaine]],Listes!$A:$B,2,FALSE))</f>
        <v/>
      </c>
      <c r="B356" s="11" t="str">
        <f>IF(ISBLANK(Tableau517[[#This Row],[Matricule]]),"",VLOOKUP(Tableau517[[#This Row],[Matricule]],#REF!,2,FALSE))</f>
        <v/>
      </c>
      <c r="C356" s="11" t="str">
        <f>IF(ISBLANK(Tableau517[[#This Row],[Matricule]]),"",VLOOKUP(Tableau517[[#This Row],[Matricule]],#REF!,3,FALSE))</f>
        <v/>
      </c>
      <c r="D356" s="11" t="str">
        <f>CONCATENATE(Tableau517[[#This Row],[Semaine]],Tableau517[[#This Row],[Matricule]])</f>
        <v/>
      </c>
      <c r="H356" s="8"/>
      <c r="I356" s="8"/>
      <c r="J356" s="8"/>
      <c r="K356" s="8"/>
      <c r="L356" s="8"/>
      <c r="M356" s="8"/>
      <c r="N356" s="8"/>
      <c r="O356" s="14">
        <f>COUNTIF(Tableau517[[#This Row],[Lundi]:[Dimanche]],"&gt;0")</f>
        <v>0</v>
      </c>
      <c r="P356" s="14">
        <f>SUM(Tableau517[[#This Row],[Lundi]:[Dimanche]])</f>
        <v>0</v>
      </c>
      <c r="Q356" s="14">
        <f>COUNTIF(Tableau517[[#This Row],[Lundi]:[Dimanche]],"&gt;=100")*1000</f>
        <v>0</v>
      </c>
      <c r="R356" s="14">
        <f t="shared" si="10"/>
        <v>0</v>
      </c>
      <c r="S356" s="14">
        <f t="shared" si="11"/>
        <v>0</v>
      </c>
      <c r="T356" s="15" t="str">
        <f>IF(Tableau517[[#This Row],[Matricule]]&gt;1,IF(COUNTIF(Tableau517[DateMatricule],Tableau517[[#This Row],[DateMatricule]])&gt;1,"Doublon",""),"")</f>
        <v/>
      </c>
    </row>
    <row r="357" spans="1:20" x14ac:dyDescent="0.25">
      <c r="A357" s="11" t="str">
        <f>IF(Tableau517[[#This Row],[Semaine]]="","",VLOOKUP(Tableau517[[#This Row],[Semaine]],Listes!$A:$B,2,FALSE))</f>
        <v/>
      </c>
      <c r="B357" s="11" t="str">
        <f>IF(ISBLANK(Tableau517[[#This Row],[Matricule]]),"",VLOOKUP(Tableau517[[#This Row],[Matricule]],#REF!,2,FALSE))</f>
        <v/>
      </c>
      <c r="C357" s="11" t="str">
        <f>IF(ISBLANK(Tableau517[[#This Row],[Matricule]]),"",VLOOKUP(Tableau517[[#This Row],[Matricule]],#REF!,3,FALSE))</f>
        <v/>
      </c>
      <c r="D357" s="11" t="str">
        <f>CONCATENATE(Tableau517[[#This Row],[Semaine]],Tableau517[[#This Row],[Matricule]])</f>
        <v/>
      </c>
      <c r="H357" s="8"/>
      <c r="I357" s="8"/>
      <c r="J357" s="8"/>
      <c r="K357" s="8"/>
      <c r="L357" s="8"/>
      <c r="M357" s="8"/>
      <c r="N357" s="8"/>
      <c r="O357" s="14">
        <f>COUNTIF(Tableau517[[#This Row],[Lundi]:[Dimanche]],"&gt;0")</f>
        <v>0</v>
      </c>
      <c r="P357" s="14">
        <f>SUM(Tableau517[[#This Row],[Lundi]:[Dimanche]])</f>
        <v>0</v>
      </c>
      <c r="Q357" s="14">
        <f>COUNTIF(Tableau517[[#This Row],[Lundi]:[Dimanche]],"&gt;=100")*1000</f>
        <v>0</v>
      </c>
      <c r="R357" s="14">
        <f t="shared" si="10"/>
        <v>0</v>
      </c>
      <c r="S357" s="14">
        <f t="shared" si="11"/>
        <v>0</v>
      </c>
      <c r="T357" s="15" t="str">
        <f>IF(Tableau517[[#This Row],[Matricule]]&gt;1,IF(COUNTIF(Tableau517[DateMatricule],Tableau517[[#This Row],[DateMatricule]])&gt;1,"Doublon",""),"")</f>
        <v/>
      </c>
    </row>
    <row r="358" spans="1:20" x14ac:dyDescent="0.25">
      <c r="A358" s="11" t="str">
        <f>IF(Tableau517[[#This Row],[Semaine]]="","",VLOOKUP(Tableau517[[#This Row],[Semaine]],Listes!$A:$B,2,FALSE))</f>
        <v/>
      </c>
      <c r="B358" s="11" t="str">
        <f>IF(ISBLANK(Tableau517[[#This Row],[Matricule]]),"",VLOOKUP(Tableau517[[#This Row],[Matricule]],#REF!,2,FALSE))</f>
        <v/>
      </c>
      <c r="C358" s="11" t="str">
        <f>IF(ISBLANK(Tableau517[[#This Row],[Matricule]]),"",VLOOKUP(Tableau517[[#This Row],[Matricule]],#REF!,3,FALSE))</f>
        <v/>
      </c>
      <c r="D358" s="11" t="str">
        <f>CONCATENATE(Tableau517[[#This Row],[Semaine]],Tableau517[[#This Row],[Matricule]])</f>
        <v/>
      </c>
      <c r="H358" s="8"/>
      <c r="I358" s="8"/>
      <c r="J358" s="8"/>
      <c r="K358" s="8"/>
      <c r="L358" s="8"/>
      <c r="M358" s="8"/>
      <c r="N358" s="8"/>
      <c r="O358" s="14">
        <f>COUNTIF(Tableau517[[#This Row],[Lundi]:[Dimanche]],"&gt;0")</f>
        <v>0</v>
      </c>
      <c r="P358" s="14">
        <f>SUM(Tableau517[[#This Row],[Lundi]:[Dimanche]])</f>
        <v>0</v>
      </c>
      <c r="Q358" s="14">
        <f>COUNTIF(Tableau517[[#This Row],[Lundi]:[Dimanche]],"&gt;=100")*1000</f>
        <v>0</v>
      </c>
      <c r="R358" s="14">
        <f t="shared" si="10"/>
        <v>0</v>
      </c>
      <c r="S358" s="14">
        <f t="shared" si="11"/>
        <v>0</v>
      </c>
      <c r="T358" s="15" t="str">
        <f>IF(Tableau517[[#This Row],[Matricule]]&gt;1,IF(COUNTIF(Tableau517[DateMatricule],Tableau517[[#This Row],[DateMatricule]])&gt;1,"Doublon",""),"")</f>
        <v/>
      </c>
    </row>
    <row r="359" spans="1:20" x14ac:dyDescent="0.25">
      <c r="A359" s="11" t="str">
        <f>IF(Tableau517[[#This Row],[Semaine]]="","",VLOOKUP(Tableau517[[#This Row],[Semaine]],Listes!$A:$B,2,FALSE))</f>
        <v/>
      </c>
      <c r="B359" s="11" t="str">
        <f>IF(ISBLANK(Tableau517[[#This Row],[Matricule]]),"",VLOOKUP(Tableau517[[#This Row],[Matricule]],#REF!,2,FALSE))</f>
        <v/>
      </c>
      <c r="C359" s="11" t="str">
        <f>IF(ISBLANK(Tableau517[[#This Row],[Matricule]]),"",VLOOKUP(Tableau517[[#This Row],[Matricule]],#REF!,3,FALSE))</f>
        <v/>
      </c>
      <c r="D359" s="11" t="str">
        <f>CONCATENATE(Tableau517[[#This Row],[Semaine]],Tableau517[[#This Row],[Matricule]])</f>
        <v/>
      </c>
      <c r="H359" s="8"/>
      <c r="I359" s="8"/>
      <c r="J359" s="8"/>
      <c r="K359" s="8"/>
      <c r="L359" s="8"/>
      <c r="M359" s="8"/>
      <c r="N359" s="8"/>
      <c r="O359" s="14">
        <f>COUNTIF(Tableau517[[#This Row],[Lundi]:[Dimanche]],"&gt;0")</f>
        <v>0</v>
      </c>
      <c r="P359" s="14">
        <f>SUM(Tableau517[[#This Row],[Lundi]:[Dimanche]])</f>
        <v>0</v>
      </c>
      <c r="Q359" s="14">
        <f>COUNTIF(Tableau517[[#This Row],[Lundi]:[Dimanche]],"&gt;=100")*1000</f>
        <v>0</v>
      </c>
      <c r="R359" s="14">
        <f t="shared" si="10"/>
        <v>0</v>
      </c>
      <c r="S359" s="14">
        <f t="shared" si="11"/>
        <v>0</v>
      </c>
      <c r="T359" s="15" t="str">
        <f>IF(Tableau517[[#This Row],[Matricule]]&gt;1,IF(COUNTIF(Tableau517[DateMatricule],Tableau517[[#This Row],[DateMatricule]])&gt;1,"Doublon",""),"")</f>
        <v/>
      </c>
    </row>
    <row r="360" spans="1:20" x14ac:dyDescent="0.25">
      <c r="A360" s="11" t="str">
        <f>IF(Tableau517[[#This Row],[Semaine]]="","",VLOOKUP(Tableau517[[#This Row],[Semaine]],Listes!$A:$B,2,FALSE))</f>
        <v/>
      </c>
      <c r="B360" s="11" t="str">
        <f>IF(ISBLANK(Tableau517[[#This Row],[Matricule]]),"",VLOOKUP(Tableau517[[#This Row],[Matricule]],#REF!,2,FALSE))</f>
        <v/>
      </c>
      <c r="C360" s="11" t="str">
        <f>IF(ISBLANK(Tableau517[[#This Row],[Matricule]]),"",VLOOKUP(Tableau517[[#This Row],[Matricule]],#REF!,3,FALSE))</f>
        <v/>
      </c>
      <c r="D360" s="11" t="str">
        <f>CONCATENATE(Tableau517[[#This Row],[Semaine]],Tableau517[[#This Row],[Matricule]])</f>
        <v/>
      </c>
      <c r="H360" s="8"/>
      <c r="I360" s="8"/>
      <c r="J360" s="8"/>
      <c r="K360" s="8"/>
      <c r="L360" s="8"/>
      <c r="M360" s="8"/>
      <c r="N360" s="8"/>
      <c r="O360" s="14">
        <f>COUNTIF(Tableau517[[#This Row],[Lundi]:[Dimanche]],"&gt;0")</f>
        <v>0</v>
      </c>
      <c r="P360" s="14">
        <f>SUM(Tableau517[[#This Row],[Lundi]:[Dimanche]])</f>
        <v>0</v>
      </c>
      <c r="Q360" s="14">
        <f>COUNTIF(Tableau517[[#This Row],[Lundi]:[Dimanche]],"&gt;=100")*1000</f>
        <v>0</v>
      </c>
      <c r="R360" s="14">
        <f t="shared" si="10"/>
        <v>0</v>
      </c>
      <c r="S360" s="14">
        <f t="shared" si="11"/>
        <v>0</v>
      </c>
      <c r="T360" s="15" t="str">
        <f>IF(Tableau517[[#This Row],[Matricule]]&gt;1,IF(COUNTIF(Tableau517[DateMatricule],Tableau517[[#This Row],[DateMatricule]])&gt;1,"Doublon",""),"")</f>
        <v/>
      </c>
    </row>
    <row r="361" spans="1:20" x14ac:dyDescent="0.25">
      <c r="A361" s="11" t="str">
        <f>IF(Tableau517[[#This Row],[Semaine]]="","",VLOOKUP(Tableau517[[#This Row],[Semaine]],Listes!$A:$B,2,FALSE))</f>
        <v/>
      </c>
      <c r="B361" s="11" t="str">
        <f>IF(ISBLANK(Tableau517[[#This Row],[Matricule]]),"",VLOOKUP(Tableau517[[#This Row],[Matricule]],#REF!,2,FALSE))</f>
        <v/>
      </c>
      <c r="C361" s="11" t="str">
        <f>IF(ISBLANK(Tableau517[[#This Row],[Matricule]]),"",VLOOKUP(Tableau517[[#This Row],[Matricule]],#REF!,3,FALSE))</f>
        <v/>
      </c>
      <c r="D361" s="11" t="str">
        <f>CONCATENATE(Tableau517[[#This Row],[Semaine]],Tableau517[[#This Row],[Matricule]])</f>
        <v/>
      </c>
      <c r="H361" s="8"/>
      <c r="I361" s="8"/>
      <c r="J361" s="8"/>
      <c r="K361" s="8"/>
      <c r="L361" s="8"/>
      <c r="M361" s="8"/>
      <c r="N361" s="8"/>
      <c r="O361" s="14">
        <f>COUNTIF(Tableau517[[#This Row],[Lundi]:[Dimanche]],"&gt;0")</f>
        <v>0</v>
      </c>
      <c r="P361" s="14">
        <f>SUM(Tableau517[[#This Row],[Lundi]:[Dimanche]])</f>
        <v>0</v>
      </c>
      <c r="Q361" s="14">
        <f>COUNTIF(Tableau517[[#This Row],[Lundi]:[Dimanche]],"&gt;=100")*1000</f>
        <v>0</v>
      </c>
      <c r="R361" s="14">
        <f t="shared" si="10"/>
        <v>0</v>
      </c>
      <c r="S361" s="14">
        <f t="shared" si="11"/>
        <v>0</v>
      </c>
      <c r="T361" s="15" t="str">
        <f>IF(Tableau517[[#This Row],[Matricule]]&gt;1,IF(COUNTIF(Tableau517[DateMatricule],Tableau517[[#This Row],[DateMatricule]])&gt;1,"Doublon",""),"")</f>
        <v/>
      </c>
    </row>
    <row r="362" spans="1:20" x14ac:dyDescent="0.25">
      <c r="A362" s="11" t="str">
        <f>IF(Tableau517[[#This Row],[Semaine]]="","",VLOOKUP(Tableau517[[#This Row],[Semaine]],Listes!$A:$B,2,FALSE))</f>
        <v/>
      </c>
      <c r="B362" s="11" t="str">
        <f>IF(ISBLANK(Tableau517[[#This Row],[Matricule]]),"",VLOOKUP(Tableau517[[#This Row],[Matricule]],#REF!,2,FALSE))</f>
        <v/>
      </c>
      <c r="C362" s="11" t="str">
        <f>IF(ISBLANK(Tableau517[[#This Row],[Matricule]]),"",VLOOKUP(Tableau517[[#This Row],[Matricule]],#REF!,3,FALSE))</f>
        <v/>
      </c>
      <c r="D362" s="11" t="str">
        <f>CONCATENATE(Tableau517[[#This Row],[Semaine]],Tableau517[[#This Row],[Matricule]])</f>
        <v/>
      </c>
      <c r="H362" s="8"/>
      <c r="I362" s="8"/>
      <c r="J362" s="8"/>
      <c r="K362" s="8"/>
      <c r="L362" s="8"/>
      <c r="M362" s="8"/>
      <c r="N362" s="8"/>
      <c r="O362" s="14">
        <f>COUNTIF(Tableau517[[#This Row],[Lundi]:[Dimanche]],"&gt;0")</f>
        <v>0</v>
      </c>
      <c r="P362" s="14">
        <f>SUM(Tableau517[[#This Row],[Lundi]:[Dimanche]])</f>
        <v>0</v>
      </c>
      <c r="Q362" s="14">
        <f>COUNTIF(Tableau517[[#This Row],[Lundi]:[Dimanche]],"&gt;=100")*1000</f>
        <v>0</v>
      </c>
      <c r="R362" s="14">
        <f t="shared" si="10"/>
        <v>0</v>
      </c>
      <c r="S362" s="14">
        <f t="shared" si="11"/>
        <v>0</v>
      </c>
      <c r="T362" s="15" t="str">
        <f>IF(Tableau517[[#This Row],[Matricule]]&gt;1,IF(COUNTIF(Tableau517[DateMatricule],Tableau517[[#This Row],[DateMatricule]])&gt;1,"Doublon",""),"")</f>
        <v/>
      </c>
    </row>
    <row r="363" spans="1:20" x14ac:dyDescent="0.25">
      <c r="A363" s="11" t="str">
        <f>IF(Tableau517[[#This Row],[Semaine]]="","",VLOOKUP(Tableau517[[#This Row],[Semaine]],Listes!$A:$B,2,FALSE))</f>
        <v/>
      </c>
      <c r="B363" s="11" t="str">
        <f>IF(ISBLANK(Tableau517[[#This Row],[Matricule]]),"",VLOOKUP(Tableau517[[#This Row],[Matricule]],#REF!,2,FALSE))</f>
        <v/>
      </c>
      <c r="C363" s="11" t="str">
        <f>IF(ISBLANK(Tableau517[[#This Row],[Matricule]]),"",VLOOKUP(Tableau517[[#This Row],[Matricule]],#REF!,3,FALSE))</f>
        <v/>
      </c>
      <c r="D363" s="11" t="str">
        <f>CONCATENATE(Tableau517[[#This Row],[Semaine]],Tableau517[[#This Row],[Matricule]])</f>
        <v/>
      </c>
      <c r="H363" s="8"/>
      <c r="I363" s="8"/>
      <c r="J363" s="8"/>
      <c r="K363" s="8"/>
      <c r="L363" s="8"/>
      <c r="M363" s="8"/>
      <c r="N363" s="8"/>
      <c r="O363" s="14">
        <f>COUNTIF(Tableau517[[#This Row],[Lundi]:[Dimanche]],"&gt;0")</f>
        <v>0</v>
      </c>
      <c r="P363" s="14">
        <f>SUM(Tableau517[[#This Row],[Lundi]:[Dimanche]])</f>
        <v>0</v>
      </c>
      <c r="Q363" s="14">
        <f>COUNTIF(Tableau517[[#This Row],[Lundi]:[Dimanche]],"&gt;=100")*1000</f>
        <v>0</v>
      </c>
      <c r="R363" s="14">
        <f t="shared" si="10"/>
        <v>0</v>
      </c>
      <c r="S363" s="14">
        <f t="shared" si="11"/>
        <v>0</v>
      </c>
      <c r="T363" s="15" t="str">
        <f>IF(Tableau517[[#This Row],[Matricule]]&gt;1,IF(COUNTIF(Tableau517[DateMatricule],Tableau517[[#This Row],[DateMatricule]])&gt;1,"Doublon",""),"")</f>
        <v/>
      </c>
    </row>
    <row r="364" spans="1:20" x14ac:dyDescent="0.25">
      <c r="A364" s="11" t="str">
        <f>IF(Tableau517[[#This Row],[Semaine]]="","",VLOOKUP(Tableau517[[#This Row],[Semaine]],Listes!$A:$B,2,FALSE))</f>
        <v/>
      </c>
      <c r="B364" s="11" t="str">
        <f>IF(ISBLANK(Tableau517[[#This Row],[Matricule]]),"",VLOOKUP(Tableau517[[#This Row],[Matricule]],#REF!,2,FALSE))</f>
        <v/>
      </c>
      <c r="C364" s="11" t="str">
        <f>IF(ISBLANK(Tableau517[[#This Row],[Matricule]]),"",VLOOKUP(Tableau517[[#This Row],[Matricule]],#REF!,3,FALSE))</f>
        <v/>
      </c>
      <c r="D364" s="11" t="str">
        <f>CONCATENATE(Tableau517[[#This Row],[Semaine]],Tableau517[[#This Row],[Matricule]])</f>
        <v/>
      </c>
      <c r="H364" s="8"/>
      <c r="I364" s="8"/>
      <c r="J364" s="8"/>
      <c r="K364" s="8"/>
      <c r="L364" s="8"/>
      <c r="M364" s="8"/>
      <c r="N364" s="8"/>
      <c r="O364" s="14">
        <f>COUNTIF(Tableau517[[#This Row],[Lundi]:[Dimanche]],"&gt;0")</f>
        <v>0</v>
      </c>
      <c r="P364" s="14">
        <f>SUM(Tableau517[[#This Row],[Lundi]:[Dimanche]])</f>
        <v>0</v>
      </c>
      <c r="Q364" s="14">
        <f>COUNTIF(Tableau517[[#This Row],[Lundi]:[Dimanche]],"&gt;=100")*1000</f>
        <v>0</v>
      </c>
      <c r="R364" s="14">
        <f t="shared" si="10"/>
        <v>0</v>
      </c>
      <c r="S364" s="14">
        <f t="shared" si="11"/>
        <v>0</v>
      </c>
      <c r="T364" s="15" t="str">
        <f>IF(Tableau517[[#This Row],[Matricule]]&gt;1,IF(COUNTIF(Tableau517[DateMatricule],Tableau517[[#This Row],[DateMatricule]])&gt;1,"Doublon",""),"")</f>
        <v/>
      </c>
    </row>
    <row r="365" spans="1:20" x14ac:dyDescent="0.25">
      <c r="A365" s="11" t="str">
        <f>IF(Tableau517[[#This Row],[Semaine]]="","",VLOOKUP(Tableau517[[#This Row],[Semaine]],Listes!$A:$B,2,FALSE))</f>
        <v/>
      </c>
      <c r="B365" s="11" t="str">
        <f>IF(ISBLANK(Tableau517[[#This Row],[Matricule]]),"",VLOOKUP(Tableau517[[#This Row],[Matricule]],#REF!,2,FALSE))</f>
        <v/>
      </c>
      <c r="C365" s="11" t="str">
        <f>IF(ISBLANK(Tableau517[[#This Row],[Matricule]]),"",VLOOKUP(Tableau517[[#This Row],[Matricule]],#REF!,3,FALSE))</f>
        <v/>
      </c>
      <c r="D365" s="11" t="str">
        <f>CONCATENATE(Tableau517[[#This Row],[Semaine]],Tableau517[[#This Row],[Matricule]])</f>
        <v/>
      </c>
      <c r="H365" s="8"/>
      <c r="I365" s="8"/>
      <c r="J365" s="8"/>
      <c r="K365" s="8"/>
      <c r="L365" s="8"/>
      <c r="M365" s="8"/>
      <c r="N365" s="8"/>
      <c r="O365" s="14">
        <f>COUNTIF(Tableau517[[#This Row],[Lundi]:[Dimanche]],"&gt;0")</f>
        <v>0</v>
      </c>
      <c r="P365" s="14">
        <f>SUM(Tableau517[[#This Row],[Lundi]:[Dimanche]])</f>
        <v>0</v>
      </c>
      <c r="Q365" s="14">
        <f>COUNTIF(Tableau517[[#This Row],[Lundi]:[Dimanche]],"&gt;=100")*1000</f>
        <v>0</v>
      </c>
      <c r="R365" s="14">
        <f t="shared" si="10"/>
        <v>0</v>
      </c>
      <c r="S365" s="14">
        <f t="shared" si="11"/>
        <v>0</v>
      </c>
      <c r="T365" s="15" t="str">
        <f>IF(Tableau517[[#This Row],[Matricule]]&gt;1,IF(COUNTIF(Tableau517[DateMatricule],Tableau517[[#This Row],[DateMatricule]])&gt;1,"Doublon",""),"")</f>
        <v/>
      </c>
    </row>
    <row r="366" spans="1:20" x14ac:dyDescent="0.25">
      <c r="A366" s="11" t="str">
        <f>IF(Tableau517[[#This Row],[Semaine]]="","",VLOOKUP(Tableau517[[#This Row],[Semaine]],Listes!$A:$B,2,FALSE))</f>
        <v/>
      </c>
      <c r="B366" s="11" t="str">
        <f>IF(ISBLANK(Tableau517[[#This Row],[Matricule]]),"",VLOOKUP(Tableau517[[#This Row],[Matricule]],#REF!,2,FALSE))</f>
        <v/>
      </c>
      <c r="C366" s="11" t="str">
        <f>IF(ISBLANK(Tableau517[[#This Row],[Matricule]]),"",VLOOKUP(Tableau517[[#This Row],[Matricule]],#REF!,3,FALSE))</f>
        <v/>
      </c>
      <c r="D366" s="11" t="str">
        <f>CONCATENATE(Tableau517[[#This Row],[Semaine]],Tableau517[[#This Row],[Matricule]])</f>
        <v/>
      </c>
      <c r="H366" s="8"/>
      <c r="I366" s="8"/>
      <c r="J366" s="8"/>
      <c r="K366" s="8"/>
      <c r="L366" s="8"/>
      <c r="M366" s="8"/>
      <c r="N366" s="8"/>
      <c r="O366" s="14">
        <f>COUNTIF(Tableau517[[#This Row],[Lundi]:[Dimanche]],"&gt;0")</f>
        <v>0</v>
      </c>
      <c r="P366" s="14">
        <f>SUM(Tableau517[[#This Row],[Lundi]:[Dimanche]])</f>
        <v>0</v>
      </c>
      <c r="Q366" s="14">
        <f>COUNTIF(Tableau517[[#This Row],[Lundi]:[Dimanche]],"&gt;=100")*1000</f>
        <v>0</v>
      </c>
      <c r="R366" s="14">
        <f t="shared" si="10"/>
        <v>0</v>
      </c>
      <c r="S366" s="14">
        <f t="shared" si="11"/>
        <v>0</v>
      </c>
      <c r="T366" s="15" t="str">
        <f>IF(Tableau517[[#This Row],[Matricule]]&gt;1,IF(COUNTIF(Tableau517[DateMatricule],Tableau517[[#This Row],[DateMatricule]])&gt;1,"Doublon",""),"")</f>
        <v/>
      </c>
    </row>
    <row r="367" spans="1:20" x14ac:dyDescent="0.25">
      <c r="A367" s="11" t="str">
        <f>IF(Tableau517[[#This Row],[Semaine]]="","",VLOOKUP(Tableau517[[#This Row],[Semaine]],Listes!$A:$B,2,FALSE))</f>
        <v/>
      </c>
      <c r="B367" s="11" t="str">
        <f>IF(ISBLANK(Tableau517[[#This Row],[Matricule]]),"",VLOOKUP(Tableau517[[#This Row],[Matricule]],#REF!,2,FALSE))</f>
        <v/>
      </c>
      <c r="C367" s="11" t="str">
        <f>IF(ISBLANK(Tableau517[[#This Row],[Matricule]]),"",VLOOKUP(Tableau517[[#This Row],[Matricule]],#REF!,3,FALSE))</f>
        <v/>
      </c>
      <c r="D367" s="11" t="str">
        <f>CONCATENATE(Tableau517[[#This Row],[Semaine]],Tableau517[[#This Row],[Matricule]])</f>
        <v/>
      </c>
      <c r="H367" s="8"/>
      <c r="I367" s="8"/>
      <c r="J367" s="8"/>
      <c r="K367" s="8"/>
      <c r="L367" s="8"/>
      <c r="M367" s="8"/>
      <c r="N367" s="8"/>
      <c r="O367" s="14">
        <f>COUNTIF(Tableau517[[#This Row],[Lundi]:[Dimanche]],"&gt;0")</f>
        <v>0</v>
      </c>
      <c r="P367" s="14">
        <f>SUM(Tableau517[[#This Row],[Lundi]:[Dimanche]])</f>
        <v>0</v>
      </c>
      <c r="Q367" s="14">
        <f>COUNTIF(Tableau517[[#This Row],[Lundi]:[Dimanche]],"&gt;=100")*1000</f>
        <v>0</v>
      </c>
      <c r="R367" s="14">
        <f t="shared" si="10"/>
        <v>0</v>
      </c>
      <c r="S367" s="14">
        <f t="shared" si="11"/>
        <v>0</v>
      </c>
      <c r="T367" s="15" t="str">
        <f>IF(Tableau517[[#This Row],[Matricule]]&gt;1,IF(COUNTIF(Tableau517[DateMatricule],Tableau517[[#This Row],[DateMatricule]])&gt;1,"Doublon",""),"")</f>
        <v/>
      </c>
    </row>
    <row r="368" spans="1:20" x14ac:dyDescent="0.25">
      <c r="A368" s="11" t="str">
        <f>IF(Tableau517[[#This Row],[Semaine]]="","",VLOOKUP(Tableau517[[#This Row],[Semaine]],Listes!$A:$B,2,FALSE))</f>
        <v/>
      </c>
      <c r="B368" s="11" t="str">
        <f>IF(ISBLANK(Tableau517[[#This Row],[Matricule]]),"",VLOOKUP(Tableau517[[#This Row],[Matricule]],#REF!,2,FALSE))</f>
        <v/>
      </c>
      <c r="C368" s="11" t="str">
        <f>IF(ISBLANK(Tableau517[[#This Row],[Matricule]]),"",VLOOKUP(Tableau517[[#This Row],[Matricule]],#REF!,3,FALSE))</f>
        <v/>
      </c>
      <c r="D368" s="11" t="str">
        <f>CONCATENATE(Tableau517[[#This Row],[Semaine]],Tableau517[[#This Row],[Matricule]])</f>
        <v/>
      </c>
      <c r="H368" s="8"/>
      <c r="I368" s="8"/>
      <c r="J368" s="8"/>
      <c r="K368" s="8"/>
      <c r="L368" s="8"/>
      <c r="M368" s="8"/>
      <c r="N368" s="8"/>
      <c r="O368" s="14">
        <f>COUNTIF(Tableau517[[#This Row],[Lundi]:[Dimanche]],"&gt;0")</f>
        <v>0</v>
      </c>
      <c r="P368" s="14">
        <f>SUM(Tableau517[[#This Row],[Lundi]:[Dimanche]])</f>
        <v>0</v>
      </c>
      <c r="Q368" s="14">
        <f>COUNTIF(Tableau517[[#This Row],[Lundi]:[Dimanche]],"&gt;=100")*1000</f>
        <v>0</v>
      </c>
      <c r="R368" s="14">
        <f t="shared" si="10"/>
        <v>0</v>
      </c>
      <c r="S368" s="14">
        <f t="shared" si="11"/>
        <v>0</v>
      </c>
      <c r="T368" s="15" t="str">
        <f>IF(Tableau517[[#This Row],[Matricule]]&gt;1,IF(COUNTIF(Tableau517[DateMatricule],Tableau517[[#This Row],[DateMatricule]])&gt;1,"Doublon",""),"")</f>
        <v/>
      </c>
    </row>
    <row r="369" spans="1:20" x14ac:dyDescent="0.25">
      <c r="A369" s="11" t="str">
        <f>IF(Tableau517[[#This Row],[Semaine]]="","",VLOOKUP(Tableau517[[#This Row],[Semaine]],Listes!$A:$B,2,FALSE))</f>
        <v/>
      </c>
      <c r="B369" s="11" t="str">
        <f>IF(ISBLANK(Tableau517[[#This Row],[Matricule]]),"",VLOOKUP(Tableau517[[#This Row],[Matricule]],#REF!,2,FALSE))</f>
        <v/>
      </c>
      <c r="C369" s="11" t="str">
        <f>IF(ISBLANK(Tableau517[[#This Row],[Matricule]]),"",VLOOKUP(Tableau517[[#This Row],[Matricule]],#REF!,3,FALSE))</f>
        <v/>
      </c>
      <c r="D369" s="11" t="str">
        <f>CONCATENATE(Tableau517[[#This Row],[Semaine]],Tableau517[[#This Row],[Matricule]])</f>
        <v/>
      </c>
      <c r="H369" s="8"/>
      <c r="I369" s="8"/>
      <c r="J369" s="8"/>
      <c r="K369" s="8"/>
      <c r="L369" s="8"/>
      <c r="M369" s="8"/>
      <c r="N369" s="8"/>
      <c r="O369" s="14">
        <f>COUNTIF(Tableau517[[#This Row],[Lundi]:[Dimanche]],"&gt;0")</f>
        <v>0</v>
      </c>
      <c r="P369" s="14">
        <f>SUM(Tableau517[[#This Row],[Lundi]:[Dimanche]])</f>
        <v>0</v>
      </c>
      <c r="Q369" s="14">
        <f>COUNTIF(Tableau517[[#This Row],[Lundi]:[Dimanche]],"&gt;=100")*1000</f>
        <v>0</v>
      </c>
      <c r="R369" s="14">
        <f t="shared" si="10"/>
        <v>0</v>
      </c>
      <c r="S369" s="14">
        <f t="shared" si="11"/>
        <v>0</v>
      </c>
      <c r="T369" s="15" t="str">
        <f>IF(Tableau517[[#This Row],[Matricule]]&gt;1,IF(COUNTIF(Tableau517[DateMatricule],Tableau517[[#This Row],[DateMatricule]])&gt;1,"Doublon",""),"")</f>
        <v/>
      </c>
    </row>
    <row r="370" spans="1:20" x14ac:dyDescent="0.25">
      <c r="A370" s="11" t="str">
        <f>IF(Tableau517[[#This Row],[Semaine]]="","",VLOOKUP(Tableau517[[#This Row],[Semaine]],Listes!$A:$B,2,FALSE))</f>
        <v/>
      </c>
      <c r="B370" s="11" t="str">
        <f>IF(ISBLANK(Tableau517[[#This Row],[Matricule]]),"",VLOOKUP(Tableau517[[#This Row],[Matricule]],#REF!,2,FALSE))</f>
        <v/>
      </c>
      <c r="C370" s="11" t="str">
        <f>IF(ISBLANK(Tableau517[[#This Row],[Matricule]]),"",VLOOKUP(Tableau517[[#This Row],[Matricule]],#REF!,3,FALSE))</f>
        <v/>
      </c>
      <c r="D370" s="11" t="str">
        <f>CONCATENATE(Tableau517[[#This Row],[Semaine]],Tableau517[[#This Row],[Matricule]])</f>
        <v/>
      </c>
      <c r="H370" s="8"/>
      <c r="I370" s="8"/>
      <c r="J370" s="8"/>
      <c r="K370" s="8"/>
      <c r="L370" s="8"/>
      <c r="M370" s="8"/>
      <c r="N370" s="8"/>
      <c r="O370" s="14">
        <f>COUNTIF(Tableau517[[#This Row],[Lundi]:[Dimanche]],"&gt;0")</f>
        <v>0</v>
      </c>
      <c r="P370" s="14">
        <f>SUM(Tableau517[[#This Row],[Lundi]:[Dimanche]])</f>
        <v>0</v>
      </c>
      <c r="Q370" s="14">
        <f>COUNTIF(Tableau517[[#This Row],[Lundi]:[Dimanche]],"&gt;=100")*1000</f>
        <v>0</v>
      </c>
      <c r="R370" s="14">
        <f t="shared" si="10"/>
        <v>0</v>
      </c>
      <c r="S370" s="14">
        <f t="shared" si="11"/>
        <v>0</v>
      </c>
      <c r="T370" s="15" t="str">
        <f>IF(Tableau517[[#This Row],[Matricule]]&gt;1,IF(COUNTIF(Tableau517[DateMatricule],Tableau517[[#This Row],[DateMatricule]])&gt;1,"Doublon",""),"")</f>
        <v/>
      </c>
    </row>
    <row r="371" spans="1:20" x14ac:dyDescent="0.25">
      <c r="A371" s="11" t="str">
        <f>IF(Tableau517[[#This Row],[Semaine]]="","",VLOOKUP(Tableau517[[#This Row],[Semaine]],Listes!$A:$B,2,FALSE))</f>
        <v/>
      </c>
      <c r="B371" s="11" t="str">
        <f>IF(ISBLANK(Tableau517[[#This Row],[Matricule]]),"",VLOOKUP(Tableau517[[#This Row],[Matricule]],#REF!,2,FALSE))</f>
        <v/>
      </c>
      <c r="C371" s="11" t="str">
        <f>IF(ISBLANK(Tableau517[[#This Row],[Matricule]]),"",VLOOKUP(Tableau517[[#This Row],[Matricule]],#REF!,3,FALSE))</f>
        <v/>
      </c>
      <c r="D371" s="11" t="str">
        <f>CONCATENATE(Tableau517[[#This Row],[Semaine]],Tableau517[[#This Row],[Matricule]])</f>
        <v/>
      </c>
      <c r="H371" s="8"/>
      <c r="I371" s="8"/>
      <c r="J371" s="8"/>
      <c r="K371" s="8"/>
      <c r="L371" s="8"/>
      <c r="M371" s="8"/>
      <c r="N371" s="8"/>
      <c r="O371" s="14">
        <f>COUNTIF(Tableau517[[#This Row],[Lundi]:[Dimanche]],"&gt;0")</f>
        <v>0</v>
      </c>
      <c r="P371" s="14">
        <f>SUM(Tableau517[[#This Row],[Lundi]:[Dimanche]])</f>
        <v>0</v>
      </c>
      <c r="Q371" s="14">
        <f>COUNTIF(Tableau517[[#This Row],[Lundi]:[Dimanche]],"&gt;=100")*1000</f>
        <v>0</v>
      </c>
      <c r="R371" s="14">
        <f t="shared" si="10"/>
        <v>0</v>
      </c>
      <c r="S371" s="14">
        <f t="shared" si="11"/>
        <v>0</v>
      </c>
      <c r="T371" s="15" t="str">
        <f>IF(Tableau517[[#This Row],[Matricule]]&gt;1,IF(COUNTIF(Tableau517[DateMatricule],Tableau517[[#This Row],[DateMatricule]])&gt;1,"Doublon",""),"")</f>
        <v/>
      </c>
    </row>
    <row r="372" spans="1:20" x14ac:dyDescent="0.25">
      <c r="A372" s="11" t="str">
        <f>IF(Tableau517[[#This Row],[Semaine]]="","",VLOOKUP(Tableau517[[#This Row],[Semaine]],Listes!$A:$B,2,FALSE))</f>
        <v/>
      </c>
      <c r="B372" s="11" t="str">
        <f>IF(ISBLANK(Tableau517[[#This Row],[Matricule]]),"",VLOOKUP(Tableau517[[#This Row],[Matricule]],#REF!,2,FALSE))</f>
        <v/>
      </c>
      <c r="C372" s="11" t="str">
        <f>IF(ISBLANK(Tableau517[[#This Row],[Matricule]]),"",VLOOKUP(Tableau517[[#This Row],[Matricule]],#REF!,3,FALSE))</f>
        <v/>
      </c>
      <c r="D372" s="11" t="str">
        <f>CONCATENATE(Tableau517[[#This Row],[Semaine]],Tableau517[[#This Row],[Matricule]])</f>
        <v/>
      </c>
      <c r="H372" s="8"/>
      <c r="I372" s="8"/>
      <c r="J372" s="8"/>
      <c r="K372" s="8"/>
      <c r="L372" s="8"/>
      <c r="M372" s="8"/>
      <c r="N372" s="8"/>
      <c r="O372" s="14">
        <f>COUNTIF(Tableau517[[#This Row],[Lundi]:[Dimanche]],"&gt;0")</f>
        <v>0</v>
      </c>
      <c r="P372" s="14">
        <f>SUM(Tableau517[[#This Row],[Lundi]:[Dimanche]])</f>
        <v>0</v>
      </c>
      <c r="Q372" s="14">
        <f>COUNTIF(Tableau517[[#This Row],[Lundi]:[Dimanche]],"&gt;=100")*1000</f>
        <v>0</v>
      </c>
      <c r="R372" s="14">
        <f t="shared" si="10"/>
        <v>0</v>
      </c>
      <c r="S372" s="14">
        <f t="shared" si="11"/>
        <v>0</v>
      </c>
      <c r="T372" s="15" t="str">
        <f>IF(Tableau517[[#This Row],[Matricule]]&gt;1,IF(COUNTIF(Tableau517[DateMatricule],Tableau517[[#This Row],[DateMatricule]])&gt;1,"Doublon",""),"")</f>
        <v/>
      </c>
    </row>
    <row r="373" spans="1:20" x14ac:dyDescent="0.25">
      <c r="A373" s="11" t="str">
        <f>IF(Tableau517[[#This Row],[Semaine]]="","",VLOOKUP(Tableau517[[#This Row],[Semaine]],Listes!$A:$B,2,FALSE))</f>
        <v/>
      </c>
      <c r="B373" s="11" t="str">
        <f>IF(ISBLANK(Tableau517[[#This Row],[Matricule]]),"",VLOOKUP(Tableau517[[#This Row],[Matricule]],#REF!,2,FALSE))</f>
        <v/>
      </c>
      <c r="C373" s="11" t="str">
        <f>IF(ISBLANK(Tableau517[[#This Row],[Matricule]]),"",VLOOKUP(Tableau517[[#This Row],[Matricule]],#REF!,3,FALSE))</f>
        <v/>
      </c>
      <c r="D373" s="11" t="str">
        <f>CONCATENATE(Tableau517[[#This Row],[Semaine]],Tableau517[[#This Row],[Matricule]])</f>
        <v/>
      </c>
      <c r="H373" s="8"/>
      <c r="I373" s="8"/>
      <c r="J373" s="8"/>
      <c r="K373" s="8"/>
      <c r="L373" s="8"/>
      <c r="M373" s="8"/>
      <c r="N373" s="8"/>
      <c r="O373" s="14">
        <f>COUNTIF(Tableau517[[#This Row],[Lundi]:[Dimanche]],"&gt;0")</f>
        <v>0</v>
      </c>
      <c r="P373" s="14">
        <f>SUM(Tableau517[[#This Row],[Lundi]:[Dimanche]])</f>
        <v>0</v>
      </c>
      <c r="Q373" s="14">
        <f>COUNTIF(Tableau517[[#This Row],[Lundi]:[Dimanche]],"&gt;=100")*1000</f>
        <v>0</v>
      </c>
      <c r="R373" s="14">
        <f t="shared" si="10"/>
        <v>0</v>
      </c>
      <c r="S373" s="14">
        <f t="shared" si="11"/>
        <v>0</v>
      </c>
      <c r="T373" s="15" t="str">
        <f>IF(Tableau517[[#This Row],[Matricule]]&gt;1,IF(COUNTIF(Tableau517[DateMatricule],Tableau517[[#This Row],[DateMatricule]])&gt;1,"Doublon",""),"")</f>
        <v/>
      </c>
    </row>
    <row r="374" spans="1:20" x14ac:dyDescent="0.25">
      <c r="A374" s="11" t="str">
        <f>IF(Tableau517[[#This Row],[Semaine]]="","",VLOOKUP(Tableau517[[#This Row],[Semaine]],Listes!$A:$B,2,FALSE))</f>
        <v/>
      </c>
      <c r="B374" s="11" t="str">
        <f>IF(ISBLANK(Tableau517[[#This Row],[Matricule]]),"",VLOOKUP(Tableau517[[#This Row],[Matricule]],#REF!,2,FALSE))</f>
        <v/>
      </c>
      <c r="C374" s="11" t="str">
        <f>IF(ISBLANK(Tableau517[[#This Row],[Matricule]]),"",VLOOKUP(Tableau517[[#This Row],[Matricule]],#REF!,3,FALSE))</f>
        <v/>
      </c>
      <c r="D374" s="11" t="str">
        <f>CONCATENATE(Tableau517[[#This Row],[Semaine]],Tableau517[[#This Row],[Matricule]])</f>
        <v/>
      </c>
      <c r="H374" s="8"/>
      <c r="I374" s="8"/>
      <c r="J374" s="8"/>
      <c r="K374" s="8"/>
      <c r="L374" s="8"/>
      <c r="M374" s="8"/>
      <c r="N374" s="8"/>
      <c r="O374" s="14">
        <f>COUNTIF(Tableau517[[#This Row],[Lundi]:[Dimanche]],"&gt;0")</f>
        <v>0</v>
      </c>
      <c r="P374" s="14">
        <f>SUM(Tableau517[[#This Row],[Lundi]:[Dimanche]])</f>
        <v>0</v>
      </c>
      <c r="Q374" s="14">
        <f>COUNTIF(Tableau517[[#This Row],[Lundi]:[Dimanche]],"&gt;=100")*1000</f>
        <v>0</v>
      </c>
      <c r="R374" s="14">
        <f t="shared" si="10"/>
        <v>0</v>
      </c>
      <c r="S374" s="14">
        <f t="shared" si="11"/>
        <v>0</v>
      </c>
      <c r="T374" s="15" t="str">
        <f>IF(Tableau517[[#This Row],[Matricule]]&gt;1,IF(COUNTIF(Tableau517[DateMatricule],Tableau517[[#This Row],[DateMatricule]])&gt;1,"Doublon",""),"")</f>
        <v/>
      </c>
    </row>
    <row r="375" spans="1:20" x14ac:dyDescent="0.25">
      <c r="A375" s="11" t="str">
        <f>IF(Tableau517[[#This Row],[Semaine]]="","",VLOOKUP(Tableau517[[#This Row],[Semaine]],Listes!$A:$B,2,FALSE))</f>
        <v/>
      </c>
      <c r="B375" s="11" t="str">
        <f>IF(ISBLANK(Tableau517[[#This Row],[Matricule]]),"",VLOOKUP(Tableau517[[#This Row],[Matricule]],#REF!,2,FALSE))</f>
        <v/>
      </c>
      <c r="C375" s="11" t="str">
        <f>IF(ISBLANK(Tableau517[[#This Row],[Matricule]]),"",VLOOKUP(Tableau517[[#This Row],[Matricule]],#REF!,3,FALSE))</f>
        <v/>
      </c>
      <c r="D375" s="11" t="str">
        <f>CONCATENATE(Tableau517[[#This Row],[Semaine]],Tableau517[[#This Row],[Matricule]])</f>
        <v/>
      </c>
      <c r="H375" s="8"/>
      <c r="I375" s="8"/>
      <c r="J375" s="8"/>
      <c r="K375" s="8"/>
      <c r="L375" s="8"/>
      <c r="M375" s="8"/>
      <c r="N375" s="8"/>
      <c r="O375" s="14">
        <f>COUNTIF(Tableau517[[#This Row],[Lundi]:[Dimanche]],"&gt;0")</f>
        <v>0</v>
      </c>
      <c r="P375" s="14">
        <f>SUM(Tableau517[[#This Row],[Lundi]:[Dimanche]])</f>
        <v>0</v>
      </c>
      <c r="Q375" s="14">
        <f>COUNTIF(Tableau517[[#This Row],[Lundi]:[Dimanche]],"&gt;=100")*1000</f>
        <v>0</v>
      </c>
      <c r="R375" s="14">
        <f t="shared" si="10"/>
        <v>0</v>
      </c>
      <c r="S375" s="14">
        <f t="shared" si="11"/>
        <v>0</v>
      </c>
      <c r="T375" s="15" t="str">
        <f>IF(Tableau517[[#This Row],[Matricule]]&gt;1,IF(COUNTIF(Tableau517[DateMatricule],Tableau517[[#This Row],[DateMatricule]])&gt;1,"Doublon",""),"")</f>
        <v/>
      </c>
    </row>
    <row r="376" spans="1:20" x14ac:dyDescent="0.25">
      <c r="A376" s="11" t="str">
        <f>IF(Tableau517[[#This Row],[Semaine]]="","",VLOOKUP(Tableau517[[#This Row],[Semaine]],Listes!$A:$B,2,FALSE))</f>
        <v/>
      </c>
      <c r="B376" s="11" t="str">
        <f>IF(ISBLANK(Tableau517[[#This Row],[Matricule]]),"",VLOOKUP(Tableau517[[#This Row],[Matricule]],#REF!,2,FALSE))</f>
        <v/>
      </c>
      <c r="C376" s="11" t="str">
        <f>IF(ISBLANK(Tableau517[[#This Row],[Matricule]]),"",VLOOKUP(Tableau517[[#This Row],[Matricule]],#REF!,3,FALSE))</f>
        <v/>
      </c>
      <c r="D376" s="11" t="str">
        <f>CONCATENATE(Tableau517[[#This Row],[Semaine]],Tableau517[[#This Row],[Matricule]])</f>
        <v/>
      </c>
      <c r="H376" s="8"/>
      <c r="I376" s="8"/>
      <c r="J376" s="8"/>
      <c r="K376" s="8"/>
      <c r="L376" s="8"/>
      <c r="M376" s="8"/>
      <c r="N376" s="8"/>
      <c r="O376" s="14">
        <f>COUNTIF(Tableau517[[#This Row],[Lundi]:[Dimanche]],"&gt;0")</f>
        <v>0</v>
      </c>
      <c r="P376" s="14">
        <f>SUM(Tableau517[[#This Row],[Lundi]:[Dimanche]])</f>
        <v>0</v>
      </c>
      <c r="Q376" s="14">
        <f>COUNTIF(Tableau517[[#This Row],[Lundi]:[Dimanche]],"&gt;=100")*1000</f>
        <v>0</v>
      </c>
      <c r="R376" s="14">
        <f t="shared" si="10"/>
        <v>0</v>
      </c>
      <c r="S376" s="14">
        <f t="shared" si="11"/>
        <v>0</v>
      </c>
      <c r="T376" s="15" t="str">
        <f>IF(Tableau517[[#This Row],[Matricule]]&gt;1,IF(COUNTIF(Tableau517[DateMatricule],Tableau517[[#This Row],[DateMatricule]])&gt;1,"Doublon",""),"")</f>
        <v/>
      </c>
    </row>
    <row r="377" spans="1:20" x14ac:dyDescent="0.25">
      <c r="A377" s="11" t="str">
        <f>IF(Tableau517[[#This Row],[Semaine]]="","",VLOOKUP(Tableau517[[#This Row],[Semaine]],Listes!$A:$B,2,FALSE))</f>
        <v/>
      </c>
      <c r="B377" s="11" t="str">
        <f>IF(ISBLANK(Tableau517[[#This Row],[Matricule]]),"",VLOOKUP(Tableau517[[#This Row],[Matricule]],#REF!,2,FALSE))</f>
        <v/>
      </c>
      <c r="C377" s="11" t="str">
        <f>IF(ISBLANK(Tableau517[[#This Row],[Matricule]]),"",VLOOKUP(Tableau517[[#This Row],[Matricule]],#REF!,3,FALSE))</f>
        <v/>
      </c>
      <c r="D377" s="11" t="str">
        <f>CONCATENATE(Tableau517[[#This Row],[Semaine]],Tableau517[[#This Row],[Matricule]])</f>
        <v/>
      </c>
      <c r="H377" s="8"/>
      <c r="I377" s="8"/>
      <c r="J377" s="8"/>
      <c r="K377" s="8"/>
      <c r="L377" s="8"/>
      <c r="M377" s="8"/>
      <c r="N377" s="8"/>
      <c r="O377" s="14">
        <f>COUNTIF(Tableau517[[#This Row],[Lundi]:[Dimanche]],"&gt;0")</f>
        <v>0</v>
      </c>
      <c r="P377" s="14">
        <f>SUM(Tableau517[[#This Row],[Lundi]:[Dimanche]])</f>
        <v>0</v>
      </c>
      <c r="Q377" s="14">
        <f>COUNTIF(Tableau517[[#This Row],[Lundi]:[Dimanche]],"&gt;=100")*1000</f>
        <v>0</v>
      </c>
      <c r="R377" s="14">
        <f t="shared" si="10"/>
        <v>0</v>
      </c>
      <c r="S377" s="14">
        <f t="shared" si="11"/>
        <v>0</v>
      </c>
      <c r="T377" s="15" t="str">
        <f>IF(Tableau517[[#This Row],[Matricule]]&gt;1,IF(COUNTIF(Tableau517[DateMatricule],Tableau517[[#This Row],[DateMatricule]])&gt;1,"Doublon",""),"")</f>
        <v/>
      </c>
    </row>
    <row r="378" spans="1:20" x14ac:dyDescent="0.25">
      <c r="A378" s="11" t="str">
        <f>IF(Tableau517[[#This Row],[Semaine]]="","",VLOOKUP(Tableau517[[#This Row],[Semaine]],Listes!$A:$B,2,FALSE))</f>
        <v/>
      </c>
      <c r="B378" s="11" t="str">
        <f>IF(ISBLANK(Tableau517[[#This Row],[Matricule]]),"",VLOOKUP(Tableau517[[#This Row],[Matricule]],#REF!,2,FALSE))</f>
        <v/>
      </c>
      <c r="C378" s="11" t="str">
        <f>IF(ISBLANK(Tableau517[[#This Row],[Matricule]]),"",VLOOKUP(Tableau517[[#This Row],[Matricule]],#REF!,3,FALSE))</f>
        <v/>
      </c>
      <c r="D378" s="11" t="str">
        <f>CONCATENATE(Tableau517[[#This Row],[Semaine]],Tableau517[[#This Row],[Matricule]])</f>
        <v/>
      </c>
      <c r="H378" s="8"/>
      <c r="I378" s="8"/>
      <c r="J378" s="8"/>
      <c r="K378" s="8"/>
      <c r="L378" s="8"/>
      <c r="M378" s="8"/>
      <c r="N378" s="8"/>
      <c r="O378" s="14">
        <f>COUNTIF(Tableau517[[#This Row],[Lundi]:[Dimanche]],"&gt;0")</f>
        <v>0</v>
      </c>
      <c r="P378" s="14">
        <f>SUM(Tableau517[[#This Row],[Lundi]:[Dimanche]])</f>
        <v>0</v>
      </c>
      <c r="Q378" s="14">
        <f>COUNTIF(Tableau517[[#This Row],[Lundi]:[Dimanche]],"&gt;=100")*1000</f>
        <v>0</v>
      </c>
      <c r="R378" s="14">
        <f t="shared" si="10"/>
        <v>0</v>
      </c>
      <c r="S378" s="14">
        <f t="shared" si="11"/>
        <v>0</v>
      </c>
      <c r="T378" s="15" t="str">
        <f>IF(Tableau517[[#This Row],[Matricule]]&gt;1,IF(COUNTIF(Tableau517[DateMatricule],Tableau517[[#This Row],[DateMatricule]])&gt;1,"Doublon",""),"")</f>
        <v/>
      </c>
    </row>
    <row r="379" spans="1:20" x14ac:dyDescent="0.25">
      <c r="A379" s="11" t="str">
        <f>IF(Tableau517[[#This Row],[Semaine]]="","",VLOOKUP(Tableau517[[#This Row],[Semaine]],Listes!$A:$B,2,FALSE))</f>
        <v/>
      </c>
      <c r="B379" s="11" t="str">
        <f>IF(ISBLANK(Tableau517[[#This Row],[Matricule]]),"",VLOOKUP(Tableau517[[#This Row],[Matricule]],#REF!,2,FALSE))</f>
        <v/>
      </c>
      <c r="C379" s="11" t="str">
        <f>IF(ISBLANK(Tableau517[[#This Row],[Matricule]]),"",VLOOKUP(Tableau517[[#This Row],[Matricule]],#REF!,3,FALSE))</f>
        <v/>
      </c>
      <c r="D379" s="11" t="str">
        <f>CONCATENATE(Tableau517[[#This Row],[Semaine]],Tableau517[[#This Row],[Matricule]])</f>
        <v/>
      </c>
      <c r="H379" s="8"/>
      <c r="I379" s="8"/>
      <c r="J379" s="8"/>
      <c r="K379" s="8"/>
      <c r="L379" s="8"/>
      <c r="M379" s="8"/>
      <c r="N379" s="8"/>
      <c r="O379" s="14">
        <f>COUNTIF(Tableau517[[#This Row],[Lundi]:[Dimanche]],"&gt;0")</f>
        <v>0</v>
      </c>
      <c r="P379" s="14">
        <f>SUM(Tableau517[[#This Row],[Lundi]:[Dimanche]])</f>
        <v>0</v>
      </c>
      <c r="Q379" s="14">
        <f>COUNTIF(Tableau517[[#This Row],[Lundi]:[Dimanche]],"&gt;=100")*1000</f>
        <v>0</v>
      </c>
      <c r="R379" s="14">
        <f t="shared" si="10"/>
        <v>0</v>
      </c>
      <c r="S379" s="14">
        <f t="shared" si="11"/>
        <v>0</v>
      </c>
      <c r="T379" s="15" t="str">
        <f>IF(Tableau517[[#This Row],[Matricule]]&gt;1,IF(COUNTIF(Tableau517[DateMatricule],Tableau517[[#This Row],[DateMatricule]])&gt;1,"Doublon",""),"")</f>
        <v/>
      </c>
    </row>
    <row r="380" spans="1:20" x14ac:dyDescent="0.25">
      <c r="A380" s="11" t="str">
        <f>IF(Tableau517[[#This Row],[Semaine]]="","",VLOOKUP(Tableau517[[#This Row],[Semaine]],Listes!$A:$B,2,FALSE))</f>
        <v/>
      </c>
      <c r="B380" s="11" t="str">
        <f>IF(ISBLANK(Tableau517[[#This Row],[Matricule]]),"",VLOOKUP(Tableau517[[#This Row],[Matricule]],#REF!,2,FALSE))</f>
        <v/>
      </c>
      <c r="C380" s="11" t="str">
        <f>IF(ISBLANK(Tableau517[[#This Row],[Matricule]]),"",VLOOKUP(Tableau517[[#This Row],[Matricule]],#REF!,3,FALSE))</f>
        <v/>
      </c>
      <c r="D380" s="11" t="str">
        <f>CONCATENATE(Tableau517[[#This Row],[Semaine]],Tableau517[[#This Row],[Matricule]])</f>
        <v/>
      </c>
      <c r="H380" s="8"/>
      <c r="I380" s="8"/>
      <c r="J380" s="8"/>
      <c r="K380" s="8"/>
      <c r="L380" s="8"/>
      <c r="M380" s="8"/>
      <c r="N380" s="8"/>
      <c r="O380" s="14">
        <f>COUNTIF(Tableau517[[#This Row],[Lundi]:[Dimanche]],"&gt;0")</f>
        <v>0</v>
      </c>
      <c r="P380" s="14">
        <f>SUM(Tableau517[[#This Row],[Lundi]:[Dimanche]])</f>
        <v>0</v>
      </c>
      <c r="Q380" s="14">
        <f>COUNTIF(Tableau517[[#This Row],[Lundi]:[Dimanche]],"&gt;=100")*1000</f>
        <v>0</v>
      </c>
      <c r="R380" s="14">
        <f t="shared" si="10"/>
        <v>0</v>
      </c>
      <c r="S380" s="14">
        <f t="shared" si="11"/>
        <v>0</v>
      </c>
      <c r="T380" s="15" t="str">
        <f>IF(Tableau517[[#This Row],[Matricule]]&gt;1,IF(COUNTIF(Tableau517[DateMatricule],Tableau517[[#This Row],[DateMatricule]])&gt;1,"Doublon",""),"")</f>
        <v/>
      </c>
    </row>
    <row r="381" spans="1:20" x14ac:dyDescent="0.25">
      <c r="A381" s="11" t="str">
        <f>IF(Tableau517[[#This Row],[Semaine]]="","",VLOOKUP(Tableau517[[#This Row],[Semaine]],Listes!$A:$B,2,FALSE))</f>
        <v/>
      </c>
      <c r="B381" s="11" t="str">
        <f>IF(ISBLANK(Tableau517[[#This Row],[Matricule]]),"",VLOOKUP(Tableau517[[#This Row],[Matricule]],#REF!,2,FALSE))</f>
        <v/>
      </c>
      <c r="C381" s="11" t="str">
        <f>IF(ISBLANK(Tableau517[[#This Row],[Matricule]]),"",VLOOKUP(Tableau517[[#This Row],[Matricule]],#REF!,3,FALSE))</f>
        <v/>
      </c>
      <c r="D381" s="11" t="str">
        <f>CONCATENATE(Tableau517[[#This Row],[Semaine]],Tableau517[[#This Row],[Matricule]])</f>
        <v/>
      </c>
      <c r="H381" s="8"/>
      <c r="I381" s="8"/>
      <c r="J381" s="8"/>
      <c r="K381" s="8"/>
      <c r="L381" s="8"/>
      <c r="M381" s="8"/>
      <c r="N381" s="8"/>
      <c r="O381" s="14">
        <f>COUNTIF(Tableau517[[#This Row],[Lundi]:[Dimanche]],"&gt;0")</f>
        <v>0</v>
      </c>
      <c r="P381" s="14">
        <f>SUM(Tableau517[[#This Row],[Lundi]:[Dimanche]])</f>
        <v>0</v>
      </c>
      <c r="Q381" s="14">
        <f>COUNTIF(Tableau517[[#This Row],[Lundi]:[Dimanche]],"&gt;=100")*1000</f>
        <v>0</v>
      </c>
      <c r="R381" s="14">
        <f t="shared" si="10"/>
        <v>0</v>
      </c>
      <c r="S381" s="14">
        <f t="shared" si="11"/>
        <v>0</v>
      </c>
      <c r="T381" s="15" t="str">
        <f>IF(Tableau517[[#This Row],[Matricule]]&gt;1,IF(COUNTIF(Tableau517[DateMatricule],Tableau517[[#This Row],[DateMatricule]])&gt;1,"Doublon",""),"")</f>
        <v/>
      </c>
    </row>
    <row r="382" spans="1:20" x14ac:dyDescent="0.25">
      <c r="A382" s="11" t="str">
        <f>IF(Tableau517[[#This Row],[Semaine]]="","",VLOOKUP(Tableau517[[#This Row],[Semaine]],Listes!$A:$B,2,FALSE))</f>
        <v/>
      </c>
      <c r="B382" s="11" t="str">
        <f>IF(ISBLANK(Tableau517[[#This Row],[Matricule]]),"",VLOOKUP(Tableau517[[#This Row],[Matricule]],#REF!,2,FALSE))</f>
        <v/>
      </c>
      <c r="C382" s="11" t="str">
        <f>IF(ISBLANK(Tableau517[[#This Row],[Matricule]]),"",VLOOKUP(Tableau517[[#This Row],[Matricule]],#REF!,3,FALSE))</f>
        <v/>
      </c>
      <c r="D382" s="11" t="str">
        <f>CONCATENATE(Tableau517[[#This Row],[Semaine]],Tableau517[[#This Row],[Matricule]])</f>
        <v/>
      </c>
      <c r="H382" s="8"/>
      <c r="I382" s="8"/>
      <c r="J382" s="8"/>
      <c r="K382" s="8"/>
      <c r="L382" s="8"/>
      <c r="M382" s="8"/>
      <c r="N382" s="8"/>
      <c r="O382" s="14">
        <f>COUNTIF(Tableau517[[#This Row],[Lundi]:[Dimanche]],"&gt;0")</f>
        <v>0</v>
      </c>
      <c r="P382" s="14">
        <f>SUM(Tableau517[[#This Row],[Lundi]:[Dimanche]])</f>
        <v>0</v>
      </c>
      <c r="Q382" s="14">
        <f>COUNTIF(Tableau517[[#This Row],[Lundi]:[Dimanche]],"&gt;=100")*1000</f>
        <v>0</v>
      </c>
      <c r="R382" s="14">
        <f t="shared" si="10"/>
        <v>0</v>
      </c>
      <c r="S382" s="14">
        <f t="shared" si="11"/>
        <v>0</v>
      </c>
      <c r="T382" s="15" t="str">
        <f>IF(Tableau517[[#This Row],[Matricule]]&gt;1,IF(COUNTIF(Tableau517[DateMatricule],Tableau517[[#This Row],[DateMatricule]])&gt;1,"Doublon",""),"")</f>
        <v/>
      </c>
    </row>
    <row r="383" spans="1:20" x14ac:dyDescent="0.25">
      <c r="A383" s="11" t="str">
        <f>IF(Tableau517[[#This Row],[Semaine]]="","",VLOOKUP(Tableau517[[#This Row],[Semaine]],Listes!$A:$B,2,FALSE))</f>
        <v/>
      </c>
      <c r="B383" s="11" t="str">
        <f>IF(ISBLANK(Tableau517[[#This Row],[Matricule]]),"",VLOOKUP(Tableau517[[#This Row],[Matricule]],#REF!,2,FALSE))</f>
        <v/>
      </c>
      <c r="C383" s="11" t="str">
        <f>IF(ISBLANK(Tableau517[[#This Row],[Matricule]]),"",VLOOKUP(Tableau517[[#This Row],[Matricule]],#REF!,3,FALSE))</f>
        <v/>
      </c>
      <c r="D383" s="11" t="str">
        <f>CONCATENATE(Tableau517[[#This Row],[Semaine]],Tableau517[[#This Row],[Matricule]])</f>
        <v/>
      </c>
      <c r="H383" s="8"/>
      <c r="I383" s="8"/>
      <c r="J383" s="8"/>
      <c r="K383" s="8"/>
      <c r="L383" s="8"/>
      <c r="M383" s="8"/>
      <c r="N383" s="8"/>
      <c r="O383" s="14">
        <f>COUNTIF(Tableau517[[#This Row],[Lundi]:[Dimanche]],"&gt;0")</f>
        <v>0</v>
      </c>
      <c r="P383" s="14">
        <f>SUM(Tableau517[[#This Row],[Lundi]:[Dimanche]])</f>
        <v>0</v>
      </c>
      <c r="Q383" s="14">
        <f>COUNTIF(Tableau517[[#This Row],[Lundi]:[Dimanche]],"&gt;=100")*1000</f>
        <v>0</v>
      </c>
      <c r="R383" s="14">
        <f t="shared" si="10"/>
        <v>0</v>
      </c>
      <c r="S383" s="14">
        <f t="shared" si="11"/>
        <v>0</v>
      </c>
      <c r="T383" s="15" t="str">
        <f>IF(Tableau517[[#This Row],[Matricule]]&gt;1,IF(COUNTIF(Tableau517[DateMatricule],Tableau517[[#This Row],[DateMatricule]])&gt;1,"Doublon",""),"")</f>
        <v/>
      </c>
    </row>
    <row r="384" spans="1:20" x14ac:dyDescent="0.25">
      <c r="A384" s="11" t="str">
        <f>IF(Tableau517[[#This Row],[Semaine]]="","",VLOOKUP(Tableau517[[#This Row],[Semaine]],Listes!$A:$B,2,FALSE))</f>
        <v/>
      </c>
      <c r="B384" s="11" t="str">
        <f>IF(ISBLANK(Tableau517[[#This Row],[Matricule]]),"",VLOOKUP(Tableau517[[#This Row],[Matricule]],#REF!,2,FALSE))</f>
        <v/>
      </c>
      <c r="C384" s="11" t="str">
        <f>IF(ISBLANK(Tableau517[[#This Row],[Matricule]]),"",VLOOKUP(Tableau517[[#This Row],[Matricule]],#REF!,3,FALSE))</f>
        <v/>
      </c>
      <c r="D384" s="11" t="str">
        <f>CONCATENATE(Tableau517[[#This Row],[Semaine]],Tableau517[[#This Row],[Matricule]])</f>
        <v/>
      </c>
      <c r="H384" s="8"/>
      <c r="I384" s="8"/>
      <c r="J384" s="8"/>
      <c r="K384" s="8"/>
      <c r="L384" s="8"/>
      <c r="M384" s="8"/>
      <c r="N384" s="8"/>
      <c r="O384" s="14">
        <f>COUNTIF(Tableau517[[#This Row],[Lundi]:[Dimanche]],"&gt;0")</f>
        <v>0</v>
      </c>
      <c r="P384" s="14">
        <f>SUM(Tableau517[[#This Row],[Lundi]:[Dimanche]])</f>
        <v>0</v>
      </c>
      <c r="Q384" s="14">
        <f>COUNTIF(Tableau517[[#This Row],[Lundi]:[Dimanche]],"&gt;=100")*1000</f>
        <v>0</v>
      </c>
      <c r="R384" s="14">
        <f t="shared" si="10"/>
        <v>0</v>
      </c>
      <c r="S384" s="14">
        <f t="shared" si="11"/>
        <v>0</v>
      </c>
      <c r="T384" s="15" t="str">
        <f>IF(Tableau517[[#This Row],[Matricule]]&gt;1,IF(COUNTIF(Tableau517[DateMatricule],Tableau517[[#This Row],[DateMatricule]])&gt;1,"Doublon",""),"")</f>
        <v/>
      </c>
    </row>
    <row r="385" spans="1:20" x14ac:dyDescent="0.25">
      <c r="A385" s="11" t="str">
        <f>IF(Tableau517[[#This Row],[Semaine]]="","",VLOOKUP(Tableau517[[#This Row],[Semaine]],Listes!$A:$B,2,FALSE))</f>
        <v/>
      </c>
      <c r="B385" s="11" t="str">
        <f>IF(ISBLANK(Tableau517[[#This Row],[Matricule]]),"",VLOOKUP(Tableau517[[#This Row],[Matricule]],#REF!,2,FALSE))</f>
        <v/>
      </c>
      <c r="C385" s="11" t="str">
        <f>IF(ISBLANK(Tableau517[[#This Row],[Matricule]]),"",VLOOKUP(Tableau517[[#This Row],[Matricule]],#REF!,3,FALSE))</f>
        <v/>
      </c>
      <c r="D385" s="11" t="str">
        <f>CONCATENATE(Tableau517[[#This Row],[Semaine]],Tableau517[[#This Row],[Matricule]])</f>
        <v/>
      </c>
      <c r="H385" s="8"/>
      <c r="I385" s="8"/>
      <c r="J385" s="8"/>
      <c r="K385" s="8"/>
      <c r="L385" s="8"/>
      <c r="M385" s="8"/>
      <c r="N385" s="8"/>
      <c r="O385" s="14">
        <f>COUNTIF(Tableau517[[#This Row],[Lundi]:[Dimanche]],"&gt;0")</f>
        <v>0</v>
      </c>
      <c r="P385" s="14">
        <f>SUM(Tableau517[[#This Row],[Lundi]:[Dimanche]])</f>
        <v>0</v>
      </c>
      <c r="Q385" s="14">
        <f>COUNTIF(Tableau517[[#This Row],[Lundi]:[Dimanche]],"&gt;=100")*1000</f>
        <v>0</v>
      </c>
      <c r="R385" s="14">
        <f t="shared" si="10"/>
        <v>0</v>
      </c>
      <c r="S385" s="14">
        <f t="shared" si="11"/>
        <v>0</v>
      </c>
      <c r="T385" s="15" t="str">
        <f>IF(Tableau517[[#This Row],[Matricule]]&gt;1,IF(COUNTIF(Tableau517[DateMatricule],Tableau517[[#This Row],[DateMatricule]])&gt;1,"Doublon",""),"")</f>
        <v/>
      </c>
    </row>
    <row r="386" spans="1:20" x14ac:dyDescent="0.25">
      <c r="A386" s="11" t="str">
        <f>IF(Tableau517[[#This Row],[Semaine]]="","",VLOOKUP(Tableau517[[#This Row],[Semaine]],Listes!$A:$B,2,FALSE))</f>
        <v/>
      </c>
      <c r="B386" s="11" t="str">
        <f>IF(ISBLANK(Tableau517[[#This Row],[Matricule]]),"",VLOOKUP(Tableau517[[#This Row],[Matricule]],#REF!,2,FALSE))</f>
        <v/>
      </c>
      <c r="C386" s="11" t="str">
        <f>IF(ISBLANK(Tableau517[[#This Row],[Matricule]]),"",VLOOKUP(Tableau517[[#This Row],[Matricule]],#REF!,3,FALSE))</f>
        <v/>
      </c>
      <c r="D386" s="11" t="str">
        <f>CONCATENATE(Tableau517[[#This Row],[Semaine]],Tableau517[[#This Row],[Matricule]])</f>
        <v/>
      </c>
      <c r="H386" s="8"/>
      <c r="I386" s="8"/>
      <c r="J386" s="8"/>
      <c r="K386" s="8"/>
      <c r="L386" s="8"/>
      <c r="M386" s="8"/>
      <c r="N386" s="8"/>
      <c r="O386" s="14">
        <f>COUNTIF(Tableau517[[#This Row],[Lundi]:[Dimanche]],"&gt;0")</f>
        <v>0</v>
      </c>
      <c r="P386" s="14">
        <f>SUM(Tableau517[[#This Row],[Lundi]:[Dimanche]])</f>
        <v>0</v>
      </c>
      <c r="Q386" s="14">
        <f>COUNTIF(Tableau517[[#This Row],[Lundi]:[Dimanche]],"&gt;=100")*1000</f>
        <v>0</v>
      </c>
      <c r="R386" s="14">
        <f t="shared" si="10"/>
        <v>0</v>
      </c>
      <c r="S386" s="14">
        <f t="shared" si="11"/>
        <v>0</v>
      </c>
      <c r="T386" s="15" t="str">
        <f>IF(Tableau517[[#This Row],[Matricule]]&gt;1,IF(COUNTIF(Tableau517[DateMatricule],Tableau517[[#This Row],[DateMatricule]])&gt;1,"Doublon",""),"")</f>
        <v/>
      </c>
    </row>
    <row r="387" spans="1:20" x14ac:dyDescent="0.25">
      <c r="A387" s="11" t="str">
        <f>IF(Tableau517[[#This Row],[Semaine]]="","",VLOOKUP(Tableau517[[#This Row],[Semaine]],Listes!$A:$B,2,FALSE))</f>
        <v/>
      </c>
      <c r="B387" s="11" t="str">
        <f>IF(ISBLANK(Tableau517[[#This Row],[Matricule]]),"",VLOOKUP(Tableau517[[#This Row],[Matricule]],#REF!,2,FALSE))</f>
        <v/>
      </c>
      <c r="C387" s="11" t="str">
        <f>IF(ISBLANK(Tableau517[[#This Row],[Matricule]]),"",VLOOKUP(Tableau517[[#This Row],[Matricule]],#REF!,3,FALSE))</f>
        <v/>
      </c>
      <c r="D387" s="11" t="str">
        <f>CONCATENATE(Tableau517[[#This Row],[Semaine]],Tableau517[[#This Row],[Matricule]])</f>
        <v/>
      </c>
      <c r="H387" s="8"/>
      <c r="I387" s="8"/>
      <c r="J387" s="8"/>
      <c r="K387" s="8"/>
      <c r="L387" s="8"/>
      <c r="M387" s="8"/>
      <c r="N387" s="8"/>
      <c r="O387" s="14">
        <f>COUNTIF(Tableau517[[#This Row],[Lundi]:[Dimanche]],"&gt;0")</f>
        <v>0</v>
      </c>
      <c r="P387" s="14">
        <f>SUM(Tableau517[[#This Row],[Lundi]:[Dimanche]])</f>
        <v>0</v>
      </c>
      <c r="Q387" s="14">
        <f>COUNTIF(Tableau517[[#This Row],[Lundi]:[Dimanche]],"&gt;=100")*1000</f>
        <v>0</v>
      </c>
      <c r="R387" s="14">
        <f t="shared" ref="R387:R450" si="12">+IF(P387&gt;600,(P387-600)*40,0)</f>
        <v>0</v>
      </c>
      <c r="S387" s="14">
        <f t="shared" ref="S387:S450" si="13">+Q387+R387</f>
        <v>0</v>
      </c>
      <c r="T387" s="15" t="str">
        <f>IF(Tableau517[[#This Row],[Matricule]]&gt;1,IF(COUNTIF(Tableau517[DateMatricule],Tableau517[[#This Row],[DateMatricule]])&gt;1,"Doublon",""),"")</f>
        <v/>
      </c>
    </row>
    <row r="388" spans="1:20" x14ac:dyDescent="0.25">
      <c r="A388" s="11" t="str">
        <f>IF(Tableau517[[#This Row],[Semaine]]="","",VLOOKUP(Tableau517[[#This Row],[Semaine]],Listes!$A:$B,2,FALSE))</f>
        <v/>
      </c>
      <c r="B388" s="11" t="str">
        <f>IF(ISBLANK(Tableau517[[#This Row],[Matricule]]),"",VLOOKUP(Tableau517[[#This Row],[Matricule]],#REF!,2,FALSE))</f>
        <v/>
      </c>
      <c r="C388" s="11" t="str">
        <f>IF(ISBLANK(Tableau517[[#This Row],[Matricule]]),"",VLOOKUP(Tableau517[[#This Row],[Matricule]],#REF!,3,FALSE))</f>
        <v/>
      </c>
      <c r="D388" s="11" t="str">
        <f>CONCATENATE(Tableau517[[#This Row],[Semaine]],Tableau517[[#This Row],[Matricule]])</f>
        <v/>
      </c>
      <c r="H388" s="8"/>
      <c r="I388" s="8"/>
      <c r="J388" s="8"/>
      <c r="K388" s="8"/>
      <c r="L388" s="8"/>
      <c r="M388" s="8"/>
      <c r="N388" s="8"/>
      <c r="O388" s="14">
        <f>COUNTIF(Tableau517[[#This Row],[Lundi]:[Dimanche]],"&gt;0")</f>
        <v>0</v>
      </c>
      <c r="P388" s="14">
        <f>SUM(Tableau517[[#This Row],[Lundi]:[Dimanche]])</f>
        <v>0</v>
      </c>
      <c r="Q388" s="14">
        <f>COUNTIF(Tableau517[[#This Row],[Lundi]:[Dimanche]],"&gt;=100")*1000</f>
        <v>0</v>
      </c>
      <c r="R388" s="14">
        <f t="shared" si="12"/>
        <v>0</v>
      </c>
      <c r="S388" s="14">
        <f t="shared" si="13"/>
        <v>0</v>
      </c>
      <c r="T388" s="15" t="str">
        <f>IF(Tableau517[[#This Row],[Matricule]]&gt;1,IF(COUNTIF(Tableau517[DateMatricule],Tableau517[[#This Row],[DateMatricule]])&gt;1,"Doublon",""),"")</f>
        <v/>
      </c>
    </row>
    <row r="389" spans="1:20" x14ac:dyDescent="0.25">
      <c r="A389" s="11" t="str">
        <f>IF(Tableau517[[#This Row],[Semaine]]="","",VLOOKUP(Tableau517[[#This Row],[Semaine]],Listes!$A:$B,2,FALSE))</f>
        <v/>
      </c>
      <c r="B389" s="11" t="str">
        <f>IF(ISBLANK(Tableau517[[#This Row],[Matricule]]),"",VLOOKUP(Tableau517[[#This Row],[Matricule]],#REF!,2,FALSE))</f>
        <v/>
      </c>
      <c r="C389" s="11" t="str">
        <f>IF(ISBLANK(Tableau517[[#This Row],[Matricule]]),"",VLOOKUP(Tableau517[[#This Row],[Matricule]],#REF!,3,FALSE))</f>
        <v/>
      </c>
      <c r="D389" s="11" t="str">
        <f>CONCATENATE(Tableau517[[#This Row],[Semaine]],Tableau517[[#This Row],[Matricule]])</f>
        <v/>
      </c>
      <c r="H389" s="8"/>
      <c r="I389" s="8"/>
      <c r="J389" s="8"/>
      <c r="K389" s="8"/>
      <c r="L389" s="8"/>
      <c r="M389" s="8"/>
      <c r="N389" s="8"/>
      <c r="O389" s="14">
        <f>COUNTIF(Tableau517[[#This Row],[Lundi]:[Dimanche]],"&gt;0")</f>
        <v>0</v>
      </c>
      <c r="P389" s="14">
        <f>SUM(Tableau517[[#This Row],[Lundi]:[Dimanche]])</f>
        <v>0</v>
      </c>
      <c r="Q389" s="14">
        <f>COUNTIF(Tableau517[[#This Row],[Lundi]:[Dimanche]],"&gt;=100")*1000</f>
        <v>0</v>
      </c>
      <c r="R389" s="14">
        <f t="shared" si="12"/>
        <v>0</v>
      </c>
      <c r="S389" s="14">
        <f t="shared" si="13"/>
        <v>0</v>
      </c>
      <c r="T389" s="15" t="str">
        <f>IF(Tableau517[[#This Row],[Matricule]]&gt;1,IF(COUNTIF(Tableau517[DateMatricule],Tableau517[[#This Row],[DateMatricule]])&gt;1,"Doublon",""),"")</f>
        <v/>
      </c>
    </row>
    <row r="390" spans="1:20" x14ac:dyDescent="0.25">
      <c r="A390" s="11" t="str">
        <f>IF(Tableau517[[#This Row],[Semaine]]="","",VLOOKUP(Tableau517[[#This Row],[Semaine]],Listes!$A:$B,2,FALSE))</f>
        <v/>
      </c>
      <c r="B390" s="11" t="str">
        <f>IF(ISBLANK(Tableau517[[#This Row],[Matricule]]),"",VLOOKUP(Tableau517[[#This Row],[Matricule]],#REF!,2,FALSE))</f>
        <v/>
      </c>
      <c r="C390" s="11" t="str">
        <f>IF(ISBLANK(Tableau517[[#This Row],[Matricule]]),"",VLOOKUP(Tableau517[[#This Row],[Matricule]],#REF!,3,FALSE))</f>
        <v/>
      </c>
      <c r="D390" s="11" t="str">
        <f>CONCATENATE(Tableau517[[#This Row],[Semaine]],Tableau517[[#This Row],[Matricule]])</f>
        <v/>
      </c>
      <c r="H390" s="8"/>
      <c r="I390" s="8"/>
      <c r="J390" s="8"/>
      <c r="K390" s="8"/>
      <c r="L390" s="8"/>
      <c r="M390" s="8"/>
      <c r="N390" s="8"/>
      <c r="O390" s="14">
        <f>COUNTIF(Tableau517[[#This Row],[Lundi]:[Dimanche]],"&gt;0")</f>
        <v>0</v>
      </c>
      <c r="P390" s="14">
        <f>SUM(Tableau517[[#This Row],[Lundi]:[Dimanche]])</f>
        <v>0</v>
      </c>
      <c r="Q390" s="14">
        <f>COUNTIF(Tableau517[[#This Row],[Lundi]:[Dimanche]],"&gt;=100")*1000</f>
        <v>0</v>
      </c>
      <c r="R390" s="14">
        <f t="shared" si="12"/>
        <v>0</v>
      </c>
      <c r="S390" s="14">
        <f t="shared" si="13"/>
        <v>0</v>
      </c>
      <c r="T390" s="15" t="str">
        <f>IF(Tableau517[[#This Row],[Matricule]]&gt;1,IF(COUNTIF(Tableau517[DateMatricule],Tableau517[[#This Row],[DateMatricule]])&gt;1,"Doublon",""),"")</f>
        <v/>
      </c>
    </row>
    <row r="391" spans="1:20" x14ac:dyDescent="0.25">
      <c r="A391" s="11" t="str">
        <f>IF(Tableau517[[#This Row],[Semaine]]="","",VLOOKUP(Tableau517[[#This Row],[Semaine]],Listes!$A:$B,2,FALSE))</f>
        <v/>
      </c>
      <c r="B391" s="11" t="str">
        <f>IF(ISBLANK(Tableau517[[#This Row],[Matricule]]),"",VLOOKUP(Tableau517[[#This Row],[Matricule]],#REF!,2,FALSE))</f>
        <v/>
      </c>
      <c r="C391" s="11" t="str">
        <f>IF(ISBLANK(Tableau517[[#This Row],[Matricule]]),"",VLOOKUP(Tableau517[[#This Row],[Matricule]],#REF!,3,FALSE))</f>
        <v/>
      </c>
      <c r="D391" s="11" t="str">
        <f>CONCATENATE(Tableau517[[#This Row],[Semaine]],Tableau517[[#This Row],[Matricule]])</f>
        <v/>
      </c>
      <c r="H391" s="8"/>
      <c r="I391" s="8"/>
      <c r="J391" s="8"/>
      <c r="K391" s="8"/>
      <c r="L391" s="8"/>
      <c r="M391" s="8"/>
      <c r="N391" s="8"/>
      <c r="O391" s="14">
        <f>COUNTIF(Tableau517[[#This Row],[Lundi]:[Dimanche]],"&gt;0")</f>
        <v>0</v>
      </c>
      <c r="P391" s="14">
        <f>SUM(Tableau517[[#This Row],[Lundi]:[Dimanche]])</f>
        <v>0</v>
      </c>
      <c r="Q391" s="14">
        <f>COUNTIF(Tableau517[[#This Row],[Lundi]:[Dimanche]],"&gt;=100")*1000</f>
        <v>0</v>
      </c>
      <c r="R391" s="14">
        <f t="shared" si="12"/>
        <v>0</v>
      </c>
      <c r="S391" s="14">
        <f t="shared" si="13"/>
        <v>0</v>
      </c>
      <c r="T391" s="15" t="str">
        <f>IF(Tableau517[[#This Row],[Matricule]]&gt;1,IF(COUNTIF(Tableau517[DateMatricule],Tableau517[[#This Row],[DateMatricule]])&gt;1,"Doublon",""),"")</f>
        <v/>
      </c>
    </row>
    <row r="392" spans="1:20" x14ac:dyDescent="0.25">
      <c r="A392" s="11" t="str">
        <f>IF(Tableau517[[#This Row],[Semaine]]="","",VLOOKUP(Tableau517[[#This Row],[Semaine]],Listes!$A:$B,2,FALSE))</f>
        <v/>
      </c>
      <c r="B392" s="11" t="str">
        <f>IF(ISBLANK(Tableau517[[#This Row],[Matricule]]),"",VLOOKUP(Tableau517[[#This Row],[Matricule]],#REF!,2,FALSE))</f>
        <v/>
      </c>
      <c r="C392" s="11" t="str">
        <f>IF(ISBLANK(Tableau517[[#This Row],[Matricule]]),"",VLOOKUP(Tableau517[[#This Row],[Matricule]],#REF!,3,FALSE))</f>
        <v/>
      </c>
      <c r="D392" s="11" t="str">
        <f>CONCATENATE(Tableau517[[#This Row],[Semaine]],Tableau517[[#This Row],[Matricule]])</f>
        <v/>
      </c>
      <c r="H392" s="8"/>
      <c r="I392" s="8"/>
      <c r="J392" s="8"/>
      <c r="K392" s="8"/>
      <c r="L392" s="8"/>
      <c r="M392" s="8"/>
      <c r="N392" s="8"/>
      <c r="O392" s="14">
        <f>COUNTIF(Tableau517[[#This Row],[Lundi]:[Dimanche]],"&gt;0")</f>
        <v>0</v>
      </c>
      <c r="P392" s="14">
        <f>SUM(Tableau517[[#This Row],[Lundi]:[Dimanche]])</f>
        <v>0</v>
      </c>
      <c r="Q392" s="14">
        <f>COUNTIF(Tableau517[[#This Row],[Lundi]:[Dimanche]],"&gt;=100")*1000</f>
        <v>0</v>
      </c>
      <c r="R392" s="14">
        <f t="shared" si="12"/>
        <v>0</v>
      </c>
      <c r="S392" s="14">
        <f t="shared" si="13"/>
        <v>0</v>
      </c>
      <c r="T392" s="15" t="str">
        <f>IF(Tableau517[[#This Row],[Matricule]]&gt;1,IF(COUNTIF(Tableau517[DateMatricule],Tableau517[[#This Row],[DateMatricule]])&gt;1,"Doublon",""),"")</f>
        <v/>
      </c>
    </row>
    <row r="393" spans="1:20" x14ac:dyDescent="0.25">
      <c r="A393" s="11" t="str">
        <f>IF(Tableau517[[#This Row],[Semaine]]="","",VLOOKUP(Tableau517[[#This Row],[Semaine]],Listes!$A:$B,2,FALSE))</f>
        <v/>
      </c>
      <c r="B393" s="11" t="str">
        <f>IF(ISBLANK(Tableau517[[#This Row],[Matricule]]),"",VLOOKUP(Tableau517[[#This Row],[Matricule]],#REF!,2,FALSE))</f>
        <v/>
      </c>
      <c r="C393" s="11" t="str">
        <f>IF(ISBLANK(Tableau517[[#This Row],[Matricule]]),"",VLOOKUP(Tableau517[[#This Row],[Matricule]],#REF!,3,FALSE))</f>
        <v/>
      </c>
      <c r="D393" s="11" t="str">
        <f>CONCATENATE(Tableau517[[#This Row],[Semaine]],Tableau517[[#This Row],[Matricule]])</f>
        <v/>
      </c>
      <c r="H393" s="8"/>
      <c r="I393" s="8"/>
      <c r="J393" s="8"/>
      <c r="K393" s="8"/>
      <c r="L393" s="8"/>
      <c r="M393" s="8"/>
      <c r="N393" s="8"/>
      <c r="O393" s="14">
        <f>COUNTIF(Tableau517[[#This Row],[Lundi]:[Dimanche]],"&gt;0")</f>
        <v>0</v>
      </c>
      <c r="P393" s="14">
        <f>SUM(Tableau517[[#This Row],[Lundi]:[Dimanche]])</f>
        <v>0</v>
      </c>
      <c r="Q393" s="14">
        <f>COUNTIF(Tableau517[[#This Row],[Lundi]:[Dimanche]],"&gt;=100")*1000</f>
        <v>0</v>
      </c>
      <c r="R393" s="14">
        <f t="shared" si="12"/>
        <v>0</v>
      </c>
      <c r="S393" s="14">
        <f t="shared" si="13"/>
        <v>0</v>
      </c>
      <c r="T393" s="15" t="str">
        <f>IF(Tableau517[[#This Row],[Matricule]]&gt;1,IF(COUNTIF(Tableau517[DateMatricule],Tableau517[[#This Row],[DateMatricule]])&gt;1,"Doublon",""),"")</f>
        <v/>
      </c>
    </row>
    <row r="394" spans="1:20" x14ac:dyDescent="0.25">
      <c r="A394" s="11" t="str">
        <f>IF(Tableau517[[#This Row],[Semaine]]="","",VLOOKUP(Tableau517[[#This Row],[Semaine]],Listes!$A:$B,2,FALSE))</f>
        <v/>
      </c>
      <c r="B394" s="11" t="str">
        <f>IF(ISBLANK(Tableau517[[#This Row],[Matricule]]),"",VLOOKUP(Tableau517[[#This Row],[Matricule]],#REF!,2,FALSE))</f>
        <v/>
      </c>
      <c r="C394" s="11" t="str">
        <f>IF(ISBLANK(Tableau517[[#This Row],[Matricule]]),"",VLOOKUP(Tableau517[[#This Row],[Matricule]],#REF!,3,FALSE))</f>
        <v/>
      </c>
      <c r="D394" s="11" t="str">
        <f>CONCATENATE(Tableau517[[#This Row],[Semaine]],Tableau517[[#This Row],[Matricule]])</f>
        <v/>
      </c>
      <c r="H394" s="8"/>
      <c r="I394" s="8"/>
      <c r="J394" s="8"/>
      <c r="K394" s="8"/>
      <c r="L394" s="8"/>
      <c r="M394" s="8"/>
      <c r="N394" s="8"/>
      <c r="O394" s="14">
        <f>COUNTIF(Tableau517[[#This Row],[Lundi]:[Dimanche]],"&gt;0")</f>
        <v>0</v>
      </c>
      <c r="P394" s="14">
        <f>SUM(Tableau517[[#This Row],[Lundi]:[Dimanche]])</f>
        <v>0</v>
      </c>
      <c r="Q394" s="14">
        <f>COUNTIF(Tableau517[[#This Row],[Lundi]:[Dimanche]],"&gt;=100")*1000</f>
        <v>0</v>
      </c>
      <c r="R394" s="14">
        <f t="shared" si="12"/>
        <v>0</v>
      </c>
      <c r="S394" s="14">
        <f t="shared" si="13"/>
        <v>0</v>
      </c>
      <c r="T394" s="15" t="str">
        <f>IF(Tableau517[[#This Row],[Matricule]]&gt;1,IF(COUNTIF(Tableau517[DateMatricule],Tableau517[[#This Row],[DateMatricule]])&gt;1,"Doublon",""),"")</f>
        <v/>
      </c>
    </row>
    <row r="395" spans="1:20" x14ac:dyDescent="0.25">
      <c r="A395" s="11" t="str">
        <f>IF(Tableau517[[#This Row],[Semaine]]="","",VLOOKUP(Tableau517[[#This Row],[Semaine]],Listes!$A:$B,2,FALSE))</f>
        <v/>
      </c>
      <c r="B395" s="11" t="str">
        <f>IF(ISBLANK(Tableau517[[#This Row],[Matricule]]),"",VLOOKUP(Tableau517[[#This Row],[Matricule]],#REF!,2,FALSE))</f>
        <v/>
      </c>
      <c r="C395" s="11" t="str">
        <f>IF(ISBLANK(Tableau517[[#This Row],[Matricule]]),"",VLOOKUP(Tableau517[[#This Row],[Matricule]],#REF!,3,FALSE))</f>
        <v/>
      </c>
      <c r="D395" s="11" t="str">
        <f>CONCATENATE(Tableau517[[#This Row],[Semaine]],Tableau517[[#This Row],[Matricule]])</f>
        <v/>
      </c>
      <c r="H395" s="8"/>
      <c r="I395" s="8"/>
      <c r="J395" s="8"/>
      <c r="K395" s="8"/>
      <c r="L395" s="8"/>
      <c r="M395" s="8"/>
      <c r="N395" s="8"/>
      <c r="O395" s="14">
        <f>COUNTIF(Tableau517[[#This Row],[Lundi]:[Dimanche]],"&gt;0")</f>
        <v>0</v>
      </c>
      <c r="P395" s="14">
        <f>SUM(Tableau517[[#This Row],[Lundi]:[Dimanche]])</f>
        <v>0</v>
      </c>
      <c r="Q395" s="14">
        <f>COUNTIF(Tableau517[[#This Row],[Lundi]:[Dimanche]],"&gt;=100")*1000</f>
        <v>0</v>
      </c>
      <c r="R395" s="14">
        <f t="shared" si="12"/>
        <v>0</v>
      </c>
      <c r="S395" s="14">
        <f t="shared" si="13"/>
        <v>0</v>
      </c>
      <c r="T395" s="15" t="str">
        <f>IF(Tableau517[[#This Row],[Matricule]]&gt;1,IF(COUNTIF(Tableau517[DateMatricule],Tableau517[[#This Row],[DateMatricule]])&gt;1,"Doublon",""),"")</f>
        <v/>
      </c>
    </row>
    <row r="396" spans="1:20" x14ac:dyDescent="0.25">
      <c r="A396" s="11" t="str">
        <f>IF(Tableau517[[#This Row],[Semaine]]="","",VLOOKUP(Tableau517[[#This Row],[Semaine]],Listes!$A:$B,2,FALSE))</f>
        <v/>
      </c>
      <c r="B396" s="11" t="str">
        <f>IF(ISBLANK(Tableau517[[#This Row],[Matricule]]),"",VLOOKUP(Tableau517[[#This Row],[Matricule]],#REF!,2,FALSE))</f>
        <v/>
      </c>
      <c r="C396" s="11" t="str">
        <f>IF(ISBLANK(Tableau517[[#This Row],[Matricule]]),"",VLOOKUP(Tableau517[[#This Row],[Matricule]],#REF!,3,FALSE))</f>
        <v/>
      </c>
      <c r="D396" s="11" t="str">
        <f>CONCATENATE(Tableau517[[#This Row],[Semaine]],Tableau517[[#This Row],[Matricule]])</f>
        <v/>
      </c>
      <c r="H396" s="8"/>
      <c r="I396" s="8"/>
      <c r="J396" s="8"/>
      <c r="K396" s="8"/>
      <c r="L396" s="8"/>
      <c r="M396" s="8"/>
      <c r="N396" s="8"/>
      <c r="O396" s="14">
        <f>COUNTIF(Tableau517[[#This Row],[Lundi]:[Dimanche]],"&gt;0")</f>
        <v>0</v>
      </c>
      <c r="P396" s="14">
        <f>SUM(Tableau517[[#This Row],[Lundi]:[Dimanche]])</f>
        <v>0</v>
      </c>
      <c r="Q396" s="14">
        <f>COUNTIF(Tableau517[[#This Row],[Lundi]:[Dimanche]],"&gt;=100")*1000</f>
        <v>0</v>
      </c>
      <c r="R396" s="14">
        <f t="shared" si="12"/>
        <v>0</v>
      </c>
      <c r="S396" s="14">
        <f t="shared" si="13"/>
        <v>0</v>
      </c>
      <c r="T396" s="15" t="str">
        <f>IF(Tableau517[[#This Row],[Matricule]]&gt;1,IF(COUNTIF(Tableau517[DateMatricule],Tableau517[[#This Row],[DateMatricule]])&gt;1,"Doublon",""),"")</f>
        <v/>
      </c>
    </row>
    <row r="397" spans="1:20" x14ac:dyDescent="0.25">
      <c r="A397" s="11" t="str">
        <f>IF(Tableau517[[#This Row],[Semaine]]="","",VLOOKUP(Tableau517[[#This Row],[Semaine]],Listes!$A:$B,2,FALSE))</f>
        <v/>
      </c>
      <c r="B397" s="11" t="str">
        <f>IF(ISBLANK(Tableau517[[#This Row],[Matricule]]),"",VLOOKUP(Tableau517[[#This Row],[Matricule]],#REF!,2,FALSE))</f>
        <v/>
      </c>
      <c r="C397" s="11" t="str">
        <f>IF(ISBLANK(Tableau517[[#This Row],[Matricule]]),"",VLOOKUP(Tableau517[[#This Row],[Matricule]],#REF!,3,FALSE))</f>
        <v/>
      </c>
      <c r="D397" s="11" t="str">
        <f>CONCATENATE(Tableau517[[#This Row],[Semaine]],Tableau517[[#This Row],[Matricule]])</f>
        <v/>
      </c>
      <c r="H397" s="8"/>
      <c r="I397" s="8"/>
      <c r="J397" s="8"/>
      <c r="K397" s="8"/>
      <c r="L397" s="8"/>
      <c r="M397" s="8"/>
      <c r="N397" s="8"/>
      <c r="O397" s="14">
        <f>COUNTIF(Tableau517[[#This Row],[Lundi]:[Dimanche]],"&gt;0")</f>
        <v>0</v>
      </c>
      <c r="P397" s="14">
        <f>SUM(Tableau517[[#This Row],[Lundi]:[Dimanche]])</f>
        <v>0</v>
      </c>
      <c r="Q397" s="14">
        <f>COUNTIF(Tableau517[[#This Row],[Lundi]:[Dimanche]],"&gt;=100")*1000</f>
        <v>0</v>
      </c>
      <c r="R397" s="14">
        <f t="shared" si="12"/>
        <v>0</v>
      </c>
      <c r="S397" s="14">
        <f t="shared" si="13"/>
        <v>0</v>
      </c>
      <c r="T397" s="15" t="str">
        <f>IF(Tableau517[[#This Row],[Matricule]]&gt;1,IF(COUNTIF(Tableau517[DateMatricule],Tableau517[[#This Row],[DateMatricule]])&gt;1,"Doublon",""),"")</f>
        <v/>
      </c>
    </row>
    <row r="398" spans="1:20" x14ac:dyDescent="0.25">
      <c r="A398" s="11" t="str">
        <f>IF(Tableau517[[#This Row],[Semaine]]="","",VLOOKUP(Tableau517[[#This Row],[Semaine]],Listes!$A:$B,2,FALSE))</f>
        <v/>
      </c>
      <c r="B398" s="11" t="str">
        <f>IF(ISBLANK(Tableau517[[#This Row],[Matricule]]),"",VLOOKUP(Tableau517[[#This Row],[Matricule]],#REF!,2,FALSE))</f>
        <v/>
      </c>
      <c r="C398" s="11" t="str">
        <f>IF(ISBLANK(Tableau517[[#This Row],[Matricule]]),"",VLOOKUP(Tableau517[[#This Row],[Matricule]],#REF!,3,FALSE))</f>
        <v/>
      </c>
      <c r="D398" s="11" t="str">
        <f>CONCATENATE(Tableau517[[#This Row],[Semaine]],Tableau517[[#This Row],[Matricule]])</f>
        <v/>
      </c>
      <c r="H398" s="8"/>
      <c r="I398" s="8"/>
      <c r="J398" s="8"/>
      <c r="K398" s="8"/>
      <c r="L398" s="8"/>
      <c r="M398" s="8"/>
      <c r="N398" s="8"/>
      <c r="O398" s="14">
        <f>COUNTIF(Tableau517[[#This Row],[Lundi]:[Dimanche]],"&gt;0")</f>
        <v>0</v>
      </c>
      <c r="P398" s="14">
        <f>SUM(Tableau517[[#This Row],[Lundi]:[Dimanche]])</f>
        <v>0</v>
      </c>
      <c r="Q398" s="14">
        <f>COUNTIF(Tableau517[[#This Row],[Lundi]:[Dimanche]],"&gt;=100")*1000</f>
        <v>0</v>
      </c>
      <c r="R398" s="14">
        <f t="shared" si="12"/>
        <v>0</v>
      </c>
      <c r="S398" s="14">
        <f t="shared" si="13"/>
        <v>0</v>
      </c>
      <c r="T398" s="15" t="str">
        <f>IF(Tableau517[[#This Row],[Matricule]]&gt;1,IF(COUNTIF(Tableau517[DateMatricule],Tableau517[[#This Row],[DateMatricule]])&gt;1,"Doublon",""),"")</f>
        <v/>
      </c>
    </row>
    <row r="399" spans="1:20" x14ac:dyDescent="0.25">
      <c r="A399" s="11" t="str">
        <f>IF(Tableau517[[#This Row],[Semaine]]="","",VLOOKUP(Tableau517[[#This Row],[Semaine]],Listes!$A:$B,2,FALSE))</f>
        <v/>
      </c>
      <c r="B399" s="11" t="str">
        <f>IF(ISBLANK(Tableau517[[#This Row],[Matricule]]),"",VLOOKUP(Tableau517[[#This Row],[Matricule]],#REF!,2,FALSE))</f>
        <v/>
      </c>
      <c r="C399" s="11" t="str">
        <f>IF(ISBLANK(Tableau517[[#This Row],[Matricule]]),"",VLOOKUP(Tableau517[[#This Row],[Matricule]],#REF!,3,FALSE))</f>
        <v/>
      </c>
      <c r="D399" s="11" t="str">
        <f>CONCATENATE(Tableau517[[#This Row],[Semaine]],Tableau517[[#This Row],[Matricule]])</f>
        <v/>
      </c>
      <c r="H399" s="8"/>
      <c r="I399" s="8"/>
      <c r="J399" s="8"/>
      <c r="K399" s="8"/>
      <c r="L399" s="8"/>
      <c r="M399" s="8"/>
      <c r="N399" s="8"/>
      <c r="O399" s="14">
        <f>COUNTIF(Tableau517[[#This Row],[Lundi]:[Dimanche]],"&gt;0")</f>
        <v>0</v>
      </c>
      <c r="P399" s="14">
        <f>SUM(Tableau517[[#This Row],[Lundi]:[Dimanche]])</f>
        <v>0</v>
      </c>
      <c r="Q399" s="14">
        <f>COUNTIF(Tableau517[[#This Row],[Lundi]:[Dimanche]],"&gt;=100")*1000</f>
        <v>0</v>
      </c>
      <c r="R399" s="14">
        <f t="shared" si="12"/>
        <v>0</v>
      </c>
      <c r="S399" s="14">
        <f t="shared" si="13"/>
        <v>0</v>
      </c>
      <c r="T399" s="15" t="str">
        <f>IF(Tableau517[[#This Row],[Matricule]]&gt;1,IF(COUNTIF(Tableau517[DateMatricule],Tableau517[[#This Row],[DateMatricule]])&gt;1,"Doublon",""),"")</f>
        <v/>
      </c>
    </row>
    <row r="400" spans="1:20" x14ac:dyDescent="0.25">
      <c r="A400" s="11" t="str">
        <f>IF(Tableau517[[#This Row],[Semaine]]="","",VLOOKUP(Tableau517[[#This Row],[Semaine]],Listes!$A:$B,2,FALSE))</f>
        <v/>
      </c>
      <c r="B400" s="11" t="str">
        <f>IF(ISBLANK(Tableau517[[#This Row],[Matricule]]),"",VLOOKUP(Tableau517[[#This Row],[Matricule]],#REF!,2,FALSE))</f>
        <v/>
      </c>
      <c r="C400" s="11" t="str">
        <f>IF(ISBLANK(Tableau517[[#This Row],[Matricule]]),"",VLOOKUP(Tableau517[[#This Row],[Matricule]],#REF!,3,FALSE))</f>
        <v/>
      </c>
      <c r="D400" s="11" t="str">
        <f>CONCATENATE(Tableau517[[#This Row],[Semaine]],Tableau517[[#This Row],[Matricule]])</f>
        <v/>
      </c>
      <c r="H400" s="8"/>
      <c r="I400" s="8"/>
      <c r="J400" s="8"/>
      <c r="K400" s="8"/>
      <c r="L400" s="8"/>
      <c r="M400" s="8"/>
      <c r="N400" s="8"/>
      <c r="O400" s="14">
        <f>COUNTIF(Tableau517[[#This Row],[Lundi]:[Dimanche]],"&gt;0")</f>
        <v>0</v>
      </c>
      <c r="P400" s="14">
        <f>SUM(Tableau517[[#This Row],[Lundi]:[Dimanche]])</f>
        <v>0</v>
      </c>
      <c r="Q400" s="14">
        <f>COUNTIF(Tableau517[[#This Row],[Lundi]:[Dimanche]],"&gt;=100")*1000</f>
        <v>0</v>
      </c>
      <c r="R400" s="14">
        <f t="shared" si="12"/>
        <v>0</v>
      </c>
      <c r="S400" s="14">
        <f t="shared" si="13"/>
        <v>0</v>
      </c>
      <c r="T400" s="15" t="str">
        <f>IF(Tableau517[[#This Row],[Matricule]]&gt;1,IF(COUNTIF(Tableau517[DateMatricule],Tableau517[[#This Row],[DateMatricule]])&gt;1,"Doublon",""),"")</f>
        <v/>
      </c>
    </row>
    <row r="401" spans="1:20" x14ac:dyDescent="0.25">
      <c r="A401" s="11" t="str">
        <f>IF(Tableau517[[#This Row],[Semaine]]="","",VLOOKUP(Tableau517[[#This Row],[Semaine]],Listes!$A:$B,2,FALSE))</f>
        <v/>
      </c>
      <c r="B401" s="11" t="str">
        <f>IF(ISBLANK(Tableau517[[#This Row],[Matricule]]),"",VLOOKUP(Tableau517[[#This Row],[Matricule]],#REF!,2,FALSE))</f>
        <v/>
      </c>
      <c r="C401" s="11" t="str">
        <f>IF(ISBLANK(Tableau517[[#This Row],[Matricule]]),"",VLOOKUP(Tableau517[[#This Row],[Matricule]],#REF!,3,FALSE))</f>
        <v/>
      </c>
      <c r="D401" s="11" t="str">
        <f>CONCATENATE(Tableau517[[#This Row],[Semaine]],Tableau517[[#This Row],[Matricule]])</f>
        <v/>
      </c>
      <c r="H401" s="8"/>
      <c r="I401" s="8"/>
      <c r="J401" s="8"/>
      <c r="K401" s="8"/>
      <c r="L401" s="8"/>
      <c r="M401" s="8"/>
      <c r="N401" s="8"/>
      <c r="O401" s="14">
        <f>COUNTIF(Tableau517[[#This Row],[Lundi]:[Dimanche]],"&gt;0")</f>
        <v>0</v>
      </c>
      <c r="P401" s="14">
        <f>SUM(Tableau517[[#This Row],[Lundi]:[Dimanche]])</f>
        <v>0</v>
      </c>
      <c r="Q401" s="14">
        <f>COUNTIF(Tableau517[[#This Row],[Lundi]:[Dimanche]],"&gt;=100")*1000</f>
        <v>0</v>
      </c>
      <c r="R401" s="14">
        <f t="shared" si="12"/>
        <v>0</v>
      </c>
      <c r="S401" s="14">
        <f t="shared" si="13"/>
        <v>0</v>
      </c>
      <c r="T401" s="15" t="str">
        <f>IF(Tableau517[[#This Row],[Matricule]]&gt;1,IF(COUNTIF(Tableau517[DateMatricule],Tableau517[[#This Row],[DateMatricule]])&gt;1,"Doublon",""),"")</f>
        <v/>
      </c>
    </row>
    <row r="402" spans="1:20" x14ac:dyDescent="0.25">
      <c r="A402" s="11" t="str">
        <f>IF(Tableau517[[#This Row],[Semaine]]="","",VLOOKUP(Tableau517[[#This Row],[Semaine]],Listes!$A:$B,2,FALSE))</f>
        <v/>
      </c>
      <c r="B402" s="11" t="str">
        <f>IF(ISBLANK(Tableau517[[#This Row],[Matricule]]),"",VLOOKUP(Tableau517[[#This Row],[Matricule]],#REF!,2,FALSE))</f>
        <v/>
      </c>
      <c r="C402" s="11" t="str">
        <f>IF(ISBLANK(Tableau517[[#This Row],[Matricule]]),"",VLOOKUP(Tableau517[[#This Row],[Matricule]],#REF!,3,FALSE))</f>
        <v/>
      </c>
      <c r="D402" s="11" t="str">
        <f>CONCATENATE(Tableau517[[#This Row],[Semaine]],Tableau517[[#This Row],[Matricule]])</f>
        <v/>
      </c>
      <c r="H402" s="8"/>
      <c r="I402" s="8"/>
      <c r="J402" s="8"/>
      <c r="K402" s="8"/>
      <c r="L402" s="8"/>
      <c r="M402" s="8"/>
      <c r="N402" s="8"/>
      <c r="O402" s="14">
        <f>COUNTIF(Tableau517[[#This Row],[Lundi]:[Dimanche]],"&gt;0")</f>
        <v>0</v>
      </c>
      <c r="P402" s="14">
        <f>SUM(Tableau517[[#This Row],[Lundi]:[Dimanche]])</f>
        <v>0</v>
      </c>
      <c r="Q402" s="14">
        <f>COUNTIF(Tableau517[[#This Row],[Lundi]:[Dimanche]],"&gt;=100")*1000</f>
        <v>0</v>
      </c>
      <c r="R402" s="14">
        <f t="shared" si="12"/>
        <v>0</v>
      </c>
      <c r="S402" s="14">
        <f t="shared" si="13"/>
        <v>0</v>
      </c>
      <c r="T402" s="15" t="str">
        <f>IF(Tableau517[[#This Row],[Matricule]]&gt;1,IF(COUNTIF(Tableau517[DateMatricule],Tableau517[[#This Row],[DateMatricule]])&gt;1,"Doublon",""),"")</f>
        <v/>
      </c>
    </row>
    <row r="403" spans="1:20" x14ac:dyDescent="0.25">
      <c r="A403" s="11" t="str">
        <f>IF(Tableau517[[#This Row],[Semaine]]="","",VLOOKUP(Tableau517[[#This Row],[Semaine]],Listes!$A:$B,2,FALSE))</f>
        <v/>
      </c>
      <c r="B403" s="11" t="str">
        <f>IF(ISBLANK(Tableau517[[#This Row],[Matricule]]),"",VLOOKUP(Tableau517[[#This Row],[Matricule]],#REF!,2,FALSE))</f>
        <v/>
      </c>
      <c r="C403" s="11" t="str">
        <f>IF(ISBLANK(Tableau517[[#This Row],[Matricule]]),"",VLOOKUP(Tableau517[[#This Row],[Matricule]],#REF!,3,FALSE))</f>
        <v/>
      </c>
      <c r="D403" s="11" t="str">
        <f>CONCATENATE(Tableau517[[#This Row],[Semaine]],Tableau517[[#This Row],[Matricule]])</f>
        <v/>
      </c>
      <c r="H403" s="8"/>
      <c r="I403" s="8"/>
      <c r="J403" s="8"/>
      <c r="K403" s="8"/>
      <c r="L403" s="8"/>
      <c r="M403" s="8"/>
      <c r="N403" s="8"/>
      <c r="O403" s="14">
        <f>COUNTIF(Tableau517[[#This Row],[Lundi]:[Dimanche]],"&gt;0")</f>
        <v>0</v>
      </c>
      <c r="P403" s="14">
        <f>SUM(Tableau517[[#This Row],[Lundi]:[Dimanche]])</f>
        <v>0</v>
      </c>
      <c r="Q403" s="14">
        <f>COUNTIF(Tableau517[[#This Row],[Lundi]:[Dimanche]],"&gt;=100")*1000</f>
        <v>0</v>
      </c>
      <c r="R403" s="14">
        <f t="shared" si="12"/>
        <v>0</v>
      </c>
      <c r="S403" s="14">
        <f t="shared" si="13"/>
        <v>0</v>
      </c>
      <c r="T403" s="15" t="str">
        <f>IF(Tableau517[[#This Row],[Matricule]]&gt;1,IF(COUNTIF(Tableau517[DateMatricule],Tableau517[[#This Row],[DateMatricule]])&gt;1,"Doublon",""),"")</f>
        <v/>
      </c>
    </row>
    <row r="404" spans="1:20" x14ac:dyDescent="0.25">
      <c r="A404" s="11" t="str">
        <f>IF(Tableau517[[#This Row],[Semaine]]="","",VLOOKUP(Tableau517[[#This Row],[Semaine]],Listes!$A:$B,2,FALSE))</f>
        <v/>
      </c>
      <c r="B404" s="11" t="str">
        <f>IF(ISBLANK(Tableau517[[#This Row],[Matricule]]),"",VLOOKUP(Tableau517[[#This Row],[Matricule]],#REF!,2,FALSE))</f>
        <v/>
      </c>
      <c r="C404" s="11" t="str">
        <f>IF(ISBLANK(Tableau517[[#This Row],[Matricule]]),"",VLOOKUP(Tableau517[[#This Row],[Matricule]],#REF!,3,FALSE))</f>
        <v/>
      </c>
      <c r="D404" s="11" t="str">
        <f>CONCATENATE(Tableau517[[#This Row],[Semaine]],Tableau517[[#This Row],[Matricule]])</f>
        <v/>
      </c>
      <c r="H404" s="8"/>
      <c r="I404" s="8"/>
      <c r="J404" s="8"/>
      <c r="K404" s="8"/>
      <c r="L404" s="8"/>
      <c r="M404" s="8"/>
      <c r="N404" s="8"/>
      <c r="O404" s="14">
        <f>COUNTIF(Tableau517[[#This Row],[Lundi]:[Dimanche]],"&gt;0")</f>
        <v>0</v>
      </c>
      <c r="P404" s="14">
        <f>SUM(Tableau517[[#This Row],[Lundi]:[Dimanche]])</f>
        <v>0</v>
      </c>
      <c r="Q404" s="14">
        <f>COUNTIF(Tableau517[[#This Row],[Lundi]:[Dimanche]],"&gt;=100")*1000</f>
        <v>0</v>
      </c>
      <c r="R404" s="14">
        <f t="shared" si="12"/>
        <v>0</v>
      </c>
      <c r="S404" s="14">
        <f t="shared" si="13"/>
        <v>0</v>
      </c>
      <c r="T404" s="15" t="str">
        <f>IF(Tableau517[[#This Row],[Matricule]]&gt;1,IF(COUNTIF(Tableau517[DateMatricule],Tableau517[[#This Row],[DateMatricule]])&gt;1,"Doublon",""),"")</f>
        <v/>
      </c>
    </row>
    <row r="405" spans="1:20" x14ac:dyDescent="0.25">
      <c r="A405" s="11" t="str">
        <f>IF(Tableau517[[#This Row],[Semaine]]="","",VLOOKUP(Tableau517[[#This Row],[Semaine]],Listes!$A:$B,2,FALSE))</f>
        <v/>
      </c>
      <c r="B405" s="11" t="str">
        <f>IF(ISBLANK(Tableau517[[#This Row],[Matricule]]),"",VLOOKUP(Tableau517[[#This Row],[Matricule]],#REF!,2,FALSE))</f>
        <v/>
      </c>
      <c r="C405" s="11" t="str">
        <f>IF(ISBLANK(Tableau517[[#This Row],[Matricule]]),"",VLOOKUP(Tableau517[[#This Row],[Matricule]],#REF!,3,FALSE))</f>
        <v/>
      </c>
      <c r="D405" s="11" t="str">
        <f>CONCATENATE(Tableau517[[#This Row],[Semaine]],Tableau517[[#This Row],[Matricule]])</f>
        <v/>
      </c>
      <c r="H405" s="8"/>
      <c r="I405" s="8"/>
      <c r="J405" s="8"/>
      <c r="K405" s="8"/>
      <c r="L405" s="8"/>
      <c r="M405" s="8"/>
      <c r="N405" s="8"/>
      <c r="O405" s="14">
        <f>COUNTIF(Tableau517[[#This Row],[Lundi]:[Dimanche]],"&gt;0")</f>
        <v>0</v>
      </c>
      <c r="P405" s="14">
        <f>SUM(Tableau517[[#This Row],[Lundi]:[Dimanche]])</f>
        <v>0</v>
      </c>
      <c r="Q405" s="14">
        <f>COUNTIF(Tableau517[[#This Row],[Lundi]:[Dimanche]],"&gt;=100")*1000</f>
        <v>0</v>
      </c>
      <c r="R405" s="14">
        <f t="shared" si="12"/>
        <v>0</v>
      </c>
      <c r="S405" s="14">
        <f t="shared" si="13"/>
        <v>0</v>
      </c>
      <c r="T405" s="15" t="str">
        <f>IF(Tableau517[[#This Row],[Matricule]]&gt;1,IF(COUNTIF(Tableau517[DateMatricule],Tableau517[[#This Row],[DateMatricule]])&gt;1,"Doublon",""),"")</f>
        <v/>
      </c>
    </row>
    <row r="406" spans="1:20" x14ac:dyDescent="0.25">
      <c r="A406" s="11" t="str">
        <f>IF(Tableau517[[#This Row],[Semaine]]="","",VLOOKUP(Tableau517[[#This Row],[Semaine]],Listes!$A:$B,2,FALSE))</f>
        <v/>
      </c>
      <c r="B406" s="11" t="str">
        <f>IF(ISBLANK(Tableau517[[#This Row],[Matricule]]),"",VLOOKUP(Tableau517[[#This Row],[Matricule]],#REF!,2,FALSE))</f>
        <v/>
      </c>
      <c r="C406" s="11" t="str">
        <f>IF(ISBLANK(Tableau517[[#This Row],[Matricule]]),"",VLOOKUP(Tableau517[[#This Row],[Matricule]],#REF!,3,FALSE))</f>
        <v/>
      </c>
      <c r="D406" s="11" t="str">
        <f>CONCATENATE(Tableau517[[#This Row],[Semaine]],Tableau517[[#This Row],[Matricule]])</f>
        <v/>
      </c>
      <c r="H406" s="8"/>
      <c r="I406" s="8"/>
      <c r="J406" s="8"/>
      <c r="K406" s="8"/>
      <c r="L406" s="8"/>
      <c r="M406" s="8"/>
      <c r="N406" s="8"/>
      <c r="O406" s="14">
        <f>COUNTIF(Tableau517[[#This Row],[Lundi]:[Dimanche]],"&gt;0")</f>
        <v>0</v>
      </c>
      <c r="P406" s="14">
        <f>SUM(Tableau517[[#This Row],[Lundi]:[Dimanche]])</f>
        <v>0</v>
      </c>
      <c r="Q406" s="14">
        <f>COUNTIF(Tableau517[[#This Row],[Lundi]:[Dimanche]],"&gt;=100")*1000</f>
        <v>0</v>
      </c>
      <c r="R406" s="14">
        <f t="shared" si="12"/>
        <v>0</v>
      </c>
      <c r="S406" s="14">
        <f t="shared" si="13"/>
        <v>0</v>
      </c>
      <c r="T406" s="15" t="str">
        <f>IF(Tableau517[[#This Row],[Matricule]]&gt;1,IF(COUNTIF(Tableau517[DateMatricule],Tableau517[[#This Row],[DateMatricule]])&gt;1,"Doublon",""),"")</f>
        <v/>
      </c>
    </row>
    <row r="407" spans="1:20" x14ac:dyDescent="0.25">
      <c r="A407" s="11" t="str">
        <f>IF(Tableau517[[#This Row],[Semaine]]="","",VLOOKUP(Tableau517[[#This Row],[Semaine]],Listes!$A:$B,2,FALSE))</f>
        <v/>
      </c>
      <c r="B407" s="11" t="str">
        <f>IF(ISBLANK(Tableau517[[#This Row],[Matricule]]),"",VLOOKUP(Tableau517[[#This Row],[Matricule]],#REF!,2,FALSE))</f>
        <v/>
      </c>
      <c r="C407" s="11" t="str">
        <f>IF(ISBLANK(Tableau517[[#This Row],[Matricule]]),"",VLOOKUP(Tableau517[[#This Row],[Matricule]],#REF!,3,FALSE))</f>
        <v/>
      </c>
      <c r="D407" s="11" t="str">
        <f>CONCATENATE(Tableau517[[#This Row],[Semaine]],Tableau517[[#This Row],[Matricule]])</f>
        <v/>
      </c>
      <c r="H407" s="8"/>
      <c r="I407" s="8"/>
      <c r="J407" s="8"/>
      <c r="K407" s="8"/>
      <c r="L407" s="8"/>
      <c r="M407" s="8"/>
      <c r="N407" s="8"/>
      <c r="O407" s="14">
        <f>COUNTIF(Tableau517[[#This Row],[Lundi]:[Dimanche]],"&gt;0")</f>
        <v>0</v>
      </c>
      <c r="P407" s="14">
        <f>SUM(Tableau517[[#This Row],[Lundi]:[Dimanche]])</f>
        <v>0</v>
      </c>
      <c r="Q407" s="14">
        <f>COUNTIF(Tableau517[[#This Row],[Lundi]:[Dimanche]],"&gt;=100")*1000</f>
        <v>0</v>
      </c>
      <c r="R407" s="14">
        <f t="shared" si="12"/>
        <v>0</v>
      </c>
      <c r="S407" s="14">
        <f t="shared" si="13"/>
        <v>0</v>
      </c>
      <c r="T407" s="15" t="str">
        <f>IF(Tableau517[[#This Row],[Matricule]]&gt;1,IF(COUNTIF(Tableau517[DateMatricule],Tableau517[[#This Row],[DateMatricule]])&gt;1,"Doublon",""),"")</f>
        <v/>
      </c>
    </row>
    <row r="408" spans="1:20" x14ac:dyDescent="0.25">
      <c r="A408" s="11" t="str">
        <f>IF(Tableau517[[#This Row],[Semaine]]="","",VLOOKUP(Tableau517[[#This Row],[Semaine]],Listes!$A:$B,2,FALSE))</f>
        <v/>
      </c>
      <c r="B408" s="11" t="str">
        <f>IF(ISBLANK(Tableau517[[#This Row],[Matricule]]),"",VLOOKUP(Tableau517[[#This Row],[Matricule]],#REF!,2,FALSE))</f>
        <v/>
      </c>
      <c r="C408" s="11" t="str">
        <f>IF(ISBLANK(Tableau517[[#This Row],[Matricule]]),"",VLOOKUP(Tableau517[[#This Row],[Matricule]],#REF!,3,FALSE))</f>
        <v/>
      </c>
      <c r="D408" s="11" t="str">
        <f>CONCATENATE(Tableau517[[#This Row],[Semaine]],Tableau517[[#This Row],[Matricule]])</f>
        <v/>
      </c>
      <c r="H408" s="8"/>
      <c r="I408" s="8"/>
      <c r="J408" s="8"/>
      <c r="K408" s="8"/>
      <c r="L408" s="8"/>
      <c r="M408" s="8"/>
      <c r="N408" s="8"/>
      <c r="O408" s="14">
        <f>COUNTIF(Tableau517[[#This Row],[Lundi]:[Dimanche]],"&gt;0")</f>
        <v>0</v>
      </c>
      <c r="P408" s="14">
        <f>SUM(Tableau517[[#This Row],[Lundi]:[Dimanche]])</f>
        <v>0</v>
      </c>
      <c r="Q408" s="14">
        <f>COUNTIF(Tableau517[[#This Row],[Lundi]:[Dimanche]],"&gt;=100")*1000</f>
        <v>0</v>
      </c>
      <c r="R408" s="14">
        <f t="shared" si="12"/>
        <v>0</v>
      </c>
      <c r="S408" s="14">
        <f t="shared" si="13"/>
        <v>0</v>
      </c>
      <c r="T408" s="15" t="str">
        <f>IF(Tableau517[[#This Row],[Matricule]]&gt;1,IF(COUNTIF(Tableau517[DateMatricule],Tableau517[[#This Row],[DateMatricule]])&gt;1,"Doublon",""),"")</f>
        <v/>
      </c>
    </row>
    <row r="409" spans="1:20" x14ac:dyDescent="0.25">
      <c r="A409" s="11" t="str">
        <f>IF(Tableau517[[#This Row],[Semaine]]="","",VLOOKUP(Tableau517[[#This Row],[Semaine]],Listes!$A:$B,2,FALSE))</f>
        <v/>
      </c>
      <c r="B409" s="11" t="str">
        <f>IF(ISBLANK(Tableau517[[#This Row],[Matricule]]),"",VLOOKUP(Tableau517[[#This Row],[Matricule]],#REF!,2,FALSE))</f>
        <v/>
      </c>
      <c r="C409" s="11" t="str">
        <f>IF(ISBLANK(Tableau517[[#This Row],[Matricule]]),"",VLOOKUP(Tableau517[[#This Row],[Matricule]],#REF!,3,FALSE))</f>
        <v/>
      </c>
      <c r="D409" s="11" t="str">
        <f>CONCATENATE(Tableau517[[#This Row],[Semaine]],Tableau517[[#This Row],[Matricule]])</f>
        <v/>
      </c>
      <c r="H409" s="8"/>
      <c r="I409" s="8"/>
      <c r="J409" s="8"/>
      <c r="K409" s="8"/>
      <c r="L409" s="8"/>
      <c r="M409" s="8"/>
      <c r="N409" s="8"/>
      <c r="O409" s="14">
        <f>COUNTIF(Tableau517[[#This Row],[Lundi]:[Dimanche]],"&gt;0")</f>
        <v>0</v>
      </c>
      <c r="P409" s="14">
        <f>SUM(Tableau517[[#This Row],[Lundi]:[Dimanche]])</f>
        <v>0</v>
      </c>
      <c r="Q409" s="14">
        <f>COUNTIF(Tableau517[[#This Row],[Lundi]:[Dimanche]],"&gt;=100")*1000</f>
        <v>0</v>
      </c>
      <c r="R409" s="14">
        <f t="shared" si="12"/>
        <v>0</v>
      </c>
      <c r="S409" s="14">
        <f t="shared" si="13"/>
        <v>0</v>
      </c>
      <c r="T409" s="15" t="str">
        <f>IF(Tableau517[[#This Row],[Matricule]]&gt;1,IF(COUNTIF(Tableau517[DateMatricule],Tableau517[[#This Row],[DateMatricule]])&gt;1,"Doublon",""),"")</f>
        <v/>
      </c>
    </row>
    <row r="410" spans="1:20" x14ac:dyDescent="0.25">
      <c r="A410" s="11" t="str">
        <f>IF(Tableau517[[#This Row],[Semaine]]="","",VLOOKUP(Tableau517[[#This Row],[Semaine]],Listes!$A:$B,2,FALSE))</f>
        <v/>
      </c>
      <c r="B410" s="11" t="str">
        <f>IF(ISBLANK(Tableau517[[#This Row],[Matricule]]),"",VLOOKUP(Tableau517[[#This Row],[Matricule]],#REF!,2,FALSE))</f>
        <v/>
      </c>
      <c r="C410" s="11" t="str">
        <f>IF(ISBLANK(Tableau517[[#This Row],[Matricule]]),"",VLOOKUP(Tableau517[[#This Row],[Matricule]],#REF!,3,FALSE))</f>
        <v/>
      </c>
      <c r="D410" s="11" t="str">
        <f>CONCATENATE(Tableau517[[#This Row],[Semaine]],Tableau517[[#This Row],[Matricule]])</f>
        <v/>
      </c>
      <c r="H410" s="8"/>
      <c r="I410" s="8"/>
      <c r="J410" s="8"/>
      <c r="K410" s="8"/>
      <c r="L410" s="8"/>
      <c r="M410" s="8"/>
      <c r="N410" s="8"/>
      <c r="O410" s="14">
        <f>COUNTIF(Tableau517[[#This Row],[Lundi]:[Dimanche]],"&gt;0")</f>
        <v>0</v>
      </c>
      <c r="P410" s="14">
        <f>SUM(Tableau517[[#This Row],[Lundi]:[Dimanche]])</f>
        <v>0</v>
      </c>
      <c r="Q410" s="14">
        <f>COUNTIF(Tableau517[[#This Row],[Lundi]:[Dimanche]],"&gt;=100")*1000</f>
        <v>0</v>
      </c>
      <c r="R410" s="14">
        <f t="shared" si="12"/>
        <v>0</v>
      </c>
      <c r="S410" s="14">
        <f t="shared" si="13"/>
        <v>0</v>
      </c>
      <c r="T410" s="15" t="str">
        <f>IF(Tableau517[[#This Row],[Matricule]]&gt;1,IF(COUNTIF(Tableau517[DateMatricule],Tableau517[[#This Row],[DateMatricule]])&gt;1,"Doublon",""),"")</f>
        <v/>
      </c>
    </row>
    <row r="411" spans="1:20" x14ac:dyDescent="0.25">
      <c r="A411" s="11" t="str">
        <f>IF(Tableau517[[#This Row],[Semaine]]="","",VLOOKUP(Tableau517[[#This Row],[Semaine]],Listes!$A:$B,2,FALSE))</f>
        <v/>
      </c>
      <c r="B411" s="11" t="str">
        <f>IF(ISBLANK(Tableau517[[#This Row],[Matricule]]),"",VLOOKUP(Tableau517[[#This Row],[Matricule]],#REF!,2,FALSE))</f>
        <v/>
      </c>
      <c r="C411" s="11" t="str">
        <f>IF(ISBLANK(Tableau517[[#This Row],[Matricule]]),"",VLOOKUP(Tableau517[[#This Row],[Matricule]],#REF!,3,FALSE))</f>
        <v/>
      </c>
      <c r="D411" s="11" t="str">
        <f>CONCATENATE(Tableau517[[#This Row],[Semaine]],Tableau517[[#This Row],[Matricule]])</f>
        <v/>
      </c>
      <c r="H411" s="8"/>
      <c r="I411" s="8"/>
      <c r="J411" s="8"/>
      <c r="K411" s="8"/>
      <c r="L411" s="8"/>
      <c r="M411" s="8"/>
      <c r="N411" s="8"/>
      <c r="O411" s="14">
        <f>COUNTIF(Tableau517[[#This Row],[Lundi]:[Dimanche]],"&gt;0")</f>
        <v>0</v>
      </c>
      <c r="P411" s="14">
        <f>SUM(Tableau517[[#This Row],[Lundi]:[Dimanche]])</f>
        <v>0</v>
      </c>
      <c r="Q411" s="14">
        <f>COUNTIF(Tableau517[[#This Row],[Lundi]:[Dimanche]],"&gt;=100")*1000</f>
        <v>0</v>
      </c>
      <c r="R411" s="14">
        <f t="shared" si="12"/>
        <v>0</v>
      </c>
      <c r="S411" s="14">
        <f t="shared" si="13"/>
        <v>0</v>
      </c>
      <c r="T411" s="15" t="str">
        <f>IF(Tableau517[[#This Row],[Matricule]]&gt;1,IF(COUNTIF(Tableau517[DateMatricule],Tableau517[[#This Row],[DateMatricule]])&gt;1,"Doublon",""),"")</f>
        <v/>
      </c>
    </row>
    <row r="412" spans="1:20" x14ac:dyDescent="0.25">
      <c r="A412" s="11" t="str">
        <f>IF(Tableau517[[#This Row],[Semaine]]="","",VLOOKUP(Tableau517[[#This Row],[Semaine]],Listes!$A:$B,2,FALSE))</f>
        <v/>
      </c>
      <c r="B412" s="11" t="str">
        <f>IF(ISBLANK(Tableau517[[#This Row],[Matricule]]),"",VLOOKUP(Tableau517[[#This Row],[Matricule]],#REF!,2,FALSE))</f>
        <v/>
      </c>
      <c r="C412" s="11" t="str">
        <f>IF(ISBLANK(Tableau517[[#This Row],[Matricule]]),"",VLOOKUP(Tableau517[[#This Row],[Matricule]],#REF!,3,FALSE))</f>
        <v/>
      </c>
      <c r="D412" s="11" t="str">
        <f>CONCATENATE(Tableau517[[#This Row],[Semaine]],Tableau517[[#This Row],[Matricule]])</f>
        <v/>
      </c>
      <c r="H412" s="8"/>
      <c r="I412" s="8"/>
      <c r="J412" s="8"/>
      <c r="K412" s="8"/>
      <c r="L412" s="8"/>
      <c r="M412" s="8"/>
      <c r="N412" s="8"/>
      <c r="O412" s="14">
        <f>COUNTIF(Tableau517[[#This Row],[Lundi]:[Dimanche]],"&gt;0")</f>
        <v>0</v>
      </c>
      <c r="P412" s="14">
        <f>SUM(Tableau517[[#This Row],[Lundi]:[Dimanche]])</f>
        <v>0</v>
      </c>
      <c r="Q412" s="14">
        <f>COUNTIF(Tableau517[[#This Row],[Lundi]:[Dimanche]],"&gt;=100")*1000</f>
        <v>0</v>
      </c>
      <c r="R412" s="14">
        <f t="shared" si="12"/>
        <v>0</v>
      </c>
      <c r="S412" s="14">
        <f t="shared" si="13"/>
        <v>0</v>
      </c>
      <c r="T412" s="15" t="str">
        <f>IF(Tableau517[[#This Row],[Matricule]]&gt;1,IF(COUNTIF(Tableau517[DateMatricule],Tableau517[[#This Row],[DateMatricule]])&gt;1,"Doublon",""),"")</f>
        <v/>
      </c>
    </row>
    <row r="413" spans="1:20" x14ac:dyDescent="0.25">
      <c r="A413" s="11" t="str">
        <f>IF(Tableau517[[#This Row],[Semaine]]="","",VLOOKUP(Tableau517[[#This Row],[Semaine]],Listes!$A:$B,2,FALSE))</f>
        <v/>
      </c>
      <c r="B413" s="11" t="str">
        <f>IF(ISBLANK(Tableau517[[#This Row],[Matricule]]),"",VLOOKUP(Tableau517[[#This Row],[Matricule]],#REF!,2,FALSE))</f>
        <v/>
      </c>
      <c r="C413" s="11" t="str">
        <f>IF(ISBLANK(Tableau517[[#This Row],[Matricule]]),"",VLOOKUP(Tableau517[[#This Row],[Matricule]],#REF!,3,FALSE))</f>
        <v/>
      </c>
      <c r="D413" s="11" t="str">
        <f>CONCATENATE(Tableau517[[#This Row],[Semaine]],Tableau517[[#This Row],[Matricule]])</f>
        <v/>
      </c>
      <c r="H413" s="8"/>
      <c r="I413" s="8"/>
      <c r="J413" s="8"/>
      <c r="K413" s="8"/>
      <c r="L413" s="8"/>
      <c r="M413" s="8"/>
      <c r="N413" s="8"/>
      <c r="O413" s="14">
        <f>COUNTIF(Tableau517[[#This Row],[Lundi]:[Dimanche]],"&gt;0")</f>
        <v>0</v>
      </c>
      <c r="P413" s="14">
        <f>SUM(Tableau517[[#This Row],[Lundi]:[Dimanche]])</f>
        <v>0</v>
      </c>
      <c r="Q413" s="14">
        <f>COUNTIF(Tableau517[[#This Row],[Lundi]:[Dimanche]],"&gt;=100")*1000</f>
        <v>0</v>
      </c>
      <c r="R413" s="14">
        <f t="shared" si="12"/>
        <v>0</v>
      </c>
      <c r="S413" s="14">
        <f t="shared" si="13"/>
        <v>0</v>
      </c>
      <c r="T413" s="15" t="str">
        <f>IF(Tableau517[[#This Row],[Matricule]]&gt;1,IF(COUNTIF(Tableau517[DateMatricule],Tableau517[[#This Row],[DateMatricule]])&gt;1,"Doublon",""),"")</f>
        <v/>
      </c>
    </row>
    <row r="414" spans="1:20" x14ac:dyDescent="0.25">
      <c r="A414" s="11" t="str">
        <f>IF(Tableau517[[#This Row],[Semaine]]="","",VLOOKUP(Tableau517[[#This Row],[Semaine]],Listes!$A:$B,2,FALSE))</f>
        <v/>
      </c>
      <c r="B414" s="11" t="str">
        <f>IF(ISBLANK(Tableau517[[#This Row],[Matricule]]),"",VLOOKUP(Tableau517[[#This Row],[Matricule]],#REF!,2,FALSE))</f>
        <v/>
      </c>
      <c r="C414" s="11" t="str">
        <f>IF(ISBLANK(Tableau517[[#This Row],[Matricule]]),"",VLOOKUP(Tableau517[[#This Row],[Matricule]],#REF!,3,FALSE))</f>
        <v/>
      </c>
      <c r="D414" s="11" t="str">
        <f>CONCATENATE(Tableau517[[#This Row],[Semaine]],Tableau517[[#This Row],[Matricule]])</f>
        <v/>
      </c>
      <c r="H414" s="8"/>
      <c r="I414" s="8"/>
      <c r="J414" s="8"/>
      <c r="K414" s="8"/>
      <c r="L414" s="8"/>
      <c r="M414" s="8"/>
      <c r="N414" s="8"/>
      <c r="O414" s="14">
        <f>COUNTIF(Tableau517[[#This Row],[Lundi]:[Dimanche]],"&gt;0")</f>
        <v>0</v>
      </c>
      <c r="P414" s="14">
        <f>SUM(Tableau517[[#This Row],[Lundi]:[Dimanche]])</f>
        <v>0</v>
      </c>
      <c r="Q414" s="14">
        <f>COUNTIF(Tableau517[[#This Row],[Lundi]:[Dimanche]],"&gt;=100")*1000</f>
        <v>0</v>
      </c>
      <c r="R414" s="14">
        <f t="shared" si="12"/>
        <v>0</v>
      </c>
      <c r="S414" s="14">
        <f t="shared" si="13"/>
        <v>0</v>
      </c>
      <c r="T414" s="15" t="str">
        <f>IF(Tableau517[[#This Row],[Matricule]]&gt;1,IF(COUNTIF(Tableau517[DateMatricule],Tableau517[[#This Row],[DateMatricule]])&gt;1,"Doublon",""),"")</f>
        <v/>
      </c>
    </row>
    <row r="415" spans="1:20" x14ac:dyDescent="0.25">
      <c r="A415" s="11" t="str">
        <f>IF(Tableau517[[#This Row],[Semaine]]="","",VLOOKUP(Tableau517[[#This Row],[Semaine]],Listes!$A:$B,2,FALSE))</f>
        <v/>
      </c>
      <c r="B415" s="11" t="str">
        <f>IF(ISBLANK(Tableau517[[#This Row],[Matricule]]),"",VLOOKUP(Tableau517[[#This Row],[Matricule]],#REF!,2,FALSE))</f>
        <v/>
      </c>
      <c r="C415" s="11" t="str">
        <f>IF(ISBLANK(Tableau517[[#This Row],[Matricule]]),"",VLOOKUP(Tableau517[[#This Row],[Matricule]],#REF!,3,FALSE))</f>
        <v/>
      </c>
      <c r="D415" s="11" t="str">
        <f>CONCATENATE(Tableau517[[#This Row],[Semaine]],Tableau517[[#This Row],[Matricule]])</f>
        <v/>
      </c>
      <c r="H415" s="8"/>
      <c r="I415" s="8"/>
      <c r="J415" s="8"/>
      <c r="K415" s="8"/>
      <c r="L415" s="8"/>
      <c r="M415" s="8"/>
      <c r="N415" s="8"/>
      <c r="O415" s="14">
        <f>COUNTIF(Tableau517[[#This Row],[Lundi]:[Dimanche]],"&gt;0")</f>
        <v>0</v>
      </c>
      <c r="P415" s="14">
        <f>SUM(Tableau517[[#This Row],[Lundi]:[Dimanche]])</f>
        <v>0</v>
      </c>
      <c r="Q415" s="14">
        <f>COUNTIF(Tableau517[[#This Row],[Lundi]:[Dimanche]],"&gt;=100")*1000</f>
        <v>0</v>
      </c>
      <c r="R415" s="14">
        <f t="shared" si="12"/>
        <v>0</v>
      </c>
      <c r="S415" s="14">
        <f t="shared" si="13"/>
        <v>0</v>
      </c>
      <c r="T415" s="15" t="str">
        <f>IF(Tableau517[[#This Row],[Matricule]]&gt;1,IF(COUNTIF(Tableau517[DateMatricule],Tableau517[[#This Row],[DateMatricule]])&gt;1,"Doublon",""),"")</f>
        <v/>
      </c>
    </row>
    <row r="416" spans="1:20" x14ac:dyDescent="0.25">
      <c r="A416" s="11" t="str">
        <f>IF(Tableau517[[#This Row],[Semaine]]="","",VLOOKUP(Tableau517[[#This Row],[Semaine]],Listes!$A:$B,2,FALSE))</f>
        <v/>
      </c>
      <c r="B416" s="11" t="str">
        <f>IF(ISBLANK(Tableau517[[#This Row],[Matricule]]),"",VLOOKUP(Tableau517[[#This Row],[Matricule]],#REF!,2,FALSE))</f>
        <v/>
      </c>
      <c r="C416" s="11" t="str">
        <f>IF(ISBLANK(Tableau517[[#This Row],[Matricule]]),"",VLOOKUP(Tableau517[[#This Row],[Matricule]],#REF!,3,FALSE))</f>
        <v/>
      </c>
      <c r="D416" s="11" t="str">
        <f>CONCATENATE(Tableau517[[#This Row],[Semaine]],Tableau517[[#This Row],[Matricule]])</f>
        <v/>
      </c>
      <c r="H416" s="8"/>
      <c r="I416" s="8"/>
      <c r="J416" s="8"/>
      <c r="K416" s="8"/>
      <c r="L416" s="8"/>
      <c r="M416" s="8"/>
      <c r="N416" s="8"/>
      <c r="O416" s="14">
        <f>COUNTIF(Tableau517[[#This Row],[Lundi]:[Dimanche]],"&gt;0")</f>
        <v>0</v>
      </c>
      <c r="P416" s="14">
        <f>SUM(Tableau517[[#This Row],[Lundi]:[Dimanche]])</f>
        <v>0</v>
      </c>
      <c r="Q416" s="14">
        <f>COUNTIF(Tableau517[[#This Row],[Lundi]:[Dimanche]],"&gt;=100")*1000</f>
        <v>0</v>
      </c>
      <c r="R416" s="14">
        <f t="shared" si="12"/>
        <v>0</v>
      </c>
      <c r="S416" s="14">
        <f t="shared" si="13"/>
        <v>0</v>
      </c>
      <c r="T416" s="15" t="str">
        <f>IF(Tableau517[[#This Row],[Matricule]]&gt;1,IF(COUNTIF(Tableau517[DateMatricule],Tableau517[[#This Row],[DateMatricule]])&gt;1,"Doublon",""),"")</f>
        <v/>
      </c>
    </row>
    <row r="417" spans="1:20" x14ac:dyDescent="0.25">
      <c r="A417" s="11" t="str">
        <f>IF(Tableau517[[#This Row],[Semaine]]="","",VLOOKUP(Tableau517[[#This Row],[Semaine]],Listes!$A:$B,2,FALSE))</f>
        <v/>
      </c>
      <c r="B417" s="11" t="str">
        <f>IF(ISBLANK(Tableau517[[#This Row],[Matricule]]),"",VLOOKUP(Tableau517[[#This Row],[Matricule]],#REF!,2,FALSE))</f>
        <v/>
      </c>
      <c r="C417" s="11" t="str">
        <f>IF(ISBLANK(Tableau517[[#This Row],[Matricule]]),"",VLOOKUP(Tableau517[[#This Row],[Matricule]],#REF!,3,FALSE))</f>
        <v/>
      </c>
      <c r="D417" s="11" t="str">
        <f>CONCATENATE(Tableau517[[#This Row],[Semaine]],Tableau517[[#This Row],[Matricule]])</f>
        <v/>
      </c>
      <c r="H417" s="8"/>
      <c r="I417" s="8"/>
      <c r="J417" s="8"/>
      <c r="K417" s="8"/>
      <c r="L417" s="8"/>
      <c r="M417" s="8"/>
      <c r="N417" s="8"/>
      <c r="O417" s="14">
        <f>COUNTIF(Tableau517[[#This Row],[Lundi]:[Dimanche]],"&gt;0")</f>
        <v>0</v>
      </c>
      <c r="P417" s="14">
        <f>SUM(Tableau517[[#This Row],[Lundi]:[Dimanche]])</f>
        <v>0</v>
      </c>
      <c r="Q417" s="14">
        <f>COUNTIF(Tableau517[[#This Row],[Lundi]:[Dimanche]],"&gt;=100")*1000</f>
        <v>0</v>
      </c>
      <c r="R417" s="14">
        <f t="shared" si="12"/>
        <v>0</v>
      </c>
      <c r="S417" s="14">
        <f t="shared" si="13"/>
        <v>0</v>
      </c>
      <c r="T417" s="15" t="str">
        <f>IF(Tableau517[[#This Row],[Matricule]]&gt;1,IF(COUNTIF(Tableau517[DateMatricule],Tableau517[[#This Row],[DateMatricule]])&gt;1,"Doublon",""),"")</f>
        <v/>
      </c>
    </row>
    <row r="418" spans="1:20" x14ac:dyDescent="0.25">
      <c r="A418" s="11" t="str">
        <f>IF(Tableau517[[#This Row],[Semaine]]="","",VLOOKUP(Tableau517[[#This Row],[Semaine]],Listes!$A:$B,2,FALSE))</f>
        <v/>
      </c>
      <c r="B418" s="11" t="str">
        <f>IF(ISBLANK(Tableau517[[#This Row],[Matricule]]),"",VLOOKUP(Tableau517[[#This Row],[Matricule]],#REF!,2,FALSE))</f>
        <v/>
      </c>
      <c r="C418" s="11" t="str">
        <f>IF(ISBLANK(Tableau517[[#This Row],[Matricule]]),"",VLOOKUP(Tableau517[[#This Row],[Matricule]],#REF!,3,FALSE))</f>
        <v/>
      </c>
      <c r="D418" s="11" t="str">
        <f>CONCATENATE(Tableau517[[#This Row],[Semaine]],Tableau517[[#This Row],[Matricule]])</f>
        <v/>
      </c>
      <c r="H418" s="8"/>
      <c r="I418" s="8"/>
      <c r="J418" s="8"/>
      <c r="K418" s="8"/>
      <c r="L418" s="8"/>
      <c r="M418" s="8"/>
      <c r="N418" s="8"/>
      <c r="O418" s="14">
        <f>COUNTIF(Tableau517[[#This Row],[Lundi]:[Dimanche]],"&gt;0")</f>
        <v>0</v>
      </c>
      <c r="P418" s="14">
        <f>SUM(Tableau517[[#This Row],[Lundi]:[Dimanche]])</f>
        <v>0</v>
      </c>
      <c r="Q418" s="14">
        <f>COUNTIF(Tableau517[[#This Row],[Lundi]:[Dimanche]],"&gt;=100")*1000</f>
        <v>0</v>
      </c>
      <c r="R418" s="14">
        <f t="shared" si="12"/>
        <v>0</v>
      </c>
      <c r="S418" s="14">
        <f t="shared" si="13"/>
        <v>0</v>
      </c>
      <c r="T418" s="15" t="str">
        <f>IF(Tableau517[[#This Row],[Matricule]]&gt;1,IF(COUNTIF(Tableau517[DateMatricule],Tableau517[[#This Row],[DateMatricule]])&gt;1,"Doublon",""),"")</f>
        <v/>
      </c>
    </row>
    <row r="419" spans="1:20" x14ac:dyDescent="0.25">
      <c r="A419" s="11" t="str">
        <f>IF(Tableau517[[#This Row],[Semaine]]="","",VLOOKUP(Tableau517[[#This Row],[Semaine]],Listes!$A:$B,2,FALSE))</f>
        <v/>
      </c>
      <c r="B419" s="11" t="str">
        <f>IF(ISBLANK(Tableau517[[#This Row],[Matricule]]),"",VLOOKUP(Tableau517[[#This Row],[Matricule]],#REF!,2,FALSE))</f>
        <v/>
      </c>
      <c r="C419" s="11" t="str">
        <f>IF(ISBLANK(Tableau517[[#This Row],[Matricule]]),"",VLOOKUP(Tableau517[[#This Row],[Matricule]],#REF!,3,FALSE))</f>
        <v/>
      </c>
      <c r="D419" s="11" t="str">
        <f>CONCATENATE(Tableau517[[#This Row],[Semaine]],Tableau517[[#This Row],[Matricule]])</f>
        <v/>
      </c>
      <c r="H419" s="8"/>
      <c r="I419" s="8"/>
      <c r="J419" s="8"/>
      <c r="K419" s="8"/>
      <c r="L419" s="8"/>
      <c r="M419" s="8"/>
      <c r="N419" s="8"/>
      <c r="O419" s="14">
        <f>COUNTIF(Tableau517[[#This Row],[Lundi]:[Dimanche]],"&gt;0")</f>
        <v>0</v>
      </c>
      <c r="P419" s="14">
        <f>SUM(Tableau517[[#This Row],[Lundi]:[Dimanche]])</f>
        <v>0</v>
      </c>
      <c r="Q419" s="14">
        <f>COUNTIF(Tableau517[[#This Row],[Lundi]:[Dimanche]],"&gt;=100")*1000</f>
        <v>0</v>
      </c>
      <c r="R419" s="14">
        <f t="shared" si="12"/>
        <v>0</v>
      </c>
      <c r="S419" s="14">
        <f t="shared" si="13"/>
        <v>0</v>
      </c>
      <c r="T419" s="15" t="str">
        <f>IF(Tableau517[[#This Row],[Matricule]]&gt;1,IF(COUNTIF(Tableau517[DateMatricule],Tableau517[[#This Row],[DateMatricule]])&gt;1,"Doublon",""),"")</f>
        <v/>
      </c>
    </row>
    <row r="420" spans="1:20" x14ac:dyDescent="0.25">
      <c r="A420" s="11" t="str">
        <f>IF(Tableau517[[#This Row],[Semaine]]="","",VLOOKUP(Tableau517[[#This Row],[Semaine]],Listes!$A:$B,2,FALSE))</f>
        <v/>
      </c>
      <c r="B420" s="11" t="str">
        <f>IF(ISBLANK(Tableau517[[#This Row],[Matricule]]),"",VLOOKUP(Tableau517[[#This Row],[Matricule]],#REF!,2,FALSE))</f>
        <v/>
      </c>
      <c r="C420" s="11" t="str">
        <f>IF(ISBLANK(Tableau517[[#This Row],[Matricule]]),"",VLOOKUP(Tableau517[[#This Row],[Matricule]],#REF!,3,FALSE))</f>
        <v/>
      </c>
      <c r="D420" s="11" t="str">
        <f>CONCATENATE(Tableau517[[#This Row],[Semaine]],Tableau517[[#This Row],[Matricule]])</f>
        <v/>
      </c>
      <c r="H420" s="8"/>
      <c r="I420" s="8"/>
      <c r="J420" s="8"/>
      <c r="K420" s="8"/>
      <c r="L420" s="8"/>
      <c r="M420" s="8"/>
      <c r="N420" s="8"/>
      <c r="O420" s="14">
        <f>COUNTIF(Tableau517[[#This Row],[Lundi]:[Dimanche]],"&gt;0")</f>
        <v>0</v>
      </c>
      <c r="P420" s="14">
        <f>SUM(Tableau517[[#This Row],[Lundi]:[Dimanche]])</f>
        <v>0</v>
      </c>
      <c r="Q420" s="14">
        <f>COUNTIF(Tableau517[[#This Row],[Lundi]:[Dimanche]],"&gt;=100")*1000</f>
        <v>0</v>
      </c>
      <c r="R420" s="14">
        <f t="shared" si="12"/>
        <v>0</v>
      </c>
      <c r="S420" s="14">
        <f t="shared" si="13"/>
        <v>0</v>
      </c>
      <c r="T420" s="15" t="str">
        <f>IF(Tableau517[[#This Row],[Matricule]]&gt;1,IF(COUNTIF(Tableau517[DateMatricule],Tableau517[[#This Row],[DateMatricule]])&gt;1,"Doublon",""),"")</f>
        <v/>
      </c>
    </row>
    <row r="421" spans="1:20" x14ac:dyDescent="0.25">
      <c r="A421" s="11" t="str">
        <f>IF(Tableau517[[#This Row],[Semaine]]="","",VLOOKUP(Tableau517[[#This Row],[Semaine]],Listes!$A:$B,2,FALSE))</f>
        <v/>
      </c>
      <c r="B421" s="11" t="str">
        <f>IF(ISBLANK(Tableau517[[#This Row],[Matricule]]),"",VLOOKUP(Tableau517[[#This Row],[Matricule]],#REF!,2,FALSE))</f>
        <v/>
      </c>
      <c r="C421" s="11" t="str">
        <f>IF(ISBLANK(Tableau517[[#This Row],[Matricule]]),"",VLOOKUP(Tableau517[[#This Row],[Matricule]],#REF!,3,FALSE))</f>
        <v/>
      </c>
      <c r="D421" s="11" t="str">
        <f>CONCATENATE(Tableau517[[#This Row],[Semaine]],Tableau517[[#This Row],[Matricule]])</f>
        <v/>
      </c>
      <c r="H421" s="8"/>
      <c r="I421" s="8"/>
      <c r="J421" s="8"/>
      <c r="K421" s="8"/>
      <c r="L421" s="8"/>
      <c r="M421" s="8"/>
      <c r="N421" s="8"/>
      <c r="O421" s="14">
        <f>COUNTIF(Tableau517[[#This Row],[Lundi]:[Dimanche]],"&gt;0")</f>
        <v>0</v>
      </c>
      <c r="P421" s="14">
        <f>SUM(Tableau517[[#This Row],[Lundi]:[Dimanche]])</f>
        <v>0</v>
      </c>
      <c r="Q421" s="14">
        <f>COUNTIF(Tableau517[[#This Row],[Lundi]:[Dimanche]],"&gt;=100")*1000</f>
        <v>0</v>
      </c>
      <c r="R421" s="14">
        <f t="shared" si="12"/>
        <v>0</v>
      </c>
      <c r="S421" s="14">
        <f t="shared" si="13"/>
        <v>0</v>
      </c>
      <c r="T421" s="15" t="str">
        <f>IF(Tableau517[[#This Row],[Matricule]]&gt;1,IF(COUNTIF(Tableau517[DateMatricule],Tableau517[[#This Row],[DateMatricule]])&gt;1,"Doublon",""),"")</f>
        <v/>
      </c>
    </row>
    <row r="422" spans="1:20" x14ac:dyDescent="0.25">
      <c r="A422" s="11" t="str">
        <f>IF(Tableau517[[#This Row],[Semaine]]="","",VLOOKUP(Tableau517[[#This Row],[Semaine]],Listes!$A:$B,2,FALSE))</f>
        <v/>
      </c>
      <c r="B422" s="11" t="str">
        <f>IF(ISBLANK(Tableau517[[#This Row],[Matricule]]),"",VLOOKUP(Tableau517[[#This Row],[Matricule]],#REF!,2,FALSE))</f>
        <v/>
      </c>
      <c r="C422" s="11" t="str">
        <f>IF(ISBLANK(Tableau517[[#This Row],[Matricule]]),"",VLOOKUP(Tableau517[[#This Row],[Matricule]],#REF!,3,FALSE))</f>
        <v/>
      </c>
      <c r="D422" s="11" t="str">
        <f>CONCATENATE(Tableau517[[#This Row],[Semaine]],Tableau517[[#This Row],[Matricule]])</f>
        <v/>
      </c>
      <c r="H422" s="8"/>
      <c r="I422" s="8"/>
      <c r="J422" s="8"/>
      <c r="K422" s="8"/>
      <c r="L422" s="8"/>
      <c r="M422" s="8"/>
      <c r="N422" s="8"/>
      <c r="O422" s="14">
        <f>COUNTIF(Tableau517[[#This Row],[Lundi]:[Dimanche]],"&gt;0")</f>
        <v>0</v>
      </c>
      <c r="P422" s="14">
        <f>SUM(Tableau517[[#This Row],[Lundi]:[Dimanche]])</f>
        <v>0</v>
      </c>
      <c r="Q422" s="14">
        <f>COUNTIF(Tableau517[[#This Row],[Lundi]:[Dimanche]],"&gt;=100")*1000</f>
        <v>0</v>
      </c>
      <c r="R422" s="14">
        <f t="shared" si="12"/>
        <v>0</v>
      </c>
      <c r="S422" s="14">
        <f t="shared" si="13"/>
        <v>0</v>
      </c>
      <c r="T422" s="15" t="str">
        <f>IF(Tableau517[[#This Row],[Matricule]]&gt;1,IF(COUNTIF(Tableau517[DateMatricule],Tableau517[[#This Row],[DateMatricule]])&gt;1,"Doublon",""),"")</f>
        <v/>
      </c>
    </row>
    <row r="423" spans="1:20" x14ac:dyDescent="0.25">
      <c r="A423" s="11" t="str">
        <f>IF(Tableau517[[#This Row],[Semaine]]="","",VLOOKUP(Tableau517[[#This Row],[Semaine]],Listes!$A:$B,2,FALSE))</f>
        <v/>
      </c>
      <c r="B423" s="11" t="str">
        <f>IF(ISBLANK(Tableau517[[#This Row],[Matricule]]),"",VLOOKUP(Tableau517[[#This Row],[Matricule]],#REF!,2,FALSE))</f>
        <v/>
      </c>
      <c r="C423" s="11" t="str">
        <f>IF(ISBLANK(Tableau517[[#This Row],[Matricule]]),"",VLOOKUP(Tableau517[[#This Row],[Matricule]],#REF!,3,FALSE))</f>
        <v/>
      </c>
      <c r="D423" s="11" t="str">
        <f>CONCATENATE(Tableau517[[#This Row],[Semaine]],Tableau517[[#This Row],[Matricule]])</f>
        <v/>
      </c>
      <c r="H423" s="8"/>
      <c r="I423" s="8"/>
      <c r="J423" s="8"/>
      <c r="K423" s="8"/>
      <c r="L423" s="8"/>
      <c r="M423" s="8"/>
      <c r="N423" s="8"/>
      <c r="O423" s="14">
        <f>COUNTIF(Tableau517[[#This Row],[Lundi]:[Dimanche]],"&gt;0")</f>
        <v>0</v>
      </c>
      <c r="P423" s="14">
        <f>SUM(Tableau517[[#This Row],[Lundi]:[Dimanche]])</f>
        <v>0</v>
      </c>
      <c r="Q423" s="14">
        <f>COUNTIF(Tableau517[[#This Row],[Lundi]:[Dimanche]],"&gt;=100")*1000</f>
        <v>0</v>
      </c>
      <c r="R423" s="14">
        <f t="shared" si="12"/>
        <v>0</v>
      </c>
      <c r="S423" s="14">
        <f t="shared" si="13"/>
        <v>0</v>
      </c>
      <c r="T423" s="15" t="str">
        <f>IF(Tableau517[[#This Row],[Matricule]]&gt;1,IF(COUNTIF(Tableau517[DateMatricule],Tableau517[[#This Row],[DateMatricule]])&gt;1,"Doublon",""),"")</f>
        <v/>
      </c>
    </row>
    <row r="424" spans="1:20" x14ac:dyDescent="0.25">
      <c r="A424" s="11" t="str">
        <f>IF(Tableau517[[#This Row],[Semaine]]="","",VLOOKUP(Tableau517[[#This Row],[Semaine]],Listes!$A:$B,2,FALSE))</f>
        <v/>
      </c>
      <c r="B424" s="11" t="str">
        <f>IF(ISBLANK(Tableau517[[#This Row],[Matricule]]),"",VLOOKUP(Tableau517[[#This Row],[Matricule]],#REF!,2,FALSE))</f>
        <v/>
      </c>
      <c r="C424" s="11" t="str">
        <f>IF(ISBLANK(Tableau517[[#This Row],[Matricule]]),"",VLOOKUP(Tableau517[[#This Row],[Matricule]],#REF!,3,FALSE))</f>
        <v/>
      </c>
      <c r="D424" s="11" t="str">
        <f>CONCATENATE(Tableau517[[#This Row],[Semaine]],Tableau517[[#This Row],[Matricule]])</f>
        <v/>
      </c>
      <c r="H424" s="8"/>
      <c r="I424" s="8"/>
      <c r="J424" s="8"/>
      <c r="K424" s="8"/>
      <c r="L424" s="8"/>
      <c r="M424" s="8"/>
      <c r="N424" s="8"/>
      <c r="O424" s="14">
        <f>COUNTIF(Tableau517[[#This Row],[Lundi]:[Dimanche]],"&gt;0")</f>
        <v>0</v>
      </c>
      <c r="P424" s="14">
        <f>SUM(Tableau517[[#This Row],[Lundi]:[Dimanche]])</f>
        <v>0</v>
      </c>
      <c r="Q424" s="14">
        <f>COUNTIF(Tableau517[[#This Row],[Lundi]:[Dimanche]],"&gt;=100")*1000</f>
        <v>0</v>
      </c>
      <c r="R424" s="14">
        <f t="shared" si="12"/>
        <v>0</v>
      </c>
      <c r="S424" s="14">
        <f t="shared" si="13"/>
        <v>0</v>
      </c>
      <c r="T424" s="15" t="str">
        <f>IF(Tableau517[[#This Row],[Matricule]]&gt;1,IF(COUNTIF(Tableau517[DateMatricule],Tableau517[[#This Row],[DateMatricule]])&gt;1,"Doublon",""),"")</f>
        <v/>
      </c>
    </row>
    <row r="425" spans="1:20" x14ac:dyDescent="0.25">
      <c r="A425" s="11" t="str">
        <f>IF(Tableau517[[#This Row],[Semaine]]="","",VLOOKUP(Tableau517[[#This Row],[Semaine]],Listes!$A:$B,2,FALSE))</f>
        <v/>
      </c>
      <c r="B425" s="11" t="str">
        <f>IF(ISBLANK(Tableau517[[#This Row],[Matricule]]),"",VLOOKUP(Tableau517[[#This Row],[Matricule]],#REF!,2,FALSE))</f>
        <v/>
      </c>
      <c r="C425" s="11" t="str">
        <f>IF(ISBLANK(Tableau517[[#This Row],[Matricule]]),"",VLOOKUP(Tableau517[[#This Row],[Matricule]],#REF!,3,FALSE))</f>
        <v/>
      </c>
      <c r="D425" s="11" t="str">
        <f>CONCATENATE(Tableau517[[#This Row],[Semaine]],Tableau517[[#This Row],[Matricule]])</f>
        <v/>
      </c>
      <c r="H425" s="8"/>
      <c r="I425" s="8"/>
      <c r="J425" s="8"/>
      <c r="K425" s="8"/>
      <c r="L425" s="8"/>
      <c r="M425" s="8"/>
      <c r="N425" s="8"/>
      <c r="O425" s="14">
        <f>COUNTIF(Tableau517[[#This Row],[Lundi]:[Dimanche]],"&gt;0")</f>
        <v>0</v>
      </c>
      <c r="P425" s="14">
        <f>SUM(Tableau517[[#This Row],[Lundi]:[Dimanche]])</f>
        <v>0</v>
      </c>
      <c r="Q425" s="14">
        <f>COUNTIF(Tableau517[[#This Row],[Lundi]:[Dimanche]],"&gt;=100")*1000</f>
        <v>0</v>
      </c>
      <c r="R425" s="14">
        <f t="shared" si="12"/>
        <v>0</v>
      </c>
      <c r="S425" s="14">
        <f t="shared" si="13"/>
        <v>0</v>
      </c>
      <c r="T425" s="15" t="str">
        <f>IF(Tableau517[[#This Row],[Matricule]]&gt;1,IF(COUNTIF(Tableau517[DateMatricule],Tableau517[[#This Row],[DateMatricule]])&gt;1,"Doublon",""),"")</f>
        <v/>
      </c>
    </row>
    <row r="426" spans="1:20" x14ac:dyDescent="0.25">
      <c r="A426" s="11" t="str">
        <f>IF(Tableau517[[#This Row],[Semaine]]="","",VLOOKUP(Tableau517[[#This Row],[Semaine]],Listes!$A:$B,2,FALSE))</f>
        <v/>
      </c>
      <c r="B426" s="11" t="str">
        <f>IF(ISBLANK(Tableau517[[#This Row],[Matricule]]),"",VLOOKUP(Tableau517[[#This Row],[Matricule]],#REF!,2,FALSE))</f>
        <v/>
      </c>
      <c r="C426" s="11" t="str">
        <f>IF(ISBLANK(Tableau517[[#This Row],[Matricule]]),"",VLOOKUP(Tableau517[[#This Row],[Matricule]],#REF!,3,FALSE))</f>
        <v/>
      </c>
      <c r="D426" s="11" t="str">
        <f>CONCATENATE(Tableau517[[#This Row],[Semaine]],Tableau517[[#This Row],[Matricule]])</f>
        <v/>
      </c>
      <c r="H426" s="8"/>
      <c r="I426" s="8"/>
      <c r="J426" s="8"/>
      <c r="K426" s="8"/>
      <c r="L426" s="8"/>
      <c r="M426" s="8"/>
      <c r="N426" s="8"/>
      <c r="O426" s="14">
        <f>COUNTIF(Tableau517[[#This Row],[Lundi]:[Dimanche]],"&gt;0")</f>
        <v>0</v>
      </c>
      <c r="P426" s="14">
        <f>SUM(Tableau517[[#This Row],[Lundi]:[Dimanche]])</f>
        <v>0</v>
      </c>
      <c r="Q426" s="14">
        <f>COUNTIF(Tableau517[[#This Row],[Lundi]:[Dimanche]],"&gt;=100")*1000</f>
        <v>0</v>
      </c>
      <c r="R426" s="14">
        <f t="shared" si="12"/>
        <v>0</v>
      </c>
      <c r="S426" s="14">
        <f t="shared" si="13"/>
        <v>0</v>
      </c>
      <c r="T426" s="15" t="str">
        <f>IF(Tableau517[[#This Row],[Matricule]]&gt;1,IF(COUNTIF(Tableau517[DateMatricule],Tableau517[[#This Row],[DateMatricule]])&gt;1,"Doublon",""),"")</f>
        <v/>
      </c>
    </row>
    <row r="427" spans="1:20" x14ac:dyDescent="0.25">
      <c r="A427" s="11" t="str">
        <f>IF(Tableau517[[#This Row],[Semaine]]="","",VLOOKUP(Tableau517[[#This Row],[Semaine]],Listes!$A:$B,2,FALSE))</f>
        <v/>
      </c>
      <c r="B427" s="11" t="str">
        <f>IF(ISBLANK(Tableau517[[#This Row],[Matricule]]),"",VLOOKUP(Tableau517[[#This Row],[Matricule]],#REF!,2,FALSE))</f>
        <v/>
      </c>
      <c r="C427" s="11" t="str">
        <f>IF(ISBLANK(Tableau517[[#This Row],[Matricule]]),"",VLOOKUP(Tableau517[[#This Row],[Matricule]],#REF!,3,FALSE))</f>
        <v/>
      </c>
      <c r="D427" s="11" t="str">
        <f>CONCATENATE(Tableau517[[#This Row],[Semaine]],Tableau517[[#This Row],[Matricule]])</f>
        <v/>
      </c>
      <c r="H427" s="8"/>
      <c r="I427" s="8"/>
      <c r="J427" s="8"/>
      <c r="K427" s="8"/>
      <c r="L427" s="8"/>
      <c r="M427" s="8"/>
      <c r="N427" s="8"/>
      <c r="O427" s="14">
        <f>COUNTIF(Tableau517[[#This Row],[Lundi]:[Dimanche]],"&gt;0")</f>
        <v>0</v>
      </c>
      <c r="P427" s="14">
        <f>SUM(Tableau517[[#This Row],[Lundi]:[Dimanche]])</f>
        <v>0</v>
      </c>
      <c r="Q427" s="14">
        <f>COUNTIF(Tableau517[[#This Row],[Lundi]:[Dimanche]],"&gt;=100")*1000</f>
        <v>0</v>
      </c>
      <c r="R427" s="14">
        <f t="shared" si="12"/>
        <v>0</v>
      </c>
      <c r="S427" s="14">
        <f t="shared" si="13"/>
        <v>0</v>
      </c>
      <c r="T427" s="15" t="str">
        <f>IF(Tableau517[[#This Row],[Matricule]]&gt;1,IF(COUNTIF(Tableau517[DateMatricule],Tableau517[[#This Row],[DateMatricule]])&gt;1,"Doublon",""),"")</f>
        <v/>
      </c>
    </row>
    <row r="428" spans="1:20" x14ac:dyDescent="0.25">
      <c r="A428" s="11" t="str">
        <f>IF(Tableau517[[#This Row],[Semaine]]="","",VLOOKUP(Tableau517[[#This Row],[Semaine]],Listes!$A:$B,2,FALSE))</f>
        <v/>
      </c>
      <c r="B428" s="11" t="str">
        <f>IF(ISBLANK(Tableau517[[#This Row],[Matricule]]),"",VLOOKUP(Tableau517[[#This Row],[Matricule]],#REF!,2,FALSE))</f>
        <v/>
      </c>
      <c r="C428" s="11" t="str">
        <f>IF(ISBLANK(Tableau517[[#This Row],[Matricule]]),"",VLOOKUP(Tableau517[[#This Row],[Matricule]],#REF!,3,FALSE))</f>
        <v/>
      </c>
      <c r="D428" s="11" t="str">
        <f>CONCATENATE(Tableau517[[#This Row],[Semaine]],Tableau517[[#This Row],[Matricule]])</f>
        <v/>
      </c>
      <c r="H428" s="8"/>
      <c r="I428" s="8"/>
      <c r="J428" s="8"/>
      <c r="K428" s="8"/>
      <c r="L428" s="8"/>
      <c r="M428" s="8"/>
      <c r="N428" s="8"/>
      <c r="O428" s="14">
        <f>COUNTIF(Tableau517[[#This Row],[Lundi]:[Dimanche]],"&gt;0")</f>
        <v>0</v>
      </c>
      <c r="P428" s="14">
        <f>SUM(Tableau517[[#This Row],[Lundi]:[Dimanche]])</f>
        <v>0</v>
      </c>
      <c r="Q428" s="14">
        <f>COUNTIF(Tableau517[[#This Row],[Lundi]:[Dimanche]],"&gt;=100")*1000</f>
        <v>0</v>
      </c>
      <c r="R428" s="14">
        <f t="shared" si="12"/>
        <v>0</v>
      </c>
      <c r="S428" s="14">
        <f t="shared" si="13"/>
        <v>0</v>
      </c>
      <c r="T428" s="15" t="str">
        <f>IF(Tableau517[[#This Row],[Matricule]]&gt;1,IF(COUNTIF(Tableau517[DateMatricule],Tableau517[[#This Row],[DateMatricule]])&gt;1,"Doublon",""),"")</f>
        <v/>
      </c>
    </row>
    <row r="429" spans="1:20" x14ac:dyDescent="0.25">
      <c r="A429" s="11" t="str">
        <f>IF(Tableau517[[#This Row],[Semaine]]="","",VLOOKUP(Tableau517[[#This Row],[Semaine]],Listes!$A:$B,2,FALSE))</f>
        <v/>
      </c>
      <c r="B429" s="11" t="str">
        <f>IF(ISBLANK(Tableau517[[#This Row],[Matricule]]),"",VLOOKUP(Tableau517[[#This Row],[Matricule]],#REF!,2,FALSE))</f>
        <v/>
      </c>
      <c r="C429" s="11" t="str">
        <f>IF(ISBLANK(Tableau517[[#This Row],[Matricule]]),"",VLOOKUP(Tableau517[[#This Row],[Matricule]],#REF!,3,FALSE))</f>
        <v/>
      </c>
      <c r="D429" s="11" t="str">
        <f>CONCATENATE(Tableau517[[#This Row],[Semaine]],Tableau517[[#This Row],[Matricule]])</f>
        <v/>
      </c>
      <c r="H429" s="8"/>
      <c r="I429" s="8"/>
      <c r="J429" s="8"/>
      <c r="K429" s="8"/>
      <c r="L429" s="8"/>
      <c r="M429" s="8"/>
      <c r="N429" s="8"/>
      <c r="O429" s="14">
        <f>COUNTIF(Tableau517[[#This Row],[Lundi]:[Dimanche]],"&gt;0")</f>
        <v>0</v>
      </c>
      <c r="P429" s="14">
        <f>SUM(Tableau517[[#This Row],[Lundi]:[Dimanche]])</f>
        <v>0</v>
      </c>
      <c r="Q429" s="14">
        <f>COUNTIF(Tableau517[[#This Row],[Lundi]:[Dimanche]],"&gt;=100")*1000</f>
        <v>0</v>
      </c>
      <c r="R429" s="14">
        <f t="shared" si="12"/>
        <v>0</v>
      </c>
      <c r="S429" s="14">
        <f t="shared" si="13"/>
        <v>0</v>
      </c>
      <c r="T429" s="15" t="str">
        <f>IF(Tableau517[[#This Row],[Matricule]]&gt;1,IF(COUNTIF(Tableau517[DateMatricule],Tableau517[[#This Row],[DateMatricule]])&gt;1,"Doublon",""),"")</f>
        <v/>
      </c>
    </row>
    <row r="430" spans="1:20" x14ac:dyDescent="0.25">
      <c r="A430" s="11" t="str">
        <f>IF(Tableau517[[#This Row],[Semaine]]="","",VLOOKUP(Tableau517[[#This Row],[Semaine]],Listes!$A:$B,2,FALSE))</f>
        <v/>
      </c>
      <c r="B430" s="11" t="str">
        <f>IF(ISBLANK(Tableau517[[#This Row],[Matricule]]),"",VLOOKUP(Tableau517[[#This Row],[Matricule]],#REF!,2,FALSE))</f>
        <v/>
      </c>
      <c r="C430" s="11" t="str">
        <f>IF(ISBLANK(Tableau517[[#This Row],[Matricule]]),"",VLOOKUP(Tableau517[[#This Row],[Matricule]],#REF!,3,FALSE))</f>
        <v/>
      </c>
      <c r="D430" s="11" t="str">
        <f>CONCATENATE(Tableau517[[#This Row],[Semaine]],Tableau517[[#This Row],[Matricule]])</f>
        <v/>
      </c>
      <c r="H430" s="8"/>
      <c r="I430" s="8"/>
      <c r="J430" s="8"/>
      <c r="K430" s="8"/>
      <c r="L430" s="8"/>
      <c r="M430" s="8"/>
      <c r="N430" s="8"/>
      <c r="O430" s="14">
        <f>COUNTIF(Tableau517[[#This Row],[Lundi]:[Dimanche]],"&gt;0")</f>
        <v>0</v>
      </c>
      <c r="P430" s="14">
        <f>SUM(Tableau517[[#This Row],[Lundi]:[Dimanche]])</f>
        <v>0</v>
      </c>
      <c r="Q430" s="14">
        <f>COUNTIF(Tableau517[[#This Row],[Lundi]:[Dimanche]],"&gt;=100")*1000</f>
        <v>0</v>
      </c>
      <c r="R430" s="14">
        <f t="shared" si="12"/>
        <v>0</v>
      </c>
      <c r="S430" s="14">
        <f t="shared" si="13"/>
        <v>0</v>
      </c>
      <c r="T430" s="15" t="str">
        <f>IF(Tableau517[[#This Row],[Matricule]]&gt;1,IF(COUNTIF(Tableau517[DateMatricule],Tableau517[[#This Row],[DateMatricule]])&gt;1,"Doublon",""),"")</f>
        <v/>
      </c>
    </row>
    <row r="431" spans="1:20" x14ac:dyDescent="0.25">
      <c r="A431" s="11" t="str">
        <f>IF(Tableau517[[#This Row],[Semaine]]="","",VLOOKUP(Tableau517[[#This Row],[Semaine]],Listes!$A:$B,2,FALSE))</f>
        <v/>
      </c>
      <c r="B431" s="11" t="str">
        <f>IF(ISBLANK(Tableau517[[#This Row],[Matricule]]),"",VLOOKUP(Tableau517[[#This Row],[Matricule]],#REF!,2,FALSE))</f>
        <v/>
      </c>
      <c r="C431" s="11" t="str">
        <f>IF(ISBLANK(Tableau517[[#This Row],[Matricule]]),"",VLOOKUP(Tableau517[[#This Row],[Matricule]],#REF!,3,FALSE))</f>
        <v/>
      </c>
      <c r="D431" s="11" t="str">
        <f>CONCATENATE(Tableau517[[#This Row],[Semaine]],Tableau517[[#This Row],[Matricule]])</f>
        <v/>
      </c>
      <c r="H431" s="8"/>
      <c r="I431" s="8"/>
      <c r="J431" s="8"/>
      <c r="K431" s="8"/>
      <c r="L431" s="8"/>
      <c r="M431" s="8"/>
      <c r="N431" s="8"/>
      <c r="O431" s="14">
        <f>COUNTIF(Tableau517[[#This Row],[Lundi]:[Dimanche]],"&gt;0")</f>
        <v>0</v>
      </c>
      <c r="P431" s="14">
        <f>SUM(Tableau517[[#This Row],[Lundi]:[Dimanche]])</f>
        <v>0</v>
      </c>
      <c r="Q431" s="14">
        <f>COUNTIF(Tableau517[[#This Row],[Lundi]:[Dimanche]],"&gt;=100")*1000</f>
        <v>0</v>
      </c>
      <c r="R431" s="14">
        <f t="shared" si="12"/>
        <v>0</v>
      </c>
      <c r="S431" s="14">
        <f t="shared" si="13"/>
        <v>0</v>
      </c>
      <c r="T431" s="15" t="str">
        <f>IF(Tableau517[[#This Row],[Matricule]]&gt;1,IF(COUNTIF(Tableau517[DateMatricule],Tableau517[[#This Row],[DateMatricule]])&gt;1,"Doublon",""),"")</f>
        <v/>
      </c>
    </row>
    <row r="432" spans="1:20" x14ac:dyDescent="0.25">
      <c r="A432" s="11" t="str">
        <f>IF(Tableau517[[#This Row],[Semaine]]="","",VLOOKUP(Tableau517[[#This Row],[Semaine]],Listes!$A:$B,2,FALSE))</f>
        <v/>
      </c>
      <c r="B432" s="11" t="str">
        <f>IF(ISBLANK(Tableau517[[#This Row],[Matricule]]),"",VLOOKUP(Tableau517[[#This Row],[Matricule]],#REF!,2,FALSE))</f>
        <v/>
      </c>
      <c r="C432" s="11" t="str">
        <f>IF(ISBLANK(Tableau517[[#This Row],[Matricule]]),"",VLOOKUP(Tableau517[[#This Row],[Matricule]],#REF!,3,FALSE))</f>
        <v/>
      </c>
      <c r="D432" s="11" t="str">
        <f>CONCATENATE(Tableau517[[#This Row],[Semaine]],Tableau517[[#This Row],[Matricule]])</f>
        <v/>
      </c>
      <c r="H432" s="8"/>
      <c r="I432" s="8"/>
      <c r="J432" s="8"/>
      <c r="K432" s="8"/>
      <c r="L432" s="8"/>
      <c r="M432" s="8"/>
      <c r="N432" s="8"/>
      <c r="O432" s="14">
        <f>COUNTIF(Tableau517[[#This Row],[Lundi]:[Dimanche]],"&gt;0")</f>
        <v>0</v>
      </c>
      <c r="P432" s="14">
        <f>SUM(Tableau517[[#This Row],[Lundi]:[Dimanche]])</f>
        <v>0</v>
      </c>
      <c r="Q432" s="14">
        <f>COUNTIF(Tableau517[[#This Row],[Lundi]:[Dimanche]],"&gt;=100")*1000</f>
        <v>0</v>
      </c>
      <c r="R432" s="14">
        <f t="shared" si="12"/>
        <v>0</v>
      </c>
      <c r="S432" s="14">
        <f t="shared" si="13"/>
        <v>0</v>
      </c>
      <c r="T432" s="15" t="str">
        <f>IF(Tableau517[[#This Row],[Matricule]]&gt;1,IF(COUNTIF(Tableau517[DateMatricule],Tableau517[[#This Row],[DateMatricule]])&gt;1,"Doublon",""),"")</f>
        <v/>
      </c>
    </row>
    <row r="433" spans="1:20" x14ac:dyDescent="0.25">
      <c r="A433" s="11" t="str">
        <f>IF(Tableau517[[#This Row],[Semaine]]="","",VLOOKUP(Tableau517[[#This Row],[Semaine]],Listes!$A:$B,2,FALSE))</f>
        <v/>
      </c>
      <c r="B433" s="11" t="str">
        <f>IF(ISBLANK(Tableau517[[#This Row],[Matricule]]),"",VLOOKUP(Tableau517[[#This Row],[Matricule]],#REF!,2,FALSE))</f>
        <v/>
      </c>
      <c r="C433" s="11" t="str">
        <f>IF(ISBLANK(Tableau517[[#This Row],[Matricule]]),"",VLOOKUP(Tableau517[[#This Row],[Matricule]],#REF!,3,FALSE))</f>
        <v/>
      </c>
      <c r="D433" s="11" t="str">
        <f>CONCATENATE(Tableau517[[#This Row],[Semaine]],Tableau517[[#This Row],[Matricule]])</f>
        <v/>
      </c>
      <c r="H433" s="8"/>
      <c r="I433" s="8"/>
      <c r="J433" s="8"/>
      <c r="K433" s="8"/>
      <c r="L433" s="8"/>
      <c r="M433" s="8"/>
      <c r="N433" s="8"/>
      <c r="O433" s="14">
        <f>COUNTIF(Tableau517[[#This Row],[Lundi]:[Dimanche]],"&gt;0")</f>
        <v>0</v>
      </c>
      <c r="P433" s="14">
        <f>SUM(Tableau517[[#This Row],[Lundi]:[Dimanche]])</f>
        <v>0</v>
      </c>
      <c r="Q433" s="14">
        <f>COUNTIF(Tableau517[[#This Row],[Lundi]:[Dimanche]],"&gt;=100")*1000</f>
        <v>0</v>
      </c>
      <c r="R433" s="14">
        <f t="shared" si="12"/>
        <v>0</v>
      </c>
      <c r="S433" s="14">
        <f t="shared" si="13"/>
        <v>0</v>
      </c>
      <c r="T433" s="15" t="str">
        <f>IF(Tableau517[[#This Row],[Matricule]]&gt;1,IF(COUNTIF(Tableau517[DateMatricule],Tableau517[[#This Row],[DateMatricule]])&gt;1,"Doublon",""),"")</f>
        <v/>
      </c>
    </row>
    <row r="434" spans="1:20" x14ac:dyDescent="0.25">
      <c r="A434" s="11" t="str">
        <f>IF(Tableau517[[#This Row],[Semaine]]="","",VLOOKUP(Tableau517[[#This Row],[Semaine]],Listes!$A:$B,2,FALSE))</f>
        <v/>
      </c>
      <c r="B434" s="11" t="str">
        <f>IF(ISBLANK(Tableau517[[#This Row],[Matricule]]),"",VLOOKUP(Tableau517[[#This Row],[Matricule]],#REF!,2,FALSE))</f>
        <v/>
      </c>
      <c r="C434" s="11" t="str">
        <f>IF(ISBLANK(Tableau517[[#This Row],[Matricule]]),"",VLOOKUP(Tableau517[[#This Row],[Matricule]],#REF!,3,FALSE))</f>
        <v/>
      </c>
      <c r="D434" s="11" t="str">
        <f>CONCATENATE(Tableau517[[#This Row],[Semaine]],Tableau517[[#This Row],[Matricule]])</f>
        <v/>
      </c>
      <c r="H434" s="8"/>
      <c r="I434" s="8"/>
      <c r="J434" s="8"/>
      <c r="K434" s="8"/>
      <c r="L434" s="8"/>
      <c r="M434" s="8"/>
      <c r="N434" s="8"/>
      <c r="O434" s="14">
        <f>COUNTIF(Tableau517[[#This Row],[Lundi]:[Dimanche]],"&gt;0")</f>
        <v>0</v>
      </c>
      <c r="P434" s="14">
        <f>SUM(Tableau517[[#This Row],[Lundi]:[Dimanche]])</f>
        <v>0</v>
      </c>
      <c r="Q434" s="14">
        <f>COUNTIF(Tableau517[[#This Row],[Lundi]:[Dimanche]],"&gt;=100")*1000</f>
        <v>0</v>
      </c>
      <c r="R434" s="14">
        <f t="shared" si="12"/>
        <v>0</v>
      </c>
      <c r="S434" s="14">
        <f t="shared" si="13"/>
        <v>0</v>
      </c>
      <c r="T434" s="15" t="str">
        <f>IF(Tableau517[[#This Row],[Matricule]]&gt;1,IF(COUNTIF(Tableau517[DateMatricule],Tableau517[[#This Row],[DateMatricule]])&gt;1,"Doublon",""),"")</f>
        <v/>
      </c>
    </row>
    <row r="435" spans="1:20" x14ac:dyDescent="0.25">
      <c r="A435" s="11" t="str">
        <f>IF(Tableau517[[#This Row],[Semaine]]="","",VLOOKUP(Tableau517[[#This Row],[Semaine]],Listes!$A:$B,2,FALSE))</f>
        <v/>
      </c>
      <c r="B435" s="11" t="str">
        <f>IF(ISBLANK(Tableau517[[#This Row],[Matricule]]),"",VLOOKUP(Tableau517[[#This Row],[Matricule]],#REF!,2,FALSE))</f>
        <v/>
      </c>
      <c r="C435" s="11" t="str">
        <f>IF(ISBLANK(Tableau517[[#This Row],[Matricule]]),"",VLOOKUP(Tableau517[[#This Row],[Matricule]],#REF!,3,FALSE))</f>
        <v/>
      </c>
      <c r="D435" s="11" t="str">
        <f>CONCATENATE(Tableau517[[#This Row],[Semaine]],Tableau517[[#This Row],[Matricule]])</f>
        <v/>
      </c>
      <c r="H435" s="8"/>
      <c r="I435" s="8"/>
      <c r="J435" s="8"/>
      <c r="K435" s="8"/>
      <c r="L435" s="8"/>
      <c r="M435" s="8"/>
      <c r="N435" s="8"/>
      <c r="O435" s="14">
        <f>COUNTIF(Tableau517[[#This Row],[Lundi]:[Dimanche]],"&gt;0")</f>
        <v>0</v>
      </c>
      <c r="P435" s="14">
        <f>SUM(Tableau517[[#This Row],[Lundi]:[Dimanche]])</f>
        <v>0</v>
      </c>
      <c r="Q435" s="14">
        <f>COUNTIF(Tableau517[[#This Row],[Lundi]:[Dimanche]],"&gt;=100")*1000</f>
        <v>0</v>
      </c>
      <c r="R435" s="14">
        <f t="shared" si="12"/>
        <v>0</v>
      </c>
      <c r="S435" s="14">
        <f t="shared" si="13"/>
        <v>0</v>
      </c>
      <c r="T435" s="15" t="str">
        <f>IF(Tableau517[[#This Row],[Matricule]]&gt;1,IF(COUNTIF(Tableau517[DateMatricule],Tableau517[[#This Row],[DateMatricule]])&gt;1,"Doublon",""),"")</f>
        <v/>
      </c>
    </row>
    <row r="436" spans="1:20" x14ac:dyDescent="0.25">
      <c r="A436" s="11" t="str">
        <f>IF(Tableau517[[#This Row],[Semaine]]="","",VLOOKUP(Tableau517[[#This Row],[Semaine]],Listes!$A:$B,2,FALSE))</f>
        <v/>
      </c>
      <c r="B436" s="11" t="str">
        <f>IF(ISBLANK(Tableau517[[#This Row],[Matricule]]),"",VLOOKUP(Tableau517[[#This Row],[Matricule]],#REF!,2,FALSE))</f>
        <v/>
      </c>
      <c r="C436" s="11" t="str">
        <f>IF(ISBLANK(Tableau517[[#This Row],[Matricule]]),"",VLOOKUP(Tableau517[[#This Row],[Matricule]],#REF!,3,FALSE))</f>
        <v/>
      </c>
      <c r="D436" s="11" t="str">
        <f>CONCATENATE(Tableau517[[#This Row],[Semaine]],Tableau517[[#This Row],[Matricule]])</f>
        <v/>
      </c>
      <c r="H436" s="8"/>
      <c r="I436" s="8"/>
      <c r="J436" s="8"/>
      <c r="K436" s="8"/>
      <c r="L436" s="8"/>
      <c r="M436" s="8"/>
      <c r="N436" s="8"/>
      <c r="O436" s="14">
        <f>COUNTIF(Tableau517[[#This Row],[Lundi]:[Dimanche]],"&gt;0")</f>
        <v>0</v>
      </c>
      <c r="P436" s="14">
        <f>SUM(Tableau517[[#This Row],[Lundi]:[Dimanche]])</f>
        <v>0</v>
      </c>
      <c r="Q436" s="14">
        <f>COUNTIF(Tableau517[[#This Row],[Lundi]:[Dimanche]],"&gt;=100")*1000</f>
        <v>0</v>
      </c>
      <c r="R436" s="14">
        <f t="shared" si="12"/>
        <v>0</v>
      </c>
      <c r="S436" s="14">
        <f t="shared" si="13"/>
        <v>0</v>
      </c>
      <c r="T436" s="15" t="str">
        <f>IF(Tableau517[[#This Row],[Matricule]]&gt;1,IF(COUNTIF(Tableau517[DateMatricule],Tableau517[[#This Row],[DateMatricule]])&gt;1,"Doublon",""),"")</f>
        <v/>
      </c>
    </row>
    <row r="437" spans="1:20" x14ac:dyDescent="0.25">
      <c r="A437" s="11" t="str">
        <f>IF(Tableau517[[#This Row],[Semaine]]="","",VLOOKUP(Tableau517[[#This Row],[Semaine]],Listes!$A:$B,2,FALSE))</f>
        <v/>
      </c>
      <c r="B437" s="11" t="str">
        <f>IF(ISBLANK(Tableau517[[#This Row],[Matricule]]),"",VLOOKUP(Tableau517[[#This Row],[Matricule]],#REF!,2,FALSE))</f>
        <v/>
      </c>
      <c r="C437" s="11" t="str">
        <f>IF(ISBLANK(Tableau517[[#This Row],[Matricule]]),"",VLOOKUP(Tableau517[[#This Row],[Matricule]],#REF!,3,FALSE))</f>
        <v/>
      </c>
      <c r="D437" s="11" t="str">
        <f>CONCATENATE(Tableau517[[#This Row],[Semaine]],Tableau517[[#This Row],[Matricule]])</f>
        <v/>
      </c>
      <c r="H437" s="8"/>
      <c r="I437" s="8"/>
      <c r="J437" s="8"/>
      <c r="K437" s="8"/>
      <c r="L437" s="8"/>
      <c r="M437" s="8"/>
      <c r="N437" s="8"/>
      <c r="O437" s="14">
        <f>COUNTIF(Tableau517[[#This Row],[Lundi]:[Dimanche]],"&gt;0")</f>
        <v>0</v>
      </c>
      <c r="P437" s="14">
        <f>SUM(Tableau517[[#This Row],[Lundi]:[Dimanche]])</f>
        <v>0</v>
      </c>
      <c r="Q437" s="14">
        <f>COUNTIF(Tableau517[[#This Row],[Lundi]:[Dimanche]],"&gt;=100")*1000</f>
        <v>0</v>
      </c>
      <c r="R437" s="14">
        <f t="shared" si="12"/>
        <v>0</v>
      </c>
      <c r="S437" s="14">
        <f t="shared" si="13"/>
        <v>0</v>
      </c>
      <c r="T437" s="15" t="str">
        <f>IF(Tableau517[[#This Row],[Matricule]]&gt;1,IF(COUNTIF(Tableau517[DateMatricule],Tableau517[[#This Row],[DateMatricule]])&gt;1,"Doublon",""),"")</f>
        <v/>
      </c>
    </row>
    <row r="438" spans="1:20" x14ac:dyDescent="0.25">
      <c r="A438" s="11" t="str">
        <f>IF(Tableau517[[#This Row],[Semaine]]="","",VLOOKUP(Tableau517[[#This Row],[Semaine]],Listes!$A:$B,2,FALSE))</f>
        <v/>
      </c>
      <c r="B438" s="11" t="str">
        <f>IF(ISBLANK(Tableau517[[#This Row],[Matricule]]),"",VLOOKUP(Tableau517[[#This Row],[Matricule]],#REF!,2,FALSE))</f>
        <v/>
      </c>
      <c r="C438" s="11" t="str">
        <f>IF(ISBLANK(Tableau517[[#This Row],[Matricule]]),"",VLOOKUP(Tableau517[[#This Row],[Matricule]],#REF!,3,FALSE))</f>
        <v/>
      </c>
      <c r="D438" s="11" t="str">
        <f>CONCATENATE(Tableau517[[#This Row],[Semaine]],Tableau517[[#This Row],[Matricule]])</f>
        <v/>
      </c>
      <c r="H438" s="8"/>
      <c r="I438" s="8"/>
      <c r="J438" s="8"/>
      <c r="K438" s="8"/>
      <c r="L438" s="8"/>
      <c r="M438" s="8"/>
      <c r="N438" s="8"/>
      <c r="O438" s="14">
        <f>COUNTIF(Tableau517[[#This Row],[Lundi]:[Dimanche]],"&gt;0")</f>
        <v>0</v>
      </c>
      <c r="P438" s="14">
        <f>SUM(Tableau517[[#This Row],[Lundi]:[Dimanche]])</f>
        <v>0</v>
      </c>
      <c r="Q438" s="14">
        <f>COUNTIF(Tableau517[[#This Row],[Lundi]:[Dimanche]],"&gt;=100")*1000</f>
        <v>0</v>
      </c>
      <c r="R438" s="14">
        <f t="shared" si="12"/>
        <v>0</v>
      </c>
      <c r="S438" s="14">
        <f t="shared" si="13"/>
        <v>0</v>
      </c>
      <c r="T438" s="15" t="str">
        <f>IF(Tableau517[[#This Row],[Matricule]]&gt;1,IF(COUNTIF(Tableau517[DateMatricule],Tableau517[[#This Row],[DateMatricule]])&gt;1,"Doublon",""),"")</f>
        <v/>
      </c>
    </row>
    <row r="439" spans="1:20" x14ac:dyDescent="0.25">
      <c r="A439" s="11" t="str">
        <f>IF(Tableau517[[#This Row],[Semaine]]="","",VLOOKUP(Tableau517[[#This Row],[Semaine]],Listes!$A:$B,2,FALSE))</f>
        <v/>
      </c>
      <c r="B439" s="11" t="str">
        <f>IF(ISBLANK(Tableau517[[#This Row],[Matricule]]),"",VLOOKUP(Tableau517[[#This Row],[Matricule]],#REF!,2,FALSE))</f>
        <v/>
      </c>
      <c r="C439" s="11" t="str">
        <f>IF(ISBLANK(Tableau517[[#This Row],[Matricule]]),"",VLOOKUP(Tableau517[[#This Row],[Matricule]],#REF!,3,FALSE))</f>
        <v/>
      </c>
      <c r="D439" s="11" t="str">
        <f>CONCATENATE(Tableau517[[#This Row],[Semaine]],Tableau517[[#This Row],[Matricule]])</f>
        <v/>
      </c>
      <c r="H439" s="8"/>
      <c r="I439" s="8"/>
      <c r="J439" s="8"/>
      <c r="K439" s="8"/>
      <c r="L439" s="8"/>
      <c r="M439" s="8"/>
      <c r="N439" s="8"/>
      <c r="O439" s="14">
        <f>COUNTIF(Tableau517[[#This Row],[Lundi]:[Dimanche]],"&gt;0")</f>
        <v>0</v>
      </c>
      <c r="P439" s="14">
        <f>SUM(Tableau517[[#This Row],[Lundi]:[Dimanche]])</f>
        <v>0</v>
      </c>
      <c r="Q439" s="14">
        <f>COUNTIF(Tableau517[[#This Row],[Lundi]:[Dimanche]],"&gt;=100")*1000</f>
        <v>0</v>
      </c>
      <c r="R439" s="14">
        <f t="shared" si="12"/>
        <v>0</v>
      </c>
      <c r="S439" s="14">
        <f t="shared" si="13"/>
        <v>0</v>
      </c>
      <c r="T439" s="15" t="str">
        <f>IF(Tableau517[[#This Row],[Matricule]]&gt;1,IF(COUNTIF(Tableau517[DateMatricule],Tableau517[[#This Row],[DateMatricule]])&gt;1,"Doublon",""),"")</f>
        <v/>
      </c>
    </row>
    <row r="440" spans="1:20" x14ac:dyDescent="0.25">
      <c r="A440" s="11" t="str">
        <f>IF(Tableau517[[#This Row],[Semaine]]="","",VLOOKUP(Tableau517[[#This Row],[Semaine]],Listes!$A:$B,2,FALSE))</f>
        <v/>
      </c>
      <c r="B440" s="11" t="str">
        <f>IF(ISBLANK(Tableau517[[#This Row],[Matricule]]),"",VLOOKUP(Tableau517[[#This Row],[Matricule]],#REF!,2,FALSE))</f>
        <v/>
      </c>
      <c r="C440" s="11" t="str">
        <f>IF(ISBLANK(Tableau517[[#This Row],[Matricule]]),"",VLOOKUP(Tableau517[[#This Row],[Matricule]],#REF!,3,FALSE))</f>
        <v/>
      </c>
      <c r="D440" s="11" t="str">
        <f>CONCATENATE(Tableau517[[#This Row],[Semaine]],Tableau517[[#This Row],[Matricule]])</f>
        <v/>
      </c>
      <c r="H440" s="8"/>
      <c r="I440" s="8"/>
      <c r="J440" s="8"/>
      <c r="K440" s="8"/>
      <c r="L440" s="8"/>
      <c r="M440" s="8"/>
      <c r="N440" s="8"/>
      <c r="O440" s="14">
        <f>COUNTIF(Tableau517[[#This Row],[Lundi]:[Dimanche]],"&gt;0")</f>
        <v>0</v>
      </c>
      <c r="P440" s="14">
        <f>SUM(Tableau517[[#This Row],[Lundi]:[Dimanche]])</f>
        <v>0</v>
      </c>
      <c r="Q440" s="14">
        <f>COUNTIF(Tableau517[[#This Row],[Lundi]:[Dimanche]],"&gt;=100")*1000</f>
        <v>0</v>
      </c>
      <c r="R440" s="14">
        <f t="shared" si="12"/>
        <v>0</v>
      </c>
      <c r="S440" s="14">
        <f t="shared" si="13"/>
        <v>0</v>
      </c>
      <c r="T440" s="15" t="str">
        <f>IF(Tableau517[[#This Row],[Matricule]]&gt;1,IF(COUNTIF(Tableau517[DateMatricule],Tableau517[[#This Row],[DateMatricule]])&gt;1,"Doublon",""),"")</f>
        <v/>
      </c>
    </row>
    <row r="441" spans="1:20" x14ac:dyDescent="0.25">
      <c r="A441" s="11" t="str">
        <f>IF(Tableau517[[#This Row],[Semaine]]="","",VLOOKUP(Tableau517[[#This Row],[Semaine]],Listes!$A:$B,2,FALSE))</f>
        <v/>
      </c>
      <c r="B441" s="11" t="str">
        <f>IF(ISBLANK(Tableau517[[#This Row],[Matricule]]),"",VLOOKUP(Tableau517[[#This Row],[Matricule]],#REF!,2,FALSE))</f>
        <v/>
      </c>
      <c r="C441" s="11" t="str">
        <f>IF(ISBLANK(Tableau517[[#This Row],[Matricule]]),"",VLOOKUP(Tableau517[[#This Row],[Matricule]],#REF!,3,FALSE))</f>
        <v/>
      </c>
      <c r="D441" s="11" t="str">
        <f>CONCATENATE(Tableau517[[#This Row],[Semaine]],Tableau517[[#This Row],[Matricule]])</f>
        <v/>
      </c>
      <c r="H441" s="8"/>
      <c r="I441" s="8"/>
      <c r="J441" s="8"/>
      <c r="K441" s="8"/>
      <c r="L441" s="8"/>
      <c r="M441" s="8"/>
      <c r="N441" s="8"/>
      <c r="O441" s="14">
        <f>COUNTIF(Tableau517[[#This Row],[Lundi]:[Dimanche]],"&gt;0")</f>
        <v>0</v>
      </c>
      <c r="P441" s="14">
        <f>SUM(Tableau517[[#This Row],[Lundi]:[Dimanche]])</f>
        <v>0</v>
      </c>
      <c r="Q441" s="14">
        <f>COUNTIF(Tableau517[[#This Row],[Lundi]:[Dimanche]],"&gt;=100")*1000</f>
        <v>0</v>
      </c>
      <c r="R441" s="14">
        <f t="shared" si="12"/>
        <v>0</v>
      </c>
      <c r="S441" s="14">
        <f t="shared" si="13"/>
        <v>0</v>
      </c>
      <c r="T441" s="15" t="str">
        <f>IF(Tableau517[[#This Row],[Matricule]]&gt;1,IF(COUNTIF(Tableau517[DateMatricule],Tableau517[[#This Row],[DateMatricule]])&gt;1,"Doublon",""),"")</f>
        <v/>
      </c>
    </row>
    <row r="442" spans="1:20" x14ac:dyDescent="0.25">
      <c r="A442" s="11" t="str">
        <f>IF(Tableau517[[#This Row],[Semaine]]="","",VLOOKUP(Tableau517[[#This Row],[Semaine]],Listes!$A:$B,2,FALSE))</f>
        <v/>
      </c>
      <c r="B442" s="11" t="str">
        <f>IF(ISBLANK(Tableau517[[#This Row],[Matricule]]),"",VLOOKUP(Tableau517[[#This Row],[Matricule]],#REF!,2,FALSE))</f>
        <v/>
      </c>
      <c r="C442" s="11" t="str">
        <f>IF(ISBLANK(Tableau517[[#This Row],[Matricule]]),"",VLOOKUP(Tableau517[[#This Row],[Matricule]],#REF!,3,FALSE))</f>
        <v/>
      </c>
      <c r="D442" s="11" t="str">
        <f>CONCATENATE(Tableau517[[#This Row],[Semaine]],Tableau517[[#This Row],[Matricule]])</f>
        <v/>
      </c>
      <c r="H442" s="8"/>
      <c r="I442" s="8"/>
      <c r="J442" s="8"/>
      <c r="K442" s="8"/>
      <c r="L442" s="8"/>
      <c r="M442" s="8"/>
      <c r="N442" s="8"/>
      <c r="O442" s="14">
        <f>COUNTIF(Tableau517[[#This Row],[Lundi]:[Dimanche]],"&gt;0")</f>
        <v>0</v>
      </c>
      <c r="P442" s="14">
        <f>SUM(Tableau517[[#This Row],[Lundi]:[Dimanche]])</f>
        <v>0</v>
      </c>
      <c r="Q442" s="14">
        <f>COUNTIF(Tableau517[[#This Row],[Lundi]:[Dimanche]],"&gt;=100")*1000</f>
        <v>0</v>
      </c>
      <c r="R442" s="14">
        <f t="shared" si="12"/>
        <v>0</v>
      </c>
      <c r="S442" s="14">
        <f t="shared" si="13"/>
        <v>0</v>
      </c>
      <c r="T442" s="15" t="str">
        <f>IF(Tableau517[[#This Row],[Matricule]]&gt;1,IF(COUNTIF(Tableau517[DateMatricule],Tableau517[[#This Row],[DateMatricule]])&gt;1,"Doublon",""),"")</f>
        <v/>
      </c>
    </row>
    <row r="443" spans="1:20" x14ac:dyDescent="0.25">
      <c r="A443" s="11" t="str">
        <f>IF(Tableau517[[#This Row],[Semaine]]="","",VLOOKUP(Tableau517[[#This Row],[Semaine]],Listes!$A:$B,2,FALSE))</f>
        <v/>
      </c>
      <c r="B443" s="11" t="str">
        <f>IF(ISBLANK(Tableau517[[#This Row],[Matricule]]),"",VLOOKUP(Tableau517[[#This Row],[Matricule]],#REF!,2,FALSE))</f>
        <v/>
      </c>
      <c r="C443" s="11" t="str">
        <f>IF(ISBLANK(Tableau517[[#This Row],[Matricule]]),"",VLOOKUP(Tableau517[[#This Row],[Matricule]],#REF!,3,FALSE))</f>
        <v/>
      </c>
      <c r="D443" s="11" t="str">
        <f>CONCATENATE(Tableau517[[#This Row],[Semaine]],Tableau517[[#This Row],[Matricule]])</f>
        <v/>
      </c>
      <c r="H443" s="8"/>
      <c r="I443" s="8"/>
      <c r="J443" s="8"/>
      <c r="K443" s="8"/>
      <c r="L443" s="8"/>
      <c r="M443" s="8"/>
      <c r="N443" s="8"/>
      <c r="O443" s="14">
        <f>COUNTIF(Tableau517[[#This Row],[Lundi]:[Dimanche]],"&gt;0")</f>
        <v>0</v>
      </c>
      <c r="P443" s="14">
        <f>SUM(Tableau517[[#This Row],[Lundi]:[Dimanche]])</f>
        <v>0</v>
      </c>
      <c r="Q443" s="14">
        <f>COUNTIF(Tableau517[[#This Row],[Lundi]:[Dimanche]],"&gt;=100")*1000</f>
        <v>0</v>
      </c>
      <c r="R443" s="14">
        <f t="shared" si="12"/>
        <v>0</v>
      </c>
      <c r="S443" s="14">
        <f t="shared" si="13"/>
        <v>0</v>
      </c>
      <c r="T443" s="15" t="str">
        <f>IF(Tableau517[[#This Row],[Matricule]]&gt;1,IF(COUNTIF(Tableau517[DateMatricule],Tableau517[[#This Row],[DateMatricule]])&gt;1,"Doublon",""),"")</f>
        <v/>
      </c>
    </row>
    <row r="444" spans="1:20" x14ac:dyDescent="0.25">
      <c r="A444" s="11" t="str">
        <f>IF(Tableau517[[#This Row],[Semaine]]="","",VLOOKUP(Tableau517[[#This Row],[Semaine]],Listes!$A:$B,2,FALSE))</f>
        <v/>
      </c>
      <c r="B444" s="11" t="str">
        <f>IF(ISBLANK(Tableau517[[#This Row],[Matricule]]),"",VLOOKUP(Tableau517[[#This Row],[Matricule]],#REF!,2,FALSE))</f>
        <v/>
      </c>
      <c r="C444" s="11" t="str">
        <f>IF(ISBLANK(Tableau517[[#This Row],[Matricule]]),"",VLOOKUP(Tableau517[[#This Row],[Matricule]],#REF!,3,FALSE))</f>
        <v/>
      </c>
      <c r="D444" s="11" t="str">
        <f>CONCATENATE(Tableau517[[#This Row],[Semaine]],Tableau517[[#This Row],[Matricule]])</f>
        <v/>
      </c>
      <c r="H444" s="8"/>
      <c r="I444" s="8"/>
      <c r="J444" s="8"/>
      <c r="K444" s="8"/>
      <c r="L444" s="8"/>
      <c r="M444" s="8"/>
      <c r="N444" s="8"/>
      <c r="O444" s="14">
        <f>COUNTIF(Tableau517[[#This Row],[Lundi]:[Dimanche]],"&gt;0")</f>
        <v>0</v>
      </c>
      <c r="P444" s="14">
        <f>SUM(Tableau517[[#This Row],[Lundi]:[Dimanche]])</f>
        <v>0</v>
      </c>
      <c r="Q444" s="14">
        <f>COUNTIF(Tableau517[[#This Row],[Lundi]:[Dimanche]],"&gt;=100")*1000</f>
        <v>0</v>
      </c>
      <c r="R444" s="14">
        <f t="shared" si="12"/>
        <v>0</v>
      </c>
      <c r="S444" s="14">
        <f t="shared" si="13"/>
        <v>0</v>
      </c>
      <c r="T444" s="15" t="str">
        <f>IF(Tableau517[[#This Row],[Matricule]]&gt;1,IF(COUNTIF(Tableau517[DateMatricule],Tableau517[[#This Row],[DateMatricule]])&gt;1,"Doublon",""),"")</f>
        <v/>
      </c>
    </row>
    <row r="445" spans="1:20" x14ac:dyDescent="0.25">
      <c r="A445" s="11" t="str">
        <f>IF(Tableau517[[#This Row],[Semaine]]="","",VLOOKUP(Tableau517[[#This Row],[Semaine]],Listes!$A:$B,2,FALSE))</f>
        <v/>
      </c>
      <c r="B445" s="11" t="str">
        <f>IF(ISBLANK(Tableau517[[#This Row],[Matricule]]),"",VLOOKUP(Tableau517[[#This Row],[Matricule]],#REF!,2,FALSE))</f>
        <v/>
      </c>
      <c r="C445" s="11" t="str">
        <f>IF(ISBLANK(Tableau517[[#This Row],[Matricule]]),"",VLOOKUP(Tableau517[[#This Row],[Matricule]],#REF!,3,FALSE))</f>
        <v/>
      </c>
      <c r="D445" s="11" t="str">
        <f>CONCATENATE(Tableau517[[#This Row],[Semaine]],Tableau517[[#This Row],[Matricule]])</f>
        <v/>
      </c>
      <c r="H445" s="8"/>
      <c r="I445" s="8"/>
      <c r="J445" s="8"/>
      <c r="K445" s="8"/>
      <c r="L445" s="8"/>
      <c r="M445" s="8"/>
      <c r="N445" s="8"/>
      <c r="O445" s="14">
        <f>COUNTIF(Tableau517[[#This Row],[Lundi]:[Dimanche]],"&gt;0")</f>
        <v>0</v>
      </c>
      <c r="P445" s="14">
        <f>SUM(Tableau517[[#This Row],[Lundi]:[Dimanche]])</f>
        <v>0</v>
      </c>
      <c r="Q445" s="14">
        <f>COUNTIF(Tableau517[[#This Row],[Lundi]:[Dimanche]],"&gt;=100")*1000</f>
        <v>0</v>
      </c>
      <c r="R445" s="14">
        <f t="shared" si="12"/>
        <v>0</v>
      </c>
      <c r="S445" s="14">
        <f t="shared" si="13"/>
        <v>0</v>
      </c>
      <c r="T445" s="15" t="str">
        <f>IF(Tableau517[[#This Row],[Matricule]]&gt;1,IF(COUNTIF(Tableau517[DateMatricule],Tableau517[[#This Row],[DateMatricule]])&gt;1,"Doublon",""),"")</f>
        <v/>
      </c>
    </row>
    <row r="446" spans="1:20" x14ac:dyDescent="0.25">
      <c r="A446" s="11" t="str">
        <f>IF(Tableau517[[#This Row],[Semaine]]="","",VLOOKUP(Tableau517[[#This Row],[Semaine]],Listes!$A:$B,2,FALSE))</f>
        <v/>
      </c>
      <c r="B446" s="11" t="str">
        <f>IF(ISBLANK(Tableau517[[#This Row],[Matricule]]),"",VLOOKUP(Tableau517[[#This Row],[Matricule]],#REF!,2,FALSE))</f>
        <v/>
      </c>
      <c r="C446" s="11" t="str">
        <f>IF(ISBLANK(Tableau517[[#This Row],[Matricule]]),"",VLOOKUP(Tableau517[[#This Row],[Matricule]],#REF!,3,FALSE))</f>
        <v/>
      </c>
      <c r="D446" s="11" t="str">
        <f>CONCATENATE(Tableau517[[#This Row],[Semaine]],Tableau517[[#This Row],[Matricule]])</f>
        <v/>
      </c>
      <c r="H446" s="8"/>
      <c r="I446" s="8"/>
      <c r="J446" s="8"/>
      <c r="K446" s="8"/>
      <c r="L446" s="8"/>
      <c r="M446" s="8"/>
      <c r="N446" s="8"/>
      <c r="O446" s="14">
        <f>COUNTIF(Tableau517[[#This Row],[Lundi]:[Dimanche]],"&gt;0")</f>
        <v>0</v>
      </c>
      <c r="P446" s="14">
        <f>SUM(Tableau517[[#This Row],[Lundi]:[Dimanche]])</f>
        <v>0</v>
      </c>
      <c r="Q446" s="14">
        <f>COUNTIF(Tableau517[[#This Row],[Lundi]:[Dimanche]],"&gt;=100")*1000</f>
        <v>0</v>
      </c>
      <c r="R446" s="14">
        <f t="shared" si="12"/>
        <v>0</v>
      </c>
      <c r="S446" s="14">
        <f t="shared" si="13"/>
        <v>0</v>
      </c>
      <c r="T446" s="15" t="str">
        <f>IF(Tableau517[[#This Row],[Matricule]]&gt;1,IF(COUNTIF(Tableau517[DateMatricule],Tableau517[[#This Row],[DateMatricule]])&gt;1,"Doublon",""),"")</f>
        <v/>
      </c>
    </row>
    <row r="447" spans="1:20" x14ac:dyDescent="0.25">
      <c r="A447" s="11" t="str">
        <f>IF(Tableau517[[#This Row],[Semaine]]="","",VLOOKUP(Tableau517[[#This Row],[Semaine]],Listes!$A:$B,2,FALSE))</f>
        <v/>
      </c>
      <c r="B447" s="11" t="str">
        <f>IF(ISBLANK(Tableau517[[#This Row],[Matricule]]),"",VLOOKUP(Tableau517[[#This Row],[Matricule]],#REF!,2,FALSE))</f>
        <v/>
      </c>
      <c r="C447" s="11" t="str">
        <f>IF(ISBLANK(Tableau517[[#This Row],[Matricule]]),"",VLOOKUP(Tableau517[[#This Row],[Matricule]],#REF!,3,FALSE))</f>
        <v/>
      </c>
      <c r="D447" s="11" t="str">
        <f>CONCATENATE(Tableau517[[#This Row],[Semaine]],Tableau517[[#This Row],[Matricule]])</f>
        <v/>
      </c>
      <c r="H447" s="8"/>
      <c r="I447" s="8"/>
      <c r="J447" s="8"/>
      <c r="K447" s="8"/>
      <c r="L447" s="8"/>
      <c r="M447" s="8"/>
      <c r="N447" s="8"/>
      <c r="O447" s="14">
        <f>COUNTIF(Tableau517[[#This Row],[Lundi]:[Dimanche]],"&gt;0")</f>
        <v>0</v>
      </c>
      <c r="P447" s="14">
        <f>SUM(Tableau517[[#This Row],[Lundi]:[Dimanche]])</f>
        <v>0</v>
      </c>
      <c r="Q447" s="14">
        <f>COUNTIF(Tableau517[[#This Row],[Lundi]:[Dimanche]],"&gt;=100")*1000</f>
        <v>0</v>
      </c>
      <c r="R447" s="14">
        <f t="shared" si="12"/>
        <v>0</v>
      </c>
      <c r="S447" s="14">
        <f t="shared" si="13"/>
        <v>0</v>
      </c>
      <c r="T447" s="15" t="str">
        <f>IF(Tableau517[[#This Row],[Matricule]]&gt;1,IF(COUNTIF(Tableau517[DateMatricule],Tableau517[[#This Row],[DateMatricule]])&gt;1,"Doublon",""),"")</f>
        <v/>
      </c>
    </row>
    <row r="448" spans="1:20" x14ac:dyDescent="0.25">
      <c r="A448" s="11" t="str">
        <f>IF(Tableau517[[#This Row],[Semaine]]="","",VLOOKUP(Tableau517[[#This Row],[Semaine]],Listes!$A:$B,2,FALSE))</f>
        <v/>
      </c>
      <c r="B448" s="11" t="str">
        <f>IF(ISBLANK(Tableau517[[#This Row],[Matricule]]),"",VLOOKUP(Tableau517[[#This Row],[Matricule]],#REF!,2,FALSE))</f>
        <v/>
      </c>
      <c r="C448" s="11" t="str">
        <f>IF(ISBLANK(Tableau517[[#This Row],[Matricule]]),"",VLOOKUP(Tableau517[[#This Row],[Matricule]],#REF!,3,FALSE))</f>
        <v/>
      </c>
      <c r="D448" s="11" t="str">
        <f>CONCATENATE(Tableau517[[#This Row],[Semaine]],Tableau517[[#This Row],[Matricule]])</f>
        <v/>
      </c>
      <c r="H448" s="8"/>
      <c r="I448" s="8"/>
      <c r="J448" s="8"/>
      <c r="K448" s="8"/>
      <c r="L448" s="8"/>
      <c r="M448" s="8"/>
      <c r="N448" s="8"/>
      <c r="O448" s="14">
        <f>COUNTIF(Tableau517[[#This Row],[Lundi]:[Dimanche]],"&gt;0")</f>
        <v>0</v>
      </c>
      <c r="P448" s="14">
        <f>SUM(Tableau517[[#This Row],[Lundi]:[Dimanche]])</f>
        <v>0</v>
      </c>
      <c r="Q448" s="14">
        <f>COUNTIF(Tableau517[[#This Row],[Lundi]:[Dimanche]],"&gt;=100")*1000</f>
        <v>0</v>
      </c>
      <c r="R448" s="14">
        <f t="shared" si="12"/>
        <v>0</v>
      </c>
      <c r="S448" s="14">
        <f t="shared" si="13"/>
        <v>0</v>
      </c>
      <c r="T448" s="15" t="str">
        <f>IF(Tableau517[[#This Row],[Matricule]]&gt;1,IF(COUNTIF(Tableau517[DateMatricule],Tableau517[[#This Row],[DateMatricule]])&gt;1,"Doublon",""),"")</f>
        <v/>
      </c>
    </row>
    <row r="449" spans="1:20" x14ac:dyDescent="0.25">
      <c r="A449" s="11" t="str">
        <f>IF(Tableau517[[#This Row],[Semaine]]="","",VLOOKUP(Tableau517[[#This Row],[Semaine]],Listes!$A:$B,2,FALSE))</f>
        <v/>
      </c>
      <c r="B449" s="11" t="str">
        <f>IF(ISBLANK(Tableau517[[#This Row],[Matricule]]),"",VLOOKUP(Tableau517[[#This Row],[Matricule]],#REF!,2,FALSE))</f>
        <v/>
      </c>
      <c r="C449" s="11" t="str">
        <f>IF(ISBLANK(Tableau517[[#This Row],[Matricule]]),"",VLOOKUP(Tableau517[[#This Row],[Matricule]],#REF!,3,FALSE))</f>
        <v/>
      </c>
      <c r="D449" s="11" t="str">
        <f>CONCATENATE(Tableau517[[#This Row],[Semaine]],Tableau517[[#This Row],[Matricule]])</f>
        <v/>
      </c>
      <c r="H449" s="8"/>
      <c r="I449" s="8"/>
      <c r="J449" s="8"/>
      <c r="K449" s="8"/>
      <c r="L449" s="8"/>
      <c r="M449" s="8"/>
      <c r="N449" s="8"/>
      <c r="O449" s="14">
        <f>COUNTIF(Tableau517[[#This Row],[Lundi]:[Dimanche]],"&gt;0")</f>
        <v>0</v>
      </c>
      <c r="P449" s="14">
        <f>SUM(Tableau517[[#This Row],[Lundi]:[Dimanche]])</f>
        <v>0</v>
      </c>
      <c r="Q449" s="14">
        <f>COUNTIF(Tableau517[[#This Row],[Lundi]:[Dimanche]],"&gt;=100")*1000</f>
        <v>0</v>
      </c>
      <c r="R449" s="14">
        <f t="shared" si="12"/>
        <v>0</v>
      </c>
      <c r="S449" s="14">
        <f t="shared" si="13"/>
        <v>0</v>
      </c>
      <c r="T449" s="15" t="str">
        <f>IF(Tableau517[[#This Row],[Matricule]]&gt;1,IF(COUNTIF(Tableau517[DateMatricule],Tableau517[[#This Row],[DateMatricule]])&gt;1,"Doublon",""),"")</f>
        <v/>
      </c>
    </row>
    <row r="450" spans="1:20" x14ac:dyDescent="0.25">
      <c r="A450" s="11" t="str">
        <f>IF(Tableau517[[#This Row],[Semaine]]="","",VLOOKUP(Tableau517[[#This Row],[Semaine]],Listes!$A:$B,2,FALSE))</f>
        <v/>
      </c>
      <c r="B450" s="11" t="str">
        <f>IF(ISBLANK(Tableau517[[#This Row],[Matricule]]),"",VLOOKUP(Tableau517[[#This Row],[Matricule]],#REF!,2,FALSE))</f>
        <v/>
      </c>
      <c r="C450" s="11" t="str">
        <f>IF(ISBLANK(Tableau517[[#This Row],[Matricule]]),"",VLOOKUP(Tableau517[[#This Row],[Matricule]],#REF!,3,FALSE))</f>
        <v/>
      </c>
      <c r="D450" s="11" t="str">
        <f>CONCATENATE(Tableau517[[#This Row],[Semaine]],Tableau517[[#This Row],[Matricule]])</f>
        <v/>
      </c>
      <c r="H450" s="8"/>
      <c r="I450" s="8"/>
      <c r="J450" s="8"/>
      <c r="K450" s="8"/>
      <c r="L450" s="8"/>
      <c r="M450" s="8"/>
      <c r="N450" s="8"/>
      <c r="O450" s="14">
        <f>COUNTIF(Tableau517[[#This Row],[Lundi]:[Dimanche]],"&gt;0")</f>
        <v>0</v>
      </c>
      <c r="P450" s="14">
        <f>SUM(Tableau517[[#This Row],[Lundi]:[Dimanche]])</f>
        <v>0</v>
      </c>
      <c r="Q450" s="14">
        <f>COUNTIF(Tableau517[[#This Row],[Lundi]:[Dimanche]],"&gt;=100")*1000</f>
        <v>0</v>
      </c>
      <c r="R450" s="14">
        <f t="shared" si="12"/>
        <v>0</v>
      </c>
      <c r="S450" s="14">
        <f t="shared" si="13"/>
        <v>0</v>
      </c>
      <c r="T450" s="15" t="str">
        <f>IF(Tableau517[[#This Row],[Matricule]]&gt;1,IF(COUNTIF(Tableau517[DateMatricule],Tableau517[[#This Row],[DateMatricule]])&gt;1,"Doublon",""),"")</f>
        <v/>
      </c>
    </row>
    <row r="451" spans="1:20" x14ac:dyDescent="0.25">
      <c r="A451" s="11" t="str">
        <f>IF(Tableau517[[#This Row],[Semaine]]="","",VLOOKUP(Tableau517[[#This Row],[Semaine]],Listes!$A:$B,2,FALSE))</f>
        <v/>
      </c>
      <c r="B451" s="11" t="str">
        <f>IF(ISBLANK(Tableau517[[#This Row],[Matricule]]),"",VLOOKUP(Tableau517[[#This Row],[Matricule]],#REF!,2,FALSE))</f>
        <v/>
      </c>
      <c r="C451" s="11" t="str">
        <f>IF(ISBLANK(Tableau517[[#This Row],[Matricule]]),"",VLOOKUP(Tableau517[[#This Row],[Matricule]],#REF!,3,FALSE))</f>
        <v/>
      </c>
      <c r="D451" s="11" t="str">
        <f>CONCATENATE(Tableau517[[#This Row],[Semaine]],Tableau517[[#This Row],[Matricule]])</f>
        <v/>
      </c>
      <c r="H451" s="8"/>
      <c r="I451" s="8"/>
      <c r="J451" s="8"/>
      <c r="K451" s="8"/>
      <c r="L451" s="8"/>
      <c r="M451" s="8"/>
      <c r="N451" s="8"/>
      <c r="O451" s="14">
        <f>COUNTIF(Tableau517[[#This Row],[Lundi]:[Dimanche]],"&gt;0")</f>
        <v>0</v>
      </c>
      <c r="P451" s="14">
        <f>SUM(Tableau517[[#This Row],[Lundi]:[Dimanche]])</f>
        <v>0</v>
      </c>
      <c r="Q451" s="14">
        <f>COUNTIF(Tableau517[[#This Row],[Lundi]:[Dimanche]],"&gt;=100")*1000</f>
        <v>0</v>
      </c>
      <c r="R451" s="14">
        <f t="shared" ref="R451:R514" si="14">+IF(P451&gt;600,(P451-600)*40,0)</f>
        <v>0</v>
      </c>
      <c r="S451" s="14">
        <f t="shared" ref="S451:S514" si="15">+Q451+R451</f>
        <v>0</v>
      </c>
      <c r="T451" s="15" t="str">
        <f>IF(Tableau517[[#This Row],[Matricule]]&gt;1,IF(COUNTIF(Tableau517[DateMatricule],Tableau517[[#This Row],[DateMatricule]])&gt;1,"Doublon",""),"")</f>
        <v/>
      </c>
    </row>
    <row r="452" spans="1:20" x14ac:dyDescent="0.25">
      <c r="A452" s="11" t="str">
        <f>IF(Tableau517[[#This Row],[Semaine]]="","",VLOOKUP(Tableau517[[#This Row],[Semaine]],Listes!$A:$B,2,FALSE))</f>
        <v/>
      </c>
      <c r="B452" s="11" t="str">
        <f>IF(ISBLANK(Tableau517[[#This Row],[Matricule]]),"",VLOOKUP(Tableau517[[#This Row],[Matricule]],#REF!,2,FALSE))</f>
        <v/>
      </c>
      <c r="C452" s="11" t="str">
        <f>IF(ISBLANK(Tableau517[[#This Row],[Matricule]]),"",VLOOKUP(Tableau517[[#This Row],[Matricule]],#REF!,3,FALSE))</f>
        <v/>
      </c>
      <c r="D452" s="11" t="str">
        <f>CONCATENATE(Tableau517[[#This Row],[Semaine]],Tableau517[[#This Row],[Matricule]])</f>
        <v/>
      </c>
      <c r="H452" s="8"/>
      <c r="I452" s="8"/>
      <c r="J452" s="8"/>
      <c r="K452" s="8"/>
      <c r="L452" s="8"/>
      <c r="M452" s="8"/>
      <c r="N452" s="8"/>
      <c r="O452" s="14">
        <f>COUNTIF(Tableau517[[#This Row],[Lundi]:[Dimanche]],"&gt;0")</f>
        <v>0</v>
      </c>
      <c r="P452" s="14">
        <f>SUM(Tableau517[[#This Row],[Lundi]:[Dimanche]])</f>
        <v>0</v>
      </c>
      <c r="Q452" s="14">
        <f>COUNTIF(Tableau517[[#This Row],[Lundi]:[Dimanche]],"&gt;=100")*1000</f>
        <v>0</v>
      </c>
      <c r="R452" s="14">
        <f t="shared" si="14"/>
        <v>0</v>
      </c>
      <c r="S452" s="14">
        <f t="shared" si="15"/>
        <v>0</v>
      </c>
      <c r="T452" s="15" t="str">
        <f>IF(Tableau517[[#This Row],[Matricule]]&gt;1,IF(COUNTIF(Tableau517[DateMatricule],Tableau517[[#This Row],[DateMatricule]])&gt;1,"Doublon",""),"")</f>
        <v/>
      </c>
    </row>
    <row r="453" spans="1:20" x14ac:dyDescent="0.25">
      <c r="A453" s="11" t="str">
        <f>IF(Tableau517[[#This Row],[Semaine]]="","",VLOOKUP(Tableau517[[#This Row],[Semaine]],Listes!$A:$B,2,FALSE))</f>
        <v/>
      </c>
      <c r="B453" s="11" t="str">
        <f>IF(ISBLANK(Tableau517[[#This Row],[Matricule]]),"",VLOOKUP(Tableau517[[#This Row],[Matricule]],#REF!,2,FALSE))</f>
        <v/>
      </c>
      <c r="C453" s="11" t="str">
        <f>IF(ISBLANK(Tableau517[[#This Row],[Matricule]]),"",VLOOKUP(Tableau517[[#This Row],[Matricule]],#REF!,3,FALSE))</f>
        <v/>
      </c>
      <c r="D453" s="11" t="str">
        <f>CONCATENATE(Tableau517[[#This Row],[Semaine]],Tableau517[[#This Row],[Matricule]])</f>
        <v/>
      </c>
      <c r="H453" s="8"/>
      <c r="I453" s="8"/>
      <c r="J453" s="8"/>
      <c r="K453" s="8"/>
      <c r="L453" s="8"/>
      <c r="M453" s="8"/>
      <c r="N453" s="8"/>
      <c r="O453" s="14">
        <f>COUNTIF(Tableau517[[#This Row],[Lundi]:[Dimanche]],"&gt;0")</f>
        <v>0</v>
      </c>
      <c r="P453" s="14">
        <f>SUM(Tableau517[[#This Row],[Lundi]:[Dimanche]])</f>
        <v>0</v>
      </c>
      <c r="Q453" s="14">
        <f>COUNTIF(Tableau517[[#This Row],[Lundi]:[Dimanche]],"&gt;=100")*1000</f>
        <v>0</v>
      </c>
      <c r="R453" s="14">
        <f t="shared" si="14"/>
        <v>0</v>
      </c>
      <c r="S453" s="14">
        <f t="shared" si="15"/>
        <v>0</v>
      </c>
      <c r="T453" s="15" t="str">
        <f>IF(Tableau517[[#This Row],[Matricule]]&gt;1,IF(COUNTIF(Tableau517[DateMatricule],Tableau517[[#This Row],[DateMatricule]])&gt;1,"Doublon",""),"")</f>
        <v/>
      </c>
    </row>
    <row r="454" spans="1:20" x14ac:dyDescent="0.25">
      <c r="A454" s="11" t="str">
        <f>IF(Tableau517[[#This Row],[Semaine]]="","",VLOOKUP(Tableau517[[#This Row],[Semaine]],Listes!$A:$B,2,FALSE))</f>
        <v/>
      </c>
      <c r="B454" s="11" t="str">
        <f>IF(ISBLANK(Tableau517[[#This Row],[Matricule]]),"",VLOOKUP(Tableau517[[#This Row],[Matricule]],#REF!,2,FALSE))</f>
        <v/>
      </c>
      <c r="C454" s="11" t="str">
        <f>IF(ISBLANK(Tableau517[[#This Row],[Matricule]]),"",VLOOKUP(Tableau517[[#This Row],[Matricule]],#REF!,3,FALSE))</f>
        <v/>
      </c>
      <c r="D454" s="11" t="str">
        <f>CONCATENATE(Tableau517[[#This Row],[Semaine]],Tableau517[[#This Row],[Matricule]])</f>
        <v/>
      </c>
      <c r="H454" s="8"/>
      <c r="I454" s="8"/>
      <c r="J454" s="8"/>
      <c r="K454" s="8"/>
      <c r="L454" s="8"/>
      <c r="M454" s="8"/>
      <c r="N454" s="8"/>
      <c r="O454" s="14">
        <f>COUNTIF(Tableau517[[#This Row],[Lundi]:[Dimanche]],"&gt;0")</f>
        <v>0</v>
      </c>
      <c r="P454" s="14">
        <f>SUM(Tableau517[[#This Row],[Lundi]:[Dimanche]])</f>
        <v>0</v>
      </c>
      <c r="Q454" s="14">
        <f>COUNTIF(Tableau517[[#This Row],[Lundi]:[Dimanche]],"&gt;=100")*1000</f>
        <v>0</v>
      </c>
      <c r="R454" s="14">
        <f t="shared" si="14"/>
        <v>0</v>
      </c>
      <c r="S454" s="14">
        <f t="shared" si="15"/>
        <v>0</v>
      </c>
      <c r="T454" s="15" t="str">
        <f>IF(Tableau517[[#This Row],[Matricule]]&gt;1,IF(COUNTIF(Tableau517[DateMatricule],Tableau517[[#This Row],[DateMatricule]])&gt;1,"Doublon",""),"")</f>
        <v/>
      </c>
    </row>
    <row r="455" spans="1:20" x14ac:dyDescent="0.25">
      <c r="A455" s="11" t="str">
        <f>IF(Tableau517[[#This Row],[Semaine]]="","",VLOOKUP(Tableau517[[#This Row],[Semaine]],Listes!$A:$B,2,FALSE))</f>
        <v/>
      </c>
      <c r="B455" s="11" t="str">
        <f>IF(ISBLANK(Tableau517[[#This Row],[Matricule]]),"",VLOOKUP(Tableau517[[#This Row],[Matricule]],#REF!,2,FALSE))</f>
        <v/>
      </c>
      <c r="C455" s="11" t="str">
        <f>IF(ISBLANK(Tableau517[[#This Row],[Matricule]]),"",VLOOKUP(Tableau517[[#This Row],[Matricule]],#REF!,3,FALSE))</f>
        <v/>
      </c>
      <c r="D455" s="11" t="str">
        <f>CONCATENATE(Tableau517[[#This Row],[Semaine]],Tableau517[[#This Row],[Matricule]])</f>
        <v/>
      </c>
      <c r="H455" s="8"/>
      <c r="I455" s="8"/>
      <c r="J455" s="8"/>
      <c r="K455" s="8"/>
      <c r="L455" s="8"/>
      <c r="M455" s="8"/>
      <c r="N455" s="8"/>
      <c r="O455" s="14">
        <f>COUNTIF(Tableau517[[#This Row],[Lundi]:[Dimanche]],"&gt;0")</f>
        <v>0</v>
      </c>
      <c r="P455" s="14">
        <f>SUM(Tableau517[[#This Row],[Lundi]:[Dimanche]])</f>
        <v>0</v>
      </c>
      <c r="Q455" s="14">
        <f>COUNTIF(Tableau517[[#This Row],[Lundi]:[Dimanche]],"&gt;=100")*1000</f>
        <v>0</v>
      </c>
      <c r="R455" s="14">
        <f t="shared" si="14"/>
        <v>0</v>
      </c>
      <c r="S455" s="14">
        <f t="shared" si="15"/>
        <v>0</v>
      </c>
      <c r="T455" s="15" t="str">
        <f>IF(Tableau517[[#This Row],[Matricule]]&gt;1,IF(COUNTIF(Tableau517[DateMatricule],Tableau517[[#This Row],[DateMatricule]])&gt;1,"Doublon",""),"")</f>
        <v/>
      </c>
    </row>
    <row r="456" spans="1:20" x14ac:dyDescent="0.25">
      <c r="A456" s="11" t="str">
        <f>IF(Tableau517[[#This Row],[Semaine]]="","",VLOOKUP(Tableau517[[#This Row],[Semaine]],Listes!$A:$B,2,FALSE))</f>
        <v/>
      </c>
      <c r="B456" s="11" t="str">
        <f>IF(ISBLANK(Tableau517[[#This Row],[Matricule]]),"",VLOOKUP(Tableau517[[#This Row],[Matricule]],#REF!,2,FALSE))</f>
        <v/>
      </c>
      <c r="C456" s="11" t="str">
        <f>IF(ISBLANK(Tableau517[[#This Row],[Matricule]]),"",VLOOKUP(Tableau517[[#This Row],[Matricule]],#REF!,3,FALSE))</f>
        <v/>
      </c>
      <c r="D456" s="11" t="str">
        <f>CONCATENATE(Tableau517[[#This Row],[Semaine]],Tableau517[[#This Row],[Matricule]])</f>
        <v/>
      </c>
      <c r="H456" s="8"/>
      <c r="I456" s="8"/>
      <c r="J456" s="8"/>
      <c r="K456" s="8"/>
      <c r="L456" s="8"/>
      <c r="M456" s="8"/>
      <c r="N456" s="8"/>
      <c r="O456" s="14">
        <f>COUNTIF(Tableau517[[#This Row],[Lundi]:[Dimanche]],"&gt;0")</f>
        <v>0</v>
      </c>
      <c r="P456" s="14">
        <f>SUM(Tableau517[[#This Row],[Lundi]:[Dimanche]])</f>
        <v>0</v>
      </c>
      <c r="Q456" s="14">
        <f>COUNTIF(Tableau517[[#This Row],[Lundi]:[Dimanche]],"&gt;=100")*1000</f>
        <v>0</v>
      </c>
      <c r="R456" s="14">
        <f t="shared" si="14"/>
        <v>0</v>
      </c>
      <c r="S456" s="14">
        <f t="shared" si="15"/>
        <v>0</v>
      </c>
      <c r="T456" s="15" t="str">
        <f>IF(Tableau517[[#This Row],[Matricule]]&gt;1,IF(COUNTIF(Tableau517[DateMatricule],Tableau517[[#This Row],[DateMatricule]])&gt;1,"Doublon",""),"")</f>
        <v/>
      </c>
    </row>
    <row r="457" spans="1:20" x14ac:dyDescent="0.25">
      <c r="A457" s="11" t="str">
        <f>IF(Tableau517[[#This Row],[Semaine]]="","",VLOOKUP(Tableau517[[#This Row],[Semaine]],Listes!$A:$B,2,FALSE))</f>
        <v/>
      </c>
      <c r="B457" s="11" t="str">
        <f>IF(ISBLANK(Tableau517[[#This Row],[Matricule]]),"",VLOOKUP(Tableau517[[#This Row],[Matricule]],#REF!,2,FALSE))</f>
        <v/>
      </c>
      <c r="C457" s="11" t="str">
        <f>IF(ISBLANK(Tableau517[[#This Row],[Matricule]]),"",VLOOKUP(Tableau517[[#This Row],[Matricule]],#REF!,3,FALSE))</f>
        <v/>
      </c>
      <c r="D457" s="11" t="str">
        <f>CONCATENATE(Tableau517[[#This Row],[Semaine]],Tableau517[[#This Row],[Matricule]])</f>
        <v/>
      </c>
      <c r="H457" s="8"/>
      <c r="I457" s="8"/>
      <c r="J457" s="8"/>
      <c r="K457" s="8"/>
      <c r="L457" s="8"/>
      <c r="M457" s="8"/>
      <c r="N457" s="8"/>
      <c r="O457" s="14">
        <f>COUNTIF(Tableau517[[#This Row],[Lundi]:[Dimanche]],"&gt;0")</f>
        <v>0</v>
      </c>
      <c r="P457" s="14">
        <f>SUM(Tableau517[[#This Row],[Lundi]:[Dimanche]])</f>
        <v>0</v>
      </c>
      <c r="Q457" s="14">
        <f>COUNTIF(Tableau517[[#This Row],[Lundi]:[Dimanche]],"&gt;=100")*1000</f>
        <v>0</v>
      </c>
      <c r="R457" s="14">
        <f t="shared" si="14"/>
        <v>0</v>
      </c>
      <c r="S457" s="14">
        <f t="shared" si="15"/>
        <v>0</v>
      </c>
      <c r="T457" s="15" t="str">
        <f>IF(Tableau517[[#This Row],[Matricule]]&gt;1,IF(COUNTIF(Tableau517[DateMatricule],Tableau517[[#This Row],[DateMatricule]])&gt;1,"Doublon",""),"")</f>
        <v/>
      </c>
    </row>
    <row r="458" spans="1:20" x14ac:dyDescent="0.25">
      <c r="A458" s="11" t="str">
        <f>IF(Tableau517[[#This Row],[Semaine]]="","",VLOOKUP(Tableau517[[#This Row],[Semaine]],Listes!$A:$B,2,FALSE))</f>
        <v/>
      </c>
      <c r="B458" s="11" t="str">
        <f>IF(ISBLANK(Tableau517[[#This Row],[Matricule]]),"",VLOOKUP(Tableau517[[#This Row],[Matricule]],#REF!,2,FALSE))</f>
        <v/>
      </c>
      <c r="C458" s="11" t="str">
        <f>IF(ISBLANK(Tableau517[[#This Row],[Matricule]]),"",VLOOKUP(Tableau517[[#This Row],[Matricule]],#REF!,3,FALSE))</f>
        <v/>
      </c>
      <c r="D458" s="11" t="str">
        <f>CONCATENATE(Tableau517[[#This Row],[Semaine]],Tableau517[[#This Row],[Matricule]])</f>
        <v/>
      </c>
      <c r="H458" s="8"/>
      <c r="I458" s="8"/>
      <c r="J458" s="8"/>
      <c r="K458" s="8"/>
      <c r="L458" s="8"/>
      <c r="M458" s="8"/>
      <c r="N458" s="8"/>
      <c r="O458" s="14">
        <f>COUNTIF(Tableau517[[#This Row],[Lundi]:[Dimanche]],"&gt;0")</f>
        <v>0</v>
      </c>
      <c r="P458" s="14">
        <f>SUM(Tableau517[[#This Row],[Lundi]:[Dimanche]])</f>
        <v>0</v>
      </c>
      <c r="Q458" s="14">
        <f>COUNTIF(Tableau517[[#This Row],[Lundi]:[Dimanche]],"&gt;=100")*1000</f>
        <v>0</v>
      </c>
      <c r="R458" s="14">
        <f t="shared" si="14"/>
        <v>0</v>
      </c>
      <c r="S458" s="14">
        <f t="shared" si="15"/>
        <v>0</v>
      </c>
      <c r="T458" s="15" t="str">
        <f>IF(Tableau517[[#This Row],[Matricule]]&gt;1,IF(COUNTIF(Tableau517[DateMatricule],Tableau517[[#This Row],[DateMatricule]])&gt;1,"Doublon",""),"")</f>
        <v/>
      </c>
    </row>
    <row r="459" spans="1:20" x14ac:dyDescent="0.25">
      <c r="A459" s="11" t="str">
        <f>IF(Tableau517[[#This Row],[Semaine]]="","",VLOOKUP(Tableau517[[#This Row],[Semaine]],Listes!$A:$B,2,FALSE))</f>
        <v/>
      </c>
      <c r="B459" s="11" t="str">
        <f>IF(ISBLANK(Tableau517[[#This Row],[Matricule]]),"",VLOOKUP(Tableau517[[#This Row],[Matricule]],#REF!,2,FALSE))</f>
        <v/>
      </c>
      <c r="C459" s="11" t="str">
        <f>IF(ISBLANK(Tableau517[[#This Row],[Matricule]]),"",VLOOKUP(Tableau517[[#This Row],[Matricule]],#REF!,3,FALSE))</f>
        <v/>
      </c>
      <c r="D459" s="11" t="str">
        <f>CONCATENATE(Tableau517[[#This Row],[Semaine]],Tableau517[[#This Row],[Matricule]])</f>
        <v/>
      </c>
      <c r="H459" s="8"/>
      <c r="I459" s="8"/>
      <c r="J459" s="8"/>
      <c r="K459" s="8"/>
      <c r="L459" s="8"/>
      <c r="M459" s="8"/>
      <c r="N459" s="8"/>
      <c r="O459" s="14">
        <f>COUNTIF(Tableau517[[#This Row],[Lundi]:[Dimanche]],"&gt;0")</f>
        <v>0</v>
      </c>
      <c r="P459" s="14">
        <f>SUM(Tableau517[[#This Row],[Lundi]:[Dimanche]])</f>
        <v>0</v>
      </c>
      <c r="Q459" s="14">
        <f>COUNTIF(Tableau517[[#This Row],[Lundi]:[Dimanche]],"&gt;=100")*1000</f>
        <v>0</v>
      </c>
      <c r="R459" s="14">
        <f t="shared" si="14"/>
        <v>0</v>
      </c>
      <c r="S459" s="14">
        <f t="shared" si="15"/>
        <v>0</v>
      </c>
      <c r="T459" s="15" t="str">
        <f>IF(Tableau517[[#This Row],[Matricule]]&gt;1,IF(COUNTIF(Tableau517[DateMatricule],Tableau517[[#This Row],[DateMatricule]])&gt;1,"Doublon",""),"")</f>
        <v/>
      </c>
    </row>
    <row r="460" spans="1:20" x14ac:dyDescent="0.25">
      <c r="A460" s="11" t="str">
        <f>IF(Tableau517[[#This Row],[Semaine]]="","",VLOOKUP(Tableau517[[#This Row],[Semaine]],Listes!$A:$B,2,FALSE))</f>
        <v/>
      </c>
      <c r="B460" s="11" t="str">
        <f>IF(ISBLANK(Tableau517[[#This Row],[Matricule]]),"",VLOOKUP(Tableau517[[#This Row],[Matricule]],#REF!,2,FALSE))</f>
        <v/>
      </c>
      <c r="C460" s="11" t="str">
        <f>IF(ISBLANK(Tableau517[[#This Row],[Matricule]]),"",VLOOKUP(Tableau517[[#This Row],[Matricule]],#REF!,3,FALSE))</f>
        <v/>
      </c>
      <c r="D460" s="11" t="str">
        <f>CONCATENATE(Tableau517[[#This Row],[Semaine]],Tableau517[[#This Row],[Matricule]])</f>
        <v/>
      </c>
      <c r="H460" s="8"/>
      <c r="I460" s="8"/>
      <c r="J460" s="8"/>
      <c r="K460" s="8"/>
      <c r="L460" s="8"/>
      <c r="M460" s="8"/>
      <c r="N460" s="8"/>
      <c r="O460" s="14">
        <f>COUNTIF(Tableau517[[#This Row],[Lundi]:[Dimanche]],"&gt;0")</f>
        <v>0</v>
      </c>
      <c r="P460" s="14">
        <f>SUM(Tableau517[[#This Row],[Lundi]:[Dimanche]])</f>
        <v>0</v>
      </c>
      <c r="Q460" s="14">
        <f>COUNTIF(Tableau517[[#This Row],[Lundi]:[Dimanche]],"&gt;=100")*1000</f>
        <v>0</v>
      </c>
      <c r="R460" s="14">
        <f t="shared" si="14"/>
        <v>0</v>
      </c>
      <c r="S460" s="14">
        <f t="shared" si="15"/>
        <v>0</v>
      </c>
      <c r="T460" s="15" t="str">
        <f>IF(Tableau517[[#This Row],[Matricule]]&gt;1,IF(COUNTIF(Tableau517[DateMatricule],Tableau517[[#This Row],[DateMatricule]])&gt;1,"Doublon",""),"")</f>
        <v/>
      </c>
    </row>
    <row r="461" spans="1:20" x14ac:dyDescent="0.25">
      <c r="A461" s="11" t="str">
        <f>IF(Tableau517[[#This Row],[Semaine]]="","",VLOOKUP(Tableau517[[#This Row],[Semaine]],Listes!$A:$B,2,FALSE))</f>
        <v/>
      </c>
      <c r="B461" s="11" t="str">
        <f>IF(ISBLANK(Tableau517[[#This Row],[Matricule]]),"",VLOOKUP(Tableau517[[#This Row],[Matricule]],#REF!,2,FALSE))</f>
        <v/>
      </c>
      <c r="C461" s="11" t="str">
        <f>IF(ISBLANK(Tableau517[[#This Row],[Matricule]]),"",VLOOKUP(Tableau517[[#This Row],[Matricule]],#REF!,3,FALSE))</f>
        <v/>
      </c>
      <c r="D461" s="11" t="str">
        <f>CONCATENATE(Tableau517[[#This Row],[Semaine]],Tableau517[[#This Row],[Matricule]])</f>
        <v/>
      </c>
      <c r="H461" s="8"/>
      <c r="I461" s="8"/>
      <c r="J461" s="8"/>
      <c r="K461" s="8"/>
      <c r="L461" s="8"/>
      <c r="M461" s="8"/>
      <c r="N461" s="8"/>
      <c r="O461" s="14">
        <f>COUNTIF(Tableau517[[#This Row],[Lundi]:[Dimanche]],"&gt;0")</f>
        <v>0</v>
      </c>
      <c r="P461" s="14">
        <f>SUM(Tableau517[[#This Row],[Lundi]:[Dimanche]])</f>
        <v>0</v>
      </c>
      <c r="Q461" s="14">
        <f>COUNTIF(Tableau517[[#This Row],[Lundi]:[Dimanche]],"&gt;=100")*1000</f>
        <v>0</v>
      </c>
      <c r="R461" s="14">
        <f t="shared" si="14"/>
        <v>0</v>
      </c>
      <c r="S461" s="14">
        <f t="shared" si="15"/>
        <v>0</v>
      </c>
      <c r="T461" s="15" t="str">
        <f>IF(Tableau517[[#This Row],[Matricule]]&gt;1,IF(COUNTIF(Tableau517[DateMatricule],Tableau517[[#This Row],[DateMatricule]])&gt;1,"Doublon",""),"")</f>
        <v/>
      </c>
    </row>
    <row r="462" spans="1:20" x14ac:dyDescent="0.25">
      <c r="A462" s="11" t="str">
        <f>IF(Tableau517[[#This Row],[Semaine]]="","",VLOOKUP(Tableau517[[#This Row],[Semaine]],Listes!$A:$B,2,FALSE))</f>
        <v/>
      </c>
      <c r="B462" s="11" t="str">
        <f>IF(ISBLANK(Tableau517[[#This Row],[Matricule]]),"",VLOOKUP(Tableau517[[#This Row],[Matricule]],#REF!,2,FALSE))</f>
        <v/>
      </c>
      <c r="C462" s="11" t="str">
        <f>IF(ISBLANK(Tableau517[[#This Row],[Matricule]]),"",VLOOKUP(Tableau517[[#This Row],[Matricule]],#REF!,3,FALSE))</f>
        <v/>
      </c>
      <c r="D462" s="11" t="str">
        <f>CONCATENATE(Tableau517[[#This Row],[Semaine]],Tableau517[[#This Row],[Matricule]])</f>
        <v/>
      </c>
      <c r="H462" s="8"/>
      <c r="I462" s="8"/>
      <c r="J462" s="8"/>
      <c r="K462" s="8"/>
      <c r="L462" s="8"/>
      <c r="M462" s="8"/>
      <c r="N462" s="8"/>
      <c r="O462" s="14">
        <f>COUNTIF(Tableau517[[#This Row],[Lundi]:[Dimanche]],"&gt;0")</f>
        <v>0</v>
      </c>
      <c r="P462" s="14">
        <f>SUM(Tableau517[[#This Row],[Lundi]:[Dimanche]])</f>
        <v>0</v>
      </c>
      <c r="Q462" s="14">
        <f>COUNTIF(Tableau517[[#This Row],[Lundi]:[Dimanche]],"&gt;=100")*1000</f>
        <v>0</v>
      </c>
      <c r="R462" s="14">
        <f t="shared" si="14"/>
        <v>0</v>
      </c>
      <c r="S462" s="14">
        <f t="shared" si="15"/>
        <v>0</v>
      </c>
      <c r="T462" s="15" t="str">
        <f>IF(Tableau517[[#This Row],[Matricule]]&gt;1,IF(COUNTIF(Tableau517[DateMatricule],Tableau517[[#This Row],[DateMatricule]])&gt;1,"Doublon",""),"")</f>
        <v/>
      </c>
    </row>
    <row r="463" spans="1:20" x14ac:dyDescent="0.25">
      <c r="A463" s="11" t="str">
        <f>IF(Tableau517[[#This Row],[Semaine]]="","",VLOOKUP(Tableau517[[#This Row],[Semaine]],Listes!$A:$B,2,FALSE))</f>
        <v/>
      </c>
      <c r="B463" s="11" t="str">
        <f>IF(ISBLANK(Tableau517[[#This Row],[Matricule]]),"",VLOOKUP(Tableau517[[#This Row],[Matricule]],#REF!,2,FALSE))</f>
        <v/>
      </c>
      <c r="C463" s="11" t="str">
        <f>IF(ISBLANK(Tableau517[[#This Row],[Matricule]]),"",VLOOKUP(Tableau517[[#This Row],[Matricule]],#REF!,3,FALSE))</f>
        <v/>
      </c>
      <c r="D463" s="11" t="str">
        <f>CONCATENATE(Tableau517[[#This Row],[Semaine]],Tableau517[[#This Row],[Matricule]])</f>
        <v/>
      </c>
      <c r="H463" s="8"/>
      <c r="I463" s="8"/>
      <c r="J463" s="8"/>
      <c r="K463" s="8"/>
      <c r="L463" s="8"/>
      <c r="M463" s="8"/>
      <c r="N463" s="8"/>
      <c r="O463" s="14">
        <f>COUNTIF(Tableau517[[#This Row],[Lundi]:[Dimanche]],"&gt;0")</f>
        <v>0</v>
      </c>
      <c r="P463" s="14">
        <f>SUM(Tableau517[[#This Row],[Lundi]:[Dimanche]])</f>
        <v>0</v>
      </c>
      <c r="Q463" s="14">
        <f>COUNTIF(Tableau517[[#This Row],[Lundi]:[Dimanche]],"&gt;=100")*1000</f>
        <v>0</v>
      </c>
      <c r="R463" s="14">
        <f t="shared" si="14"/>
        <v>0</v>
      </c>
      <c r="S463" s="14">
        <f t="shared" si="15"/>
        <v>0</v>
      </c>
      <c r="T463" s="15" t="str">
        <f>IF(Tableau517[[#This Row],[Matricule]]&gt;1,IF(COUNTIF(Tableau517[DateMatricule],Tableau517[[#This Row],[DateMatricule]])&gt;1,"Doublon",""),"")</f>
        <v/>
      </c>
    </row>
    <row r="464" spans="1:20" x14ac:dyDescent="0.25">
      <c r="A464" s="11" t="str">
        <f>IF(Tableau517[[#This Row],[Semaine]]="","",VLOOKUP(Tableau517[[#This Row],[Semaine]],Listes!$A:$B,2,FALSE))</f>
        <v/>
      </c>
      <c r="B464" s="11" t="str">
        <f>IF(ISBLANK(Tableau517[[#This Row],[Matricule]]),"",VLOOKUP(Tableau517[[#This Row],[Matricule]],#REF!,2,FALSE))</f>
        <v/>
      </c>
      <c r="C464" s="11" t="str">
        <f>IF(ISBLANK(Tableau517[[#This Row],[Matricule]]),"",VLOOKUP(Tableau517[[#This Row],[Matricule]],#REF!,3,FALSE))</f>
        <v/>
      </c>
      <c r="D464" s="11" t="str">
        <f>CONCATENATE(Tableau517[[#This Row],[Semaine]],Tableau517[[#This Row],[Matricule]])</f>
        <v/>
      </c>
      <c r="H464" s="8"/>
      <c r="I464" s="8"/>
      <c r="J464" s="8"/>
      <c r="K464" s="8"/>
      <c r="L464" s="8"/>
      <c r="M464" s="8"/>
      <c r="N464" s="8"/>
      <c r="O464" s="14">
        <f>COUNTIF(Tableau517[[#This Row],[Lundi]:[Dimanche]],"&gt;0")</f>
        <v>0</v>
      </c>
      <c r="P464" s="14">
        <f>SUM(Tableau517[[#This Row],[Lundi]:[Dimanche]])</f>
        <v>0</v>
      </c>
      <c r="Q464" s="14">
        <f>COUNTIF(Tableau517[[#This Row],[Lundi]:[Dimanche]],"&gt;=100")*1000</f>
        <v>0</v>
      </c>
      <c r="R464" s="14">
        <f t="shared" si="14"/>
        <v>0</v>
      </c>
      <c r="S464" s="14">
        <f t="shared" si="15"/>
        <v>0</v>
      </c>
      <c r="T464" s="15" t="str">
        <f>IF(Tableau517[[#This Row],[Matricule]]&gt;1,IF(COUNTIF(Tableau517[DateMatricule],Tableau517[[#This Row],[DateMatricule]])&gt;1,"Doublon",""),"")</f>
        <v/>
      </c>
    </row>
    <row r="465" spans="1:20" x14ac:dyDescent="0.25">
      <c r="A465" s="11" t="str">
        <f>IF(Tableau517[[#This Row],[Semaine]]="","",VLOOKUP(Tableau517[[#This Row],[Semaine]],Listes!$A:$B,2,FALSE))</f>
        <v/>
      </c>
      <c r="B465" s="11" t="str">
        <f>IF(ISBLANK(Tableau517[[#This Row],[Matricule]]),"",VLOOKUP(Tableau517[[#This Row],[Matricule]],#REF!,2,FALSE))</f>
        <v/>
      </c>
      <c r="C465" s="11" t="str">
        <f>IF(ISBLANK(Tableau517[[#This Row],[Matricule]]),"",VLOOKUP(Tableau517[[#This Row],[Matricule]],#REF!,3,FALSE))</f>
        <v/>
      </c>
      <c r="D465" s="11" t="str">
        <f>CONCATENATE(Tableau517[[#This Row],[Semaine]],Tableau517[[#This Row],[Matricule]])</f>
        <v/>
      </c>
      <c r="H465" s="8"/>
      <c r="I465" s="8"/>
      <c r="J465" s="8"/>
      <c r="K465" s="8"/>
      <c r="L465" s="8"/>
      <c r="M465" s="8"/>
      <c r="N465" s="8"/>
      <c r="O465" s="14">
        <f>COUNTIF(Tableau517[[#This Row],[Lundi]:[Dimanche]],"&gt;0")</f>
        <v>0</v>
      </c>
      <c r="P465" s="14">
        <f>SUM(Tableau517[[#This Row],[Lundi]:[Dimanche]])</f>
        <v>0</v>
      </c>
      <c r="Q465" s="14">
        <f>COUNTIF(Tableau517[[#This Row],[Lundi]:[Dimanche]],"&gt;=100")*1000</f>
        <v>0</v>
      </c>
      <c r="R465" s="14">
        <f t="shared" si="14"/>
        <v>0</v>
      </c>
      <c r="S465" s="14">
        <f t="shared" si="15"/>
        <v>0</v>
      </c>
      <c r="T465" s="15" t="str">
        <f>IF(Tableau517[[#This Row],[Matricule]]&gt;1,IF(COUNTIF(Tableau517[DateMatricule],Tableau517[[#This Row],[DateMatricule]])&gt;1,"Doublon",""),"")</f>
        <v/>
      </c>
    </row>
    <row r="466" spans="1:20" x14ac:dyDescent="0.25">
      <c r="A466" s="11" t="str">
        <f>IF(Tableau517[[#This Row],[Semaine]]="","",VLOOKUP(Tableau517[[#This Row],[Semaine]],Listes!$A:$B,2,FALSE))</f>
        <v/>
      </c>
      <c r="B466" s="11" t="str">
        <f>IF(ISBLANK(Tableau517[[#This Row],[Matricule]]),"",VLOOKUP(Tableau517[[#This Row],[Matricule]],#REF!,2,FALSE))</f>
        <v/>
      </c>
      <c r="C466" s="11" t="str">
        <f>IF(ISBLANK(Tableau517[[#This Row],[Matricule]]),"",VLOOKUP(Tableau517[[#This Row],[Matricule]],#REF!,3,FALSE))</f>
        <v/>
      </c>
      <c r="D466" s="11" t="str">
        <f>CONCATENATE(Tableau517[[#This Row],[Semaine]],Tableau517[[#This Row],[Matricule]])</f>
        <v/>
      </c>
      <c r="H466" s="8"/>
      <c r="I466" s="8"/>
      <c r="J466" s="8"/>
      <c r="K466" s="8"/>
      <c r="L466" s="8"/>
      <c r="M466" s="8"/>
      <c r="N466" s="8"/>
      <c r="O466" s="14">
        <f>COUNTIF(Tableau517[[#This Row],[Lundi]:[Dimanche]],"&gt;0")</f>
        <v>0</v>
      </c>
      <c r="P466" s="14">
        <f>SUM(Tableau517[[#This Row],[Lundi]:[Dimanche]])</f>
        <v>0</v>
      </c>
      <c r="Q466" s="14">
        <f>COUNTIF(Tableau517[[#This Row],[Lundi]:[Dimanche]],"&gt;=100")*1000</f>
        <v>0</v>
      </c>
      <c r="R466" s="14">
        <f t="shared" si="14"/>
        <v>0</v>
      </c>
      <c r="S466" s="14">
        <f t="shared" si="15"/>
        <v>0</v>
      </c>
      <c r="T466" s="15" t="str">
        <f>IF(Tableau517[[#This Row],[Matricule]]&gt;1,IF(COUNTIF(Tableau517[DateMatricule],Tableau517[[#This Row],[DateMatricule]])&gt;1,"Doublon",""),"")</f>
        <v/>
      </c>
    </row>
    <row r="467" spans="1:20" x14ac:dyDescent="0.25">
      <c r="A467" s="11" t="str">
        <f>IF(Tableau517[[#This Row],[Semaine]]="","",VLOOKUP(Tableau517[[#This Row],[Semaine]],Listes!$A:$B,2,FALSE))</f>
        <v/>
      </c>
      <c r="B467" s="11" t="str">
        <f>IF(ISBLANK(Tableau517[[#This Row],[Matricule]]),"",VLOOKUP(Tableau517[[#This Row],[Matricule]],#REF!,2,FALSE))</f>
        <v/>
      </c>
      <c r="C467" s="11" t="str">
        <f>IF(ISBLANK(Tableau517[[#This Row],[Matricule]]),"",VLOOKUP(Tableau517[[#This Row],[Matricule]],#REF!,3,FALSE))</f>
        <v/>
      </c>
      <c r="D467" s="11" t="str">
        <f>CONCATENATE(Tableau517[[#This Row],[Semaine]],Tableau517[[#This Row],[Matricule]])</f>
        <v/>
      </c>
      <c r="H467" s="8"/>
      <c r="I467" s="8"/>
      <c r="J467" s="8"/>
      <c r="K467" s="8"/>
      <c r="L467" s="8"/>
      <c r="M467" s="8"/>
      <c r="N467" s="8"/>
      <c r="O467" s="14">
        <f>COUNTIF(Tableau517[[#This Row],[Lundi]:[Dimanche]],"&gt;0")</f>
        <v>0</v>
      </c>
      <c r="P467" s="14">
        <f>SUM(Tableau517[[#This Row],[Lundi]:[Dimanche]])</f>
        <v>0</v>
      </c>
      <c r="Q467" s="14">
        <f>COUNTIF(Tableau517[[#This Row],[Lundi]:[Dimanche]],"&gt;=100")*1000</f>
        <v>0</v>
      </c>
      <c r="R467" s="14">
        <f t="shared" si="14"/>
        <v>0</v>
      </c>
      <c r="S467" s="14">
        <f t="shared" si="15"/>
        <v>0</v>
      </c>
      <c r="T467" s="15" t="str">
        <f>IF(Tableau517[[#This Row],[Matricule]]&gt;1,IF(COUNTIF(Tableau517[DateMatricule],Tableau517[[#This Row],[DateMatricule]])&gt;1,"Doublon",""),"")</f>
        <v/>
      </c>
    </row>
    <row r="468" spans="1:20" x14ac:dyDescent="0.25">
      <c r="A468" s="11" t="str">
        <f>IF(Tableau517[[#This Row],[Semaine]]="","",VLOOKUP(Tableau517[[#This Row],[Semaine]],Listes!$A:$B,2,FALSE))</f>
        <v/>
      </c>
      <c r="B468" s="11" t="str">
        <f>IF(ISBLANK(Tableau517[[#This Row],[Matricule]]),"",VLOOKUP(Tableau517[[#This Row],[Matricule]],#REF!,2,FALSE))</f>
        <v/>
      </c>
      <c r="C468" s="11" t="str">
        <f>IF(ISBLANK(Tableau517[[#This Row],[Matricule]]),"",VLOOKUP(Tableau517[[#This Row],[Matricule]],#REF!,3,FALSE))</f>
        <v/>
      </c>
      <c r="D468" s="11" t="str">
        <f>CONCATENATE(Tableau517[[#This Row],[Semaine]],Tableau517[[#This Row],[Matricule]])</f>
        <v/>
      </c>
      <c r="H468" s="8"/>
      <c r="I468" s="8"/>
      <c r="J468" s="8"/>
      <c r="K468" s="8"/>
      <c r="L468" s="8"/>
      <c r="M468" s="8"/>
      <c r="N468" s="8"/>
      <c r="O468" s="14">
        <f>COUNTIF(Tableau517[[#This Row],[Lundi]:[Dimanche]],"&gt;0")</f>
        <v>0</v>
      </c>
      <c r="P468" s="14">
        <f>SUM(Tableau517[[#This Row],[Lundi]:[Dimanche]])</f>
        <v>0</v>
      </c>
      <c r="Q468" s="14">
        <f>COUNTIF(Tableau517[[#This Row],[Lundi]:[Dimanche]],"&gt;=100")*1000</f>
        <v>0</v>
      </c>
      <c r="R468" s="14">
        <f t="shared" si="14"/>
        <v>0</v>
      </c>
      <c r="S468" s="14">
        <f t="shared" si="15"/>
        <v>0</v>
      </c>
      <c r="T468" s="15" t="str">
        <f>IF(Tableau517[[#This Row],[Matricule]]&gt;1,IF(COUNTIF(Tableau517[DateMatricule],Tableau517[[#This Row],[DateMatricule]])&gt;1,"Doublon",""),"")</f>
        <v/>
      </c>
    </row>
    <row r="469" spans="1:20" x14ac:dyDescent="0.25">
      <c r="A469" s="11" t="str">
        <f>IF(Tableau517[[#This Row],[Semaine]]="","",VLOOKUP(Tableau517[[#This Row],[Semaine]],Listes!$A:$B,2,FALSE))</f>
        <v/>
      </c>
      <c r="B469" s="11" t="str">
        <f>IF(ISBLANK(Tableau517[[#This Row],[Matricule]]),"",VLOOKUP(Tableau517[[#This Row],[Matricule]],#REF!,2,FALSE))</f>
        <v/>
      </c>
      <c r="C469" s="11" t="str">
        <f>IF(ISBLANK(Tableau517[[#This Row],[Matricule]]),"",VLOOKUP(Tableau517[[#This Row],[Matricule]],#REF!,3,FALSE))</f>
        <v/>
      </c>
      <c r="D469" s="11" t="str">
        <f>CONCATENATE(Tableau517[[#This Row],[Semaine]],Tableau517[[#This Row],[Matricule]])</f>
        <v/>
      </c>
      <c r="H469" s="8"/>
      <c r="I469" s="8"/>
      <c r="J469" s="8"/>
      <c r="K469" s="8"/>
      <c r="L469" s="8"/>
      <c r="M469" s="8"/>
      <c r="N469" s="8"/>
      <c r="O469" s="14">
        <f>COUNTIF(Tableau517[[#This Row],[Lundi]:[Dimanche]],"&gt;0")</f>
        <v>0</v>
      </c>
      <c r="P469" s="14">
        <f>SUM(Tableau517[[#This Row],[Lundi]:[Dimanche]])</f>
        <v>0</v>
      </c>
      <c r="Q469" s="14">
        <f>COUNTIF(Tableau517[[#This Row],[Lundi]:[Dimanche]],"&gt;=100")*1000</f>
        <v>0</v>
      </c>
      <c r="R469" s="14">
        <f t="shared" si="14"/>
        <v>0</v>
      </c>
      <c r="S469" s="14">
        <f t="shared" si="15"/>
        <v>0</v>
      </c>
      <c r="T469" s="15" t="str">
        <f>IF(Tableau517[[#This Row],[Matricule]]&gt;1,IF(COUNTIF(Tableau517[DateMatricule],Tableau517[[#This Row],[DateMatricule]])&gt;1,"Doublon",""),"")</f>
        <v/>
      </c>
    </row>
    <row r="470" spans="1:20" x14ac:dyDescent="0.25">
      <c r="A470" s="11" t="str">
        <f>IF(Tableau517[[#This Row],[Semaine]]="","",VLOOKUP(Tableau517[[#This Row],[Semaine]],Listes!$A:$B,2,FALSE))</f>
        <v/>
      </c>
      <c r="B470" s="11" t="str">
        <f>IF(ISBLANK(Tableau517[[#This Row],[Matricule]]),"",VLOOKUP(Tableau517[[#This Row],[Matricule]],#REF!,2,FALSE))</f>
        <v/>
      </c>
      <c r="C470" s="11" t="str">
        <f>IF(ISBLANK(Tableau517[[#This Row],[Matricule]]),"",VLOOKUP(Tableau517[[#This Row],[Matricule]],#REF!,3,FALSE))</f>
        <v/>
      </c>
      <c r="D470" s="11" t="str">
        <f>CONCATENATE(Tableau517[[#This Row],[Semaine]],Tableau517[[#This Row],[Matricule]])</f>
        <v/>
      </c>
      <c r="H470" s="8"/>
      <c r="I470" s="8"/>
      <c r="J470" s="8"/>
      <c r="K470" s="8"/>
      <c r="L470" s="8"/>
      <c r="M470" s="8"/>
      <c r="N470" s="8"/>
      <c r="O470" s="14">
        <f>COUNTIF(Tableau517[[#This Row],[Lundi]:[Dimanche]],"&gt;0")</f>
        <v>0</v>
      </c>
      <c r="P470" s="14">
        <f>SUM(Tableau517[[#This Row],[Lundi]:[Dimanche]])</f>
        <v>0</v>
      </c>
      <c r="Q470" s="14">
        <f>COUNTIF(Tableau517[[#This Row],[Lundi]:[Dimanche]],"&gt;=100")*1000</f>
        <v>0</v>
      </c>
      <c r="R470" s="14">
        <f t="shared" si="14"/>
        <v>0</v>
      </c>
      <c r="S470" s="14">
        <f t="shared" si="15"/>
        <v>0</v>
      </c>
      <c r="T470" s="15" t="str">
        <f>IF(Tableau517[[#This Row],[Matricule]]&gt;1,IF(COUNTIF(Tableau517[DateMatricule],Tableau517[[#This Row],[DateMatricule]])&gt;1,"Doublon",""),"")</f>
        <v/>
      </c>
    </row>
    <row r="471" spans="1:20" x14ac:dyDescent="0.25">
      <c r="A471" s="11" t="str">
        <f>IF(Tableau517[[#This Row],[Semaine]]="","",VLOOKUP(Tableau517[[#This Row],[Semaine]],Listes!$A:$B,2,FALSE))</f>
        <v/>
      </c>
      <c r="B471" s="11" t="str">
        <f>IF(ISBLANK(Tableau517[[#This Row],[Matricule]]),"",VLOOKUP(Tableau517[[#This Row],[Matricule]],#REF!,2,FALSE))</f>
        <v/>
      </c>
      <c r="C471" s="11" t="str">
        <f>IF(ISBLANK(Tableau517[[#This Row],[Matricule]]),"",VLOOKUP(Tableau517[[#This Row],[Matricule]],#REF!,3,FALSE))</f>
        <v/>
      </c>
      <c r="D471" s="11" t="str">
        <f>CONCATENATE(Tableau517[[#This Row],[Semaine]],Tableau517[[#This Row],[Matricule]])</f>
        <v/>
      </c>
      <c r="H471" s="8"/>
      <c r="I471" s="8"/>
      <c r="J471" s="8"/>
      <c r="K471" s="8"/>
      <c r="L471" s="8"/>
      <c r="M471" s="8"/>
      <c r="N471" s="8"/>
      <c r="O471" s="14">
        <f>COUNTIF(Tableau517[[#This Row],[Lundi]:[Dimanche]],"&gt;0")</f>
        <v>0</v>
      </c>
      <c r="P471" s="14">
        <f>SUM(Tableau517[[#This Row],[Lundi]:[Dimanche]])</f>
        <v>0</v>
      </c>
      <c r="Q471" s="14">
        <f>COUNTIF(Tableau517[[#This Row],[Lundi]:[Dimanche]],"&gt;=100")*1000</f>
        <v>0</v>
      </c>
      <c r="R471" s="14">
        <f t="shared" si="14"/>
        <v>0</v>
      </c>
      <c r="S471" s="14">
        <f t="shared" si="15"/>
        <v>0</v>
      </c>
      <c r="T471" s="15" t="str">
        <f>IF(Tableau517[[#This Row],[Matricule]]&gt;1,IF(COUNTIF(Tableau517[DateMatricule],Tableau517[[#This Row],[DateMatricule]])&gt;1,"Doublon",""),"")</f>
        <v/>
      </c>
    </row>
    <row r="472" spans="1:20" x14ac:dyDescent="0.25">
      <c r="A472" s="11" t="str">
        <f>IF(Tableau517[[#This Row],[Semaine]]="","",VLOOKUP(Tableau517[[#This Row],[Semaine]],Listes!$A:$B,2,FALSE))</f>
        <v/>
      </c>
      <c r="B472" s="11" t="str">
        <f>IF(ISBLANK(Tableau517[[#This Row],[Matricule]]),"",VLOOKUP(Tableau517[[#This Row],[Matricule]],#REF!,2,FALSE))</f>
        <v/>
      </c>
      <c r="C472" s="11" t="str">
        <f>IF(ISBLANK(Tableau517[[#This Row],[Matricule]]),"",VLOOKUP(Tableau517[[#This Row],[Matricule]],#REF!,3,FALSE))</f>
        <v/>
      </c>
      <c r="D472" s="11" t="str">
        <f>CONCATENATE(Tableau517[[#This Row],[Semaine]],Tableau517[[#This Row],[Matricule]])</f>
        <v/>
      </c>
      <c r="H472" s="8"/>
      <c r="I472" s="8"/>
      <c r="J472" s="8"/>
      <c r="K472" s="8"/>
      <c r="L472" s="8"/>
      <c r="M472" s="8"/>
      <c r="N472" s="8"/>
      <c r="O472" s="14">
        <f>COUNTIF(Tableau517[[#This Row],[Lundi]:[Dimanche]],"&gt;0")</f>
        <v>0</v>
      </c>
      <c r="P472" s="14">
        <f>SUM(Tableau517[[#This Row],[Lundi]:[Dimanche]])</f>
        <v>0</v>
      </c>
      <c r="Q472" s="14">
        <f>COUNTIF(Tableau517[[#This Row],[Lundi]:[Dimanche]],"&gt;=100")*1000</f>
        <v>0</v>
      </c>
      <c r="R472" s="14">
        <f t="shared" si="14"/>
        <v>0</v>
      </c>
      <c r="S472" s="14">
        <f t="shared" si="15"/>
        <v>0</v>
      </c>
      <c r="T472" s="15" t="str">
        <f>IF(Tableau517[[#This Row],[Matricule]]&gt;1,IF(COUNTIF(Tableau517[DateMatricule],Tableau517[[#This Row],[DateMatricule]])&gt;1,"Doublon",""),"")</f>
        <v/>
      </c>
    </row>
    <row r="473" spans="1:20" x14ac:dyDescent="0.25">
      <c r="A473" s="11" t="str">
        <f>IF(Tableau517[[#This Row],[Semaine]]="","",VLOOKUP(Tableau517[[#This Row],[Semaine]],Listes!$A:$B,2,FALSE))</f>
        <v/>
      </c>
      <c r="B473" s="11" t="str">
        <f>IF(ISBLANK(Tableau517[[#This Row],[Matricule]]),"",VLOOKUP(Tableau517[[#This Row],[Matricule]],#REF!,2,FALSE))</f>
        <v/>
      </c>
      <c r="C473" s="11" t="str">
        <f>IF(ISBLANK(Tableau517[[#This Row],[Matricule]]),"",VLOOKUP(Tableau517[[#This Row],[Matricule]],#REF!,3,FALSE))</f>
        <v/>
      </c>
      <c r="D473" s="11" t="str">
        <f>CONCATENATE(Tableau517[[#This Row],[Semaine]],Tableau517[[#This Row],[Matricule]])</f>
        <v/>
      </c>
      <c r="H473" s="8"/>
      <c r="I473" s="8"/>
      <c r="J473" s="8"/>
      <c r="K473" s="8"/>
      <c r="L473" s="8"/>
      <c r="M473" s="8"/>
      <c r="N473" s="8"/>
      <c r="O473" s="14">
        <f>COUNTIF(Tableau517[[#This Row],[Lundi]:[Dimanche]],"&gt;0")</f>
        <v>0</v>
      </c>
      <c r="P473" s="14">
        <f>SUM(Tableau517[[#This Row],[Lundi]:[Dimanche]])</f>
        <v>0</v>
      </c>
      <c r="Q473" s="14">
        <f>COUNTIF(Tableau517[[#This Row],[Lundi]:[Dimanche]],"&gt;=100")*1000</f>
        <v>0</v>
      </c>
      <c r="R473" s="14">
        <f t="shared" si="14"/>
        <v>0</v>
      </c>
      <c r="S473" s="14">
        <f t="shared" si="15"/>
        <v>0</v>
      </c>
      <c r="T473" s="15" t="str">
        <f>IF(Tableau517[[#This Row],[Matricule]]&gt;1,IF(COUNTIF(Tableau517[DateMatricule],Tableau517[[#This Row],[DateMatricule]])&gt;1,"Doublon",""),"")</f>
        <v/>
      </c>
    </row>
    <row r="474" spans="1:20" x14ac:dyDescent="0.25">
      <c r="A474" s="11" t="str">
        <f>IF(Tableau517[[#This Row],[Semaine]]="","",VLOOKUP(Tableau517[[#This Row],[Semaine]],Listes!$A:$B,2,FALSE))</f>
        <v/>
      </c>
      <c r="B474" s="11" t="str">
        <f>IF(ISBLANK(Tableau517[[#This Row],[Matricule]]),"",VLOOKUP(Tableau517[[#This Row],[Matricule]],#REF!,2,FALSE))</f>
        <v/>
      </c>
      <c r="C474" s="11" t="str">
        <f>IF(ISBLANK(Tableau517[[#This Row],[Matricule]]),"",VLOOKUP(Tableau517[[#This Row],[Matricule]],#REF!,3,FALSE))</f>
        <v/>
      </c>
      <c r="D474" s="11" t="str">
        <f>CONCATENATE(Tableau517[[#This Row],[Semaine]],Tableau517[[#This Row],[Matricule]])</f>
        <v/>
      </c>
      <c r="H474" s="8"/>
      <c r="I474" s="8"/>
      <c r="J474" s="8"/>
      <c r="K474" s="8"/>
      <c r="L474" s="8"/>
      <c r="M474" s="8"/>
      <c r="N474" s="8"/>
      <c r="O474" s="14">
        <f>COUNTIF(Tableau517[[#This Row],[Lundi]:[Dimanche]],"&gt;0")</f>
        <v>0</v>
      </c>
      <c r="P474" s="14">
        <f>SUM(Tableau517[[#This Row],[Lundi]:[Dimanche]])</f>
        <v>0</v>
      </c>
      <c r="Q474" s="14">
        <f>COUNTIF(Tableau517[[#This Row],[Lundi]:[Dimanche]],"&gt;=100")*1000</f>
        <v>0</v>
      </c>
      <c r="R474" s="14">
        <f t="shared" si="14"/>
        <v>0</v>
      </c>
      <c r="S474" s="14">
        <f t="shared" si="15"/>
        <v>0</v>
      </c>
      <c r="T474" s="15" t="str">
        <f>IF(Tableau517[[#This Row],[Matricule]]&gt;1,IF(COUNTIF(Tableau517[DateMatricule],Tableau517[[#This Row],[DateMatricule]])&gt;1,"Doublon",""),"")</f>
        <v/>
      </c>
    </row>
    <row r="475" spans="1:20" x14ac:dyDescent="0.25">
      <c r="A475" s="11" t="str">
        <f>IF(Tableau517[[#This Row],[Semaine]]="","",VLOOKUP(Tableau517[[#This Row],[Semaine]],Listes!$A:$B,2,FALSE))</f>
        <v/>
      </c>
      <c r="B475" s="11" t="str">
        <f>IF(ISBLANK(Tableau517[[#This Row],[Matricule]]),"",VLOOKUP(Tableau517[[#This Row],[Matricule]],#REF!,2,FALSE))</f>
        <v/>
      </c>
      <c r="C475" s="11" t="str">
        <f>IF(ISBLANK(Tableau517[[#This Row],[Matricule]]),"",VLOOKUP(Tableau517[[#This Row],[Matricule]],#REF!,3,FALSE))</f>
        <v/>
      </c>
      <c r="D475" s="11" t="str">
        <f>CONCATENATE(Tableau517[[#This Row],[Semaine]],Tableau517[[#This Row],[Matricule]])</f>
        <v/>
      </c>
      <c r="H475" s="8"/>
      <c r="I475" s="8"/>
      <c r="J475" s="8"/>
      <c r="K475" s="8"/>
      <c r="L475" s="8"/>
      <c r="M475" s="8"/>
      <c r="N475" s="8"/>
      <c r="O475" s="14">
        <f>COUNTIF(Tableau517[[#This Row],[Lundi]:[Dimanche]],"&gt;0")</f>
        <v>0</v>
      </c>
      <c r="P475" s="14">
        <f>SUM(Tableau517[[#This Row],[Lundi]:[Dimanche]])</f>
        <v>0</v>
      </c>
      <c r="Q475" s="14">
        <f>COUNTIF(Tableau517[[#This Row],[Lundi]:[Dimanche]],"&gt;=100")*1000</f>
        <v>0</v>
      </c>
      <c r="R475" s="14">
        <f t="shared" si="14"/>
        <v>0</v>
      </c>
      <c r="S475" s="14">
        <f t="shared" si="15"/>
        <v>0</v>
      </c>
      <c r="T475" s="15" t="str">
        <f>IF(Tableau517[[#This Row],[Matricule]]&gt;1,IF(COUNTIF(Tableau517[DateMatricule],Tableau517[[#This Row],[DateMatricule]])&gt;1,"Doublon",""),"")</f>
        <v/>
      </c>
    </row>
    <row r="476" spans="1:20" x14ac:dyDescent="0.25">
      <c r="A476" s="11" t="str">
        <f>IF(Tableau517[[#This Row],[Semaine]]="","",VLOOKUP(Tableau517[[#This Row],[Semaine]],Listes!$A:$B,2,FALSE))</f>
        <v/>
      </c>
      <c r="B476" s="11" t="str">
        <f>IF(ISBLANK(Tableau517[[#This Row],[Matricule]]),"",VLOOKUP(Tableau517[[#This Row],[Matricule]],#REF!,2,FALSE))</f>
        <v/>
      </c>
      <c r="C476" s="11" t="str">
        <f>IF(ISBLANK(Tableau517[[#This Row],[Matricule]]),"",VLOOKUP(Tableau517[[#This Row],[Matricule]],#REF!,3,FALSE))</f>
        <v/>
      </c>
      <c r="D476" s="11" t="str">
        <f>CONCATENATE(Tableau517[[#This Row],[Semaine]],Tableau517[[#This Row],[Matricule]])</f>
        <v/>
      </c>
      <c r="H476" s="8"/>
      <c r="I476" s="8"/>
      <c r="J476" s="8"/>
      <c r="K476" s="8"/>
      <c r="L476" s="8"/>
      <c r="M476" s="8"/>
      <c r="N476" s="8"/>
      <c r="O476" s="14">
        <f>COUNTIF(Tableau517[[#This Row],[Lundi]:[Dimanche]],"&gt;0")</f>
        <v>0</v>
      </c>
      <c r="P476" s="14">
        <f>SUM(Tableau517[[#This Row],[Lundi]:[Dimanche]])</f>
        <v>0</v>
      </c>
      <c r="Q476" s="14">
        <f>COUNTIF(Tableau517[[#This Row],[Lundi]:[Dimanche]],"&gt;=100")*1000</f>
        <v>0</v>
      </c>
      <c r="R476" s="14">
        <f t="shared" si="14"/>
        <v>0</v>
      </c>
      <c r="S476" s="14">
        <f t="shared" si="15"/>
        <v>0</v>
      </c>
      <c r="T476" s="15" t="str">
        <f>IF(Tableau517[[#This Row],[Matricule]]&gt;1,IF(COUNTIF(Tableau517[DateMatricule],Tableau517[[#This Row],[DateMatricule]])&gt;1,"Doublon",""),"")</f>
        <v/>
      </c>
    </row>
    <row r="477" spans="1:20" x14ac:dyDescent="0.25">
      <c r="A477" s="11" t="str">
        <f>IF(Tableau517[[#This Row],[Semaine]]="","",VLOOKUP(Tableau517[[#This Row],[Semaine]],Listes!$A:$B,2,FALSE))</f>
        <v/>
      </c>
      <c r="B477" s="11" t="str">
        <f>IF(ISBLANK(Tableau517[[#This Row],[Matricule]]),"",VLOOKUP(Tableau517[[#This Row],[Matricule]],#REF!,2,FALSE))</f>
        <v/>
      </c>
      <c r="C477" s="11" t="str">
        <f>IF(ISBLANK(Tableau517[[#This Row],[Matricule]]),"",VLOOKUP(Tableau517[[#This Row],[Matricule]],#REF!,3,FALSE))</f>
        <v/>
      </c>
      <c r="D477" s="11" t="str">
        <f>CONCATENATE(Tableau517[[#This Row],[Semaine]],Tableau517[[#This Row],[Matricule]])</f>
        <v/>
      </c>
      <c r="H477" s="8"/>
      <c r="I477" s="8"/>
      <c r="J477" s="8"/>
      <c r="K477" s="8"/>
      <c r="L477" s="8"/>
      <c r="M477" s="8"/>
      <c r="N477" s="8"/>
      <c r="O477" s="14">
        <f>COUNTIF(Tableau517[[#This Row],[Lundi]:[Dimanche]],"&gt;0")</f>
        <v>0</v>
      </c>
      <c r="P477" s="14">
        <f>SUM(Tableau517[[#This Row],[Lundi]:[Dimanche]])</f>
        <v>0</v>
      </c>
      <c r="Q477" s="14">
        <f>COUNTIF(Tableau517[[#This Row],[Lundi]:[Dimanche]],"&gt;=100")*1000</f>
        <v>0</v>
      </c>
      <c r="R477" s="14">
        <f t="shared" si="14"/>
        <v>0</v>
      </c>
      <c r="S477" s="14">
        <f t="shared" si="15"/>
        <v>0</v>
      </c>
      <c r="T477" s="15" t="str">
        <f>IF(Tableau517[[#This Row],[Matricule]]&gt;1,IF(COUNTIF(Tableau517[DateMatricule],Tableau517[[#This Row],[DateMatricule]])&gt;1,"Doublon",""),"")</f>
        <v/>
      </c>
    </row>
    <row r="478" spans="1:20" x14ac:dyDescent="0.25">
      <c r="A478" s="11" t="str">
        <f>IF(Tableau517[[#This Row],[Semaine]]="","",VLOOKUP(Tableau517[[#This Row],[Semaine]],Listes!$A:$B,2,FALSE))</f>
        <v/>
      </c>
      <c r="B478" s="11" t="str">
        <f>IF(ISBLANK(Tableau517[[#This Row],[Matricule]]),"",VLOOKUP(Tableau517[[#This Row],[Matricule]],#REF!,2,FALSE))</f>
        <v/>
      </c>
      <c r="C478" s="11" t="str">
        <f>IF(ISBLANK(Tableau517[[#This Row],[Matricule]]),"",VLOOKUP(Tableau517[[#This Row],[Matricule]],#REF!,3,FALSE))</f>
        <v/>
      </c>
      <c r="D478" s="11" t="str">
        <f>CONCATENATE(Tableau517[[#This Row],[Semaine]],Tableau517[[#This Row],[Matricule]])</f>
        <v/>
      </c>
      <c r="H478" s="8"/>
      <c r="I478" s="8"/>
      <c r="J478" s="8"/>
      <c r="K478" s="8"/>
      <c r="L478" s="8"/>
      <c r="M478" s="8"/>
      <c r="N478" s="8"/>
      <c r="O478" s="14">
        <f>COUNTIF(Tableau517[[#This Row],[Lundi]:[Dimanche]],"&gt;0")</f>
        <v>0</v>
      </c>
      <c r="P478" s="14">
        <f>SUM(Tableau517[[#This Row],[Lundi]:[Dimanche]])</f>
        <v>0</v>
      </c>
      <c r="Q478" s="14">
        <f>COUNTIF(Tableau517[[#This Row],[Lundi]:[Dimanche]],"&gt;=100")*1000</f>
        <v>0</v>
      </c>
      <c r="R478" s="14">
        <f t="shared" si="14"/>
        <v>0</v>
      </c>
      <c r="S478" s="14">
        <f t="shared" si="15"/>
        <v>0</v>
      </c>
      <c r="T478" s="15" t="str">
        <f>IF(Tableau517[[#This Row],[Matricule]]&gt;1,IF(COUNTIF(Tableau517[DateMatricule],Tableau517[[#This Row],[DateMatricule]])&gt;1,"Doublon",""),"")</f>
        <v/>
      </c>
    </row>
    <row r="479" spans="1:20" x14ac:dyDescent="0.25">
      <c r="A479" s="11" t="str">
        <f>IF(Tableau517[[#This Row],[Semaine]]="","",VLOOKUP(Tableau517[[#This Row],[Semaine]],Listes!$A:$B,2,FALSE))</f>
        <v/>
      </c>
      <c r="B479" s="11" t="str">
        <f>IF(ISBLANK(Tableau517[[#This Row],[Matricule]]),"",VLOOKUP(Tableau517[[#This Row],[Matricule]],#REF!,2,FALSE))</f>
        <v/>
      </c>
      <c r="C479" s="11" t="str">
        <f>IF(ISBLANK(Tableau517[[#This Row],[Matricule]]),"",VLOOKUP(Tableau517[[#This Row],[Matricule]],#REF!,3,FALSE))</f>
        <v/>
      </c>
      <c r="D479" s="11" t="str">
        <f>CONCATENATE(Tableau517[[#This Row],[Semaine]],Tableau517[[#This Row],[Matricule]])</f>
        <v/>
      </c>
      <c r="H479" s="8"/>
      <c r="I479" s="8"/>
      <c r="J479" s="8"/>
      <c r="K479" s="8"/>
      <c r="L479" s="8"/>
      <c r="M479" s="8"/>
      <c r="N479" s="8"/>
      <c r="O479" s="14">
        <f>COUNTIF(Tableau517[[#This Row],[Lundi]:[Dimanche]],"&gt;0")</f>
        <v>0</v>
      </c>
      <c r="P479" s="14">
        <f>SUM(Tableau517[[#This Row],[Lundi]:[Dimanche]])</f>
        <v>0</v>
      </c>
      <c r="Q479" s="14">
        <f>COUNTIF(Tableau517[[#This Row],[Lundi]:[Dimanche]],"&gt;=100")*1000</f>
        <v>0</v>
      </c>
      <c r="R479" s="14">
        <f t="shared" si="14"/>
        <v>0</v>
      </c>
      <c r="S479" s="14">
        <f t="shared" si="15"/>
        <v>0</v>
      </c>
      <c r="T479" s="15" t="str">
        <f>IF(Tableau517[[#This Row],[Matricule]]&gt;1,IF(COUNTIF(Tableau517[DateMatricule],Tableau517[[#This Row],[DateMatricule]])&gt;1,"Doublon",""),"")</f>
        <v/>
      </c>
    </row>
    <row r="480" spans="1:20" x14ac:dyDescent="0.25">
      <c r="A480" s="11" t="str">
        <f>IF(Tableau517[[#This Row],[Semaine]]="","",VLOOKUP(Tableau517[[#This Row],[Semaine]],Listes!$A:$B,2,FALSE))</f>
        <v/>
      </c>
      <c r="B480" s="11" t="str">
        <f>IF(ISBLANK(Tableau517[[#This Row],[Matricule]]),"",VLOOKUP(Tableau517[[#This Row],[Matricule]],#REF!,2,FALSE))</f>
        <v/>
      </c>
      <c r="C480" s="11" t="str">
        <f>IF(ISBLANK(Tableau517[[#This Row],[Matricule]]),"",VLOOKUP(Tableau517[[#This Row],[Matricule]],#REF!,3,FALSE))</f>
        <v/>
      </c>
      <c r="D480" s="11" t="str">
        <f>CONCATENATE(Tableau517[[#This Row],[Semaine]],Tableau517[[#This Row],[Matricule]])</f>
        <v/>
      </c>
      <c r="H480" s="8"/>
      <c r="I480" s="8"/>
      <c r="J480" s="8"/>
      <c r="K480" s="8"/>
      <c r="L480" s="8"/>
      <c r="M480" s="8"/>
      <c r="N480" s="8"/>
      <c r="O480" s="14">
        <f>COUNTIF(Tableau517[[#This Row],[Lundi]:[Dimanche]],"&gt;0")</f>
        <v>0</v>
      </c>
      <c r="P480" s="14">
        <f>SUM(Tableau517[[#This Row],[Lundi]:[Dimanche]])</f>
        <v>0</v>
      </c>
      <c r="Q480" s="14">
        <f>COUNTIF(Tableau517[[#This Row],[Lundi]:[Dimanche]],"&gt;=100")*1000</f>
        <v>0</v>
      </c>
      <c r="R480" s="14">
        <f t="shared" si="14"/>
        <v>0</v>
      </c>
      <c r="S480" s="14">
        <f t="shared" si="15"/>
        <v>0</v>
      </c>
      <c r="T480" s="15" t="str">
        <f>IF(Tableau517[[#This Row],[Matricule]]&gt;1,IF(COUNTIF(Tableau517[DateMatricule],Tableau517[[#This Row],[DateMatricule]])&gt;1,"Doublon",""),"")</f>
        <v/>
      </c>
    </row>
    <row r="481" spans="1:20" x14ac:dyDescent="0.25">
      <c r="A481" s="11" t="str">
        <f>IF(Tableau517[[#This Row],[Semaine]]="","",VLOOKUP(Tableau517[[#This Row],[Semaine]],Listes!$A:$B,2,FALSE))</f>
        <v/>
      </c>
      <c r="B481" s="11" t="str">
        <f>IF(ISBLANK(Tableau517[[#This Row],[Matricule]]),"",VLOOKUP(Tableau517[[#This Row],[Matricule]],#REF!,2,FALSE))</f>
        <v/>
      </c>
      <c r="C481" s="11" t="str">
        <f>IF(ISBLANK(Tableau517[[#This Row],[Matricule]]),"",VLOOKUP(Tableau517[[#This Row],[Matricule]],#REF!,3,FALSE))</f>
        <v/>
      </c>
      <c r="D481" s="11" t="str">
        <f>CONCATENATE(Tableau517[[#This Row],[Semaine]],Tableau517[[#This Row],[Matricule]])</f>
        <v/>
      </c>
      <c r="H481" s="8"/>
      <c r="I481" s="8"/>
      <c r="J481" s="8"/>
      <c r="K481" s="8"/>
      <c r="L481" s="8"/>
      <c r="M481" s="8"/>
      <c r="N481" s="8"/>
      <c r="O481" s="14">
        <f>COUNTIF(Tableau517[[#This Row],[Lundi]:[Dimanche]],"&gt;0")</f>
        <v>0</v>
      </c>
      <c r="P481" s="14">
        <f>SUM(Tableau517[[#This Row],[Lundi]:[Dimanche]])</f>
        <v>0</v>
      </c>
      <c r="Q481" s="14">
        <f>COUNTIF(Tableau517[[#This Row],[Lundi]:[Dimanche]],"&gt;=100")*1000</f>
        <v>0</v>
      </c>
      <c r="R481" s="14">
        <f t="shared" si="14"/>
        <v>0</v>
      </c>
      <c r="S481" s="14">
        <f t="shared" si="15"/>
        <v>0</v>
      </c>
      <c r="T481" s="15" t="str">
        <f>IF(Tableau517[[#This Row],[Matricule]]&gt;1,IF(COUNTIF(Tableau517[DateMatricule],Tableau517[[#This Row],[DateMatricule]])&gt;1,"Doublon",""),"")</f>
        <v/>
      </c>
    </row>
    <row r="482" spans="1:20" x14ac:dyDescent="0.25">
      <c r="A482" s="11" t="str">
        <f>IF(Tableau517[[#This Row],[Semaine]]="","",VLOOKUP(Tableau517[[#This Row],[Semaine]],Listes!$A:$B,2,FALSE))</f>
        <v/>
      </c>
      <c r="B482" s="11" t="str">
        <f>IF(ISBLANK(Tableau517[[#This Row],[Matricule]]),"",VLOOKUP(Tableau517[[#This Row],[Matricule]],#REF!,2,FALSE))</f>
        <v/>
      </c>
      <c r="C482" s="11" t="str">
        <f>IF(ISBLANK(Tableau517[[#This Row],[Matricule]]),"",VLOOKUP(Tableau517[[#This Row],[Matricule]],#REF!,3,FALSE))</f>
        <v/>
      </c>
      <c r="D482" s="11" t="str">
        <f>CONCATENATE(Tableau517[[#This Row],[Semaine]],Tableau517[[#This Row],[Matricule]])</f>
        <v/>
      </c>
      <c r="H482" s="8"/>
      <c r="I482" s="8"/>
      <c r="J482" s="8"/>
      <c r="K482" s="8"/>
      <c r="L482" s="8"/>
      <c r="M482" s="8"/>
      <c r="N482" s="8"/>
      <c r="O482" s="14">
        <f>COUNTIF(Tableau517[[#This Row],[Lundi]:[Dimanche]],"&gt;0")</f>
        <v>0</v>
      </c>
      <c r="P482" s="14">
        <f>SUM(Tableau517[[#This Row],[Lundi]:[Dimanche]])</f>
        <v>0</v>
      </c>
      <c r="Q482" s="14">
        <f>COUNTIF(Tableau517[[#This Row],[Lundi]:[Dimanche]],"&gt;=100")*1000</f>
        <v>0</v>
      </c>
      <c r="R482" s="14">
        <f t="shared" si="14"/>
        <v>0</v>
      </c>
      <c r="S482" s="14">
        <f t="shared" si="15"/>
        <v>0</v>
      </c>
      <c r="T482" s="15" t="str">
        <f>IF(Tableau517[[#This Row],[Matricule]]&gt;1,IF(COUNTIF(Tableau517[DateMatricule],Tableau517[[#This Row],[DateMatricule]])&gt;1,"Doublon",""),"")</f>
        <v/>
      </c>
    </row>
    <row r="483" spans="1:20" x14ac:dyDescent="0.25">
      <c r="A483" s="11" t="str">
        <f>IF(Tableau517[[#This Row],[Semaine]]="","",VLOOKUP(Tableau517[[#This Row],[Semaine]],Listes!$A:$B,2,FALSE))</f>
        <v/>
      </c>
      <c r="B483" s="11" t="str">
        <f>IF(ISBLANK(Tableau517[[#This Row],[Matricule]]),"",VLOOKUP(Tableau517[[#This Row],[Matricule]],#REF!,2,FALSE))</f>
        <v/>
      </c>
      <c r="C483" s="11" t="str">
        <f>IF(ISBLANK(Tableau517[[#This Row],[Matricule]]),"",VLOOKUP(Tableau517[[#This Row],[Matricule]],#REF!,3,FALSE))</f>
        <v/>
      </c>
      <c r="D483" s="11" t="str">
        <f>CONCATENATE(Tableau517[[#This Row],[Semaine]],Tableau517[[#This Row],[Matricule]])</f>
        <v/>
      </c>
      <c r="H483" s="8"/>
      <c r="I483" s="8"/>
      <c r="J483" s="8"/>
      <c r="K483" s="8"/>
      <c r="L483" s="8"/>
      <c r="M483" s="8"/>
      <c r="N483" s="8"/>
      <c r="O483" s="14">
        <f>COUNTIF(Tableau517[[#This Row],[Lundi]:[Dimanche]],"&gt;0")</f>
        <v>0</v>
      </c>
      <c r="P483" s="14">
        <f>SUM(Tableau517[[#This Row],[Lundi]:[Dimanche]])</f>
        <v>0</v>
      </c>
      <c r="Q483" s="14">
        <f>COUNTIF(Tableau517[[#This Row],[Lundi]:[Dimanche]],"&gt;=100")*1000</f>
        <v>0</v>
      </c>
      <c r="R483" s="14">
        <f t="shared" si="14"/>
        <v>0</v>
      </c>
      <c r="S483" s="14">
        <f t="shared" si="15"/>
        <v>0</v>
      </c>
      <c r="T483" s="15" t="str">
        <f>IF(Tableau517[[#This Row],[Matricule]]&gt;1,IF(COUNTIF(Tableau517[DateMatricule],Tableau517[[#This Row],[DateMatricule]])&gt;1,"Doublon",""),"")</f>
        <v/>
      </c>
    </row>
    <row r="484" spans="1:20" x14ac:dyDescent="0.25">
      <c r="A484" s="11" t="str">
        <f>IF(Tableau517[[#This Row],[Semaine]]="","",VLOOKUP(Tableau517[[#This Row],[Semaine]],Listes!$A:$B,2,FALSE))</f>
        <v/>
      </c>
      <c r="B484" s="11" t="str">
        <f>IF(ISBLANK(Tableau517[[#This Row],[Matricule]]),"",VLOOKUP(Tableau517[[#This Row],[Matricule]],#REF!,2,FALSE))</f>
        <v/>
      </c>
      <c r="C484" s="11" t="str">
        <f>IF(ISBLANK(Tableau517[[#This Row],[Matricule]]),"",VLOOKUP(Tableau517[[#This Row],[Matricule]],#REF!,3,FALSE))</f>
        <v/>
      </c>
      <c r="D484" s="11" t="str">
        <f>CONCATENATE(Tableau517[[#This Row],[Semaine]],Tableau517[[#This Row],[Matricule]])</f>
        <v/>
      </c>
      <c r="H484" s="8"/>
      <c r="I484" s="8"/>
      <c r="J484" s="8"/>
      <c r="K484" s="8"/>
      <c r="L484" s="8"/>
      <c r="M484" s="8"/>
      <c r="N484" s="8"/>
      <c r="O484" s="14">
        <f>COUNTIF(Tableau517[[#This Row],[Lundi]:[Dimanche]],"&gt;0")</f>
        <v>0</v>
      </c>
      <c r="P484" s="14">
        <f>SUM(Tableau517[[#This Row],[Lundi]:[Dimanche]])</f>
        <v>0</v>
      </c>
      <c r="Q484" s="14">
        <f>COUNTIF(Tableau517[[#This Row],[Lundi]:[Dimanche]],"&gt;=100")*1000</f>
        <v>0</v>
      </c>
      <c r="R484" s="14">
        <f t="shared" si="14"/>
        <v>0</v>
      </c>
      <c r="S484" s="14">
        <f t="shared" si="15"/>
        <v>0</v>
      </c>
      <c r="T484" s="15" t="str">
        <f>IF(Tableau517[[#This Row],[Matricule]]&gt;1,IF(COUNTIF(Tableau517[DateMatricule],Tableau517[[#This Row],[DateMatricule]])&gt;1,"Doublon",""),"")</f>
        <v/>
      </c>
    </row>
    <row r="485" spans="1:20" x14ac:dyDescent="0.25">
      <c r="A485" s="11" t="str">
        <f>IF(Tableau517[[#This Row],[Semaine]]="","",VLOOKUP(Tableau517[[#This Row],[Semaine]],Listes!$A:$B,2,FALSE))</f>
        <v/>
      </c>
      <c r="B485" s="11" t="str">
        <f>IF(ISBLANK(Tableau517[[#This Row],[Matricule]]),"",VLOOKUP(Tableau517[[#This Row],[Matricule]],#REF!,2,FALSE))</f>
        <v/>
      </c>
      <c r="C485" s="11" t="str">
        <f>IF(ISBLANK(Tableau517[[#This Row],[Matricule]]),"",VLOOKUP(Tableau517[[#This Row],[Matricule]],#REF!,3,FALSE))</f>
        <v/>
      </c>
      <c r="D485" s="11" t="str">
        <f>CONCATENATE(Tableau517[[#This Row],[Semaine]],Tableau517[[#This Row],[Matricule]])</f>
        <v/>
      </c>
      <c r="H485" s="8"/>
      <c r="I485" s="8"/>
      <c r="J485" s="8"/>
      <c r="K485" s="8"/>
      <c r="L485" s="8"/>
      <c r="M485" s="8"/>
      <c r="N485" s="8"/>
      <c r="O485" s="14">
        <f>COUNTIF(Tableau517[[#This Row],[Lundi]:[Dimanche]],"&gt;0")</f>
        <v>0</v>
      </c>
      <c r="P485" s="14">
        <f>SUM(Tableau517[[#This Row],[Lundi]:[Dimanche]])</f>
        <v>0</v>
      </c>
      <c r="Q485" s="14">
        <f>COUNTIF(Tableau517[[#This Row],[Lundi]:[Dimanche]],"&gt;=100")*1000</f>
        <v>0</v>
      </c>
      <c r="R485" s="14">
        <f t="shared" si="14"/>
        <v>0</v>
      </c>
      <c r="S485" s="14">
        <f t="shared" si="15"/>
        <v>0</v>
      </c>
      <c r="T485" s="15" t="str">
        <f>IF(Tableau517[[#This Row],[Matricule]]&gt;1,IF(COUNTIF(Tableau517[DateMatricule],Tableau517[[#This Row],[DateMatricule]])&gt;1,"Doublon",""),"")</f>
        <v/>
      </c>
    </row>
    <row r="486" spans="1:20" x14ac:dyDescent="0.25">
      <c r="A486" s="11" t="str">
        <f>IF(Tableau517[[#This Row],[Semaine]]="","",VLOOKUP(Tableau517[[#This Row],[Semaine]],Listes!$A:$B,2,FALSE))</f>
        <v/>
      </c>
      <c r="B486" s="11" t="str">
        <f>IF(ISBLANK(Tableau517[[#This Row],[Matricule]]),"",VLOOKUP(Tableau517[[#This Row],[Matricule]],#REF!,2,FALSE))</f>
        <v/>
      </c>
      <c r="C486" s="11" t="str">
        <f>IF(ISBLANK(Tableau517[[#This Row],[Matricule]]),"",VLOOKUP(Tableau517[[#This Row],[Matricule]],#REF!,3,FALSE))</f>
        <v/>
      </c>
      <c r="D486" s="11" t="str">
        <f>CONCATENATE(Tableau517[[#This Row],[Semaine]],Tableau517[[#This Row],[Matricule]])</f>
        <v/>
      </c>
      <c r="H486" s="8"/>
      <c r="I486" s="8"/>
      <c r="J486" s="8"/>
      <c r="K486" s="8"/>
      <c r="L486" s="8"/>
      <c r="M486" s="8"/>
      <c r="N486" s="8"/>
      <c r="O486" s="14">
        <f>COUNTIF(Tableau517[[#This Row],[Lundi]:[Dimanche]],"&gt;0")</f>
        <v>0</v>
      </c>
      <c r="P486" s="14">
        <f>SUM(Tableau517[[#This Row],[Lundi]:[Dimanche]])</f>
        <v>0</v>
      </c>
      <c r="Q486" s="14">
        <f>COUNTIF(Tableau517[[#This Row],[Lundi]:[Dimanche]],"&gt;=100")*1000</f>
        <v>0</v>
      </c>
      <c r="R486" s="14">
        <f t="shared" si="14"/>
        <v>0</v>
      </c>
      <c r="S486" s="14">
        <f t="shared" si="15"/>
        <v>0</v>
      </c>
      <c r="T486" s="15" t="str">
        <f>IF(Tableau517[[#This Row],[Matricule]]&gt;1,IF(COUNTIF(Tableau517[DateMatricule],Tableau517[[#This Row],[DateMatricule]])&gt;1,"Doublon",""),"")</f>
        <v/>
      </c>
    </row>
    <row r="487" spans="1:20" x14ac:dyDescent="0.25">
      <c r="A487" s="11" t="str">
        <f>IF(Tableau517[[#This Row],[Semaine]]="","",VLOOKUP(Tableau517[[#This Row],[Semaine]],Listes!$A:$B,2,FALSE))</f>
        <v/>
      </c>
      <c r="B487" s="11" t="str">
        <f>IF(ISBLANK(Tableau517[[#This Row],[Matricule]]),"",VLOOKUP(Tableau517[[#This Row],[Matricule]],#REF!,2,FALSE))</f>
        <v/>
      </c>
      <c r="C487" s="11" t="str">
        <f>IF(ISBLANK(Tableau517[[#This Row],[Matricule]]),"",VLOOKUP(Tableau517[[#This Row],[Matricule]],#REF!,3,FALSE))</f>
        <v/>
      </c>
      <c r="D487" s="11" t="str">
        <f>CONCATENATE(Tableau517[[#This Row],[Semaine]],Tableau517[[#This Row],[Matricule]])</f>
        <v/>
      </c>
      <c r="H487" s="8"/>
      <c r="I487" s="8"/>
      <c r="J487" s="8"/>
      <c r="K487" s="8"/>
      <c r="L487" s="8"/>
      <c r="M487" s="8"/>
      <c r="N487" s="8"/>
      <c r="O487" s="14">
        <f>COUNTIF(Tableau517[[#This Row],[Lundi]:[Dimanche]],"&gt;0")</f>
        <v>0</v>
      </c>
      <c r="P487" s="14">
        <f>SUM(Tableau517[[#This Row],[Lundi]:[Dimanche]])</f>
        <v>0</v>
      </c>
      <c r="Q487" s="14">
        <f>COUNTIF(Tableau517[[#This Row],[Lundi]:[Dimanche]],"&gt;=100")*1000</f>
        <v>0</v>
      </c>
      <c r="R487" s="14">
        <f t="shared" si="14"/>
        <v>0</v>
      </c>
      <c r="S487" s="14">
        <f t="shared" si="15"/>
        <v>0</v>
      </c>
      <c r="T487" s="15" t="str">
        <f>IF(Tableau517[[#This Row],[Matricule]]&gt;1,IF(COUNTIF(Tableau517[DateMatricule],Tableau517[[#This Row],[DateMatricule]])&gt;1,"Doublon",""),"")</f>
        <v/>
      </c>
    </row>
    <row r="488" spans="1:20" x14ac:dyDescent="0.25">
      <c r="A488" s="11" t="str">
        <f>IF(Tableau517[[#This Row],[Semaine]]="","",VLOOKUP(Tableau517[[#This Row],[Semaine]],Listes!$A:$B,2,FALSE))</f>
        <v/>
      </c>
      <c r="B488" s="11" t="str">
        <f>IF(ISBLANK(Tableau517[[#This Row],[Matricule]]),"",VLOOKUP(Tableau517[[#This Row],[Matricule]],#REF!,2,FALSE))</f>
        <v/>
      </c>
      <c r="C488" s="11" t="str">
        <f>IF(ISBLANK(Tableau517[[#This Row],[Matricule]]),"",VLOOKUP(Tableau517[[#This Row],[Matricule]],#REF!,3,FALSE))</f>
        <v/>
      </c>
      <c r="D488" s="11" t="str">
        <f>CONCATENATE(Tableau517[[#This Row],[Semaine]],Tableau517[[#This Row],[Matricule]])</f>
        <v/>
      </c>
      <c r="H488" s="8"/>
      <c r="I488" s="8"/>
      <c r="J488" s="8"/>
      <c r="K488" s="8"/>
      <c r="L488" s="8"/>
      <c r="M488" s="8"/>
      <c r="N488" s="8"/>
      <c r="O488" s="14">
        <f>COUNTIF(Tableau517[[#This Row],[Lundi]:[Dimanche]],"&gt;0")</f>
        <v>0</v>
      </c>
      <c r="P488" s="14">
        <f>SUM(Tableau517[[#This Row],[Lundi]:[Dimanche]])</f>
        <v>0</v>
      </c>
      <c r="Q488" s="14">
        <f>COUNTIF(Tableau517[[#This Row],[Lundi]:[Dimanche]],"&gt;=100")*1000</f>
        <v>0</v>
      </c>
      <c r="R488" s="14">
        <f t="shared" si="14"/>
        <v>0</v>
      </c>
      <c r="S488" s="14">
        <f t="shared" si="15"/>
        <v>0</v>
      </c>
      <c r="T488" s="15" t="str">
        <f>IF(Tableau517[[#This Row],[Matricule]]&gt;1,IF(COUNTIF(Tableau517[DateMatricule],Tableau517[[#This Row],[DateMatricule]])&gt;1,"Doublon",""),"")</f>
        <v/>
      </c>
    </row>
    <row r="489" spans="1:20" x14ac:dyDescent="0.25">
      <c r="A489" s="11" t="str">
        <f>IF(Tableau517[[#This Row],[Semaine]]="","",VLOOKUP(Tableau517[[#This Row],[Semaine]],Listes!$A:$B,2,FALSE))</f>
        <v/>
      </c>
      <c r="B489" s="11" t="str">
        <f>IF(ISBLANK(Tableau517[[#This Row],[Matricule]]),"",VLOOKUP(Tableau517[[#This Row],[Matricule]],#REF!,2,FALSE))</f>
        <v/>
      </c>
      <c r="C489" s="11" t="str">
        <f>IF(ISBLANK(Tableau517[[#This Row],[Matricule]]),"",VLOOKUP(Tableau517[[#This Row],[Matricule]],#REF!,3,FALSE))</f>
        <v/>
      </c>
      <c r="D489" s="11" t="str">
        <f>CONCATENATE(Tableau517[[#This Row],[Semaine]],Tableau517[[#This Row],[Matricule]])</f>
        <v/>
      </c>
      <c r="H489" s="8"/>
      <c r="I489" s="8"/>
      <c r="J489" s="8"/>
      <c r="K489" s="8"/>
      <c r="L489" s="8"/>
      <c r="M489" s="8"/>
      <c r="N489" s="8"/>
      <c r="O489" s="14">
        <f>COUNTIF(Tableau517[[#This Row],[Lundi]:[Dimanche]],"&gt;0")</f>
        <v>0</v>
      </c>
      <c r="P489" s="14">
        <f>SUM(Tableau517[[#This Row],[Lundi]:[Dimanche]])</f>
        <v>0</v>
      </c>
      <c r="Q489" s="14">
        <f>COUNTIF(Tableau517[[#This Row],[Lundi]:[Dimanche]],"&gt;=100")*1000</f>
        <v>0</v>
      </c>
      <c r="R489" s="14">
        <f t="shared" si="14"/>
        <v>0</v>
      </c>
      <c r="S489" s="14">
        <f t="shared" si="15"/>
        <v>0</v>
      </c>
      <c r="T489" s="15" t="str">
        <f>IF(Tableau517[[#This Row],[Matricule]]&gt;1,IF(COUNTIF(Tableau517[DateMatricule],Tableau517[[#This Row],[DateMatricule]])&gt;1,"Doublon",""),"")</f>
        <v/>
      </c>
    </row>
    <row r="490" spans="1:20" x14ac:dyDescent="0.25">
      <c r="A490" s="11" t="str">
        <f>IF(Tableau517[[#This Row],[Semaine]]="","",VLOOKUP(Tableau517[[#This Row],[Semaine]],Listes!$A:$B,2,FALSE))</f>
        <v/>
      </c>
      <c r="B490" s="11" t="str">
        <f>IF(ISBLANK(Tableau517[[#This Row],[Matricule]]),"",VLOOKUP(Tableau517[[#This Row],[Matricule]],#REF!,2,FALSE))</f>
        <v/>
      </c>
      <c r="C490" s="11" t="str">
        <f>IF(ISBLANK(Tableau517[[#This Row],[Matricule]]),"",VLOOKUP(Tableau517[[#This Row],[Matricule]],#REF!,3,FALSE))</f>
        <v/>
      </c>
      <c r="D490" s="11" t="str">
        <f>CONCATENATE(Tableau517[[#This Row],[Semaine]],Tableau517[[#This Row],[Matricule]])</f>
        <v/>
      </c>
      <c r="H490" s="8"/>
      <c r="I490" s="8"/>
      <c r="J490" s="8"/>
      <c r="K490" s="8"/>
      <c r="L490" s="8"/>
      <c r="M490" s="8"/>
      <c r="N490" s="8"/>
      <c r="O490" s="14">
        <f>COUNTIF(Tableau517[[#This Row],[Lundi]:[Dimanche]],"&gt;0")</f>
        <v>0</v>
      </c>
      <c r="P490" s="14">
        <f>SUM(Tableau517[[#This Row],[Lundi]:[Dimanche]])</f>
        <v>0</v>
      </c>
      <c r="Q490" s="14">
        <f>COUNTIF(Tableau517[[#This Row],[Lundi]:[Dimanche]],"&gt;=100")*1000</f>
        <v>0</v>
      </c>
      <c r="R490" s="14">
        <f t="shared" si="14"/>
        <v>0</v>
      </c>
      <c r="S490" s="14">
        <f t="shared" si="15"/>
        <v>0</v>
      </c>
      <c r="T490" s="15" t="str">
        <f>IF(Tableau517[[#This Row],[Matricule]]&gt;1,IF(COUNTIF(Tableau517[DateMatricule],Tableau517[[#This Row],[DateMatricule]])&gt;1,"Doublon",""),"")</f>
        <v/>
      </c>
    </row>
    <row r="491" spans="1:20" x14ac:dyDescent="0.25">
      <c r="A491" s="11" t="str">
        <f>IF(Tableau517[[#This Row],[Semaine]]="","",VLOOKUP(Tableau517[[#This Row],[Semaine]],Listes!$A:$B,2,FALSE))</f>
        <v/>
      </c>
      <c r="B491" s="11" t="str">
        <f>IF(ISBLANK(Tableau517[[#This Row],[Matricule]]),"",VLOOKUP(Tableau517[[#This Row],[Matricule]],#REF!,2,FALSE))</f>
        <v/>
      </c>
      <c r="C491" s="11" t="str">
        <f>IF(ISBLANK(Tableau517[[#This Row],[Matricule]]),"",VLOOKUP(Tableau517[[#This Row],[Matricule]],#REF!,3,FALSE))</f>
        <v/>
      </c>
      <c r="D491" s="11" t="str">
        <f>CONCATENATE(Tableau517[[#This Row],[Semaine]],Tableau517[[#This Row],[Matricule]])</f>
        <v/>
      </c>
      <c r="H491" s="8"/>
      <c r="I491" s="8"/>
      <c r="J491" s="8"/>
      <c r="K491" s="8"/>
      <c r="L491" s="8"/>
      <c r="M491" s="8"/>
      <c r="N491" s="8"/>
      <c r="O491" s="14">
        <f>COUNTIF(Tableau517[[#This Row],[Lundi]:[Dimanche]],"&gt;0")</f>
        <v>0</v>
      </c>
      <c r="P491" s="14">
        <f>SUM(Tableau517[[#This Row],[Lundi]:[Dimanche]])</f>
        <v>0</v>
      </c>
      <c r="Q491" s="14">
        <f>COUNTIF(Tableau517[[#This Row],[Lundi]:[Dimanche]],"&gt;=100")*1000</f>
        <v>0</v>
      </c>
      <c r="R491" s="14">
        <f t="shared" si="14"/>
        <v>0</v>
      </c>
      <c r="S491" s="14">
        <f t="shared" si="15"/>
        <v>0</v>
      </c>
      <c r="T491" s="15" t="str">
        <f>IF(Tableau517[[#This Row],[Matricule]]&gt;1,IF(COUNTIF(Tableau517[DateMatricule],Tableau517[[#This Row],[DateMatricule]])&gt;1,"Doublon",""),"")</f>
        <v/>
      </c>
    </row>
    <row r="492" spans="1:20" x14ac:dyDescent="0.25">
      <c r="A492" s="11" t="str">
        <f>IF(Tableau517[[#This Row],[Semaine]]="","",VLOOKUP(Tableau517[[#This Row],[Semaine]],Listes!$A:$B,2,FALSE))</f>
        <v/>
      </c>
      <c r="B492" s="11" t="str">
        <f>IF(ISBLANK(Tableau517[[#This Row],[Matricule]]),"",VLOOKUP(Tableau517[[#This Row],[Matricule]],#REF!,2,FALSE))</f>
        <v/>
      </c>
      <c r="C492" s="11" t="str">
        <f>IF(ISBLANK(Tableau517[[#This Row],[Matricule]]),"",VLOOKUP(Tableau517[[#This Row],[Matricule]],#REF!,3,FALSE))</f>
        <v/>
      </c>
      <c r="D492" s="11" t="str">
        <f>CONCATENATE(Tableau517[[#This Row],[Semaine]],Tableau517[[#This Row],[Matricule]])</f>
        <v/>
      </c>
      <c r="H492" s="8"/>
      <c r="I492" s="8"/>
      <c r="J492" s="8"/>
      <c r="K492" s="8"/>
      <c r="L492" s="8"/>
      <c r="M492" s="8"/>
      <c r="N492" s="8"/>
      <c r="O492" s="14">
        <f>COUNTIF(Tableau517[[#This Row],[Lundi]:[Dimanche]],"&gt;0")</f>
        <v>0</v>
      </c>
      <c r="P492" s="14">
        <f>SUM(Tableau517[[#This Row],[Lundi]:[Dimanche]])</f>
        <v>0</v>
      </c>
      <c r="Q492" s="14">
        <f>COUNTIF(Tableau517[[#This Row],[Lundi]:[Dimanche]],"&gt;=100")*1000</f>
        <v>0</v>
      </c>
      <c r="R492" s="14">
        <f t="shared" si="14"/>
        <v>0</v>
      </c>
      <c r="S492" s="14">
        <f t="shared" si="15"/>
        <v>0</v>
      </c>
      <c r="T492" s="15" t="str">
        <f>IF(Tableau517[[#This Row],[Matricule]]&gt;1,IF(COUNTIF(Tableau517[DateMatricule],Tableau517[[#This Row],[DateMatricule]])&gt;1,"Doublon",""),"")</f>
        <v/>
      </c>
    </row>
    <row r="493" spans="1:20" x14ac:dyDescent="0.25">
      <c r="A493" s="11" t="str">
        <f>IF(Tableau517[[#This Row],[Semaine]]="","",VLOOKUP(Tableau517[[#This Row],[Semaine]],Listes!$A:$B,2,FALSE))</f>
        <v/>
      </c>
      <c r="B493" s="11" t="str">
        <f>IF(ISBLANK(Tableau517[[#This Row],[Matricule]]),"",VLOOKUP(Tableau517[[#This Row],[Matricule]],#REF!,2,FALSE))</f>
        <v/>
      </c>
      <c r="C493" s="11" t="str">
        <f>IF(ISBLANK(Tableau517[[#This Row],[Matricule]]),"",VLOOKUP(Tableau517[[#This Row],[Matricule]],#REF!,3,FALSE))</f>
        <v/>
      </c>
      <c r="D493" s="11" t="str">
        <f>CONCATENATE(Tableau517[[#This Row],[Semaine]],Tableau517[[#This Row],[Matricule]])</f>
        <v/>
      </c>
      <c r="H493" s="8"/>
      <c r="I493" s="8"/>
      <c r="J493" s="8"/>
      <c r="K493" s="8"/>
      <c r="L493" s="8"/>
      <c r="M493" s="8"/>
      <c r="N493" s="8"/>
      <c r="O493" s="14">
        <f>COUNTIF(Tableau517[[#This Row],[Lundi]:[Dimanche]],"&gt;0")</f>
        <v>0</v>
      </c>
      <c r="P493" s="14">
        <f>SUM(Tableau517[[#This Row],[Lundi]:[Dimanche]])</f>
        <v>0</v>
      </c>
      <c r="Q493" s="14">
        <f>COUNTIF(Tableau517[[#This Row],[Lundi]:[Dimanche]],"&gt;=100")*1000</f>
        <v>0</v>
      </c>
      <c r="R493" s="14">
        <f t="shared" si="14"/>
        <v>0</v>
      </c>
      <c r="S493" s="14">
        <f t="shared" si="15"/>
        <v>0</v>
      </c>
      <c r="T493" s="15" t="str">
        <f>IF(Tableau517[[#This Row],[Matricule]]&gt;1,IF(COUNTIF(Tableau517[DateMatricule],Tableau517[[#This Row],[DateMatricule]])&gt;1,"Doublon",""),"")</f>
        <v/>
      </c>
    </row>
    <row r="494" spans="1:20" x14ac:dyDescent="0.25">
      <c r="A494" s="11" t="str">
        <f>IF(Tableau517[[#This Row],[Semaine]]="","",VLOOKUP(Tableau517[[#This Row],[Semaine]],Listes!$A:$B,2,FALSE))</f>
        <v/>
      </c>
      <c r="B494" s="11" t="str">
        <f>IF(ISBLANK(Tableau517[[#This Row],[Matricule]]),"",VLOOKUP(Tableau517[[#This Row],[Matricule]],#REF!,2,FALSE))</f>
        <v/>
      </c>
      <c r="C494" s="11" t="str">
        <f>IF(ISBLANK(Tableau517[[#This Row],[Matricule]]),"",VLOOKUP(Tableau517[[#This Row],[Matricule]],#REF!,3,FALSE))</f>
        <v/>
      </c>
      <c r="D494" s="11" t="str">
        <f>CONCATENATE(Tableau517[[#This Row],[Semaine]],Tableau517[[#This Row],[Matricule]])</f>
        <v/>
      </c>
      <c r="H494" s="8"/>
      <c r="I494" s="8"/>
      <c r="J494" s="8"/>
      <c r="K494" s="8"/>
      <c r="L494" s="8"/>
      <c r="M494" s="8"/>
      <c r="N494" s="8"/>
      <c r="O494" s="14">
        <f>COUNTIF(Tableau517[[#This Row],[Lundi]:[Dimanche]],"&gt;0")</f>
        <v>0</v>
      </c>
      <c r="P494" s="14">
        <f>SUM(Tableau517[[#This Row],[Lundi]:[Dimanche]])</f>
        <v>0</v>
      </c>
      <c r="Q494" s="14">
        <f>COUNTIF(Tableau517[[#This Row],[Lundi]:[Dimanche]],"&gt;=100")*1000</f>
        <v>0</v>
      </c>
      <c r="R494" s="14">
        <f t="shared" si="14"/>
        <v>0</v>
      </c>
      <c r="S494" s="14">
        <f t="shared" si="15"/>
        <v>0</v>
      </c>
      <c r="T494" s="15" t="str">
        <f>IF(Tableau517[[#This Row],[Matricule]]&gt;1,IF(COUNTIF(Tableau517[DateMatricule],Tableau517[[#This Row],[DateMatricule]])&gt;1,"Doublon",""),"")</f>
        <v/>
      </c>
    </row>
    <row r="495" spans="1:20" x14ac:dyDescent="0.25">
      <c r="A495" s="11" t="str">
        <f>IF(Tableau517[[#This Row],[Semaine]]="","",VLOOKUP(Tableau517[[#This Row],[Semaine]],Listes!$A:$B,2,FALSE))</f>
        <v/>
      </c>
      <c r="B495" s="11" t="str">
        <f>IF(ISBLANK(Tableau517[[#This Row],[Matricule]]),"",VLOOKUP(Tableau517[[#This Row],[Matricule]],#REF!,2,FALSE))</f>
        <v/>
      </c>
      <c r="C495" s="11" t="str">
        <f>IF(ISBLANK(Tableau517[[#This Row],[Matricule]]),"",VLOOKUP(Tableau517[[#This Row],[Matricule]],#REF!,3,FALSE))</f>
        <v/>
      </c>
      <c r="D495" s="11" t="str">
        <f>CONCATENATE(Tableau517[[#This Row],[Semaine]],Tableau517[[#This Row],[Matricule]])</f>
        <v/>
      </c>
      <c r="H495" s="8"/>
      <c r="I495" s="8"/>
      <c r="J495" s="8"/>
      <c r="K495" s="8"/>
      <c r="L495" s="8"/>
      <c r="M495" s="8"/>
      <c r="N495" s="8"/>
      <c r="O495" s="14">
        <f>COUNTIF(Tableau517[[#This Row],[Lundi]:[Dimanche]],"&gt;0")</f>
        <v>0</v>
      </c>
      <c r="P495" s="14">
        <f>SUM(Tableau517[[#This Row],[Lundi]:[Dimanche]])</f>
        <v>0</v>
      </c>
      <c r="Q495" s="14">
        <f>COUNTIF(Tableau517[[#This Row],[Lundi]:[Dimanche]],"&gt;=100")*1000</f>
        <v>0</v>
      </c>
      <c r="R495" s="14">
        <f t="shared" si="14"/>
        <v>0</v>
      </c>
      <c r="S495" s="14">
        <f t="shared" si="15"/>
        <v>0</v>
      </c>
      <c r="T495" s="15" t="str">
        <f>IF(Tableau517[[#This Row],[Matricule]]&gt;1,IF(COUNTIF(Tableau517[DateMatricule],Tableau517[[#This Row],[DateMatricule]])&gt;1,"Doublon",""),"")</f>
        <v/>
      </c>
    </row>
    <row r="496" spans="1:20" x14ac:dyDescent="0.25">
      <c r="A496" s="11" t="str">
        <f>IF(Tableau517[[#This Row],[Semaine]]="","",VLOOKUP(Tableau517[[#This Row],[Semaine]],Listes!$A:$B,2,FALSE))</f>
        <v/>
      </c>
      <c r="B496" s="11" t="str">
        <f>IF(ISBLANK(Tableau517[[#This Row],[Matricule]]),"",VLOOKUP(Tableau517[[#This Row],[Matricule]],#REF!,2,FALSE))</f>
        <v/>
      </c>
      <c r="C496" s="11" t="str">
        <f>IF(ISBLANK(Tableau517[[#This Row],[Matricule]]),"",VLOOKUP(Tableau517[[#This Row],[Matricule]],#REF!,3,FALSE))</f>
        <v/>
      </c>
      <c r="D496" s="11" t="str">
        <f>CONCATENATE(Tableau517[[#This Row],[Semaine]],Tableau517[[#This Row],[Matricule]])</f>
        <v/>
      </c>
      <c r="H496" s="8"/>
      <c r="I496" s="8"/>
      <c r="J496" s="8"/>
      <c r="K496" s="8"/>
      <c r="L496" s="8"/>
      <c r="M496" s="8"/>
      <c r="N496" s="8"/>
      <c r="O496" s="14">
        <f>COUNTIF(Tableau517[[#This Row],[Lundi]:[Dimanche]],"&gt;0")</f>
        <v>0</v>
      </c>
      <c r="P496" s="14">
        <f>SUM(Tableau517[[#This Row],[Lundi]:[Dimanche]])</f>
        <v>0</v>
      </c>
      <c r="Q496" s="14">
        <f>COUNTIF(Tableau517[[#This Row],[Lundi]:[Dimanche]],"&gt;=100")*1000</f>
        <v>0</v>
      </c>
      <c r="R496" s="14">
        <f t="shared" si="14"/>
        <v>0</v>
      </c>
      <c r="S496" s="14">
        <f t="shared" si="15"/>
        <v>0</v>
      </c>
      <c r="T496" s="15" t="str">
        <f>IF(Tableau517[[#This Row],[Matricule]]&gt;1,IF(COUNTIF(Tableau517[DateMatricule],Tableau517[[#This Row],[DateMatricule]])&gt;1,"Doublon",""),"")</f>
        <v/>
      </c>
    </row>
    <row r="497" spans="1:20" x14ac:dyDescent="0.25">
      <c r="A497" s="11" t="str">
        <f>IF(Tableau517[[#This Row],[Semaine]]="","",VLOOKUP(Tableau517[[#This Row],[Semaine]],Listes!$A:$B,2,FALSE))</f>
        <v/>
      </c>
      <c r="B497" s="11" t="str">
        <f>IF(ISBLANK(Tableau517[[#This Row],[Matricule]]),"",VLOOKUP(Tableau517[[#This Row],[Matricule]],#REF!,2,FALSE))</f>
        <v/>
      </c>
      <c r="C497" s="11" t="str">
        <f>IF(ISBLANK(Tableau517[[#This Row],[Matricule]]),"",VLOOKUP(Tableau517[[#This Row],[Matricule]],#REF!,3,FALSE))</f>
        <v/>
      </c>
      <c r="D497" s="11" t="str">
        <f>CONCATENATE(Tableau517[[#This Row],[Semaine]],Tableau517[[#This Row],[Matricule]])</f>
        <v/>
      </c>
      <c r="H497" s="8"/>
      <c r="I497" s="8"/>
      <c r="J497" s="8"/>
      <c r="K497" s="8"/>
      <c r="L497" s="8"/>
      <c r="M497" s="8"/>
      <c r="N497" s="8"/>
      <c r="O497" s="14">
        <f>COUNTIF(Tableau517[[#This Row],[Lundi]:[Dimanche]],"&gt;0")</f>
        <v>0</v>
      </c>
      <c r="P497" s="14">
        <f>SUM(Tableau517[[#This Row],[Lundi]:[Dimanche]])</f>
        <v>0</v>
      </c>
      <c r="Q497" s="14">
        <f>COUNTIF(Tableau517[[#This Row],[Lundi]:[Dimanche]],"&gt;=100")*1000</f>
        <v>0</v>
      </c>
      <c r="R497" s="14">
        <f t="shared" si="14"/>
        <v>0</v>
      </c>
      <c r="S497" s="14">
        <f t="shared" si="15"/>
        <v>0</v>
      </c>
      <c r="T497" s="15" t="str">
        <f>IF(Tableau517[[#This Row],[Matricule]]&gt;1,IF(COUNTIF(Tableau517[DateMatricule],Tableau517[[#This Row],[DateMatricule]])&gt;1,"Doublon",""),"")</f>
        <v/>
      </c>
    </row>
    <row r="498" spans="1:20" x14ac:dyDescent="0.25">
      <c r="A498" s="11" t="str">
        <f>IF(Tableau517[[#This Row],[Semaine]]="","",VLOOKUP(Tableau517[[#This Row],[Semaine]],Listes!$A:$B,2,FALSE))</f>
        <v/>
      </c>
      <c r="B498" s="11" t="str">
        <f>IF(ISBLANK(Tableau517[[#This Row],[Matricule]]),"",VLOOKUP(Tableau517[[#This Row],[Matricule]],#REF!,2,FALSE))</f>
        <v/>
      </c>
      <c r="C498" s="11" t="str">
        <f>IF(ISBLANK(Tableau517[[#This Row],[Matricule]]),"",VLOOKUP(Tableau517[[#This Row],[Matricule]],#REF!,3,FALSE))</f>
        <v/>
      </c>
      <c r="D498" s="11" t="str">
        <f>CONCATENATE(Tableau517[[#This Row],[Semaine]],Tableau517[[#This Row],[Matricule]])</f>
        <v/>
      </c>
      <c r="H498" s="8"/>
      <c r="I498" s="8"/>
      <c r="J498" s="8"/>
      <c r="K498" s="8"/>
      <c r="L498" s="8"/>
      <c r="M498" s="8"/>
      <c r="N498" s="8"/>
      <c r="O498" s="14">
        <f>COUNTIF(Tableau517[[#This Row],[Lundi]:[Dimanche]],"&gt;0")</f>
        <v>0</v>
      </c>
      <c r="P498" s="14">
        <f>SUM(Tableau517[[#This Row],[Lundi]:[Dimanche]])</f>
        <v>0</v>
      </c>
      <c r="Q498" s="14">
        <f>COUNTIF(Tableau517[[#This Row],[Lundi]:[Dimanche]],"&gt;=100")*1000</f>
        <v>0</v>
      </c>
      <c r="R498" s="14">
        <f t="shared" si="14"/>
        <v>0</v>
      </c>
      <c r="S498" s="14">
        <f t="shared" si="15"/>
        <v>0</v>
      </c>
      <c r="T498" s="15" t="str">
        <f>IF(Tableau517[[#This Row],[Matricule]]&gt;1,IF(COUNTIF(Tableau517[DateMatricule],Tableau517[[#This Row],[DateMatricule]])&gt;1,"Doublon",""),"")</f>
        <v/>
      </c>
    </row>
    <row r="499" spans="1:20" x14ac:dyDescent="0.25">
      <c r="A499" s="11" t="str">
        <f>IF(Tableau517[[#This Row],[Semaine]]="","",VLOOKUP(Tableau517[[#This Row],[Semaine]],Listes!$A:$B,2,FALSE))</f>
        <v/>
      </c>
      <c r="B499" s="11" t="str">
        <f>IF(ISBLANK(Tableau517[[#This Row],[Matricule]]),"",VLOOKUP(Tableau517[[#This Row],[Matricule]],#REF!,2,FALSE))</f>
        <v/>
      </c>
      <c r="C499" s="11" t="str">
        <f>IF(ISBLANK(Tableau517[[#This Row],[Matricule]]),"",VLOOKUP(Tableau517[[#This Row],[Matricule]],#REF!,3,FALSE))</f>
        <v/>
      </c>
      <c r="D499" s="11" t="str">
        <f>CONCATENATE(Tableau517[[#This Row],[Semaine]],Tableau517[[#This Row],[Matricule]])</f>
        <v/>
      </c>
      <c r="H499" s="8"/>
      <c r="I499" s="8"/>
      <c r="J499" s="8"/>
      <c r="K499" s="8"/>
      <c r="L499" s="8"/>
      <c r="M499" s="8"/>
      <c r="N499" s="8"/>
      <c r="O499" s="14">
        <f>COUNTIF(Tableau517[[#This Row],[Lundi]:[Dimanche]],"&gt;0")</f>
        <v>0</v>
      </c>
      <c r="P499" s="14">
        <f>SUM(Tableau517[[#This Row],[Lundi]:[Dimanche]])</f>
        <v>0</v>
      </c>
      <c r="Q499" s="14">
        <f>COUNTIF(Tableau517[[#This Row],[Lundi]:[Dimanche]],"&gt;=100")*1000</f>
        <v>0</v>
      </c>
      <c r="R499" s="14">
        <f t="shared" si="14"/>
        <v>0</v>
      </c>
      <c r="S499" s="14">
        <f t="shared" si="15"/>
        <v>0</v>
      </c>
      <c r="T499" s="15" t="str">
        <f>IF(Tableau517[[#This Row],[Matricule]]&gt;1,IF(COUNTIF(Tableau517[DateMatricule],Tableau517[[#This Row],[DateMatricule]])&gt;1,"Doublon",""),"")</f>
        <v/>
      </c>
    </row>
    <row r="500" spans="1:20" x14ac:dyDescent="0.25">
      <c r="A500" s="11" t="str">
        <f>IF(Tableau517[[#This Row],[Semaine]]="","",VLOOKUP(Tableau517[[#This Row],[Semaine]],Listes!$A:$B,2,FALSE))</f>
        <v/>
      </c>
      <c r="B500" s="11" t="str">
        <f>IF(ISBLANK(Tableau517[[#This Row],[Matricule]]),"",VLOOKUP(Tableau517[[#This Row],[Matricule]],#REF!,2,FALSE))</f>
        <v/>
      </c>
      <c r="C500" s="11" t="str">
        <f>IF(ISBLANK(Tableau517[[#This Row],[Matricule]]),"",VLOOKUP(Tableau517[[#This Row],[Matricule]],#REF!,3,FALSE))</f>
        <v/>
      </c>
      <c r="D500" s="11" t="str">
        <f>CONCATENATE(Tableau517[[#This Row],[Semaine]],Tableau517[[#This Row],[Matricule]])</f>
        <v/>
      </c>
      <c r="H500" s="8"/>
      <c r="I500" s="8"/>
      <c r="J500" s="8"/>
      <c r="K500" s="8"/>
      <c r="L500" s="8"/>
      <c r="M500" s="8"/>
      <c r="N500" s="8"/>
      <c r="O500" s="14">
        <f>COUNTIF(Tableau517[[#This Row],[Lundi]:[Dimanche]],"&gt;0")</f>
        <v>0</v>
      </c>
      <c r="P500" s="14">
        <f>SUM(Tableau517[[#This Row],[Lundi]:[Dimanche]])</f>
        <v>0</v>
      </c>
      <c r="Q500" s="14">
        <f>COUNTIF(Tableau517[[#This Row],[Lundi]:[Dimanche]],"&gt;=100")*1000</f>
        <v>0</v>
      </c>
      <c r="R500" s="14">
        <f t="shared" si="14"/>
        <v>0</v>
      </c>
      <c r="S500" s="14">
        <f t="shared" si="15"/>
        <v>0</v>
      </c>
      <c r="T500" s="15" t="str">
        <f>IF(Tableau517[[#This Row],[Matricule]]&gt;1,IF(COUNTIF(Tableau517[DateMatricule],Tableau517[[#This Row],[DateMatricule]])&gt;1,"Doublon",""),"")</f>
        <v/>
      </c>
    </row>
    <row r="501" spans="1:20" x14ac:dyDescent="0.25">
      <c r="A501" s="11" t="str">
        <f>IF(Tableau517[[#This Row],[Semaine]]="","",VLOOKUP(Tableau517[[#This Row],[Semaine]],Listes!$A:$B,2,FALSE))</f>
        <v/>
      </c>
      <c r="B501" s="11" t="str">
        <f>IF(ISBLANK(Tableau517[[#This Row],[Matricule]]),"",VLOOKUP(Tableau517[[#This Row],[Matricule]],#REF!,2,FALSE))</f>
        <v/>
      </c>
      <c r="C501" s="11" t="str">
        <f>IF(ISBLANK(Tableau517[[#This Row],[Matricule]]),"",VLOOKUP(Tableau517[[#This Row],[Matricule]],#REF!,3,FALSE))</f>
        <v/>
      </c>
      <c r="D501" s="11" t="str">
        <f>CONCATENATE(Tableau517[[#This Row],[Semaine]],Tableau517[[#This Row],[Matricule]])</f>
        <v/>
      </c>
      <c r="H501" s="8"/>
      <c r="I501" s="8"/>
      <c r="J501" s="8"/>
      <c r="K501" s="8"/>
      <c r="L501" s="8"/>
      <c r="M501" s="8"/>
      <c r="N501" s="8"/>
      <c r="O501" s="14">
        <f>COUNTIF(Tableau517[[#This Row],[Lundi]:[Dimanche]],"&gt;0")</f>
        <v>0</v>
      </c>
      <c r="P501" s="14">
        <f>SUM(Tableau517[[#This Row],[Lundi]:[Dimanche]])</f>
        <v>0</v>
      </c>
      <c r="Q501" s="14">
        <f>COUNTIF(Tableau517[[#This Row],[Lundi]:[Dimanche]],"&gt;=100")*1000</f>
        <v>0</v>
      </c>
      <c r="R501" s="14">
        <f t="shared" si="14"/>
        <v>0</v>
      </c>
      <c r="S501" s="14">
        <f t="shared" si="15"/>
        <v>0</v>
      </c>
      <c r="T501" s="15" t="str">
        <f>IF(Tableau517[[#This Row],[Matricule]]&gt;1,IF(COUNTIF(Tableau517[DateMatricule],Tableau517[[#This Row],[DateMatricule]])&gt;1,"Doublon",""),"")</f>
        <v/>
      </c>
    </row>
    <row r="502" spans="1:20" x14ac:dyDescent="0.25">
      <c r="A502" s="11" t="str">
        <f>IF(Tableau517[[#This Row],[Semaine]]="","",VLOOKUP(Tableau517[[#This Row],[Semaine]],Listes!$A:$B,2,FALSE))</f>
        <v/>
      </c>
      <c r="B502" s="11" t="str">
        <f>IF(ISBLANK(Tableau517[[#This Row],[Matricule]]),"",VLOOKUP(Tableau517[[#This Row],[Matricule]],#REF!,2,FALSE))</f>
        <v/>
      </c>
      <c r="C502" s="11" t="str">
        <f>IF(ISBLANK(Tableau517[[#This Row],[Matricule]]),"",VLOOKUP(Tableau517[[#This Row],[Matricule]],#REF!,3,FALSE))</f>
        <v/>
      </c>
      <c r="D502" s="11" t="str">
        <f>CONCATENATE(Tableau517[[#This Row],[Semaine]],Tableau517[[#This Row],[Matricule]])</f>
        <v/>
      </c>
      <c r="H502" s="8"/>
      <c r="I502" s="8"/>
      <c r="J502" s="8"/>
      <c r="K502" s="8"/>
      <c r="L502" s="8"/>
      <c r="M502" s="8"/>
      <c r="N502" s="8"/>
      <c r="O502" s="14">
        <f>COUNTIF(Tableau517[[#This Row],[Lundi]:[Dimanche]],"&gt;0")</f>
        <v>0</v>
      </c>
      <c r="P502" s="14">
        <f>SUM(Tableau517[[#This Row],[Lundi]:[Dimanche]])</f>
        <v>0</v>
      </c>
      <c r="Q502" s="14">
        <f>COUNTIF(Tableau517[[#This Row],[Lundi]:[Dimanche]],"&gt;=100")*1000</f>
        <v>0</v>
      </c>
      <c r="R502" s="14">
        <f t="shared" si="14"/>
        <v>0</v>
      </c>
      <c r="S502" s="14">
        <f t="shared" si="15"/>
        <v>0</v>
      </c>
      <c r="T502" s="15" t="str">
        <f>IF(Tableau517[[#This Row],[Matricule]]&gt;1,IF(COUNTIF(Tableau517[DateMatricule],Tableau517[[#This Row],[DateMatricule]])&gt;1,"Doublon",""),"")</f>
        <v/>
      </c>
    </row>
    <row r="503" spans="1:20" x14ac:dyDescent="0.25">
      <c r="A503" s="11" t="str">
        <f>IF(Tableau517[[#This Row],[Semaine]]="","",VLOOKUP(Tableau517[[#This Row],[Semaine]],Listes!$A:$B,2,FALSE))</f>
        <v/>
      </c>
      <c r="B503" s="11" t="str">
        <f>IF(ISBLANK(Tableau517[[#This Row],[Matricule]]),"",VLOOKUP(Tableau517[[#This Row],[Matricule]],#REF!,2,FALSE))</f>
        <v/>
      </c>
      <c r="C503" s="11" t="str">
        <f>IF(ISBLANK(Tableau517[[#This Row],[Matricule]]),"",VLOOKUP(Tableau517[[#This Row],[Matricule]],#REF!,3,FALSE))</f>
        <v/>
      </c>
      <c r="D503" s="11" t="str">
        <f>CONCATENATE(Tableau517[[#This Row],[Semaine]],Tableau517[[#This Row],[Matricule]])</f>
        <v/>
      </c>
      <c r="H503" s="8"/>
      <c r="I503" s="8"/>
      <c r="J503" s="8"/>
      <c r="K503" s="8"/>
      <c r="L503" s="8"/>
      <c r="M503" s="8"/>
      <c r="N503" s="8"/>
      <c r="O503" s="14">
        <f>COUNTIF(Tableau517[[#This Row],[Lundi]:[Dimanche]],"&gt;0")</f>
        <v>0</v>
      </c>
      <c r="P503" s="14">
        <f>SUM(Tableau517[[#This Row],[Lundi]:[Dimanche]])</f>
        <v>0</v>
      </c>
      <c r="Q503" s="14">
        <f>COUNTIF(Tableau517[[#This Row],[Lundi]:[Dimanche]],"&gt;=100")*1000</f>
        <v>0</v>
      </c>
      <c r="R503" s="14">
        <f t="shared" si="14"/>
        <v>0</v>
      </c>
      <c r="S503" s="14">
        <f t="shared" si="15"/>
        <v>0</v>
      </c>
      <c r="T503" s="15" t="str">
        <f>IF(Tableau517[[#This Row],[Matricule]]&gt;1,IF(COUNTIF(Tableau517[DateMatricule],Tableau517[[#This Row],[DateMatricule]])&gt;1,"Doublon",""),"")</f>
        <v/>
      </c>
    </row>
    <row r="504" spans="1:20" x14ac:dyDescent="0.25">
      <c r="A504" s="11" t="str">
        <f>IF(Tableau517[[#This Row],[Semaine]]="","",VLOOKUP(Tableau517[[#This Row],[Semaine]],Listes!$A:$B,2,FALSE))</f>
        <v/>
      </c>
      <c r="B504" s="11" t="str">
        <f>IF(ISBLANK(Tableau517[[#This Row],[Matricule]]),"",VLOOKUP(Tableau517[[#This Row],[Matricule]],#REF!,2,FALSE))</f>
        <v/>
      </c>
      <c r="C504" s="11" t="str">
        <f>IF(ISBLANK(Tableau517[[#This Row],[Matricule]]),"",VLOOKUP(Tableau517[[#This Row],[Matricule]],#REF!,3,FALSE))</f>
        <v/>
      </c>
      <c r="D504" s="11" t="str">
        <f>CONCATENATE(Tableau517[[#This Row],[Semaine]],Tableau517[[#This Row],[Matricule]])</f>
        <v/>
      </c>
      <c r="H504" s="8"/>
      <c r="I504" s="8"/>
      <c r="J504" s="8"/>
      <c r="K504" s="8"/>
      <c r="L504" s="8"/>
      <c r="M504" s="8"/>
      <c r="N504" s="8"/>
      <c r="O504" s="14">
        <f>COUNTIF(Tableau517[[#This Row],[Lundi]:[Dimanche]],"&gt;0")</f>
        <v>0</v>
      </c>
      <c r="P504" s="14">
        <f>SUM(Tableau517[[#This Row],[Lundi]:[Dimanche]])</f>
        <v>0</v>
      </c>
      <c r="Q504" s="14">
        <f>COUNTIF(Tableau517[[#This Row],[Lundi]:[Dimanche]],"&gt;=100")*1000</f>
        <v>0</v>
      </c>
      <c r="R504" s="14">
        <f t="shared" si="14"/>
        <v>0</v>
      </c>
      <c r="S504" s="14">
        <f t="shared" si="15"/>
        <v>0</v>
      </c>
      <c r="T504" s="15" t="str">
        <f>IF(Tableau517[[#This Row],[Matricule]]&gt;1,IF(COUNTIF(Tableau517[DateMatricule],Tableau517[[#This Row],[DateMatricule]])&gt;1,"Doublon",""),"")</f>
        <v/>
      </c>
    </row>
    <row r="505" spans="1:20" x14ac:dyDescent="0.25">
      <c r="A505" s="11" t="str">
        <f>IF(Tableau517[[#This Row],[Semaine]]="","",VLOOKUP(Tableau517[[#This Row],[Semaine]],Listes!$A:$B,2,FALSE))</f>
        <v/>
      </c>
      <c r="B505" s="11" t="str">
        <f>IF(ISBLANK(Tableau517[[#This Row],[Matricule]]),"",VLOOKUP(Tableau517[[#This Row],[Matricule]],#REF!,2,FALSE))</f>
        <v/>
      </c>
      <c r="C505" s="11" t="str">
        <f>IF(ISBLANK(Tableau517[[#This Row],[Matricule]]),"",VLOOKUP(Tableau517[[#This Row],[Matricule]],#REF!,3,FALSE))</f>
        <v/>
      </c>
      <c r="D505" s="11" t="str">
        <f>CONCATENATE(Tableau517[[#This Row],[Semaine]],Tableau517[[#This Row],[Matricule]])</f>
        <v/>
      </c>
      <c r="H505" s="8"/>
      <c r="I505" s="8"/>
      <c r="J505" s="8"/>
      <c r="K505" s="8"/>
      <c r="L505" s="8"/>
      <c r="M505" s="8"/>
      <c r="N505" s="8"/>
      <c r="O505" s="14">
        <f>COUNTIF(Tableau517[[#This Row],[Lundi]:[Dimanche]],"&gt;0")</f>
        <v>0</v>
      </c>
      <c r="P505" s="14">
        <f>SUM(Tableau517[[#This Row],[Lundi]:[Dimanche]])</f>
        <v>0</v>
      </c>
      <c r="Q505" s="14">
        <f>COUNTIF(Tableau517[[#This Row],[Lundi]:[Dimanche]],"&gt;=100")*1000</f>
        <v>0</v>
      </c>
      <c r="R505" s="14">
        <f t="shared" si="14"/>
        <v>0</v>
      </c>
      <c r="S505" s="14">
        <f t="shared" si="15"/>
        <v>0</v>
      </c>
      <c r="T505" s="15" t="str">
        <f>IF(Tableau517[[#This Row],[Matricule]]&gt;1,IF(COUNTIF(Tableau517[DateMatricule],Tableau517[[#This Row],[DateMatricule]])&gt;1,"Doublon",""),"")</f>
        <v/>
      </c>
    </row>
    <row r="506" spans="1:20" x14ac:dyDescent="0.25">
      <c r="A506" s="11" t="str">
        <f>IF(Tableau517[[#This Row],[Semaine]]="","",VLOOKUP(Tableau517[[#This Row],[Semaine]],Listes!$A:$B,2,FALSE))</f>
        <v/>
      </c>
      <c r="B506" s="11" t="str">
        <f>IF(ISBLANK(Tableau517[[#This Row],[Matricule]]),"",VLOOKUP(Tableau517[[#This Row],[Matricule]],#REF!,2,FALSE))</f>
        <v/>
      </c>
      <c r="C506" s="11" t="str">
        <f>IF(ISBLANK(Tableau517[[#This Row],[Matricule]]),"",VLOOKUP(Tableau517[[#This Row],[Matricule]],#REF!,3,FALSE))</f>
        <v/>
      </c>
      <c r="D506" s="11" t="str">
        <f>CONCATENATE(Tableau517[[#This Row],[Semaine]],Tableau517[[#This Row],[Matricule]])</f>
        <v/>
      </c>
      <c r="H506" s="8"/>
      <c r="I506" s="8"/>
      <c r="J506" s="8"/>
      <c r="K506" s="8"/>
      <c r="L506" s="8"/>
      <c r="M506" s="8"/>
      <c r="N506" s="8"/>
      <c r="O506" s="14">
        <f>COUNTIF(Tableau517[[#This Row],[Lundi]:[Dimanche]],"&gt;0")</f>
        <v>0</v>
      </c>
      <c r="P506" s="14">
        <f>SUM(Tableau517[[#This Row],[Lundi]:[Dimanche]])</f>
        <v>0</v>
      </c>
      <c r="Q506" s="14">
        <f>COUNTIF(Tableau517[[#This Row],[Lundi]:[Dimanche]],"&gt;=100")*1000</f>
        <v>0</v>
      </c>
      <c r="R506" s="14">
        <f t="shared" si="14"/>
        <v>0</v>
      </c>
      <c r="S506" s="14">
        <f t="shared" si="15"/>
        <v>0</v>
      </c>
      <c r="T506" s="15" t="str">
        <f>IF(Tableau517[[#This Row],[Matricule]]&gt;1,IF(COUNTIF(Tableau517[DateMatricule],Tableau517[[#This Row],[DateMatricule]])&gt;1,"Doublon",""),"")</f>
        <v/>
      </c>
    </row>
    <row r="507" spans="1:20" x14ac:dyDescent="0.25">
      <c r="A507" s="11" t="str">
        <f>IF(Tableau517[[#This Row],[Semaine]]="","",VLOOKUP(Tableau517[[#This Row],[Semaine]],Listes!$A:$B,2,FALSE))</f>
        <v/>
      </c>
      <c r="B507" s="11" t="str">
        <f>IF(ISBLANK(Tableau517[[#This Row],[Matricule]]),"",VLOOKUP(Tableau517[[#This Row],[Matricule]],#REF!,2,FALSE))</f>
        <v/>
      </c>
      <c r="C507" s="11" t="str">
        <f>IF(ISBLANK(Tableau517[[#This Row],[Matricule]]),"",VLOOKUP(Tableau517[[#This Row],[Matricule]],#REF!,3,FALSE))</f>
        <v/>
      </c>
      <c r="D507" s="11" t="str">
        <f>CONCATENATE(Tableau517[[#This Row],[Semaine]],Tableau517[[#This Row],[Matricule]])</f>
        <v/>
      </c>
      <c r="H507" s="8"/>
      <c r="I507" s="8"/>
      <c r="J507" s="8"/>
      <c r="K507" s="8"/>
      <c r="L507" s="8"/>
      <c r="M507" s="8"/>
      <c r="N507" s="8"/>
      <c r="O507" s="14">
        <f>COUNTIF(Tableau517[[#This Row],[Lundi]:[Dimanche]],"&gt;0")</f>
        <v>0</v>
      </c>
      <c r="P507" s="14">
        <f>SUM(Tableau517[[#This Row],[Lundi]:[Dimanche]])</f>
        <v>0</v>
      </c>
      <c r="Q507" s="14">
        <f>COUNTIF(Tableau517[[#This Row],[Lundi]:[Dimanche]],"&gt;=100")*1000</f>
        <v>0</v>
      </c>
      <c r="R507" s="14">
        <f t="shared" si="14"/>
        <v>0</v>
      </c>
      <c r="S507" s="14">
        <f t="shared" si="15"/>
        <v>0</v>
      </c>
      <c r="T507" s="15" t="str">
        <f>IF(Tableau517[[#This Row],[Matricule]]&gt;1,IF(COUNTIF(Tableau517[DateMatricule],Tableau517[[#This Row],[DateMatricule]])&gt;1,"Doublon",""),"")</f>
        <v/>
      </c>
    </row>
    <row r="508" spans="1:20" x14ac:dyDescent="0.25">
      <c r="A508" s="11" t="str">
        <f>IF(Tableau517[[#This Row],[Semaine]]="","",VLOOKUP(Tableau517[[#This Row],[Semaine]],Listes!$A:$B,2,FALSE))</f>
        <v/>
      </c>
      <c r="B508" s="11" t="str">
        <f>IF(ISBLANK(Tableau517[[#This Row],[Matricule]]),"",VLOOKUP(Tableau517[[#This Row],[Matricule]],#REF!,2,FALSE))</f>
        <v/>
      </c>
      <c r="C508" s="11" t="str">
        <f>IF(ISBLANK(Tableau517[[#This Row],[Matricule]]),"",VLOOKUP(Tableau517[[#This Row],[Matricule]],#REF!,3,FALSE))</f>
        <v/>
      </c>
      <c r="D508" s="11" t="str">
        <f>CONCATENATE(Tableau517[[#This Row],[Semaine]],Tableau517[[#This Row],[Matricule]])</f>
        <v/>
      </c>
      <c r="H508" s="8"/>
      <c r="I508" s="8"/>
      <c r="J508" s="8"/>
      <c r="K508" s="8"/>
      <c r="L508" s="8"/>
      <c r="M508" s="8"/>
      <c r="N508" s="8"/>
      <c r="O508" s="14">
        <f>COUNTIF(Tableau517[[#This Row],[Lundi]:[Dimanche]],"&gt;0")</f>
        <v>0</v>
      </c>
      <c r="P508" s="14">
        <f>SUM(Tableau517[[#This Row],[Lundi]:[Dimanche]])</f>
        <v>0</v>
      </c>
      <c r="Q508" s="14">
        <f>COUNTIF(Tableau517[[#This Row],[Lundi]:[Dimanche]],"&gt;=100")*1000</f>
        <v>0</v>
      </c>
      <c r="R508" s="14">
        <f t="shared" si="14"/>
        <v>0</v>
      </c>
      <c r="S508" s="14">
        <f t="shared" si="15"/>
        <v>0</v>
      </c>
      <c r="T508" s="15" t="str">
        <f>IF(Tableau517[[#This Row],[Matricule]]&gt;1,IF(COUNTIF(Tableau517[DateMatricule],Tableau517[[#This Row],[DateMatricule]])&gt;1,"Doublon",""),"")</f>
        <v/>
      </c>
    </row>
    <row r="509" spans="1:20" x14ac:dyDescent="0.25">
      <c r="A509" s="11" t="str">
        <f>IF(Tableau517[[#This Row],[Semaine]]="","",VLOOKUP(Tableau517[[#This Row],[Semaine]],Listes!$A:$B,2,FALSE))</f>
        <v/>
      </c>
      <c r="B509" s="11" t="str">
        <f>IF(ISBLANK(Tableau517[[#This Row],[Matricule]]),"",VLOOKUP(Tableau517[[#This Row],[Matricule]],#REF!,2,FALSE))</f>
        <v/>
      </c>
      <c r="C509" s="11" t="str">
        <f>IF(ISBLANK(Tableau517[[#This Row],[Matricule]]),"",VLOOKUP(Tableau517[[#This Row],[Matricule]],#REF!,3,FALSE))</f>
        <v/>
      </c>
      <c r="D509" s="11" t="str">
        <f>CONCATENATE(Tableau517[[#This Row],[Semaine]],Tableau517[[#This Row],[Matricule]])</f>
        <v/>
      </c>
      <c r="H509" s="8"/>
      <c r="I509" s="8"/>
      <c r="J509" s="8"/>
      <c r="K509" s="8"/>
      <c r="L509" s="8"/>
      <c r="M509" s="8"/>
      <c r="N509" s="8"/>
      <c r="O509" s="14">
        <f>COUNTIF(Tableau517[[#This Row],[Lundi]:[Dimanche]],"&gt;0")</f>
        <v>0</v>
      </c>
      <c r="P509" s="14">
        <f>SUM(Tableau517[[#This Row],[Lundi]:[Dimanche]])</f>
        <v>0</v>
      </c>
      <c r="Q509" s="14">
        <f>COUNTIF(Tableau517[[#This Row],[Lundi]:[Dimanche]],"&gt;=100")*1000</f>
        <v>0</v>
      </c>
      <c r="R509" s="14">
        <f t="shared" si="14"/>
        <v>0</v>
      </c>
      <c r="S509" s="14">
        <f t="shared" si="15"/>
        <v>0</v>
      </c>
      <c r="T509" s="15" t="str">
        <f>IF(Tableau517[[#This Row],[Matricule]]&gt;1,IF(COUNTIF(Tableau517[DateMatricule],Tableau517[[#This Row],[DateMatricule]])&gt;1,"Doublon",""),"")</f>
        <v/>
      </c>
    </row>
    <row r="510" spans="1:20" x14ac:dyDescent="0.25">
      <c r="A510" s="11" t="str">
        <f>IF(Tableau517[[#This Row],[Semaine]]="","",VLOOKUP(Tableau517[[#This Row],[Semaine]],Listes!$A:$B,2,FALSE))</f>
        <v/>
      </c>
      <c r="B510" s="11" t="str">
        <f>IF(ISBLANK(Tableau517[[#This Row],[Matricule]]),"",VLOOKUP(Tableau517[[#This Row],[Matricule]],#REF!,2,FALSE))</f>
        <v/>
      </c>
      <c r="C510" s="11" t="str">
        <f>IF(ISBLANK(Tableau517[[#This Row],[Matricule]]),"",VLOOKUP(Tableau517[[#This Row],[Matricule]],#REF!,3,FALSE))</f>
        <v/>
      </c>
      <c r="D510" s="11" t="str">
        <f>CONCATENATE(Tableau517[[#This Row],[Semaine]],Tableau517[[#This Row],[Matricule]])</f>
        <v/>
      </c>
      <c r="H510" s="8"/>
      <c r="I510" s="8"/>
      <c r="J510" s="8"/>
      <c r="K510" s="8"/>
      <c r="L510" s="8"/>
      <c r="M510" s="8"/>
      <c r="N510" s="8"/>
      <c r="O510" s="14">
        <f>COUNTIF(Tableau517[[#This Row],[Lundi]:[Dimanche]],"&gt;0")</f>
        <v>0</v>
      </c>
      <c r="P510" s="14">
        <f>SUM(Tableau517[[#This Row],[Lundi]:[Dimanche]])</f>
        <v>0</v>
      </c>
      <c r="Q510" s="14">
        <f>COUNTIF(Tableau517[[#This Row],[Lundi]:[Dimanche]],"&gt;=100")*1000</f>
        <v>0</v>
      </c>
      <c r="R510" s="14">
        <f t="shared" si="14"/>
        <v>0</v>
      </c>
      <c r="S510" s="14">
        <f t="shared" si="15"/>
        <v>0</v>
      </c>
      <c r="T510" s="15" t="str">
        <f>IF(Tableau517[[#This Row],[Matricule]]&gt;1,IF(COUNTIF(Tableau517[DateMatricule],Tableau517[[#This Row],[DateMatricule]])&gt;1,"Doublon",""),"")</f>
        <v/>
      </c>
    </row>
    <row r="511" spans="1:20" x14ac:dyDescent="0.25">
      <c r="A511" s="11" t="str">
        <f>IF(Tableau517[[#This Row],[Semaine]]="","",VLOOKUP(Tableau517[[#This Row],[Semaine]],Listes!$A:$B,2,FALSE))</f>
        <v/>
      </c>
      <c r="B511" s="11" t="str">
        <f>IF(ISBLANK(Tableau517[[#This Row],[Matricule]]),"",VLOOKUP(Tableau517[[#This Row],[Matricule]],#REF!,2,FALSE))</f>
        <v/>
      </c>
      <c r="C511" s="11" t="str">
        <f>IF(ISBLANK(Tableau517[[#This Row],[Matricule]]),"",VLOOKUP(Tableau517[[#This Row],[Matricule]],#REF!,3,FALSE))</f>
        <v/>
      </c>
      <c r="D511" s="11" t="str">
        <f>CONCATENATE(Tableau517[[#This Row],[Semaine]],Tableau517[[#This Row],[Matricule]])</f>
        <v/>
      </c>
      <c r="H511" s="8"/>
      <c r="I511" s="8"/>
      <c r="J511" s="8"/>
      <c r="K511" s="8"/>
      <c r="L511" s="8"/>
      <c r="M511" s="8"/>
      <c r="N511" s="8"/>
      <c r="O511" s="14">
        <f>COUNTIF(Tableau517[[#This Row],[Lundi]:[Dimanche]],"&gt;0")</f>
        <v>0</v>
      </c>
      <c r="P511" s="14">
        <f>SUM(Tableau517[[#This Row],[Lundi]:[Dimanche]])</f>
        <v>0</v>
      </c>
      <c r="Q511" s="14">
        <f>COUNTIF(Tableau517[[#This Row],[Lundi]:[Dimanche]],"&gt;=100")*1000</f>
        <v>0</v>
      </c>
      <c r="R511" s="14">
        <f t="shared" si="14"/>
        <v>0</v>
      </c>
      <c r="S511" s="14">
        <f t="shared" si="15"/>
        <v>0</v>
      </c>
      <c r="T511" s="15" t="str">
        <f>IF(Tableau517[[#This Row],[Matricule]]&gt;1,IF(COUNTIF(Tableau517[DateMatricule],Tableau517[[#This Row],[DateMatricule]])&gt;1,"Doublon",""),"")</f>
        <v/>
      </c>
    </row>
    <row r="512" spans="1:20" x14ac:dyDescent="0.25">
      <c r="A512" s="11" t="str">
        <f>IF(Tableau517[[#This Row],[Semaine]]="","",VLOOKUP(Tableau517[[#This Row],[Semaine]],Listes!$A:$B,2,FALSE))</f>
        <v/>
      </c>
      <c r="B512" s="11" t="str">
        <f>IF(ISBLANK(Tableau517[[#This Row],[Matricule]]),"",VLOOKUP(Tableau517[[#This Row],[Matricule]],#REF!,2,FALSE))</f>
        <v/>
      </c>
      <c r="C512" s="11" t="str">
        <f>IF(ISBLANK(Tableau517[[#This Row],[Matricule]]),"",VLOOKUP(Tableau517[[#This Row],[Matricule]],#REF!,3,FALSE))</f>
        <v/>
      </c>
      <c r="D512" s="11" t="str">
        <f>CONCATENATE(Tableau517[[#This Row],[Semaine]],Tableau517[[#This Row],[Matricule]])</f>
        <v/>
      </c>
      <c r="H512" s="8"/>
      <c r="I512" s="8"/>
      <c r="J512" s="8"/>
      <c r="K512" s="8"/>
      <c r="L512" s="8"/>
      <c r="M512" s="8"/>
      <c r="N512" s="8"/>
      <c r="O512" s="14">
        <f>COUNTIF(Tableau517[[#This Row],[Lundi]:[Dimanche]],"&gt;0")</f>
        <v>0</v>
      </c>
      <c r="P512" s="14">
        <f>SUM(Tableau517[[#This Row],[Lundi]:[Dimanche]])</f>
        <v>0</v>
      </c>
      <c r="Q512" s="14">
        <f>COUNTIF(Tableau517[[#This Row],[Lundi]:[Dimanche]],"&gt;=100")*1000</f>
        <v>0</v>
      </c>
      <c r="R512" s="14">
        <f t="shared" si="14"/>
        <v>0</v>
      </c>
      <c r="S512" s="14">
        <f t="shared" si="15"/>
        <v>0</v>
      </c>
      <c r="T512" s="15" t="str">
        <f>IF(Tableau517[[#This Row],[Matricule]]&gt;1,IF(COUNTIF(Tableau517[DateMatricule],Tableau517[[#This Row],[DateMatricule]])&gt;1,"Doublon",""),"")</f>
        <v/>
      </c>
    </row>
    <row r="513" spans="1:20" x14ac:dyDescent="0.25">
      <c r="A513" s="11" t="str">
        <f>IF(Tableau517[[#This Row],[Semaine]]="","",VLOOKUP(Tableau517[[#This Row],[Semaine]],Listes!$A:$B,2,FALSE))</f>
        <v/>
      </c>
      <c r="B513" s="11" t="str">
        <f>IF(ISBLANK(Tableau517[[#This Row],[Matricule]]),"",VLOOKUP(Tableau517[[#This Row],[Matricule]],#REF!,2,FALSE))</f>
        <v/>
      </c>
      <c r="C513" s="11" t="str">
        <f>IF(ISBLANK(Tableau517[[#This Row],[Matricule]]),"",VLOOKUP(Tableau517[[#This Row],[Matricule]],#REF!,3,FALSE))</f>
        <v/>
      </c>
      <c r="D513" s="11" t="str">
        <f>CONCATENATE(Tableau517[[#This Row],[Semaine]],Tableau517[[#This Row],[Matricule]])</f>
        <v/>
      </c>
      <c r="H513" s="8"/>
      <c r="I513" s="8"/>
      <c r="J513" s="8"/>
      <c r="K513" s="8"/>
      <c r="L513" s="8"/>
      <c r="M513" s="8"/>
      <c r="N513" s="8"/>
      <c r="O513" s="14">
        <f>COUNTIF(Tableau517[[#This Row],[Lundi]:[Dimanche]],"&gt;0")</f>
        <v>0</v>
      </c>
      <c r="P513" s="14">
        <f>SUM(Tableau517[[#This Row],[Lundi]:[Dimanche]])</f>
        <v>0</v>
      </c>
      <c r="Q513" s="14">
        <f>COUNTIF(Tableau517[[#This Row],[Lundi]:[Dimanche]],"&gt;=100")*1000</f>
        <v>0</v>
      </c>
      <c r="R513" s="14">
        <f t="shared" si="14"/>
        <v>0</v>
      </c>
      <c r="S513" s="14">
        <f t="shared" si="15"/>
        <v>0</v>
      </c>
      <c r="T513" s="15" t="str">
        <f>IF(Tableau517[[#This Row],[Matricule]]&gt;1,IF(COUNTIF(Tableau517[DateMatricule],Tableau517[[#This Row],[DateMatricule]])&gt;1,"Doublon",""),"")</f>
        <v/>
      </c>
    </row>
    <row r="514" spans="1:20" x14ac:dyDescent="0.25">
      <c r="A514" s="11" t="str">
        <f>IF(Tableau517[[#This Row],[Semaine]]="","",VLOOKUP(Tableau517[[#This Row],[Semaine]],Listes!$A:$B,2,FALSE))</f>
        <v/>
      </c>
      <c r="B514" s="11" t="str">
        <f>IF(ISBLANK(Tableau517[[#This Row],[Matricule]]),"",VLOOKUP(Tableau517[[#This Row],[Matricule]],#REF!,2,FALSE))</f>
        <v/>
      </c>
      <c r="C514" s="11" t="str">
        <f>IF(ISBLANK(Tableau517[[#This Row],[Matricule]]),"",VLOOKUP(Tableau517[[#This Row],[Matricule]],#REF!,3,FALSE))</f>
        <v/>
      </c>
      <c r="D514" s="11" t="str">
        <f>CONCATENATE(Tableau517[[#This Row],[Semaine]],Tableau517[[#This Row],[Matricule]])</f>
        <v/>
      </c>
      <c r="H514" s="8"/>
      <c r="I514" s="8"/>
      <c r="J514" s="8"/>
      <c r="K514" s="8"/>
      <c r="L514" s="8"/>
      <c r="M514" s="8"/>
      <c r="N514" s="8"/>
      <c r="O514" s="14">
        <f>COUNTIF(Tableau517[[#This Row],[Lundi]:[Dimanche]],"&gt;0")</f>
        <v>0</v>
      </c>
      <c r="P514" s="14">
        <f>SUM(Tableau517[[#This Row],[Lundi]:[Dimanche]])</f>
        <v>0</v>
      </c>
      <c r="Q514" s="14">
        <f>COUNTIF(Tableau517[[#This Row],[Lundi]:[Dimanche]],"&gt;=100")*1000</f>
        <v>0</v>
      </c>
      <c r="R514" s="14">
        <f t="shared" si="14"/>
        <v>0</v>
      </c>
      <c r="S514" s="14">
        <f t="shared" si="15"/>
        <v>0</v>
      </c>
      <c r="T514" s="15" t="str">
        <f>IF(Tableau517[[#This Row],[Matricule]]&gt;1,IF(COUNTIF(Tableau517[DateMatricule],Tableau517[[#This Row],[DateMatricule]])&gt;1,"Doublon",""),"")</f>
        <v/>
      </c>
    </row>
    <row r="515" spans="1:20" x14ac:dyDescent="0.25">
      <c r="A515" s="11" t="str">
        <f>IF(Tableau517[[#This Row],[Semaine]]="","",VLOOKUP(Tableau517[[#This Row],[Semaine]],Listes!$A:$B,2,FALSE))</f>
        <v/>
      </c>
      <c r="B515" s="11" t="str">
        <f>IF(ISBLANK(Tableau517[[#This Row],[Matricule]]),"",VLOOKUP(Tableau517[[#This Row],[Matricule]],#REF!,2,FALSE))</f>
        <v/>
      </c>
      <c r="C515" s="11" t="str">
        <f>IF(ISBLANK(Tableau517[[#This Row],[Matricule]]),"",VLOOKUP(Tableau517[[#This Row],[Matricule]],#REF!,3,FALSE))</f>
        <v/>
      </c>
      <c r="D515" s="11" t="str">
        <f>CONCATENATE(Tableau517[[#This Row],[Semaine]],Tableau517[[#This Row],[Matricule]])</f>
        <v/>
      </c>
      <c r="H515" s="8"/>
      <c r="I515" s="8"/>
      <c r="J515" s="8"/>
      <c r="K515" s="8"/>
      <c r="L515" s="8"/>
      <c r="M515" s="8"/>
      <c r="N515" s="8"/>
      <c r="O515" s="14">
        <f>COUNTIF(Tableau517[[#This Row],[Lundi]:[Dimanche]],"&gt;0")</f>
        <v>0</v>
      </c>
      <c r="P515" s="14">
        <f>SUM(Tableau517[[#This Row],[Lundi]:[Dimanche]])</f>
        <v>0</v>
      </c>
      <c r="Q515" s="14">
        <f>COUNTIF(Tableau517[[#This Row],[Lundi]:[Dimanche]],"&gt;=100")*1000</f>
        <v>0</v>
      </c>
      <c r="R515" s="14">
        <f t="shared" ref="R515:R578" si="16">+IF(P515&gt;600,(P515-600)*40,0)</f>
        <v>0</v>
      </c>
      <c r="S515" s="14">
        <f t="shared" ref="S515:S578" si="17">+Q515+R515</f>
        <v>0</v>
      </c>
      <c r="T515" s="15" t="str">
        <f>IF(Tableau517[[#This Row],[Matricule]]&gt;1,IF(COUNTIF(Tableau517[DateMatricule],Tableau517[[#This Row],[DateMatricule]])&gt;1,"Doublon",""),"")</f>
        <v/>
      </c>
    </row>
    <row r="516" spans="1:20" x14ac:dyDescent="0.25">
      <c r="A516" s="11" t="str">
        <f>IF(Tableau517[[#This Row],[Semaine]]="","",VLOOKUP(Tableau517[[#This Row],[Semaine]],Listes!$A:$B,2,FALSE))</f>
        <v/>
      </c>
      <c r="B516" s="11" t="str">
        <f>IF(ISBLANK(Tableau517[[#This Row],[Matricule]]),"",VLOOKUP(Tableau517[[#This Row],[Matricule]],#REF!,2,FALSE))</f>
        <v/>
      </c>
      <c r="C516" s="11" t="str">
        <f>IF(ISBLANK(Tableau517[[#This Row],[Matricule]]),"",VLOOKUP(Tableau517[[#This Row],[Matricule]],#REF!,3,FALSE))</f>
        <v/>
      </c>
      <c r="D516" s="11" t="str">
        <f>CONCATENATE(Tableau517[[#This Row],[Semaine]],Tableau517[[#This Row],[Matricule]])</f>
        <v/>
      </c>
      <c r="H516" s="8"/>
      <c r="I516" s="8"/>
      <c r="J516" s="8"/>
      <c r="K516" s="8"/>
      <c r="L516" s="8"/>
      <c r="M516" s="8"/>
      <c r="N516" s="8"/>
      <c r="O516" s="14">
        <f>COUNTIF(Tableau517[[#This Row],[Lundi]:[Dimanche]],"&gt;0")</f>
        <v>0</v>
      </c>
      <c r="P516" s="14">
        <f>SUM(Tableau517[[#This Row],[Lundi]:[Dimanche]])</f>
        <v>0</v>
      </c>
      <c r="Q516" s="14">
        <f>COUNTIF(Tableau517[[#This Row],[Lundi]:[Dimanche]],"&gt;=100")*1000</f>
        <v>0</v>
      </c>
      <c r="R516" s="14">
        <f t="shared" si="16"/>
        <v>0</v>
      </c>
      <c r="S516" s="14">
        <f t="shared" si="17"/>
        <v>0</v>
      </c>
      <c r="T516" s="15" t="str">
        <f>IF(Tableau517[[#This Row],[Matricule]]&gt;1,IF(COUNTIF(Tableau517[DateMatricule],Tableau517[[#This Row],[DateMatricule]])&gt;1,"Doublon",""),"")</f>
        <v/>
      </c>
    </row>
    <row r="517" spans="1:20" x14ac:dyDescent="0.25">
      <c r="A517" s="11" t="str">
        <f>IF(Tableau517[[#This Row],[Semaine]]="","",VLOOKUP(Tableau517[[#This Row],[Semaine]],Listes!$A:$B,2,FALSE))</f>
        <v/>
      </c>
      <c r="B517" s="11" t="str">
        <f>IF(ISBLANK(Tableau517[[#This Row],[Matricule]]),"",VLOOKUP(Tableau517[[#This Row],[Matricule]],#REF!,2,FALSE))</f>
        <v/>
      </c>
      <c r="C517" s="11" t="str">
        <f>IF(ISBLANK(Tableau517[[#This Row],[Matricule]]),"",VLOOKUP(Tableau517[[#This Row],[Matricule]],#REF!,3,FALSE))</f>
        <v/>
      </c>
      <c r="D517" s="11" t="str">
        <f>CONCATENATE(Tableau517[[#This Row],[Semaine]],Tableau517[[#This Row],[Matricule]])</f>
        <v/>
      </c>
      <c r="H517" s="8"/>
      <c r="I517" s="8"/>
      <c r="J517" s="8"/>
      <c r="K517" s="8"/>
      <c r="L517" s="8"/>
      <c r="M517" s="8"/>
      <c r="N517" s="8"/>
      <c r="O517" s="14">
        <f>COUNTIF(Tableau517[[#This Row],[Lundi]:[Dimanche]],"&gt;0")</f>
        <v>0</v>
      </c>
      <c r="P517" s="14">
        <f>SUM(Tableau517[[#This Row],[Lundi]:[Dimanche]])</f>
        <v>0</v>
      </c>
      <c r="Q517" s="14">
        <f>COUNTIF(Tableau517[[#This Row],[Lundi]:[Dimanche]],"&gt;=100")*1000</f>
        <v>0</v>
      </c>
      <c r="R517" s="14">
        <f t="shared" si="16"/>
        <v>0</v>
      </c>
      <c r="S517" s="14">
        <f t="shared" si="17"/>
        <v>0</v>
      </c>
      <c r="T517" s="15" t="str">
        <f>IF(Tableau517[[#This Row],[Matricule]]&gt;1,IF(COUNTIF(Tableau517[DateMatricule],Tableau517[[#This Row],[DateMatricule]])&gt;1,"Doublon",""),"")</f>
        <v/>
      </c>
    </row>
    <row r="518" spans="1:20" x14ac:dyDescent="0.25">
      <c r="A518" s="11" t="str">
        <f>IF(Tableau517[[#This Row],[Semaine]]="","",VLOOKUP(Tableau517[[#This Row],[Semaine]],Listes!$A:$B,2,FALSE))</f>
        <v/>
      </c>
      <c r="B518" s="11" t="str">
        <f>IF(ISBLANK(Tableau517[[#This Row],[Matricule]]),"",VLOOKUP(Tableau517[[#This Row],[Matricule]],#REF!,2,FALSE))</f>
        <v/>
      </c>
      <c r="C518" s="11" t="str">
        <f>IF(ISBLANK(Tableau517[[#This Row],[Matricule]]),"",VLOOKUP(Tableau517[[#This Row],[Matricule]],#REF!,3,FALSE))</f>
        <v/>
      </c>
      <c r="D518" s="11" t="str">
        <f>CONCATENATE(Tableau517[[#This Row],[Semaine]],Tableau517[[#This Row],[Matricule]])</f>
        <v/>
      </c>
      <c r="H518" s="8"/>
      <c r="I518" s="8"/>
      <c r="J518" s="8"/>
      <c r="K518" s="8"/>
      <c r="L518" s="8"/>
      <c r="M518" s="8"/>
      <c r="N518" s="8"/>
      <c r="O518" s="14">
        <f>COUNTIF(Tableau517[[#This Row],[Lundi]:[Dimanche]],"&gt;0")</f>
        <v>0</v>
      </c>
      <c r="P518" s="14">
        <f>SUM(Tableau517[[#This Row],[Lundi]:[Dimanche]])</f>
        <v>0</v>
      </c>
      <c r="Q518" s="14">
        <f>COUNTIF(Tableau517[[#This Row],[Lundi]:[Dimanche]],"&gt;=100")*1000</f>
        <v>0</v>
      </c>
      <c r="R518" s="14">
        <f t="shared" si="16"/>
        <v>0</v>
      </c>
      <c r="S518" s="14">
        <f t="shared" si="17"/>
        <v>0</v>
      </c>
      <c r="T518" s="15" t="str">
        <f>IF(Tableau517[[#This Row],[Matricule]]&gt;1,IF(COUNTIF(Tableau517[DateMatricule],Tableau517[[#This Row],[DateMatricule]])&gt;1,"Doublon",""),"")</f>
        <v/>
      </c>
    </row>
    <row r="519" spans="1:20" x14ac:dyDescent="0.25">
      <c r="A519" s="11" t="str">
        <f>IF(Tableau517[[#This Row],[Semaine]]="","",VLOOKUP(Tableau517[[#This Row],[Semaine]],Listes!$A:$B,2,FALSE))</f>
        <v/>
      </c>
      <c r="B519" s="11" t="str">
        <f>IF(ISBLANK(Tableau517[[#This Row],[Matricule]]),"",VLOOKUP(Tableau517[[#This Row],[Matricule]],#REF!,2,FALSE))</f>
        <v/>
      </c>
      <c r="C519" s="11" t="str">
        <f>IF(ISBLANK(Tableau517[[#This Row],[Matricule]]),"",VLOOKUP(Tableau517[[#This Row],[Matricule]],#REF!,3,FALSE))</f>
        <v/>
      </c>
      <c r="D519" s="11" t="str">
        <f>CONCATENATE(Tableau517[[#This Row],[Semaine]],Tableau517[[#This Row],[Matricule]])</f>
        <v/>
      </c>
      <c r="H519" s="8"/>
      <c r="I519" s="8"/>
      <c r="J519" s="8"/>
      <c r="K519" s="8"/>
      <c r="L519" s="8"/>
      <c r="M519" s="8"/>
      <c r="N519" s="8"/>
      <c r="O519" s="14">
        <f>COUNTIF(Tableau517[[#This Row],[Lundi]:[Dimanche]],"&gt;0")</f>
        <v>0</v>
      </c>
      <c r="P519" s="14">
        <f>SUM(Tableau517[[#This Row],[Lundi]:[Dimanche]])</f>
        <v>0</v>
      </c>
      <c r="Q519" s="14">
        <f>COUNTIF(Tableau517[[#This Row],[Lundi]:[Dimanche]],"&gt;=100")*1000</f>
        <v>0</v>
      </c>
      <c r="R519" s="14">
        <f t="shared" si="16"/>
        <v>0</v>
      </c>
      <c r="S519" s="14">
        <f t="shared" si="17"/>
        <v>0</v>
      </c>
      <c r="T519" s="15" t="str">
        <f>IF(Tableau517[[#This Row],[Matricule]]&gt;1,IF(COUNTIF(Tableau517[DateMatricule],Tableau517[[#This Row],[DateMatricule]])&gt;1,"Doublon",""),"")</f>
        <v/>
      </c>
    </row>
    <row r="520" spans="1:20" x14ac:dyDescent="0.25">
      <c r="A520" s="11" t="str">
        <f>IF(Tableau517[[#This Row],[Semaine]]="","",VLOOKUP(Tableau517[[#This Row],[Semaine]],Listes!$A:$B,2,FALSE))</f>
        <v/>
      </c>
      <c r="B520" s="11" t="str">
        <f>IF(ISBLANK(Tableau517[[#This Row],[Matricule]]),"",VLOOKUP(Tableau517[[#This Row],[Matricule]],#REF!,2,FALSE))</f>
        <v/>
      </c>
      <c r="C520" s="11" t="str">
        <f>IF(ISBLANK(Tableau517[[#This Row],[Matricule]]),"",VLOOKUP(Tableau517[[#This Row],[Matricule]],#REF!,3,FALSE))</f>
        <v/>
      </c>
      <c r="D520" s="11" t="str">
        <f>CONCATENATE(Tableau517[[#This Row],[Semaine]],Tableau517[[#This Row],[Matricule]])</f>
        <v/>
      </c>
      <c r="H520" s="8"/>
      <c r="I520" s="8"/>
      <c r="J520" s="8"/>
      <c r="K520" s="8"/>
      <c r="L520" s="8"/>
      <c r="M520" s="8"/>
      <c r="N520" s="8"/>
      <c r="O520" s="14">
        <f>COUNTIF(Tableau517[[#This Row],[Lundi]:[Dimanche]],"&gt;0")</f>
        <v>0</v>
      </c>
      <c r="P520" s="14">
        <f>SUM(Tableau517[[#This Row],[Lundi]:[Dimanche]])</f>
        <v>0</v>
      </c>
      <c r="Q520" s="14">
        <f>COUNTIF(Tableau517[[#This Row],[Lundi]:[Dimanche]],"&gt;=100")*1000</f>
        <v>0</v>
      </c>
      <c r="R520" s="14">
        <f t="shared" si="16"/>
        <v>0</v>
      </c>
      <c r="S520" s="14">
        <f t="shared" si="17"/>
        <v>0</v>
      </c>
      <c r="T520" s="15" t="str">
        <f>IF(Tableau517[[#This Row],[Matricule]]&gt;1,IF(COUNTIF(Tableau517[DateMatricule],Tableau517[[#This Row],[DateMatricule]])&gt;1,"Doublon",""),"")</f>
        <v/>
      </c>
    </row>
    <row r="521" spans="1:20" x14ac:dyDescent="0.25">
      <c r="A521" s="11" t="str">
        <f>IF(Tableau517[[#This Row],[Semaine]]="","",VLOOKUP(Tableau517[[#This Row],[Semaine]],Listes!$A:$B,2,FALSE))</f>
        <v/>
      </c>
      <c r="B521" s="11" t="str">
        <f>IF(ISBLANK(Tableau517[[#This Row],[Matricule]]),"",VLOOKUP(Tableau517[[#This Row],[Matricule]],#REF!,2,FALSE))</f>
        <v/>
      </c>
      <c r="C521" s="11" t="str">
        <f>IF(ISBLANK(Tableau517[[#This Row],[Matricule]]),"",VLOOKUP(Tableau517[[#This Row],[Matricule]],#REF!,3,FALSE))</f>
        <v/>
      </c>
      <c r="D521" s="11" t="str">
        <f>CONCATENATE(Tableau517[[#This Row],[Semaine]],Tableau517[[#This Row],[Matricule]])</f>
        <v/>
      </c>
      <c r="H521" s="8"/>
      <c r="I521" s="8"/>
      <c r="J521" s="8"/>
      <c r="K521" s="8"/>
      <c r="L521" s="8"/>
      <c r="M521" s="8"/>
      <c r="N521" s="8"/>
      <c r="O521" s="14">
        <f>COUNTIF(Tableau517[[#This Row],[Lundi]:[Dimanche]],"&gt;0")</f>
        <v>0</v>
      </c>
      <c r="P521" s="14">
        <f>SUM(Tableau517[[#This Row],[Lundi]:[Dimanche]])</f>
        <v>0</v>
      </c>
      <c r="Q521" s="14">
        <f>COUNTIF(Tableau517[[#This Row],[Lundi]:[Dimanche]],"&gt;=100")*1000</f>
        <v>0</v>
      </c>
      <c r="R521" s="14">
        <f t="shared" si="16"/>
        <v>0</v>
      </c>
      <c r="S521" s="14">
        <f t="shared" si="17"/>
        <v>0</v>
      </c>
      <c r="T521" s="15" t="str">
        <f>IF(Tableau517[[#This Row],[Matricule]]&gt;1,IF(COUNTIF(Tableau517[DateMatricule],Tableau517[[#This Row],[DateMatricule]])&gt;1,"Doublon",""),"")</f>
        <v/>
      </c>
    </row>
    <row r="522" spans="1:20" x14ac:dyDescent="0.25">
      <c r="A522" s="11" t="str">
        <f>IF(Tableau517[[#This Row],[Semaine]]="","",VLOOKUP(Tableau517[[#This Row],[Semaine]],Listes!$A:$B,2,FALSE))</f>
        <v/>
      </c>
      <c r="B522" s="11" t="str">
        <f>IF(ISBLANK(Tableau517[[#This Row],[Matricule]]),"",VLOOKUP(Tableau517[[#This Row],[Matricule]],#REF!,2,FALSE))</f>
        <v/>
      </c>
      <c r="C522" s="11" t="str">
        <f>IF(ISBLANK(Tableau517[[#This Row],[Matricule]]),"",VLOOKUP(Tableau517[[#This Row],[Matricule]],#REF!,3,FALSE))</f>
        <v/>
      </c>
      <c r="D522" s="11" t="str">
        <f>CONCATENATE(Tableau517[[#This Row],[Semaine]],Tableau517[[#This Row],[Matricule]])</f>
        <v/>
      </c>
      <c r="H522" s="8"/>
      <c r="I522" s="8"/>
      <c r="J522" s="8"/>
      <c r="K522" s="8"/>
      <c r="L522" s="8"/>
      <c r="M522" s="8"/>
      <c r="N522" s="8"/>
      <c r="O522" s="14">
        <f>COUNTIF(Tableau517[[#This Row],[Lundi]:[Dimanche]],"&gt;0")</f>
        <v>0</v>
      </c>
      <c r="P522" s="14">
        <f>SUM(Tableau517[[#This Row],[Lundi]:[Dimanche]])</f>
        <v>0</v>
      </c>
      <c r="Q522" s="14">
        <f>COUNTIF(Tableau517[[#This Row],[Lundi]:[Dimanche]],"&gt;=100")*1000</f>
        <v>0</v>
      </c>
      <c r="R522" s="14">
        <f t="shared" si="16"/>
        <v>0</v>
      </c>
      <c r="S522" s="14">
        <f t="shared" si="17"/>
        <v>0</v>
      </c>
      <c r="T522" s="15" t="str">
        <f>IF(Tableau517[[#This Row],[Matricule]]&gt;1,IF(COUNTIF(Tableau517[DateMatricule],Tableau517[[#This Row],[DateMatricule]])&gt;1,"Doublon",""),"")</f>
        <v/>
      </c>
    </row>
    <row r="523" spans="1:20" x14ac:dyDescent="0.25">
      <c r="A523" s="11" t="str">
        <f>IF(Tableau517[[#This Row],[Semaine]]="","",VLOOKUP(Tableau517[[#This Row],[Semaine]],Listes!$A:$B,2,FALSE))</f>
        <v/>
      </c>
      <c r="B523" s="11" t="str">
        <f>IF(ISBLANK(Tableau517[[#This Row],[Matricule]]),"",VLOOKUP(Tableau517[[#This Row],[Matricule]],#REF!,2,FALSE))</f>
        <v/>
      </c>
      <c r="C523" s="11" t="str">
        <f>IF(ISBLANK(Tableau517[[#This Row],[Matricule]]),"",VLOOKUP(Tableau517[[#This Row],[Matricule]],#REF!,3,FALSE))</f>
        <v/>
      </c>
      <c r="D523" s="11" t="str">
        <f>CONCATENATE(Tableau517[[#This Row],[Semaine]],Tableau517[[#This Row],[Matricule]])</f>
        <v/>
      </c>
      <c r="H523" s="8"/>
      <c r="I523" s="8"/>
      <c r="J523" s="8"/>
      <c r="K523" s="8"/>
      <c r="L523" s="8"/>
      <c r="M523" s="8"/>
      <c r="N523" s="8"/>
      <c r="O523" s="14">
        <f>COUNTIF(Tableau517[[#This Row],[Lundi]:[Dimanche]],"&gt;0")</f>
        <v>0</v>
      </c>
      <c r="P523" s="14">
        <f>SUM(Tableau517[[#This Row],[Lundi]:[Dimanche]])</f>
        <v>0</v>
      </c>
      <c r="Q523" s="14">
        <f>COUNTIF(Tableau517[[#This Row],[Lundi]:[Dimanche]],"&gt;=100")*1000</f>
        <v>0</v>
      </c>
      <c r="R523" s="14">
        <f t="shared" si="16"/>
        <v>0</v>
      </c>
      <c r="S523" s="14">
        <f t="shared" si="17"/>
        <v>0</v>
      </c>
      <c r="T523" s="15" t="str">
        <f>IF(Tableau517[[#This Row],[Matricule]]&gt;1,IF(COUNTIF(Tableau517[DateMatricule],Tableau517[[#This Row],[DateMatricule]])&gt;1,"Doublon",""),"")</f>
        <v/>
      </c>
    </row>
    <row r="524" spans="1:20" x14ac:dyDescent="0.25">
      <c r="A524" s="11" t="str">
        <f>IF(Tableau517[[#This Row],[Semaine]]="","",VLOOKUP(Tableau517[[#This Row],[Semaine]],Listes!$A:$B,2,FALSE))</f>
        <v/>
      </c>
      <c r="B524" s="11" t="str">
        <f>IF(ISBLANK(Tableau517[[#This Row],[Matricule]]),"",VLOOKUP(Tableau517[[#This Row],[Matricule]],#REF!,2,FALSE))</f>
        <v/>
      </c>
      <c r="C524" s="11" t="str">
        <f>IF(ISBLANK(Tableau517[[#This Row],[Matricule]]),"",VLOOKUP(Tableau517[[#This Row],[Matricule]],#REF!,3,FALSE))</f>
        <v/>
      </c>
      <c r="D524" s="11" t="str">
        <f>CONCATENATE(Tableau517[[#This Row],[Semaine]],Tableau517[[#This Row],[Matricule]])</f>
        <v/>
      </c>
      <c r="H524" s="8"/>
      <c r="I524" s="8"/>
      <c r="J524" s="8"/>
      <c r="K524" s="8"/>
      <c r="L524" s="8"/>
      <c r="M524" s="8"/>
      <c r="N524" s="8"/>
      <c r="O524" s="14">
        <f>COUNTIF(Tableau517[[#This Row],[Lundi]:[Dimanche]],"&gt;0")</f>
        <v>0</v>
      </c>
      <c r="P524" s="14">
        <f>SUM(Tableau517[[#This Row],[Lundi]:[Dimanche]])</f>
        <v>0</v>
      </c>
      <c r="Q524" s="14">
        <f>COUNTIF(Tableau517[[#This Row],[Lundi]:[Dimanche]],"&gt;=100")*1000</f>
        <v>0</v>
      </c>
      <c r="R524" s="14">
        <f t="shared" si="16"/>
        <v>0</v>
      </c>
      <c r="S524" s="14">
        <f t="shared" si="17"/>
        <v>0</v>
      </c>
      <c r="T524" s="15" t="str">
        <f>IF(Tableau517[[#This Row],[Matricule]]&gt;1,IF(COUNTIF(Tableau517[DateMatricule],Tableau517[[#This Row],[DateMatricule]])&gt;1,"Doublon",""),"")</f>
        <v/>
      </c>
    </row>
    <row r="525" spans="1:20" x14ac:dyDescent="0.25">
      <c r="A525" s="11" t="str">
        <f>IF(Tableau517[[#This Row],[Semaine]]="","",VLOOKUP(Tableau517[[#This Row],[Semaine]],Listes!$A:$B,2,FALSE))</f>
        <v/>
      </c>
      <c r="B525" s="11" t="str">
        <f>IF(ISBLANK(Tableau517[[#This Row],[Matricule]]),"",VLOOKUP(Tableau517[[#This Row],[Matricule]],#REF!,2,FALSE))</f>
        <v/>
      </c>
      <c r="C525" s="11" t="str">
        <f>IF(ISBLANK(Tableau517[[#This Row],[Matricule]]),"",VLOOKUP(Tableau517[[#This Row],[Matricule]],#REF!,3,FALSE))</f>
        <v/>
      </c>
      <c r="D525" s="11" t="str">
        <f>CONCATENATE(Tableau517[[#This Row],[Semaine]],Tableau517[[#This Row],[Matricule]])</f>
        <v/>
      </c>
      <c r="H525" s="8"/>
      <c r="I525" s="8"/>
      <c r="J525" s="8"/>
      <c r="K525" s="8"/>
      <c r="L525" s="8"/>
      <c r="M525" s="8"/>
      <c r="N525" s="8"/>
      <c r="O525" s="14">
        <f>COUNTIF(Tableau517[[#This Row],[Lundi]:[Dimanche]],"&gt;0")</f>
        <v>0</v>
      </c>
      <c r="P525" s="14">
        <f>SUM(Tableau517[[#This Row],[Lundi]:[Dimanche]])</f>
        <v>0</v>
      </c>
      <c r="Q525" s="14">
        <f>COUNTIF(Tableau517[[#This Row],[Lundi]:[Dimanche]],"&gt;=100")*1000</f>
        <v>0</v>
      </c>
      <c r="R525" s="14">
        <f t="shared" si="16"/>
        <v>0</v>
      </c>
      <c r="S525" s="14">
        <f t="shared" si="17"/>
        <v>0</v>
      </c>
      <c r="T525" s="15" t="str">
        <f>IF(Tableau517[[#This Row],[Matricule]]&gt;1,IF(COUNTIF(Tableau517[DateMatricule],Tableau517[[#This Row],[DateMatricule]])&gt;1,"Doublon",""),"")</f>
        <v/>
      </c>
    </row>
    <row r="526" spans="1:20" x14ac:dyDescent="0.25">
      <c r="A526" s="11" t="str">
        <f>IF(Tableau517[[#This Row],[Semaine]]="","",VLOOKUP(Tableau517[[#This Row],[Semaine]],Listes!$A:$B,2,FALSE))</f>
        <v/>
      </c>
      <c r="B526" s="11" t="str">
        <f>IF(ISBLANK(Tableau517[[#This Row],[Matricule]]),"",VLOOKUP(Tableau517[[#This Row],[Matricule]],#REF!,2,FALSE))</f>
        <v/>
      </c>
      <c r="C526" s="11" t="str">
        <f>IF(ISBLANK(Tableau517[[#This Row],[Matricule]]),"",VLOOKUP(Tableau517[[#This Row],[Matricule]],#REF!,3,FALSE))</f>
        <v/>
      </c>
      <c r="D526" s="11" t="str">
        <f>CONCATENATE(Tableau517[[#This Row],[Semaine]],Tableau517[[#This Row],[Matricule]])</f>
        <v/>
      </c>
      <c r="H526" s="8"/>
      <c r="I526" s="8"/>
      <c r="J526" s="8"/>
      <c r="K526" s="8"/>
      <c r="L526" s="8"/>
      <c r="M526" s="8"/>
      <c r="N526" s="8"/>
      <c r="O526" s="14">
        <f>COUNTIF(Tableau517[[#This Row],[Lundi]:[Dimanche]],"&gt;0")</f>
        <v>0</v>
      </c>
      <c r="P526" s="14">
        <f>SUM(Tableau517[[#This Row],[Lundi]:[Dimanche]])</f>
        <v>0</v>
      </c>
      <c r="Q526" s="14">
        <f>COUNTIF(Tableau517[[#This Row],[Lundi]:[Dimanche]],"&gt;=100")*1000</f>
        <v>0</v>
      </c>
      <c r="R526" s="14">
        <f t="shared" si="16"/>
        <v>0</v>
      </c>
      <c r="S526" s="14">
        <f t="shared" si="17"/>
        <v>0</v>
      </c>
      <c r="T526" s="15" t="str">
        <f>IF(Tableau517[[#This Row],[Matricule]]&gt;1,IF(COUNTIF(Tableau517[DateMatricule],Tableau517[[#This Row],[DateMatricule]])&gt;1,"Doublon",""),"")</f>
        <v/>
      </c>
    </row>
    <row r="527" spans="1:20" x14ac:dyDescent="0.25">
      <c r="A527" s="11" t="str">
        <f>IF(Tableau517[[#This Row],[Semaine]]="","",VLOOKUP(Tableau517[[#This Row],[Semaine]],Listes!$A:$B,2,FALSE))</f>
        <v/>
      </c>
      <c r="B527" s="11" t="str">
        <f>IF(ISBLANK(Tableau517[[#This Row],[Matricule]]),"",VLOOKUP(Tableau517[[#This Row],[Matricule]],#REF!,2,FALSE))</f>
        <v/>
      </c>
      <c r="C527" s="11" t="str">
        <f>IF(ISBLANK(Tableau517[[#This Row],[Matricule]]),"",VLOOKUP(Tableau517[[#This Row],[Matricule]],#REF!,3,FALSE))</f>
        <v/>
      </c>
      <c r="D527" s="11" t="str">
        <f>CONCATENATE(Tableau517[[#This Row],[Semaine]],Tableau517[[#This Row],[Matricule]])</f>
        <v/>
      </c>
      <c r="H527" s="8"/>
      <c r="I527" s="8"/>
      <c r="J527" s="8"/>
      <c r="K527" s="8"/>
      <c r="L527" s="8"/>
      <c r="M527" s="8"/>
      <c r="N527" s="8"/>
      <c r="O527" s="14">
        <f>COUNTIF(Tableau517[[#This Row],[Lundi]:[Dimanche]],"&gt;0")</f>
        <v>0</v>
      </c>
      <c r="P527" s="14">
        <f>SUM(Tableau517[[#This Row],[Lundi]:[Dimanche]])</f>
        <v>0</v>
      </c>
      <c r="Q527" s="14">
        <f>COUNTIF(Tableau517[[#This Row],[Lundi]:[Dimanche]],"&gt;=100")*1000</f>
        <v>0</v>
      </c>
      <c r="R527" s="14">
        <f t="shared" si="16"/>
        <v>0</v>
      </c>
      <c r="S527" s="14">
        <f t="shared" si="17"/>
        <v>0</v>
      </c>
      <c r="T527" s="15" t="str">
        <f>IF(Tableau517[[#This Row],[Matricule]]&gt;1,IF(COUNTIF(Tableau517[DateMatricule],Tableau517[[#This Row],[DateMatricule]])&gt;1,"Doublon",""),"")</f>
        <v/>
      </c>
    </row>
    <row r="528" spans="1:20" x14ac:dyDescent="0.25">
      <c r="A528" s="11" t="str">
        <f>IF(Tableau517[[#This Row],[Semaine]]="","",VLOOKUP(Tableau517[[#This Row],[Semaine]],Listes!$A:$B,2,FALSE))</f>
        <v/>
      </c>
      <c r="B528" s="11" t="str">
        <f>IF(ISBLANK(Tableau517[[#This Row],[Matricule]]),"",VLOOKUP(Tableau517[[#This Row],[Matricule]],#REF!,2,FALSE))</f>
        <v/>
      </c>
      <c r="C528" s="11" t="str">
        <f>IF(ISBLANK(Tableau517[[#This Row],[Matricule]]),"",VLOOKUP(Tableau517[[#This Row],[Matricule]],#REF!,3,FALSE))</f>
        <v/>
      </c>
      <c r="D528" s="11" t="str">
        <f>CONCATENATE(Tableau517[[#This Row],[Semaine]],Tableau517[[#This Row],[Matricule]])</f>
        <v/>
      </c>
      <c r="H528" s="8"/>
      <c r="I528" s="8"/>
      <c r="J528" s="8"/>
      <c r="K528" s="8"/>
      <c r="L528" s="8"/>
      <c r="M528" s="8"/>
      <c r="N528" s="8"/>
      <c r="O528" s="14">
        <f>COUNTIF(Tableau517[[#This Row],[Lundi]:[Dimanche]],"&gt;0")</f>
        <v>0</v>
      </c>
      <c r="P528" s="14">
        <f>SUM(Tableau517[[#This Row],[Lundi]:[Dimanche]])</f>
        <v>0</v>
      </c>
      <c r="Q528" s="14">
        <f>COUNTIF(Tableau517[[#This Row],[Lundi]:[Dimanche]],"&gt;=100")*1000</f>
        <v>0</v>
      </c>
      <c r="R528" s="14">
        <f t="shared" si="16"/>
        <v>0</v>
      </c>
      <c r="S528" s="14">
        <f t="shared" si="17"/>
        <v>0</v>
      </c>
      <c r="T528" s="15" t="str">
        <f>IF(Tableau517[[#This Row],[Matricule]]&gt;1,IF(COUNTIF(Tableau517[DateMatricule],Tableau517[[#This Row],[DateMatricule]])&gt;1,"Doublon",""),"")</f>
        <v/>
      </c>
    </row>
    <row r="529" spans="1:20" x14ac:dyDescent="0.25">
      <c r="A529" s="11" t="str">
        <f>IF(Tableau517[[#This Row],[Semaine]]="","",VLOOKUP(Tableau517[[#This Row],[Semaine]],Listes!$A:$B,2,FALSE))</f>
        <v/>
      </c>
      <c r="B529" s="11" t="str">
        <f>IF(ISBLANK(Tableau517[[#This Row],[Matricule]]),"",VLOOKUP(Tableau517[[#This Row],[Matricule]],#REF!,2,FALSE))</f>
        <v/>
      </c>
      <c r="C529" s="11" t="str">
        <f>IF(ISBLANK(Tableau517[[#This Row],[Matricule]]),"",VLOOKUP(Tableau517[[#This Row],[Matricule]],#REF!,3,FALSE))</f>
        <v/>
      </c>
      <c r="D529" s="11" t="str">
        <f>CONCATENATE(Tableau517[[#This Row],[Semaine]],Tableau517[[#This Row],[Matricule]])</f>
        <v/>
      </c>
      <c r="H529" s="8"/>
      <c r="I529" s="8"/>
      <c r="J529" s="8"/>
      <c r="K529" s="8"/>
      <c r="L529" s="8"/>
      <c r="M529" s="8"/>
      <c r="N529" s="8"/>
      <c r="O529" s="14">
        <f>COUNTIF(Tableau517[[#This Row],[Lundi]:[Dimanche]],"&gt;0")</f>
        <v>0</v>
      </c>
      <c r="P529" s="14">
        <f>SUM(Tableau517[[#This Row],[Lundi]:[Dimanche]])</f>
        <v>0</v>
      </c>
      <c r="Q529" s="14">
        <f>COUNTIF(Tableau517[[#This Row],[Lundi]:[Dimanche]],"&gt;=100")*1000</f>
        <v>0</v>
      </c>
      <c r="R529" s="14">
        <f t="shared" si="16"/>
        <v>0</v>
      </c>
      <c r="S529" s="14">
        <f t="shared" si="17"/>
        <v>0</v>
      </c>
      <c r="T529" s="15" t="str">
        <f>IF(Tableau517[[#This Row],[Matricule]]&gt;1,IF(COUNTIF(Tableau517[DateMatricule],Tableau517[[#This Row],[DateMatricule]])&gt;1,"Doublon",""),"")</f>
        <v/>
      </c>
    </row>
    <row r="530" spans="1:20" x14ac:dyDescent="0.25">
      <c r="A530" s="11" t="str">
        <f>IF(Tableau517[[#This Row],[Semaine]]="","",VLOOKUP(Tableau517[[#This Row],[Semaine]],Listes!$A:$B,2,FALSE))</f>
        <v/>
      </c>
      <c r="B530" s="11" t="str">
        <f>IF(ISBLANK(Tableau517[[#This Row],[Matricule]]),"",VLOOKUP(Tableau517[[#This Row],[Matricule]],#REF!,2,FALSE))</f>
        <v/>
      </c>
      <c r="C530" s="11" t="str">
        <f>IF(ISBLANK(Tableau517[[#This Row],[Matricule]]),"",VLOOKUP(Tableau517[[#This Row],[Matricule]],#REF!,3,FALSE))</f>
        <v/>
      </c>
      <c r="D530" s="11" t="str">
        <f>CONCATENATE(Tableau517[[#This Row],[Semaine]],Tableau517[[#This Row],[Matricule]])</f>
        <v/>
      </c>
      <c r="H530" s="8"/>
      <c r="I530" s="8"/>
      <c r="J530" s="8"/>
      <c r="K530" s="8"/>
      <c r="L530" s="8"/>
      <c r="M530" s="8"/>
      <c r="N530" s="8"/>
      <c r="O530" s="14">
        <f>COUNTIF(Tableau517[[#This Row],[Lundi]:[Dimanche]],"&gt;0")</f>
        <v>0</v>
      </c>
      <c r="P530" s="14">
        <f>SUM(Tableau517[[#This Row],[Lundi]:[Dimanche]])</f>
        <v>0</v>
      </c>
      <c r="Q530" s="14">
        <f>COUNTIF(Tableau517[[#This Row],[Lundi]:[Dimanche]],"&gt;=100")*1000</f>
        <v>0</v>
      </c>
      <c r="R530" s="14">
        <f t="shared" si="16"/>
        <v>0</v>
      </c>
      <c r="S530" s="14">
        <f t="shared" si="17"/>
        <v>0</v>
      </c>
      <c r="T530" s="15" t="str">
        <f>IF(Tableau517[[#This Row],[Matricule]]&gt;1,IF(COUNTIF(Tableau517[DateMatricule],Tableau517[[#This Row],[DateMatricule]])&gt;1,"Doublon",""),"")</f>
        <v/>
      </c>
    </row>
    <row r="531" spans="1:20" x14ac:dyDescent="0.25">
      <c r="A531" s="11" t="str">
        <f>IF(Tableau517[[#This Row],[Semaine]]="","",VLOOKUP(Tableau517[[#This Row],[Semaine]],Listes!$A:$B,2,FALSE))</f>
        <v/>
      </c>
      <c r="B531" s="11" t="str">
        <f>IF(ISBLANK(Tableau517[[#This Row],[Matricule]]),"",VLOOKUP(Tableau517[[#This Row],[Matricule]],#REF!,2,FALSE))</f>
        <v/>
      </c>
      <c r="C531" s="11" t="str">
        <f>IF(ISBLANK(Tableau517[[#This Row],[Matricule]]),"",VLOOKUP(Tableau517[[#This Row],[Matricule]],#REF!,3,FALSE))</f>
        <v/>
      </c>
      <c r="D531" s="11" t="str">
        <f>CONCATENATE(Tableau517[[#This Row],[Semaine]],Tableau517[[#This Row],[Matricule]])</f>
        <v/>
      </c>
      <c r="H531" s="8"/>
      <c r="I531" s="8"/>
      <c r="J531" s="8"/>
      <c r="K531" s="8"/>
      <c r="L531" s="8"/>
      <c r="M531" s="8"/>
      <c r="N531" s="8"/>
      <c r="O531" s="14">
        <f>COUNTIF(Tableau517[[#This Row],[Lundi]:[Dimanche]],"&gt;0")</f>
        <v>0</v>
      </c>
      <c r="P531" s="14">
        <f>SUM(Tableau517[[#This Row],[Lundi]:[Dimanche]])</f>
        <v>0</v>
      </c>
      <c r="Q531" s="14">
        <f>COUNTIF(Tableau517[[#This Row],[Lundi]:[Dimanche]],"&gt;=100")*1000</f>
        <v>0</v>
      </c>
      <c r="R531" s="14">
        <f t="shared" si="16"/>
        <v>0</v>
      </c>
      <c r="S531" s="14">
        <f t="shared" si="17"/>
        <v>0</v>
      </c>
      <c r="T531" s="15" t="str">
        <f>IF(Tableau517[[#This Row],[Matricule]]&gt;1,IF(COUNTIF(Tableau517[DateMatricule],Tableau517[[#This Row],[DateMatricule]])&gt;1,"Doublon",""),"")</f>
        <v/>
      </c>
    </row>
    <row r="532" spans="1:20" x14ac:dyDescent="0.25">
      <c r="A532" s="11" t="str">
        <f>IF(Tableau517[[#This Row],[Semaine]]="","",VLOOKUP(Tableau517[[#This Row],[Semaine]],Listes!$A:$B,2,FALSE))</f>
        <v/>
      </c>
      <c r="B532" s="11" t="str">
        <f>IF(ISBLANK(Tableau517[[#This Row],[Matricule]]),"",VLOOKUP(Tableau517[[#This Row],[Matricule]],#REF!,2,FALSE))</f>
        <v/>
      </c>
      <c r="C532" s="11" t="str">
        <f>IF(ISBLANK(Tableau517[[#This Row],[Matricule]]),"",VLOOKUP(Tableau517[[#This Row],[Matricule]],#REF!,3,FALSE))</f>
        <v/>
      </c>
      <c r="D532" s="11" t="str">
        <f>CONCATENATE(Tableau517[[#This Row],[Semaine]],Tableau517[[#This Row],[Matricule]])</f>
        <v/>
      </c>
      <c r="H532" s="8"/>
      <c r="I532" s="8"/>
      <c r="J532" s="8"/>
      <c r="K532" s="8"/>
      <c r="L532" s="8"/>
      <c r="M532" s="8"/>
      <c r="N532" s="8"/>
      <c r="O532" s="14">
        <f>COUNTIF(Tableau517[[#This Row],[Lundi]:[Dimanche]],"&gt;0")</f>
        <v>0</v>
      </c>
      <c r="P532" s="14">
        <f>SUM(Tableau517[[#This Row],[Lundi]:[Dimanche]])</f>
        <v>0</v>
      </c>
      <c r="Q532" s="14">
        <f>COUNTIF(Tableau517[[#This Row],[Lundi]:[Dimanche]],"&gt;=100")*1000</f>
        <v>0</v>
      </c>
      <c r="R532" s="14">
        <f t="shared" si="16"/>
        <v>0</v>
      </c>
      <c r="S532" s="14">
        <f t="shared" si="17"/>
        <v>0</v>
      </c>
      <c r="T532" s="15" t="str">
        <f>IF(Tableau517[[#This Row],[Matricule]]&gt;1,IF(COUNTIF(Tableau517[DateMatricule],Tableau517[[#This Row],[DateMatricule]])&gt;1,"Doublon",""),"")</f>
        <v/>
      </c>
    </row>
    <row r="533" spans="1:20" x14ac:dyDescent="0.25">
      <c r="A533" s="11" t="str">
        <f>IF(Tableau517[[#This Row],[Semaine]]="","",VLOOKUP(Tableau517[[#This Row],[Semaine]],Listes!$A:$B,2,FALSE))</f>
        <v/>
      </c>
      <c r="B533" s="11" t="str">
        <f>IF(ISBLANK(Tableau517[[#This Row],[Matricule]]),"",VLOOKUP(Tableau517[[#This Row],[Matricule]],#REF!,2,FALSE))</f>
        <v/>
      </c>
      <c r="C533" s="11" t="str">
        <f>IF(ISBLANK(Tableau517[[#This Row],[Matricule]]),"",VLOOKUP(Tableau517[[#This Row],[Matricule]],#REF!,3,FALSE))</f>
        <v/>
      </c>
      <c r="D533" s="11" t="str">
        <f>CONCATENATE(Tableau517[[#This Row],[Semaine]],Tableau517[[#This Row],[Matricule]])</f>
        <v/>
      </c>
      <c r="H533" s="8"/>
      <c r="I533" s="8"/>
      <c r="J533" s="8"/>
      <c r="K533" s="8"/>
      <c r="L533" s="8"/>
      <c r="M533" s="8"/>
      <c r="N533" s="8"/>
      <c r="O533" s="14">
        <f>COUNTIF(Tableau517[[#This Row],[Lundi]:[Dimanche]],"&gt;0")</f>
        <v>0</v>
      </c>
      <c r="P533" s="14">
        <f>SUM(Tableau517[[#This Row],[Lundi]:[Dimanche]])</f>
        <v>0</v>
      </c>
      <c r="Q533" s="14">
        <f>COUNTIF(Tableau517[[#This Row],[Lundi]:[Dimanche]],"&gt;=100")*1000</f>
        <v>0</v>
      </c>
      <c r="R533" s="14">
        <f t="shared" si="16"/>
        <v>0</v>
      </c>
      <c r="S533" s="14">
        <f t="shared" si="17"/>
        <v>0</v>
      </c>
      <c r="T533" s="15" t="str">
        <f>IF(Tableau517[[#This Row],[Matricule]]&gt;1,IF(COUNTIF(Tableau517[DateMatricule],Tableau517[[#This Row],[DateMatricule]])&gt;1,"Doublon",""),"")</f>
        <v/>
      </c>
    </row>
    <row r="534" spans="1:20" x14ac:dyDescent="0.25">
      <c r="A534" s="11" t="str">
        <f>IF(Tableau517[[#This Row],[Semaine]]="","",VLOOKUP(Tableau517[[#This Row],[Semaine]],Listes!$A:$B,2,FALSE))</f>
        <v/>
      </c>
      <c r="B534" s="11" t="str">
        <f>IF(ISBLANK(Tableau517[[#This Row],[Matricule]]),"",VLOOKUP(Tableau517[[#This Row],[Matricule]],#REF!,2,FALSE))</f>
        <v/>
      </c>
      <c r="C534" s="11" t="str">
        <f>IF(ISBLANK(Tableau517[[#This Row],[Matricule]]),"",VLOOKUP(Tableau517[[#This Row],[Matricule]],#REF!,3,FALSE))</f>
        <v/>
      </c>
      <c r="D534" s="11" t="str">
        <f>CONCATENATE(Tableau517[[#This Row],[Semaine]],Tableau517[[#This Row],[Matricule]])</f>
        <v/>
      </c>
      <c r="H534" s="8"/>
      <c r="I534" s="8"/>
      <c r="J534" s="8"/>
      <c r="K534" s="8"/>
      <c r="L534" s="8"/>
      <c r="M534" s="8"/>
      <c r="N534" s="8"/>
      <c r="O534" s="14">
        <f>COUNTIF(Tableau517[[#This Row],[Lundi]:[Dimanche]],"&gt;0")</f>
        <v>0</v>
      </c>
      <c r="P534" s="14">
        <f>SUM(Tableau517[[#This Row],[Lundi]:[Dimanche]])</f>
        <v>0</v>
      </c>
      <c r="Q534" s="14">
        <f>COUNTIF(Tableau517[[#This Row],[Lundi]:[Dimanche]],"&gt;=100")*1000</f>
        <v>0</v>
      </c>
      <c r="R534" s="14">
        <f t="shared" si="16"/>
        <v>0</v>
      </c>
      <c r="S534" s="14">
        <f t="shared" si="17"/>
        <v>0</v>
      </c>
      <c r="T534" s="15" t="str">
        <f>IF(Tableau517[[#This Row],[Matricule]]&gt;1,IF(COUNTIF(Tableau517[DateMatricule],Tableau517[[#This Row],[DateMatricule]])&gt;1,"Doublon",""),"")</f>
        <v/>
      </c>
    </row>
    <row r="535" spans="1:20" x14ac:dyDescent="0.25">
      <c r="A535" s="11" t="str">
        <f>IF(Tableau517[[#This Row],[Semaine]]="","",VLOOKUP(Tableau517[[#This Row],[Semaine]],Listes!$A:$B,2,FALSE))</f>
        <v/>
      </c>
      <c r="B535" s="11" t="str">
        <f>IF(ISBLANK(Tableau517[[#This Row],[Matricule]]),"",VLOOKUP(Tableau517[[#This Row],[Matricule]],#REF!,2,FALSE))</f>
        <v/>
      </c>
      <c r="C535" s="11" t="str">
        <f>IF(ISBLANK(Tableau517[[#This Row],[Matricule]]),"",VLOOKUP(Tableau517[[#This Row],[Matricule]],#REF!,3,FALSE))</f>
        <v/>
      </c>
      <c r="D535" s="11" t="str">
        <f>CONCATENATE(Tableau517[[#This Row],[Semaine]],Tableau517[[#This Row],[Matricule]])</f>
        <v/>
      </c>
      <c r="H535" s="8"/>
      <c r="I535" s="8"/>
      <c r="J535" s="8"/>
      <c r="K535" s="8"/>
      <c r="L535" s="8"/>
      <c r="M535" s="8"/>
      <c r="N535" s="8"/>
      <c r="O535" s="14">
        <f>COUNTIF(Tableau517[[#This Row],[Lundi]:[Dimanche]],"&gt;0")</f>
        <v>0</v>
      </c>
      <c r="P535" s="14">
        <f>SUM(Tableau517[[#This Row],[Lundi]:[Dimanche]])</f>
        <v>0</v>
      </c>
      <c r="Q535" s="14">
        <f>COUNTIF(Tableau517[[#This Row],[Lundi]:[Dimanche]],"&gt;=100")*1000</f>
        <v>0</v>
      </c>
      <c r="R535" s="14">
        <f t="shared" si="16"/>
        <v>0</v>
      </c>
      <c r="S535" s="14">
        <f t="shared" si="17"/>
        <v>0</v>
      </c>
      <c r="T535" s="15" t="str">
        <f>IF(Tableau517[[#This Row],[Matricule]]&gt;1,IF(COUNTIF(Tableau517[DateMatricule],Tableau517[[#This Row],[DateMatricule]])&gt;1,"Doublon",""),"")</f>
        <v/>
      </c>
    </row>
    <row r="536" spans="1:20" x14ac:dyDescent="0.25">
      <c r="A536" s="11" t="str">
        <f>IF(Tableau517[[#This Row],[Semaine]]="","",VLOOKUP(Tableau517[[#This Row],[Semaine]],Listes!$A:$B,2,FALSE))</f>
        <v/>
      </c>
      <c r="B536" s="11" t="str">
        <f>IF(ISBLANK(Tableau517[[#This Row],[Matricule]]),"",VLOOKUP(Tableau517[[#This Row],[Matricule]],#REF!,2,FALSE))</f>
        <v/>
      </c>
      <c r="C536" s="11" t="str">
        <f>IF(ISBLANK(Tableau517[[#This Row],[Matricule]]),"",VLOOKUP(Tableau517[[#This Row],[Matricule]],#REF!,3,FALSE))</f>
        <v/>
      </c>
      <c r="D536" s="11" t="str">
        <f>CONCATENATE(Tableau517[[#This Row],[Semaine]],Tableau517[[#This Row],[Matricule]])</f>
        <v/>
      </c>
      <c r="H536" s="8"/>
      <c r="I536" s="8"/>
      <c r="J536" s="8"/>
      <c r="K536" s="8"/>
      <c r="L536" s="8"/>
      <c r="M536" s="8"/>
      <c r="N536" s="8"/>
      <c r="O536" s="14">
        <f>COUNTIF(Tableau517[[#This Row],[Lundi]:[Dimanche]],"&gt;0")</f>
        <v>0</v>
      </c>
      <c r="P536" s="14">
        <f>SUM(Tableau517[[#This Row],[Lundi]:[Dimanche]])</f>
        <v>0</v>
      </c>
      <c r="Q536" s="14">
        <f>COUNTIF(Tableau517[[#This Row],[Lundi]:[Dimanche]],"&gt;=100")*1000</f>
        <v>0</v>
      </c>
      <c r="R536" s="14">
        <f t="shared" si="16"/>
        <v>0</v>
      </c>
      <c r="S536" s="14">
        <f t="shared" si="17"/>
        <v>0</v>
      </c>
      <c r="T536" s="15" t="str">
        <f>IF(Tableau517[[#This Row],[Matricule]]&gt;1,IF(COUNTIF(Tableau517[DateMatricule],Tableau517[[#This Row],[DateMatricule]])&gt;1,"Doublon",""),"")</f>
        <v/>
      </c>
    </row>
    <row r="537" spans="1:20" x14ac:dyDescent="0.25">
      <c r="A537" s="11" t="str">
        <f>IF(Tableau517[[#This Row],[Semaine]]="","",VLOOKUP(Tableau517[[#This Row],[Semaine]],Listes!$A:$B,2,FALSE))</f>
        <v/>
      </c>
      <c r="B537" s="11" t="str">
        <f>IF(ISBLANK(Tableau517[[#This Row],[Matricule]]),"",VLOOKUP(Tableau517[[#This Row],[Matricule]],#REF!,2,FALSE))</f>
        <v/>
      </c>
      <c r="C537" s="11" t="str">
        <f>IF(ISBLANK(Tableau517[[#This Row],[Matricule]]),"",VLOOKUP(Tableau517[[#This Row],[Matricule]],#REF!,3,FALSE))</f>
        <v/>
      </c>
      <c r="D537" s="11" t="str">
        <f>CONCATENATE(Tableau517[[#This Row],[Semaine]],Tableau517[[#This Row],[Matricule]])</f>
        <v/>
      </c>
      <c r="H537" s="8"/>
      <c r="I537" s="8"/>
      <c r="J537" s="8"/>
      <c r="K537" s="8"/>
      <c r="L537" s="8"/>
      <c r="M537" s="8"/>
      <c r="N537" s="8"/>
      <c r="O537" s="14">
        <f>COUNTIF(Tableau517[[#This Row],[Lundi]:[Dimanche]],"&gt;0")</f>
        <v>0</v>
      </c>
      <c r="P537" s="14">
        <f>SUM(Tableau517[[#This Row],[Lundi]:[Dimanche]])</f>
        <v>0</v>
      </c>
      <c r="Q537" s="14">
        <f>COUNTIF(Tableau517[[#This Row],[Lundi]:[Dimanche]],"&gt;=100")*1000</f>
        <v>0</v>
      </c>
      <c r="R537" s="14">
        <f t="shared" si="16"/>
        <v>0</v>
      </c>
      <c r="S537" s="14">
        <f t="shared" si="17"/>
        <v>0</v>
      </c>
      <c r="T537" s="15" t="str">
        <f>IF(Tableau517[[#This Row],[Matricule]]&gt;1,IF(COUNTIF(Tableau517[DateMatricule],Tableau517[[#This Row],[DateMatricule]])&gt;1,"Doublon",""),"")</f>
        <v/>
      </c>
    </row>
    <row r="538" spans="1:20" x14ac:dyDescent="0.25">
      <c r="A538" s="11" t="str">
        <f>IF(Tableau517[[#This Row],[Semaine]]="","",VLOOKUP(Tableau517[[#This Row],[Semaine]],Listes!$A:$B,2,FALSE))</f>
        <v/>
      </c>
      <c r="B538" s="11" t="str">
        <f>IF(ISBLANK(Tableau517[[#This Row],[Matricule]]),"",VLOOKUP(Tableau517[[#This Row],[Matricule]],#REF!,2,FALSE))</f>
        <v/>
      </c>
      <c r="C538" s="11" t="str">
        <f>IF(ISBLANK(Tableau517[[#This Row],[Matricule]]),"",VLOOKUP(Tableau517[[#This Row],[Matricule]],#REF!,3,FALSE))</f>
        <v/>
      </c>
      <c r="D538" s="11" t="str">
        <f>CONCATENATE(Tableau517[[#This Row],[Semaine]],Tableau517[[#This Row],[Matricule]])</f>
        <v/>
      </c>
      <c r="H538" s="8"/>
      <c r="I538" s="8"/>
      <c r="J538" s="8"/>
      <c r="K538" s="8"/>
      <c r="L538" s="8"/>
      <c r="M538" s="8"/>
      <c r="N538" s="8"/>
      <c r="O538" s="14">
        <f>COUNTIF(Tableau517[[#This Row],[Lundi]:[Dimanche]],"&gt;0")</f>
        <v>0</v>
      </c>
      <c r="P538" s="14">
        <f>SUM(Tableau517[[#This Row],[Lundi]:[Dimanche]])</f>
        <v>0</v>
      </c>
      <c r="Q538" s="14">
        <f>COUNTIF(Tableau517[[#This Row],[Lundi]:[Dimanche]],"&gt;=100")*1000</f>
        <v>0</v>
      </c>
      <c r="R538" s="14">
        <f t="shared" si="16"/>
        <v>0</v>
      </c>
      <c r="S538" s="14">
        <f t="shared" si="17"/>
        <v>0</v>
      </c>
      <c r="T538" s="15" t="str">
        <f>IF(Tableau517[[#This Row],[Matricule]]&gt;1,IF(COUNTIF(Tableau517[DateMatricule],Tableau517[[#This Row],[DateMatricule]])&gt;1,"Doublon",""),"")</f>
        <v/>
      </c>
    </row>
    <row r="539" spans="1:20" x14ac:dyDescent="0.25">
      <c r="A539" s="11" t="str">
        <f>IF(Tableau517[[#This Row],[Semaine]]="","",VLOOKUP(Tableau517[[#This Row],[Semaine]],Listes!$A:$B,2,FALSE))</f>
        <v/>
      </c>
      <c r="B539" s="11" t="str">
        <f>IF(ISBLANK(Tableau517[[#This Row],[Matricule]]),"",VLOOKUP(Tableau517[[#This Row],[Matricule]],#REF!,2,FALSE))</f>
        <v/>
      </c>
      <c r="C539" s="11" t="str">
        <f>IF(ISBLANK(Tableau517[[#This Row],[Matricule]]),"",VLOOKUP(Tableau517[[#This Row],[Matricule]],#REF!,3,FALSE))</f>
        <v/>
      </c>
      <c r="D539" s="11" t="str">
        <f>CONCATENATE(Tableau517[[#This Row],[Semaine]],Tableau517[[#This Row],[Matricule]])</f>
        <v/>
      </c>
      <c r="H539" s="8"/>
      <c r="I539" s="8"/>
      <c r="J539" s="8"/>
      <c r="K539" s="8"/>
      <c r="L539" s="8"/>
      <c r="M539" s="8"/>
      <c r="N539" s="8"/>
      <c r="O539" s="14">
        <f>COUNTIF(Tableau517[[#This Row],[Lundi]:[Dimanche]],"&gt;0")</f>
        <v>0</v>
      </c>
      <c r="P539" s="14">
        <f>SUM(Tableau517[[#This Row],[Lundi]:[Dimanche]])</f>
        <v>0</v>
      </c>
      <c r="Q539" s="14">
        <f>COUNTIF(Tableau517[[#This Row],[Lundi]:[Dimanche]],"&gt;=100")*1000</f>
        <v>0</v>
      </c>
      <c r="R539" s="14">
        <f t="shared" si="16"/>
        <v>0</v>
      </c>
      <c r="S539" s="14">
        <f t="shared" si="17"/>
        <v>0</v>
      </c>
      <c r="T539" s="15" t="str">
        <f>IF(Tableau517[[#This Row],[Matricule]]&gt;1,IF(COUNTIF(Tableau517[DateMatricule],Tableau517[[#This Row],[DateMatricule]])&gt;1,"Doublon",""),"")</f>
        <v/>
      </c>
    </row>
    <row r="540" spans="1:20" x14ac:dyDescent="0.25">
      <c r="A540" s="11" t="str">
        <f>IF(Tableau517[[#This Row],[Semaine]]="","",VLOOKUP(Tableau517[[#This Row],[Semaine]],Listes!$A:$B,2,FALSE))</f>
        <v/>
      </c>
      <c r="B540" s="11" t="str">
        <f>IF(ISBLANK(Tableau517[[#This Row],[Matricule]]),"",VLOOKUP(Tableau517[[#This Row],[Matricule]],#REF!,2,FALSE))</f>
        <v/>
      </c>
      <c r="C540" s="11" t="str">
        <f>IF(ISBLANK(Tableau517[[#This Row],[Matricule]]),"",VLOOKUP(Tableau517[[#This Row],[Matricule]],#REF!,3,FALSE))</f>
        <v/>
      </c>
      <c r="D540" s="11" t="str">
        <f>CONCATENATE(Tableau517[[#This Row],[Semaine]],Tableau517[[#This Row],[Matricule]])</f>
        <v/>
      </c>
      <c r="H540" s="8"/>
      <c r="I540" s="8"/>
      <c r="J540" s="8"/>
      <c r="K540" s="8"/>
      <c r="L540" s="8"/>
      <c r="M540" s="8"/>
      <c r="N540" s="8"/>
      <c r="O540" s="14">
        <f>COUNTIF(Tableau517[[#This Row],[Lundi]:[Dimanche]],"&gt;0")</f>
        <v>0</v>
      </c>
      <c r="P540" s="14">
        <f>SUM(Tableau517[[#This Row],[Lundi]:[Dimanche]])</f>
        <v>0</v>
      </c>
      <c r="Q540" s="14">
        <f>COUNTIF(Tableau517[[#This Row],[Lundi]:[Dimanche]],"&gt;=100")*1000</f>
        <v>0</v>
      </c>
      <c r="R540" s="14">
        <f t="shared" si="16"/>
        <v>0</v>
      </c>
      <c r="S540" s="14">
        <f t="shared" si="17"/>
        <v>0</v>
      </c>
      <c r="T540" s="15" t="str">
        <f>IF(Tableau517[[#This Row],[Matricule]]&gt;1,IF(COUNTIF(Tableau517[DateMatricule],Tableau517[[#This Row],[DateMatricule]])&gt;1,"Doublon",""),"")</f>
        <v/>
      </c>
    </row>
    <row r="541" spans="1:20" x14ac:dyDescent="0.25">
      <c r="A541" s="11" t="str">
        <f>IF(Tableau517[[#This Row],[Semaine]]="","",VLOOKUP(Tableau517[[#This Row],[Semaine]],Listes!$A:$B,2,FALSE))</f>
        <v/>
      </c>
      <c r="B541" s="11" t="str">
        <f>IF(ISBLANK(Tableau517[[#This Row],[Matricule]]),"",VLOOKUP(Tableau517[[#This Row],[Matricule]],#REF!,2,FALSE))</f>
        <v/>
      </c>
      <c r="C541" s="11" t="str">
        <f>IF(ISBLANK(Tableau517[[#This Row],[Matricule]]),"",VLOOKUP(Tableau517[[#This Row],[Matricule]],#REF!,3,FALSE))</f>
        <v/>
      </c>
      <c r="D541" s="11" t="str">
        <f>CONCATENATE(Tableau517[[#This Row],[Semaine]],Tableau517[[#This Row],[Matricule]])</f>
        <v/>
      </c>
      <c r="H541" s="8"/>
      <c r="I541" s="8"/>
      <c r="J541" s="8"/>
      <c r="K541" s="8"/>
      <c r="L541" s="8"/>
      <c r="M541" s="8"/>
      <c r="N541" s="8"/>
      <c r="O541" s="14">
        <f>COUNTIF(Tableau517[[#This Row],[Lundi]:[Dimanche]],"&gt;0")</f>
        <v>0</v>
      </c>
      <c r="P541" s="14">
        <f>SUM(Tableau517[[#This Row],[Lundi]:[Dimanche]])</f>
        <v>0</v>
      </c>
      <c r="Q541" s="14">
        <f>COUNTIF(Tableau517[[#This Row],[Lundi]:[Dimanche]],"&gt;=100")*1000</f>
        <v>0</v>
      </c>
      <c r="R541" s="14">
        <f t="shared" si="16"/>
        <v>0</v>
      </c>
      <c r="S541" s="14">
        <f t="shared" si="17"/>
        <v>0</v>
      </c>
      <c r="T541" s="15" t="str">
        <f>IF(Tableau517[[#This Row],[Matricule]]&gt;1,IF(COUNTIF(Tableau517[DateMatricule],Tableau517[[#This Row],[DateMatricule]])&gt;1,"Doublon",""),"")</f>
        <v/>
      </c>
    </row>
    <row r="542" spans="1:20" x14ac:dyDescent="0.25">
      <c r="A542" s="11" t="str">
        <f>IF(Tableau517[[#This Row],[Semaine]]="","",VLOOKUP(Tableau517[[#This Row],[Semaine]],Listes!$A:$B,2,FALSE))</f>
        <v/>
      </c>
      <c r="B542" s="11" t="str">
        <f>IF(ISBLANK(Tableau517[[#This Row],[Matricule]]),"",VLOOKUP(Tableau517[[#This Row],[Matricule]],#REF!,2,FALSE))</f>
        <v/>
      </c>
      <c r="C542" s="11" t="str">
        <f>IF(ISBLANK(Tableau517[[#This Row],[Matricule]]),"",VLOOKUP(Tableau517[[#This Row],[Matricule]],#REF!,3,FALSE))</f>
        <v/>
      </c>
      <c r="D542" s="11" t="str">
        <f>CONCATENATE(Tableau517[[#This Row],[Semaine]],Tableau517[[#This Row],[Matricule]])</f>
        <v/>
      </c>
      <c r="H542" s="8"/>
      <c r="I542" s="8"/>
      <c r="J542" s="8"/>
      <c r="K542" s="8"/>
      <c r="L542" s="8"/>
      <c r="M542" s="8"/>
      <c r="N542" s="8"/>
      <c r="O542" s="14">
        <f>COUNTIF(Tableau517[[#This Row],[Lundi]:[Dimanche]],"&gt;0")</f>
        <v>0</v>
      </c>
      <c r="P542" s="14">
        <f>SUM(Tableau517[[#This Row],[Lundi]:[Dimanche]])</f>
        <v>0</v>
      </c>
      <c r="Q542" s="14">
        <f>COUNTIF(Tableau517[[#This Row],[Lundi]:[Dimanche]],"&gt;=100")*1000</f>
        <v>0</v>
      </c>
      <c r="R542" s="14">
        <f t="shared" si="16"/>
        <v>0</v>
      </c>
      <c r="S542" s="14">
        <f t="shared" si="17"/>
        <v>0</v>
      </c>
      <c r="T542" s="15" t="str">
        <f>IF(Tableau517[[#This Row],[Matricule]]&gt;1,IF(COUNTIF(Tableau517[DateMatricule],Tableau517[[#This Row],[DateMatricule]])&gt;1,"Doublon",""),"")</f>
        <v/>
      </c>
    </row>
    <row r="543" spans="1:20" x14ac:dyDescent="0.25">
      <c r="A543" s="11" t="str">
        <f>IF(Tableau517[[#This Row],[Semaine]]="","",VLOOKUP(Tableau517[[#This Row],[Semaine]],Listes!$A:$B,2,FALSE))</f>
        <v/>
      </c>
      <c r="B543" s="11" t="str">
        <f>IF(ISBLANK(Tableau517[[#This Row],[Matricule]]),"",VLOOKUP(Tableau517[[#This Row],[Matricule]],#REF!,2,FALSE))</f>
        <v/>
      </c>
      <c r="C543" s="11" t="str">
        <f>IF(ISBLANK(Tableau517[[#This Row],[Matricule]]),"",VLOOKUP(Tableau517[[#This Row],[Matricule]],#REF!,3,FALSE))</f>
        <v/>
      </c>
      <c r="D543" s="11" t="str">
        <f>CONCATENATE(Tableau517[[#This Row],[Semaine]],Tableau517[[#This Row],[Matricule]])</f>
        <v/>
      </c>
      <c r="H543" s="8"/>
      <c r="I543" s="8"/>
      <c r="J543" s="8"/>
      <c r="K543" s="8"/>
      <c r="L543" s="8"/>
      <c r="M543" s="8"/>
      <c r="N543" s="8"/>
      <c r="O543" s="14">
        <f>COUNTIF(Tableau517[[#This Row],[Lundi]:[Dimanche]],"&gt;0")</f>
        <v>0</v>
      </c>
      <c r="P543" s="14">
        <f>SUM(Tableau517[[#This Row],[Lundi]:[Dimanche]])</f>
        <v>0</v>
      </c>
      <c r="Q543" s="14">
        <f>COUNTIF(Tableau517[[#This Row],[Lundi]:[Dimanche]],"&gt;=100")*1000</f>
        <v>0</v>
      </c>
      <c r="R543" s="14">
        <f t="shared" si="16"/>
        <v>0</v>
      </c>
      <c r="S543" s="14">
        <f t="shared" si="17"/>
        <v>0</v>
      </c>
      <c r="T543" s="15" t="str">
        <f>IF(Tableau517[[#This Row],[Matricule]]&gt;1,IF(COUNTIF(Tableau517[DateMatricule],Tableau517[[#This Row],[DateMatricule]])&gt;1,"Doublon",""),"")</f>
        <v/>
      </c>
    </row>
    <row r="544" spans="1:20" x14ac:dyDescent="0.25">
      <c r="A544" s="11" t="str">
        <f>IF(Tableau517[[#This Row],[Semaine]]="","",VLOOKUP(Tableau517[[#This Row],[Semaine]],Listes!$A:$B,2,FALSE))</f>
        <v/>
      </c>
      <c r="B544" s="11" t="str">
        <f>IF(ISBLANK(Tableau517[[#This Row],[Matricule]]),"",VLOOKUP(Tableau517[[#This Row],[Matricule]],#REF!,2,FALSE))</f>
        <v/>
      </c>
      <c r="C544" s="11" t="str">
        <f>IF(ISBLANK(Tableau517[[#This Row],[Matricule]]),"",VLOOKUP(Tableau517[[#This Row],[Matricule]],#REF!,3,FALSE))</f>
        <v/>
      </c>
      <c r="D544" s="11" t="str">
        <f>CONCATENATE(Tableau517[[#This Row],[Semaine]],Tableau517[[#This Row],[Matricule]])</f>
        <v/>
      </c>
      <c r="H544" s="8"/>
      <c r="I544" s="8"/>
      <c r="J544" s="8"/>
      <c r="K544" s="8"/>
      <c r="L544" s="8"/>
      <c r="M544" s="8"/>
      <c r="N544" s="8"/>
      <c r="O544" s="14">
        <f>COUNTIF(Tableau517[[#This Row],[Lundi]:[Dimanche]],"&gt;0")</f>
        <v>0</v>
      </c>
      <c r="P544" s="14">
        <f>SUM(Tableau517[[#This Row],[Lundi]:[Dimanche]])</f>
        <v>0</v>
      </c>
      <c r="Q544" s="14">
        <f>COUNTIF(Tableau517[[#This Row],[Lundi]:[Dimanche]],"&gt;=100")*1000</f>
        <v>0</v>
      </c>
      <c r="R544" s="14">
        <f t="shared" si="16"/>
        <v>0</v>
      </c>
      <c r="S544" s="14">
        <f t="shared" si="17"/>
        <v>0</v>
      </c>
      <c r="T544" s="15" t="str">
        <f>IF(Tableau517[[#This Row],[Matricule]]&gt;1,IF(COUNTIF(Tableau517[DateMatricule],Tableau517[[#This Row],[DateMatricule]])&gt;1,"Doublon",""),"")</f>
        <v/>
      </c>
    </row>
    <row r="545" spans="1:20" x14ac:dyDescent="0.25">
      <c r="A545" s="11" t="str">
        <f>IF(Tableau517[[#This Row],[Semaine]]="","",VLOOKUP(Tableau517[[#This Row],[Semaine]],Listes!$A:$B,2,FALSE))</f>
        <v/>
      </c>
      <c r="B545" s="11" t="str">
        <f>IF(ISBLANK(Tableau517[[#This Row],[Matricule]]),"",VLOOKUP(Tableau517[[#This Row],[Matricule]],#REF!,2,FALSE))</f>
        <v/>
      </c>
      <c r="C545" s="11" t="str">
        <f>IF(ISBLANK(Tableau517[[#This Row],[Matricule]]),"",VLOOKUP(Tableau517[[#This Row],[Matricule]],#REF!,3,FALSE))</f>
        <v/>
      </c>
      <c r="D545" s="11" t="str">
        <f>CONCATENATE(Tableau517[[#This Row],[Semaine]],Tableau517[[#This Row],[Matricule]])</f>
        <v/>
      </c>
      <c r="H545" s="8"/>
      <c r="I545" s="8"/>
      <c r="J545" s="8"/>
      <c r="K545" s="8"/>
      <c r="L545" s="8"/>
      <c r="M545" s="8"/>
      <c r="N545" s="8"/>
      <c r="O545" s="14">
        <f>COUNTIF(Tableau517[[#This Row],[Lundi]:[Dimanche]],"&gt;0")</f>
        <v>0</v>
      </c>
      <c r="P545" s="14">
        <f>SUM(Tableau517[[#This Row],[Lundi]:[Dimanche]])</f>
        <v>0</v>
      </c>
      <c r="Q545" s="14">
        <f>COUNTIF(Tableau517[[#This Row],[Lundi]:[Dimanche]],"&gt;=100")*1000</f>
        <v>0</v>
      </c>
      <c r="R545" s="14">
        <f t="shared" si="16"/>
        <v>0</v>
      </c>
      <c r="S545" s="14">
        <f t="shared" si="17"/>
        <v>0</v>
      </c>
      <c r="T545" s="15" t="str">
        <f>IF(Tableau517[[#This Row],[Matricule]]&gt;1,IF(COUNTIF(Tableau517[DateMatricule],Tableau517[[#This Row],[DateMatricule]])&gt;1,"Doublon",""),"")</f>
        <v/>
      </c>
    </row>
    <row r="546" spans="1:20" x14ac:dyDescent="0.25">
      <c r="A546" s="11" t="str">
        <f>IF(Tableau517[[#This Row],[Semaine]]="","",VLOOKUP(Tableau517[[#This Row],[Semaine]],Listes!$A:$B,2,FALSE))</f>
        <v/>
      </c>
      <c r="B546" s="11" t="str">
        <f>IF(ISBLANK(Tableau517[[#This Row],[Matricule]]),"",VLOOKUP(Tableau517[[#This Row],[Matricule]],#REF!,2,FALSE))</f>
        <v/>
      </c>
      <c r="C546" s="11" t="str">
        <f>IF(ISBLANK(Tableau517[[#This Row],[Matricule]]),"",VLOOKUP(Tableau517[[#This Row],[Matricule]],#REF!,3,FALSE))</f>
        <v/>
      </c>
      <c r="D546" s="11" t="str">
        <f>CONCATENATE(Tableau517[[#This Row],[Semaine]],Tableau517[[#This Row],[Matricule]])</f>
        <v/>
      </c>
      <c r="H546" s="8"/>
      <c r="I546" s="8"/>
      <c r="J546" s="8"/>
      <c r="K546" s="8"/>
      <c r="L546" s="8"/>
      <c r="M546" s="8"/>
      <c r="N546" s="8"/>
      <c r="O546" s="14">
        <f>COUNTIF(Tableau517[[#This Row],[Lundi]:[Dimanche]],"&gt;0")</f>
        <v>0</v>
      </c>
      <c r="P546" s="14">
        <f>SUM(Tableau517[[#This Row],[Lundi]:[Dimanche]])</f>
        <v>0</v>
      </c>
      <c r="Q546" s="14">
        <f>COUNTIF(Tableau517[[#This Row],[Lundi]:[Dimanche]],"&gt;=100")*1000</f>
        <v>0</v>
      </c>
      <c r="R546" s="14">
        <f t="shared" si="16"/>
        <v>0</v>
      </c>
      <c r="S546" s="14">
        <f t="shared" si="17"/>
        <v>0</v>
      </c>
      <c r="T546" s="15" t="str">
        <f>IF(Tableau517[[#This Row],[Matricule]]&gt;1,IF(COUNTIF(Tableau517[DateMatricule],Tableau517[[#This Row],[DateMatricule]])&gt;1,"Doublon",""),"")</f>
        <v/>
      </c>
    </row>
    <row r="547" spans="1:20" x14ac:dyDescent="0.25">
      <c r="A547" s="11" t="str">
        <f>IF(Tableau517[[#This Row],[Semaine]]="","",VLOOKUP(Tableau517[[#This Row],[Semaine]],Listes!$A:$B,2,FALSE))</f>
        <v/>
      </c>
      <c r="B547" s="11" t="str">
        <f>IF(ISBLANK(Tableau517[[#This Row],[Matricule]]),"",VLOOKUP(Tableau517[[#This Row],[Matricule]],#REF!,2,FALSE))</f>
        <v/>
      </c>
      <c r="C547" s="11" t="str">
        <f>IF(ISBLANK(Tableau517[[#This Row],[Matricule]]),"",VLOOKUP(Tableau517[[#This Row],[Matricule]],#REF!,3,FALSE))</f>
        <v/>
      </c>
      <c r="D547" s="11" t="str">
        <f>CONCATENATE(Tableau517[[#This Row],[Semaine]],Tableau517[[#This Row],[Matricule]])</f>
        <v/>
      </c>
      <c r="H547" s="8"/>
      <c r="I547" s="8"/>
      <c r="J547" s="8"/>
      <c r="K547" s="8"/>
      <c r="L547" s="8"/>
      <c r="M547" s="8"/>
      <c r="N547" s="8"/>
      <c r="O547" s="14">
        <f>COUNTIF(Tableau517[[#This Row],[Lundi]:[Dimanche]],"&gt;0")</f>
        <v>0</v>
      </c>
      <c r="P547" s="14">
        <f>SUM(Tableau517[[#This Row],[Lundi]:[Dimanche]])</f>
        <v>0</v>
      </c>
      <c r="Q547" s="14">
        <f>COUNTIF(Tableau517[[#This Row],[Lundi]:[Dimanche]],"&gt;=100")*1000</f>
        <v>0</v>
      </c>
      <c r="R547" s="14">
        <f t="shared" si="16"/>
        <v>0</v>
      </c>
      <c r="S547" s="14">
        <f t="shared" si="17"/>
        <v>0</v>
      </c>
      <c r="T547" s="15" t="str">
        <f>IF(Tableau517[[#This Row],[Matricule]]&gt;1,IF(COUNTIF(Tableau517[DateMatricule],Tableau517[[#This Row],[DateMatricule]])&gt;1,"Doublon",""),"")</f>
        <v/>
      </c>
    </row>
    <row r="548" spans="1:20" x14ac:dyDescent="0.25">
      <c r="A548" s="11" t="str">
        <f>IF(Tableau517[[#This Row],[Semaine]]="","",VLOOKUP(Tableau517[[#This Row],[Semaine]],Listes!$A:$B,2,FALSE))</f>
        <v/>
      </c>
      <c r="B548" s="11" t="str">
        <f>IF(ISBLANK(Tableau517[[#This Row],[Matricule]]),"",VLOOKUP(Tableau517[[#This Row],[Matricule]],#REF!,2,FALSE))</f>
        <v/>
      </c>
      <c r="C548" s="11" t="str">
        <f>IF(ISBLANK(Tableau517[[#This Row],[Matricule]]),"",VLOOKUP(Tableau517[[#This Row],[Matricule]],#REF!,3,FALSE))</f>
        <v/>
      </c>
      <c r="D548" s="11" t="str">
        <f>CONCATENATE(Tableau517[[#This Row],[Semaine]],Tableau517[[#This Row],[Matricule]])</f>
        <v/>
      </c>
      <c r="H548" s="8"/>
      <c r="I548" s="8"/>
      <c r="J548" s="8"/>
      <c r="K548" s="8"/>
      <c r="L548" s="8"/>
      <c r="M548" s="8"/>
      <c r="N548" s="8"/>
      <c r="O548" s="14">
        <f>COUNTIF(Tableau517[[#This Row],[Lundi]:[Dimanche]],"&gt;0")</f>
        <v>0</v>
      </c>
      <c r="P548" s="14">
        <f>SUM(Tableau517[[#This Row],[Lundi]:[Dimanche]])</f>
        <v>0</v>
      </c>
      <c r="Q548" s="14">
        <f>COUNTIF(Tableau517[[#This Row],[Lundi]:[Dimanche]],"&gt;=100")*1000</f>
        <v>0</v>
      </c>
      <c r="R548" s="14">
        <f t="shared" si="16"/>
        <v>0</v>
      </c>
      <c r="S548" s="14">
        <f t="shared" si="17"/>
        <v>0</v>
      </c>
      <c r="T548" s="15" t="str">
        <f>IF(Tableau517[[#This Row],[Matricule]]&gt;1,IF(COUNTIF(Tableau517[DateMatricule],Tableau517[[#This Row],[DateMatricule]])&gt;1,"Doublon",""),"")</f>
        <v/>
      </c>
    </row>
    <row r="549" spans="1:20" x14ac:dyDescent="0.25">
      <c r="A549" s="11" t="str">
        <f>IF(Tableau517[[#This Row],[Semaine]]="","",VLOOKUP(Tableau517[[#This Row],[Semaine]],Listes!$A:$B,2,FALSE))</f>
        <v/>
      </c>
      <c r="B549" s="11" t="str">
        <f>IF(ISBLANK(Tableau517[[#This Row],[Matricule]]),"",VLOOKUP(Tableau517[[#This Row],[Matricule]],#REF!,2,FALSE))</f>
        <v/>
      </c>
      <c r="C549" s="11" t="str">
        <f>IF(ISBLANK(Tableau517[[#This Row],[Matricule]]),"",VLOOKUP(Tableau517[[#This Row],[Matricule]],#REF!,3,FALSE))</f>
        <v/>
      </c>
      <c r="D549" s="11" t="str">
        <f>CONCATENATE(Tableau517[[#This Row],[Semaine]],Tableau517[[#This Row],[Matricule]])</f>
        <v/>
      </c>
      <c r="H549" s="8"/>
      <c r="I549" s="8"/>
      <c r="J549" s="8"/>
      <c r="K549" s="8"/>
      <c r="L549" s="8"/>
      <c r="M549" s="8"/>
      <c r="N549" s="8"/>
      <c r="O549" s="14">
        <f>COUNTIF(Tableau517[[#This Row],[Lundi]:[Dimanche]],"&gt;0")</f>
        <v>0</v>
      </c>
      <c r="P549" s="14">
        <f>SUM(Tableau517[[#This Row],[Lundi]:[Dimanche]])</f>
        <v>0</v>
      </c>
      <c r="Q549" s="14">
        <f>COUNTIF(Tableau517[[#This Row],[Lundi]:[Dimanche]],"&gt;=100")*1000</f>
        <v>0</v>
      </c>
      <c r="R549" s="14">
        <f t="shared" si="16"/>
        <v>0</v>
      </c>
      <c r="S549" s="14">
        <f t="shared" si="17"/>
        <v>0</v>
      </c>
      <c r="T549" s="15" t="str">
        <f>IF(Tableau517[[#This Row],[Matricule]]&gt;1,IF(COUNTIF(Tableau517[DateMatricule],Tableau517[[#This Row],[DateMatricule]])&gt;1,"Doublon",""),"")</f>
        <v/>
      </c>
    </row>
    <row r="550" spans="1:20" x14ac:dyDescent="0.25">
      <c r="A550" s="11" t="str">
        <f>IF(Tableau517[[#This Row],[Semaine]]="","",VLOOKUP(Tableau517[[#This Row],[Semaine]],Listes!$A:$B,2,FALSE))</f>
        <v/>
      </c>
      <c r="B550" s="11" t="str">
        <f>IF(ISBLANK(Tableau517[[#This Row],[Matricule]]),"",VLOOKUP(Tableau517[[#This Row],[Matricule]],#REF!,2,FALSE))</f>
        <v/>
      </c>
      <c r="C550" s="11" t="str">
        <f>IF(ISBLANK(Tableau517[[#This Row],[Matricule]]),"",VLOOKUP(Tableau517[[#This Row],[Matricule]],#REF!,3,FALSE))</f>
        <v/>
      </c>
      <c r="D550" s="11" t="str">
        <f>CONCATENATE(Tableau517[[#This Row],[Semaine]],Tableau517[[#This Row],[Matricule]])</f>
        <v/>
      </c>
      <c r="H550" s="8"/>
      <c r="I550" s="8"/>
      <c r="J550" s="8"/>
      <c r="K550" s="8"/>
      <c r="L550" s="8"/>
      <c r="M550" s="8"/>
      <c r="N550" s="8"/>
      <c r="O550" s="14">
        <f>COUNTIF(Tableau517[[#This Row],[Lundi]:[Dimanche]],"&gt;0")</f>
        <v>0</v>
      </c>
      <c r="P550" s="14">
        <f>SUM(Tableau517[[#This Row],[Lundi]:[Dimanche]])</f>
        <v>0</v>
      </c>
      <c r="Q550" s="14">
        <f>COUNTIF(Tableau517[[#This Row],[Lundi]:[Dimanche]],"&gt;=100")*1000</f>
        <v>0</v>
      </c>
      <c r="R550" s="14">
        <f t="shared" si="16"/>
        <v>0</v>
      </c>
      <c r="S550" s="14">
        <f t="shared" si="17"/>
        <v>0</v>
      </c>
      <c r="T550" s="15" t="str">
        <f>IF(Tableau517[[#This Row],[Matricule]]&gt;1,IF(COUNTIF(Tableau517[DateMatricule],Tableau517[[#This Row],[DateMatricule]])&gt;1,"Doublon",""),"")</f>
        <v/>
      </c>
    </row>
    <row r="551" spans="1:20" x14ac:dyDescent="0.25">
      <c r="A551" s="11" t="str">
        <f>IF(Tableau517[[#This Row],[Semaine]]="","",VLOOKUP(Tableau517[[#This Row],[Semaine]],Listes!$A:$B,2,FALSE))</f>
        <v/>
      </c>
      <c r="B551" s="11" t="str">
        <f>IF(ISBLANK(Tableau517[[#This Row],[Matricule]]),"",VLOOKUP(Tableau517[[#This Row],[Matricule]],#REF!,2,FALSE))</f>
        <v/>
      </c>
      <c r="C551" s="11" t="str">
        <f>IF(ISBLANK(Tableau517[[#This Row],[Matricule]]),"",VLOOKUP(Tableau517[[#This Row],[Matricule]],#REF!,3,FALSE))</f>
        <v/>
      </c>
      <c r="D551" s="11" t="str">
        <f>CONCATENATE(Tableau517[[#This Row],[Semaine]],Tableau517[[#This Row],[Matricule]])</f>
        <v/>
      </c>
      <c r="H551" s="8"/>
      <c r="I551" s="8"/>
      <c r="J551" s="8"/>
      <c r="K551" s="8"/>
      <c r="L551" s="8"/>
      <c r="M551" s="8"/>
      <c r="N551" s="8"/>
      <c r="O551" s="14">
        <f>COUNTIF(Tableau517[[#This Row],[Lundi]:[Dimanche]],"&gt;0")</f>
        <v>0</v>
      </c>
      <c r="P551" s="14">
        <f>SUM(Tableau517[[#This Row],[Lundi]:[Dimanche]])</f>
        <v>0</v>
      </c>
      <c r="Q551" s="14">
        <f>COUNTIF(Tableau517[[#This Row],[Lundi]:[Dimanche]],"&gt;=100")*1000</f>
        <v>0</v>
      </c>
      <c r="R551" s="14">
        <f t="shared" si="16"/>
        <v>0</v>
      </c>
      <c r="S551" s="14">
        <f t="shared" si="17"/>
        <v>0</v>
      </c>
      <c r="T551" s="15" t="str">
        <f>IF(Tableau517[[#This Row],[Matricule]]&gt;1,IF(COUNTIF(Tableau517[DateMatricule],Tableau517[[#This Row],[DateMatricule]])&gt;1,"Doublon",""),"")</f>
        <v/>
      </c>
    </row>
    <row r="552" spans="1:20" x14ac:dyDescent="0.25">
      <c r="A552" s="11" t="str">
        <f>IF(Tableau517[[#This Row],[Semaine]]="","",VLOOKUP(Tableau517[[#This Row],[Semaine]],Listes!$A:$B,2,FALSE))</f>
        <v/>
      </c>
      <c r="B552" s="11" t="str">
        <f>IF(ISBLANK(Tableau517[[#This Row],[Matricule]]),"",VLOOKUP(Tableau517[[#This Row],[Matricule]],#REF!,2,FALSE))</f>
        <v/>
      </c>
      <c r="C552" s="11" t="str">
        <f>IF(ISBLANK(Tableau517[[#This Row],[Matricule]]),"",VLOOKUP(Tableau517[[#This Row],[Matricule]],#REF!,3,FALSE))</f>
        <v/>
      </c>
      <c r="D552" s="11" t="str">
        <f>CONCATENATE(Tableau517[[#This Row],[Semaine]],Tableau517[[#This Row],[Matricule]])</f>
        <v/>
      </c>
      <c r="H552" s="8"/>
      <c r="I552" s="8"/>
      <c r="J552" s="8"/>
      <c r="K552" s="8"/>
      <c r="L552" s="8"/>
      <c r="M552" s="8"/>
      <c r="N552" s="8"/>
      <c r="O552" s="14">
        <f>COUNTIF(Tableau517[[#This Row],[Lundi]:[Dimanche]],"&gt;0")</f>
        <v>0</v>
      </c>
      <c r="P552" s="14">
        <f>SUM(Tableau517[[#This Row],[Lundi]:[Dimanche]])</f>
        <v>0</v>
      </c>
      <c r="Q552" s="14">
        <f>COUNTIF(Tableau517[[#This Row],[Lundi]:[Dimanche]],"&gt;=100")*1000</f>
        <v>0</v>
      </c>
      <c r="R552" s="14">
        <f t="shared" si="16"/>
        <v>0</v>
      </c>
      <c r="S552" s="14">
        <f t="shared" si="17"/>
        <v>0</v>
      </c>
      <c r="T552" s="15" t="str">
        <f>IF(Tableau517[[#This Row],[Matricule]]&gt;1,IF(COUNTIF(Tableau517[DateMatricule],Tableau517[[#This Row],[DateMatricule]])&gt;1,"Doublon",""),"")</f>
        <v/>
      </c>
    </row>
    <row r="553" spans="1:20" x14ac:dyDescent="0.25">
      <c r="A553" s="11" t="str">
        <f>IF(Tableau517[[#This Row],[Semaine]]="","",VLOOKUP(Tableau517[[#This Row],[Semaine]],Listes!$A:$B,2,FALSE))</f>
        <v/>
      </c>
      <c r="B553" s="11" t="str">
        <f>IF(ISBLANK(Tableau517[[#This Row],[Matricule]]),"",VLOOKUP(Tableau517[[#This Row],[Matricule]],#REF!,2,FALSE))</f>
        <v/>
      </c>
      <c r="C553" s="11" t="str">
        <f>IF(ISBLANK(Tableau517[[#This Row],[Matricule]]),"",VLOOKUP(Tableau517[[#This Row],[Matricule]],#REF!,3,FALSE))</f>
        <v/>
      </c>
      <c r="D553" s="11" t="str">
        <f>CONCATENATE(Tableau517[[#This Row],[Semaine]],Tableau517[[#This Row],[Matricule]])</f>
        <v/>
      </c>
      <c r="H553" s="8"/>
      <c r="I553" s="8"/>
      <c r="J553" s="8"/>
      <c r="K553" s="8"/>
      <c r="L553" s="8"/>
      <c r="M553" s="8"/>
      <c r="N553" s="8"/>
      <c r="O553" s="14">
        <f>COUNTIF(Tableau517[[#This Row],[Lundi]:[Dimanche]],"&gt;0")</f>
        <v>0</v>
      </c>
      <c r="P553" s="14">
        <f>SUM(Tableau517[[#This Row],[Lundi]:[Dimanche]])</f>
        <v>0</v>
      </c>
      <c r="Q553" s="14">
        <f>COUNTIF(Tableau517[[#This Row],[Lundi]:[Dimanche]],"&gt;=100")*1000</f>
        <v>0</v>
      </c>
      <c r="R553" s="14">
        <f t="shared" si="16"/>
        <v>0</v>
      </c>
      <c r="S553" s="14">
        <f t="shared" si="17"/>
        <v>0</v>
      </c>
      <c r="T553" s="15" t="str">
        <f>IF(Tableau517[[#This Row],[Matricule]]&gt;1,IF(COUNTIF(Tableau517[DateMatricule],Tableau517[[#This Row],[DateMatricule]])&gt;1,"Doublon",""),"")</f>
        <v/>
      </c>
    </row>
    <row r="554" spans="1:20" x14ac:dyDescent="0.25">
      <c r="A554" s="11" t="str">
        <f>IF(Tableau517[[#This Row],[Semaine]]="","",VLOOKUP(Tableau517[[#This Row],[Semaine]],Listes!$A:$B,2,FALSE))</f>
        <v/>
      </c>
      <c r="B554" s="11" t="str">
        <f>IF(ISBLANK(Tableau517[[#This Row],[Matricule]]),"",VLOOKUP(Tableau517[[#This Row],[Matricule]],#REF!,2,FALSE))</f>
        <v/>
      </c>
      <c r="C554" s="11" t="str">
        <f>IF(ISBLANK(Tableau517[[#This Row],[Matricule]]),"",VLOOKUP(Tableau517[[#This Row],[Matricule]],#REF!,3,FALSE))</f>
        <v/>
      </c>
      <c r="D554" s="11" t="str">
        <f>CONCATENATE(Tableau517[[#This Row],[Semaine]],Tableau517[[#This Row],[Matricule]])</f>
        <v/>
      </c>
      <c r="H554" s="8"/>
      <c r="I554" s="8"/>
      <c r="J554" s="8"/>
      <c r="K554" s="8"/>
      <c r="L554" s="8"/>
      <c r="M554" s="8"/>
      <c r="N554" s="8"/>
      <c r="O554" s="14">
        <f>COUNTIF(Tableau517[[#This Row],[Lundi]:[Dimanche]],"&gt;0")</f>
        <v>0</v>
      </c>
      <c r="P554" s="14">
        <f>SUM(Tableau517[[#This Row],[Lundi]:[Dimanche]])</f>
        <v>0</v>
      </c>
      <c r="Q554" s="14">
        <f>COUNTIF(Tableau517[[#This Row],[Lundi]:[Dimanche]],"&gt;=100")*1000</f>
        <v>0</v>
      </c>
      <c r="R554" s="14">
        <f t="shared" si="16"/>
        <v>0</v>
      </c>
      <c r="S554" s="14">
        <f t="shared" si="17"/>
        <v>0</v>
      </c>
      <c r="T554" s="15" t="str">
        <f>IF(Tableau517[[#This Row],[Matricule]]&gt;1,IF(COUNTIF(Tableau517[DateMatricule],Tableau517[[#This Row],[DateMatricule]])&gt;1,"Doublon",""),"")</f>
        <v/>
      </c>
    </row>
    <row r="555" spans="1:20" x14ac:dyDescent="0.25">
      <c r="A555" s="11" t="str">
        <f>IF(Tableau517[[#This Row],[Semaine]]="","",VLOOKUP(Tableau517[[#This Row],[Semaine]],Listes!$A:$B,2,FALSE))</f>
        <v/>
      </c>
      <c r="B555" s="11" t="str">
        <f>IF(ISBLANK(Tableau517[[#This Row],[Matricule]]),"",VLOOKUP(Tableau517[[#This Row],[Matricule]],#REF!,2,FALSE))</f>
        <v/>
      </c>
      <c r="C555" s="11" t="str">
        <f>IF(ISBLANK(Tableau517[[#This Row],[Matricule]]),"",VLOOKUP(Tableau517[[#This Row],[Matricule]],#REF!,3,FALSE))</f>
        <v/>
      </c>
      <c r="D555" s="11" t="str">
        <f>CONCATENATE(Tableau517[[#This Row],[Semaine]],Tableau517[[#This Row],[Matricule]])</f>
        <v/>
      </c>
      <c r="H555" s="8"/>
      <c r="I555" s="8"/>
      <c r="J555" s="8"/>
      <c r="K555" s="8"/>
      <c r="L555" s="8"/>
      <c r="M555" s="8"/>
      <c r="N555" s="8"/>
      <c r="O555" s="14">
        <f>COUNTIF(Tableau517[[#This Row],[Lundi]:[Dimanche]],"&gt;0")</f>
        <v>0</v>
      </c>
      <c r="P555" s="14">
        <f>SUM(Tableau517[[#This Row],[Lundi]:[Dimanche]])</f>
        <v>0</v>
      </c>
      <c r="Q555" s="14">
        <f>COUNTIF(Tableau517[[#This Row],[Lundi]:[Dimanche]],"&gt;=100")*1000</f>
        <v>0</v>
      </c>
      <c r="R555" s="14">
        <f t="shared" si="16"/>
        <v>0</v>
      </c>
      <c r="S555" s="14">
        <f t="shared" si="17"/>
        <v>0</v>
      </c>
      <c r="T555" s="15" t="str">
        <f>IF(Tableau517[[#This Row],[Matricule]]&gt;1,IF(COUNTIF(Tableau517[DateMatricule],Tableau517[[#This Row],[DateMatricule]])&gt;1,"Doublon",""),"")</f>
        <v/>
      </c>
    </row>
    <row r="556" spans="1:20" x14ac:dyDescent="0.25">
      <c r="A556" s="11" t="str">
        <f>IF(Tableau517[[#This Row],[Semaine]]="","",VLOOKUP(Tableau517[[#This Row],[Semaine]],Listes!$A:$B,2,FALSE))</f>
        <v/>
      </c>
      <c r="B556" s="11" t="str">
        <f>IF(ISBLANK(Tableau517[[#This Row],[Matricule]]),"",VLOOKUP(Tableau517[[#This Row],[Matricule]],#REF!,2,FALSE))</f>
        <v/>
      </c>
      <c r="C556" s="11" t="str">
        <f>IF(ISBLANK(Tableau517[[#This Row],[Matricule]]),"",VLOOKUP(Tableau517[[#This Row],[Matricule]],#REF!,3,FALSE))</f>
        <v/>
      </c>
      <c r="D556" s="11" t="str">
        <f>CONCATENATE(Tableau517[[#This Row],[Semaine]],Tableau517[[#This Row],[Matricule]])</f>
        <v/>
      </c>
      <c r="H556" s="8"/>
      <c r="I556" s="8"/>
      <c r="J556" s="8"/>
      <c r="K556" s="8"/>
      <c r="L556" s="8"/>
      <c r="M556" s="8"/>
      <c r="N556" s="8"/>
      <c r="O556" s="14">
        <f>COUNTIF(Tableau517[[#This Row],[Lundi]:[Dimanche]],"&gt;0")</f>
        <v>0</v>
      </c>
      <c r="P556" s="14">
        <f>SUM(Tableau517[[#This Row],[Lundi]:[Dimanche]])</f>
        <v>0</v>
      </c>
      <c r="Q556" s="14">
        <f>COUNTIF(Tableau517[[#This Row],[Lundi]:[Dimanche]],"&gt;=100")*1000</f>
        <v>0</v>
      </c>
      <c r="R556" s="14">
        <f t="shared" si="16"/>
        <v>0</v>
      </c>
      <c r="S556" s="14">
        <f t="shared" si="17"/>
        <v>0</v>
      </c>
      <c r="T556" s="15" t="str">
        <f>IF(Tableau517[[#This Row],[Matricule]]&gt;1,IF(COUNTIF(Tableau517[DateMatricule],Tableau517[[#This Row],[DateMatricule]])&gt;1,"Doublon",""),"")</f>
        <v/>
      </c>
    </row>
    <row r="557" spans="1:20" x14ac:dyDescent="0.25">
      <c r="A557" s="11" t="str">
        <f>IF(Tableau517[[#This Row],[Semaine]]="","",VLOOKUP(Tableau517[[#This Row],[Semaine]],Listes!$A:$B,2,FALSE))</f>
        <v/>
      </c>
      <c r="B557" s="11" t="str">
        <f>IF(ISBLANK(Tableau517[[#This Row],[Matricule]]),"",VLOOKUP(Tableau517[[#This Row],[Matricule]],#REF!,2,FALSE))</f>
        <v/>
      </c>
      <c r="C557" s="11" t="str">
        <f>IF(ISBLANK(Tableau517[[#This Row],[Matricule]]),"",VLOOKUP(Tableau517[[#This Row],[Matricule]],#REF!,3,FALSE))</f>
        <v/>
      </c>
      <c r="D557" s="11" t="str">
        <f>CONCATENATE(Tableau517[[#This Row],[Semaine]],Tableau517[[#This Row],[Matricule]])</f>
        <v/>
      </c>
      <c r="H557" s="8"/>
      <c r="I557" s="8"/>
      <c r="J557" s="8"/>
      <c r="K557" s="8"/>
      <c r="L557" s="8"/>
      <c r="M557" s="8"/>
      <c r="N557" s="8"/>
      <c r="O557" s="14">
        <f>COUNTIF(Tableau517[[#This Row],[Lundi]:[Dimanche]],"&gt;0")</f>
        <v>0</v>
      </c>
      <c r="P557" s="14">
        <f>SUM(Tableau517[[#This Row],[Lundi]:[Dimanche]])</f>
        <v>0</v>
      </c>
      <c r="Q557" s="14">
        <f>COUNTIF(Tableau517[[#This Row],[Lundi]:[Dimanche]],"&gt;=100")*1000</f>
        <v>0</v>
      </c>
      <c r="R557" s="14">
        <f t="shared" si="16"/>
        <v>0</v>
      </c>
      <c r="S557" s="14">
        <f t="shared" si="17"/>
        <v>0</v>
      </c>
      <c r="T557" s="15" t="str">
        <f>IF(Tableau517[[#This Row],[Matricule]]&gt;1,IF(COUNTIF(Tableau517[DateMatricule],Tableau517[[#This Row],[DateMatricule]])&gt;1,"Doublon",""),"")</f>
        <v/>
      </c>
    </row>
    <row r="558" spans="1:20" x14ac:dyDescent="0.25">
      <c r="A558" s="11" t="str">
        <f>IF(Tableau517[[#This Row],[Semaine]]="","",VLOOKUP(Tableau517[[#This Row],[Semaine]],Listes!$A:$B,2,FALSE))</f>
        <v/>
      </c>
      <c r="B558" s="11" t="str">
        <f>IF(ISBLANK(Tableau517[[#This Row],[Matricule]]),"",VLOOKUP(Tableau517[[#This Row],[Matricule]],#REF!,2,FALSE))</f>
        <v/>
      </c>
      <c r="C558" s="11" t="str">
        <f>IF(ISBLANK(Tableau517[[#This Row],[Matricule]]),"",VLOOKUP(Tableau517[[#This Row],[Matricule]],#REF!,3,FALSE))</f>
        <v/>
      </c>
      <c r="D558" s="11" t="str">
        <f>CONCATENATE(Tableau517[[#This Row],[Semaine]],Tableau517[[#This Row],[Matricule]])</f>
        <v/>
      </c>
      <c r="H558" s="8"/>
      <c r="I558" s="8"/>
      <c r="J558" s="8"/>
      <c r="K558" s="8"/>
      <c r="L558" s="8"/>
      <c r="M558" s="8"/>
      <c r="N558" s="8"/>
      <c r="O558" s="14">
        <f>COUNTIF(Tableau517[[#This Row],[Lundi]:[Dimanche]],"&gt;0")</f>
        <v>0</v>
      </c>
      <c r="P558" s="14">
        <f>SUM(Tableau517[[#This Row],[Lundi]:[Dimanche]])</f>
        <v>0</v>
      </c>
      <c r="Q558" s="14">
        <f>COUNTIF(Tableau517[[#This Row],[Lundi]:[Dimanche]],"&gt;=100")*1000</f>
        <v>0</v>
      </c>
      <c r="R558" s="14">
        <f t="shared" si="16"/>
        <v>0</v>
      </c>
      <c r="S558" s="14">
        <f t="shared" si="17"/>
        <v>0</v>
      </c>
      <c r="T558" s="15" t="str">
        <f>IF(Tableau517[[#This Row],[Matricule]]&gt;1,IF(COUNTIF(Tableau517[DateMatricule],Tableau517[[#This Row],[DateMatricule]])&gt;1,"Doublon",""),"")</f>
        <v/>
      </c>
    </row>
    <row r="559" spans="1:20" x14ac:dyDescent="0.25">
      <c r="A559" s="11" t="str">
        <f>IF(Tableau517[[#This Row],[Semaine]]="","",VLOOKUP(Tableau517[[#This Row],[Semaine]],Listes!$A:$B,2,FALSE))</f>
        <v/>
      </c>
      <c r="B559" s="11" t="str">
        <f>IF(ISBLANK(Tableau517[[#This Row],[Matricule]]),"",VLOOKUP(Tableau517[[#This Row],[Matricule]],#REF!,2,FALSE))</f>
        <v/>
      </c>
      <c r="C559" s="11" t="str">
        <f>IF(ISBLANK(Tableau517[[#This Row],[Matricule]]),"",VLOOKUP(Tableau517[[#This Row],[Matricule]],#REF!,3,FALSE))</f>
        <v/>
      </c>
      <c r="D559" s="11" t="str">
        <f>CONCATENATE(Tableau517[[#This Row],[Semaine]],Tableau517[[#This Row],[Matricule]])</f>
        <v/>
      </c>
      <c r="H559" s="8"/>
      <c r="I559" s="8"/>
      <c r="J559" s="8"/>
      <c r="K559" s="8"/>
      <c r="L559" s="8"/>
      <c r="M559" s="8"/>
      <c r="N559" s="8"/>
      <c r="O559" s="14">
        <f>COUNTIF(Tableau517[[#This Row],[Lundi]:[Dimanche]],"&gt;0")</f>
        <v>0</v>
      </c>
      <c r="P559" s="14">
        <f>SUM(Tableau517[[#This Row],[Lundi]:[Dimanche]])</f>
        <v>0</v>
      </c>
      <c r="Q559" s="14">
        <f>COUNTIF(Tableau517[[#This Row],[Lundi]:[Dimanche]],"&gt;=100")*1000</f>
        <v>0</v>
      </c>
      <c r="R559" s="14">
        <f t="shared" si="16"/>
        <v>0</v>
      </c>
      <c r="S559" s="14">
        <f t="shared" si="17"/>
        <v>0</v>
      </c>
      <c r="T559" s="15" t="str">
        <f>IF(Tableau517[[#This Row],[Matricule]]&gt;1,IF(COUNTIF(Tableau517[DateMatricule],Tableau517[[#This Row],[DateMatricule]])&gt;1,"Doublon",""),"")</f>
        <v/>
      </c>
    </row>
    <row r="560" spans="1:20" x14ac:dyDescent="0.25">
      <c r="A560" s="11" t="str">
        <f>IF(Tableau517[[#This Row],[Semaine]]="","",VLOOKUP(Tableau517[[#This Row],[Semaine]],Listes!$A:$B,2,FALSE))</f>
        <v/>
      </c>
      <c r="B560" s="11" t="str">
        <f>IF(ISBLANK(Tableau517[[#This Row],[Matricule]]),"",VLOOKUP(Tableau517[[#This Row],[Matricule]],#REF!,2,FALSE))</f>
        <v/>
      </c>
      <c r="C560" s="11" t="str">
        <f>IF(ISBLANK(Tableau517[[#This Row],[Matricule]]),"",VLOOKUP(Tableau517[[#This Row],[Matricule]],#REF!,3,FALSE))</f>
        <v/>
      </c>
      <c r="D560" s="11" t="str">
        <f>CONCATENATE(Tableau517[[#This Row],[Semaine]],Tableau517[[#This Row],[Matricule]])</f>
        <v/>
      </c>
      <c r="H560" s="8"/>
      <c r="I560" s="8"/>
      <c r="J560" s="8"/>
      <c r="K560" s="8"/>
      <c r="L560" s="8"/>
      <c r="M560" s="8"/>
      <c r="N560" s="8"/>
      <c r="O560" s="14">
        <f>COUNTIF(Tableau517[[#This Row],[Lundi]:[Dimanche]],"&gt;0")</f>
        <v>0</v>
      </c>
      <c r="P560" s="14">
        <f>SUM(Tableau517[[#This Row],[Lundi]:[Dimanche]])</f>
        <v>0</v>
      </c>
      <c r="Q560" s="14">
        <f>COUNTIF(Tableau517[[#This Row],[Lundi]:[Dimanche]],"&gt;=100")*1000</f>
        <v>0</v>
      </c>
      <c r="R560" s="14">
        <f t="shared" si="16"/>
        <v>0</v>
      </c>
      <c r="S560" s="14">
        <f t="shared" si="17"/>
        <v>0</v>
      </c>
      <c r="T560" s="15" t="str">
        <f>IF(Tableau517[[#This Row],[Matricule]]&gt;1,IF(COUNTIF(Tableau517[DateMatricule],Tableau517[[#This Row],[DateMatricule]])&gt;1,"Doublon",""),"")</f>
        <v/>
      </c>
    </row>
    <row r="561" spans="1:20" x14ac:dyDescent="0.25">
      <c r="A561" s="11" t="str">
        <f>IF(Tableau517[[#This Row],[Semaine]]="","",VLOOKUP(Tableau517[[#This Row],[Semaine]],Listes!$A:$B,2,FALSE))</f>
        <v/>
      </c>
      <c r="B561" s="11" t="str">
        <f>IF(ISBLANK(Tableau517[[#This Row],[Matricule]]),"",VLOOKUP(Tableau517[[#This Row],[Matricule]],#REF!,2,FALSE))</f>
        <v/>
      </c>
      <c r="C561" s="11" t="str">
        <f>IF(ISBLANK(Tableau517[[#This Row],[Matricule]]),"",VLOOKUP(Tableau517[[#This Row],[Matricule]],#REF!,3,FALSE))</f>
        <v/>
      </c>
      <c r="D561" s="11" t="str">
        <f>CONCATENATE(Tableau517[[#This Row],[Semaine]],Tableau517[[#This Row],[Matricule]])</f>
        <v/>
      </c>
      <c r="H561" s="8"/>
      <c r="I561" s="8"/>
      <c r="J561" s="8"/>
      <c r="K561" s="8"/>
      <c r="L561" s="8"/>
      <c r="M561" s="8"/>
      <c r="N561" s="8"/>
      <c r="O561" s="14">
        <f>COUNTIF(Tableau517[[#This Row],[Lundi]:[Dimanche]],"&gt;0")</f>
        <v>0</v>
      </c>
      <c r="P561" s="14">
        <f>SUM(Tableau517[[#This Row],[Lundi]:[Dimanche]])</f>
        <v>0</v>
      </c>
      <c r="Q561" s="14">
        <f>COUNTIF(Tableau517[[#This Row],[Lundi]:[Dimanche]],"&gt;=100")*1000</f>
        <v>0</v>
      </c>
      <c r="R561" s="14">
        <f t="shared" si="16"/>
        <v>0</v>
      </c>
      <c r="S561" s="14">
        <f t="shared" si="17"/>
        <v>0</v>
      </c>
      <c r="T561" s="15" t="str">
        <f>IF(Tableau517[[#This Row],[Matricule]]&gt;1,IF(COUNTIF(Tableau517[DateMatricule],Tableau517[[#This Row],[DateMatricule]])&gt;1,"Doublon",""),"")</f>
        <v/>
      </c>
    </row>
    <row r="562" spans="1:20" x14ac:dyDescent="0.25">
      <c r="A562" s="11" t="str">
        <f>IF(Tableau517[[#This Row],[Semaine]]="","",VLOOKUP(Tableau517[[#This Row],[Semaine]],Listes!$A:$B,2,FALSE))</f>
        <v/>
      </c>
      <c r="B562" s="11" t="str">
        <f>IF(ISBLANK(Tableau517[[#This Row],[Matricule]]),"",VLOOKUP(Tableau517[[#This Row],[Matricule]],#REF!,2,FALSE))</f>
        <v/>
      </c>
      <c r="C562" s="11" t="str">
        <f>IF(ISBLANK(Tableau517[[#This Row],[Matricule]]),"",VLOOKUP(Tableau517[[#This Row],[Matricule]],#REF!,3,FALSE))</f>
        <v/>
      </c>
      <c r="D562" s="11" t="str">
        <f>CONCATENATE(Tableau517[[#This Row],[Semaine]],Tableau517[[#This Row],[Matricule]])</f>
        <v/>
      </c>
      <c r="H562" s="8"/>
      <c r="I562" s="8"/>
      <c r="J562" s="8"/>
      <c r="K562" s="8"/>
      <c r="L562" s="8"/>
      <c r="M562" s="8"/>
      <c r="N562" s="8"/>
      <c r="O562" s="14">
        <f>COUNTIF(Tableau517[[#This Row],[Lundi]:[Dimanche]],"&gt;0")</f>
        <v>0</v>
      </c>
      <c r="P562" s="14">
        <f>SUM(Tableau517[[#This Row],[Lundi]:[Dimanche]])</f>
        <v>0</v>
      </c>
      <c r="Q562" s="14">
        <f>COUNTIF(Tableau517[[#This Row],[Lundi]:[Dimanche]],"&gt;=100")*1000</f>
        <v>0</v>
      </c>
      <c r="R562" s="14">
        <f t="shared" si="16"/>
        <v>0</v>
      </c>
      <c r="S562" s="14">
        <f t="shared" si="17"/>
        <v>0</v>
      </c>
      <c r="T562" s="15" t="str">
        <f>IF(Tableau517[[#This Row],[Matricule]]&gt;1,IF(COUNTIF(Tableau517[DateMatricule],Tableau517[[#This Row],[DateMatricule]])&gt;1,"Doublon",""),"")</f>
        <v/>
      </c>
    </row>
    <row r="563" spans="1:20" x14ac:dyDescent="0.25">
      <c r="A563" s="11" t="str">
        <f>IF(Tableau517[[#This Row],[Semaine]]="","",VLOOKUP(Tableau517[[#This Row],[Semaine]],Listes!$A:$B,2,FALSE))</f>
        <v/>
      </c>
      <c r="B563" s="11" t="str">
        <f>IF(ISBLANK(Tableau517[[#This Row],[Matricule]]),"",VLOOKUP(Tableau517[[#This Row],[Matricule]],#REF!,2,FALSE))</f>
        <v/>
      </c>
      <c r="C563" s="11" t="str">
        <f>IF(ISBLANK(Tableau517[[#This Row],[Matricule]]),"",VLOOKUP(Tableau517[[#This Row],[Matricule]],#REF!,3,FALSE))</f>
        <v/>
      </c>
      <c r="D563" s="11" t="str">
        <f>CONCATENATE(Tableau517[[#This Row],[Semaine]],Tableau517[[#This Row],[Matricule]])</f>
        <v/>
      </c>
      <c r="H563" s="8"/>
      <c r="I563" s="8"/>
      <c r="J563" s="8"/>
      <c r="K563" s="8"/>
      <c r="L563" s="8"/>
      <c r="M563" s="8"/>
      <c r="N563" s="8"/>
      <c r="O563" s="14">
        <f>COUNTIF(Tableau517[[#This Row],[Lundi]:[Dimanche]],"&gt;0")</f>
        <v>0</v>
      </c>
      <c r="P563" s="14">
        <f>SUM(Tableau517[[#This Row],[Lundi]:[Dimanche]])</f>
        <v>0</v>
      </c>
      <c r="Q563" s="14">
        <f>COUNTIF(Tableau517[[#This Row],[Lundi]:[Dimanche]],"&gt;=100")*1000</f>
        <v>0</v>
      </c>
      <c r="R563" s="14">
        <f t="shared" si="16"/>
        <v>0</v>
      </c>
      <c r="S563" s="14">
        <f t="shared" si="17"/>
        <v>0</v>
      </c>
      <c r="T563" s="15" t="str">
        <f>IF(Tableau517[[#This Row],[Matricule]]&gt;1,IF(COUNTIF(Tableau517[DateMatricule],Tableau517[[#This Row],[DateMatricule]])&gt;1,"Doublon",""),"")</f>
        <v/>
      </c>
    </row>
    <row r="564" spans="1:20" x14ac:dyDescent="0.25">
      <c r="A564" s="11" t="str">
        <f>IF(Tableau517[[#This Row],[Semaine]]="","",VLOOKUP(Tableau517[[#This Row],[Semaine]],Listes!$A:$B,2,FALSE))</f>
        <v/>
      </c>
      <c r="B564" s="11" t="str">
        <f>IF(ISBLANK(Tableau517[[#This Row],[Matricule]]),"",VLOOKUP(Tableau517[[#This Row],[Matricule]],#REF!,2,FALSE))</f>
        <v/>
      </c>
      <c r="C564" s="11" t="str">
        <f>IF(ISBLANK(Tableau517[[#This Row],[Matricule]]),"",VLOOKUP(Tableau517[[#This Row],[Matricule]],#REF!,3,FALSE))</f>
        <v/>
      </c>
      <c r="D564" s="11" t="str">
        <f>CONCATENATE(Tableau517[[#This Row],[Semaine]],Tableau517[[#This Row],[Matricule]])</f>
        <v/>
      </c>
      <c r="H564" s="8"/>
      <c r="I564" s="8"/>
      <c r="J564" s="8"/>
      <c r="K564" s="8"/>
      <c r="L564" s="8"/>
      <c r="M564" s="8"/>
      <c r="N564" s="8"/>
      <c r="O564" s="14">
        <f>COUNTIF(Tableau517[[#This Row],[Lundi]:[Dimanche]],"&gt;0")</f>
        <v>0</v>
      </c>
      <c r="P564" s="14">
        <f>SUM(Tableau517[[#This Row],[Lundi]:[Dimanche]])</f>
        <v>0</v>
      </c>
      <c r="Q564" s="14">
        <f>COUNTIF(Tableau517[[#This Row],[Lundi]:[Dimanche]],"&gt;=100")*1000</f>
        <v>0</v>
      </c>
      <c r="R564" s="14">
        <f t="shared" si="16"/>
        <v>0</v>
      </c>
      <c r="S564" s="14">
        <f t="shared" si="17"/>
        <v>0</v>
      </c>
      <c r="T564" s="15" t="str">
        <f>IF(Tableau517[[#This Row],[Matricule]]&gt;1,IF(COUNTIF(Tableau517[DateMatricule],Tableau517[[#This Row],[DateMatricule]])&gt;1,"Doublon",""),"")</f>
        <v/>
      </c>
    </row>
    <row r="565" spans="1:20" x14ac:dyDescent="0.25">
      <c r="A565" s="11" t="str">
        <f>IF(Tableau517[[#This Row],[Semaine]]="","",VLOOKUP(Tableau517[[#This Row],[Semaine]],Listes!$A:$B,2,FALSE))</f>
        <v/>
      </c>
      <c r="B565" s="11" t="str">
        <f>IF(ISBLANK(Tableau517[[#This Row],[Matricule]]),"",VLOOKUP(Tableau517[[#This Row],[Matricule]],#REF!,2,FALSE))</f>
        <v/>
      </c>
      <c r="C565" s="11" t="str">
        <f>IF(ISBLANK(Tableau517[[#This Row],[Matricule]]),"",VLOOKUP(Tableau517[[#This Row],[Matricule]],#REF!,3,FALSE))</f>
        <v/>
      </c>
      <c r="D565" s="11" t="str">
        <f>CONCATENATE(Tableau517[[#This Row],[Semaine]],Tableau517[[#This Row],[Matricule]])</f>
        <v/>
      </c>
      <c r="H565" s="8"/>
      <c r="I565" s="8"/>
      <c r="J565" s="8"/>
      <c r="K565" s="8"/>
      <c r="L565" s="8"/>
      <c r="M565" s="8"/>
      <c r="N565" s="8"/>
      <c r="O565" s="14">
        <f>COUNTIF(Tableau517[[#This Row],[Lundi]:[Dimanche]],"&gt;0")</f>
        <v>0</v>
      </c>
      <c r="P565" s="14">
        <f>SUM(Tableau517[[#This Row],[Lundi]:[Dimanche]])</f>
        <v>0</v>
      </c>
      <c r="Q565" s="14">
        <f>COUNTIF(Tableau517[[#This Row],[Lundi]:[Dimanche]],"&gt;=100")*1000</f>
        <v>0</v>
      </c>
      <c r="R565" s="14">
        <f t="shared" si="16"/>
        <v>0</v>
      </c>
      <c r="S565" s="14">
        <f t="shared" si="17"/>
        <v>0</v>
      </c>
      <c r="T565" s="15" t="str">
        <f>IF(Tableau517[[#This Row],[Matricule]]&gt;1,IF(COUNTIF(Tableau517[DateMatricule],Tableau517[[#This Row],[DateMatricule]])&gt;1,"Doublon",""),"")</f>
        <v/>
      </c>
    </row>
    <row r="566" spans="1:20" x14ac:dyDescent="0.25">
      <c r="A566" s="11" t="str">
        <f>IF(Tableau517[[#This Row],[Semaine]]="","",VLOOKUP(Tableau517[[#This Row],[Semaine]],Listes!$A:$B,2,FALSE))</f>
        <v/>
      </c>
      <c r="B566" s="11" t="str">
        <f>IF(ISBLANK(Tableau517[[#This Row],[Matricule]]),"",VLOOKUP(Tableau517[[#This Row],[Matricule]],#REF!,2,FALSE))</f>
        <v/>
      </c>
      <c r="C566" s="11" t="str">
        <f>IF(ISBLANK(Tableau517[[#This Row],[Matricule]]),"",VLOOKUP(Tableau517[[#This Row],[Matricule]],#REF!,3,FALSE))</f>
        <v/>
      </c>
      <c r="D566" s="11" t="str">
        <f>CONCATENATE(Tableau517[[#This Row],[Semaine]],Tableau517[[#This Row],[Matricule]])</f>
        <v/>
      </c>
      <c r="H566" s="8"/>
      <c r="I566" s="8"/>
      <c r="J566" s="8"/>
      <c r="K566" s="8"/>
      <c r="L566" s="8"/>
      <c r="M566" s="8"/>
      <c r="N566" s="8"/>
      <c r="O566" s="14">
        <f>COUNTIF(Tableau517[[#This Row],[Lundi]:[Dimanche]],"&gt;0")</f>
        <v>0</v>
      </c>
      <c r="P566" s="14">
        <f>SUM(Tableau517[[#This Row],[Lundi]:[Dimanche]])</f>
        <v>0</v>
      </c>
      <c r="Q566" s="14">
        <f>COUNTIF(Tableau517[[#This Row],[Lundi]:[Dimanche]],"&gt;=100")*1000</f>
        <v>0</v>
      </c>
      <c r="R566" s="14">
        <f t="shared" si="16"/>
        <v>0</v>
      </c>
      <c r="S566" s="14">
        <f t="shared" si="17"/>
        <v>0</v>
      </c>
      <c r="T566" s="15" t="str">
        <f>IF(Tableau517[[#This Row],[Matricule]]&gt;1,IF(COUNTIF(Tableau517[DateMatricule],Tableau517[[#This Row],[DateMatricule]])&gt;1,"Doublon",""),"")</f>
        <v/>
      </c>
    </row>
    <row r="567" spans="1:20" x14ac:dyDescent="0.25">
      <c r="A567" s="11" t="str">
        <f>IF(Tableau517[[#This Row],[Semaine]]="","",VLOOKUP(Tableau517[[#This Row],[Semaine]],Listes!$A:$B,2,FALSE))</f>
        <v/>
      </c>
      <c r="B567" s="11" t="str">
        <f>IF(ISBLANK(Tableau517[[#This Row],[Matricule]]),"",VLOOKUP(Tableau517[[#This Row],[Matricule]],#REF!,2,FALSE))</f>
        <v/>
      </c>
      <c r="C567" s="11" t="str">
        <f>IF(ISBLANK(Tableau517[[#This Row],[Matricule]]),"",VLOOKUP(Tableau517[[#This Row],[Matricule]],#REF!,3,FALSE))</f>
        <v/>
      </c>
      <c r="D567" s="11" t="str">
        <f>CONCATENATE(Tableau517[[#This Row],[Semaine]],Tableau517[[#This Row],[Matricule]])</f>
        <v/>
      </c>
      <c r="H567" s="8"/>
      <c r="I567" s="8"/>
      <c r="J567" s="8"/>
      <c r="K567" s="8"/>
      <c r="L567" s="8"/>
      <c r="M567" s="8"/>
      <c r="N567" s="8"/>
      <c r="O567" s="14">
        <f>COUNTIF(Tableau517[[#This Row],[Lundi]:[Dimanche]],"&gt;0")</f>
        <v>0</v>
      </c>
      <c r="P567" s="14">
        <f>SUM(Tableau517[[#This Row],[Lundi]:[Dimanche]])</f>
        <v>0</v>
      </c>
      <c r="Q567" s="14">
        <f>COUNTIF(Tableau517[[#This Row],[Lundi]:[Dimanche]],"&gt;=100")*1000</f>
        <v>0</v>
      </c>
      <c r="R567" s="14">
        <f t="shared" si="16"/>
        <v>0</v>
      </c>
      <c r="S567" s="14">
        <f t="shared" si="17"/>
        <v>0</v>
      </c>
      <c r="T567" s="15" t="str">
        <f>IF(Tableau517[[#This Row],[Matricule]]&gt;1,IF(COUNTIF(Tableau517[DateMatricule],Tableau517[[#This Row],[DateMatricule]])&gt;1,"Doublon",""),"")</f>
        <v/>
      </c>
    </row>
    <row r="568" spans="1:20" x14ac:dyDescent="0.25">
      <c r="A568" s="11" t="str">
        <f>IF(Tableau517[[#This Row],[Semaine]]="","",VLOOKUP(Tableau517[[#This Row],[Semaine]],Listes!$A:$B,2,FALSE))</f>
        <v/>
      </c>
      <c r="B568" s="11" t="str">
        <f>IF(ISBLANK(Tableau517[[#This Row],[Matricule]]),"",VLOOKUP(Tableau517[[#This Row],[Matricule]],#REF!,2,FALSE))</f>
        <v/>
      </c>
      <c r="C568" s="11" t="str">
        <f>IF(ISBLANK(Tableau517[[#This Row],[Matricule]]),"",VLOOKUP(Tableau517[[#This Row],[Matricule]],#REF!,3,FALSE))</f>
        <v/>
      </c>
      <c r="D568" s="11" t="str">
        <f>CONCATENATE(Tableau517[[#This Row],[Semaine]],Tableau517[[#This Row],[Matricule]])</f>
        <v/>
      </c>
      <c r="H568" s="8"/>
      <c r="I568" s="8"/>
      <c r="J568" s="8"/>
      <c r="K568" s="8"/>
      <c r="L568" s="8"/>
      <c r="M568" s="8"/>
      <c r="N568" s="8"/>
      <c r="O568" s="14">
        <f>COUNTIF(Tableau517[[#This Row],[Lundi]:[Dimanche]],"&gt;0")</f>
        <v>0</v>
      </c>
      <c r="P568" s="14">
        <f>SUM(Tableau517[[#This Row],[Lundi]:[Dimanche]])</f>
        <v>0</v>
      </c>
      <c r="Q568" s="14">
        <f>COUNTIF(Tableau517[[#This Row],[Lundi]:[Dimanche]],"&gt;=100")*1000</f>
        <v>0</v>
      </c>
      <c r="R568" s="14">
        <f t="shared" si="16"/>
        <v>0</v>
      </c>
      <c r="S568" s="14">
        <f t="shared" si="17"/>
        <v>0</v>
      </c>
      <c r="T568" s="15" t="str">
        <f>IF(Tableau517[[#This Row],[Matricule]]&gt;1,IF(COUNTIF(Tableau517[DateMatricule],Tableau517[[#This Row],[DateMatricule]])&gt;1,"Doublon",""),"")</f>
        <v/>
      </c>
    </row>
    <row r="569" spans="1:20" x14ac:dyDescent="0.25">
      <c r="A569" s="11" t="str">
        <f>IF(Tableau517[[#This Row],[Semaine]]="","",VLOOKUP(Tableau517[[#This Row],[Semaine]],Listes!$A:$B,2,FALSE))</f>
        <v/>
      </c>
      <c r="B569" s="11" t="str">
        <f>IF(ISBLANK(Tableau517[[#This Row],[Matricule]]),"",VLOOKUP(Tableau517[[#This Row],[Matricule]],#REF!,2,FALSE))</f>
        <v/>
      </c>
      <c r="C569" s="11" t="str">
        <f>IF(ISBLANK(Tableau517[[#This Row],[Matricule]]),"",VLOOKUP(Tableau517[[#This Row],[Matricule]],#REF!,3,FALSE))</f>
        <v/>
      </c>
      <c r="D569" s="11" t="str">
        <f>CONCATENATE(Tableau517[[#This Row],[Semaine]],Tableau517[[#This Row],[Matricule]])</f>
        <v/>
      </c>
      <c r="H569" s="8"/>
      <c r="I569" s="8"/>
      <c r="J569" s="8"/>
      <c r="K569" s="8"/>
      <c r="L569" s="8"/>
      <c r="M569" s="8"/>
      <c r="N569" s="8"/>
      <c r="O569" s="14">
        <f>COUNTIF(Tableau517[[#This Row],[Lundi]:[Dimanche]],"&gt;0")</f>
        <v>0</v>
      </c>
      <c r="P569" s="14">
        <f>SUM(Tableau517[[#This Row],[Lundi]:[Dimanche]])</f>
        <v>0</v>
      </c>
      <c r="Q569" s="14">
        <f>COUNTIF(Tableau517[[#This Row],[Lundi]:[Dimanche]],"&gt;=100")*1000</f>
        <v>0</v>
      </c>
      <c r="R569" s="14">
        <f t="shared" si="16"/>
        <v>0</v>
      </c>
      <c r="S569" s="14">
        <f t="shared" si="17"/>
        <v>0</v>
      </c>
      <c r="T569" s="15" t="str">
        <f>IF(Tableau517[[#This Row],[Matricule]]&gt;1,IF(COUNTIF(Tableau517[DateMatricule],Tableau517[[#This Row],[DateMatricule]])&gt;1,"Doublon",""),"")</f>
        <v/>
      </c>
    </row>
    <row r="570" spans="1:20" x14ac:dyDescent="0.25">
      <c r="A570" s="11" t="str">
        <f>IF(Tableau517[[#This Row],[Semaine]]="","",VLOOKUP(Tableau517[[#This Row],[Semaine]],Listes!$A:$B,2,FALSE))</f>
        <v/>
      </c>
      <c r="B570" s="11" t="str">
        <f>IF(ISBLANK(Tableau517[[#This Row],[Matricule]]),"",VLOOKUP(Tableau517[[#This Row],[Matricule]],#REF!,2,FALSE))</f>
        <v/>
      </c>
      <c r="C570" s="11" t="str">
        <f>IF(ISBLANK(Tableau517[[#This Row],[Matricule]]),"",VLOOKUP(Tableau517[[#This Row],[Matricule]],#REF!,3,FALSE))</f>
        <v/>
      </c>
      <c r="D570" s="11" t="str">
        <f>CONCATENATE(Tableau517[[#This Row],[Semaine]],Tableau517[[#This Row],[Matricule]])</f>
        <v/>
      </c>
      <c r="H570" s="8"/>
      <c r="I570" s="8"/>
      <c r="J570" s="8"/>
      <c r="K570" s="8"/>
      <c r="L570" s="8"/>
      <c r="M570" s="8"/>
      <c r="N570" s="8"/>
      <c r="O570" s="14">
        <f>COUNTIF(Tableau517[[#This Row],[Lundi]:[Dimanche]],"&gt;0")</f>
        <v>0</v>
      </c>
      <c r="P570" s="14">
        <f>SUM(Tableau517[[#This Row],[Lundi]:[Dimanche]])</f>
        <v>0</v>
      </c>
      <c r="Q570" s="14">
        <f>COUNTIF(Tableau517[[#This Row],[Lundi]:[Dimanche]],"&gt;=100")*1000</f>
        <v>0</v>
      </c>
      <c r="R570" s="14">
        <f t="shared" si="16"/>
        <v>0</v>
      </c>
      <c r="S570" s="14">
        <f t="shared" si="17"/>
        <v>0</v>
      </c>
      <c r="T570" s="15" t="str">
        <f>IF(Tableau517[[#This Row],[Matricule]]&gt;1,IF(COUNTIF(Tableau517[DateMatricule],Tableau517[[#This Row],[DateMatricule]])&gt;1,"Doublon",""),"")</f>
        <v/>
      </c>
    </row>
    <row r="571" spans="1:20" x14ac:dyDescent="0.25">
      <c r="A571" s="11" t="str">
        <f>IF(Tableau517[[#This Row],[Semaine]]="","",VLOOKUP(Tableau517[[#This Row],[Semaine]],Listes!$A:$B,2,FALSE))</f>
        <v/>
      </c>
      <c r="B571" s="11" t="str">
        <f>IF(ISBLANK(Tableau517[[#This Row],[Matricule]]),"",VLOOKUP(Tableau517[[#This Row],[Matricule]],#REF!,2,FALSE))</f>
        <v/>
      </c>
      <c r="C571" s="11" t="str">
        <f>IF(ISBLANK(Tableau517[[#This Row],[Matricule]]),"",VLOOKUP(Tableau517[[#This Row],[Matricule]],#REF!,3,FALSE))</f>
        <v/>
      </c>
      <c r="D571" s="11" t="str">
        <f>CONCATENATE(Tableau517[[#This Row],[Semaine]],Tableau517[[#This Row],[Matricule]])</f>
        <v/>
      </c>
      <c r="H571" s="8"/>
      <c r="I571" s="8"/>
      <c r="J571" s="8"/>
      <c r="K571" s="8"/>
      <c r="L571" s="8"/>
      <c r="M571" s="8"/>
      <c r="N571" s="8"/>
      <c r="O571" s="14">
        <f>COUNTIF(Tableau517[[#This Row],[Lundi]:[Dimanche]],"&gt;0")</f>
        <v>0</v>
      </c>
      <c r="P571" s="14">
        <f>SUM(Tableau517[[#This Row],[Lundi]:[Dimanche]])</f>
        <v>0</v>
      </c>
      <c r="Q571" s="14">
        <f>COUNTIF(Tableau517[[#This Row],[Lundi]:[Dimanche]],"&gt;=100")*1000</f>
        <v>0</v>
      </c>
      <c r="R571" s="14">
        <f t="shared" si="16"/>
        <v>0</v>
      </c>
      <c r="S571" s="14">
        <f t="shared" si="17"/>
        <v>0</v>
      </c>
      <c r="T571" s="15" t="str">
        <f>IF(Tableau517[[#This Row],[Matricule]]&gt;1,IF(COUNTIF(Tableau517[DateMatricule],Tableau517[[#This Row],[DateMatricule]])&gt;1,"Doublon",""),"")</f>
        <v/>
      </c>
    </row>
    <row r="572" spans="1:20" x14ac:dyDescent="0.25">
      <c r="A572" s="11" t="str">
        <f>IF(Tableau517[[#This Row],[Semaine]]="","",VLOOKUP(Tableau517[[#This Row],[Semaine]],Listes!$A:$B,2,FALSE))</f>
        <v/>
      </c>
      <c r="B572" s="11" t="str">
        <f>IF(ISBLANK(Tableau517[[#This Row],[Matricule]]),"",VLOOKUP(Tableau517[[#This Row],[Matricule]],#REF!,2,FALSE))</f>
        <v/>
      </c>
      <c r="C572" s="11" t="str">
        <f>IF(ISBLANK(Tableau517[[#This Row],[Matricule]]),"",VLOOKUP(Tableau517[[#This Row],[Matricule]],#REF!,3,FALSE))</f>
        <v/>
      </c>
      <c r="D572" s="11" t="str">
        <f>CONCATENATE(Tableau517[[#This Row],[Semaine]],Tableau517[[#This Row],[Matricule]])</f>
        <v/>
      </c>
      <c r="H572" s="8"/>
      <c r="I572" s="8"/>
      <c r="J572" s="8"/>
      <c r="K572" s="8"/>
      <c r="L572" s="8"/>
      <c r="M572" s="8"/>
      <c r="N572" s="8"/>
      <c r="O572" s="14">
        <f>COUNTIF(Tableau517[[#This Row],[Lundi]:[Dimanche]],"&gt;0")</f>
        <v>0</v>
      </c>
      <c r="P572" s="14">
        <f>SUM(Tableau517[[#This Row],[Lundi]:[Dimanche]])</f>
        <v>0</v>
      </c>
      <c r="Q572" s="14">
        <f>COUNTIF(Tableau517[[#This Row],[Lundi]:[Dimanche]],"&gt;=100")*1000</f>
        <v>0</v>
      </c>
      <c r="R572" s="14">
        <f t="shared" si="16"/>
        <v>0</v>
      </c>
      <c r="S572" s="14">
        <f t="shared" si="17"/>
        <v>0</v>
      </c>
      <c r="T572" s="15" t="str">
        <f>IF(Tableau517[[#This Row],[Matricule]]&gt;1,IF(COUNTIF(Tableau517[DateMatricule],Tableau517[[#This Row],[DateMatricule]])&gt;1,"Doublon",""),"")</f>
        <v/>
      </c>
    </row>
    <row r="573" spans="1:20" x14ac:dyDescent="0.25">
      <c r="A573" s="11" t="str">
        <f>IF(Tableau517[[#This Row],[Semaine]]="","",VLOOKUP(Tableau517[[#This Row],[Semaine]],Listes!$A:$B,2,FALSE))</f>
        <v/>
      </c>
      <c r="B573" s="11" t="str">
        <f>IF(ISBLANK(Tableau517[[#This Row],[Matricule]]),"",VLOOKUP(Tableau517[[#This Row],[Matricule]],#REF!,2,FALSE))</f>
        <v/>
      </c>
      <c r="C573" s="11" t="str">
        <f>IF(ISBLANK(Tableau517[[#This Row],[Matricule]]),"",VLOOKUP(Tableau517[[#This Row],[Matricule]],#REF!,3,FALSE))</f>
        <v/>
      </c>
      <c r="D573" s="11" t="str">
        <f>CONCATENATE(Tableau517[[#This Row],[Semaine]],Tableau517[[#This Row],[Matricule]])</f>
        <v/>
      </c>
      <c r="H573" s="8"/>
      <c r="I573" s="8"/>
      <c r="J573" s="8"/>
      <c r="K573" s="8"/>
      <c r="L573" s="8"/>
      <c r="M573" s="8"/>
      <c r="N573" s="8"/>
      <c r="O573" s="14">
        <f>COUNTIF(Tableau517[[#This Row],[Lundi]:[Dimanche]],"&gt;0")</f>
        <v>0</v>
      </c>
      <c r="P573" s="14">
        <f>SUM(Tableau517[[#This Row],[Lundi]:[Dimanche]])</f>
        <v>0</v>
      </c>
      <c r="Q573" s="14">
        <f>COUNTIF(Tableau517[[#This Row],[Lundi]:[Dimanche]],"&gt;=100")*1000</f>
        <v>0</v>
      </c>
      <c r="R573" s="14">
        <f t="shared" si="16"/>
        <v>0</v>
      </c>
      <c r="S573" s="14">
        <f t="shared" si="17"/>
        <v>0</v>
      </c>
      <c r="T573" s="15" t="str">
        <f>IF(Tableau517[[#This Row],[Matricule]]&gt;1,IF(COUNTIF(Tableau517[DateMatricule],Tableau517[[#This Row],[DateMatricule]])&gt;1,"Doublon",""),"")</f>
        <v/>
      </c>
    </row>
    <row r="574" spans="1:20" x14ac:dyDescent="0.25">
      <c r="A574" s="11" t="str">
        <f>IF(Tableau517[[#This Row],[Semaine]]="","",VLOOKUP(Tableau517[[#This Row],[Semaine]],Listes!$A:$B,2,FALSE))</f>
        <v/>
      </c>
      <c r="B574" s="11" t="str">
        <f>IF(ISBLANK(Tableau517[[#This Row],[Matricule]]),"",VLOOKUP(Tableau517[[#This Row],[Matricule]],#REF!,2,FALSE))</f>
        <v/>
      </c>
      <c r="C574" s="11" t="str">
        <f>IF(ISBLANK(Tableau517[[#This Row],[Matricule]]),"",VLOOKUP(Tableau517[[#This Row],[Matricule]],#REF!,3,FALSE))</f>
        <v/>
      </c>
      <c r="D574" s="11" t="str">
        <f>CONCATENATE(Tableau517[[#This Row],[Semaine]],Tableau517[[#This Row],[Matricule]])</f>
        <v/>
      </c>
      <c r="H574" s="8"/>
      <c r="I574" s="8"/>
      <c r="J574" s="8"/>
      <c r="K574" s="8"/>
      <c r="L574" s="8"/>
      <c r="M574" s="8"/>
      <c r="N574" s="8"/>
      <c r="O574" s="14">
        <f>COUNTIF(Tableau517[[#This Row],[Lundi]:[Dimanche]],"&gt;0")</f>
        <v>0</v>
      </c>
      <c r="P574" s="14">
        <f>SUM(Tableau517[[#This Row],[Lundi]:[Dimanche]])</f>
        <v>0</v>
      </c>
      <c r="Q574" s="14">
        <f>COUNTIF(Tableau517[[#This Row],[Lundi]:[Dimanche]],"&gt;=100")*1000</f>
        <v>0</v>
      </c>
      <c r="R574" s="14">
        <f t="shared" si="16"/>
        <v>0</v>
      </c>
      <c r="S574" s="14">
        <f t="shared" si="17"/>
        <v>0</v>
      </c>
      <c r="T574" s="15" t="str">
        <f>IF(Tableau517[[#This Row],[Matricule]]&gt;1,IF(COUNTIF(Tableau517[DateMatricule],Tableau517[[#This Row],[DateMatricule]])&gt;1,"Doublon",""),"")</f>
        <v/>
      </c>
    </row>
    <row r="575" spans="1:20" x14ac:dyDescent="0.25">
      <c r="A575" s="11" t="str">
        <f>IF(Tableau517[[#This Row],[Semaine]]="","",VLOOKUP(Tableau517[[#This Row],[Semaine]],Listes!$A:$B,2,FALSE))</f>
        <v/>
      </c>
      <c r="B575" s="11" t="str">
        <f>IF(ISBLANK(Tableau517[[#This Row],[Matricule]]),"",VLOOKUP(Tableau517[[#This Row],[Matricule]],#REF!,2,FALSE))</f>
        <v/>
      </c>
      <c r="C575" s="11" t="str">
        <f>IF(ISBLANK(Tableau517[[#This Row],[Matricule]]),"",VLOOKUP(Tableau517[[#This Row],[Matricule]],#REF!,3,FALSE))</f>
        <v/>
      </c>
      <c r="D575" s="11" t="str">
        <f>CONCATENATE(Tableau517[[#This Row],[Semaine]],Tableau517[[#This Row],[Matricule]])</f>
        <v/>
      </c>
      <c r="H575" s="8"/>
      <c r="I575" s="8"/>
      <c r="J575" s="8"/>
      <c r="K575" s="8"/>
      <c r="L575" s="8"/>
      <c r="M575" s="8"/>
      <c r="N575" s="8"/>
      <c r="O575" s="14">
        <f>COUNTIF(Tableau517[[#This Row],[Lundi]:[Dimanche]],"&gt;0")</f>
        <v>0</v>
      </c>
      <c r="P575" s="14">
        <f>SUM(Tableau517[[#This Row],[Lundi]:[Dimanche]])</f>
        <v>0</v>
      </c>
      <c r="Q575" s="14">
        <f>COUNTIF(Tableau517[[#This Row],[Lundi]:[Dimanche]],"&gt;=100")*1000</f>
        <v>0</v>
      </c>
      <c r="R575" s="14">
        <f t="shared" si="16"/>
        <v>0</v>
      </c>
      <c r="S575" s="14">
        <f t="shared" si="17"/>
        <v>0</v>
      </c>
      <c r="T575" s="15" t="str">
        <f>IF(Tableau517[[#This Row],[Matricule]]&gt;1,IF(COUNTIF(Tableau517[DateMatricule],Tableau517[[#This Row],[DateMatricule]])&gt;1,"Doublon",""),"")</f>
        <v/>
      </c>
    </row>
    <row r="576" spans="1:20" x14ac:dyDescent="0.25">
      <c r="A576" s="11" t="str">
        <f>IF(Tableau517[[#This Row],[Semaine]]="","",VLOOKUP(Tableau517[[#This Row],[Semaine]],Listes!$A:$B,2,FALSE))</f>
        <v/>
      </c>
      <c r="B576" s="11" t="str">
        <f>IF(ISBLANK(Tableau517[[#This Row],[Matricule]]),"",VLOOKUP(Tableau517[[#This Row],[Matricule]],#REF!,2,FALSE))</f>
        <v/>
      </c>
      <c r="C576" s="11" t="str">
        <f>IF(ISBLANK(Tableau517[[#This Row],[Matricule]]),"",VLOOKUP(Tableau517[[#This Row],[Matricule]],#REF!,3,FALSE))</f>
        <v/>
      </c>
      <c r="D576" s="11" t="str">
        <f>CONCATENATE(Tableau517[[#This Row],[Semaine]],Tableau517[[#This Row],[Matricule]])</f>
        <v/>
      </c>
      <c r="H576" s="8"/>
      <c r="I576" s="8"/>
      <c r="J576" s="8"/>
      <c r="K576" s="8"/>
      <c r="L576" s="8"/>
      <c r="M576" s="8"/>
      <c r="N576" s="8"/>
      <c r="O576" s="14">
        <f>COUNTIF(Tableau517[[#This Row],[Lundi]:[Dimanche]],"&gt;0")</f>
        <v>0</v>
      </c>
      <c r="P576" s="14">
        <f>SUM(Tableau517[[#This Row],[Lundi]:[Dimanche]])</f>
        <v>0</v>
      </c>
      <c r="Q576" s="14">
        <f>COUNTIF(Tableau517[[#This Row],[Lundi]:[Dimanche]],"&gt;=100")*1000</f>
        <v>0</v>
      </c>
      <c r="R576" s="14">
        <f t="shared" si="16"/>
        <v>0</v>
      </c>
      <c r="S576" s="14">
        <f t="shared" si="17"/>
        <v>0</v>
      </c>
      <c r="T576" s="15" t="str">
        <f>IF(Tableau517[[#This Row],[Matricule]]&gt;1,IF(COUNTIF(Tableau517[DateMatricule],Tableau517[[#This Row],[DateMatricule]])&gt;1,"Doublon",""),"")</f>
        <v/>
      </c>
    </row>
    <row r="577" spans="1:20" x14ac:dyDescent="0.25">
      <c r="A577" s="11" t="str">
        <f>IF(Tableau517[[#This Row],[Semaine]]="","",VLOOKUP(Tableau517[[#This Row],[Semaine]],Listes!$A:$B,2,FALSE))</f>
        <v/>
      </c>
      <c r="B577" s="11" t="str">
        <f>IF(ISBLANK(Tableau517[[#This Row],[Matricule]]),"",VLOOKUP(Tableau517[[#This Row],[Matricule]],#REF!,2,FALSE))</f>
        <v/>
      </c>
      <c r="C577" s="11" t="str">
        <f>IF(ISBLANK(Tableau517[[#This Row],[Matricule]]),"",VLOOKUP(Tableau517[[#This Row],[Matricule]],#REF!,3,FALSE))</f>
        <v/>
      </c>
      <c r="D577" s="11" t="str">
        <f>CONCATENATE(Tableau517[[#This Row],[Semaine]],Tableau517[[#This Row],[Matricule]])</f>
        <v/>
      </c>
      <c r="H577" s="8"/>
      <c r="I577" s="8"/>
      <c r="J577" s="8"/>
      <c r="K577" s="8"/>
      <c r="L577" s="8"/>
      <c r="M577" s="8"/>
      <c r="N577" s="8"/>
      <c r="O577" s="14">
        <f>COUNTIF(Tableau517[[#This Row],[Lundi]:[Dimanche]],"&gt;0")</f>
        <v>0</v>
      </c>
      <c r="P577" s="14">
        <f>SUM(Tableau517[[#This Row],[Lundi]:[Dimanche]])</f>
        <v>0</v>
      </c>
      <c r="Q577" s="14">
        <f>COUNTIF(Tableau517[[#This Row],[Lundi]:[Dimanche]],"&gt;=100")*1000</f>
        <v>0</v>
      </c>
      <c r="R577" s="14">
        <f t="shared" si="16"/>
        <v>0</v>
      </c>
      <c r="S577" s="14">
        <f t="shared" si="17"/>
        <v>0</v>
      </c>
      <c r="T577" s="15" t="str">
        <f>IF(Tableau517[[#This Row],[Matricule]]&gt;1,IF(COUNTIF(Tableau517[DateMatricule],Tableau517[[#This Row],[DateMatricule]])&gt;1,"Doublon",""),"")</f>
        <v/>
      </c>
    </row>
    <row r="578" spans="1:20" x14ac:dyDescent="0.25">
      <c r="A578" s="11" t="str">
        <f>IF(Tableau517[[#This Row],[Semaine]]="","",VLOOKUP(Tableau517[[#This Row],[Semaine]],Listes!$A:$B,2,FALSE))</f>
        <v/>
      </c>
      <c r="B578" s="11" t="str">
        <f>IF(ISBLANK(Tableau517[[#This Row],[Matricule]]),"",VLOOKUP(Tableau517[[#This Row],[Matricule]],#REF!,2,FALSE))</f>
        <v/>
      </c>
      <c r="C578" s="11" t="str">
        <f>IF(ISBLANK(Tableau517[[#This Row],[Matricule]]),"",VLOOKUP(Tableau517[[#This Row],[Matricule]],#REF!,3,FALSE))</f>
        <v/>
      </c>
      <c r="D578" s="11" t="str">
        <f>CONCATENATE(Tableau517[[#This Row],[Semaine]],Tableau517[[#This Row],[Matricule]])</f>
        <v/>
      </c>
      <c r="H578" s="8"/>
      <c r="I578" s="8"/>
      <c r="J578" s="8"/>
      <c r="K578" s="8"/>
      <c r="L578" s="8"/>
      <c r="M578" s="8"/>
      <c r="N578" s="8"/>
      <c r="O578" s="14">
        <f>COUNTIF(Tableau517[[#This Row],[Lundi]:[Dimanche]],"&gt;0")</f>
        <v>0</v>
      </c>
      <c r="P578" s="14">
        <f>SUM(Tableau517[[#This Row],[Lundi]:[Dimanche]])</f>
        <v>0</v>
      </c>
      <c r="Q578" s="14">
        <f>COUNTIF(Tableau517[[#This Row],[Lundi]:[Dimanche]],"&gt;=100")*1000</f>
        <v>0</v>
      </c>
      <c r="R578" s="14">
        <f t="shared" si="16"/>
        <v>0</v>
      </c>
      <c r="S578" s="14">
        <f t="shared" si="17"/>
        <v>0</v>
      </c>
      <c r="T578" s="15" t="str">
        <f>IF(Tableau517[[#This Row],[Matricule]]&gt;1,IF(COUNTIF(Tableau517[DateMatricule],Tableau517[[#This Row],[DateMatricule]])&gt;1,"Doublon",""),"")</f>
        <v/>
      </c>
    </row>
    <row r="579" spans="1:20" x14ac:dyDescent="0.25">
      <c r="A579" s="11" t="str">
        <f>IF(Tableau517[[#This Row],[Semaine]]="","",VLOOKUP(Tableau517[[#This Row],[Semaine]],Listes!$A:$B,2,FALSE))</f>
        <v/>
      </c>
      <c r="B579" s="11" t="str">
        <f>IF(ISBLANK(Tableau517[[#This Row],[Matricule]]),"",VLOOKUP(Tableau517[[#This Row],[Matricule]],#REF!,2,FALSE))</f>
        <v/>
      </c>
      <c r="C579" s="11" t="str">
        <f>IF(ISBLANK(Tableau517[[#This Row],[Matricule]]),"",VLOOKUP(Tableau517[[#This Row],[Matricule]],#REF!,3,FALSE))</f>
        <v/>
      </c>
      <c r="D579" s="11" t="str">
        <f>CONCATENATE(Tableau517[[#This Row],[Semaine]],Tableau517[[#This Row],[Matricule]])</f>
        <v/>
      </c>
      <c r="H579" s="8"/>
      <c r="I579" s="8"/>
      <c r="J579" s="8"/>
      <c r="K579" s="8"/>
      <c r="L579" s="8"/>
      <c r="M579" s="8"/>
      <c r="N579" s="8"/>
      <c r="O579" s="14">
        <f>COUNTIF(Tableau517[[#This Row],[Lundi]:[Dimanche]],"&gt;0")</f>
        <v>0</v>
      </c>
      <c r="P579" s="14">
        <f>SUM(Tableau517[[#This Row],[Lundi]:[Dimanche]])</f>
        <v>0</v>
      </c>
      <c r="Q579" s="14">
        <f>COUNTIF(Tableau517[[#This Row],[Lundi]:[Dimanche]],"&gt;=100")*1000</f>
        <v>0</v>
      </c>
      <c r="R579" s="14">
        <f t="shared" ref="R579:R642" si="18">+IF(P579&gt;600,(P579-600)*40,0)</f>
        <v>0</v>
      </c>
      <c r="S579" s="14">
        <f t="shared" ref="S579:S642" si="19">+Q579+R579</f>
        <v>0</v>
      </c>
      <c r="T579" s="15" t="str">
        <f>IF(Tableau517[[#This Row],[Matricule]]&gt;1,IF(COUNTIF(Tableau517[DateMatricule],Tableau517[[#This Row],[DateMatricule]])&gt;1,"Doublon",""),"")</f>
        <v/>
      </c>
    </row>
    <row r="580" spans="1:20" x14ac:dyDescent="0.25">
      <c r="A580" s="11" t="str">
        <f>IF(Tableau517[[#This Row],[Semaine]]="","",VLOOKUP(Tableau517[[#This Row],[Semaine]],Listes!$A:$B,2,FALSE))</f>
        <v/>
      </c>
      <c r="B580" s="11" t="str">
        <f>IF(ISBLANK(Tableau517[[#This Row],[Matricule]]),"",VLOOKUP(Tableau517[[#This Row],[Matricule]],#REF!,2,FALSE))</f>
        <v/>
      </c>
      <c r="C580" s="11" t="str">
        <f>IF(ISBLANK(Tableau517[[#This Row],[Matricule]]),"",VLOOKUP(Tableau517[[#This Row],[Matricule]],#REF!,3,FALSE))</f>
        <v/>
      </c>
      <c r="D580" s="11" t="str">
        <f>CONCATENATE(Tableau517[[#This Row],[Semaine]],Tableau517[[#This Row],[Matricule]])</f>
        <v/>
      </c>
      <c r="H580" s="8"/>
      <c r="I580" s="8"/>
      <c r="J580" s="8"/>
      <c r="K580" s="8"/>
      <c r="L580" s="8"/>
      <c r="M580" s="8"/>
      <c r="N580" s="8"/>
      <c r="O580" s="14">
        <f>COUNTIF(Tableau517[[#This Row],[Lundi]:[Dimanche]],"&gt;0")</f>
        <v>0</v>
      </c>
      <c r="P580" s="14">
        <f>SUM(Tableau517[[#This Row],[Lundi]:[Dimanche]])</f>
        <v>0</v>
      </c>
      <c r="Q580" s="14">
        <f>COUNTIF(Tableau517[[#This Row],[Lundi]:[Dimanche]],"&gt;=100")*1000</f>
        <v>0</v>
      </c>
      <c r="R580" s="14">
        <f t="shared" si="18"/>
        <v>0</v>
      </c>
      <c r="S580" s="14">
        <f t="shared" si="19"/>
        <v>0</v>
      </c>
      <c r="T580" s="15" t="str">
        <f>IF(Tableau517[[#This Row],[Matricule]]&gt;1,IF(COUNTIF(Tableau517[DateMatricule],Tableau517[[#This Row],[DateMatricule]])&gt;1,"Doublon",""),"")</f>
        <v/>
      </c>
    </row>
    <row r="581" spans="1:20" x14ac:dyDescent="0.25">
      <c r="A581" s="11" t="str">
        <f>IF(Tableau517[[#This Row],[Semaine]]="","",VLOOKUP(Tableau517[[#This Row],[Semaine]],Listes!$A:$B,2,FALSE))</f>
        <v/>
      </c>
      <c r="B581" s="11" t="str">
        <f>IF(ISBLANK(Tableau517[[#This Row],[Matricule]]),"",VLOOKUP(Tableau517[[#This Row],[Matricule]],#REF!,2,FALSE))</f>
        <v/>
      </c>
      <c r="C581" s="11" t="str">
        <f>IF(ISBLANK(Tableau517[[#This Row],[Matricule]]),"",VLOOKUP(Tableau517[[#This Row],[Matricule]],#REF!,3,FALSE))</f>
        <v/>
      </c>
      <c r="D581" s="11" t="str">
        <f>CONCATENATE(Tableau517[[#This Row],[Semaine]],Tableau517[[#This Row],[Matricule]])</f>
        <v/>
      </c>
      <c r="H581" s="8"/>
      <c r="I581" s="8"/>
      <c r="J581" s="8"/>
      <c r="K581" s="8"/>
      <c r="L581" s="8"/>
      <c r="M581" s="8"/>
      <c r="N581" s="8"/>
      <c r="O581" s="14">
        <f>COUNTIF(Tableau517[[#This Row],[Lundi]:[Dimanche]],"&gt;0")</f>
        <v>0</v>
      </c>
      <c r="P581" s="14">
        <f>SUM(Tableau517[[#This Row],[Lundi]:[Dimanche]])</f>
        <v>0</v>
      </c>
      <c r="Q581" s="14">
        <f>COUNTIF(Tableau517[[#This Row],[Lundi]:[Dimanche]],"&gt;=100")*1000</f>
        <v>0</v>
      </c>
      <c r="R581" s="14">
        <f t="shared" si="18"/>
        <v>0</v>
      </c>
      <c r="S581" s="14">
        <f t="shared" si="19"/>
        <v>0</v>
      </c>
      <c r="T581" s="15" t="str">
        <f>IF(Tableau517[[#This Row],[Matricule]]&gt;1,IF(COUNTIF(Tableau517[DateMatricule],Tableau517[[#This Row],[DateMatricule]])&gt;1,"Doublon",""),"")</f>
        <v/>
      </c>
    </row>
    <row r="582" spans="1:20" x14ac:dyDescent="0.25">
      <c r="A582" s="11" t="str">
        <f>IF(Tableau517[[#This Row],[Semaine]]="","",VLOOKUP(Tableau517[[#This Row],[Semaine]],Listes!$A:$B,2,FALSE))</f>
        <v/>
      </c>
      <c r="B582" s="11" t="str">
        <f>IF(ISBLANK(Tableau517[[#This Row],[Matricule]]),"",VLOOKUP(Tableau517[[#This Row],[Matricule]],#REF!,2,FALSE))</f>
        <v/>
      </c>
      <c r="C582" s="11" t="str">
        <f>IF(ISBLANK(Tableau517[[#This Row],[Matricule]]),"",VLOOKUP(Tableau517[[#This Row],[Matricule]],#REF!,3,FALSE))</f>
        <v/>
      </c>
      <c r="D582" s="11" t="str">
        <f>CONCATENATE(Tableau517[[#This Row],[Semaine]],Tableau517[[#This Row],[Matricule]])</f>
        <v/>
      </c>
      <c r="H582" s="8"/>
      <c r="I582" s="8"/>
      <c r="J582" s="8"/>
      <c r="K582" s="8"/>
      <c r="L582" s="8"/>
      <c r="M582" s="8"/>
      <c r="N582" s="8"/>
      <c r="O582" s="14">
        <f>COUNTIF(Tableau517[[#This Row],[Lundi]:[Dimanche]],"&gt;0")</f>
        <v>0</v>
      </c>
      <c r="P582" s="14">
        <f>SUM(Tableau517[[#This Row],[Lundi]:[Dimanche]])</f>
        <v>0</v>
      </c>
      <c r="Q582" s="14">
        <f>COUNTIF(Tableau517[[#This Row],[Lundi]:[Dimanche]],"&gt;=100")*1000</f>
        <v>0</v>
      </c>
      <c r="R582" s="14">
        <f t="shared" si="18"/>
        <v>0</v>
      </c>
      <c r="S582" s="14">
        <f t="shared" si="19"/>
        <v>0</v>
      </c>
      <c r="T582" s="15" t="str">
        <f>IF(Tableau517[[#This Row],[Matricule]]&gt;1,IF(COUNTIF(Tableau517[DateMatricule],Tableau517[[#This Row],[DateMatricule]])&gt;1,"Doublon",""),"")</f>
        <v/>
      </c>
    </row>
    <row r="583" spans="1:20" x14ac:dyDescent="0.25">
      <c r="A583" s="11" t="str">
        <f>IF(Tableau517[[#This Row],[Semaine]]="","",VLOOKUP(Tableau517[[#This Row],[Semaine]],Listes!$A:$B,2,FALSE))</f>
        <v/>
      </c>
      <c r="B583" s="11" t="str">
        <f>IF(ISBLANK(Tableau517[[#This Row],[Matricule]]),"",VLOOKUP(Tableau517[[#This Row],[Matricule]],#REF!,2,FALSE))</f>
        <v/>
      </c>
      <c r="C583" s="11" t="str">
        <f>IF(ISBLANK(Tableau517[[#This Row],[Matricule]]),"",VLOOKUP(Tableau517[[#This Row],[Matricule]],#REF!,3,FALSE))</f>
        <v/>
      </c>
      <c r="D583" s="11" t="str">
        <f>CONCATENATE(Tableau517[[#This Row],[Semaine]],Tableau517[[#This Row],[Matricule]])</f>
        <v/>
      </c>
      <c r="H583" s="8"/>
      <c r="I583" s="8"/>
      <c r="J583" s="8"/>
      <c r="K583" s="8"/>
      <c r="L583" s="8"/>
      <c r="M583" s="8"/>
      <c r="N583" s="8"/>
      <c r="O583" s="14">
        <f>COUNTIF(Tableau517[[#This Row],[Lundi]:[Dimanche]],"&gt;0")</f>
        <v>0</v>
      </c>
      <c r="P583" s="14">
        <f>SUM(Tableau517[[#This Row],[Lundi]:[Dimanche]])</f>
        <v>0</v>
      </c>
      <c r="Q583" s="14">
        <f>COUNTIF(Tableau517[[#This Row],[Lundi]:[Dimanche]],"&gt;=100")*1000</f>
        <v>0</v>
      </c>
      <c r="R583" s="14">
        <f t="shared" si="18"/>
        <v>0</v>
      </c>
      <c r="S583" s="14">
        <f t="shared" si="19"/>
        <v>0</v>
      </c>
      <c r="T583" s="15" t="str">
        <f>IF(Tableau517[[#This Row],[Matricule]]&gt;1,IF(COUNTIF(Tableau517[DateMatricule],Tableau517[[#This Row],[DateMatricule]])&gt;1,"Doublon",""),"")</f>
        <v/>
      </c>
    </row>
    <row r="584" spans="1:20" x14ac:dyDescent="0.25">
      <c r="A584" s="11" t="str">
        <f>IF(Tableau517[[#This Row],[Semaine]]="","",VLOOKUP(Tableau517[[#This Row],[Semaine]],Listes!$A:$B,2,FALSE))</f>
        <v/>
      </c>
      <c r="B584" s="11" t="str">
        <f>IF(ISBLANK(Tableau517[[#This Row],[Matricule]]),"",VLOOKUP(Tableau517[[#This Row],[Matricule]],#REF!,2,FALSE))</f>
        <v/>
      </c>
      <c r="C584" s="11" t="str">
        <f>IF(ISBLANK(Tableau517[[#This Row],[Matricule]]),"",VLOOKUP(Tableau517[[#This Row],[Matricule]],#REF!,3,FALSE))</f>
        <v/>
      </c>
      <c r="D584" s="11" t="str">
        <f>CONCATENATE(Tableau517[[#This Row],[Semaine]],Tableau517[[#This Row],[Matricule]])</f>
        <v/>
      </c>
      <c r="H584" s="8"/>
      <c r="I584" s="8"/>
      <c r="J584" s="8"/>
      <c r="K584" s="8"/>
      <c r="L584" s="8"/>
      <c r="M584" s="8"/>
      <c r="N584" s="8"/>
      <c r="O584" s="14">
        <f>COUNTIF(Tableau517[[#This Row],[Lundi]:[Dimanche]],"&gt;0")</f>
        <v>0</v>
      </c>
      <c r="P584" s="14">
        <f>SUM(Tableau517[[#This Row],[Lundi]:[Dimanche]])</f>
        <v>0</v>
      </c>
      <c r="Q584" s="14">
        <f>COUNTIF(Tableau517[[#This Row],[Lundi]:[Dimanche]],"&gt;=100")*1000</f>
        <v>0</v>
      </c>
      <c r="R584" s="14">
        <f t="shared" si="18"/>
        <v>0</v>
      </c>
      <c r="S584" s="14">
        <f t="shared" si="19"/>
        <v>0</v>
      </c>
      <c r="T584" s="15" t="str">
        <f>IF(Tableau517[[#This Row],[Matricule]]&gt;1,IF(COUNTIF(Tableau517[DateMatricule],Tableau517[[#This Row],[DateMatricule]])&gt;1,"Doublon",""),"")</f>
        <v/>
      </c>
    </row>
    <row r="585" spans="1:20" x14ac:dyDescent="0.25">
      <c r="A585" s="11" t="str">
        <f>IF(Tableau517[[#This Row],[Semaine]]="","",VLOOKUP(Tableau517[[#This Row],[Semaine]],Listes!$A:$B,2,FALSE))</f>
        <v/>
      </c>
      <c r="B585" s="11" t="str">
        <f>IF(ISBLANK(Tableau517[[#This Row],[Matricule]]),"",VLOOKUP(Tableau517[[#This Row],[Matricule]],#REF!,2,FALSE))</f>
        <v/>
      </c>
      <c r="C585" s="11" t="str">
        <f>IF(ISBLANK(Tableau517[[#This Row],[Matricule]]),"",VLOOKUP(Tableau517[[#This Row],[Matricule]],#REF!,3,FALSE))</f>
        <v/>
      </c>
      <c r="D585" s="11" t="str">
        <f>CONCATENATE(Tableau517[[#This Row],[Semaine]],Tableau517[[#This Row],[Matricule]])</f>
        <v/>
      </c>
      <c r="H585" s="8"/>
      <c r="I585" s="8"/>
      <c r="J585" s="8"/>
      <c r="K585" s="8"/>
      <c r="L585" s="8"/>
      <c r="M585" s="8"/>
      <c r="N585" s="8"/>
      <c r="O585" s="14">
        <f>COUNTIF(Tableau517[[#This Row],[Lundi]:[Dimanche]],"&gt;0")</f>
        <v>0</v>
      </c>
      <c r="P585" s="14">
        <f>SUM(Tableau517[[#This Row],[Lundi]:[Dimanche]])</f>
        <v>0</v>
      </c>
      <c r="Q585" s="14">
        <f>COUNTIF(Tableau517[[#This Row],[Lundi]:[Dimanche]],"&gt;=100")*1000</f>
        <v>0</v>
      </c>
      <c r="R585" s="14">
        <f t="shared" si="18"/>
        <v>0</v>
      </c>
      <c r="S585" s="14">
        <f t="shared" si="19"/>
        <v>0</v>
      </c>
      <c r="T585" s="15" t="str">
        <f>IF(Tableau517[[#This Row],[Matricule]]&gt;1,IF(COUNTIF(Tableau517[DateMatricule],Tableau517[[#This Row],[DateMatricule]])&gt;1,"Doublon",""),"")</f>
        <v/>
      </c>
    </row>
    <row r="586" spans="1:20" x14ac:dyDescent="0.25">
      <c r="A586" s="11" t="str">
        <f>IF(Tableau517[[#This Row],[Semaine]]="","",VLOOKUP(Tableau517[[#This Row],[Semaine]],Listes!$A:$B,2,FALSE))</f>
        <v/>
      </c>
      <c r="B586" s="11" t="str">
        <f>IF(ISBLANK(Tableau517[[#This Row],[Matricule]]),"",VLOOKUP(Tableau517[[#This Row],[Matricule]],#REF!,2,FALSE))</f>
        <v/>
      </c>
      <c r="C586" s="11" t="str">
        <f>IF(ISBLANK(Tableau517[[#This Row],[Matricule]]),"",VLOOKUP(Tableau517[[#This Row],[Matricule]],#REF!,3,FALSE))</f>
        <v/>
      </c>
      <c r="D586" s="11" t="str">
        <f>CONCATENATE(Tableau517[[#This Row],[Semaine]],Tableau517[[#This Row],[Matricule]])</f>
        <v/>
      </c>
      <c r="H586" s="8"/>
      <c r="I586" s="8"/>
      <c r="J586" s="8"/>
      <c r="K586" s="8"/>
      <c r="L586" s="8"/>
      <c r="M586" s="8"/>
      <c r="N586" s="8"/>
      <c r="O586" s="14">
        <f>COUNTIF(Tableau517[[#This Row],[Lundi]:[Dimanche]],"&gt;0")</f>
        <v>0</v>
      </c>
      <c r="P586" s="14">
        <f>SUM(Tableau517[[#This Row],[Lundi]:[Dimanche]])</f>
        <v>0</v>
      </c>
      <c r="Q586" s="14">
        <f>COUNTIF(Tableau517[[#This Row],[Lundi]:[Dimanche]],"&gt;=100")*1000</f>
        <v>0</v>
      </c>
      <c r="R586" s="14">
        <f t="shared" si="18"/>
        <v>0</v>
      </c>
      <c r="S586" s="14">
        <f t="shared" si="19"/>
        <v>0</v>
      </c>
      <c r="T586" s="15" t="str">
        <f>IF(Tableau517[[#This Row],[Matricule]]&gt;1,IF(COUNTIF(Tableau517[DateMatricule],Tableau517[[#This Row],[DateMatricule]])&gt;1,"Doublon",""),"")</f>
        <v/>
      </c>
    </row>
    <row r="587" spans="1:20" x14ac:dyDescent="0.25">
      <c r="A587" s="11" t="str">
        <f>IF(Tableau517[[#This Row],[Semaine]]="","",VLOOKUP(Tableau517[[#This Row],[Semaine]],Listes!$A:$B,2,FALSE))</f>
        <v/>
      </c>
      <c r="B587" s="11" t="str">
        <f>IF(ISBLANK(Tableau517[[#This Row],[Matricule]]),"",VLOOKUP(Tableau517[[#This Row],[Matricule]],#REF!,2,FALSE))</f>
        <v/>
      </c>
      <c r="C587" s="11" t="str">
        <f>IF(ISBLANK(Tableau517[[#This Row],[Matricule]]),"",VLOOKUP(Tableau517[[#This Row],[Matricule]],#REF!,3,FALSE))</f>
        <v/>
      </c>
      <c r="D587" s="11" t="str">
        <f>CONCATENATE(Tableau517[[#This Row],[Semaine]],Tableau517[[#This Row],[Matricule]])</f>
        <v/>
      </c>
      <c r="H587" s="8"/>
      <c r="I587" s="8"/>
      <c r="J587" s="8"/>
      <c r="K587" s="8"/>
      <c r="L587" s="8"/>
      <c r="M587" s="8"/>
      <c r="N587" s="8"/>
      <c r="O587" s="14">
        <f>COUNTIF(Tableau517[[#This Row],[Lundi]:[Dimanche]],"&gt;0")</f>
        <v>0</v>
      </c>
      <c r="P587" s="14">
        <f>SUM(Tableau517[[#This Row],[Lundi]:[Dimanche]])</f>
        <v>0</v>
      </c>
      <c r="Q587" s="14">
        <f>COUNTIF(Tableau517[[#This Row],[Lundi]:[Dimanche]],"&gt;=100")*1000</f>
        <v>0</v>
      </c>
      <c r="R587" s="14">
        <f t="shared" si="18"/>
        <v>0</v>
      </c>
      <c r="S587" s="14">
        <f t="shared" si="19"/>
        <v>0</v>
      </c>
      <c r="T587" s="15" t="str">
        <f>IF(Tableau517[[#This Row],[Matricule]]&gt;1,IF(COUNTIF(Tableau517[DateMatricule],Tableau517[[#This Row],[DateMatricule]])&gt;1,"Doublon",""),"")</f>
        <v/>
      </c>
    </row>
    <row r="588" spans="1:20" x14ac:dyDescent="0.25">
      <c r="A588" s="11" t="str">
        <f>IF(Tableau517[[#This Row],[Semaine]]="","",VLOOKUP(Tableau517[[#This Row],[Semaine]],Listes!$A:$B,2,FALSE))</f>
        <v/>
      </c>
      <c r="B588" s="11" t="str">
        <f>IF(ISBLANK(Tableau517[[#This Row],[Matricule]]),"",VLOOKUP(Tableau517[[#This Row],[Matricule]],#REF!,2,FALSE))</f>
        <v/>
      </c>
      <c r="C588" s="11" t="str">
        <f>IF(ISBLANK(Tableau517[[#This Row],[Matricule]]),"",VLOOKUP(Tableau517[[#This Row],[Matricule]],#REF!,3,FALSE))</f>
        <v/>
      </c>
      <c r="D588" s="11" t="str">
        <f>CONCATENATE(Tableau517[[#This Row],[Semaine]],Tableau517[[#This Row],[Matricule]])</f>
        <v/>
      </c>
      <c r="H588" s="8"/>
      <c r="I588" s="8"/>
      <c r="J588" s="8"/>
      <c r="K588" s="8"/>
      <c r="L588" s="8"/>
      <c r="M588" s="8"/>
      <c r="N588" s="8"/>
      <c r="O588" s="14">
        <f>COUNTIF(Tableau517[[#This Row],[Lundi]:[Dimanche]],"&gt;0")</f>
        <v>0</v>
      </c>
      <c r="P588" s="14">
        <f>SUM(Tableau517[[#This Row],[Lundi]:[Dimanche]])</f>
        <v>0</v>
      </c>
      <c r="Q588" s="14">
        <f>COUNTIF(Tableau517[[#This Row],[Lundi]:[Dimanche]],"&gt;=100")*1000</f>
        <v>0</v>
      </c>
      <c r="R588" s="14">
        <f t="shared" si="18"/>
        <v>0</v>
      </c>
      <c r="S588" s="14">
        <f t="shared" si="19"/>
        <v>0</v>
      </c>
      <c r="T588" s="15" t="str">
        <f>IF(Tableau517[[#This Row],[Matricule]]&gt;1,IF(COUNTIF(Tableau517[DateMatricule],Tableau517[[#This Row],[DateMatricule]])&gt;1,"Doublon",""),"")</f>
        <v/>
      </c>
    </row>
    <row r="589" spans="1:20" x14ac:dyDescent="0.25">
      <c r="A589" s="11" t="str">
        <f>IF(Tableau517[[#This Row],[Semaine]]="","",VLOOKUP(Tableau517[[#This Row],[Semaine]],Listes!$A:$B,2,FALSE))</f>
        <v/>
      </c>
      <c r="B589" s="11" t="str">
        <f>IF(ISBLANK(Tableau517[[#This Row],[Matricule]]),"",VLOOKUP(Tableau517[[#This Row],[Matricule]],#REF!,2,FALSE))</f>
        <v/>
      </c>
      <c r="C589" s="11" t="str">
        <f>IF(ISBLANK(Tableau517[[#This Row],[Matricule]]),"",VLOOKUP(Tableau517[[#This Row],[Matricule]],#REF!,3,FALSE))</f>
        <v/>
      </c>
      <c r="D589" s="11" t="str">
        <f>CONCATENATE(Tableau517[[#This Row],[Semaine]],Tableau517[[#This Row],[Matricule]])</f>
        <v/>
      </c>
      <c r="H589" s="8"/>
      <c r="I589" s="8"/>
      <c r="J589" s="8"/>
      <c r="K589" s="8"/>
      <c r="L589" s="8"/>
      <c r="M589" s="8"/>
      <c r="N589" s="8"/>
      <c r="O589" s="14">
        <f>COUNTIF(Tableau517[[#This Row],[Lundi]:[Dimanche]],"&gt;0")</f>
        <v>0</v>
      </c>
      <c r="P589" s="14">
        <f>SUM(Tableau517[[#This Row],[Lundi]:[Dimanche]])</f>
        <v>0</v>
      </c>
      <c r="Q589" s="14">
        <f>COUNTIF(Tableau517[[#This Row],[Lundi]:[Dimanche]],"&gt;=100")*1000</f>
        <v>0</v>
      </c>
      <c r="R589" s="14">
        <f t="shared" si="18"/>
        <v>0</v>
      </c>
      <c r="S589" s="14">
        <f t="shared" si="19"/>
        <v>0</v>
      </c>
      <c r="T589" s="15" t="str">
        <f>IF(Tableau517[[#This Row],[Matricule]]&gt;1,IF(COUNTIF(Tableau517[DateMatricule],Tableau517[[#This Row],[DateMatricule]])&gt;1,"Doublon",""),"")</f>
        <v/>
      </c>
    </row>
    <row r="590" spans="1:20" x14ac:dyDescent="0.25">
      <c r="A590" s="11" t="str">
        <f>IF(Tableau517[[#This Row],[Semaine]]="","",VLOOKUP(Tableau517[[#This Row],[Semaine]],Listes!$A:$B,2,FALSE))</f>
        <v/>
      </c>
      <c r="B590" s="11" t="str">
        <f>IF(ISBLANK(Tableau517[[#This Row],[Matricule]]),"",VLOOKUP(Tableau517[[#This Row],[Matricule]],#REF!,2,FALSE))</f>
        <v/>
      </c>
      <c r="C590" s="11" t="str">
        <f>IF(ISBLANK(Tableau517[[#This Row],[Matricule]]),"",VLOOKUP(Tableau517[[#This Row],[Matricule]],#REF!,3,FALSE))</f>
        <v/>
      </c>
      <c r="D590" s="11" t="str">
        <f>CONCATENATE(Tableau517[[#This Row],[Semaine]],Tableau517[[#This Row],[Matricule]])</f>
        <v/>
      </c>
      <c r="H590" s="8"/>
      <c r="I590" s="8"/>
      <c r="J590" s="8"/>
      <c r="K590" s="8"/>
      <c r="L590" s="8"/>
      <c r="M590" s="8"/>
      <c r="N590" s="8"/>
      <c r="O590" s="14">
        <f>COUNTIF(Tableau517[[#This Row],[Lundi]:[Dimanche]],"&gt;0")</f>
        <v>0</v>
      </c>
      <c r="P590" s="14">
        <f>SUM(Tableau517[[#This Row],[Lundi]:[Dimanche]])</f>
        <v>0</v>
      </c>
      <c r="Q590" s="14">
        <f>COUNTIF(Tableau517[[#This Row],[Lundi]:[Dimanche]],"&gt;=100")*1000</f>
        <v>0</v>
      </c>
      <c r="R590" s="14">
        <f t="shared" si="18"/>
        <v>0</v>
      </c>
      <c r="S590" s="14">
        <f t="shared" si="19"/>
        <v>0</v>
      </c>
      <c r="T590" s="15" t="str">
        <f>IF(Tableau517[[#This Row],[Matricule]]&gt;1,IF(COUNTIF(Tableau517[DateMatricule],Tableau517[[#This Row],[DateMatricule]])&gt;1,"Doublon",""),"")</f>
        <v/>
      </c>
    </row>
    <row r="591" spans="1:20" x14ac:dyDescent="0.25">
      <c r="A591" s="11" t="str">
        <f>IF(Tableau517[[#This Row],[Semaine]]="","",VLOOKUP(Tableau517[[#This Row],[Semaine]],Listes!$A:$B,2,FALSE))</f>
        <v/>
      </c>
      <c r="B591" s="11" t="str">
        <f>IF(ISBLANK(Tableau517[[#This Row],[Matricule]]),"",VLOOKUP(Tableau517[[#This Row],[Matricule]],#REF!,2,FALSE))</f>
        <v/>
      </c>
      <c r="C591" s="11" t="str">
        <f>IF(ISBLANK(Tableau517[[#This Row],[Matricule]]),"",VLOOKUP(Tableau517[[#This Row],[Matricule]],#REF!,3,FALSE))</f>
        <v/>
      </c>
      <c r="D591" s="11" t="str">
        <f>CONCATENATE(Tableau517[[#This Row],[Semaine]],Tableau517[[#This Row],[Matricule]])</f>
        <v/>
      </c>
      <c r="H591" s="8"/>
      <c r="I591" s="8"/>
      <c r="J591" s="8"/>
      <c r="K591" s="8"/>
      <c r="L591" s="8"/>
      <c r="M591" s="8"/>
      <c r="N591" s="8"/>
      <c r="O591" s="14">
        <f>COUNTIF(Tableau517[[#This Row],[Lundi]:[Dimanche]],"&gt;0")</f>
        <v>0</v>
      </c>
      <c r="P591" s="14">
        <f>SUM(Tableau517[[#This Row],[Lundi]:[Dimanche]])</f>
        <v>0</v>
      </c>
      <c r="Q591" s="14">
        <f>COUNTIF(Tableau517[[#This Row],[Lundi]:[Dimanche]],"&gt;=100")*1000</f>
        <v>0</v>
      </c>
      <c r="R591" s="14">
        <f t="shared" si="18"/>
        <v>0</v>
      </c>
      <c r="S591" s="14">
        <f t="shared" si="19"/>
        <v>0</v>
      </c>
      <c r="T591" s="15" t="str">
        <f>IF(Tableau517[[#This Row],[Matricule]]&gt;1,IF(COUNTIF(Tableau517[DateMatricule],Tableau517[[#This Row],[DateMatricule]])&gt;1,"Doublon",""),"")</f>
        <v/>
      </c>
    </row>
    <row r="592" spans="1:20" x14ac:dyDescent="0.25">
      <c r="A592" s="11" t="str">
        <f>IF(Tableau517[[#This Row],[Semaine]]="","",VLOOKUP(Tableau517[[#This Row],[Semaine]],Listes!$A:$B,2,FALSE))</f>
        <v/>
      </c>
      <c r="B592" s="11" t="str">
        <f>IF(ISBLANK(Tableau517[[#This Row],[Matricule]]),"",VLOOKUP(Tableau517[[#This Row],[Matricule]],#REF!,2,FALSE))</f>
        <v/>
      </c>
      <c r="C592" s="11" t="str">
        <f>IF(ISBLANK(Tableau517[[#This Row],[Matricule]]),"",VLOOKUP(Tableau517[[#This Row],[Matricule]],#REF!,3,FALSE))</f>
        <v/>
      </c>
      <c r="D592" s="11" t="str">
        <f>CONCATENATE(Tableau517[[#This Row],[Semaine]],Tableau517[[#This Row],[Matricule]])</f>
        <v/>
      </c>
      <c r="H592" s="8"/>
      <c r="I592" s="8"/>
      <c r="J592" s="8"/>
      <c r="K592" s="8"/>
      <c r="L592" s="8"/>
      <c r="M592" s="8"/>
      <c r="N592" s="8"/>
      <c r="O592" s="14">
        <f>COUNTIF(Tableau517[[#This Row],[Lundi]:[Dimanche]],"&gt;0")</f>
        <v>0</v>
      </c>
      <c r="P592" s="14">
        <f>SUM(Tableau517[[#This Row],[Lundi]:[Dimanche]])</f>
        <v>0</v>
      </c>
      <c r="Q592" s="14">
        <f>COUNTIF(Tableau517[[#This Row],[Lundi]:[Dimanche]],"&gt;=100")*1000</f>
        <v>0</v>
      </c>
      <c r="R592" s="14">
        <f t="shared" si="18"/>
        <v>0</v>
      </c>
      <c r="S592" s="14">
        <f t="shared" si="19"/>
        <v>0</v>
      </c>
      <c r="T592" s="15" t="str">
        <f>IF(Tableau517[[#This Row],[Matricule]]&gt;1,IF(COUNTIF(Tableau517[DateMatricule],Tableau517[[#This Row],[DateMatricule]])&gt;1,"Doublon",""),"")</f>
        <v/>
      </c>
    </row>
    <row r="593" spans="1:20" x14ac:dyDescent="0.25">
      <c r="A593" s="11" t="str">
        <f>IF(Tableau517[[#This Row],[Semaine]]="","",VLOOKUP(Tableau517[[#This Row],[Semaine]],Listes!$A:$B,2,FALSE))</f>
        <v/>
      </c>
      <c r="B593" s="11" t="str">
        <f>IF(ISBLANK(Tableau517[[#This Row],[Matricule]]),"",VLOOKUP(Tableau517[[#This Row],[Matricule]],#REF!,2,FALSE))</f>
        <v/>
      </c>
      <c r="C593" s="11" t="str">
        <f>IF(ISBLANK(Tableau517[[#This Row],[Matricule]]),"",VLOOKUP(Tableau517[[#This Row],[Matricule]],#REF!,3,FALSE))</f>
        <v/>
      </c>
      <c r="D593" s="11" t="str">
        <f>CONCATENATE(Tableau517[[#This Row],[Semaine]],Tableau517[[#This Row],[Matricule]])</f>
        <v/>
      </c>
      <c r="H593" s="8"/>
      <c r="I593" s="8"/>
      <c r="J593" s="8"/>
      <c r="K593" s="8"/>
      <c r="L593" s="8"/>
      <c r="M593" s="8"/>
      <c r="N593" s="8"/>
      <c r="O593" s="14">
        <f>COUNTIF(Tableau517[[#This Row],[Lundi]:[Dimanche]],"&gt;0")</f>
        <v>0</v>
      </c>
      <c r="P593" s="14">
        <f>SUM(Tableau517[[#This Row],[Lundi]:[Dimanche]])</f>
        <v>0</v>
      </c>
      <c r="Q593" s="14">
        <f>COUNTIF(Tableau517[[#This Row],[Lundi]:[Dimanche]],"&gt;=100")*1000</f>
        <v>0</v>
      </c>
      <c r="R593" s="14">
        <f t="shared" si="18"/>
        <v>0</v>
      </c>
      <c r="S593" s="14">
        <f t="shared" si="19"/>
        <v>0</v>
      </c>
      <c r="T593" s="15" t="str">
        <f>IF(Tableau517[[#This Row],[Matricule]]&gt;1,IF(COUNTIF(Tableau517[DateMatricule],Tableau517[[#This Row],[DateMatricule]])&gt;1,"Doublon",""),"")</f>
        <v/>
      </c>
    </row>
    <row r="594" spans="1:20" x14ac:dyDescent="0.25">
      <c r="A594" s="11" t="str">
        <f>IF(Tableau517[[#This Row],[Semaine]]="","",VLOOKUP(Tableau517[[#This Row],[Semaine]],Listes!$A:$B,2,FALSE))</f>
        <v/>
      </c>
      <c r="B594" s="11" t="str">
        <f>IF(ISBLANK(Tableau517[[#This Row],[Matricule]]),"",VLOOKUP(Tableau517[[#This Row],[Matricule]],#REF!,2,FALSE))</f>
        <v/>
      </c>
      <c r="C594" s="11" t="str">
        <f>IF(ISBLANK(Tableau517[[#This Row],[Matricule]]),"",VLOOKUP(Tableau517[[#This Row],[Matricule]],#REF!,3,FALSE))</f>
        <v/>
      </c>
      <c r="D594" s="11" t="str">
        <f>CONCATENATE(Tableau517[[#This Row],[Semaine]],Tableau517[[#This Row],[Matricule]])</f>
        <v/>
      </c>
      <c r="H594" s="8"/>
      <c r="I594" s="8"/>
      <c r="J594" s="8"/>
      <c r="K594" s="8"/>
      <c r="L594" s="8"/>
      <c r="M594" s="8"/>
      <c r="N594" s="8"/>
      <c r="O594" s="14">
        <f>COUNTIF(Tableau517[[#This Row],[Lundi]:[Dimanche]],"&gt;0")</f>
        <v>0</v>
      </c>
      <c r="P594" s="14">
        <f>SUM(Tableau517[[#This Row],[Lundi]:[Dimanche]])</f>
        <v>0</v>
      </c>
      <c r="Q594" s="14">
        <f>COUNTIF(Tableau517[[#This Row],[Lundi]:[Dimanche]],"&gt;=100")*1000</f>
        <v>0</v>
      </c>
      <c r="R594" s="14">
        <f t="shared" si="18"/>
        <v>0</v>
      </c>
      <c r="S594" s="14">
        <f t="shared" si="19"/>
        <v>0</v>
      </c>
      <c r="T594" s="15" t="str">
        <f>IF(Tableau517[[#This Row],[Matricule]]&gt;1,IF(COUNTIF(Tableau517[DateMatricule],Tableau517[[#This Row],[DateMatricule]])&gt;1,"Doublon",""),"")</f>
        <v/>
      </c>
    </row>
    <row r="595" spans="1:20" x14ac:dyDescent="0.25">
      <c r="A595" s="11" t="str">
        <f>IF(Tableau517[[#This Row],[Semaine]]="","",VLOOKUP(Tableau517[[#This Row],[Semaine]],Listes!$A:$B,2,FALSE))</f>
        <v/>
      </c>
      <c r="B595" s="11" t="str">
        <f>IF(ISBLANK(Tableau517[[#This Row],[Matricule]]),"",VLOOKUP(Tableau517[[#This Row],[Matricule]],#REF!,2,FALSE))</f>
        <v/>
      </c>
      <c r="C595" s="11" t="str">
        <f>IF(ISBLANK(Tableau517[[#This Row],[Matricule]]),"",VLOOKUP(Tableau517[[#This Row],[Matricule]],#REF!,3,FALSE))</f>
        <v/>
      </c>
      <c r="D595" s="11" t="str">
        <f>CONCATENATE(Tableau517[[#This Row],[Semaine]],Tableau517[[#This Row],[Matricule]])</f>
        <v/>
      </c>
      <c r="H595" s="8"/>
      <c r="I595" s="8"/>
      <c r="J595" s="8"/>
      <c r="K595" s="8"/>
      <c r="L595" s="8"/>
      <c r="M595" s="8"/>
      <c r="N595" s="8"/>
      <c r="O595" s="14">
        <f>COUNTIF(Tableau517[[#This Row],[Lundi]:[Dimanche]],"&gt;0")</f>
        <v>0</v>
      </c>
      <c r="P595" s="14">
        <f>SUM(Tableau517[[#This Row],[Lundi]:[Dimanche]])</f>
        <v>0</v>
      </c>
      <c r="Q595" s="14">
        <f>COUNTIF(Tableau517[[#This Row],[Lundi]:[Dimanche]],"&gt;=100")*1000</f>
        <v>0</v>
      </c>
      <c r="R595" s="14">
        <f t="shared" si="18"/>
        <v>0</v>
      </c>
      <c r="S595" s="14">
        <f t="shared" si="19"/>
        <v>0</v>
      </c>
      <c r="T595" s="15" t="str">
        <f>IF(Tableau517[[#This Row],[Matricule]]&gt;1,IF(COUNTIF(Tableau517[DateMatricule],Tableau517[[#This Row],[DateMatricule]])&gt;1,"Doublon",""),"")</f>
        <v/>
      </c>
    </row>
    <row r="596" spans="1:20" x14ac:dyDescent="0.25">
      <c r="A596" s="11" t="str">
        <f>IF(Tableau517[[#This Row],[Semaine]]="","",VLOOKUP(Tableau517[[#This Row],[Semaine]],Listes!$A:$B,2,FALSE))</f>
        <v/>
      </c>
      <c r="B596" s="11" t="str">
        <f>IF(ISBLANK(Tableau517[[#This Row],[Matricule]]),"",VLOOKUP(Tableau517[[#This Row],[Matricule]],#REF!,2,FALSE))</f>
        <v/>
      </c>
      <c r="C596" s="11" t="str">
        <f>IF(ISBLANK(Tableau517[[#This Row],[Matricule]]),"",VLOOKUP(Tableau517[[#This Row],[Matricule]],#REF!,3,FALSE))</f>
        <v/>
      </c>
      <c r="D596" s="11" t="str">
        <f>CONCATENATE(Tableau517[[#This Row],[Semaine]],Tableau517[[#This Row],[Matricule]])</f>
        <v/>
      </c>
      <c r="H596" s="8"/>
      <c r="I596" s="8"/>
      <c r="J596" s="8"/>
      <c r="K596" s="8"/>
      <c r="L596" s="8"/>
      <c r="M596" s="8"/>
      <c r="N596" s="8"/>
      <c r="O596" s="14">
        <f>COUNTIF(Tableau517[[#This Row],[Lundi]:[Dimanche]],"&gt;0")</f>
        <v>0</v>
      </c>
      <c r="P596" s="14">
        <f>SUM(Tableau517[[#This Row],[Lundi]:[Dimanche]])</f>
        <v>0</v>
      </c>
      <c r="Q596" s="14">
        <f>COUNTIF(Tableau517[[#This Row],[Lundi]:[Dimanche]],"&gt;=100")*1000</f>
        <v>0</v>
      </c>
      <c r="R596" s="14">
        <f t="shared" si="18"/>
        <v>0</v>
      </c>
      <c r="S596" s="14">
        <f t="shared" si="19"/>
        <v>0</v>
      </c>
      <c r="T596" s="15" t="str">
        <f>IF(Tableau517[[#This Row],[Matricule]]&gt;1,IF(COUNTIF(Tableau517[DateMatricule],Tableau517[[#This Row],[DateMatricule]])&gt;1,"Doublon",""),"")</f>
        <v/>
      </c>
    </row>
    <row r="597" spans="1:20" x14ac:dyDescent="0.25">
      <c r="A597" s="11" t="str">
        <f>IF(Tableau517[[#This Row],[Semaine]]="","",VLOOKUP(Tableau517[[#This Row],[Semaine]],Listes!$A:$B,2,FALSE))</f>
        <v/>
      </c>
      <c r="B597" s="11" t="str">
        <f>IF(ISBLANK(Tableau517[[#This Row],[Matricule]]),"",VLOOKUP(Tableau517[[#This Row],[Matricule]],#REF!,2,FALSE))</f>
        <v/>
      </c>
      <c r="C597" s="11" t="str">
        <f>IF(ISBLANK(Tableau517[[#This Row],[Matricule]]),"",VLOOKUP(Tableau517[[#This Row],[Matricule]],#REF!,3,FALSE))</f>
        <v/>
      </c>
      <c r="D597" s="11" t="str">
        <f>CONCATENATE(Tableau517[[#This Row],[Semaine]],Tableau517[[#This Row],[Matricule]])</f>
        <v/>
      </c>
      <c r="H597" s="8"/>
      <c r="I597" s="8"/>
      <c r="J597" s="8"/>
      <c r="K597" s="8"/>
      <c r="L597" s="8"/>
      <c r="M597" s="8"/>
      <c r="N597" s="8"/>
      <c r="O597" s="14">
        <f>COUNTIF(Tableau517[[#This Row],[Lundi]:[Dimanche]],"&gt;0")</f>
        <v>0</v>
      </c>
      <c r="P597" s="14">
        <f>SUM(Tableau517[[#This Row],[Lundi]:[Dimanche]])</f>
        <v>0</v>
      </c>
      <c r="Q597" s="14">
        <f>COUNTIF(Tableau517[[#This Row],[Lundi]:[Dimanche]],"&gt;=100")*1000</f>
        <v>0</v>
      </c>
      <c r="R597" s="14">
        <f t="shared" si="18"/>
        <v>0</v>
      </c>
      <c r="S597" s="14">
        <f t="shared" si="19"/>
        <v>0</v>
      </c>
      <c r="T597" s="15" t="str">
        <f>IF(Tableau517[[#This Row],[Matricule]]&gt;1,IF(COUNTIF(Tableau517[DateMatricule],Tableau517[[#This Row],[DateMatricule]])&gt;1,"Doublon",""),"")</f>
        <v/>
      </c>
    </row>
    <row r="598" spans="1:20" x14ac:dyDescent="0.25">
      <c r="A598" s="11" t="str">
        <f>IF(Tableau517[[#This Row],[Semaine]]="","",VLOOKUP(Tableau517[[#This Row],[Semaine]],Listes!$A:$B,2,FALSE))</f>
        <v/>
      </c>
      <c r="B598" s="11" t="str">
        <f>IF(ISBLANK(Tableau517[[#This Row],[Matricule]]),"",VLOOKUP(Tableau517[[#This Row],[Matricule]],#REF!,2,FALSE))</f>
        <v/>
      </c>
      <c r="C598" s="11" t="str">
        <f>IF(ISBLANK(Tableau517[[#This Row],[Matricule]]),"",VLOOKUP(Tableau517[[#This Row],[Matricule]],#REF!,3,FALSE))</f>
        <v/>
      </c>
      <c r="D598" s="11" t="str">
        <f>CONCATENATE(Tableau517[[#This Row],[Semaine]],Tableau517[[#This Row],[Matricule]])</f>
        <v/>
      </c>
      <c r="H598" s="8"/>
      <c r="I598" s="8"/>
      <c r="J598" s="8"/>
      <c r="K598" s="8"/>
      <c r="L598" s="8"/>
      <c r="M598" s="8"/>
      <c r="N598" s="8"/>
      <c r="O598" s="14">
        <f>COUNTIF(Tableau517[[#This Row],[Lundi]:[Dimanche]],"&gt;0")</f>
        <v>0</v>
      </c>
      <c r="P598" s="14">
        <f>SUM(Tableau517[[#This Row],[Lundi]:[Dimanche]])</f>
        <v>0</v>
      </c>
      <c r="Q598" s="14">
        <f>COUNTIF(Tableau517[[#This Row],[Lundi]:[Dimanche]],"&gt;=100")*1000</f>
        <v>0</v>
      </c>
      <c r="R598" s="14">
        <f t="shared" si="18"/>
        <v>0</v>
      </c>
      <c r="S598" s="14">
        <f t="shared" si="19"/>
        <v>0</v>
      </c>
      <c r="T598" s="15" t="str">
        <f>IF(Tableau517[[#This Row],[Matricule]]&gt;1,IF(COUNTIF(Tableau517[DateMatricule],Tableau517[[#This Row],[DateMatricule]])&gt;1,"Doublon",""),"")</f>
        <v/>
      </c>
    </row>
    <row r="599" spans="1:20" x14ac:dyDescent="0.25">
      <c r="A599" s="11" t="str">
        <f>IF(Tableau517[[#This Row],[Semaine]]="","",VLOOKUP(Tableau517[[#This Row],[Semaine]],Listes!$A:$B,2,FALSE))</f>
        <v/>
      </c>
      <c r="B599" s="11" t="str">
        <f>IF(ISBLANK(Tableau517[[#This Row],[Matricule]]),"",VLOOKUP(Tableau517[[#This Row],[Matricule]],#REF!,2,FALSE))</f>
        <v/>
      </c>
      <c r="C599" s="11" t="str">
        <f>IF(ISBLANK(Tableau517[[#This Row],[Matricule]]),"",VLOOKUP(Tableau517[[#This Row],[Matricule]],#REF!,3,FALSE))</f>
        <v/>
      </c>
      <c r="D599" s="11" t="str">
        <f>CONCATENATE(Tableau517[[#This Row],[Semaine]],Tableau517[[#This Row],[Matricule]])</f>
        <v/>
      </c>
      <c r="H599" s="8"/>
      <c r="I599" s="8"/>
      <c r="J599" s="8"/>
      <c r="K599" s="8"/>
      <c r="L599" s="8"/>
      <c r="M599" s="8"/>
      <c r="N599" s="8"/>
      <c r="O599" s="14">
        <f>COUNTIF(Tableau517[[#This Row],[Lundi]:[Dimanche]],"&gt;0")</f>
        <v>0</v>
      </c>
      <c r="P599" s="14">
        <f>SUM(Tableau517[[#This Row],[Lundi]:[Dimanche]])</f>
        <v>0</v>
      </c>
      <c r="Q599" s="14">
        <f>COUNTIF(Tableau517[[#This Row],[Lundi]:[Dimanche]],"&gt;=100")*1000</f>
        <v>0</v>
      </c>
      <c r="R599" s="14">
        <f t="shared" si="18"/>
        <v>0</v>
      </c>
      <c r="S599" s="14">
        <f t="shared" si="19"/>
        <v>0</v>
      </c>
      <c r="T599" s="15" t="str">
        <f>IF(Tableau517[[#This Row],[Matricule]]&gt;1,IF(COUNTIF(Tableau517[DateMatricule],Tableau517[[#This Row],[DateMatricule]])&gt;1,"Doublon",""),"")</f>
        <v/>
      </c>
    </row>
    <row r="600" spans="1:20" x14ac:dyDescent="0.25">
      <c r="A600" s="11" t="str">
        <f>IF(Tableau517[[#This Row],[Semaine]]="","",VLOOKUP(Tableau517[[#This Row],[Semaine]],Listes!$A:$B,2,FALSE))</f>
        <v/>
      </c>
      <c r="B600" s="11" t="str">
        <f>IF(ISBLANK(Tableau517[[#This Row],[Matricule]]),"",VLOOKUP(Tableau517[[#This Row],[Matricule]],#REF!,2,FALSE))</f>
        <v/>
      </c>
      <c r="C600" s="11" t="str">
        <f>IF(ISBLANK(Tableau517[[#This Row],[Matricule]]),"",VLOOKUP(Tableau517[[#This Row],[Matricule]],#REF!,3,FALSE))</f>
        <v/>
      </c>
      <c r="D600" s="11" t="str">
        <f>CONCATENATE(Tableau517[[#This Row],[Semaine]],Tableau517[[#This Row],[Matricule]])</f>
        <v/>
      </c>
      <c r="H600" s="8"/>
      <c r="I600" s="8"/>
      <c r="J600" s="8"/>
      <c r="K600" s="8"/>
      <c r="L600" s="8"/>
      <c r="M600" s="8"/>
      <c r="N600" s="8"/>
      <c r="O600" s="14">
        <f>COUNTIF(Tableau517[[#This Row],[Lundi]:[Dimanche]],"&gt;0")</f>
        <v>0</v>
      </c>
      <c r="P600" s="14">
        <f>SUM(Tableau517[[#This Row],[Lundi]:[Dimanche]])</f>
        <v>0</v>
      </c>
      <c r="Q600" s="14">
        <f>COUNTIF(Tableau517[[#This Row],[Lundi]:[Dimanche]],"&gt;=100")*1000</f>
        <v>0</v>
      </c>
      <c r="R600" s="14">
        <f t="shared" si="18"/>
        <v>0</v>
      </c>
      <c r="S600" s="14">
        <f t="shared" si="19"/>
        <v>0</v>
      </c>
      <c r="T600" s="15" t="str">
        <f>IF(Tableau517[[#This Row],[Matricule]]&gt;1,IF(COUNTIF(Tableau517[DateMatricule],Tableau517[[#This Row],[DateMatricule]])&gt;1,"Doublon",""),"")</f>
        <v/>
      </c>
    </row>
    <row r="601" spans="1:20" x14ac:dyDescent="0.25">
      <c r="A601" s="11" t="str">
        <f>IF(Tableau517[[#This Row],[Semaine]]="","",VLOOKUP(Tableau517[[#This Row],[Semaine]],Listes!$A:$B,2,FALSE))</f>
        <v/>
      </c>
      <c r="B601" s="11" t="str">
        <f>IF(ISBLANK(Tableau517[[#This Row],[Matricule]]),"",VLOOKUP(Tableau517[[#This Row],[Matricule]],#REF!,2,FALSE))</f>
        <v/>
      </c>
      <c r="C601" s="11" t="str">
        <f>IF(ISBLANK(Tableau517[[#This Row],[Matricule]]),"",VLOOKUP(Tableau517[[#This Row],[Matricule]],#REF!,3,FALSE))</f>
        <v/>
      </c>
      <c r="D601" s="11" t="str">
        <f>CONCATENATE(Tableau517[[#This Row],[Semaine]],Tableau517[[#This Row],[Matricule]])</f>
        <v/>
      </c>
      <c r="H601" s="8"/>
      <c r="I601" s="8"/>
      <c r="J601" s="8"/>
      <c r="K601" s="8"/>
      <c r="L601" s="8"/>
      <c r="M601" s="8"/>
      <c r="N601" s="8"/>
      <c r="O601" s="14">
        <f>COUNTIF(Tableau517[[#This Row],[Lundi]:[Dimanche]],"&gt;0")</f>
        <v>0</v>
      </c>
      <c r="P601" s="14">
        <f>SUM(Tableau517[[#This Row],[Lundi]:[Dimanche]])</f>
        <v>0</v>
      </c>
      <c r="Q601" s="14">
        <f>COUNTIF(Tableau517[[#This Row],[Lundi]:[Dimanche]],"&gt;=100")*1000</f>
        <v>0</v>
      </c>
      <c r="R601" s="14">
        <f t="shared" si="18"/>
        <v>0</v>
      </c>
      <c r="S601" s="14">
        <f t="shared" si="19"/>
        <v>0</v>
      </c>
      <c r="T601" s="15" t="str">
        <f>IF(Tableau517[[#This Row],[Matricule]]&gt;1,IF(COUNTIF(Tableau517[DateMatricule],Tableau517[[#This Row],[DateMatricule]])&gt;1,"Doublon",""),"")</f>
        <v/>
      </c>
    </row>
    <row r="602" spans="1:20" x14ac:dyDescent="0.25">
      <c r="A602" s="11" t="str">
        <f>IF(Tableau517[[#This Row],[Semaine]]="","",VLOOKUP(Tableau517[[#This Row],[Semaine]],Listes!$A:$B,2,FALSE))</f>
        <v/>
      </c>
      <c r="B602" s="11" t="str">
        <f>IF(ISBLANK(Tableau517[[#This Row],[Matricule]]),"",VLOOKUP(Tableau517[[#This Row],[Matricule]],#REF!,2,FALSE))</f>
        <v/>
      </c>
      <c r="C602" s="11" t="str">
        <f>IF(ISBLANK(Tableau517[[#This Row],[Matricule]]),"",VLOOKUP(Tableau517[[#This Row],[Matricule]],#REF!,3,FALSE))</f>
        <v/>
      </c>
      <c r="D602" s="11" t="str">
        <f>CONCATENATE(Tableau517[[#This Row],[Semaine]],Tableau517[[#This Row],[Matricule]])</f>
        <v/>
      </c>
      <c r="H602" s="8"/>
      <c r="I602" s="8"/>
      <c r="J602" s="8"/>
      <c r="K602" s="8"/>
      <c r="L602" s="8"/>
      <c r="M602" s="8"/>
      <c r="N602" s="8"/>
      <c r="O602" s="14">
        <f>COUNTIF(Tableau517[[#This Row],[Lundi]:[Dimanche]],"&gt;0")</f>
        <v>0</v>
      </c>
      <c r="P602" s="14">
        <f>SUM(Tableau517[[#This Row],[Lundi]:[Dimanche]])</f>
        <v>0</v>
      </c>
      <c r="Q602" s="14">
        <f>COUNTIF(Tableau517[[#This Row],[Lundi]:[Dimanche]],"&gt;=100")*1000</f>
        <v>0</v>
      </c>
      <c r="R602" s="14">
        <f t="shared" si="18"/>
        <v>0</v>
      </c>
      <c r="S602" s="14">
        <f t="shared" si="19"/>
        <v>0</v>
      </c>
      <c r="T602" s="15" t="str">
        <f>IF(Tableau517[[#This Row],[Matricule]]&gt;1,IF(COUNTIF(Tableau517[DateMatricule],Tableau517[[#This Row],[DateMatricule]])&gt;1,"Doublon",""),"")</f>
        <v/>
      </c>
    </row>
    <row r="603" spans="1:20" x14ac:dyDescent="0.25">
      <c r="A603" s="11" t="str">
        <f>IF(Tableau517[[#This Row],[Semaine]]="","",VLOOKUP(Tableau517[[#This Row],[Semaine]],Listes!$A:$B,2,FALSE))</f>
        <v/>
      </c>
      <c r="B603" s="11" t="str">
        <f>IF(ISBLANK(Tableau517[[#This Row],[Matricule]]),"",VLOOKUP(Tableau517[[#This Row],[Matricule]],#REF!,2,FALSE))</f>
        <v/>
      </c>
      <c r="C603" s="11" t="str">
        <f>IF(ISBLANK(Tableau517[[#This Row],[Matricule]]),"",VLOOKUP(Tableau517[[#This Row],[Matricule]],#REF!,3,FALSE))</f>
        <v/>
      </c>
      <c r="D603" s="11" t="str">
        <f>CONCATENATE(Tableau517[[#This Row],[Semaine]],Tableau517[[#This Row],[Matricule]])</f>
        <v/>
      </c>
      <c r="H603" s="8"/>
      <c r="I603" s="8"/>
      <c r="J603" s="8"/>
      <c r="K603" s="8"/>
      <c r="L603" s="8"/>
      <c r="M603" s="8"/>
      <c r="N603" s="8"/>
      <c r="O603" s="14">
        <f>COUNTIF(Tableau517[[#This Row],[Lundi]:[Dimanche]],"&gt;0")</f>
        <v>0</v>
      </c>
      <c r="P603" s="14">
        <f>SUM(Tableau517[[#This Row],[Lundi]:[Dimanche]])</f>
        <v>0</v>
      </c>
      <c r="Q603" s="14">
        <f>COUNTIF(Tableau517[[#This Row],[Lundi]:[Dimanche]],"&gt;=100")*1000</f>
        <v>0</v>
      </c>
      <c r="R603" s="14">
        <f t="shared" si="18"/>
        <v>0</v>
      </c>
      <c r="S603" s="14">
        <f t="shared" si="19"/>
        <v>0</v>
      </c>
      <c r="T603" s="15" t="str">
        <f>IF(Tableau517[[#This Row],[Matricule]]&gt;1,IF(COUNTIF(Tableau517[DateMatricule],Tableau517[[#This Row],[DateMatricule]])&gt;1,"Doublon",""),"")</f>
        <v/>
      </c>
    </row>
    <row r="604" spans="1:20" x14ac:dyDescent="0.25">
      <c r="A604" s="11" t="str">
        <f>IF(Tableau517[[#This Row],[Semaine]]="","",VLOOKUP(Tableau517[[#This Row],[Semaine]],Listes!$A:$B,2,FALSE))</f>
        <v/>
      </c>
      <c r="B604" s="11" t="str">
        <f>IF(ISBLANK(Tableau517[[#This Row],[Matricule]]),"",VLOOKUP(Tableau517[[#This Row],[Matricule]],#REF!,2,FALSE))</f>
        <v/>
      </c>
      <c r="C604" s="11" t="str">
        <f>IF(ISBLANK(Tableau517[[#This Row],[Matricule]]),"",VLOOKUP(Tableau517[[#This Row],[Matricule]],#REF!,3,FALSE))</f>
        <v/>
      </c>
      <c r="D604" s="11" t="str">
        <f>CONCATENATE(Tableau517[[#This Row],[Semaine]],Tableau517[[#This Row],[Matricule]])</f>
        <v/>
      </c>
      <c r="H604" s="8"/>
      <c r="I604" s="8"/>
      <c r="J604" s="8"/>
      <c r="K604" s="8"/>
      <c r="L604" s="8"/>
      <c r="M604" s="8"/>
      <c r="N604" s="8"/>
      <c r="O604" s="14">
        <f>COUNTIF(Tableau517[[#This Row],[Lundi]:[Dimanche]],"&gt;0")</f>
        <v>0</v>
      </c>
      <c r="P604" s="14">
        <f>SUM(Tableau517[[#This Row],[Lundi]:[Dimanche]])</f>
        <v>0</v>
      </c>
      <c r="Q604" s="14">
        <f>COUNTIF(Tableau517[[#This Row],[Lundi]:[Dimanche]],"&gt;=100")*1000</f>
        <v>0</v>
      </c>
      <c r="R604" s="14">
        <f t="shared" si="18"/>
        <v>0</v>
      </c>
      <c r="S604" s="14">
        <f t="shared" si="19"/>
        <v>0</v>
      </c>
      <c r="T604" s="15" t="str">
        <f>IF(Tableau517[[#This Row],[Matricule]]&gt;1,IF(COUNTIF(Tableau517[DateMatricule],Tableau517[[#This Row],[DateMatricule]])&gt;1,"Doublon",""),"")</f>
        <v/>
      </c>
    </row>
    <row r="605" spans="1:20" x14ac:dyDescent="0.25">
      <c r="A605" s="11" t="str">
        <f>IF(Tableau517[[#This Row],[Semaine]]="","",VLOOKUP(Tableau517[[#This Row],[Semaine]],Listes!$A:$B,2,FALSE))</f>
        <v/>
      </c>
      <c r="B605" s="11" t="str">
        <f>IF(ISBLANK(Tableau517[[#This Row],[Matricule]]),"",VLOOKUP(Tableau517[[#This Row],[Matricule]],#REF!,2,FALSE))</f>
        <v/>
      </c>
      <c r="C605" s="11" t="str">
        <f>IF(ISBLANK(Tableau517[[#This Row],[Matricule]]),"",VLOOKUP(Tableau517[[#This Row],[Matricule]],#REF!,3,FALSE))</f>
        <v/>
      </c>
      <c r="D605" s="11" t="str">
        <f>CONCATENATE(Tableau517[[#This Row],[Semaine]],Tableau517[[#This Row],[Matricule]])</f>
        <v/>
      </c>
      <c r="H605" s="8"/>
      <c r="I605" s="8"/>
      <c r="J605" s="8"/>
      <c r="K605" s="8"/>
      <c r="L605" s="8"/>
      <c r="M605" s="8"/>
      <c r="N605" s="8"/>
      <c r="O605" s="14">
        <f>COUNTIF(Tableau517[[#This Row],[Lundi]:[Dimanche]],"&gt;0")</f>
        <v>0</v>
      </c>
      <c r="P605" s="14">
        <f>SUM(Tableau517[[#This Row],[Lundi]:[Dimanche]])</f>
        <v>0</v>
      </c>
      <c r="Q605" s="14">
        <f>COUNTIF(Tableau517[[#This Row],[Lundi]:[Dimanche]],"&gt;=100")*1000</f>
        <v>0</v>
      </c>
      <c r="R605" s="14">
        <f t="shared" si="18"/>
        <v>0</v>
      </c>
      <c r="S605" s="14">
        <f t="shared" si="19"/>
        <v>0</v>
      </c>
      <c r="T605" s="15" t="str">
        <f>IF(Tableau517[[#This Row],[Matricule]]&gt;1,IF(COUNTIF(Tableau517[DateMatricule],Tableau517[[#This Row],[DateMatricule]])&gt;1,"Doublon",""),"")</f>
        <v/>
      </c>
    </row>
    <row r="606" spans="1:20" x14ac:dyDescent="0.25">
      <c r="A606" s="11" t="str">
        <f>IF(Tableau517[[#This Row],[Semaine]]="","",VLOOKUP(Tableau517[[#This Row],[Semaine]],Listes!$A:$B,2,FALSE))</f>
        <v/>
      </c>
      <c r="B606" s="11" t="str">
        <f>IF(ISBLANK(Tableau517[[#This Row],[Matricule]]),"",VLOOKUP(Tableau517[[#This Row],[Matricule]],#REF!,2,FALSE))</f>
        <v/>
      </c>
      <c r="C606" s="11" t="str">
        <f>IF(ISBLANK(Tableau517[[#This Row],[Matricule]]),"",VLOOKUP(Tableau517[[#This Row],[Matricule]],#REF!,3,FALSE))</f>
        <v/>
      </c>
      <c r="D606" s="11" t="str">
        <f>CONCATENATE(Tableau517[[#This Row],[Semaine]],Tableau517[[#This Row],[Matricule]])</f>
        <v/>
      </c>
      <c r="H606" s="8"/>
      <c r="I606" s="8"/>
      <c r="J606" s="8"/>
      <c r="K606" s="8"/>
      <c r="L606" s="8"/>
      <c r="M606" s="8"/>
      <c r="N606" s="8"/>
      <c r="O606" s="14">
        <f>COUNTIF(Tableau517[[#This Row],[Lundi]:[Dimanche]],"&gt;0")</f>
        <v>0</v>
      </c>
      <c r="P606" s="14">
        <f>SUM(Tableau517[[#This Row],[Lundi]:[Dimanche]])</f>
        <v>0</v>
      </c>
      <c r="Q606" s="14">
        <f>COUNTIF(Tableau517[[#This Row],[Lundi]:[Dimanche]],"&gt;=100")*1000</f>
        <v>0</v>
      </c>
      <c r="R606" s="14">
        <f t="shared" si="18"/>
        <v>0</v>
      </c>
      <c r="S606" s="14">
        <f t="shared" si="19"/>
        <v>0</v>
      </c>
      <c r="T606" s="15" t="str">
        <f>IF(Tableau517[[#This Row],[Matricule]]&gt;1,IF(COUNTIF(Tableau517[DateMatricule],Tableau517[[#This Row],[DateMatricule]])&gt;1,"Doublon",""),"")</f>
        <v/>
      </c>
    </row>
    <row r="607" spans="1:20" x14ac:dyDescent="0.25">
      <c r="A607" s="11" t="str">
        <f>IF(Tableau517[[#This Row],[Semaine]]="","",VLOOKUP(Tableau517[[#This Row],[Semaine]],Listes!$A:$B,2,FALSE))</f>
        <v/>
      </c>
      <c r="B607" s="11" t="str">
        <f>IF(ISBLANK(Tableau517[[#This Row],[Matricule]]),"",VLOOKUP(Tableau517[[#This Row],[Matricule]],#REF!,2,FALSE))</f>
        <v/>
      </c>
      <c r="C607" s="11" t="str">
        <f>IF(ISBLANK(Tableau517[[#This Row],[Matricule]]),"",VLOOKUP(Tableau517[[#This Row],[Matricule]],#REF!,3,FALSE))</f>
        <v/>
      </c>
      <c r="D607" s="11" t="str">
        <f>CONCATENATE(Tableau517[[#This Row],[Semaine]],Tableau517[[#This Row],[Matricule]])</f>
        <v/>
      </c>
      <c r="H607" s="8"/>
      <c r="I607" s="8"/>
      <c r="J607" s="8"/>
      <c r="K607" s="8"/>
      <c r="L607" s="8"/>
      <c r="M607" s="8"/>
      <c r="N607" s="8"/>
      <c r="O607" s="14">
        <f>COUNTIF(Tableau517[[#This Row],[Lundi]:[Dimanche]],"&gt;0")</f>
        <v>0</v>
      </c>
      <c r="P607" s="14">
        <f>SUM(Tableau517[[#This Row],[Lundi]:[Dimanche]])</f>
        <v>0</v>
      </c>
      <c r="Q607" s="14">
        <f>COUNTIF(Tableau517[[#This Row],[Lundi]:[Dimanche]],"&gt;=100")*1000</f>
        <v>0</v>
      </c>
      <c r="R607" s="14">
        <f t="shared" si="18"/>
        <v>0</v>
      </c>
      <c r="S607" s="14">
        <f t="shared" si="19"/>
        <v>0</v>
      </c>
      <c r="T607" s="15" t="str">
        <f>IF(Tableau517[[#This Row],[Matricule]]&gt;1,IF(COUNTIF(Tableau517[DateMatricule],Tableau517[[#This Row],[DateMatricule]])&gt;1,"Doublon",""),"")</f>
        <v/>
      </c>
    </row>
    <row r="608" spans="1:20" x14ac:dyDescent="0.25">
      <c r="A608" s="11" t="str">
        <f>IF(Tableau517[[#This Row],[Semaine]]="","",VLOOKUP(Tableau517[[#This Row],[Semaine]],Listes!$A:$B,2,FALSE))</f>
        <v/>
      </c>
      <c r="B608" s="11" t="str">
        <f>IF(ISBLANK(Tableau517[[#This Row],[Matricule]]),"",VLOOKUP(Tableau517[[#This Row],[Matricule]],#REF!,2,FALSE))</f>
        <v/>
      </c>
      <c r="C608" s="11" t="str">
        <f>IF(ISBLANK(Tableau517[[#This Row],[Matricule]]),"",VLOOKUP(Tableau517[[#This Row],[Matricule]],#REF!,3,FALSE))</f>
        <v/>
      </c>
      <c r="D608" s="11" t="str">
        <f>CONCATENATE(Tableau517[[#This Row],[Semaine]],Tableau517[[#This Row],[Matricule]])</f>
        <v/>
      </c>
      <c r="H608" s="8"/>
      <c r="I608" s="8"/>
      <c r="J608" s="8"/>
      <c r="K608" s="8"/>
      <c r="L608" s="8"/>
      <c r="M608" s="8"/>
      <c r="N608" s="8"/>
      <c r="O608" s="14">
        <f>COUNTIF(Tableau517[[#This Row],[Lundi]:[Dimanche]],"&gt;0")</f>
        <v>0</v>
      </c>
      <c r="P608" s="14">
        <f>SUM(Tableau517[[#This Row],[Lundi]:[Dimanche]])</f>
        <v>0</v>
      </c>
      <c r="Q608" s="14">
        <f>COUNTIF(Tableau517[[#This Row],[Lundi]:[Dimanche]],"&gt;=100")*1000</f>
        <v>0</v>
      </c>
      <c r="R608" s="14">
        <f t="shared" si="18"/>
        <v>0</v>
      </c>
      <c r="S608" s="14">
        <f t="shared" si="19"/>
        <v>0</v>
      </c>
      <c r="T608" s="15" t="str">
        <f>IF(Tableau517[[#This Row],[Matricule]]&gt;1,IF(COUNTIF(Tableau517[DateMatricule],Tableau517[[#This Row],[DateMatricule]])&gt;1,"Doublon",""),"")</f>
        <v/>
      </c>
    </row>
    <row r="609" spans="1:20" x14ac:dyDescent="0.25">
      <c r="A609" s="11" t="str">
        <f>IF(Tableau517[[#This Row],[Semaine]]="","",VLOOKUP(Tableau517[[#This Row],[Semaine]],Listes!$A:$B,2,FALSE))</f>
        <v/>
      </c>
      <c r="B609" s="11" t="str">
        <f>IF(ISBLANK(Tableau517[[#This Row],[Matricule]]),"",VLOOKUP(Tableau517[[#This Row],[Matricule]],#REF!,2,FALSE))</f>
        <v/>
      </c>
      <c r="C609" s="11" t="str">
        <f>IF(ISBLANK(Tableau517[[#This Row],[Matricule]]),"",VLOOKUP(Tableau517[[#This Row],[Matricule]],#REF!,3,FALSE))</f>
        <v/>
      </c>
      <c r="D609" s="11" t="str">
        <f>CONCATENATE(Tableau517[[#This Row],[Semaine]],Tableau517[[#This Row],[Matricule]])</f>
        <v/>
      </c>
      <c r="H609" s="8"/>
      <c r="I609" s="8"/>
      <c r="J609" s="8"/>
      <c r="K609" s="8"/>
      <c r="L609" s="8"/>
      <c r="M609" s="8"/>
      <c r="N609" s="8"/>
      <c r="O609" s="14">
        <f>COUNTIF(Tableau517[[#This Row],[Lundi]:[Dimanche]],"&gt;0")</f>
        <v>0</v>
      </c>
      <c r="P609" s="14">
        <f>SUM(Tableau517[[#This Row],[Lundi]:[Dimanche]])</f>
        <v>0</v>
      </c>
      <c r="Q609" s="14">
        <f>COUNTIF(Tableau517[[#This Row],[Lundi]:[Dimanche]],"&gt;=100")*1000</f>
        <v>0</v>
      </c>
      <c r="R609" s="14">
        <f t="shared" si="18"/>
        <v>0</v>
      </c>
      <c r="S609" s="14">
        <f t="shared" si="19"/>
        <v>0</v>
      </c>
      <c r="T609" s="15" t="str">
        <f>IF(Tableau517[[#This Row],[Matricule]]&gt;1,IF(COUNTIF(Tableau517[DateMatricule],Tableau517[[#This Row],[DateMatricule]])&gt;1,"Doublon",""),"")</f>
        <v/>
      </c>
    </row>
    <row r="610" spans="1:20" x14ac:dyDescent="0.25">
      <c r="A610" s="11" t="str">
        <f>IF(Tableau517[[#This Row],[Semaine]]="","",VLOOKUP(Tableau517[[#This Row],[Semaine]],Listes!$A:$B,2,FALSE))</f>
        <v/>
      </c>
      <c r="B610" s="11" t="str">
        <f>IF(ISBLANK(Tableau517[[#This Row],[Matricule]]),"",VLOOKUP(Tableau517[[#This Row],[Matricule]],#REF!,2,FALSE))</f>
        <v/>
      </c>
      <c r="C610" s="11" t="str">
        <f>IF(ISBLANK(Tableau517[[#This Row],[Matricule]]),"",VLOOKUP(Tableau517[[#This Row],[Matricule]],#REF!,3,FALSE))</f>
        <v/>
      </c>
      <c r="D610" s="11" t="str">
        <f>CONCATENATE(Tableau517[[#This Row],[Semaine]],Tableau517[[#This Row],[Matricule]])</f>
        <v/>
      </c>
      <c r="H610" s="8"/>
      <c r="I610" s="8"/>
      <c r="J610" s="8"/>
      <c r="K610" s="8"/>
      <c r="L610" s="8"/>
      <c r="M610" s="8"/>
      <c r="N610" s="8"/>
      <c r="O610" s="14">
        <f>COUNTIF(Tableau517[[#This Row],[Lundi]:[Dimanche]],"&gt;0")</f>
        <v>0</v>
      </c>
      <c r="P610" s="14">
        <f>SUM(Tableau517[[#This Row],[Lundi]:[Dimanche]])</f>
        <v>0</v>
      </c>
      <c r="Q610" s="14">
        <f>COUNTIF(Tableau517[[#This Row],[Lundi]:[Dimanche]],"&gt;=100")*1000</f>
        <v>0</v>
      </c>
      <c r="R610" s="14">
        <f t="shared" si="18"/>
        <v>0</v>
      </c>
      <c r="S610" s="14">
        <f t="shared" si="19"/>
        <v>0</v>
      </c>
      <c r="T610" s="15" t="str">
        <f>IF(Tableau517[[#This Row],[Matricule]]&gt;1,IF(COUNTIF(Tableau517[DateMatricule],Tableau517[[#This Row],[DateMatricule]])&gt;1,"Doublon",""),"")</f>
        <v/>
      </c>
    </row>
    <row r="611" spans="1:20" x14ac:dyDescent="0.25">
      <c r="A611" s="11" t="str">
        <f>IF(Tableau517[[#This Row],[Semaine]]="","",VLOOKUP(Tableau517[[#This Row],[Semaine]],Listes!$A:$B,2,FALSE))</f>
        <v/>
      </c>
      <c r="B611" s="11" t="str">
        <f>IF(ISBLANK(Tableau517[[#This Row],[Matricule]]),"",VLOOKUP(Tableau517[[#This Row],[Matricule]],#REF!,2,FALSE))</f>
        <v/>
      </c>
      <c r="C611" s="11" t="str">
        <f>IF(ISBLANK(Tableau517[[#This Row],[Matricule]]),"",VLOOKUP(Tableau517[[#This Row],[Matricule]],#REF!,3,FALSE))</f>
        <v/>
      </c>
      <c r="D611" s="11" t="str">
        <f>CONCATENATE(Tableau517[[#This Row],[Semaine]],Tableau517[[#This Row],[Matricule]])</f>
        <v/>
      </c>
      <c r="H611" s="8"/>
      <c r="I611" s="8"/>
      <c r="J611" s="8"/>
      <c r="K611" s="8"/>
      <c r="L611" s="8"/>
      <c r="M611" s="8"/>
      <c r="N611" s="8"/>
      <c r="O611" s="14">
        <f>COUNTIF(Tableau517[[#This Row],[Lundi]:[Dimanche]],"&gt;0")</f>
        <v>0</v>
      </c>
      <c r="P611" s="14">
        <f>SUM(Tableau517[[#This Row],[Lundi]:[Dimanche]])</f>
        <v>0</v>
      </c>
      <c r="Q611" s="14">
        <f>COUNTIF(Tableau517[[#This Row],[Lundi]:[Dimanche]],"&gt;=100")*1000</f>
        <v>0</v>
      </c>
      <c r="R611" s="14">
        <f t="shared" si="18"/>
        <v>0</v>
      </c>
      <c r="S611" s="14">
        <f t="shared" si="19"/>
        <v>0</v>
      </c>
      <c r="T611" s="15" t="str">
        <f>IF(Tableau517[[#This Row],[Matricule]]&gt;1,IF(COUNTIF(Tableau517[DateMatricule],Tableau517[[#This Row],[DateMatricule]])&gt;1,"Doublon",""),"")</f>
        <v/>
      </c>
    </row>
    <row r="612" spans="1:20" x14ac:dyDescent="0.25">
      <c r="A612" s="11" t="str">
        <f>IF(Tableau517[[#This Row],[Semaine]]="","",VLOOKUP(Tableau517[[#This Row],[Semaine]],Listes!$A:$B,2,FALSE))</f>
        <v/>
      </c>
      <c r="B612" s="11" t="str">
        <f>IF(ISBLANK(Tableau517[[#This Row],[Matricule]]),"",VLOOKUP(Tableau517[[#This Row],[Matricule]],#REF!,2,FALSE))</f>
        <v/>
      </c>
      <c r="C612" s="11" t="str">
        <f>IF(ISBLANK(Tableau517[[#This Row],[Matricule]]),"",VLOOKUP(Tableau517[[#This Row],[Matricule]],#REF!,3,FALSE))</f>
        <v/>
      </c>
      <c r="D612" s="11" t="str">
        <f>CONCATENATE(Tableau517[[#This Row],[Semaine]],Tableau517[[#This Row],[Matricule]])</f>
        <v/>
      </c>
      <c r="H612" s="8"/>
      <c r="I612" s="8"/>
      <c r="J612" s="8"/>
      <c r="K612" s="8"/>
      <c r="L612" s="8"/>
      <c r="M612" s="8"/>
      <c r="N612" s="8"/>
      <c r="O612" s="14">
        <f>COUNTIF(Tableau517[[#This Row],[Lundi]:[Dimanche]],"&gt;0")</f>
        <v>0</v>
      </c>
      <c r="P612" s="14">
        <f>SUM(Tableau517[[#This Row],[Lundi]:[Dimanche]])</f>
        <v>0</v>
      </c>
      <c r="Q612" s="14">
        <f>COUNTIF(Tableau517[[#This Row],[Lundi]:[Dimanche]],"&gt;=100")*1000</f>
        <v>0</v>
      </c>
      <c r="R612" s="14">
        <f t="shared" si="18"/>
        <v>0</v>
      </c>
      <c r="S612" s="14">
        <f t="shared" si="19"/>
        <v>0</v>
      </c>
      <c r="T612" s="15" t="str">
        <f>IF(Tableau517[[#This Row],[Matricule]]&gt;1,IF(COUNTIF(Tableau517[DateMatricule],Tableau517[[#This Row],[DateMatricule]])&gt;1,"Doublon",""),"")</f>
        <v/>
      </c>
    </row>
    <row r="613" spans="1:20" x14ac:dyDescent="0.25">
      <c r="A613" s="11" t="str">
        <f>IF(Tableau517[[#This Row],[Semaine]]="","",VLOOKUP(Tableau517[[#This Row],[Semaine]],Listes!$A:$B,2,FALSE))</f>
        <v/>
      </c>
      <c r="B613" s="11" t="str">
        <f>IF(ISBLANK(Tableau517[[#This Row],[Matricule]]),"",VLOOKUP(Tableau517[[#This Row],[Matricule]],#REF!,2,FALSE))</f>
        <v/>
      </c>
      <c r="C613" s="11" t="str">
        <f>IF(ISBLANK(Tableau517[[#This Row],[Matricule]]),"",VLOOKUP(Tableau517[[#This Row],[Matricule]],#REF!,3,FALSE))</f>
        <v/>
      </c>
      <c r="D613" s="11" t="str">
        <f>CONCATENATE(Tableau517[[#This Row],[Semaine]],Tableau517[[#This Row],[Matricule]])</f>
        <v/>
      </c>
      <c r="H613" s="8"/>
      <c r="I613" s="8"/>
      <c r="J613" s="8"/>
      <c r="K613" s="8"/>
      <c r="L613" s="8"/>
      <c r="M613" s="8"/>
      <c r="N613" s="8"/>
      <c r="O613" s="14">
        <f>COUNTIF(Tableau517[[#This Row],[Lundi]:[Dimanche]],"&gt;0")</f>
        <v>0</v>
      </c>
      <c r="P613" s="14">
        <f>SUM(Tableau517[[#This Row],[Lundi]:[Dimanche]])</f>
        <v>0</v>
      </c>
      <c r="Q613" s="14">
        <f>COUNTIF(Tableau517[[#This Row],[Lundi]:[Dimanche]],"&gt;=100")*1000</f>
        <v>0</v>
      </c>
      <c r="R613" s="14">
        <f t="shared" si="18"/>
        <v>0</v>
      </c>
      <c r="S613" s="14">
        <f t="shared" si="19"/>
        <v>0</v>
      </c>
      <c r="T613" s="15" t="str">
        <f>IF(Tableau517[[#This Row],[Matricule]]&gt;1,IF(COUNTIF(Tableau517[DateMatricule],Tableau517[[#This Row],[DateMatricule]])&gt;1,"Doublon",""),"")</f>
        <v/>
      </c>
    </row>
    <row r="614" spans="1:20" x14ac:dyDescent="0.25">
      <c r="A614" s="11" t="str">
        <f>IF(Tableau517[[#This Row],[Semaine]]="","",VLOOKUP(Tableau517[[#This Row],[Semaine]],Listes!$A:$B,2,FALSE))</f>
        <v/>
      </c>
      <c r="B614" s="11" t="str">
        <f>IF(ISBLANK(Tableau517[[#This Row],[Matricule]]),"",VLOOKUP(Tableau517[[#This Row],[Matricule]],#REF!,2,FALSE))</f>
        <v/>
      </c>
      <c r="C614" s="11" t="str">
        <f>IF(ISBLANK(Tableau517[[#This Row],[Matricule]]),"",VLOOKUP(Tableau517[[#This Row],[Matricule]],#REF!,3,FALSE))</f>
        <v/>
      </c>
      <c r="D614" s="11" t="str">
        <f>CONCATENATE(Tableau517[[#This Row],[Semaine]],Tableau517[[#This Row],[Matricule]])</f>
        <v/>
      </c>
      <c r="H614" s="8"/>
      <c r="I614" s="8"/>
      <c r="J614" s="8"/>
      <c r="K614" s="8"/>
      <c r="L614" s="8"/>
      <c r="M614" s="8"/>
      <c r="N614" s="8"/>
      <c r="O614" s="14">
        <f>COUNTIF(Tableau517[[#This Row],[Lundi]:[Dimanche]],"&gt;0")</f>
        <v>0</v>
      </c>
      <c r="P614" s="14">
        <f>SUM(Tableau517[[#This Row],[Lundi]:[Dimanche]])</f>
        <v>0</v>
      </c>
      <c r="Q614" s="14">
        <f>COUNTIF(Tableau517[[#This Row],[Lundi]:[Dimanche]],"&gt;=100")*1000</f>
        <v>0</v>
      </c>
      <c r="R614" s="14">
        <f t="shared" si="18"/>
        <v>0</v>
      </c>
      <c r="S614" s="14">
        <f t="shared" si="19"/>
        <v>0</v>
      </c>
      <c r="T614" s="15" t="str">
        <f>IF(Tableau517[[#This Row],[Matricule]]&gt;1,IF(COUNTIF(Tableau517[DateMatricule],Tableau517[[#This Row],[DateMatricule]])&gt;1,"Doublon",""),"")</f>
        <v/>
      </c>
    </row>
    <row r="615" spans="1:20" x14ac:dyDescent="0.25">
      <c r="A615" s="11" t="str">
        <f>IF(Tableau517[[#This Row],[Semaine]]="","",VLOOKUP(Tableau517[[#This Row],[Semaine]],Listes!$A:$B,2,FALSE))</f>
        <v/>
      </c>
      <c r="B615" s="11" t="str">
        <f>IF(ISBLANK(Tableau517[[#This Row],[Matricule]]),"",VLOOKUP(Tableau517[[#This Row],[Matricule]],#REF!,2,FALSE))</f>
        <v/>
      </c>
      <c r="C615" s="11" t="str">
        <f>IF(ISBLANK(Tableau517[[#This Row],[Matricule]]),"",VLOOKUP(Tableau517[[#This Row],[Matricule]],#REF!,3,FALSE))</f>
        <v/>
      </c>
      <c r="D615" s="11" t="str">
        <f>CONCATENATE(Tableau517[[#This Row],[Semaine]],Tableau517[[#This Row],[Matricule]])</f>
        <v/>
      </c>
      <c r="H615" s="8"/>
      <c r="I615" s="8"/>
      <c r="J615" s="8"/>
      <c r="K615" s="8"/>
      <c r="L615" s="8"/>
      <c r="M615" s="8"/>
      <c r="N615" s="8"/>
      <c r="O615" s="14">
        <f>COUNTIF(Tableau517[[#This Row],[Lundi]:[Dimanche]],"&gt;0")</f>
        <v>0</v>
      </c>
      <c r="P615" s="14">
        <f>SUM(Tableau517[[#This Row],[Lundi]:[Dimanche]])</f>
        <v>0</v>
      </c>
      <c r="Q615" s="14">
        <f>COUNTIF(Tableau517[[#This Row],[Lundi]:[Dimanche]],"&gt;=100")*1000</f>
        <v>0</v>
      </c>
      <c r="R615" s="14">
        <f t="shared" si="18"/>
        <v>0</v>
      </c>
      <c r="S615" s="14">
        <f t="shared" si="19"/>
        <v>0</v>
      </c>
      <c r="T615" s="15" t="str">
        <f>IF(Tableau517[[#This Row],[Matricule]]&gt;1,IF(COUNTIF(Tableau517[DateMatricule],Tableau517[[#This Row],[DateMatricule]])&gt;1,"Doublon",""),"")</f>
        <v/>
      </c>
    </row>
    <row r="616" spans="1:20" x14ac:dyDescent="0.25">
      <c r="A616" s="11" t="str">
        <f>IF(Tableau517[[#This Row],[Semaine]]="","",VLOOKUP(Tableau517[[#This Row],[Semaine]],Listes!$A:$B,2,FALSE))</f>
        <v/>
      </c>
      <c r="B616" s="11" t="str">
        <f>IF(ISBLANK(Tableau517[[#This Row],[Matricule]]),"",VLOOKUP(Tableau517[[#This Row],[Matricule]],#REF!,2,FALSE))</f>
        <v/>
      </c>
      <c r="C616" s="11" t="str">
        <f>IF(ISBLANK(Tableau517[[#This Row],[Matricule]]),"",VLOOKUP(Tableau517[[#This Row],[Matricule]],#REF!,3,FALSE))</f>
        <v/>
      </c>
      <c r="D616" s="11" t="str">
        <f>CONCATENATE(Tableau517[[#This Row],[Semaine]],Tableau517[[#This Row],[Matricule]])</f>
        <v/>
      </c>
      <c r="H616" s="8"/>
      <c r="I616" s="8"/>
      <c r="J616" s="8"/>
      <c r="K616" s="8"/>
      <c r="L616" s="8"/>
      <c r="M616" s="8"/>
      <c r="N616" s="8"/>
      <c r="O616" s="14">
        <f>COUNTIF(Tableau517[[#This Row],[Lundi]:[Dimanche]],"&gt;0")</f>
        <v>0</v>
      </c>
      <c r="P616" s="14">
        <f>SUM(Tableau517[[#This Row],[Lundi]:[Dimanche]])</f>
        <v>0</v>
      </c>
      <c r="Q616" s="14">
        <f>COUNTIF(Tableau517[[#This Row],[Lundi]:[Dimanche]],"&gt;=100")*1000</f>
        <v>0</v>
      </c>
      <c r="R616" s="14">
        <f t="shared" si="18"/>
        <v>0</v>
      </c>
      <c r="S616" s="14">
        <f t="shared" si="19"/>
        <v>0</v>
      </c>
      <c r="T616" s="15" t="str">
        <f>IF(Tableau517[[#This Row],[Matricule]]&gt;1,IF(COUNTIF(Tableau517[DateMatricule],Tableau517[[#This Row],[DateMatricule]])&gt;1,"Doublon",""),"")</f>
        <v/>
      </c>
    </row>
    <row r="617" spans="1:20" x14ac:dyDescent="0.25">
      <c r="A617" s="11" t="str">
        <f>IF(Tableau517[[#This Row],[Semaine]]="","",VLOOKUP(Tableau517[[#This Row],[Semaine]],Listes!$A:$B,2,FALSE))</f>
        <v/>
      </c>
      <c r="B617" s="11" t="str">
        <f>IF(ISBLANK(Tableau517[[#This Row],[Matricule]]),"",VLOOKUP(Tableau517[[#This Row],[Matricule]],#REF!,2,FALSE))</f>
        <v/>
      </c>
      <c r="C617" s="11" t="str">
        <f>IF(ISBLANK(Tableau517[[#This Row],[Matricule]]),"",VLOOKUP(Tableau517[[#This Row],[Matricule]],#REF!,3,FALSE))</f>
        <v/>
      </c>
      <c r="D617" s="11" t="str">
        <f>CONCATENATE(Tableau517[[#This Row],[Semaine]],Tableau517[[#This Row],[Matricule]])</f>
        <v/>
      </c>
      <c r="H617" s="8"/>
      <c r="I617" s="8"/>
      <c r="J617" s="8"/>
      <c r="K617" s="8"/>
      <c r="L617" s="8"/>
      <c r="M617" s="8"/>
      <c r="N617" s="8"/>
      <c r="O617" s="14">
        <f>COUNTIF(Tableau517[[#This Row],[Lundi]:[Dimanche]],"&gt;0")</f>
        <v>0</v>
      </c>
      <c r="P617" s="14">
        <f>SUM(Tableau517[[#This Row],[Lundi]:[Dimanche]])</f>
        <v>0</v>
      </c>
      <c r="Q617" s="14">
        <f>COUNTIF(Tableau517[[#This Row],[Lundi]:[Dimanche]],"&gt;=100")*1000</f>
        <v>0</v>
      </c>
      <c r="R617" s="14">
        <f t="shared" si="18"/>
        <v>0</v>
      </c>
      <c r="S617" s="14">
        <f t="shared" si="19"/>
        <v>0</v>
      </c>
      <c r="T617" s="15" t="str">
        <f>IF(Tableau517[[#This Row],[Matricule]]&gt;1,IF(COUNTIF(Tableau517[DateMatricule],Tableau517[[#This Row],[DateMatricule]])&gt;1,"Doublon",""),"")</f>
        <v/>
      </c>
    </row>
    <row r="618" spans="1:20" x14ac:dyDescent="0.25">
      <c r="A618" s="11" t="str">
        <f>IF(Tableau517[[#This Row],[Semaine]]="","",VLOOKUP(Tableau517[[#This Row],[Semaine]],Listes!$A:$B,2,FALSE))</f>
        <v/>
      </c>
      <c r="B618" s="11" t="str">
        <f>IF(ISBLANK(Tableau517[[#This Row],[Matricule]]),"",VLOOKUP(Tableau517[[#This Row],[Matricule]],#REF!,2,FALSE))</f>
        <v/>
      </c>
      <c r="C618" s="11" t="str">
        <f>IF(ISBLANK(Tableau517[[#This Row],[Matricule]]),"",VLOOKUP(Tableau517[[#This Row],[Matricule]],#REF!,3,FALSE))</f>
        <v/>
      </c>
      <c r="D618" s="11" t="str">
        <f>CONCATENATE(Tableau517[[#This Row],[Semaine]],Tableau517[[#This Row],[Matricule]])</f>
        <v/>
      </c>
      <c r="H618" s="8"/>
      <c r="I618" s="8"/>
      <c r="J618" s="8"/>
      <c r="K618" s="8"/>
      <c r="L618" s="8"/>
      <c r="M618" s="8"/>
      <c r="N618" s="8"/>
      <c r="O618" s="14">
        <f>COUNTIF(Tableau517[[#This Row],[Lundi]:[Dimanche]],"&gt;0")</f>
        <v>0</v>
      </c>
      <c r="P618" s="14">
        <f>SUM(Tableau517[[#This Row],[Lundi]:[Dimanche]])</f>
        <v>0</v>
      </c>
      <c r="Q618" s="14">
        <f>COUNTIF(Tableau517[[#This Row],[Lundi]:[Dimanche]],"&gt;=100")*1000</f>
        <v>0</v>
      </c>
      <c r="R618" s="14">
        <f t="shared" si="18"/>
        <v>0</v>
      </c>
      <c r="S618" s="14">
        <f t="shared" si="19"/>
        <v>0</v>
      </c>
      <c r="T618" s="15" t="str">
        <f>IF(Tableau517[[#This Row],[Matricule]]&gt;1,IF(COUNTIF(Tableau517[DateMatricule],Tableau517[[#This Row],[DateMatricule]])&gt;1,"Doublon",""),"")</f>
        <v/>
      </c>
    </row>
    <row r="619" spans="1:20" x14ac:dyDescent="0.25">
      <c r="A619" s="11" t="str">
        <f>IF(Tableau517[[#This Row],[Semaine]]="","",VLOOKUP(Tableau517[[#This Row],[Semaine]],Listes!$A:$B,2,FALSE))</f>
        <v/>
      </c>
      <c r="B619" s="11" t="str">
        <f>IF(ISBLANK(Tableau517[[#This Row],[Matricule]]),"",VLOOKUP(Tableau517[[#This Row],[Matricule]],#REF!,2,FALSE))</f>
        <v/>
      </c>
      <c r="C619" s="11" t="str">
        <f>IF(ISBLANK(Tableau517[[#This Row],[Matricule]]),"",VLOOKUP(Tableau517[[#This Row],[Matricule]],#REF!,3,FALSE))</f>
        <v/>
      </c>
      <c r="D619" s="11" t="str">
        <f>CONCATENATE(Tableau517[[#This Row],[Semaine]],Tableau517[[#This Row],[Matricule]])</f>
        <v/>
      </c>
      <c r="H619" s="8"/>
      <c r="I619" s="8"/>
      <c r="J619" s="8"/>
      <c r="K619" s="8"/>
      <c r="L619" s="8"/>
      <c r="M619" s="8"/>
      <c r="N619" s="8"/>
      <c r="O619" s="14">
        <f>COUNTIF(Tableau517[[#This Row],[Lundi]:[Dimanche]],"&gt;0")</f>
        <v>0</v>
      </c>
      <c r="P619" s="14">
        <f>SUM(Tableau517[[#This Row],[Lundi]:[Dimanche]])</f>
        <v>0</v>
      </c>
      <c r="Q619" s="14">
        <f>COUNTIF(Tableau517[[#This Row],[Lundi]:[Dimanche]],"&gt;=100")*1000</f>
        <v>0</v>
      </c>
      <c r="R619" s="14">
        <f t="shared" si="18"/>
        <v>0</v>
      </c>
      <c r="S619" s="14">
        <f t="shared" si="19"/>
        <v>0</v>
      </c>
      <c r="T619" s="15" t="str">
        <f>IF(Tableau517[[#This Row],[Matricule]]&gt;1,IF(COUNTIF(Tableau517[DateMatricule],Tableau517[[#This Row],[DateMatricule]])&gt;1,"Doublon",""),"")</f>
        <v/>
      </c>
    </row>
    <row r="620" spans="1:20" x14ac:dyDescent="0.25">
      <c r="A620" s="11" t="str">
        <f>IF(Tableau517[[#This Row],[Semaine]]="","",VLOOKUP(Tableau517[[#This Row],[Semaine]],Listes!$A:$B,2,FALSE))</f>
        <v/>
      </c>
      <c r="B620" s="11" t="str">
        <f>IF(ISBLANK(Tableau517[[#This Row],[Matricule]]),"",VLOOKUP(Tableau517[[#This Row],[Matricule]],#REF!,2,FALSE))</f>
        <v/>
      </c>
      <c r="C620" s="11" t="str">
        <f>IF(ISBLANK(Tableau517[[#This Row],[Matricule]]),"",VLOOKUP(Tableau517[[#This Row],[Matricule]],#REF!,3,FALSE))</f>
        <v/>
      </c>
      <c r="D620" s="11" t="str">
        <f>CONCATENATE(Tableau517[[#This Row],[Semaine]],Tableau517[[#This Row],[Matricule]])</f>
        <v/>
      </c>
      <c r="H620" s="8"/>
      <c r="I620" s="8"/>
      <c r="J620" s="8"/>
      <c r="K620" s="8"/>
      <c r="L620" s="8"/>
      <c r="M620" s="8"/>
      <c r="N620" s="8"/>
      <c r="O620" s="14">
        <f>COUNTIF(Tableau517[[#This Row],[Lundi]:[Dimanche]],"&gt;0")</f>
        <v>0</v>
      </c>
      <c r="P620" s="14">
        <f>SUM(Tableau517[[#This Row],[Lundi]:[Dimanche]])</f>
        <v>0</v>
      </c>
      <c r="Q620" s="14">
        <f>COUNTIF(Tableau517[[#This Row],[Lundi]:[Dimanche]],"&gt;=100")*1000</f>
        <v>0</v>
      </c>
      <c r="R620" s="14">
        <f t="shared" si="18"/>
        <v>0</v>
      </c>
      <c r="S620" s="14">
        <f t="shared" si="19"/>
        <v>0</v>
      </c>
      <c r="T620" s="15" t="str">
        <f>IF(Tableau517[[#This Row],[Matricule]]&gt;1,IF(COUNTIF(Tableau517[DateMatricule],Tableau517[[#This Row],[DateMatricule]])&gt;1,"Doublon",""),"")</f>
        <v/>
      </c>
    </row>
    <row r="621" spans="1:20" x14ac:dyDescent="0.25">
      <c r="A621" s="11" t="str">
        <f>IF(Tableau517[[#This Row],[Semaine]]="","",VLOOKUP(Tableau517[[#This Row],[Semaine]],Listes!$A:$B,2,FALSE))</f>
        <v/>
      </c>
      <c r="B621" s="11" t="str">
        <f>IF(ISBLANK(Tableau517[[#This Row],[Matricule]]),"",VLOOKUP(Tableau517[[#This Row],[Matricule]],#REF!,2,FALSE))</f>
        <v/>
      </c>
      <c r="C621" s="11" t="str">
        <f>IF(ISBLANK(Tableau517[[#This Row],[Matricule]]),"",VLOOKUP(Tableau517[[#This Row],[Matricule]],#REF!,3,FALSE))</f>
        <v/>
      </c>
      <c r="D621" s="11" t="str">
        <f>CONCATENATE(Tableau517[[#This Row],[Semaine]],Tableau517[[#This Row],[Matricule]])</f>
        <v/>
      </c>
      <c r="H621" s="8"/>
      <c r="I621" s="8"/>
      <c r="J621" s="8"/>
      <c r="K621" s="8"/>
      <c r="L621" s="8"/>
      <c r="M621" s="8"/>
      <c r="N621" s="8"/>
      <c r="O621" s="14">
        <f>COUNTIF(Tableau517[[#This Row],[Lundi]:[Dimanche]],"&gt;0")</f>
        <v>0</v>
      </c>
      <c r="P621" s="14">
        <f>SUM(Tableau517[[#This Row],[Lundi]:[Dimanche]])</f>
        <v>0</v>
      </c>
      <c r="Q621" s="14">
        <f>COUNTIF(Tableau517[[#This Row],[Lundi]:[Dimanche]],"&gt;=100")*1000</f>
        <v>0</v>
      </c>
      <c r="R621" s="14">
        <f t="shared" si="18"/>
        <v>0</v>
      </c>
      <c r="S621" s="14">
        <f t="shared" si="19"/>
        <v>0</v>
      </c>
      <c r="T621" s="15" t="str">
        <f>IF(Tableau517[[#This Row],[Matricule]]&gt;1,IF(COUNTIF(Tableau517[DateMatricule],Tableau517[[#This Row],[DateMatricule]])&gt;1,"Doublon",""),"")</f>
        <v/>
      </c>
    </row>
    <row r="622" spans="1:20" x14ac:dyDescent="0.25">
      <c r="A622" s="11" t="str">
        <f>IF(Tableau517[[#This Row],[Semaine]]="","",VLOOKUP(Tableau517[[#This Row],[Semaine]],Listes!$A:$B,2,FALSE))</f>
        <v/>
      </c>
      <c r="B622" s="11" t="str">
        <f>IF(ISBLANK(Tableau517[[#This Row],[Matricule]]),"",VLOOKUP(Tableau517[[#This Row],[Matricule]],#REF!,2,FALSE))</f>
        <v/>
      </c>
      <c r="C622" s="11" t="str">
        <f>IF(ISBLANK(Tableau517[[#This Row],[Matricule]]),"",VLOOKUP(Tableau517[[#This Row],[Matricule]],#REF!,3,FALSE))</f>
        <v/>
      </c>
      <c r="D622" s="11" t="str">
        <f>CONCATENATE(Tableau517[[#This Row],[Semaine]],Tableau517[[#This Row],[Matricule]])</f>
        <v/>
      </c>
      <c r="H622" s="8"/>
      <c r="I622" s="8"/>
      <c r="J622" s="8"/>
      <c r="K622" s="8"/>
      <c r="L622" s="8"/>
      <c r="M622" s="8"/>
      <c r="N622" s="8"/>
      <c r="O622" s="14">
        <f>COUNTIF(Tableau517[[#This Row],[Lundi]:[Dimanche]],"&gt;0")</f>
        <v>0</v>
      </c>
      <c r="P622" s="14">
        <f>SUM(Tableau517[[#This Row],[Lundi]:[Dimanche]])</f>
        <v>0</v>
      </c>
      <c r="Q622" s="14">
        <f>COUNTIF(Tableau517[[#This Row],[Lundi]:[Dimanche]],"&gt;=100")*1000</f>
        <v>0</v>
      </c>
      <c r="R622" s="14">
        <f t="shared" si="18"/>
        <v>0</v>
      </c>
      <c r="S622" s="14">
        <f t="shared" si="19"/>
        <v>0</v>
      </c>
      <c r="T622" s="15" t="str">
        <f>IF(Tableau517[[#This Row],[Matricule]]&gt;1,IF(COUNTIF(Tableau517[DateMatricule],Tableau517[[#This Row],[DateMatricule]])&gt;1,"Doublon",""),"")</f>
        <v/>
      </c>
    </row>
    <row r="623" spans="1:20" x14ac:dyDescent="0.25">
      <c r="A623" s="11" t="str">
        <f>IF(Tableau517[[#This Row],[Semaine]]="","",VLOOKUP(Tableau517[[#This Row],[Semaine]],Listes!$A:$B,2,FALSE))</f>
        <v/>
      </c>
      <c r="B623" s="11" t="str">
        <f>IF(ISBLANK(Tableau517[[#This Row],[Matricule]]),"",VLOOKUP(Tableau517[[#This Row],[Matricule]],#REF!,2,FALSE))</f>
        <v/>
      </c>
      <c r="C623" s="11" t="str">
        <f>IF(ISBLANK(Tableau517[[#This Row],[Matricule]]),"",VLOOKUP(Tableau517[[#This Row],[Matricule]],#REF!,3,FALSE))</f>
        <v/>
      </c>
      <c r="D623" s="11" t="str">
        <f>CONCATENATE(Tableau517[[#This Row],[Semaine]],Tableau517[[#This Row],[Matricule]])</f>
        <v/>
      </c>
      <c r="H623" s="8"/>
      <c r="I623" s="8"/>
      <c r="J623" s="8"/>
      <c r="K623" s="8"/>
      <c r="L623" s="8"/>
      <c r="M623" s="8"/>
      <c r="N623" s="8"/>
      <c r="O623" s="14">
        <f>COUNTIF(Tableau517[[#This Row],[Lundi]:[Dimanche]],"&gt;0")</f>
        <v>0</v>
      </c>
      <c r="P623" s="14">
        <f>SUM(Tableau517[[#This Row],[Lundi]:[Dimanche]])</f>
        <v>0</v>
      </c>
      <c r="Q623" s="14">
        <f>COUNTIF(Tableau517[[#This Row],[Lundi]:[Dimanche]],"&gt;=100")*1000</f>
        <v>0</v>
      </c>
      <c r="R623" s="14">
        <f t="shared" si="18"/>
        <v>0</v>
      </c>
      <c r="S623" s="14">
        <f t="shared" si="19"/>
        <v>0</v>
      </c>
      <c r="T623" s="15" t="str">
        <f>IF(Tableau517[[#This Row],[Matricule]]&gt;1,IF(COUNTIF(Tableau517[DateMatricule],Tableau517[[#This Row],[DateMatricule]])&gt;1,"Doublon",""),"")</f>
        <v/>
      </c>
    </row>
    <row r="624" spans="1:20" x14ac:dyDescent="0.25">
      <c r="A624" s="11" t="str">
        <f>IF(Tableau517[[#This Row],[Semaine]]="","",VLOOKUP(Tableau517[[#This Row],[Semaine]],Listes!$A:$B,2,FALSE))</f>
        <v/>
      </c>
      <c r="B624" s="11" t="str">
        <f>IF(ISBLANK(Tableau517[[#This Row],[Matricule]]),"",VLOOKUP(Tableau517[[#This Row],[Matricule]],#REF!,2,FALSE))</f>
        <v/>
      </c>
      <c r="C624" s="11" t="str">
        <f>IF(ISBLANK(Tableau517[[#This Row],[Matricule]]),"",VLOOKUP(Tableau517[[#This Row],[Matricule]],#REF!,3,FALSE))</f>
        <v/>
      </c>
      <c r="D624" s="11" t="str">
        <f>CONCATENATE(Tableau517[[#This Row],[Semaine]],Tableau517[[#This Row],[Matricule]])</f>
        <v/>
      </c>
      <c r="H624" s="8"/>
      <c r="I624" s="8"/>
      <c r="J624" s="8"/>
      <c r="K624" s="8"/>
      <c r="L624" s="8"/>
      <c r="M624" s="8"/>
      <c r="N624" s="8"/>
      <c r="O624" s="14">
        <f>COUNTIF(Tableau517[[#This Row],[Lundi]:[Dimanche]],"&gt;0")</f>
        <v>0</v>
      </c>
      <c r="P624" s="14">
        <f>SUM(Tableau517[[#This Row],[Lundi]:[Dimanche]])</f>
        <v>0</v>
      </c>
      <c r="Q624" s="14">
        <f>COUNTIF(Tableau517[[#This Row],[Lundi]:[Dimanche]],"&gt;=100")*1000</f>
        <v>0</v>
      </c>
      <c r="R624" s="14">
        <f t="shared" si="18"/>
        <v>0</v>
      </c>
      <c r="S624" s="14">
        <f t="shared" si="19"/>
        <v>0</v>
      </c>
      <c r="T624" s="15" t="str">
        <f>IF(Tableau517[[#This Row],[Matricule]]&gt;1,IF(COUNTIF(Tableau517[DateMatricule],Tableau517[[#This Row],[DateMatricule]])&gt;1,"Doublon",""),"")</f>
        <v/>
      </c>
    </row>
    <row r="625" spans="1:20" x14ac:dyDescent="0.25">
      <c r="A625" s="11" t="str">
        <f>IF(Tableau517[[#This Row],[Semaine]]="","",VLOOKUP(Tableau517[[#This Row],[Semaine]],Listes!$A:$B,2,FALSE))</f>
        <v/>
      </c>
      <c r="B625" s="11" t="str">
        <f>IF(ISBLANK(Tableau517[[#This Row],[Matricule]]),"",VLOOKUP(Tableau517[[#This Row],[Matricule]],#REF!,2,FALSE))</f>
        <v/>
      </c>
      <c r="C625" s="11" t="str">
        <f>IF(ISBLANK(Tableau517[[#This Row],[Matricule]]),"",VLOOKUP(Tableau517[[#This Row],[Matricule]],#REF!,3,FALSE))</f>
        <v/>
      </c>
      <c r="D625" s="11" t="str">
        <f>CONCATENATE(Tableau517[[#This Row],[Semaine]],Tableau517[[#This Row],[Matricule]])</f>
        <v/>
      </c>
      <c r="H625" s="8"/>
      <c r="I625" s="8"/>
      <c r="J625" s="8"/>
      <c r="K625" s="8"/>
      <c r="L625" s="8"/>
      <c r="M625" s="8"/>
      <c r="N625" s="8"/>
      <c r="O625" s="14">
        <f>COUNTIF(Tableau517[[#This Row],[Lundi]:[Dimanche]],"&gt;0")</f>
        <v>0</v>
      </c>
      <c r="P625" s="14">
        <f>SUM(Tableau517[[#This Row],[Lundi]:[Dimanche]])</f>
        <v>0</v>
      </c>
      <c r="Q625" s="14">
        <f>COUNTIF(Tableau517[[#This Row],[Lundi]:[Dimanche]],"&gt;=100")*1000</f>
        <v>0</v>
      </c>
      <c r="R625" s="14">
        <f t="shared" si="18"/>
        <v>0</v>
      </c>
      <c r="S625" s="14">
        <f t="shared" si="19"/>
        <v>0</v>
      </c>
      <c r="T625" s="15" t="str">
        <f>IF(Tableau517[[#This Row],[Matricule]]&gt;1,IF(COUNTIF(Tableau517[DateMatricule],Tableau517[[#This Row],[DateMatricule]])&gt;1,"Doublon",""),"")</f>
        <v/>
      </c>
    </row>
    <row r="626" spans="1:20" x14ac:dyDescent="0.25">
      <c r="A626" s="11" t="str">
        <f>IF(Tableau517[[#This Row],[Semaine]]="","",VLOOKUP(Tableau517[[#This Row],[Semaine]],Listes!$A:$B,2,FALSE))</f>
        <v/>
      </c>
      <c r="B626" s="11" t="str">
        <f>IF(ISBLANK(Tableau517[[#This Row],[Matricule]]),"",VLOOKUP(Tableau517[[#This Row],[Matricule]],#REF!,2,FALSE))</f>
        <v/>
      </c>
      <c r="C626" s="11" t="str">
        <f>IF(ISBLANK(Tableau517[[#This Row],[Matricule]]),"",VLOOKUP(Tableau517[[#This Row],[Matricule]],#REF!,3,FALSE))</f>
        <v/>
      </c>
      <c r="D626" s="11" t="str">
        <f>CONCATENATE(Tableau517[[#This Row],[Semaine]],Tableau517[[#This Row],[Matricule]])</f>
        <v/>
      </c>
      <c r="H626" s="8"/>
      <c r="I626" s="8"/>
      <c r="J626" s="8"/>
      <c r="K626" s="8"/>
      <c r="L626" s="8"/>
      <c r="M626" s="8"/>
      <c r="N626" s="8"/>
      <c r="O626" s="14">
        <f>COUNTIF(Tableau517[[#This Row],[Lundi]:[Dimanche]],"&gt;0")</f>
        <v>0</v>
      </c>
      <c r="P626" s="14">
        <f>SUM(Tableau517[[#This Row],[Lundi]:[Dimanche]])</f>
        <v>0</v>
      </c>
      <c r="Q626" s="14">
        <f>COUNTIF(Tableau517[[#This Row],[Lundi]:[Dimanche]],"&gt;=100")*1000</f>
        <v>0</v>
      </c>
      <c r="R626" s="14">
        <f t="shared" si="18"/>
        <v>0</v>
      </c>
      <c r="S626" s="14">
        <f t="shared" si="19"/>
        <v>0</v>
      </c>
      <c r="T626" s="15" t="str">
        <f>IF(Tableau517[[#This Row],[Matricule]]&gt;1,IF(COUNTIF(Tableau517[DateMatricule],Tableau517[[#This Row],[DateMatricule]])&gt;1,"Doublon",""),"")</f>
        <v/>
      </c>
    </row>
    <row r="627" spans="1:20" x14ac:dyDescent="0.25">
      <c r="A627" s="11" t="str">
        <f>IF(Tableau517[[#This Row],[Semaine]]="","",VLOOKUP(Tableau517[[#This Row],[Semaine]],Listes!$A:$B,2,FALSE))</f>
        <v/>
      </c>
      <c r="B627" s="11" t="str">
        <f>IF(ISBLANK(Tableau517[[#This Row],[Matricule]]),"",VLOOKUP(Tableau517[[#This Row],[Matricule]],#REF!,2,FALSE))</f>
        <v/>
      </c>
      <c r="C627" s="11" t="str">
        <f>IF(ISBLANK(Tableau517[[#This Row],[Matricule]]),"",VLOOKUP(Tableau517[[#This Row],[Matricule]],#REF!,3,FALSE))</f>
        <v/>
      </c>
      <c r="D627" s="11" t="str">
        <f>CONCATENATE(Tableau517[[#This Row],[Semaine]],Tableau517[[#This Row],[Matricule]])</f>
        <v/>
      </c>
      <c r="H627" s="8"/>
      <c r="I627" s="8"/>
      <c r="J627" s="8"/>
      <c r="K627" s="8"/>
      <c r="L627" s="8"/>
      <c r="M627" s="8"/>
      <c r="N627" s="8"/>
      <c r="O627" s="14">
        <f>COUNTIF(Tableau517[[#This Row],[Lundi]:[Dimanche]],"&gt;0")</f>
        <v>0</v>
      </c>
      <c r="P627" s="14">
        <f>SUM(Tableau517[[#This Row],[Lundi]:[Dimanche]])</f>
        <v>0</v>
      </c>
      <c r="Q627" s="14">
        <f>COUNTIF(Tableau517[[#This Row],[Lundi]:[Dimanche]],"&gt;=100")*1000</f>
        <v>0</v>
      </c>
      <c r="R627" s="14">
        <f t="shared" si="18"/>
        <v>0</v>
      </c>
      <c r="S627" s="14">
        <f t="shared" si="19"/>
        <v>0</v>
      </c>
      <c r="T627" s="15" t="str">
        <f>IF(Tableau517[[#This Row],[Matricule]]&gt;1,IF(COUNTIF(Tableau517[DateMatricule],Tableau517[[#This Row],[DateMatricule]])&gt;1,"Doublon",""),"")</f>
        <v/>
      </c>
    </row>
    <row r="628" spans="1:20" x14ac:dyDescent="0.25">
      <c r="A628" s="11" t="str">
        <f>IF(Tableau517[[#This Row],[Semaine]]="","",VLOOKUP(Tableau517[[#This Row],[Semaine]],Listes!$A:$B,2,FALSE))</f>
        <v/>
      </c>
      <c r="B628" s="11" t="str">
        <f>IF(ISBLANK(Tableau517[[#This Row],[Matricule]]),"",VLOOKUP(Tableau517[[#This Row],[Matricule]],#REF!,2,FALSE))</f>
        <v/>
      </c>
      <c r="C628" s="11" t="str">
        <f>IF(ISBLANK(Tableau517[[#This Row],[Matricule]]),"",VLOOKUP(Tableau517[[#This Row],[Matricule]],#REF!,3,FALSE))</f>
        <v/>
      </c>
      <c r="D628" s="11" t="str">
        <f>CONCATENATE(Tableau517[[#This Row],[Semaine]],Tableau517[[#This Row],[Matricule]])</f>
        <v/>
      </c>
      <c r="H628" s="8"/>
      <c r="I628" s="8"/>
      <c r="J628" s="8"/>
      <c r="K628" s="8"/>
      <c r="L628" s="8"/>
      <c r="M628" s="8"/>
      <c r="N628" s="8"/>
      <c r="O628" s="14">
        <f>COUNTIF(Tableau517[[#This Row],[Lundi]:[Dimanche]],"&gt;0")</f>
        <v>0</v>
      </c>
      <c r="P628" s="14">
        <f>SUM(Tableau517[[#This Row],[Lundi]:[Dimanche]])</f>
        <v>0</v>
      </c>
      <c r="Q628" s="14">
        <f>COUNTIF(Tableau517[[#This Row],[Lundi]:[Dimanche]],"&gt;=100")*1000</f>
        <v>0</v>
      </c>
      <c r="R628" s="14">
        <f t="shared" si="18"/>
        <v>0</v>
      </c>
      <c r="S628" s="14">
        <f t="shared" si="19"/>
        <v>0</v>
      </c>
      <c r="T628" s="15" t="str">
        <f>IF(Tableau517[[#This Row],[Matricule]]&gt;1,IF(COUNTIF(Tableau517[DateMatricule],Tableau517[[#This Row],[DateMatricule]])&gt;1,"Doublon",""),"")</f>
        <v/>
      </c>
    </row>
    <row r="629" spans="1:20" x14ac:dyDescent="0.25">
      <c r="A629" s="11" t="str">
        <f>IF(Tableau517[[#This Row],[Semaine]]="","",VLOOKUP(Tableau517[[#This Row],[Semaine]],Listes!$A:$B,2,FALSE))</f>
        <v/>
      </c>
      <c r="B629" s="11" t="str">
        <f>IF(ISBLANK(Tableau517[[#This Row],[Matricule]]),"",VLOOKUP(Tableau517[[#This Row],[Matricule]],#REF!,2,FALSE))</f>
        <v/>
      </c>
      <c r="C629" s="11" t="str">
        <f>IF(ISBLANK(Tableau517[[#This Row],[Matricule]]),"",VLOOKUP(Tableau517[[#This Row],[Matricule]],#REF!,3,FALSE))</f>
        <v/>
      </c>
      <c r="D629" s="11" t="str">
        <f>CONCATENATE(Tableau517[[#This Row],[Semaine]],Tableau517[[#This Row],[Matricule]])</f>
        <v/>
      </c>
      <c r="H629" s="8"/>
      <c r="I629" s="8"/>
      <c r="J629" s="8"/>
      <c r="K629" s="8"/>
      <c r="L629" s="8"/>
      <c r="M629" s="8"/>
      <c r="N629" s="8"/>
      <c r="O629" s="14">
        <f>COUNTIF(Tableau517[[#This Row],[Lundi]:[Dimanche]],"&gt;0")</f>
        <v>0</v>
      </c>
      <c r="P629" s="14">
        <f>SUM(Tableau517[[#This Row],[Lundi]:[Dimanche]])</f>
        <v>0</v>
      </c>
      <c r="Q629" s="14">
        <f>COUNTIF(Tableau517[[#This Row],[Lundi]:[Dimanche]],"&gt;=100")*1000</f>
        <v>0</v>
      </c>
      <c r="R629" s="14">
        <f t="shared" si="18"/>
        <v>0</v>
      </c>
      <c r="S629" s="14">
        <f t="shared" si="19"/>
        <v>0</v>
      </c>
      <c r="T629" s="15" t="str">
        <f>IF(Tableau517[[#This Row],[Matricule]]&gt;1,IF(COUNTIF(Tableau517[DateMatricule],Tableau517[[#This Row],[DateMatricule]])&gt;1,"Doublon",""),"")</f>
        <v/>
      </c>
    </row>
    <row r="630" spans="1:20" x14ac:dyDescent="0.25">
      <c r="A630" s="11" t="str">
        <f>IF(Tableau517[[#This Row],[Semaine]]="","",VLOOKUP(Tableau517[[#This Row],[Semaine]],Listes!$A:$B,2,FALSE))</f>
        <v/>
      </c>
      <c r="B630" s="11" t="str">
        <f>IF(ISBLANK(Tableau517[[#This Row],[Matricule]]),"",VLOOKUP(Tableau517[[#This Row],[Matricule]],#REF!,2,FALSE))</f>
        <v/>
      </c>
      <c r="C630" s="11" t="str">
        <f>IF(ISBLANK(Tableau517[[#This Row],[Matricule]]),"",VLOOKUP(Tableau517[[#This Row],[Matricule]],#REF!,3,FALSE))</f>
        <v/>
      </c>
      <c r="D630" s="11" t="str">
        <f>CONCATENATE(Tableau517[[#This Row],[Semaine]],Tableau517[[#This Row],[Matricule]])</f>
        <v/>
      </c>
      <c r="H630" s="8"/>
      <c r="I630" s="8"/>
      <c r="J630" s="8"/>
      <c r="K630" s="8"/>
      <c r="L630" s="8"/>
      <c r="M630" s="8"/>
      <c r="N630" s="8"/>
      <c r="O630" s="14">
        <f>COUNTIF(Tableau517[[#This Row],[Lundi]:[Dimanche]],"&gt;0")</f>
        <v>0</v>
      </c>
      <c r="P630" s="14">
        <f>SUM(Tableau517[[#This Row],[Lundi]:[Dimanche]])</f>
        <v>0</v>
      </c>
      <c r="Q630" s="14">
        <f>COUNTIF(Tableau517[[#This Row],[Lundi]:[Dimanche]],"&gt;=100")*1000</f>
        <v>0</v>
      </c>
      <c r="R630" s="14">
        <f t="shared" si="18"/>
        <v>0</v>
      </c>
      <c r="S630" s="14">
        <f t="shared" si="19"/>
        <v>0</v>
      </c>
      <c r="T630" s="15" t="str">
        <f>IF(Tableau517[[#This Row],[Matricule]]&gt;1,IF(COUNTIF(Tableau517[DateMatricule],Tableau517[[#This Row],[DateMatricule]])&gt;1,"Doublon",""),"")</f>
        <v/>
      </c>
    </row>
    <row r="631" spans="1:20" x14ac:dyDescent="0.25">
      <c r="A631" s="11" t="str">
        <f>IF(Tableau517[[#This Row],[Semaine]]="","",VLOOKUP(Tableau517[[#This Row],[Semaine]],Listes!$A:$B,2,FALSE))</f>
        <v/>
      </c>
      <c r="B631" s="11" t="str">
        <f>IF(ISBLANK(Tableau517[[#This Row],[Matricule]]),"",VLOOKUP(Tableau517[[#This Row],[Matricule]],#REF!,2,FALSE))</f>
        <v/>
      </c>
      <c r="C631" s="11" t="str">
        <f>IF(ISBLANK(Tableau517[[#This Row],[Matricule]]),"",VLOOKUP(Tableau517[[#This Row],[Matricule]],#REF!,3,FALSE))</f>
        <v/>
      </c>
      <c r="D631" s="11" t="str">
        <f>CONCATENATE(Tableau517[[#This Row],[Semaine]],Tableau517[[#This Row],[Matricule]])</f>
        <v/>
      </c>
      <c r="H631" s="8"/>
      <c r="I631" s="8"/>
      <c r="J631" s="8"/>
      <c r="K631" s="8"/>
      <c r="L631" s="8"/>
      <c r="M631" s="8"/>
      <c r="N631" s="8"/>
      <c r="O631" s="14">
        <f>COUNTIF(Tableau517[[#This Row],[Lundi]:[Dimanche]],"&gt;0")</f>
        <v>0</v>
      </c>
      <c r="P631" s="14">
        <f>SUM(Tableau517[[#This Row],[Lundi]:[Dimanche]])</f>
        <v>0</v>
      </c>
      <c r="Q631" s="14">
        <f>COUNTIF(Tableau517[[#This Row],[Lundi]:[Dimanche]],"&gt;=100")*1000</f>
        <v>0</v>
      </c>
      <c r="R631" s="14">
        <f t="shared" si="18"/>
        <v>0</v>
      </c>
      <c r="S631" s="14">
        <f t="shared" si="19"/>
        <v>0</v>
      </c>
      <c r="T631" s="15" t="str">
        <f>IF(Tableau517[[#This Row],[Matricule]]&gt;1,IF(COUNTIF(Tableau517[DateMatricule],Tableau517[[#This Row],[DateMatricule]])&gt;1,"Doublon",""),"")</f>
        <v/>
      </c>
    </row>
    <row r="632" spans="1:20" x14ac:dyDescent="0.25">
      <c r="A632" s="11" t="str">
        <f>IF(Tableau517[[#This Row],[Semaine]]="","",VLOOKUP(Tableau517[[#This Row],[Semaine]],Listes!$A:$B,2,FALSE))</f>
        <v/>
      </c>
      <c r="B632" s="11" t="str">
        <f>IF(ISBLANK(Tableau517[[#This Row],[Matricule]]),"",VLOOKUP(Tableau517[[#This Row],[Matricule]],#REF!,2,FALSE))</f>
        <v/>
      </c>
      <c r="C632" s="11" t="str">
        <f>IF(ISBLANK(Tableau517[[#This Row],[Matricule]]),"",VLOOKUP(Tableau517[[#This Row],[Matricule]],#REF!,3,FALSE))</f>
        <v/>
      </c>
      <c r="D632" s="11" t="str">
        <f>CONCATENATE(Tableau517[[#This Row],[Semaine]],Tableau517[[#This Row],[Matricule]])</f>
        <v/>
      </c>
      <c r="H632" s="8"/>
      <c r="I632" s="8"/>
      <c r="J632" s="8"/>
      <c r="K632" s="8"/>
      <c r="L632" s="8"/>
      <c r="M632" s="8"/>
      <c r="N632" s="8"/>
      <c r="O632" s="14">
        <f>COUNTIF(Tableau517[[#This Row],[Lundi]:[Dimanche]],"&gt;0")</f>
        <v>0</v>
      </c>
      <c r="P632" s="14">
        <f>SUM(Tableau517[[#This Row],[Lundi]:[Dimanche]])</f>
        <v>0</v>
      </c>
      <c r="Q632" s="14">
        <f>COUNTIF(Tableau517[[#This Row],[Lundi]:[Dimanche]],"&gt;=100")*1000</f>
        <v>0</v>
      </c>
      <c r="R632" s="14">
        <f t="shared" si="18"/>
        <v>0</v>
      </c>
      <c r="S632" s="14">
        <f t="shared" si="19"/>
        <v>0</v>
      </c>
      <c r="T632" s="15" t="str">
        <f>IF(Tableau517[[#This Row],[Matricule]]&gt;1,IF(COUNTIF(Tableau517[DateMatricule],Tableau517[[#This Row],[DateMatricule]])&gt;1,"Doublon",""),"")</f>
        <v/>
      </c>
    </row>
    <row r="633" spans="1:20" x14ac:dyDescent="0.25">
      <c r="A633" s="11" t="str">
        <f>IF(Tableau517[[#This Row],[Semaine]]="","",VLOOKUP(Tableau517[[#This Row],[Semaine]],Listes!$A:$B,2,FALSE))</f>
        <v/>
      </c>
      <c r="B633" s="11" t="str">
        <f>IF(ISBLANK(Tableau517[[#This Row],[Matricule]]),"",VLOOKUP(Tableau517[[#This Row],[Matricule]],#REF!,2,FALSE))</f>
        <v/>
      </c>
      <c r="C633" s="11" t="str">
        <f>IF(ISBLANK(Tableau517[[#This Row],[Matricule]]),"",VLOOKUP(Tableau517[[#This Row],[Matricule]],#REF!,3,FALSE))</f>
        <v/>
      </c>
      <c r="D633" s="11" t="str">
        <f>CONCATENATE(Tableau517[[#This Row],[Semaine]],Tableau517[[#This Row],[Matricule]])</f>
        <v/>
      </c>
      <c r="H633" s="8"/>
      <c r="I633" s="8"/>
      <c r="J633" s="8"/>
      <c r="K633" s="8"/>
      <c r="L633" s="8"/>
      <c r="M633" s="8"/>
      <c r="N633" s="8"/>
      <c r="O633" s="14">
        <f>COUNTIF(Tableau517[[#This Row],[Lundi]:[Dimanche]],"&gt;0")</f>
        <v>0</v>
      </c>
      <c r="P633" s="14">
        <f>SUM(Tableau517[[#This Row],[Lundi]:[Dimanche]])</f>
        <v>0</v>
      </c>
      <c r="Q633" s="14">
        <f>COUNTIF(Tableau517[[#This Row],[Lundi]:[Dimanche]],"&gt;=100")*1000</f>
        <v>0</v>
      </c>
      <c r="R633" s="14">
        <f t="shared" si="18"/>
        <v>0</v>
      </c>
      <c r="S633" s="14">
        <f t="shared" si="19"/>
        <v>0</v>
      </c>
      <c r="T633" s="15" t="str">
        <f>IF(Tableau517[[#This Row],[Matricule]]&gt;1,IF(COUNTIF(Tableau517[DateMatricule],Tableau517[[#This Row],[DateMatricule]])&gt;1,"Doublon",""),"")</f>
        <v/>
      </c>
    </row>
    <row r="634" spans="1:20" x14ac:dyDescent="0.25">
      <c r="A634" s="11" t="str">
        <f>IF(Tableau517[[#This Row],[Semaine]]="","",VLOOKUP(Tableau517[[#This Row],[Semaine]],Listes!$A:$B,2,FALSE))</f>
        <v/>
      </c>
      <c r="B634" s="11" t="str">
        <f>IF(ISBLANK(Tableau517[[#This Row],[Matricule]]),"",VLOOKUP(Tableau517[[#This Row],[Matricule]],#REF!,2,FALSE))</f>
        <v/>
      </c>
      <c r="C634" s="11" t="str">
        <f>IF(ISBLANK(Tableau517[[#This Row],[Matricule]]),"",VLOOKUP(Tableau517[[#This Row],[Matricule]],#REF!,3,FALSE))</f>
        <v/>
      </c>
      <c r="D634" s="11" t="str">
        <f>CONCATENATE(Tableau517[[#This Row],[Semaine]],Tableau517[[#This Row],[Matricule]])</f>
        <v/>
      </c>
      <c r="H634" s="8"/>
      <c r="I634" s="8"/>
      <c r="J634" s="8"/>
      <c r="K634" s="8"/>
      <c r="L634" s="8"/>
      <c r="M634" s="8"/>
      <c r="N634" s="8"/>
      <c r="O634" s="14">
        <f>COUNTIF(Tableau517[[#This Row],[Lundi]:[Dimanche]],"&gt;0")</f>
        <v>0</v>
      </c>
      <c r="P634" s="14">
        <f>SUM(Tableau517[[#This Row],[Lundi]:[Dimanche]])</f>
        <v>0</v>
      </c>
      <c r="Q634" s="14">
        <f>COUNTIF(Tableau517[[#This Row],[Lundi]:[Dimanche]],"&gt;=100")*1000</f>
        <v>0</v>
      </c>
      <c r="R634" s="14">
        <f t="shared" si="18"/>
        <v>0</v>
      </c>
      <c r="S634" s="14">
        <f t="shared" si="19"/>
        <v>0</v>
      </c>
      <c r="T634" s="15" t="str">
        <f>IF(Tableau517[[#This Row],[Matricule]]&gt;1,IF(COUNTIF(Tableau517[DateMatricule],Tableau517[[#This Row],[DateMatricule]])&gt;1,"Doublon",""),"")</f>
        <v/>
      </c>
    </row>
    <row r="635" spans="1:20" x14ac:dyDescent="0.25">
      <c r="A635" s="11" t="str">
        <f>IF(Tableau517[[#This Row],[Semaine]]="","",VLOOKUP(Tableau517[[#This Row],[Semaine]],Listes!$A:$B,2,FALSE))</f>
        <v/>
      </c>
      <c r="B635" s="11" t="str">
        <f>IF(ISBLANK(Tableau517[[#This Row],[Matricule]]),"",VLOOKUP(Tableau517[[#This Row],[Matricule]],#REF!,2,FALSE))</f>
        <v/>
      </c>
      <c r="C635" s="11" t="str">
        <f>IF(ISBLANK(Tableau517[[#This Row],[Matricule]]),"",VLOOKUP(Tableau517[[#This Row],[Matricule]],#REF!,3,FALSE))</f>
        <v/>
      </c>
      <c r="D635" s="11" t="str">
        <f>CONCATENATE(Tableau517[[#This Row],[Semaine]],Tableau517[[#This Row],[Matricule]])</f>
        <v/>
      </c>
      <c r="H635" s="8"/>
      <c r="I635" s="8"/>
      <c r="J635" s="8"/>
      <c r="K635" s="8"/>
      <c r="L635" s="8"/>
      <c r="M635" s="8"/>
      <c r="N635" s="8"/>
      <c r="O635" s="14">
        <f>COUNTIF(Tableau517[[#This Row],[Lundi]:[Dimanche]],"&gt;0")</f>
        <v>0</v>
      </c>
      <c r="P635" s="14">
        <f>SUM(Tableau517[[#This Row],[Lundi]:[Dimanche]])</f>
        <v>0</v>
      </c>
      <c r="Q635" s="14">
        <f>COUNTIF(Tableau517[[#This Row],[Lundi]:[Dimanche]],"&gt;=100")*1000</f>
        <v>0</v>
      </c>
      <c r="R635" s="14">
        <f t="shared" si="18"/>
        <v>0</v>
      </c>
      <c r="S635" s="14">
        <f t="shared" si="19"/>
        <v>0</v>
      </c>
      <c r="T635" s="15" t="str">
        <f>IF(Tableau517[[#This Row],[Matricule]]&gt;1,IF(COUNTIF(Tableau517[DateMatricule],Tableau517[[#This Row],[DateMatricule]])&gt;1,"Doublon",""),"")</f>
        <v/>
      </c>
    </row>
    <row r="636" spans="1:20" x14ac:dyDescent="0.25">
      <c r="A636" s="11" t="str">
        <f>IF(Tableau517[[#This Row],[Semaine]]="","",VLOOKUP(Tableau517[[#This Row],[Semaine]],Listes!$A:$B,2,FALSE))</f>
        <v/>
      </c>
      <c r="B636" s="11" t="str">
        <f>IF(ISBLANK(Tableau517[[#This Row],[Matricule]]),"",VLOOKUP(Tableau517[[#This Row],[Matricule]],#REF!,2,FALSE))</f>
        <v/>
      </c>
      <c r="C636" s="11" t="str">
        <f>IF(ISBLANK(Tableau517[[#This Row],[Matricule]]),"",VLOOKUP(Tableau517[[#This Row],[Matricule]],#REF!,3,FALSE))</f>
        <v/>
      </c>
      <c r="D636" s="11" t="str">
        <f>CONCATENATE(Tableau517[[#This Row],[Semaine]],Tableau517[[#This Row],[Matricule]])</f>
        <v/>
      </c>
      <c r="H636" s="8"/>
      <c r="I636" s="8"/>
      <c r="J636" s="8"/>
      <c r="K636" s="8"/>
      <c r="L636" s="8"/>
      <c r="M636" s="8"/>
      <c r="N636" s="8"/>
      <c r="O636" s="14">
        <f>COUNTIF(Tableau517[[#This Row],[Lundi]:[Dimanche]],"&gt;0")</f>
        <v>0</v>
      </c>
      <c r="P636" s="14">
        <f>SUM(Tableau517[[#This Row],[Lundi]:[Dimanche]])</f>
        <v>0</v>
      </c>
      <c r="Q636" s="14">
        <f>COUNTIF(Tableau517[[#This Row],[Lundi]:[Dimanche]],"&gt;=100")*1000</f>
        <v>0</v>
      </c>
      <c r="R636" s="14">
        <f t="shared" si="18"/>
        <v>0</v>
      </c>
      <c r="S636" s="14">
        <f t="shared" si="19"/>
        <v>0</v>
      </c>
      <c r="T636" s="15" t="str">
        <f>IF(Tableau517[[#This Row],[Matricule]]&gt;1,IF(COUNTIF(Tableau517[DateMatricule],Tableau517[[#This Row],[DateMatricule]])&gt;1,"Doublon",""),"")</f>
        <v/>
      </c>
    </row>
    <row r="637" spans="1:20" x14ac:dyDescent="0.25">
      <c r="A637" s="11" t="str">
        <f>IF(Tableau517[[#This Row],[Semaine]]="","",VLOOKUP(Tableau517[[#This Row],[Semaine]],Listes!$A:$B,2,FALSE))</f>
        <v/>
      </c>
      <c r="B637" s="11" t="str">
        <f>IF(ISBLANK(Tableau517[[#This Row],[Matricule]]),"",VLOOKUP(Tableau517[[#This Row],[Matricule]],#REF!,2,FALSE))</f>
        <v/>
      </c>
      <c r="C637" s="11" t="str">
        <f>IF(ISBLANK(Tableau517[[#This Row],[Matricule]]),"",VLOOKUP(Tableau517[[#This Row],[Matricule]],#REF!,3,FALSE))</f>
        <v/>
      </c>
      <c r="D637" s="11" t="str">
        <f>CONCATENATE(Tableau517[[#This Row],[Semaine]],Tableau517[[#This Row],[Matricule]])</f>
        <v/>
      </c>
      <c r="H637" s="8"/>
      <c r="I637" s="8"/>
      <c r="J637" s="8"/>
      <c r="K637" s="8"/>
      <c r="L637" s="8"/>
      <c r="M637" s="8"/>
      <c r="N637" s="8"/>
      <c r="O637" s="14">
        <f>COUNTIF(Tableau517[[#This Row],[Lundi]:[Dimanche]],"&gt;0")</f>
        <v>0</v>
      </c>
      <c r="P637" s="14">
        <f>SUM(Tableau517[[#This Row],[Lundi]:[Dimanche]])</f>
        <v>0</v>
      </c>
      <c r="Q637" s="14">
        <f>COUNTIF(Tableau517[[#This Row],[Lundi]:[Dimanche]],"&gt;=100")*1000</f>
        <v>0</v>
      </c>
      <c r="R637" s="14">
        <f t="shared" si="18"/>
        <v>0</v>
      </c>
      <c r="S637" s="14">
        <f t="shared" si="19"/>
        <v>0</v>
      </c>
      <c r="T637" s="15" t="str">
        <f>IF(Tableau517[[#This Row],[Matricule]]&gt;1,IF(COUNTIF(Tableau517[DateMatricule],Tableau517[[#This Row],[DateMatricule]])&gt;1,"Doublon",""),"")</f>
        <v/>
      </c>
    </row>
    <row r="638" spans="1:20" x14ac:dyDescent="0.25">
      <c r="A638" s="11" t="str">
        <f>IF(Tableau517[[#This Row],[Semaine]]="","",VLOOKUP(Tableau517[[#This Row],[Semaine]],Listes!$A:$B,2,FALSE))</f>
        <v/>
      </c>
      <c r="B638" s="11" t="str">
        <f>IF(ISBLANK(Tableau517[[#This Row],[Matricule]]),"",VLOOKUP(Tableau517[[#This Row],[Matricule]],#REF!,2,FALSE))</f>
        <v/>
      </c>
      <c r="C638" s="11" t="str">
        <f>IF(ISBLANK(Tableau517[[#This Row],[Matricule]]),"",VLOOKUP(Tableau517[[#This Row],[Matricule]],#REF!,3,FALSE))</f>
        <v/>
      </c>
      <c r="D638" s="11" t="str">
        <f>CONCATENATE(Tableau517[[#This Row],[Semaine]],Tableau517[[#This Row],[Matricule]])</f>
        <v/>
      </c>
      <c r="H638" s="8"/>
      <c r="I638" s="8"/>
      <c r="J638" s="8"/>
      <c r="K638" s="8"/>
      <c r="L638" s="8"/>
      <c r="M638" s="8"/>
      <c r="N638" s="8"/>
      <c r="O638" s="14">
        <f>COUNTIF(Tableau517[[#This Row],[Lundi]:[Dimanche]],"&gt;0")</f>
        <v>0</v>
      </c>
      <c r="P638" s="14">
        <f>SUM(Tableau517[[#This Row],[Lundi]:[Dimanche]])</f>
        <v>0</v>
      </c>
      <c r="Q638" s="14">
        <f>COUNTIF(Tableau517[[#This Row],[Lundi]:[Dimanche]],"&gt;=100")*1000</f>
        <v>0</v>
      </c>
      <c r="R638" s="14">
        <f t="shared" si="18"/>
        <v>0</v>
      </c>
      <c r="S638" s="14">
        <f t="shared" si="19"/>
        <v>0</v>
      </c>
      <c r="T638" s="15" t="str">
        <f>IF(Tableau517[[#This Row],[Matricule]]&gt;1,IF(COUNTIF(Tableau517[DateMatricule],Tableau517[[#This Row],[DateMatricule]])&gt;1,"Doublon",""),"")</f>
        <v/>
      </c>
    </row>
    <row r="639" spans="1:20" x14ac:dyDescent="0.25">
      <c r="A639" s="11" t="str">
        <f>IF(Tableau517[[#This Row],[Semaine]]="","",VLOOKUP(Tableau517[[#This Row],[Semaine]],Listes!$A:$B,2,FALSE))</f>
        <v/>
      </c>
      <c r="B639" s="11" t="str">
        <f>IF(ISBLANK(Tableau517[[#This Row],[Matricule]]),"",VLOOKUP(Tableau517[[#This Row],[Matricule]],#REF!,2,FALSE))</f>
        <v/>
      </c>
      <c r="C639" s="11" t="str">
        <f>IF(ISBLANK(Tableau517[[#This Row],[Matricule]]),"",VLOOKUP(Tableau517[[#This Row],[Matricule]],#REF!,3,FALSE))</f>
        <v/>
      </c>
      <c r="D639" s="11" t="str">
        <f>CONCATENATE(Tableau517[[#This Row],[Semaine]],Tableau517[[#This Row],[Matricule]])</f>
        <v/>
      </c>
      <c r="H639" s="8"/>
      <c r="I639" s="8"/>
      <c r="J639" s="8"/>
      <c r="K639" s="8"/>
      <c r="L639" s="8"/>
      <c r="M639" s="8"/>
      <c r="N639" s="8"/>
      <c r="O639" s="14">
        <f>COUNTIF(Tableau517[[#This Row],[Lundi]:[Dimanche]],"&gt;0")</f>
        <v>0</v>
      </c>
      <c r="P639" s="14">
        <f>SUM(Tableau517[[#This Row],[Lundi]:[Dimanche]])</f>
        <v>0</v>
      </c>
      <c r="Q639" s="14">
        <f>COUNTIF(Tableau517[[#This Row],[Lundi]:[Dimanche]],"&gt;=100")*1000</f>
        <v>0</v>
      </c>
      <c r="R639" s="14">
        <f t="shared" si="18"/>
        <v>0</v>
      </c>
      <c r="S639" s="14">
        <f t="shared" si="19"/>
        <v>0</v>
      </c>
      <c r="T639" s="15" t="str">
        <f>IF(Tableau517[[#This Row],[Matricule]]&gt;1,IF(COUNTIF(Tableau517[DateMatricule],Tableau517[[#This Row],[DateMatricule]])&gt;1,"Doublon",""),"")</f>
        <v/>
      </c>
    </row>
    <row r="640" spans="1:20" x14ac:dyDescent="0.25">
      <c r="A640" s="11" t="str">
        <f>IF(Tableau517[[#This Row],[Semaine]]="","",VLOOKUP(Tableau517[[#This Row],[Semaine]],Listes!$A:$B,2,FALSE))</f>
        <v/>
      </c>
      <c r="B640" s="11" t="str">
        <f>IF(ISBLANK(Tableau517[[#This Row],[Matricule]]),"",VLOOKUP(Tableau517[[#This Row],[Matricule]],#REF!,2,FALSE))</f>
        <v/>
      </c>
      <c r="C640" s="11" t="str">
        <f>IF(ISBLANK(Tableau517[[#This Row],[Matricule]]),"",VLOOKUP(Tableau517[[#This Row],[Matricule]],#REF!,3,FALSE))</f>
        <v/>
      </c>
      <c r="D640" s="11" t="str">
        <f>CONCATENATE(Tableau517[[#This Row],[Semaine]],Tableau517[[#This Row],[Matricule]])</f>
        <v/>
      </c>
      <c r="H640" s="8"/>
      <c r="I640" s="8"/>
      <c r="J640" s="8"/>
      <c r="K640" s="8"/>
      <c r="L640" s="8"/>
      <c r="M640" s="8"/>
      <c r="N640" s="8"/>
      <c r="O640" s="14">
        <f>COUNTIF(Tableau517[[#This Row],[Lundi]:[Dimanche]],"&gt;0")</f>
        <v>0</v>
      </c>
      <c r="P640" s="14">
        <f>SUM(Tableau517[[#This Row],[Lundi]:[Dimanche]])</f>
        <v>0</v>
      </c>
      <c r="Q640" s="14">
        <f>COUNTIF(Tableau517[[#This Row],[Lundi]:[Dimanche]],"&gt;=100")*1000</f>
        <v>0</v>
      </c>
      <c r="R640" s="14">
        <f t="shared" si="18"/>
        <v>0</v>
      </c>
      <c r="S640" s="14">
        <f t="shared" si="19"/>
        <v>0</v>
      </c>
      <c r="T640" s="15" t="str">
        <f>IF(Tableau517[[#This Row],[Matricule]]&gt;1,IF(COUNTIF(Tableau517[DateMatricule],Tableau517[[#This Row],[DateMatricule]])&gt;1,"Doublon",""),"")</f>
        <v/>
      </c>
    </row>
    <row r="641" spans="1:20" x14ac:dyDescent="0.25">
      <c r="A641" s="11" t="str">
        <f>IF(Tableau517[[#This Row],[Semaine]]="","",VLOOKUP(Tableau517[[#This Row],[Semaine]],Listes!$A:$B,2,FALSE))</f>
        <v/>
      </c>
      <c r="B641" s="11" t="str">
        <f>IF(ISBLANK(Tableau517[[#This Row],[Matricule]]),"",VLOOKUP(Tableau517[[#This Row],[Matricule]],#REF!,2,FALSE))</f>
        <v/>
      </c>
      <c r="C641" s="11" t="str">
        <f>IF(ISBLANK(Tableau517[[#This Row],[Matricule]]),"",VLOOKUP(Tableau517[[#This Row],[Matricule]],#REF!,3,FALSE))</f>
        <v/>
      </c>
      <c r="D641" s="11" t="str">
        <f>CONCATENATE(Tableau517[[#This Row],[Semaine]],Tableau517[[#This Row],[Matricule]])</f>
        <v/>
      </c>
      <c r="H641" s="8"/>
      <c r="I641" s="8"/>
      <c r="J641" s="8"/>
      <c r="K641" s="8"/>
      <c r="L641" s="8"/>
      <c r="M641" s="8"/>
      <c r="N641" s="8"/>
      <c r="O641" s="14">
        <f>COUNTIF(Tableau517[[#This Row],[Lundi]:[Dimanche]],"&gt;0")</f>
        <v>0</v>
      </c>
      <c r="P641" s="14">
        <f>SUM(Tableau517[[#This Row],[Lundi]:[Dimanche]])</f>
        <v>0</v>
      </c>
      <c r="Q641" s="14">
        <f>COUNTIF(Tableau517[[#This Row],[Lundi]:[Dimanche]],"&gt;=100")*1000</f>
        <v>0</v>
      </c>
      <c r="R641" s="14">
        <f t="shared" si="18"/>
        <v>0</v>
      </c>
      <c r="S641" s="14">
        <f t="shared" si="19"/>
        <v>0</v>
      </c>
      <c r="T641" s="15" t="str">
        <f>IF(Tableau517[[#This Row],[Matricule]]&gt;1,IF(COUNTIF(Tableau517[DateMatricule],Tableau517[[#This Row],[DateMatricule]])&gt;1,"Doublon",""),"")</f>
        <v/>
      </c>
    </row>
    <row r="642" spans="1:20" x14ac:dyDescent="0.25">
      <c r="A642" s="11" t="str">
        <f>IF(Tableau517[[#This Row],[Semaine]]="","",VLOOKUP(Tableau517[[#This Row],[Semaine]],Listes!$A:$B,2,FALSE))</f>
        <v/>
      </c>
      <c r="B642" s="11" t="str">
        <f>IF(ISBLANK(Tableau517[[#This Row],[Matricule]]),"",VLOOKUP(Tableau517[[#This Row],[Matricule]],#REF!,2,FALSE))</f>
        <v/>
      </c>
      <c r="C642" s="11" t="str">
        <f>IF(ISBLANK(Tableau517[[#This Row],[Matricule]]),"",VLOOKUP(Tableau517[[#This Row],[Matricule]],#REF!,3,FALSE))</f>
        <v/>
      </c>
      <c r="D642" s="11" t="str">
        <f>CONCATENATE(Tableau517[[#This Row],[Semaine]],Tableau517[[#This Row],[Matricule]])</f>
        <v/>
      </c>
      <c r="H642" s="8"/>
      <c r="I642" s="8"/>
      <c r="J642" s="8"/>
      <c r="K642" s="8"/>
      <c r="L642" s="8"/>
      <c r="M642" s="8"/>
      <c r="N642" s="8"/>
      <c r="O642" s="14">
        <f>COUNTIF(Tableau517[[#This Row],[Lundi]:[Dimanche]],"&gt;0")</f>
        <v>0</v>
      </c>
      <c r="P642" s="14">
        <f>SUM(Tableau517[[#This Row],[Lundi]:[Dimanche]])</f>
        <v>0</v>
      </c>
      <c r="Q642" s="14">
        <f>COUNTIF(Tableau517[[#This Row],[Lundi]:[Dimanche]],"&gt;=100")*1000</f>
        <v>0</v>
      </c>
      <c r="R642" s="14">
        <f t="shared" si="18"/>
        <v>0</v>
      </c>
      <c r="S642" s="14">
        <f t="shared" si="19"/>
        <v>0</v>
      </c>
      <c r="T642" s="15" t="str">
        <f>IF(Tableau517[[#This Row],[Matricule]]&gt;1,IF(COUNTIF(Tableau517[DateMatricule],Tableau517[[#This Row],[DateMatricule]])&gt;1,"Doublon",""),"")</f>
        <v/>
      </c>
    </row>
    <row r="643" spans="1:20" x14ac:dyDescent="0.25">
      <c r="A643" s="11" t="str">
        <f>IF(Tableau517[[#This Row],[Semaine]]="","",VLOOKUP(Tableau517[[#This Row],[Semaine]],Listes!$A:$B,2,FALSE))</f>
        <v/>
      </c>
      <c r="B643" s="11" t="str">
        <f>IF(ISBLANK(Tableau517[[#This Row],[Matricule]]),"",VLOOKUP(Tableau517[[#This Row],[Matricule]],#REF!,2,FALSE))</f>
        <v/>
      </c>
      <c r="C643" s="11" t="str">
        <f>IF(ISBLANK(Tableau517[[#This Row],[Matricule]]),"",VLOOKUP(Tableau517[[#This Row],[Matricule]],#REF!,3,FALSE))</f>
        <v/>
      </c>
      <c r="D643" s="11" t="str">
        <f>CONCATENATE(Tableau517[[#This Row],[Semaine]],Tableau517[[#This Row],[Matricule]])</f>
        <v/>
      </c>
      <c r="H643" s="8"/>
      <c r="I643" s="8"/>
      <c r="J643" s="8"/>
      <c r="K643" s="8"/>
      <c r="L643" s="8"/>
      <c r="M643" s="8"/>
      <c r="N643" s="8"/>
      <c r="O643" s="14">
        <f>COUNTIF(Tableau517[[#This Row],[Lundi]:[Dimanche]],"&gt;0")</f>
        <v>0</v>
      </c>
      <c r="P643" s="14">
        <f>SUM(Tableau517[[#This Row],[Lundi]:[Dimanche]])</f>
        <v>0</v>
      </c>
      <c r="Q643" s="14">
        <f>COUNTIF(Tableau517[[#This Row],[Lundi]:[Dimanche]],"&gt;=100")*1000</f>
        <v>0</v>
      </c>
      <c r="R643" s="14">
        <f t="shared" ref="R643:R706" si="20">+IF(P643&gt;600,(P643-600)*40,0)</f>
        <v>0</v>
      </c>
      <c r="S643" s="14">
        <f t="shared" ref="S643:S706" si="21">+Q643+R643</f>
        <v>0</v>
      </c>
      <c r="T643" s="15" t="str">
        <f>IF(Tableau517[[#This Row],[Matricule]]&gt;1,IF(COUNTIF(Tableau517[DateMatricule],Tableau517[[#This Row],[DateMatricule]])&gt;1,"Doublon",""),"")</f>
        <v/>
      </c>
    </row>
    <row r="644" spans="1:20" x14ac:dyDescent="0.25">
      <c r="A644" s="11" t="str">
        <f>IF(Tableau517[[#This Row],[Semaine]]="","",VLOOKUP(Tableau517[[#This Row],[Semaine]],Listes!$A:$B,2,FALSE))</f>
        <v/>
      </c>
      <c r="B644" s="11" t="str">
        <f>IF(ISBLANK(Tableau517[[#This Row],[Matricule]]),"",VLOOKUP(Tableau517[[#This Row],[Matricule]],#REF!,2,FALSE))</f>
        <v/>
      </c>
      <c r="C644" s="11" t="str">
        <f>IF(ISBLANK(Tableau517[[#This Row],[Matricule]]),"",VLOOKUP(Tableau517[[#This Row],[Matricule]],#REF!,3,FALSE))</f>
        <v/>
      </c>
      <c r="D644" s="11" t="str">
        <f>CONCATENATE(Tableau517[[#This Row],[Semaine]],Tableau517[[#This Row],[Matricule]])</f>
        <v/>
      </c>
      <c r="H644" s="8"/>
      <c r="I644" s="8"/>
      <c r="J644" s="8"/>
      <c r="K644" s="8"/>
      <c r="L644" s="8"/>
      <c r="M644" s="8"/>
      <c r="N644" s="8"/>
      <c r="O644" s="14">
        <f>COUNTIF(Tableau517[[#This Row],[Lundi]:[Dimanche]],"&gt;0")</f>
        <v>0</v>
      </c>
      <c r="P644" s="14">
        <f>SUM(Tableau517[[#This Row],[Lundi]:[Dimanche]])</f>
        <v>0</v>
      </c>
      <c r="Q644" s="14">
        <f>COUNTIF(Tableau517[[#This Row],[Lundi]:[Dimanche]],"&gt;=100")*1000</f>
        <v>0</v>
      </c>
      <c r="R644" s="14">
        <f t="shared" si="20"/>
        <v>0</v>
      </c>
      <c r="S644" s="14">
        <f t="shared" si="21"/>
        <v>0</v>
      </c>
      <c r="T644" s="15" t="str">
        <f>IF(Tableau517[[#This Row],[Matricule]]&gt;1,IF(COUNTIF(Tableau517[DateMatricule],Tableau517[[#This Row],[DateMatricule]])&gt;1,"Doublon",""),"")</f>
        <v/>
      </c>
    </row>
    <row r="645" spans="1:20" x14ac:dyDescent="0.25">
      <c r="A645" s="11" t="str">
        <f>IF(Tableau517[[#This Row],[Semaine]]="","",VLOOKUP(Tableau517[[#This Row],[Semaine]],Listes!$A:$B,2,FALSE))</f>
        <v/>
      </c>
      <c r="B645" s="11" t="str">
        <f>IF(ISBLANK(Tableau517[[#This Row],[Matricule]]),"",VLOOKUP(Tableau517[[#This Row],[Matricule]],#REF!,2,FALSE))</f>
        <v/>
      </c>
      <c r="C645" s="11" t="str">
        <f>IF(ISBLANK(Tableau517[[#This Row],[Matricule]]),"",VLOOKUP(Tableau517[[#This Row],[Matricule]],#REF!,3,FALSE))</f>
        <v/>
      </c>
      <c r="D645" s="11" t="str">
        <f>CONCATENATE(Tableau517[[#This Row],[Semaine]],Tableau517[[#This Row],[Matricule]])</f>
        <v/>
      </c>
      <c r="H645" s="8"/>
      <c r="I645" s="8"/>
      <c r="J645" s="8"/>
      <c r="K645" s="8"/>
      <c r="L645" s="8"/>
      <c r="M645" s="8"/>
      <c r="N645" s="8"/>
      <c r="O645" s="14">
        <f>COUNTIF(Tableau517[[#This Row],[Lundi]:[Dimanche]],"&gt;0")</f>
        <v>0</v>
      </c>
      <c r="P645" s="14">
        <f>SUM(Tableau517[[#This Row],[Lundi]:[Dimanche]])</f>
        <v>0</v>
      </c>
      <c r="Q645" s="14">
        <f>COUNTIF(Tableau517[[#This Row],[Lundi]:[Dimanche]],"&gt;=100")*1000</f>
        <v>0</v>
      </c>
      <c r="R645" s="14">
        <f t="shared" si="20"/>
        <v>0</v>
      </c>
      <c r="S645" s="14">
        <f t="shared" si="21"/>
        <v>0</v>
      </c>
      <c r="T645" s="15" t="str">
        <f>IF(Tableau517[[#This Row],[Matricule]]&gt;1,IF(COUNTIF(Tableau517[DateMatricule],Tableau517[[#This Row],[DateMatricule]])&gt;1,"Doublon",""),"")</f>
        <v/>
      </c>
    </row>
    <row r="646" spans="1:20" x14ac:dyDescent="0.25">
      <c r="A646" s="11" t="str">
        <f>IF(Tableau517[[#This Row],[Semaine]]="","",VLOOKUP(Tableau517[[#This Row],[Semaine]],Listes!$A:$B,2,FALSE))</f>
        <v/>
      </c>
      <c r="B646" s="11" t="str">
        <f>IF(ISBLANK(Tableau517[[#This Row],[Matricule]]),"",VLOOKUP(Tableau517[[#This Row],[Matricule]],#REF!,2,FALSE))</f>
        <v/>
      </c>
      <c r="C646" s="11" t="str">
        <f>IF(ISBLANK(Tableau517[[#This Row],[Matricule]]),"",VLOOKUP(Tableau517[[#This Row],[Matricule]],#REF!,3,FALSE))</f>
        <v/>
      </c>
      <c r="D646" s="11" t="str">
        <f>CONCATENATE(Tableau517[[#This Row],[Semaine]],Tableau517[[#This Row],[Matricule]])</f>
        <v/>
      </c>
      <c r="H646" s="8"/>
      <c r="I646" s="8"/>
      <c r="J646" s="8"/>
      <c r="K646" s="8"/>
      <c r="L646" s="8"/>
      <c r="M646" s="8"/>
      <c r="N646" s="8"/>
      <c r="O646" s="14">
        <f>COUNTIF(Tableau517[[#This Row],[Lundi]:[Dimanche]],"&gt;0")</f>
        <v>0</v>
      </c>
      <c r="P646" s="14">
        <f>SUM(Tableau517[[#This Row],[Lundi]:[Dimanche]])</f>
        <v>0</v>
      </c>
      <c r="Q646" s="14">
        <f>COUNTIF(Tableau517[[#This Row],[Lundi]:[Dimanche]],"&gt;=100")*1000</f>
        <v>0</v>
      </c>
      <c r="R646" s="14">
        <f t="shared" si="20"/>
        <v>0</v>
      </c>
      <c r="S646" s="14">
        <f t="shared" si="21"/>
        <v>0</v>
      </c>
      <c r="T646" s="15" t="str">
        <f>IF(Tableau517[[#This Row],[Matricule]]&gt;1,IF(COUNTIF(Tableau517[DateMatricule],Tableau517[[#This Row],[DateMatricule]])&gt;1,"Doublon",""),"")</f>
        <v/>
      </c>
    </row>
    <row r="647" spans="1:20" x14ac:dyDescent="0.25">
      <c r="A647" s="11" t="str">
        <f>IF(Tableau517[[#This Row],[Semaine]]="","",VLOOKUP(Tableau517[[#This Row],[Semaine]],Listes!$A:$B,2,FALSE))</f>
        <v/>
      </c>
      <c r="B647" s="11" t="str">
        <f>IF(ISBLANK(Tableau517[[#This Row],[Matricule]]),"",VLOOKUP(Tableau517[[#This Row],[Matricule]],#REF!,2,FALSE))</f>
        <v/>
      </c>
      <c r="C647" s="11" t="str">
        <f>IF(ISBLANK(Tableau517[[#This Row],[Matricule]]),"",VLOOKUP(Tableau517[[#This Row],[Matricule]],#REF!,3,FALSE))</f>
        <v/>
      </c>
      <c r="D647" s="11" t="str">
        <f>CONCATENATE(Tableau517[[#This Row],[Semaine]],Tableau517[[#This Row],[Matricule]])</f>
        <v/>
      </c>
      <c r="H647" s="8"/>
      <c r="I647" s="8"/>
      <c r="J647" s="8"/>
      <c r="K647" s="8"/>
      <c r="L647" s="8"/>
      <c r="M647" s="8"/>
      <c r="N647" s="8"/>
      <c r="O647" s="14">
        <f>COUNTIF(Tableau517[[#This Row],[Lundi]:[Dimanche]],"&gt;0")</f>
        <v>0</v>
      </c>
      <c r="P647" s="14">
        <f>SUM(Tableau517[[#This Row],[Lundi]:[Dimanche]])</f>
        <v>0</v>
      </c>
      <c r="Q647" s="14">
        <f>COUNTIF(Tableau517[[#This Row],[Lundi]:[Dimanche]],"&gt;=100")*1000</f>
        <v>0</v>
      </c>
      <c r="R647" s="14">
        <f t="shared" si="20"/>
        <v>0</v>
      </c>
      <c r="S647" s="14">
        <f t="shared" si="21"/>
        <v>0</v>
      </c>
      <c r="T647" s="15" t="str">
        <f>IF(Tableau517[[#This Row],[Matricule]]&gt;1,IF(COUNTIF(Tableau517[DateMatricule],Tableau517[[#This Row],[DateMatricule]])&gt;1,"Doublon",""),"")</f>
        <v/>
      </c>
    </row>
    <row r="648" spans="1:20" x14ac:dyDescent="0.25">
      <c r="A648" s="11" t="str">
        <f>IF(Tableau517[[#This Row],[Semaine]]="","",VLOOKUP(Tableau517[[#This Row],[Semaine]],Listes!$A:$B,2,FALSE))</f>
        <v/>
      </c>
      <c r="B648" s="11" t="str">
        <f>IF(ISBLANK(Tableau517[[#This Row],[Matricule]]),"",VLOOKUP(Tableau517[[#This Row],[Matricule]],#REF!,2,FALSE))</f>
        <v/>
      </c>
      <c r="C648" s="11" t="str">
        <f>IF(ISBLANK(Tableau517[[#This Row],[Matricule]]),"",VLOOKUP(Tableau517[[#This Row],[Matricule]],#REF!,3,FALSE))</f>
        <v/>
      </c>
      <c r="D648" s="11" t="str">
        <f>CONCATENATE(Tableau517[[#This Row],[Semaine]],Tableau517[[#This Row],[Matricule]])</f>
        <v/>
      </c>
      <c r="H648" s="8"/>
      <c r="I648" s="8"/>
      <c r="J648" s="8"/>
      <c r="K648" s="8"/>
      <c r="L648" s="8"/>
      <c r="M648" s="8"/>
      <c r="N648" s="8"/>
      <c r="O648" s="14">
        <f>COUNTIF(Tableau517[[#This Row],[Lundi]:[Dimanche]],"&gt;0")</f>
        <v>0</v>
      </c>
      <c r="P648" s="14">
        <f>SUM(Tableau517[[#This Row],[Lundi]:[Dimanche]])</f>
        <v>0</v>
      </c>
      <c r="Q648" s="14">
        <f>COUNTIF(Tableau517[[#This Row],[Lundi]:[Dimanche]],"&gt;=100")*1000</f>
        <v>0</v>
      </c>
      <c r="R648" s="14">
        <f t="shared" si="20"/>
        <v>0</v>
      </c>
      <c r="S648" s="14">
        <f t="shared" si="21"/>
        <v>0</v>
      </c>
      <c r="T648" s="15" t="str">
        <f>IF(Tableau517[[#This Row],[Matricule]]&gt;1,IF(COUNTIF(Tableau517[DateMatricule],Tableau517[[#This Row],[DateMatricule]])&gt;1,"Doublon",""),"")</f>
        <v/>
      </c>
    </row>
    <row r="649" spans="1:20" x14ac:dyDescent="0.25">
      <c r="A649" s="11" t="str">
        <f>IF(Tableau517[[#This Row],[Semaine]]="","",VLOOKUP(Tableau517[[#This Row],[Semaine]],Listes!$A:$B,2,FALSE))</f>
        <v/>
      </c>
      <c r="B649" s="11" t="str">
        <f>IF(ISBLANK(Tableau517[[#This Row],[Matricule]]),"",VLOOKUP(Tableau517[[#This Row],[Matricule]],#REF!,2,FALSE))</f>
        <v/>
      </c>
      <c r="C649" s="11" t="str">
        <f>IF(ISBLANK(Tableau517[[#This Row],[Matricule]]),"",VLOOKUP(Tableau517[[#This Row],[Matricule]],#REF!,3,FALSE))</f>
        <v/>
      </c>
      <c r="D649" s="11" t="str">
        <f>CONCATENATE(Tableau517[[#This Row],[Semaine]],Tableau517[[#This Row],[Matricule]])</f>
        <v/>
      </c>
      <c r="H649" s="8"/>
      <c r="I649" s="8"/>
      <c r="J649" s="8"/>
      <c r="K649" s="8"/>
      <c r="L649" s="8"/>
      <c r="M649" s="8"/>
      <c r="N649" s="8"/>
      <c r="O649" s="14">
        <f>COUNTIF(Tableau517[[#This Row],[Lundi]:[Dimanche]],"&gt;0")</f>
        <v>0</v>
      </c>
      <c r="P649" s="14">
        <f>SUM(Tableau517[[#This Row],[Lundi]:[Dimanche]])</f>
        <v>0</v>
      </c>
      <c r="Q649" s="14">
        <f>COUNTIF(Tableau517[[#This Row],[Lundi]:[Dimanche]],"&gt;=100")*1000</f>
        <v>0</v>
      </c>
      <c r="R649" s="14">
        <f t="shared" si="20"/>
        <v>0</v>
      </c>
      <c r="S649" s="14">
        <f t="shared" si="21"/>
        <v>0</v>
      </c>
      <c r="T649" s="15" t="str">
        <f>IF(Tableau517[[#This Row],[Matricule]]&gt;1,IF(COUNTIF(Tableau517[DateMatricule],Tableau517[[#This Row],[DateMatricule]])&gt;1,"Doublon",""),"")</f>
        <v/>
      </c>
    </row>
    <row r="650" spans="1:20" x14ac:dyDescent="0.25">
      <c r="A650" s="11" t="str">
        <f>IF(Tableau517[[#This Row],[Semaine]]="","",VLOOKUP(Tableau517[[#This Row],[Semaine]],Listes!$A:$B,2,FALSE))</f>
        <v/>
      </c>
      <c r="B650" s="11" t="str">
        <f>IF(ISBLANK(Tableau517[[#This Row],[Matricule]]),"",VLOOKUP(Tableau517[[#This Row],[Matricule]],#REF!,2,FALSE))</f>
        <v/>
      </c>
      <c r="C650" s="11" t="str">
        <f>IF(ISBLANK(Tableau517[[#This Row],[Matricule]]),"",VLOOKUP(Tableau517[[#This Row],[Matricule]],#REF!,3,FALSE))</f>
        <v/>
      </c>
      <c r="D650" s="11" t="str">
        <f>CONCATENATE(Tableau517[[#This Row],[Semaine]],Tableau517[[#This Row],[Matricule]])</f>
        <v/>
      </c>
      <c r="H650" s="8"/>
      <c r="I650" s="8"/>
      <c r="J650" s="8"/>
      <c r="K650" s="8"/>
      <c r="L650" s="8"/>
      <c r="M650" s="8"/>
      <c r="N650" s="8"/>
      <c r="O650" s="14">
        <f>COUNTIF(Tableau517[[#This Row],[Lundi]:[Dimanche]],"&gt;0")</f>
        <v>0</v>
      </c>
      <c r="P650" s="14">
        <f>SUM(Tableau517[[#This Row],[Lundi]:[Dimanche]])</f>
        <v>0</v>
      </c>
      <c r="Q650" s="14">
        <f>COUNTIF(Tableau517[[#This Row],[Lundi]:[Dimanche]],"&gt;=100")*1000</f>
        <v>0</v>
      </c>
      <c r="R650" s="14">
        <f t="shared" si="20"/>
        <v>0</v>
      </c>
      <c r="S650" s="14">
        <f t="shared" si="21"/>
        <v>0</v>
      </c>
      <c r="T650" s="15" t="str">
        <f>IF(Tableau517[[#This Row],[Matricule]]&gt;1,IF(COUNTIF(Tableau517[DateMatricule],Tableau517[[#This Row],[DateMatricule]])&gt;1,"Doublon",""),"")</f>
        <v/>
      </c>
    </row>
    <row r="651" spans="1:20" x14ac:dyDescent="0.25">
      <c r="A651" s="11" t="str">
        <f>IF(Tableau517[[#This Row],[Semaine]]="","",VLOOKUP(Tableau517[[#This Row],[Semaine]],Listes!$A:$B,2,FALSE))</f>
        <v/>
      </c>
      <c r="B651" s="11" t="str">
        <f>IF(ISBLANK(Tableau517[[#This Row],[Matricule]]),"",VLOOKUP(Tableau517[[#This Row],[Matricule]],#REF!,2,FALSE))</f>
        <v/>
      </c>
      <c r="C651" s="11" t="str">
        <f>IF(ISBLANK(Tableau517[[#This Row],[Matricule]]),"",VLOOKUP(Tableau517[[#This Row],[Matricule]],#REF!,3,FALSE))</f>
        <v/>
      </c>
      <c r="D651" s="11" t="str">
        <f>CONCATENATE(Tableau517[[#This Row],[Semaine]],Tableau517[[#This Row],[Matricule]])</f>
        <v/>
      </c>
      <c r="H651" s="8"/>
      <c r="I651" s="8"/>
      <c r="J651" s="8"/>
      <c r="K651" s="8"/>
      <c r="L651" s="8"/>
      <c r="M651" s="8"/>
      <c r="N651" s="8"/>
      <c r="O651" s="14">
        <f>COUNTIF(Tableau517[[#This Row],[Lundi]:[Dimanche]],"&gt;0")</f>
        <v>0</v>
      </c>
      <c r="P651" s="14">
        <f>SUM(Tableau517[[#This Row],[Lundi]:[Dimanche]])</f>
        <v>0</v>
      </c>
      <c r="Q651" s="14">
        <f>COUNTIF(Tableau517[[#This Row],[Lundi]:[Dimanche]],"&gt;=100")*1000</f>
        <v>0</v>
      </c>
      <c r="R651" s="14">
        <f t="shared" si="20"/>
        <v>0</v>
      </c>
      <c r="S651" s="14">
        <f t="shared" si="21"/>
        <v>0</v>
      </c>
      <c r="T651" s="15" t="str">
        <f>IF(Tableau517[[#This Row],[Matricule]]&gt;1,IF(COUNTIF(Tableau517[DateMatricule],Tableau517[[#This Row],[DateMatricule]])&gt;1,"Doublon",""),"")</f>
        <v/>
      </c>
    </row>
    <row r="652" spans="1:20" x14ac:dyDescent="0.25">
      <c r="A652" s="11" t="str">
        <f>IF(Tableau517[[#This Row],[Semaine]]="","",VLOOKUP(Tableau517[[#This Row],[Semaine]],Listes!$A:$B,2,FALSE))</f>
        <v/>
      </c>
      <c r="B652" s="11" t="str">
        <f>IF(ISBLANK(Tableau517[[#This Row],[Matricule]]),"",VLOOKUP(Tableau517[[#This Row],[Matricule]],#REF!,2,FALSE))</f>
        <v/>
      </c>
      <c r="C652" s="11" t="str">
        <f>IF(ISBLANK(Tableau517[[#This Row],[Matricule]]),"",VLOOKUP(Tableau517[[#This Row],[Matricule]],#REF!,3,FALSE))</f>
        <v/>
      </c>
      <c r="D652" s="11" t="str">
        <f>CONCATENATE(Tableau517[[#This Row],[Semaine]],Tableau517[[#This Row],[Matricule]])</f>
        <v/>
      </c>
      <c r="H652" s="8"/>
      <c r="I652" s="8"/>
      <c r="J652" s="8"/>
      <c r="K652" s="8"/>
      <c r="L652" s="8"/>
      <c r="M652" s="8"/>
      <c r="N652" s="8"/>
      <c r="O652" s="14">
        <f>COUNTIF(Tableau517[[#This Row],[Lundi]:[Dimanche]],"&gt;0")</f>
        <v>0</v>
      </c>
      <c r="P652" s="14">
        <f>SUM(Tableau517[[#This Row],[Lundi]:[Dimanche]])</f>
        <v>0</v>
      </c>
      <c r="Q652" s="14">
        <f>COUNTIF(Tableau517[[#This Row],[Lundi]:[Dimanche]],"&gt;=100")*1000</f>
        <v>0</v>
      </c>
      <c r="R652" s="14">
        <f t="shared" si="20"/>
        <v>0</v>
      </c>
      <c r="S652" s="14">
        <f t="shared" si="21"/>
        <v>0</v>
      </c>
      <c r="T652" s="15" t="str">
        <f>IF(Tableau517[[#This Row],[Matricule]]&gt;1,IF(COUNTIF(Tableau517[DateMatricule],Tableau517[[#This Row],[DateMatricule]])&gt;1,"Doublon",""),"")</f>
        <v/>
      </c>
    </row>
    <row r="653" spans="1:20" x14ac:dyDescent="0.25">
      <c r="A653" s="11" t="str">
        <f>IF(Tableau517[[#This Row],[Semaine]]="","",VLOOKUP(Tableau517[[#This Row],[Semaine]],Listes!$A:$B,2,FALSE))</f>
        <v/>
      </c>
      <c r="B653" s="11" t="str">
        <f>IF(ISBLANK(Tableau517[[#This Row],[Matricule]]),"",VLOOKUP(Tableau517[[#This Row],[Matricule]],#REF!,2,FALSE))</f>
        <v/>
      </c>
      <c r="C653" s="11" t="str">
        <f>IF(ISBLANK(Tableau517[[#This Row],[Matricule]]),"",VLOOKUP(Tableau517[[#This Row],[Matricule]],#REF!,3,FALSE))</f>
        <v/>
      </c>
      <c r="D653" s="11" t="str">
        <f>CONCATENATE(Tableau517[[#This Row],[Semaine]],Tableau517[[#This Row],[Matricule]])</f>
        <v/>
      </c>
      <c r="H653" s="8"/>
      <c r="I653" s="8"/>
      <c r="J653" s="8"/>
      <c r="K653" s="8"/>
      <c r="L653" s="8"/>
      <c r="M653" s="8"/>
      <c r="N653" s="8"/>
      <c r="O653" s="14">
        <f>COUNTIF(Tableau517[[#This Row],[Lundi]:[Dimanche]],"&gt;0")</f>
        <v>0</v>
      </c>
      <c r="P653" s="14">
        <f>SUM(Tableau517[[#This Row],[Lundi]:[Dimanche]])</f>
        <v>0</v>
      </c>
      <c r="Q653" s="14">
        <f>COUNTIF(Tableau517[[#This Row],[Lundi]:[Dimanche]],"&gt;=100")*1000</f>
        <v>0</v>
      </c>
      <c r="R653" s="14">
        <f t="shared" si="20"/>
        <v>0</v>
      </c>
      <c r="S653" s="14">
        <f t="shared" si="21"/>
        <v>0</v>
      </c>
      <c r="T653" s="15" t="str">
        <f>IF(Tableau517[[#This Row],[Matricule]]&gt;1,IF(COUNTIF(Tableau517[DateMatricule],Tableau517[[#This Row],[DateMatricule]])&gt;1,"Doublon",""),"")</f>
        <v/>
      </c>
    </row>
    <row r="654" spans="1:20" x14ac:dyDescent="0.25">
      <c r="A654" s="11" t="str">
        <f>IF(Tableau517[[#This Row],[Semaine]]="","",VLOOKUP(Tableau517[[#This Row],[Semaine]],Listes!$A:$B,2,FALSE))</f>
        <v/>
      </c>
      <c r="B654" s="11" t="str">
        <f>IF(ISBLANK(Tableau517[[#This Row],[Matricule]]),"",VLOOKUP(Tableau517[[#This Row],[Matricule]],#REF!,2,FALSE))</f>
        <v/>
      </c>
      <c r="C654" s="11" t="str">
        <f>IF(ISBLANK(Tableau517[[#This Row],[Matricule]]),"",VLOOKUP(Tableau517[[#This Row],[Matricule]],#REF!,3,FALSE))</f>
        <v/>
      </c>
      <c r="D654" s="11" t="str">
        <f>CONCATENATE(Tableau517[[#This Row],[Semaine]],Tableau517[[#This Row],[Matricule]])</f>
        <v/>
      </c>
      <c r="H654" s="8"/>
      <c r="I654" s="8"/>
      <c r="J654" s="8"/>
      <c r="K654" s="8"/>
      <c r="L654" s="8"/>
      <c r="M654" s="8"/>
      <c r="N654" s="8"/>
      <c r="O654" s="14">
        <f>COUNTIF(Tableau517[[#This Row],[Lundi]:[Dimanche]],"&gt;0")</f>
        <v>0</v>
      </c>
      <c r="P654" s="14">
        <f>SUM(Tableau517[[#This Row],[Lundi]:[Dimanche]])</f>
        <v>0</v>
      </c>
      <c r="Q654" s="14">
        <f>COUNTIF(Tableau517[[#This Row],[Lundi]:[Dimanche]],"&gt;=100")*1000</f>
        <v>0</v>
      </c>
      <c r="R654" s="14">
        <f t="shared" si="20"/>
        <v>0</v>
      </c>
      <c r="S654" s="14">
        <f t="shared" si="21"/>
        <v>0</v>
      </c>
      <c r="T654" s="15" t="str">
        <f>IF(Tableau517[[#This Row],[Matricule]]&gt;1,IF(COUNTIF(Tableau517[DateMatricule],Tableau517[[#This Row],[DateMatricule]])&gt;1,"Doublon",""),"")</f>
        <v/>
      </c>
    </row>
    <row r="655" spans="1:20" x14ac:dyDescent="0.25">
      <c r="A655" s="11" t="str">
        <f>IF(Tableau517[[#This Row],[Semaine]]="","",VLOOKUP(Tableau517[[#This Row],[Semaine]],Listes!$A:$B,2,FALSE))</f>
        <v/>
      </c>
      <c r="B655" s="11" t="str">
        <f>IF(ISBLANK(Tableau517[[#This Row],[Matricule]]),"",VLOOKUP(Tableau517[[#This Row],[Matricule]],#REF!,2,FALSE))</f>
        <v/>
      </c>
      <c r="C655" s="11" t="str">
        <f>IF(ISBLANK(Tableau517[[#This Row],[Matricule]]),"",VLOOKUP(Tableau517[[#This Row],[Matricule]],#REF!,3,FALSE))</f>
        <v/>
      </c>
      <c r="D655" s="11" t="str">
        <f>CONCATENATE(Tableau517[[#This Row],[Semaine]],Tableau517[[#This Row],[Matricule]])</f>
        <v/>
      </c>
      <c r="H655" s="8"/>
      <c r="I655" s="8"/>
      <c r="J655" s="8"/>
      <c r="K655" s="8"/>
      <c r="L655" s="8"/>
      <c r="M655" s="8"/>
      <c r="N655" s="8"/>
      <c r="O655" s="14">
        <f>COUNTIF(Tableau517[[#This Row],[Lundi]:[Dimanche]],"&gt;0")</f>
        <v>0</v>
      </c>
      <c r="P655" s="14">
        <f>SUM(Tableau517[[#This Row],[Lundi]:[Dimanche]])</f>
        <v>0</v>
      </c>
      <c r="Q655" s="14">
        <f>COUNTIF(Tableau517[[#This Row],[Lundi]:[Dimanche]],"&gt;=100")*1000</f>
        <v>0</v>
      </c>
      <c r="R655" s="14">
        <f t="shared" si="20"/>
        <v>0</v>
      </c>
      <c r="S655" s="14">
        <f t="shared" si="21"/>
        <v>0</v>
      </c>
      <c r="T655" s="15" t="str">
        <f>IF(Tableau517[[#This Row],[Matricule]]&gt;1,IF(COUNTIF(Tableau517[DateMatricule],Tableau517[[#This Row],[DateMatricule]])&gt;1,"Doublon",""),"")</f>
        <v/>
      </c>
    </row>
    <row r="656" spans="1:20" x14ac:dyDescent="0.25">
      <c r="A656" s="11" t="str">
        <f>IF(Tableau517[[#This Row],[Semaine]]="","",VLOOKUP(Tableau517[[#This Row],[Semaine]],Listes!$A:$B,2,FALSE))</f>
        <v/>
      </c>
      <c r="B656" s="11" t="str">
        <f>IF(ISBLANK(Tableau517[[#This Row],[Matricule]]),"",VLOOKUP(Tableau517[[#This Row],[Matricule]],#REF!,2,FALSE))</f>
        <v/>
      </c>
      <c r="C656" s="11" t="str">
        <f>IF(ISBLANK(Tableau517[[#This Row],[Matricule]]),"",VLOOKUP(Tableau517[[#This Row],[Matricule]],#REF!,3,FALSE))</f>
        <v/>
      </c>
      <c r="D656" s="11" t="str">
        <f>CONCATENATE(Tableau517[[#This Row],[Semaine]],Tableau517[[#This Row],[Matricule]])</f>
        <v/>
      </c>
      <c r="H656" s="8"/>
      <c r="I656" s="8"/>
      <c r="J656" s="8"/>
      <c r="K656" s="8"/>
      <c r="L656" s="8"/>
      <c r="M656" s="8"/>
      <c r="N656" s="8"/>
      <c r="O656" s="14">
        <f>COUNTIF(Tableau517[[#This Row],[Lundi]:[Dimanche]],"&gt;0")</f>
        <v>0</v>
      </c>
      <c r="P656" s="14">
        <f>SUM(Tableau517[[#This Row],[Lundi]:[Dimanche]])</f>
        <v>0</v>
      </c>
      <c r="Q656" s="14">
        <f>COUNTIF(Tableau517[[#This Row],[Lundi]:[Dimanche]],"&gt;=100")*1000</f>
        <v>0</v>
      </c>
      <c r="R656" s="14">
        <f t="shared" si="20"/>
        <v>0</v>
      </c>
      <c r="S656" s="14">
        <f t="shared" si="21"/>
        <v>0</v>
      </c>
      <c r="T656" s="15" t="str">
        <f>IF(Tableau517[[#This Row],[Matricule]]&gt;1,IF(COUNTIF(Tableau517[DateMatricule],Tableau517[[#This Row],[DateMatricule]])&gt;1,"Doublon",""),"")</f>
        <v/>
      </c>
    </row>
    <row r="657" spans="1:20" x14ac:dyDescent="0.25">
      <c r="A657" s="11" t="str">
        <f>IF(Tableau517[[#This Row],[Semaine]]="","",VLOOKUP(Tableau517[[#This Row],[Semaine]],Listes!$A:$B,2,FALSE))</f>
        <v/>
      </c>
      <c r="B657" s="11" t="str">
        <f>IF(ISBLANK(Tableau517[[#This Row],[Matricule]]),"",VLOOKUP(Tableau517[[#This Row],[Matricule]],#REF!,2,FALSE))</f>
        <v/>
      </c>
      <c r="C657" s="11" t="str">
        <f>IF(ISBLANK(Tableau517[[#This Row],[Matricule]]),"",VLOOKUP(Tableau517[[#This Row],[Matricule]],#REF!,3,FALSE))</f>
        <v/>
      </c>
      <c r="D657" s="11" t="str">
        <f>CONCATENATE(Tableau517[[#This Row],[Semaine]],Tableau517[[#This Row],[Matricule]])</f>
        <v/>
      </c>
      <c r="H657" s="8"/>
      <c r="I657" s="8"/>
      <c r="J657" s="8"/>
      <c r="K657" s="8"/>
      <c r="L657" s="8"/>
      <c r="M657" s="8"/>
      <c r="N657" s="8"/>
      <c r="O657" s="14">
        <f>COUNTIF(Tableau517[[#This Row],[Lundi]:[Dimanche]],"&gt;0")</f>
        <v>0</v>
      </c>
      <c r="P657" s="14">
        <f>SUM(Tableau517[[#This Row],[Lundi]:[Dimanche]])</f>
        <v>0</v>
      </c>
      <c r="Q657" s="14">
        <f>COUNTIF(Tableau517[[#This Row],[Lundi]:[Dimanche]],"&gt;=100")*1000</f>
        <v>0</v>
      </c>
      <c r="R657" s="14">
        <f t="shared" si="20"/>
        <v>0</v>
      </c>
      <c r="S657" s="14">
        <f t="shared" si="21"/>
        <v>0</v>
      </c>
      <c r="T657" s="15" t="str">
        <f>IF(Tableau517[[#This Row],[Matricule]]&gt;1,IF(COUNTIF(Tableau517[DateMatricule],Tableau517[[#This Row],[DateMatricule]])&gt;1,"Doublon",""),"")</f>
        <v/>
      </c>
    </row>
    <row r="658" spans="1:20" x14ac:dyDescent="0.25">
      <c r="A658" s="11" t="str">
        <f>IF(Tableau517[[#This Row],[Semaine]]="","",VLOOKUP(Tableau517[[#This Row],[Semaine]],Listes!$A:$B,2,FALSE))</f>
        <v/>
      </c>
      <c r="B658" s="11" t="str">
        <f>IF(ISBLANK(Tableau517[[#This Row],[Matricule]]),"",VLOOKUP(Tableau517[[#This Row],[Matricule]],#REF!,2,FALSE))</f>
        <v/>
      </c>
      <c r="C658" s="11" t="str">
        <f>IF(ISBLANK(Tableau517[[#This Row],[Matricule]]),"",VLOOKUP(Tableau517[[#This Row],[Matricule]],#REF!,3,FALSE))</f>
        <v/>
      </c>
      <c r="D658" s="11" t="str">
        <f>CONCATENATE(Tableau517[[#This Row],[Semaine]],Tableau517[[#This Row],[Matricule]])</f>
        <v/>
      </c>
      <c r="H658" s="8"/>
      <c r="I658" s="8"/>
      <c r="J658" s="8"/>
      <c r="K658" s="8"/>
      <c r="L658" s="8"/>
      <c r="M658" s="8"/>
      <c r="N658" s="8"/>
      <c r="O658" s="14">
        <f>COUNTIF(Tableau517[[#This Row],[Lundi]:[Dimanche]],"&gt;0")</f>
        <v>0</v>
      </c>
      <c r="P658" s="14">
        <f>SUM(Tableau517[[#This Row],[Lundi]:[Dimanche]])</f>
        <v>0</v>
      </c>
      <c r="Q658" s="14">
        <f>COUNTIF(Tableau517[[#This Row],[Lundi]:[Dimanche]],"&gt;=100")*1000</f>
        <v>0</v>
      </c>
      <c r="R658" s="14">
        <f t="shared" si="20"/>
        <v>0</v>
      </c>
      <c r="S658" s="14">
        <f t="shared" si="21"/>
        <v>0</v>
      </c>
      <c r="T658" s="15" t="str">
        <f>IF(Tableau517[[#This Row],[Matricule]]&gt;1,IF(COUNTIF(Tableau517[DateMatricule],Tableau517[[#This Row],[DateMatricule]])&gt;1,"Doublon",""),"")</f>
        <v/>
      </c>
    </row>
    <row r="659" spans="1:20" x14ac:dyDescent="0.25">
      <c r="A659" s="11" t="str">
        <f>IF(Tableau517[[#This Row],[Semaine]]="","",VLOOKUP(Tableau517[[#This Row],[Semaine]],Listes!$A:$B,2,FALSE))</f>
        <v/>
      </c>
      <c r="B659" s="11" t="str">
        <f>IF(ISBLANK(Tableau517[[#This Row],[Matricule]]),"",VLOOKUP(Tableau517[[#This Row],[Matricule]],#REF!,2,FALSE))</f>
        <v/>
      </c>
      <c r="C659" s="11" t="str">
        <f>IF(ISBLANK(Tableau517[[#This Row],[Matricule]]),"",VLOOKUP(Tableau517[[#This Row],[Matricule]],#REF!,3,FALSE))</f>
        <v/>
      </c>
      <c r="D659" s="11" t="str">
        <f>CONCATENATE(Tableau517[[#This Row],[Semaine]],Tableau517[[#This Row],[Matricule]])</f>
        <v/>
      </c>
      <c r="H659" s="8"/>
      <c r="I659" s="8"/>
      <c r="J659" s="8"/>
      <c r="K659" s="8"/>
      <c r="L659" s="8"/>
      <c r="M659" s="8"/>
      <c r="N659" s="8"/>
      <c r="O659" s="14">
        <f>COUNTIF(Tableau517[[#This Row],[Lundi]:[Dimanche]],"&gt;0")</f>
        <v>0</v>
      </c>
      <c r="P659" s="14">
        <f>SUM(Tableau517[[#This Row],[Lundi]:[Dimanche]])</f>
        <v>0</v>
      </c>
      <c r="Q659" s="14">
        <f>COUNTIF(Tableau517[[#This Row],[Lundi]:[Dimanche]],"&gt;=100")*1000</f>
        <v>0</v>
      </c>
      <c r="R659" s="14">
        <f t="shared" si="20"/>
        <v>0</v>
      </c>
      <c r="S659" s="14">
        <f t="shared" si="21"/>
        <v>0</v>
      </c>
      <c r="T659" s="15" t="str">
        <f>IF(Tableau517[[#This Row],[Matricule]]&gt;1,IF(COUNTIF(Tableau517[DateMatricule],Tableau517[[#This Row],[DateMatricule]])&gt;1,"Doublon",""),"")</f>
        <v/>
      </c>
    </row>
    <row r="660" spans="1:20" x14ac:dyDescent="0.25">
      <c r="A660" s="11" t="str">
        <f>IF(Tableau517[[#This Row],[Semaine]]="","",VLOOKUP(Tableau517[[#This Row],[Semaine]],Listes!$A:$B,2,FALSE))</f>
        <v/>
      </c>
      <c r="B660" s="11" t="str">
        <f>IF(ISBLANK(Tableau517[[#This Row],[Matricule]]),"",VLOOKUP(Tableau517[[#This Row],[Matricule]],#REF!,2,FALSE))</f>
        <v/>
      </c>
      <c r="C660" s="11" t="str">
        <f>IF(ISBLANK(Tableau517[[#This Row],[Matricule]]),"",VLOOKUP(Tableau517[[#This Row],[Matricule]],#REF!,3,FALSE))</f>
        <v/>
      </c>
      <c r="D660" s="11" t="str">
        <f>CONCATENATE(Tableau517[[#This Row],[Semaine]],Tableau517[[#This Row],[Matricule]])</f>
        <v/>
      </c>
      <c r="H660" s="8"/>
      <c r="I660" s="8"/>
      <c r="J660" s="8"/>
      <c r="K660" s="8"/>
      <c r="L660" s="8"/>
      <c r="M660" s="8"/>
      <c r="N660" s="8"/>
      <c r="O660" s="14">
        <f>COUNTIF(Tableau517[[#This Row],[Lundi]:[Dimanche]],"&gt;0")</f>
        <v>0</v>
      </c>
      <c r="P660" s="14">
        <f>SUM(Tableau517[[#This Row],[Lundi]:[Dimanche]])</f>
        <v>0</v>
      </c>
      <c r="Q660" s="14">
        <f>COUNTIF(Tableau517[[#This Row],[Lundi]:[Dimanche]],"&gt;=100")*1000</f>
        <v>0</v>
      </c>
      <c r="R660" s="14">
        <f t="shared" si="20"/>
        <v>0</v>
      </c>
      <c r="S660" s="14">
        <f t="shared" si="21"/>
        <v>0</v>
      </c>
      <c r="T660" s="15" t="str">
        <f>IF(Tableau517[[#This Row],[Matricule]]&gt;1,IF(COUNTIF(Tableau517[DateMatricule],Tableau517[[#This Row],[DateMatricule]])&gt;1,"Doublon",""),"")</f>
        <v/>
      </c>
    </row>
    <row r="661" spans="1:20" x14ac:dyDescent="0.25">
      <c r="A661" s="11" t="str">
        <f>IF(Tableau517[[#This Row],[Semaine]]="","",VLOOKUP(Tableau517[[#This Row],[Semaine]],Listes!$A:$B,2,FALSE))</f>
        <v/>
      </c>
      <c r="B661" s="11" t="str">
        <f>IF(ISBLANK(Tableau517[[#This Row],[Matricule]]),"",VLOOKUP(Tableau517[[#This Row],[Matricule]],#REF!,2,FALSE))</f>
        <v/>
      </c>
      <c r="C661" s="11" t="str">
        <f>IF(ISBLANK(Tableau517[[#This Row],[Matricule]]),"",VLOOKUP(Tableau517[[#This Row],[Matricule]],#REF!,3,FALSE))</f>
        <v/>
      </c>
      <c r="D661" s="11" t="str">
        <f>CONCATENATE(Tableau517[[#This Row],[Semaine]],Tableau517[[#This Row],[Matricule]])</f>
        <v/>
      </c>
      <c r="H661" s="8"/>
      <c r="I661" s="8"/>
      <c r="J661" s="8"/>
      <c r="K661" s="8"/>
      <c r="L661" s="8"/>
      <c r="M661" s="8"/>
      <c r="N661" s="8"/>
      <c r="O661" s="14">
        <f>COUNTIF(Tableau517[[#This Row],[Lundi]:[Dimanche]],"&gt;0")</f>
        <v>0</v>
      </c>
      <c r="P661" s="14">
        <f>SUM(Tableau517[[#This Row],[Lundi]:[Dimanche]])</f>
        <v>0</v>
      </c>
      <c r="Q661" s="14">
        <f>COUNTIF(Tableau517[[#This Row],[Lundi]:[Dimanche]],"&gt;=100")*1000</f>
        <v>0</v>
      </c>
      <c r="R661" s="14">
        <f t="shared" si="20"/>
        <v>0</v>
      </c>
      <c r="S661" s="14">
        <f t="shared" si="21"/>
        <v>0</v>
      </c>
      <c r="T661" s="15" t="str">
        <f>IF(Tableau517[[#This Row],[Matricule]]&gt;1,IF(COUNTIF(Tableau517[DateMatricule],Tableau517[[#This Row],[DateMatricule]])&gt;1,"Doublon",""),"")</f>
        <v/>
      </c>
    </row>
    <row r="662" spans="1:20" x14ac:dyDescent="0.25">
      <c r="A662" s="11" t="str">
        <f>IF(Tableau517[[#This Row],[Semaine]]="","",VLOOKUP(Tableau517[[#This Row],[Semaine]],Listes!$A:$B,2,FALSE))</f>
        <v/>
      </c>
      <c r="B662" s="11" t="str">
        <f>IF(ISBLANK(Tableau517[[#This Row],[Matricule]]),"",VLOOKUP(Tableau517[[#This Row],[Matricule]],#REF!,2,FALSE))</f>
        <v/>
      </c>
      <c r="C662" s="11" t="str">
        <f>IF(ISBLANK(Tableau517[[#This Row],[Matricule]]),"",VLOOKUP(Tableau517[[#This Row],[Matricule]],#REF!,3,FALSE))</f>
        <v/>
      </c>
      <c r="D662" s="11" t="str">
        <f>CONCATENATE(Tableau517[[#This Row],[Semaine]],Tableau517[[#This Row],[Matricule]])</f>
        <v/>
      </c>
      <c r="H662" s="8"/>
      <c r="I662" s="8"/>
      <c r="J662" s="8"/>
      <c r="K662" s="8"/>
      <c r="L662" s="8"/>
      <c r="M662" s="8"/>
      <c r="N662" s="8"/>
      <c r="O662" s="14">
        <f>COUNTIF(Tableau517[[#This Row],[Lundi]:[Dimanche]],"&gt;0")</f>
        <v>0</v>
      </c>
      <c r="P662" s="14">
        <f>SUM(Tableau517[[#This Row],[Lundi]:[Dimanche]])</f>
        <v>0</v>
      </c>
      <c r="Q662" s="14">
        <f>COUNTIF(Tableau517[[#This Row],[Lundi]:[Dimanche]],"&gt;=100")*1000</f>
        <v>0</v>
      </c>
      <c r="R662" s="14">
        <f t="shared" si="20"/>
        <v>0</v>
      </c>
      <c r="S662" s="14">
        <f t="shared" si="21"/>
        <v>0</v>
      </c>
      <c r="T662" s="15" t="str">
        <f>IF(Tableau517[[#This Row],[Matricule]]&gt;1,IF(COUNTIF(Tableau517[DateMatricule],Tableau517[[#This Row],[DateMatricule]])&gt;1,"Doublon",""),"")</f>
        <v/>
      </c>
    </row>
    <row r="663" spans="1:20" x14ac:dyDescent="0.25">
      <c r="A663" s="11" t="str">
        <f>IF(Tableau517[[#This Row],[Semaine]]="","",VLOOKUP(Tableau517[[#This Row],[Semaine]],Listes!$A:$B,2,FALSE))</f>
        <v/>
      </c>
      <c r="B663" s="11" t="str">
        <f>IF(ISBLANK(Tableau517[[#This Row],[Matricule]]),"",VLOOKUP(Tableau517[[#This Row],[Matricule]],#REF!,2,FALSE))</f>
        <v/>
      </c>
      <c r="C663" s="11" t="str">
        <f>IF(ISBLANK(Tableau517[[#This Row],[Matricule]]),"",VLOOKUP(Tableau517[[#This Row],[Matricule]],#REF!,3,FALSE))</f>
        <v/>
      </c>
      <c r="D663" s="11" t="str">
        <f>CONCATENATE(Tableau517[[#This Row],[Semaine]],Tableau517[[#This Row],[Matricule]])</f>
        <v/>
      </c>
      <c r="H663" s="8"/>
      <c r="I663" s="8"/>
      <c r="J663" s="8"/>
      <c r="K663" s="8"/>
      <c r="L663" s="8"/>
      <c r="M663" s="8"/>
      <c r="N663" s="8"/>
      <c r="O663" s="14">
        <f>COUNTIF(Tableau517[[#This Row],[Lundi]:[Dimanche]],"&gt;0")</f>
        <v>0</v>
      </c>
      <c r="P663" s="14">
        <f>SUM(Tableau517[[#This Row],[Lundi]:[Dimanche]])</f>
        <v>0</v>
      </c>
      <c r="Q663" s="14">
        <f>COUNTIF(Tableau517[[#This Row],[Lundi]:[Dimanche]],"&gt;=100")*1000</f>
        <v>0</v>
      </c>
      <c r="R663" s="14">
        <f t="shared" si="20"/>
        <v>0</v>
      </c>
      <c r="S663" s="14">
        <f t="shared" si="21"/>
        <v>0</v>
      </c>
      <c r="T663" s="15" t="str">
        <f>IF(Tableau517[[#This Row],[Matricule]]&gt;1,IF(COUNTIF(Tableau517[DateMatricule],Tableau517[[#This Row],[DateMatricule]])&gt;1,"Doublon",""),"")</f>
        <v/>
      </c>
    </row>
    <row r="664" spans="1:20" x14ac:dyDescent="0.25">
      <c r="A664" s="11" t="str">
        <f>IF(Tableau517[[#This Row],[Semaine]]="","",VLOOKUP(Tableau517[[#This Row],[Semaine]],Listes!$A:$B,2,FALSE))</f>
        <v/>
      </c>
      <c r="B664" s="11" t="str">
        <f>IF(ISBLANK(Tableau517[[#This Row],[Matricule]]),"",VLOOKUP(Tableau517[[#This Row],[Matricule]],#REF!,2,FALSE))</f>
        <v/>
      </c>
      <c r="C664" s="11" t="str">
        <f>IF(ISBLANK(Tableau517[[#This Row],[Matricule]]),"",VLOOKUP(Tableau517[[#This Row],[Matricule]],#REF!,3,FALSE))</f>
        <v/>
      </c>
      <c r="D664" s="11" t="str">
        <f>CONCATENATE(Tableau517[[#This Row],[Semaine]],Tableau517[[#This Row],[Matricule]])</f>
        <v/>
      </c>
      <c r="H664" s="8"/>
      <c r="I664" s="8"/>
      <c r="J664" s="8"/>
      <c r="K664" s="8"/>
      <c r="L664" s="8"/>
      <c r="M664" s="8"/>
      <c r="N664" s="8"/>
      <c r="O664" s="14">
        <f>COUNTIF(Tableau517[[#This Row],[Lundi]:[Dimanche]],"&gt;0")</f>
        <v>0</v>
      </c>
      <c r="P664" s="14">
        <f>SUM(Tableau517[[#This Row],[Lundi]:[Dimanche]])</f>
        <v>0</v>
      </c>
      <c r="Q664" s="14">
        <f>COUNTIF(Tableau517[[#This Row],[Lundi]:[Dimanche]],"&gt;=100")*1000</f>
        <v>0</v>
      </c>
      <c r="R664" s="14">
        <f t="shared" si="20"/>
        <v>0</v>
      </c>
      <c r="S664" s="14">
        <f t="shared" si="21"/>
        <v>0</v>
      </c>
      <c r="T664" s="15" t="str">
        <f>IF(Tableau517[[#This Row],[Matricule]]&gt;1,IF(COUNTIF(Tableau517[DateMatricule],Tableau517[[#This Row],[DateMatricule]])&gt;1,"Doublon",""),"")</f>
        <v/>
      </c>
    </row>
    <row r="665" spans="1:20" x14ac:dyDescent="0.25">
      <c r="A665" s="11" t="str">
        <f>IF(Tableau517[[#This Row],[Semaine]]="","",VLOOKUP(Tableau517[[#This Row],[Semaine]],Listes!$A:$B,2,FALSE))</f>
        <v/>
      </c>
      <c r="B665" s="11" t="str">
        <f>IF(ISBLANK(Tableau517[[#This Row],[Matricule]]),"",VLOOKUP(Tableau517[[#This Row],[Matricule]],#REF!,2,FALSE))</f>
        <v/>
      </c>
      <c r="C665" s="11" t="str">
        <f>IF(ISBLANK(Tableau517[[#This Row],[Matricule]]),"",VLOOKUP(Tableau517[[#This Row],[Matricule]],#REF!,3,FALSE))</f>
        <v/>
      </c>
      <c r="D665" s="11" t="str">
        <f>CONCATENATE(Tableau517[[#This Row],[Semaine]],Tableau517[[#This Row],[Matricule]])</f>
        <v/>
      </c>
      <c r="H665" s="8"/>
      <c r="I665" s="8"/>
      <c r="J665" s="8"/>
      <c r="K665" s="8"/>
      <c r="L665" s="8"/>
      <c r="M665" s="8"/>
      <c r="N665" s="8"/>
      <c r="O665" s="14">
        <f>COUNTIF(Tableau517[[#This Row],[Lundi]:[Dimanche]],"&gt;0")</f>
        <v>0</v>
      </c>
      <c r="P665" s="14">
        <f>SUM(Tableau517[[#This Row],[Lundi]:[Dimanche]])</f>
        <v>0</v>
      </c>
      <c r="Q665" s="14">
        <f>COUNTIF(Tableau517[[#This Row],[Lundi]:[Dimanche]],"&gt;=100")*1000</f>
        <v>0</v>
      </c>
      <c r="R665" s="14">
        <f t="shared" si="20"/>
        <v>0</v>
      </c>
      <c r="S665" s="14">
        <f t="shared" si="21"/>
        <v>0</v>
      </c>
      <c r="T665" s="15" t="str">
        <f>IF(Tableau517[[#This Row],[Matricule]]&gt;1,IF(COUNTIF(Tableau517[DateMatricule],Tableau517[[#This Row],[DateMatricule]])&gt;1,"Doublon",""),"")</f>
        <v/>
      </c>
    </row>
    <row r="666" spans="1:20" x14ac:dyDescent="0.25">
      <c r="A666" s="11" t="str">
        <f>IF(Tableau517[[#This Row],[Semaine]]="","",VLOOKUP(Tableau517[[#This Row],[Semaine]],Listes!$A:$B,2,FALSE))</f>
        <v/>
      </c>
      <c r="B666" s="11" t="str">
        <f>IF(ISBLANK(Tableau517[[#This Row],[Matricule]]),"",VLOOKUP(Tableau517[[#This Row],[Matricule]],#REF!,2,FALSE))</f>
        <v/>
      </c>
      <c r="C666" s="11" t="str">
        <f>IF(ISBLANK(Tableau517[[#This Row],[Matricule]]),"",VLOOKUP(Tableau517[[#This Row],[Matricule]],#REF!,3,FALSE))</f>
        <v/>
      </c>
      <c r="D666" s="11" t="str">
        <f>CONCATENATE(Tableau517[[#This Row],[Semaine]],Tableau517[[#This Row],[Matricule]])</f>
        <v/>
      </c>
      <c r="H666" s="8"/>
      <c r="I666" s="8"/>
      <c r="J666" s="8"/>
      <c r="K666" s="8"/>
      <c r="L666" s="8"/>
      <c r="M666" s="8"/>
      <c r="N666" s="8"/>
      <c r="O666" s="14">
        <f>COUNTIF(Tableau517[[#This Row],[Lundi]:[Dimanche]],"&gt;0")</f>
        <v>0</v>
      </c>
      <c r="P666" s="14">
        <f>SUM(Tableau517[[#This Row],[Lundi]:[Dimanche]])</f>
        <v>0</v>
      </c>
      <c r="Q666" s="14">
        <f>COUNTIF(Tableau517[[#This Row],[Lundi]:[Dimanche]],"&gt;=100")*1000</f>
        <v>0</v>
      </c>
      <c r="R666" s="14">
        <f t="shared" si="20"/>
        <v>0</v>
      </c>
      <c r="S666" s="14">
        <f t="shared" si="21"/>
        <v>0</v>
      </c>
      <c r="T666" s="15" t="str">
        <f>IF(Tableau517[[#This Row],[Matricule]]&gt;1,IF(COUNTIF(Tableau517[DateMatricule],Tableau517[[#This Row],[DateMatricule]])&gt;1,"Doublon",""),"")</f>
        <v/>
      </c>
    </row>
    <row r="667" spans="1:20" x14ac:dyDescent="0.25">
      <c r="A667" s="11" t="str">
        <f>IF(Tableau517[[#This Row],[Semaine]]="","",VLOOKUP(Tableau517[[#This Row],[Semaine]],Listes!$A:$B,2,FALSE))</f>
        <v/>
      </c>
      <c r="B667" s="11" t="str">
        <f>IF(ISBLANK(Tableau517[[#This Row],[Matricule]]),"",VLOOKUP(Tableau517[[#This Row],[Matricule]],#REF!,2,FALSE))</f>
        <v/>
      </c>
      <c r="C667" s="11" t="str">
        <f>IF(ISBLANK(Tableau517[[#This Row],[Matricule]]),"",VLOOKUP(Tableau517[[#This Row],[Matricule]],#REF!,3,FALSE))</f>
        <v/>
      </c>
      <c r="D667" s="11" t="str">
        <f>CONCATENATE(Tableau517[[#This Row],[Semaine]],Tableau517[[#This Row],[Matricule]])</f>
        <v/>
      </c>
      <c r="H667" s="8"/>
      <c r="I667" s="8"/>
      <c r="J667" s="8"/>
      <c r="K667" s="8"/>
      <c r="L667" s="8"/>
      <c r="M667" s="8"/>
      <c r="N667" s="8"/>
      <c r="O667" s="14">
        <f>COUNTIF(Tableau517[[#This Row],[Lundi]:[Dimanche]],"&gt;0")</f>
        <v>0</v>
      </c>
      <c r="P667" s="14">
        <f>SUM(Tableau517[[#This Row],[Lundi]:[Dimanche]])</f>
        <v>0</v>
      </c>
      <c r="Q667" s="14">
        <f>COUNTIF(Tableau517[[#This Row],[Lundi]:[Dimanche]],"&gt;=100")*1000</f>
        <v>0</v>
      </c>
      <c r="R667" s="14">
        <f t="shared" si="20"/>
        <v>0</v>
      </c>
      <c r="S667" s="14">
        <f t="shared" si="21"/>
        <v>0</v>
      </c>
      <c r="T667" s="15" t="str">
        <f>IF(Tableau517[[#This Row],[Matricule]]&gt;1,IF(COUNTIF(Tableau517[DateMatricule],Tableau517[[#This Row],[DateMatricule]])&gt;1,"Doublon",""),"")</f>
        <v/>
      </c>
    </row>
    <row r="668" spans="1:20" x14ac:dyDescent="0.25">
      <c r="A668" s="11" t="str">
        <f>IF(Tableau517[[#This Row],[Semaine]]="","",VLOOKUP(Tableau517[[#This Row],[Semaine]],Listes!$A:$B,2,FALSE))</f>
        <v/>
      </c>
      <c r="B668" s="11" t="str">
        <f>IF(ISBLANK(Tableau517[[#This Row],[Matricule]]),"",VLOOKUP(Tableau517[[#This Row],[Matricule]],#REF!,2,FALSE))</f>
        <v/>
      </c>
      <c r="C668" s="11" t="str">
        <f>IF(ISBLANK(Tableau517[[#This Row],[Matricule]]),"",VLOOKUP(Tableau517[[#This Row],[Matricule]],#REF!,3,FALSE))</f>
        <v/>
      </c>
      <c r="D668" s="11" t="str">
        <f>CONCATENATE(Tableau517[[#This Row],[Semaine]],Tableau517[[#This Row],[Matricule]])</f>
        <v/>
      </c>
      <c r="H668" s="8"/>
      <c r="I668" s="8"/>
      <c r="J668" s="8"/>
      <c r="K668" s="8"/>
      <c r="L668" s="8"/>
      <c r="M668" s="8"/>
      <c r="N668" s="8"/>
      <c r="O668" s="14">
        <f>COUNTIF(Tableau517[[#This Row],[Lundi]:[Dimanche]],"&gt;0")</f>
        <v>0</v>
      </c>
      <c r="P668" s="14">
        <f>SUM(Tableau517[[#This Row],[Lundi]:[Dimanche]])</f>
        <v>0</v>
      </c>
      <c r="Q668" s="14">
        <f>COUNTIF(Tableau517[[#This Row],[Lundi]:[Dimanche]],"&gt;=100")*1000</f>
        <v>0</v>
      </c>
      <c r="R668" s="14">
        <f t="shared" si="20"/>
        <v>0</v>
      </c>
      <c r="S668" s="14">
        <f t="shared" si="21"/>
        <v>0</v>
      </c>
      <c r="T668" s="15" t="str">
        <f>IF(Tableau517[[#This Row],[Matricule]]&gt;1,IF(COUNTIF(Tableau517[DateMatricule],Tableau517[[#This Row],[DateMatricule]])&gt;1,"Doublon",""),"")</f>
        <v/>
      </c>
    </row>
    <row r="669" spans="1:20" x14ac:dyDescent="0.25">
      <c r="A669" s="11" t="str">
        <f>IF(Tableau517[[#This Row],[Semaine]]="","",VLOOKUP(Tableau517[[#This Row],[Semaine]],Listes!$A:$B,2,FALSE))</f>
        <v/>
      </c>
      <c r="B669" s="11" t="str">
        <f>IF(ISBLANK(Tableau517[[#This Row],[Matricule]]),"",VLOOKUP(Tableau517[[#This Row],[Matricule]],#REF!,2,FALSE))</f>
        <v/>
      </c>
      <c r="C669" s="11" t="str">
        <f>IF(ISBLANK(Tableau517[[#This Row],[Matricule]]),"",VLOOKUP(Tableau517[[#This Row],[Matricule]],#REF!,3,FALSE))</f>
        <v/>
      </c>
      <c r="D669" s="11" t="str">
        <f>CONCATENATE(Tableau517[[#This Row],[Semaine]],Tableau517[[#This Row],[Matricule]])</f>
        <v/>
      </c>
      <c r="H669" s="8"/>
      <c r="I669" s="8"/>
      <c r="J669" s="8"/>
      <c r="K669" s="8"/>
      <c r="L669" s="8"/>
      <c r="M669" s="8"/>
      <c r="N669" s="8"/>
      <c r="O669" s="14">
        <f>COUNTIF(Tableau517[[#This Row],[Lundi]:[Dimanche]],"&gt;0")</f>
        <v>0</v>
      </c>
      <c r="P669" s="14">
        <f>SUM(Tableau517[[#This Row],[Lundi]:[Dimanche]])</f>
        <v>0</v>
      </c>
      <c r="Q669" s="14">
        <f>COUNTIF(Tableau517[[#This Row],[Lundi]:[Dimanche]],"&gt;=100")*1000</f>
        <v>0</v>
      </c>
      <c r="R669" s="14">
        <f t="shared" si="20"/>
        <v>0</v>
      </c>
      <c r="S669" s="14">
        <f t="shared" si="21"/>
        <v>0</v>
      </c>
      <c r="T669" s="15" t="str">
        <f>IF(Tableau517[[#This Row],[Matricule]]&gt;1,IF(COUNTIF(Tableau517[DateMatricule],Tableau517[[#This Row],[DateMatricule]])&gt;1,"Doublon",""),"")</f>
        <v/>
      </c>
    </row>
    <row r="670" spans="1:20" x14ac:dyDescent="0.25">
      <c r="A670" s="11" t="str">
        <f>IF(Tableau517[[#This Row],[Semaine]]="","",VLOOKUP(Tableau517[[#This Row],[Semaine]],Listes!$A:$B,2,FALSE))</f>
        <v/>
      </c>
      <c r="B670" s="11" t="str">
        <f>IF(ISBLANK(Tableau517[[#This Row],[Matricule]]),"",VLOOKUP(Tableau517[[#This Row],[Matricule]],#REF!,2,FALSE))</f>
        <v/>
      </c>
      <c r="C670" s="11" t="str">
        <f>IF(ISBLANK(Tableau517[[#This Row],[Matricule]]),"",VLOOKUP(Tableau517[[#This Row],[Matricule]],#REF!,3,FALSE))</f>
        <v/>
      </c>
      <c r="D670" s="11" t="str">
        <f>CONCATENATE(Tableau517[[#This Row],[Semaine]],Tableau517[[#This Row],[Matricule]])</f>
        <v/>
      </c>
      <c r="H670" s="8"/>
      <c r="I670" s="8"/>
      <c r="J670" s="8"/>
      <c r="K670" s="8"/>
      <c r="L670" s="8"/>
      <c r="M670" s="8"/>
      <c r="N670" s="8"/>
      <c r="O670" s="14">
        <f>COUNTIF(Tableau517[[#This Row],[Lundi]:[Dimanche]],"&gt;0")</f>
        <v>0</v>
      </c>
      <c r="P670" s="14">
        <f>SUM(Tableau517[[#This Row],[Lundi]:[Dimanche]])</f>
        <v>0</v>
      </c>
      <c r="Q670" s="14">
        <f>COUNTIF(Tableau517[[#This Row],[Lundi]:[Dimanche]],"&gt;=100")*1000</f>
        <v>0</v>
      </c>
      <c r="R670" s="14">
        <f t="shared" si="20"/>
        <v>0</v>
      </c>
      <c r="S670" s="14">
        <f t="shared" si="21"/>
        <v>0</v>
      </c>
      <c r="T670" s="15" t="str">
        <f>IF(Tableau517[[#This Row],[Matricule]]&gt;1,IF(COUNTIF(Tableau517[DateMatricule],Tableau517[[#This Row],[DateMatricule]])&gt;1,"Doublon",""),"")</f>
        <v/>
      </c>
    </row>
    <row r="671" spans="1:20" x14ac:dyDescent="0.25">
      <c r="A671" s="11" t="str">
        <f>IF(Tableau517[[#This Row],[Semaine]]="","",VLOOKUP(Tableau517[[#This Row],[Semaine]],Listes!$A:$B,2,FALSE))</f>
        <v/>
      </c>
      <c r="B671" s="11" t="str">
        <f>IF(ISBLANK(Tableau517[[#This Row],[Matricule]]),"",VLOOKUP(Tableau517[[#This Row],[Matricule]],#REF!,2,FALSE))</f>
        <v/>
      </c>
      <c r="C671" s="11" t="str">
        <f>IF(ISBLANK(Tableau517[[#This Row],[Matricule]]),"",VLOOKUP(Tableau517[[#This Row],[Matricule]],#REF!,3,FALSE))</f>
        <v/>
      </c>
      <c r="D671" s="11" t="str">
        <f>CONCATENATE(Tableau517[[#This Row],[Semaine]],Tableau517[[#This Row],[Matricule]])</f>
        <v/>
      </c>
      <c r="H671" s="8"/>
      <c r="I671" s="8"/>
      <c r="J671" s="8"/>
      <c r="K671" s="8"/>
      <c r="L671" s="8"/>
      <c r="M671" s="8"/>
      <c r="N671" s="8"/>
      <c r="O671" s="14">
        <f>COUNTIF(Tableau517[[#This Row],[Lundi]:[Dimanche]],"&gt;0")</f>
        <v>0</v>
      </c>
      <c r="P671" s="14">
        <f>SUM(Tableau517[[#This Row],[Lundi]:[Dimanche]])</f>
        <v>0</v>
      </c>
      <c r="Q671" s="14">
        <f>COUNTIF(Tableau517[[#This Row],[Lundi]:[Dimanche]],"&gt;=100")*1000</f>
        <v>0</v>
      </c>
      <c r="R671" s="14">
        <f t="shared" si="20"/>
        <v>0</v>
      </c>
      <c r="S671" s="14">
        <f t="shared" si="21"/>
        <v>0</v>
      </c>
      <c r="T671" s="15" t="str">
        <f>IF(Tableau517[[#This Row],[Matricule]]&gt;1,IF(COUNTIF(Tableau517[DateMatricule],Tableau517[[#This Row],[DateMatricule]])&gt;1,"Doublon",""),"")</f>
        <v/>
      </c>
    </row>
    <row r="672" spans="1:20" x14ac:dyDescent="0.25">
      <c r="A672" s="11" t="str">
        <f>IF(Tableau517[[#This Row],[Semaine]]="","",VLOOKUP(Tableau517[[#This Row],[Semaine]],Listes!$A:$B,2,FALSE))</f>
        <v/>
      </c>
      <c r="B672" s="11" t="str">
        <f>IF(ISBLANK(Tableau517[[#This Row],[Matricule]]),"",VLOOKUP(Tableau517[[#This Row],[Matricule]],#REF!,2,FALSE))</f>
        <v/>
      </c>
      <c r="C672" s="11" t="str">
        <f>IF(ISBLANK(Tableau517[[#This Row],[Matricule]]),"",VLOOKUP(Tableau517[[#This Row],[Matricule]],#REF!,3,FALSE))</f>
        <v/>
      </c>
      <c r="D672" s="11" t="str">
        <f>CONCATENATE(Tableau517[[#This Row],[Semaine]],Tableau517[[#This Row],[Matricule]])</f>
        <v/>
      </c>
      <c r="H672" s="8"/>
      <c r="I672" s="8"/>
      <c r="J672" s="8"/>
      <c r="K672" s="8"/>
      <c r="L672" s="8"/>
      <c r="M672" s="8"/>
      <c r="N672" s="8"/>
      <c r="O672" s="14">
        <f>COUNTIF(Tableau517[[#This Row],[Lundi]:[Dimanche]],"&gt;0")</f>
        <v>0</v>
      </c>
      <c r="P672" s="14">
        <f>SUM(Tableau517[[#This Row],[Lundi]:[Dimanche]])</f>
        <v>0</v>
      </c>
      <c r="Q672" s="14">
        <f>COUNTIF(Tableau517[[#This Row],[Lundi]:[Dimanche]],"&gt;=100")*1000</f>
        <v>0</v>
      </c>
      <c r="R672" s="14">
        <f t="shared" si="20"/>
        <v>0</v>
      </c>
      <c r="S672" s="14">
        <f t="shared" si="21"/>
        <v>0</v>
      </c>
      <c r="T672" s="15" t="str">
        <f>IF(Tableau517[[#This Row],[Matricule]]&gt;1,IF(COUNTIF(Tableau517[DateMatricule],Tableau517[[#This Row],[DateMatricule]])&gt;1,"Doublon",""),"")</f>
        <v/>
      </c>
    </row>
    <row r="673" spans="1:20" x14ac:dyDescent="0.25">
      <c r="A673" s="11" t="str">
        <f>IF(Tableau517[[#This Row],[Semaine]]="","",VLOOKUP(Tableau517[[#This Row],[Semaine]],Listes!$A:$B,2,FALSE))</f>
        <v/>
      </c>
      <c r="B673" s="11" t="str">
        <f>IF(ISBLANK(Tableau517[[#This Row],[Matricule]]),"",VLOOKUP(Tableau517[[#This Row],[Matricule]],#REF!,2,FALSE))</f>
        <v/>
      </c>
      <c r="C673" s="11" t="str">
        <f>IF(ISBLANK(Tableau517[[#This Row],[Matricule]]),"",VLOOKUP(Tableau517[[#This Row],[Matricule]],#REF!,3,FALSE))</f>
        <v/>
      </c>
      <c r="D673" s="11" t="str">
        <f>CONCATENATE(Tableau517[[#This Row],[Semaine]],Tableau517[[#This Row],[Matricule]])</f>
        <v/>
      </c>
      <c r="H673" s="8"/>
      <c r="I673" s="8"/>
      <c r="J673" s="8"/>
      <c r="K673" s="8"/>
      <c r="L673" s="8"/>
      <c r="M673" s="8"/>
      <c r="N673" s="8"/>
      <c r="O673" s="14">
        <f>COUNTIF(Tableau517[[#This Row],[Lundi]:[Dimanche]],"&gt;0")</f>
        <v>0</v>
      </c>
      <c r="P673" s="14">
        <f>SUM(Tableau517[[#This Row],[Lundi]:[Dimanche]])</f>
        <v>0</v>
      </c>
      <c r="Q673" s="14">
        <f>COUNTIF(Tableau517[[#This Row],[Lundi]:[Dimanche]],"&gt;=100")*1000</f>
        <v>0</v>
      </c>
      <c r="R673" s="14">
        <f t="shared" si="20"/>
        <v>0</v>
      </c>
      <c r="S673" s="14">
        <f t="shared" si="21"/>
        <v>0</v>
      </c>
      <c r="T673" s="15" t="str">
        <f>IF(Tableau517[[#This Row],[Matricule]]&gt;1,IF(COUNTIF(Tableau517[DateMatricule],Tableau517[[#This Row],[DateMatricule]])&gt;1,"Doublon",""),"")</f>
        <v/>
      </c>
    </row>
    <row r="674" spans="1:20" x14ac:dyDescent="0.25">
      <c r="A674" s="11" t="str">
        <f>IF(Tableau517[[#This Row],[Semaine]]="","",VLOOKUP(Tableau517[[#This Row],[Semaine]],Listes!$A:$B,2,FALSE))</f>
        <v/>
      </c>
      <c r="B674" s="11" t="str">
        <f>IF(ISBLANK(Tableau517[[#This Row],[Matricule]]),"",VLOOKUP(Tableau517[[#This Row],[Matricule]],#REF!,2,FALSE))</f>
        <v/>
      </c>
      <c r="C674" s="11" t="str">
        <f>IF(ISBLANK(Tableau517[[#This Row],[Matricule]]),"",VLOOKUP(Tableau517[[#This Row],[Matricule]],#REF!,3,FALSE))</f>
        <v/>
      </c>
      <c r="D674" s="11" t="str">
        <f>CONCATENATE(Tableau517[[#This Row],[Semaine]],Tableau517[[#This Row],[Matricule]])</f>
        <v/>
      </c>
      <c r="H674" s="8"/>
      <c r="I674" s="8"/>
      <c r="J674" s="8"/>
      <c r="K674" s="8"/>
      <c r="L674" s="8"/>
      <c r="M674" s="8"/>
      <c r="N674" s="8"/>
      <c r="O674" s="14">
        <f>COUNTIF(Tableau517[[#This Row],[Lundi]:[Dimanche]],"&gt;0")</f>
        <v>0</v>
      </c>
      <c r="P674" s="14">
        <f>SUM(Tableau517[[#This Row],[Lundi]:[Dimanche]])</f>
        <v>0</v>
      </c>
      <c r="Q674" s="14">
        <f>COUNTIF(Tableau517[[#This Row],[Lundi]:[Dimanche]],"&gt;=100")*1000</f>
        <v>0</v>
      </c>
      <c r="R674" s="14">
        <f t="shared" si="20"/>
        <v>0</v>
      </c>
      <c r="S674" s="14">
        <f t="shared" si="21"/>
        <v>0</v>
      </c>
      <c r="T674" s="15" t="str">
        <f>IF(Tableau517[[#This Row],[Matricule]]&gt;1,IF(COUNTIF(Tableau517[DateMatricule],Tableau517[[#This Row],[DateMatricule]])&gt;1,"Doublon",""),"")</f>
        <v/>
      </c>
    </row>
    <row r="675" spans="1:20" x14ac:dyDescent="0.25">
      <c r="A675" s="11" t="str">
        <f>IF(Tableau517[[#This Row],[Semaine]]="","",VLOOKUP(Tableau517[[#This Row],[Semaine]],Listes!$A:$B,2,FALSE))</f>
        <v/>
      </c>
      <c r="B675" s="11" t="str">
        <f>IF(ISBLANK(Tableau517[[#This Row],[Matricule]]),"",VLOOKUP(Tableau517[[#This Row],[Matricule]],#REF!,2,FALSE))</f>
        <v/>
      </c>
      <c r="C675" s="11" t="str">
        <f>IF(ISBLANK(Tableau517[[#This Row],[Matricule]]),"",VLOOKUP(Tableau517[[#This Row],[Matricule]],#REF!,3,FALSE))</f>
        <v/>
      </c>
      <c r="D675" s="11" t="str">
        <f>CONCATENATE(Tableau517[[#This Row],[Semaine]],Tableau517[[#This Row],[Matricule]])</f>
        <v/>
      </c>
      <c r="H675" s="8"/>
      <c r="I675" s="8"/>
      <c r="J675" s="8"/>
      <c r="K675" s="8"/>
      <c r="L675" s="8"/>
      <c r="M675" s="8"/>
      <c r="N675" s="8"/>
      <c r="O675" s="14">
        <f>COUNTIF(Tableau517[[#This Row],[Lundi]:[Dimanche]],"&gt;0")</f>
        <v>0</v>
      </c>
      <c r="P675" s="14">
        <f>SUM(Tableau517[[#This Row],[Lundi]:[Dimanche]])</f>
        <v>0</v>
      </c>
      <c r="Q675" s="14">
        <f>COUNTIF(Tableau517[[#This Row],[Lundi]:[Dimanche]],"&gt;=100")*1000</f>
        <v>0</v>
      </c>
      <c r="R675" s="14">
        <f t="shared" si="20"/>
        <v>0</v>
      </c>
      <c r="S675" s="14">
        <f t="shared" si="21"/>
        <v>0</v>
      </c>
      <c r="T675" s="15" t="str">
        <f>IF(Tableau517[[#This Row],[Matricule]]&gt;1,IF(COUNTIF(Tableau517[DateMatricule],Tableau517[[#This Row],[DateMatricule]])&gt;1,"Doublon",""),"")</f>
        <v/>
      </c>
    </row>
    <row r="676" spans="1:20" x14ac:dyDescent="0.25">
      <c r="A676" s="11" t="str">
        <f>IF(Tableau517[[#This Row],[Semaine]]="","",VLOOKUP(Tableau517[[#This Row],[Semaine]],Listes!$A:$B,2,FALSE))</f>
        <v/>
      </c>
      <c r="B676" s="11" t="str">
        <f>IF(ISBLANK(Tableau517[[#This Row],[Matricule]]),"",VLOOKUP(Tableau517[[#This Row],[Matricule]],#REF!,2,FALSE))</f>
        <v/>
      </c>
      <c r="C676" s="11" t="str">
        <f>IF(ISBLANK(Tableau517[[#This Row],[Matricule]]),"",VLOOKUP(Tableau517[[#This Row],[Matricule]],#REF!,3,FALSE))</f>
        <v/>
      </c>
      <c r="D676" s="11" t="str">
        <f>CONCATENATE(Tableau517[[#This Row],[Semaine]],Tableau517[[#This Row],[Matricule]])</f>
        <v/>
      </c>
      <c r="H676" s="8"/>
      <c r="I676" s="8"/>
      <c r="J676" s="8"/>
      <c r="K676" s="8"/>
      <c r="L676" s="8"/>
      <c r="M676" s="8"/>
      <c r="N676" s="8"/>
      <c r="O676" s="14">
        <f>COUNTIF(Tableau517[[#This Row],[Lundi]:[Dimanche]],"&gt;0")</f>
        <v>0</v>
      </c>
      <c r="P676" s="14">
        <f>SUM(Tableau517[[#This Row],[Lundi]:[Dimanche]])</f>
        <v>0</v>
      </c>
      <c r="Q676" s="14">
        <f>COUNTIF(Tableau517[[#This Row],[Lundi]:[Dimanche]],"&gt;=100")*1000</f>
        <v>0</v>
      </c>
      <c r="R676" s="14">
        <f t="shared" si="20"/>
        <v>0</v>
      </c>
      <c r="S676" s="14">
        <f t="shared" si="21"/>
        <v>0</v>
      </c>
      <c r="T676" s="15" t="str">
        <f>IF(Tableau517[[#This Row],[Matricule]]&gt;1,IF(COUNTIF(Tableau517[DateMatricule],Tableau517[[#This Row],[DateMatricule]])&gt;1,"Doublon",""),"")</f>
        <v/>
      </c>
    </row>
    <row r="677" spans="1:20" x14ac:dyDescent="0.25">
      <c r="A677" s="11" t="str">
        <f>IF(Tableau517[[#This Row],[Semaine]]="","",VLOOKUP(Tableau517[[#This Row],[Semaine]],Listes!$A:$B,2,FALSE))</f>
        <v/>
      </c>
      <c r="B677" s="11" t="str">
        <f>IF(ISBLANK(Tableau517[[#This Row],[Matricule]]),"",VLOOKUP(Tableau517[[#This Row],[Matricule]],#REF!,2,FALSE))</f>
        <v/>
      </c>
      <c r="C677" s="11" t="str">
        <f>IF(ISBLANK(Tableau517[[#This Row],[Matricule]]),"",VLOOKUP(Tableau517[[#This Row],[Matricule]],#REF!,3,FALSE))</f>
        <v/>
      </c>
      <c r="D677" s="11" t="str">
        <f>CONCATENATE(Tableau517[[#This Row],[Semaine]],Tableau517[[#This Row],[Matricule]])</f>
        <v/>
      </c>
      <c r="H677" s="8"/>
      <c r="I677" s="8"/>
      <c r="J677" s="8"/>
      <c r="K677" s="8"/>
      <c r="L677" s="8"/>
      <c r="M677" s="8"/>
      <c r="N677" s="8"/>
      <c r="O677" s="14">
        <f>COUNTIF(Tableau517[[#This Row],[Lundi]:[Dimanche]],"&gt;0")</f>
        <v>0</v>
      </c>
      <c r="P677" s="14">
        <f>SUM(Tableau517[[#This Row],[Lundi]:[Dimanche]])</f>
        <v>0</v>
      </c>
      <c r="Q677" s="14">
        <f>COUNTIF(Tableau517[[#This Row],[Lundi]:[Dimanche]],"&gt;=100")*1000</f>
        <v>0</v>
      </c>
      <c r="R677" s="14">
        <f t="shared" si="20"/>
        <v>0</v>
      </c>
      <c r="S677" s="14">
        <f t="shared" si="21"/>
        <v>0</v>
      </c>
      <c r="T677" s="15" t="str">
        <f>IF(Tableau517[[#This Row],[Matricule]]&gt;1,IF(COUNTIF(Tableau517[DateMatricule],Tableau517[[#This Row],[DateMatricule]])&gt;1,"Doublon",""),"")</f>
        <v/>
      </c>
    </row>
    <row r="678" spans="1:20" x14ac:dyDescent="0.25">
      <c r="A678" s="11" t="str">
        <f>IF(Tableau517[[#This Row],[Semaine]]="","",VLOOKUP(Tableau517[[#This Row],[Semaine]],Listes!$A:$B,2,FALSE))</f>
        <v/>
      </c>
      <c r="B678" s="11" t="str">
        <f>IF(ISBLANK(Tableau517[[#This Row],[Matricule]]),"",VLOOKUP(Tableau517[[#This Row],[Matricule]],#REF!,2,FALSE))</f>
        <v/>
      </c>
      <c r="C678" s="11" t="str">
        <f>IF(ISBLANK(Tableau517[[#This Row],[Matricule]]),"",VLOOKUP(Tableau517[[#This Row],[Matricule]],#REF!,3,FALSE))</f>
        <v/>
      </c>
      <c r="D678" s="11" t="str">
        <f>CONCATENATE(Tableau517[[#This Row],[Semaine]],Tableau517[[#This Row],[Matricule]])</f>
        <v/>
      </c>
      <c r="H678" s="8"/>
      <c r="I678" s="8"/>
      <c r="J678" s="8"/>
      <c r="K678" s="8"/>
      <c r="L678" s="8"/>
      <c r="M678" s="8"/>
      <c r="N678" s="8"/>
      <c r="O678" s="14">
        <f>COUNTIF(Tableau517[[#This Row],[Lundi]:[Dimanche]],"&gt;0")</f>
        <v>0</v>
      </c>
      <c r="P678" s="14">
        <f>SUM(Tableau517[[#This Row],[Lundi]:[Dimanche]])</f>
        <v>0</v>
      </c>
      <c r="Q678" s="14">
        <f>COUNTIF(Tableau517[[#This Row],[Lundi]:[Dimanche]],"&gt;=100")*1000</f>
        <v>0</v>
      </c>
      <c r="R678" s="14">
        <f t="shared" si="20"/>
        <v>0</v>
      </c>
      <c r="S678" s="14">
        <f t="shared" si="21"/>
        <v>0</v>
      </c>
      <c r="T678" s="15" t="str">
        <f>IF(Tableau517[[#This Row],[Matricule]]&gt;1,IF(COUNTIF(Tableau517[DateMatricule],Tableau517[[#This Row],[DateMatricule]])&gt;1,"Doublon",""),"")</f>
        <v/>
      </c>
    </row>
    <row r="679" spans="1:20" x14ac:dyDescent="0.25">
      <c r="A679" s="11" t="str">
        <f>IF(Tableau517[[#This Row],[Semaine]]="","",VLOOKUP(Tableau517[[#This Row],[Semaine]],Listes!$A:$B,2,FALSE))</f>
        <v/>
      </c>
      <c r="B679" s="11" t="str">
        <f>IF(ISBLANK(Tableau517[[#This Row],[Matricule]]),"",VLOOKUP(Tableau517[[#This Row],[Matricule]],#REF!,2,FALSE))</f>
        <v/>
      </c>
      <c r="C679" s="11" t="str">
        <f>IF(ISBLANK(Tableau517[[#This Row],[Matricule]]),"",VLOOKUP(Tableau517[[#This Row],[Matricule]],#REF!,3,FALSE))</f>
        <v/>
      </c>
      <c r="D679" s="11" t="str">
        <f>CONCATENATE(Tableau517[[#This Row],[Semaine]],Tableau517[[#This Row],[Matricule]])</f>
        <v/>
      </c>
      <c r="H679" s="8"/>
      <c r="I679" s="8"/>
      <c r="J679" s="8"/>
      <c r="K679" s="8"/>
      <c r="L679" s="8"/>
      <c r="M679" s="8"/>
      <c r="N679" s="8"/>
      <c r="O679" s="14">
        <f>COUNTIF(Tableau517[[#This Row],[Lundi]:[Dimanche]],"&gt;0")</f>
        <v>0</v>
      </c>
      <c r="P679" s="14">
        <f>SUM(Tableau517[[#This Row],[Lundi]:[Dimanche]])</f>
        <v>0</v>
      </c>
      <c r="Q679" s="14">
        <f>COUNTIF(Tableau517[[#This Row],[Lundi]:[Dimanche]],"&gt;=100")*1000</f>
        <v>0</v>
      </c>
      <c r="R679" s="14">
        <f t="shared" si="20"/>
        <v>0</v>
      </c>
      <c r="S679" s="14">
        <f t="shared" si="21"/>
        <v>0</v>
      </c>
      <c r="T679" s="15" t="str">
        <f>IF(Tableau517[[#This Row],[Matricule]]&gt;1,IF(COUNTIF(Tableau517[DateMatricule],Tableau517[[#This Row],[DateMatricule]])&gt;1,"Doublon",""),"")</f>
        <v/>
      </c>
    </row>
    <row r="680" spans="1:20" x14ac:dyDescent="0.25">
      <c r="A680" s="11" t="str">
        <f>IF(Tableau517[[#This Row],[Semaine]]="","",VLOOKUP(Tableau517[[#This Row],[Semaine]],Listes!$A:$B,2,FALSE))</f>
        <v/>
      </c>
      <c r="B680" s="11" t="str">
        <f>IF(ISBLANK(Tableau517[[#This Row],[Matricule]]),"",VLOOKUP(Tableau517[[#This Row],[Matricule]],#REF!,2,FALSE))</f>
        <v/>
      </c>
      <c r="C680" s="11" t="str">
        <f>IF(ISBLANK(Tableau517[[#This Row],[Matricule]]),"",VLOOKUP(Tableau517[[#This Row],[Matricule]],#REF!,3,FALSE))</f>
        <v/>
      </c>
      <c r="D680" s="11" t="str">
        <f>CONCATENATE(Tableau517[[#This Row],[Semaine]],Tableau517[[#This Row],[Matricule]])</f>
        <v/>
      </c>
      <c r="H680" s="8"/>
      <c r="I680" s="8"/>
      <c r="J680" s="8"/>
      <c r="K680" s="8"/>
      <c r="L680" s="8"/>
      <c r="M680" s="8"/>
      <c r="N680" s="8"/>
      <c r="O680" s="14">
        <f>COUNTIF(Tableau517[[#This Row],[Lundi]:[Dimanche]],"&gt;0")</f>
        <v>0</v>
      </c>
      <c r="P680" s="14">
        <f>SUM(Tableau517[[#This Row],[Lundi]:[Dimanche]])</f>
        <v>0</v>
      </c>
      <c r="Q680" s="14">
        <f>COUNTIF(Tableau517[[#This Row],[Lundi]:[Dimanche]],"&gt;=100")*1000</f>
        <v>0</v>
      </c>
      <c r="R680" s="14">
        <f t="shared" si="20"/>
        <v>0</v>
      </c>
      <c r="S680" s="14">
        <f t="shared" si="21"/>
        <v>0</v>
      </c>
      <c r="T680" s="15" t="str">
        <f>IF(Tableau517[[#This Row],[Matricule]]&gt;1,IF(COUNTIF(Tableau517[DateMatricule],Tableau517[[#This Row],[DateMatricule]])&gt;1,"Doublon",""),"")</f>
        <v/>
      </c>
    </row>
    <row r="681" spans="1:20" x14ac:dyDescent="0.25">
      <c r="A681" s="11" t="str">
        <f>IF(Tableau517[[#This Row],[Semaine]]="","",VLOOKUP(Tableau517[[#This Row],[Semaine]],Listes!$A:$B,2,FALSE))</f>
        <v/>
      </c>
      <c r="B681" s="11" t="str">
        <f>IF(ISBLANK(Tableau517[[#This Row],[Matricule]]),"",VLOOKUP(Tableau517[[#This Row],[Matricule]],#REF!,2,FALSE))</f>
        <v/>
      </c>
      <c r="C681" s="11" t="str">
        <f>IF(ISBLANK(Tableau517[[#This Row],[Matricule]]),"",VLOOKUP(Tableau517[[#This Row],[Matricule]],#REF!,3,FALSE))</f>
        <v/>
      </c>
      <c r="D681" s="11" t="str">
        <f>CONCATENATE(Tableau517[[#This Row],[Semaine]],Tableau517[[#This Row],[Matricule]])</f>
        <v/>
      </c>
      <c r="H681" s="8"/>
      <c r="I681" s="8"/>
      <c r="J681" s="8"/>
      <c r="K681" s="8"/>
      <c r="L681" s="8"/>
      <c r="M681" s="8"/>
      <c r="N681" s="8"/>
      <c r="O681" s="14">
        <f>COUNTIF(Tableau517[[#This Row],[Lundi]:[Dimanche]],"&gt;0")</f>
        <v>0</v>
      </c>
      <c r="P681" s="14">
        <f>SUM(Tableau517[[#This Row],[Lundi]:[Dimanche]])</f>
        <v>0</v>
      </c>
      <c r="Q681" s="14">
        <f>COUNTIF(Tableau517[[#This Row],[Lundi]:[Dimanche]],"&gt;=100")*1000</f>
        <v>0</v>
      </c>
      <c r="R681" s="14">
        <f t="shared" si="20"/>
        <v>0</v>
      </c>
      <c r="S681" s="14">
        <f t="shared" si="21"/>
        <v>0</v>
      </c>
      <c r="T681" s="15" t="str">
        <f>IF(Tableau517[[#This Row],[Matricule]]&gt;1,IF(COUNTIF(Tableau517[DateMatricule],Tableau517[[#This Row],[DateMatricule]])&gt;1,"Doublon",""),"")</f>
        <v/>
      </c>
    </row>
    <row r="682" spans="1:20" x14ac:dyDescent="0.25">
      <c r="A682" s="11" t="str">
        <f>IF(Tableau517[[#This Row],[Semaine]]="","",VLOOKUP(Tableau517[[#This Row],[Semaine]],Listes!$A:$B,2,FALSE))</f>
        <v/>
      </c>
      <c r="B682" s="11" t="str">
        <f>IF(ISBLANK(Tableau517[[#This Row],[Matricule]]),"",VLOOKUP(Tableau517[[#This Row],[Matricule]],#REF!,2,FALSE))</f>
        <v/>
      </c>
      <c r="C682" s="11" t="str">
        <f>IF(ISBLANK(Tableau517[[#This Row],[Matricule]]),"",VLOOKUP(Tableau517[[#This Row],[Matricule]],#REF!,3,FALSE))</f>
        <v/>
      </c>
      <c r="D682" s="11" t="str">
        <f>CONCATENATE(Tableau517[[#This Row],[Semaine]],Tableau517[[#This Row],[Matricule]])</f>
        <v/>
      </c>
      <c r="H682" s="8"/>
      <c r="I682" s="8"/>
      <c r="J682" s="8"/>
      <c r="K682" s="8"/>
      <c r="L682" s="8"/>
      <c r="M682" s="8"/>
      <c r="N682" s="8"/>
      <c r="O682" s="14">
        <f>COUNTIF(Tableau517[[#This Row],[Lundi]:[Dimanche]],"&gt;0")</f>
        <v>0</v>
      </c>
      <c r="P682" s="14">
        <f>SUM(Tableau517[[#This Row],[Lundi]:[Dimanche]])</f>
        <v>0</v>
      </c>
      <c r="Q682" s="14">
        <f>COUNTIF(Tableau517[[#This Row],[Lundi]:[Dimanche]],"&gt;=100")*1000</f>
        <v>0</v>
      </c>
      <c r="R682" s="14">
        <f t="shared" si="20"/>
        <v>0</v>
      </c>
      <c r="S682" s="14">
        <f t="shared" si="21"/>
        <v>0</v>
      </c>
      <c r="T682" s="15" t="str">
        <f>IF(Tableau517[[#This Row],[Matricule]]&gt;1,IF(COUNTIF(Tableau517[DateMatricule],Tableau517[[#This Row],[DateMatricule]])&gt;1,"Doublon",""),"")</f>
        <v/>
      </c>
    </row>
    <row r="683" spans="1:20" x14ac:dyDescent="0.25">
      <c r="A683" s="11" t="str">
        <f>IF(Tableau517[[#This Row],[Semaine]]="","",VLOOKUP(Tableau517[[#This Row],[Semaine]],Listes!$A:$B,2,FALSE))</f>
        <v/>
      </c>
      <c r="B683" s="11" t="str">
        <f>IF(ISBLANK(Tableau517[[#This Row],[Matricule]]),"",VLOOKUP(Tableau517[[#This Row],[Matricule]],#REF!,2,FALSE))</f>
        <v/>
      </c>
      <c r="C683" s="11" t="str">
        <f>IF(ISBLANK(Tableau517[[#This Row],[Matricule]]),"",VLOOKUP(Tableau517[[#This Row],[Matricule]],#REF!,3,FALSE))</f>
        <v/>
      </c>
      <c r="D683" s="11" t="str">
        <f>CONCATENATE(Tableau517[[#This Row],[Semaine]],Tableau517[[#This Row],[Matricule]])</f>
        <v/>
      </c>
      <c r="H683" s="8"/>
      <c r="I683" s="8"/>
      <c r="J683" s="8"/>
      <c r="K683" s="8"/>
      <c r="L683" s="8"/>
      <c r="M683" s="8"/>
      <c r="N683" s="8"/>
      <c r="O683" s="14">
        <f>COUNTIF(Tableau517[[#This Row],[Lundi]:[Dimanche]],"&gt;0")</f>
        <v>0</v>
      </c>
      <c r="P683" s="14">
        <f>SUM(Tableau517[[#This Row],[Lundi]:[Dimanche]])</f>
        <v>0</v>
      </c>
      <c r="Q683" s="14">
        <f>COUNTIF(Tableau517[[#This Row],[Lundi]:[Dimanche]],"&gt;=100")*1000</f>
        <v>0</v>
      </c>
      <c r="R683" s="14">
        <f t="shared" si="20"/>
        <v>0</v>
      </c>
      <c r="S683" s="14">
        <f t="shared" si="21"/>
        <v>0</v>
      </c>
      <c r="T683" s="15" t="str">
        <f>IF(Tableau517[[#This Row],[Matricule]]&gt;1,IF(COUNTIF(Tableau517[DateMatricule],Tableau517[[#This Row],[DateMatricule]])&gt;1,"Doublon",""),"")</f>
        <v/>
      </c>
    </row>
    <row r="684" spans="1:20" x14ac:dyDescent="0.25">
      <c r="A684" s="11" t="str">
        <f>IF(Tableau517[[#This Row],[Semaine]]="","",VLOOKUP(Tableau517[[#This Row],[Semaine]],Listes!$A:$B,2,FALSE))</f>
        <v/>
      </c>
      <c r="B684" s="11" t="str">
        <f>IF(ISBLANK(Tableau517[[#This Row],[Matricule]]),"",VLOOKUP(Tableau517[[#This Row],[Matricule]],#REF!,2,FALSE))</f>
        <v/>
      </c>
      <c r="C684" s="11" t="str">
        <f>IF(ISBLANK(Tableau517[[#This Row],[Matricule]]),"",VLOOKUP(Tableau517[[#This Row],[Matricule]],#REF!,3,FALSE))</f>
        <v/>
      </c>
      <c r="D684" s="11" t="str">
        <f>CONCATENATE(Tableau517[[#This Row],[Semaine]],Tableau517[[#This Row],[Matricule]])</f>
        <v/>
      </c>
      <c r="H684" s="8"/>
      <c r="I684" s="8"/>
      <c r="J684" s="8"/>
      <c r="K684" s="8"/>
      <c r="L684" s="8"/>
      <c r="M684" s="8"/>
      <c r="N684" s="8"/>
      <c r="O684" s="14">
        <f>COUNTIF(Tableau517[[#This Row],[Lundi]:[Dimanche]],"&gt;0")</f>
        <v>0</v>
      </c>
      <c r="P684" s="14">
        <f>SUM(Tableau517[[#This Row],[Lundi]:[Dimanche]])</f>
        <v>0</v>
      </c>
      <c r="Q684" s="14">
        <f>COUNTIF(Tableau517[[#This Row],[Lundi]:[Dimanche]],"&gt;=100")*1000</f>
        <v>0</v>
      </c>
      <c r="R684" s="14">
        <f t="shared" si="20"/>
        <v>0</v>
      </c>
      <c r="S684" s="14">
        <f t="shared" si="21"/>
        <v>0</v>
      </c>
      <c r="T684" s="15" t="str">
        <f>IF(Tableau517[[#This Row],[Matricule]]&gt;1,IF(COUNTIF(Tableau517[DateMatricule],Tableau517[[#This Row],[DateMatricule]])&gt;1,"Doublon",""),"")</f>
        <v/>
      </c>
    </row>
    <row r="685" spans="1:20" x14ac:dyDescent="0.25">
      <c r="A685" s="11" t="str">
        <f>IF(Tableau517[[#This Row],[Semaine]]="","",VLOOKUP(Tableau517[[#This Row],[Semaine]],Listes!$A:$B,2,FALSE))</f>
        <v/>
      </c>
      <c r="B685" s="11" t="str">
        <f>IF(ISBLANK(Tableau517[[#This Row],[Matricule]]),"",VLOOKUP(Tableau517[[#This Row],[Matricule]],#REF!,2,FALSE))</f>
        <v/>
      </c>
      <c r="C685" s="11" t="str">
        <f>IF(ISBLANK(Tableau517[[#This Row],[Matricule]]),"",VLOOKUP(Tableau517[[#This Row],[Matricule]],#REF!,3,FALSE))</f>
        <v/>
      </c>
      <c r="D685" s="11" t="str">
        <f>CONCATENATE(Tableau517[[#This Row],[Semaine]],Tableau517[[#This Row],[Matricule]])</f>
        <v/>
      </c>
      <c r="H685" s="8"/>
      <c r="I685" s="8"/>
      <c r="J685" s="8"/>
      <c r="K685" s="8"/>
      <c r="L685" s="8"/>
      <c r="M685" s="8"/>
      <c r="N685" s="8"/>
      <c r="O685" s="14">
        <f>COUNTIF(Tableau517[[#This Row],[Lundi]:[Dimanche]],"&gt;0")</f>
        <v>0</v>
      </c>
      <c r="P685" s="14">
        <f>SUM(Tableau517[[#This Row],[Lundi]:[Dimanche]])</f>
        <v>0</v>
      </c>
      <c r="Q685" s="14">
        <f>COUNTIF(Tableau517[[#This Row],[Lundi]:[Dimanche]],"&gt;=100")*1000</f>
        <v>0</v>
      </c>
      <c r="R685" s="14">
        <f t="shared" si="20"/>
        <v>0</v>
      </c>
      <c r="S685" s="14">
        <f t="shared" si="21"/>
        <v>0</v>
      </c>
      <c r="T685" s="15" t="str">
        <f>IF(Tableau517[[#This Row],[Matricule]]&gt;1,IF(COUNTIF(Tableau517[DateMatricule],Tableau517[[#This Row],[DateMatricule]])&gt;1,"Doublon",""),"")</f>
        <v/>
      </c>
    </row>
    <row r="686" spans="1:20" x14ac:dyDescent="0.25">
      <c r="A686" s="11" t="str">
        <f>IF(Tableau517[[#This Row],[Semaine]]="","",VLOOKUP(Tableau517[[#This Row],[Semaine]],Listes!$A:$B,2,FALSE))</f>
        <v/>
      </c>
      <c r="B686" s="11" t="str">
        <f>IF(ISBLANK(Tableau517[[#This Row],[Matricule]]),"",VLOOKUP(Tableau517[[#This Row],[Matricule]],#REF!,2,FALSE))</f>
        <v/>
      </c>
      <c r="C686" s="11" t="str">
        <f>IF(ISBLANK(Tableau517[[#This Row],[Matricule]]),"",VLOOKUP(Tableau517[[#This Row],[Matricule]],#REF!,3,FALSE))</f>
        <v/>
      </c>
      <c r="D686" s="11" t="str">
        <f>CONCATENATE(Tableau517[[#This Row],[Semaine]],Tableau517[[#This Row],[Matricule]])</f>
        <v/>
      </c>
      <c r="H686" s="8"/>
      <c r="I686" s="8"/>
      <c r="J686" s="8"/>
      <c r="K686" s="8"/>
      <c r="L686" s="8"/>
      <c r="M686" s="8"/>
      <c r="N686" s="8"/>
      <c r="O686" s="14">
        <f>COUNTIF(Tableau517[[#This Row],[Lundi]:[Dimanche]],"&gt;0")</f>
        <v>0</v>
      </c>
      <c r="P686" s="14">
        <f>SUM(Tableau517[[#This Row],[Lundi]:[Dimanche]])</f>
        <v>0</v>
      </c>
      <c r="Q686" s="14">
        <f>COUNTIF(Tableau517[[#This Row],[Lundi]:[Dimanche]],"&gt;=100")*1000</f>
        <v>0</v>
      </c>
      <c r="R686" s="14">
        <f t="shared" si="20"/>
        <v>0</v>
      </c>
      <c r="S686" s="14">
        <f t="shared" si="21"/>
        <v>0</v>
      </c>
      <c r="T686" s="15" t="str">
        <f>IF(Tableau517[[#This Row],[Matricule]]&gt;1,IF(COUNTIF(Tableau517[DateMatricule],Tableau517[[#This Row],[DateMatricule]])&gt;1,"Doublon",""),"")</f>
        <v/>
      </c>
    </row>
    <row r="687" spans="1:20" x14ac:dyDescent="0.25">
      <c r="A687" s="11" t="str">
        <f>IF(Tableau517[[#This Row],[Semaine]]="","",VLOOKUP(Tableau517[[#This Row],[Semaine]],Listes!$A:$B,2,FALSE))</f>
        <v/>
      </c>
      <c r="B687" s="11" t="str">
        <f>IF(ISBLANK(Tableau517[[#This Row],[Matricule]]),"",VLOOKUP(Tableau517[[#This Row],[Matricule]],#REF!,2,FALSE))</f>
        <v/>
      </c>
      <c r="C687" s="11" t="str">
        <f>IF(ISBLANK(Tableau517[[#This Row],[Matricule]]),"",VLOOKUP(Tableau517[[#This Row],[Matricule]],#REF!,3,FALSE))</f>
        <v/>
      </c>
      <c r="D687" s="11" t="str">
        <f>CONCATENATE(Tableau517[[#This Row],[Semaine]],Tableau517[[#This Row],[Matricule]])</f>
        <v/>
      </c>
      <c r="H687" s="8"/>
      <c r="I687" s="8"/>
      <c r="J687" s="8"/>
      <c r="K687" s="8"/>
      <c r="L687" s="8"/>
      <c r="M687" s="8"/>
      <c r="N687" s="8"/>
      <c r="O687" s="14">
        <f>COUNTIF(Tableau517[[#This Row],[Lundi]:[Dimanche]],"&gt;0")</f>
        <v>0</v>
      </c>
      <c r="P687" s="14">
        <f>SUM(Tableau517[[#This Row],[Lundi]:[Dimanche]])</f>
        <v>0</v>
      </c>
      <c r="Q687" s="14">
        <f>COUNTIF(Tableau517[[#This Row],[Lundi]:[Dimanche]],"&gt;=100")*1000</f>
        <v>0</v>
      </c>
      <c r="R687" s="14">
        <f t="shared" si="20"/>
        <v>0</v>
      </c>
      <c r="S687" s="14">
        <f t="shared" si="21"/>
        <v>0</v>
      </c>
      <c r="T687" s="15" t="str">
        <f>IF(Tableau517[[#This Row],[Matricule]]&gt;1,IF(COUNTIF(Tableau517[DateMatricule],Tableau517[[#This Row],[DateMatricule]])&gt;1,"Doublon",""),"")</f>
        <v/>
      </c>
    </row>
    <row r="688" spans="1:20" x14ac:dyDescent="0.25">
      <c r="A688" s="11" t="str">
        <f>IF(Tableau517[[#This Row],[Semaine]]="","",VLOOKUP(Tableau517[[#This Row],[Semaine]],Listes!$A:$B,2,FALSE))</f>
        <v/>
      </c>
      <c r="B688" s="11" t="str">
        <f>IF(ISBLANK(Tableau517[[#This Row],[Matricule]]),"",VLOOKUP(Tableau517[[#This Row],[Matricule]],#REF!,2,FALSE))</f>
        <v/>
      </c>
      <c r="C688" s="11" t="str">
        <f>IF(ISBLANK(Tableau517[[#This Row],[Matricule]]),"",VLOOKUP(Tableau517[[#This Row],[Matricule]],#REF!,3,FALSE))</f>
        <v/>
      </c>
      <c r="D688" s="11" t="str">
        <f>CONCATENATE(Tableau517[[#This Row],[Semaine]],Tableau517[[#This Row],[Matricule]])</f>
        <v/>
      </c>
      <c r="H688" s="8"/>
      <c r="I688" s="8"/>
      <c r="J688" s="8"/>
      <c r="K688" s="8"/>
      <c r="L688" s="8"/>
      <c r="M688" s="8"/>
      <c r="N688" s="8"/>
      <c r="O688" s="14">
        <f>COUNTIF(Tableau517[[#This Row],[Lundi]:[Dimanche]],"&gt;0")</f>
        <v>0</v>
      </c>
      <c r="P688" s="14">
        <f>SUM(Tableau517[[#This Row],[Lundi]:[Dimanche]])</f>
        <v>0</v>
      </c>
      <c r="Q688" s="14">
        <f>COUNTIF(Tableau517[[#This Row],[Lundi]:[Dimanche]],"&gt;=100")*1000</f>
        <v>0</v>
      </c>
      <c r="R688" s="14">
        <f t="shared" si="20"/>
        <v>0</v>
      </c>
      <c r="S688" s="14">
        <f t="shared" si="21"/>
        <v>0</v>
      </c>
      <c r="T688" s="15" t="str">
        <f>IF(Tableau517[[#This Row],[Matricule]]&gt;1,IF(COUNTIF(Tableau517[DateMatricule],Tableau517[[#This Row],[DateMatricule]])&gt;1,"Doublon",""),"")</f>
        <v/>
      </c>
    </row>
    <row r="689" spans="1:20" x14ac:dyDescent="0.25">
      <c r="A689" s="11" t="str">
        <f>IF(Tableau517[[#This Row],[Semaine]]="","",VLOOKUP(Tableau517[[#This Row],[Semaine]],Listes!$A:$B,2,FALSE))</f>
        <v/>
      </c>
      <c r="B689" s="11" t="str">
        <f>IF(ISBLANK(Tableau517[[#This Row],[Matricule]]),"",VLOOKUP(Tableau517[[#This Row],[Matricule]],#REF!,2,FALSE))</f>
        <v/>
      </c>
      <c r="C689" s="11" t="str">
        <f>IF(ISBLANK(Tableau517[[#This Row],[Matricule]]),"",VLOOKUP(Tableau517[[#This Row],[Matricule]],#REF!,3,FALSE))</f>
        <v/>
      </c>
      <c r="D689" s="11" t="str">
        <f>CONCATENATE(Tableau517[[#This Row],[Semaine]],Tableau517[[#This Row],[Matricule]])</f>
        <v/>
      </c>
      <c r="H689" s="8"/>
      <c r="I689" s="8"/>
      <c r="J689" s="8"/>
      <c r="K689" s="8"/>
      <c r="L689" s="8"/>
      <c r="M689" s="8"/>
      <c r="N689" s="8"/>
      <c r="O689" s="14">
        <f>COUNTIF(Tableau517[[#This Row],[Lundi]:[Dimanche]],"&gt;0")</f>
        <v>0</v>
      </c>
      <c r="P689" s="14">
        <f>SUM(Tableau517[[#This Row],[Lundi]:[Dimanche]])</f>
        <v>0</v>
      </c>
      <c r="Q689" s="14">
        <f>COUNTIF(Tableau517[[#This Row],[Lundi]:[Dimanche]],"&gt;=100")*1000</f>
        <v>0</v>
      </c>
      <c r="R689" s="14">
        <f t="shared" si="20"/>
        <v>0</v>
      </c>
      <c r="S689" s="14">
        <f t="shared" si="21"/>
        <v>0</v>
      </c>
      <c r="T689" s="15" t="str">
        <f>IF(Tableau517[[#This Row],[Matricule]]&gt;1,IF(COUNTIF(Tableau517[DateMatricule],Tableau517[[#This Row],[DateMatricule]])&gt;1,"Doublon",""),"")</f>
        <v/>
      </c>
    </row>
    <row r="690" spans="1:20" x14ac:dyDescent="0.25">
      <c r="A690" s="11" t="str">
        <f>IF(Tableau517[[#This Row],[Semaine]]="","",VLOOKUP(Tableau517[[#This Row],[Semaine]],Listes!$A:$B,2,FALSE))</f>
        <v/>
      </c>
      <c r="B690" s="11" t="str">
        <f>IF(ISBLANK(Tableau517[[#This Row],[Matricule]]),"",VLOOKUP(Tableau517[[#This Row],[Matricule]],#REF!,2,FALSE))</f>
        <v/>
      </c>
      <c r="C690" s="11" t="str">
        <f>IF(ISBLANK(Tableau517[[#This Row],[Matricule]]),"",VLOOKUP(Tableau517[[#This Row],[Matricule]],#REF!,3,FALSE))</f>
        <v/>
      </c>
      <c r="D690" s="11" t="str">
        <f>CONCATENATE(Tableau517[[#This Row],[Semaine]],Tableau517[[#This Row],[Matricule]])</f>
        <v/>
      </c>
      <c r="H690" s="8"/>
      <c r="I690" s="8"/>
      <c r="J690" s="8"/>
      <c r="K690" s="8"/>
      <c r="L690" s="8"/>
      <c r="M690" s="8"/>
      <c r="N690" s="8"/>
      <c r="O690" s="14">
        <f>COUNTIF(Tableau517[[#This Row],[Lundi]:[Dimanche]],"&gt;0")</f>
        <v>0</v>
      </c>
      <c r="P690" s="14">
        <f>SUM(Tableau517[[#This Row],[Lundi]:[Dimanche]])</f>
        <v>0</v>
      </c>
      <c r="Q690" s="14">
        <f>COUNTIF(Tableau517[[#This Row],[Lundi]:[Dimanche]],"&gt;=100")*1000</f>
        <v>0</v>
      </c>
      <c r="R690" s="14">
        <f t="shared" si="20"/>
        <v>0</v>
      </c>
      <c r="S690" s="14">
        <f t="shared" si="21"/>
        <v>0</v>
      </c>
      <c r="T690" s="15" t="str">
        <f>IF(Tableau517[[#This Row],[Matricule]]&gt;1,IF(COUNTIF(Tableau517[DateMatricule],Tableau517[[#This Row],[DateMatricule]])&gt;1,"Doublon",""),"")</f>
        <v/>
      </c>
    </row>
    <row r="691" spans="1:20" x14ac:dyDescent="0.25">
      <c r="A691" s="11" t="str">
        <f>IF(Tableau517[[#This Row],[Semaine]]="","",VLOOKUP(Tableau517[[#This Row],[Semaine]],Listes!$A:$B,2,FALSE))</f>
        <v/>
      </c>
      <c r="B691" s="11" t="str">
        <f>IF(ISBLANK(Tableau517[[#This Row],[Matricule]]),"",VLOOKUP(Tableau517[[#This Row],[Matricule]],#REF!,2,FALSE))</f>
        <v/>
      </c>
      <c r="C691" s="11" t="str">
        <f>IF(ISBLANK(Tableau517[[#This Row],[Matricule]]),"",VLOOKUP(Tableau517[[#This Row],[Matricule]],#REF!,3,FALSE))</f>
        <v/>
      </c>
      <c r="D691" s="11" t="str">
        <f>CONCATENATE(Tableau517[[#This Row],[Semaine]],Tableau517[[#This Row],[Matricule]])</f>
        <v/>
      </c>
      <c r="H691" s="8"/>
      <c r="I691" s="8"/>
      <c r="J691" s="8"/>
      <c r="K691" s="8"/>
      <c r="L691" s="8"/>
      <c r="M691" s="8"/>
      <c r="N691" s="8"/>
      <c r="O691" s="14">
        <f>COUNTIF(Tableau517[[#This Row],[Lundi]:[Dimanche]],"&gt;0")</f>
        <v>0</v>
      </c>
      <c r="P691" s="14">
        <f>SUM(Tableau517[[#This Row],[Lundi]:[Dimanche]])</f>
        <v>0</v>
      </c>
      <c r="Q691" s="14">
        <f>COUNTIF(Tableau517[[#This Row],[Lundi]:[Dimanche]],"&gt;=100")*1000</f>
        <v>0</v>
      </c>
      <c r="R691" s="14">
        <f t="shared" si="20"/>
        <v>0</v>
      </c>
      <c r="S691" s="14">
        <f t="shared" si="21"/>
        <v>0</v>
      </c>
      <c r="T691" s="15" t="str">
        <f>IF(Tableau517[[#This Row],[Matricule]]&gt;1,IF(COUNTIF(Tableau517[DateMatricule],Tableau517[[#This Row],[DateMatricule]])&gt;1,"Doublon",""),"")</f>
        <v/>
      </c>
    </row>
    <row r="692" spans="1:20" x14ac:dyDescent="0.25">
      <c r="A692" s="11" t="str">
        <f>IF(Tableau517[[#This Row],[Semaine]]="","",VLOOKUP(Tableau517[[#This Row],[Semaine]],Listes!$A:$B,2,FALSE))</f>
        <v/>
      </c>
      <c r="B692" s="11" t="str">
        <f>IF(ISBLANK(Tableau517[[#This Row],[Matricule]]),"",VLOOKUP(Tableau517[[#This Row],[Matricule]],#REF!,2,FALSE))</f>
        <v/>
      </c>
      <c r="C692" s="11" t="str">
        <f>IF(ISBLANK(Tableau517[[#This Row],[Matricule]]),"",VLOOKUP(Tableau517[[#This Row],[Matricule]],#REF!,3,FALSE))</f>
        <v/>
      </c>
      <c r="D692" s="11" t="str">
        <f>CONCATENATE(Tableau517[[#This Row],[Semaine]],Tableau517[[#This Row],[Matricule]])</f>
        <v/>
      </c>
      <c r="H692" s="8"/>
      <c r="I692" s="8"/>
      <c r="J692" s="8"/>
      <c r="K692" s="8"/>
      <c r="L692" s="8"/>
      <c r="M692" s="8"/>
      <c r="N692" s="8"/>
      <c r="O692" s="14">
        <f>COUNTIF(Tableau517[[#This Row],[Lundi]:[Dimanche]],"&gt;0")</f>
        <v>0</v>
      </c>
      <c r="P692" s="14">
        <f>SUM(Tableau517[[#This Row],[Lundi]:[Dimanche]])</f>
        <v>0</v>
      </c>
      <c r="Q692" s="14">
        <f>COUNTIF(Tableau517[[#This Row],[Lundi]:[Dimanche]],"&gt;=100")*1000</f>
        <v>0</v>
      </c>
      <c r="R692" s="14">
        <f t="shared" si="20"/>
        <v>0</v>
      </c>
      <c r="S692" s="14">
        <f t="shared" si="21"/>
        <v>0</v>
      </c>
      <c r="T692" s="15" t="str">
        <f>IF(Tableau517[[#This Row],[Matricule]]&gt;1,IF(COUNTIF(Tableau517[DateMatricule],Tableau517[[#This Row],[DateMatricule]])&gt;1,"Doublon",""),"")</f>
        <v/>
      </c>
    </row>
    <row r="693" spans="1:20" x14ac:dyDescent="0.25">
      <c r="A693" s="11" t="str">
        <f>IF(Tableau517[[#This Row],[Semaine]]="","",VLOOKUP(Tableau517[[#This Row],[Semaine]],Listes!$A:$B,2,FALSE))</f>
        <v/>
      </c>
      <c r="B693" s="11" t="str">
        <f>IF(ISBLANK(Tableau517[[#This Row],[Matricule]]),"",VLOOKUP(Tableau517[[#This Row],[Matricule]],#REF!,2,FALSE))</f>
        <v/>
      </c>
      <c r="C693" s="11" t="str">
        <f>IF(ISBLANK(Tableau517[[#This Row],[Matricule]]),"",VLOOKUP(Tableau517[[#This Row],[Matricule]],#REF!,3,FALSE))</f>
        <v/>
      </c>
      <c r="D693" s="11" t="str">
        <f>CONCATENATE(Tableau517[[#This Row],[Semaine]],Tableau517[[#This Row],[Matricule]])</f>
        <v/>
      </c>
      <c r="H693" s="8"/>
      <c r="I693" s="8"/>
      <c r="J693" s="8"/>
      <c r="K693" s="8"/>
      <c r="L693" s="8"/>
      <c r="M693" s="8"/>
      <c r="N693" s="8"/>
      <c r="O693" s="14">
        <f>COUNTIF(Tableau517[[#This Row],[Lundi]:[Dimanche]],"&gt;0")</f>
        <v>0</v>
      </c>
      <c r="P693" s="14">
        <f>SUM(Tableau517[[#This Row],[Lundi]:[Dimanche]])</f>
        <v>0</v>
      </c>
      <c r="Q693" s="14">
        <f>COUNTIF(Tableau517[[#This Row],[Lundi]:[Dimanche]],"&gt;=100")*1000</f>
        <v>0</v>
      </c>
      <c r="R693" s="14">
        <f t="shared" si="20"/>
        <v>0</v>
      </c>
      <c r="S693" s="14">
        <f t="shared" si="21"/>
        <v>0</v>
      </c>
      <c r="T693" s="15" t="str">
        <f>IF(Tableau517[[#This Row],[Matricule]]&gt;1,IF(COUNTIF(Tableau517[DateMatricule],Tableau517[[#This Row],[DateMatricule]])&gt;1,"Doublon",""),"")</f>
        <v/>
      </c>
    </row>
    <row r="694" spans="1:20" x14ac:dyDescent="0.25">
      <c r="A694" s="11" t="str">
        <f>IF(Tableau517[[#This Row],[Semaine]]="","",VLOOKUP(Tableau517[[#This Row],[Semaine]],Listes!$A:$B,2,FALSE))</f>
        <v/>
      </c>
      <c r="B694" s="11" t="str">
        <f>IF(ISBLANK(Tableau517[[#This Row],[Matricule]]),"",VLOOKUP(Tableau517[[#This Row],[Matricule]],#REF!,2,FALSE))</f>
        <v/>
      </c>
      <c r="C694" s="11" t="str">
        <f>IF(ISBLANK(Tableau517[[#This Row],[Matricule]]),"",VLOOKUP(Tableau517[[#This Row],[Matricule]],#REF!,3,FALSE))</f>
        <v/>
      </c>
      <c r="D694" s="11" t="str">
        <f>CONCATENATE(Tableau517[[#This Row],[Semaine]],Tableau517[[#This Row],[Matricule]])</f>
        <v/>
      </c>
      <c r="H694" s="8"/>
      <c r="I694" s="8"/>
      <c r="J694" s="8"/>
      <c r="K694" s="8"/>
      <c r="L694" s="8"/>
      <c r="M694" s="8"/>
      <c r="N694" s="8"/>
      <c r="O694" s="14">
        <f>COUNTIF(Tableau517[[#This Row],[Lundi]:[Dimanche]],"&gt;0")</f>
        <v>0</v>
      </c>
      <c r="P694" s="14">
        <f>SUM(Tableau517[[#This Row],[Lundi]:[Dimanche]])</f>
        <v>0</v>
      </c>
      <c r="Q694" s="14">
        <f>COUNTIF(Tableau517[[#This Row],[Lundi]:[Dimanche]],"&gt;=100")*1000</f>
        <v>0</v>
      </c>
      <c r="R694" s="14">
        <f t="shared" si="20"/>
        <v>0</v>
      </c>
      <c r="S694" s="14">
        <f t="shared" si="21"/>
        <v>0</v>
      </c>
      <c r="T694" s="15" t="str">
        <f>IF(Tableau517[[#This Row],[Matricule]]&gt;1,IF(COUNTIF(Tableau517[DateMatricule],Tableau517[[#This Row],[DateMatricule]])&gt;1,"Doublon",""),"")</f>
        <v/>
      </c>
    </row>
    <row r="695" spans="1:20" x14ac:dyDescent="0.25">
      <c r="A695" s="11" t="str">
        <f>IF(Tableau517[[#This Row],[Semaine]]="","",VLOOKUP(Tableau517[[#This Row],[Semaine]],Listes!$A:$B,2,FALSE))</f>
        <v/>
      </c>
      <c r="B695" s="11" t="str">
        <f>IF(ISBLANK(Tableau517[[#This Row],[Matricule]]),"",VLOOKUP(Tableau517[[#This Row],[Matricule]],#REF!,2,FALSE))</f>
        <v/>
      </c>
      <c r="C695" s="11" t="str">
        <f>IF(ISBLANK(Tableau517[[#This Row],[Matricule]]),"",VLOOKUP(Tableau517[[#This Row],[Matricule]],#REF!,3,FALSE))</f>
        <v/>
      </c>
      <c r="D695" s="11" t="str">
        <f>CONCATENATE(Tableau517[[#This Row],[Semaine]],Tableau517[[#This Row],[Matricule]])</f>
        <v/>
      </c>
      <c r="H695" s="8"/>
      <c r="I695" s="8"/>
      <c r="J695" s="8"/>
      <c r="K695" s="8"/>
      <c r="L695" s="8"/>
      <c r="M695" s="8"/>
      <c r="N695" s="8"/>
      <c r="O695" s="14">
        <f>COUNTIF(Tableau517[[#This Row],[Lundi]:[Dimanche]],"&gt;0")</f>
        <v>0</v>
      </c>
      <c r="P695" s="14">
        <f>SUM(Tableau517[[#This Row],[Lundi]:[Dimanche]])</f>
        <v>0</v>
      </c>
      <c r="Q695" s="14">
        <f>COUNTIF(Tableau517[[#This Row],[Lundi]:[Dimanche]],"&gt;=100")*1000</f>
        <v>0</v>
      </c>
      <c r="R695" s="14">
        <f t="shared" si="20"/>
        <v>0</v>
      </c>
      <c r="S695" s="14">
        <f t="shared" si="21"/>
        <v>0</v>
      </c>
      <c r="T695" s="15" t="str">
        <f>IF(Tableau517[[#This Row],[Matricule]]&gt;1,IF(COUNTIF(Tableau517[DateMatricule],Tableau517[[#This Row],[DateMatricule]])&gt;1,"Doublon",""),"")</f>
        <v/>
      </c>
    </row>
    <row r="696" spans="1:20" x14ac:dyDescent="0.25">
      <c r="A696" s="11" t="str">
        <f>IF(Tableau517[[#This Row],[Semaine]]="","",VLOOKUP(Tableau517[[#This Row],[Semaine]],Listes!$A:$B,2,FALSE))</f>
        <v/>
      </c>
      <c r="B696" s="11" t="str">
        <f>IF(ISBLANK(Tableau517[[#This Row],[Matricule]]),"",VLOOKUP(Tableau517[[#This Row],[Matricule]],#REF!,2,FALSE))</f>
        <v/>
      </c>
      <c r="C696" s="11" t="str">
        <f>IF(ISBLANK(Tableau517[[#This Row],[Matricule]]),"",VLOOKUP(Tableau517[[#This Row],[Matricule]],#REF!,3,FALSE))</f>
        <v/>
      </c>
      <c r="D696" s="11" t="str">
        <f>CONCATENATE(Tableau517[[#This Row],[Semaine]],Tableau517[[#This Row],[Matricule]])</f>
        <v/>
      </c>
      <c r="H696" s="8"/>
      <c r="I696" s="8"/>
      <c r="J696" s="8"/>
      <c r="K696" s="8"/>
      <c r="L696" s="8"/>
      <c r="M696" s="8"/>
      <c r="N696" s="8"/>
      <c r="O696" s="14">
        <f>COUNTIF(Tableau517[[#This Row],[Lundi]:[Dimanche]],"&gt;0")</f>
        <v>0</v>
      </c>
      <c r="P696" s="14">
        <f>SUM(Tableau517[[#This Row],[Lundi]:[Dimanche]])</f>
        <v>0</v>
      </c>
      <c r="Q696" s="14">
        <f>COUNTIF(Tableau517[[#This Row],[Lundi]:[Dimanche]],"&gt;=100")*1000</f>
        <v>0</v>
      </c>
      <c r="R696" s="14">
        <f t="shared" si="20"/>
        <v>0</v>
      </c>
      <c r="S696" s="14">
        <f t="shared" si="21"/>
        <v>0</v>
      </c>
      <c r="T696" s="15" t="str">
        <f>IF(Tableau517[[#This Row],[Matricule]]&gt;1,IF(COUNTIF(Tableau517[DateMatricule],Tableau517[[#This Row],[DateMatricule]])&gt;1,"Doublon",""),"")</f>
        <v/>
      </c>
    </row>
    <row r="697" spans="1:20" x14ac:dyDescent="0.25">
      <c r="A697" s="11" t="str">
        <f>IF(Tableau517[[#This Row],[Semaine]]="","",VLOOKUP(Tableau517[[#This Row],[Semaine]],Listes!$A:$B,2,FALSE))</f>
        <v/>
      </c>
      <c r="B697" s="11" t="str">
        <f>IF(ISBLANK(Tableau517[[#This Row],[Matricule]]),"",VLOOKUP(Tableau517[[#This Row],[Matricule]],#REF!,2,FALSE))</f>
        <v/>
      </c>
      <c r="C697" s="11" t="str">
        <f>IF(ISBLANK(Tableau517[[#This Row],[Matricule]]),"",VLOOKUP(Tableau517[[#This Row],[Matricule]],#REF!,3,FALSE))</f>
        <v/>
      </c>
      <c r="D697" s="11" t="str">
        <f>CONCATENATE(Tableau517[[#This Row],[Semaine]],Tableau517[[#This Row],[Matricule]])</f>
        <v/>
      </c>
      <c r="H697" s="8"/>
      <c r="I697" s="8"/>
      <c r="J697" s="8"/>
      <c r="K697" s="8"/>
      <c r="L697" s="8"/>
      <c r="M697" s="8"/>
      <c r="N697" s="8"/>
      <c r="O697" s="14">
        <f>COUNTIF(Tableau517[[#This Row],[Lundi]:[Dimanche]],"&gt;0")</f>
        <v>0</v>
      </c>
      <c r="P697" s="14">
        <f>SUM(Tableau517[[#This Row],[Lundi]:[Dimanche]])</f>
        <v>0</v>
      </c>
      <c r="Q697" s="14">
        <f>COUNTIF(Tableau517[[#This Row],[Lundi]:[Dimanche]],"&gt;=100")*1000</f>
        <v>0</v>
      </c>
      <c r="R697" s="14">
        <f t="shared" si="20"/>
        <v>0</v>
      </c>
      <c r="S697" s="14">
        <f t="shared" si="21"/>
        <v>0</v>
      </c>
      <c r="T697" s="15" t="str">
        <f>IF(Tableau517[[#This Row],[Matricule]]&gt;1,IF(COUNTIF(Tableau517[DateMatricule],Tableau517[[#This Row],[DateMatricule]])&gt;1,"Doublon",""),"")</f>
        <v/>
      </c>
    </row>
    <row r="698" spans="1:20" x14ac:dyDescent="0.25">
      <c r="A698" s="11" t="str">
        <f>IF(Tableau517[[#This Row],[Semaine]]="","",VLOOKUP(Tableau517[[#This Row],[Semaine]],Listes!$A:$B,2,FALSE))</f>
        <v/>
      </c>
      <c r="B698" s="11" t="str">
        <f>IF(ISBLANK(Tableau517[[#This Row],[Matricule]]),"",VLOOKUP(Tableau517[[#This Row],[Matricule]],#REF!,2,FALSE))</f>
        <v/>
      </c>
      <c r="C698" s="11" t="str">
        <f>IF(ISBLANK(Tableau517[[#This Row],[Matricule]]),"",VLOOKUP(Tableau517[[#This Row],[Matricule]],#REF!,3,FALSE))</f>
        <v/>
      </c>
      <c r="D698" s="11" t="str">
        <f>CONCATENATE(Tableau517[[#This Row],[Semaine]],Tableau517[[#This Row],[Matricule]])</f>
        <v/>
      </c>
      <c r="H698" s="8"/>
      <c r="I698" s="8"/>
      <c r="J698" s="8"/>
      <c r="K698" s="8"/>
      <c r="L698" s="8"/>
      <c r="M698" s="8"/>
      <c r="N698" s="8"/>
      <c r="O698" s="14">
        <f>COUNTIF(Tableau517[[#This Row],[Lundi]:[Dimanche]],"&gt;0")</f>
        <v>0</v>
      </c>
      <c r="P698" s="14">
        <f>SUM(Tableau517[[#This Row],[Lundi]:[Dimanche]])</f>
        <v>0</v>
      </c>
      <c r="Q698" s="14">
        <f>COUNTIF(Tableau517[[#This Row],[Lundi]:[Dimanche]],"&gt;=100")*1000</f>
        <v>0</v>
      </c>
      <c r="R698" s="14">
        <f t="shared" si="20"/>
        <v>0</v>
      </c>
      <c r="S698" s="14">
        <f t="shared" si="21"/>
        <v>0</v>
      </c>
      <c r="T698" s="15" t="str">
        <f>IF(Tableau517[[#This Row],[Matricule]]&gt;1,IF(COUNTIF(Tableau517[DateMatricule],Tableau517[[#This Row],[DateMatricule]])&gt;1,"Doublon",""),"")</f>
        <v/>
      </c>
    </row>
    <row r="699" spans="1:20" x14ac:dyDescent="0.25">
      <c r="A699" s="11" t="str">
        <f>IF(Tableau517[[#This Row],[Semaine]]="","",VLOOKUP(Tableau517[[#This Row],[Semaine]],Listes!$A:$B,2,FALSE))</f>
        <v/>
      </c>
      <c r="B699" s="11" t="str">
        <f>IF(ISBLANK(Tableau517[[#This Row],[Matricule]]),"",VLOOKUP(Tableau517[[#This Row],[Matricule]],#REF!,2,FALSE))</f>
        <v/>
      </c>
      <c r="C699" s="11" t="str">
        <f>IF(ISBLANK(Tableau517[[#This Row],[Matricule]]),"",VLOOKUP(Tableau517[[#This Row],[Matricule]],#REF!,3,FALSE))</f>
        <v/>
      </c>
      <c r="D699" s="11" t="str">
        <f>CONCATENATE(Tableau517[[#This Row],[Semaine]],Tableau517[[#This Row],[Matricule]])</f>
        <v/>
      </c>
      <c r="H699" s="8"/>
      <c r="I699" s="8"/>
      <c r="J699" s="8"/>
      <c r="K699" s="8"/>
      <c r="L699" s="8"/>
      <c r="M699" s="8"/>
      <c r="N699" s="8"/>
      <c r="O699" s="14">
        <f>COUNTIF(Tableau517[[#This Row],[Lundi]:[Dimanche]],"&gt;0")</f>
        <v>0</v>
      </c>
      <c r="P699" s="14">
        <f>SUM(Tableau517[[#This Row],[Lundi]:[Dimanche]])</f>
        <v>0</v>
      </c>
      <c r="Q699" s="14">
        <f>COUNTIF(Tableau517[[#This Row],[Lundi]:[Dimanche]],"&gt;=100")*1000</f>
        <v>0</v>
      </c>
      <c r="R699" s="14">
        <f t="shared" si="20"/>
        <v>0</v>
      </c>
      <c r="S699" s="14">
        <f t="shared" si="21"/>
        <v>0</v>
      </c>
      <c r="T699" s="15" t="str">
        <f>IF(Tableau517[[#This Row],[Matricule]]&gt;1,IF(COUNTIF(Tableau517[DateMatricule],Tableau517[[#This Row],[DateMatricule]])&gt;1,"Doublon",""),"")</f>
        <v/>
      </c>
    </row>
    <row r="700" spans="1:20" x14ac:dyDescent="0.25">
      <c r="A700" s="11" t="str">
        <f>IF(Tableau517[[#This Row],[Semaine]]="","",VLOOKUP(Tableau517[[#This Row],[Semaine]],Listes!$A:$B,2,FALSE))</f>
        <v/>
      </c>
      <c r="B700" s="11" t="str">
        <f>IF(ISBLANK(Tableau517[[#This Row],[Matricule]]),"",VLOOKUP(Tableau517[[#This Row],[Matricule]],#REF!,2,FALSE))</f>
        <v/>
      </c>
      <c r="C700" s="11" t="str">
        <f>IF(ISBLANK(Tableau517[[#This Row],[Matricule]]),"",VLOOKUP(Tableau517[[#This Row],[Matricule]],#REF!,3,FALSE))</f>
        <v/>
      </c>
      <c r="D700" s="11" t="str">
        <f>CONCATENATE(Tableau517[[#This Row],[Semaine]],Tableau517[[#This Row],[Matricule]])</f>
        <v/>
      </c>
      <c r="H700" s="8"/>
      <c r="I700" s="8"/>
      <c r="J700" s="8"/>
      <c r="K700" s="8"/>
      <c r="L700" s="8"/>
      <c r="M700" s="8"/>
      <c r="N700" s="8"/>
      <c r="O700" s="14">
        <f>COUNTIF(Tableau517[[#This Row],[Lundi]:[Dimanche]],"&gt;0")</f>
        <v>0</v>
      </c>
      <c r="P700" s="14">
        <f>SUM(Tableau517[[#This Row],[Lundi]:[Dimanche]])</f>
        <v>0</v>
      </c>
      <c r="Q700" s="14">
        <f>COUNTIF(Tableau517[[#This Row],[Lundi]:[Dimanche]],"&gt;=100")*1000</f>
        <v>0</v>
      </c>
      <c r="R700" s="14">
        <f t="shared" si="20"/>
        <v>0</v>
      </c>
      <c r="S700" s="14">
        <f t="shared" si="21"/>
        <v>0</v>
      </c>
      <c r="T700" s="15" t="str">
        <f>IF(Tableau517[[#This Row],[Matricule]]&gt;1,IF(COUNTIF(Tableau517[DateMatricule],Tableau517[[#This Row],[DateMatricule]])&gt;1,"Doublon",""),"")</f>
        <v/>
      </c>
    </row>
    <row r="701" spans="1:20" x14ac:dyDescent="0.25">
      <c r="A701" s="11" t="str">
        <f>IF(Tableau517[[#This Row],[Semaine]]="","",VLOOKUP(Tableau517[[#This Row],[Semaine]],Listes!$A:$B,2,FALSE))</f>
        <v/>
      </c>
      <c r="B701" s="11" t="str">
        <f>IF(ISBLANK(Tableau517[[#This Row],[Matricule]]),"",VLOOKUP(Tableau517[[#This Row],[Matricule]],#REF!,2,FALSE))</f>
        <v/>
      </c>
      <c r="C701" s="11" t="str">
        <f>IF(ISBLANK(Tableau517[[#This Row],[Matricule]]),"",VLOOKUP(Tableau517[[#This Row],[Matricule]],#REF!,3,FALSE))</f>
        <v/>
      </c>
      <c r="D701" s="11" t="str">
        <f>CONCATENATE(Tableau517[[#This Row],[Semaine]],Tableau517[[#This Row],[Matricule]])</f>
        <v/>
      </c>
      <c r="H701" s="8"/>
      <c r="I701" s="8"/>
      <c r="J701" s="8"/>
      <c r="K701" s="8"/>
      <c r="L701" s="8"/>
      <c r="M701" s="8"/>
      <c r="N701" s="8"/>
      <c r="O701" s="14">
        <f>COUNTIF(Tableau517[[#This Row],[Lundi]:[Dimanche]],"&gt;0")</f>
        <v>0</v>
      </c>
      <c r="P701" s="14">
        <f>SUM(Tableau517[[#This Row],[Lundi]:[Dimanche]])</f>
        <v>0</v>
      </c>
      <c r="Q701" s="14">
        <f>COUNTIF(Tableau517[[#This Row],[Lundi]:[Dimanche]],"&gt;=100")*1000</f>
        <v>0</v>
      </c>
      <c r="R701" s="14">
        <f t="shared" si="20"/>
        <v>0</v>
      </c>
      <c r="S701" s="14">
        <f t="shared" si="21"/>
        <v>0</v>
      </c>
      <c r="T701" s="15" t="str">
        <f>IF(Tableau517[[#This Row],[Matricule]]&gt;1,IF(COUNTIF(Tableau517[DateMatricule],Tableau517[[#This Row],[DateMatricule]])&gt;1,"Doublon",""),"")</f>
        <v/>
      </c>
    </row>
    <row r="702" spans="1:20" x14ac:dyDescent="0.25">
      <c r="A702" s="11" t="str">
        <f>IF(Tableau517[[#This Row],[Semaine]]="","",VLOOKUP(Tableau517[[#This Row],[Semaine]],Listes!$A:$B,2,FALSE))</f>
        <v/>
      </c>
      <c r="B702" s="11" t="str">
        <f>IF(ISBLANK(Tableau517[[#This Row],[Matricule]]),"",VLOOKUP(Tableau517[[#This Row],[Matricule]],#REF!,2,FALSE))</f>
        <v/>
      </c>
      <c r="C702" s="11" t="str">
        <f>IF(ISBLANK(Tableau517[[#This Row],[Matricule]]),"",VLOOKUP(Tableau517[[#This Row],[Matricule]],#REF!,3,FALSE))</f>
        <v/>
      </c>
      <c r="D702" s="11" t="str">
        <f>CONCATENATE(Tableau517[[#This Row],[Semaine]],Tableau517[[#This Row],[Matricule]])</f>
        <v/>
      </c>
      <c r="H702" s="8"/>
      <c r="I702" s="8"/>
      <c r="J702" s="8"/>
      <c r="K702" s="8"/>
      <c r="L702" s="8"/>
      <c r="M702" s="8"/>
      <c r="N702" s="8"/>
      <c r="O702" s="14">
        <f>COUNTIF(Tableau517[[#This Row],[Lundi]:[Dimanche]],"&gt;0")</f>
        <v>0</v>
      </c>
      <c r="P702" s="14">
        <f>SUM(Tableau517[[#This Row],[Lundi]:[Dimanche]])</f>
        <v>0</v>
      </c>
      <c r="Q702" s="14">
        <f>COUNTIF(Tableau517[[#This Row],[Lundi]:[Dimanche]],"&gt;=100")*1000</f>
        <v>0</v>
      </c>
      <c r="R702" s="14">
        <f t="shared" si="20"/>
        <v>0</v>
      </c>
      <c r="S702" s="14">
        <f t="shared" si="21"/>
        <v>0</v>
      </c>
      <c r="T702" s="15" t="str">
        <f>IF(Tableau517[[#This Row],[Matricule]]&gt;1,IF(COUNTIF(Tableau517[DateMatricule],Tableau517[[#This Row],[DateMatricule]])&gt;1,"Doublon",""),"")</f>
        <v/>
      </c>
    </row>
    <row r="703" spans="1:20" x14ac:dyDescent="0.25">
      <c r="A703" s="11" t="str">
        <f>IF(Tableau517[[#This Row],[Semaine]]="","",VLOOKUP(Tableau517[[#This Row],[Semaine]],Listes!$A:$B,2,FALSE))</f>
        <v/>
      </c>
      <c r="B703" s="11" t="str">
        <f>IF(ISBLANK(Tableau517[[#This Row],[Matricule]]),"",VLOOKUP(Tableau517[[#This Row],[Matricule]],#REF!,2,FALSE))</f>
        <v/>
      </c>
      <c r="C703" s="11" t="str">
        <f>IF(ISBLANK(Tableau517[[#This Row],[Matricule]]),"",VLOOKUP(Tableau517[[#This Row],[Matricule]],#REF!,3,FALSE))</f>
        <v/>
      </c>
      <c r="D703" s="11" t="str">
        <f>CONCATENATE(Tableau517[[#This Row],[Semaine]],Tableau517[[#This Row],[Matricule]])</f>
        <v/>
      </c>
      <c r="H703" s="8"/>
      <c r="I703" s="8"/>
      <c r="J703" s="8"/>
      <c r="K703" s="8"/>
      <c r="L703" s="8"/>
      <c r="M703" s="8"/>
      <c r="N703" s="8"/>
      <c r="O703" s="14">
        <f>COUNTIF(Tableau517[[#This Row],[Lundi]:[Dimanche]],"&gt;0")</f>
        <v>0</v>
      </c>
      <c r="P703" s="14">
        <f>SUM(Tableau517[[#This Row],[Lundi]:[Dimanche]])</f>
        <v>0</v>
      </c>
      <c r="Q703" s="14">
        <f>COUNTIF(Tableau517[[#This Row],[Lundi]:[Dimanche]],"&gt;=100")*1000</f>
        <v>0</v>
      </c>
      <c r="R703" s="14">
        <f t="shared" si="20"/>
        <v>0</v>
      </c>
      <c r="S703" s="14">
        <f t="shared" si="21"/>
        <v>0</v>
      </c>
      <c r="T703" s="15" t="str">
        <f>IF(Tableau517[[#This Row],[Matricule]]&gt;1,IF(COUNTIF(Tableau517[DateMatricule],Tableau517[[#This Row],[DateMatricule]])&gt;1,"Doublon",""),"")</f>
        <v/>
      </c>
    </row>
    <row r="704" spans="1:20" x14ac:dyDescent="0.25">
      <c r="A704" s="11" t="str">
        <f>IF(Tableau517[[#This Row],[Semaine]]="","",VLOOKUP(Tableau517[[#This Row],[Semaine]],Listes!$A:$B,2,FALSE))</f>
        <v/>
      </c>
      <c r="B704" s="11" t="str">
        <f>IF(ISBLANK(Tableau517[[#This Row],[Matricule]]),"",VLOOKUP(Tableau517[[#This Row],[Matricule]],#REF!,2,FALSE))</f>
        <v/>
      </c>
      <c r="C704" s="11" t="str">
        <f>IF(ISBLANK(Tableau517[[#This Row],[Matricule]]),"",VLOOKUP(Tableau517[[#This Row],[Matricule]],#REF!,3,FALSE))</f>
        <v/>
      </c>
      <c r="D704" s="11" t="str">
        <f>CONCATENATE(Tableau517[[#This Row],[Semaine]],Tableau517[[#This Row],[Matricule]])</f>
        <v/>
      </c>
      <c r="H704" s="8"/>
      <c r="I704" s="8"/>
      <c r="J704" s="8"/>
      <c r="K704" s="8"/>
      <c r="L704" s="8"/>
      <c r="M704" s="8"/>
      <c r="N704" s="8"/>
      <c r="O704" s="14">
        <f>COUNTIF(Tableau517[[#This Row],[Lundi]:[Dimanche]],"&gt;0")</f>
        <v>0</v>
      </c>
      <c r="P704" s="14">
        <f>SUM(Tableau517[[#This Row],[Lundi]:[Dimanche]])</f>
        <v>0</v>
      </c>
      <c r="Q704" s="14">
        <f>COUNTIF(Tableau517[[#This Row],[Lundi]:[Dimanche]],"&gt;=100")*1000</f>
        <v>0</v>
      </c>
      <c r="R704" s="14">
        <f t="shared" si="20"/>
        <v>0</v>
      </c>
      <c r="S704" s="14">
        <f t="shared" si="21"/>
        <v>0</v>
      </c>
      <c r="T704" s="15" t="str">
        <f>IF(Tableau517[[#This Row],[Matricule]]&gt;1,IF(COUNTIF(Tableau517[DateMatricule],Tableau517[[#This Row],[DateMatricule]])&gt;1,"Doublon",""),"")</f>
        <v/>
      </c>
    </row>
    <row r="705" spans="1:20" x14ac:dyDescent="0.25">
      <c r="A705" s="11" t="str">
        <f>IF(Tableau517[[#This Row],[Semaine]]="","",VLOOKUP(Tableau517[[#This Row],[Semaine]],Listes!$A:$B,2,FALSE))</f>
        <v/>
      </c>
      <c r="B705" s="11" t="str">
        <f>IF(ISBLANK(Tableau517[[#This Row],[Matricule]]),"",VLOOKUP(Tableau517[[#This Row],[Matricule]],#REF!,2,FALSE))</f>
        <v/>
      </c>
      <c r="C705" s="11" t="str">
        <f>IF(ISBLANK(Tableau517[[#This Row],[Matricule]]),"",VLOOKUP(Tableau517[[#This Row],[Matricule]],#REF!,3,FALSE))</f>
        <v/>
      </c>
      <c r="D705" s="11" t="str">
        <f>CONCATENATE(Tableau517[[#This Row],[Semaine]],Tableau517[[#This Row],[Matricule]])</f>
        <v/>
      </c>
      <c r="H705" s="8"/>
      <c r="I705" s="8"/>
      <c r="J705" s="8"/>
      <c r="K705" s="8"/>
      <c r="L705" s="8"/>
      <c r="M705" s="8"/>
      <c r="N705" s="8"/>
      <c r="O705" s="14">
        <f>COUNTIF(Tableau517[[#This Row],[Lundi]:[Dimanche]],"&gt;0")</f>
        <v>0</v>
      </c>
      <c r="P705" s="14">
        <f>SUM(Tableau517[[#This Row],[Lundi]:[Dimanche]])</f>
        <v>0</v>
      </c>
      <c r="Q705" s="14">
        <f>COUNTIF(Tableau517[[#This Row],[Lundi]:[Dimanche]],"&gt;=100")*1000</f>
        <v>0</v>
      </c>
      <c r="R705" s="14">
        <f t="shared" si="20"/>
        <v>0</v>
      </c>
      <c r="S705" s="14">
        <f t="shared" si="21"/>
        <v>0</v>
      </c>
      <c r="T705" s="15" t="str">
        <f>IF(Tableau517[[#This Row],[Matricule]]&gt;1,IF(COUNTIF(Tableau517[DateMatricule],Tableau517[[#This Row],[DateMatricule]])&gt;1,"Doublon",""),"")</f>
        <v/>
      </c>
    </row>
    <row r="706" spans="1:20" x14ac:dyDescent="0.25">
      <c r="A706" s="11" t="str">
        <f>IF(Tableau517[[#This Row],[Semaine]]="","",VLOOKUP(Tableau517[[#This Row],[Semaine]],Listes!$A:$B,2,FALSE))</f>
        <v/>
      </c>
      <c r="B706" s="11" t="str">
        <f>IF(ISBLANK(Tableau517[[#This Row],[Matricule]]),"",VLOOKUP(Tableau517[[#This Row],[Matricule]],#REF!,2,FALSE))</f>
        <v/>
      </c>
      <c r="C706" s="11" t="str">
        <f>IF(ISBLANK(Tableau517[[#This Row],[Matricule]]),"",VLOOKUP(Tableau517[[#This Row],[Matricule]],#REF!,3,FALSE))</f>
        <v/>
      </c>
      <c r="D706" s="11" t="str">
        <f>CONCATENATE(Tableau517[[#This Row],[Semaine]],Tableau517[[#This Row],[Matricule]])</f>
        <v/>
      </c>
      <c r="H706" s="8"/>
      <c r="I706" s="8"/>
      <c r="J706" s="8"/>
      <c r="K706" s="8"/>
      <c r="L706" s="8"/>
      <c r="M706" s="8"/>
      <c r="N706" s="8"/>
      <c r="O706" s="14">
        <f>COUNTIF(Tableau517[[#This Row],[Lundi]:[Dimanche]],"&gt;0")</f>
        <v>0</v>
      </c>
      <c r="P706" s="14">
        <f>SUM(Tableau517[[#This Row],[Lundi]:[Dimanche]])</f>
        <v>0</v>
      </c>
      <c r="Q706" s="14">
        <f>COUNTIF(Tableau517[[#This Row],[Lundi]:[Dimanche]],"&gt;=100")*1000</f>
        <v>0</v>
      </c>
      <c r="R706" s="14">
        <f t="shared" si="20"/>
        <v>0</v>
      </c>
      <c r="S706" s="14">
        <f t="shared" si="21"/>
        <v>0</v>
      </c>
      <c r="T706" s="15" t="str">
        <f>IF(Tableau517[[#This Row],[Matricule]]&gt;1,IF(COUNTIF(Tableau517[DateMatricule],Tableau517[[#This Row],[DateMatricule]])&gt;1,"Doublon",""),"")</f>
        <v/>
      </c>
    </row>
    <row r="707" spans="1:20" x14ac:dyDescent="0.25">
      <c r="A707" s="11" t="str">
        <f>IF(Tableau517[[#This Row],[Semaine]]="","",VLOOKUP(Tableau517[[#This Row],[Semaine]],Listes!$A:$B,2,FALSE))</f>
        <v/>
      </c>
      <c r="B707" s="11" t="str">
        <f>IF(ISBLANK(Tableau517[[#This Row],[Matricule]]),"",VLOOKUP(Tableau517[[#This Row],[Matricule]],#REF!,2,FALSE))</f>
        <v/>
      </c>
      <c r="C707" s="11" t="str">
        <f>IF(ISBLANK(Tableau517[[#This Row],[Matricule]]),"",VLOOKUP(Tableau517[[#This Row],[Matricule]],#REF!,3,FALSE))</f>
        <v/>
      </c>
      <c r="D707" s="11" t="str">
        <f>CONCATENATE(Tableau517[[#This Row],[Semaine]],Tableau517[[#This Row],[Matricule]])</f>
        <v/>
      </c>
      <c r="H707" s="8"/>
      <c r="I707" s="8"/>
      <c r="J707" s="8"/>
      <c r="K707" s="8"/>
      <c r="L707" s="8"/>
      <c r="M707" s="8"/>
      <c r="N707" s="8"/>
      <c r="O707" s="14">
        <f>COUNTIF(Tableau517[[#This Row],[Lundi]:[Dimanche]],"&gt;0")</f>
        <v>0</v>
      </c>
      <c r="P707" s="14">
        <f>SUM(Tableau517[[#This Row],[Lundi]:[Dimanche]])</f>
        <v>0</v>
      </c>
      <c r="Q707" s="14">
        <f>COUNTIF(Tableau517[[#This Row],[Lundi]:[Dimanche]],"&gt;=100")*1000</f>
        <v>0</v>
      </c>
      <c r="R707" s="14">
        <f t="shared" ref="R707:R770" si="22">+IF(P707&gt;600,(P707-600)*40,0)</f>
        <v>0</v>
      </c>
      <c r="S707" s="14">
        <f t="shared" ref="S707:S770" si="23">+Q707+R707</f>
        <v>0</v>
      </c>
      <c r="T707" s="15" t="str">
        <f>IF(Tableau517[[#This Row],[Matricule]]&gt;1,IF(COUNTIF(Tableau517[DateMatricule],Tableau517[[#This Row],[DateMatricule]])&gt;1,"Doublon",""),"")</f>
        <v/>
      </c>
    </row>
    <row r="708" spans="1:20" x14ac:dyDescent="0.25">
      <c r="A708" s="11" t="str">
        <f>IF(Tableau517[[#This Row],[Semaine]]="","",VLOOKUP(Tableau517[[#This Row],[Semaine]],Listes!$A:$B,2,FALSE))</f>
        <v/>
      </c>
      <c r="B708" s="11" t="str">
        <f>IF(ISBLANK(Tableau517[[#This Row],[Matricule]]),"",VLOOKUP(Tableau517[[#This Row],[Matricule]],#REF!,2,FALSE))</f>
        <v/>
      </c>
      <c r="C708" s="11" t="str">
        <f>IF(ISBLANK(Tableau517[[#This Row],[Matricule]]),"",VLOOKUP(Tableau517[[#This Row],[Matricule]],#REF!,3,FALSE))</f>
        <v/>
      </c>
      <c r="D708" s="11" t="str">
        <f>CONCATENATE(Tableau517[[#This Row],[Semaine]],Tableau517[[#This Row],[Matricule]])</f>
        <v/>
      </c>
      <c r="H708" s="8"/>
      <c r="I708" s="8"/>
      <c r="J708" s="8"/>
      <c r="K708" s="8"/>
      <c r="L708" s="8"/>
      <c r="M708" s="8"/>
      <c r="N708" s="8"/>
      <c r="O708" s="14">
        <f>COUNTIF(Tableau517[[#This Row],[Lundi]:[Dimanche]],"&gt;0")</f>
        <v>0</v>
      </c>
      <c r="P708" s="14">
        <f>SUM(Tableau517[[#This Row],[Lundi]:[Dimanche]])</f>
        <v>0</v>
      </c>
      <c r="Q708" s="14">
        <f>COUNTIF(Tableau517[[#This Row],[Lundi]:[Dimanche]],"&gt;=100")*1000</f>
        <v>0</v>
      </c>
      <c r="R708" s="14">
        <f t="shared" si="22"/>
        <v>0</v>
      </c>
      <c r="S708" s="14">
        <f t="shared" si="23"/>
        <v>0</v>
      </c>
      <c r="T708" s="15" t="str">
        <f>IF(Tableau517[[#This Row],[Matricule]]&gt;1,IF(COUNTIF(Tableau517[DateMatricule],Tableau517[[#This Row],[DateMatricule]])&gt;1,"Doublon",""),"")</f>
        <v/>
      </c>
    </row>
    <row r="709" spans="1:20" x14ac:dyDescent="0.25">
      <c r="A709" s="11" t="str">
        <f>IF(Tableau517[[#This Row],[Semaine]]="","",VLOOKUP(Tableau517[[#This Row],[Semaine]],Listes!$A:$B,2,FALSE))</f>
        <v/>
      </c>
      <c r="B709" s="11" t="str">
        <f>IF(ISBLANK(Tableau517[[#This Row],[Matricule]]),"",VLOOKUP(Tableau517[[#This Row],[Matricule]],#REF!,2,FALSE))</f>
        <v/>
      </c>
      <c r="C709" s="11" t="str">
        <f>IF(ISBLANK(Tableau517[[#This Row],[Matricule]]),"",VLOOKUP(Tableau517[[#This Row],[Matricule]],#REF!,3,FALSE))</f>
        <v/>
      </c>
      <c r="D709" s="11" t="str">
        <f>CONCATENATE(Tableau517[[#This Row],[Semaine]],Tableau517[[#This Row],[Matricule]])</f>
        <v/>
      </c>
      <c r="H709" s="8"/>
      <c r="I709" s="8"/>
      <c r="J709" s="8"/>
      <c r="K709" s="8"/>
      <c r="L709" s="8"/>
      <c r="M709" s="8"/>
      <c r="N709" s="8"/>
      <c r="O709" s="14">
        <f>COUNTIF(Tableau517[[#This Row],[Lundi]:[Dimanche]],"&gt;0")</f>
        <v>0</v>
      </c>
      <c r="P709" s="14">
        <f>SUM(Tableau517[[#This Row],[Lundi]:[Dimanche]])</f>
        <v>0</v>
      </c>
      <c r="Q709" s="14">
        <f>COUNTIF(Tableau517[[#This Row],[Lundi]:[Dimanche]],"&gt;=100")*1000</f>
        <v>0</v>
      </c>
      <c r="R709" s="14">
        <f t="shared" si="22"/>
        <v>0</v>
      </c>
      <c r="S709" s="14">
        <f t="shared" si="23"/>
        <v>0</v>
      </c>
      <c r="T709" s="15" t="str">
        <f>IF(Tableau517[[#This Row],[Matricule]]&gt;1,IF(COUNTIF(Tableau517[DateMatricule],Tableau517[[#This Row],[DateMatricule]])&gt;1,"Doublon",""),"")</f>
        <v/>
      </c>
    </row>
    <row r="710" spans="1:20" x14ac:dyDescent="0.25">
      <c r="A710" s="11" t="str">
        <f>IF(Tableau517[[#This Row],[Semaine]]="","",VLOOKUP(Tableau517[[#This Row],[Semaine]],Listes!$A:$B,2,FALSE))</f>
        <v/>
      </c>
      <c r="B710" s="11" t="str">
        <f>IF(ISBLANK(Tableau517[[#This Row],[Matricule]]),"",VLOOKUP(Tableau517[[#This Row],[Matricule]],#REF!,2,FALSE))</f>
        <v/>
      </c>
      <c r="C710" s="11" t="str">
        <f>IF(ISBLANK(Tableau517[[#This Row],[Matricule]]),"",VLOOKUP(Tableau517[[#This Row],[Matricule]],#REF!,3,FALSE))</f>
        <v/>
      </c>
      <c r="D710" s="11" t="str">
        <f>CONCATENATE(Tableau517[[#This Row],[Semaine]],Tableau517[[#This Row],[Matricule]])</f>
        <v/>
      </c>
      <c r="H710" s="8"/>
      <c r="I710" s="8"/>
      <c r="J710" s="8"/>
      <c r="K710" s="8"/>
      <c r="L710" s="8"/>
      <c r="M710" s="8"/>
      <c r="N710" s="8"/>
      <c r="O710" s="14">
        <f>COUNTIF(Tableau517[[#This Row],[Lundi]:[Dimanche]],"&gt;0")</f>
        <v>0</v>
      </c>
      <c r="P710" s="14">
        <f>SUM(Tableau517[[#This Row],[Lundi]:[Dimanche]])</f>
        <v>0</v>
      </c>
      <c r="Q710" s="14">
        <f>COUNTIF(Tableau517[[#This Row],[Lundi]:[Dimanche]],"&gt;=100")*1000</f>
        <v>0</v>
      </c>
      <c r="R710" s="14">
        <f t="shared" si="22"/>
        <v>0</v>
      </c>
      <c r="S710" s="14">
        <f t="shared" si="23"/>
        <v>0</v>
      </c>
      <c r="T710" s="15" t="str">
        <f>IF(Tableau517[[#This Row],[Matricule]]&gt;1,IF(COUNTIF(Tableau517[DateMatricule],Tableau517[[#This Row],[DateMatricule]])&gt;1,"Doublon",""),"")</f>
        <v/>
      </c>
    </row>
    <row r="711" spans="1:20" x14ac:dyDescent="0.25">
      <c r="A711" s="11" t="str">
        <f>IF(Tableau517[[#This Row],[Semaine]]="","",VLOOKUP(Tableau517[[#This Row],[Semaine]],Listes!$A:$B,2,FALSE))</f>
        <v/>
      </c>
      <c r="B711" s="11" t="str">
        <f>IF(ISBLANK(Tableau517[[#This Row],[Matricule]]),"",VLOOKUP(Tableau517[[#This Row],[Matricule]],#REF!,2,FALSE))</f>
        <v/>
      </c>
      <c r="C711" s="11" t="str">
        <f>IF(ISBLANK(Tableau517[[#This Row],[Matricule]]),"",VLOOKUP(Tableau517[[#This Row],[Matricule]],#REF!,3,FALSE))</f>
        <v/>
      </c>
      <c r="D711" s="11" t="str">
        <f>CONCATENATE(Tableau517[[#This Row],[Semaine]],Tableau517[[#This Row],[Matricule]])</f>
        <v/>
      </c>
      <c r="H711" s="8"/>
      <c r="I711" s="8"/>
      <c r="J711" s="8"/>
      <c r="K711" s="8"/>
      <c r="L711" s="8"/>
      <c r="M711" s="8"/>
      <c r="N711" s="8"/>
      <c r="O711" s="14">
        <f>COUNTIF(Tableau517[[#This Row],[Lundi]:[Dimanche]],"&gt;0")</f>
        <v>0</v>
      </c>
      <c r="P711" s="14">
        <f>SUM(Tableau517[[#This Row],[Lundi]:[Dimanche]])</f>
        <v>0</v>
      </c>
      <c r="Q711" s="14">
        <f>COUNTIF(Tableau517[[#This Row],[Lundi]:[Dimanche]],"&gt;=100")*1000</f>
        <v>0</v>
      </c>
      <c r="R711" s="14">
        <f t="shared" si="22"/>
        <v>0</v>
      </c>
      <c r="S711" s="14">
        <f t="shared" si="23"/>
        <v>0</v>
      </c>
      <c r="T711" s="15" t="str">
        <f>IF(Tableau517[[#This Row],[Matricule]]&gt;1,IF(COUNTIF(Tableau517[DateMatricule],Tableau517[[#This Row],[DateMatricule]])&gt;1,"Doublon",""),"")</f>
        <v/>
      </c>
    </row>
    <row r="712" spans="1:20" x14ac:dyDescent="0.25">
      <c r="A712" s="11" t="str">
        <f>IF(Tableau517[[#This Row],[Semaine]]="","",VLOOKUP(Tableau517[[#This Row],[Semaine]],Listes!$A:$B,2,FALSE))</f>
        <v/>
      </c>
      <c r="B712" s="11" t="str">
        <f>IF(ISBLANK(Tableau517[[#This Row],[Matricule]]),"",VLOOKUP(Tableau517[[#This Row],[Matricule]],#REF!,2,FALSE))</f>
        <v/>
      </c>
      <c r="C712" s="11" t="str">
        <f>IF(ISBLANK(Tableau517[[#This Row],[Matricule]]),"",VLOOKUP(Tableau517[[#This Row],[Matricule]],#REF!,3,FALSE))</f>
        <v/>
      </c>
      <c r="D712" s="11" t="str">
        <f>CONCATENATE(Tableau517[[#This Row],[Semaine]],Tableau517[[#This Row],[Matricule]])</f>
        <v/>
      </c>
      <c r="H712" s="8"/>
      <c r="I712" s="8"/>
      <c r="J712" s="8"/>
      <c r="K712" s="8"/>
      <c r="L712" s="8"/>
      <c r="M712" s="8"/>
      <c r="N712" s="8"/>
      <c r="O712" s="14">
        <f>COUNTIF(Tableau517[[#This Row],[Lundi]:[Dimanche]],"&gt;0")</f>
        <v>0</v>
      </c>
      <c r="P712" s="14">
        <f>SUM(Tableau517[[#This Row],[Lundi]:[Dimanche]])</f>
        <v>0</v>
      </c>
      <c r="Q712" s="14">
        <f>COUNTIF(Tableau517[[#This Row],[Lundi]:[Dimanche]],"&gt;=100")*1000</f>
        <v>0</v>
      </c>
      <c r="R712" s="14">
        <f t="shared" si="22"/>
        <v>0</v>
      </c>
      <c r="S712" s="14">
        <f t="shared" si="23"/>
        <v>0</v>
      </c>
      <c r="T712" s="15" t="str">
        <f>IF(Tableau517[[#This Row],[Matricule]]&gt;1,IF(COUNTIF(Tableau517[DateMatricule],Tableau517[[#This Row],[DateMatricule]])&gt;1,"Doublon",""),"")</f>
        <v/>
      </c>
    </row>
    <row r="713" spans="1:20" x14ac:dyDescent="0.25">
      <c r="A713" s="11" t="str">
        <f>IF(Tableau517[[#This Row],[Semaine]]="","",VLOOKUP(Tableau517[[#This Row],[Semaine]],Listes!$A:$B,2,FALSE))</f>
        <v/>
      </c>
      <c r="B713" s="11" t="str">
        <f>IF(ISBLANK(Tableau517[[#This Row],[Matricule]]),"",VLOOKUP(Tableau517[[#This Row],[Matricule]],#REF!,2,FALSE))</f>
        <v/>
      </c>
      <c r="C713" s="11" t="str">
        <f>IF(ISBLANK(Tableau517[[#This Row],[Matricule]]),"",VLOOKUP(Tableau517[[#This Row],[Matricule]],#REF!,3,FALSE))</f>
        <v/>
      </c>
      <c r="D713" s="11" t="str">
        <f>CONCATENATE(Tableau517[[#This Row],[Semaine]],Tableau517[[#This Row],[Matricule]])</f>
        <v/>
      </c>
      <c r="H713" s="8"/>
      <c r="I713" s="8"/>
      <c r="J713" s="8"/>
      <c r="K713" s="8"/>
      <c r="L713" s="8"/>
      <c r="M713" s="8"/>
      <c r="N713" s="8"/>
      <c r="O713" s="14">
        <f>COUNTIF(Tableau517[[#This Row],[Lundi]:[Dimanche]],"&gt;0")</f>
        <v>0</v>
      </c>
      <c r="P713" s="14">
        <f>SUM(Tableau517[[#This Row],[Lundi]:[Dimanche]])</f>
        <v>0</v>
      </c>
      <c r="Q713" s="14">
        <f>COUNTIF(Tableau517[[#This Row],[Lundi]:[Dimanche]],"&gt;=100")*1000</f>
        <v>0</v>
      </c>
      <c r="R713" s="14">
        <f t="shared" si="22"/>
        <v>0</v>
      </c>
      <c r="S713" s="14">
        <f t="shared" si="23"/>
        <v>0</v>
      </c>
      <c r="T713" s="15" t="str">
        <f>IF(Tableau517[[#This Row],[Matricule]]&gt;1,IF(COUNTIF(Tableau517[DateMatricule],Tableau517[[#This Row],[DateMatricule]])&gt;1,"Doublon",""),"")</f>
        <v/>
      </c>
    </row>
    <row r="714" spans="1:20" x14ac:dyDescent="0.25">
      <c r="A714" s="11" t="str">
        <f>IF(Tableau517[[#This Row],[Semaine]]="","",VLOOKUP(Tableau517[[#This Row],[Semaine]],Listes!$A:$B,2,FALSE))</f>
        <v/>
      </c>
      <c r="B714" s="11" t="str">
        <f>IF(ISBLANK(Tableau517[[#This Row],[Matricule]]),"",VLOOKUP(Tableau517[[#This Row],[Matricule]],#REF!,2,FALSE))</f>
        <v/>
      </c>
      <c r="C714" s="11" t="str">
        <f>IF(ISBLANK(Tableau517[[#This Row],[Matricule]]),"",VLOOKUP(Tableau517[[#This Row],[Matricule]],#REF!,3,FALSE))</f>
        <v/>
      </c>
      <c r="D714" s="11" t="str">
        <f>CONCATENATE(Tableau517[[#This Row],[Semaine]],Tableau517[[#This Row],[Matricule]])</f>
        <v/>
      </c>
      <c r="H714" s="8"/>
      <c r="I714" s="8"/>
      <c r="J714" s="8"/>
      <c r="K714" s="8"/>
      <c r="L714" s="8"/>
      <c r="M714" s="8"/>
      <c r="N714" s="8"/>
      <c r="O714" s="14">
        <f>COUNTIF(Tableau517[[#This Row],[Lundi]:[Dimanche]],"&gt;0")</f>
        <v>0</v>
      </c>
      <c r="P714" s="14">
        <f>SUM(Tableau517[[#This Row],[Lundi]:[Dimanche]])</f>
        <v>0</v>
      </c>
      <c r="Q714" s="14">
        <f>COUNTIF(Tableau517[[#This Row],[Lundi]:[Dimanche]],"&gt;=100")*1000</f>
        <v>0</v>
      </c>
      <c r="R714" s="14">
        <f t="shared" si="22"/>
        <v>0</v>
      </c>
      <c r="S714" s="14">
        <f t="shared" si="23"/>
        <v>0</v>
      </c>
      <c r="T714" s="15" t="str">
        <f>IF(Tableau517[[#This Row],[Matricule]]&gt;1,IF(COUNTIF(Tableau517[DateMatricule],Tableau517[[#This Row],[DateMatricule]])&gt;1,"Doublon",""),"")</f>
        <v/>
      </c>
    </row>
    <row r="715" spans="1:20" x14ac:dyDescent="0.25">
      <c r="A715" s="11" t="str">
        <f>IF(Tableau517[[#This Row],[Semaine]]="","",VLOOKUP(Tableau517[[#This Row],[Semaine]],Listes!$A:$B,2,FALSE))</f>
        <v/>
      </c>
      <c r="B715" s="11" t="str">
        <f>IF(ISBLANK(Tableau517[[#This Row],[Matricule]]),"",VLOOKUP(Tableau517[[#This Row],[Matricule]],#REF!,2,FALSE))</f>
        <v/>
      </c>
      <c r="C715" s="11" t="str">
        <f>IF(ISBLANK(Tableau517[[#This Row],[Matricule]]),"",VLOOKUP(Tableau517[[#This Row],[Matricule]],#REF!,3,FALSE))</f>
        <v/>
      </c>
      <c r="D715" s="11" t="str">
        <f>CONCATENATE(Tableau517[[#This Row],[Semaine]],Tableau517[[#This Row],[Matricule]])</f>
        <v/>
      </c>
      <c r="H715" s="8"/>
      <c r="I715" s="8"/>
      <c r="J715" s="8"/>
      <c r="K715" s="8"/>
      <c r="L715" s="8"/>
      <c r="M715" s="8"/>
      <c r="N715" s="8"/>
      <c r="O715" s="14">
        <f>COUNTIF(Tableau517[[#This Row],[Lundi]:[Dimanche]],"&gt;0")</f>
        <v>0</v>
      </c>
      <c r="P715" s="14">
        <f>SUM(Tableau517[[#This Row],[Lundi]:[Dimanche]])</f>
        <v>0</v>
      </c>
      <c r="Q715" s="14">
        <f>COUNTIF(Tableau517[[#This Row],[Lundi]:[Dimanche]],"&gt;=100")*1000</f>
        <v>0</v>
      </c>
      <c r="R715" s="14">
        <f t="shared" si="22"/>
        <v>0</v>
      </c>
      <c r="S715" s="14">
        <f t="shared" si="23"/>
        <v>0</v>
      </c>
      <c r="T715" s="15" t="str">
        <f>IF(Tableau517[[#This Row],[Matricule]]&gt;1,IF(COUNTIF(Tableau517[DateMatricule],Tableau517[[#This Row],[DateMatricule]])&gt;1,"Doublon",""),"")</f>
        <v/>
      </c>
    </row>
    <row r="716" spans="1:20" x14ac:dyDescent="0.25">
      <c r="A716" s="11" t="str">
        <f>IF(Tableau517[[#This Row],[Semaine]]="","",VLOOKUP(Tableau517[[#This Row],[Semaine]],Listes!$A:$B,2,FALSE))</f>
        <v/>
      </c>
      <c r="B716" s="11" t="str">
        <f>IF(ISBLANK(Tableau517[[#This Row],[Matricule]]),"",VLOOKUP(Tableau517[[#This Row],[Matricule]],#REF!,2,FALSE))</f>
        <v/>
      </c>
      <c r="C716" s="11" t="str">
        <f>IF(ISBLANK(Tableau517[[#This Row],[Matricule]]),"",VLOOKUP(Tableau517[[#This Row],[Matricule]],#REF!,3,FALSE))</f>
        <v/>
      </c>
      <c r="D716" s="11" t="str">
        <f>CONCATENATE(Tableau517[[#This Row],[Semaine]],Tableau517[[#This Row],[Matricule]])</f>
        <v/>
      </c>
      <c r="H716" s="8"/>
      <c r="I716" s="8"/>
      <c r="J716" s="8"/>
      <c r="K716" s="8"/>
      <c r="L716" s="8"/>
      <c r="M716" s="8"/>
      <c r="N716" s="8"/>
      <c r="O716" s="14">
        <f>COUNTIF(Tableau517[[#This Row],[Lundi]:[Dimanche]],"&gt;0")</f>
        <v>0</v>
      </c>
      <c r="P716" s="14">
        <f>SUM(Tableau517[[#This Row],[Lundi]:[Dimanche]])</f>
        <v>0</v>
      </c>
      <c r="Q716" s="14">
        <f>COUNTIF(Tableau517[[#This Row],[Lundi]:[Dimanche]],"&gt;=100")*1000</f>
        <v>0</v>
      </c>
      <c r="R716" s="14">
        <f t="shared" si="22"/>
        <v>0</v>
      </c>
      <c r="S716" s="14">
        <f t="shared" si="23"/>
        <v>0</v>
      </c>
      <c r="T716" s="15" t="str">
        <f>IF(Tableau517[[#This Row],[Matricule]]&gt;1,IF(COUNTIF(Tableau517[DateMatricule],Tableau517[[#This Row],[DateMatricule]])&gt;1,"Doublon",""),"")</f>
        <v/>
      </c>
    </row>
    <row r="717" spans="1:20" x14ac:dyDescent="0.25">
      <c r="A717" s="11" t="str">
        <f>IF(Tableau517[[#This Row],[Semaine]]="","",VLOOKUP(Tableau517[[#This Row],[Semaine]],Listes!$A:$B,2,FALSE))</f>
        <v/>
      </c>
      <c r="B717" s="11" t="str">
        <f>IF(ISBLANK(Tableau517[[#This Row],[Matricule]]),"",VLOOKUP(Tableau517[[#This Row],[Matricule]],#REF!,2,FALSE))</f>
        <v/>
      </c>
      <c r="C717" s="11" t="str">
        <f>IF(ISBLANK(Tableau517[[#This Row],[Matricule]]),"",VLOOKUP(Tableau517[[#This Row],[Matricule]],#REF!,3,FALSE))</f>
        <v/>
      </c>
      <c r="D717" s="11" t="str">
        <f>CONCATENATE(Tableau517[[#This Row],[Semaine]],Tableau517[[#This Row],[Matricule]])</f>
        <v/>
      </c>
      <c r="H717" s="8"/>
      <c r="I717" s="8"/>
      <c r="J717" s="8"/>
      <c r="K717" s="8"/>
      <c r="L717" s="8"/>
      <c r="M717" s="8"/>
      <c r="N717" s="8"/>
      <c r="O717" s="14">
        <f>COUNTIF(Tableau517[[#This Row],[Lundi]:[Dimanche]],"&gt;0")</f>
        <v>0</v>
      </c>
      <c r="P717" s="14">
        <f>SUM(Tableau517[[#This Row],[Lundi]:[Dimanche]])</f>
        <v>0</v>
      </c>
      <c r="Q717" s="14">
        <f>COUNTIF(Tableau517[[#This Row],[Lundi]:[Dimanche]],"&gt;=100")*1000</f>
        <v>0</v>
      </c>
      <c r="R717" s="14">
        <f t="shared" si="22"/>
        <v>0</v>
      </c>
      <c r="S717" s="14">
        <f t="shared" si="23"/>
        <v>0</v>
      </c>
      <c r="T717" s="15" t="str">
        <f>IF(Tableau517[[#This Row],[Matricule]]&gt;1,IF(COUNTIF(Tableau517[DateMatricule],Tableau517[[#This Row],[DateMatricule]])&gt;1,"Doublon",""),"")</f>
        <v/>
      </c>
    </row>
    <row r="718" spans="1:20" x14ac:dyDescent="0.25">
      <c r="A718" s="11" t="str">
        <f>IF(Tableau517[[#This Row],[Semaine]]="","",VLOOKUP(Tableau517[[#This Row],[Semaine]],Listes!$A:$B,2,FALSE))</f>
        <v/>
      </c>
      <c r="B718" s="11" t="str">
        <f>IF(ISBLANK(Tableau517[[#This Row],[Matricule]]),"",VLOOKUP(Tableau517[[#This Row],[Matricule]],#REF!,2,FALSE))</f>
        <v/>
      </c>
      <c r="C718" s="11" t="str">
        <f>IF(ISBLANK(Tableau517[[#This Row],[Matricule]]),"",VLOOKUP(Tableau517[[#This Row],[Matricule]],#REF!,3,FALSE))</f>
        <v/>
      </c>
      <c r="D718" s="11" t="str">
        <f>CONCATENATE(Tableau517[[#This Row],[Semaine]],Tableau517[[#This Row],[Matricule]])</f>
        <v/>
      </c>
      <c r="H718" s="8"/>
      <c r="I718" s="8"/>
      <c r="J718" s="8"/>
      <c r="K718" s="8"/>
      <c r="L718" s="8"/>
      <c r="M718" s="8"/>
      <c r="N718" s="8"/>
      <c r="O718" s="14">
        <f>COUNTIF(Tableau517[[#This Row],[Lundi]:[Dimanche]],"&gt;0")</f>
        <v>0</v>
      </c>
      <c r="P718" s="14">
        <f>SUM(Tableau517[[#This Row],[Lundi]:[Dimanche]])</f>
        <v>0</v>
      </c>
      <c r="Q718" s="14">
        <f>COUNTIF(Tableau517[[#This Row],[Lundi]:[Dimanche]],"&gt;=100")*1000</f>
        <v>0</v>
      </c>
      <c r="R718" s="14">
        <f t="shared" si="22"/>
        <v>0</v>
      </c>
      <c r="S718" s="14">
        <f t="shared" si="23"/>
        <v>0</v>
      </c>
      <c r="T718" s="15" t="str">
        <f>IF(Tableau517[[#This Row],[Matricule]]&gt;1,IF(COUNTIF(Tableau517[DateMatricule],Tableau517[[#This Row],[DateMatricule]])&gt;1,"Doublon",""),"")</f>
        <v/>
      </c>
    </row>
    <row r="719" spans="1:20" x14ac:dyDescent="0.25">
      <c r="A719" s="11" t="str">
        <f>IF(Tableau517[[#This Row],[Semaine]]="","",VLOOKUP(Tableau517[[#This Row],[Semaine]],Listes!$A:$B,2,FALSE))</f>
        <v/>
      </c>
      <c r="B719" s="11" t="str">
        <f>IF(ISBLANK(Tableau517[[#This Row],[Matricule]]),"",VLOOKUP(Tableau517[[#This Row],[Matricule]],#REF!,2,FALSE))</f>
        <v/>
      </c>
      <c r="C719" s="11" t="str">
        <f>IF(ISBLANK(Tableau517[[#This Row],[Matricule]]),"",VLOOKUP(Tableau517[[#This Row],[Matricule]],#REF!,3,FALSE))</f>
        <v/>
      </c>
      <c r="D719" s="11" t="str">
        <f>CONCATENATE(Tableau517[[#This Row],[Semaine]],Tableau517[[#This Row],[Matricule]])</f>
        <v/>
      </c>
      <c r="H719" s="8"/>
      <c r="I719" s="8"/>
      <c r="J719" s="8"/>
      <c r="K719" s="8"/>
      <c r="L719" s="8"/>
      <c r="M719" s="8"/>
      <c r="N719" s="8"/>
      <c r="O719" s="14">
        <f>COUNTIF(Tableau517[[#This Row],[Lundi]:[Dimanche]],"&gt;0")</f>
        <v>0</v>
      </c>
      <c r="P719" s="14">
        <f>SUM(Tableau517[[#This Row],[Lundi]:[Dimanche]])</f>
        <v>0</v>
      </c>
      <c r="Q719" s="14">
        <f>COUNTIF(Tableau517[[#This Row],[Lundi]:[Dimanche]],"&gt;=100")*1000</f>
        <v>0</v>
      </c>
      <c r="R719" s="14">
        <f t="shared" si="22"/>
        <v>0</v>
      </c>
      <c r="S719" s="14">
        <f t="shared" si="23"/>
        <v>0</v>
      </c>
      <c r="T719" s="15" t="str">
        <f>IF(Tableau517[[#This Row],[Matricule]]&gt;1,IF(COUNTIF(Tableau517[DateMatricule],Tableau517[[#This Row],[DateMatricule]])&gt;1,"Doublon",""),"")</f>
        <v/>
      </c>
    </row>
    <row r="720" spans="1:20" x14ac:dyDescent="0.25">
      <c r="A720" s="11" t="str">
        <f>IF(Tableau517[[#This Row],[Semaine]]="","",VLOOKUP(Tableau517[[#This Row],[Semaine]],Listes!$A:$B,2,FALSE))</f>
        <v/>
      </c>
      <c r="B720" s="11" t="str">
        <f>IF(ISBLANK(Tableau517[[#This Row],[Matricule]]),"",VLOOKUP(Tableau517[[#This Row],[Matricule]],#REF!,2,FALSE))</f>
        <v/>
      </c>
      <c r="C720" s="11" t="str">
        <f>IF(ISBLANK(Tableau517[[#This Row],[Matricule]]),"",VLOOKUP(Tableau517[[#This Row],[Matricule]],#REF!,3,FALSE))</f>
        <v/>
      </c>
      <c r="D720" s="11" t="str">
        <f>CONCATENATE(Tableau517[[#This Row],[Semaine]],Tableau517[[#This Row],[Matricule]])</f>
        <v/>
      </c>
      <c r="H720" s="8"/>
      <c r="I720" s="8"/>
      <c r="J720" s="8"/>
      <c r="K720" s="8"/>
      <c r="L720" s="8"/>
      <c r="M720" s="8"/>
      <c r="N720" s="8"/>
      <c r="O720" s="14">
        <f>COUNTIF(Tableau517[[#This Row],[Lundi]:[Dimanche]],"&gt;0")</f>
        <v>0</v>
      </c>
      <c r="P720" s="14">
        <f>SUM(Tableau517[[#This Row],[Lundi]:[Dimanche]])</f>
        <v>0</v>
      </c>
      <c r="Q720" s="14">
        <f>COUNTIF(Tableau517[[#This Row],[Lundi]:[Dimanche]],"&gt;=100")*1000</f>
        <v>0</v>
      </c>
      <c r="R720" s="14">
        <f t="shared" si="22"/>
        <v>0</v>
      </c>
      <c r="S720" s="14">
        <f t="shared" si="23"/>
        <v>0</v>
      </c>
      <c r="T720" s="15" t="str">
        <f>IF(Tableau517[[#This Row],[Matricule]]&gt;1,IF(COUNTIF(Tableau517[DateMatricule],Tableau517[[#This Row],[DateMatricule]])&gt;1,"Doublon",""),"")</f>
        <v/>
      </c>
    </row>
    <row r="721" spans="1:20" x14ac:dyDescent="0.25">
      <c r="A721" s="11" t="str">
        <f>IF(Tableau517[[#This Row],[Semaine]]="","",VLOOKUP(Tableau517[[#This Row],[Semaine]],Listes!$A:$B,2,FALSE))</f>
        <v/>
      </c>
      <c r="B721" s="11" t="str">
        <f>IF(ISBLANK(Tableau517[[#This Row],[Matricule]]),"",VLOOKUP(Tableau517[[#This Row],[Matricule]],#REF!,2,FALSE))</f>
        <v/>
      </c>
      <c r="C721" s="11" t="str">
        <f>IF(ISBLANK(Tableau517[[#This Row],[Matricule]]),"",VLOOKUP(Tableau517[[#This Row],[Matricule]],#REF!,3,FALSE))</f>
        <v/>
      </c>
      <c r="D721" s="11" t="str">
        <f>CONCATENATE(Tableau517[[#This Row],[Semaine]],Tableau517[[#This Row],[Matricule]])</f>
        <v/>
      </c>
      <c r="H721" s="8"/>
      <c r="I721" s="8"/>
      <c r="J721" s="8"/>
      <c r="K721" s="8"/>
      <c r="L721" s="8"/>
      <c r="M721" s="8"/>
      <c r="N721" s="8"/>
      <c r="O721" s="14">
        <f>COUNTIF(Tableau517[[#This Row],[Lundi]:[Dimanche]],"&gt;0")</f>
        <v>0</v>
      </c>
      <c r="P721" s="14">
        <f>SUM(Tableau517[[#This Row],[Lundi]:[Dimanche]])</f>
        <v>0</v>
      </c>
      <c r="Q721" s="14">
        <f>COUNTIF(Tableau517[[#This Row],[Lundi]:[Dimanche]],"&gt;=100")*1000</f>
        <v>0</v>
      </c>
      <c r="R721" s="14">
        <f t="shared" si="22"/>
        <v>0</v>
      </c>
      <c r="S721" s="14">
        <f t="shared" si="23"/>
        <v>0</v>
      </c>
      <c r="T721" s="15" t="str">
        <f>IF(Tableau517[[#This Row],[Matricule]]&gt;1,IF(COUNTIF(Tableau517[DateMatricule],Tableau517[[#This Row],[DateMatricule]])&gt;1,"Doublon",""),"")</f>
        <v/>
      </c>
    </row>
    <row r="722" spans="1:20" x14ac:dyDescent="0.25">
      <c r="A722" s="11" t="str">
        <f>IF(Tableau517[[#This Row],[Semaine]]="","",VLOOKUP(Tableau517[[#This Row],[Semaine]],Listes!$A:$B,2,FALSE))</f>
        <v/>
      </c>
      <c r="B722" s="11" t="str">
        <f>IF(ISBLANK(Tableau517[[#This Row],[Matricule]]),"",VLOOKUP(Tableau517[[#This Row],[Matricule]],#REF!,2,FALSE))</f>
        <v/>
      </c>
      <c r="C722" s="11" t="str">
        <f>IF(ISBLANK(Tableau517[[#This Row],[Matricule]]),"",VLOOKUP(Tableau517[[#This Row],[Matricule]],#REF!,3,FALSE))</f>
        <v/>
      </c>
      <c r="D722" s="11" t="str">
        <f>CONCATENATE(Tableau517[[#This Row],[Semaine]],Tableau517[[#This Row],[Matricule]])</f>
        <v/>
      </c>
      <c r="H722" s="8"/>
      <c r="I722" s="8"/>
      <c r="J722" s="8"/>
      <c r="K722" s="8"/>
      <c r="L722" s="8"/>
      <c r="M722" s="8"/>
      <c r="N722" s="8"/>
      <c r="O722" s="14">
        <f>COUNTIF(Tableau517[[#This Row],[Lundi]:[Dimanche]],"&gt;0")</f>
        <v>0</v>
      </c>
      <c r="P722" s="14">
        <f>SUM(Tableau517[[#This Row],[Lundi]:[Dimanche]])</f>
        <v>0</v>
      </c>
      <c r="Q722" s="14">
        <f>COUNTIF(Tableau517[[#This Row],[Lundi]:[Dimanche]],"&gt;=100")*1000</f>
        <v>0</v>
      </c>
      <c r="R722" s="14">
        <f t="shared" si="22"/>
        <v>0</v>
      </c>
      <c r="S722" s="14">
        <f t="shared" si="23"/>
        <v>0</v>
      </c>
      <c r="T722" s="15" t="str">
        <f>IF(Tableau517[[#This Row],[Matricule]]&gt;1,IF(COUNTIF(Tableau517[DateMatricule],Tableau517[[#This Row],[DateMatricule]])&gt;1,"Doublon",""),"")</f>
        <v/>
      </c>
    </row>
    <row r="723" spans="1:20" x14ac:dyDescent="0.25">
      <c r="A723" s="11" t="str">
        <f>IF(Tableau517[[#This Row],[Semaine]]="","",VLOOKUP(Tableau517[[#This Row],[Semaine]],Listes!$A:$B,2,FALSE))</f>
        <v/>
      </c>
      <c r="B723" s="11" t="str">
        <f>IF(ISBLANK(Tableau517[[#This Row],[Matricule]]),"",VLOOKUP(Tableau517[[#This Row],[Matricule]],#REF!,2,FALSE))</f>
        <v/>
      </c>
      <c r="C723" s="11" t="str">
        <f>IF(ISBLANK(Tableau517[[#This Row],[Matricule]]),"",VLOOKUP(Tableau517[[#This Row],[Matricule]],#REF!,3,FALSE))</f>
        <v/>
      </c>
      <c r="D723" s="11" t="str">
        <f>CONCATENATE(Tableau517[[#This Row],[Semaine]],Tableau517[[#This Row],[Matricule]])</f>
        <v/>
      </c>
      <c r="H723" s="8"/>
      <c r="I723" s="8"/>
      <c r="J723" s="8"/>
      <c r="K723" s="8"/>
      <c r="L723" s="8"/>
      <c r="M723" s="8"/>
      <c r="N723" s="8"/>
      <c r="O723" s="14">
        <f>COUNTIF(Tableau517[[#This Row],[Lundi]:[Dimanche]],"&gt;0")</f>
        <v>0</v>
      </c>
      <c r="P723" s="14">
        <f>SUM(Tableau517[[#This Row],[Lundi]:[Dimanche]])</f>
        <v>0</v>
      </c>
      <c r="Q723" s="14">
        <f>COUNTIF(Tableau517[[#This Row],[Lundi]:[Dimanche]],"&gt;=100")*1000</f>
        <v>0</v>
      </c>
      <c r="R723" s="14">
        <f t="shared" si="22"/>
        <v>0</v>
      </c>
      <c r="S723" s="14">
        <f t="shared" si="23"/>
        <v>0</v>
      </c>
      <c r="T723" s="15" t="str">
        <f>IF(Tableau517[[#This Row],[Matricule]]&gt;1,IF(COUNTIF(Tableau517[DateMatricule],Tableau517[[#This Row],[DateMatricule]])&gt;1,"Doublon",""),"")</f>
        <v/>
      </c>
    </row>
    <row r="724" spans="1:20" x14ac:dyDescent="0.25">
      <c r="A724" s="11" t="str">
        <f>IF(Tableau517[[#This Row],[Semaine]]="","",VLOOKUP(Tableau517[[#This Row],[Semaine]],Listes!$A:$B,2,FALSE))</f>
        <v/>
      </c>
      <c r="B724" s="11" t="str">
        <f>IF(ISBLANK(Tableau517[[#This Row],[Matricule]]),"",VLOOKUP(Tableau517[[#This Row],[Matricule]],#REF!,2,FALSE))</f>
        <v/>
      </c>
      <c r="C724" s="11" t="str">
        <f>IF(ISBLANK(Tableau517[[#This Row],[Matricule]]),"",VLOOKUP(Tableau517[[#This Row],[Matricule]],#REF!,3,FALSE))</f>
        <v/>
      </c>
      <c r="D724" s="11" t="str">
        <f>CONCATENATE(Tableau517[[#This Row],[Semaine]],Tableau517[[#This Row],[Matricule]])</f>
        <v/>
      </c>
      <c r="H724" s="8"/>
      <c r="I724" s="8"/>
      <c r="J724" s="8"/>
      <c r="K724" s="8"/>
      <c r="L724" s="8"/>
      <c r="M724" s="8"/>
      <c r="N724" s="8"/>
      <c r="O724" s="14">
        <f>COUNTIF(Tableau517[[#This Row],[Lundi]:[Dimanche]],"&gt;0")</f>
        <v>0</v>
      </c>
      <c r="P724" s="14">
        <f>SUM(Tableau517[[#This Row],[Lundi]:[Dimanche]])</f>
        <v>0</v>
      </c>
      <c r="Q724" s="14">
        <f>COUNTIF(Tableau517[[#This Row],[Lundi]:[Dimanche]],"&gt;=100")*1000</f>
        <v>0</v>
      </c>
      <c r="R724" s="14">
        <f t="shared" si="22"/>
        <v>0</v>
      </c>
      <c r="S724" s="14">
        <f t="shared" si="23"/>
        <v>0</v>
      </c>
      <c r="T724" s="15" t="str">
        <f>IF(Tableau517[[#This Row],[Matricule]]&gt;1,IF(COUNTIF(Tableau517[DateMatricule],Tableau517[[#This Row],[DateMatricule]])&gt;1,"Doublon",""),"")</f>
        <v/>
      </c>
    </row>
    <row r="725" spans="1:20" x14ac:dyDescent="0.25">
      <c r="A725" s="11" t="str">
        <f>IF(Tableau517[[#This Row],[Semaine]]="","",VLOOKUP(Tableau517[[#This Row],[Semaine]],Listes!$A:$B,2,FALSE))</f>
        <v/>
      </c>
      <c r="B725" s="11" t="str">
        <f>IF(ISBLANK(Tableau517[[#This Row],[Matricule]]),"",VLOOKUP(Tableau517[[#This Row],[Matricule]],#REF!,2,FALSE))</f>
        <v/>
      </c>
      <c r="C725" s="11" t="str">
        <f>IF(ISBLANK(Tableau517[[#This Row],[Matricule]]),"",VLOOKUP(Tableau517[[#This Row],[Matricule]],#REF!,3,FALSE))</f>
        <v/>
      </c>
      <c r="D725" s="11" t="str">
        <f>CONCATENATE(Tableau517[[#This Row],[Semaine]],Tableau517[[#This Row],[Matricule]])</f>
        <v/>
      </c>
      <c r="H725" s="8"/>
      <c r="I725" s="8"/>
      <c r="J725" s="8"/>
      <c r="K725" s="8"/>
      <c r="L725" s="8"/>
      <c r="M725" s="8"/>
      <c r="N725" s="8"/>
      <c r="O725" s="14">
        <f>COUNTIF(Tableau517[[#This Row],[Lundi]:[Dimanche]],"&gt;0")</f>
        <v>0</v>
      </c>
      <c r="P725" s="14">
        <f>SUM(Tableau517[[#This Row],[Lundi]:[Dimanche]])</f>
        <v>0</v>
      </c>
      <c r="Q725" s="14">
        <f>COUNTIF(Tableau517[[#This Row],[Lundi]:[Dimanche]],"&gt;=100")*1000</f>
        <v>0</v>
      </c>
      <c r="R725" s="14">
        <f t="shared" si="22"/>
        <v>0</v>
      </c>
      <c r="S725" s="14">
        <f t="shared" si="23"/>
        <v>0</v>
      </c>
      <c r="T725" s="15" t="str">
        <f>IF(Tableau517[[#This Row],[Matricule]]&gt;1,IF(COUNTIF(Tableau517[DateMatricule],Tableau517[[#This Row],[DateMatricule]])&gt;1,"Doublon",""),"")</f>
        <v/>
      </c>
    </row>
    <row r="726" spans="1:20" x14ac:dyDescent="0.25">
      <c r="A726" s="11" t="str">
        <f>IF(Tableau517[[#This Row],[Semaine]]="","",VLOOKUP(Tableau517[[#This Row],[Semaine]],Listes!$A:$B,2,FALSE))</f>
        <v/>
      </c>
      <c r="B726" s="11" t="str">
        <f>IF(ISBLANK(Tableau517[[#This Row],[Matricule]]),"",VLOOKUP(Tableau517[[#This Row],[Matricule]],#REF!,2,FALSE))</f>
        <v/>
      </c>
      <c r="C726" s="11" t="str">
        <f>IF(ISBLANK(Tableau517[[#This Row],[Matricule]]),"",VLOOKUP(Tableau517[[#This Row],[Matricule]],#REF!,3,FALSE))</f>
        <v/>
      </c>
      <c r="D726" s="11" t="str">
        <f>CONCATENATE(Tableau517[[#This Row],[Semaine]],Tableau517[[#This Row],[Matricule]])</f>
        <v/>
      </c>
      <c r="H726" s="8"/>
      <c r="I726" s="8"/>
      <c r="J726" s="8"/>
      <c r="K726" s="8"/>
      <c r="L726" s="8"/>
      <c r="M726" s="8"/>
      <c r="N726" s="8"/>
      <c r="O726" s="14">
        <f>COUNTIF(Tableau517[[#This Row],[Lundi]:[Dimanche]],"&gt;0")</f>
        <v>0</v>
      </c>
      <c r="P726" s="14">
        <f>SUM(Tableau517[[#This Row],[Lundi]:[Dimanche]])</f>
        <v>0</v>
      </c>
      <c r="Q726" s="14">
        <f>COUNTIF(Tableau517[[#This Row],[Lundi]:[Dimanche]],"&gt;=100")*1000</f>
        <v>0</v>
      </c>
      <c r="R726" s="14">
        <f t="shared" si="22"/>
        <v>0</v>
      </c>
      <c r="S726" s="14">
        <f t="shared" si="23"/>
        <v>0</v>
      </c>
      <c r="T726" s="15" t="str">
        <f>IF(Tableau517[[#This Row],[Matricule]]&gt;1,IF(COUNTIF(Tableau517[DateMatricule],Tableau517[[#This Row],[DateMatricule]])&gt;1,"Doublon",""),"")</f>
        <v/>
      </c>
    </row>
    <row r="727" spans="1:20" x14ac:dyDescent="0.25">
      <c r="A727" s="11" t="str">
        <f>IF(Tableau517[[#This Row],[Semaine]]="","",VLOOKUP(Tableau517[[#This Row],[Semaine]],Listes!$A:$B,2,FALSE))</f>
        <v/>
      </c>
      <c r="B727" s="11" t="str">
        <f>IF(ISBLANK(Tableau517[[#This Row],[Matricule]]),"",VLOOKUP(Tableau517[[#This Row],[Matricule]],#REF!,2,FALSE))</f>
        <v/>
      </c>
      <c r="C727" s="11" t="str">
        <f>IF(ISBLANK(Tableau517[[#This Row],[Matricule]]),"",VLOOKUP(Tableau517[[#This Row],[Matricule]],#REF!,3,FALSE))</f>
        <v/>
      </c>
      <c r="D727" s="11" t="str">
        <f>CONCATENATE(Tableau517[[#This Row],[Semaine]],Tableau517[[#This Row],[Matricule]])</f>
        <v/>
      </c>
      <c r="H727" s="8"/>
      <c r="I727" s="8"/>
      <c r="J727" s="8"/>
      <c r="K727" s="8"/>
      <c r="L727" s="8"/>
      <c r="M727" s="8"/>
      <c r="N727" s="8"/>
      <c r="O727" s="14">
        <f>COUNTIF(Tableau517[[#This Row],[Lundi]:[Dimanche]],"&gt;0")</f>
        <v>0</v>
      </c>
      <c r="P727" s="14">
        <f>SUM(Tableau517[[#This Row],[Lundi]:[Dimanche]])</f>
        <v>0</v>
      </c>
      <c r="Q727" s="14">
        <f>COUNTIF(Tableau517[[#This Row],[Lundi]:[Dimanche]],"&gt;=100")*1000</f>
        <v>0</v>
      </c>
      <c r="R727" s="14">
        <f t="shared" si="22"/>
        <v>0</v>
      </c>
      <c r="S727" s="14">
        <f t="shared" si="23"/>
        <v>0</v>
      </c>
      <c r="T727" s="15" t="str">
        <f>IF(Tableau517[[#This Row],[Matricule]]&gt;1,IF(COUNTIF(Tableau517[DateMatricule],Tableau517[[#This Row],[DateMatricule]])&gt;1,"Doublon",""),"")</f>
        <v/>
      </c>
    </row>
    <row r="728" spans="1:20" x14ac:dyDescent="0.25">
      <c r="A728" s="11" t="str">
        <f>IF(Tableau517[[#This Row],[Semaine]]="","",VLOOKUP(Tableau517[[#This Row],[Semaine]],Listes!$A:$B,2,FALSE))</f>
        <v/>
      </c>
      <c r="B728" s="11" t="str">
        <f>IF(ISBLANK(Tableau517[[#This Row],[Matricule]]),"",VLOOKUP(Tableau517[[#This Row],[Matricule]],#REF!,2,FALSE))</f>
        <v/>
      </c>
      <c r="C728" s="11" t="str">
        <f>IF(ISBLANK(Tableau517[[#This Row],[Matricule]]),"",VLOOKUP(Tableau517[[#This Row],[Matricule]],#REF!,3,FALSE))</f>
        <v/>
      </c>
      <c r="D728" s="11" t="str">
        <f>CONCATENATE(Tableau517[[#This Row],[Semaine]],Tableau517[[#This Row],[Matricule]])</f>
        <v/>
      </c>
      <c r="H728" s="8"/>
      <c r="I728" s="8"/>
      <c r="J728" s="8"/>
      <c r="K728" s="8"/>
      <c r="L728" s="8"/>
      <c r="M728" s="8"/>
      <c r="N728" s="8"/>
      <c r="O728" s="14">
        <f>COUNTIF(Tableau517[[#This Row],[Lundi]:[Dimanche]],"&gt;0")</f>
        <v>0</v>
      </c>
      <c r="P728" s="14">
        <f>SUM(Tableau517[[#This Row],[Lundi]:[Dimanche]])</f>
        <v>0</v>
      </c>
      <c r="Q728" s="14">
        <f>COUNTIF(Tableau517[[#This Row],[Lundi]:[Dimanche]],"&gt;=100")*1000</f>
        <v>0</v>
      </c>
      <c r="R728" s="14">
        <f t="shared" si="22"/>
        <v>0</v>
      </c>
      <c r="S728" s="14">
        <f t="shared" si="23"/>
        <v>0</v>
      </c>
      <c r="T728" s="15" t="str">
        <f>IF(Tableau517[[#This Row],[Matricule]]&gt;1,IF(COUNTIF(Tableau517[DateMatricule],Tableau517[[#This Row],[DateMatricule]])&gt;1,"Doublon",""),"")</f>
        <v/>
      </c>
    </row>
    <row r="729" spans="1:20" x14ac:dyDescent="0.25">
      <c r="A729" s="11" t="str">
        <f>IF(Tableau517[[#This Row],[Semaine]]="","",VLOOKUP(Tableau517[[#This Row],[Semaine]],Listes!$A:$B,2,FALSE))</f>
        <v/>
      </c>
      <c r="B729" s="11" t="str">
        <f>IF(ISBLANK(Tableau517[[#This Row],[Matricule]]),"",VLOOKUP(Tableau517[[#This Row],[Matricule]],#REF!,2,FALSE))</f>
        <v/>
      </c>
      <c r="C729" s="11" t="str">
        <f>IF(ISBLANK(Tableau517[[#This Row],[Matricule]]),"",VLOOKUP(Tableau517[[#This Row],[Matricule]],#REF!,3,FALSE))</f>
        <v/>
      </c>
      <c r="D729" s="11" t="str">
        <f>CONCATENATE(Tableau517[[#This Row],[Semaine]],Tableau517[[#This Row],[Matricule]])</f>
        <v/>
      </c>
      <c r="H729" s="8"/>
      <c r="I729" s="8"/>
      <c r="J729" s="8"/>
      <c r="K729" s="8"/>
      <c r="L729" s="8"/>
      <c r="M729" s="8"/>
      <c r="N729" s="8"/>
      <c r="O729" s="14">
        <f>COUNTIF(Tableau517[[#This Row],[Lundi]:[Dimanche]],"&gt;0")</f>
        <v>0</v>
      </c>
      <c r="P729" s="14">
        <f>SUM(Tableau517[[#This Row],[Lundi]:[Dimanche]])</f>
        <v>0</v>
      </c>
      <c r="Q729" s="14">
        <f>COUNTIF(Tableau517[[#This Row],[Lundi]:[Dimanche]],"&gt;=100")*1000</f>
        <v>0</v>
      </c>
      <c r="R729" s="14">
        <f t="shared" si="22"/>
        <v>0</v>
      </c>
      <c r="S729" s="14">
        <f t="shared" si="23"/>
        <v>0</v>
      </c>
      <c r="T729" s="15" t="str">
        <f>IF(Tableau517[[#This Row],[Matricule]]&gt;1,IF(COUNTIF(Tableau517[DateMatricule],Tableau517[[#This Row],[DateMatricule]])&gt;1,"Doublon",""),"")</f>
        <v/>
      </c>
    </row>
    <row r="730" spans="1:20" x14ac:dyDescent="0.25">
      <c r="A730" s="11" t="str">
        <f>IF(Tableau517[[#This Row],[Semaine]]="","",VLOOKUP(Tableau517[[#This Row],[Semaine]],Listes!$A:$B,2,FALSE))</f>
        <v/>
      </c>
      <c r="B730" s="11" t="str">
        <f>IF(ISBLANK(Tableau517[[#This Row],[Matricule]]),"",VLOOKUP(Tableau517[[#This Row],[Matricule]],#REF!,2,FALSE))</f>
        <v/>
      </c>
      <c r="C730" s="11" t="str">
        <f>IF(ISBLANK(Tableau517[[#This Row],[Matricule]]),"",VLOOKUP(Tableau517[[#This Row],[Matricule]],#REF!,3,FALSE))</f>
        <v/>
      </c>
      <c r="D730" s="11" t="str">
        <f>CONCATENATE(Tableau517[[#This Row],[Semaine]],Tableau517[[#This Row],[Matricule]])</f>
        <v/>
      </c>
      <c r="H730" s="8"/>
      <c r="I730" s="8"/>
      <c r="J730" s="8"/>
      <c r="K730" s="8"/>
      <c r="L730" s="8"/>
      <c r="M730" s="8"/>
      <c r="N730" s="8"/>
      <c r="O730" s="14">
        <f>COUNTIF(Tableau517[[#This Row],[Lundi]:[Dimanche]],"&gt;0")</f>
        <v>0</v>
      </c>
      <c r="P730" s="14">
        <f>SUM(Tableau517[[#This Row],[Lundi]:[Dimanche]])</f>
        <v>0</v>
      </c>
      <c r="Q730" s="14">
        <f>COUNTIF(Tableau517[[#This Row],[Lundi]:[Dimanche]],"&gt;=100")*1000</f>
        <v>0</v>
      </c>
      <c r="R730" s="14">
        <f t="shared" si="22"/>
        <v>0</v>
      </c>
      <c r="S730" s="14">
        <f t="shared" si="23"/>
        <v>0</v>
      </c>
      <c r="T730" s="15" t="str">
        <f>IF(Tableau517[[#This Row],[Matricule]]&gt;1,IF(COUNTIF(Tableau517[DateMatricule],Tableau517[[#This Row],[DateMatricule]])&gt;1,"Doublon",""),"")</f>
        <v/>
      </c>
    </row>
    <row r="731" spans="1:20" x14ac:dyDescent="0.25">
      <c r="A731" s="11" t="str">
        <f>IF(Tableau517[[#This Row],[Semaine]]="","",VLOOKUP(Tableau517[[#This Row],[Semaine]],Listes!$A:$B,2,FALSE))</f>
        <v/>
      </c>
      <c r="B731" s="11" t="str">
        <f>IF(ISBLANK(Tableau517[[#This Row],[Matricule]]),"",VLOOKUP(Tableau517[[#This Row],[Matricule]],#REF!,2,FALSE))</f>
        <v/>
      </c>
      <c r="C731" s="11" t="str">
        <f>IF(ISBLANK(Tableau517[[#This Row],[Matricule]]),"",VLOOKUP(Tableau517[[#This Row],[Matricule]],#REF!,3,FALSE))</f>
        <v/>
      </c>
      <c r="D731" s="11" t="str">
        <f>CONCATENATE(Tableau517[[#This Row],[Semaine]],Tableau517[[#This Row],[Matricule]])</f>
        <v/>
      </c>
      <c r="H731" s="8"/>
      <c r="I731" s="8"/>
      <c r="J731" s="8"/>
      <c r="K731" s="8"/>
      <c r="L731" s="8"/>
      <c r="M731" s="8"/>
      <c r="N731" s="8"/>
      <c r="O731" s="14">
        <f>COUNTIF(Tableau517[[#This Row],[Lundi]:[Dimanche]],"&gt;0")</f>
        <v>0</v>
      </c>
      <c r="P731" s="14">
        <f>SUM(Tableau517[[#This Row],[Lundi]:[Dimanche]])</f>
        <v>0</v>
      </c>
      <c r="Q731" s="14">
        <f>COUNTIF(Tableau517[[#This Row],[Lundi]:[Dimanche]],"&gt;=100")*1000</f>
        <v>0</v>
      </c>
      <c r="R731" s="14">
        <f t="shared" si="22"/>
        <v>0</v>
      </c>
      <c r="S731" s="14">
        <f t="shared" si="23"/>
        <v>0</v>
      </c>
      <c r="T731" s="15" t="str">
        <f>IF(Tableau517[[#This Row],[Matricule]]&gt;1,IF(COUNTIF(Tableau517[DateMatricule],Tableau517[[#This Row],[DateMatricule]])&gt;1,"Doublon",""),"")</f>
        <v/>
      </c>
    </row>
    <row r="732" spans="1:20" x14ac:dyDescent="0.25">
      <c r="A732" s="11" t="str">
        <f>IF(Tableau517[[#This Row],[Semaine]]="","",VLOOKUP(Tableau517[[#This Row],[Semaine]],Listes!$A:$B,2,FALSE))</f>
        <v/>
      </c>
      <c r="B732" s="11" t="str">
        <f>IF(ISBLANK(Tableau517[[#This Row],[Matricule]]),"",VLOOKUP(Tableau517[[#This Row],[Matricule]],#REF!,2,FALSE))</f>
        <v/>
      </c>
      <c r="C732" s="11" t="str">
        <f>IF(ISBLANK(Tableau517[[#This Row],[Matricule]]),"",VLOOKUP(Tableau517[[#This Row],[Matricule]],#REF!,3,FALSE))</f>
        <v/>
      </c>
      <c r="D732" s="11" t="str">
        <f>CONCATENATE(Tableau517[[#This Row],[Semaine]],Tableau517[[#This Row],[Matricule]])</f>
        <v/>
      </c>
      <c r="H732" s="8"/>
      <c r="I732" s="8"/>
      <c r="J732" s="8"/>
      <c r="K732" s="8"/>
      <c r="L732" s="8"/>
      <c r="M732" s="8"/>
      <c r="N732" s="8"/>
      <c r="O732" s="14">
        <f>COUNTIF(Tableau517[[#This Row],[Lundi]:[Dimanche]],"&gt;0")</f>
        <v>0</v>
      </c>
      <c r="P732" s="14">
        <f>SUM(Tableau517[[#This Row],[Lundi]:[Dimanche]])</f>
        <v>0</v>
      </c>
      <c r="Q732" s="14">
        <f>COUNTIF(Tableau517[[#This Row],[Lundi]:[Dimanche]],"&gt;=100")*1000</f>
        <v>0</v>
      </c>
      <c r="R732" s="14">
        <f t="shared" si="22"/>
        <v>0</v>
      </c>
      <c r="S732" s="14">
        <f t="shared" si="23"/>
        <v>0</v>
      </c>
      <c r="T732" s="15" t="str">
        <f>IF(Tableau517[[#This Row],[Matricule]]&gt;1,IF(COUNTIF(Tableau517[DateMatricule],Tableau517[[#This Row],[DateMatricule]])&gt;1,"Doublon",""),"")</f>
        <v/>
      </c>
    </row>
    <row r="733" spans="1:20" x14ac:dyDescent="0.25">
      <c r="A733" s="11" t="str">
        <f>IF(Tableau517[[#This Row],[Semaine]]="","",VLOOKUP(Tableau517[[#This Row],[Semaine]],Listes!$A:$B,2,FALSE))</f>
        <v/>
      </c>
      <c r="B733" s="11" t="str">
        <f>IF(ISBLANK(Tableau517[[#This Row],[Matricule]]),"",VLOOKUP(Tableau517[[#This Row],[Matricule]],#REF!,2,FALSE))</f>
        <v/>
      </c>
      <c r="C733" s="11" t="str">
        <f>IF(ISBLANK(Tableau517[[#This Row],[Matricule]]),"",VLOOKUP(Tableau517[[#This Row],[Matricule]],#REF!,3,FALSE))</f>
        <v/>
      </c>
      <c r="D733" s="11" t="str">
        <f>CONCATENATE(Tableau517[[#This Row],[Semaine]],Tableau517[[#This Row],[Matricule]])</f>
        <v/>
      </c>
      <c r="H733" s="8"/>
      <c r="I733" s="8"/>
      <c r="J733" s="8"/>
      <c r="K733" s="8"/>
      <c r="L733" s="8"/>
      <c r="M733" s="8"/>
      <c r="N733" s="8"/>
      <c r="O733" s="14">
        <f>COUNTIF(Tableau517[[#This Row],[Lundi]:[Dimanche]],"&gt;0")</f>
        <v>0</v>
      </c>
      <c r="P733" s="14">
        <f>SUM(Tableau517[[#This Row],[Lundi]:[Dimanche]])</f>
        <v>0</v>
      </c>
      <c r="Q733" s="14">
        <f>COUNTIF(Tableau517[[#This Row],[Lundi]:[Dimanche]],"&gt;=100")*1000</f>
        <v>0</v>
      </c>
      <c r="R733" s="14">
        <f t="shared" si="22"/>
        <v>0</v>
      </c>
      <c r="S733" s="14">
        <f t="shared" si="23"/>
        <v>0</v>
      </c>
      <c r="T733" s="15" t="str">
        <f>IF(Tableau517[[#This Row],[Matricule]]&gt;1,IF(COUNTIF(Tableau517[DateMatricule],Tableau517[[#This Row],[DateMatricule]])&gt;1,"Doublon",""),"")</f>
        <v/>
      </c>
    </row>
    <row r="734" spans="1:20" x14ac:dyDescent="0.25">
      <c r="A734" s="11" t="str">
        <f>IF(Tableau517[[#This Row],[Semaine]]="","",VLOOKUP(Tableau517[[#This Row],[Semaine]],Listes!$A:$B,2,FALSE))</f>
        <v/>
      </c>
      <c r="B734" s="11" t="str">
        <f>IF(ISBLANK(Tableau517[[#This Row],[Matricule]]),"",VLOOKUP(Tableau517[[#This Row],[Matricule]],#REF!,2,FALSE))</f>
        <v/>
      </c>
      <c r="C734" s="11" t="str">
        <f>IF(ISBLANK(Tableau517[[#This Row],[Matricule]]),"",VLOOKUP(Tableau517[[#This Row],[Matricule]],#REF!,3,FALSE))</f>
        <v/>
      </c>
      <c r="D734" s="11" t="str">
        <f>CONCATENATE(Tableau517[[#This Row],[Semaine]],Tableau517[[#This Row],[Matricule]])</f>
        <v/>
      </c>
      <c r="H734" s="8"/>
      <c r="I734" s="8"/>
      <c r="J734" s="8"/>
      <c r="K734" s="8"/>
      <c r="L734" s="8"/>
      <c r="M734" s="8"/>
      <c r="N734" s="8"/>
      <c r="O734" s="14">
        <f>COUNTIF(Tableau517[[#This Row],[Lundi]:[Dimanche]],"&gt;0")</f>
        <v>0</v>
      </c>
      <c r="P734" s="14">
        <f>SUM(Tableau517[[#This Row],[Lundi]:[Dimanche]])</f>
        <v>0</v>
      </c>
      <c r="Q734" s="14">
        <f>COUNTIF(Tableau517[[#This Row],[Lundi]:[Dimanche]],"&gt;=100")*1000</f>
        <v>0</v>
      </c>
      <c r="R734" s="14">
        <f t="shared" si="22"/>
        <v>0</v>
      </c>
      <c r="S734" s="14">
        <f t="shared" si="23"/>
        <v>0</v>
      </c>
      <c r="T734" s="15" t="str">
        <f>IF(Tableau517[[#This Row],[Matricule]]&gt;1,IF(COUNTIF(Tableau517[DateMatricule],Tableau517[[#This Row],[DateMatricule]])&gt;1,"Doublon",""),"")</f>
        <v/>
      </c>
    </row>
    <row r="735" spans="1:20" x14ac:dyDescent="0.25">
      <c r="A735" s="11" t="str">
        <f>IF(Tableau517[[#This Row],[Semaine]]="","",VLOOKUP(Tableau517[[#This Row],[Semaine]],Listes!$A:$B,2,FALSE))</f>
        <v/>
      </c>
      <c r="B735" s="11" t="str">
        <f>IF(ISBLANK(Tableau517[[#This Row],[Matricule]]),"",VLOOKUP(Tableau517[[#This Row],[Matricule]],#REF!,2,FALSE))</f>
        <v/>
      </c>
      <c r="C735" s="11" t="str">
        <f>IF(ISBLANK(Tableau517[[#This Row],[Matricule]]),"",VLOOKUP(Tableau517[[#This Row],[Matricule]],#REF!,3,FALSE))</f>
        <v/>
      </c>
      <c r="D735" s="11" t="str">
        <f>CONCATENATE(Tableau517[[#This Row],[Semaine]],Tableau517[[#This Row],[Matricule]])</f>
        <v/>
      </c>
      <c r="H735" s="8"/>
      <c r="I735" s="8"/>
      <c r="J735" s="8"/>
      <c r="K735" s="8"/>
      <c r="L735" s="8"/>
      <c r="M735" s="8"/>
      <c r="N735" s="8"/>
      <c r="O735" s="14">
        <f>COUNTIF(Tableau517[[#This Row],[Lundi]:[Dimanche]],"&gt;0")</f>
        <v>0</v>
      </c>
      <c r="P735" s="14">
        <f>SUM(Tableau517[[#This Row],[Lundi]:[Dimanche]])</f>
        <v>0</v>
      </c>
      <c r="Q735" s="14">
        <f>COUNTIF(Tableau517[[#This Row],[Lundi]:[Dimanche]],"&gt;=100")*1000</f>
        <v>0</v>
      </c>
      <c r="R735" s="14">
        <f t="shared" si="22"/>
        <v>0</v>
      </c>
      <c r="S735" s="14">
        <f t="shared" si="23"/>
        <v>0</v>
      </c>
      <c r="T735" s="15" t="str">
        <f>IF(Tableau517[[#This Row],[Matricule]]&gt;1,IF(COUNTIF(Tableau517[DateMatricule],Tableau517[[#This Row],[DateMatricule]])&gt;1,"Doublon",""),"")</f>
        <v/>
      </c>
    </row>
    <row r="736" spans="1:20" x14ac:dyDescent="0.25">
      <c r="A736" s="11" t="str">
        <f>IF(Tableau517[[#This Row],[Semaine]]="","",VLOOKUP(Tableau517[[#This Row],[Semaine]],Listes!$A:$B,2,FALSE))</f>
        <v/>
      </c>
      <c r="B736" s="11" t="str">
        <f>IF(ISBLANK(Tableau517[[#This Row],[Matricule]]),"",VLOOKUP(Tableau517[[#This Row],[Matricule]],#REF!,2,FALSE))</f>
        <v/>
      </c>
      <c r="C736" s="11" t="str">
        <f>IF(ISBLANK(Tableau517[[#This Row],[Matricule]]),"",VLOOKUP(Tableau517[[#This Row],[Matricule]],#REF!,3,FALSE))</f>
        <v/>
      </c>
      <c r="D736" s="11" t="str">
        <f>CONCATENATE(Tableau517[[#This Row],[Semaine]],Tableau517[[#This Row],[Matricule]])</f>
        <v/>
      </c>
      <c r="H736" s="8"/>
      <c r="I736" s="8"/>
      <c r="J736" s="8"/>
      <c r="K736" s="8"/>
      <c r="L736" s="8"/>
      <c r="M736" s="8"/>
      <c r="N736" s="8"/>
      <c r="O736" s="14">
        <f>COUNTIF(Tableau517[[#This Row],[Lundi]:[Dimanche]],"&gt;0")</f>
        <v>0</v>
      </c>
      <c r="P736" s="14">
        <f>SUM(Tableau517[[#This Row],[Lundi]:[Dimanche]])</f>
        <v>0</v>
      </c>
      <c r="Q736" s="14">
        <f>COUNTIF(Tableau517[[#This Row],[Lundi]:[Dimanche]],"&gt;=100")*1000</f>
        <v>0</v>
      </c>
      <c r="R736" s="14">
        <f t="shared" si="22"/>
        <v>0</v>
      </c>
      <c r="S736" s="14">
        <f t="shared" si="23"/>
        <v>0</v>
      </c>
      <c r="T736" s="15" t="str">
        <f>IF(Tableau517[[#This Row],[Matricule]]&gt;1,IF(COUNTIF(Tableau517[DateMatricule],Tableau517[[#This Row],[DateMatricule]])&gt;1,"Doublon",""),"")</f>
        <v/>
      </c>
    </row>
    <row r="737" spans="1:20" x14ac:dyDescent="0.25">
      <c r="A737" s="11" t="str">
        <f>IF(Tableau517[[#This Row],[Semaine]]="","",VLOOKUP(Tableau517[[#This Row],[Semaine]],Listes!$A:$B,2,FALSE))</f>
        <v/>
      </c>
      <c r="B737" s="11" t="str">
        <f>IF(ISBLANK(Tableau517[[#This Row],[Matricule]]),"",VLOOKUP(Tableau517[[#This Row],[Matricule]],#REF!,2,FALSE))</f>
        <v/>
      </c>
      <c r="C737" s="11" t="str">
        <f>IF(ISBLANK(Tableau517[[#This Row],[Matricule]]),"",VLOOKUP(Tableau517[[#This Row],[Matricule]],#REF!,3,FALSE))</f>
        <v/>
      </c>
      <c r="D737" s="11" t="str">
        <f>CONCATENATE(Tableau517[[#This Row],[Semaine]],Tableau517[[#This Row],[Matricule]])</f>
        <v/>
      </c>
      <c r="H737" s="8"/>
      <c r="I737" s="8"/>
      <c r="J737" s="8"/>
      <c r="K737" s="8"/>
      <c r="L737" s="8"/>
      <c r="M737" s="8"/>
      <c r="N737" s="8"/>
      <c r="O737" s="14">
        <f>COUNTIF(Tableau517[[#This Row],[Lundi]:[Dimanche]],"&gt;0")</f>
        <v>0</v>
      </c>
      <c r="P737" s="14">
        <f>SUM(Tableau517[[#This Row],[Lundi]:[Dimanche]])</f>
        <v>0</v>
      </c>
      <c r="Q737" s="14">
        <f>COUNTIF(Tableau517[[#This Row],[Lundi]:[Dimanche]],"&gt;=100")*1000</f>
        <v>0</v>
      </c>
      <c r="R737" s="14">
        <f t="shared" si="22"/>
        <v>0</v>
      </c>
      <c r="S737" s="14">
        <f t="shared" si="23"/>
        <v>0</v>
      </c>
      <c r="T737" s="15" t="str">
        <f>IF(Tableau517[[#This Row],[Matricule]]&gt;1,IF(COUNTIF(Tableau517[DateMatricule],Tableau517[[#This Row],[DateMatricule]])&gt;1,"Doublon",""),"")</f>
        <v/>
      </c>
    </row>
    <row r="738" spans="1:20" x14ac:dyDescent="0.25">
      <c r="A738" s="11" t="str">
        <f>IF(Tableau517[[#This Row],[Semaine]]="","",VLOOKUP(Tableau517[[#This Row],[Semaine]],Listes!$A:$B,2,FALSE))</f>
        <v/>
      </c>
      <c r="B738" s="11" t="str">
        <f>IF(ISBLANK(Tableau517[[#This Row],[Matricule]]),"",VLOOKUP(Tableau517[[#This Row],[Matricule]],#REF!,2,FALSE))</f>
        <v/>
      </c>
      <c r="C738" s="11" t="str">
        <f>IF(ISBLANK(Tableau517[[#This Row],[Matricule]]),"",VLOOKUP(Tableau517[[#This Row],[Matricule]],#REF!,3,FALSE))</f>
        <v/>
      </c>
      <c r="D738" s="11" t="str">
        <f>CONCATENATE(Tableau517[[#This Row],[Semaine]],Tableau517[[#This Row],[Matricule]])</f>
        <v/>
      </c>
      <c r="H738" s="8"/>
      <c r="I738" s="8"/>
      <c r="J738" s="8"/>
      <c r="K738" s="8"/>
      <c r="L738" s="8"/>
      <c r="M738" s="8"/>
      <c r="N738" s="8"/>
      <c r="O738" s="14">
        <f>COUNTIF(Tableau517[[#This Row],[Lundi]:[Dimanche]],"&gt;0")</f>
        <v>0</v>
      </c>
      <c r="P738" s="14">
        <f>SUM(Tableau517[[#This Row],[Lundi]:[Dimanche]])</f>
        <v>0</v>
      </c>
      <c r="Q738" s="14">
        <f>COUNTIF(Tableau517[[#This Row],[Lundi]:[Dimanche]],"&gt;=100")*1000</f>
        <v>0</v>
      </c>
      <c r="R738" s="14">
        <f t="shared" si="22"/>
        <v>0</v>
      </c>
      <c r="S738" s="14">
        <f t="shared" si="23"/>
        <v>0</v>
      </c>
      <c r="T738" s="15" t="str">
        <f>IF(Tableau517[[#This Row],[Matricule]]&gt;1,IF(COUNTIF(Tableau517[DateMatricule],Tableau517[[#This Row],[DateMatricule]])&gt;1,"Doublon",""),"")</f>
        <v/>
      </c>
    </row>
    <row r="739" spans="1:20" x14ac:dyDescent="0.25">
      <c r="A739" s="11" t="str">
        <f>IF(Tableau517[[#This Row],[Semaine]]="","",VLOOKUP(Tableau517[[#This Row],[Semaine]],Listes!$A:$B,2,FALSE))</f>
        <v/>
      </c>
      <c r="B739" s="11" t="str">
        <f>IF(ISBLANK(Tableau517[[#This Row],[Matricule]]),"",VLOOKUP(Tableau517[[#This Row],[Matricule]],#REF!,2,FALSE))</f>
        <v/>
      </c>
      <c r="C739" s="11" t="str">
        <f>IF(ISBLANK(Tableau517[[#This Row],[Matricule]]),"",VLOOKUP(Tableau517[[#This Row],[Matricule]],#REF!,3,FALSE))</f>
        <v/>
      </c>
      <c r="D739" s="11" t="str">
        <f>CONCATENATE(Tableau517[[#This Row],[Semaine]],Tableau517[[#This Row],[Matricule]])</f>
        <v/>
      </c>
      <c r="H739" s="8"/>
      <c r="I739" s="8"/>
      <c r="J739" s="8"/>
      <c r="K739" s="8"/>
      <c r="L739" s="8"/>
      <c r="M739" s="8"/>
      <c r="N739" s="8"/>
      <c r="O739" s="14">
        <f>COUNTIF(Tableau517[[#This Row],[Lundi]:[Dimanche]],"&gt;0")</f>
        <v>0</v>
      </c>
      <c r="P739" s="14">
        <f>SUM(Tableau517[[#This Row],[Lundi]:[Dimanche]])</f>
        <v>0</v>
      </c>
      <c r="Q739" s="14">
        <f>COUNTIF(Tableau517[[#This Row],[Lundi]:[Dimanche]],"&gt;=100")*1000</f>
        <v>0</v>
      </c>
      <c r="R739" s="14">
        <f t="shared" si="22"/>
        <v>0</v>
      </c>
      <c r="S739" s="14">
        <f t="shared" si="23"/>
        <v>0</v>
      </c>
      <c r="T739" s="15" t="str">
        <f>IF(Tableau517[[#This Row],[Matricule]]&gt;1,IF(COUNTIF(Tableau517[DateMatricule],Tableau517[[#This Row],[DateMatricule]])&gt;1,"Doublon",""),"")</f>
        <v/>
      </c>
    </row>
    <row r="740" spans="1:20" x14ac:dyDescent="0.25">
      <c r="A740" s="11" t="str">
        <f>IF(Tableau517[[#This Row],[Semaine]]="","",VLOOKUP(Tableau517[[#This Row],[Semaine]],Listes!$A:$B,2,FALSE))</f>
        <v/>
      </c>
      <c r="B740" s="11" t="str">
        <f>IF(ISBLANK(Tableau517[[#This Row],[Matricule]]),"",VLOOKUP(Tableau517[[#This Row],[Matricule]],#REF!,2,FALSE))</f>
        <v/>
      </c>
      <c r="C740" s="11" t="str">
        <f>IF(ISBLANK(Tableau517[[#This Row],[Matricule]]),"",VLOOKUP(Tableau517[[#This Row],[Matricule]],#REF!,3,FALSE))</f>
        <v/>
      </c>
      <c r="D740" s="11" t="str">
        <f>CONCATENATE(Tableau517[[#This Row],[Semaine]],Tableau517[[#This Row],[Matricule]])</f>
        <v/>
      </c>
      <c r="H740" s="8"/>
      <c r="I740" s="8"/>
      <c r="J740" s="8"/>
      <c r="K740" s="8"/>
      <c r="L740" s="8"/>
      <c r="M740" s="8"/>
      <c r="N740" s="8"/>
      <c r="O740" s="14">
        <f>COUNTIF(Tableau517[[#This Row],[Lundi]:[Dimanche]],"&gt;0")</f>
        <v>0</v>
      </c>
      <c r="P740" s="14">
        <f>SUM(Tableau517[[#This Row],[Lundi]:[Dimanche]])</f>
        <v>0</v>
      </c>
      <c r="Q740" s="14">
        <f>COUNTIF(Tableau517[[#This Row],[Lundi]:[Dimanche]],"&gt;=100")*1000</f>
        <v>0</v>
      </c>
      <c r="R740" s="14">
        <f t="shared" si="22"/>
        <v>0</v>
      </c>
      <c r="S740" s="14">
        <f t="shared" si="23"/>
        <v>0</v>
      </c>
      <c r="T740" s="15" t="str">
        <f>IF(Tableau517[[#This Row],[Matricule]]&gt;1,IF(COUNTIF(Tableau517[DateMatricule],Tableau517[[#This Row],[DateMatricule]])&gt;1,"Doublon",""),"")</f>
        <v/>
      </c>
    </row>
    <row r="741" spans="1:20" x14ac:dyDescent="0.25">
      <c r="A741" s="11" t="str">
        <f>IF(Tableau517[[#This Row],[Semaine]]="","",VLOOKUP(Tableau517[[#This Row],[Semaine]],Listes!$A:$B,2,FALSE))</f>
        <v/>
      </c>
      <c r="B741" s="11" t="str">
        <f>IF(ISBLANK(Tableau517[[#This Row],[Matricule]]),"",VLOOKUP(Tableau517[[#This Row],[Matricule]],#REF!,2,FALSE))</f>
        <v/>
      </c>
      <c r="C741" s="11" t="str">
        <f>IF(ISBLANK(Tableau517[[#This Row],[Matricule]]),"",VLOOKUP(Tableau517[[#This Row],[Matricule]],#REF!,3,FALSE))</f>
        <v/>
      </c>
      <c r="D741" s="11" t="str">
        <f>CONCATENATE(Tableau517[[#This Row],[Semaine]],Tableau517[[#This Row],[Matricule]])</f>
        <v/>
      </c>
      <c r="H741" s="8"/>
      <c r="I741" s="8"/>
      <c r="J741" s="8"/>
      <c r="K741" s="8"/>
      <c r="L741" s="8"/>
      <c r="M741" s="8"/>
      <c r="N741" s="8"/>
      <c r="O741" s="14">
        <f>COUNTIF(Tableau517[[#This Row],[Lundi]:[Dimanche]],"&gt;0")</f>
        <v>0</v>
      </c>
      <c r="P741" s="14">
        <f>SUM(Tableau517[[#This Row],[Lundi]:[Dimanche]])</f>
        <v>0</v>
      </c>
      <c r="Q741" s="14">
        <f>COUNTIF(Tableau517[[#This Row],[Lundi]:[Dimanche]],"&gt;=100")*1000</f>
        <v>0</v>
      </c>
      <c r="R741" s="14">
        <f t="shared" si="22"/>
        <v>0</v>
      </c>
      <c r="S741" s="14">
        <f t="shared" si="23"/>
        <v>0</v>
      </c>
      <c r="T741" s="15" t="str">
        <f>IF(Tableau517[[#This Row],[Matricule]]&gt;1,IF(COUNTIF(Tableau517[DateMatricule],Tableau517[[#This Row],[DateMatricule]])&gt;1,"Doublon",""),"")</f>
        <v/>
      </c>
    </row>
    <row r="742" spans="1:20" x14ac:dyDescent="0.25">
      <c r="A742" s="11" t="str">
        <f>IF(Tableau517[[#This Row],[Semaine]]="","",VLOOKUP(Tableau517[[#This Row],[Semaine]],Listes!$A:$B,2,FALSE))</f>
        <v/>
      </c>
      <c r="B742" s="11" t="str">
        <f>IF(ISBLANK(Tableau517[[#This Row],[Matricule]]),"",VLOOKUP(Tableau517[[#This Row],[Matricule]],#REF!,2,FALSE))</f>
        <v/>
      </c>
      <c r="C742" s="11" t="str">
        <f>IF(ISBLANK(Tableau517[[#This Row],[Matricule]]),"",VLOOKUP(Tableau517[[#This Row],[Matricule]],#REF!,3,FALSE))</f>
        <v/>
      </c>
      <c r="D742" s="11" t="str">
        <f>CONCATENATE(Tableau517[[#This Row],[Semaine]],Tableau517[[#This Row],[Matricule]])</f>
        <v/>
      </c>
      <c r="H742" s="8"/>
      <c r="I742" s="8"/>
      <c r="J742" s="8"/>
      <c r="K742" s="8"/>
      <c r="L742" s="8"/>
      <c r="M742" s="8"/>
      <c r="N742" s="8"/>
      <c r="O742" s="14">
        <f>COUNTIF(Tableau517[[#This Row],[Lundi]:[Dimanche]],"&gt;0")</f>
        <v>0</v>
      </c>
      <c r="P742" s="14">
        <f>SUM(Tableau517[[#This Row],[Lundi]:[Dimanche]])</f>
        <v>0</v>
      </c>
      <c r="Q742" s="14">
        <f>COUNTIF(Tableau517[[#This Row],[Lundi]:[Dimanche]],"&gt;=100")*1000</f>
        <v>0</v>
      </c>
      <c r="R742" s="14">
        <f t="shared" si="22"/>
        <v>0</v>
      </c>
      <c r="S742" s="14">
        <f t="shared" si="23"/>
        <v>0</v>
      </c>
      <c r="T742" s="15" t="str">
        <f>IF(Tableau517[[#This Row],[Matricule]]&gt;1,IF(COUNTIF(Tableau517[DateMatricule],Tableau517[[#This Row],[DateMatricule]])&gt;1,"Doublon",""),"")</f>
        <v/>
      </c>
    </row>
    <row r="743" spans="1:20" x14ac:dyDescent="0.25">
      <c r="A743" s="11" t="str">
        <f>IF(Tableau517[[#This Row],[Semaine]]="","",VLOOKUP(Tableau517[[#This Row],[Semaine]],Listes!$A:$B,2,FALSE))</f>
        <v/>
      </c>
      <c r="B743" s="11" t="str">
        <f>IF(ISBLANK(Tableau517[[#This Row],[Matricule]]),"",VLOOKUP(Tableau517[[#This Row],[Matricule]],#REF!,2,FALSE))</f>
        <v/>
      </c>
      <c r="C743" s="11" t="str">
        <f>IF(ISBLANK(Tableau517[[#This Row],[Matricule]]),"",VLOOKUP(Tableau517[[#This Row],[Matricule]],#REF!,3,FALSE))</f>
        <v/>
      </c>
      <c r="D743" s="11" t="str">
        <f>CONCATENATE(Tableau517[[#This Row],[Semaine]],Tableau517[[#This Row],[Matricule]])</f>
        <v/>
      </c>
      <c r="H743" s="8"/>
      <c r="I743" s="8"/>
      <c r="J743" s="8"/>
      <c r="K743" s="8"/>
      <c r="L743" s="8"/>
      <c r="M743" s="8"/>
      <c r="N743" s="8"/>
      <c r="O743" s="14">
        <f>COUNTIF(Tableau517[[#This Row],[Lundi]:[Dimanche]],"&gt;0")</f>
        <v>0</v>
      </c>
      <c r="P743" s="14">
        <f>SUM(Tableau517[[#This Row],[Lundi]:[Dimanche]])</f>
        <v>0</v>
      </c>
      <c r="Q743" s="14">
        <f>COUNTIF(Tableau517[[#This Row],[Lundi]:[Dimanche]],"&gt;=100")*1000</f>
        <v>0</v>
      </c>
      <c r="R743" s="14">
        <f t="shared" si="22"/>
        <v>0</v>
      </c>
      <c r="S743" s="14">
        <f t="shared" si="23"/>
        <v>0</v>
      </c>
      <c r="T743" s="15" t="str">
        <f>IF(Tableau517[[#This Row],[Matricule]]&gt;1,IF(COUNTIF(Tableau517[DateMatricule],Tableau517[[#This Row],[DateMatricule]])&gt;1,"Doublon",""),"")</f>
        <v/>
      </c>
    </row>
    <row r="744" spans="1:20" x14ac:dyDescent="0.25">
      <c r="A744" s="11" t="str">
        <f>IF(Tableau517[[#This Row],[Semaine]]="","",VLOOKUP(Tableau517[[#This Row],[Semaine]],Listes!$A:$B,2,FALSE))</f>
        <v/>
      </c>
      <c r="B744" s="11" t="str">
        <f>IF(ISBLANK(Tableau517[[#This Row],[Matricule]]),"",VLOOKUP(Tableau517[[#This Row],[Matricule]],#REF!,2,FALSE))</f>
        <v/>
      </c>
      <c r="C744" s="11" t="str">
        <f>IF(ISBLANK(Tableau517[[#This Row],[Matricule]]),"",VLOOKUP(Tableau517[[#This Row],[Matricule]],#REF!,3,FALSE))</f>
        <v/>
      </c>
      <c r="D744" s="11" t="str">
        <f>CONCATENATE(Tableau517[[#This Row],[Semaine]],Tableau517[[#This Row],[Matricule]])</f>
        <v/>
      </c>
      <c r="H744" s="8"/>
      <c r="I744" s="8"/>
      <c r="J744" s="8"/>
      <c r="K744" s="8"/>
      <c r="L744" s="8"/>
      <c r="M744" s="8"/>
      <c r="N744" s="8"/>
      <c r="O744" s="14">
        <f>COUNTIF(Tableau517[[#This Row],[Lundi]:[Dimanche]],"&gt;0")</f>
        <v>0</v>
      </c>
      <c r="P744" s="14">
        <f>SUM(Tableau517[[#This Row],[Lundi]:[Dimanche]])</f>
        <v>0</v>
      </c>
      <c r="Q744" s="14">
        <f>COUNTIF(Tableau517[[#This Row],[Lundi]:[Dimanche]],"&gt;=100")*1000</f>
        <v>0</v>
      </c>
      <c r="R744" s="14">
        <f t="shared" si="22"/>
        <v>0</v>
      </c>
      <c r="S744" s="14">
        <f t="shared" si="23"/>
        <v>0</v>
      </c>
      <c r="T744" s="15" t="str">
        <f>IF(Tableau517[[#This Row],[Matricule]]&gt;1,IF(COUNTIF(Tableau517[DateMatricule],Tableau517[[#This Row],[DateMatricule]])&gt;1,"Doublon",""),"")</f>
        <v/>
      </c>
    </row>
    <row r="745" spans="1:20" x14ac:dyDescent="0.25">
      <c r="A745" s="11" t="str">
        <f>IF(Tableau517[[#This Row],[Semaine]]="","",VLOOKUP(Tableau517[[#This Row],[Semaine]],Listes!$A:$B,2,FALSE))</f>
        <v/>
      </c>
      <c r="B745" s="11" t="str">
        <f>IF(ISBLANK(Tableau517[[#This Row],[Matricule]]),"",VLOOKUP(Tableau517[[#This Row],[Matricule]],#REF!,2,FALSE))</f>
        <v/>
      </c>
      <c r="C745" s="11" t="str">
        <f>IF(ISBLANK(Tableau517[[#This Row],[Matricule]]),"",VLOOKUP(Tableau517[[#This Row],[Matricule]],#REF!,3,FALSE))</f>
        <v/>
      </c>
      <c r="D745" s="11" t="str">
        <f>CONCATENATE(Tableau517[[#This Row],[Semaine]],Tableau517[[#This Row],[Matricule]])</f>
        <v/>
      </c>
      <c r="H745" s="8"/>
      <c r="I745" s="8"/>
      <c r="J745" s="8"/>
      <c r="K745" s="8"/>
      <c r="L745" s="8"/>
      <c r="M745" s="8"/>
      <c r="N745" s="8"/>
      <c r="O745" s="14">
        <f>COUNTIF(Tableau517[[#This Row],[Lundi]:[Dimanche]],"&gt;0")</f>
        <v>0</v>
      </c>
      <c r="P745" s="14">
        <f>SUM(Tableau517[[#This Row],[Lundi]:[Dimanche]])</f>
        <v>0</v>
      </c>
      <c r="Q745" s="14">
        <f>COUNTIF(Tableau517[[#This Row],[Lundi]:[Dimanche]],"&gt;=100")*1000</f>
        <v>0</v>
      </c>
      <c r="R745" s="14">
        <f t="shared" si="22"/>
        <v>0</v>
      </c>
      <c r="S745" s="14">
        <f t="shared" si="23"/>
        <v>0</v>
      </c>
      <c r="T745" s="15" t="str">
        <f>IF(Tableau517[[#This Row],[Matricule]]&gt;1,IF(COUNTIF(Tableau517[DateMatricule],Tableau517[[#This Row],[DateMatricule]])&gt;1,"Doublon",""),"")</f>
        <v/>
      </c>
    </row>
    <row r="746" spans="1:20" x14ac:dyDescent="0.25">
      <c r="A746" s="11" t="str">
        <f>IF(Tableau517[[#This Row],[Semaine]]="","",VLOOKUP(Tableau517[[#This Row],[Semaine]],Listes!$A:$B,2,FALSE))</f>
        <v/>
      </c>
      <c r="B746" s="11" t="str">
        <f>IF(ISBLANK(Tableau517[[#This Row],[Matricule]]),"",VLOOKUP(Tableau517[[#This Row],[Matricule]],#REF!,2,FALSE))</f>
        <v/>
      </c>
      <c r="C746" s="11" t="str">
        <f>IF(ISBLANK(Tableau517[[#This Row],[Matricule]]),"",VLOOKUP(Tableau517[[#This Row],[Matricule]],#REF!,3,FALSE))</f>
        <v/>
      </c>
      <c r="D746" s="11" t="str">
        <f>CONCATENATE(Tableau517[[#This Row],[Semaine]],Tableau517[[#This Row],[Matricule]])</f>
        <v/>
      </c>
      <c r="H746" s="8"/>
      <c r="I746" s="8"/>
      <c r="J746" s="8"/>
      <c r="K746" s="8"/>
      <c r="L746" s="8"/>
      <c r="M746" s="8"/>
      <c r="N746" s="8"/>
      <c r="O746" s="14">
        <f>COUNTIF(Tableau517[[#This Row],[Lundi]:[Dimanche]],"&gt;0")</f>
        <v>0</v>
      </c>
      <c r="P746" s="14">
        <f>SUM(Tableau517[[#This Row],[Lundi]:[Dimanche]])</f>
        <v>0</v>
      </c>
      <c r="Q746" s="14">
        <f>COUNTIF(Tableau517[[#This Row],[Lundi]:[Dimanche]],"&gt;=100")*1000</f>
        <v>0</v>
      </c>
      <c r="R746" s="14">
        <f t="shared" si="22"/>
        <v>0</v>
      </c>
      <c r="S746" s="14">
        <f t="shared" si="23"/>
        <v>0</v>
      </c>
      <c r="T746" s="15" t="str">
        <f>IF(Tableau517[[#This Row],[Matricule]]&gt;1,IF(COUNTIF(Tableau517[DateMatricule],Tableau517[[#This Row],[DateMatricule]])&gt;1,"Doublon",""),"")</f>
        <v/>
      </c>
    </row>
    <row r="747" spans="1:20" x14ac:dyDescent="0.25">
      <c r="A747" s="11" t="str">
        <f>IF(Tableau517[[#This Row],[Semaine]]="","",VLOOKUP(Tableau517[[#This Row],[Semaine]],Listes!$A:$B,2,FALSE))</f>
        <v/>
      </c>
      <c r="B747" s="11" t="str">
        <f>IF(ISBLANK(Tableau517[[#This Row],[Matricule]]),"",VLOOKUP(Tableau517[[#This Row],[Matricule]],#REF!,2,FALSE))</f>
        <v/>
      </c>
      <c r="C747" s="11" t="str">
        <f>IF(ISBLANK(Tableau517[[#This Row],[Matricule]]),"",VLOOKUP(Tableau517[[#This Row],[Matricule]],#REF!,3,FALSE))</f>
        <v/>
      </c>
      <c r="D747" s="11" t="str">
        <f>CONCATENATE(Tableau517[[#This Row],[Semaine]],Tableau517[[#This Row],[Matricule]])</f>
        <v/>
      </c>
      <c r="H747" s="8"/>
      <c r="I747" s="8"/>
      <c r="J747" s="8"/>
      <c r="K747" s="8"/>
      <c r="L747" s="8"/>
      <c r="M747" s="8"/>
      <c r="N747" s="8"/>
      <c r="O747" s="14">
        <f>COUNTIF(Tableau517[[#This Row],[Lundi]:[Dimanche]],"&gt;0")</f>
        <v>0</v>
      </c>
      <c r="P747" s="14">
        <f>SUM(Tableau517[[#This Row],[Lundi]:[Dimanche]])</f>
        <v>0</v>
      </c>
      <c r="Q747" s="14">
        <f>COUNTIF(Tableau517[[#This Row],[Lundi]:[Dimanche]],"&gt;=100")*1000</f>
        <v>0</v>
      </c>
      <c r="R747" s="14">
        <f t="shared" si="22"/>
        <v>0</v>
      </c>
      <c r="S747" s="14">
        <f t="shared" si="23"/>
        <v>0</v>
      </c>
      <c r="T747" s="15" t="str">
        <f>IF(Tableau517[[#This Row],[Matricule]]&gt;1,IF(COUNTIF(Tableau517[DateMatricule],Tableau517[[#This Row],[DateMatricule]])&gt;1,"Doublon",""),"")</f>
        <v/>
      </c>
    </row>
    <row r="748" spans="1:20" x14ac:dyDescent="0.25">
      <c r="A748" s="11" t="str">
        <f>IF(Tableau517[[#This Row],[Semaine]]="","",VLOOKUP(Tableau517[[#This Row],[Semaine]],Listes!$A:$B,2,FALSE))</f>
        <v/>
      </c>
      <c r="B748" s="11" t="str">
        <f>IF(ISBLANK(Tableau517[[#This Row],[Matricule]]),"",VLOOKUP(Tableau517[[#This Row],[Matricule]],#REF!,2,FALSE))</f>
        <v/>
      </c>
      <c r="C748" s="11" t="str">
        <f>IF(ISBLANK(Tableau517[[#This Row],[Matricule]]),"",VLOOKUP(Tableau517[[#This Row],[Matricule]],#REF!,3,FALSE))</f>
        <v/>
      </c>
      <c r="D748" s="11" t="str">
        <f>CONCATENATE(Tableau517[[#This Row],[Semaine]],Tableau517[[#This Row],[Matricule]])</f>
        <v/>
      </c>
      <c r="H748" s="8"/>
      <c r="I748" s="8"/>
      <c r="J748" s="8"/>
      <c r="K748" s="8"/>
      <c r="L748" s="8"/>
      <c r="M748" s="8"/>
      <c r="N748" s="8"/>
      <c r="O748" s="14">
        <f>COUNTIF(Tableau517[[#This Row],[Lundi]:[Dimanche]],"&gt;0")</f>
        <v>0</v>
      </c>
      <c r="P748" s="14">
        <f>SUM(Tableau517[[#This Row],[Lundi]:[Dimanche]])</f>
        <v>0</v>
      </c>
      <c r="Q748" s="14">
        <f>COUNTIF(Tableau517[[#This Row],[Lundi]:[Dimanche]],"&gt;=100")*1000</f>
        <v>0</v>
      </c>
      <c r="R748" s="14">
        <f t="shared" si="22"/>
        <v>0</v>
      </c>
      <c r="S748" s="14">
        <f t="shared" si="23"/>
        <v>0</v>
      </c>
      <c r="T748" s="15" t="str">
        <f>IF(Tableau517[[#This Row],[Matricule]]&gt;1,IF(COUNTIF(Tableau517[DateMatricule],Tableau517[[#This Row],[DateMatricule]])&gt;1,"Doublon",""),"")</f>
        <v/>
      </c>
    </row>
    <row r="749" spans="1:20" x14ac:dyDescent="0.25">
      <c r="A749" s="11" t="str">
        <f>IF(Tableau517[[#This Row],[Semaine]]="","",VLOOKUP(Tableau517[[#This Row],[Semaine]],Listes!$A:$B,2,FALSE))</f>
        <v/>
      </c>
      <c r="B749" s="11" t="str">
        <f>IF(ISBLANK(Tableau517[[#This Row],[Matricule]]),"",VLOOKUP(Tableau517[[#This Row],[Matricule]],#REF!,2,FALSE))</f>
        <v/>
      </c>
      <c r="C749" s="11" t="str">
        <f>IF(ISBLANK(Tableau517[[#This Row],[Matricule]]),"",VLOOKUP(Tableau517[[#This Row],[Matricule]],#REF!,3,FALSE))</f>
        <v/>
      </c>
      <c r="D749" s="11" t="str">
        <f>CONCATENATE(Tableau517[[#This Row],[Semaine]],Tableau517[[#This Row],[Matricule]])</f>
        <v/>
      </c>
      <c r="H749" s="8"/>
      <c r="I749" s="8"/>
      <c r="J749" s="8"/>
      <c r="K749" s="8"/>
      <c r="L749" s="8"/>
      <c r="M749" s="8"/>
      <c r="N749" s="8"/>
      <c r="O749" s="14">
        <f>COUNTIF(Tableau517[[#This Row],[Lundi]:[Dimanche]],"&gt;0")</f>
        <v>0</v>
      </c>
      <c r="P749" s="14">
        <f>SUM(Tableau517[[#This Row],[Lundi]:[Dimanche]])</f>
        <v>0</v>
      </c>
      <c r="Q749" s="14">
        <f>COUNTIF(Tableau517[[#This Row],[Lundi]:[Dimanche]],"&gt;=100")*1000</f>
        <v>0</v>
      </c>
      <c r="R749" s="14">
        <f t="shared" si="22"/>
        <v>0</v>
      </c>
      <c r="S749" s="14">
        <f t="shared" si="23"/>
        <v>0</v>
      </c>
      <c r="T749" s="15" t="str">
        <f>IF(Tableau517[[#This Row],[Matricule]]&gt;1,IF(COUNTIF(Tableau517[DateMatricule],Tableau517[[#This Row],[DateMatricule]])&gt;1,"Doublon",""),"")</f>
        <v/>
      </c>
    </row>
    <row r="750" spans="1:20" x14ac:dyDescent="0.25">
      <c r="A750" s="11" t="str">
        <f>IF(Tableau517[[#This Row],[Semaine]]="","",VLOOKUP(Tableau517[[#This Row],[Semaine]],Listes!$A:$B,2,FALSE))</f>
        <v/>
      </c>
      <c r="B750" s="11" t="str">
        <f>IF(ISBLANK(Tableau517[[#This Row],[Matricule]]),"",VLOOKUP(Tableau517[[#This Row],[Matricule]],#REF!,2,FALSE))</f>
        <v/>
      </c>
      <c r="C750" s="11" t="str">
        <f>IF(ISBLANK(Tableau517[[#This Row],[Matricule]]),"",VLOOKUP(Tableau517[[#This Row],[Matricule]],#REF!,3,FALSE))</f>
        <v/>
      </c>
      <c r="D750" s="11" t="str">
        <f>CONCATENATE(Tableau517[[#This Row],[Semaine]],Tableau517[[#This Row],[Matricule]])</f>
        <v/>
      </c>
      <c r="H750" s="8"/>
      <c r="I750" s="8"/>
      <c r="J750" s="8"/>
      <c r="K750" s="8"/>
      <c r="L750" s="8"/>
      <c r="M750" s="8"/>
      <c r="N750" s="8"/>
      <c r="O750" s="14">
        <f>COUNTIF(Tableau517[[#This Row],[Lundi]:[Dimanche]],"&gt;0")</f>
        <v>0</v>
      </c>
      <c r="P750" s="14">
        <f>SUM(Tableau517[[#This Row],[Lundi]:[Dimanche]])</f>
        <v>0</v>
      </c>
      <c r="Q750" s="14">
        <f>COUNTIF(Tableau517[[#This Row],[Lundi]:[Dimanche]],"&gt;=100")*1000</f>
        <v>0</v>
      </c>
      <c r="R750" s="14">
        <f t="shared" si="22"/>
        <v>0</v>
      </c>
      <c r="S750" s="14">
        <f t="shared" si="23"/>
        <v>0</v>
      </c>
      <c r="T750" s="15" t="str">
        <f>IF(Tableau517[[#This Row],[Matricule]]&gt;1,IF(COUNTIF(Tableau517[DateMatricule],Tableau517[[#This Row],[DateMatricule]])&gt;1,"Doublon",""),"")</f>
        <v/>
      </c>
    </row>
    <row r="751" spans="1:20" x14ac:dyDescent="0.25">
      <c r="A751" s="11" t="str">
        <f>IF(Tableau517[[#This Row],[Semaine]]="","",VLOOKUP(Tableau517[[#This Row],[Semaine]],Listes!$A:$B,2,FALSE))</f>
        <v/>
      </c>
      <c r="B751" s="11" t="str">
        <f>IF(ISBLANK(Tableau517[[#This Row],[Matricule]]),"",VLOOKUP(Tableau517[[#This Row],[Matricule]],#REF!,2,FALSE))</f>
        <v/>
      </c>
      <c r="C751" s="11" t="str">
        <f>IF(ISBLANK(Tableau517[[#This Row],[Matricule]]),"",VLOOKUP(Tableau517[[#This Row],[Matricule]],#REF!,3,FALSE))</f>
        <v/>
      </c>
      <c r="D751" s="11" t="str">
        <f>CONCATENATE(Tableau517[[#This Row],[Semaine]],Tableau517[[#This Row],[Matricule]])</f>
        <v/>
      </c>
      <c r="H751" s="8"/>
      <c r="I751" s="8"/>
      <c r="J751" s="8"/>
      <c r="K751" s="8"/>
      <c r="L751" s="8"/>
      <c r="M751" s="8"/>
      <c r="N751" s="8"/>
      <c r="O751" s="14">
        <f>COUNTIF(Tableau517[[#This Row],[Lundi]:[Dimanche]],"&gt;0")</f>
        <v>0</v>
      </c>
      <c r="P751" s="14">
        <f>SUM(Tableau517[[#This Row],[Lundi]:[Dimanche]])</f>
        <v>0</v>
      </c>
      <c r="Q751" s="14">
        <f>COUNTIF(Tableau517[[#This Row],[Lundi]:[Dimanche]],"&gt;=100")*1000</f>
        <v>0</v>
      </c>
      <c r="R751" s="14">
        <f t="shared" si="22"/>
        <v>0</v>
      </c>
      <c r="S751" s="14">
        <f t="shared" si="23"/>
        <v>0</v>
      </c>
      <c r="T751" s="15" t="str">
        <f>IF(Tableau517[[#This Row],[Matricule]]&gt;1,IF(COUNTIF(Tableau517[DateMatricule],Tableau517[[#This Row],[DateMatricule]])&gt;1,"Doublon",""),"")</f>
        <v/>
      </c>
    </row>
    <row r="752" spans="1:20" x14ac:dyDescent="0.25">
      <c r="A752" s="11" t="str">
        <f>IF(Tableau517[[#This Row],[Semaine]]="","",VLOOKUP(Tableau517[[#This Row],[Semaine]],Listes!$A:$B,2,FALSE))</f>
        <v/>
      </c>
      <c r="B752" s="11" t="str">
        <f>IF(ISBLANK(Tableau517[[#This Row],[Matricule]]),"",VLOOKUP(Tableau517[[#This Row],[Matricule]],#REF!,2,FALSE))</f>
        <v/>
      </c>
      <c r="C752" s="11" t="str">
        <f>IF(ISBLANK(Tableau517[[#This Row],[Matricule]]),"",VLOOKUP(Tableau517[[#This Row],[Matricule]],#REF!,3,FALSE))</f>
        <v/>
      </c>
      <c r="D752" s="11" t="str">
        <f>CONCATENATE(Tableau517[[#This Row],[Semaine]],Tableau517[[#This Row],[Matricule]])</f>
        <v/>
      </c>
      <c r="H752" s="8"/>
      <c r="I752" s="8"/>
      <c r="J752" s="8"/>
      <c r="K752" s="8"/>
      <c r="L752" s="8"/>
      <c r="M752" s="8"/>
      <c r="N752" s="8"/>
      <c r="O752" s="14">
        <f>COUNTIF(Tableau517[[#This Row],[Lundi]:[Dimanche]],"&gt;0")</f>
        <v>0</v>
      </c>
      <c r="P752" s="14">
        <f>SUM(Tableau517[[#This Row],[Lundi]:[Dimanche]])</f>
        <v>0</v>
      </c>
      <c r="Q752" s="14">
        <f>COUNTIF(Tableau517[[#This Row],[Lundi]:[Dimanche]],"&gt;=100")*1000</f>
        <v>0</v>
      </c>
      <c r="R752" s="14">
        <f t="shared" si="22"/>
        <v>0</v>
      </c>
      <c r="S752" s="14">
        <f t="shared" si="23"/>
        <v>0</v>
      </c>
      <c r="T752" s="15" t="str">
        <f>IF(Tableau517[[#This Row],[Matricule]]&gt;1,IF(COUNTIF(Tableau517[DateMatricule],Tableau517[[#This Row],[DateMatricule]])&gt;1,"Doublon",""),"")</f>
        <v/>
      </c>
    </row>
    <row r="753" spans="1:20" x14ac:dyDescent="0.25">
      <c r="A753" s="11" t="str">
        <f>IF(Tableau517[[#This Row],[Semaine]]="","",VLOOKUP(Tableau517[[#This Row],[Semaine]],Listes!$A:$B,2,FALSE))</f>
        <v/>
      </c>
      <c r="B753" s="11" t="str">
        <f>IF(ISBLANK(Tableau517[[#This Row],[Matricule]]),"",VLOOKUP(Tableau517[[#This Row],[Matricule]],#REF!,2,FALSE))</f>
        <v/>
      </c>
      <c r="C753" s="11" t="str">
        <f>IF(ISBLANK(Tableau517[[#This Row],[Matricule]]),"",VLOOKUP(Tableau517[[#This Row],[Matricule]],#REF!,3,FALSE))</f>
        <v/>
      </c>
      <c r="D753" s="11" t="str">
        <f>CONCATENATE(Tableau517[[#This Row],[Semaine]],Tableau517[[#This Row],[Matricule]])</f>
        <v/>
      </c>
      <c r="H753" s="8"/>
      <c r="I753" s="8"/>
      <c r="J753" s="8"/>
      <c r="K753" s="8"/>
      <c r="L753" s="8"/>
      <c r="M753" s="8"/>
      <c r="N753" s="8"/>
      <c r="O753" s="14">
        <f>COUNTIF(Tableau517[[#This Row],[Lundi]:[Dimanche]],"&gt;0")</f>
        <v>0</v>
      </c>
      <c r="P753" s="14">
        <f>SUM(Tableau517[[#This Row],[Lundi]:[Dimanche]])</f>
        <v>0</v>
      </c>
      <c r="Q753" s="14">
        <f>COUNTIF(Tableau517[[#This Row],[Lundi]:[Dimanche]],"&gt;=100")*1000</f>
        <v>0</v>
      </c>
      <c r="R753" s="14">
        <f t="shared" si="22"/>
        <v>0</v>
      </c>
      <c r="S753" s="14">
        <f t="shared" si="23"/>
        <v>0</v>
      </c>
      <c r="T753" s="15" t="str">
        <f>IF(Tableau517[[#This Row],[Matricule]]&gt;1,IF(COUNTIF(Tableau517[DateMatricule],Tableau517[[#This Row],[DateMatricule]])&gt;1,"Doublon",""),"")</f>
        <v/>
      </c>
    </row>
    <row r="754" spans="1:20" x14ac:dyDescent="0.25">
      <c r="A754" s="11" t="str">
        <f>IF(Tableau517[[#This Row],[Semaine]]="","",VLOOKUP(Tableau517[[#This Row],[Semaine]],Listes!$A:$B,2,FALSE))</f>
        <v/>
      </c>
      <c r="B754" s="11" t="str">
        <f>IF(ISBLANK(Tableau517[[#This Row],[Matricule]]),"",VLOOKUP(Tableau517[[#This Row],[Matricule]],#REF!,2,FALSE))</f>
        <v/>
      </c>
      <c r="C754" s="11" t="str">
        <f>IF(ISBLANK(Tableau517[[#This Row],[Matricule]]),"",VLOOKUP(Tableau517[[#This Row],[Matricule]],#REF!,3,FALSE))</f>
        <v/>
      </c>
      <c r="D754" s="11" t="str">
        <f>CONCATENATE(Tableau517[[#This Row],[Semaine]],Tableau517[[#This Row],[Matricule]])</f>
        <v/>
      </c>
      <c r="H754" s="8"/>
      <c r="I754" s="8"/>
      <c r="J754" s="8"/>
      <c r="K754" s="8"/>
      <c r="L754" s="8"/>
      <c r="M754" s="8"/>
      <c r="N754" s="8"/>
      <c r="O754" s="14">
        <f>COUNTIF(Tableau517[[#This Row],[Lundi]:[Dimanche]],"&gt;0")</f>
        <v>0</v>
      </c>
      <c r="P754" s="14">
        <f>SUM(Tableau517[[#This Row],[Lundi]:[Dimanche]])</f>
        <v>0</v>
      </c>
      <c r="Q754" s="14">
        <f>COUNTIF(Tableau517[[#This Row],[Lundi]:[Dimanche]],"&gt;=100")*1000</f>
        <v>0</v>
      </c>
      <c r="R754" s="14">
        <f t="shared" si="22"/>
        <v>0</v>
      </c>
      <c r="S754" s="14">
        <f t="shared" si="23"/>
        <v>0</v>
      </c>
      <c r="T754" s="15" t="str">
        <f>IF(Tableau517[[#This Row],[Matricule]]&gt;1,IF(COUNTIF(Tableau517[DateMatricule],Tableau517[[#This Row],[DateMatricule]])&gt;1,"Doublon",""),"")</f>
        <v/>
      </c>
    </row>
    <row r="755" spans="1:20" x14ac:dyDescent="0.25">
      <c r="A755" s="11" t="str">
        <f>IF(Tableau517[[#This Row],[Semaine]]="","",VLOOKUP(Tableau517[[#This Row],[Semaine]],Listes!$A:$B,2,FALSE))</f>
        <v/>
      </c>
      <c r="B755" s="11" t="str">
        <f>IF(ISBLANK(Tableau517[[#This Row],[Matricule]]),"",VLOOKUP(Tableau517[[#This Row],[Matricule]],#REF!,2,FALSE))</f>
        <v/>
      </c>
      <c r="C755" s="11" t="str">
        <f>IF(ISBLANK(Tableau517[[#This Row],[Matricule]]),"",VLOOKUP(Tableau517[[#This Row],[Matricule]],#REF!,3,FALSE))</f>
        <v/>
      </c>
      <c r="D755" s="11" t="str">
        <f>CONCATENATE(Tableau517[[#This Row],[Semaine]],Tableau517[[#This Row],[Matricule]])</f>
        <v/>
      </c>
      <c r="H755" s="8"/>
      <c r="I755" s="8"/>
      <c r="J755" s="8"/>
      <c r="K755" s="8"/>
      <c r="L755" s="8"/>
      <c r="M755" s="8"/>
      <c r="N755" s="8"/>
      <c r="O755" s="14">
        <f>COUNTIF(Tableau517[[#This Row],[Lundi]:[Dimanche]],"&gt;0")</f>
        <v>0</v>
      </c>
      <c r="P755" s="14">
        <f>SUM(Tableau517[[#This Row],[Lundi]:[Dimanche]])</f>
        <v>0</v>
      </c>
      <c r="Q755" s="14">
        <f>COUNTIF(Tableau517[[#This Row],[Lundi]:[Dimanche]],"&gt;=100")*1000</f>
        <v>0</v>
      </c>
      <c r="R755" s="14">
        <f t="shared" si="22"/>
        <v>0</v>
      </c>
      <c r="S755" s="14">
        <f t="shared" si="23"/>
        <v>0</v>
      </c>
      <c r="T755" s="15" t="str">
        <f>IF(Tableau517[[#This Row],[Matricule]]&gt;1,IF(COUNTIF(Tableau517[DateMatricule],Tableau517[[#This Row],[DateMatricule]])&gt;1,"Doublon",""),"")</f>
        <v/>
      </c>
    </row>
    <row r="756" spans="1:20" x14ac:dyDescent="0.25">
      <c r="A756" s="11" t="str">
        <f>IF(Tableau517[[#This Row],[Semaine]]="","",VLOOKUP(Tableau517[[#This Row],[Semaine]],Listes!$A:$B,2,FALSE))</f>
        <v/>
      </c>
      <c r="B756" s="11" t="str">
        <f>IF(ISBLANK(Tableau517[[#This Row],[Matricule]]),"",VLOOKUP(Tableau517[[#This Row],[Matricule]],#REF!,2,FALSE))</f>
        <v/>
      </c>
      <c r="C756" s="11" t="str">
        <f>IF(ISBLANK(Tableau517[[#This Row],[Matricule]]),"",VLOOKUP(Tableau517[[#This Row],[Matricule]],#REF!,3,FALSE))</f>
        <v/>
      </c>
      <c r="D756" s="11" t="str">
        <f>CONCATENATE(Tableau517[[#This Row],[Semaine]],Tableau517[[#This Row],[Matricule]])</f>
        <v/>
      </c>
      <c r="H756" s="8"/>
      <c r="I756" s="8"/>
      <c r="J756" s="8"/>
      <c r="K756" s="8"/>
      <c r="L756" s="8"/>
      <c r="M756" s="8"/>
      <c r="N756" s="8"/>
      <c r="O756" s="14">
        <f>COUNTIF(Tableau517[[#This Row],[Lundi]:[Dimanche]],"&gt;0")</f>
        <v>0</v>
      </c>
      <c r="P756" s="14">
        <f>SUM(Tableau517[[#This Row],[Lundi]:[Dimanche]])</f>
        <v>0</v>
      </c>
      <c r="Q756" s="14">
        <f>COUNTIF(Tableau517[[#This Row],[Lundi]:[Dimanche]],"&gt;=100")*1000</f>
        <v>0</v>
      </c>
      <c r="R756" s="14">
        <f t="shared" si="22"/>
        <v>0</v>
      </c>
      <c r="S756" s="14">
        <f t="shared" si="23"/>
        <v>0</v>
      </c>
      <c r="T756" s="15" t="str">
        <f>IF(Tableau517[[#This Row],[Matricule]]&gt;1,IF(COUNTIF(Tableau517[DateMatricule],Tableau517[[#This Row],[DateMatricule]])&gt;1,"Doublon",""),"")</f>
        <v/>
      </c>
    </row>
    <row r="757" spans="1:20" x14ac:dyDescent="0.25">
      <c r="A757" s="11" t="str">
        <f>IF(Tableau517[[#This Row],[Semaine]]="","",VLOOKUP(Tableau517[[#This Row],[Semaine]],Listes!$A:$B,2,FALSE))</f>
        <v/>
      </c>
      <c r="B757" s="11" t="str">
        <f>IF(ISBLANK(Tableau517[[#This Row],[Matricule]]),"",VLOOKUP(Tableau517[[#This Row],[Matricule]],#REF!,2,FALSE))</f>
        <v/>
      </c>
      <c r="C757" s="11" t="str">
        <f>IF(ISBLANK(Tableau517[[#This Row],[Matricule]]),"",VLOOKUP(Tableau517[[#This Row],[Matricule]],#REF!,3,FALSE))</f>
        <v/>
      </c>
      <c r="D757" s="11" t="str">
        <f>CONCATENATE(Tableau517[[#This Row],[Semaine]],Tableau517[[#This Row],[Matricule]])</f>
        <v/>
      </c>
      <c r="H757" s="8"/>
      <c r="I757" s="8"/>
      <c r="J757" s="8"/>
      <c r="K757" s="8"/>
      <c r="L757" s="8"/>
      <c r="M757" s="8"/>
      <c r="N757" s="8"/>
      <c r="O757" s="14">
        <f>COUNTIF(Tableau517[[#This Row],[Lundi]:[Dimanche]],"&gt;0")</f>
        <v>0</v>
      </c>
      <c r="P757" s="14">
        <f>SUM(Tableau517[[#This Row],[Lundi]:[Dimanche]])</f>
        <v>0</v>
      </c>
      <c r="Q757" s="14">
        <f>COUNTIF(Tableau517[[#This Row],[Lundi]:[Dimanche]],"&gt;=100")*1000</f>
        <v>0</v>
      </c>
      <c r="R757" s="14">
        <f t="shared" si="22"/>
        <v>0</v>
      </c>
      <c r="S757" s="14">
        <f t="shared" si="23"/>
        <v>0</v>
      </c>
      <c r="T757" s="15" t="str">
        <f>IF(Tableau517[[#This Row],[Matricule]]&gt;1,IF(COUNTIF(Tableau517[DateMatricule],Tableau517[[#This Row],[DateMatricule]])&gt;1,"Doublon",""),"")</f>
        <v/>
      </c>
    </row>
    <row r="758" spans="1:20" x14ac:dyDescent="0.25">
      <c r="A758" s="11" t="str">
        <f>IF(Tableau517[[#This Row],[Semaine]]="","",VLOOKUP(Tableau517[[#This Row],[Semaine]],Listes!$A:$B,2,FALSE))</f>
        <v/>
      </c>
      <c r="B758" s="11" t="str">
        <f>IF(ISBLANK(Tableau517[[#This Row],[Matricule]]),"",VLOOKUP(Tableau517[[#This Row],[Matricule]],#REF!,2,FALSE))</f>
        <v/>
      </c>
      <c r="C758" s="11" t="str">
        <f>IF(ISBLANK(Tableau517[[#This Row],[Matricule]]),"",VLOOKUP(Tableau517[[#This Row],[Matricule]],#REF!,3,FALSE))</f>
        <v/>
      </c>
      <c r="D758" s="11" t="str">
        <f>CONCATENATE(Tableau517[[#This Row],[Semaine]],Tableau517[[#This Row],[Matricule]])</f>
        <v/>
      </c>
      <c r="H758" s="8"/>
      <c r="I758" s="8"/>
      <c r="J758" s="8"/>
      <c r="K758" s="8"/>
      <c r="L758" s="8"/>
      <c r="M758" s="8"/>
      <c r="N758" s="8"/>
      <c r="O758" s="14">
        <f>COUNTIF(Tableau517[[#This Row],[Lundi]:[Dimanche]],"&gt;0")</f>
        <v>0</v>
      </c>
      <c r="P758" s="14">
        <f>SUM(Tableau517[[#This Row],[Lundi]:[Dimanche]])</f>
        <v>0</v>
      </c>
      <c r="Q758" s="14">
        <f>COUNTIF(Tableau517[[#This Row],[Lundi]:[Dimanche]],"&gt;=100")*1000</f>
        <v>0</v>
      </c>
      <c r="R758" s="14">
        <f t="shared" si="22"/>
        <v>0</v>
      </c>
      <c r="S758" s="14">
        <f t="shared" si="23"/>
        <v>0</v>
      </c>
      <c r="T758" s="15" t="str">
        <f>IF(Tableau517[[#This Row],[Matricule]]&gt;1,IF(COUNTIF(Tableau517[DateMatricule],Tableau517[[#This Row],[DateMatricule]])&gt;1,"Doublon",""),"")</f>
        <v/>
      </c>
    </row>
    <row r="759" spans="1:20" x14ac:dyDescent="0.25">
      <c r="A759" s="11" t="str">
        <f>IF(Tableau517[[#This Row],[Semaine]]="","",VLOOKUP(Tableau517[[#This Row],[Semaine]],Listes!$A:$B,2,FALSE))</f>
        <v/>
      </c>
      <c r="B759" s="11" t="str">
        <f>IF(ISBLANK(Tableau517[[#This Row],[Matricule]]),"",VLOOKUP(Tableau517[[#This Row],[Matricule]],#REF!,2,FALSE))</f>
        <v/>
      </c>
      <c r="C759" s="11" t="str">
        <f>IF(ISBLANK(Tableau517[[#This Row],[Matricule]]),"",VLOOKUP(Tableau517[[#This Row],[Matricule]],#REF!,3,FALSE))</f>
        <v/>
      </c>
      <c r="D759" s="11" t="str">
        <f>CONCATENATE(Tableau517[[#This Row],[Semaine]],Tableau517[[#This Row],[Matricule]])</f>
        <v/>
      </c>
      <c r="H759" s="8"/>
      <c r="I759" s="8"/>
      <c r="J759" s="8"/>
      <c r="K759" s="8"/>
      <c r="L759" s="8"/>
      <c r="M759" s="8"/>
      <c r="N759" s="8"/>
      <c r="O759" s="14">
        <f>COUNTIF(Tableau517[[#This Row],[Lundi]:[Dimanche]],"&gt;0")</f>
        <v>0</v>
      </c>
      <c r="P759" s="14">
        <f>SUM(Tableau517[[#This Row],[Lundi]:[Dimanche]])</f>
        <v>0</v>
      </c>
      <c r="Q759" s="14">
        <f>COUNTIF(Tableau517[[#This Row],[Lundi]:[Dimanche]],"&gt;=100")*1000</f>
        <v>0</v>
      </c>
      <c r="R759" s="14">
        <f t="shared" si="22"/>
        <v>0</v>
      </c>
      <c r="S759" s="14">
        <f t="shared" si="23"/>
        <v>0</v>
      </c>
      <c r="T759" s="15" t="str">
        <f>IF(Tableau517[[#This Row],[Matricule]]&gt;1,IF(COUNTIF(Tableau517[DateMatricule],Tableau517[[#This Row],[DateMatricule]])&gt;1,"Doublon",""),"")</f>
        <v/>
      </c>
    </row>
    <row r="760" spans="1:20" x14ac:dyDescent="0.25">
      <c r="A760" s="11" t="str">
        <f>IF(Tableau517[[#This Row],[Semaine]]="","",VLOOKUP(Tableau517[[#This Row],[Semaine]],Listes!$A:$B,2,FALSE))</f>
        <v/>
      </c>
      <c r="B760" s="11" t="str">
        <f>IF(ISBLANK(Tableau517[[#This Row],[Matricule]]),"",VLOOKUP(Tableau517[[#This Row],[Matricule]],#REF!,2,FALSE))</f>
        <v/>
      </c>
      <c r="C760" s="11" t="str">
        <f>IF(ISBLANK(Tableau517[[#This Row],[Matricule]]),"",VLOOKUP(Tableau517[[#This Row],[Matricule]],#REF!,3,FALSE))</f>
        <v/>
      </c>
      <c r="D760" s="11" t="str">
        <f>CONCATENATE(Tableau517[[#This Row],[Semaine]],Tableau517[[#This Row],[Matricule]])</f>
        <v/>
      </c>
      <c r="H760" s="8"/>
      <c r="I760" s="8"/>
      <c r="J760" s="8"/>
      <c r="K760" s="8"/>
      <c r="L760" s="8"/>
      <c r="M760" s="8"/>
      <c r="N760" s="8"/>
      <c r="O760" s="14">
        <f>COUNTIF(Tableau517[[#This Row],[Lundi]:[Dimanche]],"&gt;0")</f>
        <v>0</v>
      </c>
      <c r="P760" s="14">
        <f>SUM(Tableau517[[#This Row],[Lundi]:[Dimanche]])</f>
        <v>0</v>
      </c>
      <c r="Q760" s="14">
        <f>COUNTIF(Tableau517[[#This Row],[Lundi]:[Dimanche]],"&gt;=100")*1000</f>
        <v>0</v>
      </c>
      <c r="R760" s="14">
        <f t="shared" si="22"/>
        <v>0</v>
      </c>
      <c r="S760" s="14">
        <f t="shared" si="23"/>
        <v>0</v>
      </c>
      <c r="T760" s="15" t="str">
        <f>IF(Tableau517[[#This Row],[Matricule]]&gt;1,IF(COUNTIF(Tableau517[DateMatricule],Tableau517[[#This Row],[DateMatricule]])&gt;1,"Doublon",""),"")</f>
        <v/>
      </c>
    </row>
    <row r="761" spans="1:20" x14ac:dyDescent="0.25">
      <c r="A761" s="11" t="str">
        <f>IF(Tableau517[[#This Row],[Semaine]]="","",VLOOKUP(Tableau517[[#This Row],[Semaine]],Listes!$A:$B,2,FALSE))</f>
        <v/>
      </c>
      <c r="B761" s="11" t="str">
        <f>IF(ISBLANK(Tableau517[[#This Row],[Matricule]]),"",VLOOKUP(Tableau517[[#This Row],[Matricule]],#REF!,2,FALSE))</f>
        <v/>
      </c>
      <c r="C761" s="11" t="str">
        <f>IF(ISBLANK(Tableau517[[#This Row],[Matricule]]),"",VLOOKUP(Tableau517[[#This Row],[Matricule]],#REF!,3,FALSE))</f>
        <v/>
      </c>
      <c r="D761" s="11" t="str">
        <f>CONCATENATE(Tableau517[[#This Row],[Semaine]],Tableau517[[#This Row],[Matricule]])</f>
        <v/>
      </c>
      <c r="H761" s="8"/>
      <c r="I761" s="8"/>
      <c r="J761" s="8"/>
      <c r="K761" s="8"/>
      <c r="L761" s="8"/>
      <c r="M761" s="8"/>
      <c r="N761" s="8"/>
      <c r="O761" s="14">
        <f>COUNTIF(Tableau517[[#This Row],[Lundi]:[Dimanche]],"&gt;0")</f>
        <v>0</v>
      </c>
      <c r="P761" s="14">
        <f>SUM(Tableau517[[#This Row],[Lundi]:[Dimanche]])</f>
        <v>0</v>
      </c>
      <c r="Q761" s="14">
        <f>COUNTIF(Tableau517[[#This Row],[Lundi]:[Dimanche]],"&gt;=100")*1000</f>
        <v>0</v>
      </c>
      <c r="R761" s="14">
        <f t="shared" si="22"/>
        <v>0</v>
      </c>
      <c r="S761" s="14">
        <f t="shared" si="23"/>
        <v>0</v>
      </c>
      <c r="T761" s="15" t="str">
        <f>IF(Tableau517[[#This Row],[Matricule]]&gt;1,IF(COUNTIF(Tableau517[DateMatricule],Tableau517[[#This Row],[DateMatricule]])&gt;1,"Doublon",""),"")</f>
        <v/>
      </c>
    </row>
    <row r="762" spans="1:20" x14ac:dyDescent="0.25">
      <c r="A762" s="11" t="str">
        <f>IF(Tableau517[[#This Row],[Semaine]]="","",VLOOKUP(Tableau517[[#This Row],[Semaine]],Listes!$A:$B,2,FALSE))</f>
        <v/>
      </c>
      <c r="B762" s="11" t="str">
        <f>IF(ISBLANK(Tableau517[[#This Row],[Matricule]]),"",VLOOKUP(Tableau517[[#This Row],[Matricule]],#REF!,2,FALSE))</f>
        <v/>
      </c>
      <c r="C762" s="11" t="str">
        <f>IF(ISBLANK(Tableau517[[#This Row],[Matricule]]),"",VLOOKUP(Tableau517[[#This Row],[Matricule]],#REF!,3,FALSE))</f>
        <v/>
      </c>
      <c r="D762" s="11" t="str">
        <f>CONCATENATE(Tableau517[[#This Row],[Semaine]],Tableau517[[#This Row],[Matricule]])</f>
        <v/>
      </c>
      <c r="H762" s="8"/>
      <c r="I762" s="8"/>
      <c r="J762" s="8"/>
      <c r="K762" s="8"/>
      <c r="L762" s="8"/>
      <c r="M762" s="8"/>
      <c r="N762" s="8"/>
      <c r="O762" s="14">
        <f>COUNTIF(Tableau517[[#This Row],[Lundi]:[Dimanche]],"&gt;0")</f>
        <v>0</v>
      </c>
      <c r="P762" s="14">
        <f>SUM(Tableau517[[#This Row],[Lundi]:[Dimanche]])</f>
        <v>0</v>
      </c>
      <c r="Q762" s="14">
        <f>COUNTIF(Tableau517[[#This Row],[Lundi]:[Dimanche]],"&gt;=100")*1000</f>
        <v>0</v>
      </c>
      <c r="R762" s="14">
        <f t="shared" si="22"/>
        <v>0</v>
      </c>
      <c r="S762" s="14">
        <f t="shared" si="23"/>
        <v>0</v>
      </c>
      <c r="T762" s="15" t="str">
        <f>IF(Tableau517[[#This Row],[Matricule]]&gt;1,IF(COUNTIF(Tableau517[DateMatricule],Tableau517[[#This Row],[DateMatricule]])&gt;1,"Doublon",""),"")</f>
        <v/>
      </c>
    </row>
    <row r="763" spans="1:20" x14ac:dyDescent="0.25">
      <c r="A763" s="11" t="str">
        <f>IF(Tableau517[[#This Row],[Semaine]]="","",VLOOKUP(Tableau517[[#This Row],[Semaine]],Listes!$A:$B,2,FALSE))</f>
        <v/>
      </c>
      <c r="B763" s="11" t="str">
        <f>IF(ISBLANK(Tableau517[[#This Row],[Matricule]]),"",VLOOKUP(Tableau517[[#This Row],[Matricule]],#REF!,2,FALSE))</f>
        <v/>
      </c>
      <c r="C763" s="11" t="str">
        <f>IF(ISBLANK(Tableau517[[#This Row],[Matricule]]),"",VLOOKUP(Tableau517[[#This Row],[Matricule]],#REF!,3,FALSE))</f>
        <v/>
      </c>
      <c r="D763" s="11" t="str">
        <f>CONCATENATE(Tableau517[[#This Row],[Semaine]],Tableau517[[#This Row],[Matricule]])</f>
        <v/>
      </c>
      <c r="H763" s="8"/>
      <c r="I763" s="8"/>
      <c r="J763" s="8"/>
      <c r="K763" s="8"/>
      <c r="L763" s="8"/>
      <c r="M763" s="8"/>
      <c r="N763" s="8"/>
      <c r="O763" s="14">
        <f>COUNTIF(Tableau517[[#This Row],[Lundi]:[Dimanche]],"&gt;0")</f>
        <v>0</v>
      </c>
      <c r="P763" s="14">
        <f>SUM(Tableau517[[#This Row],[Lundi]:[Dimanche]])</f>
        <v>0</v>
      </c>
      <c r="Q763" s="14">
        <f>COUNTIF(Tableau517[[#This Row],[Lundi]:[Dimanche]],"&gt;=100")*1000</f>
        <v>0</v>
      </c>
      <c r="R763" s="14">
        <f t="shared" si="22"/>
        <v>0</v>
      </c>
      <c r="S763" s="14">
        <f t="shared" si="23"/>
        <v>0</v>
      </c>
      <c r="T763" s="15" t="str">
        <f>IF(Tableau517[[#This Row],[Matricule]]&gt;1,IF(COUNTIF(Tableau517[DateMatricule],Tableau517[[#This Row],[DateMatricule]])&gt;1,"Doublon",""),"")</f>
        <v/>
      </c>
    </row>
    <row r="764" spans="1:20" x14ac:dyDescent="0.25">
      <c r="A764" s="11" t="str">
        <f>IF(Tableau517[[#This Row],[Semaine]]="","",VLOOKUP(Tableau517[[#This Row],[Semaine]],Listes!$A:$B,2,FALSE))</f>
        <v/>
      </c>
      <c r="B764" s="11" t="str">
        <f>IF(ISBLANK(Tableau517[[#This Row],[Matricule]]),"",VLOOKUP(Tableau517[[#This Row],[Matricule]],#REF!,2,FALSE))</f>
        <v/>
      </c>
      <c r="C764" s="11" t="str">
        <f>IF(ISBLANK(Tableau517[[#This Row],[Matricule]]),"",VLOOKUP(Tableau517[[#This Row],[Matricule]],#REF!,3,FALSE))</f>
        <v/>
      </c>
      <c r="D764" s="11" t="str">
        <f>CONCATENATE(Tableau517[[#This Row],[Semaine]],Tableau517[[#This Row],[Matricule]])</f>
        <v/>
      </c>
      <c r="H764" s="8"/>
      <c r="I764" s="8"/>
      <c r="J764" s="8"/>
      <c r="K764" s="8"/>
      <c r="L764" s="8"/>
      <c r="M764" s="8"/>
      <c r="N764" s="8"/>
      <c r="O764" s="14">
        <f>COUNTIF(Tableau517[[#This Row],[Lundi]:[Dimanche]],"&gt;0")</f>
        <v>0</v>
      </c>
      <c r="P764" s="14">
        <f>SUM(Tableau517[[#This Row],[Lundi]:[Dimanche]])</f>
        <v>0</v>
      </c>
      <c r="Q764" s="14">
        <f>COUNTIF(Tableau517[[#This Row],[Lundi]:[Dimanche]],"&gt;=100")*1000</f>
        <v>0</v>
      </c>
      <c r="R764" s="14">
        <f t="shared" si="22"/>
        <v>0</v>
      </c>
      <c r="S764" s="14">
        <f t="shared" si="23"/>
        <v>0</v>
      </c>
      <c r="T764" s="15" t="str">
        <f>IF(Tableau517[[#This Row],[Matricule]]&gt;1,IF(COUNTIF(Tableau517[DateMatricule],Tableau517[[#This Row],[DateMatricule]])&gt;1,"Doublon",""),"")</f>
        <v/>
      </c>
    </row>
    <row r="765" spans="1:20" x14ac:dyDescent="0.25">
      <c r="A765" s="11" t="str">
        <f>IF(Tableau517[[#This Row],[Semaine]]="","",VLOOKUP(Tableau517[[#This Row],[Semaine]],Listes!$A:$B,2,FALSE))</f>
        <v/>
      </c>
      <c r="B765" s="11" t="str">
        <f>IF(ISBLANK(Tableau517[[#This Row],[Matricule]]),"",VLOOKUP(Tableau517[[#This Row],[Matricule]],#REF!,2,FALSE))</f>
        <v/>
      </c>
      <c r="C765" s="11" t="str">
        <f>IF(ISBLANK(Tableau517[[#This Row],[Matricule]]),"",VLOOKUP(Tableau517[[#This Row],[Matricule]],#REF!,3,FALSE))</f>
        <v/>
      </c>
      <c r="D765" s="11" t="str">
        <f>CONCATENATE(Tableau517[[#This Row],[Semaine]],Tableau517[[#This Row],[Matricule]])</f>
        <v/>
      </c>
      <c r="H765" s="8"/>
      <c r="I765" s="8"/>
      <c r="J765" s="8"/>
      <c r="K765" s="8"/>
      <c r="L765" s="8"/>
      <c r="M765" s="8"/>
      <c r="N765" s="8"/>
      <c r="O765" s="14">
        <f>COUNTIF(Tableau517[[#This Row],[Lundi]:[Dimanche]],"&gt;0")</f>
        <v>0</v>
      </c>
      <c r="P765" s="14">
        <f>SUM(Tableau517[[#This Row],[Lundi]:[Dimanche]])</f>
        <v>0</v>
      </c>
      <c r="Q765" s="14">
        <f>COUNTIF(Tableau517[[#This Row],[Lundi]:[Dimanche]],"&gt;=100")*1000</f>
        <v>0</v>
      </c>
      <c r="R765" s="14">
        <f t="shared" si="22"/>
        <v>0</v>
      </c>
      <c r="S765" s="14">
        <f t="shared" si="23"/>
        <v>0</v>
      </c>
      <c r="T765" s="15" t="str">
        <f>IF(Tableau517[[#This Row],[Matricule]]&gt;1,IF(COUNTIF(Tableau517[DateMatricule],Tableau517[[#This Row],[DateMatricule]])&gt;1,"Doublon",""),"")</f>
        <v/>
      </c>
    </row>
    <row r="766" spans="1:20" x14ac:dyDescent="0.25">
      <c r="A766" s="11" t="str">
        <f>IF(Tableau517[[#This Row],[Semaine]]="","",VLOOKUP(Tableau517[[#This Row],[Semaine]],Listes!$A:$B,2,FALSE))</f>
        <v/>
      </c>
      <c r="B766" s="11" t="str">
        <f>IF(ISBLANK(Tableau517[[#This Row],[Matricule]]),"",VLOOKUP(Tableau517[[#This Row],[Matricule]],#REF!,2,FALSE))</f>
        <v/>
      </c>
      <c r="C766" s="11" t="str">
        <f>IF(ISBLANK(Tableau517[[#This Row],[Matricule]]),"",VLOOKUP(Tableau517[[#This Row],[Matricule]],#REF!,3,FALSE))</f>
        <v/>
      </c>
      <c r="D766" s="11" t="str">
        <f>CONCATENATE(Tableau517[[#This Row],[Semaine]],Tableau517[[#This Row],[Matricule]])</f>
        <v/>
      </c>
      <c r="H766" s="8"/>
      <c r="I766" s="8"/>
      <c r="J766" s="8"/>
      <c r="K766" s="8"/>
      <c r="L766" s="8"/>
      <c r="M766" s="8"/>
      <c r="N766" s="8"/>
      <c r="O766" s="14">
        <f>COUNTIF(Tableau517[[#This Row],[Lundi]:[Dimanche]],"&gt;0")</f>
        <v>0</v>
      </c>
      <c r="P766" s="14">
        <f>SUM(Tableau517[[#This Row],[Lundi]:[Dimanche]])</f>
        <v>0</v>
      </c>
      <c r="Q766" s="14">
        <f>COUNTIF(Tableau517[[#This Row],[Lundi]:[Dimanche]],"&gt;=100")*1000</f>
        <v>0</v>
      </c>
      <c r="R766" s="14">
        <f t="shared" si="22"/>
        <v>0</v>
      </c>
      <c r="S766" s="14">
        <f t="shared" si="23"/>
        <v>0</v>
      </c>
      <c r="T766" s="15" t="str">
        <f>IF(Tableau517[[#This Row],[Matricule]]&gt;1,IF(COUNTIF(Tableau517[DateMatricule],Tableau517[[#This Row],[DateMatricule]])&gt;1,"Doublon",""),"")</f>
        <v/>
      </c>
    </row>
    <row r="767" spans="1:20" x14ac:dyDescent="0.25">
      <c r="A767" s="11" t="str">
        <f>IF(Tableau517[[#This Row],[Semaine]]="","",VLOOKUP(Tableau517[[#This Row],[Semaine]],Listes!$A:$B,2,FALSE))</f>
        <v/>
      </c>
      <c r="B767" s="11" t="str">
        <f>IF(ISBLANK(Tableau517[[#This Row],[Matricule]]),"",VLOOKUP(Tableau517[[#This Row],[Matricule]],#REF!,2,FALSE))</f>
        <v/>
      </c>
      <c r="C767" s="11" t="str">
        <f>IF(ISBLANK(Tableau517[[#This Row],[Matricule]]),"",VLOOKUP(Tableau517[[#This Row],[Matricule]],#REF!,3,FALSE))</f>
        <v/>
      </c>
      <c r="D767" s="11" t="str">
        <f>CONCATENATE(Tableau517[[#This Row],[Semaine]],Tableau517[[#This Row],[Matricule]])</f>
        <v/>
      </c>
      <c r="H767" s="8"/>
      <c r="I767" s="8"/>
      <c r="J767" s="8"/>
      <c r="K767" s="8"/>
      <c r="L767" s="8"/>
      <c r="M767" s="8"/>
      <c r="N767" s="8"/>
      <c r="O767" s="14">
        <f>COUNTIF(Tableau517[[#This Row],[Lundi]:[Dimanche]],"&gt;0")</f>
        <v>0</v>
      </c>
      <c r="P767" s="14">
        <f>SUM(Tableau517[[#This Row],[Lundi]:[Dimanche]])</f>
        <v>0</v>
      </c>
      <c r="Q767" s="14">
        <f>COUNTIF(Tableau517[[#This Row],[Lundi]:[Dimanche]],"&gt;=100")*1000</f>
        <v>0</v>
      </c>
      <c r="R767" s="14">
        <f t="shared" si="22"/>
        <v>0</v>
      </c>
      <c r="S767" s="14">
        <f t="shared" si="23"/>
        <v>0</v>
      </c>
      <c r="T767" s="15" t="str">
        <f>IF(Tableau517[[#This Row],[Matricule]]&gt;1,IF(COUNTIF(Tableau517[DateMatricule],Tableau517[[#This Row],[DateMatricule]])&gt;1,"Doublon",""),"")</f>
        <v/>
      </c>
    </row>
    <row r="768" spans="1:20" x14ac:dyDescent="0.25">
      <c r="A768" s="11" t="str">
        <f>IF(Tableau517[[#This Row],[Semaine]]="","",VLOOKUP(Tableau517[[#This Row],[Semaine]],Listes!$A:$B,2,FALSE))</f>
        <v/>
      </c>
      <c r="B768" s="11" t="str">
        <f>IF(ISBLANK(Tableau517[[#This Row],[Matricule]]),"",VLOOKUP(Tableau517[[#This Row],[Matricule]],#REF!,2,FALSE))</f>
        <v/>
      </c>
      <c r="C768" s="11" t="str">
        <f>IF(ISBLANK(Tableau517[[#This Row],[Matricule]]),"",VLOOKUP(Tableau517[[#This Row],[Matricule]],#REF!,3,FALSE))</f>
        <v/>
      </c>
      <c r="D768" s="11" t="str">
        <f>CONCATENATE(Tableau517[[#This Row],[Semaine]],Tableau517[[#This Row],[Matricule]])</f>
        <v/>
      </c>
      <c r="H768" s="8"/>
      <c r="I768" s="8"/>
      <c r="J768" s="8"/>
      <c r="K768" s="8"/>
      <c r="L768" s="8"/>
      <c r="M768" s="8"/>
      <c r="N768" s="8"/>
      <c r="O768" s="14">
        <f>COUNTIF(Tableau517[[#This Row],[Lundi]:[Dimanche]],"&gt;0")</f>
        <v>0</v>
      </c>
      <c r="P768" s="14">
        <f>SUM(Tableau517[[#This Row],[Lundi]:[Dimanche]])</f>
        <v>0</v>
      </c>
      <c r="Q768" s="14">
        <f>COUNTIF(Tableau517[[#This Row],[Lundi]:[Dimanche]],"&gt;=100")*1000</f>
        <v>0</v>
      </c>
      <c r="R768" s="14">
        <f t="shared" si="22"/>
        <v>0</v>
      </c>
      <c r="S768" s="14">
        <f t="shared" si="23"/>
        <v>0</v>
      </c>
      <c r="T768" s="15" t="str">
        <f>IF(Tableau517[[#This Row],[Matricule]]&gt;1,IF(COUNTIF(Tableau517[DateMatricule],Tableau517[[#This Row],[DateMatricule]])&gt;1,"Doublon",""),"")</f>
        <v/>
      </c>
    </row>
    <row r="769" spans="1:20" x14ac:dyDescent="0.25">
      <c r="A769" s="11" t="str">
        <f>IF(Tableau517[[#This Row],[Semaine]]="","",VLOOKUP(Tableau517[[#This Row],[Semaine]],Listes!$A:$B,2,FALSE))</f>
        <v/>
      </c>
      <c r="B769" s="11" t="str">
        <f>IF(ISBLANK(Tableau517[[#This Row],[Matricule]]),"",VLOOKUP(Tableau517[[#This Row],[Matricule]],#REF!,2,FALSE))</f>
        <v/>
      </c>
      <c r="C769" s="11" t="str">
        <f>IF(ISBLANK(Tableau517[[#This Row],[Matricule]]),"",VLOOKUP(Tableau517[[#This Row],[Matricule]],#REF!,3,FALSE))</f>
        <v/>
      </c>
      <c r="D769" s="11" t="str">
        <f>CONCATENATE(Tableau517[[#This Row],[Semaine]],Tableau517[[#This Row],[Matricule]])</f>
        <v/>
      </c>
      <c r="H769" s="8"/>
      <c r="I769" s="8"/>
      <c r="J769" s="8"/>
      <c r="K769" s="8"/>
      <c r="L769" s="8"/>
      <c r="M769" s="8"/>
      <c r="N769" s="8"/>
      <c r="O769" s="14">
        <f>COUNTIF(Tableau517[[#This Row],[Lundi]:[Dimanche]],"&gt;0")</f>
        <v>0</v>
      </c>
      <c r="P769" s="14">
        <f>SUM(Tableau517[[#This Row],[Lundi]:[Dimanche]])</f>
        <v>0</v>
      </c>
      <c r="Q769" s="14">
        <f>COUNTIF(Tableau517[[#This Row],[Lundi]:[Dimanche]],"&gt;=100")*1000</f>
        <v>0</v>
      </c>
      <c r="R769" s="14">
        <f t="shared" si="22"/>
        <v>0</v>
      </c>
      <c r="S769" s="14">
        <f t="shared" si="23"/>
        <v>0</v>
      </c>
      <c r="T769" s="15" t="str">
        <f>IF(Tableau517[[#This Row],[Matricule]]&gt;1,IF(COUNTIF(Tableau517[DateMatricule],Tableau517[[#This Row],[DateMatricule]])&gt;1,"Doublon",""),"")</f>
        <v/>
      </c>
    </row>
    <row r="770" spans="1:20" x14ac:dyDescent="0.25">
      <c r="A770" s="11" t="str">
        <f>IF(Tableau517[[#This Row],[Semaine]]="","",VLOOKUP(Tableau517[[#This Row],[Semaine]],Listes!$A:$B,2,FALSE))</f>
        <v/>
      </c>
      <c r="B770" s="11" t="str">
        <f>IF(ISBLANK(Tableau517[[#This Row],[Matricule]]),"",VLOOKUP(Tableau517[[#This Row],[Matricule]],#REF!,2,FALSE))</f>
        <v/>
      </c>
      <c r="C770" s="11" t="str">
        <f>IF(ISBLANK(Tableau517[[#This Row],[Matricule]]),"",VLOOKUP(Tableau517[[#This Row],[Matricule]],#REF!,3,FALSE))</f>
        <v/>
      </c>
      <c r="D770" s="11" t="str">
        <f>CONCATENATE(Tableau517[[#This Row],[Semaine]],Tableau517[[#This Row],[Matricule]])</f>
        <v/>
      </c>
      <c r="H770" s="8"/>
      <c r="I770" s="8"/>
      <c r="J770" s="8"/>
      <c r="K770" s="8"/>
      <c r="L770" s="8"/>
      <c r="M770" s="8"/>
      <c r="N770" s="8"/>
      <c r="O770" s="14">
        <f>COUNTIF(Tableau517[[#This Row],[Lundi]:[Dimanche]],"&gt;0")</f>
        <v>0</v>
      </c>
      <c r="P770" s="14">
        <f>SUM(Tableau517[[#This Row],[Lundi]:[Dimanche]])</f>
        <v>0</v>
      </c>
      <c r="Q770" s="14">
        <f>COUNTIF(Tableau517[[#This Row],[Lundi]:[Dimanche]],"&gt;=100")*1000</f>
        <v>0</v>
      </c>
      <c r="R770" s="14">
        <f t="shared" si="22"/>
        <v>0</v>
      </c>
      <c r="S770" s="14">
        <f t="shared" si="23"/>
        <v>0</v>
      </c>
      <c r="T770" s="15" t="str">
        <f>IF(Tableau517[[#This Row],[Matricule]]&gt;1,IF(COUNTIF(Tableau517[DateMatricule],Tableau517[[#This Row],[DateMatricule]])&gt;1,"Doublon",""),"")</f>
        <v/>
      </c>
    </row>
    <row r="771" spans="1:20" x14ac:dyDescent="0.25">
      <c r="A771" s="11" t="str">
        <f>IF(Tableau517[[#This Row],[Semaine]]="","",VLOOKUP(Tableau517[[#This Row],[Semaine]],Listes!$A:$B,2,FALSE))</f>
        <v/>
      </c>
      <c r="B771" s="11" t="str">
        <f>IF(ISBLANK(Tableau517[[#This Row],[Matricule]]),"",VLOOKUP(Tableau517[[#This Row],[Matricule]],#REF!,2,FALSE))</f>
        <v/>
      </c>
      <c r="C771" s="11" t="str">
        <f>IF(ISBLANK(Tableau517[[#This Row],[Matricule]]),"",VLOOKUP(Tableau517[[#This Row],[Matricule]],#REF!,3,FALSE))</f>
        <v/>
      </c>
      <c r="D771" s="11" t="str">
        <f>CONCATENATE(Tableau517[[#This Row],[Semaine]],Tableau517[[#This Row],[Matricule]])</f>
        <v/>
      </c>
      <c r="H771" s="8"/>
      <c r="I771" s="8"/>
      <c r="J771" s="8"/>
      <c r="K771" s="8"/>
      <c r="L771" s="8"/>
      <c r="M771" s="8"/>
      <c r="N771" s="8"/>
      <c r="O771" s="14">
        <f>COUNTIF(Tableau517[[#This Row],[Lundi]:[Dimanche]],"&gt;0")</f>
        <v>0</v>
      </c>
      <c r="P771" s="14">
        <f>SUM(Tableau517[[#This Row],[Lundi]:[Dimanche]])</f>
        <v>0</v>
      </c>
      <c r="Q771" s="14">
        <f>COUNTIF(Tableau517[[#This Row],[Lundi]:[Dimanche]],"&gt;=100")*1000</f>
        <v>0</v>
      </c>
      <c r="R771" s="14">
        <f t="shared" ref="R771:R834" si="24">+IF(P771&gt;600,(P771-600)*40,0)</f>
        <v>0</v>
      </c>
      <c r="S771" s="14">
        <f t="shared" ref="S771:S834" si="25">+Q771+R771</f>
        <v>0</v>
      </c>
      <c r="T771" s="15" t="str">
        <f>IF(Tableau517[[#This Row],[Matricule]]&gt;1,IF(COUNTIF(Tableau517[DateMatricule],Tableau517[[#This Row],[DateMatricule]])&gt;1,"Doublon",""),"")</f>
        <v/>
      </c>
    </row>
    <row r="772" spans="1:20" x14ac:dyDescent="0.25">
      <c r="A772" s="11" t="str">
        <f>IF(Tableau517[[#This Row],[Semaine]]="","",VLOOKUP(Tableau517[[#This Row],[Semaine]],Listes!$A:$B,2,FALSE))</f>
        <v/>
      </c>
      <c r="B772" s="11" t="str">
        <f>IF(ISBLANK(Tableau517[[#This Row],[Matricule]]),"",VLOOKUP(Tableau517[[#This Row],[Matricule]],#REF!,2,FALSE))</f>
        <v/>
      </c>
      <c r="C772" s="11" t="str">
        <f>IF(ISBLANK(Tableau517[[#This Row],[Matricule]]),"",VLOOKUP(Tableau517[[#This Row],[Matricule]],#REF!,3,FALSE))</f>
        <v/>
      </c>
      <c r="D772" s="11" t="str">
        <f>CONCATENATE(Tableau517[[#This Row],[Semaine]],Tableau517[[#This Row],[Matricule]])</f>
        <v/>
      </c>
      <c r="H772" s="8"/>
      <c r="I772" s="8"/>
      <c r="J772" s="8"/>
      <c r="K772" s="8"/>
      <c r="L772" s="8"/>
      <c r="M772" s="8"/>
      <c r="N772" s="8"/>
      <c r="O772" s="14">
        <f>COUNTIF(Tableau517[[#This Row],[Lundi]:[Dimanche]],"&gt;0")</f>
        <v>0</v>
      </c>
      <c r="P772" s="14">
        <f>SUM(Tableau517[[#This Row],[Lundi]:[Dimanche]])</f>
        <v>0</v>
      </c>
      <c r="Q772" s="14">
        <f>COUNTIF(Tableau517[[#This Row],[Lundi]:[Dimanche]],"&gt;=100")*1000</f>
        <v>0</v>
      </c>
      <c r="R772" s="14">
        <f t="shared" si="24"/>
        <v>0</v>
      </c>
      <c r="S772" s="14">
        <f t="shared" si="25"/>
        <v>0</v>
      </c>
      <c r="T772" s="15" t="str">
        <f>IF(Tableau517[[#This Row],[Matricule]]&gt;1,IF(COUNTIF(Tableau517[DateMatricule],Tableau517[[#This Row],[DateMatricule]])&gt;1,"Doublon",""),"")</f>
        <v/>
      </c>
    </row>
    <row r="773" spans="1:20" x14ac:dyDescent="0.25">
      <c r="A773" s="11" t="str">
        <f>IF(Tableau517[[#This Row],[Semaine]]="","",VLOOKUP(Tableau517[[#This Row],[Semaine]],Listes!$A:$B,2,FALSE))</f>
        <v/>
      </c>
      <c r="B773" s="11" t="str">
        <f>IF(ISBLANK(Tableau517[[#This Row],[Matricule]]),"",VLOOKUP(Tableau517[[#This Row],[Matricule]],#REF!,2,FALSE))</f>
        <v/>
      </c>
      <c r="C773" s="11" t="str">
        <f>IF(ISBLANK(Tableau517[[#This Row],[Matricule]]),"",VLOOKUP(Tableau517[[#This Row],[Matricule]],#REF!,3,FALSE))</f>
        <v/>
      </c>
      <c r="D773" s="11" t="str">
        <f>CONCATENATE(Tableau517[[#This Row],[Semaine]],Tableau517[[#This Row],[Matricule]])</f>
        <v/>
      </c>
      <c r="H773" s="8"/>
      <c r="I773" s="8"/>
      <c r="J773" s="8"/>
      <c r="K773" s="8"/>
      <c r="L773" s="8"/>
      <c r="M773" s="8"/>
      <c r="N773" s="8"/>
      <c r="O773" s="14">
        <f>COUNTIF(Tableau517[[#This Row],[Lundi]:[Dimanche]],"&gt;0")</f>
        <v>0</v>
      </c>
      <c r="P773" s="14">
        <f>SUM(Tableau517[[#This Row],[Lundi]:[Dimanche]])</f>
        <v>0</v>
      </c>
      <c r="Q773" s="14">
        <f>COUNTIF(Tableau517[[#This Row],[Lundi]:[Dimanche]],"&gt;=100")*1000</f>
        <v>0</v>
      </c>
      <c r="R773" s="14">
        <f t="shared" si="24"/>
        <v>0</v>
      </c>
      <c r="S773" s="14">
        <f t="shared" si="25"/>
        <v>0</v>
      </c>
      <c r="T773" s="15" t="str">
        <f>IF(Tableau517[[#This Row],[Matricule]]&gt;1,IF(COUNTIF(Tableau517[DateMatricule],Tableau517[[#This Row],[DateMatricule]])&gt;1,"Doublon",""),"")</f>
        <v/>
      </c>
    </row>
    <row r="774" spans="1:20" x14ac:dyDescent="0.25">
      <c r="A774" s="11" t="str">
        <f>IF(Tableau517[[#This Row],[Semaine]]="","",VLOOKUP(Tableau517[[#This Row],[Semaine]],Listes!$A:$B,2,FALSE))</f>
        <v/>
      </c>
      <c r="B774" s="11" t="str">
        <f>IF(ISBLANK(Tableau517[[#This Row],[Matricule]]),"",VLOOKUP(Tableau517[[#This Row],[Matricule]],#REF!,2,FALSE))</f>
        <v/>
      </c>
      <c r="C774" s="11" t="str">
        <f>IF(ISBLANK(Tableau517[[#This Row],[Matricule]]),"",VLOOKUP(Tableau517[[#This Row],[Matricule]],#REF!,3,FALSE))</f>
        <v/>
      </c>
      <c r="D774" s="11" t="str">
        <f>CONCATENATE(Tableau517[[#This Row],[Semaine]],Tableau517[[#This Row],[Matricule]])</f>
        <v/>
      </c>
      <c r="H774" s="8"/>
      <c r="I774" s="8"/>
      <c r="J774" s="8"/>
      <c r="K774" s="8"/>
      <c r="L774" s="8"/>
      <c r="M774" s="8"/>
      <c r="N774" s="8"/>
      <c r="O774" s="14">
        <f>COUNTIF(Tableau517[[#This Row],[Lundi]:[Dimanche]],"&gt;0")</f>
        <v>0</v>
      </c>
      <c r="P774" s="14">
        <f>SUM(Tableau517[[#This Row],[Lundi]:[Dimanche]])</f>
        <v>0</v>
      </c>
      <c r="Q774" s="14">
        <f>COUNTIF(Tableau517[[#This Row],[Lundi]:[Dimanche]],"&gt;=100")*1000</f>
        <v>0</v>
      </c>
      <c r="R774" s="14">
        <f t="shared" si="24"/>
        <v>0</v>
      </c>
      <c r="S774" s="14">
        <f t="shared" si="25"/>
        <v>0</v>
      </c>
      <c r="T774" s="15" t="str">
        <f>IF(Tableau517[[#This Row],[Matricule]]&gt;1,IF(COUNTIF(Tableau517[DateMatricule],Tableau517[[#This Row],[DateMatricule]])&gt;1,"Doublon",""),"")</f>
        <v/>
      </c>
    </row>
    <row r="775" spans="1:20" x14ac:dyDescent="0.25">
      <c r="A775" s="11" t="str">
        <f>IF(Tableau517[[#This Row],[Semaine]]="","",VLOOKUP(Tableau517[[#This Row],[Semaine]],Listes!$A:$B,2,FALSE))</f>
        <v/>
      </c>
      <c r="B775" s="11" t="str">
        <f>IF(ISBLANK(Tableau517[[#This Row],[Matricule]]),"",VLOOKUP(Tableau517[[#This Row],[Matricule]],#REF!,2,FALSE))</f>
        <v/>
      </c>
      <c r="C775" s="11" t="str">
        <f>IF(ISBLANK(Tableau517[[#This Row],[Matricule]]),"",VLOOKUP(Tableau517[[#This Row],[Matricule]],#REF!,3,FALSE))</f>
        <v/>
      </c>
      <c r="D775" s="11" t="str">
        <f>CONCATENATE(Tableau517[[#This Row],[Semaine]],Tableau517[[#This Row],[Matricule]])</f>
        <v/>
      </c>
      <c r="H775" s="8"/>
      <c r="I775" s="8"/>
      <c r="J775" s="8"/>
      <c r="K775" s="8"/>
      <c r="L775" s="8"/>
      <c r="M775" s="8"/>
      <c r="N775" s="8"/>
      <c r="O775" s="14">
        <f>COUNTIF(Tableau517[[#This Row],[Lundi]:[Dimanche]],"&gt;0")</f>
        <v>0</v>
      </c>
      <c r="P775" s="14">
        <f>SUM(Tableau517[[#This Row],[Lundi]:[Dimanche]])</f>
        <v>0</v>
      </c>
      <c r="Q775" s="14">
        <f>COUNTIF(Tableau517[[#This Row],[Lundi]:[Dimanche]],"&gt;=100")*1000</f>
        <v>0</v>
      </c>
      <c r="R775" s="14">
        <f t="shared" si="24"/>
        <v>0</v>
      </c>
      <c r="S775" s="14">
        <f t="shared" si="25"/>
        <v>0</v>
      </c>
      <c r="T775" s="15" t="str">
        <f>IF(Tableau517[[#This Row],[Matricule]]&gt;1,IF(COUNTIF(Tableau517[DateMatricule],Tableau517[[#This Row],[DateMatricule]])&gt;1,"Doublon",""),"")</f>
        <v/>
      </c>
    </row>
    <row r="776" spans="1:20" x14ac:dyDescent="0.25">
      <c r="A776" s="11" t="str">
        <f>IF(Tableau517[[#This Row],[Semaine]]="","",VLOOKUP(Tableau517[[#This Row],[Semaine]],Listes!$A:$B,2,FALSE))</f>
        <v/>
      </c>
      <c r="B776" s="11" t="str">
        <f>IF(ISBLANK(Tableau517[[#This Row],[Matricule]]),"",VLOOKUP(Tableau517[[#This Row],[Matricule]],#REF!,2,FALSE))</f>
        <v/>
      </c>
      <c r="C776" s="11" t="str">
        <f>IF(ISBLANK(Tableau517[[#This Row],[Matricule]]),"",VLOOKUP(Tableau517[[#This Row],[Matricule]],#REF!,3,FALSE))</f>
        <v/>
      </c>
      <c r="D776" s="11" t="str">
        <f>CONCATENATE(Tableau517[[#This Row],[Semaine]],Tableau517[[#This Row],[Matricule]])</f>
        <v/>
      </c>
      <c r="H776" s="8"/>
      <c r="I776" s="8"/>
      <c r="J776" s="8"/>
      <c r="K776" s="8"/>
      <c r="L776" s="8"/>
      <c r="M776" s="8"/>
      <c r="N776" s="8"/>
      <c r="O776" s="14">
        <f>COUNTIF(Tableau517[[#This Row],[Lundi]:[Dimanche]],"&gt;0")</f>
        <v>0</v>
      </c>
      <c r="P776" s="14">
        <f>SUM(Tableau517[[#This Row],[Lundi]:[Dimanche]])</f>
        <v>0</v>
      </c>
      <c r="Q776" s="14">
        <f>COUNTIF(Tableau517[[#This Row],[Lundi]:[Dimanche]],"&gt;=100")*1000</f>
        <v>0</v>
      </c>
      <c r="R776" s="14">
        <f t="shared" si="24"/>
        <v>0</v>
      </c>
      <c r="S776" s="14">
        <f t="shared" si="25"/>
        <v>0</v>
      </c>
      <c r="T776" s="15" t="str">
        <f>IF(Tableau517[[#This Row],[Matricule]]&gt;1,IF(COUNTIF(Tableau517[DateMatricule],Tableau517[[#This Row],[DateMatricule]])&gt;1,"Doublon",""),"")</f>
        <v/>
      </c>
    </row>
    <row r="777" spans="1:20" x14ac:dyDescent="0.25">
      <c r="A777" s="11" t="str">
        <f>IF(Tableau517[[#This Row],[Semaine]]="","",VLOOKUP(Tableau517[[#This Row],[Semaine]],Listes!$A:$B,2,FALSE))</f>
        <v/>
      </c>
      <c r="B777" s="11" t="str">
        <f>IF(ISBLANK(Tableau517[[#This Row],[Matricule]]),"",VLOOKUP(Tableau517[[#This Row],[Matricule]],#REF!,2,FALSE))</f>
        <v/>
      </c>
      <c r="C777" s="11" t="str">
        <f>IF(ISBLANK(Tableau517[[#This Row],[Matricule]]),"",VLOOKUP(Tableau517[[#This Row],[Matricule]],#REF!,3,FALSE))</f>
        <v/>
      </c>
      <c r="D777" s="11" t="str">
        <f>CONCATENATE(Tableau517[[#This Row],[Semaine]],Tableau517[[#This Row],[Matricule]])</f>
        <v/>
      </c>
      <c r="H777" s="8"/>
      <c r="I777" s="8"/>
      <c r="J777" s="8"/>
      <c r="K777" s="8"/>
      <c r="L777" s="8"/>
      <c r="M777" s="8"/>
      <c r="N777" s="8"/>
      <c r="O777" s="14">
        <f>COUNTIF(Tableau517[[#This Row],[Lundi]:[Dimanche]],"&gt;0")</f>
        <v>0</v>
      </c>
      <c r="P777" s="14">
        <f>SUM(Tableau517[[#This Row],[Lundi]:[Dimanche]])</f>
        <v>0</v>
      </c>
      <c r="Q777" s="14">
        <f>COUNTIF(Tableau517[[#This Row],[Lundi]:[Dimanche]],"&gt;=100")*1000</f>
        <v>0</v>
      </c>
      <c r="R777" s="14">
        <f t="shared" si="24"/>
        <v>0</v>
      </c>
      <c r="S777" s="14">
        <f t="shared" si="25"/>
        <v>0</v>
      </c>
      <c r="T777" s="15" t="str">
        <f>IF(Tableau517[[#This Row],[Matricule]]&gt;1,IF(COUNTIF(Tableau517[DateMatricule],Tableau517[[#This Row],[DateMatricule]])&gt;1,"Doublon",""),"")</f>
        <v/>
      </c>
    </row>
    <row r="778" spans="1:20" x14ac:dyDescent="0.25">
      <c r="A778" s="11" t="str">
        <f>IF(Tableau517[[#This Row],[Semaine]]="","",VLOOKUP(Tableau517[[#This Row],[Semaine]],Listes!$A:$B,2,FALSE))</f>
        <v/>
      </c>
      <c r="B778" s="11" t="str">
        <f>IF(ISBLANK(Tableau517[[#This Row],[Matricule]]),"",VLOOKUP(Tableau517[[#This Row],[Matricule]],#REF!,2,FALSE))</f>
        <v/>
      </c>
      <c r="C778" s="11" t="str">
        <f>IF(ISBLANK(Tableau517[[#This Row],[Matricule]]),"",VLOOKUP(Tableau517[[#This Row],[Matricule]],#REF!,3,FALSE))</f>
        <v/>
      </c>
      <c r="D778" s="11" t="str">
        <f>CONCATENATE(Tableau517[[#This Row],[Semaine]],Tableau517[[#This Row],[Matricule]])</f>
        <v/>
      </c>
      <c r="H778" s="8"/>
      <c r="I778" s="8"/>
      <c r="J778" s="8"/>
      <c r="K778" s="8"/>
      <c r="L778" s="8"/>
      <c r="M778" s="8"/>
      <c r="N778" s="8"/>
      <c r="O778" s="14">
        <f>COUNTIF(Tableau517[[#This Row],[Lundi]:[Dimanche]],"&gt;0")</f>
        <v>0</v>
      </c>
      <c r="P778" s="14">
        <f>SUM(Tableau517[[#This Row],[Lundi]:[Dimanche]])</f>
        <v>0</v>
      </c>
      <c r="Q778" s="14">
        <f>COUNTIF(Tableau517[[#This Row],[Lundi]:[Dimanche]],"&gt;=100")*1000</f>
        <v>0</v>
      </c>
      <c r="R778" s="14">
        <f t="shared" si="24"/>
        <v>0</v>
      </c>
      <c r="S778" s="14">
        <f t="shared" si="25"/>
        <v>0</v>
      </c>
      <c r="T778" s="15" t="str">
        <f>IF(Tableau517[[#This Row],[Matricule]]&gt;1,IF(COUNTIF(Tableau517[DateMatricule],Tableau517[[#This Row],[DateMatricule]])&gt;1,"Doublon",""),"")</f>
        <v/>
      </c>
    </row>
    <row r="779" spans="1:20" x14ac:dyDescent="0.25">
      <c r="A779" s="11" t="str">
        <f>IF(Tableau517[[#This Row],[Semaine]]="","",VLOOKUP(Tableau517[[#This Row],[Semaine]],Listes!$A:$B,2,FALSE))</f>
        <v/>
      </c>
      <c r="B779" s="11" t="str">
        <f>IF(ISBLANK(Tableau517[[#This Row],[Matricule]]),"",VLOOKUP(Tableau517[[#This Row],[Matricule]],#REF!,2,FALSE))</f>
        <v/>
      </c>
      <c r="C779" s="11" t="str">
        <f>IF(ISBLANK(Tableau517[[#This Row],[Matricule]]),"",VLOOKUP(Tableau517[[#This Row],[Matricule]],#REF!,3,FALSE))</f>
        <v/>
      </c>
      <c r="D779" s="11" t="str">
        <f>CONCATENATE(Tableau517[[#This Row],[Semaine]],Tableau517[[#This Row],[Matricule]])</f>
        <v/>
      </c>
      <c r="H779" s="8"/>
      <c r="I779" s="8"/>
      <c r="J779" s="8"/>
      <c r="K779" s="8"/>
      <c r="L779" s="8"/>
      <c r="M779" s="8"/>
      <c r="N779" s="8"/>
      <c r="O779" s="14">
        <f>COUNTIF(Tableau517[[#This Row],[Lundi]:[Dimanche]],"&gt;0")</f>
        <v>0</v>
      </c>
      <c r="P779" s="14">
        <f>SUM(Tableau517[[#This Row],[Lundi]:[Dimanche]])</f>
        <v>0</v>
      </c>
      <c r="Q779" s="14">
        <f>COUNTIF(Tableau517[[#This Row],[Lundi]:[Dimanche]],"&gt;=100")*1000</f>
        <v>0</v>
      </c>
      <c r="R779" s="14">
        <f t="shared" si="24"/>
        <v>0</v>
      </c>
      <c r="S779" s="14">
        <f t="shared" si="25"/>
        <v>0</v>
      </c>
      <c r="T779" s="15" t="str">
        <f>IF(Tableau517[[#This Row],[Matricule]]&gt;1,IF(COUNTIF(Tableau517[DateMatricule],Tableau517[[#This Row],[DateMatricule]])&gt;1,"Doublon",""),"")</f>
        <v/>
      </c>
    </row>
    <row r="780" spans="1:20" x14ac:dyDescent="0.25">
      <c r="A780" s="11" t="str">
        <f>IF(Tableau517[[#This Row],[Semaine]]="","",VLOOKUP(Tableau517[[#This Row],[Semaine]],Listes!$A:$B,2,FALSE))</f>
        <v/>
      </c>
      <c r="B780" s="11" t="str">
        <f>IF(ISBLANK(Tableau517[[#This Row],[Matricule]]),"",VLOOKUP(Tableau517[[#This Row],[Matricule]],#REF!,2,FALSE))</f>
        <v/>
      </c>
      <c r="C780" s="11" t="str">
        <f>IF(ISBLANK(Tableau517[[#This Row],[Matricule]]),"",VLOOKUP(Tableau517[[#This Row],[Matricule]],#REF!,3,FALSE))</f>
        <v/>
      </c>
      <c r="D780" s="11" t="str">
        <f>CONCATENATE(Tableau517[[#This Row],[Semaine]],Tableau517[[#This Row],[Matricule]])</f>
        <v/>
      </c>
      <c r="H780" s="8"/>
      <c r="I780" s="8"/>
      <c r="J780" s="8"/>
      <c r="K780" s="8"/>
      <c r="L780" s="8"/>
      <c r="M780" s="8"/>
      <c r="N780" s="8"/>
      <c r="O780" s="14">
        <f>COUNTIF(Tableau517[[#This Row],[Lundi]:[Dimanche]],"&gt;0")</f>
        <v>0</v>
      </c>
      <c r="P780" s="14">
        <f>SUM(Tableau517[[#This Row],[Lundi]:[Dimanche]])</f>
        <v>0</v>
      </c>
      <c r="Q780" s="14">
        <f>COUNTIF(Tableau517[[#This Row],[Lundi]:[Dimanche]],"&gt;=100")*1000</f>
        <v>0</v>
      </c>
      <c r="R780" s="14">
        <f t="shared" si="24"/>
        <v>0</v>
      </c>
      <c r="S780" s="14">
        <f t="shared" si="25"/>
        <v>0</v>
      </c>
      <c r="T780" s="15" t="str">
        <f>IF(Tableau517[[#This Row],[Matricule]]&gt;1,IF(COUNTIF(Tableau517[DateMatricule],Tableau517[[#This Row],[DateMatricule]])&gt;1,"Doublon",""),"")</f>
        <v/>
      </c>
    </row>
    <row r="781" spans="1:20" x14ac:dyDescent="0.25">
      <c r="A781" s="11" t="str">
        <f>IF(Tableau517[[#This Row],[Semaine]]="","",VLOOKUP(Tableau517[[#This Row],[Semaine]],Listes!$A:$B,2,FALSE))</f>
        <v/>
      </c>
      <c r="B781" s="11" t="str">
        <f>IF(ISBLANK(Tableau517[[#This Row],[Matricule]]),"",VLOOKUP(Tableau517[[#This Row],[Matricule]],#REF!,2,FALSE))</f>
        <v/>
      </c>
      <c r="C781" s="11" t="str">
        <f>IF(ISBLANK(Tableau517[[#This Row],[Matricule]]),"",VLOOKUP(Tableau517[[#This Row],[Matricule]],#REF!,3,FALSE))</f>
        <v/>
      </c>
      <c r="D781" s="11" t="str">
        <f>CONCATENATE(Tableau517[[#This Row],[Semaine]],Tableau517[[#This Row],[Matricule]])</f>
        <v/>
      </c>
      <c r="H781" s="8"/>
      <c r="I781" s="8"/>
      <c r="J781" s="8"/>
      <c r="K781" s="8"/>
      <c r="L781" s="8"/>
      <c r="M781" s="8"/>
      <c r="N781" s="8"/>
      <c r="O781" s="14">
        <f>COUNTIF(Tableau517[[#This Row],[Lundi]:[Dimanche]],"&gt;0")</f>
        <v>0</v>
      </c>
      <c r="P781" s="14">
        <f>SUM(Tableau517[[#This Row],[Lundi]:[Dimanche]])</f>
        <v>0</v>
      </c>
      <c r="Q781" s="14">
        <f>COUNTIF(Tableau517[[#This Row],[Lundi]:[Dimanche]],"&gt;=100")*1000</f>
        <v>0</v>
      </c>
      <c r="R781" s="14">
        <f t="shared" si="24"/>
        <v>0</v>
      </c>
      <c r="S781" s="14">
        <f t="shared" si="25"/>
        <v>0</v>
      </c>
      <c r="T781" s="15" t="str">
        <f>IF(Tableau517[[#This Row],[Matricule]]&gt;1,IF(COUNTIF(Tableau517[DateMatricule],Tableau517[[#This Row],[DateMatricule]])&gt;1,"Doublon",""),"")</f>
        <v/>
      </c>
    </row>
    <row r="782" spans="1:20" x14ac:dyDescent="0.25">
      <c r="A782" s="11" t="str">
        <f>IF(Tableau517[[#This Row],[Semaine]]="","",VLOOKUP(Tableau517[[#This Row],[Semaine]],Listes!$A:$B,2,FALSE))</f>
        <v/>
      </c>
      <c r="B782" s="11" t="str">
        <f>IF(ISBLANK(Tableau517[[#This Row],[Matricule]]),"",VLOOKUP(Tableau517[[#This Row],[Matricule]],#REF!,2,FALSE))</f>
        <v/>
      </c>
      <c r="C782" s="11" t="str">
        <f>IF(ISBLANK(Tableau517[[#This Row],[Matricule]]),"",VLOOKUP(Tableau517[[#This Row],[Matricule]],#REF!,3,FALSE))</f>
        <v/>
      </c>
      <c r="D782" s="11" t="str">
        <f>CONCATENATE(Tableau517[[#This Row],[Semaine]],Tableau517[[#This Row],[Matricule]])</f>
        <v/>
      </c>
      <c r="H782" s="8"/>
      <c r="I782" s="8"/>
      <c r="J782" s="8"/>
      <c r="K782" s="8"/>
      <c r="L782" s="8"/>
      <c r="M782" s="8"/>
      <c r="N782" s="8"/>
      <c r="O782" s="14">
        <f>COUNTIF(Tableau517[[#This Row],[Lundi]:[Dimanche]],"&gt;0")</f>
        <v>0</v>
      </c>
      <c r="P782" s="14">
        <f>SUM(Tableau517[[#This Row],[Lundi]:[Dimanche]])</f>
        <v>0</v>
      </c>
      <c r="Q782" s="14">
        <f>COUNTIF(Tableau517[[#This Row],[Lundi]:[Dimanche]],"&gt;=100")*1000</f>
        <v>0</v>
      </c>
      <c r="R782" s="14">
        <f t="shared" si="24"/>
        <v>0</v>
      </c>
      <c r="S782" s="14">
        <f t="shared" si="25"/>
        <v>0</v>
      </c>
      <c r="T782" s="15" t="str">
        <f>IF(Tableau517[[#This Row],[Matricule]]&gt;1,IF(COUNTIF(Tableau517[DateMatricule],Tableau517[[#This Row],[DateMatricule]])&gt;1,"Doublon",""),"")</f>
        <v/>
      </c>
    </row>
    <row r="783" spans="1:20" x14ac:dyDescent="0.25">
      <c r="A783" s="11" t="str">
        <f>IF(Tableau517[[#This Row],[Semaine]]="","",VLOOKUP(Tableau517[[#This Row],[Semaine]],Listes!$A:$B,2,FALSE))</f>
        <v/>
      </c>
      <c r="B783" s="11" t="str">
        <f>IF(ISBLANK(Tableau517[[#This Row],[Matricule]]),"",VLOOKUP(Tableau517[[#This Row],[Matricule]],#REF!,2,FALSE))</f>
        <v/>
      </c>
      <c r="C783" s="11" t="str">
        <f>IF(ISBLANK(Tableau517[[#This Row],[Matricule]]),"",VLOOKUP(Tableau517[[#This Row],[Matricule]],#REF!,3,FALSE))</f>
        <v/>
      </c>
      <c r="D783" s="11" t="str">
        <f>CONCATENATE(Tableau517[[#This Row],[Semaine]],Tableau517[[#This Row],[Matricule]])</f>
        <v/>
      </c>
      <c r="H783" s="8"/>
      <c r="I783" s="8"/>
      <c r="J783" s="8"/>
      <c r="K783" s="8"/>
      <c r="L783" s="8"/>
      <c r="M783" s="8"/>
      <c r="N783" s="8"/>
      <c r="O783" s="14">
        <f>COUNTIF(Tableau517[[#This Row],[Lundi]:[Dimanche]],"&gt;0")</f>
        <v>0</v>
      </c>
      <c r="P783" s="14">
        <f>SUM(Tableau517[[#This Row],[Lundi]:[Dimanche]])</f>
        <v>0</v>
      </c>
      <c r="Q783" s="14">
        <f>COUNTIF(Tableau517[[#This Row],[Lundi]:[Dimanche]],"&gt;=100")*1000</f>
        <v>0</v>
      </c>
      <c r="R783" s="14">
        <f t="shared" si="24"/>
        <v>0</v>
      </c>
      <c r="S783" s="14">
        <f t="shared" si="25"/>
        <v>0</v>
      </c>
      <c r="T783" s="15" t="str">
        <f>IF(Tableau517[[#This Row],[Matricule]]&gt;1,IF(COUNTIF(Tableau517[DateMatricule],Tableau517[[#This Row],[DateMatricule]])&gt;1,"Doublon",""),"")</f>
        <v/>
      </c>
    </row>
    <row r="784" spans="1:20" x14ac:dyDescent="0.25">
      <c r="A784" s="11" t="str">
        <f>IF(Tableau517[[#This Row],[Semaine]]="","",VLOOKUP(Tableau517[[#This Row],[Semaine]],Listes!$A:$B,2,FALSE))</f>
        <v/>
      </c>
      <c r="B784" s="11" t="str">
        <f>IF(ISBLANK(Tableau517[[#This Row],[Matricule]]),"",VLOOKUP(Tableau517[[#This Row],[Matricule]],#REF!,2,FALSE))</f>
        <v/>
      </c>
      <c r="C784" s="11" t="str">
        <f>IF(ISBLANK(Tableau517[[#This Row],[Matricule]]),"",VLOOKUP(Tableau517[[#This Row],[Matricule]],#REF!,3,FALSE))</f>
        <v/>
      </c>
      <c r="D784" s="11" t="str">
        <f>CONCATENATE(Tableau517[[#This Row],[Semaine]],Tableau517[[#This Row],[Matricule]])</f>
        <v/>
      </c>
      <c r="H784" s="8"/>
      <c r="I784" s="8"/>
      <c r="J784" s="8"/>
      <c r="K784" s="8"/>
      <c r="L784" s="8"/>
      <c r="M784" s="8"/>
      <c r="N784" s="8"/>
      <c r="O784" s="14">
        <f>COUNTIF(Tableau517[[#This Row],[Lundi]:[Dimanche]],"&gt;0")</f>
        <v>0</v>
      </c>
      <c r="P784" s="14">
        <f>SUM(Tableau517[[#This Row],[Lundi]:[Dimanche]])</f>
        <v>0</v>
      </c>
      <c r="Q784" s="14">
        <f>COUNTIF(Tableau517[[#This Row],[Lundi]:[Dimanche]],"&gt;=100")*1000</f>
        <v>0</v>
      </c>
      <c r="R784" s="14">
        <f t="shared" si="24"/>
        <v>0</v>
      </c>
      <c r="S784" s="14">
        <f t="shared" si="25"/>
        <v>0</v>
      </c>
      <c r="T784" s="15" t="str">
        <f>IF(Tableau517[[#This Row],[Matricule]]&gt;1,IF(COUNTIF(Tableau517[DateMatricule],Tableau517[[#This Row],[DateMatricule]])&gt;1,"Doublon",""),"")</f>
        <v/>
      </c>
    </row>
    <row r="785" spans="1:20" x14ac:dyDescent="0.25">
      <c r="A785" s="11" t="str">
        <f>IF(Tableau517[[#This Row],[Semaine]]="","",VLOOKUP(Tableau517[[#This Row],[Semaine]],Listes!$A:$B,2,FALSE))</f>
        <v/>
      </c>
      <c r="B785" s="11" t="str">
        <f>IF(ISBLANK(Tableau517[[#This Row],[Matricule]]),"",VLOOKUP(Tableau517[[#This Row],[Matricule]],#REF!,2,FALSE))</f>
        <v/>
      </c>
      <c r="C785" s="11" t="str">
        <f>IF(ISBLANK(Tableau517[[#This Row],[Matricule]]),"",VLOOKUP(Tableau517[[#This Row],[Matricule]],#REF!,3,FALSE))</f>
        <v/>
      </c>
      <c r="D785" s="11" t="str">
        <f>CONCATENATE(Tableau517[[#This Row],[Semaine]],Tableau517[[#This Row],[Matricule]])</f>
        <v/>
      </c>
      <c r="H785" s="8"/>
      <c r="I785" s="8"/>
      <c r="J785" s="8"/>
      <c r="K785" s="8"/>
      <c r="L785" s="8"/>
      <c r="M785" s="8"/>
      <c r="N785" s="8"/>
      <c r="O785" s="14">
        <f>COUNTIF(Tableau517[[#This Row],[Lundi]:[Dimanche]],"&gt;0")</f>
        <v>0</v>
      </c>
      <c r="P785" s="14">
        <f>SUM(Tableau517[[#This Row],[Lundi]:[Dimanche]])</f>
        <v>0</v>
      </c>
      <c r="Q785" s="14">
        <f>COUNTIF(Tableau517[[#This Row],[Lundi]:[Dimanche]],"&gt;=100")*1000</f>
        <v>0</v>
      </c>
      <c r="R785" s="14">
        <f t="shared" si="24"/>
        <v>0</v>
      </c>
      <c r="S785" s="14">
        <f t="shared" si="25"/>
        <v>0</v>
      </c>
      <c r="T785" s="15" t="str">
        <f>IF(Tableau517[[#This Row],[Matricule]]&gt;1,IF(COUNTIF(Tableau517[DateMatricule],Tableau517[[#This Row],[DateMatricule]])&gt;1,"Doublon",""),"")</f>
        <v/>
      </c>
    </row>
    <row r="786" spans="1:20" x14ac:dyDescent="0.25">
      <c r="A786" s="11" t="str">
        <f>IF(Tableau517[[#This Row],[Semaine]]="","",VLOOKUP(Tableau517[[#This Row],[Semaine]],Listes!$A:$B,2,FALSE))</f>
        <v/>
      </c>
      <c r="B786" s="11" t="str">
        <f>IF(ISBLANK(Tableau517[[#This Row],[Matricule]]),"",VLOOKUP(Tableau517[[#This Row],[Matricule]],#REF!,2,FALSE))</f>
        <v/>
      </c>
      <c r="C786" s="11" t="str">
        <f>IF(ISBLANK(Tableau517[[#This Row],[Matricule]]),"",VLOOKUP(Tableau517[[#This Row],[Matricule]],#REF!,3,FALSE))</f>
        <v/>
      </c>
      <c r="D786" s="11" t="str">
        <f>CONCATENATE(Tableau517[[#This Row],[Semaine]],Tableau517[[#This Row],[Matricule]])</f>
        <v/>
      </c>
      <c r="H786" s="8"/>
      <c r="I786" s="8"/>
      <c r="J786" s="8"/>
      <c r="K786" s="8"/>
      <c r="L786" s="8"/>
      <c r="M786" s="8"/>
      <c r="N786" s="8"/>
      <c r="O786" s="14">
        <f>COUNTIF(Tableau517[[#This Row],[Lundi]:[Dimanche]],"&gt;0")</f>
        <v>0</v>
      </c>
      <c r="P786" s="14">
        <f>SUM(Tableau517[[#This Row],[Lundi]:[Dimanche]])</f>
        <v>0</v>
      </c>
      <c r="Q786" s="14">
        <f>COUNTIF(Tableau517[[#This Row],[Lundi]:[Dimanche]],"&gt;=100")*1000</f>
        <v>0</v>
      </c>
      <c r="R786" s="14">
        <f t="shared" si="24"/>
        <v>0</v>
      </c>
      <c r="S786" s="14">
        <f t="shared" si="25"/>
        <v>0</v>
      </c>
      <c r="T786" s="15" t="str">
        <f>IF(Tableau517[[#This Row],[Matricule]]&gt;1,IF(COUNTIF(Tableau517[DateMatricule],Tableau517[[#This Row],[DateMatricule]])&gt;1,"Doublon",""),"")</f>
        <v/>
      </c>
    </row>
    <row r="787" spans="1:20" x14ac:dyDescent="0.25">
      <c r="A787" s="11" t="str">
        <f>IF(Tableau517[[#This Row],[Semaine]]="","",VLOOKUP(Tableau517[[#This Row],[Semaine]],Listes!$A:$B,2,FALSE))</f>
        <v/>
      </c>
      <c r="B787" s="11" t="str">
        <f>IF(ISBLANK(Tableau517[[#This Row],[Matricule]]),"",VLOOKUP(Tableau517[[#This Row],[Matricule]],#REF!,2,FALSE))</f>
        <v/>
      </c>
      <c r="C787" s="11" t="str">
        <f>IF(ISBLANK(Tableau517[[#This Row],[Matricule]]),"",VLOOKUP(Tableau517[[#This Row],[Matricule]],#REF!,3,FALSE))</f>
        <v/>
      </c>
      <c r="D787" s="11" t="str">
        <f>CONCATENATE(Tableau517[[#This Row],[Semaine]],Tableau517[[#This Row],[Matricule]])</f>
        <v/>
      </c>
      <c r="H787" s="8"/>
      <c r="I787" s="8"/>
      <c r="J787" s="8"/>
      <c r="K787" s="8"/>
      <c r="L787" s="8"/>
      <c r="M787" s="8"/>
      <c r="N787" s="8"/>
      <c r="O787" s="14">
        <f>COUNTIF(Tableau517[[#This Row],[Lundi]:[Dimanche]],"&gt;0")</f>
        <v>0</v>
      </c>
      <c r="P787" s="14">
        <f>SUM(Tableau517[[#This Row],[Lundi]:[Dimanche]])</f>
        <v>0</v>
      </c>
      <c r="Q787" s="14">
        <f>COUNTIF(Tableau517[[#This Row],[Lundi]:[Dimanche]],"&gt;=100")*1000</f>
        <v>0</v>
      </c>
      <c r="R787" s="14">
        <f t="shared" si="24"/>
        <v>0</v>
      </c>
      <c r="S787" s="14">
        <f t="shared" si="25"/>
        <v>0</v>
      </c>
      <c r="T787" s="15" t="str">
        <f>IF(Tableau517[[#This Row],[Matricule]]&gt;1,IF(COUNTIF(Tableau517[DateMatricule],Tableau517[[#This Row],[DateMatricule]])&gt;1,"Doublon",""),"")</f>
        <v/>
      </c>
    </row>
    <row r="788" spans="1:20" x14ac:dyDescent="0.25">
      <c r="A788" s="11" t="str">
        <f>IF(Tableau517[[#This Row],[Semaine]]="","",VLOOKUP(Tableau517[[#This Row],[Semaine]],Listes!$A:$B,2,FALSE))</f>
        <v/>
      </c>
      <c r="B788" s="11" t="str">
        <f>IF(ISBLANK(Tableau517[[#This Row],[Matricule]]),"",VLOOKUP(Tableau517[[#This Row],[Matricule]],#REF!,2,FALSE))</f>
        <v/>
      </c>
      <c r="C788" s="11" t="str">
        <f>IF(ISBLANK(Tableau517[[#This Row],[Matricule]]),"",VLOOKUP(Tableau517[[#This Row],[Matricule]],#REF!,3,FALSE))</f>
        <v/>
      </c>
      <c r="D788" s="11" t="str">
        <f>CONCATENATE(Tableau517[[#This Row],[Semaine]],Tableau517[[#This Row],[Matricule]])</f>
        <v/>
      </c>
      <c r="H788" s="8"/>
      <c r="I788" s="8"/>
      <c r="J788" s="8"/>
      <c r="K788" s="8"/>
      <c r="L788" s="8"/>
      <c r="M788" s="8"/>
      <c r="N788" s="8"/>
      <c r="O788" s="14">
        <f>COUNTIF(Tableau517[[#This Row],[Lundi]:[Dimanche]],"&gt;0")</f>
        <v>0</v>
      </c>
      <c r="P788" s="14">
        <f>SUM(Tableau517[[#This Row],[Lundi]:[Dimanche]])</f>
        <v>0</v>
      </c>
      <c r="Q788" s="14">
        <f>COUNTIF(Tableau517[[#This Row],[Lundi]:[Dimanche]],"&gt;=100")*1000</f>
        <v>0</v>
      </c>
      <c r="R788" s="14">
        <f t="shared" si="24"/>
        <v>0</v>
      </c>
      <c r="S788" s="14">
        <f t="shared" si="25"/>
        <v>0</v>
      </c>
      <c r="T788" s="15" t="str">
        <f>IF(Tableau517[[#This Row],[Matricule]]&gt;1,IF(COUNTIF(Tableau517[DateMatricule],Tableau517[[#This Row],[DateMatricule]])&gt;1,"Doublon",""),"")</f>
        <v/>
      </c>
    </row>
    <row r="789" spans="1:20" x14ac:dyDescent="0.25">
      <c r="A789" s="11" t="str">
        <f>IF(Tableau517[[#This Row],[Semaine]]="","",VLOOKUP(Tableau517[[#This Row],[Semaine]],Listes!$A:$B,2,FALSE))</f>
        <v/>
      </c>
      <c r="B789" s="11" t="str">
        <f>IF(ISBLANK(Tableau517[[#This Row],[Matricule]]),"",VLOOKUP(Tableau517[[#This Row],[Matricule]],#REF!,2,FALSE))</f>
        <v/>
      </c>
      <c r="C789" s="11" t="str">
        <f>IF(ISBLANK(Tableau517[[#This Row],[Matricule]]),"",VLOOKUP(Tableau517[[#This Row],[Matricule]],#REF!,3,FALSE))</f>
        <v/>
      </c>
      <c r="D789" s="11" t="str">
        <f>CONCATENATE(Tableau517[[#This Row],[Semaine]],Tableau517[[#This Row],[Matricule]])</f>
        <v/>
      </c>
      <c r="H789" s="8"/>
      <c r="I789" s="8"/>
      <c r="J789" s="8"/>
      <c r="K789" s="8"/>
      <c r="L789" s="8"/>
      <c r="M789" s="8"/>
      <c r="N789" s="8"/>
      <c r="O789" s="14">
        <f>COUNTIF(Tableau517[[#This Row],[Lundi]:[Dimanche]],"&gt;0")</f>
        <v>0</v>
      </c>
      <c r="P789" s="14">
        <f>SUM(Tableau517[[#This Row],[Lundi]:[Dimanche]])</f>
        <v>0</v>
      </c>
      <c r="Q789" s="14">
        <f>COUNTIF(Tableau517[[#This Row],[Lundi]:[Dimanche]],"&gt;=100")*1000</f>
        <v>0</v>
      </c>
      <c r="R789" s="14">
        <f t="shared" si="24"/>
        <v>0</v>
      </c>
      <c r="S789" s="14">
        <f t="shared" si="25"/>
        <v>0</v>
      </c>
      <c r="T789" s="15" t="str">
        <f>IF(Tableau517[[#This Row],[Matricule]]&gt;1,IF(COUNTIF(Tableau517[DateMatricule],Tableau517[[#This Row],[DateMatricule]])&gt;1,"Doublon",""),"")</f>
        <v/>
      </c>
    </row>
    <row r="790" spans="1:20" x14ac:dyDescent="0.25">
      <c r="A790" s="11" t="str">
        <f>IF(Tableau517[[#This Row],[Semaine]]="","",VLOOKUP(Tableau517[[#This Row],[Semaine]],Listes!$A:$B,2,FALSE))</f>
        <v/>
      </c>
      <c r="B790" s="11" t="str">
        <f>IF(ISBLANK(Tableau517[[#This Row],[Matricule]]),"",VLOOKUP(Tableau517[[#This Row],[Matricule]],#REF!,2,FALSE))</f>
        <v/>
      </c>
      <c r="C790" s="11" t="str">
        <f>IF(ISBLANK(Tableau517[[#This Row],[Matricule]]),"",VLOOKUP(Tableau517[[#This Row],[Matricule]],#REF!,3,FALSE))</f>
        <v/>
      </c>
      <c r="D790" s="11" t="str">
        <f>CONCATENATE(Tableau517[[#This Row],[Semaine]],Tableau517[[#This Row],[Matricule]])</f>
        <v/>
      </c>
      <c r="H790" s="8"/>
      <c r="I790" s="8"/>
      <c r="J790" s="8"/>
      <c r="K790" s="8"/>
      <c r="L790" s="8"/>
      <c r="M790" s="8"/>
      <c r="N790" s="8"/>
      <c r="O790" s="14">
        <f>COUNTIF(Tableau517[[#This Row],[Lundi]:[Dimanche]],"&gt;0")</f>
        <v>0</v>
      </c>
      <c r="P790" s="14">
        <f>SUM(Tableau517[[#This Row],[Lundi]:[Dimanche]])</f>
        <v>0</v>
      </c>
      <c r="Q790" s="14">
        <f>COUNTIF(Tableau517[[#This Row],[Lundi]:[Dimanche]],"&gt;=100")*1000</f>
        <v>0</v>
      </c>
      <c r="R790" s="14">
        <f t="shared" si="24"/>
        <v>0</v>
      </c>
      <c r="S790" s="14">
        <f t="shared" si="25"/>
        <v>0</v>
      </c>
      <c r="T790" s="15" t="str">
        <f>IF(Tableau517[[#This Row],[Matricule]]&gt;1,IF(COUNTIF(Tableau517[DateMatricule],Tableau517[[#This Row],[DateMatricule]])&gt;1,"Doublon",""),"")</f>
        <v/>
      </c>
    </row>
    <row r="791" spans="1:20" x14ac:dyDescent="0.25">
      <c r="A791" s="11" t="str">
        <f>IF(Tableau517[[#This Row],[Semaine]]="","",VLOOKUP(Tableau517[[#This Row],[Semaine]],Listes!$A:$B,2,FALSE))</f>
        <v/>
      </c>
      <c r="B791" s="11" t="str">
        <f>IF(ISBLANK(Tableau517[[#This Row],[Matricule]]),"",VLOOKUP(Tableau517[[#This Row],[Matricule]],#REF!,2,FALSE))</f>
        <v/>
      </c>
      <c r="C791" s="11" t="str">
        <f>IF(ISBLANK(Tableau517[[#This Row],[Matricule]]),"",VLOOKUP(Tableau517[[#This Row],[Matricule]],#REF!,3,FALSE))</f>
        <v/>
      </c>
      <c r="D791" s="11" t="str">
        <f>CONCATENATE(Tableau517[[#This Row],[Semaine]],Tableau517[[#This Row],[Matricule]])</f>
        <v/>
      </c>
      <c r="H791" s="8"/>
      <c r="I791" s="8"/>
      <c r="J791" s="8"/>
      <c r="K791" s="8"/>
      <c r="L791" s="8"/>
      <c r="M791" s="8"/>
      <c r="N791" s="8"/>
      <c r="O791" s="14">
        <f>COUNTIF(Tableau517[[#This Row],[Lundi]:[Dimanche]],"&gt;0")</f>
        <v>0</v>
      </c>
      <c r="P791" s="14">
        <f>SUM(Tableau517[[#This Row],[Lundi]:[Dimanche]])</f>
        <v>0</v>
      </c>
      <c r="Q791" s="14">
        <f>COUNTIF(Tableau517[[#This Row],[Lundi]:[Dimanche]],"&gt;=100")*1000</f>
        <v>0</v>
      </c>
      <c r="R791" s="14">
        <f t="shared" si="24"/>
        <v>0</v>
      </c>
      <c r="S791" s="14">
        <f t="shared" si="25"/>
        <v>0</v>
      </c>
      <c r="T791" s="15" t="str">
        <f>IF(Tableau517[[#This Row],[Matricule]]&gt;1,IF(COUNTIF(Tableau517[DateMatricule],Tableau517[[#This Row],[DateMatricule]])&gt;1,"Doublon",""),"")</f>
        <v/>
      </c>
    </row>
    <row r="792" spans="1:20" x14ac:dyDescent="0.25">
      <c r="A792" s="11" t="str">
        <f>IF(Tableau517[[#This Row],[Semaine]]="","",VLOOKUP(Tableau517[[#This Row],[Semaine]],Listes!$A:$B,2,FALSE))</f>
        <v/>
      </c>
      <c r="B792" s="11" t="str">
        <f>IF(ISBLANK(Tableau517[[#This Row],[Matricule]]),"",VLOOKUP(Tableau517[[#This Row],[Matricule]],#REF!,2,FALSE))</f>
        <v/>
      </c>
      <c r="C792" s="11" t="str">
        <f>IF(ISBLANK(Tableau517[[#This Row],[Matricule]]),"",VLOOKUP(Tableau517[[#This Row],[Matricule]],#REF!,3,FALSE))</f>
        <v/>
      </c>
      <c r="D792" s="11" t="str">
        <f>CONCATENATE(Tableau517[[#This Row],[Semaine]],Tableau517[[#This Row],[Matricule]])</f>
        <v/>
      </c>
      <c r="H792" s="8"/>
      <c r="I792" s="8"/>
      <c r="J792" s="8"/>
      <c r="K792" s="8"/>
      <c r="L792" s="8"/>
      <c r="M792" s="8"/>
      <c r="N792" s="8"/>
      <c r="O792" s="14">
        <f>COUNTIF(Tableau517[[#This Row],[Lundi]:[Dimanche]],"&gt;0")</f>
        <v>0</v>
      </c>
      <c r="P792" s="14">
        <f>SUM(Tableau517[[#This Row],[Lundi]:[Dimanche]])</f>
        <v>0</v>
      </c>
      <c r="Q792" s="14">
        <f>COUNTIF(Tableau517[[#This Row],[Lundi]:[Dimanche]],"&gt;=100")*1000</f>
        <v>0</v>
      </c>
      <c r="R792" s="14">
        <f t="shared" si="24"/>
        <v>0</v>
      </c>
      <c r="S792" s="14">
        <f t="shared" si="25"/>
        <v>0</v>
      </c>
      <c r="T792" s="15" t="str">
        <f>IF(Tableau517[[#This Row],[Matricule]]&gt;1,IF(COUNTIF(Tableau517[DateMatricule],Tableau517[[#This Row],[DateMatricule]])&gt;1,"Doublon",""),"")</f>
        <v/>
      </c>
    </row>
    <row r="793" spans="1:20" x14ac:dyDescent="0.25">
      <c r="A793" s="11" t="str">
        <f>IF(Tableau517[[#This Row],[Semaine]]="","",VLOOKUP(Tableau517[[#This Row],[Semaine]],Listes!$A:$B,2,FALSE))</f>
        <v/>
      </c>
      <c r="B793" s="11" t="str">
        <f>IF(ISBLANK(Tableau517[[#This Row],[Matricule]]),"",VLOOKUP(Tableau517[[#This Row],[Matricule]],#REF!,2,FALSE))</f>
        <v/>
      </c>
      <c r="C793" s="11" t="str">
        <f>IF(ISBLANK(Tableau517[[#This Row],[Matricule]]),"",VLOOKUP(Tableau517[[#This Row],[Matricule]],#REF!,3,FALSE))</f>
        <v/>
      </c>
      <c r="D793" s="11" t="str">
        <f>CONCATENATE(Tableau517[[#This Row],[Semaine]],Tableau517[[#This Row],[Matricule]])</f>
        <v/>
      </c>
      <c r="H793" s="8"/>
      <c r="I793" s="8"/>
      <c r="J793" s="8"/>
      <c r="K793" s="8"/>
      <c r="L793" s="8"/>
      <c r="M793" s="8"/>
      <c r="N793" s="8"/>
      <c r="O793" s="14">
        <f>COUNTIF(Tableau517[[#This Row],[Lundi]:[Dimanche]],"&gt;0")</f>
        <v>0</v>
      </c>
      <c r="P793" s="14">
        <f>SUM(Tableau517[[#This Row],[Lundi]:[Dimanche]])</f>
        <v>0</v>
      </c>
      <c r="Q793" s="14">
        <f>COUNTIF(Tableau517[[#This Row],[Lundi]:[Dimanche]],"&gt;=100")*1000</f>
        <v>0</v>
      </c>
      <c r="R793" s="14">
        <f t="shared" si="24"/>
        <v>0</v>
      </c>
      <c r="S793" s="14">
        <f t="shared" si="25"/>
        <v>0</v>
      </c>
      <c r="T793" s="15" t="str">
        <f>IF(Tableau517[[#This Row],[Matricule]]&gt;1,IF(COUNTIF(Tableau517[DateMatricule],Tableau517[[#This Row],[DateMatricule]])&gt;1,"Doublon",""),"")</f>
        <v/>
      </c>
    </row>
    <row r="794" spans="1:20" x14ac:dyDescent="0.25">
      <c r="A794" s="11" t="str">
        <f>IF(Tableau517[[#This Row],[Semaine]]="","",VLOOKUP(Tableau517[[#This Row],[Semaine]],Listes!$A:$B,2,FALSE))</f>
        <v/>
      </c>
      <c r="B794" s="11" t="str">
        <f>IF(ISBLANK(Tableau517[[#This Row],[Matricule]]),"",VLOOKUP(Tableau517[[#This Row],[Matricule]],#REF!,2,FALSE))</f>
        <v/>
      </c>
      <c r="C794" s="11" t="str">
        <f>IF(ISBLANK(Tableau517[[#This Row],[Matricule]]),"",VLOOKUP(Tableau517[[#This Row],[Matricule]],#REF!,3,FALSE))</f>
        <v/>
      </c>
      <c r="D794" s="11" t="str">
        <f>CONCATENATE(Tableau517[[#This Row],[Semaine]],Tableau517[[#This Row],[Matricule]])</f>
        <v/>
      </c>
      <c r="H794" s="8"/>
      <c r="I794" s="8"/>
      <c r="J794" s="8"/>
      <c r="K794" s="8"/>
      <c r="L794" s="8"/>
      <c r="M794" s="8"/>
      <c r="N794" s="8"/>
      <c r="O794" s="14">
        <f>COUNTIF(Tableau517[[#This Row],[Lundi]:[Dimanche]],"&gt;0")</f>
        <v>0</v>
      </c>
      <c r="P794" s="14">
        <f>SUM(Tableau517[[#This Row],[Lundi]:[Dimanche]])</f>
        <v>0</v>
      </c>
      <c r="Q794" s="14">
        <f>COUNTIF(Tableau517[[#This Row],[Lundi]:[Dimanche]],"&gt;=100")*1000</f>
        <v>0</v>
      </c>
      <c r="R794" s="14">
        <f t="shared" si="24"/>
        <v>0</v>
      </c>
      <c r="S794" s="14">
        <f t="shared" si="25"/>
        <v>0</v>
      </c>
      <c r="T794" s="15" t="str">
        <f>IF(Tableau517[[#This Row],[Matricule]]&gt;1,IF(COUNTIF(Tableau517[DateMatricule],Tableau517[[#This Row],[DateMatricule]])&gt;1,"Doublon",""),"")</f>
        <v/>
      </c>
    </row>
    <row r="795" spans="1:20" x14ac:dyDescent="0.25">
      <c r="A795" s="11" t="str">
        <f>IF(Tableau517[[#This Row],[Semaine]]="","",VLOOKUP(Tableau517[[#This Row],[Semaine]],Listes!$A:$B,2,FALSE))</f>
        <v/>
      </c>
      <c r="B795" s="11" t="str">
        <f>IF(ISBLANK(Tableau517[[#This Row],[Matricule]]),"",VLOOKUP(Tableau517[[#This Row],[Matricule]],#REF!,2,FALSE))</f>
        <v/>
      </c>
      <c r="C795" s="11" t="str">
        <f>IF(ISBLANK(Tableau517[[#This Row],[Matricule]]),"",VLOOKUP(Tableau517[[#This Row],[Matricule]],#REF!,3,FALSE))</f>
        <v/>
      </c>
      <c r="D795" s="11" t="str">
        <f>CONCATENATE(Tableau517[[#This Row],[Semaine]],Tableau517[[#This Row],[Matricule]])</f>
        <v/>
      </c>
      <c r="H795" s="8"/>
      <c r="I795" s="8"/>
      <c r="J795" s="8"/>
      <c r="K795" s="8"/>
      <c r="L795" s="8"/>
      <c r="M795" s="8"/>
      <c r="N795" s="8"/>
      <c r="O795" s="14">
        <f>COUNTIF(Tableau517[[#This Row],[Lundi]:[Dimanche]],"&gt;0")</f>
        <v>0</v>
      </c>
      <c r="P795" s="14">
        <f>SUM(Tableau517[[#This Row],[Lundi]:[Dimanche]])</f>
        <v>0</v>
      </c>
      <c r="Q795" s="14">
        <f>COUNTIF(Tableau517[[#This Row],[Lundi]:[Dimanche]],"&gt;=100")*1000</f>
        <v>0</v>
      </c>
      <c r="R795" s="14">
        <f t="shared" si="24"/>
        <v>0</v>
      </c>
      <c r="S795" s="14">
        <f t="shared" si="25"/>
        <v>0</v>
      </c>
      <c r="T795" s="15" t="str">
        <f>IF(Tableau517[[#This Row],[Matricule]]&gt;1,IF(COUNTIF(Tableau517[DateMatricule],Tableau517[[#This Row],[DateMatricule]])&gt;1,"Doublon",""),"")</f>
        <v/>
      </c>
    </row>
    <row r="796" spans="1:20" x14ac:dyDescent="0.25">
      <c r="A796" s="11" t="str">
        <f>IF(Tableau517[[#This Row],[Semaine]]="","",VLOOKUP(Tableau517[[#This Row],[Semaine]],Listes!$A:$B,2,FALSE))</f>
        <v/>
      </c>
      <c r="B796" s="11" t="str">
        <f>IF(ISBLANK(Tableau517[[#This Row],[Matricule]]),"",VLOOKUP(Tableau517[[#This Row],[Matricule]],#REF!,2,FALSE))</f>
        <v/>
      </c>
      <c r="C796" s="11" t="str">
        <f>IF(ISBLANK(Tableau517[[#This Row],[Matricule]]),"",VLOOKUP(Tableau517[[#This Row],[Matricule]],#REF!,3,FALSE))</f>
        <v/>
      </c>
      <c r="D796" s="11" t="str">
        <f>CONCATENATE(Tableau517[[#This Row],[Semaine]],Tableau517[[#This Row],[Matricule]])</f>
        <v/>
      </c>
      <c r="H796" s="8"/>
      <c r="I796" s="8"/>
      <c r="J796" s="8"/>
      <c r="K796" s="8"/>
      <c r="L796" s="8"/>
      <c r="M796" s="8"/>
      <c r="N796" s="8"/>
      <c r="O796" s="14">
        <f>COUNTIF(Tableau517[[#This Row],[Lundi]:[Dimanche]],"&gt;0")</f>
        <v>0</v>
      </c>
      <c r="P796" s="14">
        <f>SUM(Tableau517[[#This Row],[Lundi]:[Dimanche]])</f>
        <v>0</v>
      </c>
      <c r="Q796" s="14">
        <f>COUNTIF(Tableau517[[#This Row],[Lundi]:[Dimanche]],"&gt;=100")*1000</f>
        <v>0</v>
      </c>
      <c r="R796" s="14">
        <f t="shared" si="24"/>
        <v>0</v>
      </c>
      <c r="S796" s="14">
        <f t="shared" si="25"/>
        <v>0</v>
      </c>
      <c r="T796" s="15" t="str">
        <f>IF(Tableau517[[#This Row],[Matricule]]&gt;1,IF(COUNTIF(Tableau517[DateMatricule],Tableau517[[#This Row],[DateMatricule]])&gt;1,"Doublon",""),"")</f>
        <v/>
      </c>
    </row>
    <row r="797" spans="1:20" x14ac:dyDescent="0.25">
      <c r="A797" s="11" t="str">
        <f>IF(Tableau517[[#This Row],[Semaine]]="","",VLOOKUP(Tableau517[[#This Row],[Semaine]],Listes!$A:$B,2,FALSE))</f>
        <v/>
      </c>
      <c r="B797" s="11" t="str">
        <f>IF(ISBLANK(Tableau517[[#This Row],[Matricule]]),"",VLOOKUP(Tableau517[[#This Row],[Matricule]],#REF!,2,FALSE))</f>
        <v/>
      </c>
      <c r="C797" s="11" t="str">
        <f>IF(ISBLANK(Tableau517[[#This Row],[Matricule]]),"",VLOOKUP(Tableau517[[#This Row],[Matricule]],#REF!,3,FALSE))</f>
        <v/>
      </c>
      <c r="D797" s="11" t="str">
        <f>CONCATENATE(Tableau517[[#This Row],[Semaine]],Tableau517[[#This Row],[Matricule]])</f>
        <v/>
      </c>
      <c r="H797" s="8"/>
      <c r="I797" s="8"/>
      <c r="J797" s="8"/>
      <c r="K797" s="8"/>
      <c r="L797" s="8"/>
      <c r="M797" s="8"/>
      <c r="N797" s="8"/>
      <c r="O797" s="14">
        <f>COUNTIF(Tableau517[[#This Row],[Lundi]:[Dimanche]],"&gt;0")</f>
        <v>0</v>
      </c>
      <c r="P797" s="14">
        <f>SUM(Tableau517[[#This Row],[Lundi]:[Dimanche]])</f>
        <v>0</v>
      </c>
      <c r="Q797" s="14">
        <f>COUNTIF(Tableau517[[#This Row],[Lundi]:[Dimanche]],"&gt;=100")*1000</f>
        <v>0</v>
      </c>
      <c r="R797" s="14">
        <f t="shared" si="24"/>
        <v>0</v>
      </c>
      <c r="S797" s="14">
        <f t="shared" si="25"/>
        <v>0</v>
      </c>
      <c r="T797" s="15" t="str">
        <f>IF(Tableau517[[#This Row],[Matricule]]&gt;1,IF(COUNTIF(Tableau517[DateMatricule],Tableau517[[#This Row],[DateMatricule]])&gt;1,"Doublon",""),"")</f>
        <v/>
      </c>
    </row>
    <row r="798" spans="1:20" x14ac:dyDescent="0.25">
      <c r="A798" s="11" t="str">
        <f>IF(Tableau517[[#This Row],[Semaine]]="","",VLOOKUP(Tableau517[[#This Row],[Semaine]],Listes!$A:$B,2,FALSE))</f>
        <v/>
      </c>
      <c r="B798" s="11" t="str">
        <f>IF(ISBLANK(Tableau517[[#This Row],[Matricule]]),"",VLOOKUP(Tableau517[[#This Row],[Matricule]],#REF!,2,FALSE))</f>
        <v/>
      </c>
      <c r="C798" s="11" t="str">
        <f>IF(ISBLANK(Tableau517[[#This Row],[Matricule]]),"",VLOOKUP(Tableau517[[#This Row],[Matricule]],#REF!,3,FALSE))</f>
        <v/>
      </c>
      <c r="D798" s="11" t="str">
        <f>CONCATENATE(Tableau517[[#This Row],[Semaine]],Tableau517[[#This Row],[Matricule]])</f>
        <v/>
      </c>
      <c r="H798" s="8"/>
      <c r="I798" s="8"/>
      <c r="J798" s="8"/>
      <c r="K798" s="8"/>
      <c r="L798" s="8"/>
      <c r="M798" s="8"/>
      <c r="N798" s="8"/>
      <c r="O798" s="14">
        <f>COUNTIF(Tableau517[[#This Row],[Lundi]:[Dimanche]],"&gt;0")</f>
        <v>0</v>
      </c>
      <c r="P798" s="14">
        <f>SUM(Tableau517[[#This Row],[Lundi]:[Dimanche]])</f>
        <v>0</v>
      </c>
      <c r="Q798" s="14">
        <f>COUNTIF(Tableau517[[#This Row],[Lundi]:[Dimanche]],"&gt;=100")*1000</f>
        <v>0</v>
      </c>
      <c r="R798" s="14">
        <f t="shared" si="24"/>
        <v>0</v>
      </c>
      <c r="S798" s="14">
        <f t="shared" si="25"/>
        <v>0</v>
      </c>
      <c r="T798" s="15" t="str">
        <f>IF(Tableau517[[#This Row],[Matricule]]&gt;1,IF(COUNTIF(Tableau517[DateMatricule],Tableau517[[#This Row],[DateMatricule]])&gt;1,"Doublon",""),"")</f>
        <v/>
      </c>
    </row>
    <row r="799" spans="1:20" x14ac:dyDescent="0.25">
      <c r="A799" s="11" t="str">
        <f>IF(Tableau517[[#This Row],[Semaine]]="","",VLOOKUP(Tableau517[[#This Row],[Semaine]],Listes!$A:$B,2,FALSE))</f>
        <v/>
      </c>
      <c r="B799" s="11" t="str">
        <f>IF(ISBLANK(Tableau517[[#This Row],[Matricule]]),"",VLOOKUP(Tableau517[[#This Row],[Matricule]],#REF!,2,FALSE))</f>
        <v/>
      </c>
      <c r="C799" s="11" t="str">
        <f>IF(ISBLANK(Tableau517[[#This Row],[Matricule]]),"",VLOOKUP(Tableau517[[#This Row],[Matricule]],#REF!,3,FALSE))</f>
        <v/>
      </c>
      <c r="D799" s="11" t="str">
        <f>CONCATENATE(Tableau517[[#This Row],[Semaine]],Tableau517[[#This Row],[Matricule]])</f>
        <v/>
      </c>
      <c r="H799" s="8"/>
      <c r="I799" s="8"/>
      <c r="J799" s="8"/>
      <c r="K799" s="8"/>
      <c r="L799" s="8"/>
      <c r="M799" s="8"/>
      <c r="N799" s="8"/>
      <c r="O799" s="14">
        <f>COUNTIF(Tableau517[[#This Row],[Lundi]:[Dimanche]],"&gt;0")</f>
        <v>0</v>
      </c>
      <c r="P799" s="14">
        <f>SUM(Tableau517[[#This Row],[Lundi]:[Dimanche]])</f>
        <v>0</v>
      </c>
      <c r="Q799" s="14">
        <f>COUNTIF(Tableau517[[#This Row],[Lundi]:[Dimanche]],"&gt;=100")*1000</f>
        <v>0</v>
      </c>
      <c r="R799" s="14">
        <f t="shared" si="24"/>
        <v>0</v>
      </c>
      <c r="S799" s="14">
        <f t="shared" si="25"/>
        <v>0</v>
      </c>
      <c r="T799" s="15" t="str">
        <f>IF(Tableau517[[#This Row],[Matricule]]&gt;1,IF(COUNTIF(Tableau517[DateMatricule],Tableau517[[#This Row],[DateMatricule]])&gt;1,"Doublon",""),"")</f>
        <v/>
      </c>
    </row>
    <row r="800" spans="1:20" x14ac:dyDescent="0.25">
      <c r="A800" s="11" t="str">
        <f>IF(Tableau517[[#This Row],[Semaine]]="","",VLOOKUP(Tableau517[[#This Row],[Semaine]],Listes!$A:$B,2,FALSE))</f>
        <v/>
      </c>
      <c r="B800" s="11" t="str">
        <f>IF(ISBLANK(Tableau517[[#This Row],[Matricule]]),"",VLOOKUP(Tableau517[[#This Row],[Matricule]],#REF!,2,FALSE))</f>
        <v/>
      </c>
      <c r="C800" s="11" t="str">
        <f>IF(ISBLANK(Tableau517[[#This Row],[Matricule]]),"",VLOOKUP(Tableau517[[#This Row],[Matricule]],#REF!,3,FALSE))</f>
        <v/>
      </c>
      <c r="D800" s="11" t="str">
        <f>CONCATENATE(Tableau517[[#This Row],[Semaine]],Tableau517[[#This Row],[Matricule]])</f>
        <v/>
      </c>
      <c r="H800" s="8"/>
      <c r="I800" s="8"/>
      <c r="J800" s="8"/>
      <c r="K800" s="8"/>
      <c r="L800" s="8"/>
      <c r="M800" s="8"/>
      <c r="N800" s="8"/>
      <c r="O800" s="14">
        <f>COUNTIF(Tableau517[[#This Row],[Lundi]:[Dimanche]],"&gt;0")</f>
        <v>0</v>
      </c>
      <c r="P800" s="14">
        <f>SUM(Tableau517[[#This Row],[Lundi]:[Dimanche]])</f>
        <v>0</v>
      </c>
      <c r="Q800" s="14">
        <f>COUNTIF(Tableau517[[#This Row],[Lundi]:[Dimanche]],"&gt;=100")*1000</f>
        <v>0</v>
      </c>
      <c r="R800" s="14">
        <f t="shared" si="24"/>
        <v>0</v>
      </c>
      <c r="S800" s="14">
        <f t="shared" si="25"/>
        <v>0</v>
      </c>
      <c r="T800" s="15" t="str">
        <f>IF(Tableau517[[#This Row],[Matricule]]&gt;1,IF(COUNTIF(Tableau517[DateMatricule],Tableau517[[#This Row],[DateMatricule]])&gt;1,"Doublon",""),"")</f>
        <v/>
      </c>
    </row>
    <row r="801" spans="1:20" x14ac:dyDescent="0.25">
      <c r="A801" s="11" t="str">
        <f>IF(Tableau517[[#This Row],[Semaine]]="","",VLOOKUP(Tableau517[[#This Row],[Semaine]],Listes!$A:$B,2,FALSE))</f>
        <v/>
      </c>
      <c r="B801" s="11" t="str">
        <f>IF(ISBLANK(Tableau517[[#This Row],[Matricule]]),"",VLOOKUP(Tableau517[[#This Row],[Matricule]],#REF!,2,FALSE))</f>
        <v/>
      </c>
      <c r="C801" s="11" t="str">
        <f>IF(ISBLANK(Tableau517[[#This Row],[Matricule]]),"",VLOOKUP(Tableau517[[#This Row],[Matricule]],#REF!,3,FALSE))</f>
        <v/>
      </c>
      <c r="D801" s="11" t="str">
        <f>CONCATENATE(Tableau517[[#This Row],[Semaine]],Tableau517[[#This Row],[Matricule]])</f>
        <v/>
      </c>
      <c r="H801" s="8"/>
      <c r="I801" s="8"/>
      <c r="J801" s="8"/>
      <c r="K801" s="8"/>
      <c r="L801" s="8"/>
      <c r="M801" s="8"/>
      <c r="N801" s="8"/>
      <c r="O801" s="14">
        <f>COUNTIF(Tableau517[[#This Row],[Lundi]:[Dimanche]],"&gt;0")</f>
        <v>0</v>
      </c>
      <c r="P801" s="14">
        <f>SUM(Tableau517[[#This Row],[Lundi]:[Dimanche]])</f>
        <v>0</v>
      </c>
      <c r="Q801" s="14">
        <f>COUNTIF(Tableau517[[#This Row],[Lundi]:[Dimanche]],"&gt;=100")*1000</f>
        <v>0</v>
      </c>
      <c r="R801" s="14">
        <f t="shared" si="24"/>
        <v>0</v>
      </c>
      <c r="S801" s="14">
        <f t="shared" si="25"/>
        <v>0</v>
      </c>
      <c r="T801" s="15" t="str">
        <f>IF(Tableau517[[#This Row],[Matricule]]&gt;1,IF(COUNTIF(Tableau517[DateMatricule],Tableau517[[#This Row],[DateMatricule]])&gt;1,"Doublon",""),"")</f>
        <v/>
      </c>
    </row>
    <row r="802" spans="1:20" x14ac:dyDescent="0.25">
      <c r="A802" s="11" t="str">
        <f>IF(Tableau517[[#This Row],[Semaine]]="","",VLOOKUP(Tableau517[[#This Row],[Semaine]],Listes!$A:$B,2,FALSE))</f>
        <v/>
      </c>
      <c r="B802" s="11" t="str">
        <f>IF(ISBLANK(Tableau517[[#This Row],[Matricule]]),"",VLOOKUP(Tableau517[[#This Row],[Matricule]],#REF!,2,FALSE))</f>
        <v/>
      </c>
      <c r="C802" s="11" t="str">
        <f>IF(ISBLANK(Tableau517[[#This Row],[Matricule]]),"",VLOOKUP(Tableau517[[#This Row],[Matricule]],#REF!,3,FALSE))</f>
        <v/>
      </c>
      <c r="D802" s="11" t="str">
        <f>CONCATENATE(Tableau517[[#This Row],[Semaine]],Tableau517[[#This Row],[Matricule]])</f>
        <v/>
      </c>
      <c r="H802" s="8"/>
      <c r="I802" s="8"/>
      <c r="J802" s="8"/>
      <c r="K802" s="8"/>
      <c r="L802" s="8"/>
      <c r="M802" s="8"/>
      <c r="N802" s="8"/>
      <c r="O802" s="14">
        <f>COUNTIF(Tableau517[[#This Row],[Lundi]:[Dimanche]],"&gt;0")</f>
        <v>0</v>
      </c>
      <c r="P802" s="14">
        <f>SUM(Tableau517[[#This Row],[Lundi]:[Dimanche]])</f>
        <v>0</v>
      </c>
      <c r="Q802" s="14">
        <f>COUNTIF(Tableau517[[#This Row],[Lundi]:[Dimanche]],"&gt;=100")*1000</f>
        <v>0</v>
      </c>
      <c r="R802" s="14">
        <f t="shared" si="24"/>
        <v>0</v>
      </c>
      <c r="S802" s="14">
        <f t="shared" si="25"/>
        <v>0</v>
      </c>
      <c r="T802" s="15" t="str">
        <f>IF(Tableau517[[#This Row],[Matricule]]&gt;1,IF(COUNTIF(Tableau517[DateMatricule],Tableau517[[#This Row],[DateMatricule]])&gt;1,"Doublon",""),"")</f>
        <v/>
      </c>
    </row>
    <row r="803" spans="1:20" x14ac:dyDescent="0.25">
      <c r="A803" s="11" t="str">
        <f>IF(Tableau517[[#This Row],[Semaine]]="","",VLOOKUP(Tableau517[[#This Row],[Semaine]],Listes!$A:$B,2,FALSE))</f>
        <v/>
      </c>
      <c r="B803" s="11" t="str">
        <f>IF(ISBLANK(Tableau517[[#This Row],[Matricule]]),"",VLOOKUP(Tableau517[[#This Row],[Matricule]],#REF!,2,FALSE))</f>
        <v/>
      </c>
      <c r="C803" s="11" t="str">
        <f>IF(ISBLANK(Tableau517[[#This Row],[Matricule]]),"",VLOOKUP(Tableau517[[#This Row],[Matricule]],#REF!,3,FALSE))</f>
        <v/>
      </c>
      <c r="D803" s="11" t="str">
        <f>CONCATENATE(Tableau517[[#This Row],[Semaine]],Tableau517[[#This Row],[Matricule]])</f>
        <v/>
      </c>
      <c r="H803" s="8"/>
      <c r="I803" s="8"/>
      <c r="J803" s="8"/>
      <c r="K803" s="8"/>
      <c r="L803" s="8"/>
      <c r="M803" s="8"/>
      <c r="N803" s="8"/>
      <c r="O803" s="14">
        <f>COUNTIF(Tableau517[[#This Row],[Lundi]:[Dimanche]],"&gt;0")</f>
        <v>0</v>
      </c>
      <c r="P803" s="14">
        <f>SUM(Tableau517[[#This Row],[Lundi]:[Dimanche]])</f>
        <v>0</v>
      </c>
      <c r="Q803" s="14">
        <f>COUNTIF(Tableau517[[#This Row],[Lundi]:[Dimanche]],"&gt;=100")*1000</f>
        <v>0</v>
      </c>
      <c r="R803" s="14">
        <f t="shared" si="24"/>
        <v>0</v>
      </c>
      <c r="S803" s="14">
        <f t="shared" si="25"/>
        <v>0</v>
      </c>
      <c r="T803" s="15" t="str">
        <f>IF(Tableau517[[#This Row],[Matricule]]&gt;1,IF(COUNTIF(Tableau517[DateMatricule],Tableau517[[#This Row],[DateMatricule]])&gt;1,"Doublon",""),"")</f>
        <v/>
      </c>
    </row>
    <row r="804" spans="1:20" x14ac:dyDescent="0.25">
      <c r="A804" s="11" t="str">
        <f>IF(Tableau517[[#This Row],[Semaine]]="","",VLOOKUP(Tableau517[[#This Row],[Semaine]],Listes!$A:$B,2,FALSE))</f>
        <v/>
      </c>
      <c r="B804" s="11" t="str">
        <f>IF(ISBLANK(Tableau517[[#This Row],[Matricule]]),"",VLOOKUP(Tableau517[[#This Row],[Matricule]],#REF!,2,FALSE))</f>
        <v/>
      </c>
      <c r="C804" s="11" t="str">
        <f>IF(ISBLANK(Tableau517[[#This Row],[Matricule]]),"",VLOOKUP(Tableau517[[#This Row],[Matricule]],#REF!,3,FALSE))</f>
        <v/>
      </c>
      <c r="D804" s="11" t="str">
        <f>CONCATENATE(Tableau517[[#This Row],[Semaine]],Tableau517[[#This Row],[Matricule]])</f>
        <v/>
      </c>
      <c r="H804" s="8"/>
      <c r="I804" s="8"/>
      <c r="J804" s="8"/>
      <c r="K804" s="8"/>
      <c r="L804" s="8"/>
      <c r="M804" s="8"/>
      <c r="N804" s="8"/>
      <c r="O804" s="14">
        <f>COUNTIF(Tableau517[[#This Row],[Lundi]:[Dimanche]],"&gt;0")</f>
        <v>0</v>
      </c>
      <c r="P804" s="14">
        <f>SUM(Tableau517[[#This Row],[Lundi]:[Dimanche]])</f>
        <v>0</v>
      </c>
      <c r="Q804" s="14">
        <f>COUNTIF(Tableau517[[#This Row],[Lundi]:[Dimanche]],"&gt;=100")*1000</f>
        <v>0</v>
      </c>
      <c r="R804" s="14">
        <f t="shared" si="24"/>
        <v>0</v>
      </c>
      <c r="S804" s="14">
        <f t="shared" si="25"/>
        <v>0</v>
      </c>
      <c r="T804" s="15" t="str">
        <f>IF(Tableau517[[#This Row],[Matricule]]&gt;1,IF(COUNTIF(Tableau517[DateMatricule],Tableau517[[#This Row],[DateMatricule]])&gt;1,"Doublon",""),"")</f>
        <v/>
      </c>
    </row>
    <row r="805" spans="1:20" x14ac:dyDescent="0.25">
      <c r="A805" s="11" t="str">
        <f>IF(Tableau517[[#This Row],[Semaine]]="","",VLOOKUP(Tableau517[[#This Row],[Semaine]],Listes!$A:$B,2,FALSE))</f>
        <v/>
      </c>
      <c r="B805" s="11" t="str">
        <f>IF(ISBLANK(Tableau517[[#This Row],[Matricule]]),"",VLOOKUP(Tableau517[[#This Row],[Matricule]],#REF!,2,FALSE))</f>
        <v/>
      </c>
      <c r="C805" s="11" t="str">
        <f>IF(ISBLANK(Tableau517[[#This Row],[Matricule]]),"",VLOOKUP(Tableau517[[#This Row],[Matricule]],#REF!,3,FALSE))</f>
        <v/>
      </c>
      <c r="D805" s="11" t="str">
        <f>CONCATENATE(Tableau517[[#This Row],[Semaine]],Tableau517[[#This Row],[Matricule]])</f>
        <v/>
      </c>
      <c r="H805" s="8"/>
      <c r="I805" s="8"/>
      <c r="J805" s="8"/>
      <c r="K805" s="8"/>
      <c r="L805" s="8"/>
      <c r="M805" s="8"/>
      <c r="N805" s="8"/>
      <c r="O805" s="14">
        <f>COUNTIF(Tableau517[[#This Row],[Lundi]:[Dimanche]],"&gt;0")</f>
        <v>0</v>
      </c>
      <c r="P805" s="14">
        <f>SUM(Tableau517[[#This Row],[Lundi]:[Dimanche]])</f>
        <v>0</v>
      </c>
      <c r="Q805" s="14">
        <f>COUNTIF(Tableau517[[#This Row],[Lundi]:[Dimanche]],"&gt;=100")*1000</f>
        <v>0</v>
      </c>
      <c r="R805" s="14">
        <f t="shared" si="24"/>
        <v>0</v>
      </c>
      <c r="S805" s="14">
        <f t="shared" si="25"/>
        <v>0</v>
      </c>
      <c r="T805" s="15" t="str">
        <f>IF(Tableau517[[#This Row],[Matricule]]&gt;1,IF(COUNTIF(Tableau517[DateMatricule],Tableau517[[#This Row],[DateMatricule]])&gt;1,"Doublon",""),"")</f>
        <v/>
      </c>
    </row>
    <row r="806" spans="1:20" x14ac:dyDescent="0.25">
      <c r="A806" s="11" t="str">
        <f>IF(Tableau517[[#This Row],[Semaine]]="","",VLOOKUP(Tableau517[[#This Row],[Semaine]],Listes!$A:$B,2,FALSE))</f>
        <v/>
      </c>
      <c r="B806" s="11" t="str">
        <f>IF(ISBLANK(Tableau517[[#This Row],[Matricule]]),"",VLOOKUP(Tableau517[[#This Row],[Matricule]],#REF!,2,FALSE))</f>
        <v/>
      </c>
      <c r="C806" s="11" t="str">
        <f>IF(ISBLANK(Tableau517[[#This Row],[Matricule]]),"",VLOOKUP(Tableau517[[#This Row],[Matricule]],#REF!,3,FALSE))</f>
        <v/>
      </c>
      <c r="D806" s="11" t="str">
        <f>CONCATENATE(Tableau517[[#This Row],[Semaine]],Tableau517[[#This Row],[Matricule]])</f>
        <v/>
      </c>
      <c r="H806" s="8"/>
      <c r="I806" s="8"/>
      <c r="J806" s="8"/>
      <c r="K806" s="8"/>
      <c r="L806" s="8"/>
      <c r="M806" s="8"/>
      <c r="N806" s="8"/>
      <c r="O806" s="14">
        <f>COUNTIF(Tableau517[[#This Row],[Lundi]:[Dimanche]],"&gt;0")</f>
        <v>0</v>
      </c>
      <c r="P806" s="14">
        <f>SUM(Tableau517[[#This Row],[Lundi]:[Dimanche]])</f>
        <v>0</v>
      </c>
      <c r="Q806" s="14">
        <f>COUNTIF(Tableau517[[#This Row],[Lundi]:[Dimanche]],"&gt;=100")*1000</f>
        <v>0</v>
      </c>
      <c r="R806" s="14">
        <f t="shared" si="24"/>
        <v>0</v>
      </c>
      <c r="S806" s="14">
        <f t="shared" si="25"/>
        <v>0</v>
      </c>
      <c r="T806" s="15" t="str">
        <f>IF(Tableau517[[#This Row],[Matricule]]&gt;1,IF(COUNTIF(Tableau517[DateMatricule],Tableau517[[#This Row],[DateMatricule]])&gt;1,"Doublon",""),"")</f>
        <v/>
      </c>
    </row>
    <row r="807" spans="1:20" x14ac:dyDescent="0.25">
      <c r="A807" s="11" t="str">
        <f>IF(Tableau517[[#This Row],[Semaine]]="","",VLOOKUP(Tableau517[[#This Row],[Semaine]],Listes!$A:$B,2,FALSE))</f>
        <v/>
      </c>
      <c r="B807" s="11" t="str">
        <f>IF(ISBLANK(Tableau517[[#This Row],[Matricule]]),"",VLOOKUP(Tableau517[[#This Row],[Matricule]],#REF!,2,FALSE))</f>
        <v/>
      </c>
      <c r="C807" s="11" t="str">
        <f>IF(ISBLANK(Tableau517[[#This Row],[Matricule]]),"",VLOOKUP(Tableau517[[#This Row],[Matricule]],#REF!,3,FALSE))</f>
        <v/>
      </c>
      <c r="D807" s="11" t="str">
        <f>CONCATENATE(Tableau517[[#This Row],[Semaine]],Tableau517[[#This Row],[Matricule]])</f>
        <v/>
      </c>
      <c r="H807" s="8"/>
      <c r="I807" s="8"/>
      <c r="J807" s="8"/>
      <c r="K807" s="8"/>
      <c r="L807" s="8"/>
      <c r="M807" s="8"/>
      <c r="N807" s="8"/>
      <c r="O807" s="14">
        <f>COUNTIF(Tableau517[[#This Row],[Lundi]:[Dimanche]],"&gt;0")</f>
        <v>0</v>
      </c>
      <c r="P807" s="14">
        <f>SUM(Tableau517[[#This Row],[Lundi]:[Dimanche]])</f>
        <v>0</v>
      </c>
      <c r="Q807" s="14">
        <f>COUNTIF(Tableau517[[#This Row],[Lundi]:[Dimanche]],"&gt;=100")*1000</f>
        <v>0</v>
      </c>
      <c r="R807" s="14">
        <f t="shared" si="24"/>
        <v>0</v>
      </c>
      <c r="S807" s="14">
        <f t="shared" si="25"/>
        <v>0</v>
      </c>
      <c r="T807" s="15" t="str">
        <f>IF(Tableau517[[#This Row],[Matricule]]&gt;1,IF(COUNTIF(Tableau517[DateMatricule],Tableau517[[#This Row],[DateMatricule]])&gt;1,"Doublon",""),"")</f>
        <v/>
      </c>
    </row>
    <row r="808" spans="1:20" x14ac:dyDescent="0.25">
      <c r="A808" s="11" t="str">
        <f>IF(Tableau517[[#This Row],[Semaine]]="","",VLOOKUP(Tableau517[[#This Row],[Semaine]],Listes!$A:$B,2,FALSE))</f>
        <v/>
      </c>
      <c r="B808" s="11" t="str">
        <f>IF(ISBLANK(Tableau517[[#This Row],[Matricule]]),"",VLOOKUP(Tableau517[[#This Row],[Matricule]],#REF!,2,FALSE))</f>
        <v/>
      </c>
      <c r="C808" s="11" t="str">
        <f>IF(ISBLANK(Tableau517[[#This Row],[Matricule]]),"",VLOOKUP(Tableau517[[#This Row],[Matricule]],#REF!,3,FALSE))</f>
        <v/>
      </c>
      <c r="D808" s="11" t="str">
        <f>CONCATENATE(Tableau517[[#This Row],[Semaine]],Tableau517[[#This Row],[Matricule]])</f>
        <v/>
      </c>
      <c r="H808" s="8"/>
      <c r="I808" s="8"/>
      <c r="J808" s="8"/>
      <c r="K808" s="8"/>
      <c r="L808" s="8"/>
      <c r="M808" s="8"/>
      <c r="N808" s="8"/>
      <c r="O808" s="14">
        <f>COUNTIF(Tableau517[[#This Row],[Lundi]:[Dimanche]],"&gt;0")</f>
        <v>0</v>
      </c>
      <c r="P808" s="14">
        <f>SUM(Tableau517[[#This Row],[Lundi]:[Dimanche]])</f>
        <v>0</v>
      </c>
      <c r="Q808" s="14">
        <f>COUNTIF(Tableau517[[#This Row],[Lundi]:[Dimanche]],"&gt;=100")*1000</f>
        <v>0</v>
      </c>
      <c r="R808" s="14">
        <f t="shared" si="24"/>
        <v>0</v>
      </c>
      <c r="S808" s="14">
        <f t="shared" si="25"/>
        <v>0</v>
      </c>
      <c r="T808" s="15" t="str">
        <f>IF(Tableau517[[#This Row],[Matricule]]&gt;1,IF(COUNTIF(Tableau517[DateMatricule],Tableau517[[#This Row],[DateMatricule]])&gt;1,"Doublon",""),"")</f>
        <v/>
      </c>
    </row>
    <row r="809" spans="1:20" x14ac:dyDescent="0.25">
      <c r="A809" s="11" t="str">
        <f>IF(Tableau517[[#This Row],[Semaine]]="","",VLOOKUP(Tableau517[[#This Row],[Semaine]],Listes!$A:$B,2,FALSE))</f>
        <v/>
      </c>
      <c r="B809" s="11" t="str">
        <f>IF(ISBLANK(Tableau517[[#This Row],[Matricule]]),"",VLOOKUP(Tableau517[[#This Row],[Matricule]],#REF!,2,FALSE))</f>
        <v/>
      </c>
      <c r="C809" s="11" t="str">
        <f>IF(ISBLANK(Tableau517[[#This Row],[Matricule]]),"",VLOOKUP(Tableau517[[#This Row],[Matricule]],#REF!,3,FALSE))</f>
        <v/>
      </c>
      <c r="D809" s="11" t="str">
        <f>CONCATENATE(Tableau517[[#This Row],[Semaine]],Tableau517[[#This Row],[Matricule]])</f>
        <v/>
      </c>
      <c r="H809" s="8"/>
      <c r="I809" s="8"/>
      <c r="J809" s="8"/>
      <c r="K809" s="8"/>
      <c r="L809" s="8"/>
      <c r="M809" s="8"/>
      <c r="N809" s="8"/>
      <c r="O809" s="14">
        <f>COUNTIF(Tableau517[[#This Row],[Lundi]:[Dimanche]],"&gt;0")</f>
        <v>0</v>
      </c>
      <c r="P809" s="14">
        <f>SUM(Tableau517[[#This Row],[Lundi]:[Dimanche]])</f>
        <v>0</v>
      </c>
      <c r="Q809" s="14">
        <f>COUNTIF(Tableau517[[#This Row],[Lundi]:[Dimanche]],"&gt;=100")*1000</f>
        <v>0</v>
      </c>
      <c r="R809" s="14">
        <f t="shared" si="24"/>
        <v>0</v>
      </c>
      <c r="S809" s="14">
        <f t="shared" si="25"/>
        <v>0</v>
      </c>
      <c r="T809" s="15" t="str">
        <f>IF(Tableau517[[#This Row],[Matricule]]&gt;1,IF(COUNTIF(Tableau517[DateMatricule],Tableau517[[#This Row],[DateMatricule]])&gt;1,"Doublon",""),"")</f>
        <v/>
      </c>
    </row>
    <row r="810" spans="1:20" x14ac:dyDescent="0.25">
      <c r="A810" s="11" t="str">
        <f>IF(Tableau517[[#This Row],[Semaine]]="","",VLOOKUP(Tableau517[[#This Row],[Semaine]],Listes!$A:$B,2,FALSE))</f>
        <v/>
      </c>
      <c r="B810" s="11" t="str">
        <f>IF(ISBLANK(Tableau517[[#This Row],[Matricule]]),"",VLOOKUP(Tableau517[[#This Row],[Matricule]],#REF!,2,FALSE))</f>
        <v/>
      </c>
      <c r="C810" s="11" t="str">
        <f>IF(ISBLANK(Tableau517[[#This Row],[Matricule]]),"",VLOOKUP(Tableau517[[#This Row],[Matricule]],#REF!,3,FALSE))</f>
        <v/>
      </c>
      <c r="D810" s="11" t="str">
        <f>CONCATENATE(Tableau517[[#This Row],[Semaine]],Tableau517[[#This Row],[Matricule]])</f>
        <v/>
      </c>
      <c r="H810" s="8"/>
      <c r="I810" s="8"/>
      <c r="J810" s="8"/>
      <c r="K810" s="8"/>
      <c r="L810" s="8"/>
      <c r="M810" s="8"/>
      <c r="N810" s="8"/>
      <c r="O810" s="14">
        <f>COUNTIF(Tableau517[[#This Row],[Lundi]:[Dimanche]],"&gt;0")</f>
        <v>0</v>
      </c>
      <c r="P810" s="14">
        <f>SUM(Tableau517[[#This Row],[Lundi]:[Dimanche]])</f>
        <v>0</v>
      </c>
      <c r="Q810" s="14">
        <f>COUNTIF(Tableau517[[#This Row],[Lundi]:[Dimanche]],"&gt;=100")*1000</f>
        <v>0</v>
      </c>
      <c r="R810" s="14">
        <f t="shared" si="24"/>
        <v>0</v>
      </c>
      <c r="S810" s="14">
        <f t="shared" si="25"/>
        <v>0</v>
      </c>
      <c r="T810" s="15" t="str">
        <f>IF(Tableau517[[#This Row],[Matricule]]&gt;1,IF(COUNTIF(Tableau517[DateMatricule],Tableau517[[#This Row],[DateMatricule]])&gt;1,"Doublon",""),"")</f>
        <v/>
      </c>
    </row>
    <row r="811" spans="1:20" x14ac:dyDescent="0.25">
      <c r="A811" s="11" t="str">
        <f>IF(Tableau517[[#This Row],[Semaine]]="","",VLOOKUP(Tableau517[[#This Row],[Semaine]],Listes!$A:$B,2,FALSE))</f>
        <v/>
      </c>
      <c r="B811" s="11" t="str">
        <f>IF(ISBLANK(Tableau517[[#This Row],[Matricule]]),"",VLOOKUP(Tableau517[[#This Row],[Matricule]],#REF!,2,FALSE))</f>
        <v/>
      </c>
      <c r="C811" s="11" t="str">
        <f>IF(ISBLANK(Tableau517[[#This Row],[Matricule]]),"",VLOOKUP(Tableau517[[#This Row],[Matricule]],#REF!,3,FALSE))</f>
        <v/>
      </c>
      <c r="D811" s="11" t="str">
        <f>CONCATENATE(Tableau517[[#This Row],[Semaine]],Tableau517[[#This Row],[Matricule]])</f>
        <v/>
      </c>
      <c r="H811" s="8"/>
      <c r="I811" s="8"/>
      <c r="J811" s="8"/>
      <c r="K811" s="8"/>
      <c r="L811" s="8"/>
      <c r="M811" s="8"/>
      <c r="N811" s="8"/>
      <c r="O811" s="14">
        <f>COUNTIF(Tableau517[[#This Row],[Lundi]:[Dimanche]],"&gt;0")</f>
        <v>0</v>
      </c>
      <c r="P811" s="14">
        <f>SUM(Tableau517[[#This Row],[Lundi]:[Dimanche]])</f>
        <v>0</v>
      </c>
      <c r="Q811" s="14">
        <f>COUNTIF(Tableau517[[#This Row],[Lundi]:[Dimanche]],"&gt;=100")*1000</f>
        <v>0</v>
      </c>
      <c r="R811" s="14">
        <f t="shared" si="24"/>
        <v>0</v>
      </c>
      <c r="S811" s="14">
        <f t="shared" si="25"/>
        <v>0</v>
      </c>
      <c r="T811" s="15" t="str">
        <f>IF(Tableau517[[#This Row],[Matricule]]&gt;1,IF(COUNTIF(Tableau517[DateMatricule],Tableau517[[#This Row],[DateMatricule]])&gt;1,"Doublon",""),"")</f>
        <v/>
      </c>
    </row>
    <row r="812" spans="1:20" x14ac:dyDescent="0.25">
      <c r="A812" s="11" t="str">
        <f>IF(Tableau517[[#This Row],[Semaine]]="","",VLOOKUP(Tableau517[[#This Row],[Semaine]],Listes!$A:$B,2,FALSE))</f>
        <v/>
      </c>
      <c r="B812" s="11" t="str">
        <f>IF(ISBLANK(Tableau517[[#This Row],[Matricule]]),"",VLOOKUP(Tableau517[[#This Row],[Matricule]],#REF!,2,FALSE))</f>
        <v/>
      </c>
      <c r="C812" s="11" t="str">
        <f>IF(ISBLANK(Tableau517[[#This Row],[Matricule]]),"",VLOOKUP(Tableau517[[#This Row],[Matricule]],#REF!,3,FALSE))</f>
        <v/>
      </c>
      <c r="D812" s="11" t="str">
        <f>CONCATENATE(Tableau517[[#This Row],[Semaine]],Tableau517[[#This Row],[Matricule]])</f>
        <v/>
      </c>
      <c r="H812" s="8"/>
      <c r="I812" s="8"/>
      <c r="J812" s="8"/>
      <c r="K812" s="8"/>
      <c r="L812" s="8"/>
      <c r="M812" s="8"/>
      <c r="N812" s="8"/>
      <c r="O812" s="14">
        <f>COUNTIF(Tableau517[[#This Row],[Lundi]:[Dimanche]],"&gt;0")</f>
        <v>0</v>
      </c>
      <c r="P812" s="14">
        <f>SUM(Tableau517[[#This Row],[Lundi]:[Dimanche]])</f>
        <v>0</v>
      </c>
      <c r="Q812" s="14">
        <f>COUNTIF(Tableau517[[#This Row],[Lundi]:[Dimanche]],"&gt;=100")*1000</f>
        <v>0</v>
      </c>
      <c r="R812" s="14">
        <f t="shared" si="24"/>
        <v>0</v>
      </c>
      <c r="S812" s="14">
        <f t="shared" si="25"/>
        <v>0</v>
      </c>
      <c r="T812" s="15" t="str">
        <f>IF(Tableau517[[#This Row],[Matricule]]&gt;1,IF(COUNTIF(Tableau517[DateMatricule],Tableau517[[#This Row],[DateMatricule]])&gt;1,"Doublon",""),"")</f>
        <v/>
      </c>
    </row>
    <row r="813" spans="1:20" x14ac:dyDescent="0.25">
      <c r="A813" s="11" t="str">
        <f>IF(Tableau517[[#This Row],[Semaine]]="","",VLOOKUP(Tableau517[[#This Row],[Semaine]],Listes!$A:$B,2,FALSE))</f>
        <v/>
      </c>
      <c r="B813" s="11" t="str">
        <f>IF(ISBLANK(Tableau517[[#This Row],[Matricule]]),"",VLOOKUP(Tableau517[[#This Row],[Matricule]],#REF!,2,FALSE))</f>
        <v/>
      </c>
      <c r="C813" s="11" t="str">
        <f>IF(ISBLANK(Tableau517[[#This Row],[Matricule]]),"",VLOOKUP(Tableau517[[#This Row],[Matricule]],#REF!,3,FALSE))</f>
        <v/>
      </c>
      <c r="D813" s="11" t="str">
        <f>CONCATENATE(Tableau517[[#This Row],[Semaine]],Tableau517[[#This Row],[Matricule]])</f>
        <v/>
      </c>
      <c r="H813" s="8"/>
      <c r="I813" s="8"/>
      <c r="J813" s="8"/>
      <c r="K813" s="8"/>
      <c r="L813" s="8"/>
      <c r="M813" s="8"/>
      <c r="N813" s="8"/>
      <c r="O813" s="14">
        <f>COUNTIF(Tableau517[[#This Row],[Lundi]:[Dimanche]],"&gt;0")</f>
        <v>0</v>
      </c>
      <c r="P813" s="14">
        <f>SUM(Tableau517[[#This Row],[Lundi]:[Dimanche]])</f>
        <v>0</v>
      </c>
      <c r="Q813" s="14">
        <f>COUNTIF(Tableau517[[#This Row],[Lundi]:[Dimanche]],"&gt;=100")*1000</f>
        <v>0</v>
      </c>
      <c r="R813" s="14">
        <f t="shared" si="24"/>
        <v>0</v>
      </c>
      <c r="S813" s="14">
        <f t="shared" si="25"/>
        <v>0</v>
      </c>
      <c r="T813" s="15" t="str">
        <f>IF(Tableau517[[#This Row],[Matricule]]&gt;1,IF(COUNTIF(Tableau517[DateMatricule],Tableau517[[#This Row],[DateMatricule]])&gt;1,"Doublon",""),"")</f>
        <v/>
      </c>
    </row>
    <row r="814" spans="1:20" x14ac:dyDescent="0.25">
      <c r="A814" s="11" t="str">
        <f>IF(Tableau517[[#This Row],[Semaine]]="","",VLOOKUP(Tableau517[[#This Row],[Semaine]],Listes!$A:$B,2,FALSE))</f>
        <v/>
      </c>
      <c r="B814" s="11" t="str">
        <f>IF(ISBLANK(Tableau517[[#This Row],[Matricule]]),"",VLOOKUP(Tableau517[[#This Row],[Matricule]],#REF!,2,FALSE))</f>
        <v/>
      </c>
      <c r="C814" s="11" t="str">
        <f>IF(ISBLANK(Tableau517[[#This Row],[Matricule]]),"",VLOOKUP(Tableau517[[#This Row],[Matricule]],#REF!,3,FALSE))</f>
        <v/>
      </c>
      <c r="D814" s="11" t="str">
        <f>CONCATENATE(Tableau517[[#This Row],[Semaine]],Tableau517[[#This Row],[Matricule]])</f>
        <v/>
      </c>
      <c r="H814" s="8"/>
      <c r="I814" s="8"/>
      <c r="J814" s="8"/>
      <c r="K814" s="8"/>
      <c r="L814" s="8"/>
      <c r="M814" s="8"/>
      <c r="N814" s="8"/>
      <c r="O814" s="14">
        <f>COUNTIF(Tableau517[[#This Row],[Lundi]:[Dimanche]],"&gt;0")</f>
        <v>0</v>
      </c>
      <c r="P814" s="14">
        <f>SUM(Tableau517[[#This Row],[Lundi]:[Dimanche]])</f>
        <v>0</v>
      </c>
      <c r="Q814" s="14">
        <f>COUNTIF(Tableau517[[#This Row],[Lundi]:[Dimanche]],"&gt;=100")*1000</f>
        <v>0</v>
      </c>
      <c r="R814" s="14">
        <f t="shared" si="24"/>
        <v>0</v>
      </c>
      <c r="S814" s="14">
        <f t="shared" si="25"/>
        <v>0</v>
      </c>
      <c r="T814" s="15" t="str">
        <f>IF(Tableau517[[#This Row],[Matricule]]&gt;1,IF(COUNTIF(Tableau517[DateMatricule],Tableau517[[#This Row],[DateMatricule]])&gt;1,"Doublon",""),"")</f>
        <v/>
      </c>
    </row>
    <row r="815" spans="1:20" x14ac:dyDescent="0.25">
      <c r="A815" s="11" t="str">
        <f>IF(Tableau517[[#This Row],[Semaine]]="","",VLOOKUP(Tableau517[[#This Row],[Semaine]],Listes!$A:$B,2,FALSE))</f>
        <v/>
      </c>
      <c r="B815" s="11" t="str">
        <f>IF(ISBLANK(Tableau517[[#This Row],[Matricule]]),"",VLOOKUP(Tableau517[[#This Row],[Matricule]],#REF!,2,FALSE))</f>
        <v/>
      </c>
      <c r="C815" s="11" t="str">
        <f>IF(ISBLANK(Tableau517[[#This Row],[Matricule]]),"",VLOOKUP(Tableau517[[#This Row],[Matricule]],#REF!,3,FALSE))</f>
        <v/>
      </c>
      <c r="D815" s="11" t="str">
        <f>CONCATENATE(Tableau517[[#This Row],[Semaine]],Tableau517[[#This Row],[Matricule]])</f>
        <v/>
      </c>
      <c r="H815" s="8"/>
      <c r="I815" s="8"/>
      <c r="J815" s="8"/>
      <c r="K815" s="8"/>
      <c r="L815" s="8"/>
      <c r="M815" s="8"/>
      <c r="N815" s="8"/>
      <c r="O815" s="14">
        <f>COUNTIF(Tableau517[[#This Row],[Lundi]:[Dimanche]],"&gt;0")</f>
        <v>0</v>
      </c>
      <c r="P815" s="14">
        <f>SUM(Tableau517[[#This Row],[Lundi]:[Dimanche]])</f>
        <v>0</v>
      </c>
      <c r="Q815" s="14">
        <f>COUNTIF(Tableau517[[#This Row],[Lundi]:[Dimanche]],"&gt;=100")*1000</f>
        <v>0</v>
      </c>
      <c r="R815" s="14">
        <f t="shared" si="24"/>
        <v>0</v>
      </c>
      <c r="S815" s="14">
        <f t="shared" si="25"/>
        <v>0</v>
      </c>
      <c r="T815" s="15" t="str">
        <f>IF(Tableau517[[#This Row],[Matricule]]&gt;1,IF(COUNTIF(Tableau517[DateMatricule],Tableau517[[#This Row],[DateMatricule]])&gt;1,"Doublon",""),"")</f>
        <v/>
      </c>
    </row>
    <row r="816" spans="1:20" x14ac:dyDescent="0.25">
      <c r="A816" s="11" t="str">
        <f>IF(Tableau517[[#This Row],[Semaine]]="","",VLOOKUP(Tableau517[[#This Row],[Semaine]],Listes!$A:$B,2,FALSE))</f>
        <v/>
      </c>
      <c r="B816" s="11" t="str">
        <f>IF(ISBLANK(Tableau517[[#This Row],[Matricule]]),"",VLOOKUP(Tableau517[[#This Row],[Matricule]],#REF!,2,FALSE))</f>
        <v/>
      </c>
      <c r="C816" s="11" t="str">
        <f>IF(ISBLANK(Tableau517[[#This Row],[Matricule]]),"",VLOOKUP(Tableau517[[#This Row],[Matricule]],#REF!,3,FALSE))</f>
        <v/>
      </c>
      <c r="D816" s="11" t="str">
        <f>CONCATENATE(Tableau517[[#This Row],[Semaine]],Tableau517[[#This Row],[Matricule]])</f>
        <v/>
      </c>
      <c r="H816" s="8"/>
      <c r="I816" s="8"/>
      <c r="J816" s="8"/>
      <c r="K816" s="8"/>
      <c r="L816" s="8"/>
      <c r="M816" s="8"/>
      <c r="N816" s="8"/>
      <c r="O816" s="14">
        <f>COUNTIF(Tableau517[[#This Row],[Lundi]:[Dimanche]],"&gt;0")</f>
        <v>0</v>
      </c>
      <c r="P816" s="14">
        <f>SUM(Tableau517[[#This Row],[Lundi]:[Dimanche]])</f>
        <v>0</v>
      </c>
      <c r="Q816" s="14">
        <f>COUNTIF(Tableau517[[#This Row],[Lundi]:[Dimanche]],"&gt;=100")*1000</f>
        <v>0</v>
      </c>
      <c r="R816" s="14">
        <f t="shared" si="24"/>
        <v>0</v>
      </c>
      <c r="S816" s="14">
        <f t="shared" si="25"/>
        <v>0</v>
      </c>
      <c r="T816" s="15" t="str">
        <f>IF(Tableau517[[#This Row],[Matricule]]&gt;1,IF(COUNTIF(Tableau517[DateMatricule],Tableau517[[#This Row],[DateMatricule]])&gt;1,"Doublon",""),"")</f>
        <v/>
      </c>
    </row>
    <row r="817" spans="1:20" x14ac:dyDescent="0.25">
      <c r="A817" s="11" t="str">
        <f>IF(Tableau517[[#This Row],[Semaine]]="","",VLOOKUP(Tableau517[[#This Row],[Semaine]],Listes!$A:$B,2,FALSE))</f>
        <v/>
      </c>
      <c r="B817" s="11" t="str">
        <f>IF(ISBLANK(Tableau517[[#This Row],[Matricule]]),"",VLOOKUP(Tableau517[[#This Row],[Matricule]],#REF!,2,FALSE))</f>
        <v/>
      </c>
      <c r="C817" s="11" t="str">
        <f>IF(ISBLANK(Tableau517[[#This Row],[Matricule]]),"",VLOOKUP(Tableau517[[#This Row],[Matricule]],#REF!,3,FALSE))</f>
        <v/>
      </c>
      <c r="D817" s="11" t="str">
        <f>CONCATENATE(Tableau517[[#This Row],[Semaine]],Tableau517[[#This Row],[Matricule]])</f>
        <v/>
      </c>
      <c r="H817" s="8"/>
      <c r="I817" s="8"/>
      <c r="J817" s="8"/>
      <c r="K817" s="8"/>
      <c r="L817" s="8"/>
      <c r="M817" s="8"/>
      <c r="N817" s="8"/>
      <c r="O817" s="14">
        <f>COUNTIF(Tableau517[[#This Row],[Lundi]:[Dimanche]],"&gt;0")</f>
        <v>0</v>
      </c>
      <c r="P817" s="14">
        <f>SUM(Tableau517[[#This Row],[Lundi]:[Dimanche]])</f>
        <v>0</v>
      </c>
      <c r="Q817" s="14">
        <f>COUNTIF(Tableau517[[#This Row],[Lundi]:[Dimanche]],"&gt;=100")*1000</f>
        <v>0</v>
      </c>
      <c r="R817" s="14">
        <f t="shared" si="24"/>
        <v>0</v>
      </c>
      <c r="S817" s="14">
        <f t="shared" si="25"/>
        <v>0</v>
      </c>
      <c r="T817" s="15" t="str">
        <f>IF(Tableau517[[#This Row],[Matricule]]&gt;1,IF(COUNTIF(Tableau517[DateMatricule],Tableau517[[#This Row],[DateMatricule]])&gt;1,"Doublon",""),"")</f>
        <v/>
      </c>
    </row>
    <row r="818" spans="1:20" x14ac:dyDescent="0.25">
      <c r="A818" s="11" t="str">
        <f>IF(Tableau517[[#This Row],[Semaine]]="","",VLOOKUP(Tableau517[[#This Row],[Semaine]],Listes!$A:$B,2,FALSE))</f>
        <v/>
      </c>
      <c r="B818" s="11" t="str">
        <f>IF(ISBLANK(Tableau517[[#This Row],[Matricule]]),"",VLOOKUP(Tableau517[[#This Row],[Matricule]],#REF!,2,FALSE))</f>
        <v/>
      </c>
      <c r="C818" s="11" t="str">
        <f>IF(ISBLANK(Tableau517[[#This Row],[Matricule]]),"",VLOOKUP(Tableau517[[#This Row],[Matricule]],#REF!,3,FALSE))</f>
        <v/>
      </c>
      <c r="D818" s="11" t="str">
        <f>CONCATENATE(Tableau517[[#This Row],[Semaine]],Tableau517[[#This Row],[Matricule]])</f>
        <v/>
      </c>
      <c r="H818" s="8"/>
      <c r="I818" s="8"/>
      <c r="J818" s="8"/>
      <c r="K818" s="8"/>
      <c r="L818" s="8"/>
      <c r="M818" s="8"/>
      <c r="N818" s="8"/>
      <c r="O818" s="14">
        <f>COUNTIF(Tableau517[[#This Row],[Lundi]:[Dimanche]],"&gt;0")</f>
        <v>0</v>
      </c>
      <c r="P818" s="14">
        <f>SUM(Tableau517[[#This Row],[Lundi]:[Dimanche]])</f>
        <v>0</v>
      </c>
      <c r="Q818" s="14">
        <f>COUNTIF(Tableau517[[#This Row],[Lundi]:[Dimanche]],"&gt;=100")*1000</f>
        <v>0</v>
      </c>
      <c r="R818" s="14">
        <f t="shared" si="24"/>
        <v>0</v>
      </c>
      <c r="S818" s="14">
        <f t="shared" si="25"/>
        <v>0</v>
      </c>
      <c r="T818" s="15" t="str">
        <f>IF(Tableau517[[#This Row],[Matricule]]&gt;1,IF(COUNTIF(Tableau517[DateMatricule],Tableau517[[#This Row],[DateMatricule]])&gt;1,"Doublon",""),"")</f>
        <v/>
      </c>
    </row>
    <row r="819" spans="1:20" x14ac:dyDescent="0.25">
      <c r="A819" s="11" t="str">
        <f>IF(Tableau517[[#This Row],[Semaine]]="","",VLOOKUP(Tableau517[[#This Row],[Semaine]],Listes!$A:$B,2,FALSE))</f>
        <v/>
      </c>
      <c r="B819" s="11" t="str">
        <f>IF(ISBLANK(Tableau517[[#This Row],[Matricule]]),"",VLOOKUP(Tableau517[[#This Row],[Matricule]],#REF!,2,FALSE))</f>
        <v/>
      </c>
      <c r="C819" s="11" t="str">
        <f>IF(ISBLANK(Tableau517[[#This Row],[Matricule]]),"",VLOOKUP(Tableau517[[#This Row],[Matricule]],#REF!,3,FALSE))</f>
        <v/>
      </c>
      <c r="D819" s="11" t="str">
        <f>CONCATENATE(Tableau517[[#This Row],[Semaine]],Tableau517[[#This Row],[Matricule]])</f>
        <v/>
      </c>
      <c r="H819" s="8"/>
      <c r="I819" s="8"/>
      <c r="J819" s="8"/>
      <c r="K819" s="8"/>
      <c r="L819" s="8"/>
      <c r="M819" s="8"/>
      <c r="N819" s="8"/>
      <c r="O819" s="14">
        <f>COUNTIF(Tableau517[[#This Row],[Lundi]:[Dimanche]],"&gt;0")</f>
        <v>0</v>
      </c>
      <c r="P819" s="14">
        <f>SUM(Tableau517[[#This Row],[Lundi]:[Dimanche]])</f>
        <v>0</v>
      </c>
      <c r="Q819" s="14">
        <f>COUNTIF(Tableau517[[#This Row],[Lundi]:[Dimanche]],"&gt;=100")*1000</f>
        <v>0</v>
      </c>
      <c r="R819" s="14">
        <f t="shared" si="24"/>
        <v>0</v>
      </c>
      <c r="S819" s="14">
        <f t="shared" si="25"/>
        <v>0</v>
      </c>
      <c r="T819" s="15" t="str">
        <f>IF(Tableau517[[#This Row],[Matricule]]&gt;1,IF(COUNTIF(Tableau517[DateMatricule],Tableau517[[#This Row],[DateMatricule]])&gt;1,"Doublon",""),"")</f>
        <v/>
      </c>
    </row>
    <row r="820" spans="1:20" x14ac:dyDescent="0.25">
      <c r="A820" s="11" t="str">
        <f>IF(Tableau517[[#This Row],[Semaine]]="","",VLOOKUP(Tableau517[[#This Row],[Semaine]],Listes!$A:$B,2,FALSE))</f>
        <v/>
      </c>
      <c r="B820" s="11" t="str">
        <f>IF(ISBLANK(Tableau517[[#This Row],[Matricule]]),"",VLOOKUP(Tableau517[[#This Row],[Matricule]],#REF!,2,FALSE))</f>
        <v/>
      </c>
      <c r="C820" s="11" t="str">
        <f>IF(ISBLANK(Tableau517[[#This Row],[Matricule]]),"",VLOOKUP(Tableau517[[#This Row],[Matricule]],#REF!,3,FALSE))</f>
        <v/>
      </c>
      <c r="D820" s="11" t="str">
        <f>CONCATENATE(Tableau517[[#This Row],[Semaine]],Tableau517[[#This Row],[Matricule]])</f>
        <v/>
      </c>
      <c r="H820" s="8"/>
      <c r="I820" s="8"/>
      <c r="J820" s="8"/>
      <c r="K820" s="8"/>
      <c r="L820" s="8"/>
      <c r="M820" s="8"/>
      <c r="N820" s="8"/>
      <c r="O820" s="14">
        <f>COUNTIF(Tableau517[[#This Row],[Lundi]:[Dimanche]],"&gt;0")</f>
        <v>0</v>
      </c>
      <c r="P820" s="14">
        <f>SUM(Tableau517[[#This Row],[Lundi]:[Dimanche]])</f>
        <v>0</v>
      </c>
      <c r="Q820" s="14">
        <f>COUNTIF(Tableau517[[#This Row],[Lundi]:[Dimanche]],"&gt;=100")*1000</f>
        <v>0</v>
      </c>
      <c r="R820" s="14">
        <f t="shared" si="24"/>
        <v>0</v>
      </c>
      <c r="S820" s="14">
        <f t="shared" si="25"/>
        <v>0</v>
      </c>
      <c r="T820" s="15" t="str">
        <f>IF(Tableau517[[#This Row],[Matricule]]&gt;1,IF(COUNTIF(Tableau517[DateMatricule],Tableau517[[#This Row],[DateMatricule]])&gt;1,"Doublon",""),"")</f>
        <v/>
      </c>
    </row>
    <row r="821" spans="1:20" x14ac:dyDescent="0.25">
      <c r="A821" s="11" t="str">
        <f>IF(Tableau517[[#This Row],[Semaine]]="","",VLOOKUP(Tableau517[[#This Row],[Semaine]],Listes!$A:$B,2,FALSE))</f>
        <v/>
      </c>
      <c r="B821" s="11" t="str">
        <f>IF(ISBLANK(Tableau517[[#This Row],[Matricule]]),"",VLOOKUP(Tableau517[[#This Row],[Matricule]],#REF!,2,FALSE))</f>
        <v/>
      </c>
      <c r="C821" s="11" t="str">
        <f>IF(ISBLANK(Tableau517[[#This Row],[Matricule]]),"",VLOOKUP(Tableau517[[#This Row],[Matricule]],#REF!,3,FALSE))</f>
        <v/>
      </c>
      <c r="D821" s="11" t="str">
        <f>CONCATENATE(Tableau517[[#This Row],[Semaine]],Tableau517[[#This Row],[Matricule]])</f>
        <v/>
      </c>
      <c r="H821" s="8"/>
      <c r="I821" s="8"/>
      <c r="J821" s="8"/>
      <c r="K821" s="8"/>
      <c r="L821" s="8"/>
      <c r="M821" s="8"/>
      <c r="N821" s="8"/>
      <c r="O821" s="14">
        <f>COUNTIF(Tableau517[[#This Row],[Lundi]:[Dimanche]],"&gt;0")</f>
        <v>0</v>
      </c>
      <c r="P821" s="14">
        <f>SUM(Tableau517[[#This Row],[Lundi]:[Dimanche]])</f>
        <v>0</v>
      </c>
      <c r="Q821" s="14">
        <f>COUNTIF(Tableau517[[#This Row],[Lundi]:[Dimanche]],"&gt;=100")*1000</f>
        <v>0</v>
      </c>
      <c r="R821" s="14">
        <f t="shared" si="24"/>
        <v>0</v>
      </c>
      <c r="S821" s="14">
        <f t="shared" si="25"/>
        <v>0</v>
      </c>
      <c r="T821" s="15" t="str">
        <f>IF(Tableau517[[#This Row],[Matricule]]&gt;1,IF(COUNTIF(Tableau517[DateMatricule],Tableau517[[#This Row],[DateMatricule]])&gt;1,"Doublon",""),"")</f>
        <v/>
      </c>
    </row>
    <row r="822" spans="1:20" x14ac:dyDescent="0.25">
      <c r="A822" s="11" t="str">
        <f>IF(Tableau517[[#This Row],[Semaine]]="","",VLOOKUP(Tableau517[[#This Row],[Semaine]],Listes!$A:$B,2,FALSE))</f>
        <v/>
      </c>
      <c r="B822" s="11" t="str">
        <f>IF(ISBLANK(Tableau517[[#This Row],[Matricule]]),"",VLOOKUP(Tableau517[[#This Row],[Matricule]],#REF!,2,FALSE))</f>
        <v/>
      </c>
      <c r="C822" s="11" t="str">
        <f>IF(ISBLANK(Tableau517[[#This Row],[Matricule]]),"",VLOOKUP(Tableau517[[#This Row],[Matricule]],#REF!,3,FALSE))</f>
        <v/>
      </c>
      <c r="D822" s="11" t="str">
        <f>CONCATENATE(Tableau517[[#This Row],[Semaine]],Tableau517[[#This Row],[Matricule]])</f>
        <v/>
      </c>
      <c r="H822" s="8"/>
      <c r="I822" s="8"/>
      <c r="J822" s="8"/>
      <c r="K822" s="8"/>
      <c r="L822" s="8"/>
      <c r="M822" s="8"/>
      <c r="N822" s="8"/>
      <c r="O822" s="14">
        <f>COUNTIF(Tableau517[[#This Row],[Lundi]:[Dimanche]],"&gt;0")</f>
        <v>0</v>
      </c>
      <c r="P822" s="14">
        <f>SUM(Tableau517[[#This Row],[Lundi]:[Dimanche]])</f>
        <v>0</v>
      </c>
      <c r="Q822" s="14">
        <f>COUNTIF(Tableau517[[#This Row],[Lundi]:[Dimanche]],"&gt;=100")*1000</f>
        <v>0</v>
      </c>
      <c r="R822" s="14">
        <f t="shared" si="24"/>
        <v>0</v>
      </c>
      <c r="S822" s="14">
        <f t="shared" si="25"/>
        <v>0</v>
      </c>
      <c r="T822" s="15" t="str">
        <f>IF(Tableau517[[#This Row],[Matricule]]&gt;1,IF(COUNTIF(Tableau517[DateMatricule],Tableau517[[#This Row],[DateMatricule]])&gt;1,"Doublon",""),"")</f>
        <v/>
      </c>
    </row>
    <row r="823" spans="1:20" x14ac:dyDescent="0.25">
      <c r="A823" s="11" t="str">
        <f>IF(Tableau517[[#This Row],[Semaine]]="","",VLOOKUP(Tableau517[[#This Row],[Semaine]],Listes!$A:$B,2,FALSE))</f>
        <v/>
      </c>
      <c r="B823" s="11" t="str">
        <f>IF(ISBLANK(Tableau517[[#This Row],[Matricule]]),"",VLOOKUP(Tableau517[[#This Row],[Matricule]],#REF!,2,FALSE))</f>
        <v/>
      </c>
      <c r="C823" s="11" t="str">
        <f>IF(ISBLANK(Tableau517[[#This Row],[Matricule]]),"",VLOOKUP(Tableau517[[#This Row],[Matricule]],#REF!,3,FALSE))</f>
        <v/>
      </c>
      <c r="D823" s="11" t="str">
        <f>CONCATENATE(Tableau517[[#This Row],[Semaine]],Tableau517[[#This Row],[Matricule]])</f>
        <v/>
      </c>
      <c r="H823" s="8"/>
      <c r="I823" s="8"/>
      <c r="J823" s="8"/>
      <c r="K823" s="8"/>
      <c r="L823" s="8"/>
      <c r="M823" s="8"/>
      <c r="N823" s="8"/>
      <c r="O823" s="14">
        <f>COUNTIF(Tableau517[[#This Row],[Lundi]:[Dimanche]],"&gt;0")</f>
        <v>0</v>
      </c>
      <c r="P823" s="14">
        <f>SUM(Tableau517[[#This Row],[Lundi]:[Dimanche]])</f>
        <v>0</v>
      </c>
      <c r="Q823" s="14">
        <f>COUNTIF(Tableau517[[#This Row],[Lundi]:[Dimanche]],"&gt;=100")*1000</f>
        <v>0</v>
      </c>
      <c r="R823" s="14">
        <f t="shared" si="24"/>
        <v>0</v>
      </c>
      <c r="S823" s="14">
        <f t="shared" si="25"/>
        <v>0</v>
      </c>
      <c r="T823" s="15" t="str">
        <f>IF(Tableau517[[#This Row],[Matricule]]&gt;1,IF(COUNTIF(Tableau517[DateMatricule],Tableau517[[#This Row],[DateMatricule]])&gt;1,"Doublon",""),"")</f>
        <v/>
      </c>
    </row>
    <row r="824" spans="1:20" x14ac:dyDescent="0.25">
      <c r="A824" s="11" t="str">
        <f>IF(Tableau517[[#This Row],[Semaine]]="","",VLOOKUP(Tableau517[[#This Row],[Semaine]],Listes!$A:$B,2,FALSE))</f>
        <v/>
      </c>
      <c r="B824" s="11" t="str">
        <f>IF(ISBLANK(Tableau517[[#This Row],[Matricule]]),"",VLOOKUP(Tableau517[[#This Row],[Matricule]],#REF!,2,FALSE))</f>
        <v/>
      </c>
      <c r="C824" s="11" t="str">
        <f>IF(ISBLANK(Tableau517[[#This Row],[Matricule]]),"",VLOOKUP(Tableau517[[#This Row],[Matricule]],#REF!,3,FALSE))</f>
        <v/>
      </c>
      <c r="D824" s="11" t="str">
        <f>CONCATENATE(Tableau517[[#This Row],[Semaine]],Tableau517[[#This Row],[Matricule]])</f>
        <v/>
      </c>
      <c r="H824" s="8"/>
      <c r="I824" s="8"/>
      <c r="J824" s="8"/>
      <c r="K824" s="8"/>
      <c r="L824" s="8"/>
      <c r="M824" s="8"/>
      <c r="N824" s="8"/>
      <c r="O824" s="14">
        <f>COUNTIF(Tableau517[[#This Row],[Lundi]:[Dimanche]],"&gt;0")</f>
        <v>0</v>
      </c>
      <c r="P824" s="14">
        <f>SUM(Tableau517[[#This Row],[Lundi]:[Dimanche]])</f>
        <v>0</v>
      </c>
      <c r="Q824" s="14">
        <f>COUNTIF(Tableau517[[#This Row],[Lundi]:[Dimanche]],"&gt;=100")*1000</f>
        <v>0</v>
      </c>
      <c r="R824" s="14">
        <f t="shared" si="24"/>
        <v>0</v>
      </c>
      <c r="S824" s="14">
        <f t="shared" si="25"/>
        <v>0</v>
      </c>
      <c r="T824" s="15" t="str">
        <f>IF(Tableau517[[#This Row],[Matricule]]&gt;1,IF(COUNTIF(Tableau517[DateMatricule],Tableau517[[#This Row],[DateMatricule]])&gt;1,"Doublon",""),"")</f>
        <v/>
      </c>
    </row>
    <row r="825" spans="1:20" x14ac:dyDescent="0.25">
      <c r="A825" s="11" t="str">
        <f>IF(Tableau517[[#This Row],[Semaine]]="","",VLOOKUP(Tableau517[[#This Row],[Semaine]],Listes!$A:$B,2,FALSE))</f>
        <v/>
      </c>
      <c r="B825" s="11" t="str">
        <f>IF(ISBLANK(Tableau517[[#This Row],[Matricule]]),"",VLOOKUP(Tableau517[[#This Row],[Matricule]],#REF!,2,FALSE))</f>
        <v/>
      </c>
      <c r="C825" s="11" t="str">
        <f>IF(ISBLANK(Tableau517[[#This Row],[Matricule]]),"",VLOOKUP(Tableau517[[#This Row],[Matricule]],#REF!,3,FALSE))</f>
        <v/>
      </c>
      <c r="D825" s="11" t="str">
        <f>CONCATENATE(Tableau517[[#This Row],[Semaine]],Tableau517[[#This Row],[Matricule]])</f>
        <v/>
      </c>
      <c r="H825" s="8"/>
      <c r="I825" s="8"/>
      <c r="J825" s="8"/>
      <c r="K825" s="8"/>
      <c r="L825" s="8"/>
      <c r="M825" s="8"/>
      <c r="N825" s="8"/>
      <c r="O825" s="14">
        <f>COUNTIF(Tableau517[[#This Row],[Lundi]:[Dimanche]],"&gt;0")</f>
        <v>0</v>
      </c>
      <c r="P825" s="14">
        <f>SUM(Tableau517[[#This Row],[Lundi]:[Dimanche]])</f>
        <v>0</v>
      </c>
      <c r="Q825" s="14">
        <f>COUNTIF(Tableau517[[#This Row],[Lundi]:[Dimanche]],"&gt;=100")*1000</f>
        <v>0</v>
      </c>
      <c r="R825" s="14">
        <f t="shared" si="24"/>
        <v>0</v>
      </c>
      <c r="S825" s="14">
        <f t="shared" si="25"/>
        <v>0</v>
      </c>
      <c r="T825" s="15" t="str">
        <f>IF(Tableau517[[#This Row],[Matricule]]&gt;1,IF(COUNTIF(Tableau517[DateMatricule],Tableau517[[#This Row],[DateMatricule]])&gt;1,"Doublon",""),"")</f>
        <v/>
      </c>
    </row>
    <row r="826" spans="1:20" x14ac:dyDescent="0.25">
      <c r="A826" s="11" t="str">
        <f>IF(Tableau517[[#This Row],[Semaine]]="","",VLOOKUP(Tableau517[[#This Row],[Semaine]],Listes!$A:$B,2,FALSE))</f>
        <v/>
      </c>
      <c r="B826" s="11" t="str">
        <f>IF(ISBLANK(Tableau517[[#This Row],[Matricule]]),"",VLOOKUP(Tableau517[[#This Row],[Matricule]],#REF!,2,FALSE))</f>
        <v/>
      </c>
      <c r="C826" s="11" t="str">
        <f>IF(ISBLANK(Tableau517[[#This Row],[Matricule]]),"",VLOOKUP(Tableau517[[#This Row],[Matricule]],#REF!,3,FALSE))</f>
        <v/>
      </c>
      <c r="D826" s="11" t="str">
        <f>CONCATENATE(Tableau517[[#This Row],[Semaine]],Tableau517[[#This Row],[Matricule]])</f>
        <v/>
      </c>
      <c r="H826" s="8"/>
      <c r="I826" s="8"/>
      <c r="J826" s="8"/>
      <c r="K826" s="8"/>
      <c r="L826" s="8"/>
      <c r="M826" s="8"/>
      <c r="N826" s="8"/>
      <c r="O826" s="14">
        <f>COUNTIF(Tableau517[[#This Row],[Lundi]:[Dimanche]],"&gt;0")</f>
        <v>0</v>
      </c>
      <c r="P826" s="14">
        <f>SUM(Tableau517[[#This Row],[Lundi]:[Dimanche]])</f>
        <v>0</v>
      </c>
      <c r="Q826" s="14">
        <f>COUNTIF(Tableau517[[#This Row],[Lundi]:[Dimanche]],"&gt;=100")*1000</f>
        <v>0</v>
      </c>
      <c r="R826" s="14">
        <f t="shared" si="24"/>
        <v>0</v>
      </c>
      <c r="S826" s="14">
        <f t="shared" si="25"/>
        <v>0</v>
      </c>
      <c r="T826" s="15" t="str">
        <f>IF(Tableau517[[#This Row],[Matricule]]&gt;1,IF(COUNTIF(Tableau517[DateMatricule],Tableau517[[#This Row],[DateMatricule]])&gt;1,"Doublon",""),"")</f>
        <v/>
      </c>
    </row>
    <row r="827" spans="1:20" x14ac:dyDescent="0.25">
      <c r="A827" s="11" t="str">
        <f>IF(Tableau517[[#This Row],[Semaine]]="","",VLOOKUP(Tableau517[[#This Row],[Semaine]],Listes!$A:$B,2,FALSE))</f>
        <v/>
      </c>
      <c r="B827" s="11" t="str">
        <f>IF(ISBLANK(Tableau517[[#This Row],[Matricule]]),"",VLOOKUP(Tableau517[[#This Row],[Matricule]],#REF!,2,FALSE))</f>
        <v/>
      </c>
      <c r="C827" s="11" t="str">
        <f>IF(ISBLANK(Tableau517[[#This Row],[Matricule]]),"",VLOOKUP(Tableau517[[#This Row],[Matricule]],#REF!,3,FALSE))</f>
        <v/>
      </c>
      <c r="D827" s="11" t="str">
        <f>CONCATENATE(Tableau517[[#This Row],[Semaine]],Tableau517[[#This Row],[Matricule]])</f>
        <v/>
      </c>
      <c r="H827" s="8"/>
      <c r="I827" s="8"/>
      <c r="J827" s="8"/>
      <c r="K827" s="8"/>
      <c r="L827" s="8"/>
      <c r="M827" s="8"/>
      <c r="N827" s="8"/>
      <c r="O827" s="14">
        <f>COUNTIF(Tableau517[[#This Row],[Lundi]:[Dimanche]],"&gt;0")</f>
        <v>0</v>
      </c>
      <c r="P827" s="14">
        <f>SUM(Tableau517[[#This Row],[Lundi]:[Dimanche]])</f>
        <v>0</v>
      </c>
      <c r="Q827" s="14">
        <f>COUNTIF(Tableau517[[#This Row],[Lundi]:[Dimanche]],"&gt;=100")*1000</f>
        <v>0</v>
      </c>
      <c r="R827" s="14">
        <f t="shared" si="24"/>
        <v>0</v>
      </c>
      <c r="S827" s="14">
        <f t="shared" si="25"/>
        <v>0</v>
      </c>
      <c r="T827" s="15" t="str">
        <f>IF(Tableau517[[#This Row],[Matricule]]&gt;1,IF(COUNTIF(Tableau517[DateMatricule],Tableau517[[#This Row],[DateMatricule]])&gt;1,"Doublon",""),"")</f>
        <v/>
      </c>
    </row>
    <row r="828" spans="1:20" x14ac:dyDescent="0.25">
      <c r="A828" s="11" t="str">
        <f>IF(Tableau517[[#This Row],[Semaine]]="","",VLOOKUP(Tableau517[[#This Row],[Semaine]],Listes!$A:$B,2,FALSE))</f>
        <v/>
      </c>
      <c r="B828" s="11" t="str">
        <f>IF(ISBLANK(Tableau517[[#This Row],[Matricule]]),"",VLOOKUP(Tableau517[[#This Row],[Matricule]],#REF!,2,FALSE))</f>
        <v/>
      </c>
      <c r="C828" s="11" t="str">
        <f>IF(ISBLANK(Tableau517[[#This Row],[Matricule]]),"",VLOOKUP(Tableau517[[#This Row],[Matricule]],#REF!,3,FALSE))</f>
        <v/>
      </c>
      <c r="D828" s="11" t="str">
        <f>CONCATENATE(Tableau517[[#This Row],[Semaine]],Tableau517[[#This Row],[Matricule]])</f>
        <v/>
      </c>
      <c r="H828" s="8"/>
      <c r="I828" s="8"/>
      <c r="J828" s="8"/>
      <c r="K828" s="8"/>
      <c r="L828" s="8"/>
      <c r="M828" s="8"/>
      <c r="N828" s="8"/>
      <c r="O828" s="14">
        <f>COUNTIF(Tableau517[[#This Row],[Lundi]:[Dimanche]],"&gt;0")</f>
        <v>0</v>
      </c>
      <c r="P828" s="14">
        <f>SUM(Tableau517[[#This Row],[Lundi]:[Dimanche]])</f>
        <v>0</v>
      </c>
      <c r="Q828" s="14">
        <f>COUNTIF(Tableau517[[#This Row],[Lundi]:[Dimanche]],"&gt;=100")*1000</f>
        <v>0</v>
      </c>
      <c r="R828" s="14">
        <f t="shared" si="24"/>
        <v>0</v>
      </c>
      <c r="S828" s="14">
        <f t="shared" si="25"/>
        <v>0</v>
      </c>
      <c r="T828" s="15" t="str">
        <f>IF(Tableau517[[#This Row],[Matricule]]&gt;1,IF(COUNTIF(Tableau517[DateMatricule],Tableau517[[#This Row],[DateMatricule]])&gt;1,"Doublon",""),"")</f>
        <v/>
      </c>
    </row>
    <row r="829" spans="1:20" x14ac:dyDescent="0.25">
      <c r="A829" s="11" t="str">
        <f>IF(Tableau517[[#This Row],[Semaine]]="","",VLOOKUP(Tableau517[[#This Row],[Semaine]],Listes!$A:$B,2,FALSE))</f>
        <v/>
      </c>
      <c r="B829" s="11" t="str">
        <f>IF(ISBLANK(Tableau517[[#This Row],[Matricule]]),"",VLOOKUP(Tableau517[[#This Row],[Matricule]],#REF!,2,FALSE))</f>
        <v/>
      </c>
      <c r="C829" s="11" t="str">
        <f>IF(ISBLANK(Tableau517[[#This Row],[Matricule]]),"",VLOOKUP(Tableau517[[#This Row],[Matricule]],#REF!,3,FALSE))</f>
        <v/>
      </c>
      <c r="D829" s="11" t="str">
        <f>CONCATENATE(Tableau517[[#This Row],[Semaine]],Tableau517[[#This Row],[Matricule]])</f>
        <v/>
      </c>
      <c r="H829" s="8"/>
      <c r="I829" s="8"/>
      <c r="J829" s="8"/>
      <c r="K829" s="8"/>
      <c r="L829" s="8"/>
      <c r="M829" s="8"/>
      <c r="N829" s="8"/>
      <c r="O829" s="14">
        <f>COUNTIF(Tableau517[[#This Row],[Lundi]:[Dimanche]],"&gt;0")</f>
        <v>0</v>
      </c>
      <c r="P829" s="14">
        <f>SUM(Tableau517[[#This Row],[Lundi]:[Dimanche]])</f>
        <v>0</v>
      </c>
      <c r="Q829" s="14">
        <f>COUNTIF(Tableau517[[#This Row],[Lundi]:[Dimanche]],"&gt;=100")*1000</f>
        <v>0</v>
      </c>
      <c r="R829" s="14">
        <f t="shared" si="24"/>
        <v>0</v>
      </c>
      <c r="S829" s="14">
        <f t="shared" si="25"/>
        <v>0</v>
      </c>
      <c r="T829" s="15" t="str">
        <f>IF(Tableau517[[#This Row],[Matricule]]&gt;1,IF(COUNTIF(Tableau517[DateMatricule],Tableau517[[#This Row],[DateMatricule]])&gt;1,"Doublon",""),"")</f>
        <v/>
      </c>
    </row>
    <row r="830" spans="1:20" x14ac:dyDescent="0.25">
      <c r="A830" s="11" t="str">
        <f>IF(Tableau517[[#This Row],[Semaine]]="","",VLOOKUP(Tableau517[[#This Row],[Semaine]],Listes!$A:$B,2,FALSE))</f>
        <v/>
      </c>
      <c r="B830" s="11" t="str">
        <f>IF(ISBLANK(Tableau517[[#This Row],[Matricule]]),"",VLOOKUP(Tableau517[[#This Row],[Matricule]],#REF!,2,FALSE))</f>
        <v/>
      </c>
      <c r="C830" s="11" t="str">
        <f>IF(ISBLANK(Tableau517[[#This Row],[Matricule]]),"",VLOOKUP(Tableau517[[#This Row],[Matricule]],#REF!,3,FALSE))</f>
        <v/>
      </c>
      <c r="D830" s="11" t="str">
        <f>CONCATENATE(Tableau517[[#This Row],[Semaine]],Tableau517[[#This Row],[Matricule]])</f>
        <v/>
      </c>
      <c r="H830" s="8"/>
      <c r="I830" s="8"/>
      <c r="J830" s="8"/>
      <c r="K830" s="8"/>
      <c r="L830" s="8"/>
      <c r="M830" s="8"/>
      <c r="N830" s="8"/>
      <c r="O830" s="14">
        <f>COUNTIF(Tableau517[[#This Row],[Lundi]:[Dimanche]],"&gt;0")</f>
        <v>0</v>
      </c>
      <c r="P830" s="14">
        <f>SUM(Tableau517[[#This Row],[Lundi]:[Dimanche]])</f>
        <v>0</v>
      </c>
      <c r="Q830" s="14">
        <f>COUNTIF(Tableau517[[#This Row],[Lundi]:[Dimanche]],"&gt;=100")*1000</f>
        <v>0</v>
      </c>
      <c r="R830" s="14">
        <f t="shared" si="24"/>
        <v>0</v>
      </c>
      <c r="S830" s="14">
        <f t="shared" si="25"/>
        <v>0</v>
      </c>
      <c r="T830" s="15" t="str">
        <f>IF(Tableau517[[#This Row],[Matricule]]&gt;1,IF(COUNTIF(Tableau517[DateMatricule],Tableau517[[#This Row],[DateMatricule]])&gt;1,"Doublon",""),"")</f>
        <v/>
      </c>
    </row>
    <row r="831" spans="1:20" x14ac:dyDescent="0.25">
      <c r="A831" s="11" t="str">
        <f>IF(Tableau517[[#This Row],[Semaine]]="","",VLOOKUP(Tableau517[[#This Row],[Semaine]],Listes!$A:$B,2,FALSE))</f>
        <v/>
      </c>
      <c r="B831" s="11" t="str">
        <f>IF(ISBLANK(Tableau517[[#This Row],[Matricule]]),"",VLOOKUP(Tableau517[[#This Row],[Matricule]],#REF!,2,FALSE))</f>
        <v/>
      </c>
      <c r="C831" s="11" t="str">
        <f>IF(ISBLANK(Tableau517[[#This Row],[Matricule]]),"",VLOOKUP(Tableau517[[#This Row],[Matricule]],#REF!,3,FALSE))</f>
        <v/>
      </c>
      <c r="D831" s="11" t="str">
        <f>CONCATENATE(Tableau517[[#This Row],[Semaine]],Tableau517[[#This Row],[Matricule]])</f>
        <v/>
      </c>
      <c r="H831" s="8"/>
      <c r="I831" s="8"/>
      <c r="J831" s="8"/>
      <c r="K831" s="8"/>
      <c r="L831" s="8"/>
      <c r="M831" s="8"/>
      <c r="N831" s="8"/>
      <c r="O831" s="14">
        <f>COUNTIF(Tableau517[[#This Row],[Lundi]:[Dimanche]],"&gt;0")</f>
        <v>0</v>
      </c>
      <c r="P831" s="14">
        <f>SUM(Tableau517[[#This Row],[Lundi]:[Dimanche]])</f>
        <v>0</v>
      </c>
      <c r="Q831" s="14">
        <f>COUNTIF(Tableau517[[#This Row],[Lundi]:[Dimanche]],"&gt;=100")*1000</f>
        <v>0</v>
      </c>
      <c r="R831" s="14">
        <f t="shared" si="24"/>
        <v>0</v>
      </c>
      <c r="S831" s="14">
        <f t="shared" si="25"/>
        <v>0</v>
      </c>
      <c r="T831" s="15" t="str">
        <f>IF(Tableau517[[#This Row],[Matricule]]&gt;1,IF(COUNTIF(Tableau517[DateMatricule],Tableau517[[#This Row],[DateMatricule]])&gt;1,"Doublon",""),"")</f>
        <v/>
      </c>
    </row>
    <row r="832" spans="1:20" x14ac:dyDescent="0.25">
      <c r="A832" s="11" t="str">
        <f>IF(Tableau517[[#This Row],[Semaine]]="","",VLOOKUP(Tableau517[[#This Row],[Semaine]],Listes!$A:$B,2,FALSE))</f>
        <v/>
      </c>
      <c r="B832" s="11" t="str">
        <f>IF(ISBLANK(Tableau517[[#This Row],[Matricule]]),"",VLOOKUP(Tableau517[[#This Row],[Matricule]],#REF!,2,FALSE))</f>
        <v/>
      </c>
      <c r="C832" s="11" t="str">
        <f>IF(ISBLANK(Tableau517[[#This Row],[Matricule]]),"",VLOOKUP(Tableau517[[#This Row],[Matricule]],#REF!,3,FALSE))</f>
        <v/>
      </c>
      <c r="D832" s="11" t="str">
        <f>CONCATENATE(Tableau517[[#This Row],[Semaine]],Tableau517[[#This Row],[Matricule]])</f>
        <v/>
      </c>
      <c r="H832" s="8"/>
      <c r="I832" s="8"/>
      <c r="J832" s="8"/>
      <c r="K832" s="8"/>
      <c r="L832" s="8"/>
      <c r="M832" s="8"/>
      <c r="N832" s="8"/>
      <c r="O832" s="14">
        <f>COUNTIF(Tableau517[[#This Row],[Lundi]:[Dimanche]],"&gt;0")</f>
        <v>0</v>
      </c>
      <c r="P832" s="14">
        <f>SUM(Tableau517[[#This Row],[Lundi]:[Dimanche]])</f>
        <v>0</v>
      </c>
      <c r="Q832" s="14">
        <f>COUNTIF(Tableau517[[#This Row],[Lundi]:[Dimanche]],"&gt;=100")*1000</f>
        <v>0</v>
      </c>
      <c r="R832" s="14">
        <f t="shared" si="24"/>
        <v>0</v>
      </c>
      <c r="S832" s="14">
        <f t="shared" si="25"/>
        <v>0</v>
      </c>
      <c r="T832" s="15" t="str">
        <f>IF(Tableau517[[#This Row],[Matricule]]&gt;1,IF(COUNTIF(Tableau517[DateMatricule],Tableau517[[#This Row],[DateMatricule]])&gt;1,"Doublon",""),"")</f>
        <v/>
      </c>
    </row>
    <row r="833" spans="1:20" x14ac:dyDescent="0.25">
      <c r="A833" s="11" t="str">
        <f>IF(Tableau517[[#This Row],[Semaine]]="","",VLOOKUP(Tableau517[[#This Row],[Semaine]],Listes!$A:$B,2,FALSE))</f>
        <v/>
      </c>
      <c r="B833" s="11" t="str">
        <f>IF(ISBLANK(Tableau517[[#This Row],[Matricule]]),"",VLOOKUP(Tableau517[[#This Row],[Matricule]],#REF!,2,FALSE))</f>
        <v/>
      </c>
      <c r="C833" s="11" t="str">
        <f>IF(ISBLANK(Tableau517[[#This Row],[Matricule]]),"",VLOOKUP(Tableau517[[#This Row],[Matricule]],#REF!,3,FALSE))</f>
        <v/>
      </c>
      <c r="D833" s="11" t="str">
        <f>CONCATENATE(Tableau517[[#This Row],[Semaine]],Tableau517[[#This Row],[Matricule]])</f>
        <v/>
      </c>
      <c r="H833" s="8"/>
      <c r="I833" s="8"/>
      <c r="J833" s="8"/>
      <c r="K833" s="8"/>
      <c r="L833" s="8"/>
      <c r="M833" s="8"/>
      <c r="N833" s="8"/>
      <c r="O833" s="14">
        <f>COUNTIF(Tableau517[[#This Row],[Lundi]:[Dimanche]],"&gt;0")</f>
        <v>0</v>
      </c>
      <c r="P833" s="14">
        <f>SUM(Tableau517[[#This Row],[Lundi]:[Dimanche]])</f>
        <v>0</v>
      </c>
      <c r="Q833" s="14">
        <f>COUNTIF(Tableau517[[#This Row],[Lundi]:[Dimanche]],"&gt;=100")*1000</f>
        <v>0</v>
      </c>
      <c r="R833" s="14">
        <f t="shared" si="24"/>
        <v>0</v>
      </c>
      <c r="S833" s="14">
        <f t="shared" si="25"/>
        <v>0</v>
      </c>
      <c r="T833" s="15" t="str">
        <f>IF(Tableau517[[#This Row],[Matricule]]&gt;1,IF(COUNTIF(Tableau517[DateMatricule],Tableau517[[#This Row],[DateMatricule]])&gt;1,"Doublon",""),"")</f>
        <v/>
      </c>
    </row>
    <row r="834" spans="1:20" x14ac:dyDescent="0.25">
      <c r="A834" s="11" t="str">
        <f>IF(Tableau517[[#This Row],[Semaine]]="","",VLOOKUP(Tableau517[[#This Row],[Semaine]],Listes!$A:$B,2,FALSE))</f>
        <v/>
      </c>
      <c r="B834" s="11" t="str">
        <f>IF(ISBLANK(Tableau517[[#This Row],[Matricule]]),"",VLOOKUP(Tableau517[[#This Row],[Matricule]],#REF!,2,FALSE))</f>
        <v/>
      </c>
      <c r="C834" s="11" t="str">
        <f>IF(ISBLANK(Tableau517[[#This Row],[Matricule]]),"",VLOOKUP(Tableau517[[#This Row],[Matricule]],#REF!,3,FALSE))</f>
        <v/>
      </c>
      <c r="D834" s="11" t="str">
        <f>CONCATENATE(Tableau517[[#This Row],[Semaine]],Tableau517[[#This Row],[Matricule]])</f>
        <v/>
      </c>
      <c r="H834" s="8"/>
      <c r="I834" s="8"/>
      <c r="J834" s="8"/>
      <c r="K834" s="8"/>
      <c r="L834" s="8"/>
      <c r="M834" s="8"/>
      <c r="N834" s="8"/>
      <c r="O834" s="14">
        <f>COUNTIF(Tableau517[[#This Row],[Lundi]:[Dimanche]],"&gt;0")</f>
        <v>0</v>
      </c>
      <c r="P834" s="14">
        <f>SUM(Tableau517[[#This Row],[Lundi]:[Dimanche]])</f>
        <v>0</v>
      </c>
      <c r="Q834" s="14">
        <f>COUNTIF(Tableau517[[#This Row],[Lundi]:[Dimanche]],"&gt;=100")*1000</f>
        <v>0</v>
      </c>
      <c r="R834" s="14">
        <f t="shared" si="24"/>
        <v>0</v>
      </c>
      <c r="S834" s="14">
        <f t="shared" si="25"/>
        <v>0</v>
      </c>
      <c r="T834" s="15" t="str">
        <f>IF(Tableau517[[#This Row],[Matricule]]&gt;1,IF(COUNTIF(Tableau517[DateMatricule],Tableau517[[#This Row],[DateMatricule]])&gt;1,"Doublon",""),"")</f>
        <v/>
      </c>
    </row>
    <row r="835" spans="1:20" x14ac:dyDescent="0.25">
      <c r="A835" s="11" t="str">
        <f>IF(Tableau517[[#This Row],[Semaine]]="","",VLOOKUP(Tableau517[[#This Row],[Semaine]],Listes!$A:$B,2,FALSE))</f>
        <v/>
      </c>
      <c r="B835" s="11" t="str">
        <f>IF(ISBLANK(Tableau517[[#This Row],[Matricule]]),"",VLOOKUP(Tableau517[[#This Row],[Matricule]],#REF!,2,FALSE))</f>
        <v/>
      </c>
      <c r="C835" s="11" t="str">
        <f>IF(ISBLANK(Tableau517[[#This Row],[Matricule]]),"",VLOOKUP(Tableau517[[#This Row],[Matricule]],#REF!,3,FALSE))</f>
        <v/>
      </c>
      <c r="D835" s="11" t="str">
        <f>CONCATENATE(Tableau517[[#This Row],[Semaine]],Tableau517[[#This Row],[Matricule]])</f>
        <v/>
      </c>
      <c r="H835" s="8"/>
      <c r="I835" s="8"/>
      <c r="J835" s="8"/>
      <c r="K835" s="8"/>
      <c r="L835" s="8"/>
      <c r="M835" s="8"/>
      <c r="N835" s="8"/>
      <c r="O835" s="14">
        <f>COUNTIF(Tableau517[[#This Row],[Lundi]:[Dimanche]],"&gt;0")</f>
        <v>0</v>
      </c>
      <c r="P835" s="14">
        <f>SUM(Tableau517[[#This Row],[Lundi]:[Dimanche]])</f>
        <v>0</v>
      </c>
      <c r="Q835" s="14">
        <f>COUNTIF(Tableau517[[#This Row],[Lundi]:[Dimanche]],"&gt;=100")*1000</f>
        <v>0</v>
      </c>
      <c r="R835" s="14">
        <f t="shared" ref="R835:R898" si="26">+IF(P835&gt;600,(P835-600)*40,0)</f>
        <v>0</v>
      </c>
      <c r="S835" s="14">
        <f t="shared" ref="S835:S898" si="27">+Q835+R835</f>
        <v>0</v>
      </c>
      <c r="T835" s="15" t="str">
        <f>IF(Tableau517[[#This Row],[Matricule]]&gt;1,IF(COUNTIF(Tableau517[DateMatricule],Tableau517[[#This Row],[DateMatricule]])&gt;1,"Doublon",""),"")</f>
        <v/>
      </c>
    </row>
    <row r="836" spans="1:20" x14ac:dyDescent="0.25">
      <c r="A836" s="11" t="str">
        <f>IF(Tableau517[[#This Row],[Semaine]]="","",VLOOKUP(Tableau517[[#This Row],[Semaine]],Listes!$A:$B,2,FALSE))</f>
        <v/>
      </c>
      <c r="B836" s="11" t="str">
        <f>IF(ISBLANK(Tableau517[[#This Row],[Matricule]]),"",VLOOKUP(Tableau517[[#This Row],[Matricule]],#REF!,2,FALSE))</f>
        <v/>
      </c>
      <c r="C836" s="11" t="str">
        <f>IF(ISBLANK(Tableau517[[#This Row],[Matricule]]),"",VLOOKUP(Tableau517[[#This Row],[Matricule]],#REF!,3,FALSE))</f>
        <v/>
      </c>
      <c r="D836" s="11" t="str">
        <f>CONCATENATE(Tableau517[[#This Row],[Semaine]],Tableau517[[#This Row],[Matricule]])</f>
        <v/>
      </c>
      <c r="H836" s="8"/>
      <c r="I836" s="8"/>
      <c r="J836" s="8"/>
      <c r="K836" s="8"/>
      <c r="L836" s="8"/>
      <c r="M836" s="8"/>
      <c r="N836" s="8"/>
      <c r="O836" s="14">
        <f>COUNTIF(Tableau517[[#This Row],[Lundi]:[Dimanche]],"&gt;0")</f>
        <v>0</v>
      </c>
      <c r="P836" s="14">
        <f>SUM(Tableau517[[#This Row],[Lundi]:[Dimanche]])</f>
        <v>0</v>
      </c>
      <c r="Q836" s="14">
        <f>COUNTIF(Tableau517[[#This Row],[Lundi]:[Dimanche]],"&gt;=100")*1000</f>
        <v>0</v>
      </c>
      <c r="R836" s="14">
        <f t="shared" si="26"/>
        <v>0</v>
      </c>
      <c r="S836" s="14">
        <f t="shared" si="27"/>
        <v>0</v>
      </c>
      <c r="T836" s="15" t="str">
        <f>IF(Tableau517[[#This Row],[Matricule]]&gt;1,IF(COUNTIF(Tableau517[DateMatricule],Tableau517[[#This Row],[DateMatricule]])&gt;1,"Doublon",""),"")</f>
        <v/>
      </c>
    </row>
    <row r="837" spans="1:20" x14ac:dyDescent="0.25">
      <c r="A837" s="11" t="str">
        <f>IF(Tableau517[[#This Row],[Semaine]]="","",VLOOKUP(Tableau517[[#This Row],[Semaine]],Listes!$A:$B,2,FALSE))</f>
        <v/>
      </c>
      <c r="B837" s="11" t="str">
        <f>IF(ISBLANK(Tableau517[[#This Row],[Matricule]]),"",VLOOKUP(Tableau517[[#This Row],[Matricule]],#REF!,2,FALSE))</f>
        <v/>
      </c>
      <c r="C837" s="11" t="str">
        <f>IF(ISBLANK(Tableau517[[#This Row],[Matricule]]),"",VLOOKUP(Tableau517[[#This Row],[Matricule]],#REF!,3,FALSE))</f>
        <v/>
      </c>
      <c r="D837" s="11" t="str">
        <f>CONCATENATE(Tableau517[[#This Row],[Semaine]],Tableau517[[#This Row],[Matricule]])</f>
        <v/>
      </c>
      <c r="H837" s="8"/>
      <c r="I837" s="8"/>
      <c r="J837" s="8"/>
      <c r="K837" s="8"/>
      <c r="L837" s="8"/>
      <c r="M837" s="8"/>
      <c r="N837" s="8"/>
      <c r="O837" s="14">
        <f>COUNTIF(Tableau517[[#This Row],[Lundi]:[Dimanche]],"&gt;0")</f>
        <v>0</v>
      </c>
      <c r="P837" s="14">
        <f>SUM(Tableau517[[#This Row],[Lundi]:[Dimanche]])</f>
        <v>0</v>
      </c>
      <c r="Q837" s="14">
        <f>COUNTIF(Tableau517[[#This Row],[Lundi]:[Dimanche]],"&gt;=100")*1000</f>
        <v>0</v>
      </c>
      <c r="R837" s="14">
        <f t="shared" si="26"/>
        <v>0</v>
      </c>
      <c r="S837" s="14">
        <f t="shared" si="27"/>
        <v>0</v>
      </c>
      <c r="T837" s="15" t="str">
        <f>IF(Tableau517[[#This Row],[Matricule]]&gt;1,IF(COUNTIF(Tableau517[DateMatricule],Tableau517[[#This Row],[DateMatricule]])&gt;1,"Doublon",""),"")</f>
        <v/>
      </c>
    </row>
    <row r="838" spans="1:20" x14ac:dyDescent="0.25">
      <c r="A838" s="11" t="str">
        <f>IF(Tableau517[[#This Row],[Semaine]]="","",VLOOKUP(Tableau517[[#This Row],[Semaine]],Listes!$A:$B,2,FALSE))</f>
        <v/>
      </c>
      <c r="B838" s="11" t="str">
        <f>IF(ISBLANK(Tableau517[[#This Row],[Matricule]]),"",VLOOKUP(Tableau517[[#This Row],[Matricule]],#REF!,2,FALSE))</f>
        <v/>
      </c>
      <c r="C838" s="11" t="str">
        <f>IF(ISBLANK(Tableau517[[#This Row],[Matricule]]),"",VLOOKUP(Tableau517[[#This Row],[Matricule]],#REF!,3,FALSE))</f>
        <v/>
      </c>
      <c r="D838" s="11" t="str">
        <f>CONCATENATE(Tableau517[[#This Row],[Semaine]],Tableau517[[#This Row],[Matricule]])</f>
        <v/>
      </c>
      <c r="H838" s="8"/>
      <c r="I838" s="8"/>
      <c r="J838" s="8"/>
      <c r="K838" s="8"/>
      <c r="L838" s="8"/>
      <c r="M838" s="8"/>
      <c r="N838" s="8"/>
      <c r="O838" s="14">
        <f>COUNTIF(Tableau517[[#This Row],[Lundi]:[Dimanche]],"&gt;0")</f>
        <v>0</v>
      </c>
      <c r="P838" s="14">
        <f>SUM(Tableau517[[#This Row],[Lundi]:[Dimanche]])</f>
        <v>0</v>
      </c>
      <c r="Q838" s="14">
        <f>COUNTIF(Tableau517[[#This Row],[Lundi]:[Dimanche]],"&gt;=100")*1000</f>
        <v>0</v>
      </c>
      <c r="R838" s="14">
        <f t="shared" si="26"/>
        <v>0</v>
      </c>
      <c r="S838" s="14">
        <f t="shared" si="27"/>
        <v>0</v>
      </c>
      <c r="T838" s="15" t="str">
        <f>IF(Tableau517[[#This Row],[Matricule]]&gt;1,IF(COUNTIF(Tableau517[DateMatricule],Tableau517[[#This Row],[DateMatricule]])&gt;1,"Doublon",""),"")</f>
        <v/>
      </c>
    </row>
    <row r="839" spans="1:20" x14ac:dyDescent="0.25">
      <c r="A839" s="11" t="str">
        <f>IF(Tableau517[[#This Row],[Semaine]]="","",VLOOKUP(Tableau517[[#This Row],[Semaine]],Listes!$A:$B,2,FALSE))</f>
        <v/>
      </c>
      <c r="B839" s="11" t="str">
        <f>IF(ISBLANK(Tableau517[[#This Row],[Matricule]]),"",VLOOKUP(Tableau517[[#This Row],[Matricule]],#REF!,2,FALSE))</f>
        <v/>
      </c>
      <c r="C839" s="11" t="str">
        <f>IF(ISBLANK(Tableau517[[#This Row],[Matricule]]),"",VLOOKUP(Tableau517[[#This Row],[Matricule]],#REF!,3,FALSE))</f>
        <v/>
      </c>
      <c r="D839" s="11" t="str">
        <f>CONCATENATE(Tableau517[[#This Row],[Semaine]],Tableau517[[#This Row],[Matricule]])</f>
        <v/>
      </c>
      <c r="H839" s="8"/>
      <c r="I839" s="8"/>
      <c r="J839" s="8"/>
      <c r="K839" s="8"/>
      <c r="L839" s="8"/>
      <c r="M839" s="8"/>
      <c r="N839" s="8"/>
      <c r="O839" s="14">
        <f>COUNTIF(Tableau517[[#This Row],[Lundi]:[Dimanche]],"&gt;0")</f>
        <v>0</v>
      </c>
      <c r="P839" s="14">
        <f>SUM(Tableau517[[#This Row],[Lundi]:[Dimanche]])</f>
        <v>0</v>
      </c>
      <c r="Q839" s="14">
        <f>COUNTIF(Tableau517[[#This Row],[Lundi]:[Dimanche]],"&gt;=100")*1000</f>
        <v>0</v>
      </c>
      <c r="R839" s="14">
        <f t="shared" si="26"/>
        <v>0</v>
      </c>
      <c r="S839" s="14">
        <f t="shared" si="27"/>
        <v>0</v>
      </c>
      <c r="T839" s="15" t="str">
        <f>IF(Tableau517[[#This Row],[Matricule]]&gt;1,IF(COUNTIF(Tableau517[DateMatricule],Tableau517[[#This Row],[DateMatricule]])&gt;1,"Doublon",""),"")</f>
        <v/>
      </c>
    </row>
    <row r="840" spans="1:20" x14ac:dyDescent="0.25">
      <c r="A840" s="11" t="str">
        <f>IF(Tableau517[[#This Row],[Semaine]]="","",VLOOKUP(Tableau517[[#This Row],[Semaine]],Listes!$A:$B,2,FALSE))</f>
        <v/>
      </c>
      <c r="B840" s="11" t="str">
        <f>IF(ISBLANK(Tableau517[[#This Row],[Matricule]]),"",VLOOKUP(Tableau517[[#This Row],[Matricule]],#REF!,2,FALSE))</f>
        <v/>
      </c>
      <c r="C840" s="11" t="str">
        <f>IF(ISBLANK(Tableau517[[#This Row],[Matricule]]),"",VLOOKUP(Tableau517[[#This Row],[Matricule]],#REF!,3,FALSE))</f>
        <v/>
      </c>
      <c r="D840" s="11" t="str">
        <f>CONCATENATE(Tableau517[[#This Row],[Semaine]],Tableau517[[#This Row],[Matricule]])</f>
        <v/>
      </c>
      <c r="H840" s="8"/>
      <c r="I840" s="8"/>
      <c r="J840" s="8"/>
      <c r="K840" s="8"/>
      <c r="L840" s="8"/>
      <c r="M840" s="8"/>
      <c r="N840" s="8"/>
      <c r="O840" s="14">
        <f>COUNTIF(Tableau517[[#This Row],[Lundi]:[Dimanche]],"&gt;0")</f>
        <v>0</v>
      </c>
      <c r="P840" s="14">
        <f>SUM(Tableau517[[#This Row],[Lundi]:[Dimanche]])</f>
        <v>0</v>
      </c>
      <c r="Q840" s="14">
        <f>COUNTIF(Tableau517[[#This Row],[Lundi]:[Dimanche]],"&gt;=100")*1000</f>
        <v>0</v>
      </c>
      <c r="R840" s="14">
        <f t="shared" si="26"/>
        <v>0</v>
      </c>
      <c r="S840" s="14">
        <f t="shared" si="27"/>
        <v>0</v>
      </c>
      <c r="T840" s="15" t="str">
        <f>IF(Tableau517[[#This Row],[Matricule]]&gt;1,IF(COUNTIF(Tableau517[DateMatricule],Tableau517[[#This Row],[DateMatricule]])&gt;1,"Doublon",""),"")</f>
        <v/>
      </c>
    </row>
    <row r="841" spans="1:20" x14ac:dyDescent="0.25">
      <c r="A841" s="11" t="str">
        <f>IF(Tableau517[[#This Row],[Semaine]]="","",VLOOKUP(Tableau517[[#This Row],[Semaine]],Listes!$A:$B,2,FALSE))</f>
        <v/>
      </c>
      <c r="B841" s="11" t="str">
        <f>IF(ISBLANK(Tableau517[[#This Row],[Matricule]]),"",VLOOKUP(Tableau517[[#This Row],[Matricule]],#REF!,2,FALSE))</f>
        <v/>
      </c>
      <c r="C841" s="11" t="str">
        <f>IF(ISBLANK(Tableau517[[#This Row],[Matricule]]),"",VLOOKUP(Tableau517[[#This Row],[Matricule]],#REF!,3,FALSE))</f>
        <v/>
      </c>
      <c r="D841" s="11" t="str">
        <f>CONCATENATE(Tableau517[[#This Row],[Semaine]],Tableau517[[#This Row],[Matricule]])</f>
        <v/>
      </c>
      <c r="H841" s="8"/>
      <c r="I841" s="8"/>
      <c r="J841" s="8"/>
      <c r="K841" s="8"/>
      <c r="L841" s="8"/>
      <c r="M841" s="8"/>
      <c r="N841" s="8"/>
      <c r="O841" s="14">
        <f>COUNTIF(Tableau517[[#This Row],[Lundi]:[Dimanche]],"&gt;0")</f>
        <v>0</v>
      </c>
      <c r="P841" s="14">
        <f>SUM(Tableau517[[#This Row],[Lundi]:[Dimanche]])</f>
        <v>0</v>
      </c>
      <c r="Q841" s="14">
        <f>COUNTIF(Tableau517[[#This Row],[Lundi]:[Dimanche]],"&gt;=100")*1000</f>
        <v>0</v>
      </c>
      <c r="R841" s="14">
        <f t="shared" si="26"/>
        <v>0</v>
      </c>
      <c r="S841" s="14">
        <f t="shared" si="27"/>
        <v>0</v>
      </c>
      <c r="T841" s="15" t="str">
        <f>IF(Tableau517[[#This Row],[Matricule]]&gt;1,IF(COUNTIF(Tableau517[DateMatricule],Tableau517[[#This Row],[DateMatricule]])&gt;1,"Doublon",""),"")</f>
        <v/>
      </c>
    </row>
    <row r="842" spans="1:20" x14ac:dyDescent="0.25">
      <c r="A842" s="11" t="str">
        <f>IF(Tableau517[[#This Row],[Semaine]]="","",VLOOKUP(Tableau517[[#This Row],[Semaine]],Listes!$A:$B,2,FALSE))</f>
        <v/>
      </c>
      <c r="B842" s="11" t="str">
        <f>IF(ISBLANK(Tableau517[[#This Row],[Matricule]]),"",VLOOKUP(Tableau517[[#This Row],[Matricule]],#REF!,2,FALSE))</f>
        <v/>
      </c>
      <c r="C842" s="11" t="str">
        <f>IF(ISBLANK(Tableau517[[#This Row],[Matricule]]),"",VLOOKUP(Tableau517[[#This Row],[Matricule]],#REF!,3,FALSE))</f>
        <v/>
      </c>
      <c r="D842" s="11" t="str">
        <f>CONCATENATE(Tableau517[[#This Row],[Semaine]],Tableau517[[#This Row],[Matricule]])</f>
        <v/>
      </c>
      <c r="H842" s="8"/>
      <c r="I842" s="8"/>
      <c r="J842" s="8"/>
      <c r="K842" s="8"/>
      <c r="L842" s="8"/>
      <c r="M842" s="8"/>
      <c r="N842" s="8"/>
      <c r="O842" s="14">
        <f>COUNTIF(Tableau517[[#This Row],[Lundi]:[Dimanche]],"&gt;0")</f>
        <v>0</v>
      </c>
      <c r="P842" s="14">
        <f>SUM(Tableau517[[#This Row],[Lundi]:[Dimanche]])</f>
        <v>0</v>
      </c>
      <c r="Q842" s="14">
        <f>COUNTIF(Tableau517[[#This Row],[Lundi]:[Dimanche]],"&gt;=100")*1000</f>
        <v>0</v>
      </c>
      <c r="R842" s="14">
        <f t="shared" si="26"/>
        <v>0</v>
      </c>
      <c r="S842" s="14">
        <f t="shared" si="27"/>
        <v>0</v>
      </c>
      <c r="T842" s="15" t="str">
        <f>IF(Tableau517[[#This Row],[Matricule]]&gt;1,IF(COUNTIF(Tableau517[DateMatricule],Tableau517[[#This Row],[DateMatricule]])&gt;1,"Doublon",""),"")</f>
        <v/>
      </c>
    </row>
    <row r="843" spans="1:20" x14ac:dyDescent="0.25">
      <c r="A843" s="11" t="str">
        <f>IF(Tableau517[[#This Row],[Semaine]]="","",VLOOKUP(Tableau517[[#This Row],[Semaine]],Listes!$A:$B,2,FALSE))</f>
        <v/>
      </c>
      <c r="B843" s="11" t="str">
        <f>IF(ISBLANK(Tableau517[[#This Row],[Matricule]]),"",VLOOKUP(Tableau517[[#This Row],[Matricule]],#REF!,2,FALSE))</f>
        <v/>
      </c>
      <c r="C843" s="11" t="str">
        <f>IF(ISBLANK(Tableau517[[#This Row],[Matricule]]),"",VLOOKUP(Tableau517[[#This Row],[Matricule]],#REF!,3,FALSE))</f>
        <v/>
      </c>
      <c r="D843" s="11" t="str">
        <f>CONCATENATE(Tableau517[[#This Row],[Semaine]],Tableau517[[#This Row],[Matricule]])</f>
        <v/>
      </c>
      <c r="H843" s="8"/>
      <c r="I843" s="8"/>
      <c r="J843" s="8"/>
      <c r="K843" s="8"/>
      <c r="L843" s="8"/>
      <c r="M843" s="8"/>
      <c r="N843" s="8"/>
      <c r="O843" s="14">
        <f>COUNTIF(Tableau517[[#This Row],[Lundi]:[Dimanche]],"&gt;0")</f>
        <v>0</v>
      </c>
      <c r="P843" s="14">
        <f>SUM(Tableau517[[#This Row],[Lundi]:[Dimanche]])</f>
        <v>0</v>
      </c>
      <c r="Q843" s="14">
        <f>COUNTIF(Tableau517[[#This Row],[Lundi]:[Dimanche]],"&gt;=100")*1000</f>
        <v>0</v>
      </c>
      <c r="R843" s="14">
        <f t="shared" si="26"/>
        <v>0</v>
      </c>
      <c r="S843" s="14">
        <f t="shared" si="27"/>
        <v>0</v>
      </c>
      <c r="T843" s="15" t="str">
        <f>IF(Tableau517[[#This Row],[Matricule]]&gt;1,IF(COUNTIF(Tableau517[DateMatricule],Tableau517[[#This Row],[DateMatricule]])&gt;1,"Doublon",""),"")</f>
        <v/>
      </c>
    </row>
    <row r="844" spans="1:20" x14ac:dyDescent="0.25">
      <c r="A844" s="11" t="str">
        <f>IF(Tableau517[[#This Row],[Semaine]]="","",VLOOKUP(Tableau517[[#This Row],[Semaine]],Listes!$A:$B,2,FALSE))</f>
        <v/>
      </c>
      <c r="B844" s="11" t="str">
        <f>IF(ISBLANK(Tableau517[[#This Row],[Matricule]]),"",VLOOKUP(Tableau517[[#This Row],[Matricule]],#REF!,2,FALSE))</f>
        <v/>
      </c>
      <c r="C844" s="11" t="str">
        <f>IF(ISBLANK(Tableau517[[#This Row],[Matricule]]),"",VLOOKUP(Tableau517[[#This Row],[Matricule]],#REF!,3,FALSE))</f>
        <v/>
      </c>
      <c r="D844" s="11" t="str">
        <f>CONCATENATE(Tableau517[[#This Row],[Semaine]],Tableau517[[#This Row],[Matricule]])</f>
        <v/>
      </c>
      <c r="H844" s="8"/>
      <c r="I844" s="8"/>
      <c r="J844" s="8"/>
      <c r="K844" s="8"/>
      <c r="L844" s="8"/>
      <c r="M844" s="8"/>
      <c r="N844" s="8"/>
      <c r="O844" s="14">
        <f>COUNTIF(Tableau517[[#This Row],[Lundi]:[Dimanche]],"&gt;0")</f>
        <v>0</v>
      </c>
      <c r="P844" s="14">
        <f>SUM(Tableau517[[#This Row],[Lundi]:[Dimanche]])</f>
        <v>0</v>
      </c>
      <c r="Q844" s="14">
        <f>COUNTIF(Tableau517[[#This Row],[Lundi]:[Dimanche]],"&gt;=100")*1000</f>
        <v>0</v>
      </c>
      <c r="R844" s="14">
        <f t="shared" si="26"/>
        <v>0</v>
      </c>
      <c r="S844" s="14">
        <f t="shared" si="27"/>
        <v>0</v>
      </c>
      <c r="T844" s="15" t="str">
        <f>IF(Tableau517[[#This Row],[Matricule]]&gt;1,IF(COUNTIF(Tableau517[DateMatricule],Tableau517[[#This Row],[DateMatricule]])&gt;1,"Doublon",""),"")</f>
        <v/>
      </c>
    </row>
    <row r="845" spans="1:20" x14ac:dyDescent="0.25">
      <c r="A845" s="11" t="str">
        <f>IF(Tableau517[[#This Row],[Semaine]]="","",VLOOKUP(Tableau517[[#This Row],[Semaine]],Listes!$A:$B,2,FALSE))</f>
        <v/>
      </c>
      <c r="B845" s="11" t="str">
        <f>IF(ISBLANK(Tableau517[[#This Row],[Matricule]]),"",VLOOKUP(Tableau517[[#This Row],[Matricule]],#REF!,2,FALSE))</f>
        <v/>
      </c>
      <c r="C845" s="11" t="str">
        <f>IF(ISBLANK(Tableau517[[#This Row],[Matricule]]),"",VLOOKUP(Tableau517[[#This Row],[Matricule]],#REF!,3,FALSE))</f>
        <v/>
      </c>
      <c r="D845" s="11" t="str">
        <f>CONCATENATE(Tableau517[[#This Row],[Semaine]],Tableau517[[#This Row],[Matricule]])</f>
        <v/>
      </c>
      <c r="H845" s="8"/>
      <c r="I845" s="8"/>
      <c r="J845" s="8"/>
      <c r="K845" s="8"/>
      <c r="L845" s="8"/>
      <c r="M845" s="8"/>
      <c r="N845" s="8"/>
      <c r="O845" s="14">
        <f>COUNTIF(Tableau517[[#This Row],[Lundi]:[Dimanche]],"&gt;0")</f>
        <v>0</v>
      </c>
      <c r="P845" s="14">
        <f>SUM(Tableau517[[#This Row],[Lundi]:[Dimanche]])</f>
        <v>0</v>
      </c>
      <c r="Q845" s="14">
        <f>COUNTIF(Tableau517[[#This Row],[Lundi]:[Dimanche]],"&gt;=100")*1000</f>
        <v>0</v>
      </c>
      <c r="R845" s="14">
        <f t="shared" si="26"/>
        <v>0</v>
      </c>
      <c r="S845" s="14">
        <f t="shared" si="27"/>
        <v>0</v>
      </c>
      <c r="T845" s="15" t="str">
        <f>IF(Tableau517[[#This Row],[Matricule]]&gt;1,IF(COUNTIF(Tableau517[DateMatricule],Tableau517[[#This Row],[DateMatricule]])&gt;1,"Doublon",""),"")</f>
        <v/>
      </c>
    </row>
    <row r="846" spans="1:20" x14ac:dyDescent="0.25">
      <c r="A846" s="11" t="str">
        <f>IF(Tableau517[[#This Row],[Semaine]]="","",VLOOKUP(Tableau517[[#This Row],[Semaine]],Listes!$A:$B,2,FALSE))</f>
        <v/>
      </c>
      <c r="B846" s="11" t="str">
        <f>IF(ISBLANK(Tableau517[[#This Row],[Matricule]]),"",VLOOKUP(Tableau517[[#This Row],[Matricule]],#REF!,2,FALSE))</f>
        <v/>
      </c>
      <c r="C846" s="11" t="str">
        <f>IF(ISBLANK(Tableau517[[#This Row],[Matricule]]),"",VLOOKUP(Tableau517[[#This Row],[Matricule]],#REF!,3,FALSE))</f>
        <v/>
      </c>
      <c r="D846" s="11" t="str">
        <f>CONCATENATE(Tableau517[[#This Row],[Semaine]],Tableau517[[#This Row],[Matricule]])</f>
        <v/>
      </c>
      <c r="H846" s="8"/>
      <c r="I846" s="8"/>
      <c r="J846" s="8"/>
      <c r="K846" s="8"/>
      <c r="L846" s="8"/>
      <c r="M846" s="8"/>
      <c r="N846" s="8"/>
      <c r="O846" s="14">
        <f>COUNTIF(Tableau517[[#This Row],[Lundi]:[Dimanche]],"&gt;0")</f>
        <v>0</v>
      </c>
      <c r="P846" s="14">
        <f>SUM(Tableau517[[#This Row],[Lundi]:[Dimanche]])</f>
        <v>0</v>
      </c>
      <c r="Q846" s="14">
        <f>COUNTIF(Tableau517[[#This Row],[Lundi]:[Dimanche]],"&gt;=100")*1000</f>
        <v>0</v>
      </c>
      <c r="R846" s="14">
        <f t="shared" si="26"/>
        <v>0</v>
      </c>
      <c r="S846" s="14">
        <f t="shared" si="27"/>
        <v>0</v>
      </c>
      <c r="T846" s="15" t="str">
        <f>IF(Tableau517[[#This Row],[Matricule]]&gt;1,IF(COUNTIF(Tableau517[DateMatricule],Tableau517[[#This Row],[DateMatricule]])&gt;1,"Doublon",""),"")</f>
        <v/>
      </c>
    </row>
    <row r="847" spans="1:20" x14ac:dyDescent="0.25">
      <c r="A847" s="11" t="str">
        <f>IF(Tableau517[[#This Row],[Semaine]]="","",VLOOKUP(Tableau517[[#This Row],[Semaine]],Listes!$A:$B,2,FALSE))</f>
        <v/>
      </c>
      <c r="B847" s="11" t="str">
        <f>IF(ISBLANK(Tableau517[[#This Row],[Matricule]]),"",VLOOKUP(Tableau517[[#This Row],[Matricule]],#REF!,2,FALSE))</f>
        <v/>
      </c>
      <c r="C847" s="11" t="str">
        <f>IF(ISBLANK(Tableau517[[#This Row],[Matricule]]),"",VLOOKUP(Tableau517[[#This Row],[Matricule]],#REF!,3,FALSE))</f>
        <v/>
      </c>
      <c r="D847" s="11" t="str">
        <f>CONCATENATE(Tableau517[[#This Row],[Semaine]],Tableau517[[#This Row],[Matricule]])</f>
        <v/>
      </c>
      <c r="H847" s="8"/>
      <c r="I847" s="8"/>
      <c r="J847" s="8"/>
      <c r="K847" s="8"/>
      <c r="L847" s="8"/>
      <c r="M847" s="8"/>
      <c r="N847" s="8"/>
      <c r="O847" s="14">
        <f>COUNTIF(Tableau517[[#This Row],[Lundi]:[Dimanche]],"&gt;0")</f>
        <v>0</v>
      </c>
      <c r="P847" s="14">
        <f>SUM(Tableau517[[#This Row],[Lundi]:[Dimanche]])</f>
        <v>0</v>
      </c>
      <c r="Q847" s="14">
        <f>COUNTIF(Tableau517[[#This Row],[Lundi]:[Dimanche]],"&gt;=100")*1000</f>
        <v>0</v>
      </c>
      <c r="R847" s="14">
        <f t="shared" si="26"/>
        <v>0</v>
      </c>
      <c r="S847" s="14">
        <f t="shared" si="27"/>
        <v>0</v>
      </c>
      <c r="T847" s="15" t="str">
        <f>IF(Tableau517[[#This Row],[Matricule]]&gt;1,IF(COUNTIF(Tableau517[DateMatricule],Tableau517[[#This Row],[DateMatricule]])&gt;1,"Doublon",""),"")</f>
        <v/>
      </c>
    </row>
    <row r="848" spans="1:20" x14ac:dyDescent="0.25">
      <c r="A848" s="11" t="str">
        <f>IF(Tableau517[[#This Row],[Semaine]]="","",VLOOKUP(Tableau517[[#This Row],[Semaine]],Listes!$A:$B,2,FALSE))</f>
        <v/>
      </c>
      <c r="B848" s="11" t="str">
        <f>IF(ISBLANK(Tableau517[[#This Row],[Matricule]]),"",VLOOKUP(Tableau517[[#This Row],[Matricule]],#REF!,2,FALSE))</f>
        <v/>
      </c>
      <c r="C848" s="11" t="str">
        <f>IF(ISBLANK(Tableau517[[#This Row],[Matricule]]),"",VLOOKUP(Tableau517[[#This Row],[Matricule]],#REF!,3,FALSE))</f>
        <v/>
      </c>
      <c r="D848" s="11" t="str">
        <f>CONCATENATE(Tableau517[[#This Row],[Semaine]],Tableau517[[#This Row],[Matricule]])</f>
        <v/>
      </c>
      <c r="H848" s="8"/>
      <c r="I848" s="8"/>
      <c r="J848" s="8"/>
      <c r="K848" s="8"/>
      <c r="L848" s="8"/>
      <c r="M848" s="8"/>
      <c r="N848" s="8"/>
      <c r="O848" s="14">
        <f>COUNTIF(Tableau517[[#This Row],[Lundi]:[Dimanche]],"&gt;0")</f>
        <v>0</v>
      </c>
      <c r="P848" s="14">
        <f>SUM(Tableau517[[#This Row],[Lundi]:[Dimanche]])</f>
        <v>0</v>
      </c>
      <c r="Q848" s="14">
        <f>COUNTIF(Tableau517[[#This Row],[Lundi]:[Dimanche]],"&gt;=100")*1000</f>
        <v>0</v>
      </c>
      <c r="R848" s="14">
        <f t="shared" si="26"/>
        <v>0</v>
      </c>
      <c r="S848" s="14">
        <f t="shared" si="27"/>
        <v>0</v>
      </c>
      <c r="T848" s="15" t="str">
        <f>IF(Tableau517[[#This Row],[Matricule]]&gt;1,IF(COUNTIF(Tableau517[DateMatricule],Tableau517[[#This Row],[DateMatricule]])&gt;1,"Doublon",""),"")</f>
        <v/>
      </c>
    </row>
    <row r="849" spans="1:20" x14ac:dyDescent="0.25">
      <c r="A849" s="11" t="str">
        <f>IF(Tableau517[[#This Row],[Semaine]]="","",VLOOKUP(Tableau517[[#This Row],[Semaine]],Listes!$A:$B,2,FALSE))</f>
        <v/>
      </c>
      <c r="B849" s="11" t="str">
        <f>IF(ISBLANK(Tableau517[[#This Row],[Matricule]]),"",VLOOKUP(Tableau517[[#This Row],[Matricule]],#REF!,2,FALSE))</f>
        <v/>
      </c>
      <c r="C849" s="11" t="str">
        <f>IF(ISBLANK(Tableau517[[#This Row],[Matricule]]),"",VLOOKUP(Tableau517[[#This Row],[Matricule]],#REF!,3,FALSE))</f>
        <v/>
      </c>
      <c r="D849" s="11" t="str">
        <f>CONCATENATE(Tableau517[[#This Row],[Semaine]],Tableau517[[#This Row],[Matricule]])</f>
        <v/>
      </c>
      <c r="H849" s="8"/>
      <c r="I849" s="8"/>
      <c r="J849" s="8"/>
      <c r="K849" s="8"/>
      <c r="L849" s="8"/>
      <c r="M849" s="8"/>
      <c r="N849" s="8"/>
      <c r="O849" s="14">
        <f>COUNTIF(Tableau517[[#This Row],[Lundi]:[Dimanche]],"&gt;0")</f>
        <v>0</v>
      </c>
      <c r="P849" s="14">
        <f>SUM(Tableau517[[#This Row],[Lundi]:[Dimanche]])</f>
        <v>0</v>
      </c>
      <c r="Q849" s="14">
        <f>COUNTIF(Tableau517[[#This Row],[Lundi]:[Dimanche]],"&gt;=100")*1000</f>
        <v>0</v>
      </c>
      <c r="R849" s="14">
        <f t="shared" si="26"/>
        <v>0</v>
      </c>
      <c r="S849" s="14">
        <f t="shared" si="27"/>
        <v>0</v>
      </c>
      <c r="T849" s="15" t="str">
        <f>IF(Tableau517[[#This Row],[Matricule]]&gt;1,IF(COUNTIF(Tableau517[DateMatricule],Tableau517[[#This Row],[DateMatricule]])&gt;1,"Doublon",""),"")</f>
        <v/>
      </c>
    </row>
    <row r="850" spans="1:20" x14ac:dyDescent="0.25">
      <c r="A850" s="11" t="str">
        <f>IF(Tableau517[[#This Row],[Semaine]]="","",VLOOKUP(Tableau517[[#This Row],[Semaine]],Listes!$A:$B,2,FALSE))</f>
        <v/>
      </c>
      <c r="B850" s="11" t="str">
        <f>IF(ISBLANK(Tableau517[[#This Row],[Matricule]]),"",VLOOKUP(Tableau517[[#This Row],[Matricule]],#REF!,2,FALSE))</f>
        <v/>
      </c>
      <c r="C850" s="11" t="str">
        <f>IF(ISBLANK(Tableau517[[#This Row],[Matricule]]),"",VLOOKUP(Tableau517[[#This Row],[Matricule]],#REF!,3,FALSE))</f>
        <v/>
      </c>
      <c r="D850" s="11" t="str">
        <f>CONCATENATE(Tableau517[[#This Row],[Semaine]],Tableau517[[#This Row],[Matricule]])</f>
        <v/>
      </c>
      <c r="H850" s="8"/>
      <c r="I850" s="8"/>
      <c r="J850" s="8"/>
      <c r="K850" s="8"/>
      <c r="L850" s="8"/>
      <c r="M850" s="8"/>
      <c r="N850" s="8"/>
      <c r="O850" s="14">
        <f>COUNTIF(Tableau517[[#This Row],[Lundi]:[Dimanche]],"&gt;0")</f>
        <v>0</v>
      </c>
      <c r="P850" s="14">
        <f>SUM(Tableau517[[#This Row],[Lundi]:[Dimanche]])</f>
        <v>0</v>
      </c>
      <c r="Q850" s="14">
        <f>COUNTIF(Tableau517[[#This Row],[Lundi]:[Dimanche]],"&gt;=100")*1000</f>
        <v>0</v>
      </c>
      <c r="R850" s="14">
        <f t="shared" si="26"/>
        <v>0</v>
      </c>
      <c r="S850" s="14">
        <f t="shared" si="27"/>
        <v>0</v>
      </c>
      <c r="T850" s="15" t="str">
        <f>IF(Tableau517[[#This Row],[Matricule]]&gt;1,IF(COUNTIF(Tableau517[DateMatricule],Tableau517[[#This Row],[DateMatricule]])&gt;1,"Doublon",""),"")</f>
        <v/>
      </c>
    </row>
    <row r="851" spans="1:20" x14ac:dyDescent="0.25">
      <c r="A851" s="11" t="str">
        <f>IF(Tableau517[[#This Row],[Semaine]]="","",VLOOKUP(Tableau517[[#This Row],[Semaine]],Listes!$A:$B,2,FALSE))</f>
        <v/>
      </c>
      <c r="B851" s="11" t="str">
        <f>IF(ISBLANK(Tableau517[[#This Row],[Matricule]]),"",VLOOKUP(Tableau517[[#This Row],[Matricule]],#REF!,2,FALSE))</f>
        <v/>
      </c>
      <c r="C851" s="11" t="str">
        <f>IF(ISBLANK(Tableau517[[#This Row],[Matricule]]),"",VLOOKUP(Tableau517[[#This Row],[Matricule]],#REF!,3,FALSE))</f>
        <v/>
      </c>
      <c r="D851" s="11" t="str">
        <f>CONCATENATE(Tableau517[[#This Row],[Semaine]],Tableau517[[#This Row],[Matricule]])</f>
        <v/>
      </c>
      <c r="H851" s="8"/>
      <c r="I851" s="8"/>
      <c r="J851" s="8"/>
      <c r="K851" s="8"/>
      <c r="L851" s="8"/>
      <c r="M851" s="8"/>
      <c r="N851" s="8"/>
      <c r="O851" s="14">
        <f>COUNTIF(Tableau517[[#This Row],[Lundi]:[Dimanche]],"&gt;0")</f>
        <v>0</v>
      </c>
      <c r="P851" s="14">
        <f>SUM(Tableau517[[#This Row],[Lundi]:[Dimanche]])</f>
        <v>0</v>
      </c>
      <c r="Q851" s="14">
        <f>COUNTIF(Tableau517[[#This Row],[Lundi]:[Dimanche]],"&gt;=100")*1000</f>
        <v>0</v>
      </c>
      <c r="R851" s="14">
        <f t="shared" si="26"/>
        <v>0</v>
      </c>
      <c r="S851" s="14">
        <f t="shared" si="27"/>
        <v>0</v>
      </c>
      <c r="T851" s="15" t="str">
        <f>IF(Tableau517[[#This Row],[Matricule]]&gt;1,IF(COUNTIF(Tableau517[DateMatricule],Tableau517[[#This Row],[DateMatricule]])&gt;1,"Doublon",""),"")</f>
        <v/>
      </c>
    </row>
    <row r="852" spans="1:20" x14ac:dyDescent="0.25">
      <c r="A852" s="11" t="str">
        <f>IF(Tableau517[[#This Row],[Semaine]]="","",VLOOKUP(Tableau517[[#This Row],[Semaine]],Listes!$A:$B,2,FALSE))</f>
        <v/>
      </c>
      <c r="B852" s="11" t="str">
        <f>IF(ISBLANK(Tableau517[[#This Row],[Matricule]]),"",VLOOKUP(Tableau517[[#This Row],[Matricule]],#REF!,2,FALSE))</f>
        <v/>
      </c>
      <c r="C852" s="11" t="str">
        <f>IF(ISBLANK(Tableau517[[#This Row],[Matricule]]),"",VLOOKUP(Tableau517[[#This Row],[Matricule]],#REF!,3,FALSE))</f>
        <v/>
      </c>
      <c r="D852" s="11" t="str">
        <f>CONCATENATE(Tableau517[[#This Row],[Semaine]],Tableau517[[#This Row],[Matricule]])</f>
        <v/>
      </c>
      <c r="H852" s="8"/>
      <c r="I852" s="8"/>
      <c r="J852" s="8"/>
      <c r="K852" s="8"/>
      <c r="L852" s="8"/>
      <c r="M852" s="8"/>
      <c r="N852" s="8"/>
      <c r="O852" s="14">
        <f>COUNTIF(Tableau517[[#This Row],[Lundi]:[Dimanche]],"&gt;0")</f>
        <v>0</v>
      </c>
      <c r="P852" s="14">
        <f>SUM(Tableau517[[#This Row],[Lundi]:[Dimanche]])</f>
        <v>0</v>
      </c>
      <c r="Q852" s="14">
        <f>COUNTIF(Tableau517[[#This Row],[Lundi]:[Dimanche]],"&gt;=100")*1000</f>
        <v>0</v>
      </c>
      <c r="R852" s="14">
        <f t="shared" si="26"/>
        <v>0</v>
      </c>
      <c r="S852" s="14">
        <f t="shared" si="27"/>
        <v>0</v>
      </c>
      <c r="T852" s="15" t="str">
        <f>IF(Tableau517[[#This Row],[Matricule]]&gt;1,IF(COUNTIF(Tableau517[DateMatricule],Tableau517[[#This Row],[DateMatricule]])&gt;1,"Doublon",""),"")</f>
        <v/>
      </c>
    </row>
    <row r="853" spans="1:20" x14ac:dyDescent="0.25">
      <c r="A853" s="11" t="str">
        <f>IF(Tableau517[[#This Row],[Semaine]]="","",VLOOKUP(Tableau517[[#This Row],[Semaine]],Listes!$A:$B,2,FALSE))</f>
        <v/>
      </c>
      <c r="B853" s="11" t="str">
        <f>IF(ISBLANK(Tableau517[[#This Row],[Matricule]]),"",VLOOKUP(Tableau517[[#This Row],[Matricule]],#REF!,2,FALSE))</f>
        <v/>
      </c>
      <c r="C853" s="11" t="str">
        <f>IF(ISBLANK(Tableau517[[#This Row],[Matricule]]),"",VLOOKUP(Tableau517[[#This Row],[Matricule]],#REF!,3,FALSE))</f>
        <v/>
      </c>
      <c r="D853" s="11" t="str">
        <f>CONCATENATE(Tableau517[[#This Row],[Semaine]],Tableau517[[#This Row],[Matricule]])</f>
        <v/>
      </c>
      <c r="H853" s="8"/>
      <c r="I853" s="8"/>
      <c r="J853" s="8"/>
      <c r="K853" s="8"/>
      <c r="L853" s="8"/>
      <c r="M853" s="8"/>
      <c r="N853" s="8"/>
      <c r="O853" s="14">
        <f>COUNTIF(Tableau517[[#This Row],[Lundi]:[Dimanche]],"&gt;0")</f>
        <v>0</v>
      </c>
      <c r="P853" s="14">
        <f>SUM(Tableau517[[#This Row],[Lundi]:[Dimanche]])</f>
        <v>0</v>
      </c>
      <c r="Q853" s="14">
        <f>COUNTIF(Tableau517[[#This Row],[Lundi]:[Dimanche]],"&gt;=100")*1000</f>
        <v>0</v>
      </c>
      <c r="R853" s="14">
        <f t="shared" si="26"/>
        <v>0</v>
      </c>
      <c r="S853" s="14">
        <f t="shared" si="27"/>
        <v>0</v>
      </c>
      <c r="T853" s="15" t="str">
        <f>IF(Tableau517[[#This Row],[Matricule]]&gt;1,IF(COUNTIF(Tableau517[DateMatricule],Tableau517[[#This Row],[DateMatricule]])&gt;1,"Doublon",""),"")</f>
        <v/>
      </c>
    </row>
    <row r="854" spans="1:20" x14ac:dyDescent="0.25">
      <c r="A854" s="11" t="str">
        <f>IF(Tableau517[[#This Row],[Semaine]]="","",VLOOKUP(Tableau517[[#This Row],[Semaine]],Listes!$A:$B,2,FALSE))</f>
        <v/>
      </c>
      <c r="B854" s="11" t="str">
        <f>IF(ISBLANK(Tableau517[[#This Row],[Matricule]]),"",VLOOKUP(Tableau517[[#This Row],[Matricule]],#REF!,2,FALSE))</f>
        <v/>
      </c>
      <c r="C854" s="11" t="str">
        <f>IF(ISBLANK(Tableau517[[#This Row],[Matricule]]),"",VLOOKUP(Tableau517[[#This Row],[Matricule]],#REF!,3,FALSE))</f>
        <v/>
      </c>
      <c r="D854" s="11" t="str">
        <f>CONCATENATE(Tableau517[[#This Row],[Semaine]],Tableau517[[#This Row],[Matricule]])</f>
        <v/>
      </c>
      <c r="H854" s="8"/>
      <c r="I854" s="8"/>
      <c r="J854" s="8"/>
      <c r="K854" s="8"/>
      <c r="L854" s="8"/>
      <c r="M854" s="8"/>
      <c r="N854" s="8"/>
      <c r="O854" s="14">
        <f>COUNTIF(Tableau517[[#This Row],[Lundi]:[Dimanche]],"&gt;0")</f>
        <v>0</v>
      </c>
      <c r="P854" s="14">
        <f>SUM(Tableau517[[#This Row],[Lundi]:[Dimanche]])</f>
        <v>0</v>
      </c>
      <c r="Q854" s="14">
        <f>COUNTIF(Tableau517[[#This Row],[Lundi]:[Dimanche]],"&gt;=100")*1000</f>
        <v>0</v>
      </c>
      <c r="R854" s="14">
        <f t="shared" si="26"/>
        <v>0</v>
      </c>
      <c r="S854" s="14">
        <f t="shared" si="27"/>
        <v>0</v>
      </c>
      <c r="T854" s="15" t="str">
        <f>IF(Tableau517[[#This Row],[Matricule]]&gt;1,IF(COUNTIF(Tableau517[DateMatricule],Tableau517[[#This Row],[DateMatricule]])&gt;1,"Doublon",""),"")</f>
        <v/>
      </c>
    </row>
    <row r="855" spans="1:20" x14ac:dyDescent="0.25">
      <c r="A855" s="11" t="str">
        <f>IF(Tableau517[[#This Row],[Semaine]]="","",VLOOKUP(Tableau517[[#This Row],[Semaine]],Listes!$A:$B,2,FALSE))</f>
        <v/>
      </c>
      <c r="B855" s="11" t="str">
        <f>IF(ISBLANK(Tableau517[[#This Row],[Matricule]]),"",VLOOKUP(Tableau517[[#This Row],[Matricule]],#REF!,2,FALSE))</f>
        <v/>
      </c>
      <c r="C855" s="11" t="str">
        <f>IF(ISBLANK(Tableau517[[#This Row],[Matricule]]),"",VLOOKUP(Tableau517[[#This Row],[Matricule]],#REF!,3,FALSE))</f>
        <v/>
      </c>
      <c r="D855" s="11" t="str">
        <f>CONCATENATE(Tableau517[[#This Row],[Semaine]],Tableau517[[#This Row],[Matricule]])</f>
        <v/>
      </c>
      <c r="H855" s="8"/>
      <c r="I855" s="8"/>
      <c r="J855" s="8"/>
      <c r="K855" s="8"/>
      <c r="L855" s="8"/>
      <c r="M855" s="8"/>
      <c r="N855" s="8"/>
      <c r="O855" s="14">
        <f>COUNTIF(Tableau517[[#This Row],[Lundi]:[Dimanche]],"&gt;0")</f>
        <v>0</v>
      </c>
      <c r="P855" s="14">
        <f>SUM(Tableau517[[#This Row],[Lundi]:[Dimanche]])</f>
        <v>0</v>
      </c>
      <c r="Q855" s="14">
        <f>COUNTIF(Tableau517[[#This Row],[Lundi]:[Dimanche]],"&gt;=100")*1000</f>
        <v>0</v>
      </c>
      <c r="R855" s="14">
        <f t="shared" si="26"/>
        <v>0</v>
      </c>
      <c r="S855" s="14">
        <f t="shared" si="27"/>
        <v>0</v>
      </c>
      <c r="T855" s="15" t="str">
        <f>IF(Tableau517[[#This Row],[Matricule]]&gt;1,IF(COUNTIF(Tableau517[DateMatricule],Tableau517[[#This Row],[DateMatricule]])&gt;1,"Doublon",""),"")</f>
        <v/>
      </c>
    </row>
    <row r="856" spans="1:20" x14ac:dyDescent="0.25">
      <c r="A856" s="11" t="str">
        <f>IF(Tableau517[[#This Row],[Semaine]]="","",VLOOKUP(Tableau517[[#This Row],[Semaine]],Listes!$A:$B,2,FALSE))</f>
        <v/>
      </c>
      <c r="B856" s="11" t="str">
        <f>IF(ISBLANK(Tableau517[[#This Row],[Matricule]]),"",VLOOKUP(Tableau517[[#This Row],[Matricule]],#REF!,2,FALSE))</f>
        <v/>
      </c>
      <c r="C856" s="11" t="str">
        <f>IF(ISBLANK(Tableau517[[#This Row],[Matricule]]),"",VLOOKUP(Tableau517[[#This Row],[Matricule]],#REF!,3,FALSE))</f>
        <v/>
      </c>
      <c r="D856" s="11" t="str">
        <f>CONCATENATE(Tableau517[[#This Row],[Semaine]],Tableau517[[#This Row],[Matricule]])</f>
        <v/>
      </c>
      <c r="H856" s="8"/>
      <c r="I856" s="8"/>
      <c r="J856" s="8"/>
      <c r="K856" s="8"/>
      <c r="L856" s="8"/>
      <c r="M856" s="8"/>
      <c r="N856" s="8"/>
      <c r="O856" s="14">
        <f>COUNTIF(Tableau517[[#This Row],[Lundi]:[Dimanche]],"&gt;0")</f>
        <v>0</v>
      </c>
      <c r="P856" s="14">
        <f>SUM(Tableau517[[#This Row],[Lundi]:[Dimanche]])</f>
        <v>0</v>
      </c>
      <c r="Q856" s="14">
        <f>COUNTIF(Tableau517[[#This Row],[Lundi]:[Dimanche]],"&gt;=100")*1000</f>
        <v>0</v>
      </c>
      <c r="R856" s="14">
        <f t="shared" si="26"/>
        <v>0</v>
      </c>
      <c r="S856" s="14">
        <f t="shared" si="27"/>
        <v>0</v>
      </c>
      <c r="T856" s="15" t="str">
        <f>IF(Tableau517[[#This Row],[Matricule]]&gt;1,IF(COUNTIF(Tableau517[DateMatricule],Tableau517[[#This Row],[DateMatricule]])&gt;1,"Doublon",""),"")</f>
        <v/>
      </c>
    </row>
    <row r="857" spans="1:20" x14ac:dyDescent="0.25">
      <c r="A857" s="11" t="str">
        <f>IF(Tableau517[[#This Row],[Semaine]]="","",VLOOKUP(Tableau517[[#This Row],[Semaine]],Listes!$A:$B,2,FALSE))</f>
        <v/>
      </c>
      <c r="B857" s="11" t="str">
        <f>IF(ISBLANK(Tableau517[[#This Row],[Matricule]]),"",VLOOKUP(Tableau517[[#This Row],[Matricule]],#REF!,2,FALSE))</f>
        <v/>
      </c>
      <c r="C857" s="11" t="str">
        <f>IF(ISBLANK(Tableau517[[#This Row],[Matricule]]),"",VLOOKUP(Tableau517[[#This Row],[Matricule]],#REF!,3,FALSE))</f>
        <v/>
      </c>
      <c r="D857" s="11" t="str">
        <f>CONCATENATE(Tableau517[[#This Row],[Semaine]],Tableau517[[#This Row],[Matricule]])</f>
        <v/>
      </c>
      <c r="H857" s="8"/>
      <c r="I857" s="8"/>
      <c r="J857" s="8"/>
      <c r="K857" s="8"/>
      <c r="L857" s="8"/>
      <c r="M857" s="8"/>
      <c r="N857" s="8"/>
      <c r="O857" s="14">
        <f>COUNTIF(Tableau517[[#This Row],[Lundi]:[Dimanche]],"&gt;0")</f>
        <v>0</v>
      </c>
      <c r="P857" s="14">
        <f>SUM(Tableau517[[#This Row],[Lundi]:[Dimanche]])</f>
        <v>0</v>
      </c>
      <c r="Q857" s="14">
        <f>COUNTIF(Tableau517[[#This Row],[Lundi]:[Dimanche]],"&gt;=100")*1000</f>
        <v>0</v>
      </c>
      <c r="R857" s="14">
        <f t="shared" si="26"/>
        <v>0</v>
      </c>
      <c r="S857" s="14">
        <f t="shared" si="27"/>
        <v>0</v>
      </c>
      <c r="T857" s="15" t="str">
        <f>IF(Tableau517[[#This Row],[Matricule]]&gt;1,IF(COUNTIF(Tableau517[DateMatricule],Tableau517[[#This Row],[DateMatricule]])&gt;1,"Doublon",""),"")</f>
        <v/>
      </c>
    </row>
    <row r="858" spans="1:20" x14ac:dyDescent="0.25">
      <c r="A858" s="11" t="str">
        <f>IF(Tableau517[[#This Row],[Semaine]]="","",VLOOKUP(Tableau517[[#This Row],[Semaine]],Listes!$A:$B,2,FALSE))</f>
        <v/>
      </c>
      <c r="B858" s="11" t="str">
        <f>IF(ISBLANK(Tableau517[[#This Row],[Matricule]]),"",VLOOKUP(Tableau517[[#This Row],[Matricule]],#REF!,2,FALSE))</f>
        <v/>
      </c>
      <c r="C858" s="11" t="str">
        <f>IF(ISBLANK(Tableau517[[#This Row],[Matricule]]),"",VLOOKUP(Tableau517[[#This Row],[Matricule]],#REF!,3,FALSE))</f>
        <v/>
      </c>
      <c r="D858" s="11" t="str">
        <f>CONCATENATE(Tableau517[[#This Row],[Semaine]],Tableau517[[#This Row],[Matricule]])</f>
        <v/>
      </c>
      <c r="H858" s="8"/>
      <c r="I858" s="8"/>
      <c r="J858" s="8"/>
      <c r="K858" s="8"/>
      <c r="L858" s="8"/>
      <c r="M858" s="8"/>
      <c r="N858" s="8"/>
      <c r="O858" s="14">
        <f>COUNTIF(Tableau517[[#This Row],[Lundi]:[Dimanche]],"&gt;0")</f>
        <v>0</v>
      </c>
      <c r="P858" s="14">
        <f>SUM(Tableau517[[#This Row],[Lundi]:[Dimanche]])</f>
        <v>0</v>
      </c>
      <c r="Q858" s="14">
        <f>COUNTIF(Tableau517[[#This Row],[Lundi]:[Dimanche]],"&gt;=100")*1000</f>
        <v>0</v>
      </c>
      <c r="R858" s="14">
        <f t="shared" si="26"/>
        <v>0</v>
      </c>
      <c r="S858" s="14">
        <f t="shared" si="27"/>
        <v>0</v>
      </c>
      <c r="T858" s="15" t="str">
        <f>IF(Tableau517[[#This Row],[Matricule]]&gt;1,IF(COUNTIF(Tableau517[DateMatricule],Tableau517[[#This Row],[DateMatricule]])&gt;1,"Doublon",""),"")</f>
        <v/>
      </c>
    </row>
    <row r="859" spans="1:20" x14ac:dyDescent="0.25">
      <c r="A859" s="11" t="str">
        <f>IF(Tableau517[[#This Row],[Semaine]]="","",VLOOKUP(Tableau517[[#This Row],[Semaine]],Listes!$A:$B,2,FALSE))</f>
        <v/>
      </c>
      <c r="B859" s="11" t="str">
        <f>IF(ISBLANK(Tableau517[[#This Row],[Matricule]]),"",VLOOKUP(Tableau517[[#This Row],[Matricule]],#REF!,2,FALSE))</f>
        <v/>
      </c>
      <c r="C859" s="11" t="str">
        <f>IF(ISBLANK(Tableau517[[#This Row],[Matricule]]),"",VLOOKUP(Tableau517[[#This Row],[Matricule]],#REF!,3,FALSE))</f>
        <v/>
      </c>
      <c r="D859" s="11" t="str">
        <f>CONCATENATE(Tableau517[[#This Row],[Semaine]],Tableau517[[#This Row],[Matricule]])</f>
        <v/>
      </c>
      <c r="H859" s="8"/>
      <c r="I859" s="8"/>
      <c r="J859" s="8"/>
      <c r="K859" s="8"/>
      <c r="L859" s="8"/>
      <c r="M859" s="8"/>
      <c r="N859" s="8"/>
      <c r="O859" s="14">
        <f>COUNTIF(Tableau517[[#This Row],[Lundi]:[Dimanche]],"&gt;0")</f>
        <v>0</v>
      </c>
      <c r="P859" s="14">
        <f>SUM(Tableau517[[#This Row],[Lundi]:[Dimanche]])</f>
        <v>0</v>
      </c>
      <c r="Q859" s="14">
        <f>COUNTIF(Tableau517[[#This Row],[Lundi]:[Dimanche]],"&gt;=100")*1000</f>
        <v>0</v>
      </c>
      <c r="R859" s="14">
        <f t="shared" si="26"/>
        <v>0</v>
      </c>
      <c r="S859" s="14">
        <f t="shared" si="27"/>
        <v>0</v>
      </c>
      <c r="T859" s="15" t="str">
        <f>IF(Tableau517[[#This Row],[Matricule]]&gt;1,IF(COUNTIF(Tableau517[DateMatricule],Tableau517[[#This Row],[DateMatricule]])&gt;1,"Doublon",""),"")</f>
        <v/>
      </c>
    </row>
    <row r="860" spans="1:20" x14ac:dyDescent="0.25">
      <c r="A860" s="11" t="str">
        <f>IF(Tableau517[[#This Row],[Semaine]]="","",VLOOKUP(Tableau517[[#This Row],[Semaine]],Listes!$A:$B,2,FALSE))</f>
        <v/>
      </c>
      <c r="B860" s="11" t="str">
        <f>IF(ISBLANK(Tableau517[[#This Row],[Matricule]]),"",VLOOKUP(Tableau517[[#This Row],[Matricule]],#REF!,2,FALSE))</f>
        <v/>
      </c>
      <c r="C860" s="11" t="str">
        <f>IF(ISBLANK(Tableau517[[#This Row],[Matricule]]),"",VLOOKUP(Tableau517[[#This Row],[Matricule]],#REF!,3,FALSE))</f>
        <v/>
      </c>
      <c r="D860" s="11" t="str">
        <f>CONCATENATE(Tableau517[[#This Row],[Semaine]],Tableau517[[#This Row],[Matricule]])</f>
        <v/>
      </c>
      <c r="H860" s="8"/>
      <c r="I860" s="8"/>
      <c r="J860" s="8"/>
      <c r="K860" s="8"/>
      <c r="L860" s="8"/>
      <c r="M860" s="8"/>
      <c r="N860" s="8"/>
      <c r="O860" s="14">
        <f>COUNTIF(Tableau517[[#This Row],[Lundi]:[Dimanche]],"&gt;0")</f>
        <v>0</v>
      </c>
      <c r="P860" s="14">
        <f>SUM(Tableau517[[#This Row],[Lundi]:[Dimanche]])</f>
        <v>0</v>
      </c>
      <c r="Q860" s="14">
        <f>COUNTIF(Tableau517[[#This Row],[Lundi]:[Dimanche]],"&gt;=100")*1000</f>
        <v>0</v>
      </c>
      <c r="R860" s="14">
        <f t="shared" si="26"/>
        <v>0</v>
      </c>
      <c r="S860" s="14">
        <f t="shared" si="27"/>
        <v>0</v>
      </c>
      <c r="T860" s="15" t="str">
        <f>IF(Tableau517[[#This Row],[Matricule]]&gt;1,IF(COUNTIF(Tableau517[DateMatricule],Tableau517[[#This Row],[DateMatricule]])&gt;1,"Doublon",""),"")</f>
        <v/>
      </c>
    </row>
    <row r="861" spans="1:20" x14ac:dyDescent="0.25">
      <c r="A861" s="11" t="str">
        <f>IF(Tableau517[[#This Row],[Semaine]]="","",VLOOKUP(Tableau517[[#This Row],[Semaine]],Listes!$A:$B,2,FALSE))</f>
        <v/>
      </c>
      <c r="B861" s="11" t="str">
        <f>IF(ISBLANK(Tableau517[[#This Row],[Matricule]]),"",VLOOKUP(Tableau517[[#This Row],[Matricule]],#REF!,2,FALSE))</f>
        <v/>
      </c>
      <c r="C861" s="11" t="str">
        <f>IF(ISBLANK(Tableau517[[#This Row],[Matricule]]),"",VLOOKUP(Tableau517[[#This Row],[Matricule]],#REF!,3,FALSE))</f>
        <v/>
      </c>
      <c r="D861" s="11" t="str">
        <f>CONCATENATE(Tableau517[[#This Row],[Semaine]],Tableau517[[#This Row],[Matricule]])</f>
        <v/>
      </c>
      <c r="H861" s="8"/>
      <c r="I861" s="8"/>
      <c r="J861" s="8"/>
      <c r="K861" s="8"/>
      <c r="L861" s="8"/>
      <c r="M861" s="8"/>
      <c r="N861" s="8"/>
      <c r="O861" s="14">
        <f>COUNTIF(Tableau517[[#This Row],[Lundi]:[Dimanche]],"&gt;0")</f>
        <v>0</v>
      </c>
      <c r="P861" s="14">
        <f>SUM(Tableau517[[#This Row],[Lundi]:[Dimanche]])</f>
        <v>0</v>
      </c>
      <c r="Q861" s="14">
        <f>COUNTIF(Tableau517[[#This Row],[Lundi]:[Dimanche]],"&gt;=100")*1000</f>
        <v>0</v>
      </c>
      <c r="R861" s="14">
        <f t="shared" si="26"/>
        <v>0</v>
      </c>
      <c r="S861" s="14">
        <f t="shared" si="27"/>
        <v>0</v>
      </c>
      <c r="T861" s="15" t="str">
        <f>IF(Tableau517[[#This Row],[Matricule]]&gt;1,IF(COUNTIF(Tableau517[DateMatricule],Tableau517[[#This Row],[DateMatricule]])&gt;1,"Doublon",""),"")</f>
        <v/>
      </c>
    </row>
    <row r="862" spans="1:20" x14ac:dyDescent="0.25">
      <c r="A862" s="11" t="str">
        <f>IF(Tableau517[[#This Row],[Semaine]]="","",VLOOKUP(Tableau517[[#This Row],[Semaine]],Listes!$A:$B,2,FALSE))</f>
        <v/>
      </c>
      <c r="B862" s="11" t="str">
        <f>IF(ISBLANK(Tableau517[[#This Row],[Matricule]]),"",VLOOKUP(Tableau517[[#This Row],[Matricule]],#REF!,2,FALSE))</f>
        <v/>
      </c>
      <c r="C862" s="11" t="str">
        <f>IF(ISBLANK(Tableau517[[#This Row],[Matricule]]),"",VLOOKUP(Tableau517[[#This Row],[Matricule]],#REF!,3,FALSE))</f>
        <v/>
      </c>
      <c r="D862" s="11" t="str">
        <f>CONCATENATE(Tableau517[[#This Row],[Semaine]],Tableau517[[#This Row],[Matricule]])</f>
        <v/>
      </c>
      <c r="H862" s="8"/>
      <c r="I862" s="8"/>
      <c r="J862" s="8"/>
      <c r="K862" s="8"/>
      <c r="L862" s="8"/>
      <c r="M862" s="8"/>
      <c r="N862" s="8"/>
      <c r="O862" s="14">
        <f>COUNTIF(Tableau517[[#This Row],[Lundi]:[Dimanche]],"&gt;0")</f>
        <v>0</v>
      </c>
      <c r="P862" s="14">
        <f>SUM(Tableau517[[#This Row],[Lundi]:[Dimanche]])</f>
        <v>0</v>
      </c>
      <c r="Q862" s="14">
        <f>COUNTIF(Tableau517[[#This Row],[Lundi]:[Dimanche]],"&gt;=100")*1000</f>
        <v>0</v>
      </c>
      <c r="R862" s="14">
        <f t="shared" si="26"/>
        <v>0</v>
      </c>
      <c r="S862" s="14">
        <f t="shared" si="27"/>
        <v>0</v>
      </c>
      <c r="T862" s="15" t="str">
        <f>IF(Tableau517[[#This Row],[Matricule]]&gt;1,IF(COUNTIF(Tableau517[DateMatricule],Tableau517[[#This Row],[DateMatricule]])&gt;1,"Doublon",""),"")</f>
        <v/>
      </c>
    </row>
    <row r="863" spans="1:20" x14ac:dyDescent="0.25">
      <c r="A863" s="11" t="str">
        <f>IF(Tableau517[[#This Row],[Semaine]]="","",VLOOKUP(Tableau517[[#This Row],[Semaine]],Listes!$A:$B,2,FALSE))</f>
        <v/>
      </c>
      <c r="B863" s="11" t="str">
        <f>IF(ISBLANK(Tableau517[[#This Row],[Matricule]]),"",VLOOKUP(Tableau517[[#This Row],[Matricule]],#REF!,2,FALSE))</f>
        <v/>
      </c>
      <c r="C863" s="11" t="str">
        <f>IF(ISBLANK(Tableau517[[#This Row],[Matricule]]),"",VLOOKUP(Tableau517[[#This Row],[Matricule]],#REF!,3,FALSE))</f>
        <v/>
      </c>
      <c r="D863" s="11" t="str">
        <f>CONCATENATE(Tableau517[[#This Row],[Semaine]],Tableau517[[#This Row],[Matricule]])</f>
        <v/>
      </c>
      <c r="H863" s="8"/>
      <c r="I863" s="8"/>
      <c r="J863" s="8"/>
      <c r="K863" s="8"/>
      <c r="L863" s="8"/>
      <c r="M863" s="8"/>
      <c r="N863" s="8"/>
      <c r="O863" s="14">
        <f>COUNTIF(Tableau517[[#This Row],[Lundi]:[Dimanche]],"&gt;0")</f>
        <v>0</v>
      </c>
      <c r="P863" s="14">
        <f>SUM(Tableau517[[#This Row],[Lundi]:[Dimanche]])</f>
        <v>0</v>
      </c>
      <c r="Q863" s="14">
        <f>COUNTIF(Tableau517[[#This Row],[Lundi]:[Dimanche]],"&gt;=100")*1000</f>
        <v>0</v>
      </c>
      <c r="R863" s="14">
        <f t="shared" si="26"/>
        <v>0</v>
      </c>
      <c r="S863" s="14">
        <f t="shared" si="27"/>
        <v>0</v>
      </c>
      <c r="T863" s="15" t="str">
        <f>IF(Tableau517[[#This Row],[Matricule]]&gt;1,IF(COUNTIF(Tableau517[DateMatricule],Tableau517[[#This Row],[DateMatricule]])&gt;1,"Doublon",""),"")</f>
        <v/>
      </c>
    </row>
    <row r="864" spans="1:20" x14ac:dyDescent="0.25">
      <c r="A864" s="11" t="str">
        <f>IF(Tableau517[[#This Row],[Semaine]]="","",VLOOKUP(Tableau517[[#This Row],[Semaine]],Listes!$A:$B,2,FALSE))</f>
        <v/>
      </c>
      <c r="B864" s="11" t="str">
        <f>IF(ISBLANK(Tableau517[[#This Row],[Matricule]]),"",VLOOKUP(Tableau517[[#This Row],[Matricule]],#REF!,2,FALSE))</f>
        <v/>
      </c>
      <c r="C864" s="11" t="str">
        <f>IF(ISBLANK(Tableau517[[#This Row],[Matricule]]),"",VLOOKUP(Tableau517[[#This Row],[Matricule]],#REF!,3,FALSE))</f>
        <v/>
      </c>
      <c r="D864" s="11" t="str">
        <f>CONCATENATE(Tableau517[[#This Row],[Semaine]],Tableau517[[#This Row],[Matricule]])</f>
        <v/>
      </c>
      <c r="H864" s="8"/>
      <c r="I864" s="8"/>
      <c r="J864" s="8"/>
      <c r="K864" s="8"/>
      <c r="L864" s="8"/>
      <c r="M864" s="8"/>
      <c r="N864" s="8"/>
      <c r="O864" s="14">
        <f>COUNTIF(Tableau517[[#This Row],[Lundi]:[Dimanche]],"&gt;0")</f>
        <v>0</v>
      </c>
      <c r="P864" s="14">
        <f>SUM(Tableau517[[#This Row],[Lundi]:[Dimanche]])</f>
        <v>0</v>
      </c>
      <c r="Q864" s="14">
        <f>COUNTIF(Tableau517[[#This Row],[Lundi]:[Dimanche]],"&gt;=100")*1000</f>
        <v>0</v>
      </c>
      <c r="R864" s="14">
        <f t="shared" si="26"/>
        <v>0</v>
      </c>
      <c r="S864" s="14">
        <f t="shared" si="27"/>
        <v>0</v>
      </c>
      <c r="T864" s="15" t="str">
        <f>IF(Tableau517[[#This Row],[Matricule]]&gt;1,IF(COUNTIF(Tableau517[DateMatricule],Tableau517[[#This Row],[DateMatricule]])&gt;1,"Doublon",""),"")</f>
        <v/>
      </c>
    </row>
    <row r="865" spans="1:20" x14ac:dyDescent="0.25">
      <c r="A865" s="11" t="str">
        <f>IF(Tableau517[[#This Row],[Semaine]]="","",VLOOKUP(Tableau517[[#This Row],[Semaine]],Listes!$A:$B,2,FALSE))</f>
        <v/>
      </c>
      <c r="B865" s="11" t="str">
        <f>IF(ISBLANK(Tableau517[[#This Row],[Matricule]]),"",VLOOKUP(Tableau517[[#This Row],[Matricule]],#REF!,2,FALSE))</f>
        <v/>
      </c>
      <c r="C865" s="11" t="str">
        <f>IF(ISBLANK(Tableau517[[#This Row],[Matricule]]),"",VLOOKUP(Tableau517[[#This Row],[Matricule]],#REF!,3,FALSE))</f>
        <v/>
      </c>
      <c r="D865" s="11" t="str">
        <f>CONCATENATE(Tableau517[[#This Row],[Semaine]],Tableau517[[#This Row],[Matricule]])</f>
        <v/>
      </c>
      <c r="H865" s="8"/>
      <c r="I865" s="8"/>
      <c r="J865" s="8"/>
      <c r="K865" s="8"/>
      <c r="L865" s="8"/>
      <c r="M865" s="8"/>
      <c r="N865" s="8"/>
      <c r="O865" s="14">
        <f>COUNTIF(Tableau517[[#This Row],[Lundi]:[Dimanche]],"&gt;0")</f>
        <v>0</v>
      </c>
      <c r="P865" s="14">
        <f>SUM(Tableau517[[#This Row],[Lundi]:[Dimanche]])</f>
        <v>0</v>
      </c>
      <c r="Q865" s="14">
        <f>COUNTIF(Tableau517[[#This Row],[Lundi]:[Dimanche]],"&gt;=100")*1000</f>
        <v>0</v>
      </c>
      <c r="R865" s="14">
        <f t="shared" si="26"/>
        <v>0</v>
      </c>
      <c r="S865" s="14">
        <f t="shared" si="27"/>
        <v>0</v>
      </c>
      <c r="T865" s="15" t="str">
        <f>IF(Tableau517[[#This Row],[Matricule]]&gt;1,IF(COUNTIF(Tableau517[DateMatricule],Tableau517[[#This Row],[DateMatricule]])&gt;1,"Doublon",""),"")</f>
        <v/>
      </c>
    </row>
    <row r="866" spans="1:20" x14ac:dyDescent="0.25">
      <c r="A866" s="11" t="str">
        <f>IF(Tableau517[[#This Row],[Semaine]]="","",VLOOKUP(Tableau517[[#This Row],[Semaine]],Listes!$A:$B,2,FALSE))</f>
        <v/>
      </c>
      <c r="B866" s="11" t="str">
        <f>IF(ISBLANK(Tableau517[[#This Row],[Matricule]]),"",VLOOKUP(Tableau517[[#This Row],[Matricule]],#REF!,2,FALSE))</f>
        <v/>
      </c>
      <c r="C866" s="11" t="str">
        <f>IF(ISBLANK(Tableau517[[#This Row],[Matricule]]),"",VLOOKUP(Tableau517[[#This Row],[Matricule]],#REF!,3,FALSE))</f>
        <v/>
      </c>
      <c r="D866" s="11" t="str">
        <f>CONCATENATE(Tableau517[[#This Row],[Semaine]],Tableau517[[#This Row],[Matricule]])</f>
        <v/>
      </c>
      <c r="H866" s="8"/>
      <c r="I866" s="8"/>
      <c r="J866" s="8"/>
      <c r="K866" s="8"/>
      <c r="L866" s="8"/>
      <c r="M866" s="8"/>
      <c r="N866" s="8"/>
      <c r="O866" s="14">
        <f>COUNTIF(Tableau517[[#This Row],[Lundi]:[Dimanche]],"&gt;0")</f>
        <v>0</v>
      </c>
      <c r="P866" s="14">
        <f>SUM(Tableau517[[#This Row],[Lundi]:[Dimanche]])</f>
        <v>0</v>
      </c>
      <c r="Q866" s="14">
        <f>COUNTIF(Tableau517[[#This Row],[Lundi]:[Dimanche]],"&gt;=100")*1000</f>
        <v>0</v>
      </c>
      <c r="R866" s="14">
        <f t="shared" si="26"/>
        <v>0</v>
      </c>
      <c r="S866" s="14">
        <f t="shared" si="27"/>
        <v>0</v>
      </c>
      <c r="T866" s="15" t="str">
        <f>IF(Tableau517[[#This Row],[Matricule]]&gt;1,IF(COUNTIF(Tableau517[DateMatricule],Tableau517[[#This Row],[DateMatricule]])&gt;1,"Doublon",""),"")</f>
        <v/>
      </c>
    </row>
    <row r="867" spans="1:20" x14ac:dyDescent="0.25">
      <c r="A867" s="11" t="str">
        <f>IF(Tableau517[[#This Row],[Semaine]]="","",VLOOKUP(Tableau517[[#This Row],[Semaine]],Listes!$A:$B,2,FALSE))</f>
        <v/>
      </c>
      <c r="B867" s="11" t="str">
        <f>IF(ISBLANK(Tableau517[[#This Row],[Matricule]]),"",VLOOKUP(Tableau517[[#This Row],[Matricule]],#REF!,2,FALSE))</f>
        <v/>
      </c>
      <c r="C867" s="11" t="str">
        <f>IF(ISBLANK(Tableau517[[#This Row],[Matricule]]),"",VLOOKUP(Tableau517[[#This Row],[Matricule]],#REF!,3,FALSE))</f>
        <v/>
      </c>
      <c r="D867" s="11" t="str">
        <f>CONCATENATE(Tableau517[[#This Row],[Semaine]],Tableau517[[#This Row],[Matricule]])</f>
        <v/>
      </c>
      <c r="H867" s="8"/>
      <c r="I867" s="8"/>
      <c r="J867" s="8"/>
      <c r="K867" s="8"/>
      <c r="L867" s="8"/>
      <c r="M867" s="8"/>
      <c r="N867" s="8"/>
      <c r="O867" s="14">
        <f>COUNTIF(Tableau517[[#This Row],[Lundi]:[Dimanche]],"&gt;0")</f>
        <v>0</v>
      </c>
      <c r="P867" s="14">
        <f>SUM(Tableau517[[#This Row],[Lundi]:[Dimanche]])</f>
        <v>0</v>
      </c>
      <c r="Q867" s="14">
        <f>COUNTIF(Tableau517[[#This Row],[Lundi]:[Dimanche]],"&gt;=100")*1000</f>
        <v>0</v>
      </c>
      <c r="R867" s="14">
        <f t="shared" si="26"/>
        <v>0</v>
      </c>
      <c r="S867" s="14">
        <f t="shared" si="27"/>
        <v>0</v>
      </c>
      <c r="T867" s="15" t="str">
        <f>IF(Tableau517[[#This Row],[Matricule]]&gt;1,IF(COUNTIF(Tableau517[DateMatricule],Tableau517[[#This Row],[DateMatricule]])&gt;1,"Doublon",""),"")</f>
        <v/>
      </c>
    </row>
    <row r="868" spans="1:20" x14ac:dyDescent="0.25">
      <c r="A868" s="11" t="str">
        <f>IF(Tableau517[[#This Row],[Semaine]]="","",VLOOKUP(Tableau517[[#This Row],[Semaine]],Listes!$A:$B,2,FALSE))</f>
        <v/>
      </c>
      <c r="B868" s="11" t="str">
        <f>IF(ISBLANK(Tableau517[[#This Row],[Matricule]]),"",VLOOKUP(Tableau517[[#This Row],[Matricule]],#REF!,2,FALSE))</f>
        <v/>
      </c>
      <c r="C868" s="11" t="str">
        <f>IF(ISBLANK(Tableau517[[#This Row],[Matricule]]),"",VLOOKUP(Tableau517[[#This Row],[Matricule]],#REF!,3,FALSE))</f>
        <v/>
      </c>
      <c r="D868" s="11" t="str">
        <f>CONCATENATE(Tableau517[[#This Row],[Semaine]],Tableau517[[#This Row],[Matricule]])</f>
        <v/>
      </c>
      <c r="H868" s="8"/>
      <c r="I868" s="8"/>
      <c r="J868" s="8"/>
      <c r="K868" s="8"/>
      <c r="L868" s="8"/>
      <c r="M868" s="8"/>
      <c r="N868" s="8"/>
      <c r="O868" s="14">
        <f>COUNTIF(Tableau517[[#This Row],[Lundi]:[Dimanche]],"&gt;0")</f>
        <v>0</v>
      </c>
      <c r="P868" s="14">
        <f>SUM(Tableau517[[#This Row],[Lundi]:[Dimanche]])</f>
        <v>0</v>
      </c>
      <c r="Q868" s="14">
        <f>COUNTIF(Tableau517[[#This Row],[Lundi]:[Dimanche]],"&gt;=100")*1000</f>
        <v>0</v>
      </c>
      <c r="R868" s="14">
        <f t="shared" si="26"/>
        <v>0</v>
      </c>
      <c r="S868" s="14">
        <f t="shared" si="27"/>
        <v>0</v>
      </c>
      <c r="T868" s="15" t="str">
        <f>IF(Tableau517[[#This Row],[Matricule]]&gt;1,IF(COUNTIF(Tableau517[DateMatricule],Tableau517[[#This Row],[DateMatricule]])&gt;1,"Doublon",""),"")</f>
        <v/>
      </c>
    </row>
    <row r="869" spans="1:20" x14ac:dyDescent="0.25">
      <c r="A869" s="11" t="str">
        <f>IF(Tableau517[[#This Row],[Semaine]]="","",VLOOKUP(Tableau517[[#This Row],[Semaine]],Listes!$A:$B,2,FALSE))</f>
        <v/>
      </c>
      <c r="B869" s="11" t="str">
        <f>IF(ISBLANK(Tableau517[[#This Row],[Matricule]]),"",VLOOKUP(Tableau517[[#This Row],[Matricule]],#REF!,2,FALSE))</f>
        <v/>
      </c>
      <c r="C869" s="11" t="str">
        <f>IF(ISBLANK(Tableau517[[#This Row],[Matricule]]),"",VLOOKUP(Tableau517[[#This Row],[Matricule]],#REF!,3,FALSE))</f>
        <v/>
      </c>
      <c r="D869" s="11" t="str">
        <f>CONCATENATE(Tableau517[[#This Row],[Semaine]],Tableau517[[#This Row],[Matricule]])</f>
        <v/>
      </c>
      <c r="H869" s="8"/>
      <c r="I869" s="8"/>
      <c r="J869" s="8"/>
      <c r="K869" s="8"/>
      <c r="L869" s="8"/>
      <c r="M869" s="8"/>
      <c r="N869" s="8"/>
      <c r="O869" s="14">
        <f>COUNTIF(Tableau517[[#This Row],[Lundi]:[Dimanche]],"&gt;0")</f>
        <v>0</v>
      </c>
      <c r="P869" s="14">
        <f>SUM(Tableau517[[#This Row],[Lundi]:[Dimanche]])</f>
        <v>0</v>
      </c>
      <c r="Q869" s="14">
        <f>COUNTIF(Tableau517[[#This Row],[Lundi]:[Dimanche]],"&gt;=100")*1000</f>
        <v>0</v>
      </c>
      <c r="R869" s="14">
        <f t="shared" si="26"/>
        <v>0</v>
      </c>
      <c r="S869" s="14">
        <f t="shared" si="27"/>
        <v>0</v>
      </c>
      <c r="T869" s="15" t="str">
        <f>IF(Tableau517[[#This Row],[Matricule]]&gt;1,IF(COUNTIF(Tableau517[DateMatricule],Tableau517[[#This Row],[DateMatricule]])&gt;1,"Doublon",""),"")</f>
        <v/>
      </c>
    </row>
    <row r="870" spans="1:20" x14ac:dyDescent="0.25">
      <c r="A870" s="11" t="str">
        <f>IF(Tableau517[[#This Row],[Semaine]]="","",VLOOKUP(Tableau517[[#This Row],[Semaine]],Listes!$A:$B,2,FALSE))</f>
        <v/>
      </c>
      <c r="B870" s="11" t="str">
        <f>IF(ISBLANK(Tableau517[[#This Row],[Matricule]]),"",VLOOKUP(Tableau517[[#This Row],[Matricule]],#REF!,2,FALSE))</f>
        <v/>
      </c>
      <c r="C870" s="11" t="str">
        <f>IF(ISBLANK(Tableau517[[#This Row],[Matricule]]),"",VLOOKUP(Tableau517[[#This Row],[Matricule]],#REF!,3,FALSE))</f>
        <v/>
      </c>
      <c r="D870" s="11" t="str">
        <f>CONCATENATE(Tableau517[[#This Row],[Semaine]],Tableau517[[#This Row],[Matricule]])</f>
        <v/>
      </c>
      <c r="H870" s="8"/>
      <c r="I870" s="8"/>
      <c r="J870" s="8"/>
      <c r="K870" s="8"/>
      <c r="L870" s="8"/>
      <c r="M870" s="8"/>
      <c r="N870" s="8"/>
      <c r="O870" s="14">
        <f>COUNTIF(Tableau517[[#This Row],[Lundi]:[Dimanche]],"&gt;0")</f>
        <v>0</v>
      </c>
      <c r="P870" s="14">
        <f>SUM(Tableau517[[#This Row],[Lundi]:[Dimanche]])</f>
        <v>0</v>
      </c>
      <c r="Q870" s="14">
        <f>COUNTIF(Tableau517[[#This Row],[Lundi]:[Dimanche]],"&gt;=100")*1000</f>
        <v>0</v>
      </c>
      <c r="R870" s="14">
        <f t="shared" si="26"/>
        <v>0</v>
      </c>
      <c r="S870" s="14">
        <f t="shared" si="27"/>
        <v>0</v>
      </c>
      <c r="T870" s="15" t="str">
        <f>IF(Tableau517[[#This Row],[Matricule]]&gt;1,IF(COUNTIF(Tableau517[DateMatricule],Tableau517[[#This Row],[DateMatricule]])&gt;1,"Doublon",""),"")</f>
        <v/>
      </c>
    </row>
    <row r="871" spans="1:20" x14ac:dyDescent="0.25">
      <c r="A871" s="11" t="str">
        <f>IF(Tableau517[[#This Row],[Semaine]]="","",VLOOKUP(Tableau517[[#This Row],[Semaine]],Listes!$A:$B,2,FALSE))</f>
        <v/>
      </c>
      <c r="B871" s="11" t="str">
        <f>IF(ISBLANK(Tableau517[[#This Row],[Matricule]]),"",VLOOKUP(Tableau517[[#This Row],[Matricule]],#REF!,2,FALSE))</f>
        <v/>
      </c>
      <c r="C871" s="11" t="str">
        <f>IF(ISBLANK(Tableau517[[#This Row],[Matricule]]),"",VLOOKUP(Tableau517[[#This Row],[Matricule]],#REF!,3,FALSE))</f>
        <v/>
      </c>
      <c r="D871" s="11" t="str">
        <f>CONCATENATE(Tableau517[[#This Row],[Semaine]],Tableau517[[#This Row],[Matricule]])</f>
        <v/>
      </c>
      <c r="H871" s="8"/>
      <c r="I871" s="8"/>
      <c r="J871" s="8"/>
      <c r="K871" s="8"/>
      <c r="L871" s="8"/>
      <c r="M871" s="8"/>
      <c r="N871" s="8"/>
      <c r="O871" s="14">
        <f>COUNTIF(Tableau517[[#This Row],[Lundi]:[Dimanche]],"&gt;0")</f>
        <v>0</v>
      </c>
      <c r="P871" s="14">
        <f>SUM(Tableau517[[#This Row],[Lundi]:[Dimanche]])</f>
        <v>0</v>
      </c>
      <c r="Q871" s="14">
        <f>COUNTIF(Tableau517[[#This Row],[Lundi]:[Dimanche]],"&gt;=100")*1000</f>
        <v>0</v>
      </c>
      <c r="R871" s="14">
        <f t="shared" si="26"/>
        <v>0</v>
      </c>
      <c r="S871" s="14">
        <f t="shared" si="27"/>
        <v>0</v>
      </c>
      <c r="T871" s="15" t="str">
        <f>IF(Tableau517[[#This Row],[Matricule]]&gt;1,IF(COUNTIF(Tableau517[DateMatricule],Tableau517[[#This Row],[DateMatricule]])&gt;1,"Doublon",""),"")</f>
        <v/>
      </c>
    </row>
    <row r="872" spans="1:20" x14ac:dyDescent="0.25">
      <c r="A872" s="11" t="str">
        <f>IF(Tableau517[[#This Row],[Semaine]]="","",VLOOKUP(Tableau517[[#This Row],[Semaine]],Listes!$A:$B,2,FALSE))</f>
        <v/>
      </c>
      <c r="B872" s="11" t="str">
        <f>IF(ISBLANK(Tableau517[[#This Row],[Matricule]]),"",VLOOKUP(Tableau517[[#This Row],[Matricule]],#REF!,2,FALSE))</f>
        <v/>
      </c>
      <c r="C872" s="11" t="str">
        <f>IF(ISBLANK(Tableau517[[#This Row],[Matricule]]),"",VLOOKUP(Tableau517[[#This Row],[Matricule]],#REF!,3,FALSE))</f>
        <v/>
      </c>
      <c r="D872" s="11" t="str">
        <f>CONCATENATE(Tableau517[[#This Row],[Semaine]],Tableau517[[#This Row],[Matricule]])</f>
        <v/>
      </c>
      <c r="H872" s="8"/>
      <c r="I872" s="8"/>
      <c r="J872" s="8"/>
      <c r="K872" s="8"/>
      <c r="L872" s="8"/>
      <c r="M872" s="8"/>
      <c r="N872" s="8"/>
      <c r="O872" s="14">
        <f>COUNTIF(Tableau517[[#This Row],[Lundi]:[Dimanche]],"&gt;0")</f>
        <v>0</v>
      </c>
      <c r="P872" s="14">
        <f>SUM(Tableau517[[#This Row],[Lundi]:[Dimanche]])</f>
        <v>0</v>
      </c>
      <c r="Q872" s="14">
        <f>COUNTIF(Tableau517[[#This Row],[Lundi]:[Dimanche]],"&gt;=100")*1000</f>
        <v>0</v>
      </c>
      <c r="R872" s="14">
        <f t="shared" si="26"/>
        <v>0</v>
      </c>
      <c r="S872" s="14">
        <f t="shared" si="27"/>
        <v>0</v>
      </c>
      <c r="T872" s="15" t="str">
        <f>IF(Tableau517[[#This Row],[Matricule]]&gt;1,IF(COUNTIF(Tableau517[DateMatricule],Tableau517[[#This Row],[DateMatricule]])&gt;1,"Doublon",""),"")</f>
        <v/>
      </c>
    </row>
    <row r="873" spans="1:20" x14ac:dyDescent="0.25">
      <c r="A873" s="11" t="str">
        <f>IF(Tableau517[[#This Row],[Semaine]]="","",VLOOKUP(Tableau517[[#This Row],[Semaine]],Listes!$A:$B,2,FALSE))</f>
        <v/>
      </c>
      <c r="B873" s="11" t="str">
        <f>IF(ISBLANK(Tableau517[[#This Row],[Matricule]]),"",VLOOKUP(Tableau517[[#This Row],[Matricule]],#REF!,2,FALSE))</f>
        <v/>
      </c>
      <c r="C873" s="11" t="str">
        <f>IF(ISBLANK(Tableau517[[#This Row],[Matricule]]),"",VLOOKUP(Tableau517[[#This Row],[Matricule]],#REF!,3,FALSE))</f>
        <v/>
      </c>
      <c r="D873" s="11" t="str">
        <f>CONCATENATE(Tableau517[[#This Row],[Semaine]],Tableau517[[#This Row],[Matricule]])</f>
        <v/>
      </c>
      <c r="H873" s="8"/>
      <c r="I873" s="8"/>
      <c r="J873" s="8"/>
      <c r="K873" s="8"/>
      <c r="L873" s="8"/>
      <c r="M873" s="8"/>
      <c r="N873" s="8"/>
      <c r="O873" s="14">
        <f>COUNTIF(Tableau517[[#This Row],[Lundi]:[Dimanche]],"&gt;0")</f>
        <v>0</v>
      </c>
      <c r="P873" s="14">
        <f>SUM(Tableau517[[#This Row],[Lundi]:[Dimanche]])</f>
        <v>0</v>
      </c>
      <c r="Q873" s="14">
        <f>COUNTIF(Tableau517[[#This Row],[Lundi]:[Dimanche]],"&gt;=100")*1000</f>
        <v>0</v>
      </c>
      <c r="R873" s="14">
        <f t="shared" si="26"/>
        <v>0</v>
      </c>
      <c r="S873" s="14">
        <f t="shared" si="27"/>
        <v>0</v>
      </c>
      <c r="T873" s="15" t="str">
        <f>IF(Tableau517[[#This Row],[Matricule]]&gt;1,IF(COUNTIF(Tableau517[DateMatricule],Tableau517[[#This Row],[DateMatricule]])&gt;1,"Doublon",""),"")</f>
        <v/>
      </c>
    </row>
    <row r="874" spans="1:20" x14ac:dyDescent="0.25">
      <c r="A874" s="11" t="str">
        <f>IF(Tableau517[[#This Row],[Semaine]]="","",VLOOKUP(Tableau517[[#This Row],[Semaine]],Listes!$A:$B,2,FALSE))</f>
        <v/>
      </c>
      <c r="B874" s="11" t="str">
        <f>IF(ISBLANK(Tableau517[[#This Row],[Matricule]]),"",VLOOKUP(Tableau517[[#This Row],[Matricule]],#REF!,2,FALSE))</f>
        <v/>
      </c>
      <c r="C874" s="11" t="str">
        <f>IF(ISBLANK(Tableau517[[#This Row],[Matricule]]),"",VLOOKUP(Tableau517[[#This Row],[Matricule]],#REF!,3,FALSE))</f>
        <v/>
      </c>
      <c r="D874" s="11" t="str">
        <f>CONCATENATE(Tableau517[[#This Row],[Semaine]],Tableau517[[#This Row],[Matricule]])</f>
        <v/>
      </c>
      <c r="H874" s="8"/>
      <c r="I874" s="8"/>
      <c r="J874" s="8"/>
      <c r="K874" s="8"/>
      <c r="L874" s="8"/>
      <c r="M874" s="8"/>
      <c r="N874" s="8"/>
      <c r="O874" s="14">
        <f>COUNTIF(Tableau517[[#This Row],[Lundi]:[Dimanche]],"&gt;0")</f>
        <v>0</v>
      </c>
      <c r="P874" s="14">
        <f>SUM(Tableau517[[#This Row],[Lundi]:[Dimanche]])</f>
        <v>0</v>
      </c>
      <c r="Q874" s="14">
        <f>COUNTIF(Tableau517[[#This Row],[Lundi]:[Dimanche]],"&gt;=100")*1000</f>
        <v>0</v>
      </c>
      <c r="R874" s="14">
        <f t="shared" si="26"/>
        <v>0</v>
      </c>
      <c r="S874" s="14">
        <f t="shared" si="27"/>
        <v>0</v>
      </c>
      <c r="T874" s="15" t="str">
        <f>IF(Tableau517[[#This Row],[Matricule]]&gt;1,IF(COUNTIF(Tableau517[DateMatricule],Tableau517[[#This Row],[DateMatricule]])&gt;1,"Doublon",""),"")</f>
        <v/>
      </c>
    </row>
    <row r="875" spans="1:20" x14ac:dyDescent="0.25">
      <c r="A875" s="11" t="str">
        <f>IF(Tableau517[[#This Row],[Semaine]]="","",VLOOKUP(Tableau517[[#This Row],[Semaine]],Listes!$A:$B,2,FALSE))</f>
        <v/>
      </c>
      <c r="B875" s="11" t="str">
        <f>IF(ISBLANK(Tableau517[[#This Row],[Matricule]]),"",VLOOKUP(Tableau517[[#This Row],[Matricule]],#REF!,2,FALSE))</f>
        <v/>
      </c>
      <c r="C875" s="11" t="str">
        <f>IF(ISBLANK(Tableau517[[#This Row],[Matricule]]),"",VLOOKUP(Tableau517[[#This Row],[Matricule]],#REF!,3,FALSE))</f>
        <v/>
      </c>
      <c r="D875" s="11" t="str">
        <f>CONCATENATE(Tableau517[[#This Row],[Semaine]],Tableau517[[#This Row],[Matricule]])</f>
        <v/>
      </c>
      <c r="H875" s="8"/>
      <c r="I875" s="8"/>
      <c r="J875" s="8"/>
      <c r="K875" s="8"/>
      <c r="L875" s="8"/>
      <c r="M875" s="8"/>
      <c r="N875" s="8"/>
      <c r="O875" s="14">
        <f>COUNTIF(Tableau517[[#This Row],[Lundi]:[Dimanche]],"&gt;0")</f>
        <v>0</v>
      </c>
      <c r="P875" s="14">
        <f>SUM(Tableau517[[#This Row],[Lundi]:[Dimanche]])</f>
        <v>0</v>
      </c>
      <c r="Q875" s="14">
        <f>COUNTIF(Tableau517[[#This Row],[Lundi]:[Dimanche]],"&gt;=100")*1000</f>
        <v>0</v>
      </c>
      <c r="R875" s="14">
        <f t="shared" si="26"/>
        <v>0</v>
      </c>
      <c r="S875" s="14">
        <f t="shared" si="27"/>
        <v>0</v>
      </c>
      <c r="T875" s="15" t="str">
        <f>IF(Tableau517[[#This Row],[Matricule]]&gt;1,IF(COUNTIF(Tableau517[DateMatricule],Tableau517[[#This Row],[DateMatricule]])&gt;1,"Doublon",""),"")</f>
        <v/>
      </c>
    </row>
    <row r="876" spans="1:20" x14ac:dyDescent="0.25">
      <c r="A876" s="11" t="str">
        <f>IF(Tableau517[[#This Row],[Semaine]]="","",VLOOKUP(Tableau517[[#This Row],[Semaine]],Listes!$A:$B,2,FALSE))</f>
        <v/>
      </c>
      <c r="B876" s="11" t="str">
        <f>IF(ISBLANK(Tableau517[[#This Row],[Matricule]]),"",VLOOKUP(Tableau517[[#This Row],[Matricule]],#REF!,2,FALSE))</f>
        <v/>
      </c>
      <c r="C876" s="11" t="str">
        <f>IF(ISBLANK(Tableau517[[#This Row],[Matricule]]),"",VLOOKUP(Tableau517[[#This Row],[Matricule]],#REF!,3,FALSE))</f>
        <v/>
      </c>
      <c r="D876" s="11" t="str">
        <f>CONCATENATE(Tableau517[[#This Row],[Semaine]],Tableau517[[#This Row],[Matricule]])</f>
        <v/>
      </c>
      <c r="H876" s="8"/>
      <c r="I876" s="8"/>
      <c r="J876" s="8"/>
      <c r="K876" s="8"/>
      <c r="L876" s="8"/>
      <c r="M876" s="8"/>
      <c r="N876" s="8"/>
      <c r="O876" s="14">
        <f>COUNTIF(Tableau517[[#This Row],[Lundi]:[Dimanche]],"&gt;0")</f>
        <v>0</v>
      </c>
      <c r="P876" s="14">
        <f>SUM(Tableau517[[#This Row],[Lundi]:[Dimanche]])</f>
        <v>0</v>
      </c>
      <c r="Q876" s="14">
        <f>COUNTIF(Tableau517[[#This Row],[Lundi]:[Dimanche]],"&gt;=100")*1000</f>
        <v>0</v>
      </c>
      <c r="R876" s="14">
        <f t="shared" si="26"/>
        <v>0</v>
      </c>
      <c r="S876" s="14">
        <f t="shared" si="27"/>
        <v>0</v>
      </c>
      <c r="T876" s="15" t="str">
        <f>IF(Tableau517[[#This Row],[Matricule]]&gt;1,IF(COUNTIF(Tableau517[DateMatricule],Tableau517[[#This Row],[DateMatricule]])&gt;1,"Doublon",""),"")</f>
        <v/>
      </c>
    </row>
    <row r="877" spans="1:20" x14ac:dyDescent="0.25">
      <c r="A877" s="11" t="str">
        <f>IF(Tableau517[[#This Row],[Semaine]]="","",VLOOKUP(Tableau517[[#This Row],[Semaine]],Listes!$A:$B,2,FALSE))</f>
        <v/>
      </c>
      <c r="B877" s="11" t="str">
        <f>IF(ISBLANK(Tableau517[[#This Row],[Matricule]]),"",VLOOKUP(Tableau517[[#This Row],[Matricule]],#REF!,2,FALSE))</f>
        <v/>
      </c>
      <c r="C877" s="11" t="str">
        <f>IF(ISBLANK(Tableau517[[#This Row],[Matricule]]),"",VLOOKUP(Tableau517[[#This Row],[Matricule]],#REF!,3,FALSE))</f>
        <v/>
      </c>
      <c r="D877" s="11" t="str">
        <f>CONCATENATE(Tableau517[[#This Row],[Semaine]],Tableau517[[#This Row],[Matricule]])</f>
        <v/>
      </c>
      <c r="H877" s="8"/>
      <c r="I877" s="8"/>
      <c r="J877" s="8"/>
      <c r="K877" s="8"/>
      <c r="L877" s="8"/>
      <c r="M877" s="8"/>
      <c r="N877" s="8"/>
      <c r="O877" s="14">
        <f>COUNTIF(Tableau517[[#This Row],[Lundi]:[Dimanche]],"&gt;0")</f>
        <v>0</v>
      </c>
      <c r="P877" s="14">
        <f>SUM(Tableau517[[#This Row],[Lundi]:[Dimanche]])</f>
        <v>0</v>
      </c>
      <c r="Q877" s="14">
        <f>COUNTIF(Tableau517[[#This Row],[Lundi]:[Dimanche]],"&gt;=100")*1000</f>
        <v>0</v>
      </c>
      <c r="R877" s="14">
        <f t="shared" si="26"/>
        <v>0</v>
      </c>
      <c r="S877" s="14">
        <f t="shared" si="27"/>
        <v>0</v>
      </c>
      <c r="T877" s="15" t="str">
        <f>IF(Tableau517[[#This Row],[Matricule]]&gt;1,IF(COUNTIF(Tableau517[DateMatricule],Tableau517[[#This Row],[DateMatricule]])&gt;1,"Doublon",""),"")</f>
        <v/>
      </c>
    </row>
    <row r="878" spans="1:20" x14ac:dyDescent="0.25">
      <c r="A878" s="11" t="str">
        <f>IF(Tableau517[[#This Row],[Semaine]]="","",VLOOKUP(Tableau517[[#This Row],[Semaine]],Listes!$A:$B,2,FALSE))</f>
        <v/>
      </c>
      <c r="B878" s="11" t="str">
        <f>IF(ISBLANK(Tableau517[[#This Row],[Matricule]]),"",VLOOKUP(Tableau517[[#This Row],[Matricule]],#REF!,2,FALSE))</f>
        <v/>
      </c>
      <c r="C878" s="11" t="str">
        <f>IF(ISBLANK(Tableau517[[#This Row],[Matricule]]),"",VLOOKUP(Tableau517[[#This Row],[Matricule]],#REF!,3,FALSE))</f>
        <v/>
      </c>
      <c r="D878" s="11" t="str">
        <f>CONCATENATE(Tableau517[[#This Row],[Semaine]],Tableau517[[#This Row],[Matricule]])</f>
        <v/>
      </c>
      <c r="H878" s="8"/>
      <c r="I878" s="8"/>
      <c r="J878" s="8"/>
      <c r="K878" s="8"/>
      <c r="L878" s="8"/>
      <c r="M878" s="8"/>
      <c r="N878" s="8"/>
      <c r="O878" s="14">
        <f>COUNTIF(Tableau517[[#This Row],[Lundi]:[Dimanche]],"&gt;0")</f>
        <v>0</v>
      </c>
      <c r="P878" s="14">
        <f>SUM(Tableau517[[#This Row],[Lundi]:[Dimanche]])</f>
        <v>0</v>
      </c>
      <c r="Q878" s="14">
        <f>COUNTIF(Tableau517[[#This Row],[Lundi]:[Dimanche]],"&gt;=100")*1000</f>
        <v>0</v>
      </c>
      <c r="R878" s="14">
        <f t="shared" si="26"/>
        <v>0</v>
      </c>
      <c r="S878" s="14">
        <f t="shared" si="27"/>
        <v>0</v>
      </c>
      <c r="T878" s="15" t="str">
        <f>IF(Tableau517[[#This Row],[Matricule]]&gt;1,IF(COUNTIF(Tableau517[DateMatricule],Tableau517[[#This Row],[DateMatricule]])&gt;1,"Doublon",""),"")</f>
        <v/>
      </c>
    </row>
    <row r="879" spans="1:20" x14ac:dyDescent="0.25">
      <c r="A879" s="11" t="str">
        <f>IF(Tableau517[[#This Row],[Semaine]]="","",VLOOKUP(Tableau517[[#This Row],[Semaine]],Listes!$A:$B,2,FALSE))</f>
        <v/>
      </c>
      <c r="B879" s="11" t="str">
        <f>IF(ISBLANK(Tableau517[[#This Row],[Matricule]]),"",VLOOKUP(Tableau517[[#This Row],[Matricule]],#REF!,2,FALSE))</f>
        <v/>
      </c>
      <c r="C879" s="11" t="str">
        <f>IF(ISBLANK(Tableau517[[#This Row],[Matricule]]),"",VLOOKUP(Tableau517[[#This Row],[Matricule]],#REF!,3,FALSE))</f>
        <v/>
      </c>
      <c r="D879" s="11" t="str">
        <f>CONCATENATE(Tableau517[[#This Row],[Semaine]],Tableau517[[#This Row],[Matricule]])</f>
        <v/>
      </c>
      <c r="H879" s="8"/>
      <c r="I879" s="8"/>
      <c r="J879" s="8"/>
      <c r="K879" s="8"/>
      <c r="L879" s="8"/>
      <c r="M879" s="8"/>
      <c r="N879" s="8"/>
      <c r="O879" s="14">
        <f>COUNTIF(Tableau517[[#This Row],[Lundi]:[Dimanche]],"&gt;0")</f>
        <v>0</v>
      </c>
      <c r="P879" s="14">
        <f>SUM(Tableau517[[#This Row],[Lundi]:[Dimanche]])</f>
        <v>0</v>
      </c>
      <c r="Q879" s="14">
        <f>COUNTIF(Tableau517[[#This Row],[Lundi]:[Dimanche]],"&gt;=100")*1000</f>
        <v>0</v>
      </c>
      <c r="R879" s="14">
        <f t="shared" si="26"/>
        <v>0</v>
      </c>
      <c r="S879" s="14">
        <f t="shared" si="27"/>
        <v>0</v>
      </c>
      <c r="T879" s="15" t="str">
        <f>IF(Tableau517[[#This Row],[Matricule]]&gt;1,IF(COUNTIF(Tableau517[DateMatricule],Tableau517[[#This Row],[DateMatricule]])&gt;1,"Doublon",""),"")</f>
        <v/>
      </c>
    </row>
    <row r="880" spans="1:20" x14ac:dyDescent="0.25">
      <c r="A880" s="11" t="str">
        <f>IF(Tableau517[[#This Row],[Semaine]]="","",VLOOKUP(Tableau517[[#This Row],[Semaine]],Listes!$A:$B,2,FALSE))</f>
        <v/>
      </c>
      <c r="B880" s="11" t="str">
        <f>IF(ISBLANK(Tableau517[[#This Row],[Matricule]]),"",VLOOKUP(Tableau517[[#This Row],[Matricule]],#REF!,2,FALSE))</f>
        <v/>
      </c>
      <c r="C880" s="11" t="str">
        <f>IF(ISBLANK(Tableau517[[#This Row],[Matricule]]),"",VLOOKUP(Tableau517[[#This Row],[Matricule]],#REF!,3,FALSE))</f>
        <v/>
      </c>
      <c r="D880" s="11" t="str">
        <f>CONCATENATE(Tableau517[[#This Row],[Semaine]],Tableau517[[#This Row],[Matricule]])</f>
        <v/>
      </c>
      <c r="H880" s="8"/>
      <c r="I880" s="8"/>
      <c r="J880" s="8"/>
      <c r="K880" s="8"/>
      <c r="L880" s="8"/>
      <c r="M880" s="8"/>
      <c r="N880" s="8"/>
      <c r="O880" s="14">
        <f>COUNTIF(Tableau517[[#This Row],[Lundi]:[Dimanche]],"&gt;0")</f>
        <v>0</v>
      </c>
      <c r="P880" s="14">
        <f>SUM(Tableau517[[#This Row],[Lundi]:[Dimanche]])</f>
        <v>0</v>
      </c>
      <c r="Q880" s="14">
        <f>COUNTIF(Tableau517[[#This Row],[Lundi]:[Dimanche]],"&gt;=100")*1000</f>
        <v>0</v>
      </c>
      <c r="R880" s="14">
        <f t="shared" si="26"/>
        <v>0</v>
      </c>
      <c r="S880" s="14">
        <f t="shared" si="27"/>
        <v>0</v>
      </c>
      <c r="T880" s="15" t="str">
        <f>IF(Tableau517[[#This Row],[Matricule]]&gt;1,IF(COUNTIF(Tableau517[DateMatricule],Tableau517[[#This Row],[DateMatricule]])&gt;1,"Doublon",""),"")</f>
        <v/>
      </c>
    </row>
    <row r="881" spans="1:20" x14ac:dyDescent="0.25">
      <c r="A881" s="11" t="str">
        <f>IF(Tableau517[[#This Row],[Semaine]]="","",VLOOKUP(Tableau517[[#This Row],[Semaine]],Listes!$A:$B,2,FALSE))</f>
        <v/>
      </c>
      <c r="B881" s="11" t="str">
        <f>IF(ISBLANK(Tableau517[[#This Row],[Matricule]]),"",VLOOKUP(Tableau517[[#This Row],[Matricule]],#REF!,2,FALSE))</f>
        <v/>
      </c>
      <c r="C881" s="11" t="str">
        <f>IF(ISBLANK(Tableau517[[#This Row],[Matricule]]),"",VLOOKUP(Tableau517[[#This Row],[Matricule]],#REF!,3,FALSE))</f>
        <v/>
      </c>
      <c r="D881" s="11" t="str">
        <f>CONCATENATE(Tableau517[[#This Row],[Semaine]],Tableau517[[#This Row],[Matricule]])</f>
        <v/>
      </c>
      <c r="H881" s="8"/>
      <c r="I881" s="8"/>
      <c r="J881" s="8"/>
      <c r="K881" s="8"/>
      <c r="L881" s="8"/>
      <c r="M881" s="8"/>
      <c r="N881" s="8"/>
      <c r="O881" s="14">
        <f>COUNTIF(Tableau517[[#This Row],[Lundi]:[Dimanche]],"&gt;0")</f>
        <v>0</v>
      </c>
      <c r="P881" s="14">
        <f>SUM(Tableau517[[#This Row],[Lundi]:[Dimanche]])</f>
        <v>0</v>
      </c>
      <c r="Q881" s="14">
        <f>COUNTIF(Tableau517[[#This Row],[Lundi]:[Dimanche]],"&gt;=100")*1000</f>
        <v>0</v>
      </c>
      <c r="R881" s="14">
        <f t="shared" si="26"/>
        <v>0</v>
      </c>
      <c r="S881" s="14">
        <f t="shared" si="27"/>
        <v>0</v>
      </c>
      <c r="T881" s="15" t="str">
        <f>IF(Tableau517[[#This Row],[Matricule]]&gt;1,IF(COUNTIF(Tableau517[DateMatricule],Tableau517[[#This Row],[DateMatricule]])&gt;1,"Doublon",""),"")</f>
        <v/>
      </c>
    </row>
    <row r="882" spans="1:20" x14ac:dyDescent="0.25">
      <c r="A882" s="11" t="str">
        <f>IF(Tableau517[[#This Row],[Semaine]]="","",VLOOKUP(Tableau517[[#This Row],[Semaine]],Listes!$A:$B,2,FALSE))</f>
        <v/>
      </c>
      <c r="B882" s="11" t="str">
        <f>IF(ISBLANK(Tableau517[[#This Row],[Matricule]]),"",VLOOKUP(Tableau517[[#This Row],[Matricule]],#REF!,2,FALSE))</f>
        <v/>
      </c>
      <c r="C882" s="11" t="str">
        <f>IF(ISBLANK(Tableau517[[#This Row],[Matricule]]),"",VLOOKUP(Tableau517[[#This Row],[Matricule]],#REF!,3,FALSE))</f>
        <v/>
      </c>
      <c r="D882" s="11" t="str">
        <f>CONCATENATE(Tableau517[[#This Row],[Semaine]],Tableau517[[#This Row],[Matricule]])</f>
        <v/>
      </c>
      <c r="H882" s="8"/>
      <c r="I882" s="8"/>
      <c r="J882" s="8"/>
      <c r="K882" s="8"/>
      <c r="L882" s="8"/>
      <c r="M882" s="8"/>
      <c r="N882" s="8"/>
      <c r="O882" s="14">
        <f>COUNTIF(Tableau517[[#This Row],[Lundi]:[Dimanche]],"&gt;0")</f>
        <v>0</v>
      </c>
      <c r="P882" s="14">
        <f>SUM(Tableau517[[#This Row],[Lundi]:[Dimanche]])</f>
        <v>0</v>
      </c>
      <c r="Q882" s="14">
        <f>COUNTIF(Tableau517[[#This Row],[Lundi]:[Dimanche]],"&gt;=100")*1000</f>
        <v>0</v>
      </c>
      <c r="R882" s="14">
        <f t="shared" si="26"/>
        <v>0</v>
      </c>
      <c r="S882" s="14">
        <f t="shared" si="27"/>
        <v>0</v>
      </c>
      <c r="T882" s="15" t="str">
        <f>IF(Tableau517[[#This Row],[Matricule]]&gt;1,IF(COUNTIF(Tableau517[DateMatricule],Tableau517[[#This Row],[DateMatricule]])&gt;1,"Doublon",""),"")</f>
        <v/>
      </c>
    </row>
    <row r="883" spans="1:20" x14ac:dyDescent="0.25">
      <c r="A883" s="11" t="str">
        <f>IF(Tableau517[[#This Row],[Semaine]]="","",VLOOKUP(Tableau517[[#This Row],[Semaine]],Listes!$A:$B,2,FALSE))</f>
        <v/>
      </c>
      <c r="B883" s="11" t="str">
        <f>IF(ISBLANK(Tableau517[[#This Row],[Matricule]]),"",VLOOKUP(Tableau517[[#This Row],[Matricule]],#REF!,2,FALSE))</f>
        <v/>
      </c>
      <c r="C883" s="11" t="str">
        <f>IF(ISBLANK(Tableau517[[#This Row],[Matricule]]),"",VLOOKUP(Tableau517[[#This Row],[Matricule]],#REF!,3,FALSE))</f>
        <v/>
      </c>
      <c r="D883" s="11" t="str">
        <f>CONCATENATE(Tableau517[[#This Row],[Semaine]],Tableau517[[#This Row],[Matricule]])</f>
        <v/>
      </c>
      <c r="H883" s="8"/>
      <c r="I883" s="8"/>
      <c r="J883" s="8"/>
      <c r="K883" s="8"/>
      <c r="L883" s="8"/>
      <c r="M883" s="8"/>
      <c r="N883" s="8"/>
      <c r="O883" s="14">
        <f>COUNTIF(Tableau517[[#This Row],[Lundi]:[Dimanche]],"&gt;0")</f>
        <v>0</v>
      </c>
      <c r="P883" s="14">
        <f>SUM(Tableau517[[#This Row],[Lundi]:[Dimanche]])</f>
        <v>0</v>
      </c>
      <c r="Q883" s="14">
        <f>COUNTIF(Tableau517[[#This Row],[Lundi]:[Dimanche]],"&gt;=100")*1000</f>
        <v>0</v>
      </c>
      <c r="R883" s="14">
        <f t="shared" si="26"/>
        <v>0</v>
      </c>
      <c r="S883" s="14">
        <f t="shared" si="27"/>
        <v>0</v>
      </c>
      <c r="T883" s="15" t="str">
        <f>IF(Tableau517[[#This Row],[Matricule]]&gt;1,IF(COUNTIF(Tableau517[DateMatricule],Tableau517[[#This Row],[DateMatricule]])&gt;1,"Doublon",""),"")</f>
        <v/>
      </c>
    </row>
    <row r="884" spans="1:20" x14ac:dyDescent="0.25">
      <c r="A884" s="11" t="str">
        <f>IF(Tableau517[[#This Row],[Semaine]]="","",VLOOKUP(Tableau517[[#This Row],[Semaine]],Listes!$A:$B,2,FALSE))</f>
        <v/>
      </c>
      <c r="B884" s="11" t="str">
        <f>IF(ISBLANK(Tableau517[[#This Row],[Matricule]]),"",VLOOKUP(Tableau517[[#This Row],[Matricule]],#REF!,2,FALSE))</f>
        <v/>
      </c>
      <c r="C884" s="11" t="str">
        <f>IF(ISBLANK(Tableau517[[#This Row],[Matricule]]),"",VLOOKUP(Tableau517[[#This Row],[Matricule]],#REF!,3,FALSE))</f>
        <v/>
      </c>
      <c r="D884" s="11" t="str">
        <f>CONCATENATE(Tableau517[[#This Row],[Semaine]],Tableau517[[#This Row],[Matricule]])</f>
        <v/>
      </c>
      <c r="H884" s="8"/>
      <c r="I884" s="8"/>
      <c r="J884" s="8"/>
      <c r="K884" s="8"/>
      <c r="L884" s="8"/>
      <c r="M884" s="8"/>
      <c r="N884" s="8"/>
      <c r="O884" s="14">
        <f>COUNTIF(Tableau517[[#This Row],[Lundi]:[Dimanche]],"&gt;0")</f>
        <v>0</v>
      </c>
      <c r="P884" s="14">
        <f>SUM(Tableau517[[#This Row],[Lundi]:[Dimanche]])</f>
        <v>0</v>
      </c>
      <c r="Q884" s="14">
        <f>COUNTIF(Tableau517[[#This Row],[Lundi]:[Dimanche]],"&gt;=100")*1000</f>
        <v>0</v>
      </c>
      <c r="R884" s="14">
        <f t="shared" si="26"/>
        <v>0</v>
      </c>
      <c r="S884" s="14">
        <f t="shared" si="27"/>
        <v>0</v>
      </c>
      <c r="T884" s="15" t="str">
        <f>IF(Tableau517[[#This Row],[Matricule]]&gt;1,IF(COUNTIF(Tableau517[DateMatricule],Tableau517[[#This Row],[DateMatricule]])&gt;1,"Doublon",""),"")</f>
        <v/>
      </c>
    </row>
    <row r="885" spans="1:20" x14ac:dyDescent="0.25">
      <c r="A885" s="11" t="str">
        <f>IF(Tableau517[[#This Row],[Semaine]]="","",VLOOKUP(Tableau517[[#This Row],[Semaine]],Listes!$A:$B,2,FALSE))</f>
        <v/>
      </c>
      <c r="B885" s="11" t="str">
        <f>IF(ISBLANK(Tableau517[[#This Row],[Matricule]]),"",VLOOKUP(Tableau517[[#This Row],[Matricule]],#REF!,2,FALSE))</f>
        <v/>
      </c>
      <c r="C885" s="11" t="str">
        <f>IF(ISBLANK(Tableau517[[#This Row],[Matricule]]),"",VLOOKUP(Tableau517[[#This Row],[Matricule]],#REF!,3,FALSE))</f>
        <v/>
      </c>
      <c r="D885" s="11" t="str">
        <f>CONCATENATE(Tableau517[[#This Row],[Semaine]],Tableau517[[#This Row],[Matricule]])</f>
        <v/>
      </c>
      <c r="H885" s="8"/>
      <c r="I885" s="8"/>
      <c r="J885" s="8"/>
      <c r="K885" s="8"/>
      <c r="L885" s="8"/>
      <c r="M885" s="8"/>
      <c r="N885" s="8"/>
      <c r="O885" s="14">
        <f>COUNTIF(Tableau517[[#This Row],[Lundi]:[Dimanche]],"&gt;0")</f>
        <v>0</v>
      </c>
      <c r="P885" s="14">
        <f>SUM(Tableau517[[#This Row],[Lundi]:[Dimanche]])</f>
        <v>0</v>
      </c>
      <c r="Q885" s="14">
        <f>COUNTIF(Tableau517[[#This Row],[Lundi]:[Dimanche]],"&gt;=100")*1000</f>
        <v>0</v>
      </c>
      <c r="R885" s="14">
        <f t="shared" si="26"/>
        <v>0</v>
      </c>
      <c r="S885" s="14">
        <f t="shared" si="27"/>
        <v>0</v>
      </c>
      <c r="T885" s="15" t="str">
        <f>IF(Tableau517[[#This Row],[Matricule]]&gt;1,IF(COUNTIF(Tableau517[DateMatricule],Tableau517[[#This Row],[DateMatricule]])&gt;1,"Doublon",""),"")</f>
        <v/>
      </c>
    </row>
    <row r="886" spans="1:20" x14ac:dyDescent="0.25">
      <c r="A886" s="11" t="str">
        <f>IF(Tableau517[[#This Row],[Semaine]]="","",VLOOKUP(Tableau517[[#This Row],[Semaine]],Listes!$A:$B,2,FALSE))</f>
        <v/>
      </c>
      <c r="B886" s="11" t="str">
        <f>IF(ISBLANK(Tableau517[[#This Row],[Matricule]]),"",VLOOKUP(Tableau517[[#This Row],[Matricule]],#REF!,2,FALSE))</f>
        <v/>
      </c>
      <c r="C886" s="11" t="str">
        <f>IF(ISBLANK(Tableau517[[#This Row],[Matricule]]),"",VLOOKUP(Tableau517[[#This Row],[Matricule]],#REF!,3,FALSE))</f>
        <v/>
      </c>
      <c r="D886" s="11" t="str">
        <f>CONCATENATE(Tableau517[[#This Row],[Semaine]],Tableau517[[#This Row],[Matricule]])</f>
        <v/>
      </c>
      <c r="H886" s="8"/>
      <c r="I886" s="8"/>
      <c r="J886" s="8"/>
      <c r="K886" s="8"/>
      <c r="L886" s="8"/>
      <c r="M886" s="8"/>
      <c r="N886" s="8"/>
      <c r="O886" s="14">
        <f>COUNTIF(Tableau517[[#This Row],[Lundi]:[Dimanche]],"&gt;0")</f>
        <v>0</v>
      </c>
      <c r="P886" s="14">
        <f>SUM(Tableau517[[#This Row],[Lundi]:[Dimanche]])</f>
        <v>0</v>
      </c>
      <c r="Q886" s="14">
        <f>COUNTIF(Tableau517[[#This Row],[Lundi]:[Dimanche]],"&gt;=100")*1000</f>
        <v>0</v>
      </c>
      <c r="R886" s="14">
        <f t="shared" si="26"/>
        <v>0</v>
      </c>
      <c r="S886" s="14">
        <f t="shared" si="27"/>
        <v>0</v>
      </c>
      <c r="T886" s="15" t="str">
        <f>IF(Tableau517[[#This Row],[Matricule]]&gt;1,IF(COUNTIF(Tableau517[DateMatricule],Tableau517[[#This Row],[DateMatricule]])&gt;1,"Doublon",""),"")</f>
        <v/>
      </c>
    </row>
    <row r="887" spans="1:20" x14ac:dyDescent="0.25">
      <c r="A887" s="11" t="str">
        <f>IF(Tableau517[[#This Row],[Semaine]]="","",VLOOKUP(Tableau517[[#This Row],[Semaine]],Listes!$A:$B,2,FALSE))</f>
        <v/>
      </c>
      <c r="B887" s="11" t="str">
        <f>IF(ISBLANK(Tableau517[[#This Row],[Matricule]]),"",VLOOKUP(Tableau517[[#This Row],[Matricule]],#REF!,2,FALSE))</f>
        <v/>
      </c>
      <c r="C887" s="11" t="str">
        <f>IF(ISBLANK(Tableau517[[#This Row],[Matricule]]),"",VLOOKUP(Tableau517[[#This Row],[Matricule]],#REF!,3,FALSE))</f>
        <v/>
      </c>
      <c r="D887" s="11" t="str">
        <f>CONCATENATE(Tableau517[[#This Row],[Semaine]],Tableau517[[#This Row],[Matricule]])</f>
        <v/>
      </c>
      <c r="H887" s="8"/>
      <c r="I887" s="8"/>
      <c r="J887" s="8"/>
      <c r="K887" s="8"/>
      <c r="L887" s="8"/>
      <c r="M887" s="8"/>
      <c r="N887" s="8"/>
      <c r="O887" s="14">
        <f>COUNTIF(Tableau517[[#This Row],[Lundi]:[Dimanche]],"&gt;0")</f>
        <v>0</v>
      </c>
      <c r="P887" s="14">
        <f>SUM(Tableau517[[#This Row],[Lundi]:[Dimanche]])</f>
        <v>0</v>
      </c>
      <c r="Q887" s="14">
        <f>COUNTIF(Tableau517[[#This Row],[Lundi]:[Dimanche]],"&gt;=100")*1000</f>
        <v>0</v>
      </c>
      <c r="R887" s="14">
        <f t="shared" si="26"/>
        <v>0</v>
      </c>
      <c r="S887" s="14">
        <f t="shared" si="27"/>
        <v>0</v>
      </c>
      <c r="T887" s="15" t="str">
        <f>IF(Tableau517[[#This Row],[Matricule]]&gt;1,IF(COUNTIF(Tableau517[DateMatricule],Tableau517[[#This Row],[DateMatricule]])&gt;1,"Doublon",""),"")</f>
        <v/>
      </c>
    </row>
    <row r="888" spans="1:20" x14ac:dyDescent="0.25">
      <c r="A888" s="11" t="str">
        <f>IF(Tableau517[[#This Row],[Semaine]]="","",VLOOKUP(Tableau517[[#This Row],[Semaine]],Listes!$A:$B,2,FALSE))</f>
        <v/>
      </c>
      <c r="B888" s="11" t="str">
        <f>IF(ISBLANK(Tableau517[[#This Row],[Matricule]]),"",VLOOKUP(Tableau517[[#This Row],[Matricule]],#REF!,2,FALSE))</f>
        <v/>
      </c>
      <c r="C888" s="11" t="str">
        <f>IF(ISBLANK(Tableau517[[#This Row],[Matricule]]),"",VLOOKUP(Tableau517[[#This Row],[Matricule]],#REF!,3,FALSE))</f>
        <v/>
      </c>
      <c r="D888" s="11" t="str">
        <f>CONCATENATE(Tableau517[[#This Row],[Semaine]],Tableau517[[#This Row],[Matricule]])</f>
        <v/>
      </c>
      <c r="H888" s="8"/>
      <c r="I888" s="8"/>
      <c r="J888" s="8"/>
      <c r="K888" s="8"/>
      <c r="L888" s="8"/>
      <c r="M888" s="8"/>
      <c r="N888" s="8"/>
      <c r="O888" s="14">
        <f>COUNTIF(Tableau517[[#This Row],[Lundi]:[Dimanche]],"&gt;0")</f>
        <v>0</v>
      </c>
      <c r="P888" s="14">
        <f>SUM(Tableau517[[#This Row],[Lundi]:[Dimanche]])</f>
        <v>0</v>
      </c>
      <c r="Q888" s="14">
        <f>COUNTIF(Tableau517[[#This Row],[Lundi]:[Dimanche]],"&gt;=100")*1000</f>
        <v>0</v>
      </c>
      <c r="R888" s="14">
        <f t="shared" si="26"/>
        <v>0</v>
      </c>
      <c r="S888" s="14">
        <f t="shared" si="27"/>
        <v>0</v>
      </c>
      <c r="T888" s="15" t="str">
        <f>IF(Tableau517[[#This Row],[Matricule]]&gt;1,IF(COUNTIF(Tableau517[DateMatricule],Tableau517[[#This Row],[DateMatricule]])&gt;1,"Doublon",""),"")</f>
        <v/>
      </c>
    </row>
    <row r="889" spans="1:20" x14ac:dyDescent="0.25">
      <c r="A889" s="11" t="str">
        <f>IF(Tableau517[[#This Row],[Semaine]]="","",VLOOKUP(Tableau517[[#This Row],[Semaine]],Listes!$A:$B,2,FALSE))</f>
        <v/>
      </c>
      <c r="B889" s="11" t="str">
        <f>IF(ISBLANK(Tableau517[[#This Row],[Matricule]]),"",VLOOKUP(Tableau517[[#This Row],[Matricule]],#REF!,2,FALSE))</f>
        <v/>
      </c>
      <c r="C889" s="11" t="str">
        <f>IF(ISBLANK(Tableau517[[#This Row],[Matricule]]),"",VLOOKUP(Tableau517[[#This Row],[Matricule]],#REF!,3,FALSE))</f>
        <v/>
      </c>
      <c r="D889" s="11" t="str">
        <f>CONCATENATE(Tableau517[[#This Row],[Semaine]],Tableau517[[#This Row],[Matricule]])</f>
        <v/>
      </c>
      <c r="H889" s="8"/>
      <c r="I889" s="8"/>
      <c r="J889" s="8"/>
      <c r="K889" s="8"/>
      <c r="L889" s="8"/>
      <c r="M889" s="8"/>
      <c r="N889" s="8"/>
      <c r="O889" s="14">
        <f>COUNTIF(Tableau517[[#This Row],[Lundi]:[Dimanche]],"&gt;0")</f>
        <v>0</v>
      </c>
      <c r="P889" s="14">
        <f>SUM(Tableau517[[#This Row],[Lundi]:[Dimanche]])</f>
        <v>0</v>
      </c>
      <c r="Q889" s="14">
        <f>COUNTIF(Tableau517[[#This Row],[Lundi]:[Dimanche]],"&gt;=100")*1000</f>
        <v>0</v>
      </c>
      <c r="R889" s="14">
        <f t="shared" si="26"/>
        <v>0</v>
      </c>
      <c r="S889" s="14">
        <f t="shared" si="27"/>
        <v>0</v>
      </c>
      <c r="T889" s="15" t="str">
        <f>IF(Tableau517[[#This Row],[Matricule]]&gt;1,IF(COUNTIF(Tableau517[DateMatricule],Tableau517[[#This Row],[DateMatricule]])&gt;1,"Doublon",""),"")</f>
        <v/>
      </c>
    </row>
    <row r="890" spans="1:20" x14ac:dyDescent="0.25">
      <c r="A890" s="11" t="str">
        <f>IF(Tableau517[[#This Row],[Semaine]]="","",VLOOKUP(Tableau517[[#This Row],[Semaine]],Listes!$A:$B,2,FALSE))</f>
        <v/>
      </c>
      <c r="B890" s="11" t="str">
        <f>IF(ISBLANK(Tableau517[[#This Row],[Matricule]]),"",VLOOKUP(Tableau517[[#This Row],[Matricule]],#REF!,2,FALSE))</f>
        <v/>
      </c>
      <c r="C890" s="11" t="str">
        <f>IF(ISBLANK(Tableau517[[#This Row],[Matricule]]),"",VLOOKUP(Tableau517[[#This Row],[Matricule]],#REF!,3,FALSE))</f>
        <v/>
      </c>
      <c r="D890" s="11" t="str">
        <f>CONCATENATE(Tableau517[[#This Row],[Semaine]],Tableau517[[#This Row],[Matricule]])</f>
        <v/>
      </c>
      <c r="H890" s="8"/>
      <c r="I890" s="8"/>
      <c r="J890" s="8"/>
      <c r="K890" s="8"/>
      <c r="L890" s="8"/>
      <c r="M890" s="8"/>
      <c r="N890" s="8"/>
      <c r="O890" s="14">
        <f>COUNTIF(Tableau517[[#This Row],[Lundi]:[Dimanche]],"&gt;0")</f>
        <v>0</v>
      </c>
      <c r="P890" s="14">
        <f>SUM(Tableau517[[#This Row],[Lundi]:[Dimanche]])</f>
        <v>0</v>
      </c>
      <c r="Q890" s="14">
        <f>COUNTIF(Tableau517[[#This Row],[Lundi]:[Dimanche]],"&gt;=100")*1000</f>
        <v>0</v>
      </c>
      <c r="R890" s="14">
        <f t="shared" si="26"/>
        <v>0</v>
      </c>
      <c r="S890" s="14">
        <f t="shared" si="27"/>
        <v>0</v>
      </c>
      <c r="T890" s="15" t="str">
        <f>IF(Tableau517[[#This Row],[Matricule]]&gt;1,IF(COUNTIF(Tableau517[DateMatricule],Tableau517[[#This Row],[DateMatricule]])&gt;1,"Doublon",""),"")</f>
        <v/>
      </c>
    </row>
    <row r="891" spans="1:20" x14ac:dyDescent="0.25">
      <c r="A891" s="11" t="str">
        <f>IF(Tableau517[[#This Row],[Semaine]]="","",VLOOKUP(Tableau517[[#This Row],[Semaine]],Listes!$A:$B,2,FALSE))</f>
        <v/>
      </c>
      <c r="B891" s="11" t="str">
        <f>IF(ISBLANK(Tableau517[[#This Row],[Matricule]]),"",VLOOKUP(Tableau517[[#This Row],[Matricule]],#REF!,2,FALSE))</f>
        <v/>
      </c>
      <c r="C891" s="11" t="str">
        <f>IF(ISBLANK(Tableau517[[#This Row],[Matricule]]),"",VLOOKUP(Tableau517[[#This Row],[Matricule]],#REF!,3,FALSE))</f>
        <v/>
      </c>
      <c r="D891" s="11" t="str">
        <f>CONCATENATE(Tableau517[[#This Row],[Semaine]],Tableau517[[#This Row],[Matricule]])</f>
        <v/>
      </c>
      <c r="H891" s="8"/>
      <c r="I891" s="8"/>
      <c r="J891" s="8"/>
      <c r="K891" s="8"/>
      <c r="L891" s="8"/>
      <c r="M891" s="8"/>
      <c r="N891" s="8"/>
      <c r="O891" s="14">
        <f>COUNTIF(Tableau517[[#This Row],[Lundi]:[Dimanche]],"&gt;0")</f>
        <v>0</v>
      </c>
      <c r="P891" s="14">
        <f>SUM(Tableau517[[#This Row],[Lundi]:[Dimanche]])</f>
        <v>0</v>
      </c>
      <c r="Q891" s="14">
        <f>COUNTIF(Tableau517[[#This Row],[Lundi]:[Dimanche]],"&gt;=100")*1000</f>
        <v>0</v>
      </c>
      <c r="R891" s="14">
        <f t="shared" si="26"/>
        <v>0</v>
      </c>
      <c r="S891" s="14">
        <f t="shared" si="27"/>
        <v>0</v>
      </c>
      <c r="T891" s="15" t="str">
        <f>IF(Tableau517[[#This Row],[Matricule]]&gt;1,IF(COUNTIF(Tableau517[DateMatricule],Tableau517[[#This Row],[DateMatricule]])&gt;1,"Doublon",""),"")</f>
        <v/>
      </c>
    </row>
    <row r="892" spans="1:20" x14ac:dyDescent="0.25">
      <c r="A892" s="11" t="str">
        <f>IF(Tableau517[[#This Row],[Semaine]]="","",VLOOKUP(Tableau517[[#This Row],[Semaine]],Listes!$A:$B,2,FALSE))</f>
        <v/>
      </c>
      <c r="B892" s="11" t="str">
        <f>IF(ISBLANK(Tableau517[[#This Row],[Matricule]]),"",VLOOKUP(Tableau517[[#This Row],[Matricule]],#REF!,2,FALSE))</f>
        <v/>
      </c>
      <c r="C892" s="11" t="str">
        <f>IF(ISBLANK(Tableau517[[#This Row],[Matricule]]),"",VLOOKUP(Tableau517[[#This Row],[Matricule]],#REF!,3,FALSE))</f>
        <v/>
      </c>
      <c r="D892" s="11" t="str">
        <f>CONCATENATE(Tableau517[[#This Row],[Semaine]],Tableau517[[#This Row],[Matricule]])</f>
        <v/>
      </c>
      <c r="H892" s="8"/>
      <c r="I892" s="8"/>
      <c r="J892" s="8"/>
      <c r="K892" s="8"/>
      <c r="L892" s="8"/>
      <c r="M892" s="8"/>
      <c r="N892" s="8"/>
      <c r="O892" s="14">
        <f>COUNTIF(Tableau517[[#This Row],[Lundi]:[Dimanche]],"&gt;0")</f>
        <v>0</v>
      </c>
      <c r="P892" s="14">
        <f>SUM(Tableau517[[#This Row],[Lundi]:[Dimanche]])</f>
        <v>0</v>
      </c>
      <c r="Q892" s="14">
        <f>COUNTIF(Tableau517[[#This Row],[Lundi]:[Dimanche]],"&gt;=100")*1000</f>
        <v>0</v>
      </c>
      <c r="R892" s="14">
        <f t="shared" si="26"/>
        <v>0</v>
      </c>
      <c r="S892" s="14">
        <f t="shared" si="27"/>
        <v>0</v>
      </c>
      <c r="T892" s="15" t="str">
        <f>IF(Tableau517[[#This Row],[Matricule]]&gt;1,IF(COUNTIF(Tableau517[DateMatricule],Tableau517[[#This Row],[DateMatricule]])&gt;1,"Doublon",""),"")</f>
        <v/>
      </c>
    </row>
    <row r="893" spans="1:20" x14ac:dyDescent="0.25">
      <c r="A893" s="11" t="str">
        <f>IF(Tableau517[[#This Row],[Semaine]]="","",VLOOKUP(Tableau517[[#This Row],[Semaine]],Listes!$A:$B,2,FALSE))</f>
        <v/>
      </c>
      <c r="B893" s="11" t="str">
        <f>IF(ISBLANK(Tableau517[[#This Row],[Matricule]]),"",VLOOKUP(Tableau517[[#This Row],[Matricule]],#REF!,2,FALSE))</f>
        <v/>
      </c>
      <c r="C893" s="11" t="str">
        <f>IF(ISBLANK(Tableau517[[#This Row],[Matricule]]),"",VLOOKUP(Tableau517[[#This Row],[Matricule]],#REF!,3,FALSE))</f>
        <v/>
      </c>
      <c r="D893" s="11" t="str">
        <f>CONCATENATE(Tableau517[[#This Row],[Semaine]],Tableau517[[#This Row],[Matricule]])</f>
        <v/>
      </c>
      <c r="H893" s="8"/>
      <c r="I893" s="8"/>
      <c r="J893" s="8"/>
      <c r="K893" s="8"/>
      <c r="L893" s="8"/>
      <c r="M893" s="8"/>
      <c r="N893" s="8"/>
      <c r="O893" s="14">
        <f>COUNTIF(Tableau517[[#This Row],[Lundi]:[Dimanche]],"&gt;0")</f>
        <v>0</v>
      </c>
      <c r="P893" s="14">
        <f>SUM(Tableau517[[#This Row],[Lundi]:[Dimanche]])</f>
        <v>0</v>
      </c>
      <c r="Q893" s="14">
        <f>COUNTIF(Tableau517[[#This Row],[Lundi]:[Dimanche]],"&gt;=100")*1000</f>
        <v>0</v>
      </c>
      <c r="R893" s="14">
        <f t="shared" si="26"/>
        <v>0</v>
      </c>
      <c r="S893" s="14">
        <f t="shared" si="27"/>
        <v>0</v>
      </c>
      <c r="T893" s="15" t="str">
        <f>IF(Tableau517[[#This Row],[Matricule]]&gt;1,IF(COUNTIF(Tableau517[DateMatricule],Tableau517[[#This Row],[DateMatricule]])&gt;1,"Doublon",""),"")</f>
        <v/>
      </c>
    </row>
    <row r="894" spans="1:20" x14ac:dyDescent="0.25">
      <c r="A894" s="11" t="str">
        <f>IF(Tableau517[[#This Row],[Semaine]]="","",VLOOKUP(Tableau517[[#This Row],[Semaine]],Listes!$A:$B,2,FALSE))</f>
        <v/>
      </c>
      <c r="B894" s="11" t="str">
        <f>IF(ISBLANK(Tableau517[[#This Row],[Matricule]]),"",VLOOKUP(Tableau517[[#This Row],[Matricule]],#REF!,2,FALSE))</f>
        <v/>
      </c>
      <c r="C894" s="11" t="str">
        <f>IF(ISBLANK(Tableau517[[#This Row],[Matricule]]),"",VLOOKUP(Tableau517[[#This Row],[Matricule]],#REF!,3,FALSE))</f>
        <v/>
      </c>
      <c r="D894" s="11" t="str">
        <f>CONCATENATE(Tableau517[[#This Row],[Semaine]],Tableau517[[#This Row],[Matricule]])</f>
        <v/>
      </c>
      <c r="H894" s="8"/>
      <c r="I894" s="8"/>
      <c r="J894" s="8"/>
      <c r="K894" s="8"/>
      <c r="L894" s="8"/>
      <c r="M894" s="8"/>
      <c r="N894" s="8"/>
      <c r="O894" s="14">
        <f>COUNTIF(Tableau517[[#This Row],[Lundi]:[Dimanche]],"&gt;0")</f>
        <v>0</v>
      </c>
      <c r="P894" s="14">
        <f>SUM(Tableau517[[#This Row],[Lundi]:[Dimanche]])</f>
        <v>0</v>
      </c>
      <c r="Q894" s="14">
        <f>COUNTIF(Tableau517[[#This Row],[Lundi]:[Dimanche]],"&gt;=100")*1000</f>
        <v>0</v>
      </c>
      <c r="R894" s="14">
        <f t="shared" si="26"/>
        <v>0</v>
      </c>
      <c r="S894" s="14">
        <f t="shared" si="27"/>
        <v>0</v>
      </c>
      <c r="T894" s="15" t="str">
        <f>IF(Tableau517[[#This Row],[Matricule]]&gt;1,IF(COUNTIF(Tableau517[DateMatricule],Tableau517[[#This Row],[DateMatricule]])&gt;1,"Doublon",""),"")</f>
        <v/>
      </c>
    </row>
    <row r="895" spans="1:20" x14ac:dyDescent="0.25">
      <c r="A895" s="11" t="str">
        <f>IF(Tableau517[[#This Row],[Semaine]]="","",VLOOKUP(Tableau517[[#This Row],[Semaine]],Listes!$A:$B,2,FALSE))</f>
        <v/>
      </c>
      <c r="B895" s="11" t="str">
        <f>IF(ISBLANK(Tableau517[[#This Row],[Matricule]]),"",VLOOKUP(Tableau517[[#This Row],[Matricule]],#REF!,2,FALSE))</f>
        <v/>
      </c>
      <c r="C895" s="11" t="str">
        <f>IF(ISBLANK(Tableau517[[#This Row],[Matricule]]),"",VLOOKUP(Tableau517[[#This Row],[Matricule]],#REF!,3,FALSE))</f>
        <v/>
      </c>
      <c r="D895" s="11" t="str">
        <f>CONCATENATE(Tableau517[[#This Row],[Semaine]],Tableau517[[#This Row],[Matricule]])</f>
        <v/>
      </c>
      <c r="H895" s="8"/>
      <c r="I895" s="8"/>
      <c r="J895" s="8"/>
      <c r="K895" s="8"/>
      <c r="L895" s="8"/>
      <c r="M895" s="8"/>
      <c r="N895" s="8"/>
      <c r="O895" s="14">
        <f>COUNTIF(Tableau517[[#This Row],[Lundi]:[Dimanche]],"&gt;0")</f>
        <v>0</v>
      </c>
      <c r="P895" s="14">
        <f>SUM(Tableau517[[#This Row],[Lundi]:[Dimanche]])</f>
        <v>0</v>
      </c>
      <c r="Q895" s="14">
        <f>COUNTIF(Tableau517[[#This Row],[Lundi]:[Dimanche]],"&gt;=100")*1000</f>
        <v>0</v>
      </c>
      <c r="R895" s="14">
        <f t="shared" si="26"/>
        <v>0</v>
      </c>
      <c r="S895" s="14">
        <f t="shared" si="27"/>
        <v>0</v>
      </c>
      <c r="T895" s="15" t="str">
        <f>IF(Tableau517[[#This Row],[Matricule]]&gt;1,IF(COUNTIF(Tableau517[DateMatricule],Tableau517[[#This Row],[DateMatricule]])&gt;1,"Doublon",""),"")</f>
        <v/>
      </c>
    </row>
    <row r="896" spans="1:20" x14ac:dyDescent="0.25">
      <c r="A896" s="11" t="str">
        <f>IF(Tableau517[[#This Row],[Semaine]]="","",VLOOKUP(Tableau517[[#This Row],[Semaine]],Listes!$A:$B,2,FALSE))</f>
        <v/>
      </c>
      <c r="B896" s="11" t="str">
        <f>IF(ISBLANK(Tableau517[[#This Row],[Matricule]]),"",VLOOKUP(Tableau517[[#This Row],[Matricule]],#REF!,2,FALSE))</f>
        <v/>
      </c>
      <c r="C896" s="11" t="str">
        <f>IF(ISBLANK(Tableau517[[#This Row],[Matricule]]),"",VLOOKUP(Tableau517[[#This Row],[Matricule]],#REF!,3,FALSE))</f>
        <v/>
      </c>
      <c r="D896" s="11" t="str">
        <f>CONCATENATE(Tableau517[[#This Row],[Semaine]],Tableau517[[#This Row],[Matricule]])</f>
        <v/>
      </c>
      <c r="H896" s="8"/>
      <c r="I896" s="8"/>
      <c r="J896" s="8"/>
      <c r="K896" s="8"/>
      <c r="L896" s="8"/>
      <c r="M896" s="8"/>
      <c r="N896" s="8"/>
      <c r="O896" s="14">
        <f>COUNTIF(Tableau517[[#This Row],[Lundi]:[Dimanche]],"&gt;0")</f>
        <v>0</v>
      </c>
      <c r="P896" s="14">
        <f>SUM(Tableau517[[#This Row],[Lundi]:[Dimanche]])</f>
        <v>0</v>
      </c>
      <c r="Q896" s="14">
        <f>COUNTIF(Tableau517[[#This Row],[Lundi]:[Dimanche]],"&gt;=100")*1000</f>
        <v>0</v>
      </c>
      <c r="R896" s="14">
        <f t="shared" si="26"/>
        <v>0</v>
      </c>
      <c r="S896" s="14">
        <f t="shared" si="27"/>
        <v>0</v>
      </c>
      <c r="T896" s="15" t="str">
        <f>IF(Tableau517[[#This Row],[Matricule]]&gt;1,IF(COUNTIF(Tableau517[DateMatricule],Tableau517[[#This Row],[DateMatricule]])&gt;1,"Doublon",""),"")</f>
        <v/>
      </c>
    </row>
    <row r="897" spans="1:20" x14ac:dyDescent="0.25">
      <c r="A897" s="11" t="str">
        <f>IF(Tableau517[[#This Row],[Semaine]]="","",VLOOKUP(Tableau517[[#This Row],[Semaine]],Listes!$A:$B,2,FALSE))</f>
        <v/>
      </c>
      <c r="B897" s="11" t="str">
        <f>IF(ISBLANK(Tableau517[[#This Row],[Matricule]]),"",VLOOKUP(Tableau517[[#This Row],[Matricule]],#REF!,2,FALSE))</f>
        <v/>
      </c>
      <c r="C897" s="11" t="str">
        <f>IF(ISBLANK(Tableau517[[#This Row],[Matricule]]),"",VLOOKUP(Tableau517[[#This Row],[Matricule]],#REF!,3,FALSE))</f>
        <v/>
      </c>
      <c r="D897" s="11" t="str">
        <f>CONCATENATE(Tableau517[[#This Row],[Semaine]],Tableau517[[#This Row],[Matricule]])</f>
        <v/>
      </c>
      <c r="H897" s="8"/>
      <c r="I897" s="8"/>
      <c r="J897" s="8"/>
      <c r="K897" s="8"/>
      <c r="L897" s="8"/>
      <c r="M897" s="8"/>
      <c r="N897" s="8"/>
      <c r="O897" s="14">
        <f>COUNTIF(Tableau517[[#This Row],[Lundi]:[Dimanche]],"&gt;0")</f>
        <v>0</v>
      </c>
      <c r="P897" s="14">
        <f>SUM(Tableau517[[#This Row],[Lundi]:[Dimanche]])</f>
        <v>0</v>
      </c>
      <c r="Q897" s="14">
        <f>COUNTIF(Tableau517[[#This Row],[Lundi]:[Dimanche]],"&gt;=100")*1000</f>
        <v>0</v>
      </c>
      <c r="R897" s="14">
        <f t="shared" si="26"/>
        <v>0</v>
      </c>
      <c r="S897" s="14">
        <f t="shared" si="27"/>
        <v>0</v>
      </c>
      <c r="T897" s="15" t="str">
        <f>IF(Tableau517[[#This Row],[Matricule]]&gt;1,IF(COUNTIF(Tableau517[DateMatricule],Tableau517[[#This Row],[DateMatricule]])&gt;1,"Doublon",""),"")</f>
        <v/>
      </c>
    </row>
    <row r="898" spans="1:20" x14ac:dyDescent="0.25">
      <c r="A898" s="11" t="str">
        <f>IF(Tableau517[[#This Row],[Semaine]]="","",VLOOKUP(Tableau517[[#This Row],[Semaine]],Listes!$A:$B,2,FALSE))</f>
        <v/>
      </c>
      <c r="B898" s="11" t="str">
        <f>IF(ISBLANK(Tableau517[[#This Row],[Matricule]]),"",VLOOKUP(Tableau517[[#This Row],[Matricule]],#REF!,2,FALSE))</f>
        <v/>
      </c>
      <c r="C898" s="11" t="str">
        <f>IF(ISBLANK(Tableau517[[#This Row],[Matricule]]),"",VLOOKUP(Tableau517[[#This Row],[Matricule]],#REF!,3,FALSE))</f>
        <v/>
      </c>
      <c r="D898" s="11" t="str">
        <f>CONCATENATE(Tableau517[[#This Row],[Semaine]],Tableau517[[#This Row],[Matricule]])</f>
        <v/>
      </c>
      <c r="H898" s="8"/>
      <c r="I898" s="8"/>
      <c r="J898" s="8"/>
      <c r="K898" s="8"/>
      <c r="L898" s="8"/>
      <c r="M898" s="8"/>
      <c r="N898" s="8"/>
      <c r="O898" s="14">
        <f>COUNTIF(Tableau517[[#This Row],[Lundi]:[Dimanche]],"&gt;0")</f>
        <v>0</v>
      </c>
      <c r="P898" s="14">
        <f>SUM(Tableau517[[#This Row],[Lundi]:[Dimanche]])</f>
        <v>0</v>
      </c>
      <c r="Q898" s="14">
        <f>COUNTIF(Tableau517[[#This Row],[Lundi]:[Dimanche]],"&gt;=100")*1000</f>
        <v>0</v>
      </c>
      <c r="R898" s="14">
        <f t="shared" si="26"/>
        <v>0</v>
      </c>
      <c r="S898" s="14">
        <f t="shared" si="27"/>
        <v>0</v>
      </c>
      <c r="T898" s="15" t="str">
        <f>IF(Tableau517[[#This Row],[Matricule]]&gt;1,IF(COUNTIF(Tableau517[DateMatricule],Tableau517[[#This Row],[DateMatricule]])&gt;1,"Doublon",""),"")</f>
        <v/>
      </c>
    </row>
    <row r="899" spans="1:20" x14ac:dyDescent="0.25">
      <c r="A899" s="11" t="str">
        <f>IF(Tableau517[[#This Row],[Semaine]]="","",VLOOKUP(Tableau517[[#This Row],[Semaine]],Listes!$A:$B,2,FALSE))</f>
        <v/>
      </c>
      <c r="B899" s="11" t="str">
        <f>IF(ISBLANK(Tableau517[[#This Row],[Matricule]]),"",VLOOKUP(Tableau517[[#This Row],[Matricule]],#REF!,2,FALSE))</f>
        <v/>
      </c>
      <c r="C899" s="11" t="str">
        <f>IF(ISBLANK(Tableau517[[#This Row],[Matricule]]),"",VLOOKUP(Tableau517[[#This Row],[Matricule]],#REF!,3,FALSE))</f>
        <v/>
      </c>
      <c r="D899" s="11" t="str">
        <f>CONCATENATE(Tableau517[[#This Row],[Semaine]],Tableau517[[#This Row],[Matricule]])</f>
        <v/>
      </c>
      <c r="H899" s="8"/>
      <c r="I899" s="8"/>
      <c r="J899" s="8"/>
      <c r="K899" s="8"/>
      <c r="L899" s="8"/>
      <c r="M899" s="8"/>
      <c r="N899" s="8"/>
      <c r="O899" s="14">
        <f>COUNTIF(Tableau517[[#This Row],[Lundi]:[Dimanche]],"&gt;0")</f>
        <v>0</v>
      </c>
      <c r="P899" s="14">
        <f>SUM(Tableau517[[#This Row],[Lundi]:[Dimanche]])</f>
        <v>0</v>
      </c>
      <c r="Q899" s="14">
        <f>COUNTIF(Tableau517[[#This Row],[Lundi]:[Dimanche]],"&gt;=100")*1000</f>
        <v>0</v>
      </c>
      <c r="R899" s="14">
        <f t="shared" ref="R899:R962" si="28">+IF(P899&gt;600,(P899-600)*40,0)</f>
        <v>0</v>
      </c>
      <c r="S899" s="14">
        <f t="shared" ref="S899:S962" si="29">+Q899+R899</f>
        <v>0</v>
      </c>
      <c r="T899" s="15" t="str">
        <f>IF(Tableau517[[#This Row],[Matricule]]&gt;1,IF(COUNTIF(Tableau517[DateMatricule],Tableau517[[#This Row],[DateMatricule]])&gt;1,"Doublon",""),"")</f>
        <v/>
      </c>
    </row>
    <row r="900" spans="1:20" x14ac:dyDescent="0.25">
      <c r="A900" s="11" t="str">
        <f>IF(Tableau517[[#This Row],[Semaine]]="","",VLOOKUP(Tableau517[[#This Row],[Semaine]],Listes!$A:$B,2,FALSE))</f>
        <v/>
      </c>
      <c r="B900" s="11" t="str">
        <f>IF(ISBLANK(Tableau517[[#This Row],[Matricule]]),"",VLOOKUP(Tableau517[[#This Row],[Matricule]],#REF!,2,FALSE))</f>
        <v/>
      </c>
      <c r="C900" s="11" t="str">
        <f>IF(ISBLANK(Tableau517[[#This Row],[Matricule]]),"",VLOOKUP(Tableau517[[#This Row],[Matricule]],#REF!,3,FALSE))</f>
        <v/>
      </c>
      <c r="D900" s="11" t="str">
        <f>CONCATENATE(Tableau517[[#This Row],[Semaine]],Tableau517[[#This Row],[Matricule]])</f>
        <v/>
      </c>
      <c r="H900" s="8"/>
      <c r="I900" s="8"/>
      <c r="J900" s="8"/>
      <c r="K900" s="8"/>
      <c r="L900" s="8"/>
      <c r="M900" s="8"/>
      <c r="N900" s="8"/>
      <c r="O900" s="14">
        <f>COUNTIF(Tableau517[[#This Row],[Lundi]:[Dimanche]],"&gt;0")</f>
        <v>0</v>
      </c>
      <c r="P900" s="14">
        <f>SUM(Tableau517[[#This Row],[Lundi]:[Dimanche]])</f>
        <v>0</v>
      </c>
      <c r="Q900" s="14">
        <f>COUNTIF(Tableau517[[#This Row],[Lundi]:[Dimanche]],"&gt;=100")*1000</f>
        <v>0</v>
      </c>
      <c r="R900" s="14">
        <f t="shared" si="28"/>
        <v>0</v>
      </c>
      <c r="S900" s="14">
        <f t="shared" si="29"/>
        <v>0</v>
      </c>
      <c r="T900" s="15" t="str">
        <f>IF(Tableau517[[#This Row],[Matricule]]&gt;1,IF(COUNTIF(Tableau517[DateMatricule],Tableau517[[#This Row],[DateMatricule]])&gt;1,"Doublon",""),"")</f>
        <v/>
      </c>
    </row>
    <row r="901" spans="1:20" x14ac:dyDescent="0.25">
      <c r="A901" s="11" t="str">
        <f>IF(Tableau517[[#This Row],[Semaine]]="","",VLOOKUP(Tableau517[[#This Row],[Semaine]],Listes!$A:$B,2,FALSE))</f>
        <v/>
      </c>
      <c r="B901" s="11" t="str">
        <f>IF(ISBLANK(Tableau517[[#This Row],[Matricule]]),"",VLOOKUP(Tableau517[[#This Row],[Matricule]],#REF!,2,FALSE))</f>
        <v/>
      </c>
      <c r="C901" s="11" t="str">
        <f>IF(ISBLANK(Tableau517[[#This Row],[Matricule]]),"",VLOOKUP(Tableau517[[#This Row],[Matricule]],#REF!,3,FALSE))</f>
        <v/>
      </c>
      <c r="D901" s="11" t="str">
        <f>CONCATENATE(Tableau517[[#This Row],[Semaine]],Tableau517[[#This Row],[Matricule]])</f>
        <v/>
      </c>
      <c r="H901" s="8"/>
      <c r="I901" s="8"/>
      <c r="J901" s="8"/>
      <c r="K901" s="8"/>
      <c r="L901" s="8"/>
      <c r="M901" s="8"/>
      <c r="N901" s="8"/>
      <c r="O901" s="14">
        <f>COUNTIF(Tableau517[[#This Row],[Lundi]:[Dimanche]],"&gt;0")</f>
        <v>0</v>
      </c>
      <c r="P901" s="14">
        <f>SUM(Tableau517[[#This Row],[Lundi]:[Dimanche]])</f>
        <v>0</v>
      </c>
      <c r="Q901" s="14">
        <f>COUNTIF(Tableau517[[#This Row],[Lundi]:[Dimanche]],"&gt;=100")*1000</f>
        <v>0</v>
      </c>
      <c r="R901" s="14">
        <f t="shared" si="28"/>
        <v>0</v>
      </c>
      <c r="S901" s="14">
        <f t="shared" si="29"/>
        <v>0</v>
      </c>
      <c r="T901" s="15" t="str">
        <f>IF(Tableau517[[#This Row],[Matricule]]&gt;1,IF(COUNTIF(Tableau517[DateMatricule],Tableau517[[#This Row],[DateMatricule]])&gt;1,"Doublon",""),"")</f>
        <v/>
      </c>
    </row>
    <row r="902" spans="1:20" x14ac:dyDescent="0.25">
      <c r="A902" s="11" t="str">
        <f>IF(Tableau517[[#This Row],[Semaine]]="","",VLOOKUP(Tableau517[[#This Row],[Semaine]],Listes!$A:$B,2,FALSE))</f>
        <v/>
      </c>
      <c r="B902" s="11" t="str">
        <f>IF(ISBLANK(Tableau517[[#This Row],[Matricule]]),"",VLOOKUP(Tableau517[[#This Row],[Matricule]],#REF!,2,FALSE))</f>
        <v/>
      </c>
      <c r="C902" s="11" t="str">
        <f>IF(ISBLANK(Tableau517[[#This Row],[Matricule]]),"",VLOOKUP(Tableau517[[#This Row],[Matricule]],#REF!,3,FALSE))</f>
        <v/>
      </c>
      <c r="D902" s="11" t="str">
        <f>CONCATENATE(Tableau517[[#This Row],[Semaine]],Tableau517[[#This Row],[Matricule]])</f>
        <v/>
      </c>
      <c r="H902" s="8"/>
      <c r="I902" s="8"/>
      <c r="J902" s="8"/>
      <c r="K902" s="8"/>
      <c r="L902" s="8"/>
      <c r="M902" s="8"/>
      <c r="N902" s="8"/>
      <c r="O902" s="14">
        <f>COUNTIF(Tableau517[[#This Row],[Lundi]:[Dimanche]],"&gt;0")</f>
        <v>0</v>
      </c>
      <c r="P902" s="14">
        <f>SUM(Tableau517[[#This Row],[Lundi]:[Dimanche]])</f>
        <v>0</v>
      </c>
      <c r="Q902" s="14">
        <f>COUNTIF(Tableau517[[#This Row],[Lundi]:[Dimanche]],"&gt;=100")*1000</f>
        <v>0</v>
      </c>
      <c r="R902" s="14">
        <f t="shared" si="28"/>
        <v>0</v>
      </c>
      <c r="S902" s="14">
        <f t="shared" si="29"/>
        <v>0</v>
      </c>
      <c r="T902" s="15" t="str">
        <f>IF(Tableau517[[#This Row],[Matricule]]&gt;1,IF(COUNTIF(Tableau517[DateMatricule],Tableau517[[#This Row],[DateMatricule]])&gt;1,"Doublon",""),"")</f>
        <v/>
      </c>
    </row>
    <row r="903" spans="1:20" x14ac:dyDescent="0.25">
      <c r="A903" s="11" t="str">
        <f>IF(Tableau517[[#This Row],[Semaine]]="","",VLOOKUP(Tableau517[[#This Row],[Semaine]],Listes!$A:$B,2,FALSE))</f>
        <v/>
      </c>
      <c r="B903" s="11" t="str">
        <f>IF(ISBLANK(Tableau517[[#This Row],[Matricule]]),"",VLOOKUP(Tableau517[[#This Row],[Matricule]],#REF!,2,FALSE))</f>
        <v/>
      </c>
      <c r="C903" s="11" t="str">
        <f>IF(ISBLANK(Tableau517[[#This Row],[Matricule]]),"",VLOOKUP(Tableau517[[#This Row],[Matricule]],#REF!,3,FALSE))</f>
        <v/>
      </c>
      <c r="D903" s="11" t="str">
        <f>CONCATENATE(Tableau517[[#This Row],[Semaine]],Tableau517[[#This Row],[Matricule]])</f>
        <v/>
      </c>
      <c r="H903" s="8"/>
      <c r="I903" s="8"/>
      <c r="J903" s="8"/>
      <c r="K903" s="8"/>
      <c r="L903" s="8"/>
      <c r="M903" s="8"/>
      <c r="N903" s="8"/>
      <c r="O903" s="14">
        <f>COUNTIF(Tableau517[[#This Row],[Lundi]:[Dimanche]],"&gt;0")</f>
        <v>0</v>
      </c>
      <c r="P903" s="14">
        <f>SUM(Tableau517[[#This Row],[Lundi]:[Dimanche]])</f>
        <v>0</v>
      </c>
      <c r="Q903" s="14">
        <f>COUNTIF(Tableau517[[#This Row],[Lundi]:[Dimanche]],"&gt;=100")*1000</f>
        <v>0</v>
      </c>
      <c r="R903" s="14">
        <f t="shared" si="28"/>
        <v>0</v>
      </c>
      <c r="S903" s="14">
        <f t="shared" si="29"/>
        <v>0</v>
      </c>
      <c r="T903" s="15" t="str">
        <f>IF(Tableau517[[#This Row],[Matricule]]&gt;1,IF(COUNTIF(Tableau517[DateMatricule],Tableau517[[#This Row],[DateMatricule]])&gt;1,"Doublon",""),"")</f>
        <v/>
      </c>
    </row>
    <row r="904" spans="1:20" x14ac:dyDescent="0.25">
      <c r="A904" s="11" t="str">
        <f>IF(Tableau517[[#This Row],[Semaine]]="","",VLOOKUP(Tableau517[[#This Row],[Semaine]],Listes!$A:$B,2,FALSE))</f>
        <v/>
      </c>
      <c r="B904" s="11" t="str">
        <f>IF(ISBLANK(Tableau517[[#This Row],[Matricule]]),"",VLOOKUP(Tableau517[[#This Row],[Matricule]],#REF!,2,FALSE))</f>
        <v/>
      </c>
      <c r="C904" s="11" t="str">
        <f>IF(ISBLANK(Tableau517[[#This Row],[Matricule]]),"",VLOOKUP(Tableau517[[#This Row],[Matricule]],#REF!,3,FALSE))</f>
        <v/>
      </c>
      <c r="D904" s="11" t="str">
        <f>CONCATENATE(Tableau517[[#This Row],[Semaine]],Tableau517[[#This Row],[Matricule]])</f>
        <v/>
      </c>
      <c r="H904" s="8"/>
      <c r="I904" s="8"/>
      <c r="J904" s="8"/>
      <c r="K904" s="8"/>
      <c r="L904" s="8"/>
      <c r="M904" s="8"/>
      <c r="N904" s="8"/>
      <c r="O904" s="14">
        <f>COUNTIF(Tableau517[[#This Row],[Lundi]:[Dimanche]],"&gt;0")</f>
        <v>0</v>
      </c>
      <c r="P904" s="14">
        <f>SUM(Tableau517[[#This Row],[Lundi]:[Dimanche]])</f>
        <v>0</v>
      </c>
      <c r="Q904" s="14">
        <f>COUNTIF(Tableau517[[#This Row],[Lundi]:[Dimanche]],"&gt;=100")*1000</f>
        <v>0</v>
      </c>
      <c r="R904" s="14">
        <f t="shared" si="28"/>
        <v>0</v>
      </c>
      <c r="S904" s="14">
        <f t="shared" si="29"/>
        <v>0</v>
      </c>
      <c r="T904" s="15" t="str">
        <f>IF(Tableau517[[#This Row],[Matricule]]&gt;1,IF(COUNTIF(Tableau517[DateMatricule],Tableau517[[#This Row],[DateMatricule]])&gt;1,"Doublon",""),"")</f>
        <v/>
      </c>
    </row>
    <row r="905" spans="1:20" x14ac:dyDescent="0.25">
      <c r="A905" s="11" t="str">
        <f>IF(Tableau517[[#This Row],[Semaine]]="","",VLOOKUP(Tableau517[[#This Row],[Semaine]],Listes!$A:$B,2,FALSE))</f>
        <v/>
      </c>
      <c r="B905" s="11" t="str">
        <f>IF(ISBLANK(Tableau517[[#This Row],[Matricule]]),"",VLOOKUP(Tableau517[[#This Row],[Matricule]],#REF!,2,FALSE))</f>
        <v/>
      </c>
      <c r="C905" s="11" t="str">
        <f>IF(ISBLANK(Tableau517[[#This Row],[Matricule]]),"",VLOOKUP(Tableau517[[#This Row],[Matricule]],#REF!,3,FALSE))</f>
        <v/>
      </c>
      <c r="D905" s="11" t="str">
        <f>CONCATENATE(Tableau517[[#This Row],[Semaine]],Tableau517[[#This Row],[Matricule]])</f>
        <v/>
      </c>
      <c r="H905" s="8"/>
      <c r="I905" s="8"/>
      <c r="J905" s="8"/>
      <c r="K905" s="8"/>
      <c r="L905" s="8"/>
      <c r="M905" s="8"/>
      <c r="N905" s="8"/>
      <c r="O905" s="14">
        <f>COUNTIF(Tableau517[[#This Row],[Lundi]:[Dimanche]],"&gt;0")</f>
        <v>0</v>
      </c>
      <c r="P905" s="14">
        <f>SUM(Tableau517[[#This Row],[Lundi]:[Dimanche]])</f>
        <v>0</v>
      </c>
      <c r="Q905" s="14">
        <f>COUNTIF(Tableau517[[#This Row],[Lundi]:[Dimanche]],"&gt;=100")*1000</f>
        <v>0</v>
      </c>
      <c r="R905" s="14">
        <f t="shared" si="28"/>
        <v>0</v>
      </c>
      <c r="S905" s="14">
        <f t="shared" si="29"/>
        <v>0</v>
      </c>
      <c r="T905" s="15" t="str">
        <f>IF(Tableau517[[#This Row],[Matricule]]&gt;1,IF(COUNTIF(Tableau517[DateMatricule],Tableau517[[#This Row],[DateMatricule]])&gt;1,"Doublon",""),"")</f>
        <v/>
      </c>
    </row>
    <row r="906" spans="1:20" x14ac:dyDescent="0.25">
      <c r="A906" s="11" t="str">
        <f>IF(Tableau517[[#This Row],[Semaine]]="","",VLOOKUP(Tableau517[[#This Row],[Semaine]],Listes!$A:$B,2,FALSE))</f>
        <v/>
      </c>
      <c r="B906" s="11" t="str">
        <f>IF(ISBLANK(Tableau517[[#This Row],[Matricule]]),"",VLOOKUP(Tableau517[[#This Row],[Matricule]],#REF!,2,FALSE))</f>
        <v/>
      </c>
      <c r="C906" s="11" t="str">
        <f>IF(ISBLANK(Tableau517[[#This Row],[Matricule]]),"",VLOOKUP(Tableau517[[#This Row],[Matricule]],#REF!,3,FALSE))</f>
        <v/>
      </c>
      <c r="D906" s="11" t="str">
        <f>CONCATENATE(Tableau517[[#This Row],[Semaine]],Tableau517[[#This Row],[Matricule]])</f>
        <v/>
      </c>
      <c r="H906" s="8"/>
      <c r="I906" s="8"/>
      <c r="J906" s="8"/>
      <c r="K906" s="8"/>
      <c r="L906" s="8"/>
      <c r="M906" s="8"/>
      <c r="N906" s="8"/>
      <c r="O906" s="14">
        <f>COUNTIF(Tableau517[[#This Row],[Lundi]:[Dimanche]],"&gt;0")</f>
        <v>0</v>
      </c>
      <c r="P906" s="14">
        <f>SUM(Tableau517[[#This Row],[Lundi]:[Dimanche]])</f>
        <v>0</v>
      </c>
      <c r="Q906" s="14">
        <f>COUNTIF(Tableau517[[#This Row],[Lundi]:[Dimanche]],"&gt;=100")*1000</f>
        <v>0</v>
      </c>
      <c r="R906" s="14">
        <f t="shared" si="28"/>
        <v>0</v>
      </c>
      <c r="S906" s="14">
        <f t="shared" si="29"/>
        <v>0</v>
      </c>
      <c r="T906" s="15" t="str">
        <f>IF(Tableau517[[#This Row],[Matricule]]&gt;1,IF(COUNTIF(Tableau517[DateMatricule],Tableau517[[#This Row],[DateMatricule]])&gt;1,"Doublon",""),"")</f>
        <v/>
      </c>
    </row>
    <row r="907" spans="1:20" x14ac:dyDescent="0.25">
      <c r="A907" s="11" t="str">
        <f>IF(Tableau517[[#This Row],[Semaine]]="","",VLOOKUP(Tableau517[[#This Row],[Semaine]],Listes!$A:$B,2,FALSE))</f>
        <v/>
      </c>
      <c r="B907" s="11" t="str">
        <f>IF(ISBLANK(Tableau517[[#This Row],[Matricule]]),"",VLOOKUP(Tableau517[[#This Row],[Matricule]],#REF!,2,FALSE))</f>
        <v/>
      </c>
      <c r="C907" s="11" t="str">
        <f>IF(ISBLANK(Tableau517[[#This Row],[Matricule]]),"",VLOOKUP(Tableau517[[#This Row],[Matricule]],#REF!,3,FALSE))</f>
        <v/>
      </c>
      <c r="D907" s="11" t="str">
        <f>CONCATENATE(Tableau517[[#This Row],[Semaine]],Tableau517[[#This Row],[Matricule]])</f>
        <v/>
      </c>
      <c r="H907" s="8"/>
      <c r="I907" s="8"/>
      <c r="J907" s="8"/>
      <c r="K907" s="8"/>
      <c r="L907" s="8"/>
      <c r="M907" s="8"/>
      <c r="N907" s="8"/>
      <c r="O907" s="14">
        <f>COUNTIF(Tableau517[[#This Row],[Lundi]:[Dimanche]],"&gt;0")</f>
        <v>0</v>
      </c>
      <c r="P907" s="14">
        <f>SUM(Tableau517[[#This Row],[Lundi]:[Dimanche]])</f>
        <v>0</v>
      </c>
      <c r="Q907" s="14">
        <f>COUNTIF(Tableau517[[#This Row],[Lundi]:[Dimanche]],"&gt;=100")*1000</f>
        <v>0</v>
      </c>
      <c r="R907" s="14">
        <f t="shared" si="28"/>
        <v>0</v>
      </c>
      <c r="S907" s="14">
        <f t="shared" si="29"/>
        <v>0</v>
      </c>
      <c r="T907" s="15" t="str">
        <f>IF(Tableau517[[#This Row],[Matricule]]&gt;1,IF(COUNTIF(Tableau517[DateMatricule],Tableau517[[#This Row],[DateMatricule]])&gt;1,"Doublon",""),"")</f>
        <v/>
      </c>
    </row>
    <row r="908" spans="1:20" x14ac:dyDescent="0.25">
      <c r="A908" s="11" t="str">
        <f>IF(Tableau517[[#This Row],[Semaine]]="","",VLOOKUP(Tableau517[[#This Row],[Semaine]],Listes!$A:$B,2,FALSE))</f>
        <v/>
      </c>
      <c r="B908" s="11" t="str">
        <f>IF(ISBLANK(Tableau517[[#This Row],[Matricule]]),"",VLOOKUP(Tableau517[[#This Row],[Matricule]],#REF!,2,FALSE))</f>
        <v/>
      </c>
      <c r="C908" s="11" t="str">
        <f>IF(ISBLANK(Tableau517[[#This Row],[Matricule]]),"",VLOOKUP(Tableau517[[#This Row],[Matricule]],#REF!,3,FALSE))</f>
        <v/>
      </c>
      <c r="D908" s="11" t="str">
        <f>CONCATENATE(Tableau517[[#This Row],[Semaine]],Tableau517[[#This Row],[Matricule]])</f>
        <v/>
      </c>
      <c r="H908" s="8"/>
      <c r="I908" s="8"/>
      <c r="J908" s="8"/>
      <c r="K908" s="8"/>
      <c r="L908" s="8"/>
      <c r="M908" s="8"/>
      <c r="N908" s="8"/>
      <c r="O908" s="14">
        <f>COUNTIF(Tableau517[[#This Row],[Lundi]:[Dimanche]],"&gt;0")</f>
        <v>0</v>
      </c>
      <c r="P908" s="14">
        <f>SUM(Tableau517[[#This Row],[Lundi]:[Dimanche]])</f>
        <v>0</v>
      </c>
      <c r="Q908" s="14">
        <f>COUNTIF(Tableau517[[#This Row],[Lundi]:[Dimanche]],"&gt;=100")*1000</f>
        <v>0</v>
      </c>
      <c r="R908" s="14">
        <f t="shared" si="28"/>
        <v>0</v>
      </c>
      <c r="S908" s="14">
        <f t="shared" si="29"/>
        <v>0</v>
      </c>
      <c r="T908" s="15" t="str">
        <f>IF(Tableau517[[#This Row],[Matricule]]&gt;1,IF(COUNTIF(Tableau517[DateMatricule],Tableau517[[#This Row],[DateMatricule]])&gt;1,"Doublon",""),"")</f>
        <v/>
      </c>
    </row>
    <row r="909" spans="1:20" x14ac:dyDescent="0.25">
      <c r="A909" s="11" t="str">
        <f>IF(Tableau517[[#This Row],[Semaine]]="","",VLOOKUP(Tableau517[[#This Row],[Semaine]],Listes!$A:$B,2,FALSE))</f>
        <v/>
      </c>
      <c r="B909" s="11" t="str">
        <f>IF(ISBLANK(Tableau517[[#This Row],[Matricule]]),"",VLOOKUP(Tableau517[[#This Row],[Matricule]],#REF!,2,FALSE))</f>
        <v/>
      </c>
      <c r="C909" s="11" t="str">
        <f>IF(ISBLANK(Tableau517[[#This Row],[Matricule]]),"",VLOOKUP(Tableau517[[#This Row],[Matricule]],#REF!,3,FALSE))</f>
        <v/>
      </c>
      <c r="D909" s="11" t="str">
        <f>CONCATENATE(Tableau517[[#This Row],[Semaine]],Tableau517[[#This Row],[Matricule]])</f>
        <v/>
      </c>
      <c r="H909" s="8"/>
      <c r="I909" s="8"/>
      <c r="J909" s="8"/>
      <c r="K909" s="8"/>
      <c r="L909" s="8"/>
      <c r="M909" s="8"/>
      <c r="N909" s="8"/>
      <c r="O909" s="14">
        <f>COUNTIF(Tableau517[[#This Row],[Lundi]:[Dimanche]],"&gt;0")</f>
        <v>0</v>
      </c>
      <c r="P909" s="14">
        <f>SUM(Tableau517[[#This Row],[Lundi]:[Dimanche]])</f>
        <v>0</v>
      </c>
      <c r="Q909" s="14">
        <f>COUNTIF(Tableau517[[#This Row],[Lundi]:[Dimanche]],"&gt;=100")*1000</f>
        <v>0</v>
      </c>
      <c r="R909" s="14">
        <f t="shared" si="28"/>
        <v>0</v>
      </c>
      <c r="S909" s="14">
        <f t="shared" si="29"/>
        <v>0</v>
      </c>
      <c r="T909" s="15" t="str">
        <f>IF(Tableau517[[#This Row],[Matricule]]&gt;1,IF(COUNTIF(Tableau517[DateMatricule],Tableau517[[#This Row],[DateMatricule]])&gt;1,"Doublon",""),"")</f>
        <v/>
      </c>
    </row>
    <row r="910" spans="1:20" x14ac:dyDescent="0.25">
      <c r="A910" s="11" t="str">
        <f>IF(Tableau517[[#This Row],[Semaine]]="","",VLOOKUP(Tableau517[[#This Row],[Semaine]],Listes!$A:$B,2,FALSE))</f>
        <v/>
      </c>
      <c r="B910" s="11" t="str">
        <f>IF(ISBLANK(Tableau517[[#This Row],[Matricule]]),"",VLOOKUP(Tableau517[[#This Row],[Matricule]],#REF!,2,FALSE))</f>
        <v/>
      </c>
      <c r="C910" s="11" t="str">
        <f>IF(ISBLANK(Tableau517[[#This Row],[Matricule]]),"",VLOOKUP(Tableau517[[#This Row],[Matricule]],#REF!,3,FALSE))</f>
        <v/>
      </c>
      <c r="D910" s="11" t="str">
        <f>CONCATENATE(Tableau517[[#This Row],[Semaine]],Tableau517[[#This Row],[Matricule]])</f>
        <v/>
      </c>
      <c r="H910" s="8"/>
      <c r="I910" s="8"/>
      <c r="J910" s="8"/>
      <c r="K910" s="8"/>
      <c r="L910" s="8"/>
      <c r="M910" s="8"/>
      <c r="N910" s="8"/>
      <c r="O910" s="14">
        <f>COUNTIF(Tableau517[[#This Row],[Lundi]:[Dimanche]],"&gt;0")</f>
        <v>0</v>
      </c>
      <c r="P910" s="14">
        <f>SUM(Tableau517[[#This Row],[Lundi]:[Dimanche]])</f>
        <v>0</v>
      </c>
      <c r="Q910" s="14">
        <f>COUNTIF(Tableau517[[#This Row],[Lundi]:[Dimanche]],"&gt;=100")*1000</f>
        <v>0</v>
      </c>
      <c r="R910" s="14">
        <f t="shared" si="28"/>
        <v>0</v>
      </c>
      <c r="S910" s="14">
        <f t="shared" si="29"/>
        <v>0</v>
      </c>
      <c r="T910" s="15" t="str">
        <f>IF(Tableau517[[#This Row],[Matricule]]&gt;1,IF(COUNTIF(Tableau517[DateMatricule],Tableau517[[#This Row],[DateMatricule]])&gt;1,"Doublon",""),"")</f>
        <v/>
      </c>
    </row>
    <row r="911" spans="1:20" x14ac:dyDescent="0.25">
      <c r="A911" s="11" t="str">
        <f>IF(Tableau517[[#This Row],[Semaine]]="","",VLOOKUP(Tableau517[[#This Row],[Semaine]],Listes!$A:$B,2,FALSE))</f>
        <v/>
      </c>
      <c r="B911" s="11" t="str">
        <f>IF(ISBLANK(Tableau517[[#This Row],[Matricule]]),"",VLOOKUP(Tableau517[[#This Row],[Matricule]],#REF!,2,FALSE))</f>
        <v/>
      </c>
      <c r="C911" s="11" t="str">
        <f>IF(ISBLANK(Tableau517[[#This Row],[Matricule]]),"",VLOOKUP(Tableau517[[#This Row],[Matricule]],#REF!,3,FALSE))</f>
        <v/>
      </c>
      <c r="D911" s="11" t="str">
        <f>CONCATENATE(Tableau517[[#This Row],[Semaine]],Tableau517[[#This Row],[Matricule]])</f>
        <v/>
      </c>
      <c r="H911" s="8"/>
      <c r="I911" s="8"/>
      <c r="J911" s="8"/>
      <c r="K911" s="8"/>
      <c r="L911" s="8"/>
      <c r="M911" s="8"/>
      <c r="N911" s="8"/>
      <c r="O911" s="14">
        <f>COUNTIF(Tableau517[[#This Row],[Lundi]:[Dimanche]],"&gt;0")</f>
        <v>0</v>
      </c>
      <c r="P911" s="14">
        <f>SUM(Tableau517[[#This Row],[Lundi]:[Dimanche]])</f>
        <v>0</v>
      </c>
      <c r="Q911" s="14">
        <f>COUNTIF(Tableau517[[#This Row],[Lundi]:[Dimanche]],"&gt;=100")*1000</f>
        <v>0</v>
      </c>
      <c r="R911" s="14">
        <f t="shared" si="28"/>
        <v>0</v>
      </c>
      <c r="S911" s="14">
        <f t="shared" si="29"/>
        <v>0</v>
      </c>
      <c r="T911" s="15" t="str">
        <f>IF(Tableau517[[#This Row],[Matricule]]&gt;1,IF(COUNTIF(Tableau517[DateMatricule],Tableau517[[#This Row],[DateMatricule]])&gt;1,"Doublon",""),"")</f>
        <v/>
      </c>
    </row>
    <row r="912" spans="1:20" x14ac:dyDescent="0.25">
      <c r="A912" s="11" t="str">
        <f>IF(Tableau517[[#This Row],[Semaine]]="","",VLOOKUP(Tableau517[[#This Row],[Semaine]],Listes!$A:$B,2,FALSE))</f>
        <v/>
      </c>
      <c r="B912" s="11" t="str">
        <f>IF(ISBLANK(Tableau517[[#This Row],[Matricule]]),"",VLOOKUP(Tableau517[[#This Row],[Matricule]],#REF!,2,FALSE))</f>
        <v/>
      </c>
      <c r="C912" s="11" t="str">
        <f>IF(ISBLANK(Tableau517[[#This Row],[Matricule]]),"",VLOOKUP(Tableau517[[#This Row],[Matricule]],#REF!,3,FALSE))</f>
        <v/>
      </c>
      <c r="D912" s="11" t="str">
        <f>CONCATENATE(Tableau517[[#This Row],[Semaine]],Tableau517[[#This Row],[Matricule]])</f>
        <v/>
      </c>
      <c r="H912" s="8"/>
      <c r="I912" s="8"/>
      <c r="J912" s="8"/>
      <c r="K912" s="8"/>
      <c r="L912" s="8"/>
      <c r="M912" s="8"/>
      <c r="N912" s="8"/>
      <c r="O912" s="14">
        <f>COUNTIF(Tableau517[[#This Row],[Lundi]:[Dimanche]],"&gt;0")</f>
        <v>0</v>
      </c>
      <c r="P912" s="14">
        <f>SUM(Tableau517[[#This Row],[Lundi]:[Dimanche]])</f>
        <v>0</v>
      </c>
      <c r="Q912" s="14">
        <f>COUNTIF(Tableau517[[#This Row],[Lundi]:[Dimanche]],"&gt;=100")*1000</f>
        <v>0</v>
      </c>
      <c r="R912" s="14">
        <f t="shared" si="28"/>
        <v>0</v>
      </c>
      <c r="S912" s="14">
        <f t="shared" si="29"/>
        <v>0</v>
      </c>
      <c r="T912" s="15" t="str">
        <f>IF(Tableau517[[#This Row],[Matricule]]&gt;1,IF(COUNTIF(Tableau517[DateMatricule],Tableau517[[#This Row],[DateMatricule]])&gt;1,"Doublon",""),"")</f>
        <v/>
      </c>
    </row>
    <row r="913" spans="1:20" x14ac:dyDescent="0.25">
      <c r="A913" s="11" t="str">
        <f>IF(Tableau517[[#This Row],[Semaine]]="","",VLOOKUP(Tableau517[[#This Row],[Semaine]],Listes!$A:$B,2,FALSE))</f>
        <v/>
      </c>
      <c r="B913" s="11" t="str">
        <f>IF(ISBLANK(Tableau517[[#This Row],[Matricule]]),"",VLOOKUP(Tableau517[[#This Row],[Matricule]],#REF!,2,FALSE))</f>
        <v/>
      </c>
      <c r="C913" s="11" t="str">
        <f>IF(ISBLANK(Tableau517[[#This Row],[Matricule]]),"",VLOOKUP(Tableau517[[#This Row],[Matricule]],#REF!,3,FALSE))</f>
        <v/>
      </c>
      <c r="D913" s="11" t="str">
        <f>CONCATENATE(Tableau517[[#This Row],[Semaine]],Tableau517[[#This Row],[Matricule]])</f>
        <v/>
      </c>
      <c r="H913" s="8"/>
      <c r="I913" s="8"/>
      <c r="J913" s="8"/>
      <c r="K913" s="8"/>
      <c r="L913" s="8"/>
      <c r="M913" s="8"/>
      <c r="N913" s="8"/>
      <c r="O913" s="14">
        <f>COUNTIF(Tableau517[[#This Row],[Lundi]:[Dimanche]],"&gt;0")</f>
        <v>0</v>
      </c>
      <c r="P913" s="14">
        <f>SUM(Tableau517[[#This Row],[Lundi]:[Dimanche]])</f>
        <v>0</v>
      </c>
      <c r="Q913" s="14">
        <f>COUNTIF(Tableau517[[#This Row],[Lundi]:[Dimanche]],"&gt;=100")*1000</f>
        <v>0</v>
      </c>
      <c r="R913" s="14">
        <f t="shared" si="28"/>
        <v>0</v>
      </c>
      <c r="S913" s="14">
        <f t="shared" si="29"/>
        <v>0</v>
      </c>
      <c r="T913" s="15" t="str">
        <f>IF(Tableau517[[#This Row],[Matricule]]&gt;1,IF(COUNTIF(Tableau517[DateMatricule],Tableau517[[#This Row],[DateMatricule]])&gt;1,"Doublon",""),"")</f>
        <v/>
      </c>
    </row>
    <row r="914" spans="1:20" x14ac:dyDescent="0.25">
      <c r="A914" s="11" t="str">
        <f>IF(Tableau517[[#This Row],[Semaine]]="","",VLOOKUP(Tableau517[[#This Row],[Semaine]],Listes!$A:$B,2,FALSE))</f>
        <v/>
      </c>
      <c r="B914" s="11" t="str">
        <f>IF(ISBLANK(Tableau517[[#This Row],[Matricule]]),"",VLOOKUP(Tableau517[[#This Row],[Matricule]],#REF!,2,FALSE))</f>
        <v/>
      </c>
      <c r="C914" s="11" t="str">
        <f>IF(ISBLANK(Tableau517[[#This Row],[Matricule]]),"",VLOOKUP(Tableau517[[#This Row],[Matricule]],#REF!,3,FALSE))</f>
        <v/>
      </c>
      <c r="D914" s="11" t="str">
        <f>CONCATENATE(Tableau517[[#This Row],[Semaine]],Tableau517[[#This Row],[Matricule]])</f>
        <v/>
      </c>
      <c r="H914" s="8"/>
      <c r="I914" s="8"/>
      <c r="J914" s="8"/>
      <c r="K914" s="8"/>
      <c r="L914" s="8"/>
      <c r="M914" s="8"/>
      <c r="N914" s="8"/>
      <c r="O914" s="14">
        <f>COUNTIF(Tableau517[[#This Row],[Lundi]:[Dimanche]],"&gt;0")</f>
        <v>0</v>
      </c>
      <c r="P914" s="14">
        <f>SUM(Tableau517[[#This Row],[Lundi]:[Dimanche]])</f>
        <v>0</v>
      </c>
      <c r="Q914" s="14">
        <f>COUNTIF(Tableau517[[#This Row],[Lundi]:[Dimanche]],"&gt;=100")*1000</f>
        <v>0</v>
      </c>
      <c r="R914" s="14">
        <f t="shared" si="28"/>
        <v>0</v>
      </c>
      <c r="S914" s="14">
        <f t="shared" si="29"/>
        <v>0</v>
      </c>
      <c r="T914" s="15" t="str">
        <f>IF(Tableau517[[#This Row],[Matricule]]&gt;1,IF(COUNTIF(Tableau517[DateMatricule],Tableau517[[#This Row],[DateMatricule]])&gt;1,"Doublon",""),"")</f>
        <v/>
      </c>
    </row>
    <row r="915" spans="1:20" x14ac:dyDescent="0.25">
      <c r="A915" s="11" t="str">
        <f>IF(Tableau517[[#This Row],[Semaine]]="","",VLOOKUP(Tableau517[[#This Row],[Semaine]],Listes!$A:$B,2,FALSE))</f>
        <v/>
      </c>
      <c r="B915" s="11" t="str">
        <f>IF(ISBLANK(Tableau517[[#This Row],[Matricule]]),"",VLOOKUP(Tableau517[[#This Row],[Matricule]],#REF!,2,FALSE))</f>
        <v/>
      </c>
      <c r="C915" s="11" t="str">
        <f>IF(ISBLANK(Tableau517[[#This Row],[Matricule]]),"",VLOOKUP(Tableau517[[#This Row],[Matricule]],#REF!,3,FALSE))</f>
        <v/>
      </c>
      <c r="D915" s="11" t="str">
        <f>CONCATENATE(Tableau517[[#This Row],[Semaine]],Tableau517[[#This Row],[Matricule]])</f>
        <v/>
      </c>
      <c r="H915" s="8"/>
      <c r="I915" s="8"/>
      <c r="J915" s="8"/>
      <c r="K915" s="8"/>
      <c r="L915" s="8"/>
      <c r="M915" s="8"/>
      <c r="N915" s="8"/>
      <c r="O915" s="14">
        <f>COUNTIF(Tableau517[[#This Row],[Lundi]:[Dimanche]],"&gt;0")</f>
        <v>0</v>
      </c>
      <c r="P915" s="14">
        <f>SUM(Tableau517[[#This Row],[Lundi]:[Dimanche]])</f>
        <v>0</v>
      </c>
      <c r="Q915" s="14">
        <f>COUNTIF(Tableau517[[#This Row],[Lundi]:[Dimanche]],"&gt;=100")*1000</f>
        <v>0</v>
      </c>
      <c r="R915" s="14">
        <f t="shared" si="28"/>
        <v>0</v>
      </c>
      <c r="S915" s="14">
        <f t="shared" si="29"/>
        <v>0</v>
      </c>
      <c r="T915" s="15" t="str">
        <f>IF(Tableau517[[#This Row],[Matricule]]&gt;1,IF(COUNTIF(Tableau517[DateMatricule],Tableau517[[#This Row],[DateMatricule]])&gt;1,"Doublon",""),"")</f>
        <v/>
      </c>
    </row>
    <row r="916" spans="1:20" x14ac:dyDescent="0.25">
      <c r="A916" s="11" t="str">
        <f>IF(Tableau517[[#This Row],[Semaine]]="","",VLOOKUP(Tableau517[[#This Row],[Semaine]],Listes!$A:$B,2,FALSE))</f>
        <v/>
      </c>
      <c r="B916" s="11" t="str">
        <f>IF(ISBLANK(Tableau517[[#This Row],[Matricule]]),"",VLOOKUP(Tableau517[[#This Row],[Matricule]],#REF!,2,FALSE))</f>
        <v/>
      </c>
      <c r="C916" s="11" t="str">
        <f>IF(ISBLANK(Tableau517[[#This Row],[Matricule]]),"",VLOOKUP(Tableau517[[#This Row],[Matricule]],#REF!,3,FALSE))</f>
        <v/>
      </c>
      <c r="D916" s="11" t="str">
        <f>CONCATENATE(Tableau517[[#This Row],[Semaine]],Tableau517[[#This Row],[Matricule]])</f>
        <v/>
      </c>
      <c r="H916" s="8"/>
      <c r="I916" s="8"/>
      <c r="J916" s="8"/>
      <c r="K916" s="8"/>
      <c r="L916" s="8"/>
      <c r="M916" s="8"/>
      <c r="N916" s="8"/>
      <c r="O916" s="14">
        <f>COUNTIF(Tableau517[[#This Row],[Lundi]:[Dimanche]],"&gt;0")</f>
        <v>0</v>
      </c>
      <c r="P916" s="14">
        <f>SUM(Tableau517[[#This Row],[Lundi]:[Dimanche]])</f>
        <v>0</v>
      </c>
      <c r="Q916" s="14">
        <f>COUNTIF(Tableau517[[#This Row],[Lundi]:[Dimanche]],"&gt;=100")*1000</f>
        <v>0</v>
      </c>
      <c r="R916" s="14">
        <f t="shared" si="28"/>
        <v>0</v>
      </c>
      <c r="S916" s="14">
        <f t="shared" si="29"/>
        <v>0</v>
      </c>
      <c r="T916" s="15" t="str">
        <f>IF(Tableau517[[#This Row],[Matricule]]&gt;1,IF(COUNTIF(Tableau517[DateMatricule],Tableau517[[#This Row],[DateMatricule]])&gt;1,"Doublon",""),"")</f>
        <v/>
      </c>
    </row>
    <row r="917" spans="1:20" x14ac:dyDescent="0.25">
      <c r="A917" s="11" t="str">
        <f>IF(Tableau517[[#This Row],[Semaine]]="","",VLOOKUP(Tableau517[[#This Row],[Semaine]],Listes!$A:$B,2,FALSE))</f>
        <v/>
      </c>
      <c r="B917" s="11" t="str">
        <f>IF(ISBLANK(Tableau517[[#This Row],[Matricule]]),"",VLOOKUP(Tableau517[[#This Row],[Matricule]],#REF!,2,FALSE))</f>
        <v/>
      </c>
      <c r="C917" s="11" t="str">
        <f>IF(ISBLANK(Tableau517[[#This Row],[Matricule]]),"",VLOOKUP(Tableau517[[#This Row],[Matricule]],#REF!,3,FALSE))</f>
        <v/>
      </c>
      <c r="D917" s="11" t="str">
        <f>CONCATENATE(Tableau517[[#This Row],[Semaine]],Tableau517[[#This Row],[Matricule]])</f>
        <v/>
      </c>
      <c r="H917" s="8"/>
      <c r="I917" s="8"/>
      <c r="J917" s="8"/>
      <c r="K917" s="8"/>
      <c r="L917" s="8"/>
      <c r="M917" s="8"/>
      <c r="N917" s="8"/>
      <c r="O917" s="14">
        <f>COUNTIF(Tableau517[[#This Row],[Lundi]:[Dimanche]],"&gt;0")</f>
        <v>0</v>
      </c>
      <c r="P917" s="14">
        <f>SUM(Tableau517[[#This Row],[Lundi]:[Dimanche]])</f>
        <v>0</v>
      </c>
      <c r="Q917" s="14">
        <f>COUNTIF(Tableau517[[#This Row],[Lundi]:[Dimanche]],"&gt;=100")*1000</f>
        <v>0</v>
      </c>
      <c r="R917" s="14">
        <f t="shared" si="28"/>
        <v>0</v>
      </c>
      <c r="S917" s="14">
        <f t="shared" si="29"/>
        <v>0</v>
      </c>
      <c r="T917" s="15" t="str">
        <f>IF(Tableau517[[#This Row],[Matricule]]&gt;1,IF(COUNTIF(Tableau517[DateMatricule],Tableau517[[#This Row],[DateMatricule]])&gt;1,"Doublon",""),"")</f>
        <v/>
      </c>
    </row>
    <row r="918" spans="1:20" x14ac:dyDescent="0.25">
      <c r="A918" s="11" t="str">
        <f>IF(Tableau517[[#This Row],[Semaine]]="","",VLOOKUP(Tableau517[[#This Row],[Semaine]],Listes!$A:$B,2,FALSE))</f>
        <v/>
      </c>
      <c r="B918" s="11" t="str">
        <f>IF(ISBLANK(Tableau517[[#This Row],[Matricule]]),"",VLOOKUP(Tableau517[[#This Row],[Matricule]],#REF!,2,FALSE))</f>
        <v/>
      </c>
      <c r="C918" s="11" t="str">
        <f>IF(ISBLANK(Tableau517[[#This Row],[Matricule]]),"",VLOOKUP(Tableau517[[#This Row],[Matricule]],#REF!,3,FALSE))</f>
        <v/>
      </c>
      <c r="D918" s="11" t="str">
        <f>CONCATENATE(Tableau517[[#This Row],[Semaine]],Tableau517[[#This Row],[Matricule]])</f>
        <v/>
      </c>
      <c r="H918" s="8"/>
      <c r="I918" s="8"/>
      <c r="J918" s="8"/>
      <c r="K918" s="8"/>
      <c r="L918" s="8"/>
      <c r="M918" s="8"/>
      <c r="N918" s="8"/>
      <c r="O918" s="14">
        <f>COUNTIF(Tableau517[[#This Row],[Lundi]:[Dimanche]],"&gt;0")</f>
        <v>0</v>
      </c>
      <c r="P918" s="14">
        <f>SUM(Tableau517[[#This Row],[Lundi]:[Dimanche]])</f>
        <v>0</v>
      </c>
      <c r="Q918" s="14">
        <f>COUNTIF(Tableau517[[#This Row],[Lundi]:[Dimanche]],"&gt;=100")*1000</f>
        <v>0</v>
      </c>
      <c r="R918" s="14">
        <f t="shared" si="28"/>
        <v>0</v>
      </c>
      <c r="S918" s="14">
        <f t="shared" si="29"/>
        <v>0</v>
      </c>
      <c r="T918" s="15" t="str">
        <f>IF(Tableau517[[#This Row],[Matricule]]&gt;1,IF(COUNTIF(Tableau517[DateMatricule],Tableau517[[#This Row],[DateMatricule]])&gt;1,"Doublon",""),"")</f>
        <v/>
      </c>
    </row>
    <row r="919" spans="1:20" x14ac:dyDescent="0.25">
      <c r="A919" s="11" t="str">
        <f>IF(Tableau517[[#This Row],[Semaine]]="","",VLOOKUP(Tableau517[[#This Row],[Semaine]],Listes!$A:$B,2,FALSE))</f>
        <v/>
      </c>
      <c r="B919" s="11" t="str">
        <f>IF(ISBLANK(Tableau517[[#This Row],[Matricule]]),"",VLOOKUP(Tableau517[[#This Row],[Matricule]],#REF!,2,FALSE))</f>
        <v/>
      </c>
      <c r="C919" s="11" t="str">
        <f>IF(ISBLANK(Tableau517[[#This Row],[Matricule]]),"",VLOOKUP(Tableau517[[#This Row],[Matricule]],#REF!,3,FALSE))</f>
        <v/>
      </c>
      <c r="D919" s="11" t="str">
        <f>CONCATENATE(Tableau517[[#This Row],[Semaine]],Tableau517[[#This Row],[Matricule]])</f>
        <v/>
      </c>
      <c r="H919" s="8"/>
      <c r="I919" s="8"/>
      <c r="J919" s="8"/>
      <c r="K919" s="8"/>
      <c r="L919" s="8"/>
      <c r="M919" s="8"/>
      <c r="N919" s="8"/>
      <c r="O919" s="14">
        <f>COUNTIF(Tableau517[[#This Row],[Lundi]:[Dimanche]],"&gt;0")</f>
        <v>0</v>
      </c>
      <c r="P919" s="14">
        <f>SUM(Tableau517[[#This Row],[Lundi]:[Dimanche]])</f>
        <v>0</v>
      </c>
      <c r="Q919" s="14">
        <f>COUNTIF(Tableau517[[#This Row],[Lundi]:[Dimanche]],"&gt;=100")*1000</f>
        <v>0</v>
      </c>
      <c r="R919" s="14">
        <f t="shared" si="28"/>
        <v>0</v>
      </c>
      <c r="S919" s="14">
        <f t="shared" si="29"/>
        <v>0</v>
      </c>
      <c r="T919" s="15" t="str">
        <f>IF(Tableau517[[#This Row],[Matricule]]&gt;1,IF(COUNTIF(Tableau517[DateMatricule],Tableau517[[#This Row],[DateMatricule]])&gt;1,"Doublon",""),"")</f>
        <v/>
      </c>
    </row>
    <row r="920" spans="1:20" x14ac:dyDescent="0.25">
      <c r="A920" s="11" t="str">
        <f>IF(Tableau517[[#This Row],[Semaine]]="","",VLOOKUP(Tableau517[[#This Row],[Semaine]],Listes!$A:$B,2,FALSE))</f>
        <v/>
      </c>
      <c r="B920" s="11" t="str">
        <f>IF(ISBLANK(Tableau517[[#This Row],[Matricule]]),"",VLOOKUP(Tableau517[[#This Row],[Matricule]],#REF!,2,FALSE))</f>
        <v/>
      </c>
      <c r="C920" s="11" t="str">
        <f>IF(ISBLANK(Tableau517[[#This Row],[Matricule]]),"",VLOOKUP(Tableau517[[#This Row],[Matricule]],#REF!,3,FALSE))</f>
        <v/>
      </c>
      <c r="D920" s="11" t="str">
        <f>CONCATENATE(Tableau517[[#This Row],[Semaine]],Tableau517[[#This Row],[Matricule]])</f>
        <v/>
      </c>
      <c r="H920" s="8"/>
      <c r="I920" s="8"/>
      <c r="J920" s="8"/>
      <c r="K920" s="8"/>
      <c r="L920" s="8"/>
      <c r="M920" s="8"/>
      <c r="N920" s="8"/>
      <c r="O920" s="14">
        <f>COUNTIF(Tableau517[[#This Row],[Lundi]:[Dimanche]],"&gt;0")</f>
        <v>0</v>
      </c>
      <c r="P920" s="14">
        <f>SUM(Tableau517[[#This Row],[Lundi]:[Dimanche]])</f>
        <v>0</v>
      </c>
      <c r="Q920" s="14">
        <f>COUNTIF(Tableau517[[#This Row],[Lundi]:[Dimanche]],"&gt;=100")*1000</f>
        <v>0</v>
      </c>
      <c r="R920" s="14">
        <f t="shared" si="28"/>
        <v>0</v>
      </c>
      <c r="S920" s="14">
        <f t="shared" si="29"/>
        <v>0</v>
      </c>
      <c r="T920" s="15" t="str">
        <f>IF(Tableau517[[#This Row],[Matricule]]&gt;1,IF(COUNTIF(Tableau517[DateMatricule],Tableau517[[#This Row],[DateMatricule]])&gt;1,"Doublon",""),"")</f>
        <v/>
      </c>
    </row>
    <row r="921" spans="1:20" x14ac:dyDescent="0.25">
      <c r="A921" s="11" t="str">
        <f>IF(Tableau517[[#This Row],[Semaine]]="","",VLOOKUP(Tableau517[[#This Row],[Semaine]],Listes!$A:$B,2,FALSE))</f>
        <v/>
      </c>
      <c r="B921" s="11" t="str">
        <f>IF(ISBLANK(Tableau517[[#This Row],[Matricule]]),"",VLOOKUP(Tableau517[[#This Row],[Matricule]],#REF!,2,FALSE))</f>
        <v/>
      </c>
      <c r="C921" s="11" t="str">
        <f>IF(ISBLANK(Tableau517[[#This Row],[Matricule]]),"",VLOOKUP(Tableau517[[#This Row],[Matricule]],#REF!,3,FALSE))</f>
        <v/>
      </c>
      <c r="D921" s="11" t="str">
        <f>CONCATENATE(Tableau517[[#This Row],[Semaine]],Tableau517[[#This Row],[Matricule]])</f>
        <v/>
      </c>
      <c r="H921" s="8"/>
      <c r="I921" s="8"/>
      <c r="J921" s="8"/>
      <c r="K921" s="8"/>
      <c r="L921" s="8"/>
      <c r="M921" s="8"/>
      <c r="N921" s="8"/>
      <c r="O921" s="14">
        <f>COUNTIF(Tableau517[[#This Row],[Lundi]:[Dimanche]],"&gt;0")</f>
        <v>0</v>
      </c>
      <c r="P921" s="14">
        <f>SUM(Tableau517[[#This Row],[Lundi]:[Dimanche]])</f>
        <v>0</v>
      </c>
      <c r="Q921" s="14">
        <f>COUNTIF(Tableau517[[#This Row],[Lundi]:[Dimanche]],"&gt;=100")*1000</f>
        <v>0</v>
      </c>
      <c r="R921" s="14">
        <f t="shared" si="28"/>
        <v>0</v>
      </c>
      <c r="S921" s="14">
        <f t="shared" si="29"/>
        <v>0</v>
      </c>
      <c r="T921" s="15" t="str">
        <f>IF(Tableau517[[#This Row],[Matricule]]&gt;1,IF(COUNTIF(Tableau517[DateMatricule],Tableau517[[#This Row],[DateMatricule]])&gt;1,"Doublon",""),"")</f>
        <v/>
      </c>
    </row>
    <row r="922" spans="1:20" x14ac:dyDescent="0.25">
      <c r="A922" s="11" t="str">
        <f>IF(Tableau517[[#This Row],[Semaine]]="","",VLOOKUP(Tableau517[[#This Row],[Semaine]],Listes!$A:$B,2,FALSE))</f>
        <v/>
      </c>
      <c r="B922" s="11" t="str">
        <f>IF(ISBLANK(Tableau517[[#This Row],[Matricule]]),"",VLOOKUP(Tableau517[[#This Row],[Matricule]],#REF!,2,FALSE))</f>
        <v/>
      </c>
      <c r="C922" s="11" t="str">
        <f>IF(ISBLANK(Tableau517[[#This Row],[Matricule]]),"",VLOOKUP(Tableau517[[#This Row],[Matricule]],#REF!,3,FALSE))</f>
        <v/>
      </c>
      <c r="D922" s="11" t="str">
        <f>CONCATENATE(Tableau517[[#This Row],[Semaine]],Tableau517[[#This Row],[Matricule]])</f>
        <v/>
      </c>
      <c r="H922" s="8"/>
      <c r="I922" s="8"/>
      <c r="J922" s="8"/>
      <c r="K922" s="8"/>
      <c r="L922" s="8"/>
      <c r="M922" s="8"/>
      <c r="N922" s="8"/>
      <c r="O922" s="14">
        <f>COUNTIF(Tableau517[[#This Row],[Lundi]:[Dimanche]],"&gt;0")</f>
        <v>0</v>
      </c>
      <c r="P922" s="14">
        <f>SUM(Tableau517[[#This Row],[Lundi]:[Dimanche]])</f>
        <v>0</v>
      </c>
      <c r="Q922" s="14">
        <f>COUNTIF(Tableau517[[#This Row],[Lundi]:[Dimanche]],"&gt;=100")*1000</f>
        <v>0</v>
      </c>
      <c r="R922" s="14">
        <f t="shared" si="28"/>
        <v>0</v>
      </c>
      <c r="S922" s="14">
        <f t="shared" si="29"/>
        <v>0</v>
      </c>
      <c r="T922" s="15" t="str">
        <f>IF(Tableau517[[#This Row],[Matricule]]&gt;1,IF(COUNTIF(Tableau517[DateMatricule],Tableau517[[#This Row],[DateMatricule]])&gt;1,"Doublon",""),"")</f>
        <v/>
      </c>
    </row>
    <row r="923" spans="1:20" x14ac:dyDescent="0.25">
      <c r="A923" s="11" t="str">
        <f>IF(Tableau517[[#This Row],[Semaine]]="","",VLOOKUP(Tableau517[[#This Row],[Semaine]],Listes!$A:$B,2,FALSE))</f>
        <v/>
      </c>
      <c r="B923" s="11" t="str">
        <f>IF(ISBLANK(Tableau517[[#This Row],[Matricule]]),"",VLOOKUP(Tableau517[[#This Row],[Matricule]],#REF!,2,FALSE))</f>
        <v/>
      </c>
      <c r="C923" s="11" t="str">
        <f>IF(ISBLANK(Tableau517[[#This Row],[Matricule]]),"",VLOOKUP(Tableau517[[#This Row],[Matricule]],#REF!,3,FALSE))</f>
        <v/>
      </c>
      <c r="D923" s="11" t="str">
        <f>CONCATENATE(Tableau517[[#This Row],[Semaine]],Tableau517[[#This Row],[Matricule]])</f>
        <v/>
      </c>
      <c r="H923" s="8"/>
      <c r="I923" s="8"/>
      <c r="J923" s="8"/>
      <c r="K923" s="8"/>
      <c r="L923" s="8"/>
      <c r="M923" s="8"/>
      <c r="N923" s="8"/>
      <c r="O923" s="14">
        <f>COUNTIF(Tableau517[[#This Row],[Lundi]:[Dimanche]],"&gt;0")</f>
        <v>0</v>
      </c>
      <c r="P923" s="14">
        <f>SUM(Tableau517[[#This Row],[Lundi]:[Dimanche]])</f>
        <v>0</v>
      </c>
      <c r="Q923" s="14">
        <f>COUNTIF(Tableau517[[#This Row],[Lundi]:[Dimanche]],"&gt;=100")*1000</f>
        <v>0</v>
      </c>
      <c r="R923" s="14">
        <f t="shared" si="28"/>
        <v>0</v>
      </c>
      <c r="S923" s="14">
        <f t="shared" si="29"/>
        <v>0</v>
      </c>
      <c r="T923" s="15" t="str">
        <f>IF(Tableau517[[#This Row],[Matricule]]&gt;1,IF(COUNTIF(Tableau517[DateMatricule],Tableau517[[#This Row],[DateMatricule]])&gt;1,"Doublon",""),"")</f>
        <v/>
      </c>
    </row>
    <row r="924" spans="1:20" x14ac:dyDescent="0.25">
      <c r="A924" s="11" t="str">
        <f>IF(Tableau517[[#This Row],[Semaine]]="","",VLOOKUP(Tableau517[[#This Row],[Semaine]],Listes!$A:$B,2,FALSE))</f>
        <v/>
      </c>
      <c r="B924" s="11" t="str">
        <f>IF(ISBLANK(Tableau517[[#This Row],[Matricule]]),"",VLOOKUP(Tableau517[[#This Row],[Matricule]],#REF!,2,FALSE))</f>
        <v/>
      </c>
      <c r="C924" s="11" t="str">
        <f>IF(ISBLANK(Tableau517[[#This Row],[Matricule]]),"",VLOOKUP(Tableau517[[#This Row],[Matricule]],#REF!,3,FALSE))</f>
        <v/>
      </c>
      <c r="D924" s="11" t="str">
        <f>CONCATENATE(Tableau517[[#This Row],[Semaine]],Tableau517[[#This Row],[Matricule]])</f>
        <v/>
      </c>
      <c r="H924" s="8"/>
      <c r="I924" s="8"/>
      <c r="J924" s="8"/>
      <c r="K924" s="8"/>
      <c r="L924" s="8"/>
      <c r="M924" s="8"/>
      <c r="N924" s="8"/>
      <c r="O924" s="14">
        <f>COUNTIF(Tableau517[[#This Row],[Lundi]:[Dimanche]],"&gt;0")</f>
        <v>0</v>
      </c>
      <c r="P924" s="14">
        <f>SUM(Tableau517[[#This Row],[Lundi]:[Dimanche]])</f>
        <v>0</v>
      </c>
      <c r="Q924" s="14">
        <f>COUNTIF(Tableau517[[#This Row],[Lundi]:[Dimanche]],"&gt;=100")*1000</f>
        <v>0</v>
      </c>
      <c r="R924" s="14">
        <f t="shared" si="28"/>
        <v>0</v>
      </c>
      <c r="S924" s="14">
        <f t="shared" si="29"/>
        <v>0</v>
      </c>
      <c r="T924" s="15" t="str">
        <f>IF(Tableau517[[#This Row],[Matricule]]&gt;1,IF(COUNTIF(Tableau517[DateMatricule],Tableau517[[#This Row],[DateMatricule]])&gt;1,"Doublon",""),"")</f>
        <v/>
      </c>
    </row>
    <row r="925" spans="1:20" x14ac:dyDescent="0.25">
      <c r="A925" s="11" t="str">
        <f>IF(Tableau517[[#This Row],[Semaine]]="","",VLOOKUP(Tableau517[[#This Row],[Semaine]],Listes!$A:$B,2,FALSE))</f>
        <v/>
      </c>
      <c r="B925" s="11" t="str">
        <f>IF(ISBLANK(Tableau517[[#This Row],[Matricule]]),"",VLOOKUP(Tableau517[[#This Row],[Matricule]],#REF!,2,FALSE))</f>
        <v/>
      </c>
      <c r="C925" s="11" t="str">
        <f>IF(ISBLANK(Tableau517[[#This Row],[Matricule]]),"",VLOOKUP(Tableau517[[#This Row],[Matricule]],#REF!,3,FALSE))</f>
        <v/>
      </c>
      <c r="D925" s="11" t="str">
        <f>CONCATENATE(Tableau517[[#This Row],[Semaine]],Tableau517[[#This Row],[Matricule]])</f>
        <v/>
      </c>
      <c r="H925" s="8"/>
      <c r="I925" s="8"/>
      <c r="J925" s="8"/>
      <c r="K925" s="8"/>
      <c r="L925" s="8"/>
      <c r="M925" s="8"/>
      <c r="N925" s="8"/>
      <c r="O925" s="14">
        <f>COUNTIF(Tableau517[[#This Row],[Lundi]:[Dimanche]],"&gt;0")</f>
        <v>0</v>
      </c>
      <c r="P925" s="14">
        <f>SUM(Tableau517[[#This Row],[Lundi]:[Dimanche]])</f>
        <v>0</v>
      </c>
      <c r="Q925" s="14">
        <f>COUNTIF(Tableau517[[#This Row],[Lundi]:[Dimanche]],"&gt;=100")*1000</f>
        <v>0</v>
      </c>
      <c r="R925" s="14">
        <f t="shared" si="28"/>
        <v>0</v>
      </c>
      <c r="S925" s="14">
        <f t="shared" si="29"/>
        <v>0</v>
      </c>
      <c r="T925" s="15" t="str">
        <f>IF(Tableau517[[#This Row],[Matricule]]&gt;1,IF(COUNTIF(Tableau517[DateMatricule],Tableau517[[#This Row],[DateMatricule]])&gt;1,"Doublon",""),"")</f>
        <v/>
      </c>
    </row>
    <row r="926" spans="1:20" x14ac:dyDescent="0.25">
      <c r="A926" s="11" t="str">
        <f>IF(Tableau517[[#This Row],[Semaine]]="","",VLOOKUP(Tableau517[[#This Row],[Semaine]],Listes!$A:$B,2,FALSE))</f>
        <v/>
      </c>
      <c r="B926" s="11" t="str">
        <f>IF(ISBLANK(Tableau517[[#This Row],[Matricule]]),"",VLOOKUP(Tableau517[[#This Row],[Matricule]],#REF!,2,FALSE))</f>
        <v/>
      </c>
      <c r="C926" s="11" t="str">
        <f>IF(ISBLANK(Tableau517[[#This Row],[Matricule]]),"",VLOOKUP(Tableau517[[#This Row],[Matricule]],#REF!,3,FALSE))</f>
        <v/>
      </c>
      <c r="D926" s="11" t="str">
        <f>CONCATENATE(Tableau517[[#This Row],[Semaine]],Tableau517[[#This Row],[Matricule]])</f>
        <v/>
      </c>
      <c r="H926" s="8"/>
      <c r="I926" s="8"/>
      <c r="J926" s="8"/>
      <c r="K926" s="8"/>
      <c r="L926" s="8"/>
      <c r="M926" s="8"/>
      <c r="N926" s="8"/>
      <c r="O926" s="14">
        <f>COUNTIF(Tableau517[[#This Row],[Lundi]:[Dimanche]],"&gt;0")</f>
        <v>0</v>
      </c>
      <c r="P926" s="14">
        <f>SUM(Tableau517[[#This Row],[Lundi]:[Dimanche]])</f>
        <v>0</v>
      </c>
      <c r="Q926" s="14">
        <f>COUNTIF(Tableau517[[#This Row],[Lundi]:[Dimanche]],"&gt;=100")*1000</f>
        <v>0</v>
      </c>
      <c r="R926" s="14">
        <f t="shared" si="28"/>
        <v>0</v>
      </c>
      <c r="S926" s="14">
        <f t="shared" si="29"/>
        <v>0</v>
      </c>
      <c r="T926" s="15" t="str">
        <f>IF(Tableau517[[#This Row],[Matricule]]&gt;1,IF(COUNTIF(Tableau517[DateMatricule],Tableau517[[#This Row],[DateMatricule]])&gt;1,"Doublon",""),"")</f>
        <v/>
      </c>
    </row>
    <row r="927" spans="1:20" x14ac:dyDescent="0.25">
      <c r="A927" s="11" t="str">
        <f>IF(Tableau517[[#This Row],[Semaine]]="","",VLOOKUP(Tableau517[[#This Row],[Semaine]],Listes!$A:$B,2,FALSE))</f>
        <v/>
      </c>
      <c r="B927" s="11" t="str">
        <f>IF(ISBLANK(Tableau517[[#This Row],[Matricule]]),"",VLOOKUP(Tableau517[[#This Row],[Matricule]],#REF!,2,FALSE))</f>
        <v/>
      </c>
      <c r="C927" s="11" t="str">
        <f>IF(ISBLANK(Tableau517[[#This Row],[Matricule]]),"",VLOOKUP(Tableau517[[#This Row],[Matricule]],#REF!,3,FALSE))</f>
        <v/>
      </c>
      <c r="D927" s="11" t="str">
        <f>CONCATENATE(Tableau517[[#This Row],[Semaine]],Tableau517[[#This Row],[Matricule]])</f>
        <v/>
      </c>
      <c r="H927" s="8"/>
      <c r="I927" s="8"/>
      <c r="J927" s="8"/>
      <c r="K927" s="8"/>
      <c r="L927" s="8"/>
      <c r="M927" s="8"/>
      <c r="N927" s="8"/>
      <c r="O927" s="14">
        <f>COUNTIF(Tableau517[[#This Row],[Lundi]:[Dimanche]],"&gt;0")</f>
        <v>0</v>
      </c>
      <c r="P927" s="14">
        <f>SUM(Tableau517[[#This Row],[Lundi]:[Dimanche]])</f>
        <v>0</v>
      </c>
      <c r="Q927" s="14">
        <f>COUNTIF(Tableau517[[#This Row],[Lundi]:[Dimanche]],"&gt;=100")*1000</f>
        <v>0</v>
      </c>
      <c r="R927" s="14">
        <f t="shared" si="28"/>
        <v>0</v>
      </c>
      <c r="S927" s="14">
        <f t="shared" si="29"/>
        <v>0</v>
      </c>
      <c r="T927" s="15" t="str">
        <f>IF(Tableau517[[#This Row],[Matricule]]&gt;1,IF(COUNTIF(Tableau517[DateMatricule],Tableau517[[#This Row],[DateMatricule]])&gt;1,"Doublon",""),"")</f>
        <v/>
      </c>
    </row>
    <row r="928" spans="1:20" x14ac:dyDescent="0.25">
      <c r="A928" s="11" t="str">
        <f>IF(Tableau517[[#This Row],[Semaine]]="","",VLOOKUP(Tableau517[[#This Row],[Semaine]],Listes!$A:$B,2,FALSE))</f>
        <v/>
      </c>
      <c r="B928" s="11" t="str">
        <f>IF(ISBLANK(Tableau517[[#This Row],[Matricule]]),"",VLOOKUP(Tableau517[[#This Row],[Matricule]],#REF!,2,FALSE))</f>
        <v/>
      </c>
      <c r="C928" s="11" t="str">
        <f>IF(ISBLANK(Tableau517[[#This Row],[Matricule]]),"",VLOOKUP(Tableau517[[#This Row],[Matricule]],#REF!,3,FALSE))</f>
        <v/>
      </c>
      <c r="D928" s="11" t="str">
        <f>CONCATENATE(Tableau517[[#This Row],[Semaine]],Tableau517[[#This Row],[Matricule]])</f>
        <v/>
      </c>
      <c r="H928" s="8"/>
      <c r="I928" s="8"/>
      <c r="J928" s="8"/>
      <c r="K928" s="8"/>
      <c r="L928" s="8"/>
      <c r="M928" s="8"/>
      <c r="N928" s="8"/>
      <c r="O928" s="14">
        <f>COUNTIF(Tableau517[[#This Row],[Lundi]:[Dimanche]],"&gt;0")</f>
        <v>0</v>
      </c>
      <c r="P928" s="14">
        <f>SUM(Tableau517[[#This Row],[Lundi]:[Dimanche]])</f>
        <v>0</v>
      </c>
      <c r="Q928" s="14">
        <f>COUNTIF(Tableau517[[#This Row],[Lundi]:[Dimanche]],"&gt;=100")*1000</f>
        <v>0</v>
      </c>
      <c r="R928" s="14">
        <f t="shared" si="28"/>
        <v>0</v>
      </c>
      <c r="S928" s="14">
        <f t="shared" si="29"/>
        <v>0</v>
      </c>
      <c r="T928" s="15" t="str">
        <f>IF(Tableau517[[#This Row],[Matricule]]&gt;1,IF(COUNTIF(Tableau517[DateMatricule],Tableau517[[#This Row],[DateMatricule]])&gt;1,"Doublon",""),"")</f>
        <v/>
      </c>
    </row>
    <row r="929" spans="1:20" x14ac:dyDescent="0.25">
      <c r="A929" s="11" t="str">
        <f>IF(Tableau517[[#This Row],[Semaine]]="","",VLOOKUP(Tableau517[[#This Row],[Semaine]],Listes!$A:$B,2,FALSE))</f>
        <v/>
      </c>
      <c r="B929" s="11" t="str">
        <f>IF(ISBLANK(Tableau517[[#This Row],[Matricule]]),"",VLOOKUP(Tableau517[[#This Row],[Matricule]],#REF!,2,FALSE))</f>
        <v/>
      </c>
      <c r="C929" s="11" t="str">
        <f>IF(ISBLANK(Tableau517[[#This Row],[Matricule]]),"",VLOOKUP(Tableau517[[#This Row],[Matricule]],#REF!,3,FALSE))</f>
        <v/>
      </c>
      <c r="D929" s="11" t="str">
        <f>CONCATENATE(Tableau517[[#This Row],[Semaine]],Tableau517[[#This Row],[Matricule]])</f>
        <v/>
      </c>
      <c r="H929" s="8"/>
      <c r="I929" s="8"/>
      <c r="J929" s="8"/>
      <c r="K929" s="8"/>
      <c r="L929" s="8"/>
      <c r="M929" s="8"/>
      <c r="N929" s="8"/>
      <c r="O929" s="14">
        <f>COUNTIF(Tableau517[[#This Row],[Lundi]:[Dimanche]],"&gt;0")</f>
        <v>0</v>
      </c>
      <c r="P929" s="14">
        <f>SUM(Tableau517[[#This Row],[Lundi]:[Dimanche]])</f>
        <v>0</v>
      </c>
      <c r="Q929" s="14">
        <f>COUNTIF(Tableau517[[#This Row],[Lundi]:[Dimanche]],"&gt;=100")*1000</f>
        <v>0</v>
      </c>
      <c r="R929" s="14">
        <f t="shared" si="28"/>
        <v>0</v>
      </c>
      <c r="S929" s="14">
        <f t="shared" si="29"/>
        <v>0</v>
      </c>
      <c r="T929" s="15" t="str">
        <f>IF(Tableau517[[#This Row],[Matricule]]&gt;1,IF(COUNTIF(Tableau517[DateMatricule],Tableau517[[#This Row],[DateMatricule]])&gt;1,"Doublon",""),"")</f>
        <v/>
      </c>
    </row>
    <row r="930" spans="1:20" x14ac:dyDescent="0.25">
      <c r="A930" s="11" t="str">
        <f>IF(Tableau517[[#This Row],[Semaine]]="","",VLOOKUP(Tableau517[[#This Row],[Semaine]],Listes!$A:$B,2,FALSE))</f>
        <v/>
      </c>
      <c r="B930" s="11" t="str">
        <f>IF(ISBLANK(Tableau517[[#This Row],[Matricule]]),"",VLOOKUP(Tableau517[[#This Row],[Matricule]],#REF!,2,FALSE))</f>
        <v/>
      </c>
      <c r="C930" s="11" t="str">
        <f>IF(ISBLANK(Tableau517[[#This Row],[Matricule]]),"",VLOOKUP(Tableau517[[#This Row],[Matricule]],#REF!,3,FALSE))</f>
        <v/>
      </c>
      <c r="D930" s="11" t="str">
        <f>CONCATENATE(Tableau517[[#This Row],[Semaine]],Tableau517[[#This Row],[Matricule]])</f>
        <v/>
      </c>
      <c r="H930" s="8"/>
      <c r="I930" s="8"/>
      <c r="J930" s="8"/>
      <c r="K930" s="8"/>
      <c r="L930" s="8"/>
      <c r="M930" s="8"/>
      <c r="N930" s="8"/>
      <c r="O930" s="14">
        <f>COUNTIF(Tableau517[[#This Row],[Lundi]:[Dimanche]],"&gt;0")</f>
        <v>0</v>
      </c>
      <c r="P930" s="14">
        <f>SUM(Tableau517[[#This Row],[Lundi]:[Dimanche]])</f>
        <v>0</v>
      </c>
      <c r="Q930" s="14">
        <f>COUNTIF(Tableau517[[#This Row],[Lundi]:[Dimanche]],"&gt;=100")*1000</f>
        <v>0</v>
      </c>
      <c r="R930" s="14">
        <f t="shared" si="28"/>
        <v>0</v>
      </c>
      <c r="S930" s="14">
        <f t="shared" si="29"/>
        <v>0</v>
      </c>
      <c r="T930" s="15" t="str">
        <f>IF(Tableau517[[#This Row],[Matricule]]&gt;1,IF(COUNTIF(Tableau517[DateMatricule],Tableau517[[#This Row],[DateMatricule]])&gt;1,"Doublon",""),"")</f>
        <v/>
      </c>
    </row>
    <row r="931" spans="1:20" x14ac:dyDescent="0.25">
      <c r="A931" s="11" t="str">
        <f>IF(Tableau517[[#This Row],[Semaine]]="","",VLOOKUP(Tableau517[[#This Row],[Semaine]],Listes!$A:$B,2,FALSE))</f>
        <v/>
      </c>
      <c r="B931" s="11" t="str">
        <f>IF(ISBLANK(Tableau517[[#This Row],[Matricule]]),"",VLOOKUP(Tableau517[[#This Row],[Matricule]],#REF!,2,FALSE))</f>
        <v/>
      </c>
      <c r="C931" s="11" t="str">
        <f>IF(ISBLANK(Tableau517[[#This Row],[Matricule]]),"",VLOOKUP(Tableau517[[#This Row],[Matricule]],#REF!,3,FALSE))</f>
        <v/>
      </c>
      <c r="D931" s="11" t="str">
        <f>CONCATENATE(Tableau517[[#This Row],[Semaine]],Tableau517[[#This Row],[Matricule]])</f>
        <v/>
      </c>
      <c r="H931" s="8"/>
      <c r="I931" s="8"/>
      <c r="J931" s="8"/>
      <c r="K931" s="8"/>
      <c r="L931" s="8"/>
      <c r="M931" s="8"/>
      <c r="N931" s="8"/>
      <c r="O931" s="14">
        <f>COUNTIF(Tableau517[[#This Row],[Lundi]:[Dimanche]],"&gt;0")</f>
        <v>0</v>
      </c>
      <c r="P931" s="14">
        <f>SUM(Tableau517[[#This Row],[Lundi]:[Dimanche]])</f>
        <v>0</v>
      </c>
      <c r="Q931" s="14">
        <f>COUNTIF(Tableau517[[#This Row],[Lundi]:[Dimanche]],"&gt;=100")*1000</f>
        <v>0</v>
      </c>
      <c r="R931" s="14">
        <f t="shared" si="28"/>
        <v>0</v>
      </c>
      <c r="S931" s="14">
        <f t="shared" si="29"/>
        <v>0</v>
      </c>
      <c r="T931" s="15" t="str">
        <f>IF(Tableau517[[#This Row],[Matricule]]&gt;1,IF(COUNTIF(Tableau517[DateMatricule],Tableau517[[#This Row],[DateMatricule]])&gt;1,"Doublon",""),"")</f>
        <v/>
      </c>
    </row>
    <row r="932" spans="1:20" x14ac:dyDescent="0.25">
      <c r="A932" s="11" t="str">
        <f>IF(Tableau517[[#This Row],[Semaine]]="","",VLOOKUP(Tableau517[[#This Row],[Semaine]],Listes!$A:$B,2,FALSE))</f>
        <v/>
      </c>
      <c r="B932" s="11" t="str">
        <f>IF(ISBLANK(Tableau517[[#This Row],[Matricule]]),"",VLOOKUP(Tableau517[[#This Row],[Matricule]],#REF!,2,FALSE))</f>
        <v/>
      </c>
      <c r="C932" s="11" t="str">
        <f>IF(ISBLANK(Tableau517[[#This Row],[Matricule]]),"",VLOOKUP(Tableau517[[#This Row],[Matricule]],#REF!,3,FALSE))</f>
        <v/>
      </c>
      <c r="D932" s="11" t="str">
        <f>CONCATENATE(Tableau517[[#This Row],[Semaine]],Tableau517[[#This Row],[Matricule]])</f>
        <v/>
      </c>
      <c r="H932" s="8"/>
      <c r="I932" s="8"/>
      <c r="J932" s="8"/>
      <c r="K932" s="8"/>
      <c r="L932" s="8"/>
      <c r="M932" s="8"/>
      <c r="N932" s="8"/>
      <c r="O932" s="14">
        <f>COUNTIF(Tableau517[[#This Row],[Lundi]:[Dimanche]],"&gt;0")</f>
        <v>0</v>
      </c>
      <c r="P932" s="14">
        <f>SUM(Tableau517[[#This Row],[Lundi]:[Dimanche]])</f>
        <v>0</v>
      </c>
      <c r="Q932" s="14">
        <f>COUNTIF(Tableau517[[#This Row],[Lundi]:[Dimanche]],"&gt;=100")*1000</f>
        <v>0</v>
      </c>
      <c r="R932" s="14">
        <f t="shared" si="28"/>
        <v>0</v>
      </c>
      <c r="S932" s="14">
        <f t="shared" si="29"/>
        <v>0</v>
      </c>
      <c r="T932" s="15" t="str">
        <f>IF(Tableau517[[#This Row],[Matricule]]&gt;1,IF(COUNTIF(Tableau517[DateMatricule],Tableau517[[#This Row],[DateMatricule]])&gt;1,"Doublon",""),"")</f>
        <v/>
      </c>
    </row>
    <row r="933" spans="1:20" x14ac:dyDescent="0.25">
      <c r="A933" s="11" t="str">
        <f>IF(Tableau517[[#This Row],[Semaine]]="","",VLOOKUP(Tableau517[[#This Row],[Semaine]],Listes!$A:$B,2,FALSE))</f>
        <v/>
      </c>
      <c r="B933" s="11" t="str">
        <f>IF(ISBLANK(Tableau517[[#This Row],[Matricule]]),"",VLOOKUP(Tableau517[[#This Row],[Matricule]],#REF!,2,FALSE))</f>
        <v/>
      </c>
      <c r="C933" s="11" t="str">
        <f>IF(ISBLANK(Tableau517[[#This Row],[Matricule]]),"",VLOOKUP(Tableau517[[#This Row],[Matricule]],#REF!,3,FALSE))</f>
        <v/>
      </c>
      <c r="D933" s="11" t="str">
        <f>CONCATENATE(Tableau517[[#This Row],[Semaine]],Tableau517[[#This Row],[Matricule]])</f>
        <v/>
      </c>
      <c r="H933" s="8"/>
      <c r="I933" s="8"/>
      <c r="J933" s="8"/>
      <c r="K933" s="8"/>
      <c r="L933" s="8"/>
      <c r="M933" s="8"/>
      <c r="N933" s="8"/>
      <c r="O933" s="14">
        <f>COUNTIF(Tableau517[[#This Row],[Lundi]:[Dimanche]],"&gt;0")</f>
        <v>0</v>
      </c>
      <c r="P933" s="14">
        <f>SUM(Tableau517[[#This Row],[Lundi]:[Dimanche]])</f>
        <v>0</v>
      </c>
      <c r="Q933" s="14">
        <f>COUNTIF(Tableau517[[#This Row],[Lundi]:[Dimanche]],"&gt;=100")*1000</f>
        <v>0</v>
      </c>
      <c r="R933" s="14">
        <f t="shared" si="28"/>
        <v>0</v>
      </c>
      <c r="S933" s="14">
        <f t="shared" si="29"/>
        <v>0</v>
      </c>
      <c r="T933" s="15" t="str">
        <f>IF(Tableau517[[#This Row],[Matricule]]&gt;1,IF(COUNTIF(Tableau517[DateMatricule],Tableau517[[#This Row],[DateMatricule]])&gt;1,"Doublon",""),"")</f>
        <v/>
      </c>
    </row>
    <row r="934" spans="1:20" x14ac:dyDescent="0.25">
      <c r="A934" s="11" t="str">
        <f>IF(Tableau517[[#This Row],[Semaine]]="","",VLOOKUP(Tableau517[[#This Row],[Semaine]],Listes!$A:$B,2,FALSE))</f>
        <v/>
      </c>
      <c r="B934" s="11" t="str">
        <f>IF(ISBLANK(Tableau517[[#This Row],[Matricule]]),"",VLOOKUP(Tableau517[[#This Row],[Matricule]],#REF!,2,FALSE))</f>
        <v/>
      </c>
      <c r="C934" s="11" t="str">
        <f>IF(ISBLANK(Tableau517[[#This Row],[Matricule]]),"",VLOOKUP(Tableau517[[#This Row],[Matricule]],#REF!,3,FALSE))</f>
        <v/>
      </c>
      <c r="D934" s="11" t="str">
        <f>CONCATENATE(Tableau517[[#This Row],[Semaine]],Tableau517[[#This Row],[Matricule]])</f>
        <v/>
      </c>
      <c r="H934" s="8"/>
      <c r="I934" s="8"/>
      <c r="J934" s="8"/>
      <c r="K934" s="8"/>
      <c r="L934" s="8"/>
      <c r="M934" s="8"/>
      <c r="N934" s="8"/>
      <c r="O934" s="14">
        <f>COUNTIF(Tableau517[[#This Row],[Lundi]:[Dimanche]],"&gt;0")</f>
        <v>0</v>
      </c>
      <c r="P934" s="14">
        <f>SUM(Tableau517[[#This Row],[Lundi]:[Dimanche]])</f>
        <v>0</v>
      </c>
      <c r="Q934" s="14">
        <f>COUNTIF(Tableau517[[#This Row],[Lundi]:[Dimanche]],"&gt;=100")*1000</f>
        <v>0</v>
      </c>
      <c r="R934" s="14">
        <f t="shared" si="28"/>
        <v>0</v>
      </c>
      <c r="S934" s="14">
        <f t="shared" si="29"/>
        <v>0</v>
      </c>
      <c r="T934" s="15" t="str">
        <f>IF(Tableau517[[#This Row],[Matricule]]&gt;1,IF(COUNTIF(Tableau517[DateMatricule],Tableau517[[#This Row],[DateMatricule]])&gt;1,"Doublon",""),"")</f>
        <v/>
      </c>
    </row>
    <row r="935" spans="1:20" x14ac:dyDescent="0.25">
      <c r="A935" s="11" t="str">
        <f>IF(Tableau517[[#This Row],[Semaine]]="","",VLOOKUP(Tableau517[[#This Row],[Semaine]],Listes!$A:$B,2,FALSE))</f>
        <v/>
      </c>
      <c r="B935" s="11" t="str">
        <f>IF(ISBLANK(Tableau517[[#This Row],[Matricule]]),"",VLOOKUP(Tableau517[[#This Row],[Matricule]],#REF!,2,FALSE))</f>
        <v/>
      </c>
      <c r="C935" s="11" t="str">
        <f>IF(ISBLANK(Tableau517[[#This Row],[Matricule]]),"",VLOOKUP(Tableau517[[#This Row],[Matricule]],#REF!,3,FALSE))</f>
        <v/>
      </c>
      <c r="D935" s="11" t="str">
        <f>CONCATENATE(Tableau517[[#This Row],[Semaine]],Tableau517[[#This Row],[Matricule]])</f>
        <v/>
      </c>
      <c r="H935" s="8"/>
      <c r="I935" s="8"/>
      <c r="J935" s="8"/>
      <c r="K935" s="8"/>
      <c r="L935" s="8"/>
      <c r="M935" s="8"/>
      <c r="N935" s="8"/>
      <c r="O935" s="14">
        <f>COUNTIF(Tableau517[[#This Row],[Lundi]:[Dimanche]],"&gt;0")</f>
        <v>0</v>
      </c>
      <c r="P935" s="14">
        <f>SUM(Tableau517[[#This Row],[Lundi]:[Dimanche]])</f>
        <v>0</v>
      </c>
      <c r="Q935" s="14">
        <f>COUNTIF(Tableau517[[#This Row],[Lundi]:[Dimanche]],"&gt;=100")*1000</f>
        <v>0</v>
      </c>
      <c r="R935" s="14">
        <f t="shared" si="28"/>
        <v>0</v>
      </c>
      <c r="S935" s="14">
        <f t="shared" si="29"/>
        <v>0</v>
      </c>
      <c r="T935" s="15" t="str">
        <f>IF(Tableau517[[#This Row],[Matricule]]&gt;1,IF(COUNTIF(Tableau517[DateMatricule],Tableau517[[#This Row],[DateMatricule]])&gt;1,"Doublon",""),"")</f>
        <v/>
      </c>
    </row>
    <row r="936" spans="1:20" x14ac:dyDescent="0.25">
      <c r="A936" s="11" t="str">
        <f>IF(Tableau517[[#This Row],[Semaine]]="","",VLOOKUP(Tableau517[[#This Row],[Semaine]],Listes!$A:$B,2,FALSE))</f>
        <v/>
      </c>
      <c r="B936" s="11" t="str">
        <f>IF(ISBLANK(Tableau517[[#This Row],[Matricule]]),"",VLOOKUP(Tableau517[[#This Row],[Matricule]],#REF!,2,FALSE))</f>
        <v/>
      </c>
      <c r="C936" s="11" t="str">
        <f>IF(ISBLANK(Tableau517[[#This Row],[Matricule]]),"",VLOOKUP(Tableau517[[#This Row],[Matricule]],#REF!,3,FALSE))</f>
        <v/>
      </c>
      <c r="D936" s="11" t="str">
        <f>CONCATENATE(Tableau517[[#This Row],[Semaine]],Tableau517[[#This Row],[Matricule]])</f>
        <v/>
      </c>
      <c r="H936" s="8"/>
      <c r="I936" s="8"/>
      <c r="J936" s="8"/>
      <c r="K936" s="8"/>
      <c r="L936" s="8"/>
      <c r="M936" s="8"/>
      <c r="N936" s="8"/>
      <c r="O936" s="14">
        <f>COUNTIF(Tableau517[[#This Row],[Lundi]:[Dimanche]],"&gt;0")</f>
        <v>0</v>
      </c>
      <c r="P936" s="14">
        <f>SUM(Tableau517[[#This Row],[Lundi]:[Dimanche]])</f>
        <v>0</v>
      </c>
      <c r="Q936" s="14">
        <f>COUNTIF(Tableau517[[#This Row],[Lundi]:[Dimanche]],"&gt;=100")*1000</f>
        <v>0</v>
      </c>
      <c r="R936" s="14">
        <f t="shared" si="28"/>
        <v>0</v>
      </c>
      <c r="S936" s="14">
        <f t="shared" si="29"/>
        <v>0</v>
      </c>
      <c r="T936" s="15" t="str">
        <f>IF(Tableau517[[#This Row],[Matricule]]&gt;1,IF(COUNTIF(Tableau517[DateMatricule],Tableau517[[#This Row],[DateMatricule]])&gt;1,"Doublon",""),"")</f>
        <v/>
      </c>
    </row>
    <row r="937" spans="1:20" x14ac:dyDescent="0.25">
      <c r="A937" s="11" t="str">
        <f>IF(Tableau517[[#This Row],[Semaine]]="","",VLOOKUP(Tableau517[[#This Row],[Semaine]],Listes!$A:$B,2,FALSE))</f>
        <v/>
      </c>
      <c r="B937" s="11" t="str">
        <f>IF(ISBLANK(Tableau517[[#This Row],[Matricule]]),"",VLOOKUP(Tableau517[[#This Row],[Matricule]],#REF!,2,FALSE))</f>
        <v/>
      </c>
      <c r="C937" s="11" t="str">
        <f>IF(ISBLANK(Tableau517[[#This Row],[Matricule]]),"",VLOOKUP(Tableau517[[#This Row],[Matricule]],#REF!,3,FALSE))</f>
        <v/>
      </c>
      <c r="D937" s="11" t="str">
        <f>CONCATENATE(Tableau517[[#This Row],[Semaine]],Tableau517[[#This Row],[Matricule]])</f>
        <v/>
      </c>
      <c r="H937" s="8"/>
      <c r="I937" s="8"/>
      <c r="J937" s="8"/>
      <c r="K937" s="8"/>
      <c r="L937" s="8"/>
      <c r="M937" s="8"/>
      <c r="N937" s="8"/>
      <c r="O937" s="14">
        <f>COUNTIF(Tableau517[[#This Row],[Lundi]:[Dimanche]],"&gt;0")</f>
        <v>0</v>
      </c>
      <c r="P937" s="14">
        <f>SUM(Tableau517[[#This Row],[Lundi]:[Dimanche]])</f>
        <v>0</v>
      </c>
      <c r="Q937" s="14">
        <f>COUNTIF(Tableau517[[#This Row],[Lundi]:[Dimanche]],"&gt;=100")*1000</f>
        <v>0</v>
      </c>
      <c r="R937" s="14">
        <f t="shared" si="28"/>
        <v>0</v>
      </c>
      <c r="S937" s="14">
        <f t="shared" si="29"/>
        <v>0</v>
      </c>
      <c r="T937" s="15" t="str">
        <f>IF(Tableau517[[#This Row],[Matricule]]&gt;1,IF(COUNTIF(Tableau517[DateMatricule],Tableau517[[#This Row],[DateMatricule]])&gt;1,"Doublon",""),"")</f>
        <v/>
      </c>
    </row>
    <row r="938" spans="1:20" x14ac:dyDescent="0.25">
      <c r="A938" s="11" t="str">
        <f>IF(Tableau517[[#This Row],[Semaine]]="","",VLOOKUP(Tableau517[[#This Row],[Semaine]],Listes!$A:$B,2,FALSE))</f>
        <v/>
      </c>
      <c r="B938" s="11" t="str">
        <f>IF(ISBLANK(Tableau517[[#This Row],[Matricule]]),"",VLOOKUP(Tableau517[[#This Row],[Matricule]],#REF!,2,FALSE))</f>
        <v/>
      </c>
      <c r="C938" s="11" t="str">
        <f>IF(ISBLANK(Tableau517[[#This Row],[Matricule]]),"",VLOOKUP(Tableau517[[#This Row],[Matricule]],#REF!,3,FALSE))</f>
        <v/>
      </c>
      <c r="D938" s="11" t="str">
        <f>CONCATENATE(Tableau517[[#This Row],[Semaine]],Tableau517[[#This Row],[Matricule]])</f>
        <v/>
      </c>
      <c r="H938" s="8"/>
      <c r="I938" s="8"/>
      <c r="J938" s="8"/>
      <c r="K938" s="8"/>
      <c r="L938" s="8"/>
      <c r="M938" s="8"/>
      <c r="N938" s="8"/>
      <c r="O938" s="14">
        <f>COUNTIF(Tableau517[[#This Row],[Lundi]:[Dimanche]],"&gt;0")</f>
        <v>0</v>
      </c>
      <c r="P938" s="14">
        <f>SUM(Tableau517[[#This Row],[Lundi]:[Dimanche]])</f>
        <v>0</v>
      </c>
      <c r="Q938" s="14">
        <f>COUNTIF(Tableau517[[#This Row],[Lundi]:[Dimanche]],"&gt;=100")*1000</f>
        <v>0</v>
      </c>
      <c r="R938" s="14">
        <f t="shared" si="28"/>
        <v>0</v>
      </c>
      <c r="S938" s="14">
        <f t="shared" si="29"/>
        <v>0</v>
      </c>
      <c r="T938" s="15" t="str">
        <f>IF(Tableau517[[#This Row],[Matricule]]&gt;1,IF(COUNTIF(Tableau517[DateMatricule],Tableau517[[#This Row],[DateMatricule]])&gt;1,"Doublon",""),"")</f>
        <v/>
      </c>
    </row>
    <row r="939" spans="1:20" x14ac:dyDescent="0.25">
      <c r="A939" s="11" t="str">
        <f>IF(Tableau517[[#This Row],[Semaine]]="","",VLOOKUP(Tableau517[[#This Row],[Semaine]],Listes!$A:$B,2,FALSE))</f>
        <v/>
      </c>
      <c r="B939" s="11" t="str">
        <f>IF(ISBLANK(Tableau517[[#This Row],[Matricule]]),"",VLOOKUP(Tableau517[[#This Row],[Matricule]],#REF!,2,FALSE))</f>
        <v/>
      </c>
      <c r="C939" s="11" t="str">
        <f>IF(ISBLANK(Tableau517[[#This Row],[Matricule]]),"",VLOOKUP(Tableau517[[#This Row],[Matricule]],#REF!,3,FALSE))</f>
        <v/>
      </c>
      <c r="D939" s="11" t="str">
        <f>CONCATENATE(Tableau517[[#This Row],[Semaine]],Tableau517[[#This Row],[Matricule]])</f>
        <v/>
      </c>
      <c r="H939" s="8"/>
      <c r="I939" s="8"/>
      <c r="J939" s="8"/>
      <c r="K939" s="8"/>
      <c r="L939" s="8"/>
      <c r="M939" s="8"/>
      <c r="N939" s="8"/>
      <c r="O939" s="14">
        <f>COUNTIF(Tableau517[[#This Row],[Lundi]:[Dimanche]],"&gt;0")</f>
        <v>0</v>
      </c>
      <c r="P939" s="14">
        <f>SUM(Tableau517[[#This Row],[Lundi]:[Dimanche]])</f>
        <v>0</v>
      </c>
      <c r="Q939" s="14">
        <f>COUNTIF(Tableau517[[#This Row],[Lundi]:[Dimanche]],"&gt;=100")*1000</f>
        <v>0</v>
      </c>
      <c r="R939" s="14">
        <f t="shared" si="28"/>
        <v>0</v>
      </c>
      <c r="S939" s="14">
        <f t="shared" si="29"/>
        <v>0</v>
      </c>
      <c r="T939" s="15" t="str">
        <f>IF(Tableau517[[#This Row],[Matricule]]&gt;1,IF(COUNTIF(Tableau517[DateMatricule],Tableau517[[#This Row],[DateMatricule]])&gt;1,"Doublon",""),"")</f>
        <v/>
      </c>
    </row>
    <row r="940" spans="1:20" x14ac:dyDescent="0.25">
      <c r="A940" s="11" t="str">
        <f>IF(Tableau517[[#This Row],[Semaine]]="","",VLOOKUP(Tableau517[[#This Row],[Semaine]],Listes!$A:$B,2,FALSE))</f>
        <v/>
      </c>
      <c r="B940" s="11" t="str">
        <f>IF(ISBLANK(Tableau517[[#This Row],[Matricule]]),"",VLOOKUP(Tableau517[[#This Row],[Matricule]],#REF!,2,FALSE))</f>
        <v/>
      </c>
      <c r="C940" s="11" t="str">
        <f>IF(ISBLANK(Tableau517[[#This Row],[Matricule]]),"",VLOOKUP(Tableau517[[#This Row],[Matricule]],#REF!,3,FALSE))</f>
        <v/>
      </c>
      <c r="D940" s="11" t="str">
        <f>CONCATENATE(Tableau517[[#This Row],[Semaine]],Tableau517[[#This Row],[Matricule]])</f>
        <v/>
      </c>
      <c r="H940" s="8"/>
      <c r="I940" s="8"/>
      <c r="J940" s="8"/>
      <c r="K940" s="8"/>
      <c r="L940" s="8"/>
      <c r="M940" s="8"/>
      <c r="N940" s="8"/>
      <c r="O940" s="14">
        <f>COUNTIF(Tableau517[[#This Row],[Lundi]:[Dimanche]],"&gt;0")</f>
        <v>0</v>
      </c>
      <c r="P940" s="14">
        <f>SUM(Tableau517[[#This Row],[Lundi]:[Dimanche]])</f>
        <v>0</v>
      </c>
      <c r="Q940" s="14">
        <f>COUNTIF(Tableau517[[#This Row],[Lundi]:[Dimanche]],"&gt;=100")*1000</f>
        <v>0</v>
      </c>
      <c r="R940" s="14">
        <f t="shared" si="28"/>
        <v>0</v>
      </c>
      <c r="S940" s="14">
        <f t="shared" si="29"/>
        <v>0</v>
      </c>
      <c r="T940" s="15" t="str">
        <f>IF(Tableau517[[#This Row],[Matricule]]&gt;1,IF(COUNTIF(Tableau517[DateMatricule],Tableau517[[#This Row],[DateMatricule]])&gt;1,"Doublon",""),"")</f>
        <v/>
      </c>
    </row>
    <row r="941" spans="1:20" x14ac:dyDescent="0.25">
      <c r="A941" s="11" t="str">
        <f>IF(Tableau517[[#This Row],[Semaine]]="","",VLOOKUP(Tableau517[[#This Row],[Semaine]],Listes!$A:$B,2,FALSE))</f>
        <v/>
      </c>
      <c r="B941" s="11" t="str">
        <f>IF(ISBLANK(Tableau517[[#This Row],[Matricule]]),"",VLOOKUP(Tableau517[[#This Row],[Matricule]],#REF!,2,FALSE))</f>
        <v/>
      </c>
      <c r="C941" s="11" t="str">
        <f>IF(ISBLANK(Tableau517[[#This Row],[Matricule]]),"",VLOOKUP(Tableau517[[#This Row],[Matricule]],#REF!,3,FALSE))</f>
        <v/>
      </c>
      <c r="D941" s="11" t="str">
        <f>CONCATENATE(Tableau517[[#This Row],[Semaine]],Tableau517[[#This Row],[Matricule]])</f>
        <v/>
      </c>
      <c r="H941" s="8"/>
      <c r="I941" s="8"/>
      <c r="J941" s="8"/>
      <c r="K941" s="8"/>
      <c r="L941" s="8"/>
      <c r="M941" s="8"/>
      <c r="N941" s="8"/>
      <c r="O941" s="14">
        <f>COUNTIF(Tableau517[[#This Row],[Lundi]:[Dimanche]],"&gt;0")</f>
        <v>0</v>
      </c>
      <c r="P941" s="14">
        <f>SUM(Tableau517[[#This Row],[Lundi]:[Dimanche]])</f>
        <v>0</v>
      </c>
      <c r="Q941" s="14">
        <f>COUNTIF(Tableau517[[#This Row],[Lundi]:[Dimanche]],"&gt;=100")*1000</f>
        <v>0</v>
      </c>
      <c r="R941" s="14">
        <f t="shared" si="28"/>
        <v>0</v>
      </c>
      <c r="S941" s="14">
        <f t="shared" si="29"/>
        <v>0</v>
      </c>
      <c r="T941" s="15" t="str">
        <f>IF(Tableau517[[#This Row],[Matricule]]&gt;1,IF(COUNTIF(Tableau517[DateMatricule],Tableau517[[#This Row],[DateMatricule]])&gt;1,"Doublon",""),"")</f>
        <v/>
      </c>
    </row>
    <row r="942" spans="1:20" x14ac:dyDescent="0.25">
      <c r="A942" s="11" t="str">
        <f>IF(Tableau517[[#This Row],[Semaine]]="","",VLOOKUP(Tableau517[[#This Row],[Semaine]],Listes!$A:$B,2,FALSE))</f>
        <v/>
      </c>
      <c r="B942" s="11" t="str">
        <f>IF(ISBLANK(Tableau517[[#This Row],[Matricule]]),"",VLOOKUP(Tableau517[[#This Row],[Matricule]],#REF!,2,FALSE))</f>
        <v/>
      </c>
      <c r="C942" s="11" t="str">
        <f>IF(ISBLANK(Tableau517[[#This Row],[Matricule]]),"",VLOOKUP(Tableau517[[#This Row],[Matricule]],#REF!,3,FALSE))</f>
        <v/>
      </c>
      <c r="D942" s="11" t="str">
        <f>CONCATENATE(Tableau517[[#This Row],[Semaine]],Tableau517[[#This Row],[Matricule]])</f>
        <v/>
      </c>
      <c r="H942" s="8"/>
      <c r="I942" s="8"/>
      <c r="J942" s="8"/>
      <c r="K942" s="8"/>
      <c r="L942" s="8"/>
      <c r="M942" s="8"/>
      <c r="N942" s="8"/>
      <c r="O942" s="14">
        <f>COUNTIF(Tableau517[[#This Row],[Lundi]:[Dimanche]],"&gt;0")</f>
        <v>0</v>
      </c>
      <c r="P942" s="14">
        <f>SUM(Tableau517[[#This Row],[Lundi]:[Dimanche]])</f>
        <v>0</v>
      </c>
      <c r="Q942" s="14">
        <f>COUNTIF(Tableau517[[#This Row],[Lundi]:[Dimanche]],"&gt;=100")*1000</f>
        <v>0</v>
      </c>
      <c r="R942" s="14">
        <f t="shared" si="28"/>
        <v>0</v>
      </c>
      <c r="S942" s="14">
        <f t="shared" si="29"/>
        <v>0</v>
      </c>
      <c r="T942" s="15" t="str">
        <f>IF(Tableau517[[#This Row],[Matricule]]&gt;1,IF(COUNTIF(Tableau517[DateMatricule],Tableau517[[#This Row],[DateMatricule]])&gt;1,"Doublon",""),"")</f>
        <v/>
      </c>
    </row>
    <row r="943" spans="1:20" x14ac:dyDescent="0.25">
      <c r="A943" s="11" t="str">
        <f>IF(Tableau517[[#This Row],[Semaine]]="","",VLOOKUP(Tableau517[[#This Row],[Semaine]],Listes!$A:$B,2,FALSE))</f>
        <v/>
      </c>
      <c r="B943" s="11" t="str">
        <f>IF(ISBLANK(Tableau517[[#This Row],[Matricule]]),"",VLOOKUP(Tableau517[[#This Row],[Matricule]],#REF!,2,FALSE))</f>
        <v/>
      </c>
      <c r="C943" s="11" t="str">
        <f>IF(ISBLANK(Tableau517[[#This Row],[Matricule]]),"",VLOOKUP(Tableau517[[#This Row],[Matricule]],#REF!,3,FALSE))</f>
        <v/>
      </c>
      <c r="D943" s="11" t="str">
        <f>CONCATENATE(Tableau517[[#This Row],[Semaine]],Tableau517[[#This Row],[Matricule]])</f>
        <v/>
      </c>
      <c r="H943" s="8"/>
      <c r="I943" s="8"/>
      <c r="J943" s="8"/>
      <c r="K943" s="8"/>
      <c r="L943" s="8"/>
      <c r="M943" s="8"/>
      <c r="N943" s="8"/>
      <c r="O943" s="14">
        <f>COUNTIF(Tableau517[[#This Row],[Lundi]:[Dimanche]],"&gt;0")</f>
        <v>0</v>
      </c>
      <c r="P943" s="14">
        <f>SUM(Tableau517[[#This Row],[Lundi]:[Dimanche]])</f>
        <v>0</v>
      </c>
      <c r="Q943" s="14">
        <f>COUNTIF(Tableau517[[#This Row],[Lundi]:[Dimanche]],"&gt;=100")*1000</f>
        <v>0</v>
      </c>
      <c r="R943" s="14">
        <f t="shared" si="28"/>
        <v>0</v>
      </c>
      <c r="S943" s="14">
        <f t="shared" si="29"/>
        <v>0</v>
      </c>
      <c r="T943" s="15" t="str">
        <f>IF(Tableau517[[#This Row],[Matricule]]&gt;1,IF(COUNTIF(Tableau517[DateMatricule],Tableau517[[#This Row],[DateMatricule]])&gt;1,"Doublon",""),"")</f>
        <v/>
      </c>
    </row>
    <row r="944" spans="1:20" x14ac:dyDescent="0.25">
      <c r="A944" s="11" t="str">
        <f>IF(Tableau517[[#This Row],[Semaine]]="","",VLOOKUP(Tableau517[[#This Row],[Semaine]],Listes!$A:$B,2,FALSE))</f>
        <v/>
      </c>
      <c r="B944" s="11" t="str">
        <f>IF(ISBLANK(Tableau517[[#This Row],[Matricule]]),"",VLOOKUP(Tableau517[[#This Row],[Matricule]],#REF!,2,FALSE))</f>
        <v/>
      </c>
      <c r="C944" s="11" t="str">
        <f>IF(ISBLANK(Tableau517[[#This Row],[Matricule]]),"",VLOOKUP(Tableau517[[#This Row],[Matricule]],#REF!,3,FALSE))</f>
        <v/>
      </c>
      <c r="D944" s="11" t="str">
        <f>CONCATENATE(Tableau517[[#This Row],[Semaine]],Tableau517[[#This Row],[Matricule]])</f>
        <v/>
      </c>
      <c r="H944" s="8"/>
      <c r="I944" s="8"/>
      <c r="J944" s="8"/>
      <c r="K944" s="8"/>
      <c r="L944" s="8"/>
      <c r="M944" s="8"/>
      <c r="N944" s="8"/>
      <c r="O944" s="14">
        <f>COUNTIF(Tableau517[[#This Row],[Lundi]:[Dimanche]],"&gt;0")</f>
        <v>0</v>
      </c>
      <c r="P944" s="14">
        <f>SUM(Tableau517[[#This Row],[Lundi]:[Dimanche]])</f>
        <v>0</v>
      </c>
      <c r="Q944" s="14">
        <f>COUNTIF(Tableau517[[#This Row],[Lundi]:[Dimanche]],"&gt;=100")*1000</f>
        <v>0</v>
      </c>
      <c r="R944" s="14">
        <f t="shared" si="28"/>
        <v>0</v>
      </c>
      <c r="S944" s="14">
        <f t="shared" si="29"/>
        <v>0</v>
      </c>
      <c r="T944" s="15" t="str">
        <f>IF(Tableau517[[#This Row],[Matricule]]&gt;1,IF(COUNTIF(Tableau517[DateMatricule],Tableau517[[#This Row],[DateMatricule]])&gt;1,"Doublon",""),"")</f>
        <v/>
      </c>
    </row>
    <row r="945" spans="1:20" x14ac:dyDescent="0.25">
      <c r="A945" s="11" t="str">
        <f>IF(Tableau517[[#This Row],[Semaine]]="","",VLOOKUP(Tableau517[[#This Row],[Semaine]],Listes!$A:$B,2,FALSE))</f>
        <v/>
      </c>
      <c r="B945" s="11" t="str">
        <f>IF(ISBLANK(Tableau517[[#This Row],[Matricule]]),"",VLOOKUP(Tableau517[[#This Row],[Matricule]],#REF!,2,FALSE))</f>
        <v/>
      </c>
      <c r="C945" s="11" t="str">
        <f>IF(ISBLANK(Tableau517[[#This Row],[Matricule]]),"",VLOOKUP(Tableau517[[#This Row],[Matricule]],#REF!,3,FALSE))</f>
        <v/>
      </c>
      <c r="D945" s="11" t="str">
        <f>CONCATENATE(Tableau517[[#This Row],[Semaine]],Tableau517[[#This Row],[Matricule]])</f>
        <v/>
      </c>
      <c r="H945" s="8"/>
      <c r="I945" s="8"/>
      <c r="J945" s="8"/>
      <c r="K945" s="8"/>
      <c r="L945" s="8"/>
      <c r="M945" s="8"/>
      <c r="N945" s="8"/>
      <c r="O945" s="14">
        <f>COUNTIF(Tableau517[[#This Row],[Lundi]:[Dimanche]],"&gt;0")</f>
        <v>0</v>
      </c>
      <c r="P945" s="14">
        <f>SUM(Tableau517[[#This Row],[Lundi]:[Dimanche]])</f>
        <v>0</v>
      </c>
      <c r="Q945" s="14">
        <f>COUNTIF(Tableau517[[#This Row],[Lundi]:[Dimanche]],"&gt;=100")*1000</f>
        <v>0</v>
      </c>
      <c r="R945" s="14">
        <f t="shared" si="28"/>
        <v>0</v>
      </c>
      <c r="S945" s="14">
        <f t="shared" si="29"/>
        <v>0</v>
      </c>
      <c r="T945" s="15" t="str">
        <f>IF(Tableau517[[#This Row],[Matricule]]&gt;1,IF(COUNTIF(Tableau517[DateMatricule],Tableau517[[#This Row],[DateMatricule]])&gt;1,"Doublon",""),"")</f>
        <v/>
      </c>
    </row>
    <row r="946" spans="1:20" x14ac:dyDescent="0.25">
      <c r="A946" s="11" t="str">
        <f>IF(Tableau517[[#This Row],[Semaine]]="","",VLOOKUP(Tableau517[[#This Row],[Semaine]],Listes!$A:$B,2,FALSE))</f>
        <v/>
      </c>
      <c r="B946" s="11" t="str">
        <f>IF(ISBLANK(Tableau517[[#This Row],[Matricule]]),"",VLOOKUP(Tableau517[[#This Row],[Matricule]],#REF!,2,FALSE))</f>
        <v/>
      </c>
      <c r="C946" s="11" t="str">
        <f>IF(ISBLANK(Tableau517[[#This Row],[Matricule]]),"",VLOOKUP(Tableau517[[#This Row],[Matricule]],#REF!,3,FALSE))</f>
        <v/>
      </c>
      <c r="D946" s="11" t="str">
        <f>CONCATENATE(Tableau517[[#This Row],[Semaine]],Tableau517[[#This Row],[Matricule]])</f>
        <v/>
      </c>
      <c r="H946" s="8"/>
      <c r="I946" s="8"/>
      <c r="J946" s="8"/>
      <c r="K946" s="8"/>
      <c r="L946" s="8"/>
      <c r="M946" s="8"/>
      <c r="N946" s="8"/>
      <c r="O946" s="14">
        <f>COUNTIF(Tableau517[[#This Row],[Lundi]:[Dimanche]],"&gt;0")</f>
        <v>0</v>
      </c>
      <c r="P946" s="14">
        <f>SUM(Tableau517[[#This Row],[Lundi]:[Dimanche]])</f>
        <v>0</v>
      </c>
      <c r="Q946" s="14">
        <f>COUNTIF(Tableau517[[#This Row],[Lundi]:[Dimanche]],"&gt;=100")*1000</f>
        <v>0</v>
      </c>
      <c r="R946" s="14">
        <f t="shared" si="28"/>
        <v>0</v>
      </c>
      <c r="S946" s="14">
        <f t="shared" si="29"/>
        <v>0</v>
      </c>
      <c r="T946" s="15" t="str">
        <f>IF(Tableau517[[#This Row],[Matricule]]&gt;1,IF(COUNTIF(Tableau517[DateMatricule],Tableau517[[#This Row],[DateMatricule]])&gt;1,"Doublon",""),"")</f>
        <v/>
      </c>
    </row>
    <row r="947" spans="1:20" x14ac:dyDescent="0.25">
      <c r="A947" s="11" t="str">
        <f>IF(Tableau517[[#This Row],[Semaine]]="","",VLOOKUP(Tableau517[[#This Row],[Semaine]],Listes!$A:$B,2,FALSE))</f>
        <v/>
      </c>
      <c r="B947" s="11" t="str">
        <f>IF(ISBLANK(Tableau517[[#This Row],[Matricule]]),"",VLOOKUP(Tableau517[[#This Row],[Matricule]],#REF!,2,FALSE))</f>
        <v/>
      </c>
      <c r="C947" s="11" t="str">
        <f>IF(ISBLANK(Tableau517[[#This Row],[Matricule]]),"",VLOOKUP(Tableau517[[#This Row],[Matricule]],#REF!,3,FALSE))</f>
        <v/>
      </c>
      <c r="D947" s="11" t="str">
        <f>CONCATENATE(Tableau517[[#This Row],[Semaine]],Tableau517[[#This Row],[Matricule]])</f>
        <v/>
      </c>
      <c r="H947" s="8"/>
      <c r="I947" s="8"/>
      <c r="J947" s="8"/>
      <c r="K947" s="8"/>
      <c r="L947" s="8"/>
      <c r="M947" s="8"/>
      <c r="N947" s="8"/>
      <c r="O947" s="14">
        <f>COUNTIF(Tableau517[[#This Row],[Lundi]:[Dimanche]],"&gt;0")</f>
        <v>0</v>
      </c>
      <c r="P947" s="14">
        <f>SUM(Tableau517[[#This Row],[Lundi]:[Dimanche]])</f>
        <v>0</v>
      </c>
      <c r="Q947" s="14">
        <f>COUNTIF(Tableau517[[#This Row],[Lundi]:[Dimanche]],"&gt;=100")*1000</f>
        <v>0</v>
      </c>
      <c r="R947" s="14">
        <f t="shared" si="28"/>
        <v>0</v>
      </c>
      <c r="S947" s="14">
        <f t="shared" si="29"/>
        <v>0</v>
      </c>
      <c r="T947" s="15" t="str">
        <f>IF(Tableau517[[#This Row],[Matricule]]&gt;1,IF(COUNTIF(Tableau517[DateMatricule],Tableau517[[#This Row],[DateMatricule]])&gt;1,"Doublon",""),"")</f>
        <v/>
      </c>
    </row>
    <row r="948" spans="1:20" x14ac:dyDescent="0.25">
      <c r="A948" s="11" t="str">
        <f>IF(Tableau517[[#This Row],[Semaine]]="","",VLOOKUP(Tableau517[[#This Row],[Semaine]],Listes!$A:$B,2,FALSE))</f>
        <v/>
      </c>
      <c r="B948" s="11" t="str">
        <f>IF(ISBLANK(Tableau517[[#This Row],[Matricule]]),"",VLOOKUP(Tableau517[[#This Row],[Matricule]],#REF!,2,FALSE))</f>
        <v/>
      </c>
      <c r="C948" s="11" t="str">
        <f>IF(ISBLANK(Tableau517[[#This Row],[Matricule]]),"",VLOOKUP(Tableau517[[#This Row],[Matricule]],#REF!,3,FALSE))</f>
        <v/>
      </c>
      <c r="D948" s="11" t="str">
        <f>CONCATENATE(Tableau517[[#This Row],[Semaine]],Tableau517[[#This Row],[Matricule]])</f>
        <v/>
      </c>
      <c r="H948" s="8"/>
      <c r="I948" s="8"/>
      <c r="J948" s="8"/>
      <c r="K948" s="8"/>
      <c r="L948" s="8"/>
      <c r="M948" s="8"/>
      <c r="N948" s="8"/>
      <c r="O948" s="14">
        <f>COUNTIF(Tableau517[[#This Row],[Lundi]:[Dimanche]],"&gt;0")</f>
        <v>0</v>
      </c>
      <c r="P948" s="14">
        <f>SUM(Tableau517[[#This Row],[Lundi]:[Dimanche]])</f>
        <v>0</v>
      </c>
      <c r="Q948" s="14">
        <f>COUNTIF(Tableau517[[#This Row],[Lundi]:[Dimanche]],"&gt;=100")*1000</f>
        <v>0</v>
      </c>
      <c r="R948" s="14">
        <f t="shared" si="28"/>
        <v>0</v>
      </c>
      <c r="S948" s="14">
        <f t="shared" si="29"/>
        <v>0</v>
      </c>
      <c r="T948" s="15" t="str">
        <f>IF(Tableau517[[#This Row],[Matricule]]&gt;1,IF(COUNTIF(Tableau517[DateMatricule],Tableau517[[#This Row],[DateMatricule]])&gt;1,"Doublon",""),"")</f>
        <v/>
      </c>
    </row>
    <row r="949" spans="1:20" x14ac:dyDescent="0.25">
      <c r="A949" s="11" t="str">
        <f>IF(Tableau517[[#This Row],[Semaine]]="","",VLOOKUP(Tableau517[[#This Row],[Semaine]],Listes!$A:$B,2,FALSE))</f>
        <v/>
      </c>
      <c r="B949" s="11" t="str">
        <f>IF(ISBLANK(Tableau517[[#This Row],[Matricule]]),"",VLOOKUP(Tableau517[[#This Row],[Matricule]],#REF!,2,FALSE))</f>
        <v/>
      </c>
      <c r="C949" s="11" t="str">
        <f>IF(ISBLANK(Tableau517[[#This Row],[Matricule]]),"",VLOOKUP(Tableau517[[#This Row],[Matricule]],#REF!,3,FALSE))</f>
        <v/>
      </c>
      <c r="D949" s="11" t="str">
        <f>CONCATENATE(Tableau517[[#This Row],[Semaine]],Tableau517[[#This Row],[Matricule]])</f>
        <v/>
      </c>
      <c r="H949" s="8"/>
      <c r="I949" s="8"/>
      <c r="J949" s="8"/>
      <c r="K949" s="8"/>
      <c r="L949" s="8"/>
      <c r="M949" s="8"/>
      <c r="N949" s="8"/>
      <c r="O949" s="14">
        <f>COUNTIF(Tableau517[[#This Row],[Lundi]:[Dimanche]],"&gt;0")</f>
        <v>0</v>
      </c>
      <c r="P949" s="14">
        <f>SUM(Tableau517[[#This Row],[Lundi]:[Dimanche]])</f>
        <v>0</v>
      </c>
      <c r="Q949" s="14">
        <f>COUNTIF(Tableau517[[#This Row],[Lundi]:[Dimanche]],"&gt;=100")*1000</f>
        <v>0</v>
      </c>
      <c r="R949" s="14">
        <f t="shared" si="28"/>
        <v>0</v>
      </c>
      <c r="S949" s="14">
        <f t="shared" si="29"/>
        <v>0</v>
      </c>
      <c r="T949" s="15" t="str">
        <f>IF(Tableau517[[#This Row],[Matricule]]&gt;1,IF(COUNTIF(Tableau517[DateMatricule],Tableau517[[#This Row],[DateMatricule]])&gt;1,"Doublon",""),"")</f>
        <v/>
      </c>
    </row>
    <row r="950" spans="1:20" x14ac:dyDescent="0.25">
      <c r="A950" s="11" t="str">
        <f>IF(Tableau517[[#This Row],[Semaine]]="","",VLOOKUP(Tableau517[[#This Row],[Semaine]],Listes!$A:$B,2,FALSE))</f>
        <v/>
      </c>
      <c r="B950" s="11" t="str">
        <f>IF(ISBLANK(Tableau517[[#This Row],[Matricule]]),"",VLOOKUP(Tableau517[[#This Row],[Matricule]],#REF!,2,FALSE))</f>
        <v/>
      </c>
      <c r="C950" s="11" t="str">
        <f>IF(ISBLANK(Tableau517[[#This Row],[Matricule]]),"",VLOOKUP(Tableau517[[#This Row],[Matricule]],#REF!,3,FALSE))</f>
        <v/>
      </c>
      <c r="D950" s="11" t="str">
        <f>CONCATENATE(Tableau517[[#This Row],[Semaine]],Tableau517[[#This Row],[Matricule]])</f>
        <v/>
      </c>
      <c r="H950" s="8"/>
      <c r="I950" s="8"/>
      <c r="J950" s="8"/>
      <c r="K950" s="8"/>
      <c r="L950" s="8"/>
      <c r="M950" s="8"/>
      <c r="N950" s="8"/>
      <c r="O950" s="14">
        <f>COUNTIF(Tableau517[[#This Row],[Lundi]:[Dimanche]],"&gt;0")</f>
        <v>0</v>
      </c>
      <c r="P950" s="14">
        <f>SUM(Tableau517[[#This Row],[Lundi]:[Dimanche]])</f>
        <v>0</v>
      </c>
      <c r="Q950" s="14">
        <f>COUNTIF(Tableau517[[#This Row],[Lundi]:[Dimanche]],"&gt;=100")*1000</f>
        <v>0</v>
      </c>
      <c r="R950" s="14">
        <f t="shared" si="28"/>
        <v>0</v>
      </c>
      <c r="S950" s="14">
        <f t="shared" si="29"/>
        <v>0</v>
      </c>
      <c r="T950" s="15" t="str">
        <f>IF(Tableau517[[#This Row],[Matricule]]&gt;1,IF(COUNTIF(Tableau517[DateMatricule],Tableau517[[#This Row],[DateMatricule]])&gt;1,"Doublon",""),"")</f>
        <v/>
      </c>
    </row>
    <row r="951" spans="1:20" x14ac:dyDescent="0.25">
      <c r="A951" s="11" t="str">
        <f>IF(Tableau517[[#This Row],[Semaine]]="","",VLOOKUP(Tableau517[[#This Row],[Semaine]],Listes!$A:$B,2,FALSE))</f>
        <v/>
      </c>
      <c r="B951" s="11" t="str">
        <f>IF(ISBLANK(Tableau517[[#This Row],[Matricule]]),"",VLOOKUP(Tableau517[[#This Row],[Matricule]],#REF!,2,FALSE))</f>
        <v/>
      </c>
      <c r="C951" s="11" t="str">
        <f>IF(ISBLANK(Tableau517[[#This Row],[Matricule]]),"",VLOOKUP(Tableau517[[#This Row],[Matricule]],#REF!,3,FALSE))</f>
        <v/>
      </c>
      <c r="D951" s="11" t="str">
        <f>CONCATENATE(Tableau517[[#This Row],[Semaine]],Tableau517[[#This Row],[Matricule]])</f>
        <v/>
      </c>
      <c r="H951" s="8"/>
      <c r="I951" s="8"/>
      <c r="J951" s="8"/>
      <c r="K951" s="8"/>
      <c r="L951" s="8"/>
      <c r="M951" s="8"/>
      <c r="N951" s="8"/>
      <c r="O951" s="14">
        <f>COUNTIF(Tableau517[[#This Row],[Lundi]:[Dimanche]],"&gt;0")</f>
        <v>0</v>
      </c>
      <c r="P951" s="14">
        <f>SUM(Tableau517[[#This Row],[Lundi]:[Dimanche]])</f>
        <v>0</v>
      </c>
      <c r="Q951" s="14">
        <f>COUNTIF(Tableau517[[#This Row],[Lundi]:[Dimanche]],"&gt;=100")*1000</f>
        <v>0</v>
      </c>
      <c r="R951" s="14">
        <f t="shared" si="28"/>
        <v>0</v>
      </c>
      <c r="S951" s="14">
        <f t="shared" si="29"/>
        <v>0</v>
      </c>
      <c r="T951" s="15" t="str">
        <f>IF(Tableau517[[#This Row],[Matricule]]&gt;1,IF(COUNTIF(Tableau517[DateMatricule],Tableau517[[#This Row],[DateMatricule]])&gt;1,"Doublon",""),"")</f>
        <v/>
      </c>
    </row>
    <row r="952" spans="1:20" x14ac:dyDescent="0.25">
      <c r="A952" s="11" t="str">
        <f>IF(Tableau517[[#This Row],[Semaine]]="","",VLOOKUP(Tableau517[[#This Row],[Semaine]],Listes!$A:$B,2,FALSE))</f>
        <v/>
      </c>
      <c r="B952" s="11" t="str">
        <f>IF(ISBLANK(Tableau517[[#This Row],[Matricule]]),"",VLOOKUP(Tableau517[[#This Row],[Matricule]],#REF!,2,FALSE))</f>
        <v/>
      </c>
      <c r="C952" s="11" t="str">
        <f>IF(ISBLANK(Tableau517[[#This Row],[Matricule]]),"",VLOOKUP(Tableau517[[#This Row],[Matricule]],#REF!,3,FALSE))</f>
        <v/>
      </c>
      <c r="D952" s="11" t="str">
        <f>CONCATENATE(Tableau517[[#This Row],[Semaine]],Tableau517[[#This Row],[Matricule]])</f>
        <v/>
      </c>
      <c r="H952" s="8"/>
      <c r="I952" s="8"/>
      <c r="J952" s="8"/>
      <c r="K952" s="8"/>
      <c r="L952" s="8"/>
      <c r="M952" s="8"/>
      <c r="N952" s="8"/>
      <c r="O952" s="14">
        <f>COUNTIF(Tableau517[[#This Row],[Lundi]:[Dimanche]],"&gt;0")</f>
        <v>0</v>
      </c>
      <c r="P952" s="14">
        <f>SUM(Tableau517[[#This Row],[Lundi]:[Dimanche]])</f>
        <v>0</v>
      </c>
      <c r="Q952" s="14">
        <f>COUNTIF(Tableau517[[#This Row],[Lundi]:[Dimanche]],"&gt;=100")*1000</f>
        <v>0</v>
      </c>
      <c r="R952" s="14">
        <f t="shared" si="28"/>
        <v>0</v>
      </c>
      <c r="S952" s="14">
        <f t="shared" si="29"/>
        <v>0</v>
      </c>
      <c r="T952" s="15" t="str">
        <f>IF(Tableau517[[#This Row],[Matricule]]&gt;1,IF(COUNTIF(Tableau517[DateMatricule],Tableau517[[#This Row],[DateMatricule]])&gt;1,"Doublon",""),"")</f>
        <v/>
      </c>
    </row>
    <row r="953" spans="1:20" x14ac:dyDescent="0.25">
      <c r="A953" s="11" t="str">
        <f>IF(Tableau517[[#This Row],[Semaine]]="","",VLOOKUP(Tableau517[[#This Row],[Semaine]],Listes!$A:$B,2,FALSE))</f>
        <v/>
      </c>
      <c r="B953" s="11" t="str">
        <f>IF(ISBLANK(Tableau517[[#This Row],[Matricule]]),"",VLOOKUP(Tableau517[[#This Row],[Matricule]],#REF!,2,FALSE))</f>
        <v/>
      </c>
      <c r="C953" s="11" t="str">
        <f>IF(ISBLANK(Tableau517[[#This Row],[Matricule]]),"",VLOOKUP(Tableau517[[#This Row],[Matricule]],#REF!,3,FALSE))</f>
        <v/>
      </c>
      <c r="D953" s="11" t="str">
        <f>CONCATENATE(Tableau517[[#This Row],[Semaine]],Tableau517[[#This Row],[Matricule]])</f>
        <v/>
      </c>
      <c r="H953" s="8"/>
      <c r="I953" s="8"/>
      <c r="J953" s="8"/>
      <c r="K953" s="8"/>
      <c r="L953" s="8"/>
      <c r="M953" s="8"/>
      <c r="N953" s="8"/>
      <c r="O953" s="14">
        <f>COUNTIF(Tableau517[[#This Row],[Lundi]:[Dimanche]],"&gt;0")</f>
        <v>0</v>
      </c>
      <c r="P953" s="14">
        <f>SUM(Tableau517[[#This Row],[Lundi]:[Dimanche]])</f>
        <v>0</v>
      </c>
      <c r="Q953" s="14">
        <f>COUNTIF(Tableau517[[#This Row],[Lundi]:[Dimanche]],"&gt;=100")*1000</f>
        <v>0</v>
      </c>
      <c r="R953" s="14">
        <f t="shared" si="28"/>
        <v>0</v>
      </c>
      <c r="S953" s="14">
        <f t="shared" si="29"/>
        <v>0</v>
      </c>
      <c r="T953" s="15" t="str">
        <f>IF(Tableau517[[#This Row],[Matricule]]&gt;1,IF(COUNTIF(Tableau517[DateMatricule],Tableau517[[#This Row],[DateMatricule]])&gt;1,"Doublon",""),"")</f>
        <v/>
      </c>
    </row>
    <row r="954" spans="1:20" x14ac:dyDescent="0.25">
      <c r="A954" s="11" t="str">
        <f>IF(Tableau517[[#This Row],[Semaine]]="","",VLOOKUP(Tableau517[[#This Row],[Semaine]],Listes!$A:$B,2,FALSE))</f>
        <v/>
      </c>
      <c r="B954" s="11" t="str">
        <f>IF(ISBLANK(Tableau517[[#This Row],[Matricule]]),"",VLOOKUP(Tableau517[[#This Row],[Matricule]],#REF!,2,FALSE))</f>
        <v/>
      </c>
      <c r="C954" s="11" t="str">
        <f>IF(ISBLANK(Tableau517[[#This Row],[Matricule]]),"",VLOOKUP(Tableau517[[#This Row],[Matricule]],#REF!,3,FALSE))</f>
        <v/>
      </c>
      <c r="D954" s="11" t="str">
        <f>CONCATENATE(Tableau517[[#This Row],[Semaine]],Tableau517[[#This Row],[Matricule]])</f>
        <v/>
      </c>
      <c r="H954" s="8"/>
      <c r="I954" s="8"/>
      <c r="J954" s="8"/>
      <c r="K954" s="8"/>
      <c r="L954" s="8"/>
      <c r="M954" s="8"/>
      <c r="N954" s="8"/>
      <c r="O954" s="14">
        <f>COUNTIF(Tableau517[[#This Row],[Lundi]:[Dimanche]],"&gt;0")</f>
        <v>0</v>
      </c>
      <c r="P954" s="14">
        <f>SUM(Tableau517[[#This Row],[Lundi]:[Dimanche]])</f>
        <v>0</v>
      </c>
      <c r="Q954" s="14">
        <f>COUNTIF(Tableau517[[#This Row],[Lundi]:[Dimanche]],"&gt;=100")*1000</f>
        <v>0</v>
      </c>
      <c r="R954" s="14">
        <f t="shared" si="28"/>
        <v>0</v>
      </c>
      <c r="S954" s="14">
        <f t="shared" si="29"/>
        <v>0</v>
      </c>
      <c r="T954" s="15" t="str">
        <f>IF(Tableau517[[#This Row],[Matricule]]&gt;1,IF(COUNTIF(Tableau517[DateMatricule],Tableau517[[#This Row],[DateMatricule]])&gt;1,"Doublon",""),"")</f>
        <v/>
      </c>
    </row>
    <row r="955" spans="1:20" x14ac:dyDescent="0.25">
      <c r="A955" s="11" t="str">
        <f>IF(Tableau517[[#This Row],[Semaine]]="","",VLOOKUP(Tableau517[[#This Row],[Semaine]],Listes!$A:$B,2,FALSE))</f>
        <v/>
      </c>
      <c r="B955" s="11" t="str">
        <f>IF(ISBLANK(Tableau517[[#This Row],[Matricule]]),"",VLOOKUP(Tableau517[[#This Row],[Matricule]],#REF!,2,FALSE))</f>
        <v/>
      </c>
      <c r="C955" s="11" t="str">
        <f>IF(ISBLANK(Tableau517[[#This Row],[Matricule]]),"",VLOOKUP(Tableau517[[#This Row],[Matricule]],#REF!,3,FALSE))</f>
        <v/>
      </c>
      <c r="D955" s="11" t="str">
        <f>CONCATENATE(Tableau517[[#This Row],[Semaine]],Tableau517[[#This Row],[Matricule]])</f>
        <v/>
      </c>
      <c r="H955" s="8"/>
      <c r="I955" s="8"/>
      <c r="J955" s="8"/>
      <c r="K955" s="8"/>
      <c r="L955" s="8"/>
      <c r="M955" s="8"/>
      <c r="N955" s="8"/>
      <c r="O955" s="14">
        <f>COUNTIF(Tableau517[[#This Row],[Lundi]:[Dimanche]],"&gt;0")</f>
        <v>0</v>
      </c>
      <c r="P955" s="14">
        <f>SUM(Tableau517[[#This Row],[Lundi]:[Dimanche]])</f>
        <v>0</v>
      </c>
      <c r="Q955" s="14">
        <f>COUNTIF(Tableau517[[#This Row],[Lundi]:[Dimanche]],"&gt;=100")*1000</f>
        <v>0</v>
      </c>
      <c r="R955" s="14">
        <f t="shared" si="28"/>
        <v>0</v>
      </c>
      <c r="S955" s="14">
        <f t="shared" si="29"/>
        <v>0</v>
      </c>
      <c r="T955" s="15" t="str">
        <f>IF(Tableau517[[#This Row],[Matricule]]&gt;1,IF(COUNTIF(Tableau517[DateMatricule],Tableau517[[#This Row],[DateMatricule]])&gt;1,"Doublon",""),"")</f>
        <v/>
      </c>
    </row>
    <row r="956" spans="1:20" x14ac:dyDescent="0.25">
      <c r="A956" s="11" t="str">
        <f>IF(Tableau517[[#This Row],[Semaine]]="","",VLOOKUP(Tableau517[[#This Row],[Semaine]],Listes!$A:$B,2,FALSE))</f>
        <v/>
      </c>
      <c r="B956" s="11" t="str">
        <f>IF(ISBLANK(Tableau517[[#This Row],[Matricule]]),"",VLOOKUP(Tableau517[[#This Row],[Matricule]],#REF!,2,FALSE))</f>
        <v/>
      </c>
      <c r="C956" s="11" t="str">
        <f>IF(ISBLANK(Tableau517[[#This Row],[Matricule]]),"",VLOOKUP(Tableau517[[#This Row],[Matricule]],#REF!,3,FALSE))</f>
        <v/>
      </c>
      <c r="D956" s="11" t="str">
        <f>CONCATENATE(Tableau517[[#This Row],[Semaine]],Tableau517[[#This Row],[Matricule]])</f>
        <v/>
      </c>
      <c r="H956" s="8"/>
      <c r="I956" s="8"/>
      <c r="J956" s="8"/>
      <c r="K956" s="8"/>
      <c r="L956" s="8"/>
      <c r="M956" s="8"/>
      <c r="N956" s="8"/>
      <c r="O956" s="14">
        <f>COUNTIF(Tableau517[[#This Row],[Lundi]:[Dimanche]],"&gt;0")</f>
        <v>0</v>
      </c>
      <c r="P956" s="14">
        <f>SUM(Tableau517[[#This Row],[Lundi]:[Dimanche]])</f>
        <v>0</v>
      </c>
      <c r="Q956" s="14">
        <f>COUNTIF(Tableau517[[#This Row],[Lundi]:[Dimanche]],"&gt;=100")*1000</f>
        <v>0</v>
      </c>
      <c r="R956" s="14">
        <f t="shared" si="28"/>
        <v>0</v>
      </c>
      <c r="S956" s="14">
        <f t="shared" si="29"/>
        <v>0</v>
      </c>
      <c r="T956" s="15" t="str">
        <f>IF(Tableau517[[#This Row],[Matricule]]&gt;1,IF(COUNTIF(Tableau517[DateMatricule],Tableau517[[#This Row],[DateMatricule]])&gt;1,"Doublon",""),"")</f>
        <v/>
      </c>
    </row>
    <row r="957" spans="1:20" x14ac:dyDescent="0.25">
      <c r="A957" s="11" t="str">
        <f>IF(Tableau517[[#This Row],[Semaine]]="","",VLOOKUP(Tableau517[[#This Row],[Semaine]],Listes!$A:$B,2,FALSE))</f>
        <v/>
      </c>
      <c r="B957" s="11" t="str">
        <f>IF(ISBLANK(Tableau517[[#This Row],[Matricule]]),"",VLOOKUP(Tableau517[[#This Row],[Matricule]],#REF!,2,FALSE))</f>
        <v/>
      </c>
      <c r="C957" s="11" t="str">
        <f>IF(ISBLANK(Tableau517[[#This Row],[Matricule]]),"",VLOOKUP(Tableau517[[#This Row],[Matricule]],#REF!,3,FALSE))</f>
        <v/>
      </c>
      <c r="D957" s="11" t="str">
        <f>CONCATENATE(Tableau517[[#This Row],[Semaine]],Tableau517[[#This Row],[Matricule]])</f>
        <v/>
      </c>
      <c r="H957" s="8"/>
      <c r="I957" s="8"/>
      <c r="J957" s="8"/>
      <c r="K957" s="8"/>
      <c r="L957" s="8"/>
      <c r="M957" s="8"/>
      <c r="N957" s="8"/>
      <c r="O957" s="14">
        <f>COUNTIF(Tableau517[[#This Row],[Lundi]:[Dimanche]],"&gt;0")</f>
        <v>0</v>
      </c>
      <c r="P957" s="14">
        <f>SUM(Tableau517[[#This Row],[Lundi]:[Dimanche]])</f>
        <v>0</v>
      </c>
      <c r="Q957" s="14">
        <f>COUNTIF(Tableau517[[#This Row],[Lundi]:[Dimanche]],"&gt;=100")*1000</f>
        <v>0</v>
      </c>
      <c r="R957" s="14">
        <f t="shared" si="28"/>
        <v>0</v>
      </c>
      <c r="S957" s="14">
        <f t="shared" si="29"/>
        <v>0</v>
      </c>
      <c r="T957" s="15" t="str">
        <f>IF(Tableau517[[#This Row],[Matricule]]&gt;1,IF(COUNTIF(Tableau517[DateMatricule],Tableau517[[#This Row],[DateMatricule]])&gt;1,"Doublon",""),"")</f>
        <v/>
      </c>
    </row>
    <row r="958" spans="1:20" x14ac:dyDescent="0.25">
      <c r="A958" s="11" t="str">
        <f>IF(Tableau517[[#This Row],[Semaine]]="","",VLOOKUP(Tableau517[[#This Row],[Semaine]],Listes!$A:$B,2,FALSE))</f>
        <v/>
      </c>
      <c r="B958" s="11" t="str">
        <f>IF(ISBLANK(Tableau517[[#This Row],[Matricule]]),"",VLOOKUP(Tableau517[[#This Row],[Matricule]],#REF!,2,FALSE))</f>
        <v/>
      </c>
      <c r="C958" s="11" t="str">
        <f>IF(ISBLANK(Tableau517[[#This Row],[Matricule]]),"",VLOOKUP(Tableau517[[#This Row],[Matricule]],#REF!,3,FALSE))</f>
        <v/>
      </c>
      <c r="D958" s="11" t="str">
        <f>CONCATENATE(Tableau517[[#This Row],[Semaine]],Tableau517[[#This Row],[Matricule]])</f>
        <v/>
      </c>
      <c r="H958" s="8"/>
      <c r="I958" s="8"/>
      <c r="J958" s="8"/>
      <c r="K958" s="8"/>
      <c r="L958" s="8"/>
      <c r="M958" s="8"/>
      <c r="N958" s="8"/>
      <c r="O958" s="14">
        <f>COUNTIF(Tableau517[[#This Row],[Lundi]:[Dimanche]],"&gt;0")</f>
        <v>0</v>
      </c>
      <c r="P958" s="14">
        <f>SUM(Tableau517[[#This Row],[Lundi]:[Dimanche]])</f>
        <v>0</v>
      </c>
      <c r="Q958" s="14">
        <f>COUNTIF(Tableau517[[#This Row],[Lundi]:[Dimanche]],"&gt;=100")*1000</f>
        <v>0</v>
      </c>
      <c r="R958" s="14">
        <f t="shared" si="28"/>
        <v>0</v>
      </c>
      <c r="S958" s="14">
        <f t="shared" si="29"/>
        <v>0</v>
      </c>
      <c r="T958" s="15" t="str">
        <f>IF(Tableau517[[#This Row],[Matricule]]&gt;1,IF(COUNTIF(Tableau517[DateMatricule],Tableau517[[#This Row],[DateMatricule]])&gt;1,"Doublon",""),"")</f>
        <v/>
      </c>
    </row>
    <row r="959" spans="1:20" x14ac:dyDescent="0.25">
      <c r="A959" s="11" t="str">
        <f>IF(Tableau517[[#This Row],[Semaine]]="","",VLOOKUP(Tableau517[[#This Row],[Semaine]],Listes!$A:$B,2,FALSE))</f>
        <v/>
      </c>
      <c r="B959" s="11" t="str">
        <f>IF(ISBLANK(Tableau517[[#This Row],[Matricule]]),"",VLOOKUP(Tableau517[[#This Row],[Matricule]],#REF!,2,FALSE))</f>
        <v/>
      </c>
      <c r="C959" s="11" t="str">
        <f>IF(ISBLANK(Tableau517[[#This Row],[Matricule]]),"",VLOOKUP(Tableau517[[#This Row],[Matricule]],#REF!,3,FALSE))</f>
        <v/>
      </c>
      <c r="D959" s="11" t="str">
        <f>CONCATENATE(Tableau517[[#This Row],[Semaine]],Tableau517[[#This Row],[Matricule]])</f>
        <v/>
      </c>
      <c r="H959" s="8"/>
      <c r="I959" s="8"/>
      <c r="J959" s="8"/>
      <c r="K959" s="8"/>
      <c r="L959" s="8"/>
      <c r="M959" s="8"/>
      <c r="N959" s="8"/>
      <c r="O959" s="14">
        <f>COUNTIF(Tableau517[[#This Row],[Lundi]:[Dimanche]],"&gt;0")</f>
        <v>0</v>
      </c>
      <c r="P959" s="14">
        <f>SUM(Tableau517[[#This Row],[Lundi]:[Dimanche]])</f>
        <v>0</v>
      </c>
      <c r="Q959" s="14">
        <f>COUNTIF(Tableau517[[#This Row],[Lundi]:[Dimanche]],"&gt;=100")*1000</f>
        <v>0</v>
      </c>
      <c r="R959" s="14">
        <f t="shared" si="28"/>
        <v>0</v>
      </c>
      <c r="S959" s="14">
        <f t="shared" si="29"/>
        <v>0</v>
      </c>
      <c r="T959" s="15" t="str">
        <f>IF(Tableau517[[#This Row],[Matricule]]&gt;1,IF(COUNTIF(Tableau517[DateMatricule],Tableau517[[#This Row],[DateMatricule]])&gt;1,"Doublon",""),"")</f>
        <v/>
      </c>
    </row>
    <row r="960" spans="1:20" x14ac:dyDescent="0.25">
      <c r="A960" s="11" t="str">
        <f>IF(Tableau517[[#This Row],[Semaine]]="","",VLOOKUP(Tableau517[[#This Row],[Semaine]],Listes!$A:$B,2,FALSE))</f>
        <v/>
      </c>
      <c r="B960" s="11" t="str">
        <f>IF(ISBLANK(Tableau517[[#This Row],[Matricule]]),"",VLOOKUP(Tableau517[[#This Row],[Matricule]],#REF!,2,FALSE))</f>
        <v/>
      </c>
      <c r="C960" s="11" t="str">
        <f>IF(ISBLANK(Tableau517[[#This Row],[Matricule]]),"",VLOOKUP(Tableau517[[#This Row],[Matricule]],#REF!,3,FALSE))</f>
        <v/>
      </c>
      <c r="D960" s="11" t="str">
        <f>CONCATENATE(Tableau517[[#This Row],[Semaine]],Tableau517[[#This Row],[Matricule]])</f>
        <v/>
      </c>
      <c r="H960" s="8"/>
      <c r="I960" s="8"/>
      <c r="J960" s="8"/>
      <c r="K960" s="8"/>
      <c r="L960" s="8"/>
      <c r="M960" s="8"/>
      <c r="N960" s="8"/>
      <c r="O960" s="14">
        <f>COUNTIF(Tableau517[[#This Row],[Lundi]:[Dimanche]],"&gt;0")</f>
        <v>0</v>
      </c>
      <c r="P960" s="14">
        <f>SUM(Tableau517[[#This Row],[Lundi]:[Dimanche]])</f>
        <v>0</v>
      </c>
      <c r="Q960" s="14">
        <f>COUNTIF(Tableau517[[#This Row],[Lundi]:[Dimanche]],"&gt;=100")*1000</f>
        <v>0</v>
      </c>
      <c r="R960" s="14">
        <f t="shared" si="28"/>
        <v>0</v>
      </c>
      <c r="S960" s="14">
        <f t="shared" si="29"/>
        <v>0</v>
      </c>
      <c r="T960" s="15" t="str">
        <f>IF(Tableau517[[#This Row],[Matricule]]&gt;1,IF(COUNTIF(Tableau517[DateMatricule],Tableau517[[#This Row],[DateMatricule]])&gt;1,"Doublon",""),"")</f>
        <v/>
      </c>
    </row>
    <row r="961" spans="1:20" x14ac:dyDescent="0.25">
      <c r="A961" s="11" t="str">
        <f>IF(Tableau517[[#This Row],[Semaine]]="","",VLOOKUP(Tableau517[[#This Row],[Semaine]],Listes!$A:$B,2,FALSE))</f>
        <v/>
      </c>
      <c r="B961" s="11" t="str">
        <f>IF(ISBLANK(Tableau517[[#This Row],[Matricule]]),"",VLOOKUP(Tableau517[[#This Row],[Matricule]],#REF!,2,FALSE))</f>
        <v/>
      </c>
      <c r="C961" s="11" t="str">
        <f>IF(ISBLANK(Tableau517[[#This Row],[Matricule]]),"",VLOOKUP(Tableau517[[#This Row],[Matricule]],#REF!,3,FALSE))</f>
        <v/>
      </c>
      <c r="D961" s="11" t="str">
        <f>CONCATENATE(Tableau517[[#This Row],[Semaine]],Tableau517[[#This Row],[Matricule]])</f>
        <v/>
      </c>
      <c r="H961" s="8"/>
      <c r="I961" s="8"/>
      <c r="J961" s="8"/>
      <c r="K961" s="8"/>
      <c r="L961" s="8"/>
      <c r="M961" s="8"/>
      <c r="N961" s="8"/>
      <c r="O961" s="14">
        <f>COUNTIF(Tableau517[[#This Row],[Lundi]:[Dimanche]],"&gt;0")</f>
        <v>0</v>
      </c>
      <c r="P961" s="14">
        <f>SUM(Tableau517[[#This Row],[Lundi]:[Dimanche]])</f>
        <v>0</v>
      </c>
      <c r="Q961" s="14">
        <f>COUNTIF(Tableau517[[#This Row],[Lundi]:[Dimanche]],"&gt;=100")*1000</f>
        <v>0</v>
      </c>
      <c r="R961" s="14">
        <f t="shared" si="28"/>
        <v>0</v>
      </c>
      <c r="S961" s="14">
        <f t="shared" si="29"/>
        <v>0</v>
      </c>
      <c r="T961" s="15" t="str">
        <f>IF(Tableau517[[#This Row],[Matricule]]&gt;1,IF(COUNTIF(Tableau517[DateMatricule],Tableau517[[#This Row],[DateMatricule]])&gt;1,"Doublon",""),"")</f>
        <v/>
      </c>
    </row>
    <row r="962" spans="1:20" x14ac:dyDescent="0.25">
      <c r="A962" s="11" t="str">
        <f>IF(Tableau517[[#This Row],[Semaine]]="","",VLOOKUP(Tableau517[[#This Row],[Semaine]],Listes!$A:$B,2,FALSE))</f>
        <v/>
      </c>
      <c r="B962" s="11" t="str">
        <f>IF(ISBLANK(Tableau517[[#This Row],[Matricule]]),"",VLOOKUP(Tableau517[[#This Row],[Matricule]],#REF!,2,FALSE))</f>
        <v/>
      </c>
      <c r="C962" s="11" t="str">
        <f>IF(ISBLANK(Tableau517[[#This Row],[Matricule]]),"",VLOOKUP(Tableau517[[#This Row],[Matricule]],#REF!,3,FALSE))</f>
        <v/>
      </c>
      <c r="D962" s="11" t="str">
        <f>CONCATENATE(Tableau517[[#This Row],[Semaine]],Tableau517[[#This Row],[Matricule]])</f>
        <v/>
      </c>
      <c r="H962" s="8"/>
      <c r="I962" s="8"/>
      <c r="J962" s="8"/>
      <c r="K962" s="8"/>
      <c r="L962" s="8"/>
      <c r="M962" s="8"/>
      <c r="N962" s="8"/>
      <c r="O962" s="14">
        <f>COUNTIF(Tableau517[[#This Row],[Lundi]:[Dimanche]],"&gt;0")</f>
        <v>0</v>
      </c>
      <c r="P962" s="14">
        <f>SUM(Tableau517[[#This Row],[Lundi]:[Dimanche]])</f>
        <v>0</v>
      </c>
      <c r="Q962" s="14">
        <f>COUNTIF(Tableau517[[#This Row],[Lundi]:[Dimanche]],"&gt;=100")*1000</f>
        <v>0</v>
      </c>
      <c r="R962" s="14">
        <f t="shared" si="28"/>
        <v>0</v>
      </c>
      <c r="S962" s="14">
        <f t="shared" si="29"/>
        <v>0</v>
      </c>
      <c r="T962" s="15" t="str">
        <f>IF(Tableau517[[#This Row],[Matricule]]&gt;1,IF(COUNTIF(Tableau517[DateMatricule],Tableau517[[#This Row],[DateMatricule]])&gt;1,"Doublon",""),"")</f>
        <v/>
      </c>
    </row>
    <row r="963" spans="1:20" x14ac:dyDescent="0.25">
      <c r="A963" s="11" t="str">
        <f>IF(Tableau517[[#This Row],[Semaine]]="","",VLOOKUP(Tableau517[[#This Row],[Semaine]],Listes!$A:$B,2,FALSE))</f>
        <v/>
      </c>
      <c r="B963" s="11" t="str">
        <f>IF(ISBLANK(Tableau517[[#This Row],[Matricule]]),"",VLOOKUP(Tableau517[[#This Row],[Matricule]],#REF!,2,FALSE))</f>
        <v/>
      </c>
      <c r="C963" s="11" t="str">
        <f>IF(ISBLANK(Tableau517[[#This Row],[Matricule]]),"",VLOOKUP(Tableau517[[#This Row],[Matricule]],#REF!,3,FALSE))</f>
        <v/>
      </c>
      <c r="D963" s="11" t="str">
        <f>CONCATENATE(Tableau517[[#This Row],[Semaine]],Tableau517[[#This Row],[Matricule]])</f>
        <v/>
      </c>
      <c r="H963" s="8"/>
      <c r="I963" s="8"/>
      <c r="J963" s="8"/>
      <c r="K963" s="8"/>
      <c r="L963" s="8"/>
      <c r="M963" s="8"/>
      <c r="N963" s="8"/>
      <c r="O963" s="14">
        <f>COUNTIF(Tableau517[[#This Row],[Lundi]:[Dimanche]],"&gt;0")</f>
        <v>0</v>
      </c>
      <c r="P963" s="14">
        <f>SUM(Tableau517[[#This Row],[Lundi]:[Dimanche]])</f>
        <v>0</v>
      </c>
      <c r="Q963" s="14">
        <f>COUNTIF(Tableau517[[#This Row],[Lundi]:[Dimanche]],"&gt;=100")*1000</f>
        <v>0</v>
      </c>
      <c r="R963" s="14">
        <f t="shared" ref="R963:R1001" si="30">+IF(P963&gt;600,(P963-600)*40,0)</f>
        <v>0</v>
      </c>
      <c r="S963" s="14">
        <f t="shared" ref="S963:S1001" si="31">+Q963+R963</f>
        <v>0</v>
      </c>
      <c r="T963" s="15" t="str">
        <f>IF(Tableau517[[#This Row],[Matricule]]&gt;1,IF(COUNTIF(Tableau517[DateMatricule],Tableau517[[#This Row],[DateMatricule]])&gt;1,"Doublon",""),"")</f>
        <v/>
      </c>
    </row>
    <row r="964" spans="1:20" x14ac:dyDescent="0.25">
      <c r="A964" s="11" t="str">
        <f>IF(Tableau517[[#This Row],[Semaine]]="","",VLOOKUP(Tableau517[[#This Row],[Semaine]],Listes!$A:$B,2,FALSE))</f>
        <v/>
      </c>
      <c r="B964" s="11" t="str">
        <f>IF(ISBLANK(Tableau517[[#This Row],[Matricule]]),"",VLOOKUP(Tableau517[[#This Row],[Matricule]],#REF!,2,FALSE))</f>
        <v/>
      </c>
      <c r="C964" s="11" t="str">
        <f>IF(ISBLANK(Tableau517[[#This Row],[Matricule]]),"",VLOOKUP(Tableau517[[#This Row],[Matricule]],#REF!,3,FALSE))</f>
        <v/>
      </c>
      <c r="D964" s="11" t="str">
        <f>CONCATENATE(Tableau517[[#This Row],[Semaine]],Tableau517[[#This Row],[Matricule]])</f>
        <v/>
      </c>
      <c r="H964" s="8"/>
      <c r="I964" s="8"/>
      <c r="J964" s="8"/>
      <c r="K964" s="8"/>
      <c r="L964" s="8"/>
      <c r="M964" s="8"/>
      <c r="N964" s="8"/>
      <c r="O964" s="14">
        <f>COUNTIF(Tableau517[[#This Row],[Lundi]:[Dimanche]],"&gt;0")</f>
        <v>0</v>
      </c>
      <c r="P964" s="14">
        <f>SUM(Tableau517[[#This Row],[Lundi]:[Dimanche]])</f>
        <v>0</v>
      </c>
      <c r="Q964" s="14">
        <f>COUNTIF(Tableau517[[#This Row],[Lundi]:[Dimanche]],"&gt;=100")*1000</f>
        <v>0</v>
      </c>
      <c r="R964" s="14">
        <f t="shared" si="30"/>
        <v>0</v>
      </c>
      <c r="S964" s="14">
        <f t="shared" si="31"/>
        <v>0</v>
      </c>
      <c r="T964" s="15" t="str">
        <f>IF(Tableau517[[#This Row],[Matricule]]&gt;1,IF(COUNTIF(Tableau517[DateMatricule],Tableau517[[#This Row],[DateMatricule]])&gt;1,"Doublon",""),"")</f>
        <v/>
      </c>
    </row>
    <row r="965" spans="1:20" x14ac:dyDescent="0.25">
      <c r="A965" s="11" t="str">
        <f>IF(Tableau517[[#This Row],[Semaine]]="","",VLOOKUP(Tableau517[[#This Row],[Semaine]],Listes!$A:$B,2,FALSE))</f>
        <v/>
      </c>
      <c r="B965" s="11" t="str">
        <f>IF(ISBLANK(Tableau517[[#This Row],[Matricule]]),"",VLOOKUP(Tableau517[[#This Row],[Matricule]],#REF!,2,FALSE))</f>
        <v/>
      </c>
      <c r="C965" s="11" t="str">
        <f>IF(ISBLANK(Tableau517[[#This Row],[Matricule]]),"",VLOOKUP(Tableau517[[#This Row],[Matricule]],#REF!,3,FALSE))</f>
        <v/>
      </c>
      <c r="D965" s="11" t="str">
        <f>CONCATENATE(Tableau517[[#This Row],[Semaine]],Tableau517[[#This Row],[Matricule]])</f>
        <v/>
      </c>
      <c r="H965" s="8"/>
      <c r="I965" s="8"/>
      <c r="J965" s="8"/>
      <c r="K965" s="8"/>
      <c r="L965" s="8"/>
      <c r="M965" s="8"/>
      <c r="N965" s="8"/>
      <c r="O965" s="14">
        <f>COUNTIF(Tableau517[[#This Row],[Lundi]:[Dimanche]],"&gt;0")</f>
        <v>0</v>
      </c>
      <c r="P965" s="14">
        <f>SUM(Tableau517[[#This Row],[Lundi]:[Dimanche]])</f>
        <v>0</v>
      </c>
      <c r="Q965" s="14">
        <f>COUNTIF(Tableau517[[#This Row],[Lundi]:[Dimanche]],"&gt;=100")*1000</f>
        <v>0</v>
      </c>
      <c r="R965" s="14">
        <f t="shared" si="30"/>
        <v>0</v>
      </c>
      <c r="S965" s="14">
        <f t="shared" si="31"/>
        <v>0</v>
      </c>
      <c r="T965" s="15" t="str">
        <f>IF(Tableau517[[#This Row],[Matricule]]&gt;1,IF(COUNTIF(Tableau517[DateMatricule],Tableau517[[#This Row],[DateMatricule]])&gt;1,"Doublon",""),"")</f>
        <v/>
      </c>
    </row>
    <row r="966" spans="1:20" x14ac:dyDescent="0.25">
      <c r="A966" s="11" t="str">
        <f>IF(Tableau517[[#This Row],[Semaine]]="","",VLOOKUP(Tableau517[[#This Row],[Semaine]],Listes!$A:$B,2,FALSE))</f>
        <v/>
      </c>
      <c r="B966" s="11" t="str">
        <f>IF(ISBLANK(Tableau517[[#This Row],[Matricule]]),"",VLOOKUP(Tableau517[[#This Row],[Matricule]],#REF!,2,FALSE))</f>
        <v/>
      </c>
      <c r="C966" s="11" t="str">
        <f>IF(ISBLANK(Tableau517[[#This Row],[Matricule]]),"",VLOOKUP(Tableau517[[#This Row],[Matricule]],#REF!,3,FALSE))</f>
        <v/>
      </c>
      <c r="D966" s="11" t="str">
        <f>CONCATENATE(Tableau517[[#This Row],[Semaine]],Tableau517[[#This Row],[Matricule]])</f>
        <v/>
      </c>
      <c r="H966" s="8"/>
      <c r="I966" s="8"/>
      <c r="J966" s="8"/>
      <c r="K966" s="8"/>
      <c r="L966" s="8"/>
      <c r="M966" s="8"/>
      <c r="N966" s="8"/>
      <c r="O966" s="14">
        <f>COUNTIF(Tableau517[[#This Row],[Lundi]:[Dimanche]],"&gt;0")</f>
        <v>0</v>
      </c>
      <c r="P966" s="14">
        <f>SUM(Tableau517[[#This Row],[Lundi]:[Dimanche]])</f>
        <v>0</v>
      </c>
      <c r="Q966" s="14">
        <f>COUNTIF(Tableau517[[#This Row],[Lundi]:[Dimanche]],"&gt;=100")*1000</f>
        <v>0</v>
      </c>
      <c r="R966" s="14">
        <f t="shared" si="30"/>
        <v>0</v>
      </c>
      <c r="S966" s="14">
        <f t="shared" si="31"/>
        <v>0</v>
      </c>
      <c r="T966" s="15" t="str">
        <f>IF(Tableau517[[#This Row],[Matricule]]&gt;1,IF(COUNTIF(Tableau517[DateMatricule],Tableau517[[#This Row],[DateMatricule]])&gt;1,"Doublon",""),"")</f>
        <v/>
      </c>
    </row>
    <row r="967" spans="1:20" x14ac:dyDescent="0.25">
      <c r="A967" s="11" t="str">
        <f>IF(Tableau517[[#This Row],[Semaine]]="","",VLOOKUP(Tableau517[[#This Row],[Semaine]],Listes!$A:$B,2,FALSE))</f>
        <v/>
      </c>
      <c r="B967" s="11" t="str">
        <f>IF(ISBLANK(Tableau517[[#This Row],[Matricule]]),"",VLOOKUP(Tableau517[[#This Row],[Matricule]],#REF!,2,FALSE))</f>
        <v/>
      </c>
      <c r="C967" s="11" t="str">
        <f>IF(ISBLANK(Tableau517[[#This Row],[Matricule]]),"",VLOOKUP(Tableau517[[#This Row],[Matricule]],#REF!,3,FALSE))</f>
        <v/>
      </c>
      <c r="D967" s="11" t="str">
        <f>CONCATENATE(Tableau517[[#This Row],[Semaine]],Tableau517[[#This Row],[Matricule]])</f>
        <v/>
      </c>
      <c r="H967" s="8"/>
      <c r="I967" s="8"/>
      <c r="J967" s="8"/>
      <c r="K967" s="8"/>
      <c r="L967" s="8"/>
      <c r="M967" s="8"/>
      <c r="N967" s="8"/>
      <c r="O967" s="14">
        <f>COUNTIF(Tableau517[[#This Row],[Lundi]:[Dimanche]],"&gt;0")</f>
        <v>0</v>
      </c>
      <c r="P967" s="14">
        <f>SUM(Tableau517[[#This Row],[Lundi]:[Dimanche]])</f>
        <v>0</v>
      </c>
      <c r="Q967" s="14">
        <f>COUNTIF(Tableau517[[#This Row],[Lundi]:[Dimanche]],"&gt;=100")*1000</f>
        <v>0</v>
      </c>
      <c r="R967" s="14">
        <f t="shared" si="30"/>
        <v>0</v>
      </c>
      <c r="S967" s="14">
        <f t="shared" si="31"/>
        <v>0</v>
      </c>
      <c r="T967" s="15" t="str">
        <f>IF(Tableau517[[#This Row],[Matricule]]&gt;1,IF(COUNTIF(Tableau517[DateMatricule],Tableau517[[#This Row],[DateMatricule]])&gt;1,"Doublon",""),"")</f>
        <v/>
      </c>
    </row>
    <row r="968" spans="1:20" x14ac:dyDescent="0.25">
      <c r="A968" s="11" t="str">
        <f>IF(Tableau517[[#This Row],[Semaine]]="","",VLOOKUP(Tableau517[[#This Row],[Semaine]],Listes!$A:$B,2,FALSE))</f>
        <v/>
      </c>
      <c r="B968" s="11" t="str">
        <f>IF(ISBLANK(Tableau517[[#This Row],[Matricule]]),"",VLOOKUP(Tableau517[[#This Row],[Matricule]],#REF!,2,FALSE))</f>
        <v/>
      </c>
      <c r="C968" s="11" t="str">
        <f>IF(ISBLANK(Tableau517[[#This Row],[Matricule]]),"",VLOOKUP(Tableau517[[#This Row],[Matricule]],#REF!,3,FALSE))</f>
        <v/>
      </c>
      <c r="D968" s="11" t="str">
        <f>CONCATENATE(Tableau517[[#This Row],[Semaine]],Tableau517[[#This Row],[Matricule]])</f>
        <v/>
      </c>
      <c r="H968" s="8"/>
      <c r="I968" s="8"/>
      <c r="J968" s="8"/>
      <c r="K968" s="8"/>
      <c r="L968" s="8"/>
      <c r="M968" s="8"/>
      <c r="N968" s="8"/>
      <c r="O968" s="14">
        <f>COUNTIF(Tableau517[[#This Row],[Lundi]:[Dimanche]],"&gt;0")</f>
        <v>0</v>
      </c>
      <c r="P968" s="14">
        <f>SUM(Tableau517[[#This Row],[Lundi]:[Dimanche]])</f>
        <v>0</v>
      </c>
      <c r="Q968" s="14">
        <f>COUNTIF(Tableau517[[#This Row],[Lundi]:[Dimanche]],"&gt;=100")*1000</f>
        <v>0</v>
      </c>
      <c r="R968" s="14">
        <f t="shared" si="30"/>
        <v>0</v>
      </c>
      <c r="S968" s="14">
        <f t="shared" si="31"/>
        <v>0</v>
      </c>
      <c r="T968" s="15" t="str">
        <f>IF(Tableau517[[#This Row],[Matricule]]&gt;1,IF(COUNTIF(Tableau517[DateMatricule],Tableau517[[#This Row],[DateMatricule]])&gt;1,"Doublon",""),"")</f>
        <v/>
      </c>
    </row>
    <row r="969" spans="1:20" x14ac:dyDescent="0.25">
      <c r="A969" s="11" t="str">
        <f>IF(Tableau517[[#This Row],[Semaine]]="","",VLOOKUP(Tableau517[[#This Row],[Semaine]],Listes!$A:$B,2,FALSE))</f>
        <v/>
      </c>
      <c r="B969" s="11" t="str">
        <f>IF(ISBLANK(Tableau517[[#This Row],[Matricule]]),"",VLOOKUP(Tableau517[[#This Row],[Matricule]],#REF!,2,FALSE))</f>
        <v/>
      </c>
      <c r="C969" s="11" t="str">
        <f>IF(ISBLANK(Tableau517[[#This Row],[Matricule]]),"",VLOOKUP(Tableau517[[#This Row],[Matricule]],#REF!,3,FALSE))</f>
        <v/>
      </c>
      <c r="D969" s="11" t="str">
        <f>CONCATENATE(Tableau517[[#This Row],[Semaine]],Tableau517[[#This Row],[Matricule]])</f>
        <v/>
      </c>
      <c r="H969" s="8"/>
      <c r="I969" s="8"/>
      <c r="J969" s="8"/>
      <c r="K969" s="8"/>
      <c r="L969" s="8"/>
      <c r="M969" s="8"/>
      <c r="N969" s="8"/>
      <c r="O969" s="14">
        <f>COUNTIF(Tableau517[[#This Row],[Lundi]:[Dimanche]],"&gt;0")</f>
        <v>0</v>
      </c>
      <c r="P969" s="14">
        <f>SUM(Tableau517[[#This Row],[Lundi]:[Dimanche]])</f>
        <v>0</v>
      </c>
      <c r="Q969" s="14">
        <f>COUNTIF(Tableau517[[#This Row],[Lundi]:[Dimanche]],"&gt;=100")*1000</f>
        <v>0</v>
      </c>
      <c r="R969" s="14">
        <f t="shared" si="30"/>
        <v>0</v>
      </c>
      <c r="S969" s="14">
        <f t="shared" si="31"/>
        <v>0</v>
      </c>
      <c r="T969" s="15" t="str">
        <f>IF(Tableau517[[#This Row],[Matricule]]&gt;1,IF(COUNTIF(Tableau517[DateMatricule],Tableau517[[#This Row],[DateMatricule]])&gt;1,"Doublon",""),"")</f>
        <v/>
      </c>
    </row>
    <row r="970" spans="1:20" x14ac:dyDescent="0.25">
      <c r="A970" s="11" t="str">
        <f>IF(Tableau517[[#This Row],[Semaine]]="","",VLOOKUP(Tableau517[[#This Row],[Semaine]],Listes!$A:$B,2,FALSE))</f>
        <v/>
      </c>
      <c r="B970" s="11" t="str">
        <f>IF(ISBLANK(Tableau517[[#This Row],[Matricule]]),"",VLOOKUP(Tableau517[[#This Row],[Matricule]],#REF!,2,FALSE))</f>
        <v/>
      </c>
      <c r="C970" s="11" t="str">
        <f>IF(ISBLANK(Tableau517[[#This Row],[Matricule]]),"",VLOOKUP(Tableau517[[#This Row],[Matricule]],#REF!,3,FALSE))</f>
        <v/>
      </c>
      <c r="D970" s="11" t="str">
        <f>CONCATENATE(Tableau517[[#This Row],[Semaine]],Tableau517[[#This Row],[Matricule]])</f>
        <v/>
      </c>
      <c r="H970" s="8"/>
      <c r="I970" s="8"/>
      <c r="J970" s="8"/>
      <c r="K970" s="8"/>
      <c r="L970" s="8"/>
      <c r="M970" s="8"/>
      <c r="N970" s="8"/>
      <c r="O970" s="14">
        <f>COUNTIF(Tableau517[[#This Row],[Lundi]:[Dimanche]],"&gt;0")</f>
        <v>0</v>
      </c>
      <c r="P970" s="14">
        <f>SUM(Tableau517[[#This Row],[Lundi]:[Dimanche]])</f>
        <v>0</v>
      </c>
      <c r="Q970" s="14">
        <f>COUNTIF(Tableau517[[#This Row],[Lundi]:[Dimanche]],"&gt;=100")*1000</f>
        <v>0</v>
      </c>
      <c r="R970" s="14">
        <f t="shared" si="30"/>
        <v>0</v>
      </c>
      <c r="S970" s="14">
        <f t="shared" si="31"/>
        <v>0</v>
      </c>
      <c r="T970" s="15" t="str">
        <f>IF(Tableau517[[#This Row],[Matricule]]&gt;1,IF(COUNTIF(Tableau517[DateMatricule],Tableau517[[#This Row],[DateMatricule]])&gt;1,"Doublon",""),"")</f>
        <v/>
      </c>
    </row>
    <row r="971" spans="1:20" x14ac:dyDescent="0.25">
      <c r="A971" s="11" t="str">
        <f>IF(Tableau517[[#This Row],[Semaine]]="","",VLOOKUP(Tableau517[[#This Row],[Semaine]],Listes!$A:$B,2,FALSE))</f>
        <v/>
      </c>
      <c r="B971" s="11" t="str">
        <f>IF(ISBLANK(Tableau517[[#This Row],[Matricule]]),"",VLOOKUP(Tableau517[[#This Row],[Matricule]],#REF!,2,FALSE))</f>
        <v/>
      </c>
      <c r="C971" s="11" t="str">
        <f>IF(ISBLANK(Tableau517[[#This Row],[Matricule]]),"",VLOOKUP(Tableau517[[#This Row],[Matricule]],#REF!,3,FALSE))</f>
        <v/>
      </c>
      <c r="D971" s="11" t="str">
        <f>CONCATENATE(Tableau517[[#This Row],[Semaine]],Tableau517[[#This Row],[Matricule]])</f>
        <v/>
      </c>
      <c r="H971" s="8"/>
      <c r="I971" s="8"/>
      <c r="J971" s="8"/>
      <c r="K971" s="8"/>
      <c r="L971" s="8"/>
      <c r="M971" s="8"/>
      <c r="N971" s="8"/>
      <c r="O971" s="14">
        <f>COUNTIF(Tableau517[[#This Row],[Lundi]:[Dimanche]],"&gt;0")</f>
        <v>0</v>
      </c>
      <c r="P971" s="14">
        <f>SUM(Tableau517[[#This Row],[Lundi]:[Dimanche]])</f>
        <v>0</v>
      </c>
      <c r="Q971" s="14">
        <f>COUNTIF(Tableau517[[#This Row],[Lundi]:[Dimanche]],"&gt;=100")*1000</f>
        <v>0</v>
      </c>
      <c r="R971" s="14">
        <f t="shared" si="30"/>
        <v>0</v>
      </c>
      <c r="S971" s="14">
        <f t="shared" si="31"/>
        <v>0</v>
      </c>
      <c r="T971" s="15" t="str">
        <f>IF(Tableau517[[#This Row],[Matricule]]&gt;1,IF(COUNTIF(Tableau517[DateMatricule],Tableau517[[#This Row],[DateMatricule]])&gt;1,"Doublon",""),"")</f>
        <v/>
      </c>
    </row>
    <row r="972" spans="1:20" x14ac:dyDescent="0.25">
      <c r="A972" s="11" t="str">
        <f>IF(Tableau517[[#This Row],[Semaine]]="","",VLOOKUP(Tableau517[[#This Row],[Semaine]],Listes!$A:$B,2,FALSE))</f>
        <v/>
      </c>
      <c r="B972" s="11" t="str">
        <f>IF(ISBLANK(Tableau517[[#This Row],[Matricule]]),"",VLOOKUP(Tableau517[[#This Row],[Matricule]],#REF!,2,FALSE))</f>
        <v/>
      </c>
      <c r="C972" s="11" t="str">
        <f>IF(ISBLANK(Tableau517[[#This Row],[Matricule]]),"",VLOOKUP(Tableau517[[#This Row],[Matricule]],#REF!,3,FALSE))</f>
        <v/>
      </c>
      <c r="D972" s="11" t="str">
        <f>CONCATENATE(Tableau517[[#This Row],[Semaine]],Tableau517[[#This Row],[Matricule]])</f>
        <v/>
      </c>
      <c r="H972" s="8"/>
      <c r="I972" s="8"/>
      <c r="J972" s="8"/>
      <c r="K972" s="8"/>
      <c r="L972" s="8"/>
      <c r="M972" s="8"/>
      <c r="N972" s="8"/>
      <c r="O972" s="14">
        <f>COUNTIF(Tableau517[[#This Row],[Lundi]:[Dimanche]],"&gt;0")</f>
        <v>0</v>
      </c>
      <c r="P972" s="14">
        <f>SUM(Tableau517[[#This Row],[Lundi]:[Dimanche]])</f>
        <v>0</v>
      </c>
      <c r="Q972" s="14">
        <f>COUNTIF(Tableau517[[#This Row],[Lundi]:[Dimanche]],"&gt;=100")*1000</f>
        <v>0</v>
      </c>
      <c r="R972" s="14">
        <f t="shared" si="30"/>
        <v>0</v>
      </c>
      <c r="S972" s="14">
        <f t="shared" si="31"/>
        <v>0</v>
      </c>
      <c r="T972" s="15" t="str">
        <f>IF(Tableau517[[#This Row],[Matricule]]&gt;1,IF(COUNTIF(Tableau517[DateMatricule],Tableau517[[#This Row],[DateMatricule]])&gt;1,"Doublon",""),"")</f>
        <v/>
      </c>
    </row>
    <row r="973" spans="1:20" x14ac:dyDescent="0.25">
      <c r="A973" s="11" t="str">
        <f>IF(Tableau517[[#This Row],[Semaine]]="","",VLOOKUP(Tableau517[[#This Row],[Semaine]],Listes!$A:$B,2,FALSE))</f>
        <v/>
      </c>
      <c r="B973" s="11" t="str">
        <f>IF(ISBLANK(Tableau517[[#This Row],[Matricule]]),"",VLOOKUP(Tableau517[[#This Row],[Matricule]],#REF!,2,FALSE))</f>
        <v/>
      </c>
      <c r="C973" s="11" t="str">
        <f>IF(ISBLANK(Tableau517[[#This Row],[Matricule]]),"",VLOOKUP(Tableau517[[#This Row],[Matricule]],#REF!,3,FALSE))</f>
        <v/>
      </c>
      <c r="D973" s="11" t="str">
        <f>CONCATENATE(Tableau517[[#This Row],[Semaine]],Tableau517[[#This Row],[Matricule]])</f>
        <v/>
      </c>
      <c r="H973" s="8"/>
      <c r="I973" s="8"/>
      <c r="J973" s="8"/>
      <c r="K973" s="8"/>
      <c r="L973" s="8"/>
      <c r="M973" s="8"/>
      <c r="N973" s="8"/>
      <c r="O973" s="14">
        <f>COUNTIF(Tableau517[[#This Row],[Lundi]:[Dimanche]],"&gt;0")</f>
        <v>0</v>
      </c>
      <c r="P973" s="14">
        <f>SUM(Tableau517[[#This Row],[Lundi]:[Dimanche]])</f>
        <v>0</v>
      </c>
      <c r="Q973" s="14">
        <f>COUNTIF(Tableau517[[#This Row],[Lundi]:[Dimanche]],"&gt;=100")*1000</f>
        <v>0</v>
      </c>
      <c r="R973" s="14">
        <f t="shared" si="30"/>
        <v>0</v>
      </c>
      <c r="S973" s="14">
        <f t="shared" si="31"/>
        <v>0</v>
      </c>
      <c r="T973" s="15" t="str">
        <f>IF(Tableau517[[#This Row],[Matricule]]&gt;1,IF(COUNTIF(Tableau517[DateMatricule],Tableau517[[#This Row],[DateMatricule]])&gt;1,"Doublon",""),"")</f>
        <v/>
      </c>
    </row>
    <row r="974" spans="1:20" x14ac:dyDescent="0.25">
      <c r="A974" s="11" t="str">
        <f>IF(Tableau517[[#This Row],[Semaine]]="","",VLOOKUP(Tableau517[[#This Row],[Semaine]],Listes!$A:$B,2,FALSE))</f>
        <v/>
      </c>
      <c r="B974" s="11" t="str">
        <f>IF(ISBLANK(Tableau517[[#This Row],[Matricule]]),"",VLOOKUP(Tableau517[[#This Row],[Matricule]],#REF!,2,FALSE))</f>
        <v/>
      </c>
      <c r="C974" s="11" t="str">
        <f>IF(ISBLANK(Tableau517[[#This Row],[Matricule]]),"",VLOOKUP(Tableau517[[#This Row],[Matricule]],#REF!,3,FALSE))</f>
        <v/>
      </c>
      <c r="D974" s="11" t="str">
        <f>CONCATENATE(Tableau517[[#This Row],[Semaine]],Tableau517[[#This Row],[Matricule]])</f>
        <v/>
      </c>
      <c r="H974" s="8"/>
      <c r="I974" s="8"/>
      <c r="J974" s="8"/>
      <c r="K974" s="8"/>
      <c r="L974" s="8"/>
      <c r="M974" s="8"/>
      <c r="N974" s="8"/>
      <c r="O974" s="14">
        <f>COUNTIF(Tableau517[[#This Row],[Lundi]:[Dimanche]],"&gt;0")</f>
        <v>0</v>
      </c>
      <c r="P974" s="14">
        <f>SUM(Tableau517[[#This Row],[Lundi]:[Dimanche]])</f>
        <v>0</v>
      </c>
      <c r="Q974" s="14">
        <f>COUNTIF(Tableau517[[#This Row],[Lundi]:[Dimanche]],"&gt;=100")*1000</f>
        <v>0</v>
      </c>
      <c r="R974" s="14">
        <f t="shared" si="30"/>
        <v>0</v>
      </c>
      <c r="S974" s="14">
        <f t="shared" si="31"/>
        <v>0</v>
      </c>
      <c r="T974" s="15" t="str">
        <f>IF(Tableau517[[#This Row],[Matricule]]&gt;1,IF(COUNTIF(Tableau517[DateMatricule],Tableau517[[#This Row],[DateMatricule]])&gt;1,"Doublon",""),"")</f>
        <v/>
      </c>
    </row>
    <row r="975" spans="1:20" x14ac:dyDescent="0.25">
      <c r="A975" s="11" t="str">
        <f>IF(Tableau517[[#This Row],[Semaine]]="","",VLOOKUP(Tableau517[[#This Row],[Semaine]],Listes!$A:$B,2,FALSE))</f>
        <v/>
      </c>
      <c r="B975" s="11" t="str">
        <f>IF(ISBLANK(Tableau517[[#This Row],[Matricule]]),"",VLOOKUP(Tableau517[[#This Row],[Matricule]],#REF!,2,FALSE))</f>
        <v/>
      </c>
      <c r="C975" s="11" t="str">
        <f>IF(ISBLANK(Tableau517[[#This Row],[Matricule]]),"",VLOOKUP(Tableau517[[#This Row],[Matricule]],#REF!,3,FALSE))</f>
        <v/>
      </c>
      <c r="D975" s="11" t="str">
        <f>CONCATENATE(Tableau517[[#This Row],[Semaine]],Tableau517[[#This Row],[Matricule]])</f>
        <v/>
      </c>
      <c r="H975" s="8"/>
      <c r="I975" s="8"/>
      <c r="J975" s="8"/>
      <c r="K975" s="8"/>
      <c r="L975" s="8"/>
      <c r="M975" s="8"/>
      <c r="N975" s="8"/>
      <c r="O975" s="14">
        <f>COUNTIF(Tableau517[[#This Row],[Lundi]:[Dimanche]],"&gt;0")</f>
        <v>0</v>
      </c>
      <c r="P975" s="14">
        <f>SUM(Tableau517[[#This Row],[Lundi]:[Dimanche]])</f>
        <v>0</v>
      </c>
      <c r="Q975" s="14">
        <f>COUNTIF(Tableau517[[#This Row],[Lundi]:[Dimanche]],"&gt;=100")*1000</f>
        <v>0</v>
      </c>
      <c r="R975" s="14">
        <f t="shared" si="30"/>
        <v>0</v>
      </c>
      <c r="S975" s="14">
        <f t="shared" si="31"/>
        <v>0</v>
      </c>
      <c r="T975" s="15" t="str">
        <f>IF(Tableau517[[#This Row],[Matricule]]&gt;1,IF(COUNTIF(Tableau517[DateMatricule],Tableau517[[#This Row],[DateMatricule]])&gt;1,"Doublon",""),"")</f>
        <v/>
      </c>
    </row>
    <row r="976" spans="1:20" x14ac:dyDescent="0.25">
      <c r="A976" s="11" t="str">
        <f>IF(Tableau517[[#This Row],[Semaine]]="","",VLOOKUP(Tableau517[[#This Row],[Semaine]],Listes!$A:$B,2,FALSE))</f>
        <v/>
      </c>
      <c r="B976" s="11" t="str">
        <f>IF(ISBLANK(Tableau517[[#This Row],[Matricule]]),"",VLOOKUP(Tableau517[[#This Row],[Matricule]],#REF!,2,FALSE))</f>
        <v/>
      </c>
      <c r="C976" s="11" t="str">
        <f>IF(ISBLANK(Tableau517[[#This Row],[Matricule]]),"",VLOOKUP(Tableau517[[#This Row],[Matricule]],#REF!,3,FALSE))</f>
        <v/>
      </c>
      <c r="D976" s="11" t="str">
        <f>CONCATENATE(Tableau517[[#This Row],[Semaine]],Tableau517[[#This Row],[Matricule]])</f>
        <v/>
      </c>
      <c r="H976" s="8"/>
      <c r="I976" s="8"/>
      <c r="J976" s="8"/>
      <c r="K976" s="8"/>
      <c r="L976" s="8"/>
      <c r="M976" s="8"/>
      <c r="N976" s="8"/>
      <c r="O976" s="14">
        <f>COUNTIF(Tableau517[[#This Row],[Lundi]:[Dimanche]],"&gt;0")</f>
        <v>0</v>
      </c>
      <c r="P976" s="14">
        <f>SUM(Tableau517[[#This Row],[Lundi]:[Dimanche]])</f>
        <v>0</v>
      </c>
      <c r="Q976" s="14">
        <f>COUNTIF(Tableau517[[#This Row],[Lundi]:[Dimanche]],"&gt;=100")*1000</f>
        <v>0</v>
      </c>
      <c r="R976" s="14">
        <f t="shared" si="30"/>
        <v>0</v>
      </c>
      <c r="S976" s="14">
        <f t="shared" si="31"/>
        <v>0</v>
      </c>
      <c r="T976" s="15" t="str">
        <f>IF(Tableau517[[#This Row],[Matricule]]&gt;1,IF(COUNTIF(Tableau517[DateMatricule],Tableau517[[#This Row],[DateMatricule]])&gt;1,"Doublon",""),"")</f>
        <v/>
      </c>
    </row>
    <row r="977" spans="1:20" x14ac:dyDescent="0.25">
      <c r="A977" s="11" t="str">
        <f>IF(Tableau517[[#This Row],[Semaine]]="","",VLOOKUP(Tableau517[[#This Row],[Semaine]],Listes!$A:$B,2,FALSE))</f>
        <v/>
      </c>
      <c r="B977" s="11" t="str">
        <f>IF(ISBLANK(Tableau517[[#This Row],[Matricule]]),"",VLOOKUP(Tableau517[[#This Row],[Matricule]],#REF!,2,FALSE))</f>
        <v/>
      </c>
      <c r="C977" s="11" t="str">
        <f>IF(ISBLANK(Tableau517[[#This Row],[Matricule]]),"",VLOOKUP(Tableau517[[#This Row],[Matricule]],#REF!,3,FALSE))</f>
        <v/>
      </c>
      <c r="D977" s="11" t="str">
        <f>CONCATENATE(Tableau517[[#This Row],[Semaine]],Tableau517[[#This Row],[Matricule]])</f>
        <v/>
      </c>
      <c r="H977" s="8"/>
      <c r="I977" s="8"/>
      <c r="J977" s="8"/>
      <c r="K977" s="8"/>
      <c r="L977" s="8"/>
      <c r="M977" s="8"/>
      <c r="N977" s="8"/>
      <c r="O977" s="14">
        <f>COUNTIF(Tableau517[[#This Row],[Lundi]:[Dimanche]],"&gt;0")</f>
        <v>0</v>
      </c>
      <c r="P977" s="14">
        <f>SUM(Tableau517[[#This Row],[Lundi]:[Dimanche]])</f>
        <v>0</v>
      </c>
      <c r="Q977" s="14">
        <f>COUNTIF(Tableau517[[#This Row],[Lundi]:[Dimanche]],"&gt;=100")*1000</f>
        <v>0</v>
      </c>
      <c r="R977" s="14">
        <f t="shared" si="30"/>
        <v>0</v>
      </c>
      <c r="S977" s="14">
        <f t="shared" si="31"/>
        <v>0</v>
      </c>
      <c r="T977" s="15" t="str">
        <f>IF(Tableau517[[#This Row],[Matricule]]&gt;1,IF(COUNTIF(Tableau517[DateMatricule],Tableau517[[#This Row],[DateMatricule]])&gt;1,"Doublon",""),"")</f>
        <v/>
      </c>
    </row>
    <row r="978" spans="1:20" x14ac:dyDescent="0.25">
      <c r="A978" s="11" t="str">
        <f>IF(Tableau517[[#This Row],[Semaine]]="","",VLOOKUP(Tableau517[[#This Row],[Semaine]],Listes!$A:$B,2,FALSE))</f>
        <v/>
      </c>
      <c r="B978" s="11" t="str">
        <f>IF(ISBLANK(Tableau517[[#This Row],[Matricule]]),"",VLOOKUP(Tableau517[[#This Row],[Matricule]],#REF!,2,FALSE))</f>
        <v/>
      </c>
      <c r="C978" s="11" t="str">
        <f>IF(ISBLANK(Tableau517[[#This Row],[Matricule]]),"",VLOOKUP(Tableau517[[#This Row],[Matricule]],#REF!,3,FALSE))</f>
        <v/>
      </c>
      <c r="D978" s="11" t="str">
        <f>CONCATENATE(Tableau517[[#This Row],[Semaine]],Tableau517[[#This Row],[Matricule]])</f>
        <v/>
      </c>
      <c r="H978" s="8"/>
      <c r="I978" s="8"/>
      <c r="J978" s="8"/>
      <c r="K978" s="8"/>
      <c r="L978" s="8"/>
      <c r="M978" s="8"/>
      <c r="N978" s="8"/>
      <c r="O978" s="14">
        <f>COUNTIF(Tableau517[[#This Row],[Lundi]:[Dimanche]],"&gt;0")</f>
        <v>0</v>
      </c>
      <c r="P978" s="14">
        <f>SUM(Tableau517[[#This Row],[Lundi]:[Dimanche]])</f>
        <v>0</v>
      </c>
      <c r="Q978" s="14">
        <f>COUNTIF(Tableau517[[#This Row],[Lundi]:[Dimanche]],"&gt;=100")*1000</f>
        <v>0</v>
      </c>
      <c r="R978" s="14">
        <f t="shared" si="30"/>
        <v>0</v>
      </c>
      <c r="S978" s="14">
        <f t="shared" si="31"/>
        <v>0</v>
      </c>
      <c r="T978" s="15" t="str">
        <f>IF(Tableau517[[#This Row],[Matricule]]&gt;1,IF(COUNTIF(Tableau517[DateMatricule],Tableau517[[#This Row],[DateMatricule]])&gt;1,"Doublon",""),"")</f>
        <v/>
      </c>
    </row>
    <row r="979" spans="1:20" x14ac:dyDescent="0.25">
      <c r="A979" s="11" t="str">
        <f>IF(Tableau517[[#This Row],[Semaine]]="","",VLOOKUP(Tableau517[[#This Row],[Semaine]],Listes!$A:$B,2,FALSE))</f>
        <v/>
      </c>
      <c r="B979" s="11" t="str">
        <f>IF(ISBLANK(Tableau517[[#This Row],[Matricule]]),"",VLOOKUP(Tableau517[[#This Row],[Matricule]],#REF!,2,FALSE))</f>
        <v/>
      </c>
      <c r="C979" s="11" t="str">
        <f>IF(ISBLANK(Tableau517[[#This Row],[Matricule]]),"",VLOOKUP(Tableau517[[#This Row],[Matricule]],#REF!,3,FALSE))</f>
        <v/>
      </c>
      <c r="D979" s="11" t="str">
        <f>CONCATENATE(Tableau517[[#This Row],[Semaine]],Tableau517[[#This Row],[Matricule]])</f>
        <v/>
      </c>
      <c r="H979" s="8"/>
      <c r="I979" s="8"/>
      <c r="J979" s="8"/>
      <c r="K979" s="8"/>
      <c r="L979" s="8"/>
      <c r="M979" s="8"/>
      <c r="N979" s="8"/>
      <c r="O979" s="14">
        <f>COUNTIF(Tableau517[[#This Row],[Lundi]:[Dimanche]],"&gt;0")</f>
        <v>0</v>
      </c>
      <c r="P979" s="14">
        <f>SUM(Tableau517[[#This Row],[Lundi]:[Dimanche]])</f>
        <v>0</v>
      </c>
      <c r="Q979" s="14">
        <f>COUNTIF(Tableau517[[#This Row],[Lundi]:[Dimanche]],"&gt;=100")*1000</f>
        <v>0</v>
      </c>
      <c r="R979" s="14">
        <f t="shared" si="30"/>
        <v>0</v>
      </c>
      <c r="S979" s="14">
        <f t="shared" si="31"/>
        <v>0</v>
      </c>
      <c r="T979" s="15" t="str">
        <f>IF(Tableau517[[#This Row],[Matricule]]&gt;1,IF(COUNTIF(Tableau517[DateMatricule],Tableau517[[#This Row],[DateMatricule]])&gt;1,"Doublon",""),"")</f>
        <v/>
      </c>
    </row>
    <row r="980" spans="1:20" x14ac:dyDescent="0.25">
      <c r="A980" s="11" t="str">
        <f>IF(Tableau517[[#This Row],[Semaine]]="","",VLOOKUP(Tableau517[[#This Row],[Semaine]],Listes!$A:$B,2,FALSE))</f>
        <v/>
      </c>
      <c r="B980" s="11" t="str">
        <f>IF(ISBLANK(Tableau517[[#This Row],[Matricule]]),"",VLOOKUP(Tableau517[[#This Row],[Matricule]],#REF!,2,FALSE))</f>
        <v/>
      </c>
      <c r="C980" s="11" t="str">
        <f>IF(ISBLANK(Tableau517[[#This Row],[Matricule]]),"",VLOOKUP(Tableau517[[#This Row],[Matricule]],#REF!,3,FALSE))</f>
        <v/>
      </c>
      <c r="D980" s="11" t="str">
        <f>CONCATENATE(Tableau517[[#This Row],[Semaine]],Tableau517[[#This Row],[Matricule]])</f>
        <v/>
      </c>
      <c r="H980" s="8"/>
      <c r="I980" s="8"/>
      <c r="J980" s="8"/>
      <c r="K980" s="8"/>
      <c r="L980" s="8"/>
      <c r="M980" s="8"/>
      <c r="N980" s="8"/>
      <c r="O980" s="14">
        <f>COUNTIF(Tableau517[[#This Row],[Lundi]:[Dimanche]],"&gt;0")</f>
        <v>0</v>
      </c>
      <c r="P980" s="14">
        <f>SUM(Tableau517[[#This Row],[Lundi]:[Dimanche]])</f>
        <v>0</v>
      </c>
      <c r="Q980" s="14">
        <f>COUNTIF(Tableau517[[#This Row],[Lundi]:[Dimanche]],"&gt;=100")*1000</f>
        <v>0</v>
      </c>
      <c r="R980" s="14">
        <f t="shared" si="30"/>
        <v>0</v>
      </c>
      <c r="S980" s="14">
        <f t="shared" si="31"/>
        <v>0</v>
      </c>
      <c r="T980" s="15" t="str">
        <f>IF(Tableau517[[#This Row],[Matricule]]&gt;1,IF(COUNTIF(Tableau517[DateMatricule],Tableau517[[#This Row],[DateMatricule]])&gt;1,"Doublon",""),"")</f>
        <v/>
      </c>
    </row>
    <row r="981" spans="1:20" x14ac:dyDescent="0.25">
      <c r="A981" s="11" t="str">
        <f>IF(Tableau517[[#This Row],[Semaine]]="","",VLOOKUP(Tableau517[[#This Row],[Semaine]],Listes!$A:$B,2,FALSE))</f>
        <v/>
      </c>
      <c r="B981" s="11" t="str">
        <f>IF(ISBLANK(Tableau517[[#This Row],[Matricule]]),"",VLOOKUP(Tableau517[[#This Row],[Matricule]],#REF!,2,FALSE))</f>
        <v/>
      </c>
      <c r="C981" s="11" t="str">
        <f>IF(ISBLANK(Tableau517[[#This Row],[Matricule]]),"",VLOOKUP(Tableau517[[#This Row],[Matricule]],#REF!,3,FALSE))</f>
        <v/>
      </c>
      <c r="D981" s="11" t="str">
        <f>CONCATENATE(Tableau517[[#This Row],[Semaine]],Tableau517[[#This Row],[Matricule]])</f>
        <v/>
      </c>
      <c r="H981" s="8"/>
      <c r="I981" s="8"/>
      <c r="J981" s="8"/>
      <c r="K981" s="8"/>
      <c r="L981" s="8"/>
      <c r="M981" s="8"/>
      <c r="N981" s="8"/>
      <c r="O981" s="14">
        <f>COUNTIF(Tableau517[[#This Row],[Lundi]:[Dimanche]],"&gt;0")</f>
        <v>0</v>
      </c>
      <c r="P981" s="14">
        <f>SUM(Tableau517[[#This Row],[Lundi]:[Dimanche]])</f>
        <v>0</v>
      </c>
      <c r="Q981" s="14">
        <f>COUNTIF(Tableau517[[#This Row],[Lundi]:[Dimanche]],"&gt;=100")*1000</f>
        <v>0</v>
      </c>
      <c r="R981" s="14">
        <f t="shared" si="30"/>
        <v>0</v>
      </c>
      <c r="S981" s="14">
        <f t="shared" si="31"/>
        <v>0</v>
      </c>
      <c r="T981" s="15" t="str">
        <f>IF(Tableau517[[#This Row],[Matricule]]&gt;1,IF(COUNTIF(Tableau517[DateMatricule],Tableau517[[#This Row],[DateMatricule]])&gt;1,"Doublon",""),"")</f>
        <v/>
      </c>
    </row>
    <row r="982" spans="1:20" x14ac:dyDescent="0.25">
      <c r="A982" s="11" t="str">
        <f>IF(Tableau517[[#This Row],[Semaine]]="","",VLOOKUP(Tableau517[[#This Row],[Semaine]],Listes!$A:$B,2,FALSE))</f>
        <v/>
      </c>
      <c r="B982" s="11" t="str">
        <f>IF(ISBLANK(Tableau517[[#This Row],[Matricule]]),"",VLOOKUP(Tableau517[[#This Row],[Matricule]],#REF!,2,FALSE))</f>
        <v/>
      </c>
      <c r="C982" s="11" t="str">
        <f>IF(ISBLANK(Tableau517[[#This Row],[Matricule]]),"",VLOOKUP(Tableau517[[#This Row],[Matricule]],#REF!,3,FALSE))</f>
        <v/>
      </c>
      <c r="D982" s="11" t="str">
        <f>CONCATENATE(Tableau517[[#This Row],[Semaine]],Tableau517[[#This Row],[Matricule]])</f>
        <v/>
      </c>
      <c r="H982" s="8"/>
      <c r="I982" s="8"/>
      <c r="J982" s="8"/>
      <c r="K982" s="8"/>
      <c r="L982" s="8"/>
      <c r="M982" s="8"/>
      <c r="N982" s="8"/>
      <c r="O982" s="14">
        <f>COUNTIF(Tableau517[[#This Row],[Lundi]:[Dimanche]],"&gt;0")</f>
        <v>0</v>
      </c>
      <c r="P982" s="14">
        <f>SUM(Tableau517[[#This Row],[Lundi]:[Dimanche]])</f>
        <v>0</v>
      </c>
      <c r="Q982" s="14">
        <f>COUNTIF(Tableau517[[#This Row],[Lundi]:[Dimanche]],"&gt;=100")*1000</f>
        <v>0</v>
      </c>
      <c r="R982" s="14">
        <f t="shared" si="30"/>
        <v>0</v>
      </c>
      <c r="S982" s="14">
        <f t="shared" si="31"/>
        <v>0</v>
      </c>
      <c r="T982" s="15" t="str">
        <f>IF(Tableau517[[#This Row],[Matricule]]&gt;1,IF(COUNTIF(Tableau517[DateMatricule],Tableau517[[#This Row],[DateMatricule]])&gt;1,"Doublon",""),"")</f>
        <v/>
      </c>
    </row>
    <row r="983" spans="1:20" x14ac:dyDescent="0.25">
      <c r="A983" s="11" t="str">
        <f>IF(Tableau517[[#This Row],[Semaine]]="","",VLOOKUP(Tableau517[[#This Row],[Semaine]],Listes!$A:$B,2,FALSE))</f>
        <v/>
      </c>
      <c r="B983" s="11" t="str">
        <f>IF(ISBLANK(Tableau517[[#This Row],[Matricule]]),"",VLOOKUP(Tableau517[[#This Row],[Matricule]],#REF!,2,FALSE))</f>
        <v/>
      </c>
      <c r="C983" s="11" t="str">
        <f>IF(ISBLANK(Tableau517[[#This Row],[Matricule]]),"",VLOOKUP(Tableau517[[#This Row],[Matricule]],#REF!,3,FALSE))</f>
        <v/>
      </c>
      <c r="D983" s="11" t="str">
        <f>CONCATENATE(Tableau517[[#This Row],[Semaine]],Tableau517[[#This Row],[Matricule]])</f>
        <v/>
      </c>
      <c r="H983" s="8"/>
      <c r="I983" s="8"/>
      <c r="J983" s="8"/>
      <c r="K983" s="8"/>
      <c r="L983" s="8"/>
      <c r="M983" s="8"/>
      <c r="N983" s="8"/>
      <c r="O983" s="14">
        <f>COUNTIF(Tableau517[[#This Row],[Lundi]:[Dimanche]],"&gt;0")</f>
        <v>0</v>
      </c>
      <c r="P983" s="14">
        <f>SUM(Tableau517[[#This Row],[Lundi]:[Dimanche]])</f>
        <v>0</v>
      </c>
      <c r="Q983" s="14">
        <f>COUNTIF(Tableau517[[#This Row],[Lundi]:[Dimanche]],"&gt;=100")*1000</f>
        <v>0</v>
      </c>
      <c r="R983" s="14">
        <f t="shared" si="30"/>
        <v>0</v>
      </c>
      <c r="S983" s="14">
        <f t="shared" si="31"/>
        <v>0</v>
      </c>
      <c r="T983" s="15" t="str">
        <f>IF(Tableau517[[#This Row],[Matricule]]&gt;1,IF(COUNTIF(Tableau517[DateMatricule],Tableau517[[#This Row],[DateMatricule]])&gt;1,"Doublon",""),"")</f>
        <v/>
      </c>
    </row>
    <row r="984" spans="1:20" x14ac:dyDescent="0.25">
      <c r="A984" s="11" t="str">
        <f>IF(Tableau517[[#This Row],[Semaine]]="","",VLOOKUP(Tableau517[[#This Row],[Semaine]],Listes!$A:$B,2,FALSE))</f>
        <v/>
      </c>
      <c r="B984" s="11" t="str">
        <f>IF(ISBLANK(Tableau517[[#This Row],[Matricule]]),"",VLOOKUP(Tableau517[[#This Row],[Matricule]],#REF!,2,FALSE))</f>
        <v/>
      </c>
      <c r="C984" s="11" t="str">
        <f>IF(ISBLANK(Tableau517[[#This Row],[Matricule]]),"",VLOOKUP(Tableau517[[#This Row],[Matricule]],#REF!,3,FALSE))</f>
        <v/>
      </c>
      <c r="D984" s="11" t="str">
        <f>CONCATENATE(Tableau517[[#This Row],[Semaine]],Tableau517[[#This Row],[Matricule]])</f>
        <v/>
      </c>
      <c r="H984" s="8"/>
      <c r="I984" s="8"/>
      <c r="J984" s="8"/>
      <c r="K984" s="8"/>
      <c r="L984" s="8"/>
      <c r="M984" s="8"/>
      <c r="N984" s="8"/>
      <c r="O984" s="14">
        <f>COUNTIF(Tableau517[[#This Row],[Lundi]:[Dimanche]],"&gt;0")</f>
        <v>0</v>
      </c>
      <c r="P984" s="14">
        <f>SUM(Tableau517[[#This Row],[Lundi]:[Dimanche]])</f>
        <v>0</v>
      </c>
      <c r="Q984" s="14">
        <f>COUNTIF(Tableau517[[#This Row],[Lundi]:[Dimanche]],"&gt;=100")*1000</f>
        <v>0</v>
      </c>
      <c r="R984" s="14">
        <f t="shared" si="30"/>
        <v>0</v>
      </c>
      <c r="S984" s="14">
        <f t="shared" si="31"/>
        <v>0</v>
      </c>
      <c r="T984" s="15" t="str">
        <f>IF(Tableau517[[#This Row],[Matricule]]&gt;1,IF(COUNTIF(Tableau517[DateMatricule],Tableau517[[#This Row],[DateMatricule]])&gt;1,"Doublon",""),"")</f>
        <v/>
      </c>
    </row>
    <row r="985" spans="1:20" x14ac:dyDescent="0.25">
      <c r="A985" s="11" t="str">
        <f>IF(Tableau517[[#This Row],[Semaine]]="","",VLOOKUP(Tableau517[[#This Row],[Semaine]],Listes!$A:$B,2,FALSE))</f>
        <v/>
      </c>
      <c r="B985" s="11" t="str">
        <f>IF(ISBLANK(Tableau517[[#This Row],[Matricule]]),"",VLOOKUP(Tableau517[[#This Row],[Matricule]],#REF!,2,FALSE))</f>
        <v/>
      </c>
      <c r="C985" s="11" t="str">
        <f>IF(ISBLANK(Tableau517[[#This Row],[Matricule]]),"",VLOOKUP(Tableau517[[#This Row],[Matricule]],#REF!,3,FALSE))</f>
        <v/>
      </c>
      <c r="D985" s="11" t="str">
        <f>CONCATENATE(Tableau517[[#This Row],[Semaine]],Tableau517[[#This Row],[Matricule]])</f>
        <v/>
      </c>
      <c r="H985" s="8"/>
      <c r="I985" s="8"/>
      <c r="J985" s="8"/>
      <c r="K985" s="8"/>
      <c r="L985" s="8"/>
      <c r="M985" s="8"/>
      <c r="N985" s="8"/>
      <c r="O985" s="14">
        <f>COUNTIF(Tableau517[[#This Row],[Lundi]:[Dimanche]],"&gt;0")</f>
        <v>0</v>
      </c>
      <c r="P985" s="14">
        <f>SUM(Tableau517[[#This Row],[Lundi]:[Dimanche]])</f>
        <v>0</v>
      </c>
      <c r="Q985" s="14">
        <f>COUNTIF(Tableau517[[#This Row],[Lundi]:[Dimanche]],"&gt;=100")*1000</f>
        <v>0</v>
      </c>
      <c r="R985" s="14">
        <f t="shared" si="30"/>
        <v>0</v>
      </c>
      <c r="S985" s="14">
        <f t="shared" si="31"/>
        <v>0</v>
      </c>
      <c r="T985" s="15" t="str">
        <f>IF(Tableau517[[#This Row],[Matricule]]&gt;1,IF(COUNTIF(Tableau517[DateMatricule],Tableau517[[#This Row],[DateMatricule]])&gt;1,"Doublon",""),"")</f>
        <v/>
      </c>
    </row>
    <row r="986" spans="1:20" x14ac:dyDescent="0.25">
      <c r="A986" s="11" t="str">
        <f>IF(Tableau517[[#This Row],[Semaine]]="","",VLOOKUP(Tableau517[[#This Row],[Semaine]],Listes!$A:$B,2,FALSE))</f>
        <v/>
      </c>
      <c r="B986" s="11" t="str">
        <f>IF(ISBLANK(Tableau517[[#This Row],[Matricule]]),"",VLOOKUP(Tableau517[[#This Row],[Matricule]],#REF!,2,FALSE))</f>
        <v/>
      </c>
      <c r="C986" s="11" t="str">
        <f>IF(ISBLANK(Tableau517[[#This Row],[Matricule]]),"",VLOOKUP(Tableau517[[#This Row],[Matricule]],#REF!,3,FALSE))</f>
        <v/>
      </c>
      <c r="D986" s="11" t="str">
        <f>CONCATENATE(Tableau517[[#This Row],[Semaine]],Tableau517[[#This Row],[Matricule]])</f>
        <v/>
      </c>
      <c r="H986" s="8"/>
      <c r="I986" s="8"/>
      <c r="J986" s="8"/>
      <c r="K986" s="8"/>
      <c r="L986" s="8"/>
      <c r="M986" s="8"/>
      <c r="N986" s="8"/>
      <c r="O986" s="14">
        <f>COUNTIF(Tableau517[[#This Row],[Lundi]:[Dimanche]],"&gt;0")</f>
        <v>0</v>
      </c>
      <c r="P986" s="14">
        <f>SUM(Tableau517[[#This Row],[Lundi]:[Dimanche]])</f>
        <v>0</v>
      </c>
      <c r="Q986" s="14">
        <f>COUNTIF(Tableau517[[#This Row],[Lundi]:[Dimanche]],"&gt;=100")*1000</f>
        <v>0</v>
      </c>
      <c r="R986" s="14">
        <f t="shared" si="30"/>
        <v>0</v>
      </c>
      <c r="S986" s="14">
        <f t="shared" si="31"/>
        <v>0</v>
      </c>
      <c r="T986" s="15" t="str">
        <f>IF(Tableau517[[#This Row],[Matricule]]&gt;1,IF(COUNTIF(Tableau517[DateMatricule],Tableau517[[#This Row],[DateMatricule]])&gt;1,"Doublon",""),"")</f>
        <v/>
      </c>
    </row>
    <row r="987" spans="1:20" x14ac:dyDescent="0.25">
      <c r="A987" s="11" t="str">
        <f>IF(Tableau517[[#This Row],[Semaine]]="","",VLOOKUP(Tableau517[[#This Row],[Semaine]],Listes!$A:$B,2,FALSE))</f>
        <v/>
      </c>
      <c r="B987" s="11" t="str">
        <f>IF(ISBLANK(Tableau517[[#This Row],[Matricule]]),"",VLOOKUP(Tableau517[[#This Row],[Matricule]],#REF!,2,FALSE))</f>
        <v/>
      </c>
      <c r="C987" s="11" t="str">
        <f>IF(ISBLANK(Tableau517[[#This Row],[Matricule]]),"",VLOOKUP(Tableau517[[#This Row],[Matricule]],#REF!,3,FALSE))</f>
        <v/>
      </c>
      <c r="D987" s="11" t="str">
        <f>CONCATENATE(Tableau517[[#This Row],[Semaine]],Tableau517[[#This Row],[Matricule]])</f>
        <v/>
      </c>
      <c r="H987" s="8"/>
      <c r="I987" s="8"/>
      <c r="J987" s="8"/>
      <c r="K987" s="8"/>
      <c r="L987" s="8"/>
      <c r="M987" s="8"/>
      <c r="N987" s="8"/>
      <c r="O987" s="14">
        <f>COUNTIF(Tableau517[[#This Row],[Lundi]:[Dimanche]],"&gt;0")</f>
        <v>0</v>
      </c>
      <c r="P987" s="14">
        <f>SUM(Tableau517[[#This Row],[Lundi]:[Dimanche]])</f>
        <v>0</v>
      </c>
      <c r="Q987" s="14">
        <f>COUNTIF(Tableau517[[#This Row],[Lundi]:[Dimanche]],"&gt;=100")*1000</f>
        <v>0</v>
      </c>
      <c r="R987" s="14">
        <f t="shared" si="30"/>
        <v>0</v>
      </c>
      <c r="S987" s="14">
        <f t="shared" si="31"/>
        <v>0</v>
      </c>
      <c r="T987" s="15" t="str">
        <f>IF(Tableau517[[#This Row],[Matricule]]&gt;1,IF(COUNTIF(Tableau517[DateMatricule],Tableau517[[#This Row],[DateMatricule]])&gt;1,"Doublon",""),"")</f>
        <v/>
      </c>
    </row>
    <row r="988" spans="1:20" x14ac:dyDescent="0.25">
      <c r="A988" s="11" t="str">
        <f>IF(Tableau517[[#This Row],[Semaine]]="","",VLOOKUP(Tableau517[[#This Row],[Semaine]],Listes!$A:$B,2,FALSE))</f>
        <v/>
      </c>
      <c r="B988" s="11" t="str">
        <f>IF(ISBLANK(Tableau517[[#This Row],[Matricule]]),"",VLOOKUP(Tableau517[[#This Row],[Matricule]],#REF!,2,FALSE))</f>
        <v/>
      </c>
      <c r="C988" s="11" t="str">
        <f>IF(ISBLANK(Tableau517[[#This Row],[Matricule]]),"",VLOOKUP(Tableau517[[#This Row],[Matricule]],#REF!,3,FALSE))</f>
        <v/>
      </c>
      <c r="D988" s="11" t="str">
        <f>CONCATENATE(Tableau517[[#This Row],[Semaine]],Tableau517[[#This Row],[Matricule]])</f>
        <v/>
      </c>
      <c r="H988" s="8"/>
      <c r="I988" s="8"/>
      <c r="J988" s="8"/>
      <c r="K988" s="8"/>
      <c r="L988" s="8"/>
      <c r="M988" s="8"/>
      <c r="N988" s="8"/>
      <c r="O988" s="14">
        <f>COUNTIF(Tableau517[[#This Row],[Lundi]:[Dimanche]],"&gt;0")</f>
        <v>0</v>
      </c>
      <c r="P988" s="14">
        <f>SUM(Tableau517[[#This Row],[Lundi]:[Dimanche]])</f>
        <v>0</v>
      </c>
      <c r="Q988" s="14">
        <f>COUNTIF(Tableau517[[#This Row],[Lundi]:[Dimanche]],"&gt;=100")*1000</f>
        <v>0</v>
      </c>
      <c r="R988" s="14">
        <f t="shared" si="30"/>
        <v>0</v>
      </c>
      <c r="S988" s="14">
        <f t="shared" si="31"/>
        <v>0</v>
      </c>
      <c r="T988" s="15" t="str">
        <f>IF(Tableau517[[#This Row],[Matricule]]&gt;1,IF(COUNTIF(Tableau517[DateMatricule],Tableau517[[#This Row],[DateMatricule]])&gt;1,"Doublon",""),"")</f>
        <v/>
      </c>
    </row>
    <row r="989" spans="1:20" x14ac:dyDescent="0.25">
      <c r="A989" s="11" t="str">
        <f>IF(Tableau517[[#This Row],[Semaine]]="","",VLOOKUP(Tableau517[[#This Row],[Semaine]],Listes!$A:$B,2,FALSE))</f>
        <v/>
      </c>
      <c r="B989" s="11" t="str">
        <f>IF(ISBLANK(Tableau517[[#This Row],[Matricule]]),"",VLOOKUP(Tableau517[[#This Row],[Matricule]],#REF!,2,FALSE))</f>
        <v/>
      </c>
      <c r="C989" s="11" t="str">
        <f>IF(ISBLANK(Tableau517[[#This Row],[Matricule]]),"",VLOOKUP(Tableau517[[#This Row],[Matricule]],#REF!,3,FALSE))</f>
        <v/>
      </c>
      <c r="D989" s="11" t="str">
        <f>CONCATENATE(Tableau517[[#This Row],[Semaine]],Tableau517[[#This Row],[Matricule]])</f>
        <v/>
      </c>
      <c r="H989" s="8"/>
      <c r="I989" s="8"/>
      <c r="J989" s="8"/>
      <c r="K989" s="8"/>
      <c r="L989" s="8"/>
      <c r="M989" s="8"/>
      <c r="N989" s="8"/>
      <c r="O989" s="14">
        <f>COUNTIF(Tableau517[[#This Row],[Lundi]:[Dimanche]],"&gt;0")</f>
        <v>0</v>
      </c>
      <c r="P989" s="14">
        <f>SUM(Tableau517[[#This Row],[Lundi]:[Dimanche]])</f>
        <v>0</v>
      </c>
      <c r="Q989" s="14">
        <f>COUNTIF(Tableau517[[#This Row],[Lundi]:[Dimanche]],"&gt;=100")*1000</f>
        <v>0</v>
      </c>
      <c r="R989" s="14">
        <f t="shared" si="30"/>
        <v>0</v>
      </c>
      <c r="S989" s="14">
        <f t="shared" si="31"/>
        <v>0</v>
      </c>
      <c r="T989" s="15" t="str">
        <f>IF(Tableau517[[#This Row],[Matricule]]&gt;1,IF(COUNTIF(Tableau517[DateMatricule],Tableau517[[#This Row],[DateMatricule]])&gt;1,"Doublon",""),"")</f>
        <v/>
      </c>
    </row>
    <row r="990" spans="1:20" x14ac:dyDescent="0.25">
      <c r="A990" s="11" t="str">
        <f>IF(Tableau517[[#This Row],[Semaine]]="","",VLOOKUP(Tableau517[[#This Row],[Semaine]],Listes!$A:$B,2,FALSE))</f>
        <v/>
      </c>
      <c r="B990" s="11" t="str">
        <f>IF(ISBLANK(Tableau517[[#This Row],[Matricule]]),"",VLOOKUP(Tableau517[[#This Row],[Matricule]],#REF!,2,FALSE))</f>
        <v/>
      </c>
      <c r="C990" s="11" t="str">
        <f>IF(ISBLANK(Tableau517[[#This Row],[Matricule]]),"",VLOOKUP(Tableau517[[#This Row],[Matricule]],#REF!,3,FALSE))</f>
        <v/>
      </c>
      <c r="D990" s="11" t="str">
        <f>CONCATENATE(Tableau517[[#This Row],[Semaine]],Tableau517[[#This Row],[Matricule]])</f>
        <v/>
      </c>
      <c r="H990" s="8"/>
      <c r="I990" s="8"/>
      <c r="J990" s="8"/>
      <c r="K990" s="8"/>
      <c r="L990" s="8"/>
      <c r="M990" s="8"/>
      <c r="N990" s="8"/>
      <c r="O990" s="14">
        <f>COUNTIF(Tableau517[[#This Row],[Lundi]:[Dimanche]],"&gt;0")</f>
        <v>0</v>
      </c>
      <c r="P990" s="14">
        <f>SUM(Tableau517[[#This Row],[Lundi]:[Dimanche]])</f>
        <v>0</v>
      </c>
      <c r="Q990" s="14">
        <f>COUNTIF(Tableau517[[#This Row],[Lundi]:[Dimanche]],"&gt;=100")*1000</f>
        <v>0</v>
      </c>
      <c r="R990" s="14">
        <f t="shared" si="30"/>
        <v>0</v>
      </c>
      <c r="S990" s="14">
        <f t="shared" si="31"/>
        <v>0</v>
      </c>
      <c r="T990" s="15" t="str">
        <f>IF(Tableau517[[#This Row],[Matricule]]&gt;1,IF(COUNTIF(Tableau517[DateMatricule],Tableau517[[#This Row],[DateMatricule]])&gt;1,"Doublon",""),"")</f>
        <v/>
      </c>
    </row>
    <row r="991" spans="1:20" x14ac:dyDescent="0.25">
      <c r="A991" s="11" t="str">
        <f>IF(Tableau517[[#This Row],[Semaine]]="","",VLOOKUP(Tableau517[[#This Row],[Semaine]],Listes!$A:$B,2,FALSE))</f>
        <v/>
      </c>
      <c r="B991" s="11" t="str">
        <f>IF(ISBLANK(Tableau517[[#This Row],[Matricule]]),"",VLOOKUP(Tableau517[[#This Row],[Matricule]],#REF!,2,FALSE))</f>
        <v/>
      </c>
      <c r="C991" s="11" t="str">
        <f>IF(ISBLANK(Tableau517[[#This Row],[Matricule]]),"",VLOOKUP(Tableau517[[#This Row],[Matricule]],#REF!,3,FALSE))</f>
        <v/>
      </c>
      <c r="D991" s="11" t="str">
        <f>CONCATENATE(Tableau517[[#This Row],[Semaine]],Tableau517[[#This Row],[Matricule]])</f>
        <v/>
      </c>
      <c r="H991" s="8"/>
      <c r="I991" s="8"/>
      <c r="J991" s="8"/>
      <c r="K991" s="8"/>
      <c r="L991" s="8"/>
      <c r="M991" s="8"/>
      <c r="N991" s="8"/>
      <c r="O991" s="14">
        <f>COUNTIF(Tableau517[[#This Row],[Lundi]:[Dimanche]],"&gt;0")</f>
        <v>0</v>
      </c>
      <c r="P991" s="14">
        <f>SUM(Tableau517[[#This Row],[Lundi]:[Dimanche]])</f>
        <v>0</v>
      </c>
      <c r="Q991" s="14">
        <f>COUNTIF(Tableau517[[#This Row],[Lundi]:[Dimanche]],"&gt;=100")*1000</f>
        <v>0</v>
      </c>
      <c r="R991" s="14">
        <f t="shared" si="30"/>
        <v>0</v>
      </c>
      <c r="S991" s="14">
        <f t="shared" si="31"/>
        <v>0</v>
      </c>
      <c r="T991" s="15" t="str">
        <f>IF(Tableau517[[#This Row],[Matricule]]&gt;1,IF(COUNTIF(Tableau517[DateMatricule],Tableau517[[#This Row],[DateMatricule]])&gt;1,"Doublon",""),"")</f>
        <v/>
      </c>
    </row>
    <row r="992" spans="1:20" x14ac:dyDescent="0.25">
      <c r="A992" s="11" t="str">
        <f>IF(Tableau517[[#This Row],[Semaine]]="","",VLOOKUP(Tableau517[[#This Row],[Semaine]],Listes!$A:$B,2,FALSE))</f>
        <v/>
      </c>
      <c r="B992" s="11" t="str">
        <f>IF(ISBLANK(Tableau517[[#This Row],[Matricule]]),"",VLOOKUP(Tableau517[[#This Row],[Matricule]],#REF!,2,FALSE))</f>
        <v/>
      </c>
      <c r="C992" s="11" t="str">
        <f>IF(ISBLANK(Tableau517[[#This Row],[Matricule]]),"",VLOOKUP(Tableau517[[#This Row],[Matricule]],#REF!,3,FALSE))</f>
        <v/>
      </c>
      <c r="D992" s="11" t="str">
        <f>CONCATENATE(Tableau517[[#This Row],[Semaine]],Tableau517[[#This Row],[Matricule]])</f>
        <v/>
      </c>
      <c r="H992" s="8"/>
      <c r="I992" s="8"/>
      <c r="J992" s="8"/>
      <c r="K992" s="8"/>
      <c r="L992" s="8"/>
      <c r="M992" s="8"/>
      <c r="N992" s="8"/>
      <c r="O992" s="14">
        <f>COUNTIF(Tableau517[[#This Row],[Lundi]:[Dimanche]],"&gt;0")</f>
        <v>0</v>
      </c>
      <c r="P992" s="14">
        <f>SUM(Tableau517[[#This Row],[Lundi]:[Dimanche]])</f>
        <v>0</v>
      </c>
      <c r="Q992" s="14">
        <f>COUNTIF(Tableau517[[#This Row],[Lundi]:[Dimanche]],"&gt;=100")*1000</f>
        <v>0</v>
      </c>
      <c r="R992" s="14">
        <f t="shared" si="30"/>
        <v>0</v>
      </c>
      <c r="S992" s="14">
        <f t="shared" si="31"/>
        <v>0</v>
      </c>
      <c r="T992" s="15" t="str">
        <f>IF(Tableau517[[#This Row],[Matricule]]&gt;1,IF(COUNTIF(Tableau517[DateMatricule],Tableau517[[#This Row],[DateMatricule]])&gt;1,"Doublon",""),"")</f>
        <v/>
      </c>
    </row>
    <row r="993" spans="1:20" x14ac:dyDescent="0.25">
      <c r="A993" s="11" t="str">
        <f>IF(Tableau517[[#This Row],[Semaine]]="","",VLOOKUP(Tableau517[[#This Row],[Semaine]],Listes!$A:$B,2,FALSE))</f>
        <v/>
      </c>
      <c r="B993" s="11" t="str">
        <f>IF(ISBLANK(Tableau517[[#This Row],[Matricule]]),"",VLOOKUP(Tableau517[[#This Row],[Matricule]],#REF!,2,FALSE))</f>
        <v/>
      </c>
      <c r="C993" s="11" t="str">
        <f>IF(ISBLANK(Tableau517[[#This Row],[Matricule]]),"",VLOOKUP(Tableau517[[#This Row],[Matricule]],#REF!,3,FALSE))</f>
        <v/>
      </c>
      <c r="D993" s="11" t="str">
        <f>CONCATENATE(Tableau517[[#This Row],[Semaine]],Tableau517[[#This Row],[Matricule]])</f>
        <v/>
      </c>
      <c r="H993" s="8"/>
      <c r="I993" s="8"/>
      <c r="J993" s="8"/>
      <c r="K993" s="8"/>
      <c r="L993" s="8"/>
      <c r="M993" s="8"/>
      <c r="N993" s="8"/>
      <c r="O993" s="14">
        <f>COUNTIF(Tableau517[[#This Row],[Lundi]:[Dimanche]],"&gt;0")</f>
        <v>0</v>
      </c>
      <c r="P993" s="14">
        <f>SUM(Tableau517[[#This Row],[Lundi]:[Dimanche]])</f>
        <v>0</v>
      </c>
      <c r="Q993" s="14">
        <f>COUNTIF(Tableau517[[#This Row],[Lundi]:[Dimanche]],"&gt;=100")*1000</f>
        <v>0</v>
      </c>
      <c r="R993" s="14">
        <f t="shared" si="30"/>
        <v>0</v>
      </c>
      <c r="S993" s="14">
        <f t="shared" si="31"/>
        <v>0</v>
      </c>
      <c r="T993" s="15" t="str">
        <f>IF(Tableau517[[#This Row],[Matricule]]&gt;1,IF(COUNTIF(Tableau517[DateMatricule],Tableau517[[#This Row],[DateMatricule]])&gt;1,"Doublon",""),"")</f>
        <v/>
      </c>
    </row>
    <row r="994" spans="1:20" x14ac:dyDescent="0.25">
      <c r="A994" s="11" t="str">
        <f>IF(Tableau517[[#This Row],[Semaine]]="","",VLOOKUP(Tableau517[[#This Row],[Semaine]],Listes!$A:$B,2,FALSE))</f>
        <v/>
      </c>
      <c r="B994" s="11" t="str">
        <f>IF(ISBLANK(Tableau517[[#This Row],[Matricule]]),"",VLOOKUP(Tableau517[[#This Row],[Matricule]],#REF!,2,FALSE))</f>
        <v/>
      </c>
      <c r="C994" s="11" t="str">
        <f>IF(ISBLANK(Tableau517[[#This Row],[Matricule]]),"",VLOOKUP(Tableau517[[#This Row],[Matricule]],#REF!,3,FALSE))</f>
        <v/>
      </c>
      <c r="D994" s="11" t="str">
        <f>CONCATENATE(Tableau517[[#This Row],[Semaine]],Tableau517[[#This Row],[Matricule]])</f>
        <v/>
      </c>
      <c r="H994" s="8"/>
      <c r="I994" s="8"/>
      <c r="J994" s="8"/>
      <c r="K994" s="8"/>
      <c r="L994" s="8"/>
      <c r="M994" s="8"/>
      <c r="N994" s="8"/>
      <c r="O994" s="14">
        <f>COUNTIF(Tableau517[[#This Row],[Lundi]:[Dimanche]],"&gt;0")</f>
        <v>0</v>
      </c>
      <c r="P994" s="14">
        <f>SUM(Tableau517[[#This Row],[Lundi]:[Dimanche]])</f>
        <v>0</v>
      </c>
      <c r="Q994" s="14">
        <f>COUNTIF(Tableau517[[#This Row],[Lundi]:[Dimanche]],"&gt;=100")*1000</f>
        <v>0</v>
      </c>
      <c r="R994" s="14">
        <f t="shared" si="30"/>
        <v>0</v>
      </c>
      <c r="S994" s="14">
        <f t="shared" si="31"/>
        <v>0</v>
      </c>
      <c r="T994" s="15" t="str">
        <f>IF(Tableau517[[#This Row],[Matricule]]&gt;1,IF(COUNTIF(Tableau517[DateMatricule],Tableau517[[#This Row],[DateMatricule]])&gt;1,"Doublon",""),"")</f>
        <v/>
      </c>
    </row>
    <row r="995" spans="1:20" x14ac:dyDescent="0.25">
      <c r="A995" s="11" t="str">
        <f>IF(Tableau517[[#This Row],[Semaine]]="","",VLOOKUP(Tableau517[[#This Row],[Semaine]],Listes!$A:$B,2,FALSE))</f>
        <v/>
      </c>
      <c r="B995" s="11" t="str">
        <f>IF(ISBLANK(Tableau517[[#This Row],[Matricule]]),"",VLOOKUP(Tableau517[[#This Row],[Matricule]],#REF!,2,FALSE))</f>
        <v/>
      </c>
      <c r="C995" s="11" t="str">
        <f>IF(ISBLANK(Tableau517[[#This Row],[Matricule]]),"",VLOOKUP(Tableau517[[#This Row],[Matricule]],#REF!,3,FALSE))</f>
        <v/>
      </c>
      <c r="D995" s="11" t="str">
        <f>CONCATENATE(Tableau517[[#This Row],[Semaine]],Tableau517[[#This Row],[Matricule]])</f>
        <v/>
      </c>
      <c r="H995" s="8"/>
      <c r="I995" s="8"/>
      <c r="J995" s="8"/>
      <c r="K995" s="8"/>
      <c r="L995" s="8"/>
      <c r="M995" s="8"/>
      <c r="N995" s="8"/>
      <c r="O995" s="14">
        <f>COUNTIF(Tableau517[[#This Row],[Lundi]:[Dimanche]],"&gt;0")</f>
        <v>0</v>
      </c>
      <c r="P995" s="14">
        <f>SUM(Tableau517[[#This Row],[Lundi]:[Dimanche]])</f>
        <v>0</v>
      </c>
      <c r="Q995" s="14">
        <f>COUNTIF(Tableau517[[#This Row],[Lundi]:[Dimanche]],"&gt;=100")*1000</f>
        <v>0</v>
      </c>
      <c r="R995" s="14">
        <f t="shared" si="30"/>
        <v>0</v>
      </c>
      <c r="S995" s="14">
        <f t="shared" si="31"/>
        <v>0</v>
      </c>
      <c r="T995" s="15" t="str">
        <f>IF(Tableau517[[#This Row],[Matricule]]&gt;1,IF(COUNTIF(Tableau517[DateMatricule],Tableau517[[#This Row],[DateMatricule]])&gt;1,"Doublon",""),"")</f>
        <v/>
      </c>
    </row>
    <row r="996" spans="1:20" x14ac:dyDescent="0.25">
      <c r="A996" s="11" t="str">
        <f>IF(Tableau517[[#This Row],[Semaine]]="","",VLOOKUP(Tableau517[[#This Row],[Semaine]],Listes!$A:$B,2,FALSE))</f>
        <v/>
      </c>
      <c r="B996" s="11" t="str">
        <f>IF(ISBLANK(Tableau517[[#This Row],[Matricule]]),"",VLOOKUP(Tableau517[[#This Row],[Matricule]],#REF!,2,FALSE))</f>
        <v/>
      </c>
      <c r="C996" s="11" t="str">
        <f>IF(ISBLANK(Tableau517[[#This Row],[Matricule]]),"",VLOOKUP(Tableau517[[#This Row],[Matricule]],#REF!,3,FALSE))</f>
        <v/>
      </c>
      <c r="D996" s="11" t="str">
        <f>CONCATENATE(Tableau517[[#This Row],[Semaine]],Tableau517[[#This Row],[Matricule]])</f>
        <v/>
      </c>
      <c r="H996" s="8"/>
      <c r="I996" s="8"/>
      <c r="J996" s="8"/>
      <c r="K996" s="8"/>
      <c r="L996" s="8"/>
      <c r="M996" s="8"/>
      <c r="N996" s="8"/>
      <c r="O996" s="14">
        <f>COUNTIF(Tableau517[[#This Row],[Lundi]:[Dimanche]],"&gt;0")</f>
        <v>0</v>
      </c>
      <c r="P996" s="14">
        <f>SUM(Tableau517[[#This Row],[Lundi]:[Dimanche]])</f>
        <v>0</v>
      </c>
      <c r="Q996" s="14">
        <f>COUNTIF(Tableau517[[#This Row],[Lundi]:[Dimanche]],"&gt;=100")*1000</f>
        <v>0</v>
      </c>
      <c r="R996" s="14">
        <f t="shared" si="30"/>
        <v>0</v>
      </c>
      <c r="S996" s="14">
        <f t="shared" si="31"/>
        <v>0</v>
      </c>
      <c r="T996" s="15" t="str">
        <f>IF(Tableau517[[#This Row],[Matricule]]&gt;1,IF(COUNTIF(Tableau517[DateMatricule],Tableau517[[#This Row],[DateMatricule]])&gt;1,"Doublon",""),"")</f>
        <v/>
      </c>
    </row>
    <row r="997" spans="1:20" x14ac:dyDescent="0.25">
      <c r="A997" s="11" t="str">
        <f>IF(Tableau517[[#This Row],[Semaine]]="","",VLOOKUP(Tableau517[[#This Row],[Semaine]],Listes!$A:$B,2,FALSE))</f>
        <v/>
      </c>
      <c r="B997" s="11" t="str">
        <f>IF(ISBLANK(Tableau517[[#This Row],[Matricule]]),"",VLOOKUP(Tableau517[[#This Row],[Matricule]],#REF!,2,FALSE))</f>
        <v/>
      </c>
      <c r="C997" s="11" t="str">
        <f>IF(ISBLANK(Tableau517[[#This Row],[Matricule]]),"",VLOOKUP(Tableau517[[#This Row],[Matricule]],#REF!,3,FALSE))</f>
        <v/>
      </c>
      <c r="D997" s="11" t="str">
        <f>CONCATENATE(Tableau517[[#This Row],[Semaine]],Tableau517[[#This Row],[Matricule]])</f>
        <v/>
      </c>
      <c r="H997" s="8"/>
      <c r="I997" s="8"/>
      <c r="J997" s="8"/>
      <c r="K997" s="8"/>
      <c r="L997" s="8"/>
      <c r="M997" s="8"/>
      <c r="N997" s="8"/>
      <c r="O997" s="14">
        <f>COUNTIF(Tableau517[[#This Row],[Lundi]:[Dimanche]],"&gt;0")</f>
        <v>0</v>
      </c>
      <c r="P997" s="14">
        <f>SUM(Tableau517[[#This Row],[Lundi]:[Dimanche]])</f>
        <v>0</v>
      </c>
      <c r="Q997" s="14">
        <f>COUNTIF(Tableau517[[#This Row],[Lundi]:[Dimanche]],"&gt;=100")*1000</f>
        <v>0</v>
      </c>
      <c r="R997" s="14">
        <f t="shared" si="30"/>
        <v>0</v>
      </c>
      <c r="S997" s="14">
        <f t="shared" si="31"/>
        <v>0</v>
      </c>
      <c r="T997" s="15" t="str">
        <f>IF(Tableau517[[#This Row],[Matricule]]&gt;1,IF(COUNTIF(Tableau517[DateMatricule],Tableau517[[#This Row],[DateMatricule]])&gt;1,"Doublon",""),"")</f>
        <v/>
      </c>
    </row>
    <row r="998" spans="1:20" x14ac:dyDescent="0.25">
      <c r="A998" s="11" t="str">
        <f>IF(Tableau517[[#This Row],[Semaine]]="","",VLOOKUP(Tableau517[[#This Row],[Semaine]],Listes!$A:$B,2,FALSE))</f>
        <v/>
      </c>
      <c r="B998" s="11" t="str">
        <f>IF(ISBLANK(Tableau517[[#This Row],[Matricule]]),"",VLOOKUP(Tableau517[[#This Row],[Matricule]],#REF!,2,FALSE))</f>
        <v/>
      </c>
      <c r="C998" s="11" t="str">
        <f>IF(ISBLANK(Tableau517[[#This Row],[Matricule]]),"",VLOOKUP(Tableau517[[#This Row],[Matricule]],#REF!,3,FALSE))</f>
        <v/>
      </c>
      <c r="D998" s="11" t="str">
        <f>CONCATENATE(Tableau517[[#This Row],[Semaine]],Tableau517[[#This Row],[Matricule]])</f>
        <v/>
      </c>
      <c r="H998" s="8"/>
      <c r="I998" s="8"/>
      <c r="J998" s="8"/>
      <c r="K998" s="8"/>
      <c r="L998" s="8"/>
      <c r="M998" s="8"/>
      <c r="N998" s="8"/>
      <c r="O998" s="14">
        <f>COUNTIF(Tableau517[[#This Row],[Lundi]:[Dimanche]],"&gt;0")</f>
        <v>0</v>
      </c>
      <c r="P998" s="14">
        <f>SUM(Tableau517[[#This Row],[Lundi]:[Dimanche]])</f>
        <v>0</v>
      </c>
      <c r="Q998" s="14">
        <f>COUNTIF(Tableau517[[#This Row],[Lundi]:[Dimanche]],"&gt;=100")*1000</f>
        <v>0</v>
      </c>
      <c r="R998" s="14">
        <f t="shared" si="30"/>
        <v>0</v>
      </c>
      <c r="S998" s="14">
        <f t="shared" si="31"/>
        <v>0</v>
      </c>
      <c r="T998" s="15" t="str">
        <f>IF(Tableau517[[#This Row],[Matricule]]&gt;1,IF(COUNTIF(Tableau517[DateMatricule],Tableau517[[#This Row],[DateMatricule]])&gt;1,"Doublon",""),"")</f>
        <v/>
      </c>
    </row>
    <row r="999" spans="1:20" x14ac:dyDescent="0.25">
      <c r="A999" s="11" t="str">
        <f>IF(Tableau517[[#This Row],[Semaine]]="","",VLOOKUP(Tableau517[[#This Row],[Semaine]],Listes!$A:$B,2,FALSE))</f>
        <v/>
      </c>
      <c r="B999" s="11" t="str">
        <f>IF(ISBLANK(Tableau517[[#This Row],[Matricule]]),"",VLOOKUP(Tableau517[[#This Row],[Matricule]],#REF!,2,FALSE))</f>
        <v/>
      </c>
      <c r="C999" s="11" t="str">
        <f>IF(ISBLANK(Tableau517[[#This Row],[Matricule]]),"",VLOOKUP(Tableau517[[#This Row],[Matricule]],#REF!,3,FALSE))</f>
        <v/>
      </c>
      <c r="D999" s="11" t="str">
        <f>CONCATENATE(Tableau517[[#This Row],[Semaine]],Tableau517[[#This Row],[Matricule]])</f>
        <v/>
      </c>
      <c r="H999" s="8"/>
      <c r="I999" s="8"/>
      <c r="J999" s="8"/>
      <c r="K999" s="8"/>
      <c r="L999" s="8"/>
      <c r="M999" s="8"/>
      <c r="N999" s="8"/>
      <c r="O999" s="14">
        <f>COUNTIF(Tableau517[[#This Row],[Lundi]:[Dimanche]],"&gt;0")</f>
        <v>0</v>
      </c>
      <c r="P999" s="14">
        <f>SUM(Tableau517[[#This Row],[Lundi]:[Dimanche]])</f>
        <v>0</v>
      </c>
      <c r="Q999" s="14">
        <f>COUNTIF(Tableau517[[#This Row],[Lundi]:[Dimanche]],"&gt;=100")*1000</f>
        <v>0</v>
      </c>
      <c r="R999" s="14">
        <f t="shared" si="30"/>
        <v>0</v>
      </c>
      <c r="S999" s="14">
        <f t="shared" si="31"/>
        <v>0</v>
      </c>
      <c r="T999" s="15" t="str">
        <f>IF(Tableau517[[#This Row],[Matricule]]&gt;1,IF(COUNTIF(Tableau517[DateMatricule],Tableau517[[#This Row],[DateMatricule]])&gt;1,"Doublon",""),"")</f>
        <v/>
      </c>
    </row>
    <row r="1000" spans="1:20" x14ac:dyDescent="0.25">
      <c r="A1000" s="11" t="str">
        <f>IF(Tableau517[[#This Row],[Semaine]]="","",VLOOKUP(Tableau517[[#This Row],[Semaine]],Listes!$A:$B,2,FALSE))</f>
        <v/>
      </c>
      <c r="B1000" s="11" t="str">
        <f>IF(ISBLANK(Tableau517[[#This Row],[Matricule]]),"",VLOOKUP(Tableau517[[#This Row],[Matricule]],#REF!,2,FALSE))</f>
        <v/>
      </c>
      <c r="C1000" s="11" t="str">
        <f>IF(ISBLANK(Tableau517[[#This Row],[Matricule]]),"",VLOOKUP(Tableau517[[#This Row],[Matricule]],#REF!,3,FALSE))</f>
        <v/>
      </c>
      <c r="D1000" s="11" t="str">
        <f>CONCATENATE(Tableau517[[#This Row],[Semaine]],Tableau517[[#This Row],[Matricule]])</f>
        <v/>
      </c>
      <c r="H1000" s="8"/>
      <c r="I1000" s="8"/>
      <c r="J1000" s="8"/>
      <c r="K1000" s="8"/>
      <c r="L1000" s="8"/>
      <c r="M1000" s="8"/>
      <c r="N1000" s="8"/>
      <c r="O1000" s="14">
        <f>COUNTIF(Tableau517[[#This Row],[Lundi]:[Dimanche]],"&gt;0")</f>
        <v>0</v>
      </c>
      <c r="P1000" s="14">
        <f>SUM(Tableau517[[#This Row],[Lundi]:[Dimanche]])</f>
        <v>0</v>
      </c>
      <c r="Q1000" s="14">
        <f>COUNTIF(Tableau517[[#This Row],[Lundi]:[Dimanche]],"&gt;=100")*1000</f>
        <v>0</v>
      </c>
      <c r="R1000" s="14">
        <f t="shared" si="30"/>
        <v>0</v>
      </c>
      <c r="S1000" s="14">
        <f t="shared" si="31"/>
        <v>0</v>
      </c>
      <c r="T1000" s="15" t="str">
        <f>IF(Tableau517[[#This Row],[Matricule]]&gt;1,IF(COUNTIF(Tableau517[DateMatricule],Tableau517[[#This Row],[DateMatricule]])&gt;1,"Doublon",""),"")</f>
        <v/>
      </c>
    </row>
    <row r="1001" spans="1:20" x14ac:dyDescent="0.25">
      <c r="A1001" s="11" t="str">
        <f>IF(Tableau517[[#This Row],[Semaine]]="","",VLOOKUP(Tableau517[[#This Row],[Semaine]],Listes!$A:$B,2,FALSE))</f>
        <v/>
      </c>
      <c r="B1001" s="11" t="str">
        <f>IF(ISBLANK(Tableau517[[#This Row],[Matricule]]),"",VLOOKUP(Tableau517[[#This Row],[Matricule]],#REF!,2,FALSE))</f>
        <v/>
      </c>
      <c r="C1001" s="11" t="str">
        <f>IF(ISBLANK(Tableau517[[#This Row],[Matricule]]),"",VLOOKUP(Tableau517[[#This Row],[Matricule]],#REF!,3,FALSE))</f>
        <v/>
      </c>
      <c r="D1001" s="11" t="str">
        <f>CONCATENATE(Tableau517[[#This Row],[Semaine]],Tableau517[[#This Row],[Matricule]])</f>
        <v/>
      </c>
      <c r="H1001" s="8"/>
      <c r="I1001" s="8"/>
      <c r="J1001" s="8"/>
      <c r="K1001" s="8"/>
      <c r="L1001" s="8"/>
      <c r="M1001" s="8"/>
      <c r="N1001" s="8"/>
      <c r="O1001" s="14">
        <f>COUNTIF(Tableau517[[#This Row],[Lundi]:[Dimanche]],"&gt;0")</f>
        <v>0</v>
      </c>
      <c r="P1001" s="14">
        <f>SUM(Tableau517[[#This Row],[Lundi]:[Dimanche]])</f>
        <v>0</v>
      </c>
      <c r="Q1001" s="14">
        <f>COUNTIF(Tableau517[[#This Row],[Lundi]:[Dimanche]],"&gt;=100")*1000</f>
        <v>0</v>
      </c>
      <c r="R1001" s="14">
        <f t="shared" si="30"/>
        <v>0</v>
      </c>
      <c r="S1001" s="14">
        <f t="shared" si="31"/>
        <v>0</v>
      </c>
      <c r="T1001" s="15" t="str">
        <f>IF(Tableau517[[#This Row],[Matricule]]&gt;1,IF(COUNTIF(Tableau517[DateMatricule],Tableau517[[#This Row],[DateMatricule]])&gt;1,"Doublon",""),"")</f>
        <v/>
      </c>
    </row>
  </sheetData>
  <sheetProtection formatCells="0" formatColumns="0" insertRows="0" sort="0" autoFilter="0" pivotTables="0"/>
  <protectedRanges>
    <protectedRange sqref="E3:N1001" name="Plage1"/>
  </protectedRanges>
  <conditionalFormatting sqref="A3:T1001">
    <cfRule type="expression" dxfId="87" priority="2">
      <formula>$E4&lt;&gt;$E3</formula>
    </cfRule>
  </conditionalFormatting>
  <conditionalFormatting sqref="A1:T1048576">
    <cfRule type="expression" dxfId="86" priority="1">
      <formula>$T1="Doublon"</formula>
    </cfRule>
  </conditionalFormatting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99"/>
    <pageSetUpPr fitToPage="1"/>
  </sheetPr>
  <dimension ref="A2:G10"/>
  <sheetViews>
    <sheetView workbookViewId="0">
      <selection activeCell="B4" sqref="B4"/>
    </sheetView>
  </sheetViews>
  <sheetFormatPr baseColWidth="10" defaultRowHeight="15" x14ac:dyDescent="0.25"/>
  <cols>
    <col min="1" max="1" width="12.5703125" bestFit="1" customWidth="1"/>
    <col min="2" max="2" width="8.42578125" bestFit="1" customWidth="1"/>
    <col min="3" max="3" width="11.140625" customWidth="1"/>
    <col min="4" max="4" width="20.28515625" customWidth="1"/>
    <col min="5" max="5" width="17" customWidth="1"/>
    <col min="6" max="6" width="17.28515625" bestFit="1" customWidth="1"/>
    <col min="7" max="7" width="12.7109375" bestFit="1" customWidth="1"/>
  </cols>
  <sheetData>
    <row r="2" spans="1:7" s="16" customFormat="1" x14ac:dyDescent="0.25">
      <c r="A2" s="58" t="s">
        <v>127</v>
      </c>
      <c r="B2" s="58"/>
      <c r="C2" s="58"/>
      <c r="D2" s="58"/>
      <c r="E2" s="58"/>
      <c r="F2" s="58"/>
      <c r="G2" s="58"/>
    </row>
    <row r="3" spans="1:7" s="16" customFormat="1" x14ac:dyDescent="0.25">
      <c r="A3" s="28"/>
      <c r="B3" s="28"/>
      <c r="C3" s="28"/>
      <c r="D3" s="28"/>
      <c r="E3" s="28"/>
      <c r="F3" s="28"/>
    </row>
    <row r="4" spans="1:7" s="16" customFormat="1" x14ac:dyDescent="0.25">
      <c r="A4" s="30" t="s">
        <v>124</v>
      </c>
      <c r="B4" s="30" t="str">
        <f>'Prime Réc'!B4</f>
        <v>NASSIF HAUT</v>
      </c>
      <c r="C4" s="27" t="s">
        <v>125</v>
      </c>
      <c r="D4" s="8" t="s">
        <v>17</v>
      </c>
      <c r="E4" s="8"/>
      <c r="F4" s="8"/>
    </row>
    <row r="5" spans="1:7" s="16" customFormat="1" x14ac:dyDescent="0.25">
      <c r="A5" s="1" t="s">
        <v>5</v>
      </c>
      <c r="B5" t="s">
        <v>122</v>
      </c>
      <c r="C5" s="8"/>
      <c r="D5" s="8"/>
      <c r="E5" s="8"/>
      <c r="F5" s="8"/>
    </row>
    <row r="6" spans="1:7" s="16" customFormat="1" x14ac:dyDescent="0.25">
      <c r="A6" s="8"/>
      <c r="B6" s="8"/>
      <c r="C6" s="8"/>
      <c r="D6" s="8"/>
      <c r="E6" s="8"/>
      <c r="F6" s="8"/>
    </row>
    <row r="7" spans="1:7" x14ac:dyDescent="0.25">
      <c r="D7" s="1" t="s">
        <v>27</v>
      </c>
    </row>
    <row r="8" spans="1:7" x14ac:dyDescent="0.25">
      <c r="A8" s="1" t="s">
        <v>0</v>
      </c>
      <c r="B8" s="1" t="s">
        <v>1</v>
      </c>
      <c r="C8" s="1" t="s">
        <v>2</v>
      </c>
      <c r="D8" t="s">
        <v>158</v>
      </c>
      <c r="E8" t="s">
        <v>28</v>
      </c>
      <c r="F8" t="s">
        <v>29</v>
      </c>
      <c r="G8" t="s">
        <v>30</v>
      </c>
    </row>
    <row r="9" spans="1:7" x14ac:dyDescent="0.25">
      <c r="A9" t="s">
        <v>123</v>
      </c>
      <c r="D9" s="2">
        <v>0</v>
      </c>
      <c r="E9" s="31">
        <v>0</v>
      </c>
      <c r="F9" s="31">
        <v>0</v>
      </c>
      <c r="G9" s="31">
        <v>0</v>
      </c>
    </row>
    <row r="10" spans="1:7" x14ac:dyDescent="0.25">
      <c r="A10" t="s">
        <v>6</v>
      </c>
      <c r="D10" s="2">
        <v>0</v>
      </c>
      <c r="E10" s="31">
        <v>0</v>
      </c>
      <c r="F10" s="31">
        <v>0</v>
      </c>
      <c r="G10" s="31">
        <v>0</v>
      </c>
    </row>
  </sheetData>
  <mergeCells count="1">
    <mergeCell ref="A2:G2"/>
  </mergeCells>
  <conditionalFormatting pivot="1" sqref="G9">
    <cfRule type="expression" dxfId="66" priority="1">
      <formula>1=1</formula>
    </cfRule>
  </conditionalFormatting>
  <pageMargins left="0.7" right="0.7" top="0.75" bottom="0.75" header="0.3" footer="0.3"/>
  <pageSetup paperSize="9" scale="88" fitToHeight="0" orientation="portrait"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749992370372631"/>
  </sheetPr>
  <dimension ref="A1:T1000"/>
  <sheetViews>
    <sheetView workbookViewId="0">
      <pane ySplit="2" topLeftCell="A3" activePane="bottomLeft" state="frozen"/>
      <selection pane="bottomLeft" activeCell="K6" sqref="K6"/>
    </sheetView>
  </sheetViews>
  <sheetFormatPr baseColWidth="10" defaultRowHeight="15" x14ac:dyDescent="0.25"/>
  <cols>
    <col min="1" max="3" width="11.42578125" style="9"/>
    <col min="4" max="4" width="11.42578125" style="48"/>
    <col min="5" max="5" width="10.28515625" style="9" customWidth="1"/>
    <col min="6" max="6" width="11.42578125" style="9" bestFit="1" customWidth="1"/>
    <col min="7" max="7" width="11.85546875" style="9" bestFit="1" customWidth="1"/>
    <col min="10" max="10" width="12.140625" bestFit="1" customWidth="1"/>
    <col min="12" max="12" width="8.5703125" bestFit="1" customWidth="1"/>
    <col min="13" max="13" width="8.85546875" customWidth="1"/>
    <col min="14" max="14" width="8.7109375" bestFit="1" customWidth="1"/>
    <col min="15" max="15" width="13.42578125" bestFit="1" customWidth="1"/>
    <col min="16" max="16" width="9.85546875" hidden="1" customWidth="1"/>
    <col min="17" max="17" width="13" hidden="1" customWidth="1"/>
    <col min="18" max="18" width="13.28515625" hidden="1" customWidth="1"/>
    <col min="19" max="19" width="8.5703125" hidden="1" customWidth="1"/>
    <col min="20" max="20" width="10.85546875" customWidth="1"/>
    <col min="21" max="21" width="21" customWidth="1"/>
    <col min="22" max="22" width="16.7109375" customWidth="1"/>
    <col min="23" max="23" width="19.7109375" customWidth="1"/>
    <col min="24" max="24" width="11.42578125" customWidth="1"/>
  </cols>
  <sheetData>
    <row r="1" spans="1:20" x14ac:dyDescent="0.25">
      <c r="I1" s="59" t="s">
        <v>174</v>
      </c>
      <c r="J1" s="59"/>
      <c r="K1" s="59"/>
      <c r="L1" s="59"/>
    </row>
    <row r="2" spans="1:20" ht="33" customHeight="1" x14ac:dyDescent="0.25">
      <c r="A2" s="10" t="s">
        <v>7</v>
      </c>
      <c r="B2" s="10" t="s">
        <v>1</v>
      </c>
      <c r="C2" s="10" t="s">
        <v>2</v>
      </c>
      <c r="D2" s="10" t="s">
        <v>185</v>
      </c>
      <c r="E2" s="37" t="s">
        <v>5</v>
      </c>
      <c r="F2" s="37" t="s">
        <v>36</v>
      </c>
      <c r="G2" s="37" t="s">
        <v>0</v>
      </c>
      <c r="H2" s="24" t="s">
        <v>24</v>
      </c>
      <c r="I2" t="s">
        <v>148</v>
      </c>
      <c r="J2" s="6" t="s">
        <v>149</v>
      </c>
      <c r="K2" s="6" t="s">
        <v>151</v>
      </c>
      <c r="L2" s="6" t="s">
        <v>152</v>
      </c>
      <c r="M2" s="41" t="s">
        <v>164</v>
      </c>
      <c r="N2" s="41" t="s">
        <v>163</v>
      </c>
      <c r="O2" s="41" t="s">
        <v>118</v>
      </c>
      <c r="P2" s="41" t="s">
        <v>162</v>
      </c>
      <c r="Q2" s="41" t="s">
        <v>21</v>
      </c>
      <c r="R2" s="41" t="s">
        <v>22</v>
      </c>
      <c r="S2" s="41" t="s">
        <v>25</v>
      </c>
      <c r="T2" s="20" t="s">
        <v>184</v>
      </c>
    </row>
    <row r="3" spans="1:20" x14ac:dyDescent="0.25">
      <c r="A3" s="11" t="str">
        <f>IF(Tableau8[[#This Row],[Semaine]]="","",VLOOKUP(Tableau8[[#This Row],[Semaine]],Listes!$A:$B,2,FALSE))</f>
        <v/>
      </c>
      <c r="B3" s="11" t="str">
        <f>IF(ISBLANK(Tableau8[[#This Row],[Matricule]]),"",VLOOKUP(Tableau8[[#This Row],[Matricule]],#REF!,2,FALSE))</f>
        <v/>
      </c>
      <c r="C3" s="11" t="str">
        <f>IF(ISBLANK(Tableau8[[#This Row],[Matricule]]),"",VLOOKUP(Tableau8[[#This Row],[Matricule]],#REF!,3,FALSE))</f>
        <v/>
      </c>
      <c r="D3" s="11" t="str">
        <f>CONCATENATE(Tableau8[[#This Row],[Semaine]],Tableau8[[#This Row],[Matricule]])</f>
        <v/>
      </c>
      <c r="E3" s="39"/>
      <c r="F3" s="39"/>
      <c r="G3" s="46"/>
      <c r="H3" s="6"/>
      <c r="I3" s="6"/>
      <c r="J3" s="29"/>
      <c r="K3" s="6"/>
      <c r="L3" s="29"/>
      <c r="M3" s="43" t="str">
        <f>IF(Tableau8[[#This Row],[Lundi]]+Tableau8[[#This Row],[Mardi]]&gt;0,Tableau8[[#This Row],[Lundi]]+Tableau8[[#This Row],[Mardi]],"")</f>
        <v/>
      </c>
      <c r="N3" s="43" t="str">
        <f>IF(Tableau8[[#This Row],[Jeudi]]+Tableau8[[#This Row],[Vendredi]]&gt;0,Tableau8[[#This Row],[Jeudi]]+Tableau8[[#This Row],[Vendredi]],"")</f>
        <v/>
      </c>
      <c r="O3" s="14">
        <f>COUNTIF(Tableau8[[#This Row],[Lundi]:[Mardi]],"&gt;0") + COUNTIF(Tableau8[[#This Row],[Jeudi]:[Vendredi]],"&gt;0")</f>
        <v>0</v>
      </c>
      <c r="P3" s="14" t="str">
        <f>IFERROR(Tableau8[[#This Row],[Total Tour 1]]+Tableau8[[#This Row],[Total Tour 2]],"")</f>
        <v/>
      </c>
      <c r="Q3" s="14">
        <f>COUNTIF(Tableau8[[#This Row],[Lundi]:[Vendredi]],"&gt;=13")*1000</f>
        <v>0</v>
      </c>
      <c r="R3" s="14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" s="14">
        <f>Tableau8[[#This Row],[Prime production]]+Tableau8[[#This Row],[Prime rendement]]</f>
        <v>0</v>
      </c>
      <c r="T3" s="15" t="str">
        <f>IF(Tableau8[[#This Row],[Matricule]]&gt;1,IF(COUNTIF(Tableau8[DateMatricule],Tableau8[[#This Row],[DateMatricule]])&gt;1,"Doublon",""),"")</f>
        <v/>
      </c>
    </row>
    <row r="4" spans="1:20" x14ac:dyDescent="0.25">
      <c r="A4" s="11" t="str">
        <f>IF(Tableau8[[#This Row],[Semaine]]="","",VLOOKUP(Tableau8[[#This Row],[Semaine]],Listes!$A:$B,2,FALSE))</f>
        <v/>
      </c>
      <c r="B4" s="11" t="str">
        <f>IF(ISBLANK(Tableau8[[#This Row],[Matricule]]),"",VLOOKUP(Tableau8[[#This Row],[Matricule]],#REF!,2,FALSE))</f>
        <v/>
      </c>
      <c r="C4" s="11" t="str">
        <f>IF(ISBLANK(Tableau8[[#This Row],[Matricule]]),"",VLOOKUP(Tableau8[[#This Row],[Matricule]],#REF!,3,FALSE))</f>
        <v/>
      </c>
      <c r="D4" s="11" t="str">
        <f>CONCATENATE(Tableau8[[#This Row],[Semaine]],Tableau8[[#This Row],[Matricule]])</f>
        <v/>
      </c>
      <c r="E4" s="39"/>
      <c r="F4" s="39"/>
      <c r="G4" s="46"/>
      <c r="H4" s="6"/>
      <c r="I4" s="6"/>
      <c r="J4" s="29"/>
      <c r="K4" s="6"/>
      <c r="L4" s="29"/>
      <c r="M4" s="43" t="str">
        <f>IF(Tableau8[[#This Row],[Lundi]]+Tableau8[[#This Row],[Mardi]]&gt;0,Tableau8[[#This Row],[Lundi]]+Tableau8[[#This Row],[Mardi]],"")</f>
        <v/>
      </c>
      <c r="N4" s="43" t="str">
        <f>IF(Tableau8[[#This Row],[Jeudi]]+Tableau8[[#This Row],[Vendredi]]&gt;0,Tableau8[[#This Row],[Jeudi]]+Tableau8[[#This Row],[Vendredi]],"")</f>
        <v/>
      </c>
      <c r="O4" s="14">
        <f>COUNTIF(Tableau8[[#This Row],[Lundi]:[Mardi]],"&gt;0") + COUNTIF(Tableau8[[#This Row],[Jeudi]:[Vendredi]],"&gt;0")</f>
        <v>0</v>
      </c>
      <c r="P4" s="14" t="str">
        <f>IFERROR(Tableau8[[#This Row],[Total Tour 1]]+Tableau8[[#This Row],[Total Tour 2]],"")</f>
        <v/>
      </c>
      <c r="Q4" s="14">
        <f>COUNTIF(Tableau8[[#This Row],[Lundi]:[Vendredi]],"&gt;=13")*1000</f>
        <v>0</v>
      </c>
      <c r="R4" s="14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" s="14">
        <f>Tableau8[[#This Row],[Prime production]]+Tableau8[[#This Row],[Prime rendement]]</f>
        <v>0</v>
      </c>
      <c r="T4" s="15" t="str">
        <f>IF(Tableau8[[#This Row],[Matricule]]&gt;1,IF(COUNTIF(Tableau8[DateMatricule],Tableau8[[#This Row],[DateMatricule]])&gt;1,"Doublon",""),"")</f>
        <v/>
      </c>
    </row>
    <row r="5" spans="1:20" x14ac:dyDescent="0.25">
      <c r="A5" s="11" t="str">
        <f>IF(Tableau8[[#This Row],[Semaine]]="","",VLOOKUP(Tableau8[[#This Row],[Semaine]],Listes!$A:$B,2,FALSE))</f>
        <v/>
      </c>
      <c r="B5" s="11" t="str">
        <f>IF(ISBLANK(Tableau8[[#This Row],[Matricule]]),"",VLOOKUP(Tableau8[[#This Row],[Matricule]],#REF!,2,FALSE))</f>
        <v/>
      </c>
      <c r="C5" s="11" t="str">
        <f>IF(ISBLANK(Tableau8[[#This Row],[Matricule]]),"",VLOOKUP(Tableau8[[#This Row],[Matricule]],#REF!,3,FALSE))</f>
        <v/>
      </c>
      <c r="D5" s="11" t="str">
        <f>CONCATENATE(Tableau8[[#This Row],[Semaine]],Tableau8[[#This Row],[Matricule]])</f>
        <v/>
      </c>
      <c r="E5" s="39"/>
      <c r="F5" s="39"/>
      <c r="G5" s="46"/>
      <c r="H5" s="6"/>
      <c r="I5" s="6"/>
      <c r="J5" s="29"/>
      <c r="K5" s="6"/>
      <c r="L5" s="29"/>
      <c r="M5" s="43" t="str">
        <f>IF(Tableau8[[#This Row],[Lundi]]+Tableau8[[#This Row],[Mardi]]&gt;0,Tableau8[[#This Row],[Lundi]]+Tableau8[[#This Row],[Mardi]],"")</f>
        <v/>
      </c>
      <c r="N5" s="43" t="str">
        <f>IF(Tableau8[[#This Row],[Jeudi]]+Tableau8[[#This Row],[Vendredi]]&gt;0,Tableau8[[#This Row],[Jeudi]]+Tableau8[[#This Row],[Vendredi]],"")</f>
        <v/>
      </c>
      <c r="O5" s="14">
        <f>COUNTIF(Tableau8[[#This Row],[Lundi]:[Mardi]],"&gt;0") + COUNTIF(Tableau8[[#This Row],[Jeudi]:[Vendredi]],"&gt;0")</f>
        <v>0</v>
      </c>
      <c r="P5" s="14" t="str">
        <f>IFERROR(Tableau8[[#This Row],[Total Tour 1]]+Tableau8[[#This Row],[Total Tour 2]],"")</f>
        <v/>
      </c>
      <c r="Q5" s="14">
        <f>COUNTIF(Tableau8[[#This Row],[Lundi]:[Vendredi]],"&gt;=13")*1000</f>
        <v>0</v>
      </c>
      <c r="R5" s="14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" s="14">
        <f>Tableau8[[#This Row],[Prime production]]+Tableau8[[#This Row],[Prime rendement]]</f>
        <v>0</v>
      </c>
      <c r="T5" s="15" t="str">
        <f>IF(Tableau8[[#This Row],[Matricule]]&gt;1,IF(COUNTIF(Tableau8[DateMatricule],Tableau8[[#This Row],[DateMatricule]])&gt;1,"Doublon",""),"")</f>
        <v/>
      </c>
    </row>
    <row r="6" spans="1:20" x14ac:dyDescent="0.25">
      <c r="A6" s="11" t="str">
        <f>IF(Tableau8[[#This Row],[Semaine]]="","",VLOOKUP(Tableau8[[#This Row],[Semaine]],Listes!$A:$B,2,FALSE))</f>
        <v/>
      </c>
      <c r="B6" s="11" t="str">
        <f>IF(ISBLANK(Tableau8[[#This Row],[Matricule]]),"",VLOOKUP(Tableau8[[#This Row],[Matricule]],#REF!,2,FALSE))</f>
        <v/>
      </c>
      <c r="C6" s="11" t="str">
        <f>IF(ISBLANK(Tableau8[[#This Row],[Matricule]]),"",VLOOKUP(Tableau8[[#This Row],[Matricule]],#REF!,3,FALSE))</f>
        <v/>
      </c>
      <c r="D6" s="11" t="str">
        <f>CONCATENATE(Tableau8[[#This Row],[Semaine]],Tableau8[[#This Row],[Matricule]])</f>
        <v/>
      </c>
      <c r="E6" s="39"/>
      <c r="F6" s="39"/>
      <c r="G6" s="46"/>
      <c r="H6" s="6"/>
      <c r="I6" s="6"/>
      <c r="J6" s="29"/>
      <c r="K6" s="6"/>
      <c r="L6" s="29"/>
      <c r="M6" s="43" t="str">
        <f>IF(Tableau8[[#This Row],[Lundi]]+Tableau8[[#This Row],[Mardi]]&gt;0,Tableau8[[#This Row],[Lundi]]+Tableau8[[#This Row],[Mardi]],"")</f>
        <v/>
      </c>
      <c r="N6" s="43" t="str">
        <f>IF(Tableau8[[#This Row],[Jeudi]]+Tableau8[[#This Row],[Vendredi]]&gt;0,Tableau8[[#This Row],[Jeudi]]+Tableau8[[#This Row],[Vendredi]],"")</f>
        <v/>
      </c>
      <c r="O6" s="14">
        <f>COUNTIF(Tableau8[[#This Row],[Lundi]:[Mardi]],"&gt;0") + COUNTIF(Tableau8[[#This Row],[Jeudi]:[Vendredi]],"&gt;0")</f>
        <v>0</v>
      </c>
      <c r="P6" s="14" t="str">
        <f>IFERROR(Tableau8[[#This Row],[Total Tour 1]]+Tableau8[[#This Row],[Total Tour 2]],"")</f>
        <v/>
      </c>
      <c r="Q6" s="14">
        <f>COUNTIF(Tableau8[[#This Row],[Lundi]:[Vendredi]],"&gt;=13")*1000</f>
        <v>0</v>
      </c>
      <c r="R6" s="14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" s="14">
        <f>Tableau8[[#This Row],[Prime production]]+Tableau8[[#This Row],[Prime rendement]]</f>
        <v>0</v>
      </c>
      <c r="T6" s="15" t="str">
        <f>IF(Tableau8[[#This Row],[Matricule]]&gt;1,IF(COUNTIF(Tableau8[DateMatricule],Tableau8[[#This Row],[DateMatricule]])&gt;1,"Doublon",""),"")</f>
        <v/>
      </c>
    </row>
    <row r="7" spans="1:20" x14ac:dyDescent="0.25">
      <c r="A7" s="11" t="str">
        <f>IF(Tableau8[[#This Row],[Semaine]]="","",VLOOKUP(Tableau8[[#This Row],[Semaine]],Listes!$A:$B,2,FALSE))</f>
        <v/>
      </c>
      <c r="B7" s="11" t="str">
        <f>IF(ISBLANK(Tableau8[[#This Row],[Matricule]]),"",VLOOKUP(Tableau8[[#This Row],[Matricule]],#REF!,2,FALSE))</f>
        <v/>
      </c>
      <c r="C7" s="11" t="str">
        <f>IF(ISBLANK(Tableau8[[#This Row],[Matricule]]),"",VLOOKUP(Tableau8[[#This Row],[Matricule]],#REF!,3,FALSE))</f>
        <v/>
      </c>
      <c r="D7" s="11" t="str">
        <f>CONCATENATE(Tableau8[[#This Row],[Semaine]],Tableau8[[#This Row],[Matricule]])</f>
        <v/>
      </c>
      <c r="E7" s="39"/>
      <c r="F7" s="39"/>
      <c r="G7" s="46"/>
      <c r="H7" s="6"/>
      <c r="I7" s="6"/>
      <c r="J7" s="6"/>
      <c r="K7" s="6"/>
      <c r="L7" s="6"/>
      <c r="M7" s="44" t="str">
        <f>IF(Tableau8[[#This Row],[Lundi]]+Tableau8[[#This Row],[Mardi]]&gt;0,Tableau8[[#This Row],[Lundi]]+Tableau8[[#This Row],[Mardi]],"")</f>
        <v/>
      </c>
      <c r="N7" s="44" t="str">
        <f>IF(Tableau8[[#This Row],[Jeudi]]+Tableau8[[#This Row],[Vendredi]]&gt;0,Tableau8[[#This Row],[Jeudi]]+Tableau8[[#This Row],[Vendredi]],"")</f>
        <v/>
      </c>
      <c r="O7" s="14">
        <f>COUNTIF(Tableau8[[#This Row],[Lundi]:[Mardi]],"&gt;0") + COUNTIF(Tableau8[[#This Row],[Jeudi]:[Vendredi]],"&gt;0")</f>
        <v>0</v>
      </c>
      <c r="P7" s="14" t="str">
        <f>IFERROR(Tableau8[[#This Row],[Total Tour 1]]+Tableau8[[#This Row],[Total Tour 2]],"")</f>
        <v/>
      </c>
      <c r="Q7" s="14">
        <f>COUNTIF(Tableau8[[#This Row],[Lundi]:[Vendredi]],"&gt;=13")*1000</f>
        <v>0</v>
      </c>
      <c r="R7" s="14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" s="14">
        <f>Tableau8[[#This Row],[Prime production]]+Tableau8[[#This Row],[Prime rendement]]</f>
        <v>0</v>
      </c>
      <c r="T7" s="15" t="str">
        <f>IF(Tableau8[[#This Row],[Matricule]]&gt;1,IF(COUNTIF(Tableau8[DateMatricule],Tableau8[[#This Row],[DateMatricule]])&gt;1,"Doublon",""),"")</f>
        <v/>
      </c>
    </row>
    <row r="8" spans="1:20" x14ac:dyDescent="0.25">
      <c r="A8" s="11" t="str">
        <f>IF(Tableau8[[#This Row],[Semaine]]="","",VLOOKUP(Tableau8[[#This Row],[Semaine]],Listes!$A:$B,2,FALSE))</f>
        <v/>
      </c>
      <c r="B8" s="11" t="str">
        <f>IF(ISBLANK(Tableau8[[#This Row],[Matricule]]),"",VLOOKUP(Tableau8[[#This Row],[Matricule]],#REF!,2,FALSE))</f>
        <v/>
      </c>
      <c r="C8" s="11" t="str">
        <f>IF(ISBLANK(Tableau8[[#This Row],[Matricule]]),"",VLOOKUP(Tableau8[[#This Row],[Matricule]],#REF!,3,FALSE))</f>
        <v/>
      </c>
      <c r="D8" s="11" t="str">
        <f>CONCATENATE(Tableau8[[#This Row],[Semaine]],Tableau8[[#This Row],[Matricule]])</f>
        <v/>
      </c>
      <c r="E8" s="39"/>
      <c r="F8" s="39"/>
      <c r="G8" s="39"/>
      <c r="J8" s="6"/>
      <c r="K8" s="6"/>
      <c r="M8" s="44" t="str">
        <f>IF(Tableau8[[#This Row],[Lundi]]+Tableau8[[#This Row],[Mardi]]&gt;0,Tableau8[[#This Row],[Lundi]]+Tableau8[[#This Row],[Mardi]],"")</f>
        <v/>
      </c>
      <c r="N8" s="14" t="str">
        <f>IF(Tableau8[[#This Row],[Jeudi]]+Tableau8[[#This Row],[Vendredi]]&gt;0,Tableau8[[#This Row],[Jeudi]]+Tableau8[[#This Row],[Vendredi]],"")</f>
        <v/>
      </c>
      <c r="O8" s="14">
        <f>COUNTIF(Tableau8[[#This Row],[Lundi]:[Mardi]],"&gt;0") + COUNTIF(Tableau8[[#This Row],[Jeudi]:[Vendredi]],"&gt;0")</f>
        <v>0</v>
      </c>
      <c r="P8" s="14" t="str">
        <f>IFERROR(Tableau8[[#This Row],[Total Tour 1]]+Tableau8[[#This Row],[Total Tour 2]],"")</f>
        <v/>
      </c>
      <c r="Q8" s="14">
        <f>COUNTIF(Tableau8[[#This Row],[Lundi]:[Vendredi]],"&gt;=13")*1000</f>
        <v>0</v>
      </c>
      <c r="R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" s="15">
        <f>Tableau8[[#This Row],[Prime production]]+Tableau8[[#This Row],[Prime rendement]]</f>
        <v>0</v>
      </c>
      <c r="T8" s="15" t="str">
        <f>IF(Tableau8[[#This Row],[Matricule]]&gt;1,IF(COUNTIF(Tableau8[DateMatricule],Tableau8[[#This Row],[DateMatricule]])&gt;1,"Doublon",""),"")</f>
        <v/>
      </c>
    </row>
    <row r="9" spans="1:20" x14ac:dyDescent="0.25">
      <c r="A9" s="11" t="str">
        <f>IF(Tableau8[[#This Row],[Semaine]]="","",VLOOKUP(Tableau8[[#This Row],[Semaine]],Listes!$A:$B,2,FALSE))</f>
        <v/>
      </c>
      <c r="B9" s="11" t="str">
        <f>IF(ISBLANK(Tableau8[[#This Row],[Matricule]]),"",VLOOKUP(Tableau8[[#This Row],[Matricule]],#REF!,2,FALSE))</f>
        <v/>
      </c>
      <c r="C9" s="11" t="str">
        <f>IF(ISBLANK(Tableau8[[#This Row],[Matricule]]),"",VLOOKUP(Tableau8[[#This Row],[Matricule]],#REF!,3,FALSE))</f>
        <v/>
      </c>
      <c r="D9" s="11" t="str">
        <f>CONCATENATE(Tableau8[[#This Row],[Semaine]],Tableau8[[#This Row],[Matricule]])</f>
        <v/>
      </c>
      <c r="E9" s="39"/>
      <c r="F9" s="39"/>
      <c r="G9" s="39"/>
      <c r="M9" s="14" t="str">
        <f>IF(Tableau8[[#This Row],[Lundi]]+Tableau8[[#This Row],[Mardi]]&gt;0,Tableau8[[#This Row],[Lundi]]+Tableau8[[#This Row],[Mardi]],"")</f>
        <v/>
      </c>
      <c r="N9" s="14" t="str">
        <f>IF(Tableau8[[#This Row],[Jeudi]]+Tableau8[[#This Row],[Vendredi]]&gt;0,Tableau8[[#This Row],[Jeudi]]+Tableau8[[#This Row],[Vendredi]],"")</f>
        <v/>
      </c>
      <c r="O9" s="14">
        <f>COUNTIF(Tableau8[[#This Row],[Lundi]:[Mardi]],"&gt;0") + COUNTIF(Tableau8[[#This Row],[Jeudi]:[Vendredi]],"&gt;0")</f>
        <v>0</v>
      </c>
      <c r="P9" s="14" t="str">
        <f>IFERROR(Tableau8[[#This Row],[Total Tour 1]]+Tableau8[[#This Row],[Total Tour 2]],"")</f>
        <v/>
      </c>
      <c r="Q9" s="14">
        <f>COUNTIF(Tableau8[[#This Row],[Lundi]:[Vendredi]],"&gt;=13")*1000</f>
        <v>0</v>
      </c>
      <c r="R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" s="15">
        <f>Tableau8[[#This Row],[Prime production]]+Tableau8[[#This Row],[Prime rendement]]</f>
        <v>0</v>
      </c>
      <c r="T9" s="15" t="str">
        <f>IF(Tableau8[[#This Row],[Matricule]]&gt;1,IF(COUNTIF(Tableau8[DateMatricule],Tableau8[[#This Row],[DateMatricule]])&gt;1,"Doublon",""),"")</f>
        <v/>
      </c>
    </row>
    <row r="10" spans="1:20" x14ac:dyDescent="0.25">
      <c r="A10" s="11" t="str">
        <f>IF(Tableau8[[#This Row],[Semaine]]="","",VLOOKUP(Tableau8[[#This Row],[Semaine]],Listes!$A:$B,2,FALSE))</f>
        <v/>
      </c>
      <c r="B10" s="11" t="str">
        <f>IF(ISBLANK(Tableau8[[#This Row],[Matricule]]),"",VLOOKUP(Tableau8[[#This Row],[Matricule]],#REF!,2,FALSE))</f>
        <v/>
      </c>
      <c r="C10" s="11" t="str">
        <f>IF(ISBLANK(Tableau8[[#This Row],[Matricule]]),"",VLOOKUP(Tableau8[[#This Row],[Matricule]],#REF!,3,FALSE))</f>
        <v/>
      </c>
      <c r="D10" s="11" t="str">
        <f>CONCATENATE(Tableau8[[#This Row],[Semaine]],Tableau8[[#This Row],[Matricule]])</f>
        <v/>
      </c>
      <c r="E10" s="39"/>
      <c r="F10" s="39"/>
      <c r="G10" s="39"/>
      <c r="M10" s="14" t="str">
        <f>IF(Tableau8[[#This Row],[Lundi]]+Tableau8[[#This Row],[Mardi]]&gt;0,Tableau8[[#This Row],[Lundi]]+Tableau8[[#This Row],[Mardi]],"")</f>
        <v/>
      </c>
      <c r="N10" s="14" t="str">
        <f>IF(Tableau8[[#This Row],[Jeudi]]+Tableau8[[#This Row],[Vendredi]]&gt;0,Tableau8[[#This Row],[Jeudi]]+Tableau8[[#This Row],[Vendredi]],"")</f>
        <v/>
      </c>
      <c r="O10" s="14">
        <f>COUNTIF(Tableau8[[#This Row],[Lundi]:[Mardi]],"&gt;0") + COUNTIF(Tableau8[[#This Row],[Jeudi]:[Vendredi]],"&gt;0")</f>
        <v>0</v>
      </c>
      <c r="P10" s="14" t="str">
        <f>IFERROR(Tableau8[[#This Row],[Total Tour 1]]+Tableau8[[#This Row],[Total Tour 2]],"")</f>
        <v/>
      </c>
      <c r="Q10" s="14">
        <f>COUNTIF(Tableau8[[#This Row],[Lundi]:[Vendredi]],"&gt;=13")*1000</f>
        <v>0</v>
      </c>
      <c r="R1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0" s="15">
        <f>Tableau8[[#This Row],[Prime production]]+Tableau8[[#This Row],[Prime rendement]]</f>
        <v>0</v>
      </c>
      <c r="T10" s="15" t="str">
        <f>IF(Tableau8[[#This Row],[Matricule]]&gt;1,IF(COUNTIF(Tableau8[DateMatricule],Tableau8[[#This Row],[DateMatricule]])&gt;1,"Doublon",""),"")</f>
        <v/>
      </c>
    </row>
    <row r="11" spans="1:20" x14ac:dyDescent="0.25">
      <c r="A11" s="11" t="str">
        <f>IF(Tableau8[[#This Row],[Semaine]]="","",VLOOKUP(Tableau8[[#This Row],[Semaine]],Listes!$A:$B,2,FALSE))</f>
        <v/>
      </c>
      <c r="B11" s="11" t="str">
        <f>IF(ISBLANK(Tableau8[[#This Row],[Matricule]]),"",VLOOKUP(Tableau8[[#This Row],[Matricule]],#REF!,2,FALSE))</f>
        <v/>
      </c>
      <c r="C11" s="11" t="str">
        <f>IF(ISBLANK(Tableau8[[#This Row],[Matricule]]),"",VLOOKUP(Tableau8[[#This Row],[Matricule]],#REF!,3,FALSE))</f>
        <v/>
      </c>
      <c r="D11" s="11" t="str">
        <f>CONCATENATE(Tableau8[[#This Row],[Semaine]],Tableau8[[#This Row],[Matricule]])</f>
        <v/>
      </c>
      <c r="E11" s="39"/>
      <c r="F11" s="39"/>
      <c r="G11" s="39"/>
      <c r="M11" s="14" t="str">
        <f>IF(Tableau8[[#This Row],[Lundi]]+Tableau8[[#This Row],[Mardi]]&gt;0,Tableau8[[#This Row],[Lundi]]+Tableau8[[#This Row],[Mardi]],"")</f>
        <v/>
      </c>
      <c r="N11" s="14" t="str">
        <f>IF(Tableau8[[#This Row],[Jeudi]]+Tableau8[[#This Row],[Vendredi]]&gt;0,Tableau8[[#This Row],[Jeudi]]+Tableau8[[#This Row],[Vendredi]],"")</f>
        <v/>
      </c>
      <c r="O11" s="14">
        <f>COUNTIF(Tableau8[[#This Row],[Lundi]:[Mardi]],"&gt;0") + COUNTIF(Tableau8[[#This Row],[Jeudi]:[Vendredi]],"&gt;0")</f>
        <v>0</v>
      </c>
      <c r="P11" s="14" t="str">
        <f>IFERROR(Tableau8[[#This Row],[Total Tour 1]]+Tableau8[[#This Row],[Total Tour 2]],"")</f>
        <v/>
      </c>
      <c r="Q11" s="14">
        <f>COUNTIF(Tableau8[[#This Row],[Lundi]:[Vendredi]],"&gt;=13")*1000</f>
        <v>0</v>
      </c>
      <c r="R1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1" s="15">
        <f>Tableau8[[#This Row],[Prime production]]+Tableau8[[#This Row],[Prime rendement]]</f>
        <v>0</v>
      </c>
      <c r="T11" s="15" t="str">
        <f>IF(Tableau8[[#This Row],[Matricule]]&gt;1,IF(COUNTIF(Tableau8[DateMatricule],Tableau8[[#This Row],[DateMatricule]])&gt;1,"Doublon",""),"")</f>
        <v/>
      </c>
    </row>
    <row r="12" spans="1:20" x14ac:dyDescent="0.25">
      <c r="A12" s="11" t="str">
        <f>IF(Tableau8[[#This Row],[Semaine]]="","",VLOOKUP(Tableau8[[#This Row],[Semaine]],Listes!$A:$B,2,FALSE))</f>
        <v/>
      </c>
      <c r="B12" s="11" t="str">
        <f>IF(ISBLANK(Tableau8[[#This Row],[Matricule]]),"",VLOOKUP(Tableau8[[#This Row],[Matricule]],#REF!,2,FALSE))</f>
        <v/>
      </c>
      <c r="C12" s="11" t="str">
        <f>IF(ISBLANK(Tableau8[[#This Row],[Matricule]]),"",VLOOKUP(Tableau8[[#This Row],[Matricule]],#REF!,3,FALSE))</f>
        <v/>
      </c>
      <c r="D12" s="11" t="str">
        <f>CONCATENATE(Tableau8[[#This Row],[Semaine]],Tableau8[[#This Row],[Matricule]])</f>
        <v/>
      </c>
      <c r="M12" s="14" t="str">
        <f>IF(Tableau8[[#This Row],[Lundi]]+Tableau8[[#This Row],[Mardi]]&gt;0,Tableau8[[#This Row],[Lundi]]+Tableau8[[#This Row],[Mardi]],"")</f>
        <v/>
      </c>
      <c r="N12" s="14" t="str">
        <f>IF(Tableau8[[#This Row],[Jeudi]]+Tableau8[[#This Row],[Vendredi]]&gt;0,Tableau8[[#This Row],[Jeudi]]+Tableau8[[#This Row],[Vendredi]],"")</f>
        <v/>
      </c>
      <c r="O12" s="14">
        <f>COUNTIF(Tableau8[[#This Row],[Lundi]:[Mardi]],"&gt;0") + COUNTIF(Tableau8[[#This Row],[Jeudi]:[Vendredi]],"&gt;0")</f>
        <v>0</v>
      </c>
      <c r="P12" s="14" t="str">
        <f>IFERROR(Tableau8[[#This Row],[Total Tour 1]]+Tableau8[[#This Row],[Total Tour 2]],"")</f>
        <v/>
      </c>
      <c r="Q12" s="14">
        <f>COUNTIF(Tableau8[[#This Row],[Lundi]:[Vendredi]],"&gt;=13")*1000</f>
        <v>0</v>
      </c>
      <c r="R1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2" s="15">
        <f>Tableau8[[#This Row],[Prime production]]+Tableau8[[#This Row],[Prime rendement]]</f>
        <v>0</v>
      </c>
      <c r="T12" s="15" t="str">
        <f>IF(Tableau8[[#This Row],[Matricule]]&gt;1,IF(COUNTIF(Tableau8[DateMatricule],Tableau8[[#This Row],[DateMatricule]])&gt;1,"Doublon",""),"")</f>
        <v/>
      </c>
    </row>
    <row r="13" spans="1:20" x14ac:dyDescent="0.25">
      <c r="A13" s="11" t="str">
        <f>IF(Tableau8[[#This Row],[Semaine]]="","",VLOOKUP(Tableau8[[#This Row],[Semaine]],Listes!$A:$B,2,FALSE))</f>
        <v/>
      </c>
      <c r="B13" s="11" t="str">
        <f>IF(ISBLANK(Tableau8[[#This Row],[Matricule]]),"",VLOOKUP(Tableau8[[#This Row],[Matricule]],#REF!,2,FALSE))</f>
        <v/>
      </c>
      <c r="C13" s="11" t="str">
        <f>IF(ISBLANK(Tableau8[[#This Row],[Matricule]]),"",VLOOKUP(Tableau8[[#This Row],[Matricule]],#REF!,3,FALSE))</f>
        <v/>
      </c>
      <c r="D13" s="11" t="str">
        <f>CONCATENATE(Tableau8[[#This Row],[Semaine]],Tableau8[[#This Row],[Matricule]])</f>
        <v/>
      </c>
      <c r="M13" s="14" t="str">
        <f>IF(Tableau8[[#This Row],[Lundi]]+Tableau8[[#This Row],[Mardi]]&gt;0,Tableau8[[#This Row],[Lundi]]+Tableau8[[#This Row],[Mardi]],"")</f>
        <v/>
      </c>
      <c r="N13" s="14" t="str">
        <f>IF(Tableau8[[#This Row],[Jeudi]]+Tableau8[[#This Row],[Vendredi]]&gt;0,Tableau8[[#This Row],[Jeudi]]+Tableau8[[#This Row],[Vendredi]],"")</f>
        <v/>
      </c>
      <c r="O13" s="14">
        <f>COUNTIF(Tableau8[[#This Row],[Lundi]:[Mardi]],"&gt;0") + COUNTIF(Tableau8[[#This Row],[Jeudi]:[Vendredi]],"&gt;0")</f>
        <v>0</v>
      </c>
      <c r="P13" s="14" t="str">
        <f>IFERROR(Tableau8[[#This Row],[Total Tour 1]]+Tableau8[[#This Row],[Total Tour 2]],"")</f>
        <v/>
      </c>
      <c r="Q13" s="14">
        <f>COUNTIF(Tableau8[[#This Row],[Lundi]:[Vendredi]],"&gt;=13")*1000</f>
        <v>0</v>
      </c>
      <c r="R1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3" s="15">
        <f>Tableau8[[#This Row],[Prime production]]+Tableau8[[#This Row],[Prime rendement]]</f>
        <v>0</v>
      </c>
      <c r="T13" s="15" t="str">
        <f>IF(Tableau8[[#This Row],[Matricule]]&gt;1,IF(COUNTIF(Tableau8[DateMatricule],Tableau8[[#This Row],[DateMatricule]])&gt;1,"Doublon",""),"")</f>
        <v/>
      </c>
    </row>
    <row r="14" spans="1:20" x14ac:dyDescent="0.25">
      <c r="A14" s="11" t="str">
        <f>IF(Tableau8[[#This Row],[Semaine]]="","",VLOOKUP(Tableau8[[#This Row],[Semaine]],Listes!$A:$B,2,FALSE))</f>
        <v/>
      </c>
      <c r="B14" s="11" t="str">
        <f>IF(ISBLANK(Tableau8[[#This Row],[Matricule]]),"",VLOOKUP(Tableau8[[#This Row],[Matricule]],#REF!,2,FALSE))</f>
        <v/>
      </c>
      <c r="C14" s="11" t="str">
        <f>IF(ISBLANK(Tableau8[[#This Row],[Matricule]]),"",VLOOKUP(Tableau8[[#This Row],[Matricule]],#REF!,3,FALSE))</f>
        <v/>
      </c>
      <c r="D14" s="11" t="str">
        <f>CONCATENATE(Tableau8[[#This Row],[Semaine]],Tableau8[[#This Row],[Matricule]])</f>
        <v/>
      </c>
      <c r="M14" s="14" t="str">
        <f>IF(Tableau8[[#This Row],[Lundi]]+Tableau8[[#This Row],[Mardi]]&gt;0,Tableau8[[#This Row],[Lundi]]+Tableau8[[#This Row],[Mardi]],"")</f>
        <v/>
      </c>
      <c r="N14" s="14" t="str">
        <f>IF(Tableau8[[#This Row],[Jeudi]]+Tableau8[[#This Row],[Vendredi]]&gt;0,Tableau8[[#This Row],[Jeudi]]+Tableau8[[#This Row],[Vendredi]],"")</f>
        <v/>
      </c>
      <c r="O14" s="14">
        <f>COUNTIF(Tableau8[[#This Row],[Lundi]:[Mardi]],"&gt;0") + COUNTIF(Tableau8[[#This Row],[Jeudi]:[Vendredi]],"&gt;0")</f>
        <v>0</v>
      </c>
      <c r="P14" s="14" t="str">
        <f>IFERROR(Tableau8[[#This Row],[Total Tour 1]]+Tableau8[[#This Row],[Total Tour 2]],"")</f>
        <v/>
      </c>
      <c r="Q14" s="14">
        <f>COUNTIF(Tableau8[[#This Row],[Lundi]:[Vendredi]],"&gt;=13")*1000</f>
        <v>0</v>
      </c>
      <c r="R1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4" s="15">
        <f>Tableau8[[#This Row],[Prime production]]+Tableau8[[#This Row],[Prime rendement]]</f>
        <v>0</v>
      </c>
      <c r="T14" s="15" t="str">
        <f>IF(Tableau8[[#This Row],[Matricule]]&gt;1,IF(COUNTIF(Tableau8[DateMatricule],Tableau8[[#This Row],[DateMatricule]])&gt;1,"Doublon",""),"")</f>
        <v/>
      </c>
    </row>
    <row r="15" spans="1:20" x14ac:dyDescent="0.25">
      <c r="A15" s="11" t="str">
        <f>IF(Tableau8[[#This Row],[Semaine]]="","",VLOOKUP(Tableau8[[#This Row],[Semaine]],Listes!$A:$B,2,FALSE))</f>
        <v/>
      </c>
      <c r="B15" s="11" t="str">
        <f>IF(ISBLANK(Tableau8[[#This Row],[Matricule]]),"",VLOOKUP(Tableau8[[#This Row],[Matricule]],#REF!,2,FALSE))</f>
        <v/>
      </c>
      <c r="C15" s="11" t="str">
        <f>IF(ISBLANK(Tableau8[[#This Row],[Matricule]]),"",VLOOKUP(Tableau8[[#This Row],[Matricule]],#REF!,3,FALSE))</f>
        <v/>
      </c>
      <c r="D15" s="11" t="str">
        <f>CONCATENATE(Tableau8[[#This Row],[Semaine]],Tableau8[[#This Row],[Matricule]])</f>
        <v/>
      </c>
      <c r="M15" s="14" t="str">
        <f>IF(Tableau8[[#This Row],[Lundi]]+Tableau8[[#This Row],[Mardi]]&gt;0,Tableau8[[#This Row],[Lundi]]+Tableau8[[#This Row],[Mardi]],"")</f>
        <v/>
      </c>
      <c r="N15" s="14" t="str">
        <f>IF(Tableau8[[#This Row],[Jeudi]]+Tableau8[[#This Row],[Vendredi]]&gt;0,Tableau8[[#This Row],[Jeudi]]+Tableau8[[#This Row],[Vendredi]],"")</f>
        <v/>
      </c>
      <c r="O15" s="14">
        <f>COUNTIF(Tableau8[[#This Row],[Lundi]:[Mardi]],"&gt;0") + COUNTIF(Tableau8[[#This Row],[Jeudi]:[Vendredi]],"&gt;0")</f>
        <v>0</v>
      </c>
      <c r="P15" s="14" t="str">
        <f>IFERROR(Tableau8[[#This Row],[Total Tour 1]]+Tableau8[[#This Row],[Total Tour 2]],"")</f>
        <v/>
      </c>
      <c r="Q15" s="14">
        <f>COUNTIF(Tableau8[[#This Row],[Lundi]:[Vendredi]],"&gt;=13")*1000</f>
        <v>0</v>
      </c>
      <c r="R1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5" s="15">
        <f>Tableau8[[#This Row],[Prime production]]+Tableau8[[#This Row],[Prime rendement]]</f>
        <v>0</v>
      </c>
      <c r="T15" s="15" t="str">
        <f>IF(Tableau8[[#This Row],[Matricule]]&gt;1,IF(COUNTIF(Tableau8[DateMatricule],Tableau8[[#This Row],[DateMatricule]])&gt;1,"Doublon",""),"")</f>
        <v/>
      </c>
    </row>
    <row r="16" spans="1:20" x14ac:dyDescent="0.25">
      <c r="A16" s="11" t="str">
        <f>IF(Tableau8[[#This Row],[Semaine]]="","",VLOOKUP(Tableau8[[#This Row],[Semaine]],Listes!$A:$B,2,FALSE))</f>
        <v/>
      </c>
      <c r="B16" s="11" t="str">
        <f>IF(ISBLANK(Tableau8[[#This Row],[Matricule]]),"",VLOOKUP(Tableau8[[#This Row],[Matricule]],#REF!,2,FALSE))</f>
        <v/>
      </c>
      <c r="C16" s="11" t="str">
        <f>IF(ISBLANK(Tableau8[[#This Row],[Matricule]]),"",VLOOKUP(Tableau8[[#This Row],[Matricule]],#REF!,3,FALSE))</f>
        <v/>
      </c>
      <c r="D16" s="11" t="str">
        <f>CONCATENATE(Tableau8[[#This Row],[Semaine]],Tableau8[[#This Row],[Matricule]])</f>
        <v/>
      </c>
      <c r="M16" s="14" t="str">
        <f>IF(Tableau8[[#This Row],[Lundi]]+Tableau8[[#This Row],[Mardi]]&gt;0,Tableau8[[#This Row],[Lundi]]+Tableau8[[#This Row],[Mardi]],"")</f>
        <v/>
      </c>
      <c r="N16" s="14" t="str">
        <f>IF(Tableau8[[#This Row],[Jeudi]]+Tableau8[[#This Row],[Vendredi]]&gt;0,Tableau8[[#This Row],[Jeudi]]+Tableau8[[#This Row],[Vendredi]],"")</f>
        <v/>
      </c>
      <c r="O16" s="14">
        <f>COUNTIF(Tableau8[[#This Row],[Lundi]:[Mardi]],"&gt;0") + COUNTIF(Tableau8[[#This Row],[Jeudi]:[Vendredi]],"&gt;0")</f>
        <v>0</v>
      </c>
      <c r="P16" s="14" t="str">
        <f>IFERROR(Tableau8[[#This Row],[Total Tour 1]]+Tableau8[[#This Row],[Total Tour 2]],"")</f>
        <v/>
      </c>
      <c r="Q16" s="14">
        <f>COUNTIF(Tableau8[[#This Row],[Lundi]:[Vendredi]],"&gt;=13")*1000</f>
        <v>0</v>
      </c>
      <c r="R1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6" s="15">
        <f>Tableau8[[#This Row],[Prime production]]+Tableau8[[#This Row],[Prime rendement]]</f>
        <v>0</v>
      </c>
      <c r="T16" s="15" t="str">
        <f>IF(Tableau8[[#This Row],[Matricule]]&gt;1,IF(COUNTIF(Tableau8[DateMatricule],Tableau8[[#This Row],[DateMatricule]])&gt;1,"Doublon",""),"")</f>
        <v/>
      </c>
    </row>
    <row r="17" spans="1:20" x14ac:dyDescent="0.25">
      <c r="A17" s="11" t="str">
        <f>IF(Tableau8[[#This Row],[Semaine]]="","",VLOOKUP(Tableau8[[#This Row],[Semaine]],Listes!$A:$B,2,FALSE))</f>
        <v/>
      </c>
      <c r="B17" s="11" t="str">
        <f>IF(ISBLANK(Tableau8[[#This Row],[Matricule]]),"",VLOOKUP(Tableau8[[#This Row],[Matricule]],#REF!,2,FALSE))</f>
        <v/>
      </c>
      <c r="C17" s="11" t="str">
        <f>IF(ISBLANK(Tableau8[[#This Row],[Matricule]]),"",VLOOKUP(Tableau8[[#This Row],[Matricule]],#REF!,3,FALSE))</f>
        <v/>
      </c>
      <c r="D17" s="11" t="str">
        <f>CONCATENATE(Tableau8[[#This Row],[Semaine]],Tableau8[[#This Row],[Matricule]])</f>
        <v/>
      </c>
      <c r="M17" s="14" t="str">
        <f>IF(Tableau8[[#This Row],[Lundi]]+Tableau8[[#This Row],[Mardi]]&gt;0,Tableau8[[#This Row],[Lundi]]+Tableau8[[#This Row],[Mardi]],"")</f>
        <v/>
      </c>
      <c r="N17" s="14" t="str">
        <f>IF(Tableau8[[#This Row],[Jeudi]]+Tableau8[[#This Row],[Vendredi]]&gt;0,Tableau8[[#This Row],[Jeudi]]+Tableau8[[#This Row],[Vendredi]],"")</f>
        <v/>
      </c>
      <c r="O17" s="14">
        <f>COUNTIF(Tableau8[[#This Row],[Lundi]:[Mardi]],"&gt;0") + COUNTIF(Tableau8[[#This Row],[Jeudi]:[Vendredi]],"&gt;0")</f>
        <v>0</v>
      </c>
      <c r="P17" s="14" t="str">
        <f>IFERROR(Tableau8[[#This Row],[Total Tour 1]]+Tableau8[[#This Row],[Total Tour 2]],"")</f>
        <v/>
      </c>
      <c r="Q17" s="14">
        <f>COUNTIF(Tableau8[[#This Row],[Lundi]:[Vendredi]],"&gt;=13")*1000</f>
        <v>0</v>
      </c>
      <c r="R1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7" s="15">
        <f>Tableau8[[#This Row],[Prime production]]+Tableau8[[#This Row],[Prime rendement]]</f>
        <v>0</v>
      </c>
      <c r="T17" s="15" t="str">
        <f>IF(Tableau8[[#This Row],[Matricule]]&gt;1,IF(COUNTIF(Tableau8[DateMatricule],Tableau8[[#This Row],[DateMatricule]])&gt;1,"Doublon",""),"")</f>
        <v/>
      </c>
    </row>
    <row r="18" spans="1:20" x14ac:dyDescent="0.25">
      <c r="A18" s="11" t="str">
        <f>IF(Tableau8[[#This Row],[Semaine]]="","",VLOOKUP(Tableau8[[#This Row],[Semaine]],Listes!$A:$B,2,FALSE))</f>
        <v/>
      </c>
      <c r="B18" s="11" t="str">
        <f>IF(ISBLANK(Tableau8[[#This Row],[Matricule]]),"",VLOOKUP(Tableau8[[#This Row],[Matricule]],#REF!,2,FALSE))</f>
        <v/>
      </c>
      <c r="C18" s="11" t="str">
        <f>IF(ISBLANK(Tableau8[[#This Row],[Matricule]]),"",VLOOKUP(Tableau8[[#This Row],[Matricule]],#REF!,3,FALSE))</f>
        <v/>
      </c>
      <c r="D18" s="11" t="str">
        <f>CONCATENATE(Tableau8[[#This Row],[Semaine]],Tableau8[[#This Row],[Matricule]])</f>
        <v/>
      </c>
      <c r="M18" s="14" t="str">
        <f>IF(Tableau8[[#This Row],[Lundi]]+Tableau8[[#This Row],[Mardi]]&gt;0,Tableau8[[#This Row],[Lundi]]+Tableau8[[#This Row],[Mardi]],"")</f>
        <v/>
      </c>
      <c r="N18" s="14" t="str">
        <f>IF(Tableau8[[#This Row],[Jeudi]]+Tableau8[[#This Row],[Vendredi]]&gt;0,Tableau8[[#This Row],[Jeudi]]+Tableau8[[#This Row],[Vendredi]],"")</f>
        <v/>
      </c>
      <c r="O18" s="14">
        <f>COUNTIF(Tableau8[[#This Row],[Lundi]:[Mardi]],"&gt;0") + COUNTIF(Tableau8[[#This Row],[Jeudi]:[Vendredi]],"&gt;0")</f>
        <v>0</v>
      </c>
      <c r="P18" s="14" t="str">
        <f>IFERROR(Tableau8[[#This Row],[Total Tour 1]]+Tableau8[[#This Row],[Total Tour 2]],"")</f>
        <v/>
      </c>
      <c r="Q18" s="14">
        <f>COUNTIF(Tableau8[[#This Row],[Lundi]:[Vendredi]],"&gt;=13")*1000</f>
        <v>0</v>
      </c>
      <c r="R1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8" s="15">
        <f>Tableau8[[#This Row],[Prime production]]+Tableau8[[#This Row],[Prime rendement]]</f>
        <v>0</v>
      </c>
      <c r="T18" s="15" t="str">
        <f>IF(Tableau8[[#This Row],[Matricule]]&gt;1,IF(COUNTIF(Tableau8[DateMatricule],Tableau8[[#This Row],[DateMatricule]])&gt;1,"Doublon",""),"")</f>
        <v/>
      </c>
    </row>
    <row r="19" spans="1:20" x14ac:dyDescent="0.25">
      <c r="A19" s="11" t="str">
        <f>IF(Tableau8[[#This Row],[Semaine]]="","",VLOOKUP(Tableau8[[#This Row],[Semaine]],Listes!$A:$B,2,FALSE))</f>
        <v/>
      </c>
      <c r="B19" s="11" t="str">
        <f>IF(ISBLANK(Tableau8[[#This Row],[Matricule]]),"",VLOOKUP(Tableau8[[#This Row],[Matricule]],#REF!,2,FALSE))</f>
        <v/>
      </c>
      <c r="C19" s="11" t="str">
        <f>IF(ISBLANK(Tableau8[[#This Row],[Matricule]]),"",VLOOKUP(Tableau8[[#This Row],[Matricule]],#REF!,3,FALSE))</f>
        <v/>
      </c>
      <c r="D19" s="11" t="str">
        <f>CONCATENATE(Tableau8[[#This Row],[Semaine]],Tableau8[[#This Row],[Matricule]])</f>
        <v/>
      </c>
      <c r="M19" s="14" t="str">
        <f>IF(Tableau8[[#This Row],[Lundi]]+Tableau8[[#This Row],[Mardi]]&gt;0,Tableau8[[#This Row],[Lundi]]+Tableau8[[#This Row],[Mardi]],"")</f>
        <v/>
      </c>
      <c r="N19" s="14" t="str">
        <f>IF(Tableau8[[#This Row],[Jeudi]]+Tableau8[[#This Row],[Vendredi]]&gt;0,Tableau8[[#This Row],[Jeudi]]+Tableau8[[#This Row],[Vendredi]],"")</f>
        <v/>
      </c>
      <c r="O19" s="14">
        <f>COUNTIF(Tableau8[[#This Row],[Lundi]:[Mardi]],"&gt;0") + COUNTIF(Tableau8[[#This Row],[Jeudi]:[Vendredi]],"&gt;0")</f>
        <v>0</v>
      </c>
      <c r="P19" s="14" t="str">
        <f>IFERROR(Tableau8[[#This Row],[Total Tour 1]]+Tableau8[[#This Row],[Total Tour 2]],"")</f>
        <v/>
      </c>
      <c r="Q19" s="14">
        <f>COUNTIF(Tableau8[[#This Row],[Lundi]:[Vendredi]],"&gt;=13")*1000</f>
        <v>0</v>
      </c>
      <c r="R1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9" s="15">
        <f>Tableau8[[#This Row],[Prime production]]+Tableau8[[#This Row],[Prime rendement]]</f>
        <v>0</v>
      </c>
      <c r="T19" s="15" t="str">
        <f>IF(Tableau8[[#This Row],[Matricule]]&gt;1,IF(COUNTIF(Tableau8[DateMatricule],Tableau8[[#This Row],[DateMatricule]])&gt;1,"Doublon",""),"")</f>
        <v/>
      </c>
    </row>
    <row r="20" spans="1:20" x14ac:dyDescent="0.25">
      <c r="A20" s="11" t="str">
        <f>IF(Tableau8[[#This Row],[Semaine]]="","",VLOOKUP(Tableau8[[#This Row],[Semaine]],Listes!$A:$B,2,FALSE))</f>
        <v/>
      </c>
      <c r="B20" s="11" t="str">
        <f>IF(ISBLANK(Tableau8[[#This Row],[Matricule]]),"",VLOOKUP(Tableau8[[#This Row],[Matricule]],#REF!,2,FALSE))</f>
        <v/>
      </c>
      <c r="C20" s="11" t="str">
        <f>IF(ISBLANK(Tableau8[[#This Row],[Matricule]]),"",VLOOKUP(Tableau8[[#This Row],[Matricule]],#REF!,3,FALSE))</f>
        <v/>
      </c>
      <c r="D20" s="11" t="str">
        <f>CONCATENATE(Tableau8[[#This Row],[Semaine]],Tableau8[[#This Row],[Matricule]])</f>
        <v/>
      </c>
      <c r="M20" s="14" t="str">
        <f>IF(Tableau8[[#This Row],[Lundi]]+Tableau8[[#This Row],[Mardi]]&gt;0,Tableau8[[#This Row],[Lundi]]+Tableau8[[#This Row],[Mardi]],"")</f>
        <v/>
      </c>
      <c r="N20" s="14" t="str">
        <f>IF(Tableau8[[#This Row],[Jeudi]]+Tableau8[[#This Row],[Vendredi]]&gt;0,Tableau8[[#This Row],[Jeudi]]+Tableau8[[#This Row],[Vendredi]],"")</f>
        <v/>
      </c>
      <c r="O20" s="14">
        <f>COUNTIF(Tableau8[[#This Row],[Lundi]:[Mardi]],"&gt;0") + COUNTIF(Tableau8[[#This Row],[Jeudi]:[Vendredi]],"&gt;0")</f>
        <v>0</v>
      </c>
      <c r="P20" s="14" t="str">
        <f>IFERROR(Tableau8[[#This Row],[Total Tour 1]]+Tableau8[[#This Row],[Total Tour 2]],"")</f>
        <v/>
      </c>
      <c r="Q20" s="14">
        <f>COUNTIF(Tableau8[[#This Row],[Lundi]:[Vendredi]],"&gt;=13")*1000</f>
        <v>0</v>
      </c>
      <c r="R2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0" s="15">
        <f>Tableau8[[#This Row],[Prime production]]+Tableau8[[#This Row],[Prime rendement]]</f>
        <v>0</v>
      </c>
      <c r="T20" s="15" t="str">
        <f>IF(Tableau8[[#This Row],[Matricule]]&gt;1,IF(COUNTIF(Tableau8[DateMatricule],Tableau8[[#This Row],[DateMatricule]])&gt;1,"Doublon",""),"")</f>
        <v/>
      </c>
    </row>
    <row r="21" spans="1:20" x14ac:dyDescent="0.25">
      <c r="A21" s="11" t="str">
        <f>IF(Tableau8[[#This Row],[Semaine]]="","",VLOOKUP(Tableau8[[#This Row],[Semaine]],Listes!$A:$B,2,FALSE))</f>
        <v/>
      </c>
      <c r="B21" s="11" t="str">
        <f>IF(ISBLANK(Tableau8[[#This Row],[Matricule]]),"",VLOOKUP(Tableau8[[#This Row],[Matricule]],#REF!,2,FALSE))</f>
        <v/>
      </c>
      <c r="C21" s="11" t="str">
        <f>IF(ISBLANK(Tableau8[[#This Row],[Matricule]]),"",VLOOKUP(Tableau8[[#This Row],[Matricule]],#REF!,3,FALSE))</f>
        <v/>
      </c>
      <c r="D21" s="11" t="str">
        <f>CONCATENATE(Tableau8[[#This Row],[Semaine]],Tableau8[[#This Row],[Matricule]])</f>
        <v/>
      </c>
      <c r="M21" s="14" t="str">
        <f>IF(Tableau8[[#This Row],[Lundi]]+Tableau8[[#This Row],[Mardi]]&gt;0,Tableau8[[#This Row],[Lundi]]+Tableau8[[#This Row],[Mardi]],"")</f>
        <v/>
      </c>
      <c r="N21" s="14" t="str">
        <f>IF(Tableau8[[#This Row],[Jeudi]]+Tableau8[[#This Row],[Vendredi]]&gt;0,Tableau8[[#This Row],[Jeudi]]+Tableau8[[#This Row],[Vendredi]],"")</f>
        <v/>
      </c>
      <c r="O21" s="14">
        <f>COUNTIF(Tableau8[[#This Row],[Lundi]:[Mardi]],"&gt;0") + COUNTIF(Tableau8[[#This Row],[Jeudi]:[Vendredi]],"&gt;0")</f>
        <v>0</v>
      </c>
      <c r="P21" s="14" t="str">
        <f>IFERROR(Tableau8[[#This Row],[Total Tour 1]]+Tableau8[[#This Row],[Total Tour 2]],"")</f>
        <v/>
      </c>
      <c r="Q21" s="14">
        <f>COUNTIF(Tableau8[[#This Row],[Lundi]:[Vendredi]],"&gt;=13")*1000</f>
        <v>0</v>
      </c>
      <c r="R2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1" s="15">
        <f>Tableau8[[#This Row],[Prime production]]+Tableau8[[#This Row],[Prime rendement]]</f>
        <v>0</v>
      </c>
      <c r="T21" s="15" t="str">
        <f>IF(Tableau8[[#This Row],[Matricule]]&gt;1,IF(COUNTIF(Tableau8[DateMatricule],Tableau8[[#This Row],[DateMatricule]])&gt;1,"Doublon",""),"")</f>
        <v/>
      </c>
    </row>
    <row r="22" spans="1:20" x14ac:dyDescent="0.25">
      <c r="A22" s="11" t="str">
        <f>IF(Tableau8[[#This Row],[Semaine]]="","",VLOOKUP(Tableau8[[#This Row],[Semaine]],Listes!$A:$B,2,FALSE))</f>
        <v/>
      </c>
      <c r="B22" s="11" t="str">
        <f>IF(ISBLANK(Tableau8[[#This Row],[Matricule]]),"",VLOOKUP(Tableau8[[#This Row],[Matricule]],#REF!,2,FALSE))</f>
        <v/>
      </c>
      <c r="C22" s="11" t="str">
        <f>IF(ISBLANK(Tableau8[[#This Row],[Matricule]]),"",VLOOKUP(Tableau8[[#This Row],[Matricule]],#REF!,3,FALSE))</f>
        <v/>
      </c>
      <c r="D22" s="11" t="str">
        <f>CONCATENATE(Tableau8[[#This Row],[Semaine]],Tableau8[[#This Row],[Matricule]])</f>
        <v/>
      </c>
      <c r="M22" s="14" t="str">
        <f>IF(Tableau8[[#This Row],[Lundi]]+Tableau8[[#This Row],[Mardi]]&gt;0,Tableau8[[#This Row],[Lundi]]+Tableau8[[#This Row],[Mardi]],"")</f>
        <v/>
      </c>
      <c r="N22" s="14" t="str">
        <f>IF(Tableau8[[#This Row],[Jeudi]]+Tableau8[[#This Row],[Vendredi]]&gt;0,Tableau8[[#This Row],[Jeudi]]+Tableau8[[#This Row],[Vendredi]],"")</f>
        <v/>
      </c>
      <c r="O22" s="14">
        <f>COUNTIF(Tableau8[[#This Row],[Lundi]:[Mardi]],"&gt;0") + COUNTIF(Tableau8[[#This Row],[Jeudi]:[Vendredi]],"&gt;0")</f>
        <v>0</v>
      </c>
      <c r="P22" s="14" t="str">
        <f>IFERROR(Tableau8[[#This Row],[Total Tour 1]]+Tableau8[[#This Row],[Total Tour 2]],"")</f>
        <v/>
      </c>
      <c r="Q22" s="14">
        <f>COUNTIF(Tableau8[[#This Row],[Lundi]:[Vendredi]],"&gt;=13")*1000</f>
        <v>0</v>
      </c>
      <c r="R2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2" s="15">
        <f>Tableau8[[#This Row],[Prime production]]+Tableau8[[#This Row],[Prime rendement]]</f>
        <v>0</v>
      </c>
      <c r="T22" s="15" t="str">
        <f>IF(Tableau8[[#This Row],[Matricule]]&gt;1,IF(COUNTIF(Tableau8[DateMatricule],Tableau8[[#This Row],[DateMatricule]])&gt;1,"Doublon",""),"")</f>
        <v/>
      </c>
    </row>
    <row r="23" spans="1:20" x14ac:dyDescent="0.25">
      <c r="A23" s="11" t="str">
        <f>IF(Tableau8[[#This Row],[Semaine]]="","",VLOOKUP(Tableau8[[#This Row],[Semaine]],Listes!$A:$B,2,FALSE))</f>
        <v/>
      </c>
      <c r="B23" s="11" t="str">
        <f>IF(ISBLANK(Tableau8[[#This Row],[Matricule]]),"",VLOOKUP(Tableau8[[#This Row],[Matricule]],#REF!,2,FALSE))</f>
        <v/>
      </c>
      <c r="C23" s="11" t="str">
        <f>IF(ISBLANK(Tableau8[[#This Row],[Matricule]]),"",VLOOKUP(Tableau8[[#This Row],[Matricule]],#REF!,3,FALSE))</f>
        <v/>
      </c>
      <c r="D23" s="11" t="str">
        <f>CONCATENATE(Tableau8[[#This Row],[Semaine]],Tableau8[[#This Row],[Matricule]])</f>
        <v/>
      </c>
      <c r="M23" s="14" t="str">
        <f>IF(Tableau8[[#This Row],[Lundi]]+Tableau8[[#This Row],[Mardi]]&gt;0,Tableau8[[#This Row],[Lundi]]+Tableau8[[#This Row],[Mardi]],"")</f>
        <v/>
      </c>
      <c r="N23" s="14" t="str">
        <f>IF(Tableau8[[#This Row],[Jeudi]]+Tableau8[[#This Row],[Vendredi]]&gt;0,Tableau8[[#This Row],[Jeudi]]+Tableau8[[#This Row],[Vendredi]],"")</f>
        <v/>
      </c>
      <c r="O23" s="14">
        <f>COUNTIF(Tableau8[[#This Row],[Lundi]:[Mardi]],"&gt;0") + COUNTIF(Tableau8[[#This Row],[Jeudi]:[Vendredi]],"&gt;0")</f>
        <v>0</v>
      </c>
      <c r="P23" s="14" t="str">
        <f>IFERROR(Tableau8[[#This Row],[Total Tour 1]]+Tableau8[[#This Row],[Total Tour 2]],"")</f>
        <v/>
      </c>
      <c r="Q23" s="14">
        <f>COUNTIF(Tableau8[[#This Row],[Lundi]:[Vendredi]],"&gt;=13")*1000</f>
        <v>0</v>
      </c>
      <c r="R2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3" s="15">
        <f>Tableau8[[#This Row],[Prime production]]+Tableau8[[#This Row],[Prime rendement]]</f>
        <v>0</v>
      </c>
      <c r="T23" s="15" t="str">
        <f>IF(Tableau8[[#This Row],[Matricule]]&gt;1,IF(COUNTIF(Tableau8[DateMatricule],Tableau8[[#This Row],[DateMatricule]])&gt;1,"Doublon",""),"")</f>
        <v/>
      </c>
    </row>
    <row r="24" spans="1:20" x14ac:dyDescent="0.25">
      <c r="A24" s="11" t="str">
        <f>IF(Tableau8[[#This Row],[Semaine]]="","",VLOOKUP(Tableau8[[#This Row],[Semaine]],Listes!$A:$B,2,FALSE))</f>
        <v/>
      </c>
      <c r="B24" s="11" t="str">
        <f>IF(ISBLANK(Tableau8[[#This Row],[Matricule]]),"",VLOOKUP(Tableau8[[#This Row],[Matricule]],#REF!,2,FALSE))</f>
        <v/>
      </c>
      <c r="C24" s="11" t="str">
        <f>IF(ISBLANK(Tableau8[[#This Row],[Matricule]]),"",VLOOKUP(Tableau8[[#This Row],[Matricule]],#REF!,3,FALSE))</f>
        <v/>
      </c>
      <c r="D24" s="11" t="str">
        <f>CONCATENATE(Tableau8[[#This Row],[Semaine]],Tableau8[[#This Row],[Matricule]])</f>
        <v/>
      </c>
      <c r="M24" s="14" t="str">
        <f>IF(Tableau8[[#This Row],[Lundi]]+Tableau8[[#This Row],[Mardi]]&gt;0,Tableau8[[#This Row],[Lundi]]+Tableau8[[#This Row],[Mardi]],"")</f>
        <v/>
      </c>
      <c r="N24" s="14" t="str">
        <f>IF(Tableau8[[#This Row],[Jeudi]]+Tableau8[[#This Row],[Vendredi]]&gt;0,Tableau8[[#This Row],[Jeudi]]+Tableau8[[#This Row],[Vendredi]],"")</f>
        <v/>
      </c>
      <c r="O24" s="14">
        <f>COUNTIF(Tableau8[[#This Row],[Lundi]:[Mardi]],"&gt;0") + COUNTIF(Tableau8[[#This Row],[Jeudi]:[Vendredi]],"&gt;0")</f>
        <v>0</v>
      </c>
      <c r="P24" s="14" t="str">
        <f>IFERROR(Tableau8[[#This Row],[Total Tour 1]]+Tableau8[[#This Row],[Total Tour 2]],"")</f>
        <v/>
      </c>
      <c r="Q24" s="14">
        <f>COUNTIF(Tableau8[[#This Row],[Lundi]:[Vendredi]],"&gt;=13")*1000</f>
        <v>0</v>
      </c>
      <c r="R2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4" s="15">
        <f>Tableau8[[#This Row],[Prime production]]+Tableau8[[#This Row],[Prime rendement]]</f>
        <v>0</v>
      </c>
      <c r="T24" s="15" t="str">
        <f>IF(Tableau8[[#This Row],[Matricule]]&gt;1,IF(COUNTIF(Tableau8[DateMatricule],Tableau8[[#This Row],[DateMatricule]])&gt;1,"Doublon",""),"")</f>
        <v/>
      </c>
    </row>
    <row r="25" spans="1:20" x14ac:dyDescent="0.25">
      <c r="A25" s="11" t="str">
        <f>IF(Tableau8[[#This Row],[Semaine]]="","",VLOOKUP(Tableau8[[#This Row],[Semaine]],Listes!$A:$B,2,FALSE))</f>
        <v/>
      </c>
      <c r="B25" s="11" t="str">
        <f>IF(ISBLANK(Tableau8[[#This Row],[Matricule]]),"",VLOOKUP(Tableau8[[#This Row],[Matricule]],#REF!,2,FALSE))</f>
        <v/>
      </c>
      <c r="C25" s="11" t="str">
        <f>IF(ISBLANK(Tableau8[[#This Row],[Matricule]]),"",VLOOKUP(Tableau8[[#This Row],[Matricule]],#REF!,3,FALSE))</f>
        <v/>
      </c>
      <c r="D25" s="11" t="str">
        <f>CONCATENATE(Tableau8[[#This Row],[Semaine]],Tableau8[[#This Row],[Matricule]])</f>
        <v/>
      </c>
      <c r="M25" s="14" t="str">
        <f>IF(Tableau8[[#This Row],[Lundi]]+Tableau8[[#This Row],[Mardi]]&gt;0,Tableau8[[#This Row],[Lundi]]+Tableau8[[#This Row],[Mardi]],"")</f>
        <v/>
      </c>
      <c r="N25" s="14" t="str">
        <f>IF(Tableau8[[#This Row],[Jeudi]]+Tableau8[[#This Row],[Vendredi]]&gt;0,Tableau8[[#This Row],[Jeudi]]+Tableau8[[#This Row],[Vendredi]],"")</f>
        <v/>
      </c>
      <c r="O25" s="14">
        <f>COUNTIF(Tableau8[[#This Row],[Lundi]:[Mardi]],"&gt;0") + COUNTIF(Tableau8[[#This Row],[Jeudi]:[Vendredi]],"&gt;0")</f>
        <v>0</v>
      </c>
      <c r="P25" s="14" t="str">
        <f>IFERROR(Tableau8[[#This Row],[Total Tour 1]]+Tableau8[[#This Row],[Total Tour 2]],"")</f>
        <v/>
      </c>
      <c r="Q25" s="14">
        <f>COUNTIF(Tableau8[[#This Row],[Lundi]:[Vendredi]],"&gt;=13")*1000</f>
        <v>0</v>
      </c>
      <c r="R2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5" s="15">
        <f>Tableau8[[#This Row],[Prime production]]+Tableau8[[#This Row],[Prime rendement]]</f>
        <v>0</v>
      </c>
      <c r="T25" s="15" t="str">
        <f>IF(Tableau8[[#This Row],[Matricule]]&gt;1,IF(COUNTIF(Tableau8[DateMatricule],Tableau8[[#This Row],[DateMatricule]])&gt;1,"Doublon",""),"")</f>
        <v/>
      </c>
    </row>
    <row r="26" spans="1:20" x14ac:dyDescent="0.25">
      <c r="A26" s="11" t="str">
        <f>IF(Tableau8[[#This Row],[Semaine]]="","",VLOOKUP(Tableau8[[#This Row],[Semaine]],Listes!$A:$B,2,FALSE))</f>
        <v/>
      </c>
      <c r="B26" s="11" t="str">
        <f>IF(ISBLANK(Tableau8[[#This Row],[Matricule]]),"",VLOOKUP(Tableau8[[#This Row],[Matricule]],#REF!,2,FALSE))</f>
        <v/>
      </c>
      <c r="C26" s="11" t="str">
        <f>IF(ISBLANK(Tableau8[[#This Row],[Matricule]]),"",VLOOKUP(Tableau8[[#This Row],[Matricule]],#REF!,3,FALSE))</f>
        <v/>
      </c>
      <c r="D26" s="11" t="str">
        <f>CONCATENATE(Tableau8[[#This Row],[Semaine]],Tableau8[[#This Row],[Matricule]])</f>
        <v/>
      </c>
      <c r="M26" s="14" t="str">
        <f>IF(Tableau8[[#This Row],[Lundi]]+Tableau8[[#This Row],[Mardi]]&gt;0,Tableau8[[#This Row],[Lundi]]+Tableau8[[#This Row],[Mardi]],"")</f>
        <v/>
      </c>
      <c r="N26" s="14" t="str">
        <f>IF(Tableau8[[#This Row],[Jeudi]]+Tableau8[[#This Row],[Vendredi]]&gt;0,Tableau8[[#This Row],[Jeudi]]+Tableau8[[#This Row],[Vendredi]],"")</f>
        <v/>
      </c>
      <c r="O26" s="14">
        <f>COUNTIF(Tableau8[[#This Row],[Lundi]:[Mardi]],"&gt;0") + COUNTIF(Tableau8[[#This Row],[Jeudi]:[Vendredi]],"&gt;0")</f>
        <v>0</v>
      </c>
      <c r="P26" s="14" t="str">
        <f>IFERROR(Tableau8[[#This Row],[Total Tour 1]]+Tableau8[[#This Row],[Total Tour 2]],"")</f>
        <v/>
      </c>
      <c r="Q26" s="14">
        <f>COUNTIF(Tableau8[[#This Row],[Lundi]:[Vendredi]],"&gt;=13")*1000</f>
        <v>0</v>
      </c>
      <c r="R2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6" s="15">
        <f>Tableau8[[#This Row],[Prime production]]+Tableau8[[#This Row],[Prime rendement]]</f>
        <v>0</v>
      </c>
      <c r="T26" s="15" t="str">
        <f>IF(Tableau8[[#This Row],[Matricule]]&gt;1,IF(COUNTIF(Tableau8[DateMatricule],Tableau8[[#This Row],[DateMatricule]])&gt;1,"Doublon",""),"")</f>
        <v/>
      </c>
    </row>
    <row r="27" spans="1:20" x14ac:dyDescent="0.25">
      <c r="A27" s="11" t="str">
        <f>IF(Tableau8[[#This Row],[Semaine]]="","",VLOOKUP(Tableau8[[#This Row],[Semaine]],Listes!$A:$B,2,FALSE))</f>
        <v/>
      </c>
      <c r="B27" s="11" t="str">
        <f>IF(ISBLANK(Tableau8[[#This Row],[Matricule]]),"",VLOOKUP(Tableau8[[#This Row],[Matricule]],#REF!,2,FALSE))</f>
        <v/>
      </c>
      <c r="C27" s="11" t="str">
        <f>IF(ISBLANK(Tableau8[[#This Row],[Matricule]]),"",VLOOKUP(Tableau8[[#This Row],[Matricule]],#REF!,3,FALSE))</f>
        <v/>
      </c>
      <c r="D27" s="11" t="str">
        <f>CONCATENATE(Tableau8[[#This Row],[Semaine]],Tableau8[[#This Row],[Matricule]])</f>
        <v/>
      </c>
      <c r="M27" s="14" t="str">
        <f>IF(Tableau8[[#This Row],[Lundi]]+Tableau8[[#This Row],[Mardi]]&gt;0,Tableau8[[#This Row],[Lundi]]+Tableau8[[#This Row],[Mardi]],"")</f>
        <v/>
      </c>
      <c r="N27" s="14" t="str">
        <f>IF(Tableau8[[#This Row],[Jeudi]]+Tableau8[[#This Row],[Vendredi]]&gt;0,Tableau8[[#This Row],[Jeudi]]+Tableau8[[#This Row],[Vendredi]],"")</f>
        <v/>
      </c>
      <c r="O27" s="14">
        <f>COUNTIF(Tableau8[[#This Row],[Lundi]:[Mardi]],"&gt;0") + COUNTIF(Tableau8[[#This Row],[Jeudi]:[Vendredi]],"&gt;0")</f>
        <v>0</v>
      </c>
      <c r="P27" s="14" t="str">
        <f>IFERROR(Tableau8[[#This Row],[Total Tour 1]]+Tableau8[[#This Row],[Total Tour 2]],"")</f>
        <v/>
      </c>
      <c r="Q27" s="14">
        <f>COUNTIF(Tableau8[[#This Row],[Lundi]:[Vendredi]],"&gt;=13")*1000</f>
        <v>0</v>
      </c>
      <c r="R2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7" s="15">
        <f>Tableau8[[#This Row],[Prime production]]+Tableau8[[#This Row],[Prime rendement]]</f>
        <v>0</v>
      </c>
      <c r="T27" s="15" t="str">
        <f>IF(Tableau8[[#This Row],[Matricule]]&gt;1,IF(COUNTIF(Tableau8[DateMatricule],Tableau8[[#This Row],[DateMatricule]])&gt;1,"Doublon",""),"")</f>
        <v/>
      </c>
    </row>
    <row r="28" spans="1:20" x14ac:dyDescent="0.25">
      <c r="A28" s="11" t="str">
        <f>IF(Tableau8[[#This Row],[Semaine]]="","",VLOOKUP(Tableau8[[#This Row],[Semaine]],Listes!$A:$B,2,FALSE))</f>
        <v/>
      </c>
      <c r="B28" s="11" t="str">
        <f>IF(ISBLANK(Tableau8[[#This Row],[Matricule]]),"",VLOOKUP(Tableau8[[#This Row],[Matricule]],#REF!,2,FALSE))</f>
        <v/>
      </c>
      <c r="C28" s="11" t="str">
        <f>IF(ISBLANK(Tableau8[[#This Row],[Matricule]]),"",VLOOKUP(Tableau8[[#This Row],[Matricule]],#REF!,3,FALSE))</f>
        <v/>
      </c>
      <c r="D28" s="11" t="str">
        <f>CONCATENATE(Tableau8[[#This Row],[Semaine]],Tableau8[[#This Row],[Matricule]])</f>
        <v/>
      </c>
      <c r="M28" s="14" t="str">
        <f>IF(Tableau8[[#This Row],[Lundi]]+Tableau8[[#This Row],[Mardi]]&gt;0,Tableau8[[#This Row],[Lundi]]+Tableau8[[#This Row],[Mardi]],"")</f>
        <v/>
      </c>
      <c r="N28" s="14" t="str">
        <f>IF(Tableau8[[#This Row],[Jeudi]]+Tableau8[[#This Row],[Vendredi]]&gt;0,Tableau8[[#This Row],[Jeudi]]+Tableau8[[#This Row],[Vendredi]],"")</f>
        <v/>
      </c>
      <c r="O28" s="14">
        <f>COUNTIF(Tableau8[[#This Row],[Lundi]:[Mardi]],"&gt;0") + COUNTIF(Tableau8[[#This Row],[Jeudi]:[Vendredi]],"&gt;0")</f>
        <v>0</v>
      </c>
      <c r="P28" s="14" t="str">
        <f>IFERROR(Tableau8[[#This Row],[Total Tour 1]]+Tableau8[[#This Row],[Total Tour 2]],"")</f>
        <v/>
      </c>
      <c r="Q28" s="14">
        <f>COUNTIF(Tableau8[[#This Row],[Lundi]:[Vendredi]],"&gt;=13")*1000</f>
        <v>0</v>
      </c>
      <c r="R2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8" s="15">
        <f>Tableau8[[#This Row],[Prime production]]+Tableau8[[#This Row],[Prime rendement]]</f>
        <v>0</v>
      </c>
      <c r="T28" s="15" t="str">
        <f>IF(Tableau8[[#This Row],[Matricule]]&gt;1,IF(COUNTIF(Tableau8[DateMatricule],Tableau8[[#This Row],[DateMatricule]])&gt;1,"Doublon",""),"")</f>
        <v/>
      </c>
    </row>
    <row r="29" spans="1:20" x14ac:dyDescent="0.25">
      <c r="A29" s="11" t="str">
        <f>IF(Tableau8[[#This Row],[Semaine]]="","",VLOOKUP(Tableau8[[#This Row],[Semaine]],Listes!$A:$B,2,FALSE))</f>
        <v/>
      </c>
      <c r="B29" s="11" t="str">
        <f>IF(ISBLANK(Tableau8[[#This Row],[Matricule]]),"",VLOOKUP(Tableau8[[#This Row],[Matricule]],#REF!,2,FALSE))</f>
        <v/>
      </c>
      <c r="C29" s="11" t="str">
        <f>IF(ISBLANK(Tableau8[[#This Row],[Matricule]]),"",VLOOKUP(Tableau8[[#This Row],[Matricule]],#REF!,3,FALSE))</f>
        <v/>
      </c>
      <c r="D29" s="11" t="str">
        <f>CONCATENATE(Tableau8[[#This Row],[Semaine]],Tableau8[[#This Row],[Matricule]])</f>
        <v/>
      </c>
      <c r="M29" s="14" t="str">
        <f>IF(Tableau8[[#This Row],[Lundi]]+Tableau8[[#This Row],[Mardi]]&gt;0,Tableau8[[#This Row],[Lundi]]+Tableau8[[#This Row],[Mardi]],"")</f>
        <v/>
      </c>
      <c r="N29" s="14" t="str">
        <f>IF(Tableau8[[#This Row],[Jeudi]]+Tableau8[[#This Row],[Vendredi]]&gt;0,Tableau8[[#This Row],[Jeudi]]+Tableau8[[#This Row],[Vendredi]],"")</f>
        <v/>
      </c>
      <c r="O29" s="14">
        <f>COUNTIF(Tableau8[[#This Row],[Lundi]:[Mardi]],"&gt;0") + COUNTIF(Tableau8[[#This Row],[Jeudi]:[Vendredi]],"&gt;0")</f>
        <v>0</v>
      </c>
      <c r="P29" s="14" t="str">
        <f>IFERROR(Tableau8[[#This Row],[Total Tour 1]]+Tableau8[[#This Row],[Total Tour 2]],"")</f>
        <v/>
      </c>
      <c r="Q29" s="14">
        <f>COUNTIF(Tableau8[[#This Row],[Lundi]:[Vendredi]],"&gt;=13")*1000</f>
        <v>0</v>
      </c>
      <c r="R2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9" s="15">
        <f>Tableau8[[#This Row],[Prime production]]+Tableau8[[#This Row],[Prime rendement]]</f>
        <v>0</v>
      </c>
      <c r="T29" s="15" t="str">
        <f>IF(Tableau8[[#This Row],[Matricule]]&gt;1,IF(COUNTIF(Tableau8[DateMatricule],Tableau8[[#This Row],[DateMatricule]])&gt;1,"Doublon",""),"")</f>
        <v/>
      </c>
    </row>
    <row r="30" spans="1:20" x14ac:dyDescent="0.25">
      <c r="A30" s="11" t="str">
        <f>IF(Tableau8[[#This Row],[Semaine]]="","",VLOOKUP(Tableau8[[#This Row],[Semaine]],Listes!$A:$B,2,FALSE))</f>
        <v/>
      </c>
      <c r="B30" s="11" t="str">
        <f>IF(ISBLANK(Tableau8[[#This Row],[Matricule]]),"",VLOOKUP(Tableau8[[#This Row],[Matricule]],#REF!,2,FALSE))</f>
        <v/>
      </c>
      <c r="C30" s="11" t="str">
        <f>IF(ISBLANK(Tableau8[[#This Row],[Matricule]]),"",VLOOKUP(Tableau8[[#This Row],[Matricule]],#REF!,3,FALSE))</f>
        <v/>
      </c>
      <c r="D30" s="11" t="str">
        <f>CONCATENATE(Tableau8[[#This Row],[Semaine]],Tableau8[[#This Row],[Matricule]])</f>
        <v/>
      </c>
      <c r="M30" s="14" t="str">
        <f>IF(Tableau8[[#This Row],[Lundi]]+Tableau8[[#This Row],[Mardi]]&gt;0,Tableau8[[#This Row],[Lundi]]+Tableau8[[#This Row],[Mardi]],"")</f>
        <v/>
      </c>
      <c r="N30" s="14" t="str">
        <f>IF(Tableau8[[#This Row],[Jeudi]]+Tableau8[[#This Row],[Vendredi]]&gt;0,Tableau8[[#This Row],[Jeudi]]+Tableau8[[#This Row],[Vendredi]],"")</f>
        <v/>
      </c>
      <c r="O30" s="14">
        <f>COUNTIF(Tableau8[[#This Row],[Lundi]:[Mardi]],"&gt;0") + COUNTIF(Tableau8[[#This Row],[Jeudi]:[Vendredi]],"&gt;0")</f>
        <v>0</v>
      </c>
      <c r="P30" s="14" t="str">
        <f>IFERROR(Tableau8[[#This Row],[Total Tour 1]]+Tableau8[[#This Row],[Total Tour 2]],"")</f>
        <v/>
      </c>
      <c r="Q30" s="14">
        <f>COUNTIF(Tableau8[[#This Row],[Lundi]:[Vendredi]],"&gt;=13")*1000</f>
        <v>0</v>
      </c>
      <c r="R3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0" s="15">
        <f>Tableau8[[#This Row],[Prime production]]+Tableau8[[#This Row],[Prime rendement]]</f>
        <v>0</v>
      </c>
      <c r="T30" s="15" t="str">
        <f>IF(Tableau8[[#This Row],[Matricule]]&gt;1,IF(COUNTIF(Tableau8[DateMatricule],Tableau8[[#This Row],[DateMatricule]])&gt;1,"Doublon",""),"")</f>
        <v/>
      </c>
    </row>
    <row r="31" spans="1:20" x14ac:dyDescent="0.25">
      <c r="A31" s="11" t="str">
        <f>IF(Tableau8[[#This Row],[Semaine]]="","",VLOOKUP(Tableau8[[#This Row],[Semaine]],Listes!$A:$B,2,FALSE))</f>
        <v/>
      </c>
      <c r="B31" s="11" t="str">
        <f>IF(ISBLANK(Tableau8[[#This Row],[Matricule]]),"",VLOOKUP(Tableau8[[#This Row],[Matricule]],#REF!,2,FALSE))</f>
        <v/>
      </c>
      <c r="C31" s="11" t="str">
        <f>IF(ISBLANK(Tableau8[[#This Row],[Matricule]]),"",VLOOKUP(Tableau8[[#This Row],[Matricule]],#REF!,3,FALSE))</f>
        <v/>
      </c>
      <c r="D31" s="11" t="str">
        <f>CONCATENATE(Tableau8[[#This Row],[Semaine]],Tableau8[[#This Row],[Matricule]])</f>
        <v/>
      </c>
      <c r="M31" s="14" t="str">
        <f>IF(Tableau8[[#This Row],[Lundi]]+Tableau8[[#This Row],[Mardi]]&gt;0,Tableau8[[#This Row],[Lundi]]+Tableau8[[#This Row],[Mardi]],"")</f>
        <v/>
      </c>
      <c r="N31" s="14" t="str">
        <f>IF(Tableau8[[#This Row],[Jeudi]]+Tableau8[[#This Row],[Vendredi]]&gt;0,Tableau8[[#This Row],[Jeudi]]+Tableau8[[#This Row],[Vendredi]],"")</f>
        <v/>
      </c>
      <c r="O31" s="14">
        <f>COUNTIF(Tableau8[[#This Row],[Lundi]:[Mardi]],"&gt;0") + COUNTIF(Tableau8[[#This Row],[Jeudi]:[Vendredi]],"&gt;0")</f>
        <v>0</v>
      </c>
      <c r="P31" s="14" t="str">
        <f>IFERROR(Tableau8[[#This Row],[Total Tour 1]]+Tableau8[[#This Row],[Total Tour 2]],"")</f>
        <v/>
      </c>
      <c r="Q31" s="14">
        <f>COUNTIF(Tableau8[[#This Row],[Lundi]:[Vendredi]],"&gt;=13")*1000</f>
        <v>0</v>
      </c>
      <c r="R3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1" s="15">
        <f>Tableau8[[#This Row],[Prime production]]+Tableau8[[#This Row],[Prime rendement]]</f>
        <v>0</v>
      </c>
      <c r="T31" s="15" t="str">
        <f>IF(Tableau8[[#This Row],[Matricule]]&gt;1,IF(COUNTIF(Tableau8[DateMatricule],Tableau8[[#This Row],[DateMatricule]])&gt;1,"Doublon",""),"")</f>
        <v/>
      </c>
    </row>
    <row r="32" spans="1:20" x14ac:dyDescent="0.25">
      <c r="A32" s="11" t="str">
        <f>IF(Tableau8[[#This Row],[Semaine]]="","",VLOOKUP(Tableau8[[#This Row],[Semaine]],Listes!$A:$B,2,FALSE))</f>
        <v/>
      </c>
      <c r="B32" s="11" t="str">
        <f>IF(ISBLANK(Tableau8[[#This Row],[Matricule]]),"",VLOOKUP(Tableau8[[#This Row],[Matricule]],#REF!,2,FALSE))</f>
        <v/>
      </c>
      <c r="C32" s="11" t="str">
        <f>IF(ISBLANK(Tableau8[[#This Row],[Matricule]]),"",VLOOKUP(Tableau8[[#This Row],[Matricule]],#REF!,3,FALSE))</f>
        <v/>
      </c>
      <c r="D32" s="11" t="str">
        <f>CONCATENATE(Tableau8[[#This Row],[Semaine]],Tableau8[[#This Row],[Matricule]])</f>
        <v/>
      </c>
      <c r="M32" s="14" t="str">
        <f>IF(Tableau8[[#This Row],[Lundi]]+Tableau8[[#This Row],[Mardi]]&gt;0,Tableau8[[#This Row],[Lundi]]+Tableau8[[#This Row],[Mardi]],"")</f>
        <v/>
      </c>
      <c r="N32" s="14" t="str">
        <f>IF(Tableau8[[#This Row],[Jeudi]]+Tableau8[[#This Row],[Vendredi]]&gt;0,Tableau8[[#This Row],[Jeudi]]+Tableau8[[#This Row],[Vendredi]],"")</f>
        <v/>
      </c>
      <c r="O32" s="14">
        <f>COUNTIF(Tableau8[[#This Row],[Lundi]:[Mardi]],"&gt;0") + COUNTIF(Tableau8[[#This Row],[Jeudi]:[Vendredi]],"&gt;0")</f>
        <v>0</v>
      </c>
      <c r="P32" s="14" t="str">
        <f>IFERROR(Tableau8[[#This Row],[Total Tour 1]]+Tableau8[[#This Row],[Total Tour 2]],"")</f>
        <v/>
      </c>
      <c r="Q32" s="14">
        <f>COUNTIF(Tableau8[[#This Row],[Lundi]:[Vendredi]],"&gt;=13")*1000</f>
        <v>0</v>
      </c>
      <c r="R3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2" s="15">
        <f>Tableau8[[#This Row],[Prime production]]+Tableau8[[#This Row],[Prime rendement]]</f>
        <v>0</v>
      </c>
      <c r="T32" s="15" t="str">
        <f>IF(Tableau8[[#This Row],[Matricule]]&gt;1,IF(COUNTIF(Tableau8[DateMatricule],Tableau8[[#This Row],[DateMatricule]])&gt;1,"Doublon",""),"")</f>
        <v/>
      </c>
    </row>
    <row r="33" spans="1:20" x14ac:dyDescent="0.25">
      <c r="A33" s="11" t="str">
        <f>IF(Tableau8[[#This Row],[Semaine]]="","",VLOOKUP(Tableau8[[#This Row],[Semaine]],Listes!$A:$B,2,FALSE))</f>
        <v/>
      </c>
      <c r="B33" s="11" t="str">
        <f>IF(ISBLANK(Tableau8[[#This Row],[Matricule]]),"",VLOOKUP(Tableau8[[#This Row],[Matricule]],#REF!,2,FALSE))</f>
        <v/>
      </c>
      <c r="C33" s="11" t="str">
        <f>IF(ISBLANK(Tableau8[[#This Row],[Matricule]]),"",VLOOKUP(Tableau8[[#This Row],[Matricule]],#REF!,3,FALSE))</f>
        <v/>
      </c>
      <c r="D33" s="11" t="str">
        <f>CONCATENATE(Tableau8[[#This Row],[Semaine]],Tableau8[[#This Row],[Matricule]])</f>
        <v/>
      </c>
      <c r="M33" s="14" t="str">
        <f>IF(Tableau8[[#This Row],[Lundi]]+Tableau8[[#This Row],[Mardi]]&gt;0,Tableau8[[#This Row],[Lundi]]+Tableau8[[#This Row],[Mardi]],"")</f>
        <v/>
      </c>
      <c r="N33" s="14" t="str">
        <f>IF(Tableau8[[#This Row],[Jeudi]]+Tableau8[[#This Row],[Vendredi]]&gt;0,Tableau8[[#This Row],[Jeudi]]+Tableau8[[#This Row],[Vendredi]],"")</f>
        <v/>
      </c>
      <c r="O33" s="14">
        <f>COUNTIF(Tableau8[[#This Row],[Lundi]:[Mardi]],"&gt;0") + COUNTIF(Tableau8[[#This Row],[Jeudi]:[Vendredi]],"&gt;0")</f>
        <v>0</v>
      </c>
      <c r="P33" s="14" t="str">
        <f>IFERROR(Tableau8[[#This Row],[Total Tour 1]]+Tableau8[[#This Row],[Total Tour 2]],"")</f>
        <v/>
      </c>
      <c r="Q33" s="14">
        <f>COUNTIF(Tableau8[[#This Row],[Lundi]:[Vendredi]],"&gt;=13")*1000</f>
        <v>0</v>
      </c>
      <c r="R3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3" s="15">
        <f>Tableau8[[#This Row],[Prime production]]+Tableau8[[#This Row],[Prime rendement]]</f>
        <v>0</v>
      </c>
      <c r="T33" s="15" t="str">
        <f>IF(Tableau8[[#This Row],[Matricule]]&gt;1,IF(COUNTIF(Tableau8[DateMatricule],Tableau8[[#This Row],[DateMatricule]])&gt;1,"Doublon",""),"")</f>
        <v/>
      </c>
    </row>
    <row r="34" spans="1:20" x14ac:dyDescent="0.25">
      <c r="A34" s="11" t="str">
        <f>IF(Tableau8[[#This Row],[Semaine]]="","",VLOOKUP(Tableau8[[#This Row],[Semaine]],Listes!$A:$B,2,FALSE))</f>
        <v/>
      </c>
      <c r="B34" s="11" t="str">
        <f>IF(ISBLANK(Tableau8[[#This Row],[Matricule]]),"",VLOOKUP(Tableau8[[#This Row],[Matricule]],#REF!,2,FALSE))</f>
        <v/>
      </c>
      <c r="C34" s="11" t="str">
        <f>IF(ISBLANK(Tableau8[[#This Row],[Matricule]]),"",VLOOKUP(Tableau8[[#This Row],[Matricule]],#REF!,3,FALSE))</f>
        <v/>
      </c>
      <c r="D34" s="11" t="str">
        <f>CONCATENATE(Tableau8[[#This Row],[Semaine]],Tableau8[[#This Row],[Matricule]])</f>
        <v/>
      </c>
      <c r="M34" s="14" t="str">
        <f>IF(Tableau8[[#This Row],[Lundi]]+Tableau8[[#This Row],[Mardi]]&gt;0,Tableau8[[#This Row],[Lundi]]+Tableau8[[#This Row],[Mardi]],"")</f>
        <v/>
      </c>
      <c r="N34" s="14" t="str">
        <f>IF(Tableau8[[#This Row],[Jeudi]]+Tableau8[[#This Row],[Vendredi]]&gt;0,Tableau8[[#This Row],[Jeudi]]+Tableau8[[#This Row],[Vendredi]],"")</f>
        <v/>
      </c>
      <c r="O34" s="14">
        <f>COUNTIF(Tableau8[[#This Row],[Lundi]:[Mardi]],"&gt;0") + COUNTIF(Tableau8[[#This Row],[Jeudi]:[Vendredi]],"&gt;0")</f>
        <v>0</v>
      </c>
      <c r="P34" s="14" t="str">
        <f>IFERROR(Tableau8[[#This Row],[Total Tour 1]]+Tableau8[[#This Row],[Total Tour 2]],"")</f>
        <v/>
      </c>
      <c r="Q34" s="14">
        <f>COUNTIF(Tableau8[[#This Row],[Lundi]:[Vendredi]],"&gt;=13")*1000</f>
        <v>0</v>
      </c>
      <c r="R3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4" s="15">
        <f>Tableau8[[#This Row],[Prime production]]+Tableau8[[#This Row],[Prime rendement]]</f>
        <v>0</v>
      </c>
      <c r="T34" s="15" t="str">
        <f>IF(Tableau8[[#This Row],[Matricule]]&gt;1,IF(COUNTIF(Tableau8[DateMatricule],Tableau8[[#This Row],[DateMatricule]])&gt;1,"Doublon",""),"")</f>
        <v/>
      </c>
    </row>
    <row r="35" spans="1:20" x14ac:dyDescent="0.25">
      <c r="A35" s="11" t="str">
        <f>IF(Tableau8[[#This Row],[Semaine]]="","",VLOOKUP(Tableau8[[#This Row],[Semaine]],Listes!$A:$B,2,FALSE))</f>
        <v/>
      </c>
      <c r="B35" s="11" t="str">
        <f>IF(ISBLANK(Tableau8[[#This Row],[Matricule]]),"",VLOOKUP(Tableau8[[#This Row],[Matricule]],#REF!,2,FALSE))</f>
        <v/>
      </c>
      <c r="C35" s="11" t="str">
        <f>IF(ISBLANK(Tableau8[[#This Row],[Matricule]]),"",VLOOKUP(Tableau8[[#This Row],[Matricule]],#REF!,3,FALSE))</f>
        <v/>
      </c>
      <c r="D35" s="11" t="str">
        <f>CONCATENATE(Tableau8[[#This Row],[Semaine]],Tableau8[[#This Row],[Matricule]])</f>
        <v/>
      </c>
      <c r="M35" s="14" t="str">
        <f>IF(Tableau8[[#This Row],[Lundi]]+Tableau8[[#This Row],[Mardi]]&gt;0,Tableau8[[#This Row],[Lundi]]+Tableau8[[#This Row],[Mardi]],"")</f>
        <v/>
      </c>
      <c r="N35" s="14" t="str">
        <f>IF(Tableau8[[#This Row],[Jeudi]]+Tableau8[[#This Row],[Vendredi]]&gt;0,Tableau8[[#This Row],[Jeudi]]+Tableau8[[#This Row],[Vendredi]],"")</f>
        <v/>
      </c>
      <c r="O35" s="14">
        <f>COUNTIF(Tableau8[[#This Row],[Lundi]:[Mardi]],"&gt;0") + COUNTIF(Tableau8[[#This Row],[Jeudi]:[Vendredi]],"&gt;0")</f>
        <v>0</v>
      </c>
      <c r="P35" s="14" t="str">
        <f>IFERROR(Tableau8[[#This Row],[Total Tour 1]]+Tableau8[[#This Row],[Total Tour 2]],"")</f>
        <v/>
      </c>
      <c r="Q35" s="14">
        <f>COUNTIF(Tableau8[[#This Row],[Lundi]:[Vendredi]],"&gt;=13")*1000</f>
        <v>0</v>
      </c>
      <c r="R3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5" s="15">
        <f>Tableau8[[#This Row],[Prime production]]+Tableau8[[#This Row],[Prime rendement]]</f>
        <v>0</v>
      </c>
      <c r="T35" s="15" t="str">
        <f>IF(Tableau8[[#This Row],[Matricule]]&gt;1,IF(COUNTIF(Tableau8[DateMatricule],Tableau8[[#This Row],[DateMatricule]])&gt;1,"Doublon",""),"")</f>
        <v/>
      </c>
    </row>
    <row r="36" spans="1:20" x14ac:dyDescent="0.25">
      <c r="A36" s="11" t="str">
        <f>IF(Tableau8[[#This Row],[Semaine]]="","",VLOOKUP(Tableau8[[#This Row],[Semaine]],Listes!$A:$B,2,FALSE))</f>
        <v/>
      </c>
      <c r="B36" s="11" t="str">
        <f>IF(ISBLANK(Tableau8[[#This Row],[Matricule]]),"",VLOOKUP(Tableau8[[#This Row],[Matricule]],#REF!,2,FALSE))</f>
        <v/>
      </c>
      <c r="C36" s="11" t="str">
        <f>IF(ISBLANK(Tableau8[[#This Row],[Matricule]]),"",VLOOKUP(Tableau8[[#This Row],[Matricule]],#REF!,3,FALSE))</f>
        <v/>
      </c>
      <c r="D36" s="11" t="str">
        <f>CONCATENATE(Tableau8[[#This Row],[Semaine]],Tableau8[[#This Row],[Matricule]])</f>
        <v/>
      </c>
      <c r="M36" s="14" t="str">
        <f>IF(Tableau8[[#This Row],[Lundi]]+Tableau8[[#This Row],[Mardi]]&gt;0,Tableau8[[#This Row],[Lundi]]+Tableau8[[#This Row],[Mardi]],"")</f>
        <v/>
      </c>
      <c r="N36" s="14" t="str">
        <f>IF(Tableau8[[#This Row],[Jeudi]]+Tableau8[[#This Row],[Vendredi]]&gt;0,Tableau8[[#This Row],[Jeudi]]+Tableau8[[#This Row],[Vendredi]],"")</f>
        <v/>
      </c>
      <c r="O36" s="14">
        <f>COUNTIF(Tableau8[[#This Row],[Lundi]:[Mardi]],"&gt;0") + COUNTIF(Tableau8[[#This Row],[Jeudi]:[Vendredi]],"&gt;0")</f>
        <v>0</v>
      </c>
      <c r="P36" s="14" t="str">
        <f>IFERROR(Tableau8[[#This Row],[Total Tour 1]]+Tableau8[[#This Row],[Total Tour 2]],"")</f>
        <v/>
      </c>
      <c r="Q36" s="14">
        <f>COUNTIF(Tableau8[[#This Row],[Lundi]:[Vendredi]],"&gt;=13")*1000</f>
        <v>0</v>
      </c>
      <c r="R3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6" s="15">
        <f>Tableau8[[#This Row],[Prime production]]+Tableau8[[#This Row],[Prime rendement]]</f>
        <v>0</v>
      </c>
      <c r="T36" s="15" t="str">
        <f>IF(Tableau8[[#This Row],[Matricule]]&gt;1,IF(COUNTIF(Tableau8[DateMatricule],Tableau8[[#This Row],[DateMatricule]])&gt;1,"Doublon",""),"")</f>
        <v/>
      </c>
    </row>
    <row r="37" spans="1:20" x14ac:dyDescent="0.25">
      <c r="A37" s="11" t="str">
        <f>IF(Tableau8[[#This Row],[Semaine]]="","",VLOOKUP(Tableau8[[#This Row],[Semaine]],Listes!$A:$B,2,FALSE))</f>
        <v/>
      </c>
      <c r="B37" s="11" t="str">
        <f>IF(ISBLANK(Tableau8[[#This Row],[Matricule]]),"",VLOOKUP(Tableau8[[#This Row],[Matricule]],#REF!,2,FALSE))</f>
        <v/>
      </c>
      <c r="C37" s="11" t="str">
        <f>IF(ISBLANK(Tableau8[[#This Row],[Matricule]]),"",VLOOKUP(Tableau8[[#This Row],[Matricule]],#REF!,3,FALSE))</f>
        <v/>
      </c>
      <c r="D37" s="11" t="str">
        <f>CONCATENATE(Tableau8[[#This Row],[Semaine]],Tableau8[[#This Row],[Matricule]])</f>
        <v/>
      </c>
      <c r="M37" s="14" t="str">
        <f>IF(Tableau8[[#This Row],[Lundi]]+Tableau8[[#This Row],[Mardi]]&gt;0,Tableau8[[#This Row],[Lundi]]+Tableau8[[#This Row],[Mardi]],"")</f>
        <v/>
      </c>
      <c r="N37" s="14" t="str">
        <f>IF(Tableau8[[#This Row],[Jeudi]]+Tableau8[[#This Row],[Vendredi]]&gt;0,Tableau8[[#This Row],[Jeudi]]+Tableau8[[#This Row],[Vendredi]],"")</f>
        <v/>
      </c>
      <c r="O37" s="14">
        <f>COUNTIF(Tableau8[[#This Row],[Lundi]:[Mardi]],"&gt;0") + COUNTIF(Tableau8[[#This Row],[Jeudi]:[Vendredi]],"&gt;0")</f>
        <v>0</v>
      </c>
      <c r="P37" s="14" t="str">
        <f>IFERROR(Tableau8[[#This Row],[Total Tour 1]]+Tableau8[[#This Row],[Total Tour 2]],"")</f>
        <v/>
      </c>
      <c r="Q37" s="14">
        <f>COUNTIF(Tableau8[[#This Row],[Lundi]:[Vendredi]],"&gt;=13")*1000</f>
        <v>0</v>
      </c>
      <c r="R3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7" s="15">
        <f>Tableau8[[#This Row],[Prime production]]+Tableau8[[#This Row],[Prime rendement]]</f>
        <v>0</v>
      </c>
      <c r="T37" s="15" t="str">
        <f>IF(Tableau8[[#This Row],[Matricule]]&gt;1,IF(COUNTIF(Tableau8[DateMatricule],Tableau8[[#This Row],[DateMatricule]])&gt;1,"Doublon",""),"")</f>
        <v/>
      </c>
    </row>
    <row r="38" spans="1:20" x14ac:dyDescent="0.25">
      <c r="A38" s="11" t="str">
        <f>IF(Tableau8[[#This Row],[Semaine]]="","",VLOOKUP(Tableau8[[#This Row],[Semaine]],Listes!$A:$B,2,FALSE))</f>
        <v/>
      </c>
      <c r="B38" s="11" t="str">
        <f>IF(ISBLANK(Tableau8[[#This Row],[Matricule]]),"",VLOOKUP(Tableau8[[#This Row],[Matricule]],#REF!,2,FALSE))</f>
        <v/>
      </c>
      <c r="C38" s="11" t="str">
        <f>IF(ISBLANK(Tableau8[[#This Row],[Matricule]]),"",VLOOKUP(Tableau8[[#This Row],[Matricule]],#REF!,3,FALSE))</f>
        <v/>
      </c>
      <c r="D38" s="11" t="str">
        <f>CONCATENATE(Tableau8[[#This Row],[Semaine]],Tableau8[[#This Row],[Matricule]])</f>
        <v/>
      </c>
      <c r="M38" s="14" t="str">
        <f>IF(Tableau8[[#This Row],[Lundi]]+Tableau8[[#This Row],[Mardi]]&gt;0,Tableau8[[#This Row],[Lundi]]+Tableau8[[#This Row],[Mardi]],"")</f>
        <v/>
      </c>
      <c r="N38" s="14" t="str">
        <f>IF(Tableau8[[#This Row],[Jeudi]]+Tableau8[[#This Row],[Vendredi]]&gt;0,Tableau8[[#This Row],[Jeudi]]+Tableau8[[#This Row],[Vendredi]],"")</f>
        <v/>
      </c>
      <c r="O38" s="14">
        <f>COUNTIF(Tableau8[[#This Row],[Lundi]:[Mardi]],"&gt;0") + COUNTIF(Tableau8[[#This Row],[Jeudi]:[Vendredi]],"&gt;0")</f>
        <v>0</v>
      </c>
      <c r="P38" s="14" t="str">
        <f>IFERROR(Tableau8[[#This Row],[Total Tour 1]]+Tableau8[[#This Row],[Total Tour 2]],"")</f>
        <v/>
      </c>
      <c r="Q38" s="14">
        <f>COUNTIF(Tableau8[[#This Row],[Lundi]:[Vendredi]],"&gt;=13")*1000</f>
        <v>0</v>
      </c>
      <c r="R3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8" s="15">
        <f>Tableau8[[#This Row],[Prime production]]+Tableau8[[#This Row],[Prime rendement]]</f>
        <v>0</v>
      </c>
      <c r="T38" s="15" t="str">
        <f>IF(Tableau8[[#This Row],[Matricule]]&gt;1,IF(COUNTIF(Tableau8[DateMatricule],Tableau8[[#This Row],[DateMatricule]])&gt;1,"Doublon",""),"")</f>
        <v/>
      </c>
    </row>
    <row r="39" spans="1:20" x14ac:dyDescent="0.25">
      <c r="A39" s="11" t="str">
        <f>IF(Tableau8[[#This Row],[Semaine]]="","",VLOOKUP(Tableau8[[#This Row],[Semaine]],Listes!$A:$B,2,FALSE))</f>
        <v/>
      </c>
      <c r="B39" s="11" t="str">
        <f>IF(ISBLANK(Tableau8[[#This Row],[Matricule]]),"",VLOOKUP(Tableau8[[#This Row],[Matricule]],#REF!,2,FALSE))</f>
        <v/>
      </c>
      <c r="C39" s="11" t="str">
        <f>IF(ISBLANK(Tableau8[[#This Row],[Matricule]]),"",VLOOKUP(Tableau8[[#This Row],[Matricule]],#REF!,3,FALSE))</f>
        <v/>
      </c>
      <c r="D39" s="11" t="str">
        <f>CONCATENATE(Tableau8[[#This Row],[Semaine]],Tableau8[[#This Row],[Matricule]])</f>
        <v/>
      </c>
      <c r="M39" s="14" t="str">
        <f>IF(Tableau8[[#This Row],[Lundi]]+Tableau8[[#This Row],[Mardi]]&gt;0,Tableau8[[#This Row],[Lundi]]+Tableau8[[#This Row],[Mardi]],"")</f>
        <v/>
      </c>
      <c r="N39" s="14" t="str">
        <f>IF(Tableau8[[#This Row],[Jeudi]]+Tableau8[[#This Row],[Vendredi]]&gt;0,Tableau8[[#This Row],[Jeudi]]+Tableau8[[#This Row],[Vendredi]],"")</f>
        <v/>
      </c>
      <c r="O39" s="14">
        <f>COUNTIF(Tableau8[[#This Row],[Lundi]:[Mardi]],"&gt;0") + COUNTIF(Tableau8[[#This Row],[Jeudi]:[Vendredi]],"&gt;0")</f>
        <v>0</v>
      </c>
      <c r="P39" s="14" t="str">
        <f>IFERROR(Tableau8[[#This Row],[Total Tour 1]]+Tableau8[[#This Row],[Total Tour 2]],"")</f>
        <v/>
      </c>
      <c r="Q39" s="14">
        <f>COUNTIF(Tableau8[[#This Row],[Lundi]:[Vendredi]],"&gt;=13")*1000</f>
        <v>0</v>
      </c>
      <c r="R3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9" s="15">
        <f>Tableau8[[#This Row],[Prime production]]+Tableau8[[#This Row],[Prime rendement]]</f>
        <v>0</v>
      </c>
      <c r="T39" s="15" t="str">
        <f>IF(Tableau8[[#This Row],[Matricule]]&gt;1,IF(COUNTIF(Tableau8[DateMatricule],Tableau8[[#This Row],[DateMatricule]])&gt;1,"Doublon",""),"")</f>
        <v/>
      </c>
    </row>
    <row r="40" spans="1:20" x14ac:dyDescent="0.25">
      <c r="A40" s="11" t="str">
        <f>IF(Tableau8[[#This Row],[Semaine]]="","",VLOOKUP(Tableau8[[#This Row],[Semaine]],Listes!$A:$B,2,FALSE))</f>
        <v/>
      </c>
      <c r="B40" s="11" t="str">
        <f>IF(ISBLANK(Tableau8[[#This Row],[Matricule]]),"",VLOOKUP(Tableau8[[#This Row],[Matricule]],#REF!,2,FALSE))</f>
        <v/>
      </c>
      <c r="C40" s="11" t="str">
        <f>IF(ISBLANK(Tableau8[[#This Row],[Matricule]]),"",VLOOKUP(Tableau8[[#This Row],[Matricule]],#REF!,3,FALSE))</f>
        <v/>
      </c>
      <c r="D40" s="11" t="str">
        <f>CONCATENATE(Tableau8[[#This Row],[Semaine]],Tableau8[[#This Row],[Matricule]])</f>
        <v/>
      </c>
      <c r="M40" s="14" t="str">
        <f>IF(Tableau8[[#This Row],[Lundi]]+Tableau8[[#This Row],[Mardi]]&gt;0,Tableau8[[#This Row],[Lundi]]+Tableau8[[#This Row],[Mardi]],"")</f>
        <v/>
      </c>
      <c r="N40" s="14" t="str">
        <f>IF(Tableau8[[#This Row],[Jeudi]]+Tableau8[[#This Row],[Vendredi]]&gt;0,Tableau8[[#This Row],[Jeudi]]+Tableau8[[#This Row],[Vendredi]],"")</f>
        <v/>
      </c>
      <c r="O40" s="14">
        <f>COUNTIF(Tableau8[[#This Row],[Lundi]:[Mardi]],"&gt;0") + COUNTIF(Tableau8[[#This Row],[Jeudi]:[Vendredi]],"&gt;0")</f>
        <v>0</v>
      </c>
      <c r="P40" s="14" t="str">
        <f>IFERROR(Tableau8[[#This Row],[Total Tour 1]]+Tableau8[[#This Row],[Total Tour 2]],"")</f>
        <v/>
      </c>
      <c r="Q40" s="14">
        <f>COUNTIF(Tableau8[[#This Row],[Lundi]:[Vendredi]],"&gt;=13")*1000</f>
        <v>0</v>
      </c>
      <c r="R4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0" s="15">
        <f>Tableau8[[#This Row],[Prime production]]+Tableau8[[#This Row],[Prime rendement]]</f>
        <v>0</v>
      </c>
      <c r="T40" s="15" t="str">
        <f>IF(Tableau8[[#This Row],[Matricule]]&gt;1,IF(COUNTIF(Tableau8[DateMatricule],Tableau8[[#This Row],[DateMatricule]])&gt;1,"Doublon",""),"")</f>
        <v/>
      </c>
    </row>
    <row r="41" spans="1:20" x14ac:dyDescent="0.25">
      <c r="A41" s="11" t="str">
        <f>IF(Tableau8[[#This Row],[Semaine]]="","",VLOOKUP(Tableau8[[#This Row],[Semaine]],Listes!$A:$B,2,FALSE))</f>
        <v/>
      </c>
      <c r="B41" s="11" t="str">
        <f>IF(ISBLANK(Tableau8[[#This Row],[Matricule]]),"",VLOOKUP(Tableau8[[#This Row],[Matricule]],#REF!,2,FALSE))</f>
        <v/>
      </c>
      <c r="C41" s="11" t="str">
        <f>IF(ISBLANK(Tableau8[[#This Row],[Matricule]]),"",VLOOKUP(Tableau8[[#This Row],[Matricule]],#REF!,3,FALSE))</f>
        <v/>
      </c>
      <c r="D41" s="11" t="str">
        <f>CONCATENATE(Tableau8[[#This Row],[Semaine]],Tableau8[[#This Row],[Matricule]])</f>
        <v/>
      </c>
      <c r="M41" s="14" t="str">
        <f>IF(Tableau8[[#This Row],[Lundi]]+Tableau8[[#This Row],[Mardi]]&gt;0,Tableau8[[#This Row],[Lundi]]+Tableau8[[#This Row],[Mardi]],"")</f>
        <v/>
      </c>
      <c r="N41" s="14" t="str">
        <f>IF(Tableau8[[#This Row],[Jeudi]]+Tableau8[[#This Row],[Vendredi]]&gt;0,Tableau8[[#This Row],[Jeudi]]+Tableau8[[#This Row],[Vendredi]],"")</f>
        <v/>
      </c>
      <c r="O41" s="14">
        <f>COUNTIF(Tableau8[[#This Row],[Lundi]:[Mardi]],"&gt;0") + COUNTIF(Tableau8[[#This Row],[Jeudi]:[Vendredi]],"&gt;0")</f>
        <v>0</v>
      </c>
      <c r="P41" s="14" t="str">
        <f>IFERROR(Tableau8[[#This Row],[Total Tour 1]]+Tableau8[[#This Row],[Total Tour 2]],"")</f>
        <v/>
      </c>
      <c r="Q41" s="14">
        <f>COUNTIF(Tableau8[[#This Row],[Lundi]:[Vendredi]],"&gt;=13")*1000</f>
        <v>0</v>
      </c>
      <c r="R4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1" s="15">
        <f>Tableau8[[#This Row],[Prime production]]+Tableau8[[#This Row],[Prime rendement]]</f>
        <v>0</v>
      </c>
      <c r="T41" s="15" t="str">
        <f>IF(Tableau8[[#This Row],[Matricule]]&gt;1,IF(COUNTIF(Tableau8[DateMatricule],Tableau8[[#This Row],[DateMatricule]])&gt;1,"Doublon",""),"")</f>
        <v/>
      </c>
    </row>
    <row r="42" spans="1:20" x14ac:dyDescent="0.25">
      <c r="A42" s="11" t="str">
        <f>IF(Tableau8[[#This Row],[Semaine]]="","",VLOOKUP(Tableau8[[#This Row],[Semaine]],Listes!$A:$B,2,FALSE))</f>
        <v/>
      </c>
      <c r="B42" s="11" t="str">
        <f>IF(ISBLANK(Tableau8[[#This Row],[Matricule]]),"",VLOOKUP(Tableau8[[#This Row],[Matricule]],#REF!,2,FALSE))</f>
        <v/>
      </c>
      <c r="C42" s="11" t="str">
        <f>IF(ISBLANK(Tableau8[[#This Row],[Matricule]]),"",VLOOKUP(Tableau8[[#This Row],[Matricule]],#REF!,3,FALSE))</f>
        <v/>
      </c>
      <c r="D42" s="11" t="str">
        <f>CONCATENATE(Tableau8[[#This Row],[Semaine]],Tableau8[[#This Row],[Matricule]])</f>
        <v/>
      </c>
      <c r="M42" s="14" t="str">
        <f>IF(Tableau8[[#This Row],[Lundi]]+Tableau8[[#This Row],[Mardi]]&gt;0,Tableau8[[#This Row],[Lundi]]+Tableau8[[#This Row],[Mardi]],"")</f>
        <v/>
      </c>
      <c r="N42" s="14" t="str">
        <f>IF(Tableau8[[#This Row],[Jeudi]]+Tableau8[[#This Row],[Vendredi]]&gt;0,Tableau8[[#This Row],[Jeudi]]+Tableau8[[#This Row],[Vendredi]],"")</f>
        <v/>
      </c>
      <c r="O42" s="14">
        <f>COUNTIF(Tableau8[[#This Row],[Lundi]:[Mardi]],"&gt;0") + COUNTIF(Tableau8[[#This Row],[Jeudi]:[Vendredi]],"&gt;0")</f>
        <v>0</v>
      </c>
      <c r="P42" s="14" t="str">
        <f>IFERROR(Tableau8[[#This Row],[Total Tour 1]]+Tableau8[[#This Row],[Total Tour 2]],"")</f>
        <v/>
      </c>
      <c r="Q42" s="14">
        <f>COUNTIF(Tableau8[[#This Row],[Lundi]:[Vendredi]],"&gt;=13")*1000</f>
        <v>0</v>
      </c>
      <c r="R4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2" s="15">
        <f>Tableau8[[#This Row],[Prime production]]+Tableau8[[#This Row],[Prime rendement]]</f>
        <v>0</v>
      </c>
      <c r="T42" s="15" t="str">
        <f>IF(Tableau8[[#This Row],[Matricule]]&gt;1,IF(COUNTIF(Tableau8[DateMatricule],Tableau8[[#This Row],[DateMatricule]])&gt;1,"Doublon",""),"")</f>
        <v/>
      </c>
    </row>
    <row r="43" spans="1:20" x14ac:dyDescent="0.25">
      <c r="A43" s="11" t="str">
        <f>IF(Tableau8[[#This Row],[Semaine]]="","",VLOOKUP(Tableau8[[#This Row],[Semaine]],Listes!$A:$B,2,FALSE))</f>
        <v/>
      </c>
      <c r="B43" s="11" t="str">
        <f>IF(ISBLANK(Tableau8[[#This Row],[Matricule]]),"",VLOOKUP(Tableau8[[#This Row],[Matricule]],#REF!,2,FALSE))</f>
        <v/>
      </c>
      <c r="C43" s="11" t="str">
        <f>IF(ISBLANK(Tableau8[[#This Row],[Matricule]]),"",VLOOKUP(Tableau8[[#This Row],[Matricule]],#REF!,3,FALSE))</f>
        <v/>
      </c>
      <c r="D43" s="11" t="str">
        <f>CONCATENATE(Tableau8[[#This Row],[Semaine]],Tableau8[[#This Row],[Matricule]])</f>
        <v/>
      </c>
      <c r="M43" s="14" t="str">
        <f>IF(Tableau8[[#This Row],[Lundi]]+Tableau8[[#This Row],[Mardi]]&gt;0,Tableau8[[#This Row],[Lundi]]+Tableau8[[#This Row],[Mardi]],"")</f>
        <v/>
      </c>
      <c r="N43" s="14" t="str">
        <f>IF(Tableau8[[#This Row],[Jeudi]]+Tableau8[[#This Row],[Vendredi]]&gt;0,Tableau8[[#This Row],[Jeudi]]+Tableau8[[#This Row],[Vendredi]],"")</f>
        <v/>
      </c>
      <c r="O43" s="14">
        <f>COUNTIF(Tableau8[[#This Row],[Lundi]:[Mardi]],"&gt;0") + COUNTIF(Tableau8[[#This Row],[Jeudi]:[Vendredi]],"&gt;0")</f>
        <v>0</v>
      </c>
      <c r="P43" s="14" t="str">
        <f>IFERROR(Tableau8[[#This Row],[Total Tour 1]]+Tableau8[[#This Row],[Total Tour 2]],"")</f>
        <v/>
      </c>
      <c r="Q43" s="14">
        <f>COUNTIF(Tableau8[[#This Row],[Lundi]:[Vendredi]],"&gt;=13")*1000</f>
        <v>0</v>
      </c>
      <c r="R4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3" s="15">
        <f>Tableau8[[#This Row],[Prime production]]+Tableau8[[#This Row],[Prime rendement]]</f>
        <v>0</v>
      </c>
      <c r="T43" s="15" t="str">
        <f>IF(Tableau8[[#This Row],[Matricule]]&gt;1,IF(COUNTIF(Tableau8[DateMatricule],Tableau8[[#This Row],[DateMatricule]])&gt;1,"Doublon",""),"")</f>
        <v/>
      </c>
    </row>
    <row r="44" spans="1:20" x14ac:dyDescent="0.25">
      <c r="A44" s="11" t="str">
        <f>IF(Tableau8[[#This Row],[Semaine]]="","",VLOOKUP(Tableau8[[#This Row],[Semaine]],Listes!$A:$B,2,FALSE))</f>
        <v/>
      </c>
      <c r="B44" s="11" t="str">
        <f>IF(ISBLANK(Tableau8[[#This Row],[Matricule]]),"",VLOOKUP(Tableau8[[#This Row],[Matricule]],#REF!,2,FALSE))</f>
        <v/>
      </c>
      <c r="C44" s="11" t="str">
        <f>IF(ISBLANK(Tableau8[[#This Row],[Matricule]]),"",VLOOKUP(Tableau8[[#This Row],[Matricule]],#REF!,3,FALSE))</f>
        <v/>
      </c>
      <c r="D44" s="11" t="str">
        <f>CONCATENATE(Tableau8[[#This Row],[Semaine]],Tableau8[[#This Row],[Matricule]])</f>
        <v/>
      </c>
      <c r="M44" s="14" t="str">
        <f>IF(Tableau8[[#This Row],[Lundi]]+Tableau8[[#This Row],[Mardi]]&gt;0,Tableau8[[#This Row],[Lundi]]+Tableau8[[#This Row],[Mardi]],"")</f>
        <v/>
      </c>
      <c r="N44" s="14" t="str">
        <f>IF(Tableau8[[#This Row],[Jeudi]]+Tableau8[[#This Row],[Vendredi]]&gt;0,Tableau8[[#This Row],[Jeudi]]+Tableau8[[#This Row],[Vendredi]],"")</f>
        <v/>
      </c>
      <c r="O44" s="14">
        <f>COUNTIF(Tableau8[[#This Row],[Lundi]:[Mardi]],"&gt;0") + COUNTIF(Tableau8[[#This Row],[Jeudi]:[Vendredi]],"&gt;0")</f>
        <v>0</v>
      </c>
      <c r="P44" s="14" t="str">
        <f>IFERROR(Tableau8[[#This Row],[Total Tour 1]]+Tableau8[[#This Row],[Total Tour 2]],"")</f>
        <v/>
      </c>
      <c r="Q44" s="14">
        <f>COUNTIF(Tableau8[[#This Row],[Lundi]:[Vendredi]],"&gt;=13")*1000</f>
        <v>0</v>
      </c>
      <c r="R4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4" s="15">
        <f>Tableau8[[#This Row],[Prime production]]+Tableau8[[#This Row],[Prime rendement]]</f>
        <v>0</v>
      </c>
      <c r="T44" s="15" t="str">
        <f>IF(Tableau8[[#This Row],[Matricule]]&gt;1,IF(COUNTIF(Tableau8[DateMatricule],Tableau8[[#This Row],[DateMatricule]])&gt;1,"Doublon",""),"")</f>
        <v/>
      </c>
    </row>
    <row r="45" spans="1:20" x14ac:dyDescent="0.25">
      <c r="A45" s="11" t="str">
        <f>IF(Tableau8[[#This Row],[Semaine]]="","",VLOOKUP(Tableau8[[#This Row],[Semaine]],Listes!$A:$B,2,FALSE))</f>
        <v/>
      </c>
      <c r="B45" s="11" t="str">
        <f>IF(ISBLANK(Tableau8[[#This Row],[Matricule]]),"",VLOOKUP(Tableau8[[#This Row],[Matricule]],#REF!,2,FALSE))</f>
        <v/>
      </c>
      <c r="C45" s="11" t="str">
        <f>IF(ISBLANK(Tableau8[[#This Row],[Matricule]]),"",VLOOKUP(Tableau8[[#This Row],[Matricule]],#REF!,3,FALSE))</f>
        <v/>
      </c>
      <c r="D45" s="11" t="str">
        <f>CONCATENATE(Tableau8[[#This Row],[Semaine]],Tableau8[[#This Row],[Matricule]])</f>
        <v/>
      </c>
      <c r="M45" s="14" t="str">
        <f>IF(Tableau8[[#This Row],[Lundi]]+Tableau8[[#This Row],[Mardi]]&gt;0,Tableau8[[#This Row],[Lundi]]+Tableau8[[#This Row],[Mardi]],"")</f>
        <v/>
      </c>
      <c r="N45" s="14" t="str">
        <f>IF(Tableau8[[#This Row],[Jeudi]]+Tableau8[[#This Row],[Vendredi]]&gt;0,Tableau8[[#This Row],[Jeudi]]+Tableau8[[#This Row],[Vendredi]],"")</f>
        <v/>
      </c>
      <c r="O45" s="14">
        <f>COUNTIF(Tableau8[[#This Row],[Lundi]:[Mardi]],"&gt;0") + COUNTIF(Tableau8[[#This Row],[Jeudi]:[Vendredi]],"&gt;0")</f>
        <v>0</v>
      </c>
      <c r="P45" s="14" t="str">
        <f>IFERROR(Tableau8[[#This Row],[Total Tour 1]]+Tableau8[[#This Row],[Total Tour 2]],"")</f>
        <v/>
      </c>
      <c r="Q45" s="14">
        <f>COUNTIF(Tableau8[[#This Row],[Lundi]:[Vendredi]],"&gt;=13")*1000</f>
        <v>0</v>
      </c>
      <c r="R4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5" s="15">
        <f>Tableau8[[#This Row],[Prime production]]+Tableau8[[#This Row],[Prime rendement]]</f>
        <v>0</v>
      </c>
      <c r="T45" s="15" t="str">
        <f>IF(Tableau8[[#This Row],[Matricule]]&gt;1,IF(COUNTIF(Tableau8[DateMatricule],Tableau8[[#This Row],[DateMatricule]])&gt;1,"Doublon",""),"")</f>
        <v/>
      </c>
    </row>
    <row r="46" spans="1:20" x14ac:dyDescent="0.25">
      <c r="A46" s="11" t="str">
        <f>IF(Tableau8[[#This Row],[Semaine]]="","",VLOOKUP(Tableau8[[#This Row],[Semaine]],Listes!$A:$B,2,FALSE))</f>
        <v/>
      </c>
      <c r="B46" s="11" t="str">
        <f>IF(ISBLANK(Tableau8[[#This Row],[Matricule]]),"",VLOOKUP(Tableau8[[#This Row],[Matricule]],#REF!,2,FALSE))</f>
        <v/>
      </c>
      <c r="C46" s="11" t="str">
        <f>IF(ISBLANK(Tableau8[[#This Row],[Matricule]]),"",VLOOKUP(Tableau8[[#This Row],[Matricule]],#REF!,3,FALSE))</f>
        <v/>
      </c>
      <c r="D46" s="11" t="str">
        <f>CONCATENATE(Tableau8[[#This Row],[Semaine]],Tableau8[[#This Row],[Matricule]])</f>
        <v/>
      </c>
      <c r="M46" s="14" t="str">
        <f>IF(Tableau8[[#This Row],[Lundi]]+Tableau8[[#This Row],[Mardi]]&gt;0,Tableau8[[#This Row],[Lundi]]+Tableau8[[#This Row],[Mardi]],"")</f>
        <v/>
      </c>
      <c r="N46" s="14" t="str">
        <f>IF(Tableau8[[#This Row],[Jeudi]]+Tableau8[[#This Row],[Vendredi]]&gt;0,Tableau8[[#This Row],[Jeudi]]+Tableau8[[#This Row],[Vendredi]],"")</f>
        <v/>
      </c>
      <c r="O46" s="14">
        <f>COUNTIF(Tableau8[[#This Row],[Lundi]:[Mardi]],"&gt;0") + COUNTIF(Tableau8[[#This Row],[Jeudi]:[Vendredi]],"&gt;0")</f>
        <v>0</v>
      </c>
      <c r="P46" s="14" t="str">
        <f>IFERROR(Tableau8[[#This Row],[Total Tour 1]]+Tableau8[[#This Row],[Total Tour 2]],"")</f>
        <v/>
      </c>
      <c r="Q46" s="14">
        <f>COUNTIF(Tableau8[[#This Row],[Lundi]:[Vendredi]],"&gt;=13")*1000</f>
        <v>0</v>
      </c>
      <c r="R4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6" s="15">
        <f>Tableau8[[#This Row],[Prime production]]+Tableau8[[#This Row],[Prime rendement]]</f>
        <v>0</v>
      </c>
      <c r="T46" s="15" t="str">
        <f>IF(Tableau8[[#This Row],[Matricule]]&gt;1,IF(COUNTIF(Tableau8[DateMatricule],Tableau8[[#This Row],[DateMatricule]])&gt;1,"Doublon",""),"")</f>
        <v/>
      </c>
    </row>
    <row r="47" spans="1:20" x14ac:dyDescent="0.25">
      <c r="A47" s="11" t="str">
        <f>IF(Tableau8[[#This Row],[Semaine]]="","",VLOOKUP(Tableau8[[#This Row],[Semaine]],Listes!$A:$B,2,FALSE))</f>
        <v/>
      </c>
      <c r="B47" s="11" t="str">
        <f>IF(ISBLANK(Tableau8[[#This Row],[Matricule]]),"",VLOOKUP(Tableau8[[#This Row],[Matricule]],#REF!,2,FALSE))</f>
        <v/>
      </c>
      <c r="C47" s="11" t="str">
        <f>IF(ISBLANK(Tableau8[[#This Row],[Matricule]]),"",VLOOKUP(Tableau8[[#This Row],[Matricule]],#REF!,3,FALSE))</f>
        <v/>
      </c>
      <c r="D47" s="11" t="str">
        <f>CONCATENATE(Tableau8[[#This Row],[Semaine]],Tableau8[[#This Row],[Matricule]])</f>
        <v/>
      </c>
      <c r="M47" s="14" t="str">
        <f>IF(Tableau8[[#This Row],[Lundi]]+Tableau8[[#This Row],[Mardi]]&gt;0,Tableau8[[#This Row],[Lundi]]+Tableau8[[#This Row],[Mardi]],"")</f>
        <v/>
      </c>
      <c r="N47" s="14" t="str">
        <f>IF(Tableau8[[#This Row],[Jeudi]]+Tableau8[[#This Row],[Vendredi]]&gt;0,Tableau8[[#This Row],[Jeudi]]+Tableau8[[#This Row],[Vendredi]],"")</f>
        <v/>
      </c>
      <c r="O47" s="14">
        <f>COUNTIF(Tableau8[[#This Row],[Lundi]:[Mardi]],"&gt;0") + COUNTIF(Tableau8[[#This Row],[Jeudi]:[Vendredi]],"&gt;0")</f>
        <v>0</v>
      </c>
      <c r="P47" s="14" t="str">
        <f>IFERROR(Tableau8[[#This Row],[Total Tour 1]]+Tableau8[[#This Row],[Total Tour 2]],"")</f>
        <v/>
      </c>
      <c r="Q47" s="14">
        <f>COUNTIF(Tableau8[[#This Row],[Lundi]:[Vendredi]],"&gt;=13")*1000</f>
        <v>0</v>
      </c>
      <c r="R4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7" s="15">
        <f>Tableau8[[#This Row],[Prime production]]+Tableau8[[#This Row],[Prime rendement]]</f>
        <v>0</v>
      </c>
      <c r="T47" s="15" t="str">
        <f>IF(Tableau8[[#This Row],[Matricule]]&gt;1,IF(COUNTIF(Tableau8[DateMatricule],Tableau8[[#This Row],[DateMatricule]])&gt;1,"Doublon",""),"")</f>
        <v/>
      </c>
    </row>
    <row r="48" spans="1:20" x14ac:dyDescent="0.25">
      <c r="A48" s="11" t="str">
        <f>IF(Tableau8[[#This Row],[Semaine]]="","",VLOOKUP(Tableau8[[#This Row],[Semaine]],Listes!$A:$B,2,FALSE))</f>
        <v/>
      </c>
      <c r="B48" s="11" t="str">
        <f>IF(ISBLANK(Tableau8[[#This Row],[Matricule]]),"",VLOOKUP(Tableau8[[#This Row],[Matricule]],#REF!,2,FALSE))</f>
        <v/>
      </c>
      <c r="C48" s="11" t="str">
        <f>IF(ISBLANK(Tableau8[[#This Row],[Matricule]]),"",VLOOKUP(Tableau8[[#This Row],[Matricule]],#REF!,3,FALSE))</f>
        <v/>
      </c>
      <c r="D48" s="11" t="str">
        <f>CONCATENATE(Tableau8[[#This Row],[Semaine]],Tableau8[[#This Row],[Matricule]])</f>
        <v/>
      </c>
      <c r="M48" s="14" t="str">
        <f>IF(Tableau8[[#This Row],[Lundi]]+Tableau8[[#This Row],[Mardi]]&gt;0,Tableau8[[#This Row],[Lundi]]+Tableau8[[#This Row],[Mardi]],"")</f>
        <v/>
      </c>
      <c r="N48" s="14" t="str">
        <f>IF(Tableau8[[#This Row],[Jeudi]]+Tableau8[[#This Row],[Vendredi]]&gt;0,Tableau8[[#This Row],[Jeudi]]+Tableau8[[#This Row],[Vendredi]],"")</f>
        <v/>
      </c>
      <c r="O48" s="14">
        <f>COUNTIF(Tableau8[[#This Row],[Lundi]:[Mardi]],"&gt;0") + COUNTIF(Tableau8[[#This Row],[Jeudi]:[Vendredi]],"&gt;0")</f>
        <v>0</v>
      </c>
      <c r="P48" s="14" t="str">
        <f>IFERROR(Tableau8[[#This Row],[Total Tour 1]]+Tableau8[[#This Row],[Total Tour 2]],"")</f>
        <v/>
      </c>
      <c r="Q48" s="14">
        <f>COUNTIF(Tableau8[[#This Row],[Lundi]:[Vendredi]],"&gt;=13")*1000</f>
        <v>0</v>
      </c>
      <c r="R4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8" s="15">
        <f>Tableau8[[#This Row],[Prime production]]+Tableau8[[#This Row],[Prime rendement]]</f>
        <v>0</v>
      </c>
      <c r="T48" s="15" t="str">
        <f>IF(Tableau8[[#This Row],[Matricule]]&gt;1,IF(COUNTIF(Tableau8[DateMatricule],Tableau8[[#This Row],[DateMatricule]])&gt;1,"Doublon",""),"")</f>
        <v/>
      </c>
    </row>
    <row r="49" spans="1:20" x14ac:dyDescent="0.25">
      <c r="A49" s="11" t="str">
        <f>IF(Tableau8[[#This Row],[Semaine]]="","",VLOOKUP(Tableau8[[#This Row],[Semaine]],Listes!$A:$B,2,FALSE))</f>
        <v/>
      </c>
      <c r="B49" s="11" t="str">
        <f>IF(ISBLANK(Tableau8[[#This Row],[Matricule]]),"",VLOOKUP(Tableau8[[#This Row],[Matricule]],#REF!,2,FALSE))</f>
        <v/>
      </c>
      <c r="C49" s="11" t="str">
        <f>IF(ISBLANK(Tableau8[[#This Row],[Matricule]]),"",VLOOKUP(Tableau8[[#This Row],[Matricule]],#REF!,3,FALSE))</f>
        <v/>
      </c>
      <c r="D49" s="11" t="str">
        <f>CONCATENATE(Tableau8[[#This Row],[Semaine]],Tableau8[[#This Row],[Matricule]])</f>
        <v/>
      </c>
      <c r="M49" s="14" t="str">
        <f>IF(Tableau8[[#This Row],[Lundi]]+Tableau8[[#This Row],[Mardi]]&gt;0,Tableau8[[#This Row],[Lundi]]+Tableau8[[#This Row],[Mardi]],"")</f>
        <v/>
      </c>
      <c r="N49" s="14" t="str">
        <f>IF(Tableau8[[#This Row],[Jeudi]]+Tableau8[[#This Row],[Vendredi]]&gt;0,Tableau8[[#This Row],[Jeudi]]+Tableau8[[#This Row],[Vendredi]],"")</f>
        <v/>
      </c>
      <c r="O49" s="14">
        <f>COUNTIF(Tableau8[[#This Row],[Lundi]:[Mardi]],"&gt;0") + COUNTIF(Tableau8[[#This Row],[Jeudi]:[Vendredi]],"&gt;0")</f>
        <v>0</v>
      </c>
      <c r="P49" s="14" t="str">
        <f>IFERROR(Tableau8[[#This Row],[Total Tour 1]]+Tableau8[[#This Row],[Total Tour 2]],"")</f>
        <v/>
      </c>
      <c r="Q49" s="14">
        <f>COUNTIF(Tableau8[[#This Row],[Lundi]:[Vendredi]],"&gt;=13")*1000</f>
        <v>0</v>
      </c>
      <c r="R4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9" s="15">
        <f>Tableau8[[#This Row],[Prime production]]+Tableau8[[#This Row],[Prime rendement]]</f>
        <v>0</v>
      </c>
      <c r="T49" s="15" t="str">
        <f>IF(Tableau8[[#This Row],[Matricule]]&gt;1,IF(COUNTIF(Tableau8[DateMatricule],Tableau8[[#This Row],[DateMatricule]])&gt;1,"Doublon",""),"")</f>
        <v/>
      </c>
    </row>
    <row r="50" spans="1:20" x14ac:dyDescent="0.25">
      <c r="A50" s="11" t="str">
        <f>IF(Tableau8[[#This Row],[Semaine]]="","",VLOOKUP(Tableau8[[#This Row],[Semaine]],Listes!$A:$B,2,FALSE))</f>
        <v/>
      </c>
      <c r="B50" s="11" t="str">
        <f>IF(ISBLANK(Tableau8[[#This Row],[Matricule]]),"",VLOOKUP(Tableau8[[#This Row],[Matricule]],#REF!,2,FALSE))</f>
        <v/>
      </c>
      <c r="C50" s="11" t="str">
        <f>IF(ISBLANK(Tableau8[[#This Row],[Matricule]]),"",VLOOKUP(Tableau8[[#This Row],[Matricule]],#REF!,3,FALSE))</f>
        <v/>
      </c>
      <c r="D50" s="11" t="str">
        <f>CONCATENATE(Tableau8[[#This Row],[Semaine]],Tableau8[[#This Row],[Matricule]])</f>
        <v/>
      </c>
      <c r="M50" s="14" t="str">
        <f>IF(Tableau8[[#This Row],[Lundi]]+Tableau8[[#This Row],[Mardi]]&gt;0,Tableau8[[#This Row],[Lundi]]+Tableau8[[#This Row],[Mardi]],"")</f>
        <v/>
      </c>
      <c r="N50" s="14" t="str">
        <f>IF(Tableau8[[#This Row],[Jeudi]]+Tableau8[[#This Row],[Vendredi]]&gt;0,Tableau8[[#This Row],[Jeudi]]+Tableau8[[#This Row],[Vendredi]],"")</f>
        <v/>
      </c>
      <c r="O50" s="14">
        <f>COUNTIF(Tableau8[[#This Row],[Lundi]:[Mardi]],"&gt;0") + COUNTIF(Tableau8[[#This Row],[Jeudi]:[Vendredi]],"&gt;0")</f>
        <v>0</v>
      </c>
      <c r="P50" s="14" t="str">
        <f>IFERROR(Tableau8[[#This Row],[Total Tour 1]]+Tableau8[[#This Row],[Total Tour 2]],"")</f>
        <v/>
      </c>
      <c r="Q50" s="14">
        <f>COUNTIF(Tableau8[[#This Row],[Lundi]:[Vendredi]],"&gt;=13")*1000</f>
        <v>0</v>
      </c>
      <c r="R5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0" s="15">
        <f>Tableau8[[#This Row],[Prime production]]+Tableau8[[#This Row],[Prime rendement]]</f>
        <v>0</v>
      </c>
      <c r="T50" s="15" t="str">
        <f>IF(Tableau8[[#This Row],[Matricule]]&gt;1,IF(COUNTIF(Tableau8[DateMatricule],Tableau8[[#This Row],[DateMatricule]])&gt;1,"Doublon",""),"")</f>
        <v/>
      </c>
    </row>
    <row r="51" spans="1:20" x14ac:dyDescent="0.25">
      <c r="A51" s="11" t="str">
        <f>IF(Tableau8[[#This Row],[Semaine]]="","",VLOOKUP(Tableau8[[#This Row],[Semaine]],Listes!$A:$B,2,FALSE))</f>
        <v/>
      </c>
      <c r="B51" s="11" t="str">
        <f>IF(ISBLANK(Tableau8[[#This Row],[Matricule]]),"",VLOOKUP(Tableau8[[#This Row],[Matricule]],#REF!,2,FALSE))</f>
        <v/>
      </c>
      <c r="C51" s="11" t="str">
        <f>IF(ISBLANK(Tableau8[[#This Row],[Matricule]]),"",VLOOKUP(Tableau8[[#This Row],[Matricule]],#REF!,3,FALSE))</f>
        <v/>
      </c>
      <c r="D51" s="11" t="str">
        <f>CONCATENATE(Tableau8[[#This Row],[Semaine]],Tableau8[[#This Row],[Matricule]])</f>
        <v/>
      </c>
      <c r="M51" s="14" t="str">
        <f>IF(Tableau8[[#This Row],[Lundi]]+Tableau8[[#This Row],[Mardi]]&gt;0,Tableau8[[#This Row],[Lundi]]+Tableau8[[#This Row],[Mardi]],"")</f>
        <v/>
      </c>
      <c r="N51" s="14" t="str">
        <f>IF(Tableau8[[#This Row],[Jeudi]]+Tableau8[[#This Row],[Vendredi]]&gt;0,Tableau8[[#This Row],[Jeudi]]+Tableau8[[#This Row],[Vendredi]],"")</f>
        <v/>
      </c>
      <c r="O51" s="14">
        <f>COUNTIF(Tableau8[[#This Row],[Lundi]:[Mardi]],"&gt;0") + COUNTIF(Tableau8[[#This Row],[Jeudi]:[Vendredi]],"&gt;0")</f>
        <v>0</v>
      </c>
      <c r="P51" s="14" t="str">
        <f>IFERROR(Tableau8[[#This Row],[Total Tour 1]]+Tableau8[[#This Row],[Total Tour 2]],"")</f>
        <v/>
      </c>
      <c r="Q51" s="14">
        <f>COUNTIF(Tableau8[[#This Row],[Lundi]:[Vendredi]],"&gt;=13")*1000</f>
        <v>0</v>
      </c>
      <c r="R5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1" s="15">
        <f>Tableau8[[#This Row],[Prime production]]+Tableau8[[#This Row],[Prime rendement]]</f>
        <v>0</v>
      </c>
      <c r="T51" s="15" t="str">
        <f>IF(Tableau8[[#This Row],[Matricule]]&gt;1,IF(COUNTIF(Tableau8[DateMatricule],Tableau8[[#This Row],[DateMatricule]])&gt;1,"Doublon",""),"")</f>
        <v/>
      </c>
    </row>
    <row r="52" spans="1:20" x14ac:dyDescent="0.25">
      <c r="A52" s="11" t="str">
        <f>IF(Tableau8[[#This Row],[Semaine]]="","",VLOOKUP(Tableau8[[#This Row],[Semaine]],Listes!$A:$B,2,FALSE))</f>
        <v/>
      </c>
      <c r="B52" s="11" t="str">
        <f>IF(ISBLANK(Tableau8[[#This Row],[Matricule]]),"",VLOOKUP(Tableau8[[#This Row],[Matricule]],#REF!,2,FALSE))</f>
        <v/>
      </c>
      <c r="C52" s="11" t="str">
        <f>IF(ISBLANK(Tableau8[[#This Row],[Matricule]]),"",VLOOKUP(Tableau8[[#This Row],[Matricule]],#REF!,3,FALSE))</f>
        <v/>
      </c>
      <c r="D52" s="11" t="str">
        <f>CONCATENATE(Tableau8[[#This Row],[Semaine]],Tableau8[[#This Row],[Matricule]])</f>
        <v/>
      </c>
      <c r="M52" s="14" t="str">
        <f>IF(Tableau8[[#This Row],[Lundi]]+Tableau8[[#This Row],[Mardi]]&gt;0,Tableau8[[#This Row],[Lundi]]+Tableau8[[#This Row],[Mardi]],"")</f>
        <v/>
      </c>
      <c r="N52" s="14" t="str">
        <f>IF(Tableau8[[#This Row],[Jeudi]]+Tableau8[[#This Row],[Vendredi]]&gt;0,Tableau8[[#This Row],[Jeudi]]+Tableau8[[#This Row],[Vendredi]],"")</f>
        <v/>
      </c>
      <c r="O52" s="14">
        <f>COUNTIF(Tableau8[[#This Row],[Lundi]:[Mardi]],"&gt;0") + COUNTIF(Tableau8[[#This Row],[Jeudi]:[Vendredi]],"&gt;0")</f>
        <v>0</v>
      </c>
      <c r="P52" s="14" t="str">
        <f>IFERROR(Tableau8[[#This Row],[Total Tour 1]]+Tableau8[[#This Row],[Total Tour 2]],"")</f>
        <v/>
      </c>
      <c r="Q52" s="14">
        <f>COUNTIF(Tableau8[[#This Row],[Lundi]:[Vendredi]],"&gt;=13")*1000</f>
        <v>0</v>
      </c>
      <c r="R5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2" s="15">
        <f>Tableau8[[#This Row],[Prime production]]+Tableau8[[#This Row],[Prime rendement]]</f>
        <v>0</v>
      </c>
      <c r="T52" s="15" t="str">
        <f>IF(Tableau8[[#This Row],[Matricule]]&gt;1,IF(COUNTIF(Tableau8[DateMatricule],Tableau8[[#This Row],[DateMatricule]])&gt;1,"Doublon",""),"")</f>
        <v/>
      </c>
    </row>
    <row r="53" spans="1:20" x14ac:dyDescent="0.25">
      <c r="A53" s="11" t="str">
        <f>IF(Tableau8[[#This Row],[Semaine]]="","",VLOOKUP(Tableau8[[#This Row],[Semaine]],Listes!$A:$B,2,FALSE))</f>
        <v/>
      </c>
      <c r="B53" s="11" t="str">
        <f>IF(ISBLANK(Tableau8[[#This Row],[Matricule]]),"",VLOOKUP(Tableau8[[#This Row],[Matricule]],#REF!,2,FALSE))</f>
        <v/>
      </c>
      <c r="C53" s="11" t="str">
        <f>IF(ISBLANK(Tableau8[[#This Row],[Matricule]]),"",VLOOKUP(Tableau8[[#This Row],[Matricule]],#REF!,3,FALSE))</f>
        <v/>
      </c>
      <c r="D53" s="11" t="str">
        <f>CONCATENATE(Tableau8[[#This Row],[Semaine]],Tableau8[[#This Row],[Matricule]])</f>
        <v/>
      </c>
      <c r="M53" s="14" t="str">
        <f>IF(Tableau8[[#This Row],[Lundi]]+Tableau8[[#This Row],[Mardi]]&gt;0,Tableau8[[#This Row],[Lundi]]+Tableau8[[#This Row],[Mardi]],"")</f>
        <v/>
      </c>
      <c r="N53" s="14" t="str">
        <f>IF(Tableau8[[#This Row],[Jeudi]]+Tableau8[[#This Row],[Vendredi]]&gt;0,Tableau8[[#This Row],[Jeudi]]+Tableau8[[#This Row],[Vendredi]],"")</f>
        <v/>
      </c>
      <c r="O53" s="14">
        <f>COUNTIF(Tableau8[[#This Row],[Lundi]:[Mardi]],"&gt;0") + COUNTIF(Tableau8[[#This Row],[Jeudi]:[Vendredi]],"&gt;0")</f>
        <v>0</v>
      </c>
      <c r="P53" s="14" t="str">
        <f>IFERROR(Tableau8[[#This Row],[Total Tour 1]]+Tableau8[[#This Row],[Total Tour 2]],"")</f>
        <v/>
      </c>
      <c r="Q53" s="14">
        <f>COUNTIF(Tableau8[[#This Row],[Lundi]:[Vendredi]],"&gt;=13")*1000</f>
        <v>0</v>
      </c>
      <c r="R5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3" s="15">
        <f>Tableau8[[#This Row],[Prime production]]+Tableau8[[#This Row],[Prime rendement]]</f>
        <v>0</v>
      </c>
      <c r="T53" s="15" t="str">
        <f>IF(Tableau8[[#This Row],[Matricule]]&gt;1,IF(COUNTIF(Tableau8[DateMatricule],Tableau8[[#This Row],[DateMatricule]])&gt;1,"Doublon",""),"")</f>
        <v/>
      </c>
    </row>
    <row r="54" spans="1:20" x14ac:dyDescent="0.25">
      <c r="A54" s="11" t="str">
        <f>IF(Tableau8[[#This Row],[Semaine]]="","",VLOOKUP(Tableau8[[#This Row],[Semaine]],Listes!$A:$B,2,FALSE))</f>
        <v/>
      </c>
      <c r="B54" s="11" t="str">
        <f>IF(ISBLANK(Tableau8[[#This Row],[Matricule]]),"",VLOOKUP(Tableau8[[#This Row],[Matricule]],#REF!,2,FALSE))</f>
        <v/>
      </c>
      <c r="C54" s="11" t="str">
        <f>IF(ISBLANK(Tableau8[[#This Row],[Matricule]]),"",VLOOKUP(Tableau8[[#This Row],[Matricule]],#REF!,3,FALSE))</f>
        <v/>
      </c>
      <c r="D54" s="11" t="str">
        <f>CONCATENATE(Tableau8[[#This Row],[Semaine]],Tableau8[[#This Row],[Matricule]])</f>
        <v/>
      </c>
      <c r="M54" s="14" t="str">
        <f>IF(Tableau8[[#This Row],[Lundi]]+Tableau8[[#This Row],[Mardi]]&gt;0,Tableau8[[#This Row],[Lundi]]+Tableau8[[#This Row],[Mardi]],"")</f>
        <v/>
      </c>
      <c r="N54" s="14" t="str">
        <f>IF(Tableau8[[#This Row],[Jeudi]]+Tableau8[[#This Row],[Vendredi]]&gt;0,Tableau8[[#This Row],[Jeudi]]+Tableau8[[#This Row],[Vendredi]],"")</f>
        <v/>
      </c>
      <c r="O54" s="14">
        <f>COUNTIF(Tableau8[[#This Row],[Lundi]:[Mardi]],"&gt;0") + COUNTIF(Tableau8[[#This Row],[Jeudi]:[Vendredi]],"&gt;0")</f>
        <v>0</v>
      </c>
      <c r="P54" s="14" t="str">
        <f>IFERROR(Tableau8[[#This Row],[Total Tour 1]]+Tableau8[[#This Row],[Total Tour 2]],"")</f>
        <v/>
      </c>
      <c r="Q54" s="14">
        <f>COUNTIF(Tableau8[[#This Row],[Lundi]:[Vendredi]],"&gt;=13")*1000</f>
        <v>0</v>
      </c>
      <c r="R5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4" s="15">
        <f>Tableau8[[#This Row],[Prime production]]+Tableau8[[#This Row],[Prime rendement]]</f>
        <v>0</v>
      </c>
      <c r="T54" s="15" t="str">
        <f>IF(Tableau8[[#This Row],[Matricule]]&gt;1,IF(COUNTIF(Tableau8[DateMatricule],Tableau8[[#This Row],[DateMatricule]])&gt;1,"Doublon",""),"")</f>
        <v/>
      </c>
    </row>
    <row r="55" spans="1:20" x14ac:dyDescent="0.25">
      <c r="A55" s="11" t="str">
        <f>IF(Tableau8[[#This Row],[Semaine]]="","",VLOOKUP(Tableau8[[#This Row],[Semaine]],Listes!$A:$B,2,FALSE))</f>
        <v/>
      </c>
      <c r="B55" s="11" t="str">
        <f>IF(ISBLANK(Tableau8[[#This Row],[Matricule]]),"",VLOOKUP(Tableau8[[#This Row],[Matricule]],#REF!,2,FALSE))</f>
        <v/>
      </c>
      <c r="C55" s="11" t="str">
        <f>IF(ISBLANK(Tableau8[[#This Row],[Matricule]]),"",VLOOKUP(Tableau8[[#This Row],[Matricule]],#REF!,3,FALSE))</f>
        <v/>
      </c>
      <c r="D55" s="11" t="str">
        <f>CONCATENATE(Tableau8[[#This Row],[Semaine]],Tableau8[[#This Row],[Matricule]])</f>
        <v/>
      </c>
      <c r="M55" s="14" t="str">
        <f>IF(Tableau8[[#This Row],[Lundi]]+Tableau8[[#This Row],[Mardi]]&gt;0,Tableau8[[#This Row],[Lundi]]+Tableau8[[#This Row],[Mardi]],"")</f>
        <v/>
      </c>
      <c r="N55" s="14" t="str">
        <f>IF(Tableau8[[#This Row],[Jeudi]]+Tableau8[[#This Row],[Vendredi]]&gt;0,Tableau8[[#This Row],[Jeudi]]+Tableau8[[#This Row],[Vendredi]],"")</f>
        <v/>
      </c>
      <c r="O55" s="14">
        <f>COUNTIF(Tableau8[[#This Row],[Lundi]:[Mardi]],"&gt;0") + COUNTIF(Tableau8[[#This Row],[Jeudi]:[Vendredi]],"&gt;0")</f>
        <v>0</v>
      </c>
      <c r="P55" s="14" t="str">
        <f>IFERROR(Tableau8[[#This Row],[Total Tour 1]]+Tableau8[[#This Row],[Total Tour 2]],"")</f>
        <v/>
      </c>
      <c r="Q55" s="14">
        <f>COUNTIF(Tableau8[[#This Row],[Lundi]:[Vendredi]],"&gt;=13")*1000</f>
        <v>0</v>
      </c>
      <c r="R5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5" s="15">
        <f>Tableau8[[#This Row],[Prime production]]+Tableau8[[#This Row],[Prime rendement]]</f>
        <v>0</v>
      </c>
      <c r="T55" s="15" t="str">
        <f>IF(Tableau8[[#This Row],[Matricule]]&gt;1,IF(COUNTIF(Tableau8[DateMatricule],Tableau8[[#This Row],[DateMatricule]])&gt;1,"Doublon",""),"")</f>
        <v/>
      </c>
    </row>
    <row r="56" spans="1:20" x14ac:dyDescent="0.25">
      <c r="A56" s="11" t="str">
        <f>IF(Tableau8[[#This Row],[Semaine]]="","",VLOOKUP(Tableau8[[#This Row],[Semaine]],Listes!$A:$B,2,FALSE))</f>
        <v/>
      </c>
      <c r="B56" s="11" t="str">
        <f>IF(ISBLANK(Tableau8[[#This Row],[Matricule]]),"",VLOOKUP(Tableau8[[#This Row],[Matricule]],#REF!,2,FALSE))</f>
        <v/>
      </c>
      <c r="C56" s="11" t="str">
        <f>IF(ISBLANK(Tableau8[[#This Row],[Matricule]]),"",VLOOKUP(Tableau8[[#This Row],[Matricule]],#REF!,3,FALSE))</f>
        <v/>
      </c>
      <c r="D56" s="11" t="str">
        <f>CONCATENATE(Tableau8[[#This Row],[Semaine]],Tableau8[[#This Row],[Matricule]])</f>
        <v/>
      </c>
      <c r="M56" s="14" t="str">
        <f>IF(Tableau8[[#This Row],[Lundi]]+Tableau8[[#This Row],[Mardi]]&gt;0,Tableau8[[#This Row],[Lundi]]+Tableau8[[#This Row],[Mardi]],"")</f>
        <v/>
      </c>
      <c r="N56" s="14" t="str">
        <f>IF(Tableau8[[#This Row],[Jeudi]]+Tableau8[[#This Row],[Vendredi]]&gt;0,Tableau8[[#This Row],[Jeudi]]+Tableau8[[#This Row],[Vendredi]],"")</f>
        <v/>
      </c>
      <c r="O56" s="14">
        <f>COUNTIF(Tableau8[[#This Row],[Lundi]:[Mardi]],"&gt;0") + COUNTIF(Tableau8[[#This Row],[Jeudi]:[Vendredi]],"&gt;0")</f>
        <v>0</v>
      </c>
      <c r="P56" s="14" t="str">
        <f>IFERROR(Tableau8[[#This Row],[Total Tour 1]]+Tableau8[[#This Row],[Total Tour 2]],"")</f>
        <v/>
      </c>
      <c r="Q56" s="14">
        <f>COUNTIF(Tableau8[[#This Row],[Lundi]:[Vendredi]],"&gt;=13")*1000</f>
        <v>0</v>
      </c>
      <c r="R5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6" s="15">
        <f>Tableau8[[#This Row],[Prime production]]+Tableau8[[#This Row],[Prime rendement]]</f>
        <v>0</v>
      </c>
      <c r="T56" s="15" t="str">
        <f>IF(Tableau8[[#This Row],[Matricule]]&gt;1,IF(COUNTIF(Tableau8[DateMatricule],Tableau8[[#This Row],[DateMatricule]])&gt;1,"Doublon",""),"")</f>
        <v/>
      </c>
    </row>
    <row r="57" spans="1:20" x14ac:dyDescent="0.25">
      <c r="A57" s="11" t="str">
        <f>IF(Tableau8[[#This Row],[Semaine]]="","",VLOOKUP(Tableau8[[#This Row],[Semaine]],Listes!$A:$B,2,FALSE))</f>
        <v/>
      </c>
      <c r="B57" s="11" t="str">
        <f>IF(ISBLANK(Tableau8[[#This Row],[Matricule]]),"",VLOOKUP(Tableau8[[#This Row],[Matricule]],#REF!,2,FALSE))</f>
        <v/>
      </c>
      <c r="C57" s="11" t="str">
        <f>IF(ISBLANK(Tableau8[[#This Row],[Matricule]]),"",VLOOKUP(Tableau8[[#This Row],[Matricule]],#REF!,3,FALSE))</f>
        <v/>
      </c>
      <c r="D57" s="11" t="str">
        <f>CONCATENATE(Tableau8[[#This Row],[Semaine]],Tableau8[[#This Row],[Matricule]])</f>
        <v/>
      </c>
      <c r="M57" s="14" t="str">
        <f>IF(Tableau8[[#This Row],[Lundi]]+Tableau8[[#This Row],[Mardi]]&gt;0,Tableau8[[#This Row],[Lundi]]+Tableau8[[#This Row],[Mardi]],"")</f>
        <v/>
      </c>
      <c r="N57" s="14" t="str">
        <f>IF(Tableau8[[#This Row],[Jeudi]]+Tableau8[[#This Row],[Vendredi]]&gt;0,Tableau8[[#This Row],[Jeudi]]+Tableau8[[#This Row],[Vendredi]],"")</f>
        <v/>
      </c>
      <c r="O57" s="14">
        <f>COUNTIF(Tableau8[[#This Row],[Lundi]:[Mardi]],"&gt;0") + COUNTIF(Tableau8[[#This Row],[Jeudi]:[Vendredi]],"&gt;0")</f>
        <v>0</v>
      </c>
      <c r="P57" s="14" t="str">
        <f>IFERROR(Tableau8[[#This Row],[Total Tour 1]]+Tableau8[[#This Row],[Total Tour 2]],"")</f>
        <v/>
      </c>
      <c r="Q57" s="14">
        <f>COUNTIF(Tableau8[[#This Row],[Lundi]:[Vendredi]],"&gt;=13")*1000</f>
        <v>0</v>
      </c>
      <c r="R5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7" s="15">
        <f>Tableau8[[#This Row],[Prime production]]+Tableau8[[#This Row],[Prime rendement]]</f>
        <v>0</v>
      </c>
      <c r="T57" s="15" t="str">
        <f>IF(Tableau8[[#This Row],[Matricule]]&gt;1,IF(COUNTIF(Tableau8[DateMatricule],Tableau8[[#This Row],[DateMatricule]])&gt;1,"Doublon",""),"")</f>
        <v/>
      </c>
    </row>
    <row r="58" spans="1:20" x14ac:dyDescent="0.25">
      <c r="A58" s="11" t="str">
        <f>IF(Tableau8[[#This Row],[Semaine]]="","",VLOOKUP(Tableau8[[#This Row],[Semaine]],Listes!$A:$B,2,FALSE))</f>
        <v/>
      </c>
      <c r="B58" s="11" t="str">
        <f>IF(ISBLANK(Tableau8[[#This Row],[Matricule]]),"",VLOOKUP(Tableau8[[#This Row],[Matricule]],#REF!,2,FALSE))</f>
        <v/>
      </c>
      <c r="C58" s="11" t="str">
        <f>IF(ISBLANK(Tableau8[[#This Row],[Matricule]]),"",VLOOKUP(Tableau8[[#This Row],[Matricule]],#REF!,3,FALSE))</f>
        <v/>
      </c>
      <c r="D58" s="11" t="str">
        <f>CONCATENATE(Tableau8[[#This Row],[Semaine]],Tableau8[[#This Row],[Matricule]])</f>
        <v/>
      </c>
      <c r="M58" s="14" t="str">
        <f>IF(Tableau8[[#This Row],[Lundi]]+Tableau8[[#This Row],[Mardi]]&gt;0,Tableau8[[#This Row],[Lundi]]+Tableau8[[#This Row],[Mardi]],"")</f>
        <v/>
      </c>
      <c r="N58" s="14" t="str">
        <f>IF(Tableau8[[#This Row],[Jeudi]]+Tableau8[[#This Row],[Vendredi]]&gt;0,Tableau8[[#This Row],[Jeudi]]+Tableau8[[#This Row],[Vendredi]],"")</f>
        <v/>
      </c>
      <c r="O58" s="14">
        <f>COUNTIF(Tableau8[[#This Row],[Lundi]:[Mardi]],"&gt;0") + COUNTIF(Tableau8[[#This Row],[Jeudi]:[Vendredi]],"&gt;0")</f>
        <v>0</v>
      </c>
      <c r="P58" s="14" t="str">
        <f>IFERROR(Tableau8[[#This Row],[Total Tour 1]]+Tableau8[[#This Row],[Total Tour 2]],"")</f>
        <v/>
      </c>
      <c r="Q58" s="14">
        <f>COUNTIF(Tableau8[[#This Row],[Lundi]:[Vendredi]],"&gt;=13")*1000</f>
        <v>0</v>
      </c>
      <c r="R5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8" s="15">
        <f>Tableau8[[#This Row],[Prime production]]+Tableau8[[#This Row],[Prime rendement]]</f>
        <v>0</v>
      </c>
      <c r="T58" s="15" t="str">
        <f>IF(Tableau8[[#This Row],[Matricule]]&gt;1,IF(COUNTIF(Tableau8[DateMatricule],Tableau8[[#This Row],[DateMatricule]])&gt;1,"Doublon",""),"")</f>
        <v/>
      </c>
    </row>
    <row r="59" spans="1:20" x14ac:dyDescent="0.25">
      <c r="A59" s="11" t="str">
        <f>IF(Tableau8[[#This Row],[Semaine]]="","",VLOOKUP(Tableau8[[#This Row],[Semaine]],Listes!$A:$B,2,FALSE))</f>
        <v/>
      </c>
      <c r="B59" s="11" t="str">
        <f>IF(ISBLANK(Tableau8[[#This Row],[Matricule]]),"",VLOOKUP(Tableau8[[#This Row],[Matricule]],#REF!,2,FALSE))</f>
        <v/>
      </c>
      <c r="C59" s="11" t="str">
        <f>IF(ISBLANK(Tableau8[[#This Row],[Matricule]]),"",VLOOKUP(Tableau8[[#This Row],[Matricule]],#REF!,3,FALSE))</f>
        <v/>
      </c>
      <c r="D59" s="11" t="str">
        <f>CONCATENATE(Tableau8[[#This Row],[Semaine]],Tableau8[[#This Row],[Matricule]])</f>
        <v/>
      </c>
      <c r="M59" s="14" t="str">
        <f>IF(Tableau8[[#This Row],[Lundi]]+Tableau8[[#This Row],[Mardi]]&gt;0,Tableau8[[#This Row],[Lundi]]+Tableau8[[#This Row],[Mardi]],"")</f>
        <v/>
      </c>
      <c r="N59" s="14" t="str">
        <f>IF(Tableau8[[#This Row],[Jeudi]]+Tableau8[[#This Row],[Vendredi]]&gt;0,Tableau8[[#This Row],[Jeudi]]+Tableau8[[#This Row],[Vendredi]],"")</f>
        <v/>
      </c>
      <c r="O59" s="14">
        <f>COUNTIF(Tableau8[[#This Row],[Lundi]:[Mardi]],"&gt;0") + COUNTIF(Tableau8[[#This Row],[Jeudi]:[Vendredi]],"&gt;0")</f>
        <v>0</v>
      </c>
      <c r="P59" s="14" t="str">
        <f>IFERROR(Tableau8[[#This Row],[Total Tour 1]]+Tableau8[[#This Row],[Total Tour 2]],"")</f>
        <v/>
      </c>
      <c r="Q59" s="14">
        <f>COUNTIF(Tableau8[[#This Row],[Lundi]:[Vendredi]],"&gt;=13")*1000</f>
        <v>0</v>
      </c>
      <c r="R5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9" s="15">
        <f>Tableau8[[#This Row],[Prime production]]+Tableau8[[#This Row],[Prime rendement]]</f>
        <v>0</v>
      </c>
      <c r="T59" s="15" t="str">
        <f>IF(Tableau8[[#This Row],[Matricule]]&gt;1,IF(COUNTIF(Tableau8[DateMatricule],Tableau8[[#This Row],[DateMatricule]])&gt;1,"Doublon",""),"")</f>
        <v/>
      </c>
    </row>
    <row r="60" spans="1:20" x14ac:dyDescent="0.25">
      <c r="A60" s="11" t="str">
        <f>IF(Tableau8[[#This Row],[Semaine]]="","",VLOOKUP(Tableau8[[#This Row],[Semaine]],Listes!$A:$B,2,FALSE))</f>
        <v/>
      </c>
      <c r="B60" s="11" t="str">
        <f>IF(ISBLANK(Tableau8[[#This Row],[Matricule]]),"",VLOOKUP(Tableau8[[#This Row],[Matricule]],#REF!,2,FALSE))</f>
        <v/>
      </c>
      <c r="C60" s="11" t="str">
        <f>IF(ISBLANK(Tableau8[[#This Row],[Matricule]]),"",VLOOKUP(Tableau8[[#This Row],[Matricule]],#REF!,3,FALSE))</f>
        <v/>
      </c>
      <c r="D60" s="11" t="str">
        <f>CONCATENATE(Tableau8[[#This Row],[Semaine]],Tableau8[[#This Row],[Matricule]])</f>
        <v/>
      </c>
      <c r="M60" s="14" t="str">
        <f>IF(Tableau8[[#This Row],[Lundi]]+Tableau8[[#This Row],[Mardi]]&gt;0,Tableau8[[#This Row],[Lundi]]+Tableau8[[#This Row],[Mardi]],"")</f>
        <v/>
      </c>
      <c r="N60" s="14" t="str">
        <f>IF(Tableau8[[#This Row],[Jeudi]]+Tableau8[[#This Row],[Vendredi]]&gt;0,Tableau8[[#This Row],[Jeudi]]+Tableau8[[#This Row],[Vendredi]],"")</f>
        <v/>
      </c>
      <c r="O60" s="14">
        <f>COUNTIF(Tableau8[[#This Row],[Lundi]:[Mardi]],"&gt;0") + COUNTIF(Tableau8[[#This Row],[Jeudi]:[Vendredi]],"&gt;0")</f>
        <v>0</v>
      </c>
      <c r="P60" s="14" t="str">
        <f>IFERROR(Tableau8[[#This Row],[Total Tour 1]]+Tableau8[[#This Row],[Total Tour 2]],"")</f>
        <v/>
      </c>
      <c r="Q60" s="14">
        <f>COUNTIF(Tableau8[[#This Row],[Lundi]:[Vendredi]],"&gt;=13")*1000</f>
        <v>0</v>
      </c>
      <c r="R6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0" s="15">
        <f>Tableau8[[#This Row],[Prime production]]+Tableau8[[#This Row],[Prime rendement]]</f>
        <v>0</v>
      </c>
      <c r="T60" s="15" t="str">
        <f>IF(Tableau8[[#This Row],[Matricule]]&gt;1,IF(COUNTIF(Tableau8[DateMatricule],Tableau8[[#This Row],[DateMatricule]])&gt;1,"Doublon",""),"")</f>
        <v/>
      </c>
    </row>
    <row r="61" spans="1:20" x14ac:dyDescent="0.25">
      <c r="A61" s="11" t="str">
        <f>IF(Tableau8[[#This Row],[Semaine]]="","",VLOOKUP(Tableau8[[#This Row],[Semaine]],Listes!$A:$B,2,FALSE))</f>
        <v/>
      </c>
      <c r="B61" s="11" t="str">
        <f>IF(ISBLANK(Tableau8[[#This Row],[Matricule]]),"",VLOOKUP(Tableau8[[#This Row],[Matricule]],#REF!,2,FALSE))</f>
        <v/>
      </c>
      <c r="C61" s="11" t="str">
        <f>IF(ISBLANK(Tableau8[[#This Row],[Matricule]]),"",VLOOKUP(Tableau8[[#This Row],[Matricule]],#REF!,3,FALSE))</f>
        <v/>
      </c>
      <c r="D61" s="11" t="str">
        <f>CONCATENATE(Tableau8[[#This Row],[Semaine]],Tableau8[[#This Row],[Matricule]])</f>
        <v/>
      </c>
      <c r="M61" s="14" t="str">
        <f>IF(Tableau8[[#This Row],[Lundi]]+Tableau8[[#This Row],[Mardi]]&gt;0,Tableau8[[#This Row],[Lundi]]+Tableau8[[#This Row],[Mardi]],"")</f>
        <v/>
      </c>
      <c r="N61" s="14" t="str">
        <f>IF(Tableau8[[#This Row],[Jeudi]]+Tableau8[[#This Row],[Vendredi]]&gt;0,Tableau8[[#This Row],[Jeudi]]+Tableau8[[#This Row],[Vendredi]],"")</f>
        <v/>
      </c>
      <c r="O61" s="14">
        <f>COUNTIF(Tableau8[[#This Row],[Lundi]:[Mardi]],"&gt;0") + COUNTIF(Tableau8[[#This Row],[Jeudi]:[Vendredi]],"&gt;0")</f>
        <v>0</v>
      </c>
      <c r="P61" s="14" t="str">
        <f>IFERROR(Tableau8[[#This Row],[Total Tour 1]]+Tableau8[[#This Row],[Total Tour 2]],"")</f>
        <v/>
      </c>
      <c r="Q61" s="14">
        <f>COUNTIF(Tableau8[[#This Row],[Lundi]:[Vendredi]],"&gt;=13")*1000</f>
        <v>0</v>
      </c>
      <c r="R6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1" s="15">
        <f>Tableau8[[#This Row],[Prime production]]+Tableau8[[#This Row],[Prime rendement]]</f>
        <v>0</v>
      </c>
      <c r="T61" s="15" t="str">
        <f>IF(Tableau8[[#This Row],[Matricule]]&gt;1,IF(COUNTIF(Tableau8[DateMatricule],Tableau8[[#This Row],[DateMatricule]])&gt;1,"Doublon",""),"")</f>
        <v/>
      </c>
    </row>
    <row r="62" spans="1:20" x14ac:dyDescent="0.25">
      <c r="A62" s="11" t="str">
        <f>IF(Tableau8[[#This Row],[Semaine]]="","",VLOOKUP(Tableau8[[#This Row],[Semaine]],Listes!$A:$B,2,FALSE))</f>
        <v/>
      </c>
      <c r="B62" s="11" t="str">
        <f>IF(ISBLANK(Tableau8[[#This Row],[Matricule]]),"",VLOOKUP(Tableau8[[#This Row],[Matricule]],#REF!,2,FALSE))</f>
        <v/>
      </c>
      <c r="C62" s="11" t="str">
        <f>IF(ISBLANK(Tableau8[[#This Row],[Matricule]]),"",VLOOKUP(Tableau8[[#This Row],[Matricule]],#REF!,3,FALSE))</f>
        <v/>
      </c>
      <c r="D62" s="11" t="str">
        <f>CONCATENATE(Tableau8[[#This Row],[Semaine]],Tableau8[[#This Row],[Matricule]])</f>
        <v/>
      </c>
      <c r="M62" s="14" t="str">
        <f>IF(Tableau8[[#This Row],[Lundi]]+Tableau8[[#This Row],[Mardi]]&gt;0,Tableau8[[#This Row],[Lundi]]+Tableau8[[#This Row],[Mardi]],"")</f>
        <v/>
      </c>
      <c r="N62" s="14" t="str">
        <f>IF(Tableau8[[#This Row],[Jeudi]]+Tableau8[[#This Row],[Vendredi]]&gt;0,Tableau8[[#This Row],[Jeudi]]+Tableau8[[#This Row],[Vendredi]],"")</f>
        <v/>
      </c>
      <c r="O62" s="14">
        <f>COUNTIF(Tableau8[[#This Row],[Lundi]:[Mardi]],"&gt;0") + COUNTIF(Tableau8[[#This Row],[Jeudi]:[Vendredi]],"&gt;0")</f>
        <v>0</v>
      </c>
      <c r="P62" s="14" t="str">
        <f>IFERROR(Tableau8[[#This Row],[Total Tour 1]]+Tableau8[[#This Row],[Total Tour 2]],"")</f>
        <v/>
      </c>
      <c r="Q62" s="14">
        <f>COUNTIF(Tableau8[[#This Row],[Lundi]:[Vendredi]],"&gt;=13")*1000</f>
        <v>0</v>
      </c>
      <c r="R6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2" s="15">
        <f>Tableau8[[#This Row],[Prime production]]+Tableau8[[#This Row],[Prime rendement]]</f>
        <v>0</v>
      </c>
      <c r="T62" s="15" t="str">
        <f>IF(Tableau8[[#This Row],[Matricule]]&gt;1,IF(COUNTIF(Tableau8[DateMatricule],Tableau8[[#This Row],[DateMatricule]])&gt;1,"Doublon",""),"")</f>
        <v/>
      </c>
    </row>
    <row r="63" spans="1:20" x14ac:dyDescent="0.25">
      <c r="A63" s="11" t="str">
        <f>IF(Tableau8[[#This Row],[Semaine]]="","",VLOOKUP(Tableau8[[#This Row],[Semaine]],Listes!$A:$B,2,FALSE))</f>
        <v/>
      </c>
      <c r="B63" s="11" t="str">
        <f>IF(ISBLANK(Tableau8[[#This Row],[Matricule]]),"",VLOOKUP(Tableau8[[#This Row],[Matricule]],#REF!,2,FALSE))</f>
        <v/>
      </c>
      <c r="C63" s="11" t="str">
        <f>IF(ISBLANK(Tableau8[[#This Row],[Matricule]]),"",VLOOKUP(Tableau8[[#This Row],[Matricule]],#REF!,3,FALSE))</f>
        <v/>
      </c>
      <c r="D63" s="11" t="str">
        <f>CONCATENATE(Tableau8[[#This Row],[Semaine]],Tableau8[[#This Row],[Matricule]])</f>
        <v/>
      </c>
      <c r="M63" s="14" t="str">
        <f>IF(Tableau8[[#This Row],[Lundi]]+Tableau8[[#This Row],[Mardi]]&gt;0,Tableau8[[#This Row],[Lundi]]+Tableau8[[#This Row],[Mardi]],"")</f>
        <v/>
      </c>
      <c r="N63" s="14" t="str">
        <f>IF(Tableau8[[#This Row],[Jeudi]]+Tableau8[[#This Row],[Vendredi]]&gt;0,Tableau8[[#This Row],[Jeudi]]+Tableau8[[#This Row],[Vendredi]],"")</f>
        <v/>
      </c>
      <c r="O63" s="14">
        <f>COUNTIF(Tableau8[[#This Row],[Lundi]:[Mardi]],"&gt;0") + COUNTIF(Tableau8[[#This Row],[Jeudi]:[Vendredi]],"&gt;0")</f>
        <v>0</v>
      </c>
      <c r="P63" s="14" t="str">
        <f>IFERROR(Tableau8[[#This Row],[Total Tour 1]]+Tableau8[[#This Row],[Total Tour 2]],"")</f>
        <v/>
      </c>
      <c r="Q63" s="14">
        <f>COUNTIF(Tableau8[[#This Row],[Lundi]:[Vendredi]],"&gt;=13")*1000</f>
        <v>0</v>
      </c>
      <c r="R6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3" s="15">
        <f>Tableau8[[#This Row],[Prime production]]+Tableau8[[#This Row],[Prime rendement]]</f>
        <v>0</v>
      </c>
      <c r="T63" s="15" t="str">
        <f>IF(Tableau8[[#This Row],[Matricule]]&gt;1,IF(COUNTIF(Tableau8[DateMatricule],Tableau8[[#This Row],[DateMatricule]])&gt;1,"Doublon",""),"")</f>
        <v/>
      </c>
    </row>
    <row r="64" spans="1:20" x14ac:dyDescent="0.25">
      <c r="A64" s="11" t="str">
        <f>IF(Tableau8[[#This Row],[Semaine]]="","",VLOOKUP(Tableau8[[#This Row],[Semaine]],Listes!$A:$B,2,FALSE))</f>
        <v/>
      </c>
      <c r="B64" s="11" t="str">
        <f>IF(ISBLANK(Tableau8[[#This Row],[Matricule]]),"",VLOOKUP(Tableau8[[#This Row],[Matricule]],#REF!,2,FALSE))</f>
        <v/>
      </c>
      <c r="C64" s="11" t="str">
        <f>IF(ISBLANK(Tableau8[[#This Row],[Matricule]]),"",VLOOKUP(Tableau8[[#This Row],[Matricule]],#REF!,3,FALSE))</f>
        <v/>
      </c>
      <c r="D64" s="11" t="str">
        <f>CONCATENATE(Tableau8[[#This Row],[Semaine]],Tableau8[[#This Row],[Matricule]])</f>
        <v/>
      </c>
      <c r="M64" s="14" t="str">
        <f>IF(Tableau8[[#This Row],[Lundi]]+Tableau8[[#This Row],[Mardi]]&gt;0,Tableau8[[#This Row],[Lundi]]+Tableau8[[#This Row],[Mardi]],"")</f>
        <v/>
      </c>
      <c r="N64" s="14" t="str">
        <f>IF(Tableau8[[#This Row],[Jeudi]]+Tableau8[[#This Row],[Vendredi]]&gt;0,Tableau8[[#This Row],[Jeudi]]+Tableau8[[#This Row],[Vendredi]],"")</f>
        <v/>
      </c>
      <c r="O64" s="14">
        <f>COUNTIF(Tableau8[[#This Row],[Lundi]:[Mardi]],"&gt;0") + COUNTIF(Tableau8[[#This Row],[Jeudi]:[Vendredi]],"&gt;0")</f>
        <v>0</v>
      </c>
      <c r="P64" s="14" t="str">
        <f>IFERROR(Tableau8[[#This Row],[Total Tour 1]]+Tableau8[[#This Row],[Total Tour 2]],"")</f>
        <v/>
      </c>
      <c r="Q64" s="14">
        <f>COUNTIF(Tableau8[[#This Row],[Lundi]:[Vendredi]],"&gt;=13")*1000</f>
        <v>0</v>
      </c>
      <c r="R6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4" s="15">
        <f>Tableau8[[#This Row],[Prime production]]+Tableau8[[#This Row],[Prime rendement]]</f>
        <v>0</v>
      </c>
      <c r="T64" s="15" t="str">
        <f>IF(Tableau8[[#This Row],[Matricule]]&gt;1,IF(COUNTIF(Tableau8[DateMatricule],Tableau8[[#This Row],[DateMatricule]])&gt;1,"Doublon",""),"")</f>
        <v/>
      </c>
    </row>
    <row r="65" spans="1:20" x14ac:dyDescent="0.25">
      <c r="A65" s="11" t="str">
        <f>IF(Tableau8[[#This Row],[Semaine]]="","",VLOOKUP(Tableau8[[#This Row],[Semaine]],Listes!$A:$B,2,FALSE))</f>
        <v/>
      </c>
      <c r="B65" s="11" t="str">
        <f>IF(ISBLANK(Tableau8[[#This Row],[Matricule]]),"",VLOOKUP(Tableau8[[#This Row],[Matricule]],#REF!,2,FALSE))</f>
        <v/>
      </c>
      <c r="C65" s="11" t="str">
        <f>IF(ISBLANK(Tableau8[[#This Row],[Matricule]]),"",VLOOKUP(Tableau8[[#This Row],[Matricule]],#REF!,3,FALSE))</f>
        <v/>
      </c>
      <c r="D65" s="11" t="str">
        <f>CONCATENATE(Tableau8[[#This Row],[Semaine]],Tableau8[[#This Row],[Matricule]])</f>
        <v/>
      </c>
      <c r="M65" s="14" t="str">
        <f>IF(Tableau8[[#This Row],[Lundi]]+Tableau8[[#This Row],[Mardi]]&gt;0,Tableau8[[#This Row],[Lundi]]+Tableau8[[#This Row],[Mardi]],"")</f>
        <v/>
      </c>
      <c r="N65" s="14" t="str">
        <f>IF(Tableau8[[#This Row],[Jeudi]]+Tableau8[[#This Row],[Vendredi]]&gt;0,Tableau8[[#This Row],[Jeudi]]+Tableau8[[#This Row],[Vendredi]],"")</f>
        <v/>
      </c>
      <c r="O65" s="14">
        <f>COUNTIF(Tableau8[[#This Row],[Lundi]:[Mardi]],"&gt;0") + COUNTIF(Tableau8[[#This Row],[Jeudi]:[Vendredi]],"&gt;0")</f>
        <v>0</v>
      </c>
      <c r="P65" s="14" t="str">
        <f>IFERROR(Tableau8[[#This Row],[Total Tour 1]]+Tableau8[[#This Row],[Total Tour 2]],"")</f>
        <v/>
      </c>
      <c r="Q65" s="14">
        <f>COUNTIF(Tableau8[[#This Row],[Lundi]:[Vendredi]],"&gt;=13")*1000</f>
        <v>0</v>
      </c>
      <c r="R6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5" s="15">
        <f>Tableau8[[#This Row],[Prime production]]+Tableau8[[#This Row],[Prime rendement]]</f>
        <v>0</v>
      </c>
      <c r="T65" s="15" t="str">
        <f>IF(Tableau8[[#This Row],[Matricule]]&gt;1,IF(COUNTIF(Tableau8[DateMatricule],Tableau8[[#This Row],[DateMatricule]])&gt;1,"Doublon",""),"")</f>
        <v/>
      </c>
    </row>
    <row r="66" spans="1:20" x14ac:dyDescent="0.25">
      <c r="A66" s="11" t="str">
        <f>IF(Tableau8[[#This Row],[Semaine]]="","",VLOOKUP(Tableau8[[#This Row],[Semaine]],Listes!$A:$B,2,FALSE))</f>
        <v/>
      </c>
      <c r="B66" s="11" t="str">
        <f>IF(ISBLANK(Tableau8[[#This Row],[Matricule]]),"",VLOOKUP(Tableau8[[#This Row],[Matricule]],#REF!,2,FALSE))</f>
        <v/>
      </c>
      <c r="C66" s="11" t="str">
        <f>IF(ISBLANK(Tableau8[[#This Row],[Matricule]]),"",VLOOKUP(Tableau8[[#This Row],[Matricule]],#REF!,3,FALSE))</f>
        <v/>
      </c>
      <c r="D66" s="11" t="str">
        <f>CONCATENATE(Tableau8[[#This Row],[Semaine]],Tableau8[[#This Row],[Matricule]])</f>
        <v/>
      </c>
      <c r="M66" s="14" t="str">
        <f>IF(Tableau8[[#This Row],[Lundi]]+Tableau8[[#This Row],[Mardi]]&gt;0,Tableau8[[#This Row],[Lundi]]+Tableau8[[#This Row],[Mardi]],"")</f>
        <v/>
      </c>
      <c r="N66" s="14" t="str">
        <f>IF(Tableau8[[#This Row],[Jeudi]]+Tableau8[[#This Row],[Vendredi]]&gt;0,Tableau8[[#This Row],[Jeudi]]+Tableau8[[#This Row],[Vendredi]],"")</f>
        <v/>
      </c>
      <c r="O66" s="14">
        <f>COUNTIF(Tableau8[[#This Row],[Lundi]:[Mardi]],"&gt;0") + COUNTIF(Tableau8[[#This Row],[Jeudi]:[Vendredi]],"&gt;0")</f>
        <v>0</v>
      </c>
      <c r="P66" s="14" t="str">
        <f>IFERROR(Tableau8[[#This Row],[Total Tour 1]]+Tableau8[[#This Row],[Total Tour 2]],"")</f>
        <v/>
      </c>
      <c r="Q66" s="14">
        <f>COUNTIF(Tableau8[[#This Row],[Lundi]:[Vendredi]],"&gt;=13")*1000</f>
        <v>0</v>
      </c>
      <c r="R6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6" s="15">
        <f>Tableau8[[#This Row],[Prime production]]+Tableau8[[#This Row],[Prime rendement]]</f>
        <v>0</v>
      </c>
      <c r="T66" s="15" t="str">
        <f>IF(Tableau8[[#This Row],[Matricule]]&gt;1,IF(COUNTIF(Tableau8[DateMatricule],Tableau8[[#This Row],[DateMatricule]])&gt;1,"Doublon",""),"")</f>
        <v/>
      </c>
    </row>
    <row r="67" spans="1:20" x14ac:dyDescent="0.25">
      <c r="A67" s="11" t="str">
        <f>IF(Tableau8[[#This Row],[Semaine]]="","",VLOOKUP(Tableau8[[#This Row],[Semaine]],Listes!$A:$B,2,FALSE))</f>
        <v/>
      </c>
      <c r="B67" s="11" t="str">
        <f>IF(ISBLANK(Tableau8[[#This Row],[Matricule]]),"",VLOOKUP(Tableau8[[#This Row],[Matricule]],#REF!,2,FALSE))</f>
        <v/>
      </c>
      <c r="C67" s="11" t="str">
        <f>IF(ISBLANK(Tableau8[[#This Row],[Matricule]]),"",VLOOKUP(Tableau8[[#This Row],[Matricule]],#REF!,3,FALSE))</f>
        <v/>
      </c>
      <c r="D67" s="11" t="str">
        <f>CONCATENATE(Tableau8[[#This Row],[Semaine]],Tableau8[[#This Row],[Matricule]])</f>
        <v/>
      </c>
      <c r="M67" s="14" t="str">
        <f>IF(Tableau8[[#This Row],[Lundi]]+Tableau8[[#This Row],[Mardi]]&gt;0,Tableau8[[#This Row],[Lundi]]+Tableau8[[#This Row],[Mardi]],"")</f>
        <v/>
      </c>
      <c r="N67" s="14" t="str">
        <f>IF(Tableau8[[#This Row],[Jeudi]]+Tableau8[[#This Row],[Vendredi]]&gt;0,Tableau8[[#This Row],[Jeudi]]+Tableau8[[#This Row],[Vendredi]],"")</f>
        <v/>
      </c>
      <c r="O67" s="14">
        <f>COUNTIF(Tableau8[[#This Row],[Lundi]:[Mardi]],"&gt;0") + COUNTIF(Tableau8[[#This Row],[Jeudi]:[Vendredi]],"&gt;0")</f>
        <v>0</v>
      </c>
      <c r="P67" s="14" t="str">
        <f>IFERROR(Tableau8[[#This Row],[Total Tour 1]]+Tableau8[[#This Row],[Total Tour 2]],"")</f>
        <v/>
      </c>
      <c r="Q67" s="14">
        <f>COUNTIF(Tableau8[[#This Row],[Lundi]:[Vendredi]],"&gt;=13")*1000</f>
        <v>0</v>
      </c>
      <c r="R6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7" s="15">
        <f>Tableau8[[#This Row],[Prime production]]+Tableau8[[#This Row],[Prime rendement]]</f>
        <v>0</v>
      </c>
      <c r="T67" s="15" t="str">
        <f>IF(Tableau8[[#This Row],[Matricule]]&gt;1,IF(COUNTIF(Tableau8[DateMatricule],Tableau8[[#This Row],[DateMatricule]])&gt;1,"Doublon",""),"")</f>
        <v/>
      </c>
    </row>
    <row r="68" spans="1:20" x14ac:dyDescent="0.25">
      <c r="A68" s="11" t="str">
        <f>IF(Tableau8[[#This Row],[Semaine]]="","",VLOOKUP(Tableau8[[#This Row],[Semaine]],Listes!$A:$B,2,FALSE))</f>
        <v/>
      </c>
      <c r="B68" s="11" t="str">
        <f>IF(ISBLANK(Tableau8[[#This Row],[Matricule]]),"",VLOOKUP(Tableau8[[#This Row],[Matricule]],#REF!,2,FALSE))</f>
        <v/>
      </c>
      <c r="C68" s="11" t="str">
        <f>IF(ISBLANK(Tableau8[[#This Row],[Matricule]]),"",VLOOKUP(Tableau8[[#This Row],[Matricule]],#REF!,3,FALSE))</f>
        <v/>
      </c>
      <c r="D68" s="11" t="str">
        <f>CONCATENATE(Tableau8[[#This Row],[Semaine]],Tableau8[[#This Row],[Matricule]])</f>
        <v/>
      </c>
      <c r="M68" s="14" t="str">
        <f>IF(Tableau8[[#This Row],[Lundi]]+Tableau8[[#This Row],[Mardi]]&gt;0,Tableau8[[#This Row],[Lundi]]+Tableau8[[#This Row],[Mardi]],"")</f>
        <v/>
      </c>
      <c r="N68" s="14" t="str">
        <f>IF(Tableau8[[#This Row],[Jeudi]]+Tableau8[[#This Row],[Vendredi]]&gt;0,Tableau8[[#This Row],[Jeudi]]+Tableau8[[#This Row],[Vendredi]],"")</f>
        <v/>
      </c>
      <c r="O68" s="14">
        <f>COUNTIF(Tableau8[[#This Row],[Lundi]:[Mardi]],"&gt;0") + COUNTIF(Tableau8[[#This Row],[Jeudi]:[Vendredi]],"&gt;0")</f>
        <v>0</v>
      </c>
      <c r="P68" s="14" t="str">
        <f>IFERROR(Tableau8[[#This Row],[Total Tour 1]]+Tableau8[[#This Row],[Total Tour 2]],"")</f>
        <v/>
      </c>
      <c r="Q68" s="14">
        <f>COUNTIF(Tableau8[[#This Row],[Lundi]:[Vendredi]],"&gt;=13")*1000</f>
        <v>0</v>
      </c>
      <c r="R6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8" s="15">
        <f>Tableau8[[#This Row],[Prime production]]+Tableau8[[#This Row],[Prime rendement]]</f>
        <v>0</v>
      </c>
      <c r="T68" s="15" t="str">
        <f>IF(Tableau8[[#This Row],[Matricule]]&gt;1,IF(COUNTIF(Tableau8[DateMatricule],Tableau8[[#This Row],[DateMatricule]])&gt;1,"Doublon",""),"")</f>
        <v/>
      </c>
    </row>
    <row r="69" spans="1:20" x14ac:dyDescent="0.25">
      <c r="A69" s="11" t="str">
        <f>IF(Tableau8[[#This Row],[Semaine]]="","",VLOOKUP(Tableau8[[#This Row],[Semaine]],Listes!$A:$B,2,FALSE))</f>
        <v/>
      </c>
      <c r="B69" s="11" t="str">
        <f>IF(ISBLANK(Tableau8[[#This Row],[Matricule]]),"",VLOOKUP(Tableau8[[#This Row],[Matricule]],#REF!,2,FALSE))</f>
        <v/>
      </c>
      <c r="C69" s="11" t="str">
        <f>IF(ISBLANK(Tableau8[[#This Row],[Matricule]]),"",VLOOKUP(Tableau8[[#This Row],[Matricule]],#REF!,3,FALSE))</f>
        <v/>
      </c>
      <c r="D69" s="11" t="str">
        <f>CONCATENATE(Tableau8[[#This Row],[Semaine]],Tableau8[[#This Row],[Matricule]])</f>
        <v/>
      </c>
      <c r="M69" s="14" t="str">
        <f>IF(Tableau8[[#This Row],[Lundi]]+Tableau8[[#This Row],[Mardi]]&gt;0,Tableau8[[#This Row],[Lundi]]+Tableau8[[#This Row],[Mardi]],"")</f>
        <v/>
      </c>
      <c r="N69" s="14" t="str">
        <f>IF(Tableau8[[#This Row],[Jeudi]]+Tableau8[[#This Row],[Vendredi]]&gt;0,Tableau8[[#This Row],[Jeudi]]+Tableau8[[#This Row],[Vendredi]],"")</f>
        <v/>
      </c>
      <c r="O69" s="14">
        <f>COUNTIF(Tableau8[[#This Row],[Lundi]:[Mardi]],"&gt;0") + COUNTIF(Tableau8[[#This Row],[Jeudi]:[Vendredi]],"&gt;0")</f>
        <v>0</v>
      </c>
      <c r="P69" s="14" t="str">
        <f>IFERROR(Tableau8[[#This Row],[Total Tour 1]]+Tableau8[[#This Row],[Total Tour 2]],"")</f>
        <v/>
      </c>
      <c r="Q69" s="14">
        <f>COUNTIF(Tableau8[[#This Row],[Lundi]:[Vendredi]],"&gt;=13")*1000</f>
        <v>0</v>
      </c>
      <c r="R6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9" s="15">
        <f>Tableau8[[#This Row],[Prime production]]+Tableau8[[#This Row],[Prime rendement]]</f>
        <v>0</v>
      </c>
      <c r="T69" s="15" t="str">
        <f>IF(Tableau8[[#This Row],[Matricule]]&gt;1,IF(COUNTIF(Tableau8[DateMatricule],Tableau8[[#This Row],[DateMatricule]])&gt;1,"Doublon",""),"")</f>
        <v/>
      </c>
    </row>
    <row r="70" spans="1:20" x14ac:dyDescent="0.25">
      <c r="A70" s="11" t="str">
        <f>IF(Tableau8[[#This Row],[Semaine]]="","",VLOOKUP(Tableau8[[#This Row],[Semaine]],Listes!$A:$B,2,FALSE))</f>
        <v/>
      </c>
      <c r="B70" s="11" t="str">
        <f>IF(ISBLANK(Tableau8[[#This Row],[Matricule]]),"",VLOOKUP(Tableau8[[#This Row],[Matricule]],#REF!,2,FALSE))</f>
        <v/>
      </c>
      <c r="C70" s="11" t="str">
        <f>IF(ISBLANK(Tableau8[[#This Row],[Matricule]]),"",VLOOKUP(Tableau8[[#This Row],[Matricule]],#REF!,3,FALSE))</f>
        <v/>
      </c>
      <c r="D70" s="11" t="str">
        <f>CONCATENATE(Tableau8[[#This Row],[Semaine]],Tableau8[[#This Row],[Matricule]])</f>
        <v/>
      </c>
      <c r="M70" s="14" t="str">
        <f>IF(Tableau8[[#This Row],[Lundi]]+Tableau8[[#This Row],[Mardi]]&gt;0,Tableau8[[#This Row],[Lundi]]+Tableau8[[#This Row],[Mardi]],"")</f>
        <v/>
      </c>
      <c r="N70" s="14" t="str">
        <f>IF(Tableau8[[#This Row],[Jeudi]]+Tableau8[[#This Row],[Vendredi]]&gt;0,Tableau8[[#This Row],[Jeudi]]+Tableau8[[#This Row],[Vendredi]],"")</f>
        <v/>
      </c>
      <c r="O70" s="14">
        <f>COUNTIF(Tableau8[[#This Row],[Lundi]:[Mardi]],"&gt;0") + COUNTIF(Tableau8[[#This Row],[Jeudi]:[Vendredi]],"&gt;0")</f>
        <v>0</v>
      </c>
      <c r="P70" s="14" t="str">
        <f>IFERROR(Tableau8[[#This Row],[Total Tour 1]]+Tableau8[[#This Row],[Total Tour 2]],"")</f>
        <v/>
      </c>
      <c r="Q70" s="14">
        <f>COUNTIF(Tableau8[[#This Row],[Lundi]:[Vendredi]],"&gt;=13")*1000</f>
        <v>0</v>
      </c>
      <c r="R7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0" s="15">
        <f>Tableau8[[#This Row],[Prime production]]+Tableau8[[#This Row],[Prime rendement]]</f>
        <v>0</v>
      </c>
      <c r="T70" s="15" t="str">
        <f>IF(Tableau8[[#This Row],[Matricule]]&gt;1,IF(COUNTIF(Tableau8[DateMatricule],Tableau8[[#This Row],[DateMatricule]])&gt;1,"Doublon",""),"")</f>
        <v/>
      </c>
    </row>
    <row r="71" spans="1:20" x14ac:dyDescent="0.25">
      <c r="A71" s="11" t="str">
        <f>IF(Tableau8[[#This Row],[Semaine]]="","",VLOOKUP(Tableau8[[#This Row],[Semaine]],Listes!$A:$B,2,FALSE))</f>
        <v/>
      </c>
      <c r="B71" s="11" t="str">
        <f>IF(ISBLANK(Tableau8[[#This Row],[Matricule]]),"",VLOOKUP(Tableau8[[#This Row],[Matricule]],#REF!,2,FALSE))</f>
        <v/>
      </c>
      <c r="C71" s="11" t="str">
        <f>IF(ISBLANK(Tableau8[[#This Row],[Matricule]]),"",VLOOKUP(Tableau8[[#This Row],[Matricule]],#REF!,3,FALSE))</f>
        <v/>
      </c>
      <c r="D71" s="11" t="str">
        <f>CONCATENATE(Tableau8[[#This Row],[Semaine]],Tableau8[[#This Row],[Matricule]])</f>
        <v/>
      </c>
      <c r="M71" s="14" t="str">
        <f>IF(Tableau8[[#This Row],[Lundi]]+Tableau8[[#This Row],[Mardi]]&gt;0,Tableau8[[#This Row],[Lundi]]+Tableau8[[#This Row],[Mardi]],"")</f>
        <v/>
      </c>
      <c r="N71" s="14" t="str">
        <f>IF(Tableau8[[#This Row],[Jeudi]]+Tableau8[[#This Row],[Vendredi]]&gt;0,Tableau8[[#This Row],[Jeudi]]+Tableau8[[#This Row],[Vendredi]],"")</f>
        <v/>
      </c>
      <c r="O71" s="14">
        <f>COUNTIF(Tableau8[[#This Row],[Lundi]:[Mardi]],"&gt;0") + COUNTIF(Tableau8[[#This Row],[Jeudi]:[Vendredi]],"&gt;0")</f>
        <v>0</v>
      </c>
      <c r="P71" s="14" t="str">
        <f>IFERROR(Tableau8[[#This Row],[Total Tour 1]]+Tableau8[[#This Row],[Total Tour 2]],"")</f>
        <v/>
      </c>
      <c r="Q71" s="14">
        <f>COUNTIF(Tableau8[[#This Row],[Lundi]:[Vendredi]],"&gt;=13")*1000</f>
        <v>0</v>
      </c>
      <c r="R7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1" s="15">
        <f>Tableau8[[#This Row],[Prime production]]+Tableau8[[#This Row],[Prime rendement]]</f>
        <v>0</v>
      </c>
      <c r="T71" s="15" t="str">
        <f>IF(Tableau8[[#This Row],[Matricule]]&gt;1,IF(COUNTIF(Tableau8[DateMatricule],Tableau8[[#This Row],[DateMatricule]])&gt;1,"Doublon",""),"")</f>
        <v/>
      </c>
    </row>
    <row r="72" spans="1:20" x14ac:dyDescent="0.25">
      <c r="A72" s="11" t="str">
        <f>IF(Tableau8[[#This Row],[Semaine]]="","",VLOOKUP(Tableau8[[#This Row],[Semaine]],Listes!$A:$B,2,FALSE))</f>
        <v/>
      </c>
      <c r="B72" s="11" t="str">
        <f>IF(ISBLANK(Tableau8[[#This Row],[Matricule]]),"",VLOOKUP(Tableau8[[#This Row],[Matricule]],#REF!,2,FALSE))</f>
        <v/>
      </c>
      <c r="C72" s="11" t="str">
        <f>IF(ISBLANK(Tableau8[[#This Row],[Matricule]]),"",VLOOKUP(Tableau8[[#This Row],[Matricule]],#REF!,3,FALSE))</f>
        <v/>
      </c>
      <c r="D72" s="11" t="str">
        <f>CONCATENATE(Tableau8[[#This Row],[Semaine]],Tableau8[[#This Row],[Matricule]])</f>
        <v/>
      </c>
      <c r="M72" s="14" t="str">
        <f>IF(Tableau8[[#This Row],[Lundi]]+Tableau8[[#This Row],[Mardi]]&gt;0,Tableau8[[#This Row],[Lundi]]+Tableau8[[#This Row],[Mardi]],"")</f>
        <v/>
      </c>
      <c r="N72" s="14" t="str">
        <f>IF(Tableau8[[#This Row],[Jeudi]]+Tableau8[[#This Row],[Vendredi]]&gt;0,Tableau8[[#This Row],[Jeudi]]+Tableau8[[#This Row],[Vendredi]],"")</f>
        <v/>
      </c>
      <c r="O72" s="14">
        <f>COUNTIF(Tableau8[[#This Row],[Lundi]:[Mardi]],"&gt;0") + COUNTIF(Tableau8[[#This Row],[Jeudi]:[Vendredi]],"&gt;0")</f>
        <v>0</v>
      </c>
      <c r="P72" s="14" t="str">
        <f>IFERROR(Tableau8[[#This Row],[Total Tour 1]]+Tableau8[[#This Row],[Total Tour 2]],"")</f>
        <v/>
      </c>
      <c r="Q72" s="14">
        <f>COUNTIF(Tableau8[[#This Row],[Lundi]:[Vendredi]],"&gt;=13")*1000</f>
        <v>0</v>
      </c>
      <c r="R7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2" s="15">
        <f>Tableau8[[#This Row],[Prime production]]+Tableau8[[#This Row],[Prime rendement]]</f>
        <v>0</v>
      </c>
      <c r="T72" s="15" t="str">
        <f>IF(Tableau8[[#This Row],[Matricule]]&gt;1,IF(COUNTIF(Tableau8[DateMatricule],Tableau8[[#This Row],[DateMatricule]])&gt;1,"Doublon",""),"")</f>
        <v/>
      </c>
    </row>
    <row r="73" spans="1:20" x14ac:dyDescent="0.25">
      <c r="A73" s="11" t="str">
        <f>IF(Tableau8[[#This Row],[Semaine]]="","",VLOOKUP(Tableau8[[#This Row],[Semaine]],Listes!$A:$B,2,FALSE))</f>
        <v/>
      </c>
      <c r="B73" s="11" t="str">
        <f>IF(ISBLANK(Tableau8[[#This Row],[Matricule]]),"",VLOOKUP(Tableau8[[#This Row],[Matricule]],#REF!,2,FALSE))</f>
        <v/>
      </c>
      <c r="C73" s="11" t="str">
        <f>IF(ISBLANK(Tableau8[[#This Row],[Matricule]]),"",VLOOKUP(Tableau8[[#This Row],[Matricule]],#REF!,3,FALSE))</f>
        <v/>
      </c>
      <c r="D73" s="11" t="str">
        <f>CONCATENATE(Tableau8[[#This Row],[Semaine]],Tableau8[[#This Row],[Matricule]])</f>
        <v/>
      </c>
      <c r="M73" s="14" t="str">
        <f>IF(Tableau8[[#This Row],[Lundi]]+Tableau8[[#This Row],[Mardi]]&gt;0,Tableau8[[#This Row],[Lundi]]+Tableau8[[#This Row],[Mardi]],"")</f>
        <v/>
      </c>
      <c r="N73" s="14" t="str">
        <f>IF(Tableau8[[#This Row],[Jeudi]]+Tableau8[[#This Row],[Vendredi]]&gt;0,Tableau8[[#This Row],[Jeudi]]+Tableau8[[#This Row],[Vendredi]],"")</f>
        <v/>
      </c>
      <c r="O73" s="14">
        <f>COUNTIF(Tableau8[[#This Row],[Lundi]:[Mardi]],"&gt;0") + COUNTIF(Tableau8[[#This Row],[Jeudi]:[Vendredi]],"&gt;0")</f>
        <v>0</v>
      </c>
      <c r="P73" s="14" t="str">
        <f>IFERROR(Tableau8[[#This Row],[Total Tour 1]]+Tableau8[[#This Row],[Total Tour 2]],"")</f>
        <v/>
      </c>
      <c r="Q73" s="14">
        <f>COUNTIF(Tableau8[[#This Row],[Lundi]:[Vendredi]],"&gt;=13")*1000</f>
        <v>0</v>
      </c>
      <c r="R7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3" s="15">
        <f>Tableau8[[#This Row],[Prime production]]+Tableau8[[#This Row],[Prime rendement]]</f>
        <v>0</v>
      </c>
      <c r="T73" s="15" t="str">
        <f>IF(Tableau8[[#This Row],[Matricule]]&gt;1,IF(COUNTIF(Tableau8[DateMatricule],Tableau8[[#This Row],[DateMatricule]])&gt;1,"Doublon",""),"")</f>
        <v/>
      </c>
    </row>
    <row r="74" spans="1:20" x14ac:dyDescent="0.25">
      <c r="A74" s="11" t="str">
        <f>IF(Tableau8[[#This Row],[Semaine]]="","",VLOOKUP(Tableau8[[#This Row],[Semaine]],Listes!$A:$B,2,FALSE))</f>
        <v/>
      </c>
      <c r="B74" s="11" t="str">
        <f>IF(ISBLANK(Tableau8[[#This Row],[Matricule]]),"",VLOOKUP(Tableau8[[#This Row],[Matricule]],#REF!,2,FALSE))</f>
        <v/>
      </c>
      <c r="C74" s="11" t="str">
        <f>IF(ISBLANK(Tableau8[[#This Row],[Matricule]]),"",VLOOKUP(Tableau8[[#This Row],[Matricule]],#REF!,3,FALSE))</f>
        <v/>
      </c>
      <c r="D74" s="11" t="str">
        <f>CONCATENATE(Tableau8[[#This Row],[Semaine]],Tableau8[[#This Row],[Matricule]])</f>
        <v/>
      </c>
      <c r="M74" s="14" t="str">
        <f>IF(Tableau8[[#This Row],[Lundi]]+Tableau8[[#This Row],[Mardi]]&gt;0,Tableau8[[#This Row],[Lundi]]+Tableau8[[#This Row],[Mardi]],"")</f>
        <v/>
      </c>
      <c r="N74" s="14" t="str">
        <f>IF(Tableau8[[#This Row],[Jeudi]]+Tableau8[[#This Row],[Vendredi]]&gt;0,Tableau8[[#This Row],[Jeudi]]+Tableau8[[#This Row],[Vendredi]],"")</f>
        <v/>
      </c>
      <c r="O74" s="14">
        <f>COUNTIF(Tableau8[[#This Row],[Lundi]:[Mardi]],"&gt;0") + COUNTIF(Tableau8[[#This Row],[Jeudi]:[Vendredi]],"&gt;0")</f>
        <v>0</v>
      </c>
      <c r="P74" s="14" t="str">
        <f>IFERROR(Tableau8[[#This Row],[Total Tour 1]]+Tableau8[[#This Row],[Total Tour 2]],"")</f>
        <v/>
      </c>
      <c r="Q74" s="14">
        <f>COUNTIF(Tableau8[[#This Row],[Lundi]:[Vendredi]],"&gt;=13")*1000</f>
        <v>0</v>
      </c>
      <c r="R7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4" s="15">
        <f>Tableau8[[#This Row],[Prime production]]+Tableau8[[#This Row],[Prime rendement]]</f>
        <v>0</v>
      </c>
      <c r="T74" s="15" t="str">
        <f>IF(Tableau8[[#This Row],[Matricule]]&gt;1,IF(COUNTIF(Tableau8[DateMatricule],Tableau8[[#This Row],[DateMatricule]])&gt;1,"Doublon",""),"")</f>
        <v/>
      </c>
    </row>
    <row r="75" spans="1:20" x14ac:dyDescent="0.25">
      <c r="A75" s="11" t="str">
        <f>IF(Tableau8[[#This Row],[Semaine]]="","",VLOOKUP(Tableau8[[#This Row],[Semaine]],Listes!$A:$B,2,FALSE))</f>
        <v/>
      </c>
      <c r="B75" s="11" t="str">
        <f>IF(ISBLANK(Tableau8[[#This Row],[Matricule]]),"",VLOOKUP(Tableau8[[#This Row],[Matricule]],#REF!,2,FALSE))</f>
        <v/>
      </c>
      <c r="C75" s="11" t="str">
        <f>IF(ISBLANK(Tableau8[[#This Row],[Matricule]]),"",VLOOKUP(Tableau8[[#This Row],[Matricule]],#REF!,3,FALSE))</f>
        <v/>
      </c>
      <c r="D75" s="11" t="str">
        <f>CONCATENATE(Tableau8[[#This Row],[Semaine]],Tableau8[[#This Row],[Matricule]])</f>
        <v/>
      </c>
      <c r="M75" s="14" t="str">
        <f>IF(Tableau8[[#This Row],[Lundi]]+Tableau8[[#This Row],[Mardi]]&gt;0,Tableau8[[#This Row],[Lundi]]+Tableau8[[#This Row],[Mardi]],"")</f>
        <v/>
      </c>
      <c r="N75" s="14" t="str">
        <f>IF(Tableau8[[#This Row],[Jeudi]]+Tableau8[[#This Row],[Vendredi]]&gt;0,Tableau8[[#This Row],[Jeudi]]+Tableau8[[#This Row],[Vendredi]],"")</f>
        <v/>
      </c>
      <c r="O75" s="14">
        <f>COUNTIF(Tableau8[[#This Row],[Lundi]:[Mardi]],"&gt;0") + COUNTIF(Tableau8[[#This Row],[Jeudi]:[Vendredi]],"&gt;0")</f>
        <v>0</v>
      </c>
      <c r="P75" s="14" t="str">
        <f>IFERROR(Tableau8[[#This Row],[Total Tour 1]]+Tableau8[[#This Row],[Total Tour 2]],"")</f>
        <v/>
      </c>
      <c r="Q75" s="14">
        <f>COUNTIF(Tableau8[[#This Row],[Lundi]:[Vendredi]],"&gt;=13")*1000</f>
        <v>0</v>
      </c>
      <c r="R7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5" s="15">
        <f>Tableau8[[#This Row],[Prime production]]+Tableau8[[#This Row],[Prime rendement]]</f>
        <v>0</v>
      </c>
      <c r="T75" s="15" t="str">
        <f>IF(Tableau8[[#This Row],[Matricule]]&gt;1,IF(COUNTIF(Tableau8[DateMatricule],Tableau8[[#This Row],[DateMatricule]])&gt;1,"Doublon",""),"")</f>
        <v/>
      </c>
    </row>
    <row r="76" spans="1:20" x14ac:dyDescent="0.25">
      <c r="A76" s="11" t="str">
        <f>IF(Tableau8[[#This Row],[Semaine]]="","",VLOOKUP(Tableau8[[#This Row],[Semaine]],Listes!$A:$B,2,FALSE))</f>
        <v/>
      </c>
      <c r="B76" s="11" t="str">
        <f>IF(ISBLANK(Tableau8[[#This Row],[Matricule]]),"",VLOOKUP(Tableau8[[#This Row],[Matricule]],#REF!,2,FALSE))</f>
        <v/>
      </c>
      <c r="C76" s="11" t="str">
        <f>IF(ISBLANK(Tableau8[[#This Row],[Matricule]]),"",VLOOKUP(Tableau8[[#This Row],[Matricule]],#REF!,3,FALSE))</f>
        <v/>
      </c>
      <c r="D76" s="11" t="str">
        <f>CONCATENATE(Tableau8[[#This Row],[Semaine]],Tableau8[[#This Row],[Matricule]])</f>
        <v/>
      </c>
      <c r="M76" s="14" t="str">
        <f>IF(Tableau8[[#This Row],[Lundi]]+Tableau8[[#This Row],[Mardi]]&gt;0,Tableau8[[#This Row],[Lundi]]+Tableau8[[#This Row],[Mardi]],"")</f>
        <v/>
      </c>
      <c r="N76" s="14" t="str">
        <f>IF(Tableau8[[#This Row],[Jeudi]]+Tableau8[[#This Row],[Vendredi]]&gt;0,Tableau8[[#This Row],[Jeudi]]+Tableau8[[#This Row],[Vendredi]],"")</f>
        <v/>
      </c>
      <c r="O76" s="14">
        <f>COUNTIF(Tableau8[[#This Row],[Lundi]:[Mardi]],"&gt;0") + COUNTIF(Tableau8[[#This Row],[Jeudi]:[Vendredi]],"&gt;0")</f>
        <v>0</v>
      </c>
      <c r="P76" s="14" t="str">
        <f>IFERROR(Tableau8[[#This Row],[Total Tour 1]]+Tableau8[[#This Row],[Total Tour 2]],"")</f>
        <v/>
      </c>
      <c r="Q76" s="14">
        <f>COUNTIF(Tableau8[[#This Row],[Lundi]:[Vendredi]],"&gt;=13")*1000</f>
        <v>0</v>
      </c>
      <c r="R7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6" s="15">
        <f>Tableau8[[#This Row],[Prime production]]+Tableau8[[#This Row],[Prime rendement]]</f>
        <v>0</v>
      </c>
      <c r="T76" s="15" t="str">
        <f>IF(Tableau8[[#This Row],[Matricule]]&gt;1,IF(COUNTIF(Tableau8[DateMatricule],Tableau8[[#This Row],[DateMatricule]])&gt;1,"Doublon",""),"")</f>
        <v/>
      </c>
    </row>
    <row r="77" spans="1:20" x14ac:dyDescent="0.25">
      <c r="A77" s="11" t="str">
        <f>IF(Tableau8[[#This Row],[Semaine]]="","",VLOOKUP(Tableau8[[#This Row],[Semaine]],Listes!$A:$B,2,FALSE))</f>
        <v/>
      </c>
      <c r="B77" s="11" t="str">
        <f>IF(ISBLANK(Tableau8[[#This Row],[Matricule]]),"",VLOOKUP(Tableau8[[#This Row],[Matricule]],#REF!,2,FALSE))</f>
        <v/>
      </c>
      <c r="C77" s="11" t="str">
        <f>IF(ISBLANK(Tableau8[[#This Row],[Matricule]]),"",VLOOKUP(Tableau8[[#This Row],[Matricule]],#REF!,3,FALSE))</f>
        <v/>
      </c>
      <c r="D77" s="11" t="str">
        <f>CONCATENATE(Tableau8[[#This Row],[Semaine]],Tableau8[[#This Row],[Matricule]])</f>
        <v/>
      </c>
      <c r="M77" s="14" t="str">
        <f>IF(Tableau8[[#This Row],[Lundi]]+Tableau8[[#This Row],[Mardi]]&gt;0,Tableau8[[#This Row],[Lundi]]+Tableau8[[#This Row],[Mardi]],"")</f>
        <v/>
      </c>
      <c r="N77" s="14" t="str">
        <f>IF(Tableau8[[#This Row],[Jeudi]]+Tableau8[[#This Row],[Vendredi]]&gt;0,Tableau8[[#This Row],[Jeudi]]+Tableau8[[#This Row],[Vendredi]],"")</f>
        <v/>
      </c>
      <c r="O77" s="14">
        <f>COUNTIF(Tableau8[[#This Row],[Lundi]:[Mardi]],"&gt;0") + COUNTIF(Tableau8[[#This Row],[Jeudi]:[Vendredi]],"&gt;0")</f>
        <v>0</v>
      </c>
      <c r="P77" s="14" t="str">
        <f>IFERROR(Tableau8[[#This Row],[Total Tour 1]]+Tableau8[[#This Row],[Total Tour 2]],"")</f>
        <v/>
      </c>
      <c r="Q77" s="14">
        <f>COUNTIF(Tableau8[[#This Row],[Lundi]:[Vendredi]],"&gt;=13")*1000</f>
        <v>0</v>
      </c>
      <c r="R7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7" s="15">
        <f>Tableau8[[#This Row],[Prime production]]+Tableau8[[#This Row],[Prime rendement]]</f>
        <v>0</v>
      </c>
      <c r="T77" s="15" t="str">
        <f>IF(Tableau8[[#This Row],[Matricule]]&gt;1,IF(COUNTIF(Tableau8[DateMatricule],Tableau8[[#This Row],[DateMatricule]])&gt;1,"Doublon",""),"")</f>
        <v/>
      </c>
    </row>
    <row r="78" spans="1:20" x14ac:dyDescent="0.25">
      <c r="A78" s="11" t="str">
        <f>IF(Tableau8[[#This Row],[Semaine]]="","",VLOOKUP(Tableau8[[#This Row],[Semaine]],Listes!$A:$B,2,FALSE))</f>
        <v/>
      </c>
      <c r="B78" s="11" t="str">
        <f>IF(ISBLANK(Tableau8[[#This Row],[Matricule]]),"",VLOOKUP(Tableau8[[#This Row],[Matricule]],#REF!,2,FALSE))</f>
        <v/>
      </c>
      <c r="C78" s="11" t="str">
        <f>IF(ISBLANK(Tableau8[[#This Row],[Matricule]]),"",VLOOKUP(Tableau8[[#This Row],[Matricule]],#REF!,3,FALSE))</f>
        <v/>
      </c>
      <c r="D78" s="11" t="str">
        <f>CONCATENATE(Tableau8[[#This Row],[Semaine]],Tableau8[[#This Row],[Matricule]])</f>
        <v/>
      </c>
      <c r="M78" s="14" t="str">
        <f>IF(Tableau8[[#This Row],[Lundi]]+Tableau8[[#This Row],[Mardi]]&gt;0,Tableau8[[#This Row],[Lundi]]+Tableau8[[#This Row],[Mardi]],"")</f>
        <v/>
      </c>
      <c r="N78" s="14" t="str">
        <f>IF(Tableau8[[#This Row],[Jeudi]]+Tableau8[[#This Row],[Vendredi]]&gt;0,Tableau8[[#This Row],[Jeudi]]+Tableau8[[#This Row],[Vendredi]],"")</f>
        <v/>
      </c>
      <c r="O78" s="14">
        <f>COUNTIF(Tableau8[[#This Row],[Lundi]:[Mardi]],"&gt;0") + COUNTIF(Tableau8[[#This Row],[Jeudi]:[Vendredi]],"&gt;0")</f>
        <v>0</v>
      </c>
      <c r="P78" s="14" t="str">
        <f>IFERROR(Tableau8[[#This Row],[Total Tour 1]]+Tableau8[[#This Row],[Total Tour 2]],"")</f>
        <v/>
      </c>
      <c r="Q78" s="14">
        <f>COUNTIF(Tableau8[[#This Row],[Lundi]:[Vendredi]],"&gt;=13")*1000</f>
        <v>0</v>
      </c>
      <c r="R7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8" s="15">
        <f>Tableau8[[#This Row],[Prime production]]+Tableau8[[#This Row],[Prime rendement]]</f>
        <v>0</v>
      </c>
      <c r="T78" s="15" t="str">
        <f>IF(Tableau8[[#This Row],[Matricule]]&gt;1,IF(COUNTIF(Tableau8[DateMatricule],Tableau8[[#This Row],[DateMatricule]])&gt;1,"Doublon",""),"")</f>
        <v/>
      </c>
    </row>
    <row r="79" spans="1:20" x14ac:dyDescent="0.25">
      <c r="A79" s="11" t="str">
        <f>IF(Tableau8[[#This Row],[Semaine]]="","",VLOOKUP(Tableau8[[#This Row],[Semaine]],Listes!$A:$B,2,FALSE))</f>
        <v/>
      </c>
      <c r="B79" s="11" t="str">
        <f>IF(ISBLANK(Tableau8[[#This Row],[Matricule]]),"",VLOOKUP(Tableau8[[#This Row],[Matricule]],#REF!,2,FALSE))</f>
        <v/>
      </c>
      <c r="C79" s="11" t="str">
        <f>IF(ISBLANK(Tableau8[[#This Row],[Matricule]]),"",VLOOKUP(Tableau8[[#This Row],[Matricule]],#REF!,3,FALSE))</f>
        <v/>
      </c>
      <c r="D79" s="11" t="str">
        <f>CONCATENATE(Tableau8[[#This Row],[Semaine]],Tableau8[[#This Row],[Matricule]])</f>
        <v/>
      </c>
      <c r="M79" s="14" t="str">
        <f>IF(Tableau8[[#This Row],[Lundi]]+Tableau8[[#This Row],[Mardi]]&gt;0,Tableau8[[#This Row],[Lundi]]+Tableau8[[#This Row],[Mardi]],"")</f>
        <v/>
      </c>
      <c r="N79" s="14" t="str">
        <f>IF(Tableau8[[#This Row],[Jeudi]]+Tableau8[[#This Row],[Vendredi]]&gt;0,Tableau8[[#This Row],[Jeudi]]+Tableau8[[#This Row],[Vendredi]],"")</f>
        <v/>
      </c>
      <c r="O79" s="14">
        <f>COUNTIF(Tableau8[[#This Row],[Lundi]:[Mardi]],"&gt;0") + COUNTIF(Tableau8[[#This Row],[Jeudi]:[Vendredi]],"&gt;0")</f>
        <v>0</v>
      </c>
      <c r="P79" s="14" t="str">
        <f>IFERROR(Tableau8[[#This Row],[Total Tour 1]]+Tableau8[[#This Row],[Total Tour 2]],"")</f>
        <v/>
      </c>
      <c r="Q79" s="14">
        <f>COUNTIF(Tableau8[[#This Row],[Lundi]:[Vendredi]],"&gt;=13")*1000</f>
        <v>0</v>
      </c>
      <c r="R7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9" s="15">
        <f>Tableau8[[#This Row],[Prime production]]+Tableau8[[#This Row],[Prime rendement]]</f>
        <v>0</v>
      </c>
      <c r="T79" s="15" t="str">
        <f>IF(Tableau8[[#This Row],[Matricule]]&gt;1,IF(COUNTIF(Tableau8[DateMatricule],Tableau8[[#This Row],[DateMatricule]])&gt;1,"Doublon",""),"")</f>
        <v/>
      </c>
    </row>
    <row r="80" spans="1:20" x14ac:dyDescent="0.25">
      <c r="A80" s="11" t="str">
        <f>IF(Tableau8[[#This Row],[Semaine]]="","",VLOOKUP(Tableau8[[#This Row],[Semaine]],Listes!$A:$B,2,FALSE))</f>
        <v/>
      </c>
      <c r="B80" s="11" t="str">
        <f>IF(ISBLANK(Tableau8[[#This Row],[Matricule]]),"",VLOOKUP(Tableau8[[#This Row],[Matricule]],#REF!,2,FALSE))</f>
        <v/>
      </c>
      <c r="C80" s="11" t="str">
        <f>IF(ISBLANK(Tableau8[[#This Row],[Matricule]]),"",VLOOKUP(Tableau8[[#This Row],[Matricule]],#REF!,3,FALSE))</f>
        <v/>
      </c>
      <c r="D80" s="11" t="str">
        <f>CONCATENATE(Tableau8[[#This Row],[Semaine]],Tableau8[[#This Row],[Matricule]])</f>
        <v/>
      </c>
      <c r="M80" s="14" t="str">
        <f>IF(Tableau8[[#This Row],[Lundi]]+Tableau8[[#This Row],[Mardi]]&gt;0,Tableau8[[#This Row],[Lundi]]+Tableau8[[#This Row],[Mardi]],"")</f>
        <v/>
      </c>
      <c r="N80" s="14" t="str">
        <f>IF(Tableau8[[#This Row],[Jeudi]]+Tableau8[[#This Row],[Vendredi]]&gt;0,Tableau8[[#This Row],[Jeudi]]+Tableau8[[#This Row],[Vendredi]],"")</f>
        <v/>
      </c>
      <c r="O80" s="14">
        <f>COUNTIF(Tableau8[[#This Row],[Lundi]:[Mardi]],"&gt;0") + COUNTIF(Tableau8[[#This Row],[Jeudi]:[Vendredi]],"&gt;0")</f>
        <v>0</v>
      </c>
      <c r="P80" s="14" t="str">
        <f>IFERROR(Tableau8[[#This Row],[Total Tour 1]]+Tableau8[[#This Row],[Total Tour 2]],"")</f>
        <v/>
      </c>
      <c r="Q80" s="14">
        <f>COUNTIF(Tableau8[[#This Row],[Lundi]:[Vendredi]],"&gt;=13")*1000</f>
        <v>0</v>
      </c>
      <c r="R8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0" s="15">
        <f>Tableau8[[#This Row],[Prime production]]+Tableau8[[#This Row],[Prime rendement]]</f>
        <v>0</v>
      </c>
      <c r="T80" s="15" t="str">
        <f>IF(Tableau8[[#This Row],[Matricule]]&gt;1,IF(COUNTIF(Tableau8[DateMatricule],Tableau8[[#This Row],[DateMatricule]])&gt;1,"Doublon",""),"")</f>
        <v/>
      </c>
    </row>
    <row r="81" spans="1:20" x14ac:dyDescent="0.25">
      <c r="A81" s="11" t="str">
        <f>IF(Tableau8[[#This Row],[Semaine]]="","",VLOOKUP(Tableau8[[#This Row],[Semaine]],Listes!$A:$B,2,FALSE))</f>
        <v/>
      </c>
      <c r="B81" s="11" t="str">
        <f>IF(ISBLANK(Tableau8[[#This Row],[Matricule]]),"",VLOOKUP(Tableau8[[#This Row],[Matricule]],#REF!,2,FALSE))</f>
        <v/>
      </c>
      <c r="C81" s="11" t="str">
        <f>IF(ISBLANK(Tableau8[[#This Row],[Matricule]]),"",VLOOKUP(Tableau8[[#This Row],[Matricule]],#REF!,3,FALSE))</f>
        <v/>
      </c>
      <c r="D81" s="11" t="str">
        <f>CONCATENATE(Tableau8[[#This Row],[Semaine]],Tableau8[[#This Row],[Matricule]])</f>
        <v/>
      </c>
      <c r="M81" s="14" t="str">
        <f>IF(Tableau8[[#This Row],[Lundi]]+Tableau8[[#This Row],[Mardi]]&gt;0,Tableau8[[#This Row],[Lundi]]+Tableau8[[#This Row],[Mardi]],"")</f>
        <v/>
      </c>
      <c r="N81" s="14" t="str">
        <f>IF(Tableau8[[#This Row],[Jeudi]]+Tableau8[[#This Row],[Vendredi]]&gt;0,Tableau8[[#This Row],[Jeudi]]+Tableau8[[#This Row],[Vendredi]],"")</f>
        <v/>
      </c>
      <c r="O81" s="14">
        <f>COUNTIF(Tableau8[[#This Row],[Lundi]:[Mardi]],"&gt;0") + COUNTIF(Tableau8[[#This Row],[Jeudi]:[Vendredi]],"&gt;0")</f>
        <v>0</v>
      </c>
      <c r="P81" s="14" t="str">
        <f>IFERROR(Tableau8[[#This Row],[Total Tour 1]]+Tableau8[[#This Row],[Total Tour 2]],"")</f>
        <v/>
      </c>
      <c r="Q81" s="14">
        <f>COUNTIF(Tableau8[[#This Row],[Lundi]:[Vendredi]],"&gt;=13")*1000</f>
        <v>0</v>
      </c>
      <c r="R8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1" s="15">
        <f>Tableau8[[#This Row],[Prime production]]+Tableau8[[#This Row],[Prime rendement]]</f>
        <v>0</v>
      </c>
      <c r="T81" s="15" t="str">
        <f>IF(Tableau8[[#This Row],[Matricule]]&gt;1,IF(COUNTIF(Tableau8[DateMatricule],Tableau8[[#This Row],[DateMatricule]])&gt;1,"Doublon",""),"")</f>
        <v/>
      </c>
    </row>
    <row r="82" spans="1:20" x14ac:dyDescent="0.25">
      <c r="A82" s="11" t="str">
        <f>IF(Tableau8[[#This Row],[Semaine]]="","",VLOOKUP(Tableau8[[#This Row],[Semaine]],Listes!$A:$B,2,FALSE))</f>
        <v/>
      </c>
      <c r="B82" s="11" t="str">
        <f>IF(ISBLANK(Tableau8[[#This Row],[Matricule]]),"",VLOOKUP(Tableau8[[#This Row],[Matricule]],#REF!,2,FALSE))</f>
        <v/>
      </c>
      <c r="C82" s="11" t="str">
        <f>IF(ISBLANK(Tableau8[[#This Row],[Matricule]]),"",VLOOKUP(Tableau8[[#This Row],[Matricule]],#REF!,3,FALSE))</f>
        <v/>
      </c>
      <c r="D82" s="11" t="str">
        <f>CONCATENATE(Tableau8[[#This Row],[Semaine]],Tableau8[[#This Row],[Matricule]])</f>
        <v/>
      </c>
      <c r="M82" s="14" t="str">
        <f>IF(Tableau8[[#This Row],[Lundi]]+Tableau8[[#This Row],[Mardi]]&gt;0,Tableau8[[#This Row],[Lundi]]+Tableau8[[#This Row],[Mardi]],"")</f>
        <v/>
      </c>
      <c r="N82" s="14" t="str">
        <f>IF(Tableau8[[#This Row],[Jeudi]]+Tableau8[[#This Row],[Vendredi]]&gt;0,Tableau8[[#This Row],[Jeudi]]+Tableau8[[#This Row],[Vendredi]],"")</f>
        <v/>
      </c>
      <c r="O82" s="14">
        <f>COUNTIF(Tableau8[[#This Row],[Lundi]:[Mardi]],"&gt;0") + COUNTIF(Tableau8[[#This Row],[Jeudi]:[Vendredi]],"&gt;0")</f>
        <v>0</v>
      </c>
      <c r="P82" s="14" t="str">
        <f>IFERROR(Tableau8[[#This Row],[Total Tour 1]]+Tableau8[[#This Row],[Total Tour 2]],"")</f>
        <v/>
      </c>
      <c r="Q82" s="14">
        <f>COUNTIF(Tableau8[[#This Row],[Lundi]:[Vendredi]],"&gt;=13")*1000</f>
        <v>0</v>
      </c>
      <c r="R8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2" s="15">
        <f>Tableau8[[#This Row],[Prime production]]+Tableau8[[#This Row],[Prime rendement]]</f>
        <v>0</v>
      </c>
      <c r="T82" s="15" t="str">
        <f>IF(Tableau8[[#This Row],[Matricule]]&gt;1,IF(COUNTIF(Tableau8[DateMatricule],Tableau8[[#This Row],[DateMatricule]])&gt;1,"Doublon",""),"")</f>
        <v/>
      </c>
    </row>
    <row r="83" spans="1:20" x14ac:dyDescent="0.25">
      <c r="A83" s="11" t="str">
        <f>IF(Tableau8[[#This Row],[Semaine]]="","",VLOOKUP(Tableau8[[#This Row],[Semaine]],Listes!$A:$B,2,FALSE))</f>
        <v/>
      </c>
      <c r="B83" s="11" t="str">
        <f>IF(ISBLANK(Tableau8[[#This Row],[Matricule]]),"",VLOOKUP(Tableau8[[#This Row],[Matricule]],#REF!,2,FALSE))</f>
        <v/>
      </c>
      <c r="C83" s="11" t="str">
        <f>IF(ISBLANK(Tableau8[[#This Row],[Matricule]]),"",VLOOKUP(Tableau8[[#This Row],[Matricule]],#REF!,3,FALSE))</f>
        <v/>
      </c>
      <c r="D83" s="11" t="str">
        <f>CONCATENATE(Tableau8[[#This Row],[Semaine]],Tableau8[[#This Row],[Matricule]])</f>
        <v/>
      </c>
      <c r="M83" s="14" t="str">
        <f>IF(Tableau8[[#This Row],[Lundi]]+Tableau8[[#This Row],[Mardi]]&gt;0,Tableau8[[#This Row],[Lundi]]+Tableau8[[#This Row],[Mardi]],"")</f>
        <v/>
      </c>
      <c r="N83" s="14" t="str">
        <f>IF(Tableau8[[#This Row],[Jeudi]]+Tableau8[[#This Row],[Vendredi]]&gt;0,Tableau8[[#This Row],[Jeudi]]+Tableau8[[#This Row],[Vendredi]],"")</f>
        <v/>
      </c>
      <c r="O83" s="14">
        <f>COUNTIF(Tableau8[[#This Row],[Lundi]:[Mardi]],"&gt;0") + COUNTIF(Tableau8[[#This Row],[Jeudi]:[Vendredi]],"&gt;0")</f>
        <v>0</v>
      </c>
      <c r="P83" s="14" t="str">
        <f>IFERROR(Tableau8[[#This Row],[Total Tour 1]]+Tableau8[[#This Row],[Total Tour 2]],"")</f>
        <v/>
      </c>
      <c r="Q83" s="14">
        <f>COUNTIF(Tableau8[[#This Row],[Lundi]:[Vendredi]],"&gt;=13")*1000</f>
        <v>0</v>
      </c>
      <c r="R8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3" s="15">
        <f>Tableau8[[#This Row],[Prime production]]+Tableau8[[#This Row],[Prime rendement]]</f>
        <v>0</v>
      </c>
      <c r="T83" s="15" t="str">
        <f>IF(Tableau8[[#This Row],[Matricule]]&gt;1,IF(COUNTIF(Tableau8[DateMatricule],Tableau8[[#This Row],[DateMatricule]])&gt;1,"Doublon",""),"")</f>
        <v/>
      </c>
    </row>
    <row r="84" spans="1:20" x14ac:dyDescent="0.25">
      <c r="A84" s="11" t="str">
        <f>IF(Tableau8[[#This Row],[Semaine]]="","",VLOOKUP(Tableau8[[#This Row],[Semaine]],Listes!$A:$B,2,FALSE))</f>
        <v/>
      </c>
      <c r="B84" s="11" t="str">
        <f>IF(ISBLANK(Tableau8[[#This Row],[Matricule]]),"",VLOOKUP(Tableau8[[#This Row],[Matricule]],#REF!,2,FALSE))</f>
        <v/>
      </c>
      <c r="C84" s="11" t="str">
        <f>IF(ISBLANK(Tableau8[[#This Row],[Matricule]]),"",VLOOKUP(Tableau8[[#This Row],[Matricule]],#REF!,3,FALSE))</f>
        <v/>
      </c>
      <c r="D84" s="11" t="str">
        <f>CONCATENATE(Tableau8[[#This Row],[Semaine]],Tableau8[[#This Row],[Matricule]])</f>
        <v/>
      </c>
      <c r="M84" s="14" t="str">
        <f>IF(Tableau8[[#This Row],[Lundi]]+Tableau8[[#This Row],[Mardi]]&gt;0,Tableau8[[#This Row],[Lundi]]+Tableau8[[#This Row],[Mardi]],"")</f>
        <v/>
      </c>
      <c r="N84" s="14" t="str">
        <f>IF(Tableau8[[#This Row],[Jeudi]]+Tableau8[[#This Row],[Vendredi]]&gt;0,Tableau8[[#This Row],[Jeudi]]+Tableau8[[#This Row],[Vendredi]],"")</f>
        <v/>
      </c>
      <c r="O84" s="14">
        <f>COUNTIF(Tableau8[[#This Row],[Lundi]:[Mardi]],"&gt;0") + COUNTIF(Tableau8[[#This Row],[Jeudi]:[Vendredi]],"&gt;0")</f>
        <v>0</v>
      </c>
      <c r="P84" s="14" t="str">
        <f>IFERROR(Tableau8[[#This Row],[Total Tour 1]]+Tableau8[[#This Row],[Total Tour 2]],"")</f>
        <v/>
      </c>
      <c r="Q84" s="14">
        <f>COUNTIF(Tableau8[[#This Row],[Lundi]:[Vendredi]],"&gt;=13")*1000</f>
        <v>0</v>
      </c>
      <c r="R8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4" s="15">
        <f>Tableau8[[#This Row],[Prime production]]+Tableau8[[#This Row],[Prime rendement]]</f>
        <v>0</v>
      </c>
      <c r="T84" s="15" t="str">
        <f>IF(Tableau8[[#This Row],[Matricule]]&gt;1,IF(COUNTIF(Tableau8[DateMatricule],Tableau8[[#This Row],[DateMatricule]])&gt;1,"Doublon",""),"")</f>
        <v/>
      </c>
    </row>
    <row r="85" spans="1:20" x14ac:dyDescent="0.25">
      <c r="A85" s="11" t="str">
        <f>IF(Tableau8[[#This Row],[Semaine]]="","",VLOOKUP(Tableau8[[#This Row],[Semaine]],Listes!$A:$B,2,FALSE))</f>
        <v/>
      </c>
      <c r="B85" s="11" t="str">
        <f>IF(ISBLANK(Tableau8[[#This Row],[Matricule]]),"",VLOOKUP(Tableau8[[#This Row],[Matricule]],#REF!,2,FALSE))</f>
        <v/>
      </c>
      <c r="C85" s="11" t="str">
        <f>IF(ISBLANK(Tableau8[[#This Row],[Matricule]]),"",VLOOKUP(Tableau8[[#This Row],[Matricule]],#REF!,3,FALSE))</f>
        <v/>
      </c>
      <c r="D85" s="11" t="str">
        <f>CONCATENATE(Tableau8[[#This Row],[Semaine]],Tableau8[[#This Row],[Matricule]])</f>
        <v/>
      </c>
      <c r="M85" s="14" t="str">
        <f>IF(Tableau8[[#This Row],[Lundi]]+Tableau8[[#This Row],[Mardi]]&gt;0,Tableau8[[#This Row],[Lundi]]+Tableau8[[#This Row],[Mardi]],"")</f>
        <v/>
      </c>
      <c r="N85" s="14" t="str">
        <f>IF(Tableau8[[#This Row],[Jeudi]]+Tableau8[[#This Row],[Vendredi]]&gt;0,Tableau8[[#This Row],[Jeudi]]+Tableau8[[#This Row],[Vendredi]],"")</f>
        <v/>
      </c>
      <c r="O85" s="14">
        <f>COUNTIF(Tableau8[[#This Row],[Lundi]:[Mardi]],"&gt;0") + COUNTIF(Tableau8[[#This Row],[Jeudi]:[Vendredi]],"&gt;0")</f>
        <v>0</v>
      </c>
      <c r="P85" s="14" t="str">
        <f>IFERROR(Tableau8[[#This Row],[Total Tour 1]]+Tableau8[[#This Row],[Total Tour 2]],"")</f>
        <v/>
      </c>
      <c r="Q85" s="14">
        <f>COUNTIF(Tableau8[[#This Row],[Lundi]:[Vendredi]],"&gt;=13")*1000</f>
        <v>0</v>
      </c>
      <c r="R8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5" s="15">
        <f>Tableau8[[#This Row],[Prime production]]+Tableau8[[#This Row],[Prime rendement]]</f>
        <v>0</v>
      </c>
      <c r="T85" s="15" t="str">
        <f>IF(Tableau8[[#This Row],[Matricule]]&gt;1,IF(COUNTIF(Tableau8[DateMatricule],Tableau8[[#This Row],[DateMatricule]])&gt;1,"Doublon",""),"")</f>
        <v/>
      </c>
    </row>
    <row r="86" spans="1:20" x14ac:dyDescent="0.25">
      <c r="A86" s="11" t="str">
        <f>IF(Tableau8[[#This Row],[Semaine]]="","",VLOOKUP(Tableau8[[#This Row],[Semaine]],Listes!$A:$B,2,FALSE))</f>
        <v/>
      </c>
      <c r="B86" s="11" t="str">
        <f>IF(ISBLANK(Tableau8[[#This Row],[Matricule]]),"",VLOOKUP(Tableau8[[#This Row],[Matricule]],#REF!,2,FALSE))</f>
        <v/>
      </c>
      <c r="C86" s="11" t="str">
        <f>IF(ISBLANK(Tableau8[[#This Row],[Matricule]]),"",VLOOKUP(Tableau8[[#This Row],[Matricule]],#REF!,3,FALSE))</f>
        <v/>
      </c>
      <c r="D86" s="11" t="str">
        <f>CONCATENATE(Tableau8[[#This Row],[Semaine]],Tableau8[[#This Row],[Matricule]])</f>
        <v/>
      </c>
      <c r="M86" s="14" t="str">
        <f>IF(Tableau8[[#This Row],[Lundi]]+Tableau8[[#This Row],[Mardi]]&gt;0,Tableau8[[#This Row],[Lundi]]+Tableau8[[#This Row],[Mardi]],"")</f>
        <v/>
      </c>
      <c r="N86" s="14" t="str">
        <f>IF(Tableau8[[#This Row],[Jeudi]]+Tableau8[[#This Row],[Vendredi]]&gt;0,Tableau8[[#This Row],[Jeudi]]+Tableau8[[#This Row],[Vendredi]],"")</f>
        <v/>
      </c>
      <c r="O86" s="14">
        <f>COUNTIF(Tableau8[[#This Row],[Lundi]:[Mardi]],"&gt;0") + COUNTIF(Tableau8[[#This Row],[Jeudi]:[Vendredi]],"&gt;0")</f>
        <v>0</v>
      </c>
      <c r="P86" s="14" t="str">
        <f>IFERROR(Tableau8[[#This Row],[Total Tour 1]]+Tableau8[[#This Row],[Total Tour 2]],"")</f>
        <v/>
      </c>
      <c r="Q86" s="14">
        <f>COUNTIF(Tableau8[[#This Row],[Lundi]:[Vendredi]],"&gt;=13")*1000</f>
        <v>0</v>
      </c>
      <c r="R8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6" s="15">
        <f>Tableau8[[#This Row],[Prime production]]+Tableau8[[#This Row],[Prime rendement]]</f>
        <v>0</v>
      </c>
      <c r="T86" s="15" t="str">
        <f>IF(Tableau8[[#This Row],[Matricule]]&gt;1,IF(COUNTIF(Tableau8[DateMatricule],Tableau8[[#This Row],[DateMatricule]])&gt;1,"Doublon",""),"")</f>
        <v/>
      </c>
    </row>
    <row r="87" spans="1:20" x14ac:dyDescent="0.25">
      <c r="A87" s="11" t="str">
        <f>IF(Tableau8[[#This Row],[Semaine]]="","",VLOOKUP(Tableau8[[#This Row],[Semaine]],Listes!$A:$B,2,FALSE))</f>
        <v/>
      </c>
      <c r="B87" s="11" t="str">
        <f>IF(ISBLANK(Tableau8[[#This Row],[Matricule]]),"",VLOOKUP(Tableau8[[#This Row],[Matricule]],#REF!,2,FALSE))</f>
        <v/>
      </c>
      <c r="C87" s="11" t="str">
        <f>IF(ISBLANK(Tableau8[[#This Row],[Matricule]]),"",VLOOKUP(Tableau8[[#This Row],[Matricule]],#REF!,3,FALSE))</f>
        <v/>
      </c>
      <c r="D87" s="11" t="str">
        <f>CONCATENATE(Tableau8[[#This Row],[Semaine]],Tableau8[[#This Row],[Matricule]])</f>
        <v/>
      </c>
      <c r="M87" s="14" t="str">
        <f>IF(Tableau8[[#This Row],[Lundi]]+Tableau8[[#This Row],[Mardi]]&gt;0,Tableau8[[#This Row],[Lundi]]+Tableau8[[#This Row],[Mardi]],"")</f>
        <v/>
      </c>
      <c r="N87" s="14" t="str">
        <f>IF(Tableau8[[#This Row],[Jeudi]]+Tableau8[[#This Row],[Vendredi]]&gt;0,Tableau8[[#This Row],[Jeudi]]+Tableau8[[#This Row],[Vendredi]],"")</f>
        <v/>
      </c>
      <c r="O87" s="14">
        <f>COUNTIF(Tableau8[[#This Row],[Lundi]:[Mardi]],"&gt;0") + COUNTIF(Tableau8[[#This Row],[Jeudi]:[Vendredi]],"&gt;0")</f>
        <v>0</v>
      </c>
      <c r="P87" s="14" t="str">
        <f>IFERROR(Tableau8[[#This Row],[Total Tour 1]]+Tableau8[[#This Row],[Total Tour 2]],"")</f>
        <v/>
      </c>
      <c r="Q87" s="14">
        <f>COUNTIF(Tableau8[[#This Row],[Lundi]:[Vendredi]],"&gt;=13")*1000</f>
        <v>0</v>
      </c>
      <c r="R8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7" s="15">
        <f>Tableau8[[#This Row],[Prime production]]+Tableau8[[#This Row],[Prime rendement]]</f>
        <v>0</v>
      </c>
      <c r="T87" s="15" t="str">
        <f>IF(Tableau8[[#This Row],[Matricule]]&gt;1,IF(COUNTIF(Tableau8[DateMatricule],Tableau8[[#This Row],[DateMatricule]])&gt;1,"Doublon",""),"")</f>
        <v/>
      </c>
    </row>
    <row r="88" spans="1:20" x14ac:dyDescent="0.25">
      <c r="A88" s="11" t="str">
        <f>IF(Tableau8[[#This Row],[Semaine]]="","",VLOOKUP(Tableau8[[#This Row],[Semaine]],Listes!$A:$B,2,FALSE))</f>
        <v/>
      </c>
      <c r="B88" s="11" t="str">
        <f>IF(ISBLANK(Tableau8[[#This Row],[Matricule]]),"",VLOOKUP(Tableau8[[#This Row],[Matricule]],#REF!,2,FALSE))</f>
        <v/>
      </c>
      <c r="C88" s="11" t="str">
        <f>IF(ISBLANK(Tableau8[[#This Row],[Matricule]]),"",VLOOKUP(Tableau8[[#This Row],[Matricule]],#REF!,3,FALSE))</f>
        <v/>
      </c>
      <c r="D88" s="11" t="str">
        <f>CONCATENATE(Tableau8[[#This Row],[Semaine]],Tableau8[[#This Row],[Matricule]])</f>
        <v/>
      </c>
      <c r="M88" s="14" t="str">
        <f>IF(Tableau8[[#This Row],[Lundi]]+Tableau8[[#This Row],[Mardi]]&gt;0,Tableau8[[#This Row],[Lundi]]+Tableau8[[#This Row],[Mardi]],"")</f>
        <v/>
      </c>
      <c r="N88" s="14" t="str">
        <f>IF(Tableau8[[#This Row],[Jeudi]]+Tableau8[[#This Row],[Vendredi]]&gt;0,Tableau8[[#This Row],[Jeudi]]+Tableau8[[#This Row],[Vendredi]],"")</f>
        <v/>
      </c>
      <c r="O88" s="14">
        <f>COUNTIF(Tableau8[[#This Row],[Lundi]:[Mardi]],"&gt;0") + COUNTIF(Tableau8[[#This Row],[Jeudi]:[Vendredi]],"&gt;0")</f>
        <v>0</v>
      </c>
      <c r="P88" s="14" t="str">
        <f>IFERROR(Tableau8[[#This Row],[Total Tour 1]]+Tableau8[[#This Row],[Total Tour 2]],"")</f>
        <v/>
      </c>
      <c r="Q88" s="14">
        <f>COUNTIF(Tableau8[[#This Row],[Lundi]:[Vendredi]],"&gt;=13")*1000</f>
        <v>0</v>
      </c>
      <c r="R8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8" s="15">
        <f>Tableau8[[#This Row],[Prime production]]+Tableau8[[#This Row],[Prime rendement]]</f>
        <v>0</v>
      </c>
      <c r="T88" s="15" t="str">
        <f>IF(Tableau8[[#This Row],[Matricule]]&gt;1,IF(COUNTIF(Tableau8[DateMatricule],Tableau8[[#This Row],[DateMatricule]])&gt;1,"Doublon",""),"")</f>
        <v/>
      </c>
    </row>
    <row r="89" spans="1:20" x14ac:dyDescent="0.25">
      <c r="A89" s="11" t="str">
        <f>IF(Tableau8[[#This Row],[Semaine]]="","",VLOOKUP(Tableau8[[#This Row],[Semaine]],Listes!$A:$B,2,FALSE))</f>
        <v/>
      </c>
      <c r="B89" s="11" t="str">
        <f>IF(ISBLANK(Tableau8[[#This Row],[Matricule]]),"",VLOOKUP(Tableau8[[#This Row],[Matricule]],#REF!,2,FALSE))</f>
        <v/>
      </c>
      <c r="C89" s="11" t="str">
        <f>IF(ISBLANK(Tableau8[[#This Row],[Matricule]]),"",VLOOKUP(Tableau8[[#This Row],[Matricule]],#REF!,3,FALSE))</f>
        <v/>
      </c>
      <c r="D89" s="11" t="str">
        <f>CONCATENATE(Tableau8[[#This Row],[Semaine]],Tableau8[[#This Row],[Matricule]])</f>
        <v/>
      </c>
      <c r="M89" s="14" t="str">
        <f>IF(Tableau8[[#This Row],[Lundi]]+Tableau8[[#This Row],[Mardi]]&gt;0,Tableau8[[#This Row],[Lundi]]+Tableau8[[#This Row],[Mardi]],"")</f>
        <v/>
      </c>
      <c r="N89" s="14" t="str">
        <f>IF(Tableau8[[#This Row],[Jeudi]]+Tableau8[[#This Row],[Vendredi]]&gt;0,Tableau8[[#This Row],[Jeudi]]+Tableau8[[#This Row],[Vendredi]],"")</f>
        <v/>
      </c>
      <c r="O89" s="14">
        <f>COUNTIF(Tableau8[[#This Row],[Lundi]:[Mardi]],"&gt;0") + COUNTIF(Tableau8[[#This Row],[Jeudi]:[Vendredi]],"&gt;0")</f>
        <v>0</v>
      </c>
      <c r="P89" s="14" t="str">
        <f>IFERROR(Tableau8[[#This Row],[Total Tour 1]]+Tableau8[[#This Row],[Total Tour 2]],"")</f>
        <v/>
      </c>
      <c r="Q89" s="14">
        <f>COUNTIF(Tableau8[[#This Row],[Lundi]:[Vendredi]],"&gt;=13")*1000</f>
        <v>0</v>
      </c>
      <c r="R8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9" s="15">
        <f>Tableau8[[#This Row],[Prime production]]+Tableau8[[#This Row],[Prime rendement]]</f>
        <v>0</v>
      </c>
      <c r="T89" s="15" t="str">
        <f>IF(Tableau8[[#This Row],[Matricule]]&gt;1,IF(COUNTIF(Tableau8[DateMatricule],Tableau8[[#This Row],[DateMatricule]])&gt;1,"Doublon",""),"")</f>
        <v/>
      </c>
    </row>
    <row r="90" spans="1:20" x14ac:dyDescent="0.25">
      <c r="A90" s="11" t="str">
        <f>IF(Tableau8[[#This Row],[Semaine]]="","",VLOOKUP(Tableau8[[#This Row],[Semaine]],Listes!$A:$B,2,FALSE))</f>
        <v/>
      </c>
      <c r="B90" s="11" t="str">
        <f>IF(ISBLANK(Tableau8[[#This Row],[Matricule]]),"",VLOOKUP(Tableau8[[#This Row],[Matricule]],#REF!,2,FALSE))</f>
        <v/>
      </c>
      <c r="C90" s="11" t="str">
        <f>IF(ISBLANK(Tableau8[[#This Row],[Matricule]]),"",VLOOKUP(Tableau8[[#This Row],[Matricule]],#REF!,3,FALSE))</f>
        <v/>
      </c>
      <c r="D90" s="11" t="str">
        <f>CONCATENATE(Tableau8[[#This Row],[Semaine]],Tableau8[[#This Row],[Matricule]])</f>
        <v/>
      </c>
      <c r="M90" s="14" t="str">
        <f>IF(Tableau8[[#This Row],[Lundi]]+Tableau8[[#This Row],[Mardi]]&gt;0,Tableau8[[#This Row],[Lundi]]+Tableau8[[#This Row],[Mardi]],"")</f>
        <v/>
      </c>
      <c r="N90" s="14" t="str">
        <f>IF(Tableau8[[#This Row],[Jeudi]]+Tableau8[[#This Row],[Vendredi]]&gt;0,Tableau8[[#This Row],[Jeudi]]+Tableau8[[#This Row],[Vendredi]],"")</f>
        <v/>
      </c>
      <c r="O90" s="14">
        <f>COUNTIF(Tableau8[[#This Row],[Lundi]:[Mardi]],"&gt;0") + COUNTIF(Tableau8[[#This Row],[Jeudi]:[Vendredi]],"&gt;0")</f>
        <v>0</v>
      </c>
      <c r="P90" s="14" t="str">
        <f>IFERROR(Tableau8[[#This Row],[Total Tour 1]]+Tableau8[[#This Row],[Total Tour 2]],"")</f>
        <v/>
      </c>
      <c r="Q90" s="14">
        <f>COUNTIF(Tableau8[[#This Row],[Lundi]:[Vendredi]],"&gt;=13")*1000</f>
        <v>0</v>
      </c>
      <c r="R9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0" s="15">
        <f>Tableau8[[#This Row],[Prime production]]+Tableau8[[#This Row],[Prime rendement]]</f>
        <v>0</v>
      </c>
      <c r="T90" s="15" t="str">
        <f>IF(Tableau8[[#This Row],[Matricule]]&gt;1,IF(COUNTIF(Tableau8[DateMatricule],Tableau8[[#This Row],[DateMatricule]])&gt;1,"Doublon",""),"")</f>
        <v/>
      </c>
    </row>
    <row r="91" spans="1:20" x14ac:dyDescent="0.25">
      <c r="A91" s="11" t="str">
        <f>IF(Tableau8[[#This Row],[Semaine]]="","",VLOOKUP(Tableau8[[#This Row],[Semaine]],Listes!$A:$B,2,FALSE))</f>
        <v/>
      </c>
      <c r="B91" s="11" t="str">
        <f>IF(ISBLANK(Tableau8[[#This Row],[Matricule]]),"",VLOOKUP(Tableau8[[#This Row],[Matricule]],#REF!,2,FALSE))</f>
        <v/>
      </c>
      <c r="C91" s="11" t="str">
        <f>IF(ISBLANK(Tableau8[[#This Row],[Matricule]]),"",VLOOKUP(Tableau8[[#This Row],[Matricule]],#REF!,3,FALSE))</f>
        <v/>
      </c>
      <c r="D91" s="11" t="str">
        <f>CONCATENATE(Tableau8[[#This Row],[Semaine]],Tableau8[[#This Row],[Matricule]])</f>
        <v/>
      </c>
      <c r="M91" s="14" t="str">
        <f>IF(Tableau8[[#This Row],[Lundi]]+Tableau8[[#This Row],[Mardi]]&gt;0,Tableau8[[#This Row],[Lundi]]+Tableau8[[#This Row],[Mardi]],"")</f>
        <v/>
      </c>
      <c r="N91" s="14" t="str">
        <f>IF(Tableau8[[#This Row],[Jeudi]]+Tableau8[[#This Row],[Vendredi]]&gt;0,Tableau8[[#This Row],[Jeudi]]+Tableau8[[#This Row],[Vendredi]],"")</f>
        <v/>
      </c>
      <c r="O91" s="14">
        <f>COUNTIF(Tableau8[[#This Row],[Lundi]:[Mardi]],"&gt;0") + COUNTIF(Tableau8[[#This Row],[Jeudi]:[Vendredi]],"&gt;0")</f>
        <v>0</v>
      </c>
      <c r="P91" s="14" t="str">
        <f>IFERROR(Tableau8[[#This Row],[Total Tour 1]]+Tableau8[[#This Row],[Total Tour 2]],"")</f>
        <v/>
      </c>
      <c r="Q91" s="14">
        <f>COUNTIF(Tableau8[[#This Row],[Lundi]:[Vendredi]],"&gt;=13")*1000</f>
        <v>0</v>
      </c>
      <c r="R9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1" s="15">
        <f>Tableau8[[#This Row],[Prime production]]+Tableau8[[#This Row],[Prime rendement]]</f>
        <v>0</v>
      </c>
      <c r="T91" s="15" t="str">
        <f>IF(Tableau8[[#This Row],[Matricule]]&gt;1,IF(COUNTIF(Tableau8[DateMatricule],Tableau8[[#This Row],[DateMatricule]])&gt;1,"Doublon",""),"")</f>
        <v/>
      </c>
    </row>
    <row r="92" spans="1:20" x14ac:dyDescent="0.25">
      <c r="A92" s="11" t="str">
        <f>IF(Tableau8[[#This Row],[Semaine]]="","",VLOOKUP(Tableau8[[#This Row],[Semaine]],Listes!$A:$B,2,FALSE))</f>
        <v/>
      </c>
      <c r="B92" s="11" t="str">
        <f>IF(ISBLANK(Tableau8[[#This Row],[Matricule]]),"",VLOOKUP(Tableau8[[#This Row],[Matricule]],#REF!,2,FALSE))</f>
        <v/>
      </c>
      <c r="C92" s="11" t="str">
        <f>IF(ISBLANK(Tableau8[[#This Row],[Matricule]]),"",VLOOKUP(Tableau8[[#This Row],[Matricule]],#REF!,3,FALSE))</f>
        <v/>
      </c>
      <c r="D92" s="11" t="str">
        <f>CONCATENATE(Tableau8[[#This Row],[Semaine]],Tableau8[[#This Row],[Matricule]])</f>
        <v/>
      </c>
      <c r="M92" s="14" t="str">
        <f>IF(Tableau8[[#This Row],[Lundi]]+Tableau8[[#This Row],[Mardi]]&gt;0,Tableau8[[#This Row],[Lundi]]+Tableau8[[#This Row],[Mardi]],"")</f>
        <v/>
      </c>
      <c r="N92" s="14" t="str">
        <f>IF(Tableau8[[#This Row],[Jeudi]]+Tableau8[[#This Row],[Vendredi]]&gt;0,Tableau8[[#This Row],[Jeudi]]+Tableau8[[#This Row],[Vendredi]],"")</f>
        <v/>
      </c>
      <c r="O92" s="14">
        <f>COUNTIF(Tableau8[[#This Row],[Lundi]:[Mardi]],"&gt;0") + COUNTIF(Tableau8[[#This Row],[Jeudi]:[Vendredi]],"&gt;0")</f>
        <v>0</v>
      </c>
      <c r="P92" s="14" t="str">
        <f>IFERROR(Tableau8[[#This Row],[Total Tour 1]]+Tableau8[[#This Row],[Total Tour 2]],"")</f>
        <v/>
      </c>
      <c r="Q92" s="14">
        <f>COUNTIF(Tableau8[[#This Row],[Lundi]:[Vendredi]],"&gt;=13")*1000</f>
        <v>0</v>
      </c>
      <c r="R9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2" s="15">
        <f>Tableau8[[#This Row],[Prime production]]+Tableau8[[#This Row],[Prime rendement]]</f>
        <v>0</v>
      </c>
      <c r="T92" s="15" t="str">
        <f>IF(Tableau8[[#This Row],[Matricule]]&gt;1,IF(COUNTIF(Tableau8[DateMatricule],Tableau8[[#This Row],[DateMatricule]])&gt;1,"Doublon",""),"")</f>
        <v/>
      </c>
    </row>
    <row r="93" spans="1:20" x14ac:dyDescent="0.25">
      <c r="A93" s="11" t="str">
        <f>IF(Tableau8[[#This Row],[Semaine]]="","",VLOOKUP(Tableau8[[#This Row],[Semaine]],Listes!$A:$B,2,FALSE))</f>
        <v/>
      </c>
      <c r="B93" s="11" t="str">
        <f>IF(ISBLANK(Tableau8[[#This Row],[Matricule]]),"",VLOOKUP(Tableau8[[#This Row],[Matricule]],#REF!,2,FALSE))</f>
        <v/>
      </c>
      <c r="C93" s="11" t="str">
        <f>IF(ISBLANK(Tableau8[[#This Row],[Matricule]]),"",VLOOKUP(Tableau8[[#This Row],[Matricule]],#REF!,3,FALSE))</f>
        <v/>
      </c>
      <c r="D93" s="11" t="str">
        <f>CONCATENATE(Tableau8[[#This Row],[Semaine]],Tableau8[[#This Row],[Matricule]])</f>
        <v/>
      </c>
      <c r="M93" s="14" t="str">
        <f>IF(Tableau8[[#This Row],[Lundi]]+Tableau8[[#This Row],[Mardi]]&gt;0,Tableau8[[#This Row],[Lundi]]+Tableau8[[#This Row],[Mardi]],"")</f>
        <v/>
      </c>
      <c r="N93" s="14" t="str">
        <f>IF(Tableau8[[#This Row],[Jeudi]]+Tableau8[[#This Row],[Vendredi]]&gt;0,Tableau8[[#This Row],[Jeudi]]+Tableau8[[#This Row],[Vendredi]],"")</f>
        <v/>
      </c>
      <c r="O93" s="14">
        <f>COUNTIF(Tableau8[[#This Row],[Lundi]:[Mardi]],"&gt;0") + COUNTIF(Tableau8[[#This Row],[Jeudi]:[Vendredi]],"&gt;0")</f>
        <v>0</v>
      </c>
      <c r="P93" s="14" t="str">
        <f>IFERROR(Tableau8[[#This Row],[Total Tour 1]]+Tableau8[[#This Row],[Total Tour 2]],"")</f>
        <v/>
      </c>
      <c r="Q93" s="14">
        <f>COUNTIF(Tableau8[[#This Row],[Lundi]:[Vendredi]],"&gt;=13")*1000</f>
        <v>0</v>
      </c>
      <c r="R9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3" s="15">
        <f>Tableau8[[#This Row],[Prime production]]+Tableau8[[#This Row],[Prime rendement]]</f>
        <v>0</v>
      </c>
      <c r="T93" s="15" t="str">
        <f>IF(Tableau8[[#This Row],[Matricule]]&gt;1,IF(COUNTIF(Tableau8[DateMatricule],Tableau8[[#This Row],[DateMatricule]])&gt;1,"Doublon",""),"")</f>
        <v/>
      </c>
    </row>
    <row r="94" spans="1:20" x14ac:dyDescent="0.25">
      <c r="A94" s="11" t="str">
        <f>IF(Tableau8[[#This Row],[Semaine]]="","",VLOOKUP(Tableau8[[#This Row],[Semaine]],Listes!$A:$B,2,FALSE))</f>
        <v/>
      </c>
      <c r="B94" s="11" t="str">
        <f>IF(ISBLANK(Tableau8[[#This Row],[Matricule]]),"",VLOOKUP(Tableau8[[#This Row],[Matricule]],#REF!,2,FALSE))</f>
        <v/>
      </c>
      <c r="C94" s="11" t="str">
        <f>IF(ISBLANK(Tableau8[[#This Row],[Matricule]]),"",VLOOKUP(Tableau8[[#This Row],[Matricule]],#REF!,3,FALSE))</f>
        <v/>
      </c>
      <c r="D94" s="11" t="str">
        <f>CONCATENATE(Tableau8[[#This Row],[Semaine]],Tableau8[[#This Row],[Matricule]])</f>
        <v/>
      </c>
      <c r="M94" s="14" t="str">
        <f>IF(Tableau8[[#This Row],[Lundi]]+Tableau8[[#This Row],[Mardi]]&gt;0,Tableau8[[#This Row],[Lundi]]+Tableau8[[#This Row],[Mardi]],"")</f>
        <v/>
      </c>
      <c r="N94" s="14" t="str">
        <f>IF(Tableau8[[#This Row],[Jeudi]]+Tableau8[[#This Row],[Vendredi]]&gt;0,Tableau8[[#This Row],[Jeudi]]+Tableau8[[#This Row],[Vendredi]],"")</f>
        <v/>
      </c>
      <c r="O94" s="14">
        <f>COUNTIF(Tableau8[[#This Row],[Lundi]:[Mardi]],"&gt;0") + COUNTIF(Tableau8[[#This Row],[Jeudi]:[Vendredi]],"&gt;0")</f>
        <v>0</v>
      </c>
      <c r="P94" s="14" t="str">
        <f>IFERROR(Tableau8[[#This Row],[Total Tour 1]]+Tableau8[[#This Row],[Total Tour 2]],"")</f>
        <v/>
      </c>
      <c r="Q94" s="14">
        <f>COUNTIF(Tableau8[[#This Row],[Lundi]:[Vendredi]],"&gt;=13")*1000</f>
        <v>0</v>
      </c>
      <c r="R9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4" s="15">
        <f>Tableau8[[#This Row],[Prime production]]+Tableau8[[#This Row],[Prime rendement]]</f>
        <v>0</v>
      </c>
      <c r="T94" s="15" t="str">
        <f>IF(Tableau8[[#This Row],[Matricule]]&gt;1,IF(COUNTIF(Tableau8[DateMatricule],Tableau8[[#This Row],[DateMatricule]])&gt;1,"Doublon",""),"")</f>
        <v/>
      </c>
    </row>
    <row r="95" spans="1:20" x14ac:dyDescent="0.25">
      <c r="A95" s="11" t="str">
        <f>IF(Tableau8[[#This Row],[Semaine]]="","",VLOOKUP(Tableau8[[#This Row],[Semaine]],Listes!$A:$B,2,FALSE))</f>
        <v/>
      </c>
      <c r="B95" s="11" t="str">
        <f>IF(ISBLANK(Tableau8[[#This Row],[Matricule]]),"",VLOOKUP(Tableau8[[#This Row],[Matricule]],#REF!,2,FALSE))</f>
        <v/>
      </c>
      <c r="C95" s="11" t="str">
        <f>IF(ISBLANK(Tableau8[[#This Row],[Matricule]]),"",VLOOKUP(Tableau8[[#This Row],[Matricule]],#REF!,3,FALSE))</f>
        <v/>
      </c>
      <c r="D95" s="11" t="str">
        <f>CONCATENATE(Tableau8[[#This Row],[Semaine]],Tableau8[[#This Row],[Matricule]])</f>
        <v/>
      </c>
      <c r="M95" s="14" t="str">
        <f>IF(Tableau8[[#This Row],[Lundi]]+Tableau8[[#This Row],[Mardi]]&gt;0,Tableau8[[#This Row],[Lundi]]+Tableau8[[#This Row],[Mardi]],"")</f>
        <v/>
      </c>
      <c r="N95" s="14" t="str">
        <f>IF(Tableau8[[#This Row],[Jeudi]]+Tableau8[[#This Row],[Vendredi]]&gt;0,Tableau8[[#This Row],[Jeudi]]+Tableau8[[#This Row],[Vendredi]],"")</f>
        <v/>
      </c>
      <c r="O95" s="14">
        <f>COUNTIF(Tableau8[[#This Row],[Lundi]:[Mardi]],"&gt;0") + COUNTIF(Tableau8[[#This Row],[Jeudi]:[Vendredi]],"&gt;0")</f>
        <v>0</v>
      </c>
      <c r="P95" s="14" t="str">
        <f>IFERROR(Tableau8[[#This Row],[Total Tour 1]]+Tableau8[[#This Row],[Total Tour 2]],"")</f>
        <v/>
      </c>
      <c r="Q95" s="14">
        <f>COUNTIF(Tableau8[[#This Row],[Lundi]:[Vendredi]],"&gt;=13")*1000</f>
        <v>0</v>
      </c>
      <c r="R9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5" s="15">
        <f>Tableau8[[#This Row],[Prime production]]+Tableau8[[#This Row],[Prime rendement]]</f>
        <v>0</v>
      </c>
      <c r="T95" s="15" t="str">
        <f>IF(Tableau8[[#This Row],[Matricule]]&gt;1,IF(COUNTIF(Tableau8[DateMatricule],Tableau8[[#This Row],[DateMatricule]])&gt;1,"Doublon",""),"")</f>
        <v/>
      </c>
    </row>
    <row r="96" spans="1:20" x14ac:dyDescent="0.25">
      <c r="A96" s="11" t="str">
        <f>IF(Tableau8[[#This Row],[Semaine]]="","",VLOOKUP(Tableau8[[#This Row],[Semaine]],Listes!$A:$B,2,FALSE))</f>
        <v/>
      </c>
      <c r="B96" s="11" t="str">
        <f>IF(ISBLANK(Tableau8[[#This Row],[Matricule]]),"",VLOOKUP(Tableau8[[#This Row],[Matricule]],#REF!,2,FALSE))</f>
        <v/>
      </c>
      <c r="C96" s="11" t="str">
        <f>IF(ISBLANK(Tableau8[[#This Row],[Matricule]]),"",VLOOKUP(Tableau8[[#This Row],[Matricule]],#REF!,3,FALSE))</f>
        <v/>
      </c>
      <c r="D96" s="11" t="str">
        <f>CONCATENATE(Tableau8[[#This Row],[Semaine]],Tableau8[[#This Row],[Matricule]])</f>
        <v/>
      </c>
      <c r="M96" s="14" t="str">
        <f>IF(Tableau8[[#This Row],[Lundi]]+Tableau8[[#This Row],[Mardi]]&gt;0,Tableau8[[#This Row],[Lundi]]+Tableau8[[#This Row],[Mardi]],"")</f>
        <v/>
      </c>
      <c r="N96" s="14" t="str">
        <f>IF(Tableau8[[#This Row],[Jeudi]]+Tableau8[[#This Row],[Vendredi]]&gt;0,Tableau8[[#This Row],[Jeudi]]+Tableau8[[#This Row],[Vendredi]],"")</f>
        <v/>
      </c>
      <c r="O96" s="14">
        <f>COUNTIF(Tableau8[[#This Row],[Lundi]:[Mardi]],"&gt;0") + COUNTIF(Tableau8[[#This Row],[Jeudi]:[Vendredi]],"&gt;0")</f>
        <v>0</v>
      </c>
      <c r="P96" s="14" t="str">
        <f>IFERROR(Tableau8[[#This Row],[Total Tour 1]]+Tableau8[[#This Row],[Total Tour 2]],"")</f>
        <v/>
      </c>
      <c r="Q96" s="14">
        <f>COUNTIF(Tableau8[[#This Row],[Lundi]:[Vendredi]],"&gt;=13")*1000</f>
        <v>0</v>
      </c>
      <c r="R9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6" s="15">
        <f>Tableau8[[#This Row],[Prime production]]+Tableau8[[#This Row],[Prime rendement]]</f>
        <v>0</v>
      </c>
      <c r="T96" s="15" t="str">
        <f>IF(Tableau8[[#This Row],[Matricule]]&gt;1,IF(COUNTIF(Tableau8[DateMatricule],Tableau8[[#This Row],[DateMatricule]])&gt;1,"Doublon",""),"")</f>
        <v/>
      </c>
    </row>
    <row r="97" spans="1:20" x14ac:dyDescent="0.25">
      <c r="A97" s="11" t="str">
        <f>IF(Tableau8[[#This Row],[Semaine]]="","",VLOOKUP(Tableau8[[#This Row],[Semaine]],Listes!$A:$B,2,FALSE))</f>
        <v/>
      </c>
      <c r="B97" s="11" t="str">
        <f>IF(ISBLANK(Tableau8[[#This Row],[Matricule]]),"",VLOOKUP(Tableau8[[#This Row],[Matricule]],#REF!,2,FALSE))</f>
        <v/>
      </c>
      <c r="C97" s="11" t="str">
        <f>IF(ISBLANK(Tableau8[[#This Row],[Matricule]]),"",VLOOKUP(Tableau8[[#This Row],[Matricule]],#REF!,3,FALSE))</f>
        <v/>
      </c>
      <c r="D97" s="11" t="str">
        <f>CONCATENATE(Tableau8[[#This Row],[Semaine]],Tableau8[[#This Row],[Matricule]])</f>
        <v/>
      </c>
      <c r="M97" s="14" t="str">
        <f>IF(Tableau8[[#This Row],[Lundi]]+Tableau8[[#This Row],[Mardi]]&gt;0,Tableau8[[#This Row],[Lundi]]+Tableau8[[#This Row],[Mardi]],"")</f>
        <v/>
      </c>
      <c r="N97" s="14" t="str">
        <f>IF(Tableau8[[#This Row],[Jeudi]]+Tableau8[[#This Row],[Vendredi]]&gt;0,Tableau8[[#This Row],[Jeudi]]+Tableau8[[#This Row],[Vendredi]],"")</f>
        <v/>
      </c>
      <c r="O97" s="14">
        <f>COUNTIF(Tableau8[[#This Row],[Lundi]:[Mardi]],"&gt;0") + COUNTIF(Tableau8[[#This Row],[Jeudi]:[Vendredi]],"&gt;0")</f>
        <v>0</v>
      </c>
      <c r="P97" s="14" t="str">
        <f>IFERROR(Tableau8[[#This Row],[Total Tour 1]]+Tableau8[[#This Row],[Total Tour 2]],"")</f>
        <v/>
      </c>
      <c r="Q97" s="14">
        <f>COUNTIF(Tableau8[[#This Row],[Lundi]:[Vendredi]],"&gt;=13")*1000</f>
        <v>0</v>
      </c>
      <c r="R9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7" s="15">
        <f>Tableau8[[#This Row],[Prime production]]+Tableau8[[#This Row],[Prime rendement]]</f>
        <v>0</v>
      </c>
      <c r="T97" s="15" t="str">
        <f>IF(Tableau8[[#This Row],[Matricule]]&gt;1,IF(COUNTIF(Tableau8[DateMatricule],Tableau8[[#This Row],[DateMatricule]])&gt;1,"Doublon",""),"")</f>
        <v/>
      </c>
    </row>
    <row r="98" spans="1:20" x14ac:dyDescent="0.25">
      <c r="A98" s="11" t="str">
        <f>IF(Tableau8[[#This Row],[Semaine]]="","",VLOOKUP(Tableau8[[#This Row],[Semaine]],Listes!$A:$B,2,FALSE))</f>
        <v/>
      </c>
      <c r="B98" s="11" t="str">
        <f>IF(ISBLANK(Tableau8[[#This Row],[Matricule]]),"",VLOOKUP(Tableau8[[#This Row],[Matricule]],#REF!,2,FALSE))</f>
        <v/>
      </c>
      <c r="C98" s="11" t="str">
        <f>IF(ISBLANK(Tableau8[[#This Row],[Matricule]]),"",VLOOKUP(Tableau8[[#This Row],[Matricule]],#REF!,3,FALSE))</f>
        <v/>
      </c>
      <c r="D98" s="11" t="str">
        <f>CONCATENATE(Tableau8[[#This Row],[Semaine]],Tableau8[[#This Row],[Matricule]])</f>
        <v/>
      </c>
      <c r="M98" s="14" t="str">
        <f>IF(Tableau8[[#This Row],[Lundi]]+Tableau8[[#This Row],[Mardi]]&gt;0,Tableau8[[#This Row],[Lundi]]+Tableau8[[#This Row],[Mardi]],"")</f>
        <v/>
      </c>
      <c r="N98" s="14" t="str">
        <f>IF(Tableau8[[#This Row],[Jeudi]]+Tableau8[[#This Row],[Vendredi]]&gt;0,Tableau8[[#This Row],[Jeudi]]+Tableau8[[#This Row],[Vendredi]],"")</f>
        <v/>
      </c>
      <c r="O98" s="14">
        <f>COUNTIF(Tableau8[[#This Row],[Lundi]:[Mardi]],"&gt;0") + COUNTIF(Tableau8[[#This Row],[Jeudi]:[Vendredi]],"&gt;0")</f>
        <v>0</v>
      </c>
      <c r="P98" s="14" t="str">
        <f>IFERROR(Tableau8[[#This Row],[Total Tour 1]]+Tableau8[[#This Row],[Total Tour 2]],"")</f>
        <v/>
      </c>
      <c r="Q98" s="14">
        <f>COUNTIF(Tableau8[[#This Row],[Lundi]:[Vendredi]],"&gt;=13")*1000</f>
        <v>0</v>
      </c>
      <c r="R9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8" s="15">
        <f>Tableau8[[#This Row],[Prime production]]+Tableau8[[#This Row],[Prime rendement]]</f>
        <v>0</v>
      </c>
      <c r="T98" s="15" t="str">
        <f>IF(Tableau8[[#This Row],[Matricule]]&gt;1,IF(COUNTIF(Tableau8[DateMatricule],Tableau8[[#This Row],[DateMatricule]])&gt;1,"Doublon",""),"")</f>
        <v/>
      </c>
    </row>
    <row r="99" spans="1:20" x14ac:dyDescent="0.25">
      <c r="A99" s="11" t="str">
        <f>IF(Tableau8[[#This Row],[Semaine]]="","",VLOOKUP(Tableau8[[#This Row],[Semaine]],Listes!$A:$B,2,FALSE))</f>
        <v/>
      </c>
      <c r="B99" s="11" t="str">
        <f>IF(ISBLANK(Tableau8[[#This Row],[Matricule]]),"",VLOOKUP(Tableau8[[#This Row],[Matricule]],#REF!,2,FALSE))</f>
        <v/>
      </c>
      <c r="C99" s="11" t="str">
        <f>IF(ISBLANK(Tableau8[[#This Row],[Matricule]]),"",VLOOKUP(Tableau8[[#This Row],[Matricule]],#REF!,3,FALSE))</f>
        <v/>
      </c>
      <c r="D99" s="11" t="str">
        <f>CONCATENATE(Tableau8[[#This Row],[Semaine]],Tableau8[[#This Row],[Matricule]])</f>
        <v/>
      </c>
      <c r="M99" s="14" t="str">
        <f>IF(Tableau8[[#This Row],[Lundi]]+Tableau8[[#This Row],[Mardi]]&gt;0,Tableau8[[#This Row],[Lundi]]+Tableau8[[#This Row],[Mardi]],"")</f>
        <v/>
      </c>
      <c r="N99" s="14" t="str">
        <f>IF(Tableau8[[#This Row],[Jeudi]]+Tableau8[[#This Row],[Vendredi]]&gt;0,Tableau8[[#This Row],[Jeudi]]+Tableau8[[#This Row],[Vendredi]],"")</f>
        <v/>
      </c>
      <c r="O99" s="14">
        <f>COUNTIF(Tableau8[[#This Row],[Lundi]:[Mardi]],"&gt;0") + COUNTIF(Tableau8[[#This Row],[Jeudi]:[Vendredi]],"&gt;0")</f>
        <v>0</v>
      </c>
      <c r="P99" s="14" t="str">
        <f>IFERROR(Tableau8[[#This Row],[Total Tour 1]]+Tableau8[[#This Row],[Total Tour 2]],"")</f>
        <v/>
      </c>
      <c r="Q99" s="14">
        <f>COUNTIF(Tableau8[[#This Row],[Lundi]:[Vendredi]],"&gt;=13")*1000</f>
        <v>0</v>
      </c>
      <c r="R9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9" s="15">
        <f>Tableau8[[#This Row],[Prime production]]+Tableau8[[#This Row],[Prime rendement]]</f>
        <v>0</v>
      </c>
      <c r="T99" s="15" t="str">
        <f>IF(Tableau8[[#This Row],[Matricule]]&gt;1,IF(COUNTIF(Tableau8[DateMatricule],Tableau8[[#This Row],[DateMatricule]])&gt;1,"Doublon",""),"")</f>
        <v/>
      </c>
    </row>
    <row r="100" spans="1:20" x14ac:dyDescent="0.25">
      <c r="A100" s="11" t="str">
        <f>IF(Tableau8[[#This Row],[Semaine]]="","",VLOOKUP(Tableau8[[#This Row],[Semaine]],Listes!$A:$B,2,FALSE))</f>
        <v/>
      </c>
      <c r="B100" s="11" t="str">
        <f>IF(ISBLANK(Tableau8[[#This Row],[Matricule]]),"",VLOOKUP(Tableau8[[#This Row],[Matricule]],#REF!,2,FALSE))</f>
        <v/>
      </c>
      <c r="C100" s="11" t="str">
        <f>IF(ISBLANK(Tableau8[[#This Row],[Matricule]]),"",VLOOKUP(Tableau8[[#This Row],[Matricule]],#REF!,3,FALSE))</f>
        <v/>
      </c>
      <c r="D100" s="11" t="str">
        <f>CONCATENATE(Tableau8[[#This Row],[Semaine]],Tableau8[[#This Row],[Matricule]])</f>
        <v/>
      </c>
      <c r="M100" s="14" t="str">
        <f>IF(Tableau8[[#This Row],[Lundi]]+Tableau8[[#This Row],[Mardi]]&gt;0,Tableau8[[#This Row],[Lundi]]+Tableau8[[#This Row],[Mardi]],"")</f>
        <v/>
      </c>
      <c r="N100" s="14" t="str">
        <f>IF(Tableau8[[#This Row],[Jeudi]]+Tableau8[[#This Row],[Vendredi]]&gt;0,Tableau8[[#This Row],[Jeudi]]+Tableau8[[#This Row],[Vendredi]],"")</f>
        <v/>
      </c>
      <c r="O100" s="14">
        <f>COUNTIF(Tableau8[[#This Row],[Lundi]:[Mardi]],"&gt;0") + COUNTIF(Tableau8[[#This Row],[Jeudi]:[Vendredi]],"&gt;0")</f>
        <v>0</v>
      </c>
      <c r="P100" s="14" t="str">
        <f>IFERROR(Tableau8[[#This Row],[Total Tour 1]]+Tableau8[[#This Row],[Total Tour 2]],"")</f>
        <v/>
      </c>
      <c r="Q100" s="14">
        <f>COUNTIF(Tableau8[[#This Row],[Lundi]:[Vendredi]],"&gt;=13")*1000</f>
        <v>0</v>
      </c>
      <c r="R10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00" s="15">
        <f>Tableau8[[#This Row],[Prime production]]+Tableau8[[#This Row],[Prime rendement]]</f>
        <v>0</v>
      </c>
      <c r="T100" s="15" t="str">
        <f>IF(Tableau8[[#This Row],[Matricule]]&gt;1,IF(COUNTIF(Tableau8[DateMatricule],Tableau8[[#This Row],[DateMatricule]])&gt;1,"Doublon",""),"")</f>
        <v/>
      </c>
    </row>
    <row r="101" spans="1:20" x14ac:dyDescent="0.25">
      <c r="A101" s="11" t="str">
        <f>IF(Tableau8[[#This Row],[Semaine]]="","",VLOOKUP(Tableau8[[#This Row],[Semaine]],Listes!$A:$B,2,FALSE))</f>
        <v/>
      </c>
      <c r="B101" s="11" t="str">
        <f>IF(ISBLANK(Tableau8[[#This Row],[Matricule]]),"",VLOOKUP(Tableau8[[#This Row],[Matricule]],#REF!,2,FALSE))</f>
        <v/>
      </c>
      <c r="C101" s="11" t="str">
        <f>IF(ISBLANK(Tableau8[[#This Row],[Matricule]]),"",VLOOKUP(Tableau8[[#This Row],[Matricule]],#REF!,3,FALSE))</f>
        <v/>
      </c>
      <c r="D101" s="11" t="str">
        <f>CONCATENATE(Tableau8[[#This Row],[Semaine]],Tableau8[[#This Row],[Matricule]])</f>
        <v/>
      </c>
      <c r="M101" s="14" t="str">
        <f>IF(Tableau8[[#This Row],[Lundi]]+Tableau8[[#This Row],[Mardi]]&gt;0,Tableau8[[#This Row],[Lundi]]+Tableau8[[#This Row],[Mardi]],"")</f>
        <v/>
      </c>
      <c r="N101" s="14" t="str">
        <f>IF(Tableau8[[#This Row],[Jeudi]]+Tableau8[[#This Row],[Vendredi]]&gt;0,Tableau8[[#This Row],[Jeudi]]+Tableau8[[#This Row],[Vendredi]],"")</f>
        <v/>
      </c>
      <c r="O101" s="14">
        <f>COUNTIF(Tableau8[[#This Row],[Lundi]:[Mardi]],"&gt;0") + COUNTIF(Tableau8[[#This Row],[Jeudi]:[Vendredi]],"&gt;0")</f>
        <v>0</v>
      </c>
      <c r="P101" s="14" t="str">
        <f>IFERROR(Tableau8[[#This Row],[Total Tour 1]]+Tableau8[[#This Row],[Total Tour 2]],"")</f>
        <v/>
      </c>
      <c r="Q101" s="14">
        <f>COUNTIF(Tableau8[[#This Row],[Lundi]:[Vendredi]],"&gt;=13")*1000</f>
        <v>0</v>
      </c>
      <c r="R10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01" s="15">
        <f>Tableau8[[#This Row],[Prime production]]+Tableau8[[#This Row],[Prime rendement]]</f>
        <v>0</v>
      </c>
      <c r="T101" s="15" t="str">
        <f>IF(Tableau8[[#This Row],[Matricule]]&gt;1,IF(COUNTIF(Tableau8[DateMatricule],Tableau8[[#This Row],[DateMatricule]])&gt;1,"Doublon",""),"")</f>
        <v/>
      </c>
    </row>
    <row r="102" spans="1:20" x14ac:dyDescent="0.25">
      <c r="A102" s="11" t="str">
        <f>IF(Tableau8[[#This Row],[Semaine]]="","",VLOOKUP(Tableau8[[#This Row],[Semaine]],Listes!$A:$B,2,FALSE))</f>
        <v/>
      </c>
      <c r="B102" s="11" t="str">
        <f>IF(ISBLANK(Tableau8[[#This Row],[Matricule]]),"",VLOOKUP(Tableau8[[#This Row],[Matricule]],#REF!,2,FALSE))</f>
        <v/>
      </c>
      <c r="C102" s="11" t="str">
        <f>IF(ISBLANK(Tableau8[[#This Row],[Matricule]]),"",VLOOKUP(Tableau8[[#This Row],[Matricule]],#REF!,3,FALSE))</f>
        <v/>
      </c>
      <c r="D102" s="11" t="str">
        <f>CONCATENATE(Tableau8[[#This Row],[Semaine]],Tableau8[[#This Row],[Matricule]])</f>
        <v/>
      </c>
      <c r="M102" s="14" t="str">
        <f>IF(Tableau8[[#This Row],[Lundi]]+Tableau8[[#This Row],[Mardi]]&gt;0,Tableau8[[#This Row],[Lundi]]+Tableau8[[#This Row],[Mardi]],"")</f>
        <v/>
      </c>
      <c r="N102" s="14" t="str">
        <f>IF(Tableau8[[#This Row],[Jeudi]]+Tableau8[[#This Row],[Vendredi]]&gt;0,Tableau8[[#This Row],[Jeudi]]+Tableau8[[#This Row],[Vendredi]],"")</f>
        <v/>
      </c>
      <c r="O102" s="14">
        <f>COUNTIF(Tableau8[[#This Row],[Lundi]:[Mardi]],"&gt;0") + COUNTIF(Tableau8[[#This Row],[Jeudi]:[Vendredi]],"&gt;0")</f>
        <v>0</v>
      </c>
      <c r="P102" s="14" t="str">
        <f>IFERROR(Tableau8[[#This Row],[Total Tour 1]]+Tableau8[[#This Row],[Total Tour 2]],"")</f>
        <v/>
      </c>
      <c r="Q102" s="14">
        <f>COUNTIF(Tableau8[[#This Row],[Lundi]:[Vendredi]],"&gt;=13")*1000</f>
        <v>0</v>
      </c>
      <c r="R10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02" s="15">
        <f>Tableau8[[#This Row],[Prime production]]+Tableau8[[#This Row],[Prime rendement]]</f>
        <v>0</v>
      </c>
      <c r="T102" s="15" t="str">
        <f>IF(Tableau8[[#This Row],[Matricule]]&gt;1,IF(COUNTIF(Tableau8[DateMatricule],Tableau8[[#This Row],[DateMatricule]])&gt;1,"Doublon",""),"")</f>
        <v/>
      </c>
    </row>
    <row r="103" spans="1:20" x14ac:dyDescent="0.25">
      <c r="A103" s="11" t="str">
        <f>IF(Tableau8[[#This Row],[Semaine]]="","",VLOOKUP(Tableau8[[#This Row],[Semaine]],Listes!$A:$B,2,FALSE))</f>
        <v/>
      </c>
      <c r="B103" s="11" t="str">
        <f>IF(ISBLANK(Tableau8[[#This Row],[Matricule]]),"",VLOOKUP(Tableau8[[#This Row],[Matricule]],#REF!,2,FALSE))</f>
        <v/>
      </c>
      <c r="C103" s="11" t="str">
        <f>IF(ISBLANK(Tableau8[[#This Row],[Matricule]]),"",VLOOKUP(Tableau8[[#This Row],[Matricule]],#REF!,3,FALSE))</f>
        <v/>
      </c>
      <c r="D103" s="11" t="str">
        <f>CONCATENATE(Tableau8[[#This Row],[Semaine]],Tableau8[[#This Row],[Matricule]])</f>
        <v/>
      </c>
      <c r="M103" s="14" t="str">
        <f>IF(Tableau8[[#This Row],[Lundi]]+Tableau8[[#This Row],[Mardi]]&gt;0,Tableau8[[#This Row],[Lundi]]+Tableau8[[#This Row],[Mardi]],"")</f>
        <v/>
      </c>
      <c r="N103" s="14" t="str">
        <f>IF(Tableau8[[#This Row],[Jeudi]]+Tableau8[[#This Row],[Vendredi]]&gt;0,Tableau8[[#This Row],[Jeudi]]+Tableau8[[#This Row],[Vendredi]],"")</f>
        <v/>
      </c>
      <c r="O103" s="14">
        <f>COUNTIF(Tableau8[[#This Row],[Lundi]:[Mardi]],"&gt;0") + COUNTIF(Tableau8[[#This Row],[Jeudi]:[Vendredi]],"&gt;0")</f>
        <v>0</v>
      </c>
      <c r="P103" s="14" t="str">
        <f>IFERROR(Tableau8[[#This Row],[Total Tour 1]]+Tableau8[[#This Row],[Total Tour 2]],"")</f>
        <v/>
      </c>
      <c r="Q103" s="14">
        <f>COUNTIF(Tableau8[[#This Row],[Lundi]:[Vendredi]],"&gt;=13")*1000</f>
        <v>0</v>
      </c>
      <c r="R10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03" s="15">
        <f>Tableau8[[#This Row],[Prime production]]+Tableau8[[#This Row],[Prime rendement]]</f>
        <v>0</v>
      </c>
      <c r="T103" s="15" t="str">
        <f>IF(Tableau8[[#This Row],[Matricule]]&gt;1,IF(COUNTIF(Tableau8[DateMatricule],Tableau8[[#This Row],[DateMatricule]])&gt;1,"Doublon",""),"")</f>
        <v/>
      </c>
    </row>
    <row r="104" spans="1:20" x14ac:dyDescent="0.25">
      <c r="A104" s="11" t="str">
        <f>IF(Tableau8[[#This Row],[Semaine]]="","",VLOOKUP(Tableau8[[#This Row],[Semaine]],Listes!$A:$B,2,FALSE))</f>
        <v/>
      </c>
      <c r="B104" s="11" t="str">
        <f>IF(ISBLANK(Tableau8[[#This Row],[Matricule]]),"",VLOOKUP(Tableau8[[#This Row],[Matricule]],#REF!,2,FALSE))</f>
        <v/>
      </c>
      <c r="C104" s="11" t="str">
        <f>IF(ISBLANK(Tableau8[[#This Row],[Matricule]]),"",VLOOKUP(Tableau8[[#This Row],[Matricule]],#REF!,3,FALSE))</f>
        <v/>
      </c>
      <c r="D104" s="11" t="str">
        <f>CONCATENATE(Tableau8[[#This Row],[Semaine]],Tableau8[[#This Row],[Matricule]])</f>
        <v/>
      </c>
      <c r="M104" s="14" t="str">
        <f>IF(Tableau8[[#This Row],[Lundi]]+Tableau8[[#This Row],[Mardi]]&gt;0,Tableau8[[#This Row],[Lundi]]+Tableau8[[#This Row],[Mardi]],"")</f>
        <v/>
      </c>
      <c r="N104" s="14" t="str">
        <f>IF(Tableau8[[#This Row],[Jeudi]]+Tableau8[[#This Row],[Vendredi]]&gt;0,Tableau8[[#This Row],[Jeudi]]+Tableau8[[#This Row],[Vendredi]],"")</f>
        <v/>
      </c>
      <c r="O104" s="14">
        <f>COUNTIF(Tableau8[[#This Row],[Lundi]:[Mardi]],"&gt;0") + COUNTIF(Tableau8[[#This Row],[Jeudi]:[Vendredi]],"&gt;0")</f>
        <v>0</v>
      </c>
      <c r="P104" s="14" t="str">
        <f>IFERROR(Tableau8[[#This Row],[Total Tour 1]]+Tableau8[[#This Row],[Total Tour 2]],"")</f>
        <v/>
      </c>
      <c r="Q104" s="14">
        <f>COUNTIF(Tableau8[[#This Row],[Lundi]:[Vendredi]],"&gt;=13")*1000</f>
        <v>0</v>
      </c>
      <c r="R10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04" s="15">
        <f>Tableau8[[#This Row],[Prime production]]+Tableau8[[#This Row],[Prime rendement]]</f>
        <v>0</v>
      </c>
      <c r="T104" s="15" t="str">
        <f>IF(Tableau8[[#This Row],[Matricule]]&gt;1,IF(COUNTIF(Tableau8[DateMatricule],Tableau8[[#This Row],[DateMatricule]])&gt;1,"Doublon",""),"")</f>
        <v/>
      </c>
    </row>
    <row r="105" spans="1:20" x14ac:dyDescent="0.25">
      <c r="A105" s="11" t="str">
        <f>IF(Tableau8[[#This Row],[Semaine]]="","",VLOOKUP(Tableau8[[#This Row],[Semaine]],Listes!$A:$B,2,FALSE))</f>
        <v/>
      </c>
      <c r="B105" s="11" t="str">
        <f>IF(ISBLANK(Tableau8[[#This Row],[Matricule]]),"",VLOOKUP(Tableau8[[#This Row],[Matricule]],#REF!,2,FALSE))</f>
        <v/>
      </c>
      <c r="C105" s="11" t="str">
        <f>IF(ISBLANK(Tableau8[[#This Row],[Matricule]]),"",VLOOKUP(Tableau8[[#This Row],[Matricule]],#REF!,3,FALSE))</f>
        <v/>
      </c>
      <c r="D105" s="11" t="str">
        <f>CONCATENATE(Tableau8[[#This Row],[Semaine]],Tableau8[[#This Row],[Matricule]])</f>
        <v/>
      </c>
      <c r="M105" s="14" t="str">
        <f>IF(Tableau8[[#This Row],[Lundi]]+Tableau8[[#This Row],[Mardi]]&gt;0,Tableau8[[#This Row],[Lundi]]+Tableau8[[#This Row],[Mardi]],"")</f>
        <v/>
      </c>
      <c r="N105" s="14" t="str">
        <f>IF(Tableau8[[#This Row],[Jeudi]]+Tableau8[[#This Row],[Vendredi]]&gt;0,Tableau8[[#This Row],[Jeudi]]+Tableau8[[#This Row],[Vendredi]],"")</f>
        <v/>
      </c>
      <c r="O105" s="14">
        <f>COUNTIF(Tableau8[[#This Row],[Lundi]:[Mardi]],"&gt;0") + COUNTIF(Tableau8[[#This Row],[Jeudi]:[Vendredi]],"&gt;0")</f>
        <v>0</v>
      </c>
      <c r="P105" s="14" t="str">
        <f>IFERROR(Tableau8[[#This Row],[Total Tour 1]]+Tableau8[[#This Row],[Total Tour 2]],"")</f>
        <v/>
      </c>
      <c r="Q105" s="14">
        <f>COUNTIF(Tableau8[[#This Row],[Lundi]:[Vendredi]],"&gt;=13")*1000</f>
        <v>0</v>
      </c>
      <c r="R10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05" s="15">
        <f>Tableau8[[#This Row],[Prime production]]+Tableau8[[#This Row],[Prime rendement]]</f>
        <v>0</v>
      </c>
      <c r="T105" s="15" t="str">
        <f>IF(Tableau8[[#This Row],[Matricule]]&gt;1,IF(COUNTIF(Tableau8[DateMatricule],Tableau8[[#This Row],[DateMatricule]])&gt;1,"Doublon",""),"")</f>
        <v/>
      </c>
    </row>
    <row r="106" spans="1:20" x14ac:dyDescent="0.25">
      <c r="A106" s="11" t="str">
        <f>IF(Tableau8[[#This Row],[Semaine]]="","",VLOOKUP(Tableau8[[#This Row],[Semaine]],Listes!$A:$B,2,FALSE))</f>
        <v/>
      </c>
      <c r="B106" s="11" t="str">
        <f>IF(ISBLANK(Tableau8[[#This Row],[Matricule]]),"",VLOOKUP(Tableau8[[#This Row],[Matricule]],#REF!,2,FALSE))</f>
        <v/>
      </c>
      <c r="C106" s="11" t="str">
        <f>IF(ISBLANK(Tableau8[[#This Row],[Matricule]]),"",VLOOKUP(Tableau8[[#This Row],[Matricule]],#REF!,3,FALSE))</f>
        <v/>
      </c>
      <c r="D106" s="11" t="str">
        <f>CONCATENATE(Tableau8[[#This Row],[Semaine]],Tableau8[[#This Row],[Matricule]])</f>
        <v/>
      </c>
      <c r="M106" s="14" t="str">
        <f>IF(Tableau8[[#This Row],[Lundi]]+Tableau8[[#This Row],[Mardi]]&gt;0,Tableau8[[#This Row],[Lundi]]+Tableau8[[#This Row],[Mardi]],"")</f>
        <v/>
      </c>
      <c r="N106" s="14" t="str">
        <f>IF(Tableau8[[#This Row],[Jeudi]]+Tableau8[[#This Row],[Vendredi]]&gt;0,Tableau8[[#This Row],[Jeudi]]+Tableau8[[#This Row],[Vendredi]],"")</f>
        <v/>
      </c>
      <c r="O106" s="14">
        <f>COUNTIF(Tableau8[[#This Row],[Lundi]:[Mardi]],"&gt;0") + COUNTIF(Tableau8[[#This Row],[Jeudi]:[Vendredi]],"&gt;0")</f>
        <v>0</v>
      </c>
      <c r="P106" s="14" t="str">
        <f>IFERROR(Tableau8[[#This Row],[Total Tour 1]]+Tableau8[[#This Row],[Total Tour 2]],"")</f>
        <v/>
      </c>
      <c r="Q106" s="14">
        <f>COUNTIF(Tableau8[[#This Row],[Lundi]:[Vendredi]],"&gt;=13")*1000</f>
        <v>0</v>
      </c>
      <c r="R10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06" s="15">
        <f>Tableau8[[#This Row],[Prime production]]+Tableau8[[#This Row],[Prime rendement]]</f>
        <v>0</v>
      </c>
      <c r="T106" s="15" t="str">
        <f>IF(Tableau8[[#This Row],[Matricule]]&gt;1,IF(COUNTIF(Tableau8[DateMatricule],Tableau8[[#This Row],[DateMatricule]])&gt;1,"Doublon",""),"")</f>
        <v/>
      </c>
    </row>
    <row r="107" spans="1:20" x14ac:dyDescent="0.25">
      <c r="A107" s="11" t="str">
        <f>IF(Tableau8[[#This Row],[Semaine]]="","",VLOOKUP(Tableau8[[#This Row],[Semaine]],Listes!$A:$B,2,FALSE))</f>
        <v/>
      </c>
      <c r="B107" s="11" t="str">
        <f>IF(ISBLANK(Tableau8[[#This Row],[Matricule]]),"",VLOOKUP(Tableau8[[#This Row],[Matricule]],#REF!,2,FALSE))</f>
        <v/>
      </c>
      <c r="C107" s="11" t="str">
        <f>IF(ISBLANK(Tableau8[[#This Row],[Matricule]]),"",VLOOKUP(Tableau8[[#This Row],[Matricule]],#REF!,3,FALSE))</f>
        <v/>
      </c>
      <c r="D107" s="11" t="str">
        <f>CONCATENATE(Tableau8[[#This Row],[Semaine]],Tableau8[[#This Row],[Matricule]])</f>
        <v/>
      </c>
      <c r="M107" s="14" t="str">
        <f>IF(Tableau8[[#This Row],[Lundi]]+Tableau8[[#This Row],[Mardi]]&gt;0,Tableau8[[#This Row],[Lundi]]+Tableau8[[#This Row],[Mardi]],"")</f>
        <v/>
      </c>
      <c r="N107" s="14" t="str">
        <f>IF(Tableau8[[#This Row],[Jeudi]]+Tableau8[[#This Row],[Vendredi]]&gt;0,Tableau8[[#This Row],[Jeudi]]+Tableau8[[#This Row],[Vendredi]],"")</f>
        <v/>
      </c>
      <c r="O107" s="14">
        <f>COUNTIF(Tableau8[[#This Row],[Lundi]:[Mardi]],"&gt;0") + COUNTIF(Tableau8[[#This Row],[Jeudi]:[Vendredi]],"&gt;0")</f>
        <v>0</v>
      </c>
      <c r="P107" s="14" t="str">
        <f>IFERROR(Tableau8[[#This Row],[Total Tour 1]]+Tableau8[[#This Row],[Total Tour 2]],"")</f>
        <v/>
      </c>
      <c r="Q107" s="14">
        <f>COUNTIF(Tableau8[[#This Row],[Lundi]:[Vendredi]],"&gt;=13")*1000</f>
        <v>0</v>
      </c>
      <c r="R10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07" s="15">
        <f>Tableau8[[#This Row],[Prime production]]+Tableau8[[#This Row],[Prime rendement]]</f>
        <v>0</v>
      </c>
      <c r="T107" s="15" t="str">
        <f>IF(Tableau8[[#This Row],[Matricule]]&gt;1,IF(COUNTIF(Tableau8[DateMatricule],Tableau8[[#This Row],[DateMatricule]])&gt;1,"Doublon",""),"")</f>
        <v/>
      </c>
    </row>
    <row r="108" spans="1:20" x14ac:dyDescent="0.25">
      <c r="A108" s="11" t="str">
        <f>IF(Tableau8[[#This Row],[Semaine]]="","",VLOOKUP(Tableau8[[#This Row],[Semaine]],Listes!$A:$B,2,FALSE))</f>
        <v/>
      </c>
      <c r="B108" s="11" t="str">
        <f>IF(ISBLANK(Tableau8[[#This Row],[Matricule]]),"",VLOOKUP(Tableau8[[#This Row],[Matricule]],#REF!,2,FALSE))</f>
        <v/>
      </c>
      <c r="C108" s="11" t="str">
        <f>IF(ISBLANK(Tableau8[[#This Row],[Matricule]]),"",VLOOKUP(Tableau8[[#This Row],[Matricule]],#REF!,3,FALSE))</f>
        <v/>
      </c>
      <c r="D108" s="11" t="str">
        <f>CONCATENATE(Tableau8[[#This Row],[Semaine]],Tableau8[[#This Row],[Matricule]])</f>
        <v/>
      </c>
      <c r="M108" s="14" t="str">
        <f>IF(Tableau8[[#This Row],[Lundi]]+Tableau8[[#This Row],[Mardi]]&gt;0,Tableau8[[#This Row],[Lundi]]+Tableau8[[#This Row],[Mardi]],"")</f>
        <v/>
      </c>
      <c r="N108" s="14" t="str">
        <f>IF(Tableau8[[#This Row],[Jeudi]]+Tableau8[[#This Row],[Vendredi]]&gt;0,Tableau8[[#This Row],[Jeudi]]+Tableau8[[#This Row],[Vendredi]],"")</f>
        <v/>
      </c>
      <c r="O108" s="14">
        <f>COUNTIF(Tableau8[[#This Row],[Lundi]:[Mardi]],"&gt;0") + COUNTIF(Tableau8[[#This Row],[Jeudi]:[Vendredi]],"&gt;0")</f>
        <v>0</v>
      </c>
      <c r="P108" s="14" t="str">
        <f>IFERROR(Tableau8[[#This Row],[Total Tour 1]]+Tableau8[[#This Row],[Total Tour 2]],"")</f>
        <v/>
      </c>
      <c r="Q108" s="14">
        <f>COUNTIF(Tableau8[[#This Row],[Lundi]:[Vendredi]],"&gt;=13")*1000</f>
        <v>0</v>
      </c>
      <c r="R10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08" s="15">
        <f>Tableau8[[#This Row],[Prime production]]+Tableau8[[#This Row],[Prime rendement]]</f>
        <v>0</v>
      </c>
      <c r="T108" s="15" t="str">
        <f>IF(Tableau8[[#This Row],[Matricule]]&gt;1,IF(COUNTIF(Tableau8[DateMatricule],Tableau8[[#This Row],[DateMatricule]])&gt;1,"Doublon",""),"")</f>
        <v/>
      </c>
    </row>
    <row r="109" spans="1:20" x14ac:dyDescent="0.25">
      <c r="A109" s="11" t="str">
        <f>IF(Tableau8[[#This Row],[Semaine]]="","",VLOOKUP(Tableau8[[#This Row],[Semaine]],Listes!$A:$B,2,FALSE))</f>
        <v/>
      </c>
      <c r="B109" s="11" t="str">
        <f>IF(ISBLANK(Tableau8[[#This Row],[Matricule]]),"",VLOOKUP(Tableau8[[#This Row],[Matricule]],#REF!,2,FALSE))</f>
        <v/>
      </c>
      <c r="C109" s="11" t="str">
        <f>IF(ISBLANK(Tableau8[[#This Row],[Matricule]]),"",VLOOKUP(Tableau8[[#This Row],[Matricule]],#REF!,3,FALSE))</f>
        <v/>
      </c>
      <c r="D109" s="11" t="str">
        <f>CONCATENATE(Tableau8[[#This Row],[Semaine]],Tableau8[[#This Row],[Matricule]])</f>
        <v/>
      </c>
      <c r="M109" s="14" t="str">
        <f>IF(Tableau8[[#This Row],[Lundi]]+Tableau8[[#This Row],[Mardi]]&gt;0,Tableau8[[#This Row],[Lundi]]+Tableau8[[#This Row],[Mardi]],"")</f>
        <v/>
      </c>
      <c r="N109" s="14" t="str">
        <f>IF(Tableau8[[#This Row],[Jeudi]]+Tableau8[[#This Row],[Vendredi]]&gt;0,Tableau8[[#This Row],[Jeudi]]+Tableau8[[#This Row],[Vendredi]],"")</f>
        <v/>
      </c>
      <c r="O109" s="14">
        <f>COUNTIF(Tableau8[[#This Row],[Lundi]:[Mardi]],"&gt;0") + COUNTIF(Tableau8[[#This Row],[Jeudi]:[Vendredi]],"&gt;0")</f>
        <v>0</v>
      </c>
      <c r="P109" s="14" t="str">
        <f>IFERROR(Tableau8[[#This Row],[Total Tour 1]]+Tableau8[[#This Row],[Total Tour 2]],"")</f>
        <v/>
      </c>
      <c r="Q109" s="14">
        <f>COUNTIF(Tableau8[[#This Row],[Lundi]:[Vendredi]],"&gt;=13")*1000</f>
        <v>0</v>
      </c>
      <c r="R10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09" s="15">
        <f>Tableau8[[#This Row],[Prime production]]+Tableau8[[#This Row],[Prime rendement]]</f>
        <v>0</v>
      </c>
      <c r="T109" s="15" t="str">
        <f>IF(Tableau8[[#This Row],[Matricule]]&gt;1,IF(COUNTIF(Tableau8[DateMatricule],Tableau8[[#This Row],[DateMatricule]])&gt;1,"Doublon",""),"")</f>
        <v/>
      </c>
    </row>
    <row r="110" spans="1:20" x14ac:dyDescent="0.25">
      <c r="A110" s="11" t="str">
        <f>IF(Tableau8[[#This Row],[Semaine]]="","",VLOOKUP(Tableau8[[#This Row],[Semaine]],Listes!$A:$B,2,FALSE))</f>
        <v/>
      </c>
      <c r="B110" s="11" t="str">
        <f>IF(ISBLANK(Tableau8[[#This Row],[Matricule]]),"",VLOOKUP(Tableau8[[#This Row],[Matricule]],#REF!,2,FALSE))</f>
        <v/>
      </c>
      <c r="C110" s="11" t="str">
        <f>IF(ISBLANK(Tableau8[[#This Row],[Matricule]]),"",VLOOKUP(Tableau8[[#This Row],[Matricule]],#REF!,3,FALSE))</f>
        <v/>
      </c>
      <c r="D110" s="11" t="str">
        <f>CONCATENATE(Tableau8[[#This Row],[Semaine]],Tableau8[[#This Row],[Matricule]])</f>
        <v/>
      </c>
      <c r="M110" s="14" t="str">
        <f>IF(Tableau8[[#This Row],[Lundi]]+Tableau8[[#This Row],[Mardi]]&gt;0,Tableau8[[#This Row],[Lundi]]+Tableau8[[#This Row],[Mardi]],"")</f>
        <v/>
      </c>
      <c r="N110" s="14" t="str">
        <f>IF(Tableau8[[#This Row],[Jeudi]]+Tableau8[[#This Row],[Vendredi]]&gt;0,Tableau8[[#This Row],[Jeudi]]+Tableau8[[#This Row],[Vendredi]],"")</f>
        <v/>
      </c>
      <c r="O110" s="14">
        <f>COUNTIF(Tableau8[[#This Row],[Lundi]:[Mardi]],"&gt;0") + COUNTIF(Tableau8[[#This Row],[Jeudi]:[Vendredi]],"&gt;0")</f>
        <v>0</v>
      </c>
      <c r="P110" s="14" t="str">
        <f>IFERROR(Tableau8[[#This Row],[Total Tour 1]]+Tableau8[[#This Row],[Total Tour 2]],"")</f>
        <v/>
      </c>
      <c r="Q110" s="14">
        <f>COUNTIF(Tableau8[[#This Row],[Lundi]:[Vendredi]],"&gt;=13")*1000</f>
        <v>0</v>
      </c>
      <c r="R11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10" s="15">
        <f>Tableau8[[#This Row],[Prime production]]+Tableau8[[#This Row],[Prime rendement]]</f>
        <v>0</v>
      </c>
      <c r="T110" s="15" t="str">
        <f>IF(Tableau8[[#This Row],[Matricule]]&gt;1,IF(COUNTIF(Tableau8[DateMatricule],Tableau8[[#This Row],[DateMatricule]])&gt;1,"Doublon",""),"")</f>
        <v/>
      </c>
    </row>
    <row r="111" spans="1:20" x14ac:dyDescent="0.25">
      <c r="A111" s="11" t="str">
        <f>IF(Tableau8[[#This Row],[Semaine]]="","",VLOOKUP(Tableau8[[#This Row],[Semaine]],Listes!$A:$B,2,FALSE))</f>
        <v/>
      </c>
      <c r="B111" s="11" t="str">
        <f>IF(ISBLANK(Tableau8[[#This Row],[Matricule]]),"",VLOOKUP(Tableau8[[#This Row],[Matricule]],#REF!,2,FALSE))</f>
        <v/>
      </c>
      <c r="C111" s="11" t="str">
        <f>IF(ISBLANK(Tableau8[[#This Row],[Matricule]]),"",VLOOKUP(Tableau8[[#This Row],[Matricule]],#REF!,3,FALSE))</f>
        <v/>
      </c>
      <c r="D111" s="11" t="str">
        <f>CONCATENATE(Tableau8[[#This Row],[Semaine]],Tableau8[[#This Row],[Matricule]])</f>
        <v/>
      </c>
      <c r="M111" s="14" t="str">
        <f>IF(Tableau8[[#This Row],[Lundi]]+Tableau8[[#This Row],[Mardi]]&gt;0,Tableau8[[#This Row],[Lundi]]+Tableau8[[#This Row],[Mardi]],"")</f>
        <v/>
      </c>
      <c r="N111" s="14" t="str">
        <f>IF(Tableau8[[#This Row],[Jeudi]]+Tableau8[[#This Row],[Vendredi]]&gt;0,Tableau8[[#This Row],[Jeudi]]+Tableau8[[#This Row],[Vendredi]],"")</f>
        <v/>
      </c>
      <c r="O111" s="14">
        <f>COUNTIF(Tableau8[[#This Row],[Lundi]:[Mardi]],"&gt;0") + COUNTIF(Tableau8[[#This Row],[Jeudi]:[Vendredi]],"&gt;0")</f>
        <v>0</v>
      </c>
      <c r="P111" s="14" t="str">
        <f>IFERROR(Tableau8[[#This Row],[Total Tour 1]]+Tableau8[[#This Row],[Total Tour 2]],"")</f>
        <v/>
      </c>
      <c r="Q111" s="14">
        <f>COUNTIF(Tableau8[[#This Row],[Lundi]:[Vendredi]],"&gt;=13")*1000</f>
        <v>0</v>
      </c>
      <c r="R11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11" s="15">
        <f>Tableau8[[#This Row],[Prime production]]+Tableau8[[#This Row],[Prime rendement]]</f>
        <v>0</v>
      </c>
      <c r="T111" s="15" t="str">
        <f>IF(Tableau8[[#This Row],[Matricule]]&gt;1,IF(COUNTIF(Tableau8[DateMatricule],Tableau8[[#This Row],[DateMatricule]])&gt;1,"Doublon",""),"")</f>
        <v/>
      </c>
    </row>
    <row r="112" spans="1:20" x14ac:dyDescent="0.25">
      <c r="A112" s="11" t="str">
        <f>IF(Tableau8[[#This Row],[Semaine]]="","",VLOOKUP(Tableau8[[#This Row],[Semaine]],Listes!$A:$B,2,FALSE))</f>
        <v/>
      </c>
      <c r="B112" s="11" t="str">
        <f>IF(ISBLANK(Tableau8[[#This Row],[Matricule]]),"",VLOOKUP(Tableau8[[#This Row],[Matricule]],#REF!,2,FALSE))</f>
        <v/>
      </c>
      <c r="C112" s="11" t="str">
        <f>IF(ISBLANK(Tableau8[[#This Row],[Matricule]]),"",VLOOKUP(Tableau8[[#This Row],[Matricule]],#REF!,3,FALSE))</f>
        <v/>
      </c>
      <c r="D112" s="11" t="str">
        <f>CONCATENATE(Tableau8[[#This Row],[Semaine]],Tableau8[[#This Row],[Matricule]])</f>
        <v/>
      </c>
      <c r="M112" s="14" t="str">
        <f>IF(Tableau8[[#This Row],[Lundi]]+Tableau8[[#This Row],[Mardi]]&gt;0,Tableau8[[#This Row],[Lundi]]+Tableau8[[#This Row],[Mardi]],"")</f>
        <v/>
      </c>
      <c r="N112" s="14" t="str">
        <f>IF(Tableau8[[#This Row],[Jeudi]]+Tableau8[[#This Row],[Vendredi]]&gt;0,Tableau8[[#This Row],[Jeudi]]+Tableau8[[#This Row],[Vendredi]],"")</f>
        <v/>
      </c>
      <c r="O112" s="14">
        <f>COUNTIF(Tableau8[[#This Row],[Lundi]:[Mardi]],"&gt;0") + COUNTIF(Tableau8[[#This Row],[Jeudi]:[Vendredi]],"&gt;0")</f>
        <v>0</v>
      </c>
      <c r="P112" s="14" t="str">
        <f>IFERROR(Tableau8[[#This Row],[Total Tour 1]]+Tableau8[[#This Row],[Total Tour 2]],"")</f>
        <v/>
      </c>
      <c r="Q112" s="14">
        <f>COUNTIF(Tableau8[[#This Row],[Lundi]:[Vendredi]],"&gt;=13")*1000</f>
        <v>0</v>
      </c>
      <c r="R11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12" s="15">
        <f>Tableau8[[#This Row],[Prime production]]+Tableau8[[#This Row],[Prime rendement]]</f>
        <v>0</v>
      </c>
      <c r="T112" s="15" t="str">
        <f>IF(Tableau8[[#This Row],[Matricule]]&gt;1,IF(COUNTIF(Tableau8[DateMatricule],Tableau8[[#This Row],[DateMatricule]])&gt;1,"Doublon",""),"")</f>
        <v/>
      </c>
    </row>
    <row r="113" spans="1:20" x14ac:dyDescent="0.25">
      <c r="A113" s="11" t="str">
        <f>IF(Tableau8[[#This Row],[Semaine]]="","",VLOOKUP(Tableau8[[#This Row],[Semaine]],Listes!$A:$B,2,FALSE))</f>
        <v/>
      </c>
      <c r="B113" s="11" t="str">
        <f>IF(ISBLANK(Tableau8[[#This Row],[Matricule]]),"",VLOOKUP(Tableau8[[#This Row],[Matricule]],#REF!,2,FALSE))</f>
        <v/>
      </c>
      <c r="C113" s="11" t="str">
        <f>IF(ISBLANK(Tableau8[[#This Row],[Matricule]]),"",VLOOKUP(Tableau8[[#This Row],[Matricule]],#REF!,3,FALSE))</f>
        <v/>
      </c>
      <c r="D113" s="11" t="str">
        <f>CONCATENATE(Tableau8[[#This Row],[Semaine]],Tableau8[[#This Row],[Matricule]])</f>
        <v/>
      </c>
      <c r="M113" s="14" t="str">
        <f>IF(Tableau8[[#This Row],[Lundi]]+Tableau8[[#This Row],[Mardi]]&gt;0,Tableau8[[#This Row],[Lundi]]+Tableau8[[#This Row],[Mardi]],"")</f>
        <v/>
      </c>
      <c r="N113" s="14" t="str">
        <f>IF(Tableau8[[#This Row],[Jeudi]]+Tableau8[[#This Row],[Vendredi]]&gt;0,Tableau8[[#This Row],[Jeudi]]+Tableau8[[#This Row],[Vendredi]],"")</f>
        <v/>
      </c>
      <c r="O113" s="14">
        <f>COUNTIF(Tableau8[[#This Row],[Lundi]:[Mardi]],"&gt;0") + COUNTIF(Tableau8[[#This Row],[Jeudi]:[Vendredi]],"&gt;0")</f>
        <v>0</v>
      </c>
      <c r="P113" s="14" t="str">
        <f>IFERROR(Tableau8[[#This Row],[Total Tour 1]]+Tableau8[[#This Row],[Total Tour 2]],"")</f>
        <v/>
      </c>
      <c r="Q113" s="14">
        <f>COUNTIF(Tableau8[[#This Row],[Lundi]:[Vendredi]],"&gt;=13")*1000</f>
        <v>0</v>
      </c>
      <c r="R11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13" s="15">
        <f>Tableau8[[#This Row],[Prime production]]+Tableau8[[#This Row],[Prime rendement]]</f>
        <v>0</v>
      </c>
      <c r="T113" s="15" t="str">
        <f>IF(Tableau8[[#This Row],[Matricule]]&gt;1,IF(COUNTIF(Tableau8[DateMatricule],Tableau8[[#This Row],[DateMatricule]])&gt;1,"Doublon",""),"")</f>
        <v/>
      </c>
    </row>
    <row r="114" spans="1:20" x14ac:dyDescent="0.25">
      <c r="A114" s="11" t="str">
        <f>IF(Tableau8[[#This Row],[Semaine]]="","",VLOOKUP(Tableau8[[#This Row],[Semaine]],Listes!$A:$B,2,FALSE))</f>
        <v/>
      </c>
      <c r="B114" s="11" t="str">
        <f>IF(ISBLANK(Tableau8[[#This Row],[Matricule]]),"",VLOOKUP(Tableau8[[#This Row],[Matricule]],#REF!,2,FALSE))</f>
        <v/>
      </c>
      <c r="C114" s="11" t="str">
        <f>IF(ISBLANK(Tableau8[[#This Row],[Matricule]]),"",VLOOKUP(Tableau8[[#This Row],[Matricule]],#REF!,3,FALSE))</f>
        <v/>
      </c>
      <c r="D114" s="11" t="str">
        <f>CONCATENATE(Tableau8[[#This Row],[Semaine]],Tableau8[[#This Row],[Matricule]])</f>
        <v/>
      </c>
      <c r="M114" s="14" t="str">
        <f>IF(Tableau8[[#This Row],[Lundi]]+Tableau8[[#This Row],[Mardi]]&gt;0,Tableau8[[#This Row],[Lundi]]+Tableau8[[#This Row],[Mardi]],"")</f>
        <v/>
      </c>
      <c r="N114" s="14" t="str">
        <f>IF(Tableau8[[#This Row],[Jeudi]]+Tableau8[[#This Row],[Vendredi]]&gt;0,Tableau8[[#This Row],[Jeudi]]+Tableau8[[#This Row],[Vendredi]],"")</f>
        <v/>
      </c>
      <c r="O114" s="14">
        <f>COUNTIF(Tableau8[[#This Row],[Lundi]:[Mardi]],"&gt;0") + COUNTIF(Tableau8[[#This Row],[Jeudi]:[Vendredi]],"&gt;0")</f>
        <v>0</v>
      </c>
      <c r="P114" s="14" t="str">
        <f>IFERROR(Tableau8[[#This Row],[Total Tour 1]]+Tableau8[[#This Row],[Total Tour 2]],"")</f>
        <v/>
      </c>
      <c r="Q114" s="14">
        <f>COUNTIF(Tableau8[[#This Row],[Lundi]:[Vendredi]],"&gt;=13")*1000</f>
        <v>0</v>
      </c>
      <c r="R11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14" s="15">
        <f>Tableau8[[#This Row],[Prime production]]+Tableau8[[#This Row],[Prime rendement]]</f>
        <v>0</v>
      </c>
      <c r="T114" s="15" t="str">
        <f>IF(Tableau8[[#This Row],[Matricule]]&gt;1,IF(COUNTIF(Tableau8[DateMatricule],Tableau8[[#This Row],[DateMatricule]])&gt;1,"Doublon",""),"")</f>
        <v/>
      </c>
    </row>
    <row r="115" spans="1:20" x14ac:dyDescent="0.25">
      <c r="A115" s="11" t="str">
        <f>IF(Tableau8[[#This Row],[Semaine]]="","",VLOOKUP(Tableau8[[#This Row],[Semaine]],Listes!$A:$B,2,FALSE))</f>
        <v/>
      </c>
      <c r="B115" s="11" t="str">
        <f>IF(ISBLANK(Tableau8[[#This Row],[Matricule]]),"",VLOOKUP(Tableau8[[#This Row],[Matricule]],#REF!,2,FALSE))</f>
        <v/>
      </c>
      <c r="C115" s="11" t="str">
        <f>IF(ISBLANK(Tableau8[[#This Row],[Matricule]]),"",VLOOKUP(Tableau8[[#This Row],[Matricule]],#REF!,3,FALSE))</f>
        <v/>
      </c>
      <c r="D115" s="11" t="str">
        <f>CONCATENATE(Tableau8[[#This Row],[Semaine]],Tableau8[[#This Row],[Matricule]])</f>
        <v/>
      </c>
      <c r="M115" s="14" t="str">
        <f>IF(Tableau8[[#This Row],[Lundi]]+Tableau8[[#This Row],[Mardi]]&gt;0,Tableau8[[#This Row],[Lundi]]+Tableau8[[#This Row],[Mardi]],"")</f>
        <v/>
      </c>
      <c r="N115" s="14" t="str">
        <f>IF(Tableau8[[#This Row],[Jeudi]]+Tableau8[[#This Row],[Vendredi]]&gt;0,Tableau8[[#This Row],[Jeudi]]+Tableau8[[#This Row],[Vendredi]],"")</f>
        <v/>
      </c>
      <c r="O115" s="14">
        <f>COUNTIF(Tableau8[[#This Row],[Lundi]:[Mardi]],"&gt;0") + COUNTIF(Tableau8[[#This Row],[Jeudi]:[Vendredi]],"&gt;0")</f>
        <v>0</v>
      </c>
      <c r="P115" s="14" t="str">
        <f>IFERROR(Tableau8[[#This Row],[Total Tour 1]]+Tableau8[[#This Row],[Total Tour 2]],"")</f>
        <v/>
      </c>
      <c r="Q115" s="14">
        <f>COUNTIF(Tableau8[[#This Row],[Lundi]:[Vendredi]],"&gt;=13")*1000</f>
        <v>0</v>
      </c>
      <c r="R11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15" s="15">
        <f>Tableau8[[#This Row],[Prime production]]+Tableau8[[#This Row],[Prime rendement]]</f>
        <v>0</v>
      </c>
      <c r="T115" s="15" t="str">
        <f>IF(Tableau8[[#This Row],[Matricule]]&gt;1,IF(COUNTIF(Tableau8[DateMatricule],Tableau8[[#This Row],[DateMatricule]])&gt;1,"Doublon",""),"")</f>
        <v/>
      </c>
    </row>
    <row r="116" spans="1:20" x14ac:dyDescent="0.25">
      <c r="A116" s="11" t="str">
        <f>IF(Tableau8[[#This Row],[Semaine]]="","",VLOOKUP(Tableau8[[#This Row],[Semaine]],Listes!$A:$B,2,FALSE))</f>
        <v/>
      </c>
      <c r="B116" s="11" t="str">
        <f>IF(ISBLANK(Tableau8[[#This Row],[Matricule]]),"",VLOOKUP(Tableau8[[#This Row],[Matricule]],#REF!,2,FALSE))</f>
        <v/>
      </c>
      <c r="C116" s="11" t="str">
        <f>IF(ISBLANK(Tableau8[[#This Row],[Matricule]]),"",VLOOKUP(Tableau8[[#This Row],[Matricule]],#REF!,3,FALSE))</f>
        <v/>
      </c>
      <c r="D116" s="11" t="str">
        <f>CONCATENATE(Tableau8[[#This Row],[Semaine]],Tableau8[[#This Row],[Matricule]])</f>
        <v/>
      </c>
      <c r="M116" s="14" t="str">
        <f>IF(Tableau8[[#This Row],[Lundi]]+Tableau8[[#This Row],[Mardi]]&gt;0,Tableau8[[#This Row],[Lundi]]+Tableau8[[#This Row],[Mardi]],"")</f>
        <v/>
      </c>
      <c r="N116" s="14" t="str">
        <f>IF(Tableau8[[#This Row],[Jeudi]]+Tableau8[[#This Row],[Vendredi]]&gt;0,Tableau8[[#This Row],[Jeudi]]+Tableau8[[#This Row],[Vendredi]],"")</f>
        <v/>
      </c>
      <c r="O116" s="14">
        <f>COUNTIF(Tableau8[[#This Row],[Lundi]:[Mardi]],"&gt;0") + COUNTIF(Tableau8[[#This Row],[Jeudi]:[Vendredi]],"&gt;0")</f>
        <v>0</v>
      </c>
      <c r="P116" s="14" t="str">
        <f>IFERROR(Tableau8[[#This Row],[Total Tour 1]]+Tableau8[[#This Row],[Total Tour 2]],"")</f>
        <v/>
      </c>
      <c r="Q116" s="14">
        <f>COUNTIF(Tableau8[[#This Row],[Lundi]:[Vendredi]],"&gt;=13")*1000</f>
        <v>0</v>
      </c>
      <c r="R11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16" s="15">
        <f>Tableau8[[#This Row],[Prime production]]+Tableau8[[#This Row],[Prime rendement]]</f>
        <v>0</v>
      </c>
      <c r="T116" s="15" t="str">
        <f>IF(Tableau8[[#This Row],[Matricule]]&gt;1,IF(COUNTIF(Tableau8[DateMatricule],Tableau8[[#This Row],[DateMatricule]])&gt;1,"Doublon",""),"")</f>
        <v/>
      </c>
    </row>
    <row r="117" spans="1:20" x14ac:dyDescent="0.25">
      <c r="A117" s="11" t="str">
        <f>IF(Tableau8[[#This Row],[Semaine]]="","",VLOOKUP(Tableau8[[#This Row],[Semaine]],Listes!$A:$B,2,FALSE))</f>
        <v/>
      </c>
      <c r="B117" s="11" t="str">
        <f>IF(ISBLANK(Tableau8[[#This Row],[Matricule]]),"",VLOOKUP(Tableau8[[#This Row],[Matricule]],#REF!,2,FALSE))</f>
        <v/>
      </c>
      <c r="C117" s="11" t="str">
        <f>IF(ISBLANK(Tableau8[[#This Row],[Matricule]]),"",VLOOKUP(Tableau8[[#This Row],[Matricule]],#REF!,3,FALSE))</f>
        <v/>
      </c>
      <c r="D117" s="11" t="str">
        <f>CONCATENATE(Tableau8[[#This Row],[Semaine]],Tableau8[[#This Row],[Matricule]])</f>
        <v/>
      </c>
      <c r="M117" s="14" t="str">
        <f>IF(Tableau8[[#This Row],[Lundi]]+Tableau8[[#This Row],[Mardi]]&gt;0,Tableau8[[#This Row],[Lundi]]+Tableau8[[#This Row],[Mardi]],"")</f>
        <v/>
      </c>
      <c r="N117" s="14" t="str">
        <f>IF(Tableau8[[#This Row],[Jeudi]]+Tableau8[[#This Row],[Vendredi]]&gt;0,Tableau8[[#This Row],[Jeudi]]+Tableau8[[#This Row],[Vendredi]],"")</f>
        <v/>
      </c>
      <c r="O117" s="14">
        <f>COUNTIF(Tableau8[[#This Row],[Lundi]:[Mardi]],"&gt;0") + COUNTIF(Tableau8[[#This Row],[Jeudi]:[Vendredi]],"&gt;0")</f>
        <v>0</v>
      </c>
      <c r="P117" s="14" t="str">
        <f>IFERROR(Tableau8[[#This Row],[Total Tour 1]]+Tableau8[[#This Row],[Total Tour 2]],"")</f>
        <v/>
      </c>
      <c r="Q117" s="14">
        <f>COUNTIF(Tableau8[[#This Row],[Lundi]:[Vendredi]],"&gt;=13")*1000</f>
        <v>0</v>
      </c>
      <c r="R11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17" s="15">
        <f>Tableau8[[#This Row],[Prime production]]+Tableau8[[#This Row],[Prime rendement]]</f>
        <v>0</v>
      </c>
      <c r="T117" s="15" t="str">
        <f>IF(Tableau8[[#This Row],[Matricule]]&gt;1,IF(COUNTIF(Tableau8[DateMatricule],Tableau8[[#This Row],[DateMatricule]])&gt;1,"Doublon",""),"")</f>
        <v/>
      </c>
    </row>
    <row r="118" spans="1:20" x14ac:dyDescent="0.25">
      <c r="A118" s="11" t="str">
        <f>IF(Tableau8[[#This Row],[Semaine]]="","",VLOOKUP(Tableau8[[#This Row],[Semaine]],Listes!$A:$B,2,FALSE))</f>
        <v/>
      </c>
      <c r="B118" s="11" t="str">
        <f>IF(ISBLANK(Tableau8[[#This Row],[Matricule]]),"",VLOOKUP(Tableau8[[#This Row],[Matricule]],#REF!,2,FALSE))</f>
        <v/>
      </c>
      <c r="C118" s="11" t="str">
        <f>IF(ISBLANK(Tableau8[[#This Row],[Matricule]]),"",VLOOKUP(Tableau8[[#This Row],[Matricule]],#REF!,3,FALSE))</f>
        <v/>
      </c>
      <c r="D118" s="11" t="str">
        <f>CONCATENATE(Tableau8[[#This Row],[Semaine]],Tableau8[[#This Row],[Matricule]])</f>
        <v/>
      </c>
      <c r="M118" s="14" t="str">
        <f>IF(Tableau8[[#This Row],[Lundi]]+Tableau8[[#This Row],[Mardi]]&gt;0,Tableau8[[#This Row],[Lundi]]+Tableau8[[#This Row],[Mardi]],"")</f>
        <v/>
      </c>
      <c r="N118" s="14" t="str">
        <f>IF(Tableau8[[#This Row],[Jeudi]]+Tableau8[[#This Row],[Vendredi]]&gt;0,Tableau8[[#This Row],[Jeudi]]+Tableau8[[#This Row],[Vendredi]],"")</f>
        <v/>
      </c>
      <c r="O118" s="14">
        <f>COUNTIF(Tableau8[[#This Row],[Lundi]:[Mardi]],"&gt;0") + COUNTIF(Tableau8[[#This Row],[Jeudi]:[Vendredi]],"&gt;0")</f>
        <v>0</v>
      </c>
      <c r="P118" s="14" t="str">
        <f>IFERROR(Tableau8[[#This Row],[Total Tour 1]]+Tableau8[[#This Row],[Total Tour 2]],"")</f>
        <v/>
      </c>
      <c r="Q118" s="14">
        <f>COUNTIF(Tableau8[[#This Row],[Lundi]:[Vendredi]],"&gt;=13")*1000</f>
        <v>0</v>
      </c>
      <c r="R11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18" s="15">
        <f>Tableau8[[#This Row],[Prime production]]+Tableau8[[#This Row],[Prime rendement]]</f>
        <v>0</v>
      </c>
      <c r="T118" s="15" t="str">
        <f>IF(Tableau8[[#This Row],[Matricule]]&gt;1,IF(COUNTIF(Tableau8[DateMatricule],Tableau8[[#This Row],[DateMatricule]])&gt;1,"Doublon",""),"")</f>
        <v/>
      </c>
    </row>
    <row r="119" spans="1:20" x14ac:dyDescent="0.25">
      <c r="A119" s="11" t="str">
        <f>IF(Tableau8[[#This Row],[Semaine]]="","",VLOOKUP(Tableau8[[#This Row],[Semaine]],Listes!$A:$B,2,FALSE))</f>
        <v/>
      </c>
      <c r="B119" s="11" t="str">
        <f>IF(ISBLANK(Tableau8[[#This Row],[Matricule]]),"",VLOOKUP(Tableau8[[#This Row],[Matricule]],#REF!,2,FALSE))</f>
        <v/>
      </c>
      <c r="C119" s="11" t="str">
        <f>IF(ISBLANK(Tableau8[[#This Row],[Matricule]]),"",VLOOKUP(Tableau8[[#This Row],[Matricule]],#REF!,3,FALSE))</f>
        <v/>
      </c>
      <c r="D119" s="11" t="str">
        <f>CONCATENATE(Tableau8[[#This Row],[Semaine]],Tableau8[[#This Row],[Matricule]])</f>
        <v/>
      </c>
      <c r="M119" s="14" t="str">
        <f>IF(Tableau8[[#This Row],[Lundi]]+Tableau8[[#This Row],[Mardi]]&gt;0,Tableau8[[#This Row],[Lundi]]+Tableau8[[#This Row],[Mardi]],"")</f>
        <v/>
      </c>
      <c r="N119" s="14" t="str">
        <f>IF(Tableau8[[#This Row],[Jeudi]]+Tableau8[[#This Row],[Vendredi]]&gt;0,Tableau8[[#This Row],[Jeudi]]+Tableau8[[#This Row],[Vendredi]],"")</f>
        <v/>
      </c>
      <c r="O119" s="14">
        <f>COUNTIF(Tableau8[[#This Row],[Lundi]:[Mardi]],"&gt;0") + COUNTIF(Tableau8[[#This Row],[Jeudi]:[Vendredi]],"&gt;0")</f>
        <v>0</v>
      </c>
      <c r="P119" s="14" t="str">
        <f>IFERROR(Tableau8[[#This Row],[Total Tour 1]]+Tableau8[[#This Row],[Total Tour 2]],"")</f>
        <v/>
      </c>
      <c r="Q119" s="14">
        <f>COUNTIF(Tableau8[[#This Row],[Lundi]:[Vendredi]],"&gt;=13")*1000</f>
        <v>0</v>
      </c>
      <c r="R11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19" s="15">
        <f>Tableau8[[#This Row],[Prime production]]+Tableau8[[#This Row],[Prime rendement]]</f>
        <v>0</v>
      </c>
      <c r="T119" s="15" t="str">
        <f>IF(Tableau8[[#This Row],[Matricule]]&gt;1,IF(COUNTIF(Tableau8[DateMatricule],Tableau8[[#This Row],[DateMatricule]])&gt;1,"Doublon",""),"")</f>
        <v/>
      </c>
    </row>
    <row r="120" spans="1:20" x14ac:dyDescent="0.25">
      <c r="A120" s="11" t="str">
        <f>IF(Tableau8[[#This Row],[Semaine]]="","",VLOOKUP(Tableau8[[#This Row],[Semaine]],Listes!$A:$B,2,FALSE))</f>
        <v/>
      </c>
      <c r="B120" s="11" t="str">
        <f>IF(ISBLANK(Tableau8[[#This Row],[Matricule]]),"",VLOOKUP(Tableau8[[#This Row],[Matricule]],#REF!,2,FALSE))</f>
        <v/>
      </c>
      <c r="C120" s="11" t="str">
        <f>IF(ISBLANK(Tableau8[[#This Row],[Matricule]]),"",VLOOKUP(Tableau8[[#This Row],[Matricule]],#REF!,3,FALSE))</f>
        <v/>
      </c>
      <c r="D120" s="11" t="str">
        <f>CONCATENATE(Tableau8[[#This Row],[Semaine]],Tableau8[[#This Row],[Matricule]])</f>
        <v/>
      </c>
      <c r="M120" s="14" t="str">
        <f>IF(Tableau8[[#This Row],[Lundi]]+Tableau8[[#This Row],[Mardi]]&gt;0,Tableau8[[#This Row],[Lundi]]+Tableau8[[#This Row],[Mardi]],"")</f>
        <v/>
      </c>
      <c r="N120" s="14" t="str">
        <f>IF(Tableau8[[#This Row],[Jeudi]]+Tableau8[[#This Row],[Vendredi]]&gt;0,Tableau8[[#This Row],[Jeudi]]+Tableau8[[#This Row],[Vendredi]],"")</f>
        <v/>
      </c>
      <c r="O120" s="14">
        <f>COUNTIF(Tableau8[[#This Row],[Lundi]:[Mardi]],"&gt;0") + COUNTIF(Tableau8[[#This Row],[Jeudi]:[Vendredi]],"&gt;0")</f>
        <v>0</v>
      </c>
      <c r="P120" s="14" t="str">
        <f>IFERROR(Tableau8[[#This Row],[Total Tour 1]]+Tableau8[[#This Row],[Total Tour 2]],"")</f>
        <v/>
      </c>
      <c r="Q120" s="14">
        <f>COUNTIF(Tableau8[[#This Row],[Lundi]:[Vendredi]],"&gt;=13")*1000</f>
        <v>0</v>
      </c>
      <c r="R12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20" s="15">
        <f>Tableau8[[#This Row],[Prime production]]+Tableau8[[#This Row],[Prime rendement]]</f>
        <v>0</v>
      </c>
      <c r="T120" s="15" t="str">
        <f>IF(Tableau8[[#This Row],[Matricule]]&gt;1,IF(COUNTIF(Tableau8[DateMatricule],Tableau8[[#This Row],[DateMatricule]])&gt;1,"Doublon",""),"")</f>
        <v/>
      </c>
    </row>
    <row r="121" spans="1:20" x14ac:dyDescent="0.25">
      <c r="A121" s="11" t="str">
        <f>IF(Tableau8[[#This Row],[Semaine]]="","",VLOOKUP(Tableau8[[#This Row],[Semaine]],Listes!$A:$B,2,FALSE))</f>
        <v/>
      </c>
      <c r="B121" s="11" t="str">
        <f>IF(ISBLANK(Tableau8[[#This Row],[Matricule]]),"",VLOOKUP(Tableau8[[#This Row],[Matricule]],#REF!,2,FALSE))</f>
        <v/>
      </c>
      <c r="C121" s="11" t="str">
        <f>IF(ISBLANK(Tableau8[[#This Row],[Matricule]]),"",VLOOKUP(Tableau8[[#This Row],[Matricule]],#REF!,3,FALSE))</f>
        <v/>
      </c>
      <c r="D121" s="11" t="str">
        <f>CONCATENATE(Tableau8[[#This Row],[Semaine]],Tableau8[[#This Row],[Matricule]])</f>
        <v/>
      </c>
      <c r="M121" s="14" t="str">
        <f>IF(Tableau8[[#This Row],[Lundi]]+Tableau8[[#This Row],[Mardi]]&gt;0,Tableau8[[#This Row],[Lundi]]+Tableau8[[#This Row],[Mardi]],"")</f>
        <v/>
      </c>
      <c r="N121" s="14" t="str">
        <f>IF(Tableau8[[#This Row],[Jeudi]]+Tableau8[[#This Row],[Vendredi]]&gt;0,Tableau8[[#This Row],[Jeudi]]+Tableau8[[#This Row],[Vendredi]],"")</f>
        <v/>
      </c>
      <c r="O121" s="14">
        <f>COUNTIF(Tableau8[[#This Row],[Lundi]:[Mardi]],"&gt;0") + COUNTIF(Tableau8[[#This Row],[Jeudi]:[Vendredi]],"&gt;0")</f>
        <v>0</v>
      </c>
      <c r="P121" s="14" t="str">
        <f>IFERROR(Tableau8[[#This Row],[Total Tour 1]]+Tableau8[[#This Row],[Total Tour 2]],"")</f>
        <v/>
      </c>
      <c r="Q121" s="14">
        <f>COUNTIF(Tableau8[[#This Row],[Lundi]:[Vendredi]],"&gt;=13")*1000</f>
        <v>0</v>
      </c>
      <c r="R12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21" s="15">
        <f>Tableau8[[#This Row],[Prime production]]+Tableau8[[#This Row],[Prime rendement]]</f>
        <v>0</v>
      </c>
      <c r="T121" s="15" t="str">
        <f>IF(Tableau8[[#This Row],[Matricule]]&gt;1,IF(COUNTIF(Tableau8[DateMatricule],Tableau8[[#This Row],[DateMatricule]])&gt;1,"Doublon",""),"")</f>
        <v/>
      </c>
    </row>
    <row r="122" spans="1:20" x14ac:dyDescent="0.25">
      <c r="A122" s="11" t="str">
        <f>IF(Tableau8[[#This Row],[Semaine]]="","",VLOOKUP(Tableau8[[#This Row],[Semaine]],Listes!$A:$B,2,FALSE))</f>
        <v/>
      </c>
      <c r="B122" s="11" t="str">
        <f>IF(ISBLANK(Tableau8[[#This Row],[Matricule]]),"",VLOOKUP(Tableau8[[#This Row],[Matricule]],#REF!,2,FALSE))</f>
        <v/>
      </c>
      <c r="C122" s="11" t="str">
        <f>IF(ISBLANK(Tableau8[[#This Row],[Matricule]]),"",VLOOKUP(Tableau8[[#This Row],[Matricule]],#REF!,3,FALSE))</f>
        <v/>
      </c>
      <c r="D122" s="11" t="str">
        <f>CONCATENATE(Tableau8[[#This Row],[Semaine]],Tableau8[[#This Row],[Matricule]])</f>
        <v/>
      </c>
      <c r="M122" s="14" t="str">
        <f>IF(Tableau8[[#This Row],[Lundi]]+Tableau8[[#This Row],[Mardi]]&gt;0,Tableau8[[#This Row],[Lundi]]+Tableau8[[#This Row],[Mardi]],"")</f>
        <v/>
      </c>
      <c r="N122" s="14" t="str">
        <f>IF(Tableau8[[#This Row],[Jeudi]]+Tableau8[[#This Row],[Vendredi]]&gt;0,Tableau8[[#This Row],[Jeudi]]+Tableau8[[#This Row],[Vendredi]],"")</f>
        <v/>
      </c>
      <c r="O122" s="14">
        <f>COUNTIF(Tableau8[[#This Row],[Lundi]:[Mardi]],"&gt;0") + COUNTIF(Tableau8[[#This Row],[Jeudi]:[Vendredi]],"&gt;0")</f>
        <v>0</v>
      </c>
      <c r="P122" s="14" t="str">
        <f>IFERROR(Tableau8[[#This Row],[Total Tour 1]]+Tableau8[[#This Row],[Total Tour 2]],"")</f>
        <v/>
      </c>
      <c r="Q122" s="14">
        <f>COUNTIF(Tableau8[[#This Row],[Lundi]:[Vendredi]],"&gt;=13")*1000</f>
        <v>0</v>
      </c>
      <c r="R12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22" s="15">
        <f>Tableau8[[#This Row],[Prime production]]+Tableau8[[#This Row],[Prime rendement]]</f>
        <v>0</v>
      </c>
      <c r="T122" s="15" t="str">
        <f>IF(Tableau8[[#This Row],[Matricule]]&gt;1,IF(COUNTIF(Tableau8[DateMatricule],Tableau8[[#This Row],[DateMatricule]])&gt;1,"Doublon",""),"")</f>
        <v/>
      </c>
    </row>
    <row r="123" spans="1:20" x14ac:dyDescent="0.25">
      <c r="A123" s="11" t="str">
        <f>IF(Tableau8[[#This Row],[Semaine]]="","",VLOOKUP(Tableau8[[#This Row],[Semaine]],Listes!$A:$B,2,FALSE))</f>
        <v/>
      </c>
      <c r="B123" s="11" t="str">
        <f>IF(ISBLANK(Tableau8[[#This Row],[Matricule]]),"",VLOOKUP(Tableau8[[#This Row],[Matricule]],#REF!,2,FALSE))</f>
        <v/>
      </c>
      <c r="C123" s="11" t="str">
        <f>IF(ISBLANK(Tableau8[[#This Row],[Matricule]]),"",VLOOKUP(Tableau8[[#This Row],[Matricule]],#REF!,3,FALSE))</f>
        <v/>
      </c>
      <c r="D123" s="11" t="str">
        <f>CONCATENATE(Tableau8[[#This Row],[Semaine]],Tableau8[[#This Row],[Matricule]])</f>
        <v/>
      </c>
      <c r="M123" s="14" t="str">
        <f>IF(Tableau8[[#This Row],[Lundi]]+Tableau8[[#This Row],[Mardi]]&gt;0,Tableau8[[#This Row],[Lundi]]+Tableau8[[#This Row],[Mardi]],"")</f>
        <v/>
      </c>
      <c r="N123" s="14" t="str">
        <f>IF(Tableau8[[#This Row],[Jeudi]]+Tableau8[[#This Row],[Vendredi]]&gt;0,Tableau8[[#This Row],[Jeudi]]+Tableau8[[#This Row],[Vendredi]],"")</f>
        <v/>
      </c>
      <c r="O123" s="14">
        <f>COUNTIF(Tableau8[[#This Row],[Lundi]:[Mardi]],"&gt;0") + COUNTIF(Tableau8[[#This Row],[Jeudi]:[Vendredi]],"&gt;0")</f>
        <v>0</v>
      </c>
      <c r="P123" s="14" t="str">
        <f>IFERROR(Tableau8[[#This Row],[Total Tour 1]]+Tableau8[[#This Row],[Total Tour 2]],"")</f>
        <v/>
      </c>
      <c r="Q123" s="14">
        <f>COUNTIF(Tableau8[[#This Row],[Lundi]:[Vendredi]],"&gt;=13")*1000</f>
        <v>0</v>
      </c>
      <c r="R12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23" s="15">
        <f>Tableau8[[#This Row],[Prime production]]+Tableau8[[#This Row],[Prime rendement]]</f>
        <v>0</v>
      </c>
      <c r="T123" s="15" t="str">
        <f>IF(Tableau8[[#This Row],[Matricule]]&gt;1,IF(COUNTIF(Tableau8[DateMatricule],Tableau8[[#This Row],[DateMatricule]])&gt;1,"Doublon",""),"")</f>
        <v/>
      </c>
    </row>
    <row r="124" spans="1:20" x14ac:dyDescent="0.25">
      <c r="A124" s="11" t="str">
        <f>IF(Tableau8[[#This Row],[Semaine]]="","",VLOOKUP(Tableau8[[#This Row],[Semaine]],Listes!$A:$B,2,FALSE))</f>
        <v/>
      </c>
      <c r="B124" s="11" t="str">
        <f>IF(ISBLANK(Tableau8[[#This Row],[Matricule]]),"",VLOOKUP(Tableau8[[#This Row],[Matricule]],#REF!,2,FALSE))</f>
        <v/>
      </c>
      <c r="C124" s="11" t="str">
        <f>IF(ISBLANK(Tableau8[[#This Row],[Matricule]]),"",VLOOKUP(Tableau8[[#This Row],[Matricule]],#REF!,3,FALSE))</f>
        <v/>
      </c>
      <c r="D124" s="11" t="str">
        <f>CONCATENATE(Tableau8[[#This Row],[Semaine]],Tableau8[[#This Row],[Matricule]])</f>
        <v/>
      </c>
      <c r="M124" s="14" t="str">
        <f>IF(Tableau8[[#This Row],[Lundi]]+Tableau8[[#This Row],[Mardi]]&gt;0,Tableau8[[#This Row],[Lundi]]+Tableau8[[#This Row],[Mardi]],"")</f>
        <v/>
      </c>
      <c r="N124" s="14" t="str">
        <f>IF(Tableau8[[#This Row],[Jeudi]]+Tableau8[[#This Row],[Vendredi]]&gt;0,Tableau8[[#This Row],[Jeudi]]+Tableau8[[#This Row],[Vendredi]],"")</f>
        <v/>
      </c>
      <c r="O124" s="14">
        <f>COUNTIF(Tableau8[[#This Row],[Lundi]:[Mardi]],"&gt;0") + COUNTIF(Tableau8[[#This Row],[Jeudi]:[Vendredi]],"&gt;0")</f>
        <v>0</v>
      </c>
      <c r="P124" s="14" t="str">
        <f>IFERROR(Tableau8[[#This Row],[Total Tour 1]]+Tableau8[[#This Row],[Total Tour 2]],"")</f>
        <v/>
      </c>
      <c r="Q124" s="14">
        <f>COUNTIF(Tableau8[[#This Row],[Lundi]:[Vendredi]],"&gt;=13")*1000</f>
        <v>0</v>
      </c>
      <c r="R12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24" s="15">
        <f>Tableau8[[#This Row],[Prime production]]+Tableau8[[#This Row],[Prime rendement]]</f>
        <v>0</v>
      </c>
      <c r="T124" s="15" t="str">
        <f>IF(Tableau8[[#This Row],[Matricule]]&gt;1,IF(COUNTIF(Tableau8[DateMatricule],Tableau8[[#This Row],[DateMatricule]])&gt;1,"Doublon",""),"")</f>
        <v/>
      </c>
    </row>
    <row r="125" spans="1:20" x14ac:dyDescent="0.25">
      <c r="A125" s="11" t="str">
        <f>IF(Tableau8[[#This Row],[Semaine]]="","",VLOOKUP(Tableau8[[#This Row],[Semaine]],Listes!$A:$B,2,FALSE))</f>
        <v/>
      </c>
      <c r="B125" s="11" t="str">
        <f>IF(ISBLANK(Tableau8[[#This Row],[Matricule]]),"",VLOOKUP(Tableau8[[#This Row],[Matricule]],#REF!,2,FALSE))</f>
        <v/>
      </c>
      <c r="C125" s="11" t="str">
        <f>IF(ISBLANK(Tableau8[[#This Row],[Matricule]]),"",VLOOKUP(Tableau8[[#This Row],[Matricule]],#REF!,3,FALSE))</f>
        <v/>
      </c>
      <c r="D125" s="11" t="str">
        <f>CONCATENATE(Tableau8[[#This Row],[Semaine]],Tableau8[[#This Row],[Matricule]])</f>
        <v/>
      </c>
      <c r="M125" s="14" t="str">
        <f>IF(Tableau8[[#This Row],[Lundi]]+Tableau8[[#This Row],[Mardi]]&gt;0,Tableau8[[#This Row],[Lundi]]+Tableau8[[#This Row],[Mardi]],"")</f>
        <v/>
      </c>
      <c r="N125" s="14" t="str">
        <f>IF(Tableau8[[#This Row],[Jeudi]]+Tableau8[[#This Row],[Vendredi]]&gt;0,Tableau8[[#This Row],[Jeudi]]+Tableau8[[#This Row],[Vendredi]],"")</f>
        <v/>
      </c>
      <c r="O125" s="14">
        <f>COUNTIF(Tableau8[[#This Row],[Lundi]:[Mardi]],"&gt;0") + COUNTIF(Tableau8[[#This Row],[Jeudi]:[Vendredi]],"&gt;0")</f>
        <v>0</v>
      </c>
      <c r="P125" s="14" t="str">
        <f>IFERROR(Tableau8[[#This Row],[Total Tour 1]]+Tableau8[[#This Row],[Total Tour 2]],"")</f>
        <v/>
      </c>
      <c r="Q125" s="14">
        <f>COUNTIF(Tableau8[[#This Row],[Lundi]:[Vendredi]],"&gt;=13")*1000</f>
        <v>0</v>
      </c>
      <c r="R12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25" s="15">
        <f>Tableau8[[#This Row],[Prime production]]+Tableau8[[#This Row],[Prime rendement]]</f>
        <v>0</v>
      </c>
      <c r="T125" s="15" t="str">
        <f>IF(Tableau8[[#This Row],[Matricule]]&gt;1,IF(COUNTIF(Tableau8[DateMatricule],Tableau8[[#This Row],[DateMatricule]])&gt;1,"Doublon",""),"")</f>
        <v/>
      </c>
    </row>
    <row r="126" spans="1:20" x14ac:dyDescent="0.25">
      <c r="A126" s="11" t="str">
        <f>IF(Tableau8[[#This Row],[Semaine]]="","",VLOOKUP(Tableau8[[#This Row],[Semaine]],Listes!$A:$B,2,FALSE))</f>
        <v/>
      </c>
      <c r="B126" s="11" t="str">
        <f>IF(ISBLANK(Tableau8[[#This Row],[Matricule]]),"",VLOOKUP(Tableau8[[#This Row],[Matricule]],#REF!,2,FALSE))</f>
        <v/>
      </c>
      <c r="C126" s="11" t="str">
        <f>IF(ISBLANK(Tableau8[[#This Row],[Matricule]]),"",VLOOKUP(Tableau8[[#This Row],[Matricule]],#REF!,3,FALSE))</f>
        <v/>
      </c>
      <c r="D126" s="11" t="str">
        <f>CONCATENATE(Tableau8[[#This Row],[Semaine]],Tableau8[[#This Row],[Matricule]])</f>
        <v/>
      </c>
      <c r="M126" s="14" t="str">
        <f>IF(Tableau8[[#This Row],[Lundi]]+Tableau8[[#This Row],[Mardi]]&gt;0,Tableau8[[#This Row],[Lundi]]+Tableau8[[#This Row],[Mardi]],"")</f>
        <v/>
      </c>
      <c r="N126" s="14" t="str">
        <f>IF(Tableau8[[#This Row],[Jeudi]]+Tableau8[[#This Row],[Vendredi]]&gt;0,Tableau8[[#This Row],[Jeudi]]+Tableau8[[#This Row],[Vendredi]],"")</f>
        <v/>
      </c>
      <c r="O126" s="14">
        <f>COUNTIF(Tableau8[[#This Row],[Lundi]:[Mardi]],"&gt;0") + COUNTIF(Tableau8[[#This Row],[Jeudi]:[Vendredi]],"&gt;0")</f>
        <v>0</v>
      </c>
      <c r="P126" s="14" t="str">
        <f>IFERROR(Tableau8[[#This Row],[Total Tour 1]]+Tableau8[[#This Row],[Total Tour 2]],"")</f>
        <v/>
      </c>
      <c r="Q126" s="14">
        <f>COUNTIF(Tableau8[[#This Row],[Lundi]:[Vendredi]],"&gt;=13")*1000</f>
        <v>0</v>
      </c>
      <c r="R12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26" s="15">
        <f>Tableau8[[#This Row],[Prime production]]+Tableau8[[#This Row],[Prime rendement]]</f>
        <v>0</v>
      </c>
      <c r="T126" s="15" t="str">
        <f>IF(Tableau8[[#This Row],[Matricule]]&gt;1,IF(COUNTIF(Tableau8[DateMatricule],Tableau8[[#This Row],[DateMatricule]])&gt;1,"Doublon",""),"")</f>
        <v/>
      </c>
    </row>
    <row r="127" spans="1:20" x14ac:dyDescent="0.25">
      <c r="A127" s="11" t="str">
        <f>IF(Tableau8[[#This Row],[Semaine]]="","",VLOOKUP(Tableau8[[#This Row],[Semaine]],Listes!$A:$B,2,FALSE))</f>
        <v/>
      </c>
      <c r="B127" s="11" t="str">
        <f>IF(ISBLANK(Tableau8[[#This Row],[Matricule]]),"",VLOOKUP(Tableau8[[#This Row],[Matricule]],#REF!,2,FALSE))</f>
        <v/>
      </c>
      <c r="C127" s="11" t="str">
        <f>IF(ISBLANK(Tableau8[[#This Row],[Matricule]]),"",VLOOKUP(Tableau8[[#This Row],[Matricule]],#REF!,3,FALSE))</f>
        <v/>
      </c>
      <c r="D127" s="11" t="str">
        <f>CONCATENATE(Tableau8[[#This Row],[Semaine]],Tableau8[[#This Row],[Matricule]])</f>
        <v/>
      </c>
      <c r="M127" s="14" t="str">
        <f>IF(Tableau8[[#This Row],[Lundi]]+Tableau8[[#This Row],[Mardi]]&gt;0,Tableau8[[#This Row],[Lundi]]+Tableau8[[#This Row],[Mardi]],"")</f>
        <v/>
      </c>
      <c r="N127" s="14" t="str">
        <f>IF(Tableau8[[#This Row],[Jeudi]]+Tableau8[[#This Row],[Vendredi]]&gt;0,Tableau8[[#This Row],[Jeudi]]+Tableau8[[#This Row],[Vendredi]],"")</f>
        <v/>
      </c>
      <c r="O127" s="14">
        <f>COUNTIF(Tableau8[[#This Row],[Lundi]:[Mardi]],"&gt;0") + COUNTIF(Tableau8[[#This Row],[Jeudi]:[Vendredi]],"&gt;0")</f>
        <v>0</v>
      </c>
      <c r="P127" s="14" t="str">
        <f>IFERROR(Tableau8[[#This Row],[Total Tour 1]]+Tableau8[[#This Row],[Total Tour 2]],"")</f>
        <v/>
      </c>
      <c r="Q127" s="14">
        <f>COUNTIF(Tableau8[[#This Row],[Lundi]:[Vendredi]],"&gt;=13")*1000</f>
        <v>0</v>
      </c>
      <c r="R12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27" s="15">
        <f>Tableau8[[#This Row],[Prime production]]+Tableau8[[#This Row],[Prime rendement]]</f>
        <v>0</v>
      </c>
      <c r="T127" s="15" t="str">
        <f>IF(Tableau8[[#This Row],[Matricule]]&gt;1,IF(COUNTIF(Tableau8[DateMatricule],Tableau8[[#This Row],[DateMatricule]])&gt;1,"Doublon",""),"")</f>
        <v/>
      </c>
    </row>
    <row r="128" spans="1:20" x14ac:dyDescent="0.25">
      <c r="A128" s="11" t="str">
        <f>IF(Tableau8[[#This Row],[Semaine]]="","",VLOOKUP(Tableau8[[#This Row],[Semaine]],Listes!$A:$B,2,FALSE))</f>
        <v/>
      </c>
      <c r="B128" s="11" t="str">
        <f>IF(ISBLANK(Tableau8[[#This Row],[Matricule]]),"",VLOOKUP(Tableau8[[#This Row],[Matricule]],#REF!,2,FALSE))</f>
        <v/>
      </c>
      <c r="C128" s="11" t="str">
        <f>IF(ISBLANK(Tableau8[[#This Row],[Matricule]]),"",VLOOKUP(Tableau8[[#This Row],[Matricule]],#REF!,3,FALSE))</f>
        <v/>
      </c>
      <c r="D128" s="11" t="str">
        <f>CONCATENATE(Tableau8[[#This Row],[Semaine]],Tableau8[[#This Row],[Matricule]])</f>
        <v/>
      </c>
      <c r="M128" s="14" t="str">
        <f>IF(Tableau8[[#This Row],[Lundi]]+Tableau8[[#This Row],[Mardi]]&gt;0,Tableau8[[#This Row],[Lundi]]+Tableau8[[#This Row],[Mardi]],"")</f>
        <v/>
      </c>
      <c r="N128" s="14" t="str">
        <f>IF(Tableau8[[#This Row],[Jeudi]]+Tableau8[[#This Row],[Vendredi]]&gt;0,Tableau8[[#This Row],[Jeudi]]+Tableau8[[#This Row],[Vendredi]],"")</f>
        <v/>
      </c>
      <c r="O128" s="14">
        <f>COUNTIF(Tableau8[[#This Row],[Lundi]:[Mardi]],"&gt;0") + COUNTIF(Tableau8[[#This Row],[Jeudi]:[Vendredi]],"&gt;0")</f>
        <v>0</v>
      </c>
      <c r="P128" s="14" t="str">
        <f>IFERROR(Tableau8[[#This Row],[Total Tour 1]]+Tableau8[[#This Row],[Total Tour 2]],"")</f>
        <v/>
      </c>
      <c r="Q128" s="14">
        <f>COUNTIF(Tableau8[[#This Row],[Lundi]:[Vendredi]],"&gt;=13")*1000</f>
        <v>0</v>
      </c>
      <c r="R12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28" s="15">
        <f>Tableau8[[#This Row],[Prime production]]+Tableau8[[#This Row],[Prime rendement]]</f>
        <v>0</v>
      </c>
      <c r="T128" s="15" t="str">
        <f>IF(Tableau8[[#This Row],[Matricule]]&gt;1,IF(COUNTIF(Tableau8[DateMatricule],Tableau8[[#This Row],[DateMatricule]])&gt;1,"Doublon",""),"")</f>
        <v/>
      </c>
    </row>
    <row r="129" spans="1:20" x14ac:dyDescent="0.25">
      <c r="A129" s="11" t="str">
        <f>IF(Tableau8[[#This Row],[Semaine]]="","",VLOOKUP(Tableau8[[#This Row],[Semaine]],Listes!$A:$B,2,FALSE))</f>
        <v/>
      </c>
      <c r="B129" s="11" t="str">
        <f>IF(ISBLANK(Tableau8[[#This Row],[Matricule]]),"",VLOOKUP(Tableau8[[#This Row],[Matricule]],#REF!,2,FALSE))</f>
        <v/>
      </c>
      <c r="C129" s="11" t="str">
        <f>IF(ISBLANK(Tableau8[[#This Row],[Matricule]]),"",VLOOKUP(Tableau8[[#This Row],[Matricule]],#REF!,3,FALSE))</f>
        <v/>
      </c>
      <c r="D129" s="11" t="str">
        <f>CONCATENATE(Tableau8[[#This Row],[Semaine]],Tableau8[[#This Row],[Matricule]])</f>
        <v/>
      </c>
      <c r="M129" s="14" t="str">
        <f>IF(Tableau8[[#This Row],[Lundi]]+Tableau8[[#This Row],[Mardi]]&gt;0,Tableau8[[#This Row],[Lundi]]+Tableau8[[#This Row],[Mardi]],"")</f>
        <v/>
      </c>
      <c r="N129" s="14" t="str">
        <f>IF(Tableau8[[#This Row],[Jeudi]]+Tableau8[[#This Row],[Vendredi]]&gt;0,Tableau8[[#This Row],[Jeudi]]+Tableau8[[#This Row],[Vendredi]],"")</f>
        <v/>
      </c>
      <c r="O129" s="14">
        <f>COUNTIF(Tableau8[[#This Row],[Lundi]:[Mardi]],"&gt;0") + COUNTIF(Tableau8[[#This Row],[Jeudi]:[Vendredi]],"&gt;0")</f>
        <v>0</v>
      </c>
      <c r="P129" s="14" t="str">
        <f>IFERROR(Tableau8[[#This Row],[Total Tour 1]]+Tableau8[[#This Row],[Total Tour 2]],"")</f>
        <v/>
      </c>
      <c r="Q129" s="14">
        <f>COUNTIF(Tableau8[[#This Row],[Lundi]:[Vendredi]],"&gt;=13")*1000</f>
        <v>0</v>
      </c>
      <c r="R12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29" s="15">
        <f>Tableau8[[#This Row],[Prime production]]+Tableau8[[#This Row],[Prime rendement]]</f>
        <v>0</v>
      </c>
      <c r="T129" s="15" t="str">
        <f>IF(Tableau8[[#This Row],[Matricule]]&gt;1,IF(COUNTIF(Tableau8[DateMatricule],Tableau8[[#This Row],[DateMatricule]])&gt;1,"Doublon",""),"")</f>
        <v/>
      </c>
    </row>
    <row r="130" spans="1:20" x14ac:dyDescent="0.25">
      <c r="A130" s="11" t="str">
        <f>IF(Tableau8[[#This Row],[Semaine]]="","",VLOOKUP(Tableau8[[#This Row],[Semaine]],Listes!$A:$B,2,FALSE))</f>
        <v/>
      </c>
      <c r="B130" s="11" t="str">
        <f>IF(ISBLANK(Tableau8[[#This Row],[Matricule]]),"",VLOOKUP(Tableau8[[#This Row],[Matricule]],#REF!,2,FALSE))</f>
        <v/>
      </c>
      <c r="C130" s="11" t="str">
        <f>IF(ISBLANK(Tableau8[[#This Row],[Matricule]]),"",VLOOKUP(Tableau8[[#This Row],[Matricule]],#REF!,3,FALSE))</f>
        <v/>
      </c>
      <c r="D130" s="11" t="str">
        <f>CONCATENATE(Tableau8[[#This Row],[Semaine]],Tableau8[[#This Row],[Matricule]])</f>
        <v/>
      </c>
      <c r="M130" s="14" t="str">
        <f>IF(Tableau8[[#This Row],[Lundi]]+Tableau8[[#This Row],[Mardi]]&gt;0,Tableau8[[#This Row],[Lundi]]+Tableau8[[#This Row],[Mardi]],"")</f>
        <v/>
      </c>
      <c r="N130" s="14" t="str">
        <f>IF(Tableau8[[#This Row],[Jeudi]]+Tableau8[[#This Row],[Vendredi]]&gt;0,Tableau8[[#This Row],[Jeudi]]+Tableau8[[#This Row],[Vendredi]],"")</f>
        <v/>
      </c>
      <c r="O130" s="14">
        <f>COUNTIF(Tableau8[[#This Row],[Lundi]:[Mardi]],"&gt;0") + COUNTIF(Tableau8[[#This Row],[Jeudi]:[Vendredi]],"&gt;0")</f>
        <v>0</v>
      </c>
      <c r="P130" s="14" t="str">
        <f>IFERROR(Tableau8[[#This Row],[Total Tour 1]]+Tableau8[[#This Row],[Total Tour 2]],"")</f>
        <v/>
      </c>
      <c r="Q130" s="14">
        <f>COUNTIF(Tableau8[[#This Row],[Lundi]:[Vendredi]],"&gt;=13")*1000</f>
        <v>0</v>
      </c>
      <c r="R13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30" s="15">
        <f>Tableau8[[#This Row],[Prime production]]+Tableau8[[#This Row],[Prime rendement]]</f>
        <v>0</v>
      </c>
      <c r="T130" s="15" t="str">
        <f>IF(Tableau8[[#This Row],[Matricule]]&gt;1,IF(COUNTIF(Tableau8[DateMatricule],Tableau8[[#This Row],[DateMatricule]])&gt;1,"Doublon",""),"")</f>
        <v/>
      </c>
    </row>
    <row r="131" spans="1:20" x14ac:dyDescent="0.25">
      <c r="A131" s="11" t="str">
        <f>IF(Tableau8[[#This Row],[Semaine]]="","",VLOOKUP(Tableau8[[#This Row],[Semaine]],Listes!$A:$B,2,FALSE))</f>
        <v/>
      </c>
      <c r="B131" s="11" t="str">
        <f>IF(ISBLANK(Tableau8[[#This Row],[Matricule]]),"",VLOOKUP(Tableau8[[#This Row],[Matricule]],#REF!,2,FALSE))</f>
        <v/>
      </c>
      <c r="C131" s="11" t="str">
        <f>IF(ISBLANK(Tableau8[[#This Row],[Matricule]]),"",VLOOKUP(Tableau8[[#This Row],[Matricule]],#REF!,3,FALSE))</f>
        <v/>
      </c>
      <c r="D131" s="11" t="str">
        <f>CONCATENATE(Tableau8[[#This Row],[Semaine]],Tableau8[[#This Row],[Matricule]])</f>
        <v/>
      </c>
      <c r="M131" s="14" t="str">
        <f>IF(Tableau8[[#This Row],[Lundi]]+Tableau8[[#This Row],[Mardi]]&gt;0,Tableau8[[#This Row],[Lundi]]+Tableau8[[#This Row],[Mardi]],"")</f>
        <v/>
      </c>
      <c r="N131" s="14" t="str">
        <f>IF(Tableau8[[#This Row],[Jeudi]]+Tableau8[[#This Row],[Vendredi]]&gt;0,Tableau8[[#This Row],[Jeudi]]+Tableau8[[#This Row],[Vendredi]],"")</f>
        <v/>
      </c>
      <c r="O131" s="14">
        <f>COUNTIF(Tableau8[[#This Row],[Lundi]:[Mardi]],"&gt;0") + COUNTIF(Tableau8[[#This Row],[Jeudi]:[Vendredi]],"&gt;0")</f>
        <v>0</v>
      </c>
      <c r="P131" s="14" t="str">
        <f>IFERROR(Tableau8[[#This Row],[Total Tour 1]]+Tableau8[[#This Row],[Total Tour 2]],"")</f>
        <v/>
      </c>
      <c r="Q131" s="14">
        <f>COUNTIF(Tableau8[[#This Row],[Lundi]:[Vendredi]],"&gt;=13")*1000</f>
        <v>0</v>
      </c>
      <c r="R13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31" s="15">
        <f>Tableau8[[#This Row],[Prime production]]+Tableau8[[#This Row],[Prime rendement]]</f>
        <v>0</v>
      </c>
      <c r="T131" s="15" t="str">
        <f>IF(Tableau8[[#This Row],[Matricule]]&gt;1,IF(COUNTIF(Tableau8[DateMatricule],Tableau8[[#This Row],[DateMatricule]])&gt;1,"Doublon",""),"")</f>
        <v/>
      </c>
    </row>
    <row r="132" spans="1:20" x14ac:dyDescent="0.25">
      <c r="A132" s="11" t="str">
        <f>IF(Tableau8[[#This Row],[Semaine]]="","",VLOOKUP(Tableau8[[#This Row],[Semaine]],Listes!$A:$B,2,FALSE))</f>
        <v/>
      </c>
      <c r="B132" s="11" t="str">
        <f>IF(ISBLANK(Tableau8[[#This Row],[Matricule]]),"",VLOOKUP(Tableau8[[#This Row],[Matricule]],#REF!,2,FALSE))</f>
        <v/>
      </c>
      <c r="C132" s="11" t="str">
        <f>IF(ISBLANK(Tableau8[[#This Row],[Matricule]]),"",VLOOKUP(Tableau8[[#This Row],[Matricule]],#REF!,3,FALSE))</f>
        <v/>
      </c>
      <c r="D132" s="11" t="str">
        <f>CONCATENATE(Tableau8[[#This Row],[Semaine]],Tableau8[[#This Row],[Matricule]])</f>
        <v/>
      </c>
      <c r="M132" s="14" t="str">
        <f>IF(Tableau8[[#This Row],[Lundi]]+Tableau8[[#This Row],[Mardi]]&gt;0,Tableau8[[#This Row],[Lundi]]+Tableau8[[#This Row],[Mardi]],"")</f>
        <v/>
      </c>
      <c r="N132" s="14" t="str">
        <f>IF(Tableau8[[#This Row],[Jeudi]]+Tableau8[[#This Row],[Vendredi]]&gt;0,Tableau8[[#This Row],[Jeudi]]+Tableau8[[#This Row],[Vendredi]],"")</f>
        <v/>
      </c>
      <c r="O132" s="14">
        <f>COUNTIF(Tableau8[[#This Row],[Lundi]:[Mardi]],"&gt;0") + COUNTIF(Tableau8[[#This Row],[Jeudi]:[Vendredi]],"&gt;0")</f>
        <v>0</v>
      </c>
      <c r="P132" s="14" t="str">
        <f>IFERROR(Tableau8[[#This Row],[Total Tour 1]]+Tableau8[[#This Row],[Total Tour 2]],"")</f>
        <v/>
      </c>
      <c r="Q132" s="14">
        <f>COUNTIF(Tableau8[[#This Row],[Lundi]:[Vendredi]],"&gt;=13")*1000</f>
        <v>0</v>
      </c>
      <c r="R13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32" s="15">
        <f>Tableau8[[#This Row],[Prime production]]+Tableau8[[#This Row],[Prime rendement]]</f>
        <v>0</v>
      </c>
      <c r="T132" s="15" t="str">
        <f>IF(Tableau8[[#This Row],[Matricule]]&gt;1,IF(COUNTIF(Tableau8[DateMatricule],Tableau8[[#This Row],[DateMatricule]])&gt;1,"Doublon",""),"")</f>
        <v/>
      </c>
    </row>
    <row r="133" spans="1:20" x14ac:dyDescent="0.25">
      <c r="A133" s="11" t="str">
        <f>IF(Tableau8[[#This Row],[Semaine]]="","",VLOOKUP(Tableau8[[#This Row],[Semaine]],Listes!$A:$B,2,FALSE))</f>
        <v/>
      </c>
      <c r="B133" s="11" t="str">
        <f>IF(ISBLANK(Tableau8[[#This Row],[Matricule]]),"",VLOOKUP(Tableau8[[#This Row],[Matricule]],#REF!,2,FALSE))</f>
        <v/>
      </c>
      <c r="C133" s="11" t="str">
        <f>IF(ISBLANK(Tableau8[[#This Row],[Matricule]]),"",VLOOKUP(Tableau8[[#This Row],[Matricule]],#REF!,3,FALSE))</f>
        <v/>
      </c>
      <c r="D133" s="11" t="str">
        <f>CONCATENATE(Tableau8[[#This Row],[Semaine]],Tableau8[[#This Row],[Matricule]])</f>
        <v/>
      </c>
      <c r="M133" s="14" t="str">
        <f>IF(Tableau8[[#This Row],[Lundi]]+Tableau8[[#This Row],[Mardi]]&gt;0,Tableau8[[#This Row],[Lundi]]+Tableau8[[#This Row],[Mardi]],"")</f>
        <v/>
      </c>
      <c r="N133" s="14" t="str">
        <f>IF(Tableau8[[#This Row],[Jeudi]]+Tableau8[[#This Row],[Vendredi]]&gt;0,Tableau8[[#This Row],[Jeudi]]+Tableau8[[#This Row],[Vendredi]],"")</f>
        <v/>
      </c>
      <c r="O133" s="14">
        <f>COUNTIF(Tableau8[[#This Row],[Lundi]:[Mardi]],"&gt;0") + COUNTIF(Tableau8[[#This Row],[Jeudi]:[Vendredi]],"&gt;0")</f>
        <v>0</v>
      </c>
      <c r="P133" s="14" t="str">
        <f>IFERROR(Tableau8[[#This Row],[Total Tour 1]]+Tableau8[[#This Row],[Total Tour 2]],"")</f>
        <v/>
      </c>
      <c r="Q133" s="14">
        <f>COUNTIF(Tableau8[[#This Row],[Lundi]:[Vendredi]],"&gt;=13")*1000</f>
        <v>0</v>
      </c>
      <c r="R13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33" s="15">
        <f>Tableau8[[#This Row],[Prime production]]+Tableau8[[#This Row],[Prime rendement]]</f>
        <v>0</v>
      </c>
      <c r="T133" s="15" t="str">
        <f>IF(Tableau8[[#This Row],[Matricule]]&gt;1,IF(COUNTIF(Tableau8[DateMatricule],Tableau8[[#This Row],[DateMatricule]])&gt;1,"Doublon",""),"")</f>
        <v/>
      </c>
    </row>
    <row r="134" spans="1:20" x14ac:dyDescent="0.25">
      <c r="A134" s="11" t="str">
        <f>IF(Tableau8[[#This Row],[Semaine]]="","",VLOOKUP(Tableau8[[#This Row],[Semaine]],Listes!$A:$B,2,FALSE))</f>
        <v/>
      </c>
      <c r="B134" s="11" t="str">
        <f>IF(ISBLANK(Tableau8[[#This Row],[Matricule]]),"",VLOOKUP(Tableau8[[#This Row],[Matricule]],#REF!,2,FALSE))</f>
        <v/>
      </c>
      <c r="C134" s="11" t="str">
        <f>IF(ISBLANK(Tableau8[[#This Row],[Matricule]]),"",VLOOKUP(Tableau8[[#This Row],[Matricule]],#REF!,3,FALSE))</f>
        <v/>
      </c>
      <c r="D134" s="11" t="str">
        <f>CONCATENATE(Tableau8[[#This Row],[Semaine]],Tableau8[[#This Row],[Matricule]])</f>
        <v/>
      </c>
      <c r="M134" s="14" t="str">
        <f>IF(Tableau8[[#This Row],[Lundi]]+Tableau8[[#This Row],[Mardi]]&gt;0,Tableau8[[#This Row],[Lundi]]+Tableau8[[#This Row],[Mardi]],"")</f>
        <v/>
      </c>
      <c r="N134" s="14" t="str">
        <f>IF(Tableau8[[#This Row],[Jeudi]]+Tableau8[[#This Row],[Vendredi]]&gt;0,Tableau8[[#This Row],[Jeudi]]+Tableau8[[#This Row],[Vendredi]],"")</f>
        <v/>
      </c>
      <c r="O134" s="14">
        <f>COUNTIF(Tableau8[[#This Row],[Lundi]:[Mardi]],"&gt;0") + COUNTIF(Tableau8[[#This Row],[Jeudi]:[Vendredi]],"&gt;0")</f>
        <v>0</v>
      </c>
      <c r="P134" s="14" t="str">
        <f>IFERROR(Tableau8[[#This Row],[Total Tour 1]]+Tableau8[[#This Row],[Total Tour 2]],"")</f>
        <v/>
      </c>
      <c r="Q134" s="14">
        <f>COUNTIF(Tableau8[[#This Row],[Lundi]:[Vendredi]],"&gt;=13")*1000</f>
        <v>0</v>
      </c>
      <c r="R13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34" s="15">
        <f>Tableau8[[#This Row],[Prime production]]+Tableau8[[#This Row],[Prime rendement]]</f>
        <v>0</v>
      </c>
      <c r="T134" s="15" t="str">
        <f>IF(Tableau8[[#This Row],[Matricule]]&gt;1,IF(COUNTIF(Tableau8[DateMatricule],Tableau8[[#This Row],[DateMatricule]])&gt;1,"Doublon",""),"")</f>
        <v/>
      </c>
    </row>
    <row r="135" spans="1:20" x14ac:dyDescent="0.25">
      <c r="A135" s="11" t="str">
        <f>IF(Tableau8[[#This Row],[Semaine]]="","",VLOOKUP(Tableau8[[#This Row],[Semaine]],Listes!$A:$B,2,FALSE))</f>
        <v/>
      </c>
      <c r="B135" s="11" t="str">
        <f>IF(ISBLANK(Tableau8[[#This Row],[Matricule]]),"",VLOOKUP(Tableau8[[#This Row],[Matricule]],#REF!,2,FALSE))</f>
        <v/>
      </c>
      <c r="C135" s="11" t="str">
        <f>IF(ISBLANK(Tableau8[[#This Row],[Matricule]]),"",VLOOKUP(Tableau8[[#This Row],[Matricule]],#REF!,3,FALSE))</f>
        <v/>
      </c>
      <c r="D135" s="11" t="str">
        <f>CONCATENATE(Tableau8[[#This Row],[Semaine]],Tableau8[[#This Row],[Matricule]])</f>
        <v/>
      </c>
      <c r="M135" s="14" t="str">
        <f>IF(Tableau8[[#This Row],[Lundi]]+Tableau8[[#This Row],[Mardi]]&gt;0,Tableau8[[#This Row],[Lundi]]+Tableau8[[#This Row],[Mardi]],"")</f>
        <v/>
      </c>
      <c r="N135" s="14" t="str">
        <f>IF(Tableau8[[#This Row],[Jeudi]]+Tableau8[[#This Row],[Vendredi]]&gt;0,Tableau8[[#This Row],[Jeudi]]+Tableau8[[#This Row],[Vendredi]],"")</f>
        <v/>
      </c>
      <c r="O135" s="14">
        <f>COUNTIF(Tableau8[[#This Row],[Lundi]:[Mardi]],"&gt;0") + COUNTIF(Tableau8[[#This Row],[Jeudi]:[Vendredi]],"&gt;0")</f>
        <v>0</v>
      </c>
      <c r="P135" s="14" t="str">
        <f>IFERROR(Tableau8[[#This Row],[Total Tour 1]]+Tableau8[[#This Row],[Total Tour 2]],"")</f>
        <v/>
      </c>
      <c r="Q135" s="14">
        <f>COUNTIF(Tableau8[[#This Row],[Lundi]:[Vendredi]],"&gt;=13")*1000</f>
        <v>0</v>
      </c>
      <c r="R13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35" s="15">
        <f>Tableau8[[#This Row],[Prime production]]+Tableau8[[#This Row],[Prime rendement]]</f>
        <v>0</v>
      </c>
      <c r="T135" s="15" t="str">
        <f>IF(Tableau8[[#This Row],[Matricule]]&gt;1,IF(COUNTIF(Tableau8[DateMatricule],Tableau8[[#This Row],[DateMatricule]])&gt;1,"Doublon",""),"")</f>
        <v/>
      </c>
    </row>
    <row r="136" spans="1:20" x14ac:dyDescent="0.25">
      <c r="A136" s="11" t="str">
        <f>IF(Tableau8[[#This Row],[Semaine]]="","",VLOOKUP(Tableau8[[#This Row],[Semaine]],Listes!$A:$B,2,FALSE))</f>
        <v/>
      </c>
      <c r="B136" s="11" t="str">
        <f>IF(ISBLANK(Tableau8[[#This Row],[Matricule]]),"",VLOOKUP(Tableau8[[#This Row],[Matricule]],#REF!,2,FALSE))</f>
        <v/>
      </c>
      <c r="C136" s="11" t="str">
        <f>IF(ISBLANK(Tableau8[[#This Row],[Matricule]]),"",VLOOKUP(Tableau8[[#This Row],[Matricule]],#REF!,3,FALSE))</f>
        <v/>
      </c>
      <c r="D136" s="11" t="str">
        <f>CONCATENATE(Tableau8[[#This Row],[Semaine]],Tableau8[[#This Row],[Matricule]])</f>
        <v/>
      </c>
      <c r="M136" s="14" t="str">
        <f>IF(Tableau8[[#This Row],[Lundi]]+Tableau8[[#This Row],[Mardi]]&gt;0,Tableau8[[#This Row],[Lundi]]+Tableau8[[#This Row],[Mardi]],"")</f>
        <v/>
      </c>
      <c r="N136" s="14" t="str">
        <f>IF(Tableau8[[#This Row],[Jeudi]]+Tableau8[[#This Row],[Vendredi]]&gt;0,Tableau8[[#This Row],[Jeudi]]+Tableau8[[#This Row],[Vendredi]],"")</f>
        <v/>
      </c>
      <c r="O136" s="14">
        <f>COUNTIF(Tableau8[[#This Row],[Lundi]:[Mardi]],"&gt;0") + COUNTIF(Tableau8[[#This Row],[Jeudi]:[Vendredi]],"&gt;0")</f>
        <v>0</v>
      </c>
      <c r="P136" s="14" t="str">
        <f>IFERROR(Tableau8[[#This Row],[Total Tour 1]]+Tableau8[[#This Row],[Total Tour 2]],"")</f>
        <v/>
      </c>
      <c r="Q136" s="14">
        <f>COUNTIF(Tableau8[[#This Row],[Lundi]:[Vendredi]],"&gt;=13")*1000</f>
        <v>0</v>
      </c>
      <c r="R13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36" s="15">
        <f>Tableau8[[#This Row],[Prime production]]+Tableau8[[#This Row],[Prime rendement]]</f>
        <v>0</v>
      </c>
      <c r="T136" s="15" t="str">
        <f>IF(Tableau8[[#This Row],[Matricule]]&gt;1,IF(COUNTIF(Tableau8[DateMatricule],Tableau8[[#This Row],[DateMatricule]])&gt;1,"Doublon",""),"")</f>
        <v/>
      </c>
    </row>
    <row r="137" spans="1:20" x14ac:dyDescent="0.25">
      <c r="A137" s="11" t="str">
        <f>IF(Tableau8[[#This Row],[Semaine]]="","",VLOOKUP(Tableau8[[#This Row],[Semaine]],Listes!$A:$B,2,FALSE))</f>
        <v/>
      </c>
      <c r="B137" s="11" t="str">
        <f>IF(ISBLANK(Tableau8[[#This Row],[Matricule]]),"",VLOOKUP(Tableau8[[#This Row],[Matricule]],#REF!,2,FALSE))</f>
        <v/>
      </c>
      <c r="C137" s="11" t="str">
        <f>IF(ISBLANK(Tableau8[[#This Row],[Matricule]]),"",VLOOKUP(Tableau8[[#This Row],[Matricule]],#REF!,3,FALSE))</f>
        <v/>
      </c>
      <c r="D137" s="11" t="str">
        <f>CONCATENATE(Tableau8[[#This Row],[Semaine]],Tableau8[[#This Row],[Matricule]])</f>
        <v/>
      </c>
      <c r="M137" s="14" t="str">
        <f>IF(Tableau8[[#This Row],[Lundi]]+Tableau8[[#This Row],[Mardi]]&gt;0,Tableau8[[#This Row],[Lundi]]+Tableau8[[#This Row],[Mardi]],"")</f>
        <v/>
      </c>
      <c r="N137" s="14" t="str">
        <f>IF(Tableau8[[#This Row],[Jeudi]]+Tableau8[[#This Row],[Vendredi]]&gt;0,Tableau8[[#This Row],[Jeudi]]+Tableau8[[#This Row],[Vendredi]],"")</f>
        <v/>
      </c>
      <c r="O137" s="14">
        <f>COUNTIF(Tableau8[[#This Row],[Lundi]:[Mardi]],"&gt;0") + COUNTIF(Tableau8[[#This Row],[Jeudi]:[Vendredi]],"&gt;0")</f>
        <v>0</v>
      </c>
      <c r="P137" s="14" t="str">
        <f>IFERROR(Tableau8[[#This Row],[Total Tour 1]]+Tableau8[[#This Row],[Total Tour 2]],"")</f>
        <v/>
      </c>
      <c r="Q137" s="14">
        <f>COUNTIF(Tableau8[[#This Row],[Lundi]:[Vendredi]],"&gt;=13")*1000</f>
        <v>0</v>
      </c>
      <c r="R13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37" s="15">
        <f>Tableau8[[#This Row],[Prime production]]+Tableau8[[#This Row],[Prime rendement]]</f>
        <v>0</v>
      </c>
      <c r="T137" s="15" t="str">
        <f>IF(Tableau8[[#This Row],[Matricule]]&gt;1,IF(COUNTIF(Tableau8[DateMatricule],Tableau8[[#This Row],[DateMatricule]])&gt;1,"Doublon",""),"")</f>
        <v/>
      </c>
    </row>
    <row r="138" spans="1:20" x14ac:dyDescent="0.25">
      <c r="A138" s="11" t="str">
        <f>IF(Tableau8[[#This Row],[Semaine]]="","",VLOOKUP(Tableau8[[#This Row],[Semaine]],Listes!$A:$B,2,FALSE))</f>
        <v/>
      </c>
      <c r="B138" s="11" t="str">
        <f>IF(ISBLANK(Tableau8[[#This Row],[Matricule]]),"",VLOOKUP(Tableau8[[#This Row],[Matricule]],#REF!,2,FALSE))</f>
        <v/>
      </c>
      <c r="C138" s="11" t="str">
        <f>IF(ISBLANK(Tableau8[[#This Row],[Matricule]]),"",VLOOKUP(Tableau8[[#This Row],[Matricule]],#REF!,3,FALSE))</f>
        <v/>
      </c>
      <c r="D138" s="11" t="str">
        <f>CONCATENATE(Tableau8[[#This Row],[Semaine]],Tableau8[[#This Row],[Matricule]])</f>
        <v/>
      </c>
      <c r="M138" s="14" t="str">
        <f>IF(Tableau8[[#This Row],[Lundi]]+Tableau8[[#This Row],[Mardi]]&gt;0,Tableau8[[#This Row],[Lundi]]+Tableau8[[#This Row],[Mardi]],"")</f>
        <v/>
      </c>
      <c r="N138" s="14" t="str">
        <f>IF(Tableau8[[#This Row],[Jeudi]]+Tableau8[[#This Row],[Vendredi]]&gt;0,Tableau8[[#This Row],[Jeudi]]+Tableau8[[#This Row],[Vendredi]],"")</f>
        <v/>
      </c>
      <c r="O138" s="14">
        <f>COUNTIF(Tableau8[[#This Row],[Lundi]:[Mardi]],"&gt;0") + COUNTIF(Tableau8[[#This Row],[Jeudi]:[Vendredi]],"&gt;0")</f>
        <v>0</v>
      </c>
      <c r="P138" s="14" t="str">
        <f>IFERROR(Tableau8[[#This Row],[Total Tour 1]]+Tableau8[[#This Row],[Total Tour 2]],"")</f>
        <v/>
      </c>
      <c r="Q138" s="14">
        <f>COUNTIF(Tableau8[[#This Row],[Lundi]:[Vendredi]],"&gt;=13")*1000</f>
        <v>0</v>
      </c>
      <c r="R13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38" s="15">
        <f>Tableau8[[#This Row],[Prime production]]+Tableau8[[#This Row],[Prime rendement]]</f>
        <v>0</v>
      </c>
      <c r="T138" s="15" t="str">
        <f>IF(Tableau8[[#This Row],[Matricule]]&gt;1,IF(COUNTIF(Tableau8[DateMatricule],Tableau8[[#This Row],[DateMatricule]])&gt;1,"Doublon",""),"")</f>
        <v/>
      </c>
    </row>
    <row r="139" spans="1:20" x14ac:dyDescent="0.25">
      <c r="A139" s="11" t="str">
        <f>IF(Tableau8[[#This Row],[Semaine]]="","",VLOOKUP(Tableau8[[#This Row],[Semaine]],Listes!$A:$B,2,FALSE))</f>
        <v/>
      </c>
      <c r="B139" s="11" t="str">
        <f>IF(ISBLANK(Tableau8[[#This Row],[Matricule]]),"",VLOOKUP(Tableau8[[#This Row],[Matricule]],#REF!,2,FALSE))</f>
        <v/>
      </c>
      <c r="C139" s="11" t="str">
        <f>IF(ISBLANK(Tableau8[[#This Row],[Matricule]]),"",VLOOKUP(Tableau8[[#This Row],[Matricule]],#REF!,3,FALSE))</f>
        <v/>
      </c>
      <c r="D139" s="11" t="str">
        <f>CONCATENATE(Tableau8[[#This Row],[Semaine]],Tableau8[[#This Row],[Matricule]])</f>
        <v/>
      </c>
      <c r="M139" s="14" t="str">
        <f>IF(Tableau8[[#This Row],[Lundi]]+Tableau8[[#This Row],[Mardi]]&gt;0,Tableau8[[#This Row],[Lundi]]+Tableau8[[#This Row],[Mardi]],"")</f>
        <v/>
      </c>
      <c r="N139" s="14" t="str">
        <f>IF(Tableau8[[#This Row],[Jeudi]]+Tableau8[[#This Row],[Vendredi]]&gt;0,Tableau8[[#This Row],[Jeudi]]+Tableau8[[#This Row],[Vendredi]],"")</f>
        <v/>
      </c>
      <c r="O139" s="14">
        <f>COUNTIF(Tableau8[[#This Row],[Lundi]:[Mardi]],"&gt;0") + COUNTIF(Tableau8[[#This Row],[Jeudi]:[Vendredi]],"&gt;0")</f>
        <v>0</v>
      </c>
      <c r="P139" s="14" t="str">
        <f>IFERROR(Tableau8[[#This Row],[Total Tour 1]]+Tableau8[[#This Row],[Total Tour 2]],"")</f>
        <v/>
      </c>
      <c r="Q139" s="14">
        <f>COUNTIF(Tableau8[[#This Row],[Lundi]:[Vendredi]],"&gt;=13")*1000</f>
        <v>0</v>
      </c>
      <c r="R13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39" s="15">
        <f>Tableau8[[#This Row],[Prime production]]+Tableau8[[#This Row],[Prime rendement]]</f>
        <v>0</v>
      </c>
      <c r="T139" s="15" t="str">
        <f>IF(Tableau8[[#This Row],[Matricule]]&gt;1,IF(COUNTIF(Tableau8[DateMatricule],Tableau8[[#This Row],[DateMatricule]])&gt;1,"Doublon",""),"")</f>
        <v/>
      </c>
    </row>
    <row r="140" spans="1:20" x14ac:dyDescent="0.25">
      <c r="A140" s="11" t="str">
        <f>IF(Tableau8[[#This Row],[Semaine]]="","",VLOOKUP(Tableau8[[#This Row],[Semaine]],Listes!$A:$B,2,FALSE))</f>
        <v/>
      </c>
      <c r="B140" s="11" t="str">
        <f>IF(ISBLANK(Tableau8[[#This Row],[Matricule]]),"",VLOOKUP(Tableau8[[#This Row],[Matricule]],#REF!,2,FALSE))</f>
        <v/>
      </c>
      <c r="C140" s="11" t="str">
        <f>IF(ISBLANK(Tableau8[[#This Row],[Matricule]]),"",VLOOKUP(Tableau8[[#This Row],[Matricule]],#REF!,3,FALSE))</f>
        <v/>
      </c>
      <c r="D140" s="11" t="str">
        <f>CONCATENATE(Tableau8[[#This Row],[Semaine]],Tableau8[[#This Row],[Matricule]])</f>
        <v/>
      </c>
      <c r="M140" s="14" t="str">
        <f>IF(Tableau8[[#This Row],[Lundi]]+Tableau8[[#This Row],[Mardi]]&gt;0,Tableau8[[#This Row],[Lundi]]+Tableau8[[#This Row],[Mardi]],"")</f>
        <v/>
      </c>
      <c r="N140" s="14" t="str">
        <f>IF(Tableau8[[#This Row],[Jeudi]]+Tableau8[[#This Row],[Vendredi]]&gt;0,Tableau8[[#This Row],[Jeudi]]+Tableau8[[#This Row],[Vendredi]],"")</f>
        <v/>
      </c>
      <c r="O140" s="14">
        <f>COUNTIF(Tableau8[[#This Row],[Lundi]:[Mardi]],"&gt;0") + COUNTIF(Tableau8[[#This Row],[Jeudi]:[Vendredi]],"&gt;0")</f>
        <v>0</v>
      </c>
      <c r="P140" s="14" t="str">
        <f>IFERROR(Tableau8[[#This Row],[Total Tour 1]]+Tableau8[[#This Row],[Total Tour 2]],"")</f>
        <v/>
      </c>
      <c r="Q140" s="14">
        <f>COUNTIF(Tableau8[[#This Row],[Lundi]:[Vendredi]],"&gt;=13")*1000</f>
        <v>0</v>
      </c>
      <c r="R14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40" s="15">
        <f>Tableau8[[#This Row],[Prime production]]+Tableau8[[#This Row],[Prime rendement]]</f>
        <v>0</v>
      </c>
      <c r="T140" s="15" t="str">
        <f>IF(Tableau8[[#This Row],[Matricule]]&gt;1,IF(COUNTIF(Tableau8[DateMatricule],Tableau8[[#This Row],[DateMatricule]])&gt;1,"Doublon",""),"")</f>
        <v/>
      </c>
    </row>
    <row r="141" spans="1:20" x14ac:dyDescent="0.25">
      <c r="A141" s="11" t="str">
        <f>IF(Tableau8[[#This Row],[Semaine]]="","",VLOOKUP(Tableau8[[#This Row],[Semaine]],Listes!$A:$B,2,FALSE))</f>
        <v/>
      </c>
      <c r="B141" s="11" t="str">
        <f>IF(ISBLANK(Tableau8[[#This Row],[Matricule]]),"",VLOOKUP(Tableau8[[#This Row],[Matricule]],#REF!,2,FALSE))</f>
        <v/>
      </c>
      <c r="C141" s="11" t="str">
        <f>IF(ISBLANK(Tableau8[[#This Row],[Matricule]]),"",VLOOKUP(Tableau8[[#This Row],[Matricule]],#REF!,3,FALSE))</f>
        <v/>
      </c>
      <c r="D141" s="11" t="str">
        <f>CONCATENATE(Tableau8[[#This Row],[Semaine]],Tableau8[[#This Row],[Matricule]])</f>
        <v/>
      </c>
      <c r="M141" s="14" t="str">
        <f>IF(Tableau8[[#This Row],[Lundi]]+Tableau8[[#This Row],[Mardi]]&gt;0,Tableau8[[#This Row],[Lundi]]+Tableau8[[#This Row],[Mardi]],"")</f>
        <v/>
      </c>
      <c r="N141" s="14" t="str">
        <f>IF(Tableau8[[#This Row],[Jeudi]]+Tableau8[[#This Row],[Vendredi]]&gt;0,Tableau8[[#This Row],[Jeudi]]+Tableau8[[#This Row],[Vendredi]],"")</f>
        <v/>
      </c>
      <c r="O141" s="14">
        <f>COUNTIF(Tableau8[[#This Row],[Lundi]:[Mardi]],"&gt;0") + COUNTIF(Tableau8[[#This Row],[Jeudi]:[Vendredi]],"&gt;0")</f>
        <v>0</v>
      </c>
      <c r="P141" s="14" t="str">
        <f>IFERROR(Tableau8[[#This Row],[Total Tour 1]]+Tableau8[[#This Row],[Total Tour 2]],"")</f>
        <v/>
      </c>
      <c r="Q141" s="14">
        <f>COUNTIF(Tableau8[[#This Row],[Lundi]:[Vendredi]],"&gt;=13")*1000</f>
        <v>0</v>
      </c>
      <c r="R14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41" s="15">
        <f>Tableau8[[#This Row],[Prime production]]+Tableau8[[#This Row],[Prime rendement]]</f>
        <v>0</v>
      </c>
      <c r="T141" s="15" t="str">
        <f>IF(Tableau8[[#This Row],[Matricule]]&gt;1,IF(COUNTIF(Tableau8[DateMatricule],Tableau8[[#This Row],[DateMatricule]])&gt;1,"Doublon",""),"")</f>
        <v/>
      </c>
    </row>
    <row r="142" spans="1:20" x14ac:dyDescent="0.25">
      <c r="A142" s="11" t="str">
        <f>IF(Tableau8[[#This Row],[Semaine]]="","",VLOOKUP(Tableau8[[#This Row],[Semaine]],Listes!$A:$B,2,FALSE))</f>
        <v/>
      </c>
      <c r="B142" s="11" t="str">
        <f>IF(ISBLANK(Tableau8[[#This Row],[Matricule]]),"",VLOOKUP(Tableau8[[#This Row],[Matricule]],#REF!,2,FALSE))</f>
        <v/>
      </c>
      <c r="C142" s="11" t="str">
        <f>IF(ISBLANK(Tableau8[[#This Row],[Matricule]]),"",VLOOKUP(Tableau8[[#This Row],[Matricule]],#REF!,3,FALSE))</f>
        <v/>
      </c>
      <c r="D142" s="11" t="str">
        <f>CONCATENATE(Tableau8[[#This Row],[Semaine]],Tableau8[[#This Row],[Matricule]])</f>
        <v/>
      </c>
      <c r="M142" s="14" t="str">
        <f>IF(Tableau8[[#This Row],[Lundi]]+Tableau8[[#This Row],[Mardi]]&gt;0,Tableau8[[#This Row],[Lundi]]+Tableau8[[#This Row],[Mardi]],"")</f>
        <v/>
      </c>
      <c r="N142" s="14" t="str">
        <f>IF(Tableau8[[#This Row],[Jeudi]]+Tableau8[[#This Row],[Vendredi]]&gt;0,Tableau8[[#This Row],[Jeudi]]+Tableau8[[#This Row],[Vendredi]],"")</f>
        <v/>
      </c>
      <c r="O142" s="14">
        <f>COUNTIF(Tableau8[[#This Row],[Lundi]:[Mardi]],"&gt;0") + COUNTIF(Tableau8[[#This Row],[Jeudi]:[Vendredi]],"&gt;0")</f>
        <v>0</v>
      </c>
      <c r="P142" s="14" t="str">
        <f>IFERROR(Tableau8[[#This Row],[Total Tour 1]]+Tableau8[[#This Row],[Total Tour 2]],"")</f>
        <v/>
      </c>
      <c r="Q142" s="14">
        <f>COUNTIF(Tableau8[[#This Row],[Lundi]:[Vendredi]],"&gt;=13")*1000</f>
        <v>0</v>
      </c>
      <c r="R14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42" s="15">
        <f>Tableau8[[#This Row],[Prime production]]+Tableau8[[#This Row],[Prime rendement]]</f>
        <v>0</v>
      </c>
      <c r="T142" s="15" t="str">
        <f>IF(Tableau8[[#This Row],[Matricule]]&gt;1,IF(COUNTIF(Tableau8[DateMatricule],Tableau8[[#This Row],[DateMatricule]])&gt;1,"Doublon",""),"")</f>
        <v/>
      </c>
    </row>
    <row r="143" spans="1:20" x14ac:dyDescent="0.25">
      <c r="A143" s="11" t="str">
        <f>IF(Tableau8[[#This Row],[Semaine]]="","",VLOOKUP(Tableau8[[#This Row],[Semaine]],Listes!$A:$B,2,FALSE))</f>
        <v/>
      </c>
      <c r="B143" s="11" t="str">
        <f>IF(ISBLANK(Tableau8[[#This Row],[Matricule]]),"",VLOOKUP(Tableau8[[#This Row],[Matricule]],#REF!,2,FALSE))</f>
        <v/>
      </c>
      <c r="C143" s="11" t="str">
        <f>IF(ISBLANK(Tableau8[[#This Row],[Matricule]]),"",VLOOKUP(Tableau8[[#This Row],[Matricule]],#REF!,3,FALSE))</f>
        <v/>
      </c>
      <c r="D143" s="11" t="str">
        <f>CONCATENATE(Tableau8[[#This Row],[Semaine]],Tableau8[[#This Row],[Matricule]])</f>
        <v/>
      </c>
      <c r="M143" s="14" t="str">
        <f>IF(Tableau8[[#This Row],[Lundi]]+Tableau8[[#This Row],[Mardi]]&gt;0,Tableau8[[#This Row],[Lundi]]+Tableau8[[#This Row],[Mardi]],"")</f>
        <v/>
      </c>
      <c r="N143" s="14" t="str">
        <f>IF(Tableau8[[#This Row],[Jeudi]]+Tableau8[[#This Row],[Vendredi]]&gt;0,Tableau8[[#This Row],[Jeudi]]+Tableau8[[#This Row],[Vendredi]],"")</f>
        <v/>
      </c>
      <c r="O143" s="14">
        <f>COUNTIF(Tableau8[[#This Row],[Lundi]:[Mardi]],"&gt;0") + COUNTIF(Tableau8[[#This Row],[Jeudi]:[Vendredi]],"&gt;0")</f>
        <v>0</v>
      </c>
      <c r="P143" s="14" t="str">
        <f>IFERROR(Tableau8[[#This Row],[Total Tour 1]]+Tableau8[[#This Row],[Total Tour 2]],"")</f>
        <v/>
      </c>
      <c r="Q143" s="14">
        <f>COUNTIF(Tableau8[[#This Row],[Lundi]:[Vendredi]],"&gt;=13")*1000</f>
        <v>0</v>
      </c>
      <c r="R14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43" s="15">
        <f>Tableau8[[#This Row],[Prime production]]+Tableau8[[#This Row],[Prime rendement]]</f>
        <v>0</v>
      </c>
      <c r="T143" s="15" t="str">
        <f>IF(Tableau8[[#This Row],[Matricule]]&gt;1,IF(COUNTIF(Tableau8[DateMatricule],Tableau8[[#This Row],[DateMatricule]])&gt;1,"Doublon",""),"")</f>
        <v/>
      </c>
    </row>
    <row r="144" spans="1:20" x14ac:dyDescent="0.25">
      <c r="A144" s="11" t="str">
        <f>IF(Tableau8[[#This Row],[Semaine]]="","",VLOOKUP(Tableau8[[#This Row],[Semaine]],Listes!$A:$B,2,FALSE))</f>
        <v/>
      </c>
      <c r="B144" s="11" t="str">
        <f>IF(ISBLANK(Tableau8[[#This Row],[Matricule]]),"",VLOOKUP(Tableau8[[#This Row],[Matricule]],#REF!,2,FALSE))</f>
        <v/>
      </c>
      <c r="C144" s="11" t="str">
        <f>IF(ISBLANK(Tableau8[[#This Row],[Matricule]]),"",VLOOKUP(Tableau8[[#This Row],[Matricule]],#REF!,3,FALSE))</f>
        <v/>
      </c>
      <c r="D144" s="11" t="str">
        <f>CONCATENATE(Tableau8[[#This Row],[Semaine]],Tableau8[[#This Row],[Matricule]])</f>
        <v/>
      </c>
      <c r="M144" s="14" t="str">
        <f>IF(Tableau8[[#This Row],[Lundi]]+Tableau8[[#This Row],[Mardi]]&gt;0,Tableau8[[#This Row],[Lundi]]+Tableau8[[#This Row],[Mardi]],"")</f>
        <v/>
      </c>
      <c r="N144" s="14" t="str">
        <f>IF(Tableau8[[#This Row],[Jeudi]]+Tableau8[[#This Row],[Vendredi]]&gt;0,Tableau8[[#This Row],[Jeudi]]+Tableau8[[#This Row],[Vendredi]],"")</f>
        <v/>
      </c>
      <c r="O144" s="14">
        <f>COUNTIF(Tableau8[[#This Row],[Lundi]:[Mardi]],"&gt;0") + COUNTIF(Tableau8[[#This Row],[Jeudi]:[Vendredi]],"&gt;0")</f>
        <v>0</v>
      </c>
      <c r="P144" s="14" t="str">
        <f>IFERROR(Tableau8[[#This Row],[Total Tour 1]]+Tableau8[[#This Row],[Total Tour 2]],"")</f>
        <v/>
      </c>
      <c r="Q144" s="14">
        <f>COUNTIF(Tableau8[[#This Row],[Lundi]:[Vendredi]],"&gt;=13")*1000</f>
        <v>0</v>
      </c>
      <c r="R14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44" s="15">
        <f>Tableau8[[#This Row],[Prime production]]+Tableau8[[#This Row],[Prime rendement]]</f>
        <v>0</v>
      </c>
      <c r="T144" s="15" t="str">
        <f>IF(Tableau8[[#This Row],[Matricule]]&gt;1,IF(COUNTIF(Tableau8[DateMatricule],Tableau8[[#This Row],[DateMatricule]])&gt;1,"Doublon",""),"")</f>
        <v/>
      </c>
    </row>
    <row r="145" spans="1:20" x14ac:dyDescent="0.25">
      <c r="A145" s="11" t="str">
        <f>IF(Tableau8[[#This Row],[Semaine]]="","",VLOOKUP(Tableau8[[#This Row],[Semaine]],Listes!$A:$B,2,FALSE))</f>
        <v/>
      </c>
      <c r="B145" s="11" t="str">
        <f>IF(ISBLANK(Tableau8[[#This Row],[Matricule]]),"",VLOOKUP(Tableau8[[#This Row],[Matricule]],#REF!,2,FALSE))</f>
        <v/>
      </c>
      <c r="C145" s="11" t="str">
        <f>IF(ISBLANK(Tableau8[[#This Row],[Matricule]]),"",VLOOKUP(Tableau8[[#This Row],[Matricule]],#REF!,3,FALSE))</f>
        <v/>
      </c>
      <c r="D145" s="11" t="str">
        <f>CONCATENATE(Tableau8[[#This Row],[Semaine]],Tableau8[[#This Row],[Matricule]])</f>
        <v/>
      </c>
      <c r="M145" s="14" t="str">
        <f>IF(Tableau8[[#This Row],[Lundi]]+Tableau8[[#This Row],[Mardi]]&gt;0,Tableau8[[#This Row],[Lundi]]+Tableau8[[#This Row],[Mardi]],"")</f>
        <v/>
      </c>
      <c r="N145" s="14" t="str">
        <f>IF(Tableau8[[#This Row],[Jeudi]]+Tableau8[[#This Row],[Vendredi]]&gt;0,Tableau8[[#This Row],[Jeudi]]+Tableau8[[#This Row],[Vendredi]],"")</f>
        <v/>
      </c>
      <c r="O145" s="14">
        <f>COUNTIF(Tableau8[[#This Row],[Lundi]:[Mardi]],"&gt;0") + COUNTIF(Tableau8[[#This Row],[Jeudi]:[Vendredi]],"&gt;0")</f>
        <v>0</v>
      </c>
      <c r="P145" s="14" t="str">
        <f>IFERROR(Tableau8[[#This Row],[Total Tour 1]]+Tableau8[[#This Row],[Total Tour 2]],"")</f>
        <v/>
      </c>
      <c r="Q145" s="14">
        <f>COUNTIF(Tableau8[[#This Row],[Lundi]:[Vendredi]],"&gt;=13")*1000</f>
        <v>0</v>
      </c>
      <c r="R14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45" s="15">
        <f>Tableau8[[#This Row],[Prime production]]+Tableau8[[#This Row],[Prime rendement]]</f>
        <v>0</v>
      </c>
      <c r="T145" s="15" t="str">
        <f>IF(Tableau8[[#This Row],[Matricule]]&gt;1,IF(COUNTIF(Tableau8[DateMatricule],Tableau8[[#This Row],[DateMatricule]])&gt;1,"Doublon",""),"")</f>
        <v/>
      </c>
    </row>
    <row r="146" spans="1:20" x14ac:dyDescent="0.25">
      <c r="A146" s="11" t="str">
        <f>IF(Tableau8[[#This Row],[Semaine]]="","",VLOOKUP(Tableau8[[#This Row],[Semaine]],Listes!$A:$B,2,FALSE))</f>
        <v/>
      </c>
      <c r="B146" s="11" t="str">
        <f>IF(ISBLANK(Tableau8[[#This Row],[Matricule]]),"",VLOOKUP(Tableau8[[#This Row],[Matricule]],#REF!,2,FALSE))</f>
        <v/>
      </c>
      <c r="C146" s="11" t="str">
        <f>IF(ISBLANK(Tableau8[[#This Row],[Matricule]]),"",VLOOKUP(Tableau8[[#This Row],[Matricule]],#REF!,3,FALSE))</f>
        <v/>
      </c>
      <c r="D146" s="11" t="str">
        <f>CONCATENATE(Tableau8[[#This Row],[Semaine]],Tableau8[[#This Row],[Matricule]])</f>
        <v/>
      </c>
      <c r="M146" s="14" t="str">
        <f>IF(Tableau8[[#This Row],[Lundi]]+Tableau8[[#This Row],[Mardi]]&gt;0,Tableau8[[#This Row],[Lundi]]+Tableau8[[#This Row],[Mardi]],"")</f>
        <v/>
      </c>
      <c r="N146" s="14" t="str">
        <f>IF(Tableau8[[#This Row],[Jeudi]]+Tableau8[[#This Row],[Vendredi]]&gt;0,Tableau8[[#This Row],[Jeudi]]+Tableau8[[#This Row],[Vendredi]],"")</f>
        <v/>
      </c>
      <c r="O146" s="14">
        <f>COUNTIF(Tableau8[[#This Row],[Lundi]:[Mardi]],"&gt;0") + COUNTIF(Tableau8[[#This Row],[Jeudi]:[Vendredi]],"&gt;0")</f>
        <v>0</v>
      </c>
      <c r="P146" s="14" t="str">
        <f>IFERROR(Tableau8[[#This Row],[Total Tour 1]]+Tableau8[[#This Row],[Total Tour 2]],"")</f>
        <v/>
      </c>
      <c r="Q146" s="14">
        <f>COUNTIF(Tableau8[[#This Row],[Lundi]:[Vendredi]],"&gt;=13")*1000</f>
        <v>0</v>
      </c>
      <c r="R14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46" s="15">
        <f>Tableau8[[#This Row],[Prime production]]+Tableau8[[#This Row],[Prime rendement]]</f>
        <v>0</v>
      </c>
      <c r="T146" s="15" t="str">
        <f>IF(Tableau8[[#This Row],[Matricule]]&gt;1,IF(COUNTIF(Tableau8[DateMatricule],Tableau8[[#This Row],[DateMatricule]])&gt;1,"Doublon",""),"")</f>
        <v/>
      </c>
    </row>
    <row r="147" spans="1:20" x14ac:dyDescent="0.25">
      <c r="A147" s="11" t="str">
        <f>IF(Tableau8[[#This Row],[Semaine]]="","",VLOOKUP(Tableau8[[#This Row],[Semaine]],Listes!$A:$B,2,FALSE))</f>
        <v/>
      </c>
      <c r="B147" s="11" t="str">
        <f>IF(ISBLANK(Tableau8[[#This Row],[Matricule]]),"",VLOOKUP(Tableau8[[#This Row],[Matricule]],#REF!,2,FALSE))</f>
        <v/>
      </c>
      <c r="C147" s="11" t="str">
        <f>IF(ISBLANK(Tableau8[[#This Row],[Matricule]]),"",VLOOKUP(Tableau8[[#This Row],[Matricule]],#REF!,3,FALSE))</f>
        <v/>
      </c>
      <c r="D147" s="11" t="str">
        <f>CONCATENATE(Tableau8[[#This Row],[Semaine]],Tableau8[[#This Row],[Matricule]])</f>
        <v/>
      </c>
      <c r="M147" s="14" t="str">
        <f>IF(Tableau8[[#This Row],[Lundi]]+Tableau8[[#This Row],[Mardi]]&gt;0,Tableau8[[#This Row],[Lundi]]+Tableau8[[#This Row],[Mardi]],"")</f>
        <v/>
      </c>
      <c r="N147" s="14" t="str">
        <f>IF(Tableau8[[#This Row],[Jeudi]]+Tableau8[[#This Row],[Vendredi]]&gt;0,Tableau8[[#This Row],[Jeudi]]+Tableau8[[#This Row],[Vendredi]],"")</f>
        <v/>
      </c>
      <c r="O147" s="14">
        <f>COUNTIF(Tableau8[[#This Row],[Lundi]:[Mardi]],"&gt;0") + COUNTIF(Tableau8[[#This Row],[Jeudi]:[Vendredi]],"&gt;0")</f>
        <v>0</v>
      </c>
      <c r="P147" s="14" t="str">
        <f>IFERROR(Tableau8[[#This Row],[Total Tour 1]]+Tableau8[[#This Row],[Total Tour 2]],"")</f>
        <v/>
      </c>
      <c r="Q147" s="14">
        <f>COUNTIF(Tableau8[[#This Row],[Lundi]:[Vendredi]],"&gt;=13")*1000</f>
        <v>0</v>
      </c>
      <c r="R14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47" s="15">
        <f>Tableau8[[#This Row],[Prime production]]+Tableau8[[#This Row],[Prime rendement]]</f>
        <v>0</v>
      </c>
      <c r="T147" s="15" t="str">
        <f>IF(Tableau8[[#This Row],[Matricule]]&gt;1,IF(COUNTIF(Tableau8[DateMatricule],Tableau8[[#This Row],[DateMatricule]])&gt;1,"Doublon",""),"")</f>
        <v/>
      </c>
    </row>
    <row r="148" spans="1:20" x14ac:dyDescent="0.25">
      <c r="A148" s="11" t="str">
        <f>IF(Tableau8[[#This Row],[Semaine]]="","",VLOOKUP(Tableau8[[#This Row],[Semaine]],Listes!$A:$B,2,FALSE))</f>
        <v/>
      </c>
      <c r="B148" s="11" t="str">
        <f>IF(ISBLANK(Tableau8[[#This Row],[Matricule]]),"",VLOOKUP(Tableau8[[#This Row],[Matricule]],#REF!,2,FALSE))</f>
        <v/>
      </c>
      <c r="C148" s="11" t="str">
        <f>IF(ISBLANK(Tableau8[[#This Row],[Matricule]]),"",VLOOKUP(Tableau8[[#This Row],[Matricule]],#REF!,3,FALSE))</f>
        <v/>
      </c>
      <c r="D148" s="11" t="str">
        <f>CONCATENATE(Tableau8[[#This Row],[Semaine]],Tableau8[[#This Row],[Matricule]])</f>
        <v/>
      </c>
      <c r="M148" s="14" t="str">
        <f>IF(Tableau8[[#This Row],[Lundi]]+Tableau8[[#This Row],[Mardi]]&gt;0,Tableau8[[#This Row],[Lundi]]+Tableau8[[#This Row],[Mardi]],"")</f>
        <v/>
      </c>
      <c r="N148" s="14" t="str">
        <f>IF(Tableau8[[#This Row],[Jeudi]]+Tableau8[[#This Row],[Vendredi]]&gt;0,Tableau8[[#This Row],[Jeudi]]+Tableau8[[#This Row],[Vendredi]],"")</f>
        <v/>
      </c>
      <c r="O148" s="14">
        <f>COUNTIF(Tableau8[[#This Row],[Lundi]:[Mardi]],"&gt;0") + COUNTIF(Tableau8[[#This Row],[Jeudi]:[Vendredi]],"&gt;0")</f>
        <v>0</v>
      </c>
      <c r="P148" s="14" t="str">
        <f>IFERROR(Tableau8[[#This Row],[Total Tour 1]]+Tableau8[[#This Row],[Total Tour 2]],"")</f>
        <v/>
      </c>
      <c r="Q148" s="14">
        <f>COUNTIF(Tableau8[[#This Row],[Lundi]:[Vendredi]],"&gt;=13")*1000</f>
        <v>0</v>
      </c>
      <c r="R14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48" s="15">
        <f>Tableau8[[#This Row],[Prime production]]+Tableau8[[#This Row],[Prime rendement]]</f>
        <v>0</v>
      </c>
      <c r="T148" s="15" t="str">
        <f>IF(Tableau8[[#This Row],[Matricule]]&gt;1,IF(COUNTIF(Tableau8[DateMatricule],Tableau8[[#This Row],[DateMatricule]])&gt;1,"Doublon",""),"")</f>
        <v/>
      </c>
    </row>
    <row r="149" spans="1:20" x14ac:dyDescent="0.25">
      <c r="A149" s="11" t="str">
        <f>IF(Tableau8[[#This Row],[Semaine]]="","",VLOOKUP(Tableau8[[#This Row],[Semaine]],Listes!$A:$B,2,FALSE))</f>
        <v/>
      </c>
      <c r="B149" s="11" t="str">
        <f>IF(ISBLANK(Tableau8[[#This Row],[Matricule]]),"",VLOOKUP(Tableau8[[#This Row],[Matricule]],#REF!,2,FALSE))</f>
        <v/>
      </c>
      <c r="C149" s="11" t="str">
        <f>IF(ISBLANK(Tableau8[[#This Row],[Matricule]]),"",VLOOKUP(Tableau8[[#This Row],[Matricule]],#REF!,3,FALSE))</f>
        <v/>
      </c>
      <c r="D149" s="11" t="str">
        <f>CONCATENATE(Tableau8[[#This Row],[Semaine]],Tableau8[[#This Row],[Matricule]])</f>
        <v/>
      </c>
      <c r="M149" s="14" t="str">
        <f>IF(Tableau8[[#This Row],[Lundi]]+Tableau8[[#This Row],[Mardi]]&gt;0,Tableau8[[#This Row],[Lundi]]+Tableau8[[#This Row],[Mardi]],"")</f>
        <v/>
      </c>
      <c r="N149" s="14" t="str">
        <f>IF(Tableau8[[#This Row],[Jeudi]]+Tableau8[[#This Row],[Vendredi]]&gt;0,Tableau8[[#This Row],[Jeudi]]+Tableau8[[#This Row],[Vendredi]],"")</f>
        <v/>
      </c>
      <c r="O149" s="14">
        <f>COUNTIF(Tableau8[[#This Row],[Lundi]:[Mardi]],"&gt;0") + COUNTIF(Tableau8[[#This Row],[Jeudi]:[Vendredi]],"&gt;0")</f>
        <v>0</v>
      </c>
      <c r="P149" s="14" t="str">
        <f>IFERROR(Tableau8[[#This Row],[Total Tour 1]]+Tableau8[[#This Row],[Total Tour 2]],"")</f>
        <v/>
      </c>
      <c r="Q149" s="14">
        <f>COUNTIF(Tableau8[[#This Row],[Lundi]:[Vendredi]],"&gt;=13")*1000</f>
        <v>0</v>
      </c>
      <c r="R14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49" s="15">
        <f>Tableau8[[#This Row],[Prime production]]+Tableau8[[#This Row],[Prime rendement]]</f>
        <v>0</v>
      </c>
      <c r="T149" s="15" t="str">
        <f>IF(Tableau8[[#This Row],[Matricule]]&gt;1,IF(COUNTIF(Tableau8[DateMatricule],Tableau8[[#This Row],[DateMatricule]])&gt;1,"Doublon",""),"")</f>
        <v/>
      </c>
    </row>
    <row r="150" spans="1:20" x14ac:dyDescent="0.25">
      <c r="A150" s="11" t="str">
        <f>IF(Tableau8[[#This Row],[Semaine]]="","",VLOOKUP(Tableau8[[#This Row],[Semaine]],Listes!$A:$B,2,FALSE))</f>
        <v/>
      </c>
      <c r="B150" s="11" t="str">
        <f>IF(ISBLANK(Tableau8[[#This Row],[Matricule]]),"",VLOOKUP(Tableau8[[#This Row],[Matricule]],#REF!,2,FALSE))</f>
        <v/>
      </c>
      <c r="C150" s="11" t="str">
        <f>IF(ISBLANK(Tableau8[[#This Row],[Matricule]]),"",VLOOKUP(Tableau8[[#This Row],[Matricule]],#REF!,3,FALSE))</f>
        <v/>
      </c>
      <c r="D150" s="11" t="str">
        <f>CONCATENATE(Tableau8[[#This Row],[Semaine]],Tableau8[[#This Row],[Matricule]])</f>
        <v/>
      </c>
      <c r="M150" s="14" t="str">
        <f>IF(Tableau8[[#This Row],[Lundi]]+Tableau8[[#This Row],[Mardi]]&gt;0,Tableau8[[#This Row],[Lundi]]+Tableau8[[#This Row],[Mardi]],"")</f>
        <v/>
      </c>
      <c r="N150" s="14" t="str">
        <f>IF(Tableau8[[#This Row],[Jeudi]]+Tableau8[[#This Row],[Vendredi]]&gt;0,Tableau8[[#This Row],[Jeudi]]+Tableau8[[#This Row],[Vendredi]],"")</f>
        <v/>
      </c>
      <c r="O150" s="14">
        <f>COUNTIF(Tableau8[[#This Row],[Lundi]:[Mardi]],"&gt;0") + COUNTIF(Tableau8[[#This Row],[Jeudi]:[Vendredi]],"&gt;0")</f>
        <v>0</v>
      </c>
      <c r="P150" s="14" t="str">
        <f>IFERROR(Tableau8[[#This Row],[Total Tour 1]]+Tableau8[[#This Row],[Total Tour 2]],"")</f>
        <v/>
      </c>
      <c r="Q150" s="14">
        <f>COUNTIF(Tableau8[[#This Row],[Lundi]:[Vendredi]],"&gt;=13")*1000</f>
        <v>0</v>
      </c>
      <c r="R15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50" s="15">
        <f>Tableau8[[#This Row],[Prime production]]+Tableau8[[#This Row],[Prime rendement]]</f>
        <v>0</v>
      </c>
      <c r="T150" s="15" t="str">
        <f>IF(Tableau8[[#This Row],[Matricule]]&gt;1,IF(COUNTIF(Tableau8[DateMatricule],Tableau8[[#This Row],[DateMatricule]])&gt;1,"Doublon",""),"")</f>
        <v/>
      </c>
    </row>
    <row r="151" spans="1:20" x14ac:dyDescent="0.25">
      <c r="A151" s="11" t="str">
        <f>IF(Tableau8[[#This Row],[Semaine]]="","",VLOOKUP(Tableau8[[#This Row],[Semaine]],Listes!$A:$B,2,FALSE))</f>
        <v/>
      </c>
      <c r="B151" s="11" t="str">
        <f>IF(ISBLANK(Tableau8[[#This Row],[Matricule]]),"",VLOOKUP(Tableau8[[#This Row],[Matricule]],#REF!,2,FALSE))</f>
        <v/>
      </c>
      <c r="C151" s="11" t="str">
        <f>IF(ISBLANK(Tableau8[[#This Row],[Matricule]]),"",VLOOKUP(Tableau8[[#This Row],[Matricule]],#REF!,3,FALSE))</f>
        <v/>
      </c>
      <c r="D151" s="11" t="str">
        <f>CONCATENATE(Tableau8[[#This Row],[Semaine]],Tableau8[[#This Row],[Matricule]])</f>
        <v/>
      </c>
      <c r="M151" s="14" t="str">
        <f>IF(Tableau8[[#This Row],[Lundi]]+Tableau8[[#This Row],[Mardi]]&gt;0,Tableau8[[#This Row],[Lundi]]+Tableau8[[#This Row],[Mardi]],"")</f>
        <v/>
      </c>
      <c r="N151" s="14" t="str">
        <f>IF(Tableau8[[#This Row],[Jeudi]]+Tableau8[[#This Row],[Vendredi]]&gt;0,Tableau8[[#This Row],[Jeudi]]+Tableau8[[#This Row],[Vendredi]],"")</f>
        <v/>
      </c>
      <c r="O151" s="14">
        <f>COUNTIF(Tableau8[[#This Row],[Lundi]:[Mardi]],"&gt;0") + COUNTIF(Tableau8[[#This Row],[Jeudi]:[Vendredi]],"&gt;0")</f>
        <v>0</v>
      </c>
      <c r="P151" s="14" t="str">
        <f>IFERROR(Tableau8[[#This Row],[Total Tour 1]]+Tableau8[[#This Row],[Total Tour 2]],"")</f>
        <v/>
      </c>
      <c r="Q151" s="14">
        <f>COUNTIF(Tableau8[[#This Row],[Lundi]:[Vendredi]],"&gt;=13")*1000</f>
        <v>0</v>
      </c>
      <c r="R15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51" s="15">
        <f>Tableau8[[#This Row],[Prime production]]+Tableau8[[#This Row],[Prime rendement]]</f>
        <v>0</v>
      </c>
      <c r="T151" s="15" t="str">
        <f>IF(Tableau8[[#This Row],[Matricule]]&gt;1,IF(COUNTIF(Tableau8[DateMatricule],Tableau8[[#This Row],[DateMatricule]])&gt;1,"Doublon",""),"")</f>
        <v/>
      </c>
    </row>
    <row r="152" spans="1:20" x14ac:dyDescent="0.25">
      <c r="A152" s="11" t="str">
        <f>IF(Tableau8[[#This Row],[Semaine]]="","",VLOOKUP(Tableau8[[#This Row],[Semaine]],Listes!$A:$B,2,FALSE))</f>
        <v/>
      </c>
      <c r="B152" s="11" t="str">
        <f>IF(ISBLANK(Tableau8[[#This Row],[Matricule]]),"",VLOOKUP(Tableau8[[#This Row],[Matricule]],#REF!,2,FALSE))</f>
        <v/>
      </c>
      <c r="C152" s="11" t="str">
        <f>IF(ISBLANK(Tableau8[[#This Row],[Matricule]]),"",VLOOKUP(Tableau8[[#This Row],[Matricule]],#REF!,3,FALSE))</f>
        <v/>
      </c>
      <c r="D152" s="11" t="str">
        <f>CONCATENATE(Tableau8[[#This Row],[Semaine]],Tableau8[[#This Row],[Matricule]])</f>
        <v/>
      </c>
      <c r="M152" s="14" t="str">
        <f>IF(Tableau8[[#This Row],[Lundi]]+Tableau8[[#This Row],[Mardi]]&gt;0,Tableau8[[#This Row],[Lundi]]+Tableau8[[#This Row],[Mardi]],"")</f>
        <v/>
      </c>
      <c r="N152" s="14" t="str">
        <f>IF(Tableau8[[#This Row],[Jeudi]]+Tableau8[[#This Row],[Vendredi]]&gt;0,Tableau8[[#This Row],[Jeudi]]+Tableau8[[#This Row],[Vendredi]],"")</f>
        <v/>
      </c>
      <c r="O152" s="14">
        <f>COUNTIF(Tableau8[[#This Row],[Lundi]:[Mardi]],"&gt;0") + COUNTIF(Tableau8[[#This Row],[Jeudi]:[Vendredi]],"&gt;0")</f>
        <v>0</v>
      </c>
      <c r="P152" s="14" t="str">
        <f>IFERROR(Tableau8[[#This Row],[Total Tour 1]]+Tableau8[[#This Row],[Total Tour 2]],"")</f>
        <v/>
      </c>
      <c r="Q152" s="14">
        <f>COUNTIF(Tableau8[[#This Row],[Lundi]:[Vendredi]],"&gt;=13")*1000</f>
        <v>0</v>
      </c>
      <c r="R15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52" s="15">
        <f>Tableau8[[#This Row],[Prime production]]+Tableau8[[#This Row],[Prime rendement]]</f>
        <v>0</v>
      </c>
      <c r="T152" s="15" t="str">
        <f>IF(Tableau8[[#This Row],[Matricule]]&gt;1,IF(COUNTIF(Tableau8[DateMatricule],Tableau8[[#This Row],[DateMatricule]])&gt;1,"Doublon",""),"")</f>
        <v/>
      </c>
    </row>
    <row r="153" spans="1:20" x14ac:dyDescent="0.25">
      <c r="A153" s="11" t="str">
        <f>IF(Tableau8[[#This Row],[Semaine]]="","",VLOOKUP(Tableau8[[#This Row],[Semaine]],Listes!$A:$B,2,FALSE))</f>
        <v/>
      </c>
      <c r="B153" s="11" t="str">
        <f>IF(ISBLANK(Tableau8[[#This Row],[Matricule]]),"",VLOOKUP(Tableau8[[#This Row],[Matricule]],#REF!,2,FALSE))</f>
        <v/>
      </c>
      <c r="C153" s="11" t="str">
        <f>IF(ISBLANK(Tableau8[[#This Row],[Matricule]]),"",VLOOKUP(Tableau8[[#This Row],[Matricule]],#REF!,3,FALSE))</f>
        <v/>
      </c>
      <c r="D153" s="11" t="str">
        <f>CONCATENATE(Tableau8[[#This Row],[Semaine]],Tableau8[[#This Row],[Matricule]])</f>
        <v/>
      </c>
      <c r="M153" s="14" t="str">
        <f>IF(Tableau8[[#This Row],[Lundi]]+Tableau8[[#This Row],[Mardi]]&gt;0,Tableau8[[#This Row],[Lundi]]+Tableau8[[#This Row],[Mardi]],"")</f>
        <v/>
      </c>
      <c r="N153" s="14" t="str">
        <f>IF(Tableau8[[#This Row],[Jeudi]]+Tableau8[[#This Row],[Vendredi]]&gt;0,Tableau8[[#This Row],[Jeudi]]+Tableau8[[#This Row],[Vendredi]],"")</f>
        <v/>
      </c>
      <c r="O153" s="14">
        <f>COUNTIF(Tableau8[[#This Row],[Lundi]:[Mardi]],"&gt;0") + COUNTIF(Tableau8[[#This Row],[Jeudi]:[Vendredi]],"&gt;0")</f>
        <v>0</v>
      </c>
      <c r="P153" s="14" t="str">
        <f>IFERROR(Tableau8[[#This Row],[Total Tour 1]]+Tableau8[[#This Row],[Total Tour 2]],"")</f>
        <v/>
      </c>
      <c r="Q153" s="14">
        <f>COUNTIF(Tableau8[[#This Row],[Lundi]:[Vendredi]],"&gt;=13")*1000</f>
        <v>0</v>
      </c>
      <c r="R15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53" s="15">
        <f>Tableau8[[#This Row],[Prime production]]+Tableau8[[#This Row],[Prime rendement]]</f>
        <v>0</v>
      </c>
      <c r="T153" s="15" t="str">
        <f>IF(Tableau8[[#This Row],[Matricule]]&gt;1,IF(COUNTIF(Tableau8[DateMatricule],Tableau8[[#This Row],[DateMatricule]])&gt;1,"Doublon",""),"")</f>
        <v/>
      </c>
    </row>
    <row r="154" spans="1:20" x14ac:dyDescent="0.25">
      <c r="A154" s="11" t="str">
        <f>IF(Tableau8[[#This Row],[Semaine]]="","",VLOOKUP(Tableau8[[#This Row],[Semaine]],Listes!$A:$B,2,FALSE))</f>
        <v/>
      </c>
      <c r="B154" s="11" t="str">
        <f>IF(ISBLANK(Tableau8[[#This Row],[Matricule]]),"",VLOOKUP(Tableau8[[#This Row],[Matricule]],#REF!,2,FALSE))</f>
        <v/>
      </c>
      <c r="C154" s="11" t="str">
        <f>IF(ISBLANK(Tableau8[[#This Row],[Matricule]]),"",VLOOKUP(Tableau8[[#This Row],[Matricule]],#REF!,3,FALSE))</f>
        <v/>
      </c>
      <c r="D154" s="11" t="str">
        <f>CONCATENATE(Tableau8[[#This Row],[Semaine]],Tableau8[[#This Row],[Matricule]])</f>
        <v/>
      </c>
      <c r="M154" s="14" t="str">
        <f>IF(Tableau8[[#This Row],[Lundi]]+Tableau8[[#This Row],[Mardi]]&gt;0,Tableau8[[#This Row],[Lundi]]+Tableau8[[#This Row],[Mardi]],"")</f>
        <v/>
      </c>
      <c r="N154" s="14" t="str">
        <f>IF(Tableau8[[#This Row],[Jeudi]]+Tableau8[[#This Row],[Vendredi]]&gt;0,Tableau8[[#This Row],[Jeudi]]+Tableau8[[#This Row],[Vendredi]],"")</f>
        <v/>
      </c>
      <c r="O154" s="14">
        <f>COUNTIF(Tableau8[[#This Row],[Lundi]:[Mardi]],"&gt;0") + COUNTIF(Tableau8[[#This Row],[Jeudi]:[Vendredi]],"&gt;0")</f>
        <v>0</v>
      </c>
      <c r="P154" s="14" t="str">
        <f>IFERROR(Tableau8[[#This Row],[Total Tour 1]]+Tableau8[[#This Row],[Total Tour 2]],"")</f>
        <v/>
      </c>
      <c r="Q154" s="14">
        <f>COUNTIF(Tableau8[[#This Row],[Lundi]:[Vendredi]],"&gt;=13")*1000</f>
        <v>0</v>
      </c>
      <c r="R15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54" s="15">
        <f>Tableau8[[#This Row],[Prime production]]+Tableau8[[#This Row],[Prime rendement]]</f>
        <v>0</v>
      </c>
      <c r="T154" s="15" t="str">
        <f>IF(Tableau8[[#This Row],[Matricule]]&gt;1,IF(COUNTIF(Tableau8[DateMatricule],Tableau8[[#This Row],[DateMatricule]])&gt;1,"Doublon",""),"")</f>
        <v/>
      </c>
    </row>
    <row r="155" spans="1:20" x14ac:dyDescent="0.25">
      <c r="A155" s="11" t="str">
        <f>IF(Tableau8[[#This Row],[Semaine]]="","",VLOOKUP(Tableau8[[#This Row],[Semaine]],Listes!$A:$B,2,FALSE))</f>
        <v/>
      </c>
      <c r="B155" s="11" t="str">
        <f>IF(ISBLANK(Tableau8[[#This Row],[Matricule]]),"",VLOOKUP(Tableau8[[#This Row],[Matricule]],#REF!,2,FALSE))</f>
        <v/>
      </c>
      <c r="C155" s="11" t="str">
        <f>IF(ISBLANK(Tableau8[[#This Row],[Matricule]]),"",VLOOKUP(Tableau8[[#This Row],[Matricule]],#REF!,3,FALSE))</f>
        <v/>
      </c>
      <c r="D155" s="11" t="str">
        <f>CONCATENATE(Tableau8[[#This Row],[Semaine]],Tableau8[[#This Row],[Matricule]])</f>
        <v/>
      </c>
      <c r="M155" s="14" t="str">
        <f>IF(Tableau8[[#This Row],[Lundi]]+Tableau8[[#This Row],[Mardi]]&gt;0,Tableau8[[#This Row],[Lundi]]+Tableau8[[#This Row],[Mardi]],"")</f>
        <v/>
      </c>
      <c r="N155" s="14" t="str">
        <f>IF(Tableau8[[#This Row],[Jeudi]]+Tableau8[[#This Row],[Vendredi]]&gt;0,Tableau8[[#This Row],[Jeudi]]+Tableau8[[#This Row],[Vendredi]],"")</f>
        <v/>
      </c>
      <c r="O155" s="14">
        <f>COUNTIF(Tableau8[[#This Row],[Lundi]:[Mardi]],"&gt;0") + COUNTIF(Tableau8[[#This Row],[Jeudi]:[Vendredi]],"&gt;0")</f>
        <v>0</v>
      </c>
      <c r="P155" s="14" t="str">
        <f>IFERROR(Tableau8[[#This Row],[Total Tour 1]]+Tableau8[[#This Row],[Total Tour 2]],"")</f>
        <v/>
      </c>
      <c r="Q155" s="14">
        <f>COUNTIF(Tableau8[[#This Row],[Lundi]:[Vendredi]],"&gt;=13")*1000</f>
        <v>0</v>
      </c>
      <c r="R15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55" s="15">
        <f>Tableau8[[#This Row],[Prime production]]+Tableau8[[#This Row],[Prime rendement]]</f>
        <v>0</v>
      </c>
      <c r="T155" s="15" t="str">
        <f>IF(Tableau8[[#This Row],[Matricule]]&gt;1,IF(COUNTIF(Tableau8[DateMatricule],Tableau8[[#This Row],[DateMatricule]])&gt;1,"Doublon",""),"")</f>
        <v/>
      </c>
    </row>
    <row r="156" spans="1:20" x14ac:dyDescent="0.25">
      <c r="A156" s="11" t="str">
        <f>IF(Tableau8[[#This Row],[Semaine]]="","",VLOOKUP(Tableau8[[#This Row],[Semaine]],Listes!$A:$B,2,FALSE))</f>
        <v/>
      </c>
      <c r="B156" s="11" t="str">
        <f>IF(ISBLANK(Tableau8[[#This Row],[Matricule]]),"",VLOOKUP(Tableau8[[#This Row],[Matricule]],#REF!,2,FALSE))</f>
        <v/>
      </c>
      <c r="C156" s="11" t="str">
        <f>IF(ISBLANK(Tableau8[[#This Row],[Matricule]]),"",VLOOKUP(Tableau8[[#This Row],[Matricule]],#REF!,3,FALSE))</f>
        <v/>
      </c>
      <c r="D156" s="11" t="str">
        <f>CONCATENATE(Tableau8[[#This Row],[Semaine]],Tableau8[[#This Row],[Matricule]])</f>
        <v/>
      </c>
      <c r="M156" s="14" t="str">
        <f>IF(Tableau8[[#This Row],[Lundi]]+Tableau8[[#This Row],[Mardi]]&gt;0,Tableau8[[#This Row],[Lundi]]+Tableau8[[#This Row],[Mardi]],"")</f>
        <v/>
      </c>
      <c r="N156" s="14" t="str">
        <f>IF(Tableau8[[#This Row],[Jeudi]]+Tableau8[[#This Row],[Vendredi]]&gt;0,Tableau8[[#This Row],[Jeudi]]+Tableau8[[#This Row],[Vendredi]],"")</f>
        <v/>
      </c>
      <c r="O156" s="14">
        <f>COUNTIF(Tableau8[[#This Row],[Lundi]:[Mardi]],"&gt;0") + COUNTIF(Tableau8[[#This Row],[Jeudi]:[Vendredi]],"&gt;0")</f>
        <v>0</v>
      </c>
      <c r="P156" s="14" t="str">
        <f>IFERROR(Tableau8[[#This Row],[Total Tour 1]]+Tableau8[[#This Row],[Total Tour 2]],"")</f>
        <v/>
      </c>
      <c r="Q156" s="14">
        <f>COUNTIF(Tableau8[[#This Row],[Lundi]:[Vendredi]],"&gt;=13")*1000</f>
        <v>0</v>
      </c>
      <c r="R15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56" s="15">
        <f>Tableau8[[#This Row],[Prime production]]+Tableau8[[#This Row],[Prime rendement]]</f>
        <v>0</v>
      </c>
      <c r="T156" s="15" t="str">
        <f>IF(Tableau8[[#This Row],[Matricule]]&gt;1,IF(COUNTIF(Tableau8[DateMatricule],Tableau8[[#This Row],[DateMatricule]])&gt;1,"Doublon",""),"")</f>
        <v/>
      </c>
    </row>
    <row r="157" spans="1:20" x14ac:dyDescent="0.25">
      <c r="A157" s="11" t="str">
        <f>IF(Tableau8[[#This Row],[Semaine]]="","",VLOOKUP(Tableau8[[#This Row],[Semaine]],Listes!$A:$B,2,FALSE))</f>
        <v/>
      </c>
      <c r="B157" s="11" t="str">
        <f>IF(ISBLANK(Tableau8[[#This Row],[Matricule]]),"",VLOOKUP(Tableau8[[#This Row],[Matricule]],#REF!,2,FALSE))</f>
        <v/>
      </c>
      <c r="C157" s="11" t="str">
        <f>IF(ISBLANK(Tableau8[[#This Row],[Matricule]]),"",VLOOKUP(Tableau8[[#This Row],[Matricule]],#REF!,3,FALSE))</f>
        <v/>
      </c>
      <c r="D157" s="11" t="str">
        <f>CONCATENATE(Tableau8[[#This Row],[Semaine]],Tableau8[[#This Row],[Matricule]])</f>
        <v/>
      </c>
      <c r="M157" s="14" t="str">
        <f>IF(Tableau8[[#This Row],[Lundi]]+Tableau8[[#This Row],[Mardi]]&gt;0,Tableau8[[#This Row],[Lundi]]+Tableau8[[#This Row],[Mardi]],"")</f>
        <v/>
      </c>
      <c r="N157" s="14" t="str">
        <f>IF(Tableau8[[#This Row],[Jeudi]]+Tableau8[[#This Row],[Vendredi]]&gt;0,Tableau8[[#This Row],[Jeudi]]+Tableau8[[#This Row],[Vendredi]],"")</f>
        <v/>
      </c>
      <c r="O157" s="14">
        <f>COUNTIF(Tableau8[[#This Row],[Lundi]:[Mardi]],"&gt;0") + COUNTIF(Tableau8[[#This Row],[Jeudi]:[Vendredi]],"&gt;0")</f>
        <v>0</v>
      </c>
      <c r="P157" s="14" t="str">
        <f>IFERROR(Tableau8[[#This Row],[Total Tour 1]]+Tableau8[[#This Row],[Total Tour 2]],"")</f>
        <v/>
      </c>
      <c r="Q157" s="14">
        <f>COUNTIF(Tableau8[[#This Row],[Lundi]:[Vendredi]],"&gt;=13")*1000</f>
        <v>0</v>
      </c>
      <c r="R15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57" s="15">
        <f>Tableau8[[#This Row],[Prime production]]+Tableau8[[#This Row],[Prime rendement]]</f>
        <v>0</v>
      </c>
      <c r="T157" s="15" t="str">
        <f>IF(Tableau8[[#This Row],[Matricule]]&gt;1,IF(COUNTIF(Tableau8[DateMatricule],Tableau8[[#This Row],[DateMatricule]])&gt;1,"Doublon",""),"")</f>
        <v/>
      </c>
    </row>
    <row r="158" spans="1:20" x14ac:dyDescent="0.25">
      <c r="A158" s="11" t="str">
        <f>IF(Tableau8[[#This Row],[Semaine]]="","",VLOOKUP(Tableau8[[#This Row],[Semaine]],Listes!$A:$B,2,FALSE))</f>
        <v/>
      </c>
      <c r="B158" s="11" t="str">
        <f>IF(ISBLANK(Tableau8[[#This Row],[Matricule]]),"",VLOOKUP(Tableau8[[#This Row],[Matricule]],#REF!,2,FALSE))</f>
        <v/>
      </c>
      <c r="C158" s="11" t="str">
        <f>IF(ISBLANK(Tableau8[[#This Row],[Matricule]]),"",VLOOKUP(Tableau8[[#This Row],[Matricule]],#REF!,3,FALSE))</f>
        <v/>
      </c>
      <c r="D158" s="11" t="str">
        <f>CONCATENATE(Tableau8[[#This Row],[Semaine]],Tableau8[[#This Row],[Matricule]])</f>
        <v/>
      </c>
      <c r="M158" s="14" t="str">
        <f>IF(Tableau8[[#This Row],[Lundi]]+Tableau8[[#This Row],[Mardi]]&gt;0,Tableau8[[#This Row],[Lundi]]+Tableau8[[#This Row],[Mardi]],"")</f>
        <v/>
      </c>
      <c r="N158" s="14" t="str">
        <f>IF(Tableau8[[#This Row],[Jeudi]]+Tableau8[[#This Row],[Vendredi]]&gt;0,Tableau8[[#This Row],[Jeudi]]+Tableau8[[#This Row],[Vendredi]],"")</f>
        <v/>
      </c>
      <c r="O158" s="14">
        <f>COUNTIF(Tableau8[[#This Row],[Lundi]:[Mardi]],"&gt;0") + COUNTIF(Tableau8[[#This Row],[Jeudi]:[Vendredi]],"&gt;0")</f>
        <v>0</v>
      </c>
      <c r="P158" s="14" t="str">
        <f>IFERROR(Tableau8[[#This Row],[Total Tour 1]]+Tableau8[[#This Row],[Total Tour 2]],"")</f>
        <v/>
      </c>
      <c r="Q158" s="14">
        <f>COUNTIF(Tableau8[[#This Row],[Lundi]:[Vendredi]],"&gt;=13")*1000</f>
        <v>0</v>
      </c>
      <c r="R15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58" s="15">
        <f>Tableau8[[#This Row],[Prime production]]+Tableau8[[#This Row],[Prime rendement]]</f>
        <v>0</v>
      </c>
      <c r="T158" s="15" t="str">
        <f>IF(Tableau8[[#This Row],[Matricule]]&gt;1,IF(COUNTIF(Tableau8[DateMatricule],Tableau8[[#This Row],[DateMatricule]])&gt;1,"Doublon",""),"")</f>
        <v/>
      </c>
    </row>
    <row r="159" spans="1:20" x14ac:dyDescent="0.25">
      <c r="A159" s="11" t="str">
        <f>IF(Tableau8[[#This Row],[Semaine]]="","",VLOOKUP(Tableau8[[#This Row],[Semaine]],Listes!$A:$B,2,FALSE))</f>
        <v/>
      </c>
      <c r="B159" s="11" t="str">
        <f>IF(ISBLANK(Tableau8[[#This Row],[Matricule]]),"",VLOOKUP(Tableau8[[#This Row],[Matricule]],#REF!,2,FALSE))</f>
        <v/>
      </c>
      <c r="C159" s="11" t="str">
        <f>IF(ISBLANK(Tableau8[[#This Row],[Matricule]]),"",VLOOKUP(Tableau8[[#This Row],[Matricule]],#REF!,3,FALSE))</f>
        <v/>
      </c>
      <c r="D159" s="11" t="str">
        <f>CONCATENATE(Tableau8[[#This Row],[Semaine]],Tableau8[[#This Row],[Matricule]])</f>
        <v/>
      </c>
      <c r="M159" s="14" t="str">
        <f>IF(Tableau8[[#This Row],[Lundi]]+Tableau8[[#This Row],[Mardi]]&gt;0,Tableau8[[#This Row],[Lundi]]+Tableau8[[#This Row],[Mardi]],"")</f>
        <v/>
      </c>
      <c r="N159" s="14" t="str">
        <f>IF(Tableau8[[#This Row],[Jeudi]]+Tableau8[[#This Row],[Vendredi]]&gt;0,Tableau8[[#This Row],[Jeudi]]+Tableau8[[#This Row],[Vendredi]],"")</f>
        <v/>
      </c>
      <c r="O159" s="14">
        <f>COUNTIF(Tableau8[[#This Row],[Lundi]:[Mardi]],"&gt;0") + COUNTIF(Tableau8[[#This Row],[Jeudi]:[Vendredi]],"&gt;0")</f>
        <v>0</v>
      </c>
      <c r="P159" s="14" t="str">
        <f>IFERROR(Tableau8[[#This Row],[Total Tour 1]]+Tableau8[[#This Row],[Total Tour 2]],"")</f>
        <v/>
      </c>
      <c r="Q159" s="14">
        <f>COUNTIF(Tableau8[[#This Row],[Lundi]:[Vendredi]],"&gt;=13")*1000</f>
        <v>0</v>
      </c>
      <c r="R15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59" s="15">
        <f>Tableau8[[#This Row],[Prime production]]+Tableau8[[#This Row],[Prime rendement]]</f>
        <v>0</v>
      </c>
      <c r="T159" s="15" t="str">
        <f>IF(Tableau8[[#This Row],[Matricule]]&gt;1,IF(COUNTIF(Tableau8[DateMatricule],Tableau8[[#This Row],[DateMatricule]])&gt;1,"Doublon",""),"")</f>
        <v/>
      </c>
    </row>
    <row r="160" spans="1:20" x14ac:dyDescent="0.25">
      <c r="A160" s="11" t="str">
        <f>IF(Tableau8[[#This Row],[Semaine]]="","",VLOOKUP(Tableau8[[#This Row],[Semaine]],Listes!$A:$B,2,FALSE))</f>
        <v/>
      </c>
      <c r="B160" s="11" t="str">
        <f>IF(ISBLANK(Tableau8[[#This Row],[Matricule]]),"",VLOOKUP(Tableau8[[#This Row],[Matricule]],#REF!,2,FALSE))</f>
        <v/>
      </c>
      <c r="C160" s="11" t="str">
        <f>IF(ISBLANK(Tableau8[[#This Row],[Matricule]]),"",VLOOKUP(Tableau8[[#This Row],[Matricule]],#REF!,3,FALSE))</f>
        <v/>
      </c>
      <c r="D160" s="11" t="str">
        <f>CONCATENATE(Tableau8[[#This Row],[Semaine]],Tableau8[[#This Row],[Matricule]])</f>
        <v/>
      </c>
      <c r="M160" s="14" t="str">
        <f>IF(Tableau8[[#This Row],[Lundi]]+Tableau8[[#This Row],[Mardi]]&gt;0,Tableau8[[#This Row],[Lundi]]+Tableau8[[#This Row],[Mardi]],"")</f>
        <v/>
      </c>
      <c r="N160" s="14" t="str">
        <f>IF(Tableau8[[#This Row],[Jeudi]]+Tableau8[[#This Row],[Vendredi]]&gt;0,Tableau8[[#This Row],[Jeudi]]+Tableau8[[#This Row],[Vendredi]],"")</f>
        <v/>
      </c>
      <c r="O160" s="14">
        <f>COUNTIF(Tableau8[[#This Row],[Lundi]:[Mardi]],"&gt;0") + COUNTIF(Tableau8[[#This Row],[Jeudi]:[Vendredi]],"&gt;0")</f>
        <v>0</v>
      </c>
      <c r="P160" s="14" t="str">
        <f>IFERROR(Tableau8[[#This Row],[Total Tour 1]]+Tableau8[[#This Row],[Total Tour 2]],"")</f>
        <v/>
      </c>
      <c r="Q160" s="14">
        <f>COUNTIF(Tableau8[[#This Row],[Lundi]:[Vendredi]],"&gt;=13")*1000</f>
        <v>0</v>
      </c>
      <c r="R16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60" s="15">
        <f>Tableau8[[#This Row],[Prime production]]+Tableau8[[#This Row],[Prime rendement]]</f>
        <v>0</v>
      </c>
      <c r="T160" s="15" t="str">
        <f>IF(Tableau8[[#This Row],[Matricule]]&gt;1,IF(COUNTIF(Tableau8[DateMatricule],Tableau8[[#This Row],[DateMatricule]])&gt;1,"Doublon",""),"")</f>
        <v/>
      </c>
    </row>
    <row r="161" spans="1:20" x14ac:dyDescent="0.25">
      <c r="A161" s="11" t="str">
        <f>IF(Tableau8[[#This Row],[Semaine]]="","",VLOOKUP(Tableau8[[#This Row],[Semaine]],Listes!$A:$B,2,FALSE))</f>
        <v/>
      </c>
      <c r="B161" s="11" t="str">
        <f>IF(ISBLANK(Tableau8[[#This Row],[Matricule]]),"",VLOOKUP(Tableau8[[#This Row],[Matricule]],#REF!,2,FALSE))</f>
        <v/>
      </c>
      <c r="C161" s="11" t="str">
        <f>IF(ISBLANK(Tableau8[[#This Row],[Matricule]]),"",VLOOKUP(Tableau8[[#This Row],[Matricule]],#REF!,3,FALSE))</f>
        <v/>
      </c>
      <c r="D161" s="11" t="str">
        <f>CONCATENATE(Tableau8[[#This Row],[Semaine]],Tableau8[[#This Row],[Matricule]])</f>
        <v/>
      </c>
      <c r="M161" s="14" t="str">
        <f>IF(Tableau8[[#This Row],[Lundi]]+Tableau8[[#This Row],[Mardi]]&gt;0,Tableau8[[#This Row],[Lundi]]+Tableau8[[#This Row],[Mardi]],"")</f>
        <v/>
      </c>
      <c r="N161" s="14" t="str">
        <f>IF(Tableau8[[#This Row],[Jeudi]]+Tableau8[[#This Row],[Vendredi]]&gt;0,Tableau8[[#This Row],[Jeudi]]+Tableau8[[#This Row],[Vendredi]],"")</f>
        <v/>
      </c>
      <c r="O161" s="14">
        <f>COUNTIF(Tableau8[[#This Row],[Lundi]:[Mardi]],"&gt;0") + COUNTIF(Tableau8[[#This Row],[Jeudi]:[Vendredi]],"&gt;0")</f>
        <v>0</v>
      </c>
      <c r="P161" s="14" t="str">
        <f>IFERROR(Tableau8[[#This Row],[Total Tour 1]]+Tableau8[[#This Row],[Total Tour 2]],"")</f>
        <v/>
      </c>
      <c r="Q161" s="14">
        <f>COUNTIF(Tableau8[[#This Row],[Lundi]:[Vendredi]],"&gt;=13")*1000</f>
        <v>0</v>
      </c>
      <c r="R16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61" s="15">
        <f>Tableau8[[#This Row],[Prime production]]+Tableau8[[#This Row],[Prime rendement]]</f>
        <v>0</v>
      </c>
      <c r="T161" s="15" t="str">
        <f>IF(Tableau8[[#This Row],[Matricule]]&gt;1,IF(COUNTIF(Tableau8[DateMatricule],Tableau8[[#This Row],[DateMatricule]])&gt;1,"Doublon",""),"")</f>
        <v/>
      </c>
    </row>
    <row r="162" spans="1:20" x14ac:dyDescent="0.25">
      <c r="A162" s="11" t="str">
        <f>IF(Tableau8[[#This Row],[Semaine]]="","",VLOOKUP(Tableau8[[#This Row],[Semaine]],Listes!$A:$B,2,FALSE))</f>
        <v/>
      </c>
      <c r="B162" s="11" t="str">
        <f>IF(ISBLANK(Tableau8[[#This Row],[Matricule]]),"",VLOOKUP(Tableau8[[#This Row],[Matricule]],#REF!,2,FALSE))</f>
        <v/>
      </c>
      <c r="C162" s="11" t="str">
        <f>IF(ISBLANK(Tableau8[[#This Row],[Matricule]]),"",VLOOKUP(Tableau8[[#This Row],[Matricule]],#REF!,3,FALSE))</f>
        <v/>
      </c>
      <c r="D162" s="11" t="str">
        <f>CONCATENATE(Tableau8[[#This Row],[Semaine]],Tableau8[[#This Row],[Matricule]])</f>
        <v/>
      </c>
      <c r="M162" s="14" t="str">
        <f>IF(Tableau8[[#This Row],[Lundi]]+Tableau8[[#This Row],[Mardi]]&gt;0,Tableau8[[#This Row],[Lundi]]+Tableau8[[#This Row],[Mardi]],"")</f>
        <v/>
      </c>
      <c r="N162" s="14" t="str">
        <f>IF(Tableau8[[#This Row],[Jeudi]]+Tableau8[[#This Row],[Vendredi]]&gt;0,Tableau8[[#This Row],[Jeudi]]+Tableau8[[#This Row],[Vendredi]],"")</f>
        <v/>
      </c>
      <c r="O162" s="14">
        <f>COUNTIF(Tableau8[[#This Row],[Lundi]:[Mardi]],"&gt;0") + COUNTIF(Tableau8[[#This Row],[Jeudi]:[Vendredi]],"&gt;0")</f>
        <v>0</v>
      </c>
      <c r="P162" s="14" t="str">
        <f>IFERROR(Tableau8[[#This Row],[Total Tour 1]]+Tableau8[[#This Row],[Total Tour 2]],"")</f>
        <v/>
      </c>
      <c r="Q162" s="14">
        <f>COUNTIF(Tableau8[[#This Row],[Lundi]:[Vendredi]],"&gt;=13")*1000</f>
        <v>0</v>
      </c>
      <c r="R16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62" s="15">
        <f>Tableau8[[#This Row],[Prime production]]+Tableau8[[#This Row],[Prime rendement]]</f>
        <v>0</v>
      </c>
      <c r="T162" s="15" t="str">
        <f>IF(Tableau8[[#This Row],[Matricule]]&gt;1,IF(COUNTIF(Tableau8[DateMatricule],Tableau8[[#This Row],[DateMatricule]])&gt;1,"Doublon",""),"")</f>
        <v/>
      </c>
    </row>
    <row r="163" spans="1:20" x14ac:dyDescent="0.25">
      <c r="A163" s="11" t="str">
        <f>IF(Tableau8[[#This Row],[Semaine]]="","",VLOOKUP(Tableau8[[#This Row],[Semaine]],Listes!$A:$B,2,FALSE))</f>
        <v/>
      </c>
      <c r="B163" s="11" t="str">
        <f>IF(ISBLANK(Tableau8[[#This Row],[Matricule]]),"",VLOOKUP(Tableau8[[#This Row],[Matricule]],#REF!,2,FALSE))</f>
        <v/>
      </c>
      <c r="C163" s="11" t="str">
        <f>IF(ISBLANK(Tableau8[[#This Row],[Matricule]]),"",VLOOKUP(Tableau8[[#This Row],[Matricule]],#REF!,3,FALSE))</f>
        <v/>
      </c>
      <c r="D163" s="11" t="str">
        <f>CONCATENATE(Tableau8[[#This Row],[Semaine]],Tableau8[[#This Row],[Matricule]])</f>
        <v/>
      </c>
      <c r="M163" s="14" t="str">
        <f>IF(Tableau8[[#This Row],[Lundi]]+Tableau8[[#This Row],[Mardi]]&gt;0,Tableau8[[#This Row],[Lundi]]+Tableau8[[#This Row],[Mardi]],"")</f>
        <v/>
      </c>
      <c r="N163" s="14" t="str">
        <f>IF(Tableau8[[#This Row],[Jeudi]]+Tableau8[[#This Row],[Vendredi]]&gt;0,Tableau8[[#This Row],[Jeudi]]+Tableau8[[#This Row],[Vendredi]],"")</f>
        <v/>
      </c>
      <c r="O163" s="14">
        <f>COUNTIF(Tableau8[[#This Row],[Lundi]:[Mardi]],"&gt;0") + COUNTIF(Tableau8[[#This Row],[Jeudi]:[Vendredi]],"&gt;0")</f>
        <v>0</v>
      </c>
      <c r="P163" s="14" t="str">
        <f>IFERROR(Tableau8[[#This Row],[Total Tour 1]]+Tableau8[[#This Row],[Total Tour 2]],"")</f>
        <v/>
      </c>
      <c r="Q163" s="14">
        <f>COUNTIF(Tableau8[[#This Row],[Lundi]:[Vendredi]],"&gt;=13")*1000</f>
        <v>0</v>
      </c>
      <c r="R16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63" s="15">
        <f>Tableau8[[#This Row],[Prime production]]+Tableau8[[#This Row],[Prime rendement]]</f>
        <v>0</v>
      </c>
      <c r="T163" s="15" t="str">
        <f>IF(Tableau8[[#This Row],[Matricule]]&gt;1,IF(COUNTIF(Tableau8[DateMatricule],Tableau8[[#This Row],[DateMatricule]])&gt;1,"Doublon",""),"")</f>
        <v/>
      </c>
    </row>
    <row r="164" spans="1:20" x14ac:dyDescent="0.25">
      <c r="A164" s="11" t="str">
        <f>IF(Tableau8[[#This Row],[Semaine]]="","",VLOOKUP(Tableau8[[#This Row],[Semaine]],Listes!$A:$B,2,FALSE))</f>
        <v/>
      </c>
      <c r="B164" s="11" t="str">
        <f>IF(ISBLANK(Tableau8[[#This Row],[Matricule]]),"",VLOOKUP(Tableau8[[#This Row],[Matricule]],#REF!,2,FALSE))</f>
        <v/>
      </c>
      <c r="C164" s="11" t="str">
        <f>IF(ISBLANK(Tableau8[[#This Row],[Matricule]]),"",VLOOKUP(Tableau8[[#This Row],[Matricule]],#REF!,3,FALSE))</f>
        <v/>
      </c>
      <c r="D164" s="11" t="str">
        <f>CONCATENATE(Tableau8[[#This Row],[Semaine]],Tableau8[[#This Row],[Matricule]])</f>
        <v/>
      </c>
      <c r="M164" s="14" t="str">
        <f>IF(Tableau8[[#This Row],[Lundi]]+Tableau8[[#This Row],[Mardi]]&gt;0,Tableau8[[#This Row],[Lundi]]+Tableau8[[#This Row],[Mardi]],"")</f>
        <v/>
      </c>
      <c r="N164" s="14" t="str">
        <f>IF(Tableau8[[#This Row],[Jeudi]]+Tableau8[[#This Row],[Vendredi]]&gt;0,Tableau8[[#This Row],[Jeudi]]+Tableau8[[#This Row],[Vendredi]],"")</f>
        <v/>
      </c>
      <c r="O164" s="14">
        <f>COUNTIF(Tableau8[[#This Row],[Lundi]:[Mardi]],"&gt;0") + COUNTIF(Tableau8[[#This Row],[Jeudi]:[Vendredi]],"&gt;0")</f>
        <v>0</v>
      </c>
      <c r="P164" s="14" t="str">
        <f>IFERROR(Tableau8[[#This Row],[Total Tour 1]]+Tableau8[[#This Row],[Total Tour 2]],"")</f>
        <v/>
      </c>
      <c r="Q164" s="14">
        <f>COUNTIF(Tableau8[[#This Row],[Lundi]:[Vendredi]],"&gt;=13")*1000</f>
        <v>0</v>
      </c>
      <c r="R16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64" s="15">
        <f>Tableau8[[#This Row],[Prime production]]+Tableau8[[#This Row],[Prime rendement]]</f>
        <v>0</v>
      </c>
      <c r="T164" s="15" t="str">
        <f>IF(Tableau8[[#This Row],[Matricule]]&gt;1,IF(COUNTIF(Tableau8[DateMatricule],Tableau8[[#This Row],[DateMatricule]])&gt;1,"Doublon",""),"")</f>
        <v/>
      </c>
    </row>
    <row r="165" spans="1:20" x14ac:dyDescent="0.25">
      <c r="A165" s="11" t="str">
        <f>IF(Tableau8[[#This Row],[Semaine]]="","",VLOOKUP(Tableau8[[#This Row],[Semaine]],Listes!$A:$B,2,FALSE))</f>
        <v/>
      </c>
      <c r="B165" s="11" t="str">
        <f>IF(ISBLANK(Tableau8[[#This Row],[Matricule]]),"",VLOOKUP(Tableau8[[#This Row],[Matricule]],#REF!,2,FALSE))</f>
        <v/>
      </c>
      <c r="C165" s="11" t="str">
        <f>IF(ISBLANK(Tableau8[[#This Row],[Matricule]]),"",VLOOKUP(Tableau8[[#This Row],[Matricule]],#REF!,3,FALSE))</f>
        <v/>
      </c>
      <c r="D165" s="11" t="str">
        <f>CONCATENATE(Tableau8[[#This Row],[Semaine]],Tableau8[[#This Row],[Matricule]])</f>
        <v/>
      </c>
      <c r="M165" s="14" t="str">
        <f>IF(Tableau8[[#This Row],[Lundi]]+Tableau8[[#This Row],[Mardi]]&gt;0,Tableau8[[#This Row],[Lundi]]+Tableau8[[#This Row],[Mardi]],"")</f>
        <v/>
      </c>
      <c r="N165" s="14" t="str">
        <f>IF(Tableau8[[#This Row],[Jeudi]]+Tableau8[[#This Row],[Vendredi]]&gt;0,Tableau8[[#This Row],[Jeudi]]+Tableau8[[#This Row],[Vendredi]],"")</f>
        <v/>
      </c>
      <c r="O165" s="14">
        <f>COUNTIF(Tableau8[[#This Row],[Lundi]:[Mardi]],"&gt;0") + COUNTIF(Tableau8[[#This Row],[Jeudi]:[Vendredi]],"&gt;0")</f>
        <v>0</v>
      </c>
      <c r="P165" s="14" t="str">
        <f>IFERROR(Tableau8[[#This Row],[Total Tour 1]]+Tableau8[[#This Row],[Total Tour 2]],"")</f>
        <v/>
      </c>
      <c r="Q165" s="14">
        <f>COUNTIF(Tableau8[[#This Row],[Lundi]:[Vendredi]],"&gt;=13")*1000</f>
        <v>0</v>
      </c>
      <c r="R16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65" s="15">
        <f>Tableau8[[#This Row],[Prime production]]+Tableau8[[#This Row],[Prime rendement]]</f>
        <v>0</v>
      </c>
      <c r="T165" s="15" t="str">
        <f>IF(Tableau8[[#This Row],[Matricule]]&gt;1,IF(COUNTIF(Tableau8[DateMatricule],Tableau8[[#This Row],[DateMatricule]])&gt;1,"Doublon",""),"")</f>
        <v/>
      </c>
    </row>
    <row r="166" spans="1:20" x14ac:dyDescent="0.25">
      <c r="A166" s="11" t="str">
        <f>IF(Tableau8[[#This Row],[Semaine]]="","",VLOOKUP(Tableau8[[#This Row],[Semaine]],Listes!$A:$B,2,FALSE))</f>
        <v/>
      </c>
      <c r="B166" s="11" t="str">
        <f>IF(ISBLANK(Tableau8[[#This Row],[Matricule]]),"",VLOOKUP(Tableau8[[#This Row],[Matricule]],#REF!,2,FALSE))</f>
        <v/>
      </c>
      <c r="C166" s="11" t="str">
        <f>IF(ISBLANK(Tableau8[[#This Row],[Matricule]]),"",VLOOKUP(Tableau8[[#This Row],[Matricule]],#REF!,3,FALSE))</f>
        <v/>
      </c>
      <c r="D166" s="11" t="str">
        <f>CONCATENATE(Tableau8[[#This Row],[Semaine]],Tableau8[[#This Row],[Matricule]])</f>
        <v/>
      </c>
      <c r="M166" s="14" t="str">
        <f>IF(Tableau8[[#This Row],[Lundi]]+Tableau8[[#This Row],[Mardi]]&gt;0,Tableau8[[#This Row],[Lundi]]+Tableau8[[#This Row],[Mardi]],"")</f>
        <v/>
      </c>
      <c r="N166" s="14" t="str">
        <f>IF(Tableau8[[#This Row],[Jeudi]]+Tableau8[[#This Row],[Vendredi]]&gt;0,Tableau8[[#This Row],[Jeudi]]+Tableau8[[#This Row],[Vendredi]],"")</f>
        <v/>
      </c>
      <c r="O166" s="14">
        <f>COUNTIF(Tableau8[[#This Row],[Lundi]:[Mardi]],"&gt;0") + COUNTIF(Tableau8[[#This Row],[Jeudi]:[Vendredi]],"&gt;0")</f>
        <v>0</v>
      </c>
      <c r="P166" s="14" t="str">
        <f>IFERROR(Tableau8[[#This Row],[Total Tour 1]]+Tableau8[[#This Row],[Total Tour 2]],"")</f>
        <v/>
      </c>
      <c r="Q166" s="14">
        <f>COUNTIF(Tableau8[[#This Row],[Lundi]:[Vendredi]],"&gt;=13")*1000</f>
        <v>0</v>
      </c>
      <c r="R16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66" s="15">
        <f>Tableau8[[#This Row],[Prime production]]+Tableau8[[#This Row],[Prime rendement]]</f>
        <v>0</v>
      </c>
      <c r="T166" s="15" t="str">
        <f>IF(Tableau8[[#This Row],[Matricule]]&gt;1,IF(COUNTIF(Tableau8[DateMatricule],Tableau8[[#This Row],[DateMatricule]])&gt;1,"Doublon",""),"")</f>
        <v/>
      </c>
    </row>
    <row r="167" spans="1:20" x14ac:dyDescent="0.25">
      <c r="A167" s="11" t="str">
        <f>IF(Tableau8[[#This Row],[Semaine]]="","",VLOOKUP(Tableau8[[#This Row],[Semaine]],Listes!$A:$B,2,FALSE))</f>
        <v/>
      </c>
      <c r="B167" s="11" t="str">
        <f>IF(ISBLANK(Tableau8[[#This Row],[Matricule]]),"",VLOOKUP(Tableau8[[#This Row],[Matricule]],#REF!,2,FALSE))</f>
        <v/>
      </c>
      <c r="C167" s="11" t="str">
        <f>IF(ISBLANK(Tableau8[[#This Row],[Matricule]]),"",VLOOKUP(Tableau8[[#This Row],[Matricule]],#REF!,3,FALSE))</f>
        <v/>
      </c>
      <c r="D167" s="11" t="str">
        <f>CONCATENATE(Tableau8[[#This Row],[Semaine]],Tableau8[[#This Row],[Matricule]])</f>
        <v/>
      </c>
      <c r="M167" s="14" t="str">
        <f>IF(Tableau8[[#This Row],[Lundi]]+Tableau8[[#This Row],[Mardi]]&gt;0,Tableau8[[#This Row],[Lundi]]+Tableau8[[#This Row],[Mardi]],"")</f>
        <v/>
      </c>
      <c r="N167" s="14" t="str">
        <f>IF(Tableau8[[#This Row],[Jeudi]]+Tableau8[[#This Row],[Vendredi]]&gt;0,Tableau8[[#This Row],[Jeudi]]+Tableau8[[#This Row],[Vendredi]],"")</f>
        <v/>
      </c>
      <c r="O167" s="14">
        <f>COUNTIF(Tableau8[[#This Row],[Lundi]:[Mardi]],"&gt;0") + COUNTIF(Tableau8[[#This Row],[Jeudi]:[Vendredi]],"&gt;0")</f>
        <v>0</v>
      </c>
      <c r="P167" s="14" t="str">
        <f>IFERROR(Tableau8[[#This Row],[Total Tour 1]]+Tableau8[[#This Row],[Total Tour 2]],"")</f>
        <v/>
      </c>
      <c r="Q167" s="14">
        <f>COUNTIF(Tableau8[[#This Row],[Lundi]:[Vendredi]],"&gt;=13")*1000</f>
        <v>0</v>
      </c>
      <c r="R16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67" s="15">
        <f>Tableau8[[#This Row],[Prime production]]+Tableau8[[#This Row],[Prime rendement]]</f>
        <v>0</v>
      </c>
      <c r="T167" s="15" t="str">
        <f>IF(Tableau8[[#This Row],[Matricule]]&gt;1,IF(COUNTIF(Tableau8[DateMatricule],Tableau8[[#This Row],[DateMatricule]])&gt;1,"Doublon",""),"")</f>
        <v/>
      </c>
    </row>
    <row r="168" spans="1:20" x14ac:dyDescent="0.25">
      <c r="A168" s="11" t="str">
        <f>IF(Tableau8[[#This Row],[Semaine]]="","",VLOOKUP(Tableau8[[#This Row],[Semaine]],Listes!$A:$B,2,FALSE))</f>
        <v/>
      </c>
      <c r="B168" s="11" t="str">
        <f>IF(ISBLANK(Tableau8[[#This Row],[Matricule]]),"",VLOOKUP(Tableau8[[#This Row],[Matricule]],#REF!,2,FALSE))</f>
        <v/>
      </c>
      <c r="C168" s="11" t="str">
        <f>IF(ISBLANK(Tableau8[[#This Row],[Matricule]]),"",VLOOKUP(Tableau8[[#This Row],[Matricule]],#REF!,3,FALSE))</f>
        <v/>
      </c>
      <c r="D168" s="11" t="str">
        <f>CONCATENATE(Tableau8[[#This Row],[Semaine]],Tableau8[[#This Row],[Matricule]])</f>
        <v/>
      </c>
      <c r="M168" s="14" t="str">
        <f>IF(Tableau8[[#This Row],[Lundi]]+Tableau8[[#This Row],[Mardi]]&gt;0,Tableau8[[#This Row],[Lundi]]+Tableau8[[#This Row],[Mardi]],"")</f>
        <v/>
      </c>
      <c r="N168" s="14" t="str">
        <f>IF(Tableau8[[#This Row],[Jeudi]]+Tableau8[[#This Row],[Vendredi]]&gt;0,Tableau8[[#This Row],[Jeudi]]+Tableau8[[#This Row],[Vendredi]],"")</f>
        <v/>
      </c>
      <c r="O168" s="14">
        <f>COUNTIF(Tableau8[[#This Row],[Lundi]:[Mardi]],"&gt;0") + COUNTIF(Tableau8[[#This Row],[Jeudi]:[Vendredi]],"&gt;0")</f>
        <v>0</v>
      </c>
      <c r="P168" s="14" t="str">
        <f>IFERROR(Tableau8[[#This Row],[Total Tour 1]]+Tableau8[[#This Row],[Total Tour 2]],"")</f>
        <v/>
      </c>
      <c r="Q168" s="14">
        <f>COUNTIF(Tableau8[[#This Row],[Lundi]:[Vendredi]],"&gt;=13")*1000</f>
        <v>0</v>
      </c>
      <c r="R16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68" s="15">
        <f>Tableau8[[#This Row],[Prime production]]+Tableau8[[#This Row],[Prime rendement]]</f>
        <v>0</v>
      </c>
      <c r="T168" s="15" t="str">
        <f>IF(Tableau8[[#This Row],[Matricule]]&gt;1,IF(COUNTIF(Tableau8[DateMatricule],Tableau8[[#This Row],[DateMatricule]])&gt;1,"Doublon",""),"")</f>
        <v/>
      </c>
    </row>
    <row r="169" spans="1:20" x14ac:dyDescent="0.25">
      <c r="A169" s="11" t="str">
        <f>IF(Tableau8[[#This Row],[Semaine]]="","",VLOOKUP(Tableau8[[#This Row],[Semaine]],Listes!$A:$B,2,FALSE))</f>
        <v/>
      </c>
      <c r="B169" s="11" t="str">
        <f>IF(ISBLANK(Tableau8[[#This Row],[Matricule]]),"",VLOOKUP(Tableau8[[#This Row],[Matricule]],#REF!,2,FALSE))</f>
        <v/>
      </c>
      <c r="C169" s="11" t="str">
        <f>IF(ISBLANK(Tableau8[[#This Row],[Matricule]]),"",VLOOKUP(Tableau8[[#This Row],[Matricule]],#REF!,3,FALSE))</f>
        <v/>
      </c>
      <c r="D169" s="11" t="str">
        <f>CONCATENATE(Tableau8[[#This Row],[Semaine]],Tableau8[[#This Row],[Matricule]])</f>
        <v/>
      </c>
      <c r="M169" s="14" t="str">
        <f>IF(Tableau8[[#This Row],[Lundi]]+Tableau8[[#This Row],[Mardi]]&gt;0,Tableau8[[#This Row],[Lundi]]+Tableau8[[#This Row],[Mardi]],"")</f>
        <v/>
      </c>
      <c r="N169" s="14" t="str">
        <f>IF(Tableau8[[#This Row],[Jeudi]]+Tableau8[[#This Row],[Vendredi]]&gt;0,Tableau8[[#This Row],[Jeudi]]+Tableau8[[#This Row],[Vendredi]],"")</f>
        <v/>
      </c>
      <c r="O169" s="14">
        <f>COUNTIF(Tableau8[[#This Row],[Lundi]:[Mardi]],"&gt;0") + COUNTIF(Tableau8[[#This Row],[Jeudi]:[Vendredi]],"&gt;0")</f>
        <v>0</v>
      </c>
      <c r="P169" s="14" t="str">
        <f>IFERROR(Tableau8[[#This Row],[Total Tour 1]]+Tableau8[[#This Row],[Total Tour 2]],"")</f>
        <v/>
      </c>
      <c r="Q169" s="14">
        <f>COUNTIF(Tableau8[[#This Row],[Lundi]:[Vendredi]],"&gt;=13")*1000</f>
        <v>0</v>
      </c>
      <c r="R16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69" s="15">
        <f>Tableau8[[#This Row],[Prime production]]+Tableau8[[#This Row],[Prime rendement]]</f>
        <v>0</v>
      </c>
      <c r="T169" s="15" t="str">
        <f>IF(Tableau8[[#This Row],[Matricule]]&gt;1,IF(COUNTIF(Tableau8[DateMatricule],Tableau8[[#This Row],[DateMatricule]])&gt;1,"Doublon",""),"")</f>
        <v/>
      </c>
    </row>
    <row r="170" spans="1:20" x14ac:dyDescent="0.25">
      <c r="A170" s="11" t="str">
        <f>IF(Tableau8[[#This Row],[Semaine]]="","",VLOOKUP(Tableau8[[#This Row],[Semaine]],Listes!$A:$B,2,FALSE))</f>
        <v/>
      </c>
      <c r="B170" s="11" t="str">
        <f>IF(ISBLANK(Tableau8[[#This Row],[Matricule]]),"",VLOOKUP(Tableau8[[#This Row],[Matricule]],#REF!,2,FALSE))</f>
        <v/>
      </c>
      <c r="C170" s="11" t="str">
        <f>IF(ISBLANK(Tableau8[[#This Row],[Matricule]]),"",VLOOKUP(Tableau8[[#This Row],[Matricule]],#REF!,3,FALSE))</f>
        <v/>
      </c>
      <c r="D170" s="11" t="str">
        <f>CONCATENATE(Tableau8[[#This Row],[Semaine]],Tableau8[[#This Row],[Matricule]])</f>
        <v/>
      </c>
      <c r="M170" s="14" t="str">
        <f>IF(Tableau8[[#This Row],[Lundi]]+Tableau8[[#This Row],[Mardi]]&gt;0,Tableau8[[#This Row],[Lundi]]+Tableau8[[#This Row],[Mardi]],"")</f>
        <v/>
      </c>
      <c r="N170" s="14" t="str">
        <f>IF(Tableau8[[#This Row],[Jeudi]]+Tableau8[[#This Row],[Vendredi]]&gt;0,Tableau8[[#This Row],[Jeudi]]+Tableau8[[#This Row],[Vendredi]],"")</f>
        <v/>
      </c>
      <c r="O170" s="14">
        <f>COUNTIF(Tableau8[[#This Row],[Lundi]:[Mardi]],"&gt;0") + COUNTIF(Tableau8[[#This Row],[Jeudi]:[Vendredi]],"&gt;0")</f>
        <v>0</v>
      </c>
      <c r="P170" s="14" t="str">
        <f>IFERROR(Tableau8[[#This Row],[Total Tour 1]]+Tableau8[[#This Row],[Total Tour 2]],"")</f>
        <v/>
      </c>
      <c r="Q170" s="14">
        <f>COUNTIF(Tableau8[[#This Row],[Lundi]:[Vendredi]],"&gt;=13")*1000</f>
        <v>0</v>
      </c>
      <c r="R17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70" s="15">
        <f>Tableau8[[#This Row],[Prime production]]+Tableau8[[#This Row],[Prime rendement]]</f>
        <v>0</v>
      </c>
      <c r="T170" s="15" t="str">
        <f>IF(Tableau8[[#This Row],[Matricule]]&gt;1,IF(COUNTIF(Tableau8[DateMatricule],Tableau8[[#This Row],[DateMatricule]])&gt;1,"Doublon",""),"")</f>
        <v/>
      </c>
    </row>
    <row r="171" spans="1:20" x14ac:dyDescent="0.25">
      <c r="A171" s="11" t="str">
        <f>IF(Tableau8[[#This Row],[Semaine]]="","",VLOOKUP(Tableau8[[#This Row],[Semaine]],Listes!$A:$B,2,FALSE))</f>
        <v/>
      </c>
      <c r="B171" s="11" t="str">
        <f>IF(ISBLANK(Tableau8[[#This Row],[Matricule]]),"",VLOOKUP(Tableau8[[#This Row],[Matricule]],#REF!,2,FALSE))</f>
        <v/>
      </c>
      <c r="C171" s="11" t="str">
        <f>IF(ISBLANK(Tableau8[[#This Row],[Matricule]]),"",VLOOKUP(Tableau8[[#This Row],[Matricule]],#REF!,3,FALSE))</f>
        <v/>
      </c>
      <c r="D171" s="11" t="str">
        <f>CONCATENATE(Tableau8[[#This Row],[Semaine]],Tableau8[[#This Row],[Matricule]])</f>
        <v/>
      </c>
      <c r="M171" s="14" t="str">
        <f>IF(Tableau8[[#This Row],[Lundi]]+Tableau8[[#This Row],[Mardi]]&gt;0,Tableau8[[#This Row],[Lundi]]+Tableau8[[#This Row],[Mardi]],"")</f>
        <v/>
      </c>
      <c r="N171" s="14" t="str">
        <f>IF(Tableau8[[#This Row],[Jeudi]]+Tableau8[[#This Row],[Vendredi]]&gt;0,Tableau8[[#This Row],[Jeudi]]+Tableau8[[#This Row],[Vendredi]],"")</f>
        <v/>
      </c>
      <c r="O171" s="14">
        <f>COUNTIF(Tableau8[[#This Row],[Lundi]:[Mardi]],"&gt;0") + COUNTIF(Tableau8[[#This Row],[Jeudi]:[Vendredi]],"&gt;0")</f>
        <v>0</v>
      </c>
      <c r="P171" s="14" t="str">
        <f>IFERROR(Tableau8[[#This Row],[Total Tour 1]]+Tableau8[[#This Row],[Total Tour 2]],"")</f>
        <v/>
      </c>
      <c r="Q171" s="14">
        <f>COUNTIF(Tableau8[[#This Row],[Lundi]:[Vendredi]],"&gt;=13")*1000</f>
        <v>0</v>
      </c>
      <c r="R17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71" s="15">
        <f>Tableau8[[#This Row],[Prime production]]+Tableau8[[#This Row],[Prime rendement]]</f>
        <v>0</v>
      </c>
      <c r="T171" s="15" t="str">
        <f>IF(Tableau8[[#This Row],[Matricule]]&gt;1,IF(COUNTIF(Tableau8[DateMatricule],Tableau8[[#This Row],[DateMatricule]])&gt;1,"Doublon",""),"")</f>
        <v/>
      </c>
    </row>
    <row r="172" spans="1:20" x14ac:dyDescent="0.25">
      <c r="A172" s="11" t="str">
        <f>IF(Tableau8[[#This Row],[Semaine]]="","",VLOOKUP(Tableau8[[#This Row],[Semaine]],Listes!$A:$B,2,FALSE))</f>
        <v/>
      </c>
      <c r="B172" s="11" t="str">
        <f>IF(ISBLANK(Tableau8[[#This Row],[Matricule]]),"",VLOOKUP(Tableau8[[#This Row],[Matricule]],#REF!,2,FALSE))</f>
        <v/>
      </c>
      <c r="C172" s="11" t="str">
        <f>IF(ISBLANK(Tableau8[[#This Row],[Matricule]]),"",VLOOKUP(Tableau8[[#This Row],[Matricule]],#REF!,3,FALSE))</f>
        <v/>
      </c>
      <c r="D172" s="11" t="str">
        <f>CONCATENATE(Tableau8[[#This Row],[Semaine]],Tableau8[[#This Row],[Matricule]])</f>
        <v/>
      </c>
      <c r="M172" s="14" t="str">
        <f>IF(Tableau8[[#This Row],[Lundi]]+Tableau8[[#This Row],[Mardi]]&gt;0,Tableau8[[#This Row],[Lundi]]+Tableau8[[#This Row],[Mardi]],"")</f>
        <v/>
      </c>
      <c r="N172" s="14" t="str">
        <f>IF(Tableau8[[#This Row],[Jeudi]]+Tableau8[[#This Row],[Vendredi]]&gt;0,Tableau8[[#This Row],[Jeudi]]+Tableau8[[#This Row],[Vendredi]],"")</f>
        <v/>
      </c>
      <c r="O172" s="14">
        <f>COUNTIF(Tableau8[[#This Row],[Lundi]:[Mardi]],"&gt;0") + COUNTIF(Tableau8[[#This Row],[Jeudi]:[Vendredi]],"&gt;0")</f>
        <v>0</v>
      </c>
      <c r="P172" s="14" t="str">
        <f>IFERROR(Tableau8[[#This Row],[Total Tour 1]]+Tableau8[[#This Row],[Total Tour 2]],"")</f>
        <v/>
      </c>
      <c r="Q172" s="14">
        <f>COUNTIF(Tableau8[[#This Row],[Lundi]:[Vendredi]],"&gt;=13")*1000</f>
        <v>0</v>
      </c>
      <c r="R17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72" s="15">
        <f>Tableau8[[#This Row],[Prime production]]+Tableau8[[#This Row],[Prime rendement]]</f>
        <v>0</v>
      </c>
      <c r="T172" s="15" t="str">
        <f>IF(Tableau8[[#This Row],[Matricule]]&gt;1,IF(COUNTIF(Tableau8[DateMatricule],Tableau8[[#This Row],[DateMatricule]])&gt;1,"Doublon",""),"")</f>
        <v/>
      </c>
    </row>
    <row r="173" spans="1:20" x14ac:dyDescent="0.25">
      <c r="A173" s="11" t="str">
        <f>IF(Tableau8[[#This Row],[Semaine]]="","",VLOOKUP(Tableau8[[#This Row],[Semaine]],Listes!$A:$B,2,FALSE))</f>
        <v/>
      </c>
      <c r="B173" s="11" t="str">
        <f>IF(ISBLANK(Tableau8[[#This Row],[Matricule]]),"",VLOOKUP(Tableau8[[#This Row],[Matricule]],#REF!,2,FALSE))</f>
        <v/>
      </c>
      <c r="C173" s="11" t="str">
        <f>IF(ISBLANK(Tableau8[[#This Row],[Matricule]]),"",VLOOKUP(Tableau8[[#This Row],[Matricule]],#REF!,3,FALSE))</f>
        <v/>
      </c>
      <c r="D173" s="11" t="str">
        <f>CONCATENATE(Tableau8[[#This Row],[Semaine]],Tableau8[[#This Row],[Matricule]])</f>
        <v/>
      </c>
      <c r="M173" s="14" t="str">
        <f>IF(Tableau8[[#This Row],[Lundi]]+Tableau8[[#This Row],[Mardi]]&gt;0,Tableau8[[#This Row],[Lundi]]+Tableau8[[#This Row],[Mardi]],"")</f>
        <v/>
      </c>
      <c r="N173" s="14" t="str">
        <f>IF(Tableau8[[#This Row],[Jeudi]]+Tableau8[[#This Row],[Vendredi]]&gt;0,Tableau8[[#This Row],[Jeudi]]+Tableau8[[#This Row],[Vendredi]],"")</f>
        <v/>
      </c>
      <c r="O173" s="14">
        <f>COUNTIF(Tableau8[[#This Row],[Lundi]:[Mardi]],"&gt;0") + COUNTIF(Tableau8[[#This Row],[Jeudi]:[Vendredi]],"&gt;0")</f>
        <v>0</v>
      </c>
      <c r="P173" s="14" t="str">
        <f>IFERROR(Tableau8[[#This Row],[Total Tour 1]]+Tableau8[[#This Row],[Total Tour 2]],"")</f>
        <v/>
      </c>
      <c r="Q173" s="14">
        <f>COUNTIF(Tableau8[[#This Row],[Lundi]:[Vendredi]],"&gt;=13")*1000</f>
        <v>0</v>
      </c>
      <c r="R17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73" s="15">
        <f>Tableau8[[#This Row],[Prime production]]+Tableau8[[#This Row],[Prime rendement]]</f>
        <v>0</v>
      </c>
      <c r="T173" s="15" t="str">
        <f>IF(Tableau8[[#This Row],[Matricule]]&gt;1,IF(COUNTIF(Tableau8[DateMatricule],Tableau8[[#This Row],[DateMatricule]])&gt;1,"Doublon",""),"")</f>
        <v/>
      </c>
    </row>
    <row r="174" spans="1:20" x14ac:dyDescent="0.25">
      <c r="A174" s="11" t="str">
        <f>IF(Tableau8[[#This Row],[Semaine]]="","",VLOOKUP(Tableau8[[#This Row],[Semaine]],Listes!$A:$B,2,FALSE))</f>
        <v/>
      </c>
      <c r="B174" s="11" t="str">
        <f>IF(ISBLANK(Tableau8[[#This Row],[Matricule]]),"",VLOOKUP(Tableau8[[#This Row],[Matricule]],#REF!,2,FALSE))</f>
        <v/>
      </c>
      <c r="C174" s="11" t="str">
        <f>IF(ISBLANK(Tableau8[[#This Row],[Matricule]]),"",VLOOKUP(Tableau8[[#This Row],[Matricule]],#REF!,3,FALSE))</f>
        <v/>
      </c>
      <c r="D174" s="11" t="str">
        <f>CONCATENATE(Tableau8[[#This Row],[Semaine]],Tableau8[[#This Row],[Matricule]])</f>
        <v/>
      </c>
      <c r="M174" s="14" t="str">
        <f>IF(Tableau8[[#This Row],[Lundi]]+Tableau8[[#This Row],[Mardi]]&gt;0,Tableau8[[#This Row],[Lundi]]+Tableau8[[#This Row],[Mardi]],"")</f>
        <v/>
      </c>
      <c r="N174" s="14" t="str">
        <f>IF(Tableau8[[#This Row],[Jeudi]]+Tableau8[[#This Row],[Vendredi]]&gt;0,Tableau8[[#This Row],[Jeudi]]+Tableau8[[#This Row],[Vendredi]],"")</f>
        <v/>
      </c>
      <c r="O174" s="14">
        <f>COUNTIF(Tableau8[[#This Row],[Lundi]:[Mardi]],"&gt;0") + COUNTIF(Tableau8[[#This Row],[Jeudi]:[Vendredi]],"&gt;0")</f>
        <v>0</v>
      </c>
      <c r="P174" s="14" t="str">
        <f>IFERROR(Tableau8[[#This Row],[Total Tour 1]]+Tableau8[[#This Row],[Total Tour 2]],"")</f>
        <v/>
      </c>
      <c r="Q174" s="14">
        <f>COUNTIF(Tableau8[[#This Row],[Lundi]:[Vendredi]],"&gt;=13")*1000</f>
        <v>0</v>
      </c>
      <c r="R17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74" s="15">
        <f>Tableau8[[#This Row],[Prime production]]+Tableau8[[#This Row],[Prime rendement]]</f>
        <v>0</v>
      </c>
      <c r="T174" s="15" t="str">
        <f>IF(Tableau8[[#This Row],[Matricule]]&gt;1,IF(COUNTIF(Tableau8[DateMatricule],Tableau8[[#This Row],[DateMatricule]])&gt;1,"Doublon",""),"")</f>
        <v/>
      </c>
    </row>
    <row r="175" spans="1:20" x14ac:dyDescent="0.25">
      <c r="A175" s="11" t="str">
        <f>IF(Tableau8[[#This Row],[Semaine]]="","",VLOOKUP(Tableau8[[#This Row],[Semaine]],Listes!$A:$B,2,FALSE))</f>
        <v/>
      </c>
      <c r="B175" s="11" t="str">
        <f>IF(ISBLANK(Tableau8[[#This Row],[Matricule]]),"",VLOOKUP(Tableau8[[#This Row],[Matricule]],#REF!,2,FALSE))</f>
        <v/>
      </c>
      <c r="C175" s="11" t="str">
        <f>IF(ISBLANK(Tableau8[[#This Row],[Matricule]]),"",VLOOKUP(Tableau8[[#This Row],[Matricule]],#REF!,3,FALSE))</f>
        <v/>
      </c>
      <c r="D175" s="11" t="str">
        <f>CONCATENATE(Tableau8[[#This Row],[Semaine]],Tableau8[[#This Row],[Matricule]])</f>
        <v/>
      </c>
      <c r="M175" s="14" t="str">
        <f>IF(Tableau8[[#This Row],[Lundi]]+Tableau8[[#This Row],[Mardi]]&gt;0,Tableau8[[#This Row],[Lundi]]+Tableau8[[#This Row],[Mardi]],"")</f>
        <v/>
      </c>
      <c r="N175" s="14" t="str">
        <f>IF(Tableau8[[#This Row],[Jeudi]]+Tableau8[[#This Row],[Vendredi]]&gt;0,Tableau8[[#This Row],[Jeudi]]+Tableau8[[#This Row],[Vendredi]],"")</f>
        <v/>
      </c>
      <c r="O175" s="14">
        <f>COUNTIF(Tableau8[[#This Row],[Lundi]:[Mardi]],"&gt;0") + COUNTIF(Tableau8[[#This Row],[Jeudi]:[Vendredi]],"&gt;0")</f>
        <v>0</v>
      </c>
      <c r="P175" s="14" t="str">
        <f>IFERROR(Tableau8[[#This Row],[Total Tour 1]]+Tableau8[[#This Row],[Total Tour 2]],"")</f>
        <v/>
      </c>
      <c r="Q175" s="14">
        <f>COUNTIF(Tableau8[[#This Row],[Lundi]:[Vendredi]],"&gt;=13")*1000</f>
        <v>0</v>
      </c>
      <c r="R17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75" s="15">
        <f>Tableau8[[#This Row],[Prime production]]+Tableau8[[#This Row],[Prime rendement]]</f>
        <v>0</v>
      </c>
      <c r="T175" s="15" t="str">
        <f>IF(Tableau8[[#This Row],[Matricule]]&gt;1,IF(COUNTIF(Tableau8[DateMatricule],Tableau8[[#This Row],[DateMatricule]])&gt;1,"Doublon",""),"")</f>
        <v/>
      </c>
    </row>
    <row r="176" spans="1:20" x14ac:dyDescent="0.25">
      <c r="A176" s="11" t="str">
        <f>IF(Tableau8[[#This Row],[Semaine]]="","",VLOOKUP(Tableau8[[#This Row],[Semaine]],Listes!$A:$B,2,FALSE))</f>
        <v/>
      </c>
      <c r="B176" s="11" t="str">
        <f>IF(ISBLANK(Tableau8[[#This Row],[Matricule]]),"",VLOOKUP(Tableau8[[#This Row],[Matricule]],#REF!,2,FALSE))</f>
        <v/>
      </c>
      <c r="C176" s="11" t="str">
        <f>IF(ISBLANK(Tableau8[[#This Row],[Matricule]]),"",VLOOKUP(Tableau8[[#This Row],[Matricule]],#REF!,3,FALSE))</f>
        <v/>
      </c>
      <c r="D176" s="11" t="str">
        <f>CONCATENATE(Tableau8[[#This Row],[Semaine]],Tableau8[[#This Row],[Matricule]])</f>
        <v/>
      </c>
      <c r="M176" s="14" t="str">
        <f>IF(Tableau8[[#This Row],[Lundi]]+Tableau8[[#This Row],[Mardi]]&gt;0,Tableau8[[#This Row],[Lundi]]+Tableau8[[#This Row],[Mardi]],"")</f>
        <v/>
      </c>
      <c r="N176" s="14" t="str">
        <f>IF(Tableau8[[#This Row],[Jeudi]]+Tableau8[[#This Row],[Vendredi]]&gt;0,Tableau8[[#This Row],[Jeudi]]+Tableau8[[#This Row],[Vendredi]],"")</f>
        <v/>
      </c>
      <c r="O176" s="14">
        <f>COUNTIF(Tableau8[[#This Row],[Lundi]:[Mardi]],"&gt;0") + COUNTIF(Tableau8[[#This Row],[Jeudi]:[Vendredi]],"&gt;0")</f>
        <v>0</v>
      </c>
      <c r="P176" s="14" t="str">
        <f>IFERROR(Tableau8[[#This Row],[Total Tour 1]]+Tableau8[[#This Row],[Total Tour 2]],"")</f>
        <v/>
      </c>
      <c r="Q176" s="14">
        <f>COUNTIF(Tableau8[[#This Row],[Lundi]:[Vendredi]],"&gt;=13")*1000</f>
        <v>0</v>
      </c>
      <c r="R17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76" s="15">
        <f>Tableau8[[#This Row],[Prime production]]+Tableau8[[#This Row],[Prime rendement]]</f>
        <v>0</v>
      </c>
      <c r="T176" s="15" t="str">
        <f>IF(Tableau8[[#This Row],[Matricule]]&gt;1,IF(COUNTIF(Tableau8[DateMatricule],Tableau8[[#This Row],[DateMatricule]])&gt;1,"Doublon",""),"")</f>
        <v/>
      </c>
    </row>
    <row r="177" spans="1:20" x14ac:dyDescent="0.25">
      <c r="A177" s="11" t="str">
        <f>IF(Tableau8[[#This Row],[Semaine]]="","",VLOOKUP(Tableau8[[#This Row],[Semaine]],Listes!$A:$B,2,FALSE))</f>
        <v/>
      </c>
      <c r="B177" s="11" t="str">
        <f>IF(ISBLANK(Tableau8[[#This Row],[Matricule]]),"",VLOOKUP(Tableau8[[#This Row],[Matricule]],#REF!,2,FALSE))</f>
        <v/>
      </c>
      <c r="C177" s="11" t="str">
        <f>IF(ISBLANK(Tableau8[[#This Row],[Matricule]]),"",VLOOKUP(Tableau8[[#This Row],[Matricule]],#REF!,3,FALSE))</f>
        <v/>
      </c>
      <c r="D177" s="11" t="str">
        <f>CONCATENATE(Tableau8[[#This Row],[Semaine]],Tableau8[[#This Row],[Matricule]])</f>
        <v/>
      </c>
      <c r="M177" s="14" t="str">
        <f>IF(Tableau8[[#This Row],[Lundi]]+Tableau8[[#This Row],[Mardi]]&gt;0,Tableau8[[#This Row],[Lundi]]+Tableau8[[#This Row],[Mardi]],"")</f>
        <v/>
      </c>
      <c r="N177" s="14" t="str">
        <f>IF(Tableau8[[#This Row],[Jeudi]]+Tableau8[[#This Row],[Vendredi]]&gt;0,Tableau8[[#This Row],[Jeudi]]+Tableau8[[#This Row],[Vendredi]],"")</f>
        <v/>
      </c>
      <c r="O177" s="14">
        <f>COUNTIF(Tableau8[[#This Row],[Lundi]:[Mardi]],"&gt;0") + COUNTIF(Tableau8[[#This Row],[Jeudi]:[Vendredi]],"&gt;0")</f>
        <v>0</v>
      </c>
      <c r="P177" s="14" t="str">
        <f>IFERROR(Tableau8[[#This Row],[Total Tour 1]]+Tableau8[[#This Row],[Total Tour 2]],"")</f>
        <v/>
      </c>
      <c r="Q177" s="14">
        <f>COUNTIF(Tableau8[[#This Row],[Lundi]:[Vendredi]],"&gt;=13")*1000</f>
        <v>0</v>
      </c>
      <c r="R17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77" s="15">
        <f>Tableau8[[#This Row],[Prime production]]+Tableau8[[#This Row],[Prime rendement]]</f>
        <v>0</v>
      </c>
      <c r="T177" s="15" t="str">
        <f>IF(Tableau8[[#This Row],[Matricule]]&gt;1,IF(COUNTIF(Tableau8[DateMatricule],Tableau8[[#This Row],[DateMatricule]])&gt;1,"Doublon",""),"")</f>
        <v/>
      </c>
    </row>
    <row r="178" spans="1:20" x14ac:dyDescent="0.25">
      <c r="A178" s="11" t="str">
        <f>IF(Tableau8[[#This Row],[Semaine]]="","",VLOOKUP(Tableau8[[#This Row],[Semaine]],Listes!$A:$B,2,FALSE))</f>
        <v/>
      </c>
      <c r="B178" s="11" t="str">
        <f>IF(ISBLANK(Tableau8[[#This Row],[Matricule]]),"",VLOOKUP(Tableau8[[#This Row],[Matricule]],#REF!,2,FALSE))</f>
        <v/>
      </c>
      <c r="C178" s="11" t="str">
        <f>IF(ISBLANK(Tableau8[[#This Row],[Matricule]]),"",VLOOKUP(Tableau8[[#This Row],[Matricule]],#REF!,3,FALSE))</f>
        <v/>
      </c>
      <c r="D178" s="11" t="str">
        <f>CONCATENATE(Tableau8[[#This Row],[Semaine]],Tableau8[[#This Row],[Matricule]])</f>
        <v/>
      </c>
      <c r="M178" s="14" t="str">
        <f>IF(Tableau8[[#This Row],[Lundi]]+Tableau8[[#This Row],[Mardi]]&gt;0,Tableau8[[#This Row],[Lundi]]+Tableau8[[#This Row],[Mardi]],"")</f>
        <v/>
      </c>
      <c r="N178" s="14" t="str">
        <f>IF(Tableau8[[#This Row],[Jeudi]]+Tableau8[[#This Row],[Vendredi]]&gt;0,Tableau8[[#This Row],[Jeudi]]+Tableau8[[#This Row],[Vendredi]],"")</f>
        <v/>
      </c>
      <c r="O178" s="14">
        <f>COUNTIF(Tableau8[[#This Row],[Lundi]:[Mardi]],"&gt;0") + COUNTIF(Tableau8[[#This Row],[Jeudi]:[Vendredi]],"&gt;0")</f>
        <v>0</v>
      </c>
      <c r="P178" s="14" t="str">
        <f>IFERROR(Tableau8[[#This Row],[Total Tour 1]]+Tableau8[[#This Row],[Total Tour 2]],"")</f>
        <v/>
      </c>
      <c r="Q178" s="14">
        <f>COUNTIF(Tableau8[[#This Row],[Lundi]:[Vendredi]],"&gt;=13")*1000</f>
        <v>0</v>
      </c>
      <c r="R17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78" s="15">
        <f>Tableau8[[#This Row],[Prime production]]+Tableau8[[#This Row],[Prime rendement]]</f>
        <v>0</v>
      </c>
      <c r="T178" s="15" t="str">
        <f>IF(Tableau8[[#This Row],[Matricule]]&gt;1,IF(COUNTIF(Tableau8[DateMatricule],Tableau8[[#This Row],[DateMatricule]])&gt;1,"Doublon",""),"")</f>
        <v/>
      </c>
    </row>
    <row r="179" spans="1:20" x14ac:dyDescent="0.25">
      <c r="A179" s="11" t="str">
        <f>IF(Tableau8[[#This Row],[Semaine]]="","",VLOOKUP(Tableau8[[#This Row],[Semaine]],Listes!$A:$B,2,FALSE))</f>
        <v/>
      </c>
      <c r="B179" s="11" t="str">
        <f>IF(ISBLANK(Tableau8[[#This Row],[Matricule]]),"",VLOOKUP(Tableau8[[#This Row],[Matricule]],#REF!,2,FALSE))</f>
        <v/>
      </c>
      <c r="C179" s="11" t="str">
        <f>IF(ISBLANK(Tableau8[[#This Row],[Matricule]]),"",VLOOKUP(Tableau8[[#This Row],[Matricule]],#REF!,3,FALSE))</f>
        <v/>
      </c>
      <c r="D179" s="11" t="str">
        <f>CONCATENATE(Tableau8[[#This Row],[Semaine]],Tableau8[[#This Row],[Matricule]])</f>
        <v/>
      </c>
      <c r="M179" s="14" t="str">
        <f>IF(Tableau8[[#This Row],[Lundi]]+Tableau8[[#This Row],[Mardi]]&gt;0,Tableau8[[#This Row],[Lundi]]+Tableau8[[#This Row],[Mardi]],"")</f>
        <v/>
      </c>
      <c r="N179" s="14" t="str">
        <f>IF(Tableau8[[#This Row],[Jeudi]]+Tableau8[[#This Row],[Vendredi]]&gt;0,Tableau8[[#This Row],[Jeudi]]+Tableau8[[#This Row],[Vendredi]],"")</f>
        <v/>
      </c>
      <c r="O179" s="14">
        <f>COUNTIF(Tableau8[[#This Row],[Lundi]:[Mardi]],"&gt;0") + COUNTIF(Tableau8[[#This Row],[Jeudi]:[Vendredi]],"&gt;0")</f>
        <v>0</v>
      </c>
      <c r="P179" s="14" t="str">
        <f>IFERROR(Tableau8[[#This Row],[Total Tour 1]]+Tableau8[[#This Row],[Total Tour 2]],"")</f>
        <v/>
      </c>
      <c r="Q179" s="14">
        <f>COUNTIF(Tableau8[[#This Row],[Lundi]:[Vendredi]],"&gt;=13")*1000</f>
        <v>0</v>
      </c>
      <c r="R17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79" s="15">
        <f>Tableau8[[#This Row],[Prime production]]+Tableau8[[#This Row],[Prime rendement]]</f>
        <v>0</v>
      </c>
      <c r="T179" s="15" t="str">
        <f>IF(Tableau8[[#This Row],[Matricule]]&gt;1,IF(COUNTIF(Tableau8[DateMatricule],Tableau8[[#This Row],[DateMatricule]])&gt;1,"Doublon",""),"")</f>
        <v/>
      </c>
    </row>
    <row r="180" spans="1:20" x14ac:dyDescent="0.25">
      <c r="A180" s="11" t="str">
        <f>IF(Tableau8[[#This Row],[Semaine]]="","",VLOOKUP(Tableau8[[#This Row],[Semaine]],Listes!$A:$B,2,FALSE))</f>
        <v/>
      </c>
      <c r="B180" s="11" t="str">
        <f>IF(ISBLANK(Tableau8[[#This Row],[Matricule]]),"",VLOOKUP(Tableau8[[#This Row],[Matricule]],#REF!,2,FALSE))</f>
        <v/>
      </c>
      <c r="C180" s="11" t="str">
        <f>IF(ISBLANK(Tableau8[[#This Row],[Matricule]]),"",VLOOKUP(Tableau8[[#This Row],[Matricule]],#REF!,3,FALSE))</f>
        <v/>
      </c>
      <c r="D180" s="11" t="str">
        <f>CONCATENATE(Tableau8[[#This Row],[Semaine]],Tableau8[[#This Row],[Matricule]])</f>
        <v/>
      </c>
      <c r="M180" s="14" t="str">
        <f>IF(Tableau8[[#This Row],[Lundi]]+Tableau8[[#This Row],[Mardi]]&gt;0,Tableau8[[#This Row],[Lundi]]+Tableau8[[#This Row],[Mardi]],"")</f>
        <v/>
      </c>
      <c r="N180" s="14" t="str">
        <f>IF(Tableau8[[#This Row],[Jeudi]]+Tableau8[[#This Row],[Vendredi]]&gt;0,Tableau8[[#This Row],[Jeudi]]+Tableau8[[#This Row],[Vendredi]],"")</f>
        <v/>
      </c>
      <c r="O180" s="14">
        <f>COUNTIF(Tableau8[[#This Row],[Lundi]:[Mardi]],"&gt;0") + COUNTIF(Tableau8[[#This Row],[Jeudi]:[Vendredi]],"&gt;0")</f>
        <v>0</v>
      </c>
      <c r="P180" s="14" t="str">
        <f>IFERROR(Tableau8[[#This Row],[Total Tour 1]]+Tableau8[[#This Row],[Total Tour 2]],"")</f>
        <v/>
      </c>
      <c r="Q180" s="14">
        <f>COUNTIF(Tableau8[[#This Row],[Lundi]:[Vendredi]],"&gt;=13")*1000</f>
        <v>0</v>
      </c>
      <c r="R18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80" s="15">
        <f>Tableau8[[#This Row],[Prime production]]+Tableau8[[#This Row],[Prime rendement]]</f>
        <v>0</v>
      </c>
      <c r="T180" s="15" t="str">
        <f>IF(Tableau8[[#This Row],[Matricule]]&gt;1,IF(COUNTIF(Tableau8[DateMatricule],Tableau8[[#This Row],[DateMatricule]])&gt;1,"Doublon",""),"")</f>
        <v/>
      </c>
    </row>
    <row r="181" spans="1:20" x14ac:dyDescent="0.25">
      <c r="A181" s="11" t="str">
        <f>IF(Tableau8[[#This Row],[Semaine]]="","",VLOOKUP(Tableau8[[#This Row],[Semaine]],Listes!$A:$B,2,FALSE))</f>
        <v/>
      </c>
      <c r="B181" s="11" t="str">
        <f>IF(ISBLANK(Tableau8[[#This Row],[Matricule]]),"",VLOOKUP(Tableau8[[#This Row],[Matricule]],#REF!,2,FALSE))</f>
        <v/>
      </c>
      <c r="C181" s="11" t="str">
        <f>IF(ISBLANK(Tableau8[[#This Row],[Matricule]]),"",VLOOKUP(Tableau8[[#This Row],[Matricule]],#REF!,3,FALSE))</f>
        <v/>
      </c>
      <c r="D181" s="11" t="str">
        <f>CONCATENATE(Tableau8[[#This Row],[Semaine]],Tableau8[[#This Row],[Matricule]])</f>
        <v/>
      </c>
      <c r="M181" s="14" t="str">
        <f>IF(Tableau8[[#This Row],[Lundi]]+Tableau8[[#This Row],[Mardi]]&gt;0,Tableau8[[#This Row],[Lundi]]+Tableau8[[#This Row],[Mardi]],"")</f>
        <v/>
      </c>
      <c r="N181" s="14" t="str">
        <f>IF(Tableau8[[#This Row],[Jeudi]]+Tableau8[[#This Row],[Vendredi]]&gt;0,Tableau8[[#This Row],[Jeudi]]+Tableau8[[#This Row],[Vendredi]],"")</f>
        <v/>
      </c>
      <c r="O181" s="14">
        <f>COUNTIF(Tableau8[[#This Row],[Lundi]:[Mardi]],"&gt;0") + COUNTIF(Tableau8[[#This Row],[Jeudi]:[Vendredi]],"&gt;0")</f>
        <v>0</v>
      </c>
      <c r="P181" s="14" t="str">
        <f>IFERROR(Tableau8[[#This Row],[Total Tour 1]]+Tableau8[[#This Row],[Total Tour 2]],"")</f>
        <v/>
      </c>
      <c r="Q181" s="14">
        <f>COUNTIF(Tableau8[[#This Row],[Lundi]:[Vendredi]],"&gt;=13")*1000</f>
        <v>0</v>
      </c>
      <c r="R18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81" s="15">
        <f>Tableau8[[#This Row],[Prime production]]+Tableau8[[#This Row],[Prime rendement]]</f>
        <v>0</v>
      </c>
      <c r="T181" s="15" t="str">
        <f>IF(Tableau8[[#This Row],[Matricule]]&gt;1,IF(COUNTIF(Tableau8[DateMatricule],Tableau8[[#This Row],[DateMatricule]])&gt;1,"Doublon",""),"")</f>
        <v/>
      </c>
    </row>
    <row r="182" spans="1:20" x14ac:dyDescent="0.25">
      <c r="A182" s="11" t="str">
        <f>IF(Tableau8[[#This Row],[Semaine]]="","",VLOOKUP(Tableau8[[#This Row],[Semaine]],Listes!$A:$B,2,FALSE))</f>
        <v/>
      </c>
      <c r="B182" s="11" t="str">
        <f>IF(ISBLANK(Tableau8[[#This Row],[Matricule]]),"",VLOOKUP(Tableau8[[#This Row],[Matricule]],#REF!,2,FALSE))</f>
        <v/>
      </c>
      <c r="C182" s="11" t="str">
        <f>IF(ISBLANK(Tableau8[[#This Row],[Matricule]]),"",VLOOKUP(Tableau8[[#This Row],[Matricule]],#REF!,3,FALSE))</f>
        <v/>
      </c>
      <c r="D182" s="11" t="str">
        <f>CONCATENATE(Tableau8[[#This Row],[Semaine]],Tableau8[[#This Row],[Matricule]])</f>
        <v/>
      </c>
      <c r="M182" s="14" t="str">
        <f>IF(Tableau8[[#This Row],[Lundi]]+Tableau8[[#This Row],[Mardi]]&gt;0,Tableau8[[#This Row],[Lundi]]+Tableau8[[#This Row],[Mardi]],"")</f>
        <v/>
      </c>
      <c r="N182" s="14" t="str">
        <f>IF(Tableau8[[#This Row],[Jeudi]]+Tableau8[[#This Row],[Vendredi]]&gt;0,Tableau8[[#This Row],[Jeudi]]+Tableau8[[#This Row],[Vendredi]],"")</f>
        <v/>
      </c>
      <c r="O182" s="14">
        <f>COUNTIF(Tableau8[[#This Row],[Lundi]:[Mardi]],"&gt;0") + COUNTIF(Tableau8[[#This Row],[Jeudi]:[Vendredi]],"&gt;0")</f>
        <v>0</v>
      </c>
      <c r="P182" s="14" t="str">
        <f>IFERROR(Tableau8[[#This Row],[Total Tour 1]]+Tableau8[[#This Row],[Total Tour 2]],"")</f>
        <v/>
      </c>
      <c r="Q182" s="14">
        <f>COUNTIF(Tableau8[[#This Row],[Lundi]:[Vendredi]],"&gt;=13")*1000</f>
        <v>0</v>
      </c>
      <c r="R18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82" s="15">
        <f>Tableau8[[#This Row],[Prime production]]+Tableau8[[#This Row],[Prime rendement]]</f>
        <v>0</v>
      </c>
      <c r="T182" s="15" t="str">
        <f>IF(Tableau8[[#This Row],[Matricule]]&gt;1,IF(COUNTIF(Tableau8[DateMatricule],Tableau8[[#This Row],[DateMatricule]])&gt;1,"Doublon",""),"")</f>
        <v/>
      </c>
    </row>
    <row r="183" spans="1:20" x14ac:dyDescent="0.25">
      <c r="A183" s="11" t="str">
        <f>IF(Tableau8[[#This Row],[Semaine]]="","",VLOOKUP(Tableau8[[#This Row],[Semaine]],Listes!$A:$B,2,FALSE))</f>
        <v/>
      </c>
      <c r="B183" s="11" t="str">
        <f>IF(ISBLANK(Tableau8[[#This Row],[Matricule]]),"",VLOOKUP(Tableau8[[#This Row],[Matricule]],#REF!,2,FALSE))</f>
        <v/>
      </c>
      <c r="C183" s="11" t="str">
        <f>IF(ISBLANK(Tableau8[[#This Row],[Matricule]]),"",VLOOKUP(Tableau8[[#This Row],[Matricule]],#REF!,3,FALSE))</f>
        <v/>
      </c>
      <c r="D183" s="11" t="str">
        <f>CONCATENATE(Tableau8[[#This Row],[Semaine]],Tableau8[[#This Row],[Matricule]])</f>
        <v/>
      </c>
      <c r="M183" s="14" t="str">
        <f>IF(Tableau8[[#This Row],[Lundi]]+Tableau8[[#This Row],[Mardi]]&gt;0,Tableau8[[#This Row],[Lundi]]+Tableau8[[#This Row],[Mardi]],"")</f>
        <v/>
      </c>
      <c r="N183" s="14" t="str">
        <f>IF(Tableau8[[#This Row],[Jeudi]]+Tableau8[[#This Row],[Vendredi]]&gt;0,Tableau8[[#This Row],[Jeudi]]+Tableau8[[#This Row],[Vendredi]],"")</f>
        <v/>
      </c>
      <c r="O183" s="14">
        <f>COUNTIF(Tableau8[[#This Row],[Lundi]:[Mardi]],"&gt;0") + COUNTIF(Tableau8[[#This Row],[Jeudi]:[Vendredi]],"&gt;0")</f>
        <v>0</v>
      </c>
      <c r="P183" s="14" t="str">
        <f>IFERROR(Tableau8[[#This Row],[Total Tour 1]]+Tableau8[[#This Row],[Total Tour 2]],"")</f>
        <v/>
      </c>
      <c r="Q183" s="14">
        <f>COUNTIF(Tableau8[[#This Row],[Lundi]:[Vendredi]],"&gt;=13")*1000</f>
        <v>0</v>
      </c>
      <c r="R18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83" s="15">
        <f>Tableau8[[#This Row],[Prime production]]+Tableau8[[#This Row],[Prime rendement]]</f>
        <v>0</v>
      </c>
      <c r="T183" s="15" t="str">
        <f>IF(Tableau8[[#This Row],[Matricule]]&gt;1,IF(COUNTIF(Tableau8[DateMatricule],Tableau8[[#This Row],[DateMatricule]])&gt;1,"Doublon",""),"")</f>
        <v/>
      </c>
    </row>
    <row r="184" spans="1:20" x14ac:dyDescent="0.25">
      <c r="A184" s="11" t="str">
        <f>IF(Tableau8[[#This Row],[Semaine]]="","",VLOOKUP(Tableau8[[#This Row],[Semaine]],Listes!$A:$B,2,FALSE))</f>
        <v/>
      </c>
      <c r="B184" s="11" t="str">
        <f>IF(ISBLANK(Tableau8[[#This Row],[Matricule]]),"",VLOOKUP(Tableau8[[#This Row],[Matricule]],#REF!,2,FALSE))</f>
        <v/>
      </c>
      <c r="C184" s="11" t="str">
        <f>IF(ISBLANK(Tableau8[[#This Row],[Matricule]]),"",VLOOKUP(Tableau8[[#This Row],[Matricule]],#REF!,3,FALSE))</f>
        <v/>
      </c>
      <c r="D184" s="11" t="str">
        <f>CONCATENATE(Tableau8[[#This Row],[Semaine]],Tableau8[[#This Row],[Matricule]])</f>
        <v/>
      </c>
      <c r="M184" s="14" t="str">
        <f>IF(Tableau8[[#This Row],[Lundi]]+Tableau8[[#This Row],[Mardi]]&gt;0,Tableau8[[#This Row],[Lundi]]+Tableau8[[#This Row],[Mardi]],"")</f>
        <v/>
      </c>
      <c r="N184" s="14" t="str">
        <f>IF(Tableau8[[#This Row],[Jeudi]]+Tableau8[[#This Row],[Vendredi]]&gt;0,Tableau8[[#This Row],[Jeudi]]+Tableau8[[#This Row],[Vendredi]],"")</f>
        <v/>
      </c>
      <c r="O184" s="14">
        <f>COUNTIF(Tableau8[[#This Row],[Lundi]:[Mardi]],"&gt;0") + COUNTIF(Tableau8[[#This Row],[Jeudi]:[Vendredi]],"&gt;0")</f>
        <v>0</v>
      </c>
      <c r="P184" s="14" t="str">
        <f>IFERROR(Tableau8[[#This Row],[Total Tour 1]]+Tableau8[[#This Row],[Total Tour 2]],"")</f>
        <v/>
      </c>
      <c r="Q184" s="14">
        <f>COUNTIF(Tableau8[[#This Row],[Lundi]:[Vendredi]],"&gt;=13")*1000</f>
        <v>0</v>
      </c>
      <c r="R18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84" s="15">
        <f>Tableau8[[#This Row],[Prime production]]+Tableau8[[#This Row],[Prime rendement]]</f>
        <v>0</v>
      </c>
      <c r="T184" s="15" t="str">
        <f>IF(Tableau8[[#This Row],[Matricule]]&gt;1,IF(COUNTIF(Tableau8[DateMatricule],Tableau8[[#This Row],[DateMatricule]])&gt;1,"Doublon",""),"")</f>
        <v/>
      </c>
    </row>
    <row r="185" spans="1:20" x14ac:dyDescent="0.25">
      <c r="A185" s="11" t="str">
        <f>IF(Tableau8[[#This Row],[Semaine]]="","",VLOOKUP(Tableau8[[#This Row],[Semaine]],Listes!$A:$B,2,FALSE))</f>
        <v/>
      </c>
      <c r="B185" s="11" t="str">
        <f>IF(ISBLANK(Tableau8[[#This Row],[Matricule]]),"",VLOOKUP(Tableau8[[#This Row],[Matricule]],#REF!,2,FALSE))</f>
        <v/>
      </c>
      <c r="C185" s="11" t="str">
        <f>IF(ISBLANK(Tableau8[[#This Row],[Matricule]]),"",VLOOKUP(Tableau8[[#This Row],[Matricule]],#REF!,3,FALSE))</f>
        <v/>
      </c>
      <c r="D185" s="11" t="str">
        <f>CONCATENATE(Tableau8[[#This Row],[Semaine]],Tableau8[[#This Row],[Matricule]])</f>
        <v/>
      </c>
      <c r="M185" s="14" t="str">
        <f>IF(Tableau8[[#This Row],[Lundi]]+Tableau8[[#This Row],[Mardi]]&gt;0,Tableau8[[#This Row],[Lundi]]+Tableau8[[#This Row],[Mardi]],"")</f>
        <v/>
      </c>
      <c r="N185" s="14" t="str">
        <f>IF(Tableau8[[#This Row],[Jeudi]]+Tableau8[[#This Row],[Vendredi]]&gt;0,Tableau8[[#This Row],[Jeudi]]+Tableau8[[#This Row],[Vendredi]],"")</f>
        <v/>
      </c>
      <c r="O185" s="14">
        <f>COUNTIF(Tableau8[[#This Row],[Lundi]:[Mardi]],"&gt;0") + COUNTIF(Tableau8[[#This Row],[Jeudi]:[Vendredi]],"&gt;0")</f>
        <v>0</v>
      </c>
      <c r="P185" s="14" t="str">
        <f>IFERROR(Tableau8[[#This Row],[Total Tour 1]]+Tableau8[[#This Row],[Total Tour 2]],"")</f>
        <v/>
      </c>
      <c r="Q185" s="14">
        <f>COUNTIF(Tableau8[[#This Row],[Lundi]:[Vendredi]],"&gt;=13")*1000</f>
        <v>0</v>
      </c>
      <c r="R18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85" s="15">
        <f>Tableau8[[#This Row],[Prime production]]+Tableau8[[#This Row],[Prime rendement]]</f>
        <v>0</v>
      </c>
      <c r="T185" s="15" t="str">
        <f>IF(Tableau8[[#This Row],[Matricule]]&gt;1,IF(COUNTIF(Tableau8[DateMatricule],Tableau8[[#This Row],[DateMatricule]])&gt;1,"Doublon",""),"")</f>
        <v/>
      </c>
    </row>
    <row r="186" spans="1:20" x14ac:dyDescent="0.25">
      <c r="A186" s="11" t="str">
        <f>IF(Tableau8[[#This Row],[Semaine]]="","",VLOOKUP(Tableau8[[#This Row],[Semaine]],Listes!$A:$B,2,FALSE))</f>
        <v/>
      </c>
      <c r="B186" s="11" t="str">
        <f>IF(ISBLANK(Tableau8[[#This Row],[Matricule]]),"",VLOOKUP(Tableau8[[#This Row],[Matricule]],#REF!,2,FALSE))</f>
        <v/>
      </c>
      <c r="C186" s="11" t="str">
        <f>IF(ISBLANK(Tableau8[[#This Row],[Matricule]]),"",VLOOKUP(Tableau8[[#This Row],[Matricule]],#REF!,3,FALSE))</f>
        <v/>
      </c>
      <c r="D186" s="11" t="str">
        <f>CONCATENATE(Tableau8[[#This Row],[Semaine]],Tableau8[[#This Row],[Matricule]])</f>
        <v/>
      </c>
      <c r="M186" s="14" t="str">
        <f>IF(Tableau8[[#This Row],[Lundi]]+Tableau8[[#This Row],[Mardi]]&gt;0,Tableau8[[#This Row],[Lundi]]+Tableau8[[#This Row],[Mardi]],"")</f>
        <v/>
      </c>
      <c r="N186" s="14" t="str">
        <f>IF(Tableau8[[#This Row],[Jeudi]]+Tableau8[[#This Row],[Vendredi]]&gt;0,Tableau8[[#This Row],[Jeudi]]+Tableau8[[#This Row],[Vendredi]],"")</f>
        <v/>
      </c>
      <c r="O186" s="14">
        <f>COUNTIF(Tableau8[[#This Row],[Lundi]:[Mardi]],"&gt;0") + COUNTIF(Tableau8[[#This Row],[Jeudi]:[Vendredi]],"&gt;0")</f>
        <v>0</v>
      </c>
      <c r="P186" s="14" t="str">
        <f>IFERROR(Tableau8[[#This Row],[Total Tour 1]]+Tableau8[[#This Row],[Total Tour 2]],"")</f>
        <v/>
      </c>
      <c r="Q186" s="14">
        <f>COUNTIF(Tableau8[[#This Row],[Lundi]:[Vendredi]],"&gt;=13")*1000</f>
        <v>0</v>
      </c>
      <c r="R18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86" s="15">
        <f>Tableau8[[#This Row],[Prime production]]+Tableau8[[#This Row],[Prime rendement]]</f>
        <v>0</v>
      </c>
      <c r="T186" s="15" t="str">
        <f>IF(Tableau8[[#This Row],[Matricule]]&gt;1,IF(COUNTIF(Tableau8[DateMatricule],Tableau8[[#This Row],[DateMatricule]])&gt;1,"Doublon",""),"")</f>
        <v/>
      </c>
    </row>
    <row r="187" spans="1:20" x14ac:dyDescent="0.25">
      <c r="A187" s="11" t="str">
        <f>IF(Tableau8[[#This Row],[Semaine]]="","",VLOOKUP(Tableau8[[#This Row],[Semaine]],Listes!$A:$B,2,FALSE))</f>
        <v/>
      </c>
      <c r="B187" s="11" t="str">
        <f>IF(ISBLANK(Tableau8[[#This Row],[Matricule]]),"",VLOOKUP(Tableau8[[#This Row],[Matricule]],#REF!,2,FALSE))</f>
        <v/>
      </c>
      <c r="C187" s="11" t="str">
        <f>IF(ISBLANK(Tableau8[[#This Row],[Matricule]]),"",VLOOKUP(Tableau8[[#This Row],[Matricule]],#REF!,3,FALSE))</f>
        <v/>
      </c>
      <c r="D187" s="11" t="str">
        <f>CONCATENATE(Tableau8[[#This Row],[Semaine]],Tableau8[[#This Row],[Matricule]])</f>
        <v/>
      </c>
      <c r="M187" s="14" t="str">
        <f>IF(Tableau8[[#This Row],[Lundi]]+Tableau8[[#This Row],[Mardi]]&gt;0,Tableau8[[#This Row],[Lundi]]+Tableau8[[#This Row],[Mardi]],"")</f>
        <v/>
      </c>
      <c r="N187" s="14" t="str">
        <f>IF(Tableau8[[#This Row],[Jeudi]]+Tableau8[[#This Row],[Vendredi]]&gt;0,Tableau8[[#This Row],[Jeudi]]+Tableau8[[#This Row],[Vendredi]],"")</f>
        <v/>
      </c>
      <c r="O187" s="14">
        <f>COUNTIF(Tableau8[[#This Row],[Lundi]:[Mardi]],"&gt;0") + COUNTIF(Tableau8[[#This Row],[Jeudi]:[Vendredi]],"&gt;0")</f>
        <v>0</v>
      </c>
      <c r="P187" s="14" t="str">
        <f>IFERROR(Tableau8[[#This Row],[Total Tour 1]]+Tableau8[[#This Row],[Total Tour 2]],"")</f>
        <v/>
      </c>
      <c r="Q187" s="14">
        <f>COUNTIF(Tableau8[[#This Row],[Lundi]:[Vendredi]],"&gt;=13")*1000</f>
        <v>0</v>
      </c>
      <c r="R18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87" s="15">
        <f>Tableau8[[#This Row],[Prime production]]+Tableau8[[#This Row],[Prime rendement]]</f>
        <v>0</v>
      </c>
      <c r="T187" s="15" t="str">
        <f>IF(Tableau8[[#This Row],[Matricule]]&gt;1,IF(COUNTIF(Tableau8[DateMatricule],Tableau8[[#This Row],[DateMatricule]])&gt;1,"Doublon",""),"")</f>
        <v/>
      </c>
    </row>
    <row r="188" spans="1:20" x14ac:dyDescent="0.25">
      <c r="A188" s="11" t="str">
        <f>IF(Tableau8[[#This Row],[Semaine]]="","",VLOOKUP(Tableau8[[#This Row],[Semaine]],Listes!$A:$B,2,FALSE))</f>
        <v/>
      </c>
      <c r="B188" s="11" t="str">
        <f>IF(ISBLANK(Tableau8[[#This Row],[Matricule]]),"",VLOOKUP(Tableau8[[#This Row],[Matricule]],#REF!,2,FALSE))</f>
        <v/>
      </c>
      <c r="C188" s="11" t="str">
        <f>IF(ISBLANK(Tableau8[[#This Row],[Matricule]]),"",VLOOKUP(Tableau8[[#This Row],[Matricule]],#REF!,3,FALSE))</f>
        <v/>
      </c>
      <c r="D188" s="11" t="str">
        <f>CONCATENATE(Tableau8[[#This Row],[Semaine]],Tableau8[[#This Row],[Matricule]])</f>
        <v/>
      </c>
      <c r="M188" s="14" t="str">
        <f>IF(Tableau8[[#This Row],[Lundi]]+Tableau8[[#This Row],[Mardi]]&gt;0,Tableau8[[#This Row],[Lundi]]+Tableau8[[#This Row],[Mardi]],"")</f>
        <v/>
      </c>
      <c r="N188" s="14" t="str">
        <f>IF(Tableau8[[#This Row],[Jeudi]]+Tableau8[[#This Row],[Vendredi]]&gt;0,Tableau8[[#This Row],[Jeudi]]+Tableau8[[#This Row],[Vendredi]],"")</f>
        <v/>
      </c>
      <c r="O188" s="14">
        <f>COUNTIF(Tableau8[[#This Row],[Lundi]:[Mardi]],"&gt;0") + COUNTIF(Tableau8[[#This Row],[Jeudi]:[Vendredi]],"&gt;0")</f>
        <v>0</v>
      </c>
      <c r="P188" s="14" t="str">
        <f>IFERROR(Tableau8[[#This Row],[Total Tour 1]]+Tableau8[[#This Row],[Total Tour 2]],"")</f>
        <v/>
      </c>
      <c r="Q188" s="14">
        <f>COUNTIF(Tableau8[[#This Row],[Lundi]:[Vendredi]],"&gt;=13")*1000</f>
        <v>0</v>
      </c>
      <c r="R18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88" s="15">
        <f>Tableau8[[#This Row],[Prime production]]+Tableau8[[#This Row],[Prime rendement]]</f>
        <v>0</v>
      </c>
      <c r="T188" s="15" t="str">
        <f>IF(Tableau8[[#This Row],[Matricule]]&gt;1,IF(COUNTIF(Tableau8[DateMatricule],Tableau8[[#This Row],[DateMatricule]])&gt;1,"Doublon",""),"")</f>
        <v/>
      </c>
    </row>
    <row r="189" spans="1:20" x14ac:dyDescent="0.25">
      <c r="A189" s="11" t="str">
        <f>IF(Tableau8[[#This Row],[Semaine]]="","",VLOOKUP(Tableau8[[#This Row],[Semaine]],Listes!$A:$B,2,FALSE))</f>
        <v/>
      </c>
      <c r="B189" s="11" t="str">
        <f>IF(ISBLANK(Tableau8[[#This Row],[Matricule]]),"",VLOOKUP(Tableau8[[#This Row],[Matricule]],#REF!,2,FALSE))</f>
        <v/>
      </c>
      <c r="C189" s="11" t="str">
        <f>IF(ISBLANK(Tableau8[[#This Row],[Matricule]]),"",VLOOKUP(Tableau8[[#This Row],[Matricule]],#REF!,3,FALSE))</f>
        <v/>
      </c>
      <c r="D189" s="11" t="str">
        <f>CONCATENATE(Tableau8[[#This Row],[Semaine]],Tableau8[[#This Row],[Matricule]])</f>
        <v/>
      </c>
      <c r="M189" s="14" t="str">
        <f>IF(Tableau8[[#This Row],[Lundi]]+Tableau8[[#This Row],[Mardi]]&gt;0,Tableau8[[#This Row],[Lundi]]+Tableau8[[#This Row],[Mardi]],"")</f>
        <v/>
      </c>
      <c r="N189" s="14" t="str">
        <f>IF(Tableau8[[#This Row],[Jeudi]]+Tableau8[[#This Row],[Vendredi]]&gt;0,Tableau8[[#This Row],[Jeudi]]+Tableau8[[#This Row],[Vendredi]],"")</f>
        <v/>
      </c>
      <c r="O189" s="14">
        <f>COUNTIF(Tableau8[[#This Row],[Lundi]:[Mardi]],"&gt;0") + COUNTIF(Tableau8[[#This Row],[Jeudi]:[Vendredi]],"&gt;0")</f>
        <v>0</v>
      </c>
      <c r="P189" s="14" t="str">
        <f>IFERROR(Tableau8[[#This Row],[Total Tour 1]]+Tableau8[[#This Row],[Total Tour 2]],"")</f>
        <v/>
      </c>
      <c r="Q189" s="14">
        <f>COUNTIF(Tableau8[[#This Row],[Lundi]:[Vendredi]],"&gt;=13")*1000</f>
        <v>0</v>
      </c>
      <c r="R18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89" s="15">
        <f>Tableau8[[#This Row],[Prime production]]+Tableau8[[#This Row],[Prime rendement]]</f>
        <v>0</v>
      </c>
      <c r="T189" s="15" t="str">
        <f>IF(Tableau8[[#This Row],[Matricule]]&gt;1,IF(COUNTIF(Tableau8[DateMatricule],Tableau8[[#This Row],[DateMatricule]])&gt;1,"Doublon",""),"")</f>
        <v/>
      </c>
    </row>
    <row r="190" spans="1:20" x14ac:dyDescent="0.25">
      <c r="A190" s="11" t="str">
        <f>IF(Tableau8[[#This Row],[Semaine]]="","",VLOOKUP(Tableau8[[#This Row],[Semaine]],Listes!$A:$B,2,FALSE))</f>
        <v/>
      </c>
      <c r="B190" s="11" t="str">
        <f>IF(ISBLANK(Tableau8[[#This Row],[Matricule]]),"",VLOOKUP(Tableau8[[#This Row],[Matricule]],#REF!,2,FALSE))</f>
        <v/>
      </c>
      <c r="C190" s="11" t="str">
        <f>IF(ISBLANK(Tableau8[[#This Row],[Matricule]]),"",VLOOKUP(Tableau8[[#This Row],[Matricule]],#REF!,3,FALSE))</f>
        <v/>
      </c>
      <c r="D190" s="11" t="str">
        <f>CONCATENATE(Tableau8[[#This Row],[Semaine]],Tableau8[[#This Row],[Matricule]])</f>
        <v/>
      </c>
      <c r="M190" s="14" t="str">
        <f>IF(Tableau8[[#This Row],[Lundi]]+Tableau8[[#This Row],[Mardi]]&gt;0,Tableau8[[#This Row],[Lundi]]+Tableau8[[#This Row],[Mardi]],"")</f>
        <v/>
      </c>
      <c r="N190" s="14" t="str">
        <f>IF(Tableau8[[#This Row],[Jeudi]]+Tableau8[[#This Row],[Vendredi]]&gt;0,Tableau8[[#This Row],[Jeudi]]+Tableau8[[#This Row],[Vendredi]],"")</f>
        <v/>
      </c>
      <c r="O190" s="14">
        <f>COUNTIF(Tableau8[[#This Row],[Lundi]:[Mardi]],"&gt;0") + COUNTIF(Tableau8[[#This Row],[Jeudi]:[Vendredi]],"&gt;0")</f>
        <v>0</v>
      </c>
      <c r="P190" s="14" t="str">
        <f>IFERROR(Tableau8[[#This Row],[Total Tour 1]]+Tableau8[[#This Row],[Total Tour 2]],"")</f>
        <v/>
      </c>
      <c r="Q190" s="14">
        <f>COUNTIF(Tableau8[[#This Row],[Lundi]:[Vendredi]],"&gt;=13")*1000</f>
        <v>0</v>
      </c>
      <c r="R19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90" s="15">
        <f>Tableau8[[#This Row],[Prime production]]+Tableau8[[#This Row],[Prime rendement]]</f>
        <v>0</v>
      </c>
      <c r="T190" s="15" t="str">
        <f>IF(Tableau8[[#This Row],[Matricule]]&gt;1,IF(COUNTIF(Tableau8[DateMatricule],Tableau8[[#This Row],[DateMatricule]])&gt;1,"Doublon",""),"")</f>
        <v/>
      </c>
    </row>
    <row r="191" spans="1:20" x14ac:dyDescent="0.25">
      <c r="A191" s="11" t="str">
        <f>IF(Tableau8[[#This Row],[Semaine]]="","",VLOOKUP(Tableau8[[#This Row],[Semaine]],Listes!$A:$B,2,FALSE))</f>
        <v/>
      </c>
      <c r="B191" s="11" t="str">
        <f>IF(ISBLANK(Tableau8[[#This Row],[Matricule]]),"",VLOOKUP(Tableau8[[#This Row],[Matricule]],#REF!,2,FALSE))</f>
        <v/>
      </c>
      <c r="C191" s="11" t="str">
        <f>IF(ISBLANK(Tableau8[[#This Row],[Matricule]]),"",VLOOKUP(Tableau8[[#This Row],[Matricule]],#REF!,3,FALSE))</f>
        <v/>
      </c>
      <c r="D191" s="11" t="str">
        <f>CONCATENATE(Tableau8[[#This Row],[Semaine]],Tableau8[[#This Row],[Matricule]])</f>
        <v/>
      </c>
      <c r="M191" s="14" t="str">
        <f>IF(Tableau8[[#This Row],[Lundi]]+Tableau8[[#This Row],[Mardi]]&gt;0,Tableau8[[#This Row],[Lundi]]+Tableau8[[#This Row],[Mardi]],"")</f>
        <v/>
      </c>
      <c r="N191" s="14" t="str">
        <f>IF(Tableau8[[#This Row],[Jeudi]]+Tableau8[[#This Row],[Vendredi]]&gt;0,Tableau8[[#This Row],[Jeudi]]+Tableau8[[#This Row],[Vendredi]],"")</f>
        <v/>
      </c>
      <c r="O191" s="14">
        <f>COUNTIF(Tableau8[[#This Row],[Lundi]:[Mardi]],"&gt;0") + COUNTIF(Tableau8[[#This Row],[Jeudi]:[Vendredi]],"&gt;0")</f>
        <v>0</v>
      </c>
      <c r="P191" s="14" t="str">
        <f>IFERROR(Tableau8[[#This Row],[Total Tour 1]]+Tableau8[[#This Row],[Total Tour 2]],"")</f>
        <v/>
      </c>
      <c r="Q191" s="14">
        <f>COUNTIF(Tableau8[[#This Row],[Lundi]:[Vendredi]],"&gt;=13")*1000</f>
        <v>0</v>
      </c>
      <c r="R19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91" s="15">
        <f>Tableau8[[#This Row],[Prime production]]+Tableau8[[#This Row],[Prime rendement]]</f>
        <v>0</v>
      </c>
      <c r="T191" s="15" t="str">
        <f>IF(Tableau8[[#This Row],[Matricule]]&gt;1,IF(COUNTIF(Tableau8[DateMatricule],Tableau8[[#This Row],[DateMatricule]])&gt;1,"Doublon",""),"")</f>
        <v/>
      </c>
    </row>
    <row r="192" spans="1:20" x14ac:dyDescent="0.25">
      <c r="A192" s="11" t="str">
        <f>IF(Tableau8[[#This Row],[Semaine]]="","",VLOOKUP(Tableau8[[#This Row],[Semaine]],Listes!$A:$B,2,FALSE))</f>
        <v/>
      </c>
      <c r="B192" s="11" t="str">
        <f>IF(ISBLANK(Tableau8[[#This Row],[Matricule]]),"",VLOOKUP(Tableau8[[#This Row],[Matricule]],#REF!,2,FALSE))</f>
        <v/>
      </c>
      <c r="C192" s="11" t="str">
        <f>IF(ISBLANK(Tableau8[[#This Row],[Matricule]]),"",VLOOKUP(Tableau8[[#This Row],[Matricule]],#REF!,3,FALSE))</f>
        <v/>
      </c>
      <c r="D192" s="11" t="str">
        <f>CONCATENATE(Tableau8[[#This Row],[Semaine]],Tableau8[[#This Row],[Matricule]])</f>
        <v/>
      </c>
      <c r="M192" s="14" t="str">
        <f>IF(Tableau8[[#This Row],[Lundi]]+Tableau8[[#This Row],[Mardi]]&gt;0,Tableau8[[#This Row],[Lundi]]+Tableau8[[#This Row],[Mardi]],"")</f>
        <v/>
      </c>
      <c r="N192" s="14" t="str">
        <f>IF(Tableau8[[#This Row],[Jeudi]]+Tableau8[[#This Row],[Vendredi]]&gt;0,Tableau8[[#This Row],[Jeudi]]+Tableau8[[#This Row],[Vendredi]],"")</f>
        <v/>
      </c>
      <c r="O192" s="14">
        <f>COUNTIF(Tableau8[[#This Row],[Lundi]:[Mardi]],"&gt;0") + COUNTIF(Tableau8[[#This Row],[Jeudi]:[Vendredi]],"&gt;0")</f>
        <v>0</v>
      </c>
      <c r="P192" s="14" t="str">
        <f>IFERROR(Tableau8[[#This Row],[Total Tour 1]]+Tableau8[[#This Row],[Total Tour 2]],"")</f>
        <v/>
      </c>
      <c r="Q192" s="14">
        <f>COUNTIF(Tableau8[[#This Row],[Lundi]:[Vendredi]],"&gt;=13")*1000</f>
        <v>0</v>
      </c>
      <c r="R19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92" s="15">
        <f>Tableau8[[#This Row],[Prime production]]+Tableau8[[#This Row],[Prime rendement]]</f>
        <v>0</v>
      </c>
      <c r="T192" s="15" t="str">
        <f>IF(Tableau8[[#This Row],[Matricule]]&gt;1,IF(COUNTIF(Tableau8[DateMatricule],Tableau8[[#This Row],[DateMatricule]])&gt;1,"Doublon",""),"")</f>
        <v/>
      </c>
    </row>
    <row r="193" spans="1:20" x14ac:dyDescent="0.25">
      <c r="A193" s="11" t="str">
        <f>IF(Tableau8[[#This Row],[Semaine]]="","",VLOOKUP(Tableau8[[#This Row],[Semaine]],Listes!$A:$B,2,FALSE))</f>
        <v/>
      </c>
      <c r="B193" s="11" t="str">
        <f>IF(ISBLANK(Tableau8[[#This Row],[Matricule]]),"",VLOOKUP(Tableau8[[#This Row],[Matricule]],#REF!,2,FALSE))</f>
        <v/>
      </c>
      <c r="C193" s="11" t="str">
        <f>IF(ISBLANK(Tableau8[[#This Row],[Matricule]]),"",VLOOKUP(Tableau8[[#This Row],[Matricule]],#REF!,3,FALSE))</f>
        <v/>
      </c>
      <c r="D193" s="11" t="str">
        <f>CONCATENATE(Tableau8[[#This Row],[Semaine]],Tableau8[[#This Row],[Matricule]])</f>
        <v/>
      </c>
      <c r="M193" s="14" t="str">
        <f>IF(Tableau8[[#This Row],[Lundi]]+Tableau8[[#This Row],[Mardi]]&gt;0,Tableau8[[#This Row],[Lundi]]+Tableau8[[#This Row],[Mardi]],"")</f>
        <v/>
      </c>
      <c r="N193" s="14" t="str">
        <f>IF(Tableau8[[#This Row],[Jeudi]]+Tableau8[[#This Row],[Vendredi]]&gt;0,Tableau8[[#This Row],[Jeudi]]+Tableau8[[#This Row],[Vendredi]],"")</f>
        <v/>
      </c>
      <c r="O193" s="14">
        <f>COUNTIF(Tableau8[[#This Row],[Lundi]:[Mardi]],"&gt;0") + COUNTIF(Tableau8[[#This Row],[Jeudi]:[Vendredi]],"&gt;0")</f>
        <v>0</v>
      </c>
      <c r="P193" s="14" t="str">
        <f>IFERROR(Tableau8[[#This Row],[Total Tour 1]]+Tableau8[[#This Row],[Total Tour 2]],"")</f>
        <v/>
      </c>
      <c r="Q193" s="14">
        <f>COUNTIF(Tableau8[[#This Row],[Lundi]:[Vendredi]],"&gt;=13")*1000</f>
        <v>0</v>
      </c>
      <c r="R19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93" s="15">
        <f>Tableau8[[#This Row],[Prime production]]+Tableau8[[#This Row],[Prime rendement]]</f>
        <v>0</v>
      </c>
      <c r="T193" s="15" t="str">
        <f>IF(Tableau8[[#This Row],[Matricule]]&gt;1,IF(COUNTIF(Tableau8[DateMatricule],Tableau8[[#This Row],[DateMatricule]])&gt;1,"Doublon",""),"")</f>
        <v/>
      </c>
    </row>
    <row r="194" spans="1:20" x14ac:dyDescent="0.25">
      <c r="A194" s="11" t="str">
        <f>IF(Tableau8[[#This Row],[Semaine]]="","",VLOOKUP(Tableau8[[#This Row],[Semaine]],Listes!$A:$B,2,FALSE))</f>
        <v/>
      </c>
      <c r="B194" s="11" t="str">
        <f>IF(ISBLANK(Tableau8[[#This Row],[Matricule]]),"",VLOOKUP(Tableau8[[#This Row],[Matricule]],#REF!,2,FALSE))</f>
        <v/>
      </c>
      <c r="C194" s="11" t="str">
        <f>IF(ISBLANK(Tableau8[[#This Row],[Matricule]]),"",VLOOKUP(Tableau8[[#This Row],[Matricule]],#REF!,3,FALSE))</f>
        <v/>
      </c>
      <c r="D194" s="11" t="str">
        <f>CONCATENATE(Tableau8[[#This Row],[Semaine]],Tableau8[[#This Row],[Matricule]])</f>
        <v/>
      </c>
      <c r="M194" s="14" t="str">
        <f>IF(Tableau8[[#This Row],[Lundi]]+Tableau8[[#This Row],[Mardi]]&gt;0,Tableau8[[#This Row],[Lundi]]+Tableau8[[#This Row],[Mardi]],"")</f>
        <v/>
      </c>
      <c r="N194" s="14" t="str">
        <f>IF(Tableau8[[#This Row],[Jeudi]]+Tableau8[[#This Row],[Vendredi]]&gt;0,Tableau8[[#This Row],[Jeudi]]+Tableau8[[#This Row],[Vendredi]],"")</f>
        <v/>
      </c>
      <c r="O194" s="14">
        <f>COUNTIF(Tableau8[[#This Row],[Lundi]:[Mardi]],"&gt;0") + COUNTIF(Tableau8[[#This Row],[Jeudi]:[Vendredi]],"&gt;0")</f>
        <v>0</v>
      </c>
      <c r="P194" s="14" t="str">
        <f>IFERROR(Tableau8[[#This Row],[Total Tour 1]]+Tableau8[[#This Row],[Total Tour 2]],"")</f>
        <v/>
      </c>
      <c r="Q194" s="14">
        <f>COUNTIF(Tableau8[[#This Row],[Lundi]:[Vendredi]],"&gt;=13")*1000</f>
        <v>0</v>
      </c>
      <c r="R19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94" s="15">
        <f>Tableau8[[#This Row],[Prime production]]+Tableau8[[#This Row],[Prime rendement]]</f>
        <v>0</v>
      </c>
      <c r="T194" s="15" t="str">
        <f>IF(Tableau8[[#This Row],[Matricule]]&gt;1,IF(COUNTIF(Tableau8[DateMatricule],Tableau8[[#This Row],[DateMatricule]])&gt;1,"Doublon",""),"")</f>
        <v/>
      </c>
    </row>
    <row r="195" spans="1:20" x14ac:dyDescent="0.25">
      <c r="A195" s="11" t="str">
        <f>IF(Tableau8[[#This Row],[Semaine]]="","",VLOOKUP(Tableau8[[#This Row],[Semaine]],Listes!$A:$B,2,FALSE))</f>
        <v/>
      </c>
      <c r="B195" s="11" t="str">
        <f>IF(ISBLANK(Tableau8[[#This Row],[Matricule]]),"",VLOOKUP(Tableau8[[#This Row],[Matricule]],#REF!,2,FALSE))</f>
        <v/>
      </c>
      <c r="C195" s="11" t="str">
        <f>IF(ISBLANK(Tableau8[[#This Row],[Matricule]]),"",VLOOKUP(Tableau8[[#This Row],[Matricule]],#REF!,3,FALSE))</f>
        <v/>
      </c>
      <c r="D195" s="11" t="str">
        <f>CONCATENATE(Tableau8[[#This Row],[Semaine]],Tableau8[[#This Row],[Matricule]])</f>
        <v/>
      </c>
      <c r="M195" s="14" t="str">
        <f>IF(Tableau8[[#This Row],[Lundi]]+Tableau8[[#This Row],[Mardi]]&gt;0,Tableau8[[#This Row],[Lundi]]+Tableau8[[#This Row],[Mardi]],"")</f>
        <v/>
      </c>
      <c r="N195" s="14" t="str">
        <f>IF(Tableau8[[#This Row],[Jeudi]]+Tableau8[[#This Row],[Vendredi]]&gt;0,Tableau8[[#This Row],[Jeudi]]+Tableau8[[#This Row],[Vendredi]],"")</f>
        <v/>
      </c>
      <c r="O195" s="14">
        <f>COUNTIF(Tableau8[[#This Row],[Lundi]:[Mardi]],"&gt;0") + COUNTIF(Tableau8[[#This Row],[Jeudi]:[Vendredi]],"&gt;0")</f>
        <v>0</v>
      </c>
      <c r="P195" s="14" t="str">
        <f>IFERROR(Tableau8[[#This Row],[Total Tour 1]]+Tableau8[[#This Row],[Total Tour 2]],"")</f>
        <v/>
      </c>
      <c r="Q195" s="14">
        <f>COUNTIF(Tableau8[[#This Row],[Lundi]:[Vendredi]],"&gt;=13")*1000</f>
        <v>0</v>
      </c>
      <c r="R19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95" s="15">
        <f>Tableau8[[#This Row],[Prime production]]+Tableau8[[#This Row],[Prime rendement]]</f>
        <v>0</v>
      </c>
      <c r="T195" s="15" t="str">
        <f>IF(Tableau8[[#This Row],[Matricule]]&gt;1,IF(COUNTIF(Tableau8[DateMatricule],Tableau8[[#This Row],[DateMatricule]])&gt;1,"Doublon",""),"")</f>
        <v/>
      </c>
    </row>
    <row r="196" spans="1:20" x14ac:dyDescent="0.25">
      <c r="A196" s="11" t="str">
        <f>IF(Tableau8[[#This Row],[Semaine]]="","",VLOOKUP(Tableau8[[#This Row],[Semaine]],Listes!$A:$B,2,FALSE))</f>
        <v/>
      </c>
      <c r="B196" s="11" t="str">
        <f>IF(ISBLANK(Tableau8[[#This Row],[Matricule]]),"",VLOOKUP(Tableau8[[#This Row],[Matricule]],#REF!,2,FALSE))</f>
        <v/>
      </c>
      <c r="C196" s="11" t="str">
        <f>IF(ISBLANK(Tableau8[[#This Row],[Matricule]]),"",VLOOKUP(Tableau8[[#This Row],[Matricule]],#REF!,3,FALSE))</f>
        <v/>
      </c>
      <c r="D196" s="11" t="str">
        <f>CONCATENATE(Tableau8[[#This Row],[Semaine]],Tableau8[[#This Row],[Matricule]])</f>
        <v/>
      </c>
      <c r="M196" s="14" t="str">
        <f>IF(Tableau8[[#This Row],[Lundi]]+Tableau8[[#This Row],[Mardi]]&gt;0,Tableau8[[#This Row],[Lundi]]+Tableau8[[#This Row],[Mardi]],"")</f>
        <v/>
      </c>
      <c r="N196" s="14" t="str">
        <f>IF(Tableau8[[#This Row],[Jeudi]]+Tableau8[[#This Row],[Vendredi]]&gt;0,Tableau8[[#This Row],[Jeudi]]+Tableau8[[#This Row],[Vendredi]],"")</f>
        <v/>
      </c>
      <c r="O196" s="14">
        <f>COUNTIF(Tableau8[[#This Row],[Lundi]:[Mardi]],"&gt;0") + COUNTIF(Tableau8[[#This Row],[Jeudi]:[Vendredi]],"&gt;0")</f>
        <v>0</v>
      </c>
      <c r="P196" s="14" t="str">
        <f>IFERROR(Tableau8[[#This Row],[Total Tour 1]]+Tableau8[[#This Row],[Total Tour 2]],"")</f>
        <v/>
      </c>
      <c r="Q196" s="14">
        <f>COUNTIF(Tableau8[[#This Row],[Lundi]:[Vendredi]],"&gt;=13")*1000</f>
        <v>0</v>
      </c>
      <c r="R19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96" s="15">
        <f>Tableau8[[#This Row],[Prime production]]+Tableau8[[#This Row],[Prime rendement]]</f>
        <v>0</v>
      </c>
      <c r="T196" s="15" t="str">
        <f>IF(Tableau8[[#This Row],[Matricule]]&gt;1,IF(COUNTIF(Tableau8[DateMatricule],Tableau8[[#This Row],[DateMatricule]])&gt;1,"Doublon",""),"")</f>
        <v/>
      </c>
    </row>
    <row r="197" spans="1:20" x14ac:dyDescent="0.25">
      <c r="A197" s="11" t="str">
        <f>IF(Tableau8[[#This Row],[Semaine]]="","",VLOOKUP(Tableau8[[#This Row],[Semaine]],Listes!$A:$B,2,FALSE))</f>
        <v/>
      </c>
      <c r="B197" s="11" t="str">
        <f>IF(ISBLANK(Tableau8[[#This Row],[Matricule]]),"",VLOOKUP(Tableau8[[#This Row],[Matricule]],#REF!,2,FALSE))</f>
        <v/>
      </c>
      <c r="C197" s="11" t="str">
        <f>IF(ISBLANK(Tableau8[[#This Row],[Matricule]]),"",VLOOKUP(Tableau8[[#This Row],[Matricule]],#REF!,3,FALSE))</f>
        <v/>
      </c>
      <c r="D197" s="11" t="str">
        <f>CONCATENATE(Tableau8[[#This Row],[Semaine]],Tableau8[[#This Row],[Matricule]])</f>
        <v/>
      </c>
      <c r="M197" s="14" t="str">
        <f>IF(Tableau8[[#This Row],[Lundi]]+Tableau8[[#This Row],[Mardi]]&gt;0,Tableau8[[#This Row],[Lundi]]+Tableau8[[#This Row],[Mardi]],"")</f>
        <v/>
      </c>
      <c r="N197" s="14" t="str">
        <f>IF(Tableau8[[#This Row],[Jeudi]]+Tableau8[[#This Row],[Vendredi]]&gt;0,Tableau8[[#This Row],[Jeudi]]+Tableau8[[#This Row],[Vendredi]],"")</f>
        <v/>
      </c>
      <c r="O197" s="14">
        <f>COUNTIF(Tableau8[[#This Row],[Lundi]:[Mardi]],"&gt;0") + COUNTIF(Tableau8[[#This Row],[Jeudi]:[Vendredi]],"&gt;0")</f>
        <v>0</v>
      </c>
      <c r="P197" s="14" t="str">
        <f>IFERROR(Tableau8[[#This Row],[Total Tour 1]]+Tableau8[[#This Row],[Total Tour 2]],"")</f>
        <v/>
      </c>
      <c r="Q197" s="14">
        <f>COUNTIF(Tableau8[[#This Row],[Lundi]:[Vendredi]],"&gt;=13")*1000</f>
        <v>0</v>
      </c>
      <c r="R19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97" s="15">
        <f>Tableau8[[#This Row],[Prime production]]+Tableau8[[#This Row],[Prime rendement]]</f>
        <v>0</v>
      </c>
      <c r="T197" s="15" t="str">
        <f>IF(Tableau8[[#This Row],[Matricule]]&gt;1,IF(COUNTIF(Tableau8[DateMatricule],Tableau8[[#This Row],[DateMatricule]])&gt;1,"Doublon",""),"")</f>
        <v/>
      </c>
    </row>
    <row r="198" spans="1:20" x14ac:dyDescent="0.25">
      <c r="A198" s="11" t="str">
        <f>IF(Tableau8[[#This Row],[Semaine]]="","",VLOOKUP(Tableau8[[#This Row],[Semaine]],Listes!$A:$B,2,FALSE))</f>
        <v/>
      </c>
      <c r="B198" s="11" t="str">
        <f>IF(ISBLANK(Tableau8[[#This Row],[Matricule]]),"",VLOOKUP(Tableau8[[#This Row],[Matricule]],#REF!,2,FALSE))</f>
        <v/>
      </c>
      <c r="C198" s="11" t="str">
        <f>IF(ISBLANK(Tableau8[[#This Row],[Matricule]]),"",VLOOKUP(Tableau8[[#This Row],[Matricule]],#REF!,3,FALSE))</f>
        <v/>
      </c>
      <c r="D198" s="11" t="str">
        <f>CONCATENATE(Tableau8[[#This Row],[Semaine]],Tableau8[[#This Row],[Matricule]])</f>
        <v/>
      </c>
      <c r="M198" s="14" t="str">
        <f>IF(Tableau8[[#This Row],[Lundi]]+Tableau8[[#This Row],[Mardi]]&gt;0,Tableau8[[#This Row],[Lundi]]+Tableau8[[#This Row],[Mardi]],"")</f>
        <v/>
      </c>
      <c r="N198" s="14" t="str">
        <f>IF(Tableau8[[#This Row],[Jeudi]]+Tableau8[[#This Row],[Vendredi]]&gt;0,Tableau8[[#This Row],[Jeudi]]+Tableau8[[#This Row],[Vendredi]],"")</f>
        <v/>
      </c>
      <c r="O198" s="14">
        <f>COUNTIF(Tableau8[[#This Row],[Lundi]:[Mardi]],"&gt;0") + COUNTIF(Tableau8[[#This Row],[Jeudi]:[Vendredi]],"&gt;0")</f>
        <v>0</v>
      </c>
      <c r="P198" s="14" t="str">
        <f>IFERROR(Tableau8[[#This Row],[Total Tour 1]]+Tableau8[[#This Row],[Total Tour 2]],"")</f>
        <v/>
      </c>
      <c r="Q198" s="14">
        <f>COUNTIF(Tableau8[[#This Row],[Lundi]:[Vendredi]],"&gt;=13")*1000</f>
        <v>0</v>
      </c>
      <c r="R19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98" s="15">
        <f>Tableau8[[#This Row],[Prime production]]+Tableau8[[#This Row],[Prime rendement]]</f>
        <v>0</v>
      </c>
      <c r="T198" s="15" t="str">
        <f>IF(Tableau8[[#This Row],[Matricule]]&gt;1,IF(COUNTIF(Tableau8[DateMatricule],Tableau8[[#This Row],[DateMatricule]])&gt;1,"Doublon",""),"")</f>
        <v/>
      </c>
    </row>
    <row r="199" spans="1:20" x14ac:dyDescent="0.25">
      <c r="A199" s="11" t="str">
        <f>IF(Tableau8[[#This Row],[Semaine]]="","",VLOOKUP(Tableau8[[#This Row],[Semaine]],Listes!$A:$B,2,FALSE))</f>
        <v/>
      </c>
      <c r="B199" s="11" t="str">
        <f>IF(ISBLANK(Tableau8[[#This Row],[Matricule]]),"",VLOOKUP(Tableau8[[#This Row],[Matricule]],#REF!,2,FALSE))</f>
        <v/>
      </c>
      <c r="C199" s="11" t="str">
        <f>IF(ISBLANK(Tableau8[[#This Row],[Matricule]]),"",VLOOKUP(Tableau8[[#This Row],[Matricule]],#REF!,3,FALSE))</f>
        <v/>
      </c>
      <c r="D199" s="11" t="str">
        <f>CONCATENATE(Tableau8[[#This Row],[Semaine]],Tableau8[[#This Row],[Matricule]])</f>
        <v/>
      </c>
      <c r="M199" s="14" t="str">
        <f>IF(Tableau8[[#This Row],[Lundi]]+Tableau8[[#This Row],[Mardi]]&gt;0,Tableau8[[#This Row],[Lundi]]+Tableau8[[#This Row],[Mardi]],"")</f>
        <v/>
      </c>
      <c r="N199" s="14" t="str">
        <f>IF(Tableau8[[#This Row],[Jeudi]]+Tableau8[[#This Row],[Vendredi]]&gt;0,Tableau8[[#This Row],[Jeudi]]+Tableau8[[#This Row],[Vendredi]],"")</f>
        <v/>
      </c>
      <c r="O199" s="14">
        <f>COUNTIF(Tableau8[[#This Row],[Lundi]:[Mardi]],"&gt;0") + COUNTIF(Tableau8[[#This Row],[Jeudi]:[Vendredi]],"&gt;0")</f>
        <v>0</v>
      </c>
      <c r="P199" s="14" t="str">
        <f>IFERROR(Tableau8[[#This Row],[Total Tour 1]]+Tableau8[[#This Row],[Total Tour 2]],"")</f>
        <v/>
      </c>
      <c r="Q199" s="14">
        <f>COUNTIF(Tableau8[[#This Row],[Lundi]:[Vendredi]],"&gt;=13")*1000</f>
        <v>0</v>
      </c>
      <c r="R19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99" s="15">
        <f>Tableau8[[#This Row],[Prime production]]+Tableau8[[#This Row],[Prime rendement]]</f>
        <v>0</v>
      </c>
      <c r="T199" s="15" t="str">
        <f>IF(Tableau8[[#This Row],[Matricule]]&gt;1,IF(COUNTIF(Tableau8[DateMatricule],Tableau8[[#This Row],[DateMatricule]])&gt;1,"Doublon",""),"")</f>
        <v/>
      </c>
    </row>
    <row r="200" spans="1:20" x14ac:dyDescent="0.25">
      <c r="A200" s="11" t="str">
        <f>IF(Tableau8[[#This Row],[Semaine]]="","",VLOOKUP(Tableau8[[#This Row],[Semaine]],Listes!$A:$B,2,FALSE))</f>
        <v/>
      </c>
      <c r="B200" s="11" t="str">
        <f>IF(ISBLANK(Tableau8[[#This Row],[Matricule]]),"",VLOOKUP(Tableau8[[#This Row],[Matricule]],#REF!,2,FALSE))</f>
        <v/>
      </c>
      <c r="C200" s="11" t="str">
        <f>IF(ISBLANK(Tableau8[[#This Row],[Matricule]]),"",VLOOKUP(Tableau8[[#This Row],[Matricule]],#REF!,3,FALSE))</f>
        <v/>
      </c>
      <c r="D200" s="11" t="str">
        <f>CONCATENATE(Tableau8[[#This Row],[Semaine]],Tableau8[[#This Row],[Matricule]])</f>
        <v/>
      </c>
      <c r="M200" s="14" t="str">
        <f>IF(Tableau8[[#This Row],[Lundi]]+Tableau8[[#This Row],[Mardi]]&gt;0,Tableau8[[#This Row],[Lundi]]+Tableau8[[#This Row],[Mardi]],"")</f>
        <v/>
      </c>
      <c r="N200" s="14" t="str">
        <f>IF(Tableau8[[#This Row],[Jeudi]]+Tableau8[[#This Row],[Vendredi]]&gt;0,Tableau8[[#This Row],[Jeudi]]+Tableau8[[#This Row],[Vendredi]],"")</f>
        <v/>
      </c>
      <c r="O200" s="14">
        <f>COUNTIF(Tableau8[[#This Row],[Lundi]:[Mardi]],"&gt;0") + COUNTIF(Tableau8[[#This Row],[Jeudi]:[Vendredi]],"&gt;0")</f>
        <v>0</v>
      </c>
      <c r="P200" s="14" t="str">
        <f>IFERROR(Tableau8[[#This Row],[Total Tour 1]]+Tableau8[[#This Row],[Total Tour 2]],"")</f>
        <v/>
      </c>
      <c r="Q200" s="14">
        <f>COUNTIF(Tableau8[[#This Row],[Lundi]:[Vendredi]],"&gt;=13")*1000</f>
        <v>0</v>
      </c>
      <c r="R20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00" s="15">
        <f>Tableau8[[#This Row],[Prime production]]+Tableau8[[#This Row],[Prime rendement]]</f>
        <v>0</v>
      </c>
      <c r="T200" s="15" t="str">
        <f>IF(Tableau8[[#This Row],[Matricule]]&gt;1,IF(COUNTIF(Tableau8[DateMatricule],Tableau8[[#This Row],[DateMatricule]])&gt;1,"Doublon",""),"")</f>
        <v/>
      </c>
    </row>
    <row r="201" spans="1:20" x14ac:dyDescent="0.25">
      <c r="A201" s="11" t="str">
        <f>IF(Tableau8[[#This Row],[Semaine]]="","",VLOOKUP(Tableau8[[#This Row],[Semaine]],Listes!$A:$B,2,FALSE))</f>
        <v/>
      </c>
      <c r="B201" s="11" t="str">
        <f>IF(ISBLANK(Tableau8[[#This Row],[Matricule]]),"",VLOOKUP(Tableau8[[#This Row],[Matricule]],#REF!,2,FALSE))</f>
        <v/>
      </c>
      <c r="C201" s="11" t="str">
        <f>IF(ISBLANK(Tableau8[[#This Row],[Matricule]]),"",VLOOKUP(Tableau8[[#This Row],[Matricule]],#REF!,3,FALSE))</f>
        <v/>
      </c>
      <c r="D201" s="11" t="str">
        <f>CONCATENATE(Tableau8[[#This Row],[Semaine]],Tableau8[[#This Row],[Matricule]])</f>
        <v/>
      </c>
      <c r="M201" s="14" t="str">
        <f>IF(Tableau8[[#This Row],[Lundi]]+Tableau8[[#This Row],[Mardi]]&gt;0,Tableau8[[#This Row],[Lundi]]+Tableau8[[#This Row],[Mardi]],"")</f>
        <v/>
      </c>
      <c r="N201" s="14" t="str">
        <f>IF(Tableau8[[#This Row],[Jeudi]]+Tableau8[[#This Row],[Vendredi]]&gt;0,Tableau8[[#This Row],[Jeudi]]+Tableau8[[#This Row],[Vendredi]],"")</f>
        <v/>
      </c>
      <c r="O201" s="14">
        <f>COUNTIF(Tableau8[[#This Row],[Lundi]:[Mardi]],"&gt;0") + COUNTIF(Tableau8[[#This Row],[Jeudi]:[Vendredi]],"&gt;0")</f>
        <v>0</v>
      </c>
      <c r="P201" s="14" t="str">
        <f>IFERROR(Tableau8[[#This Row],[Total Tour 1]]+Tableau8[[#This Row],[Total Tour 2]],"")</f>
        <v/>
      </c>
      <c r="Q201" s="14">
        <f>COUNTIF(Tableau8[[#This Row],[Lundi]:[Vendredi]],"&gt;=13")*1000</f>
        <v>0</v>
      </c>
      <c r="R20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01" s="15">
        <f>Tableau8[[#This Row],[Prime production]]+Tableau8[[#This Row],[Prime rendement]]</f>
        <v>0</v>
      </c>
      <c r="T201" s="15" t="str">
        <f>IF(Tableau8[[#This Row],[Matricule]]&gt;1,IF(COUNTIF(Tableau8[DateMatricule],Tableau8[[#This Row],[DateMatricule]])&gt;1,"Doublon",""),"")</f>
        <v/>
      </c>
    </row>
    <row r="202" spans="1:20" x14ac:dyDescent="0.25">
      <c r="A202" s="11" t="str">
        <f>IF(Tableau8[[#This Row],[Semaine]]="","",VLOOKUP(Tableau8[[#This Row],[Semaine]],Listes!$A:$B,2,FALSE))</f>
        <v/>
      </c>
      <c r="B202" s="11" t="str">
        <f>IF(ISBLANK(Tableau8[[#This Row],[Matricule]]),"",VLOOKUP(Tableau8[[#This Row],[Matricule]],#REF!,2,FALSE))</f>
        <v/>
      </c>
      <c r="C202" s="11" t="str">
        <f>IF(ISBLANK(Tableau8[[#This Row],[Matricule]]),"",VLOOKUP(Tableau8[[#This Row],[Matricule]],#REF!,3,FALSE))</f>
        <v/>
      </c>
      <c r="D202" s="11" t="str">
        <f>CONCATENATE(Tableau8[[#This Row],[Semaine]],Tableau8[[#This Row],[Matricule]])</f>
        <v/>
      </c>
      <c r="M202" s="14" t="str">
        <f>IF(Tableau8[[#This Row],[Lundi]]+Tableau8[[#This Row],[Mardi]]&gt;0,Tableau8[[#This Row],[Lundi]]+Tableau8[[#This Row],[Mardi]],"")</f>
        <v/>
      </c>
      <c r="N202" s="14" t="str">
        <f>IF(Tableau8[[#This Row],[Jeudi]]+Tableau8[[#This Row],[Vendredi]]&gt;0,Tableau8[[#This Row],[Jeudi]]+Tableau8[[#This Row],[Vendredi]],"")</f>
        <v/>
      </c>
      <c r="O202" s="14">
        <f>COUNTIF(Tableau8[[#This Row],[Lundi]:[Mardi]],"&gt;0") + COUNTIF(Tableau8[[#This Row],[Jeudi]:[Vendredi]],"&gt;0")</f>
        <v>0</v>
      </c>
      <c r="P202" s="14" t="str">
        <f>IFERROR(Tableau8[[#This Row],[Total Tour 1]]+Tableau8[[#This Row],[Total Tour 2]],"")</f>
        <v/>
      </c>
      <c r="Q202" s="14">
        <f>COUNTIF(Tableau8[[#This Row],[Lundi]:[Vendredi]],"&gt;=13")*1000</f>
        <v>0</v>
      </c>
      <c r="R20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02" s="15">
        <f>Tableau8[[#This Row],[Prime production]]+Tableau8[[#This Row],[Prime rendement]]</f>
        <v>0</v>
      </c>
      <c r="T202" s="15" t="str">
        <f>IF(Tableau8[[#This Row],[Matricule]]&gt;1,IF(COUNTIF(Tableau8[DateMatricule],Tableau8[[#This Row],[DateMatricule]])&gt;1,"Doublon",""),"")</f>
        <v/>
      </c>
    </row>
    <row r="203" spans="1:20" x14ac:dyDescent="0.25">
      <c r="A203" s="11" t="str">
        <f>IF(Tableau8[[#This Row],[Semaine]]="","",VLOOKUP(Tableau8[[#This Row],[Semaine]],Listes!$A:$B,2,FALSE))</f>
        <v/>
      </c>
      <c r="B203" s="11" t="str">
        <f>IF(ISBLANK(Tableau8[[#This Row],[Matricule]]),"",VLOOKUP(Tableau8[[#This Row],[Matricule]],#REF!,2,FALSE))</f>
        <v/>
      </c>
      <c r="C203" s="11" t="str">
        <f>IF(ISBLANK(Tableau8[[#This Row],[Matricule]]),"",VLOOKUP(Tableau8[[#This Row],[Matricule]],#REF!,3,FALSE))</f>
        <v/>
      </c>
      <c r="D203" s="11" t="str">
        <f>CONCATENATE(Tableau8[[#This Row],[Semaine]],Tableau8[[#This Row],[Matricule]])</f>
        <v/>
      </c>
      <c r="M203" s="14" t="str">
        <f>IF(Tableau8[[#This Row],[Lundi]]+Tableau8[[#This Row],[Mardi]]&gt;0,Tableau8[[#This Row],[Lundi]]+Tableau8[[#This Row],[Mardi]],"")</f>
        <v/>
      </c>
      <c r="N203" s="14" t="str">
        <f>IF(Tableau8[[#This Row],[Jeudi]]+Tableau8[[#This Row],[Vendredi]]&gt;0,Tableau8[[#This Row],[Jeudi]]+Tableau8[[#This Row],[Vendredi]],"")</f>
        <v/>
      </c>
      <c r="O203" s="14">
        <f>COUNTIF(Tableau8[[#This Row],[Lundi]:[Mardi]],"&gt;0") + COUNTIF(Tableau8[[#This Row],[Jeudi]:[Vendredi]],"&gt;0")</f>
        <v>0</v>
      </c>
      <c r="P203" s="14" t="str">
        <f>IFERROR(Tableau8[[#This Row],[Total Tour 1]]+Tableau8[[#This Row],[Total Tour 2]],"")</f>
        <v/>
      </c>
      <c r="Q203" s="14">
        <f>COUNTIF(Tableau8[[#This Row],[Lundi]:[Vendredi]],"&gt;=13")*1000</f>
        <v>0</v>
      </c>
      <c r="R20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03" s="15">
        <f>Tableau8[[#This Row],[Prime production]]+Tableau8[[#This Row],[Prime rendement]]</f>
        <v>0</v>
      </c>
      <c r="T203" s="15" t="str">
        <f>IF(Tableau8[[#This Row],[Matricule]]&gt;1,IF(COUNTIF(Tableau8[DateMatricule],Tableau8[[#This Row],[DateMatricule]])&gt;1,"Doublon",""),"")</f>
        <v/>
      </c>
    </row>
    <row r="204" spans="1:20" x14ac:dyDescent="0.25">
      <c r="A204" s="11" t="str">
        <f>IF(Tableau8[[#This Row],[Semaine]]="","",VLOOKUP(Tableau8[[#This Row],[Semaine]],Listes!$A:$B,2,FALSE))</f>
        <v/>
      </c>
      <c r="B204" s="11" t="str">
        <f>IF(ISBLANK(Tableau8[[#This Row],[Matricule]]),"",VLOOKUP(Tableau8[[#This Row],[Matricule]],#REF!,2,FALSE))</f>
        <v/>
      </c>
      <c r="C204" s="11" t="str">
        <f>IF(ISBLANK(Tableau8[[#This Row],[Matricule]]),"",VLOOKUP(Tableau8[[#This Row],[Matricule]],#REF!,3,FALSE))</f>
        <v/>
      </c>
      <c r="D204" s="11" t="str">
        <f>CONCATENATE(Tableau8[[#This Row],[Semaine]],Tableau8[[#This Row],[Matricule]])</f>
        <v/>
      </c>
      <c r="M204" s="14" t="str">
        <f>IF(Tableau8[[#This Row],[Lundi]]+Tableau8[[#This Row],[Mardi]]&gt;0,Tableau8[[#This Row],[Lundi]]+Tableau8[[#This Row],[Mardi]],"")</f>
        <v/>
      </c>
      <c r="N204" s="14" t="str">
        <f>IF(Tableau8[[#This Row],[Jeudi]]+Tableau8[[#This Row],[Vendredi]]&gt;0,Tableau8[[#This Row],[Jeudi]]+Tableau8[[#This Row],[Vendredi]],"")</f>
        <v/>
      </c>
      <c r="O204" s="14">
        <f>COUNTIF(Tableau8[[#This Row],[Lundi]:[Mardi]],"&gt;0") + COUNTIF(Tableau8[[#This Row],[Jeudi]:[Vendredi]],"&gt;0")</f>
        <v>0</v>
      </c>
      <c r="P204" s="14" t="str">
        <f>IFERROR(Tableau8[[#This Row],[Total Tour 1]]+Tableau8[[#This Row],[Total Tour 2]],"")</f>
        <v/>
      </c>
      <c r="Q204" s="14">
        <f>COUNTIF(Tableau8[[#This Row],[Lundi]:[Vendredi]],"&gt;=13")*1000</f>
        <v>0</v>
      </c>
      <c r="R20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04" s="15">
        <f>Tableau8[[#This Row],[Prime production]]+Tableau8[[#This Row],[Prime rendement]]</f>
        <v>0</v>
      </c>
      <c r="T204" s="15" t="str">
        <f>IF(Tableau8[[#This Row],[Matricule]]&gt;1,IF(COUNTIF(Tableau8[DateMatricule],Tableau8[[#This Row],[DateMatricule]])&gt;1,"Doublon",""),"")</f>
        <v/>
      </c>
    </row>
    <row r="205" spans="1:20" x14ac:dyDescent="0.25">
      <c r="A205" s="11" t="str">
        <f>IF(Tableau8[[#This Row],[Semaine]]="","",VLOOKUP(Tableau8[[#This Row],[Semaine]],Listes!$A:$B,2,FALSE))</f>
        <v/>
      </c>
      <c r="B205" s="11" t="str">
        <f>IF(ISBLANK(Tableau8[[#This Row],[Matricule]]),"",VLOOKUP(Tableau8[[#This Row],[Matricule]],#REF!,2,FALSE))</f>
        <v/>
      </c>
      <c r="C205" s="11" t="str">
        <f>IF(ISBLANK(Tableau8[[#This Row],[Matricule]]),"",VLOOKUP(Tableau8[[#This Row],[Matricule]],#REF!,3,FALSE))</f>
        <v/>
      </c>
      <c r="D205" s="11" t="str">
        <f>CONCATENATE(Tableau8[[#This Row],[Semaine]],Tableau8[[#This Row],[Matricule]])</f>
        <v/>
      </c>
      <c r="M205" s="14" t="str">
        <f>IF(Tableau8[[#This Row],[Lundi]]+Tableau8[[#This Row],[Mardi]]&gt;0,Tableau8[[#This Row],[Lundi]]+Tableau8[[#This Row],[Mardi]],"")</f>
        <v/>
      </c>
      <c r="N205" s="14" t="str">
        <f>IF(Tableau8[[#This Row],[Jeudi]]+Tableau8[[#This Row],[Vendredi]]&gt;0,Tableau8[[#This Row],[Jeudi]]+Tableau8[[#This Row],[Vendredi]],"")</f>
        <v/>
      </c>
      <c r="O205" s="14">
        <f>COUNTIF(Tableau8[[#This Row],[Lundi]:[Mardi]],"&gt;0") + COUNTIF(Tableau8[[#This Row],[Jeudi]:[Vendredi]],"&gt;0")</f>
        <v>0</v>
      </c>
      <c r="P205" s="14" t="str">
        <f>IFERROR(Tableau8[[#This Row],[Total Tour 1]]+Tableau8[[#This Row],[Total Tour 2]],"")</f>
        <v/>
      </c>
      <c r="Q205" s="14">
        <f>COUNTIF(Tableau8[[#This Row],[Lundi]:[Vendredi]],"&gt;=13")*1000</f>
        <v>0</v>
      </c>
      <c r="R20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05" s="15">
        <f>Tableau8[[#This Row],[Prime production]]+Tableau8[[#This Row],[Prime rendement]]</f>
        <v>0</v>
      </c>
      <c r="T205" s="15" t="str">
        <f>IF(Tableau8[[#This Row],[Matricule]]&gt;1,IF(COUNTIF(Tableau8[DateMatricule],Tableau8[[#This Row],[DateMatricule]])&gt;1,"Doublon",""),"")</f>
        <v/>
      </c>
    </row>
    <row r="206" spans="1:20" x14ac:dyDescent="0.25">
      <c r="A206" s="11" t="str">
        <f>IF(Tableau8[[#This Row],[Semaine]]="","",VLOOKUP(Tableau8[[#This Row],[Semaine]],Listes!$A:$B,2,FALSE))</f>
        <v/>
      </c>
      <c r="B206" s="11" t="str">
        <f>IF(ISBLANK(Tableau8[[#This Row],[Matricule]]),"",VLOOKUP(Tableau8[[#This Row],[Matricule]],#REF!,2,FALSE))</f>
        <v/>
      </c>
      <c r="C206" s="11" t="str">
        <f>IF(ISBLANK(Tableau8[[#This Row],[Matricule]]),"",VLOOKUP(Tableau8[[#This Row],[Matricule]],#REF!,3,FALSE))</f>
        <v/>
      </c>
      <c r="D206" s="11" t="str">
        <f>CONCATENATE(Tableau8[[#This Row],[Semaine]],Tableau8[[#This Row],[Matricule]])</f>
        <v/>
      </c>
      <c r="M206" s="14" t="str">
        <f>IF(Tableau8[[#This Row],[Lundi]]+Tableau8[[#This Row],[Mardi]]&gt;0,Tableau8[[#This Row],[Lundi]]+Tableau8[[#This Row],[Mardi]],"")</f>
        <v/>
      </c>
      <c r="N206" s="14" t="str">
        <f>IF(Tableau8[[#This Row],[Jeudi]]+Tableau8[[#This Row],[Vendredi]]&gt;0,Tableau8[[#This Row],[Jeudi]]+Tableau8[[#This Row],[Vendredi]],"")</f>
        <v/>
      </c>
      <c r="O206" s="14">
        <f>COUNTIF(Tableau8[[#This Row],[Lundi]:[Mardi]],"&gt;0") + COUNTIF(Tableau8[[#This Row],[Jeudi]:[Vendredi]],"&gt;0")</f>
        <v>0</v>
      </c>
      <c r="P206" s="14" t="str">
        <f>IFERROR(Tableau8[[#This Row],[Total Tour 1]]+Tableau8[[#This Row],[Total Tour 2]],"")</f>
        <v/>
      </c>
      <c r="Q206" s="14">
        <f>COUNTIF(Tableau8[[#This Row],[Lundi]:[Vendredi]],"&gt;=13")*1000</f>
        <v>0</v>
      </c>
      <c r="R20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06" s="15">
        <f>Tableau8[[#This Row],[Prime production]]+Tableau8[[#This Row],[Prime rendement]]</f>
        <v>0</v>
      </c>
      <c r="T206" s="15" t="str">
        <f>IF(Tableau8[[#This Row],[Matricule]]&gt;1,IF(COUNTIF(Tableau8[DateMatricule],Tableau8[[#This Row],[DateMatricule]])&gt;1,"Doublon",""),"")</f>
        <v/>
      </c>
    </row>
    <row r="207" spans="1:20" x14ac:dyDescent="0.25">
      <c r="A207" s="11" t="str">
        <f>IF(Tableau8[[#This Row],[Semaine]]="","",VLOOKUP(Tableau8[[#This Row],[Semaine]],Listes!$A:$B,2,FALSE))</f>
        <v/>
      </c>
      <c r="B207" s="11" t="str">
        <f>IF(ISBLANK(Tableau8[[#This Row],[Matricule]]),"",VLOOKUP(Tableau8[[#This Row],[Matricule]],#REF!,2,FALSE))</f>
        <v/>
      </c>
      <c r="C207" s="11" t="str">
        <f>IF(ISBLANK(Tableau8[[#This Row],[Matricule]]),"",VLOOKUP(Tableau8[[#This Row],[Matricule]],#REF!,3,FALSE))</f>
        <v/>
      </c>
      <c r="D207" s="11" t="str">
        <f>CONCATENATE(Tableau8[[#This Row],[Semaine]],Tableau8[[#This Row],[Matricule]])</f>
        <v/>
      </c>
      <c r="M207" s="14" t="str">
        <f>IF(Tableau8[[#This Row],[Lundi]]+Tableau8[[#This Row],[Mardi]]&gt;0,Tableau8[[#This Row],[Lundi]]+Tableau8[[#This Row],[Mardi]],"")</f>
        <v/>
      </c>
      <c r="N207" s="14" t="str">
        <f>IF(Tableau8[[#This Row],[Jeudi]]+Tableau8[[#This Row],[Vendredi]]&gt;0,Tableau8[[#This Row],[Jeudi]]+Tableau8[[#This Row],[Vendredi]],"")</f>
        <v/>
      </c>
      <c r="O207" s="14">
        <f>COUNTIF(Tableau8[[#This Row],[Lundi]:[Mardi]],"&gt;0") + COUNTIF(Tableau8[[#This Row],[Jeudi]:[Vendredi]],"&gt;0")</f>
        <v>0</v>
      </c>
      <c r="P207" s="14" t="str">
        <f>IFERROR(Tableau8[[#This Row],[Total Tour 1]]+Tableau8[[#This Row],[Total Tour 2]],"")</f>
        <v/>
      </c>
      <c r="Q207" s="14">
        <f>COUNTIF(Tableau8[[#This Row],[Lundi]:[Vendredi]],"&gt;=13")*1000</f>
        <v>0</v>
      </c>
      <c r="R20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07" s="15">
        <f>Tableau8[[#This Row],[Prime production]]+Tableau8[[#This Row],[Prime rendement]]</f>
        <v>0</v>
      </c>
      <c r="T207" s="15" t="str">
        <f>IF(Tableau8[[#This Row],[Matricule]]&gt;1,IF(COUNTIF(Tableau8[DateMatricule],Tableau8[[#This Row],[DateMatricule]])&gt;1,"Doublon",""),"")</f>
        <v/>
      </c>
    </row>
    <row r="208" spans="1:20" x14ac:dyDescent="0.25">
      <c r="A208" s="11" t="str">
        <f>IF(Tableau8[[#This Row],[Semaine]]="","",VLOOKUP(Tableau8[[#This Row],[Semaine]],Listes!$A:$B,2,FALSE))</f>
        <v/>
      </c>
      <c r="B208" s="11" t="str">
        <f>IF(ISBLANK(Tableau8[[#This Row],[Matricule]]),"",VLOOKUP(Tableau8[[#This Row],[Matricule]],#REF!,2,FALSE))</f>
        <v/>
      </c>
      <c r="C208" s="11" t="str">
        <f>IF(ISBLANK(Tableau8[[#This Row],[Matricule]]),"",VLOOKUP(Tableau8[[#This Row],[Matricule]],#REF!,3,FALSE))</f>
        <v/>
      </c>
      <c r="D208" s="11" t="str">
        <f>CONCATENATE(Tableau8[[#This Row],[Semaine]],Tableau8[[#This Row],[Matricule]])</f>
        <v/>
      </c>
      <c r="M208" s="14" t="str">
        <f>IF(Tableau8[[#This Row],[Lundi]]+Tableau8[[#This Row],[Mardi]]&gt;0,Tableau8[[#This Row],[Lundi]]+Tableau8[[#This Row],[Mardi]],"")</f>
        <v/>
      </c>
      <c r="N208" s="14" t="str">
        <f>IF(Tableau8[[#This Row],[Jeudi]]+Tableau8[[#This Row],[Vendredi]]&gt;0,Tableau8[[#This Row],[Jeudi]]+Tableau8[[#This Row],[Vendredi]],"")</f>
        <v/>
      </c>
      <c r="O208" s="14">
        <f>COUNTIF(Tableau8[[#This Row],[Lundi]:[Mardi]],"&gt;0") + COUNTIF(Tableau8[[#This Row],[Jeudi]:[Vendredi]],"&gt;0")</f>
        <v>0</v>
      </c>
      <c r="P208" s="14" t="str">
        <f>IFERROR(Tableau8[[#This Row],[Total Tour 1]]+Tableau8[[#This Row],[Total Tour 2]],"")</f>
        <v/>
      </c>
      <c r="Q208" s="14">
        <f>COUNTIF(Tableau8[[#This Row],[Lundi]:[Vendredi]],"&gt;=13")*1000</f>
        <v>0</v>
      </c>
      <c r="R20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08" s="15">
        <f>Tableau8[[#This Row],[Prime production]]+Tableau8[[#This Row],[Prime rendement]]</f>
        <v>0</v>
      </c>
      <c r="T208" s="15" t="str">
        <f>IF(Tableau8[[#This Row],[Matricule]]&gt;1,IF(COUNTIF(Tableau8[DateMatricule],Tableau8[[#This Row],[DateMatricule]])&gt;1,"Doublon",""),"")</f>
        <v/>
      </c>
    </row>
    <row r="209" spans="1:20" x14ac:dyDescent="0.25">
      <c r="A209" s="11" t="str">
        <f>IF(Tableau8[[#This Row],[Semaine]]="","",VLOOKUP(Tableau8[[#This Row],[Semaine]],Listes!$A:$B,2,FALSE))</f>
        <v/>
      </c>
      <c r="B209" s="11" t="str">
        <f>IF(ISBLANK(Tableau8[[#This Row],[Matricule]]),"",VLOOKUP(Tableau8[[#This Row],[Matricule]],#REF!,2,FALSE))</f>
        <v/>
      </c>
      <c r="C209" s="11" t="str">
        <f>IF(ISBLANK(Tableau8[[#This Row],[Matricule]]),"",VLOOKUP(Tableau8[[#This Row],[Matricule]],#REF!,3,FALSE))</f>
        <v/>
      </c>
      <c r="D209" s="11" t="str">
        <f>CONCATENATE(Tableau8[[#This Row],[Semaine]],Tableau8[[#This Row],[Matricule]])</f>
        <v/>
      </c>
      <c r="M209" s="14" t="str">
        <f>IF(Tableau8[[#This Row],[Lundi]]+Tableau8[[#This Row],[Mardi]]&gt;0,Tableau8[[#This Row],[Lundi]]+Tableau8[[#This Row],[Mardi]],"")</f>
        <v/>
      </c>
      <c r="N209" s="14" t="str">
        <f>IF(Tableau8[[#This Row],[Jeudi]]+Tableau8[[#This Row],[Vendredi]]&gt;0,Tableau8[[#This Row],[Jeudi]]+Tableau8[[#This Row],[Vendredi]],"")</f>
        <v/>
      </c>
      <c r="O209" s="14">
        <f>COUNTIF(Tableau8[[#This Row],[Lundi]:[Mardi]],"&gt;0") + COUNTIF(Tableau8[[#This Row],[Jeudi]:[Vendredi]],"&gt;0")</f>
        <v>0</v>
      </c>
      <c r="P209" s="14" t="str">
        <f>IFERROR(Tableau8[[#This Row],[Total Tour 1]]+Tableau8[[#This Row],[Total Tour 2]],"")</f>
        <v/>
      </c>
      <c r="Q209" s="14">
        <f>COUNTIF(Tableau8[[#This Row],[Lundi]:[Vendredi]],"&gt;=13")*1000</f>
        <v>0</v>
      </c>
      <c r="R20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09" s="15">
        <f>Tableau8[[#This Row],[Prime production]]+Tableau8[[#This Row],[Prime rendement]]</f>
        <v>0</v>
      </c>
      <c r="T209" s="15" t="str">
        <f>IF(Tableau8[[#This Row],[Matricule]]&gt;1,IF(COUNTIF(Tableau8[DateMatricule],Tableau8[[#This Row],[DateMatricule]])&gt;1,"Doublon",""),"")</f>
        <v/>
      </c>
    </row>
    <row r="210" spans="1:20" x14ac:dyDescent="0.25">
      <c r="A210" s="11" t="str">
        <f>IF(Tableau8[[#This Row],[Semaine]]="","",VLOOKUP(Tableau8[[#This Row],[Semaine]],Listes!$A:$B,2,FALSE))</f>
        <v/>
      </c>
      <c r="B210" s="11" t="str">
        <f>IF(ISBLANK(Tableau8[[#This Row],[Matricule]]),"",VLOOKUP(Tableau8[[#This Row],[Matricule]],#REF!,2,FALSE))</f>
        <v/>
      </c>
      <c r="C210" s="11" t="str">
        <f>IF(ISBLANK(Tableau8[[#This Row],[Matricule]]),"",VLOOKUP(Tableau8[[#This Row],[Matricule]],#REF!,3,FALSE))</f>
        <v/>
      </c>
      <c r="D210" s="11" t="str">
        <f>CONCATENATE(Tableau8[[#This Row],[Semaine]],Tableau8[[#This Row],[Matricule]])</f>
        <v/>
      </c>
      <c r="M210" s="14" t="str">
        <f>IF(Tableau8[[#This Row],[Lundi]]+Tableau8[[#This Row],[Mardi]]&gt;0,Tableau8[[#This Row],[Lundi]]+Tableau8[[#This Row],[Mardi]],"")</f>
        <v/>
      </c>
      <c r="N210" s="14" t="str">
        <f>IF(Tableau8[[#This Row],[Jeudi]]+Tableau8[[#This Row],[Vendredi]]&gt;0,Tableau8[[#This Row],[Jeudi]]+Tableau8[[#This Row],[Vendredi]],"")</f>
        <v/>
      </c>
      <c r="O210" s="14">
        <f>COUNTIF(Tableau8[[#This Row],[Lundi]:[Mardi]],"&gt;0") + COUNTIF(Tableau8[[#This Row],[Jeudi]:[Vendredi]],"&gt;0")</f>
        <v>0</v>
      </c>
      <c r="P210" s="14" t="str">
        <f>IFERROR(Tableau8[[#This Row],[Total Tour 1]]+Tableau8[[#This Row],[Total Tour 2]],"")</f>
        <v/>
      </c>
      <c r="Q210" s="14">
        <f>COUNTIF(Tableau8[[#This Row],[Lundi]:[Vendredi]],"&gt;=13")*1000</f>
        <v>0</v>
      </c>
      <c r="R21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10" s="15">
        <f>Tableau8[[#This Row],[Prime production]]+Tableau8[[#This Row],[Prime rendement]]</f>
        <v>0</v>
      </c>
      <c r="T210" s="15" t="str">
        <f>IF(Tableau8[[#This Row],[Matricule]]&gt;1,IF(COUNTIF(Tableau8[DateMatricule],Tableau8[[#This Row],[DateMatricule]])&gt;1,"Doublon",""),"")</f>
        <v/>
      </c>
    </row>
    <row r="211" spans="1:20" x14ac:dyDescent="0.25">
      <c r="A211" s="11" t="str">
        <f>IF(Tableau8[[#This Row],[Semaine]]="","",VLOOKUP(Tableau8[[#This Row],[Semaine]],Listes!$A:$B,2,FALSE))</f>
        <v/>
      </c>
      <c r="B211" s="11" t="str">
        <f>IF(ISBLANK(Tableau8[[#This Row],[Matricule]]),"",VLOOKUP(Tableau8[[#This Row],[Matricule]],#REF!,2,FALSE))</f>
        <v/>
      </c>
      <c r="C211" s="11" t="str">
        <f>IF(ISBLANK(Tableau8[[#This Row],[Matricule]]),"",VLOOKUP(Tableau8[[#This Row],[Matricule]],#REF!,3,FALSE))</f>
        <v/>
      </c>
      <c r="D211" s="11" t="str">
        <f>CONCATENATE(Tableau8[[#This Row],[Semaine]],Tableau8[[#This Row],[Matricule]])</f>
        <v/>
      </c>
      <c r="M211" s="14" t="str">
        <f>IF(Tableau8[[#This Row],[Lundi]]+Tableau8[[#This Row],[Mardi]]&gt;0,Tableau8[[#This Row],[Lundi]]+Tableau8[[#This Row],[Mardi]],"")</f>
        <v/>
      </c>
      <c r="N211" s="14" t="str">
        <f>IF(Tableau8[[#This Row],[Jeudi]]+Tableau8[[#This Row],[Vendredi]]&gt;0,Tableau8[[#This Row],[Jeudi]]+Tableau8[[#This Row],[Vendredi]],"")</f>
        <v/>
      </c>
      <c r="O211" s="14">
        <f>COUNTIF(Tableau8[[#This Row],[Lundi]:[Mardi]],"&gt;0") + COUNTIF(Tableau8[[#This Row],[Jeudi]:[Vendredi]],"&gt;0")</f>
        <v>0</v>
      </c>
      <c r="P211" s="14" t="str">
        <f>IFERROR(Tableau8[[#This Row],[Total Tour 1]]+Tableau8[[#This Row],[Total Tour 2]],"")</f>
        <v/>
      </c>
      <c r="Q211" s="14">
        <f>COUNTIF(Tableau8[[#This Row],[Lundi]:[Vendredi]],"&gt;=13")*1000</f>
        <v>0</v>
      </c>
      <c r="R21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11" s="15">
        <f>Tableau8[[#This Row],[Prime production]]+Tableau8[[#This Row],[Prime rendement]]</f>
        <v>0</v>
      </c>
      <c r="T211" s="15" t="str">
        <f>IF(Tableau8[[#This Row],[Matricule]]&gt;1,IF(COUNTIF(Tableau8[DateMatricule],Tableau8[[#This Row],[DateMatricule]])&gt;1,"Doublon",""),"")</f>
        <v/>
      </c>
    </row>
    <row r="212" spans="1:20" x14ac:dyDescent="0.25">
      <c r="A212" s="11" t="str">
        <f>IF(Tableau8[[#This Row],[Semaine]]="","",VLOOKUP(Tableau8[[#This Row],[Semaine]],Listes!$A:$B,2,FALSE))</f>
        <v/>
      </c>
      <c r="B212" s="11" t="str">
        <f>IF(ISBLANK(Tableau8[[#This Row],[Matricule]]),"",VLOOKUP(Tableau8[[#This Row],[Matricule]],#REF!,2,FALSE))</f>
        <v/>
      </c>
      <c r="C212" s="11" t="str">
        <f>IF(ISBLANK(Tableau8[[#This Row],[Matricule]]),"",VLOOKUP(Tableau8[[#This Row],[Matricule]],#REF!,3,FALSE))</f>
        <v/>
      </c>
      <c r="D212" s="11" t="str">
        <f>CONCATENATE(Tableau8[[#This Row],[Semaine]],Tableau8[[#This Row],[Matricule]])</f>
        <v/>
      </c>
      <c r="M212" s="14" t="str">
        <f>IF(Tableau8[[#This Row],[Lundi]]+Tableau8[[#This Row],[Mardi]]&gt;0,Tableau8[[#This Row],[Lundi]]+Tableau8[[#This Row],[Mardi]],"")</f>
        <v/>
      </c>
      <c r="N212" s="14" t="str">
        <f>IF(Tableau8[[#This Row],[Jeudi]]+Tableau8[[#This Row],[Vendredi]]&gt;0,Tableau8[[#This Row],[Jeudi]]+Tableau8[[#This Row],[Vendredi]],"")</f>
        <v/>
      </c>
      <c r="O212" s="14">
        <f>COUNTIF(Tableau8[[#This Row],[Lundi]:[Mardi]],"&gt;0") + COUNTIF(Tableau8[[#This Row],[Jeudi]:[Vendredi]],"&gt;0")</f>
        <v>0</v>
      </c>
      <c r="P212" s="14" t="str">
        <f>IFERROR(Tableau8[[#This Row],[Total Tour 1]]+Tableau8[[#This Row],[Total Tour 2]],"")</f>
        <v/>
      </c>
      <c r="Q212" s="14">
        <f>COUNTIF(Tableau8[[#This Row],[Lundi]:[Vendredi]],"&gt;=13")*1000</f>
        <v>0</v>
      </c>
      <c r="R21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12" s="15">
        <f>Tableau8[[#This Row],[Prime production]]+Tableau8[[#This Row],[Prime rendement]]</f>
        <v>0</v>
      </c>
      <c r="T212" s="15" t="str">
        <f>IF(Tableau8[[#This Row],[Matricule]]&gt;1,IF(COUNTIF(Tableau8[DateMatricule],Tableau8[[#This Row],[DateMatricule]])&gt;1,"Doublon",""),"")</f>
        <v/>
      </c>
    </row>
    <row r="213" spans="1:20" x14ac:dyDescent="0.25">
      <c r="A213" s="11" t="str">
        <f>IF(Tableau8[[#This Row],[Semaine]]="","",VLOOKUP(Tableau8[[#This Row],[Semaine]],Listes!$A:$B,2,FALSE))</f>
        <v/>
      </c>
      <c r="B213" s="11" t="str">
        <f>IF(ISBLANK(Tableau8[[#This Row],[Matricule]]),"",VLOOKUP(Tableau8[[#This Row],[Matricule]],#REF!,2,FALSE))</f>
        <v/>
      </c>
      <c r="C213" s="11" t="str">
        <f>IF(ISBLANK(Tableau8[[#This Row],[Matricule]]),"",VLOOKUP(Tableau8[[#This Row],[Matricule]],#REF!,3,FALSE))</f>
        <v/>
      </c>
      <c r="D213" s="11" t="str">
        <f>CONCATENATE(Tableau8[[#This Row],[Semaine]],Tableau8[[#This Row],[Matricule]])</f>
        <v/>
      </c>
      <c r="M213" s="14" t="str">
        <f>IF(Tableau8[[#This Row],[Lundi]]+Tableau8[[#This Row],[Mardi]]&gt;0,Tableau8[[#This Row],[Lundi]]+Tableau8[[#This Row],[Mardi]],"")</f>
        <v/>
      </c>
      <c r="N213" s="14" t="str">
        <f>IF(Tableau8[[#This Row],[Jeudi]]+Tableau8[[#This Row],[Vendredi]]&gt;0,Tableau8[[#This Row],[Jeudi]]+Tableau8[[#This Row],[Vendredi]],"")</f>
        <v/>
      </c>
      <c r="O213" s="14">
        <f>COUNTIF(Tableau8[[#This Row],[Lundi]:[Mardi]],"&gt;0") + COUNTIF(Tableau8[[#This Row],[Jeudi]:[Vendredi]],"&gt;0")</f>
        <v>0</v>
      </c>
      <c r="P213" s="14" t="str">
        <f>IFERROR(Tableau8[[#This Row],[Total Tour 1]]+Tableau8[[#This Row],[Total Tour 2]],"")</f>
        <v/>
      </c>
      <c r="Q213" s="14">
        <f>COUNTIF(Tableau8[[#This Row],[Lundi]:[Vendredi]],"&gt;=13")*1000</f>
        <v>0</v>
      </c>
      <c r="R21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13" s="15">
        <f>Tableau8[[#This Row],[Prime production]]+Tableau8[[#This Row],[Prime rendement]]</f>
        <v>0</v>
      </c>
      <c r="T213" s="15" t="str">
        <f>IF(Tableau8[[#This Row],[Matricule]]&gt;1,IF(COUNTIF(Tableau8[DateMatricule],Tableau8[[#This Row],[DateMatricule]])&gt;1,"Doublon",""),"")</f>
        <v/>
      </c>
    </row>
    <row r="214" spans="1:20" x14ac:dyDescent="0.25">
      <c r="A214" s="11" t="str">
        <f>IF(Tableau8[[#This Row],[Semaine]]="","",VLOOKUP(Tableau8[[#This Row],[Semaine]],Listes!$A:$B,2,FALSE))</f>
        <v/>
      </c>
      <c r="B214" s="11" t="str">
        <f>IF(ISBLANK(Tableau8[[#This Row],[Matricule]]),"",VLOOKUP(Tableau8[[#This Row],[Matricule]],#REF!,2,FALSE))</f>
        <v/>
      </c>
      <c r="C214" s="11" t="str">
        <f>IF(ISBLANK(Tableau8[[#This Row],[Matricule]]),"",VLOOKUP(Tableau8[[#This Row],[Matricule]],#REF!,3,FALSE))</f>
        <v/>
      </c>
      <c r="D214" s="11" t="str">
        <f>CONCATENATE(Tableau8[[#This Row],[Semaine]],Tableau8[[#This Row],[Matricule]])</f>
        <v/>
      </c>
      <c r="M214" s="14" t="str">
        <f>IF(Tableau8[[#This Row],[Lundi]]+Tableau8[[#This Row],[Mardi]]&gt;0,Tableau8[[#This Row],[Lundi]]+Tableau8[[#This Row],[Mardi]],"")</f>
        <v/>
      </c>
      <c r="N214" s="14" t="str">
        <f>IF(Tableau8[[#This Row],[Jeudi]]+Tableau8[[#This Row],[Vendredi]]&gt;0,Tableau8[[#This Row],[Jeudi]]+Tableau8[[#This Row],[Vendredi]],"")</f>
        <v/>
      </c>
      <c r="O214" s="14">
        <f>COUNTIF(Tableau8[[#This Row],[Lundi]:[Mardi]],"&gt;0") + COUNTIF(Tableau8[[#This Row],[Jeudi]:[Vendredi]],"&gt;0")</f>
        <v>0</v>
      </c>
      <c r="P214" s="14" t="str">
        <f>IFERROR(Tableau8[[#This Row],[Total Tour 1]]+Tableau8[[#This Row],[Total Tour 2]],"")</f>
        <v/>
      </c>
      <c r="Q214" s="14">
        <f>COUNTIF(Tableau8[[#This Row],[Lundi]:[Vendredi]],"&gt;=13")*1000</f>
        <v>0</v>
      </c>
      <c r="R21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14" s="15">
        <f>Tableau8[[#This Row],[Prime production]]+Tableau8[[#This Row],[Prime rendement]]</f>
        <v>0</v>
      </c>
      <c r="T214" s="15" t="str">
        <f>IF(Tableau8[[#This Row],[Matricule]]&gt;1,IF(COUNTIF(Tableau8[DateMatricule],Tableau8[[#This Row],[DateMatricule]])&gt;1,"Doublon",""),"")</f>
        <v/>
      </c>
    </row>
    <row r="215" spans="1:20" x14ac:dyDescent="0.25">
      <c r="A215" s="11" t="str">
        <f>IF(Tableau8[[#This Row],[Semaine]]="","",VLOOKUP(Tableau8[[#This Row],[Semaine]],Listes!$A:$B,2,FALSE))</f>
        <v/>
      </c>
      <c r="B215" s="11" t="str">
        <f>IF(ISBLANK(Tableau8[[#This Row],[Matricule]]),"",VLOOKUP(Tableau8[[#This Row],[Matricule]],#REF!,2,FALSE))</f>
        <v/>
      </c>
      <c r="C215" s="11" t="str">
        <f>IF(ISBLANK(Tableau8[[#This Row],[Matricule]]),"",VLOOKUP(Tableau8[[#This Row],[Matricule]],#REF!,3,FALSE))</f>
        <v/>
      </c>
      <c r="D215" s="11" t="str">
        <f>CONCATENATE(Tableau8[[#This Row],[Semaine]],Tableau8[[#This Row],[Matricule]])</f>
        <v/>
      </c>
      <c r="M215" s="14" t="str">
        <f>IF(Tableau8[[#This Row],[Lundi]]+Tableau8[[#This Row],[Mardi]]&gt;0,Tableau8[[#This Row],[Lundi]]+Tableau8[[#This Row],[Mardi]],"")</f>
        <v/>
      </c>
      <c r="N215" s="14" t="str">
        <f>IF(Tableau8[[#This Row],[Jeudi]]+Tableau8[[#This Row],[Vendredi]]&gt;0,Tableau8[[#This Row],[Jeudi]]+Tableau8[[#This Row],[Vendredi]],"")</f>
        <v/>
      </c>
      <c r="O215" s="14">
        <f>COUNTIF(Tableau8[[#This Row],[Lundi]:[Mardi]],"&gt;0") + COUNTIF(Tableau8[[#This Row],[Jeudi]:[Vendredi]],"&gt;0")</f>
        <v>0</v>
      </c>
      <c r="P215" s="14" t="str">
        <f>IFERROR(Tableau8[[#This Row],[Total Tour 1]]+Tableau8[[#This Row],[Total Tour 2]],"")</f>
        <v/>
      </c>
      <c r="Q215" s="14">
        <f>COUNTIF(Tableau8[[#This Row],[Lundi]:[Vendredi]],"&gt;=13")*1000</f>
        <v>0</v>
      </c>
      <c r="R21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15" s="15">
        <f>Tableau8[[#This Row],[Prime production]]+Tableau8[[#This Row],[Prime rendement]]</f>
        <v>0</v>
      </c>
      <c r="T215" s="15" t="str">
        <f>IF(Tableau8[[#This Row],[Matricule]]&gt;1,IF(COUNTIF(Tableau8[DateMatricule],Tableau8[[#This Row],[DateMatricule]])&gt;1,"Doublon",""),"")</f>
        <v/>
      </c>
    </row>
    <row r="216" spans="1:20" x14ac:dyDescent="0.25">
      <c r="A216" s="11" t="str">
        <f>IF(Tableau8[[#This Row],[Semaine]]="","",VLOOKUP(Tableau8[[#This Row],[Semaine]],Listes!$A:$B,2,FALSE))</f>
        <v/>
      </c>
      <c r="B216" s="11" t="str">
        <f>IF(ISBLANK(Tableau8[[#This Row],[Matricule]]),"",VLOOKUP(Tableau8[[#This Row],[Matricule]],#REF!,2,FALSE))</f>
        <v/>
      </c>
      <c r="C216" s="11" t="str">
        <f>IF(ISBLANK(Tableau8[[#This Row],[Matricule]]),"",VLOOKUP(Tableau8[[#This Row],[Matricule]],#REF!,3,FALSE))</f>
        <v/>
      </c>
      <c r="D216" s="11" t="str">
        <f>CONCATENATE(Tableau8[[#This Row],[Semaine]],Tableau8[[#This Row],[Matricule]])</f>
        <v/>
      </c>
      <c r="M216" s="14" t="str">
        <f>IF(Tableau8[[#This Row],[Lundi]]+Tableau8[[#This Row],[Mardi]]&gt;0,Tableau8[[#This Row],[Lundi]]+Tableau8[[#This Row],[Mardi]],"")</f>
        <v/>
      </c>
      <c r="N216" s="14" t="str">
        <f>IF(Tableau8[[#This Row],[Jeudi]]+Tableau8[[#This Row],[Vendredi]]&gt;0,Tableau8[[#This Row],[Jeudi]]+Tableau8[[#This Row],[Vendredi]],"")</f>
        <v/>
      </c>
      <c r="O216" s="14">
        <f>COUNTIF(Tableau8[[#This Row],[Lundi]:[Mardi]],"&gt;0") + COUNTIF(Tableau8[[#This Row],[Jeudi]:[Vendredi]],"&gt;0")</f>
        <v>0</v>
      </c>
      <c r="P216" s="14" t="str">
        <f>IFERROR(Tableau8[[#This Row],[Total Tour 1]]+Tableau8[[#This Row],[Total Tour 2]],"")</f>
        <v/>
      </c>
      <c r="Q216" s="14">
        <f>COUNTIF(Tableau8[[#This Row],[Lundi]:[Vendredi]],"&gt;=13")*1000</f>
        <v>0</v>
      </c>
      <c r="R21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16" s="15">
        <f>Tableau8[[#This Row],[Prime production]]+Tableau8[[#This Row],[Prime rendement]]</f>
        <v>0</v>
      </c>
      <c r="T216" s="15" t="str">
        <f>IF(Tableau8[[#This Row],[Matricule]]&gt;1,IF(COUNTIF(Tableau8[DateMatricule],Tableau8[[#This Row],[DateMatricule]])&gt;1,"Doublon",""),"")</f>
        <v/>
      </c>
    </row>
    <row r="217" spans="1:20" x14ac:dyDescent="0.25">
      <c r="A217" s="11" t="str">
        <f>IF(Tableau8[[#This Row],[Semaine]]="","",VLOOKUP(Tableau8[[#This Row],[Semaine]],Listes!$A:$B,2,FALSE))</f>
        <v/>
      </c>
      <c r="B217" s="11" t="str">
        <f>IF(ISBLANK(Tableau8[[#This Row],[Matricule]]),"",VLOOKUP(Tableau8[[#This Row],[Matricule]],#REF!,2,FALSE))</f>
        <v/>
      </c>
      <c r="C217" s="11" t="str">
        <f>IF(ISBLANK(Tableau8[[#This Row],[Matricule]]),"",VLOOKUP(Tableau8[[#This Row],[Matricule]],#REF!,3,FALSE))</f>
        <v/>
      </c>
      <c r="D217" s="11" t="str">
        <f>CONCATENATE(Tableau8[[#This Row],[Semaine]],Tableau8[[#This Row],[Matricule]])</f>
        <v/>
      </c>
      <c r="M217" s="14" t="str">
        <f>IF(Tableau8[[#This Row],[Lundi]]+Tableau8[[#This Row],[Mardi]]&gt;0,Tableau8[[#This Row],[Lundi]]+Tableau8[[#This Row],[Mardi]],"")</f>
        <v/>
      </c>
      <c r="N217" s="14" t="str">
        <f>IF(Tableau8[[#This Row],[Jeudi]]+Tableau8[[#This Row],[Vendredi]]&gt;0,Tableau8[[#This Row],[Jeudi]]+Tableau8[[#This Row],[Vendredi]],"")</f>
        <v/>
      </c>
      <c r="O217" s="14">
        <f>COUNTIF(Tableau8[[#This Row],[Lundi]:[Mardi]],"&gt;0") + COUNTIF(Tableau8[[#This Row],[Jeudi]:[Vendredi]],"&gt;0")</f>
        <v>0</v>
      </c>
      <c r="P217" s="14" t="str">
        <f>IFERROR(Tableau8[[#This Row],[Total Tour 1]]+Tableau8[[#This Row],[Total Tour 2]],"")</f>
        <v/>
      </c>
      <c r="Q217" s="14">
        <f>COUNTIF(Tableau8[[#This Row],[Lundi]:[Vendredi]],"&gt;=13")*1000</f>
        <v>0</v>
      </c>
      <c r="R21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17" s="15">
        <f>Tableau8[[#This Row],[Prime production]]+Tableau8[[#This Row],[Prime rendement]]</f>
        <v>0</v>
      </c>
      <c r="T217" s="15" t="str">
        <f>IF(Tableau8[[#This Row],[Matricule]]&gt;1,IF(COUNTIF(Tableau8[DateMatricule],Tableau8[[#This Row],[DateMatricule]])&gt;1,"Doublon",""),"")</f>
        <v/>
      </c>
    </row>
    <row r="218" spans="1:20" x14ac:dyDescent="0.25">
      <c r="A218" s="11" t="str">
        <f>IF(Tableau8[[#This Row],[Semaine]]="","",VLOOKUP(Tableau8[[#This Row],[Semaine]],Listes!$A:$B,2,FALSE))</f>
        <v/>
      </c>
      <c r="B218" s="11" t="str">
        <f>IF(ISBLANK(Tableau8[[#This Row],[Matricule]]),"",VLOOKUP(Tableau8[[#This Row],[Matricule]],#REF!,2,FALSE))</f>
        <v/>
      </c>
      <c r="C218" s="11" t="str">
        <f>IF(ISBLANK(Tableau8[[#This Row],[Matricule]]),"",VLOOKUP(Tableau8[[#This Row],[Matricule]],#REF!,3,FALSE))</f>
        <v/>
      </c>
      <c r="D218" s="11" t="str">
        <f>CONCATENATE(Tableau8[[#This Row],[Semaine]],Tableau8[[#This Row],[Matricule]])</f>
        <v/>
      </c>
      <c r="M218" s="14" t="str">
        <f>IF(Tableau8[[#This Row],[Lundi]]+Tableau8[[#This Row],[Mardi]]&gt;0,Tableau8[[#This Row],[Lundi]]+Tableau8[[#This Row],[Mardi]],"")</f>
        <v/>
      </c>
      <c r="N218" s="14" t="str">
        <f>IF(Tableau8[[#This Row],[Jeudi]]+Tableau8[[#This Row],[Vendredi]]&gt;0,Tableau8[[#This Row],[Jeudi]]+Tableau8[[#This Row],[Vendredi]],"")</f>
        <v/>
      </c>
      <c r="O218" s="14">
        <f>COUNTIF(Tableau8[[#This Row],[Lundi]:[Mardi]],"&gt;0") + COUNTIF(Tableau8[[#This Row],[Jeudi]:[Vendredi]],"&gt;0")</f>
        <v>0</v>
      </c>
      <c r="P218" s="14" t="str">
        <f>IFERROR(Tableau8[[#This Row],[Total Tour 1]]+Tableau8[[#This Row],[Total Tour 2]],"")</f>
        <v/>
      </c>
      <c r="Q218" s="14">
        <f>COUNTIF(Tableau8[[#This Row],[Lundi]:[Vendredi]],"&gt;=13")*1000</f>
        <v>0</v>
      </c>
      <c r="R21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18" s="15">
        <f>Tableau8[[#This Row],[Prime production]]+Tableau8[[#This Row],[Prime rendement]]</f>
        <v>0</v>
      </c>
      <c r="T218" s="15" t="str">
        <f>IF(Tableau8[[#This Row],[Matricule]]&gt;1,IF(COUNTIF(Tableau8[DateMatricule],Tableau8[[#This Row],[DateMatricule]])&gt;1,"Doublon",""),"")</f>
        <v/>
      </c>
    </row>
    <row r="219" spans="1:20" x14ac:dyDescent="0.25">
      <c r="A219" s="11" t="str">
        <f>IF(Tableau8[[#This Row],[Semaine]]="","",VLOOKUP(Tableau8[[#This Row],[Semaine]],Listes!$A:$B,2,FALSE))</f>
        <v/>
      </c>
      <c r="B219" s="11" t="str">
        <f>IF(ISBLANK(Tableau8[[#This Row],[Matricule]]),"",VLOOKUP(Tableau8[[#This Row],[Matricule]],#REF!,2,FALSE))</f>
        <v/>
      </c>
      <c r="C219" s="11" t="str">
        <f>IF(ISBLANK(Tableau8[[#This Row],[Matricule]]),"",VLOOKUP(Tableau8[[#This Row],[Matricule]],#REF!,3,FALSE))</f>
        <v/>
      </c>
      <c r="D219" s="11" t="str">
        <f>CONCATENATE(Tableau8[[#This Row],[Semaine]],Tableau8[[#This Row],[Matricule]])</f>
        <v/>
      </c>
      <c r="M219" s="14" t="str">
        <f>IF(Tableau8[[#This Row],[Lundi]]+Tableau8[[#This Row],[Mardi]]&gt;0,Tableau8[[#This Row],[Lundi]]+Tableau8[[#This Row],[Mardi]],"")</f>
        <v/>
      </c>
      <c r="N219" s="14" t="str">
        <f>IF(Tableau8[[#This Row],[Jeudi]]+Tableau8[[#This Row],[Vendredi]]&gt;0,Tableau8[[#This Row],[Jeudi]]+Tableau8[[#This Row],[Vendredi]],"")</f>
        <v/>
      </c>
      <c r="O219" s="14">
        <f>COUNTIF(Tableau8[[#This Row],[Lundi]:[Mardi]],"&gt;0") + COUNTIF(Tableau8[[#This Row],[Jeudi]:[Vendredi]],"&gt;0")</f>
        <v>0</v>
      </c>
      <c r="P219" s="14" t="str">
        <f>IFERROR(Tableau8[[#This Row],[Total Tour 1]]+Tableau8[[#This Row],[Total Tour 2]],"")</f>
        <v/>
      </c>
      <c r="Q219" s="14">
        <f>COUNTIF(Tableau8[[#This Row],[Lundi]:[Vendredi]],"&gt;=13")*1000</f>
        <v>0</v>
      </c>
      <c r="R21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19" s="15">
        <f>Tableau8[[#This Row],[Prime production]]+Tableau8[[#This Row],[Prime rendement]]</f>
        <v>0</v>
      </c>
      <c r="T219" s="15" t="str">
        <f>IF(Tableau8[[#This Row],[Matricule]]&gt;1,IF(COUNTIF(Tableau8[DateMatricule],Tableau8[[#This Row],[DateMatricule]])&gt;1,"Doublon",""),"")</f>
        <v/>
      </c>
    </row>
    <row r="220" spans="1:20" x14ac:dyDescent="0.25">
      <c r="A220" s="11" t="str">
        <f>IF(Tableau8[[#This Row],[Semaine]]="","",VLOOKUP(Tableau8[[#This Row],[Semaine]],Listes!$A:$B,2,FALSE))</f>
        <v/>
      </c>
      <c r="B220" s="11" t="str">
        <f>IF(ISBLANK(Tableau8[[#This Row],[Matricule]]),"",VLOOKUP(Tableau8[[#This Row],[Matricule]],#REF!,2,FALSE))</f>
        <v/>
      </c>
      <c r="C220" s="11" t="str">
        <f>IF(ISBLANK(Tableau8[[#This Row],[Matricule]]),"",VLOOKUP(Tableau8[[#This Row],[Matricule]],#REF!,3,FALSE))</f>
        <v/>
      </c>
      <c r="D220" s="11" t="str">
        <f>CONCATENATE(Tableau8[[#This Row],[Semaine]],Tableau8[[#This Row],[Matricule]])</f>
        <v/>
      </c>
      <c r="M220" s="14" t="str">
        <f>IF(Tableau8[[#This Row],[Lundi]]+Tableau8[[#This Row],[Mardi]]&gt;0,Tableau8[[#This Row],[Lundi]]+Tableau8[[#This Row],[Mardi]],"")</f>
        <v/>
      </c>
      <c r="N220" s="14" t="str">
        <f>IF(Tableau8[[#This Row],[Jeudi]]+Tableau8[[#This Row],[Vendredi]]&gt;0,Tableau8[[#This Row],[Jeudi]]+Tableau8[[#This Row],[Vendredi]],"")</f>
        <v/>
      </c>
      <c r="O220" s="14">
        <f>COUNTIF(Tableau8[[#This Row],[Lundi]:[Mardi]],"&gt;0") + COUNTIF(Tableau8[[#This Row],[Jeudi]:[Vendredi]],"&gt;0")</f>
        <v>0</v>
      </c>
      <c r="P220" s="14" t="str">
        <f>IFERROR(Tableau8[[#This Row],[Total Tour 1]]+Tableau8[[#This Row],[Total Tour 2]],"")</f>
        <v/>
      </c>
      <c r="Q220" s="14">
        <f>COUNTIF(Tableau8[[#This Row],[Lundi]:[Vendredi]],"&gt;=13")*1000</f>
        <v>0</v>
      </c>
      <c r="R22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20" s="15">
        <f>Tableau8[[#This Row],[Prime production]]+Tableau8[[#This Row],[Prime rendement]]</f>
        <v>0</v>
      </c>
      <c r="T220" s="15" t="str">
        <f>IF(Tableau8[[#This Row],[Matricule]]&gt;1,IF(COUNTIF(Tableau8[DateMatricule],Tableau8[[#This Row],[DateMatricule]])&gt;1,"Doublon",""),"")</f>
        <v/>
      </c>
    </row>
    <row r="221" spans="1:20" x14ac:dyDescent="0.25">
      <c r="A221" s="11" t="str">
        <f>IF(Tableau8[[#This Row],[Semaine]]="","",VLOOKUP(Tableau8[[#This Row],[Semaine]],Listes!$A:$B,2,FALSE))</f>
        <v/>
      </c>
      <c r="B221" s="11" t="str">
        <f>IF(ISBLANK(Tableau8[[#This Row],[Matricule]]),"",VLOOKUP(Tableau8[[#This Row],[Matricule]],#REF!,2,FALSE))</f>
        <v/>
      </c>
      <c r="C221" s="11" t="str">
        <f>IF(ISBLANK(Tableau8[[#This Row],[Matricule]]),"",VLOOKUP(Tableau8[[#This Row],[Matricule]],#REF!,3,FALSE))</f>
        <v/>
      </c>
      <c r="D221" s="11" t="str">
        <f>CONCATENATE(Tableau8[[#This Row],[Semaine]],Tableau8[[#This Row],[Matricule]])</f>
        <v/>
      </c>
      <c r="M221" s="14" t="str">
        <f>IF(Tableau8[[#This Row],[Lundi]]+Tableau8[[#This Row],[Mardi]]&gt;0,Tableau8[[#This Row],[Lundi]]+Tableau8[[#This Row],[Mardi]],"")</f>
        <v/>
      </c>
      <c r="N221" s="14" t="str">
        <f>IF(Tableau8[[#This Row],[Jeudi]]+Tableau8[[#This Row],[Vendredi]]&gt;0,Tableau8[[#This Row],[Jeudi]]+Tableau8[[#This Row],[Vendredi]],"")</f>
        <v/>
      </c>
      <c r="O221" s="14">
        <f>COUNTIF(Tableau8[[#This Row],[Lundi]:[Mardi]],"&gt;0") + COUNTIF(Tableau8[[#This Row],[Jeudi]:[Vendredi]],"&gt;0")</f>
        <v>0</v>
      </c>
      <c r="P221" s="14" t="str">
        <f>IFERROR(Tableau8[[#This Row],[Total Tour 1]]+Tableau8[[#This Row],[Total Tour 2]],"")</f>
        <v/>
      </c>
      <c r="Q221" s="14">
        <f>COUNTIF(Tableau8[[#This Row],[Lundi]:[Vendredi]],"&gt;=13")*1000</f>
        <v>0</v>
      </c>
      <c r="R22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21" s="15">
        <f>Tableau8[[#This Row],[Prime production]]+Tableau8[[#This Row],[Prime rendement]]</f>
        <v>0</v>
      </c>
      <c r="T221" s="15" t="str">
        <f>IF(Tableau8[[#This Row],[Matricule]]&gt;1,IF(COUNTIF(Tableau8[DateMatricule],Tableau8[[#This Row],[DateMatricule]])&gt;1,"Doublon",""),"")</f>
        <v/>
      </c>
    </row>
    <row r="222" spans="1:20" x14ac:dyDescent="0.25">
      <c r="A222" s="11" t="str">
        <f>IF(Tableau8[[#This Row],[Semaine]]="","",VLOOKUP(Tableau8[[#This Row],[Semaine]],Listes!$A:$B,2,FALSE))</f>
        <v/>
      </c>
      <c r="B222" s="11" t="str">
        <f>IF(ISBLANK(Tableau8[[#This Row],[Matricule]]),"",VLOOKUP(Tableau8[[#This Row],[Matricule]],#REF!,2,FALSE))</f>
        <v/>
      </c>
      <c r="C222" s="11" t="str">
        <f>IF(ISBLANK(Tableau8[[#This Row],[Matricule]]),"",VLOOKUP(Tableau8[[#This Row],[Matricule]],#REF!,3,FALSE))</f>
        <v/>
      </c>
      <c r="D222" s="11" t="str">
        <f>CONCATENATE(Tableau8[[#This Row],[Semaine]],Tableau8[[#This Row],[Matricule]])</f>
        <v/>
      </c>
      <c r="M222" s="14" t="str">
        <f>IF(Tableau8[[#This Row],[Lundi]]+Tableau8[[#This Row],[Mardi]]&gt;0,Tableau8[[#This Row],[Lundi]]+Tableau8[[#This Row],[Mardi]],"")</f>
        <v/>
      </c>
      <c r="N222" s="14" t="str">
        <f>IF(Tableau8[[#This Row],[Jeudi]]+Tableau8[[#This Row],[Vendredi]]&gt;0,Tableau8[[#This Row],[Jeudi]]+Tableau8[[#This Row],[Vendredi]],"")</f>
        <v/>
      </c>
      <c r="O222" s="14">
        <f>COUNTIF(Tableau8[[#This Row],[Lundi]:[Mardi]],"&gt;0") + COUNTIF(Tableau8[[#This Row],[Jeudi]:[Vendredi]],"&gt;0")</f>
        <v>0</v>
      </c>
      <c r="P222" s="14" t="str">
        <f>IFERROR(Tableau8[[#This Row],[Total Tour 1]]+Tableau8[[#This Row],[Total Tour 2]],"")</f>
        <v/>
      </c>
      <c r="Q222" s="14">
        <f>COUNTIF(Tableau8[[#This Row],[Lundi]:[Vendredi]],"&gt;=13")*1000</f>
        <v>0</v>
      </c>
      <c r="R22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22" s="15">
        <f>Tableau8[[#This Row],[Prime production]]+Tableau8[[#This Row],[Prime rendement]]</f>
        <v>0</v>
      </c>
      <c r="T222" s="15" t="str">
        <f>IF(Tableau8[[#This Row],[Matricule]]&gt;1,IF(COUNTIF(Tableau8[DateMatricule],Tableau8[[#This Row],[DateMatricule]])&gt;1,"Doublon",""),"")</f>
        <v/>
      </c>
    </row>
    <row r="223" spans="1:20" x14ac:dyDescent="0.25">
      <c r="A223" s="11" t="str">
        <f>IF(Tableau8[[#This Row],[Semaine]]="","",VLOOKUP(Tableau8[[#This Row],[Semaine]],Listes!$A:$B,2,FALSE))</f>
        <v/>
      </c>
      <c r="B223" s="11" t="str">
        <f>IF(ISBLANK(Tableau8[[#This Row],[Matricule]]),"",VLOOKUP(Tableau8[[#This Row],[Matricule]],#REF!,2,FALSE))</f>
        <v/>
      </c>
      <c r="C223" s="11" t="str">
        <f>IF(ISBLANK(Tableau8[[#This Row],[Matricule]]),"",VLOOKUP(Tableau8[[#This Row],[Matricule]],#REF!,3,FALSE))</f>
        <v/>
      </c>
      <c r="D223" s="11" t="str">
        <f>CONCATENATE(Tableau8[[#This Row],[Semaine]],Tableau8[[#This Row],[Matricule]])</f>
        <v/>
      </c>
      <c r="M223" s="14" t="str">
        <f>IF(Tableau8[[#This Row],[Lundi]]+Tableau8[[#This Row],[Mardi]]&gt;0,Tableau8[[#This Row],[Lundi]]+Tableau8[[#This Row],[Mardi]],"")</f>
        <v/>
      </c>
      <c r="N223" s="14" t="str">
        <f>IF(Tableau8[[#This Row],[Jeudi]]+Tableau8[[#This Row],[Vendredi]]&gt;0,Tableau8[[#This Row],[Jeudi]]+Tableau8[[#This Row],[Vendredi]],"")</f>
        <v/>
      </c>
      <c r="O223" s="14">
        <f>COUNTIF(Tableau8[[#This Row],[Lundi]:[Mardi]],"&gt;0") + COUNTIF(Tableau8[[#This Row],[Jeudi]:[Vendredi]],"&gt;0")</f>
        <v>0</v>
      </c>
      <c r="P223" s="14" t="str">
        <f>IFERROR(Tableau8[[#This Row],[Total Tour 1]]+Tableau8[[#This Row],[Total Tour 2]],"")</f>
        <v/>
      </c>
      <c r="Q223" s="14">
        <f>COUNTIF(Tableau8[[#This Row],[Lundi]:[Vendredi]],"&gt;=13")*1000</f>
        <v>0</v>
      </c>
      <c r="R22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23" s="15">
        <f>Tableau8[[#This Row],[Prime production]]+Tableau8[[#This Row],[Prime rendement]]</f>
        <v>0</v>
      </c>
      <c r="T223" s="15" t="str">
        <f>IF(Tableau8[[#This Row],[Matricule]]&gt;1,IF(COUNTIF(Tableau8[DateMatricule],Tableau8[[#This Row],[DateMatricule]])&gt;1,"Doublon",""),"")</f>
        <v/>
      </c>
    </row>
    <row r="224" spans="1:20" x14ac:dyDescent="0.25">
      <c r="A224" s="11" t="str">
        <f>IF(Tableau8[[#This Row],[Semaine]]="","",VLOOKUP(Tableau8[[#This Row],[Semaine]],Listes!$A:$B,2,FALSE))</f>
        <v/>
      </c>
      <c r="B224" s="11" t="str">
        <f>IF(ISBLANK(Tableau8[[#This Row],[Matricule]]),"",VLOOKUP(Tableau8[[#This Row],[Matricule]],#REF!,2,FALSE))</f>
        <v/>
      </c>
      <c r="C224" s="11" t="str">
        <f>IF(ISBLANK(Tableau8[[#This Row],[Matricule]]),"",VLOOKUP(Tableau8[[#This Row],[Matricule]],#REF!,3,FALSE))</f>
        <v/>
      </c>
      <c r="D224" s="11" t="str">
        <f>CONCATENATE(Tableau8[[#This Row],[Semaine]],Tableau8[[#This Row],[Matricule]])</f>
        <v/>
      </c>
      <c r="M224" s="14" t="str">
        <f>IF(Tableau8[[#This Row],[Lundi]]+Tableau8[[#This Row],[Mardi]]&gt;0,Tableau8[[#This Row],[Lundi]]+Tableau8[[#This Row],[Mardi]],"")</f>
        <v/>
      </c>
      <c r="N224" s="14" t="str">
        <f>IF(Tableau8[[#This Row],[Jeudi]]+Tableau8[[#This Row],[Vendredi]]&gt;0,Tableau8[[#This Row],[Jeudi]]+Tableau8[[#This Row],[Vendredi]],"")</f>
        <v/>
      </c>
      <c r="O224" s="14">
        <f>COUNTIF(Tableau8[[#This Row],[Lundi]:[Mardi]],"&gt;0") + COUNTIF(Tableau8[[#This Row],[Jeudi]:[Vendredi]],"&gt;0")</f>
        <v>0</v>
      </c>
      <c r="P224" s="14" t="str">
        <f>IFERROR(Tableau8[[#This Row],[Total Tour 1]]+Tableau8[[#This Row],[Total Tour 2]],"")</f>
        <v/>
      </c>
      <c r="Q224" s="14">
        <f>COUNTIF(Tableau8[[#This Row],[Lundi]:[Vendredi]],"&gt;=13")*1000</f>
        <v>0</v>
      </c>
      <c r="R22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24" s="15">
        <f>Tableau8[[#This Row],[Prime production]]+Tableau8[[#This Row],[Prime rendement]]</f>
        <v>0</v>
      </c>
      <c r="T224" s="15" t="str">
        <f>IF(Tableau8[[#This Row],[Matricule]]&gt;1,IF(COUNTIF(Tableau8[DateMatricule],Tableau8[[#This Row],[DateMatricule]])&gt;1,"Doublon",""),"")</f>
        <v/>
      </c>
    </row>
    <row r="225" spans="1:20" x14ac:dyDescent="0.25">
      <c r="A225" s="11" t="str">
        <f>IF(Tableau8[[#This Row],[Semaine]]="","",VLOOKUP(Tableau8[[#This Row],[Semaine]],Listes!$A:$B,2,FALSE))</f>
        <v/>
      </c>
      <c r="B225" s="11" t="str">
        <f>IF(ISBLANK(Tableau8[[#This Row],[Matricule]]),"",VLOOKUP(Tableau8[[#This Row],[Matricule]],#REF!,2,FALSE))</f>
        <v/>
      </c>
      <c r="C225" s="11" t="str">
        <f>IF(ISBLANK(Tableau8[[#This Row],[Matricule]]),"",VLOOKUP(Tableau8[[#This Row],[Matricule]],#REF!,3,FALSE))</f>
        <v/>
      </c>
      <c r="D225" s="11" t="str">
        <f>CONCATENATE(Tableau8[[#This Row],[Semaine]],Tableau8[[#This Row],[Matricule]])</f>
        <v/>
      </c>
      <c r="M225" s="14" t="str">
        <f>IF(Tableau8[[#This Row],[Lundi]]+Tableau8[[#This Row],[Mardi]]&gt;0,Tableau8[[#This Row],[Lundi]]+Tableau8[[#This Row],[Mardi]],"")</f>
        <v/>
      </c>
      <c r="N225" s="14" t="str">
        <f>IF(Tableau8[[#This Row],[Jeudi]]+Tableau8[[#This Row],[Vendredi]]&gt;0,Tableau8[[#This Row],[Jeudi]]+Tableau8[[#This Row],[Vendredi]],"")</f>
        <v/>
      </c>
      <c r="O225" s="14">
        <f>COUNTIF(Tableau8[[#This Row],[Lundi]:[Mardi]],"&gt;0") + COUNTIF(Tableau8[[#This Row],[Jeudi]:[Vendredi]],"&gt;0")</f>
        <v>0</v>
      </c>
      <c r="P225" s="14" t="str">
        <f>IFERROR(Tableau8[[#This Row],[Total Tour 1]]+Tableau8[[#This Row],[Total Tour 2]],"")</f>
        <v/>
      </c>
      <c r="Q225" s="14">
        <f>COUNTIF(Tableau8[[#This Row],[Lundi]:[Vendredi]],"&gt;=13")*1000</f>
        <v>0</v>
      </c>
      <c r="R22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25" s="15">
        <f>Tableau8[[#This Row],[Prime production]]+Tableau8[[#This Row],[Prime rendement]]</f>
        <v>0</v>
      </c>
      <c r="T225" s="15" t="str">
        <f>IF(Tableau8[[#This Row],[Matricule]]&gt;1,IF(COUNTIF(Tableau8[DateMatricule],Tableau8[[#This Row],[DateMatricule]])&gt;1,"Doublon",""),"")</f>
        <v/>
      </c>
    </row>
    <row r="226" spans="1:20" x14ac:dyDescent="0.25">
      <c r="A226" s="11" t="str">
        <f>IF(Tableau8[[#This Row],[Semaine]]="","",VLOOKUP(Tableau8[[#This Row],[Semaine]],Listes!$A:$B,2,FALSE))</f>
        <v/>
      </c>
      <c r="B226" s="11" t="str">
        <f>IF(ISBLANK(Tableau8[[#This Row],[Matricule]]),"",VLOOKUP(Tableau8[[#This Row],[Matricule]],#REF!,2,FALSE))</f>
        <v/>
      </c>
      <c r="C226" s="11" t="str">
        <f>IF(ISBLANK(Tableau8[[#This Row],[Matricule]]),"",VLOOKUP(Tableau8[[#This Row],[Matricule]],#REF!,3,FALSE))</f>
        <v/>
      </c>
      <c r="D226" s="11" t="str">
        <f>CONCATENATE(Tableau8[[#This Row],[Semaine]],Tableau8[[#This Row],[Matricule]])</f>
        <v/>
      </c>
      <c r="M226" s="14" t="str">
        <f>IF(Tableau8[[#This Row],[Lundi]]+Tableau8[[#This Row],[Mardi]]&gt;0,Tableau8[[#This Row],[Lundi]]+Tableau8[[#This Row],[Mardi]],"")</f>
        <v/>
      </c>
      <c r="N226" s="14" t="str">
        <f>IF(Tableau8[[#This Row],[Jeudi]]+Tableau8[[#This Row],[Vendredi]]&gt;0,Tableau8[[#This Row],[Jeudi]]+Tableau8[[#This Row],[Vendredi]],"")</f>
        <v/>
      </c>
      <c r="O226" s="14">
        <f>COUNTIF(Tableau8[[#This Row],[Lundi]:[Mardi]],"&gt;0") + COUNTIF(Tableau8[[#This Row],[Jeudi]:[Vendredi]],"&gt;0")</f>
        <v>0</v>
      </c>
      <c r="P226" s="14" t="str">
        <f>IFERROR(Tableau8[[#This Row],[Total Tour 1]]+Tableau8[[#This Row],[Total Tour 2]],"")</f>
        <v/>
      </c>
      <c r="Q226" s="14">
        <f>COUNTIF(Tableau8[[#This Row],[Lundi]:[Vendredi]],"&gt;=13")*1000</f>
        <v>0</v>
      </c>
      <c r="R22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26" s="15">
        <f>Tableau8[[#This Row],[Prime production]]+Tableau8[[#This Row],[Prime rendement]]</f>
        <v>0</v>
      </c>
      <c r="T226" s="15" t="str">
        <f>IF(Tableau8[[#This Row],[Matricule]]&gt;1,IF(COUNTIF(Tableau8[DateMatricule],Tableau8[[#This Row],[DateMatricule]])&gt;1,"Doublon",""),"")</f>
        <v/>
      </c>
    </row>
    <row r="227" spans="1:20" x14ac:dyDescent="0.25">
      <c r="A227" s="11" t="str">
        <f>IF(Tableau8[[#This Row],[Semaine]]="","",VLOOKUP(Tableau8[[#This Row],[Semaine]],Listes!$A:$B,2,FALSE))</f>
        <v/>
      </c>
      <c r="B227" s="11" t="str">
        <f>IF(ISBLANK(Tableau8[[#This Row],[Matricule]]),"",VLOOKUP(Tableau8[[#This Row],[Matricule]],#REF!,2,FALSE))</f>
        <v/>
      </c>
      <c r="C227" s="11" t="str">
        <f>IF(ISBLANK(Tableau8[[#This Row],[Matricule]]),"",VLOOKUP(Tableau8[[#This Row],[Matricule]],#REF!,3,FALSE))</f>
        <v/>
      </c>
      <c r="D227" s="11" t="str">
        <f>CONCATENATE(Tableau8[[#This Row],[Semaine]],Tableau8[[#This Row],[Matricule]])</f>
        <v/>
      </c>
      <c r="M227" s="14" t="str">
        <f>IF(Tableau8[[#This Row],[Lundi]]+Tableau8[[#This Row],[Mardi]]&gt;0,Tableau8[[#This Row],[Lundi]]+Tableau8[[#This Row],[Mardi]],"")</f>
        <v/>
      </c>
      <c r="N227" s="14" t="str">
        <f>IF(Tableau8[[#This Row],[Jeudi]]+Tableau8[[#This Row],[Vendredi]]&gt;0,Tableau8[[#This Row],[Jeudi]]+Tableau8[[#This Row],[Vendredi]],"")</f>
        <v/>
      </c>
      <c r="O227" s="14">
        <f>COUNTIF(Tableau8[[#This Row],[Lundi]:[Mardi]],"&gt;0") + COUNTIF(Tableau8[[#This Row],[Jeudi]:[Vendredi]],"&gt;0")</f>
        <v>0</v>
      </c>
      <c r="P227" s="14" t="str">
        <f>IFERROR(Tableau8[[#This Row],[Total Tour 1]]+Tableau8[[#This Row],[Total Tour 2]],"")</f>
        <v/>
      </c>
      <c r="Q227" s="14">
        <f>COUNTIF(Tableau8[[#This Row],[Lundi]:[Vendredi]],"&gt;=13")*1000</f>
        <v>0</v>
      </c>
      <c r="R22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27" s="15">
        <f>Tableau8[[#This Row],[Prime production]]+Tableau8[[#This Row],[Prime rendement]]</f>
        <v>0</v>
      </c>
      <c r="T227" s="15" t="str">
        <f>IF(Tableau8[[#This Row],[Matricule]]&gt;1,IF(COUNTIF(Tableau8[DateMatricule],Tableau8[[#This Row],[DateMatricule]])&gt;1,"Doublon",""),"")</f>
        <v/>
      </c>
    </row>
    <row r="228" spans="1:20" x14ac:dyDescent="0.25">
      <c r="A228" s="11" t="str">
        <f>IF(Tableau8[[#This Row],[Semaine]]="","",VLOOKUP(Tableau8[[#This Row],[Semaine]],Listes!$A:$B,2,FALSE))</f>
        <v/>
      </c>
      <c r="B228" s="11" t="str">
        <f>IF(ISBLANK(Tableau8[[#This Row],[Matricule]]),"",VLOOKUP(Tableau8[[#This Row],[Matricule]],#REF!,2,FALSE))</f>
        <v/>
      </c>
      <c r="C228" s="11" t="str">
        <f>IF(ISBLANK(Tableau8[[#This Row],[Matricule]]),"",VLOOKUP(Tableau8[[#This Row],[Matricule]],#REF!,3,FALSE))</f>
        <v/>
      </c>
      <c r="D228" s="11" t="str">
        <f>CONCATENATE(Tableau8[[#This Row],[Semaine]],Tableau8[[#This Row],[Matricule]])</f>
        <v/>
      </c>
      <c r="M228" s="14" t="str">
        <f>IF(Tableau8[[#This Row],[Lundi]]+Tableau8[[#This Row],[Mardi]]&gt;0,Tableau8[[#This Row],[Lundi]]+Tableau8[[#This Row],[Mardi]],"")</f>
        <v/>
      </c>
      <c r="N228" s="14" t="str">
        <f>IF(Tableau8[[#This Row],[Jeudi]]+Tableau8[[#This Row],[Vendredi]]&gt;0,Tableau8[[#This Row],[Jeudi]]+Tableau8[[#This Row],[Vendredi]],"")</f>
        <v/>
      </c>
      <c r="O228" s="14">
        <f>COUNTIF(Tableau8[[#This Row],[Lundi]:[Mardi]],"&gt;0") + COUNTIF(Tableau8[[#This Row],[Jeudi]:[Vendredi]],"&gt;0")</f>
        <v>0</v>
      </c>
      <c r="P228" s="14" t="str">
        <f>IFERROR(Tableau8[[#This Row],[Total Tour 1]]+Tableau8[[#This Row],[Total Tour 2]],"")</f>
        <v/>
      </c>
      <c r="Q228" s="14">
        <f>COUNTIF(Tableau8[[#This Row],[Lundi]:[Vendredi]],"&gt;=13")*1000</f>
        <v>0</v>
      </c>
      <c r="R22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28" s="15">
        <f>Tableau8[[#This Row],[Prime production]]+Tableau8[[#This Row],[Prime rendement]]</f>
        <v>0</v>
      </c>
      <c r="T228" s="15" t="str">
        <f>IF(Tableau8[[#This Row],[Matricule]]&gt;1,IF(COUNTIF(Tableau8[DateMatricule],Tableau8[[#This Row],[DateMatricule]])&gt;1,"Doublon",""),"")</f>
        <v/>
      </c>
    </row>
    <row r="229" spans="1:20" x14ac:dyDescent="0.25">
      <c r="A229" s="11" t="str">
        <f>IF(Tableau8[[#This Row],[Semaine]]="","",VLOOKUP(Tableau8[[#This Row],[Semaine]],Listes!$A:$B,2,FALSE))</f>
        <v/>
      </c>
      <c r="B229" s="11" t="str">
        <f>IF(ISBLANK(Tableau8[[#This Row],[Matricule]]),"",VLOOKUP(Tableau8[[#This Row],[Matricule]],#REF!,2,FALSE))</f>
        <v/>
      </c>
      <c r="C229" s="11" t="str">
        <f>IF(ISBLANK(Tableau8[[#This Row],[Matricule]]),"",VLOOKUP(Tableau8[[#This Row],[Matricule]],#REF!,3,FALSE))</f>
        <v/>
      </c>
      <c r="D229" s="11" t="str">
        <f>CONCATENATE(Tableau8[[#This Row],[Semaine]],Tableau8[[#This Row],[Matricule]])</f>
        <v/>
      </c>
      <c r="M229" s="14" t="str">
        <f>IF(Tableau8[[#This Row],[Lundi]]+Tableau8[[#This Row],[Mardi]]&gt;0,Tableau8[[#This Row],[Lundi]]+Tableau8[[#This Row],[Mardi]],"")</f>
        <v/>
      </c>
      <c r="N229" s="14" t="str">
        <f>IF(Tableau8[[#This Row],[Jeudi]]+Tableau8[[#This Row],[Vendredi]]&gt;0,Tableau8[[#This Row],[Jeudi]]+Tableau8[[#This Row],[Vendredi]],"")</f>
        <v/>
      </c>
      <c r="O229" s="14">
        <f>COUNTIF(Tableau8[[#This Row],[Lundi]:[Mardi]],"&gt;0") + COUNTIF(Tableau8[[#This Row],[Jeudi]:[Vendredi]],"&gt;0")</f>
        <v>0</v>
      </c>
      <c r="P229" s="14" t="str">
        <f>IFERROR(Tableau8[[#This Row],[Total Tour 1]]+Tableau8[[#This Row],[Total Tour 2]],"")</f>
        <v/>
      </c>
      <c r="Q229" s="14">
        <f>COUNTIF(Tableau8[[#This Row],[Lundi]:[Vendredi]],"&gt;=13")*1000</f>
        <v>0</v>
      </c>
      <c r="R22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29" s="15">
        <f>Tableau8[[#This Row],[Prime production]]+Tableau8[[#This Row],[Prime rendement]]</f>
        <v>0</v>
      </c>
      <c r="T229" s="15" t="str">
        <f>IF(Tableau8[[#This Row],[Matricule]]&gt;1,IF(COUNTIF(Tableau8[DateMatricule],Tableau8[[#This Row],[DateMatricule]])&gt;1,"Doublon",""),"")</f>
        <v/>
      </c>
    </row>
    <row r="230" spans="1:20" x14ac:dyDescent="0.25">
      <c r="A230" s="11" t="str">
        <f>IF(Tableau8[[#This Row],[Semaine]]="","",VLOOKUP(Tableau8[[#This Row],[Semaine]],Listes!$A:$B,2,FALSE))</f>
        <v/>
      </c>
      <c r="B230" s="11" t="str">
        <f>IF(ISBLANK(Tableau8[[#This Row],[Matricule]]),"",VLOOKUP(Tableau8[[#This Row],[Matricule]],#REF!,2,FALSE))</f>
        <v/>
      </c>
      <c r="C230" s="11" t="str">
        <f>IF(ISBLANK(Tableau8[[#This Row],[Matricule]]),"",VLOOKUP(Tableau8[[#This Row],[Matricule]],#REF!,3,FALSE))</f>
        <v/>
      </c>
      <c r="D230" s="11" t="str">
        <f>CONCATENATE(Tableau8[[#This Row],[Semaine]],Tableau8[[#This Row],[Matricule]])</f>
        <v/>
      </c>
      <c r="M230" s="14" t="str">
        <f>IF(Tableau8[[#This Row],[Lundi]]+Tableau8[[#This Row],[Mardi]]&gt;0,Tableau8[[#This Row],[Lundi]]+Tableau8[[#This Row],[Mardi]],"")</f>
        <v/>
      </c>
      <c r="N230" s="14" t="str">
        <f>IF(Tableau8[[#This Row],[Jeudi]]+Tableau8[[#This Row],[Vendredi]]&gt;0,Tableau8[[#This Row],[Jeudi]]+Tableau8[[#This Row],[Vendredi]],"")</f>
        <v/>
      </c>
      <c r="O230" s="14">
        <f>COUNTIF(Tableau8[[#This Row],[Lundi]:[Mardi]],"&gt;0") + COUNTIF(Tableau8[[#This Row],[Jeudi]:[Vendredi]],"&gt;0")</f>
        <v>0</v>
      </c>
      <c r="P230" s="14" t="str">
        <f>IFERROR(Tableau8[[#This Row],[Total Tour 1]]+Tableau8[[#This Row],[Total Tour 2]],"")</f>
        <v/>
      </c>
      <c r="Q230" s="14">
        <f>COUNTIF(Tableau8[[#This Row],[Lundi]:[Vendredi]],"&gt;=13")*1000</f>
        <v>0</v>
      </c>
      <c r="R23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30" s="15">
        <f>Tableau8[[#This Row],[Prime production]]+Tableau8[[#This Row],[Prime rendement]]</f>
        <v>0</v>
      </c>
      <c r="T230" s="15" t="str">
        <f>IF(Tableau8[[#This Row],[Matricule]]&gt;1,IF(COUNTIF(Tableau8[DateMatricule],Tableau8[[#This Row],[DateMatricule]])&gt;1,"Doublon",""),"")</f>
        <v/>
      </c>
    </row>
    <row r="231" spans="1:20" x14ac:dyDescent="0.25">
      <c r="A231" s="11" t="str">
        <f>IF(Tableau8[[#This Row],[Semaine]]="","",VLOOKUP(Tableau8[[#This Row],[Semaine]],Listes!$A:$B,2,FALSE))</f>
        <v/>
      </c>
      <c r="B231" s="11" t="str">
        <f>IF(ISBLANK(Tableau8[[#This Row],[Matricule]]),"",VLOOKUP(Tableau8[[#This Row],[Matricule]],#REF!,2,FALSE))</f>
        <v/>
      </c>
      <c r="C231" s="11" t="str">
        <f>IF(ISBLANK(Tableau8[[#This Row],[Matricule]]),"",VLOOKUP(Tableau8[[#This Row],[Matricule]],#REF!,3,FALSE))</f>
        <v/>
      </c>
      <c r="D231" s="11" t="str">
        <f>CONCATENATE(Tableau8[[#This Row],[Semaine]],Tableau8[[#This Row],[Matricule]])</f>
        <v/>
      </c>
      <c r="M231" s="14" t="str">
        <f>IF(Tableau8[[#This Row],[Lundi]]+Tableau8[[#This Row],[Mardi]]&gt;0,Tableau8[[#This Row],[Lundi]]+Tableau8[[#This Row],[Mardi]],"")</f>
        <v/>
      </c>
      <c r="N231" s="14" t="str">
        <f>IF(Tableau8[[#This Row],[Jeudi]]+Tableau8[[#This Row],[Vendredi]]&gt;0,Tableau8[[#This Row],[Jeudi]]+Tableau8[[#This Row],[Vendredi]],"")</f>
        <v/>
      </c>
      <c r="O231" s="14">
        <f>COUNTIF(Tableau8[[#This Row],[Lundi]:[Mardi]],"&gt;0") + COUNTIF(Tableau8[[#This Row],[Jeudi]:[Vendredi]],"&gt;0")</f>
        <v>0</v>
      </c>
      <c r="P231" s="14" t="str">
        <f>IFERROR(Tableau8[[#This Row],[Total Tour 1]]+Tableau8[[#This Row],[Total Tour 2]],"")</f>
        <v/>
      </c>
      <c r="Q231" s="14">
        <f>COUNTIF(Tableau8[[#This Row],[Lundi]:[Vendredi]],"&gt;=13")*1000</f>
        <v>0</v>
      </c>
      <c r="R23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31" s="15">
        <f>Tableau8[[#This Row],[Prime production]]+Tableau8[[#This Row],[Prime rendement]]</f>
        <v>0</v>
      </c>
      <c r="T231" s="15" t="str">
        <f>IF(Tableau8[[#This Row],[Matricule]]&gt;1,IF(COUNTIF(Tableau8[DateMatricule],Tableau8[[#This Row],[DateMatricule]])&gt;1,"Doublon",""),"")</f>
        <v/>
      </c>
    </row>
    <row r="232" spans="1:20" x14ac:dyDescent="0.25">
      <c r="A232" s="11" t="str">
        <f>IF(Tableau8[[#This Row],[Semaine]]="","",VLOOKUP(Tableau8[[#This Row],[Semaine]],Listes!$A:$B,2,FALSE))</f>
        <v/>
      </c>
      <c r="B232" s="11" t="str">
        <f>IF(ISBLANK(Tableau8[[#This Row],[Matricule]]),"",VLOOKUP(Tableau8[[#This Row],[Matricule]],#REF!,2,FALSE))</f>
        <v/>
      </c>
      <c r="C232" s="11" t="str">
        <f>IF(ISBLANK(Tableau8[[#This Row],[Matricule]]),"",VLOOKUP(Tableau8[[#This Row],[Matricule]],#REF!,3,FALSE))</f>
        <v/>
      </c>
      <c r="D232" s="11" t="str">
        <f>CONCATENATE(Tableau8[[#This Row],[Semaine]],Tableau8[[#This Row],[Matricule]])</f>
        <v/>
      </c>
      <c r="M232" s="14" t="str">
        <f>IF(Tableau8[[#This Row],[Lundi]]+Tableau8[[#This Row],[Mardi]]&gt;0,Tableau8[[#This Row],[Lundi]]+Tableau8[[#This Row],[Mardi]],"")</f>
        <v/>
      </c>
      <c r="N232" s="14" t="str">
        <f>IF(Tableau8[[#This Row],[Jeudi]]+Tableau8[[#This Row],[Vendredi]]&gt;0,Tableau8[[#This Row],[Jeudi]]+Tableau8[[#This Row],[Vendredi]],"")</f>
        <v/>
      </c>
      <c r="O232" s="14">
        <f>COUNTIF(Tableau8[[#This Row],[Lundi]:[Mardi]],"&gt;0") + COUNTIF(Tableau8[[#This Row],[Jeudi]:[Vendredi]],"&gt;0")</f>
        <v>0</v>
      </c>
      <c r="P232" s="14" t="str">
        <f>IFERROR(Tableau8[[#This Row],[Total Tour 1]]+Tableau8[[#This Row],[Total Tour 2]],"")</f>
        <v/>
      </c>
      <c r="Q232" s="14">
        <f>COUNTIF(Tableau8[[#This Row],[Lundi]:[Vendredi]],"&gt;=13")*1000</f>
        <v>0</v>
      </c>
      <c r="R23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32" s="15">
        <f>Tableau8[[#This Row],[Prime production]]+Tableau8[[#This Row],[Prime rendement]]</f>
        <v>0</v>
      </c>
      <c r="T232" s="15" t="str">
        <f>IF(Tableau8[[#This Row],[Matricule]]&gt;1,IF(COUNTIF(Tableau8[DateMatricule],Tableau8[[#This Row],[DateMatricule]])&gt;1,"Doublon",""),"")</f>
        <v/>
      </c>
    </row>
    <row r="233" spans="1:20" x14ac:dyDescent="0.25">
      <c r="A233" s="11" t="str">
        <f>IF(Tableau8[[#This Row],[Semaine]]="","",VLOOKUP(Tableau8[[#This Row],[Semaine]],Listes!$A:$B,2,FALSE))</f>
        <v/>
      </c>
      <c r="B233" s="11" t="str">
        <f>IF(ISBLANK(Tableau8[[#This Row],[Matricule]]),"",VLOOKUP(Tableau8[[#This Row],[Matricule]],#REF!,2,FALSE))</f>
        <v/>
      </c>
      <c r="C233" s="11" t="str">
        <f>IF(ISBLANK(Tableau8[[#This Row],[Matricule]]),"",VLOOKUP(Tableau8[[#This Row],[Matricule]],#REF!,3,FALSE))</f>
        <v/>
      </c>
      <c r="D233" s="11" t="str">
        <f>CONCATENATE(Tableau8[[#This Row],[Semaine]],Tableau8[[#This Row],[Matricule]])</f>
        <v/>
      </c>
      <c r="M233" s="14" t="str">
        <f>IF(Tableau8[[#This Row],[Lundi]]+Tableau8[[#This Row],[Mardi]]&gt;0,Tableau8[[#This Row],[Lundi]]+Tableau8[[#This Row],[Mardi]],"")</f>
        <v/>
      </c>
      <c r="N233" s="14" t="str">
        <f>IF(Tableau8[[#This Row],[Jeudi]]+Tableau8[[#This Row],[Vendredi]]&gt;0,Tableau8[[#This Row],[Jeudi]]+Tableau8[[#This Row],[Vendredi]],"")</f>
        <v/>
      </c>
      <c r="O233" s="14">
        <f>COUNTIF(Tableau8[[#This Row],[Lundi]:[Mardi]],"&gt;0") + COUNTIF(Tableau8[[#This Row],[Jeudi]:[Vendredi]],"&gt;0")</f>
        <v>0</v>
      </c>
      <c r="P233" s="14" t="str">
        <f>IFERROR(Tableau8[[#This Row],[Total Tour 1]]+Tableau8[[#This Row],[Total Tour 2]],"")</f>
        <v/>
      </c>
      <c r="Q233" s="14">
        <f>COUNTIF(Tableau8[[#This Row],[Lundi]:[Vendredi]],"&gt;=13")*1000</f>
        <v>0</v>
      </c>
      <c r="R23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33" s="15">
        <f>Tableau8[[#This Row],[Prime production]]+Tableau8[[#This Row],[Prime rendement]]</f>
        <v>0</v>
      </c>
      <c r="T233" s="15" t="str">
        <f>IF(Tableau8[[#This Row],[Matricule]]&gt;1,IF(COUNTIF(Tableau8[DateMatricule],Tableau8[[#This Row],[DateMatricule]])&gt;1,"Doublon",""),"")</f>
        <v/>
      </c>
    </row>
    <row r="234" spans="1:20" x14ac:dyDescent="0.25">
      <c r="A234" s="11" t="str">
        <f>IF(Tableau8[[#This Row],[Semaine]]="","",VLOOKUP(Tableau8[[#This Row],[Semaine]],Listes!$A:$B,2,FALSE))</f>
        <v/>
      </c>
      <c r="B234" s="11" t="str">
        <f>IF(ISBLANK(Tableau8[[#This Row],[Matricule]]),"",VLOOKUP(Tableau8[[#This Row],[Matricule]],#REF!,2,FALSE))</f>
        <v/>
      </c>
      <c r="C234" s="11" t="str">
        <f>IF(ISBLANK(Tableau8[[#This Row],[Matricule]]),"",VLOOKUP(Tableau8[[#This Row],[Matricule]],#REF!,3,FALSE))</f>
        <v/>
      </c>
      <c r="D234" s="11" t="str">
        <f>CONCATENATE(Tableau8[[#This Row],[Semaine]],Tableau8[[#This Row],[Matricule]])</f>
        <v/>
      </c>
      <c r="M234" s="14" t="str">
        <f>IF(Tableau8[[#This Row],[Lundi]]+Tableau8[[#This Row],[Mardi]]&gt;0,Tableau8[[#This Row],[Lundi]]+Tableau8[[#This Row],[Mardi]],"")</f>
        <v/>
      </c>
      <c r="N234" s="14" t="str">
        <f>IF(Tableau8[[#This Row],[Jeudi]]+Tableau8[[#This Row],[Vendredi]]&gt;0,Tableau8[[#This Row],[Jeudi]]+Tableau8[[#This Row],[Vendredi]],"")</f>
        <v/>
      </c>
      <c r="O234" s="14">
        <f>COUNTIF(Tableau8[[#This Row],[Lundi]:[Mardi]],"&gt;0") + COUNTIF(Tableau8[[#This Row],[Jeudi]:[Vendredi]],"&gt;0")</f>
        <v>0</v>
      </c>
      <c r="P234" s="14" t="str">
        <f>IFERROR(Tableau8[[#This Row],[Total Tour 1]]+Tableau8[[#This Row],[Total Tour 2]],"")</f>
        <v/>
      </c>
      <c r="Q234" s="14">
        <f>COUNTIF(Tableau8[[#This Row],[Lundi]:[Vendredi]],"&gt;=13")*1000</f>
        <v>0</v>
      </c>
      <c r="R23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34" s="15">
        <f>Tableau8[[#This Row],[Prime production]]+Tableau8[[#This Row],[Prime rendement]]</f>
        <v>0</v>
      </c>
      <c r="T234" s="15" t="str">
        <f>IF(Tableau8[[#This Row],[Matricule]]&gt;1,IF(COUNTIF(Tableau8[DateMatricule],Tableau8[[#This Row],[DateMatricule]])&gt;1,"Doublon",""),"")</f>
        <v/>
      </c>
    </row>
    <row r="235" spans="1:20" x14ac:dyDescent="0.25">
      <c r="A235" s="11" t="str">
        <f>IF(Tableau8[[#This Row],[Semaine]]="","",VLOOKUP(Tableau8[[#This Row],[Semaine]],Listes!$A:$B,2,FALSE))</f>
        <v/>
      </c>
      <c r="B235" s="11" t="str">
        <f>IF(ISBLANK(Tableau8[[#This Row],[Matricule]]),"",VLOOKUP(Tableau8[[#This Row],[Matricule]],#REF!,2,FALSE))</f>
        <v/>
      </c>
      <c r="C235" s="11" t="str">
        <f>IF(ISBLANK(Tableau8[[#This Row],[Matricule]]),"",VLOOKUP(Tableau8[[#This Row],[Matricule]],#REF!,3,FALSE))</f>
        <v/>
      </c>
      <c r="D235" s="11" t="str">
        <f>CONCATENATE(Tableau8[[#This Row],[Semaine]],Tableau8[[#This Row],[Matricule]])</f>
        <v/>
      </c>
      <c r="M235" s="14" t="str">
        <f>IF(Tableau8[[#This Row],[Lundi]]+Tableau8[[#This Row],[Mardi]]&gt;0,Tableau8[[#This Row],[Lundi]]+Tableau8[[#This Row],[Mardi]],"")</f>
        <v/>
      </c>
      <c r="N235" s="14" t="str">
        <f>IF(Tableau8[[#This Row],[Jeudi]]+Tableau8[[#This Row],[Vendredi]]&gt;0,Tableau8[[#This Row],[Jeudi]]+Tableau8[[#This Row],[Vendredi]],"")</f>
        <v/>
      </c>
      <c r="O235" s="14">
        <f>COUNTIF(Tableau8[[#This Row],[Lundi]:[Mardi]],"&gt;0") + COUNTIF(Tableau8[[#This Row],[Jeudi]:[Vendredi]],"&gt;0")</f>
        <v>0</v>
      </c>
      <c r="P235" s="14" t="str">
        <f>IFERROR(Tableau8[[#This Row],[Total Tour 1]]+Tableau8[[#This Row],[Total Tour 2]],"")</f>
        <v/>
      </c>
      <c r="Q235" s="14">
        <f>COUNTIF(Tableau8[[#This Row],[Lundi]:[Vendredi]],"&gt;=13")*1000</f>
        <v>0</v>
      </c>
      <c r="R23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35" s="15">
        <f>Tableau8[[#This Row],[Prime production]]+Tableau8[[#This Row],[Prime rendement]]</f>
        <v>0</v>
      </c>
      <c r="T235" s="15" t="str">
        <f>IF(Tableau8[[#This Row],[Matricule]]&gt;1,IF(COUNTIF(Tableau8[DateMatricule],Tableau8[[#This Row],[DateMatricule]])&gt;1,"Doublon",""),"")</f>
        <v/>
      </c>
    </row>
    <row r="236" spans="1:20" x14ac:dyDescent="0.25">
      <c r="A236" s="11" t="str">
        <f>IF(Tableau8[[#This Row],[Semaine]]="","",VLOOKUP(Tableau8[[#This Row],[Semaine]],Listes!$A:$B,2,FALSE))</f>
        <v/>
      </c>
      <c r="B236" s="11" t="str">
        <f>IF(ISBLANK(Tableau8[[#This Row],[Matricule]]),"",VLOOKUP(Tableau8[[#This Row],[Matricule]],#REF!,2,FALSE))</f>
        <v/>
      </c>
      <c r="C236" s="11" t="str">
        <f>IF(ISBLANK(Tableau8[[#This Row],[Matricule]]),"",VLOOKUP(Tableau8[[#This Row],[Matricule]],#REF!,3,FALSE))</f>
        <v/>
      </c>
      <c r="D236" s="11" t="str">
        <f>CONCATENATE(Tableau8[[#This Row],[Semaine]],Tableau8[[#This Row],[Matricule]])</f>
        <v/>
      </c>
      <c r="M236" s="14" t="str">
        <f>IF(Tableau8[[#This Row],[Lundi]]+Tableau8[[#This Row],[Mardi]]&gt;0,Tableau8[[#This Row],[Lundi]]+Tableau8[[#This Row],[Mardi]],"")</f>
        <v/>
      </c>
      <c r="N236" s="14" t="str">
        <f>IF(Tableau8[[#This Row],[Jeudi]]+Tableau8[[#This Row],[Vendredi]]&gt;0,Tableau8[[#This Row],[Jeudi]]+Tableau8[[#This Row],[Vendredi]],"")</f>
        <v/>
      </c>
      <c r="O236" s="14">
        <f>COUNTIF(Tableau8[[#This Row],[Lundi]:[Mardi]],"&gt;0") + COUNTIF(Tableau8[[#This Row],[Jeudi]:[Vendredi]],"&gt;0")</f>
        <v>0</v>
      </c>
      <c r="P236" s="14" t="str">
        <f>IFERROR(Tableau8[[#This Row],[Total Tour 1]]+Tableau8[[#This Row],[Total Tour 2]],"")</f>
        <v/>
      </c>
      <c r="Q236" s="14">
        <f>COUNTIF(Tableau8[[#This Row],[Lundi]:[Vendredi]],"&gt;=13")*1000</f>
        <v>0</v>
      </c>
      <c r="R23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36" s="15">
        <f>Tableau8[[#This Row],[Prime production]]+Tableau8[[#This Row],[Prime rendement]]</f>
        <v>0</v>
      </c>
      <c r="T236" s="15" t="str">
        <f>IF(Tableau8[[#This Row],[Matricule]]&gt;1,IF(COUNTIF(Tableau8[DateMatricule],Tableau8[[#This Row],[DateMatricule]])&gt;1,"Doublon",""),"")</f>
        <v/>
      </c>
    </row>
    <row r="237" spans="1:20" x14ac:dyDescent="0.25">
      <c r="A237" s="11" t="str">
        <f>IF(Tableau8[[#This Row],[Semaine]]="","",VLOOKUP(Tableau8[[#This Row],[Semaine]],Listes!$A:$B,2,FALSE))</f>
        <v/>
      </c>
      <c r="B237" s="11" t="str">
        <f>IF(ISBLANK(Tableau8[[#This Row],[Matricule]]),"",VLOOKUP(Tableau8[[#This Row],[Matricule]],#REF!,2,FALSE))</f>
        <v/>
      </c>
      <c r="C237" s="11" t="str">
        <f>IF(ISBLANK(Tableau8[[#This Row],[Matricule]]),"",VLOOKUP(Tableau8[[#This Row],[Matricule]],#REF!,3,FALSE))</f>
        <v/>
      </c>
      <c r="D237" s="11" t="str">
        <f>CONCATENATE(Tableau8[[#This Row],[Semaine]],Tableau8[[#This Row],[Matricule]])</f>
        <v/>
      </c>
      <c r="M237" s="14" t="str">
        <f>IF(Tableau8[[#This Row],[Lundi]]+Tableau8[[#This Row],[Mardi]]&gt;0,Tableau8[[#This Row],[Lundi]]+Tableau8[[#This Row],[Mardi]],"")</f>
        <v/>
      </c>
      <c r="N237" s="14" t="str">
        <f>IF(Tableau8[[#This Row],[Jeudi]]+Tableau8[[#This Row],[Vendredi]]&gt;0,Tableau8[[#This Row],[Jeudi]]+Tableau8[[#This Row],[Vendredi]],"")</f>
        <v/>
      </c>
      <c r="O237" s="14">
        <f>COUNTIF(Tableau8[[#This Row],[Lundi]:[Mardi]],"&gt;0") + COUNTIF(Tableau8[[#This Row],[Jeudi]:[Vendredi]],"&gt;0")</f>
        <v>0</v>
      </c>
      <c r="P237" s="14" t="str">
        <f>IFERROR(Tableau8[[#This Row],[Total Tour 1]]+Tableau8[[#This Row],[Total Tour 2]],"")</f>
        <v/>
      </c>
      <c r="Q237" s="14">
        <f>COUNTIF(Tableau8[[#This Row],[Lundi]:[Vendredi]],"&gt;=13")*1000</f>
        <v>0</v>
      </c>
      <c r="R23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37" s="15">
        <f>Tableau8[[#This Row],[Prime production]]+Tableau8[[#This Row],[Prime rendement]]</f>
        <v>0</v>
      </c>
      <c r="T237" s="15" t="str">
        <f>IF(Tableau8[[#This Row],[Matricule]]&gt;1,IF(COUNTIF(Tableau8[DateMatricule],Tableau8[[#This Row],[DateMatricule]])&gt;1,"Doublon",""),"")</f>
        <v/>
      </c>
    </row>
    <row r="238" spans="1:20" x14ac:dyDescent="0.25">
      <c r="A238" s="11" t="str">
        <f>IF(Tableau8[[#This Row],[Semaine]]="","",VLOOKUP(Tableau8[[#This Row],[Semaine]],Listes!$A:$B,2,FALSE))</f>
        <v/>
      </c>
      <c r="B238" s="11" t="str">
        <f>IF(ISBLANK(Tableau8[[#This Row],[Matricule]]),"",VLOOKUP(Tableau8[[#This Row],[Matricule]],#REF!,2,FALSE))</f>
        <v/>
      </c>
      <c r="C238" s="11" t="str">
        <f>IF(ISBLANK(Tableau8[[#This Row],[Matricule]]),"",VLOOKUP(Tableau8[[#This Row],[Matricule]],#REF!,3,FALSE))</f>
        <v/>
      </c>
      <c r="D238" s="11" t="str">
        <f>CONCATENATE(Tableau8[[#This Row],[Semaine]],Tableau8[[#This Row],[Matricule]])</f>
        <v/>
      </c>
      <c r="M238" s="14" t="str">
        <f>IF(Tableau8[[#This Row],[Lundi]]+Tableau8[[#This Row],[Mardi]]&gt;0,Tableau8[[#This Row],[Lundi]]+Tableau8[[#This Row],[Mardi]],"")</f>
        <v/>
      </c>
      <c r="N238" s="14" t="str">
        <f>IF(Tableau8[[#This Row],[Jeudi]]+Tableau8[[#This Row],[Vendredi]]&gt;0,Tableau8[[#This Row],[Jeudi]]+Tableau8[[#This Row],[Vendredi]],"")</f>
        <v/>
      </c>
      <c r="O238" s="14">
        <f>COUNTIF(Tableau8[[#This Row],[Lundi]:[Mardi]],"&gt;0") + COUNTIF(Tableau8[[#This Row],[Jeudi]:[Vendredi]],"&gt;0")</f>
        <v>0</v>
      </c>
      <c r="P238" s="14" t="str">
        <f>IFERROR(Tableau8[[#This Row],[Total Tour 1]]+Tableau8[[#This Row],[Total Tour 2]],"")</f>
        <v/>
      </c>
      <c r="Q238" s="14">
        <f>COUNTIF(Tableau8[[#This Row],[Lundi]:[Vendredi]],"&gt;=13")*1000</f>
        <v>0</v>
      </c>
      <c r="R23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38" s="15">
        <f>Tableau8[[#This Row],[Prime production]]+Tableau8[[#This Row],[Prime rendement]]</f>
        <v>0</v>
      </c>
      <c r="T238" s="15" t="str">
        <f>IF(Tableau8[[#This Row],[Matricule]]&gt;1,IF(COUNTIF(Tableau8[DateMatricule],Tableau8[[#This Row],[DateMatricule]])&gt;1,"Doublon",""),"")</f>
        <v/>
      </c>
    </row>
    <row r="239" spans="1:20" x14ac:dyDescent="0.25">
      <c r="A239" s="11" t="str">
        <f>IF(Tableau8[[#This Row],[Semaine]]="","",VLOOKUP(Tableau8[[#This Row],[Semaine]],Listes!$A:$B,2,FALSE))</f>
        <v/>
      </c>
      <c r="B239" s="11" t="str">
        <f>IF(ISBLANK(Tableau8[[#This Row],[Matricule]]),"",VLOOKUP(Tableau8[[#This Row],[Matricule]],#REF!,2,FALSE))</f>
        <v/>
      </c>
      <c r="C239" s="11" t="str">
        <f>IF(ISBLANK(Tableau8[[#This Row],[Matricule]]),"",VLOOKUP(Tableau8[[#This Row],[Matricule]],#REF!,3,FALSE))</f>
        <v/>
      </c>
      <c r="D239" s="11" t="str">
        <f>CONCATENATE(Tableau8[[#This Row],[Semaine]],Tableau8[[#This Row],[Matricule]])</f>
        <v/>
      </c>
      <c r="M239" s="14" t="str">
        <f>IF(Tableau8[[#This Row],[Lundi]]+Tableau8[[#This Row],[Mardi]]&gt;0,Tableau8[[#This Row],[Lundi]]+Tableau8[[#This Row],[Mardi]],"")</f>
        <v/>
      </c>
      <c r="N239" s="14" t="str">
        <f>IF(Tableau8[[#This Row],[Jeudi]]+Tableau8[[#This Row],[Vendredi]]&gt;0,Tableau8[[#This Row],[Jeudi]]+Tableau8[[#This Row],[Vendredi]],"")</f>
        <v/>
      </c>
      <c r="O239" s="14">
        <f>COUNTIF(Tableau8[[#This Row],[Lundi]:[Mardi]],"&gt;0") + COUNTIF(Tableau8[[#This Row],[Jeudi]:[Vendredi]],"&gt;0")</f>
        <v>0</v>
      </c>
      <c r="P239" s="14" t="str">
        <f>IFERROR(Tableau8[[#This Row],[Total Tour 1]]+Tableau8[[#This Row],[Total Tour 2]],"")</f>
        <v/>
      </c>
      <c r="Q239" s="14">
        <f>COUNTIF(Tableau8[[#This Row],[Lundi]:[Vendredi]],"&gt;=13")*1000</f>
        <v>0</v>
      </c>
      <c r="R23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39" s="15">
        <f>Tableau8[[#This Row],[Prime production]]+Tableau8[[#This Row],[Prime rendement]]</f>
        <v>0</v>
      </c>
      <c r="T239" s="15" t="str">
        <f>IF(Tableau8[[#This Row],[Matricule]]&gt;1,IF(COUNTIF(Tableau8[DateMatricule],Tableau8[[#This Row],[DateMatricule]])&gt;1,"Doublon",""),"")</f>
        <v/>
      </c>
    </row>
    <row r="240" spans="1:20" x14ac:dyDescent="0.25">
      <c r="A240" s="11" t="str">
        <f>IF(Tableau8[[#This Row],[Semaine]]="","",VLOOKUP(Tableau8[[#This Row],[Semaine]],Listes!$A:$B,2,FALSE))</f>
        <v/>
      </c>
      <c r="B240" s="11" t="str">
        <f>IF(ISBLANK(Tableau8[[#This Row],[Matricule]]),"",VLOOKUP(Tableau8[[#This Row],[Matricule]],#REF!,2,FALSE))</f>
        <v/>
      </c>
      <c r="C240" s="11" t="str">
        <f>IF(ISBLANK(Tableau8[[#This Row],[Matricule]]),"",VLOOKUP(Tableau8[[#This Row],[Matricule]],#REF!,3,FALSE))</f>
        <v/>
      </c>
      <c r="D240" s="11" t="str">
        <f>CONCATENATE(Tableau8[[#This Row],[Semaine]],Tableau8[[#This Row],[Matricule]])</f>
        <v/>
      </c>
      <c r="M240" s="14" t="str">
        <f>IF(Tableau8[[#This Row],[Lundi]]+Tableau8[[#This Row],[Mardi]]&gt;0,Tableau8[[#This Row],[Lundi]]+Tableau8[[#This Row],[Mardi]],"")</f>
        <v/>
      </c>
      <c r="N240" s="14" t="str">
        <f>IF(Tableau8[[#This Row],[Jeudi]]+Tableau8[[#This Row],[Vendredi]]&gt;0,Tableau8[[#This Row],[Jeudi]]+Tableau8[[#This Row],[Vendredi]],"")</f>
        <v/>
      </c>
      <c r="O240" s="14">
        <f>COUNTIF(Tableau8[[#This Row],[Lundi]:[Mardi]],"&gt;0") + COUNTIF(Tableau8[[#This Row],[Jeudi]:[Vendredi]],"&gt;0")</f>
        <v>0</v>
      </c>
      <c r="P240" s="14" t="str">
        <f>IFERROR(Tableau8[[#This Row],[Total Tour 1]]+Tableau8[[#This Row],[Total Tour 2]],"")</f>
        <v/>
      </c>
      <c r="Q240" s="14">
        <f>COUNTIF(Tableau8[[#This Row],[Lundi]:[Vendredi]],"&gt;=13")*1000</f>
        <v>0</v>
      </c>
      <c r="R24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40" s="15">
        <f>Tableau8[[#This Row],[Prime production]]+Tableau8[[#This Row],[Prime rendement]]</f>
        <v>0</v>
      </c>
      <c r="T240" s="15" t="str">
        <f>IF(Tableau8[[#This Row],[Matricule]]&gt;1,IF(COUNTIF(Tableau8[DateMatricule],Tableau8[[#This Row],[DateMatricule]])&gt;1,"Doublon",""),"")</f>
        <v/>
      </c>
    </row>
    <row r="241" spans="1:20" x14ac:dyDescent="0.25">
      <c r="A241" s="11" t="str">
        <f>IF(Tableau8[[#This Row],[Semaine]]="","",VLOOKUP(Tableau8[[#This Row],[Semaine]],Listes!$A:$B,2,FALSE))</f>
        <v/>
      </c>
      <c r="B241" s="11" t="str">
        <f>IF(ISBLANK(Tableau8[[#This Row],[Matricule]]),"",VLOOKUP(Tableau8[[#This Row],[Matricule]],#REF!,2,FALSE))</f>
        <v/>
      </c>
      <c r="C241" s="11" t="str">
        <f>IF(ISBLANK(Tableau8[[#This Row],[Matricule]]),"",VLOOKUP(Tableau8[[#This Row],[Matricule]],#REF!,3,FALSE))</f>
        <v/>
      </c>
      <c r="D241" s="11" t="str">
        <f>CONCATENATE(Tableau8[[#This Row],[Semaine]],Tableau8[[#This Row],[Matricule]])</f>
        <v/>
      </c>
      <c r="M241" s="14" t="str">
        <f>IF(Tableau8[[#This Row],[Lundi]]+Tableau8[[#This Row],[Mardi]]&gt;0,Tableau8[[#This Row],[Lundi]]+Tableau8[[#This Row],[Mardi]],"")</f>
        <v/>
      </c>
      <c r="N241" s="14" t="str">
        <f>IF(Tableau8[[#This Row],[Jeudi]]+Tableau8[[#This Row],[Vendredi]]&gt;0,Tableau8[[#This Row],[Jeudi]]+Tableau8[[#This Row],[Vendredi]],"")</f>
        <v/>
      </c>
      <c r="O241" s="14">
        <f>COUNTIF(Tableau8[[#This Row],[Lundi]:[Mardi]],"&gt;0") + COUNTIF(Tableau8[[#This Row],[Jeudi]:[Vendredi]],"&gt;0")</f>
        <v>0</v>
      </c>
      <c r="P241" s="14" t="str">
        <f>IFERROR(Tableau8[[#This Row],[Total Tour 1]]+Tableau8[[#This Row],[Total Tour 2]],"")</f>
        <v/>
      </c>
      <c r="Q241" s="14">
        <f>COUNTIF(Tableau8[[#This Row],[Lundi]:[Vendredi]],"&gt;=13")*1000</f>
        <v>0</v>
      </c>
      <c r="R24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41" s="15">
        <f>Tableau8[[#This Row],[Prime production]]+Tableau8[[#This Row],[Prime rendement]]</f>
        <v>0</v>
      </c>
      <c r="T241" s="15" t="str">
        <f>IF(Tableau8[[#This Row],[Matricule]]&gt;1,IF(COUNTIF(Tableau8[DateMatricule],Tableau8[[#This Row],[DateMatricule]])&gt;1,"Doublon",""),"")</f>
        <v/>
      </c>
    </row>
    <row r="242" spans="1:20" x14ac:dyDescent="0.25">
      <c r="A242" s="11" t="str">
        <f>IF(Tableau8[[#This Row],[Semaine]]="","",VLOOKUP(Tableau8[[#This Row],[Semaine]],Listes!$A:$B,2,FALSE))</f>
        <v/>
      </c>
      <c r="B242" s="11" t="str">
        <f>IF(ISBLANK(Tableau8[[#This Row],[Matricule]]),"",VLOOKUP(Tableau8[[#This Row],[Matricule]],#REF!,2,FALSE))</f>
        <v/>
      </c>
      <c r="C242" s="11" t="str">
        <f>IF(ISBLANK(Tableau8[[#This Row],[Matricule]]),"",VLOOKUP(Tableau8[[#This Row],[Matricule]],#REF!,3,FALSE))</f>
        <v/>
      </c>
      <c r="D242" s="11" t="str">
        <f>CONCATENATE(Tableau8[[#This Row],[Semaine]],Tableau8[[#This Row],[Matricule]])</f>
        <v/>
      </c>
      <c r="M242" s="14" t="str">
        <f>IF(Tableau8[[#This Row],[Lundi]]+Tableau8[[#This Row],[Mardi]]&gt;0,Tableau8[[#This Row],[Lundi]]+Tableau8[[#This Row],[Mardi]],"")</f>
        <v/>
      </c>
      <c r="N242" s="14" t="str">
        <f>IF(Tableau8[[#This Row],[Jeudi]]+Tableau8[[#This Row],[Vendredi]]&gt;0,Tableau8[[#This Row],[Jeudi]]+Tableau8[[#This Row],[Vendredi]],"")</f>
        <v/>
      </c>
      <c r="O242" s="14">
        <f>COUNTIF(Tableau8[[#This Row],[Lundi]:[Mardi]],"&gt;0") + COUNTIF(Tableau8[[#This Row],[Jeudi]:[Vendredi]],"&gt;0")</f>
        <v>0</v>
      </c>
      <c r="P242" s="14" t="str">
        <f>IFERROR(Tableau8[[#This Row],[Total Tour 1]]+Tableau8[[#This Row],[Total Tour 2]],"")</f>
        <v/>
      </c>
      <c r="Q242" s="14">
        <f>COUNTIF(Tableau8[[#This Row],[Lundi]:[Vendredi]],"&gt;=13")*1000</f>
        <v>0</v>
      </c>
      <c r="R24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42" s="15">
        <f>Tableau8[[#This Row],[Prime production]]+Tableau8[[#This Row],[Prime rendement]]</f>
        <v>0</v>
      </c>
      <c r="T242" s="15" t="str">
        <f>IF(Tableau8[[#This Row],[Matricule]]&gt;1,IF(COUNTIF(Tableau8[DateMatricule],Tableau8[[#This Row],[DateMatricule]])&gt;1,"Doublon",""),"")</f>
        <v/>
      </c>
    </row>
    <row r="243" spans="1:20" x14ac:dyDescent="0.25">
      <c r="A243" s="11" t="str">
        <f>IF(Tableau8[[#This Row],[Semaine]]="","",VLOOKUP(Tableau8[[#This Row],[Semaine]],Listes!$A:$B,2,FALSE))</f>
        <v/>
      </c>
      <c r="B243" s="11" t="str">
        <f>IF(ISBLANK(Tableau8[[#This Row],[Matricule]]),"",VLOOKUP(Tableau8[[#This Row],[Matricule]],#REF!,2,FALSE))</f>
        <v/>
      </c>
      <c r="C243" s="11" t="str">
        <f>IF(ISBLANK(Tableau8[[#This Row],[Matricule]]),"",VLOOKUP(Tableau8[[#This Row],[Matricule]],#REF!,3,FALSE))</f>
        <v/>
      </c>
      <c r="D243" s="11" t="str">
        <f>CONCATENATE(Tableau8[[#This Row],[Semaine]],Tableau8[[#This Row],[Matricule]])</f>
        <v/>
      </c>
      <c r="M243" s="14" t="str">
        <f>IF(Tableau8[[#This Row],[Lundi]]+Tableau8[[#This Row],[Mardi]]&gt;0,Tableau8[[#This Row],[Lundi]]+Tableau8[[#This Row],[Mardi]],"")</f>
        <v/>
      </c>
      <c r="N243" s="14" t="str">
        <f>IF(Tableau8[[#This Row],[Jeudi]]+Tableau8[[#This Row],[Vendredi]]&gt;0,Tableau8[[#This Row],[Jeudi]]+Tableau8[[#This Row],[Vendredi]],"")</f>
        <v/>
      </c>
      <c r="O243" s="14">
        <f>COUNTIF(Tableau8[[#This Row],[Lundi]:[Mardi]],"&gt;0") + COUNTIF(Tableau8[[#This Row],[Jeudi]:[Vendredi]],"&gt;0")</f>
        <v>0</v>
      </c>
      <c r="P243" s="14" t="str">
        <f>IFERROR(Tableau8[[#This Row],[Total Tour 1]]+Tableau8[[#This Row],[Total Tour 2]],"")</f>
        <v/>
      </c>
      <c r="Q243" s="14">
        <f>COUNTIF(Tableau8[[#This Row],[Lundi]:[Vendredi]],"&gt;=13")*1000</f>
        <v>0</v>
      </c>
      <c r="R24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43" s="15">
        <f>Tableau8[[#This Row],[Prime production]]+Tableau8[[#This Row],[Prime rendement]]</f>
        <v>0</v>
      </c>
      <c r="T243" s="15" t="str">
        <f>IF(Tableau8[[#This Row],[Matricule]]&gt;1,IF(COUNTIF(Tableau8[DateMatricule],Tableau8[[#This Row],[DateMatricule]])&gt;1,"Doublon",""),"")</f>
        <v/>
      </c>
    </row>
    <row r="244" spans="1:20" x14ac:dyDescent="0.25">
      <c r="A244" s="11" t="str">
        <f>IF(Tableau8[[#This Row],[Semaine]]="","",VLOOKUP(Tableau8[[#This Row],[Semaine]],Listes!$A:$B,2,FALSE))</f>
        <v/>
      </c>
      <c r="B244" s="11" t="str">
        <f>IF(ISBLANK(Tableau8[[#This Row],[Matricule]]),"",VLOOKUP(Tableau8[[#This Row],[Matricule]],#REF!,2,FALSE))</f>
        <v/>
      </c>
      <c r="C244" s="11" t="str">
        <f>IF(ISBLANK(Tableau8[[#This Row],[Matricule]]),"",VLOOKUP(Tableau8[[#This Row],[Matricule]],#REF!,3,FALSE))</f>
        <v/>
      </c>
      <c r="D244" s="11" t="str">
        <f>CONCATENATE(Tableau8[[#This Row],[Semaine]],Tableau8[[#This Row],[Matricule]])</f>
        <v/>
      </c>
      <c r="M244" s="14" t="str">
        <f>IF(Tableau8[[#This Row],[Lundi]]+Tableau8[[#This Row],[Mardi]]&gt;0,Tableau8[[#This Row],[Lundi]]+Tableau8[[#This Row],[Mardi]],"")</f>
        <v/>
      </c>
      <c r="N244" s="14" t="str">
        <f>IF(Tableau8[[#This Row],[Jeudi]]+Tableau8[[#This Row],[Vendredi]]&gt;0,Tableau8[[#This Row],[Jeudi]]+Tableau8[[#This Row],[Vendredi]],"")</f>
        <v/>
      </c>
      <c r="O244" s="14">
        <f>COUNTIF(Tableau8[[#This Row],[Lundi]:[Mardi]],"&gt;0") + COUNTIF(Tableau8[[#This Row],[Jeudi]:[Vendredi]],"&gt;0")</f>
        <v>0</v>
      </c>
      <c r="P244" s="14" t="str">
        <f>IFERROR(Tableau8[[#This Row],[Total Tour 1]]+Tableau8[[#This Row],[Total Tour 2]],"")</f>
        <v/>
      </c>
      <c r="Q244" s="14">
        <f>COUNTIF(Tableau8[[#This Row],[Lundi]:[Vendredi]],"&gt;=13")*1000</f>
        <v>0</v>
      </c>
      <c r="R24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44" s="15">
        <f>Tableau8[[#This Row],[Prime production]]+Tableau8[[#This Row],[Prime rendement]]</f>
        <v>0</v>
      </c>
      <c r="T244" s="15" t="str">
        <f>IF(Tableau8[[#This Row],[Matricule]]&gt;1,IF(COUNTIF(Tableau8[DateMatricule],Tableau8[[#This Row],[DateMatricule]])&gt;1,"Doublon",""),"")</f>
        <v/>
      </c>
    </row>
    <row r="245" spans="1:20" x14ac:dyDescent="0.25">
      <c r="A245" s="11" t="str">
        <f>IF(Tableau8[[#This Row],[Semaine]]="","",VLOOKUP(Tableau8[[#This Row],[Semaine]],Listes!$A:$B,2,FALSE))</f>
        <v/>
      </c>
      <c r="B245" s="11" t="str">
        <f>IF(ISBLANK(Tableau8[[#This Row],[Matricule]]),"",VLOOKUP(Tableau8[[#This Row],[Matricule]],#REF!,2,FALSE))</f>
        <v/>
      </c>
      <c r="C245" s="11" t="str">
        <f>IF(ISBLANK(Tableau8[[#This Row],[Matricule]]),"",VLOOKUP(Tableau8[[#This Row],[Matricule]],#REF!,3,FALSE))</f>
        <v/>
      </c>
      <c r="D245" s="11" t="str">
        <f>CONCATENATE(Tableau8[[#This Row],[Semaine]],Tableau8[[#This Row],[Matricule]])</f>
        <v/>
      </c>
      <c r="M245" s="14" t="str">
        <f>IF(Tableau8[[#This Row],[Lundi]]+Tableau8[[#This Row],[Mardi]]&gt;0,Tableau8[[#This Row],[Lundi]]+Tableau8[[#This Row],[Mardi]],"")</f>
        <v/>
      </c>
      <c r="N245" s="14" t="str">
        <f>IF(Tableau8[[#This Row],[Jeudi]]+Tableau8[[#This Row],[Vendredi]]&gt;0,Tableau8[[#This Row],[Jeudi]]+Tableau8[[#This Row],[Vendredi]],"")</f>
        <v/>
      </c>
      <c r="O245" s="14">
        <f>COUNTIF(Tableau8[[#This Row],[Lundi]:[Mardi]],"&gt;0") + COUNTIF(Tableau8[[#This Row],[Jeudi]:[Vendredi]],"&gt;0")</f>
        <v>0</v>
      </c>
      <c r="P245" s="14" t="str">
        <f>IFERROR(Tableau8[[#This Row],[Total Tour 1]]+Tableau8[[#This Row],[Total Tour 2]],"")</f>
        <v/>
      </c>
      <c r="Q245" s="14">
        <f>COUNTIF(Tableau8[[#This Row],[Lundi]:[Vendredi]],"&gt;=13")*1000</f>
        <v>0</v>
      </c>
      <c r="R24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45" s="15">
        <f>Tableau8[[#This Row],[Prime production]]+Tableau8[[#This Row],[Prime rendement]]</f>
        <v>0</v>
      </c>
      <c r="T245" s="15" t="str">
        <f>IF(Tableau8[[#This Row],[Matricule]]&gt;1,IF(COUNTIF(Tableau8[DateMatricule],Tableau8[[#This Row],[DateMatricule]])&gt;1,"Doublon",""),"")</f>
        <v/>
      </c>
    </row>
    <row r="246" spans="1:20" x14ac:dyDescent="0.25">
      <c r="A246" s="11" t="str">
        <f>IF(Tableau8[[#This Row],[Semaine]]="","",VLOOKUP(Tableau8[[#This Row],[Semaine]],Listes!$A:$B,2,FALSE))</f>
        <v/>
      </c>
      <c r="B246" s="11" t="str">
        <f>IF(ISBLANK(Tableau8[[#This Row],[Matricule]]),"",VLOOKUP(Tableau8[[#This Row],[Matricule]],#REF!,2,FALSE))</f>
        <v/>
      </c>
      <c r="C246" s="11" t="str">
        <f>IF(ISBLANK(Tableau8[[#This Row],[Matricule]]),"",VLOOKUP(Tableau8[[#This Row],[Matricule]],#REF!,3,FALSE))</f>
        <v/>
      </c>
      <c r="D246" s="11" t="str">
        <f>CONCATENATE(Tableau8[[#This Row],[Semaine]],Tableau8[[#This Row],[Matricule]])</f>
        <v/>
      </c>
      <c r="M246" s="14" t="str">
        <f>IF(Tableau8[[#This Row],[Lundi]]+Tableau8[[#This Row],[Mardi]]&gt;0,Tableau8[[#This Row],[Lundi]]+Tableau8[[#This Row],[Mardi]],"")</f>
        <v/>
      </c>
      <c r="N246" s="14" t="str">
        <f>IF(Tableau8[[#This Row],[Jeudi]]+Tableau8[[#This Row],[Vendredi]]&gt;0,Tableau8[[#This Row],[Jeudi]]+Tableau8[[#This Row],[Vendredi]],"")</f>
        <v/>
      </c>
      <c r="O246" s="14">
        <f>COUNTIF(Tableau8[[#This Row],[Lundi]:[Mardi]],"&gt;0") + COUNTIF(Tableau8[[#This Row],[Jeudi]:[Vendredi]],"&gt;0")</f>
        <v>0</v>
      </c>
      <c r="P246" s="14" t="str">
        <f>IFERROR(Tableau8[[#This Row],[Total Tour 1]]+Tableau8[[#This Row],[Total Tour 2]],"")</f>
        <v/>
      </c>
      <c r="Q246" s="14">
        <f>COUNTIF(Tableau8[[#This Row],[Lundi]:[Vendredi]],"&gt;=13")*1000</f>
        <v>0</v>
      </c>
      <c r="R24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46" s="15">
        <f>Tableau8[[#This Row],[Prime production]]+Tableau8[[#This Row],[Prime rendement]]</f>
        <v>0</v>
      </c>
      <c r="T246" s="15" t="str">
        <f>IF(Tableau8[[#This Row],[Matricule]]&gt;1,IF(COUNTIF(Tableau8[DateMatricule],Tableau8[[#This Row],[DateMatricule]])&gt;1,"Doublon",""),"")</f>
        <v/>
      </c>
    </row>
    <row r="247" spans="1:20" x14ac:dyDescent="0.25">
      <c r="A247" s="11" t="str">
        <f>IF(Tableau8[[#This Row],[Semaine]]="","",VLOOKUP(Tableau8[[#This Row],[Semaine]],Listes!$A:$B,2,FALSE))</f>
        <v/>
      </c>
      <c r="B247" s="11" t="str">
        <f>IF(ISBLANK(Tableau8[[#This Row],[Matricule]]),"",VLOOKUP(Tableau8[[#This Row],[Matricule]],#REF!,2,FALSE))</f>
        <v/>
      </c>
      <c r="C247" s="11" t="str">
        <f>IF(ISBLANK(Tableau8[[#This Row],[Matricule]]),"",VLOOKUP(Tableau8[[#This Row],[Matricule]],#REF!,3,FALSE))</f>
        <v/>
      </c>
      <c r="D247" s="11" t="str">
        <f>CONCATENATE(Tableau8[[#This Row],[Semaine]],Tableau8[[#This Row],[Matricule]])</f>
        <v/>
      </c>
      <c r="M247" s="14" t="str">
        <f>IF(Tableau8[[#This Row],[Lundi]]+Tableau8[[#This Row],[Mardi]]&gt;0,Tableau8[[#This Row],[Lundi]]+Tableau8[[#This Row],[Mardi]],"")</f>
        <v/>
      </c>
      <c r="N247" s="14" t="str">
        <f>IF(Tableau8[[#This Row],[Jeudi]]+Tableau8[[#This Row],[Vendredi]]&gt;0,Tableau8[[#This Row],[Jeudi]]+Tableau8[[#This Row],[Vendredi]],"")</f>
        <v/>
      </c>
      <c r="O247" s="14">
        <f>COUNTIF(Tableau8[[#This Row],[Lundi]:[Mardi]],"&gt;0") + COUNTIF(Tableau8[[#This Row],[Jeudi]:[Vendredi]],"&gt;0")</f>
        <v>0</v>
      </c>
      <c r="P247" s="14" t="str">
        <f>IFERROR(Tableau8[[#This Row],[Total Tour 1]]+Tableau8[[#This Row],[Total Tour 2]],"")</f>
        <v/>
      </c>
      <c r="Q247" s="14">
        <f>COUNTIF(Tableau8[[#This Row],[Lundi]:[Vendredi]],"&gt;=13")*1000</f>
        <v>0</v>
      </c>
      <c r="R24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47" s="15">
        <f>Tableau8[[#This Row],[Prime production]]+Tableau8[[#This Row],[Prime rendement]]</f>
        <v>0</v>
      </c>
      <c r="T247" s="15" t="str">
        <f>IF(Tableau8[[#This Row],[Matricule]]&gt;1,IF(COUNTIF(Tableau8[DateMatricule],Tableau8[[#This Row],[DateMatricule]])&gt;1,"Doublon",""),"")</f>
        <v/>
      </c>
    </row>
    <row r="248" spans="1:20" x14ac:dyDescent="0.25">
      <c r="A248" s="11" t="str">
        <f>IF(Tableau8[[#This Row],[Semaine]]="","",VLOOKUP(Tableau8[[#This Row],[Semaine]],Listes!$A:$B,2,FALSE))</f>
        <v/>
      </c>
      <c r="B248" s="11" t="str">
        <f>IF(ISBLANK(Tableau8[[#This Row],[Matricule]]),"",VLOOKUP(Tableau8[[#This Row],[Matricule]],#REF!,2,FALSE))</f>
        <v/>
      </c>
      <c r="C248" s="11" t="str">
        <f>IF(ISBLANK(Tableau8[[#This Row],[Matricule]]),"",VLOOKUP(Tableau8[[#This Row],[Matricule]],#REF!,3,FALSE))</f>
        <v/>
      </c>
      <c r="D248" s="11" t="str">
        <f>CONCATENATE(Tableau8[[#This Row],[Semaine]],Tableau8[[#This Row],[Matricule]])</f>
        <v/>
      </c>
      <c r="M248" s="14" t="str">
        <f>IF(Tableau8[[#This Row],[Lundi]]+Tableau8[[#This Row],[Mardi]]&gt;0,Tableau8[[#This Row],[Lundi]]+Tableau8[[#This Row],[Mardi]],"")</f>
        <v/>
      </c>
      <c r="N248" s="14" t="str">
        <f>IF(Tableau8[[#This Row],[Jeudi]]+Tableau8[[#This Row],[Vendredi]]&gt;0,Tableau8[[#This Row],[Jeudi]]+Tableau8[[#This Row],[Vendredi]],"")</f>
        <v/>
      </c>
      <c r="O248" s="14">
        <f>COUNTIF(Tableau8[[#This Row],[Lundi]:[Mardi]],"&gt;0") + COUNTIF(Tableau8[[#This Row],[Jeudi]:[Vendredi]],"&gt;0")</f>
        <v>0</v>
      </c>
      <c r="P248" s="14" t="str">
        <f>IFERROR(Tableau8[[#This Row],[Total Tour 1]]+Tableau8[[#This Row],[Total Tour 2]],"")</f>
        <v/>
      </c>
      <c r="Q248" s="14">
        <f>COUNTIF(Tableau8[[#This Row],[Lundi]:[Vendredi]],"&gt;=13")*1000</f>
        <v>0</v>
      </c>
      <c r="R24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48" s="15">
        <f>Tableau8[[#This Row],[Prime production]]+Tableau8[[#This Row],[Prime rendement]]</f>
        <v>0</v>
      </c>
      <c r="T248" s="15" t="str">
        <f>IF(Tableau8[[#This Row],[Matricule]]&gt;1,IF(COUNTIF(Tableau8[DateMatricule],Tableau8[[#This Row],[DateMatricule]])&gt;1,"Doublon",""),"")</f>
        <v/>
      </c>
    </row>
    <row r="249" spans="1:20" x14ac:dyDescent="0.25">
      <c r="A249" s="11" t="str">
        <f>IF(Tableau8[[#This Row],[Semaine]]="","",VLOOKUP(Tableau8[[#This Row],[Semaine]],Listes!$A:$B,2,FALSE))</f>
        <v/>
      </c>
      <c r="B249" s="11" t="str">
        <f>IF(ISBLANK(Tableau8[[#This Row],[Matricule]]),"",VLOOKUP(Tableau8[[#This Row],[Matricule]],#REF!,2,FALSE))</f>
        <v/>
      </c>
      <c r="C249" s="11" t="str">
        <f>IF(ISBLANK(Tableau8[[#This Row],[Matricule]]),"",VLOOKUP(Tableau8[[#This Row],[Matricule]],#REF!,3,FALSE))</f>
        <v/>
      </c>
      <c r="D249" s="11" t="str">
        <f>CONCATENATE(Tableau8[[#This Row],[Semaine]],Tableau8[[#This Row],[Matricule]])</f>
        <v/>
      </c>
      <c r="M249" s="14" t="str">
        <f>IF(Tableau8[[#This Row],[Lundi]]+Tableau8[[#This Row],[Mardi]]&gt;0,Tableau8[[#This Row],[Lundi]]+Tableau8[[#This Row],[Mardi]],"")</f>
        <v/>
      </c>
      <c r="N249" s="14" t="str">
        <f>IF(Tableau8[[#This Row],[Jeudi]]+Tableau8[[#This Row],[Vendredi]]&gt;0,Tableau8[[#This Row],[Jeudi]]+Tableau8[[#This Row],[Vendredi]],"")</f>
        <v/>
      </c>
      <c r="O249" s="14">
        <f>COUNTIF(Tableau8[[#This Row],[Lundi]:[Mardi]],"&gt;0") + COUNTIF(Tableau8[[#This Row],[Jeudi]:[Vendredi]],"&gt;0")</f>
        <v>0</v>
      </c>
      <c r="P249" s="14" t="str">
        <f>IFERROR(Tableau8[[#This Row],[Total Tour 1]]+Tableau8[[#This Row],[Total Tour 2]],"")</f>
        <v/>
      </c>
      <c r="Q249" s="14">
        <f>COUNTIF(Tableau8[[#This Row],[Lundi]:[Vendredi]],"&gt;=13")*1000</f>
        <v>0</v>
      </c>
      <c r="R24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49" s="15">
        <f>Tableau8[[#This Row],[Prime production]]+Tableau8[[#This Row],[Prime rendement]]</f>
        <v>0</v>
      </c>
      <c r="T249" s="15" t="str">
        <f>IF(Tableau8[[#This Row],[Matricule]]&gt;1,IF(COUNTIF(Tableau8[DateMatricule],Tableau8[[#This Row],[DateMatricule]])&gt;1,"Doublon",""),"")</f>
        <v/>
      </c>
    </row>
    <row r="250" spans="1:20" x14ac:dyDescent="0.25">
      <c r="A250" s="11" t="str">
        <f>IF(Tableau8[[#This Row],[Semaine]]="","",VLOOKUP(Tableau8[[#This Row],[Semaine]],Listes!$A:$B,2,FALSE))</f>
        <v/>
      </c>
      <c r="B250" s="11" t="str">
        <f>IF(ISBLANK(Tableau8[[#This Row],[Matricule]]),"",VLOOKUP(Tableau8[[#This Row],[Matricule]],#REF!,2,FALSE))</f>
        <v/>
      </c>
      <c r="C250" s="11" t="str">
        <f>IF(ISBLANK(Tableau8[[#This Row],[Matricule]]),"",VLOOKUP(Tableau8[[#This Row],[Matricule]],#REF!,3,FALSE))</f>
        <v/>
      </c>
      <c r="D250" s="11" t="str">
        <f>CONCATENATE(Tableau8[[#This Row],[Semaine]],Tableau8[[#This Row],[Matricule]])</f>
        <v/>
      </c>
      <c r="M250" s="14" t="str">
        <f>IF(Tableau8[[#This Row],[Lundi]]+Tableau8[[#This Row],[Mardi]]&gt;0,Tableau8[[#This Row],[Lundi]]+Tableau8[[#This Row],[Mardi]],"")</f>
        <v/>
      </c>
      <c r="N250" s="14" t="str">
        <f>IF(Tableau8[[#This Row],[Jeudi]]+Tableau8[[#This Row],[Vendredi]]&gt;0,Tableau8[[#This Row],[Jeudi]]+Tableau8[[#This Row],[Vendredi]],"")</f>
        <v/>
      </c>
      <c r="O250" s="14">
        <f>COUNTIF(Tableau8[[#This Row],[Lundi]:[Mardi]],"&gt;0") + COUNTIF(Tableau8[[#This Row],[Jeudi]:[Vendredi]],"&gt;0")</f>
        <v>0</v>
      </c>
      <c r="P250" s="14" t="str">
        <f>IFERROR(Tableau8[[#This Row],[Total Tour 1]]+Tableau8[[#This Row],[Total Tour 2]],"")</f>
        <v/>
      </c>
      <c r="Q250" s="14">
        <f>COUNTIF(Tableau8[[#This Row],[Lundi]:[Vendredi]],"&gt;=13")*1000</f>
        <v>0</v>
      </c>
      <c r="R25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50" s="15">
        <f>Tableau8[[#This Row],[Prime production]]+Tableau8[[#This Row],[Prime rendement]]</f>
        <v>0</v>
      </c>
      <c r="T250" s="15" t="str">
        <f>IF(Tableau8[[#This Row],[Matricule]]&gt;1,IF(COUNTIF(Tableau8[DateMatricule],Tableau8[[#This Row],[DateMatricule]])&gt;1,"Doublon",""),"")</f>
        <v/>
      </c>
    </row>
    <row r="251" spans="1:20" x14ac:dyDescent="0.25">
      <c r="A251" s="11" t="str">
        <f>IF(Tableau8[[#This Row],[Semaine]]="","",VLOOKUP(Tableau8[[#This Row],[Semaine]],Listes!$A:$B,2,FALSE))</f>
        <v/>
      </c>
      <c r="B251" s="11" t="str">
        <f>IF(ISBLANK(Tableau8[[#This Row],[Matricule]]),"",VLOOKUP(Tableau8[[#This Row],[Matricule]],#REF!,2,FALSE))</f>
        <v/>
      </c>
      <c r="C251" s="11" t="str">
        <f>IF(ISBLANK(Tableau8[[#This Row],[Matricule]]),"",VLOOKUP(Tableau8[[#This Row],[Matricule]],#REF!,3,FALSE))</f>
        <v/>
      </c>
      <c r="D251" s="11" t="str">
        <f>CONCATENATE(Tableau8[[#This Row],[Semaine]],Tableau8[[#This Row],[Matricule]])</f>
        <v/>
      </c>
      <c r="M251" s="14" t="str">
        <f>IF(Tableau8[[#This Row],[Lundi]]+Tableau8[[#This Row],[Mardi]]&gt;0,Tableau8[[#This Row],[Lundi]]+Tableau8[[#This Row],[Mardi]],"")</f>
        <v/>
      </c>
      <c r="N251" s="14" t="str">
        <f>IF(Tableau8[[#This Row],[Jeudi]]+Tableau8[[#This Row],[Vendredi]]&gt;0,Tableau8[[#This Row],[Jeudi]]+Tableau8[[#This Row],[Vendredi]],"")</f>
        <v/>
      </c>
      <c r="O251" s="14">
        <f>COUNTIF(Tableau8[[#This Row],[Lundi]:[Mardi]],"&gt;0") + COUNTIF(Tableau8[[#This Row],[Jeudi]:[Vendredi]],"&gt;0")</f>
        <v>0</v>
      </c>
      <c r="P251" s="14" t="str">
        <f>IFERROR(Tableau8[[#This Row],[Total Tour 1]]+Tableau8[[#This Row],[Total Tour 2]],"")</f>
        <v/>
      </c>
      <c r="Q251" s="14">
        <f>COUNTIF(Tableau8[[#This Row],[Lundi]:[Vendredi]],"&gt;=13")*1000</f>
        <v>0</v>
      </c>
      <c r="R25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51" s="15">
        <f>Tableau8[[#This Row],[Prime production]]+Tableau8[[#This Row],[Prime rendement]]</f>
        <v>0</v>
      </c>
      <c r="T251" s="15" t="str">
        <f>IF(Tableau8[[#This Row],[Matricule]]&gt;1,IF(COUNTIF(Tableau8[DateMatricule],Tableau8[[#This Row],[DateMatricule]])&gt;1,"Doublon",""),"")</f>
        <v/>
      </c>
    </row>
    <row r="252" spans="1:20" x14ac:dyDescent="0.25">
      <c r="A252" s="11" t="str">
        <f>IF(Tableau8[[#This Row],[Semaine]]="","",VLOOKUP(Tableau8[[#This Row],[Semaine]],Listes!$A:$B,2,FALSE))</f>
        <v/>
      </c>
      <c r="B252" s="11" t="str">
        <f>IF(ISBLANK(Tableau8[[#This Row],[Matricule]]),"",VLOOKUP(Tableau8[[#This Row],[Matricule]],#REF!,2,FALSE))</f>
        <v/>
      </c>
      <c r="C252" s="11" t="str">
        <f>IF(ISBLANK(Tableau8[[#This Row],[Matricule]]),"",VLOOKUP(Tableau8[[#This Row],[Matricule]],#REF!,3,FALSE))</f>
        <v/>
      </c>
      <c r="D252" s="11" t="str">
        <f>CONCATENATE(Tableau8[[#This Row],[Semaine]],Tableau8[[#This Row],[Matricule]])</f>
        <v/>
      </c>
      <c r="M252" s="14" t="str">
        <f>IF(Tableau8[[#This Row],[Lundi]]+Tableau8[[#This Row],[Mardi]]&gt;0,Tableau8[[#This Row],[Lundi]]+Tableau8[[#This Row],[Mardi]],"")</f>
        <v/>
      </c>
      <c r="N252" s="14" t="str">
        <f>IF(Tableau8[[#This Row],[Jeudi]]+Tableau8[[#This Row],[Vendredi]]&gt;0,Tableau8[[#This Row],[Jeudi]]+Tableau8[[#This Row],[Vendredi]],"")</f>
        <v/>
      </c>
      <c r="O252" s="14">
        <f>COUNTIF(Tableau8[[#This Row],[Lundi]:[Mardi]],"&gt;0") + COUNTIF(Tableau8[[#This Row],[Jeudi]:[Vendredi]],"&gt;0")</f>
        <v>0</v>
      </c>
      <c r="P252" s="14" t="str">
        <f>IFERROR(Tableau8[[#This Row],[Total Tour 1]]+Tableau8[[#This Row],[Total Tour 2]],"")</f>
        <v/>
      </c>
      <c r="Q252" s="14">
        <f>COUNTIF(Tableau8[[#This Row],[Lundi]:[Vendredi]],"&gt;=13")*1000</f>
        <v>0</v>
      </c>
      <c r="R25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52" s="15">
        <f>Tableau8[[#This Row],[Prime production]]+Tableau8[[#This Row],[Prime rendement]]</f>
        <v>0</v>
      </c>
      <c r="T252" s="15" t="str">
        <f>IF(Tableau8[[#This Row],[Matricule]]&gt;1,IF(COUNTIF(Tableau8[DateMatricule],Tableau8[[#This Row],[DateMatricule]])&gt;1,"Doublon",""),"")</f>
        <v/>
      </c>
    </row>
    <row r="253" spans="1:20" x14ac:dyDescent="0.25">
      <c r="A253" s="11" t="str">
        <f>IF(Tableau8[[#This Row],[Semaine]]="","",VLOOKUP(Tableau8[[#This Row],[Semaine]],Listes!$A:$B,2,FALSE))</f>
        <v/>
      </c>
      <c r="B253" s="11" t="str">
        <f>IF(ISBLANK(Tableau8[[#This Row],[Matricule]]),"",VLOOKUP(Tableau8[[#This Row],[Matricule]],#REF!,2,FALSE))</f>
        <v/>
      </c>
      <c r="C253" s="11" t="str">
        <f>IF(ISBLANK(Tableau8[[#This Row],[Matricule]]),"",VLOOKUP(Tableau8[[#This Row],[Matricule]],#REF!,3,FALSE))</f>
        <v/>
      </c>
      <c r="D253" s="11" t="str">
        <f>CONCATENATE(Tableau8[[#This Row],[Semaine]],Tableau8[[#This Row],[Matricule]])</f>
        <v/>
      </c>
      <c r="M253" s="14" t="str">
        <f>IF(Tableau8[[#This Row],[Lundi]]+Tableau8[[#This Row],[Mardi]]&gt;0,Tableau8[[#This Row],[Lundi]]+Tableau8[[#This Row],[Mardi]],"")</f>
        <v/>
      </c>
      <c r="N253" s="14" t="str">
        <f>IF(Tableau8[[#This Row],[Jeudi]]+Tableau8[[#This Row],[Vendredi]]&gt;0,Tableau8[[#This Row],[Jeudi]]+Tableau8[[#This Row],[Vendredi]],"")</f>
        <v/>
      </c>
      <c r="O253" s="14">
        <f>COUNTIF(Tableau8[[#This Row],[Lundi]:[Mardi]],"&gt;0") + COUNTIF(Tableau8[[#This Row],[Jeudi]:[Vendredi]],"&gt;0")</f>
        <v>0</v>
      </c>
      <c r="P253" s="14" t="str">
        <f>IFERROR(Tableau8[[#This Row],[Total Tour 1]]+Tableau8[[#This Row],[Total Tour 2]],"")</f>
        <v/>
      </c>
      <c r="Q253" s="14">
        <f>COUNTIF(Tableau8[[#This Row],[Lundi]:[Vendredi]],"&gt;=13")*1000</f>
        <v>0</v>
      </c>
      <c r="R25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53" s="15">
        <f>Tableau8[[#This Row],[Prime production]]+Tableau8[[#This Row],[Prime rendement]]</f>
        <v>0</v>
      </c>
      <c r="T253" s="15" t="str">
        <f>IF(Tableau8[[#This Row],[Matricule]]&gt;1,IF(COUNTIF(Tableau8[DateMatricule],Tableau8[[#This Row],[DateMatricule]])&gt;1,"Doublon",""),"")</f>
        <v/>
      </c>
    </row>
    <row r="254" spans="1:20" x14ac:dyDescent="0.25">
      <c r="A254" s="11" t="str">
        <f>IF(Tableau8[[#This Row],[Semaine]]="","",VLOOKUP(Tableau8[[#This Row],[Semaine]],Listes!$A:$B,2,FALSE))</f>
        <v/>
      </c>
      <c r="B254" s="11" t="str">
        <f>IF(ISBLANK(Tableau8[[#This Row],[Matricule]]),"",VLOOKUP(Tableau8[[#This Row],[Matricule]],#REF!,2,FALSE))</f>
        <v/>
      </c>
      <c r="C254" s="11" t="str">
        <f>IF(ISBLANK(Tableau8[[#This Row],[Matricule]]),"",VLOOKUP(Tableau8[[#This Row],[Matricule]],#REF!,3,FALSE))</f>
        <v/>
      </c>
      <c r="D254" s="11" t="str">
        <f>CONCATENATE(Tableau8[[#This Row],[Semaine]],Tableau8[[#This Row],[Matricule]])</f>
        <v/>
      </c>
      <c r="M254" s="14" t="str">
        <f>IF(Tableau8[[#This Row],[Lundi]]+Tableau8[[#This Row],[Mardi]]&gt;0,Tableau8[[#This Row],[Lundi]]+Tableau8[[#This Row],[Mardi]],"")</f>
        <v/>
      </c>
      <c r="N254" s="14" t="str">
        <f>IF(Tableau8[[#This Row],[Jeudi]]+Tableau8[[#This Row],[Vendredi]]&gt;0,Tableau8[[#This Row],[Jeudi]]+Tableau8[[#This Row],[Vendredi]],"")</f>
        <v/>
      </c>
      <c r="O254" s="14">
        <f>COUNTIF(Tableau8[[#This Row],[Lundi]:[Mardi]],"&gt;0") + COUNTIF(Tableau8[[#This Row],[Jeudi]:[Vendredi]],"&gt;0")</f>
        <v>0</v>
      </c>
      <c r="P254" s="14" t="str">
        <f>IFERROR(Tableau8[[#This Row],[Total Tour 1]]+Tableau8[[#This Row],[Total Tour 2]],"")</f>
        <v/>
      </c>
      <c r="Q254" s="14">
        <f>COUNTIF(Tableau8[[#This Row],[Lundi]:[Vendredi]],"&gt;=13")*1000</f>
        <v>0</v>
      </c>
      <c r="R25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54" s="15">
        <f>Tableau8[[#This Row],[Prime production]]+Tableau8[[#This Row],[Prime rendement]]</f>
        <v>0</v>
      </c>
      <c r="T254" s="15" t="str">
        <f>IF(Tableau8[[#This Row],[Matricule]]&gt;1,IF(COUNTIF(Tableau8[DateMatricule],Tableau8[[#This Row],[DateMatricule]])&gt;1,"Doublon",""),"")</f>
        <v/>
      </c>
    </row>
    <row r="255" spans="1:20" x14ac:dyDescent="0.25">
      <c r="A255" s="11" t="str">
        <f>IF(Tableau8[[#This Row],[Semaine]]="","",VLOOKUP(Tableau8[[#This Row],[Semaine]],Listes!$A:$B,2,FALSE))</f>
        <v/>
      </c>
      <c r="B255" s="11" t="str">
        <f>IF(ISBLANK(Tableau8[[#This Row],[Matricule]]),"",VLOOKUP(Tableau8[[#This Row],[Matricule]],#REF!,2,FALSE))</f>
        <v/>
      </c>
      <c r="C255" s="11" t="str">
        <f>IF(ISBLANK(Tableau8[[#This Row],[Matricule]]),"",VLOOKUP(Tableau8[[#This Row],[Matricule]],#REF!,3,FALSE))</f>
        <v/>
      </c>
      <c r="D255" s="11" t="str">
        <f>CONCATENATE(Tableau8[[#This Row],[Semaine]],Tableau8[[#This Row],[Matricule]])</f>
        <v/>
      </c>
      <c r="M255" s="14" t="str">
        <f>IF(Tableau8[[#This Row],[Lundi]]+Tableau8[[#This Row],[Mardi]]&gt;0,Tableau8[[#This Row],[Lundi]]+Tableau8[[#This Row],[Mardi]],"")</f>
        <v/>
      </c>
      <c r="N255" s="14" t="str">
        <f>IF(Tableau8[[#This Row],[Jeudi]]+Tableau8[[#This Row],[Vendredi]]&gt;0,Tableau8[[#This Row],[Jeudi]]+Tableau8[[#This Row],[Vendredi]],"")</f>
        <v/>
      </c>
      <c r="O255" s="14">
        <f>COUNTIF(Tableau8[[#This Row],[Lundi]:[Mardi]],"&gt;0") + COUNTIF(Tableau8[[#This Row],[Jeudi]:[Vendredi]],"&gt;0")</f>
        <v>0</v>
      </c>
      <c r="P255" s="14" t="str">
        <f>IFERROR(Tableau8[[#This Row],[Total Tour 1]]+Tableau8[[#This Row],[Total Tour 2]],"")</f>
        <v/>
      </c>
      <c r="Q255" s="14">
        <f>COUNTIF(Tableau8[[#This Row],[Lundi]:[Vendredi]],"&gt;=13")*1000</f>
        <v>0</v>
      </c>
      <c r="R25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55" s="15">
        <f>Tableau8[[#This Row],[Prime production]]+Tableau8[[#This Row],[Prime rendement]]</f>
        <v>0</v>
      </c>
      <c r="T255" s="15" t="str">
        <f>IF(Tableau8[[#This Row],[Matricule]]&gt;1,IF(COUNTIF(Tableau8[DateMatricule],Tableau8[[#This Row],[DateMatricule]])&gt;1,"Doublon",""),"")</f>
        <v/>
      </c>
    </row>
    <row r="256" spans="1:20" x14ac:dyDescent="0.25">
      <c r="A256" s="11" t="str">
        <f>IF(Tableau8[[#This Row],[Semaine]]="","",VLOOKUP(Tableau8[[#This Row],[Semaine]],Listes!$A:$B,2,FALSE))</f>
        <v/>
      </c>
      <c r="B256" s="11" t="str">
        <f>IF(ISBLANK(Tableau8[[#This Row],[Matricule]]),"",VLOOKUP(Tableau8[[#This Row],[Matricule]],#REF!,2,FALSE))</f>
        <v/>
      </c>
      <c r="C256" s="11" t="str">
        <f>IF(ISBLANK(Tableau8[[#This Row],[Matricule]]),"",VLOOKUP(Tableau8[[#This Row],[Matricule]],#REF!,3,FALSE))</f>
        <v/>
      </c>
      <c r="D256" s="11" t="str">
        <f>CONCATENATE(Tableau8[[#This Row],[Semaine]],Tableau8[[#This Row],[Matricule]])</f>
        <v/>
      </c>
      <c r="M256" s="14" t="str">
        <f>IF(Tableau8[[#This Row],[Lundi]]+Tableau8[[#This Row],[Mardi]]&gt;0,Tableau8[[#This Row],[Lundi]]+Tableau8[[#This Row],[Mardi]],"")</f>
        <v/>
      </c>
      <c r="N256" s="14" t="str">
        <f>IF(Tableau8[[#This Row],[Jeudi]]+Tableau8[[#This Row],[Vendredi]]&gt;0,Tableau8[[#This Row],[Jeudi]]+Tableau8[[#This Row],[Vendredi]],"")</f>
        <v/>
      </c>
      <c r="O256" s="14">
        <f>COUNTIF(Tableau8[[#This Row],[Lundi]:[Mardi]],"&gt;0") + COUNTIF(Tableau8[[#This Row],[Jeudi]:[Vendredi]],"&gt;0")</f>
        <v>0</v>
      </c>
      <c r="P256" s="14" t="str">
        <f>IFERROR(Tableau8[[#This Row],[Total Tour 1]]+Tableau8[[#This Row],[Total Tour 2]],"")</f>
        <v/>
      </c>
      <c r="Q256" s="14">
        <f>COUNTIF(Tableau8[[#This Row],[Lundi]:[Vendredi]],"&gt;=13")*1000</f>
        <v>0</v>
      </c>
      <c r="R25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56" s="15">
        <f>Tableau8[[#This Row],[Prime production]]+Tableau8[[#This Row],[Prime rendement]]</f>
        <v>0</v>
      </c>
      <c r="T256" s="15" t="str">
        <f>IF(Tableau8[[#This Row],[Matricule]]&gt;1,IF(COUNTIF(Tableau8[DateMatricule],Tableau8[[#This Row],[DateMatricule]])&gt;1,"Doublon",""),"")</f>
        <v/>
      </c>
    </row>
    <row r="257" spans="1:20" x14ac:dyDescent="0.25">
      <c r="A257" s="11" t="str">
        <f>IF(Tableau8[[#This Row],[Semaine]]="","",VLOOKUP(Tableau8[[#This Row],[Semaine]],Listes!$A:$B,2,FALSE))</f>
        <v/>
      </c>
      <c r="B257" s="11" t="str">
        <f>IF(ISBLANK(Tableau8[[#This Row],[Matricule]]),"",VLOOKUP(Tableau8[[#This Row],[Matricule]],#REF!,2,FALSE))</f>
        <v/>
      </c>
      <c r="C257" s="11" t="str">
        <f>IF(ISBLANK(Tableau8[[#This Row],[Matricule]]),"",VLOOKUP(Tableau8[[#This Row],[Matricule]],#REF!,3,FALSE))</f>
        <v/>
      </c>
      <c r="D257" s="11" t="str">
        <f>CONCATENATE(Tableau8[[#This Row],[Semaine]],Tableau8[[#This Row],[Matricule]])</f>
        <v/>
      </c>
      <c r="M257" s="14" t="str">
        <f>IF(Tableau8[[#This Row],[Lundi]]+Tableau8[[#This Row],[Mardi]]&gt;0,Tableau8[[#This Row],[Lundi]]+Tableau8[[#This Row],[Mardi]],"")</f>
        <v/>
      </c>
      <c r="N257" s="14" t="str">
        <f>IF(Tableau8[[#This Row],[Jeudi]]+Tableau8[[#This Row],[Vendredi]]&gt;0,Tableau8[[#This Row],[Jeudi]]+Tableau8[[#This Row],[Vendredi]],"")</f>
        <v/>
      </c>
      <c r="O257" s="14">
        <f>COUNTIF(Tableau8[[#This Row],[Lundi]:[Mardi]],"&gt;0") + COUNTIF(Tableau8[[#This Row],[Jeudi]:[Vendredi]],"&gt;0")</f>
        <v>0</v>
      </c>
      <c r="P257" s="14" t="str">
        <f>IFERROR(Tableau8[[#This Row],[Total Tour 1]]+Tableau8[[#This Row],[Total Tour 2]],"")</f>
        <v/>
      </c>
      <c r="Q257" s="14">
        <f>COUNTIF(Tableau8[[#This Row],[Lundi]:[Vendredi]],"&gt;=13")*1000</f>
        <v>0</v>
      </c>
      <c r="R25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57" s="15">
        <f>Tableau8[[#This Row],[Prime production]]+Tableau8[[#This Row],[Prime rendement]]</f>
        <v>0</v>
      </c>
      <c r="T257" s="15" t="str">
        <f>IF(Tableau8[[#This Row],[Matricule]]&gt;1,IF(COUNTIF(Tableau8[DateMatricule],Tableau8[[#This Row],[DateMatricule]])&gt;1,"Doublon",""),"")</f>
        <v/>
      </c>
    </row>
    <row r="258" spans="1:20" x14ac:dyDescent="0.25">
      <c r="A258" s="11" t="str">
        <f>IF(Tableau8[[#This Row],[Semaine]]="","",VLOOKUP(Tableau8[[#This Row],[Semaine]],Listes!$A:$B,2,FALSE))</f>
        <v/>
      </c>
      <c r="B258" s="11" t="str">
        <f>IF(ISBLANK(Tableau8[[#This Row],[Matricule]]),"",VLOOKUP(Tableau8[[#This Row],[Matricule]],#REF!,2,FALSE))</f>
        <v/>
      </c>
      <c r="C258" s="11" t="str">
        <f>IF(ISBLANK(Tableau8[[#This Row],[Matricule]]),"",VLOOKUP(Tableau8[[#This Row],[Matricule]],#REF!,3,FALSE))</f>
        <v/>
      </c>
      <c r="D258" s="11" t="str">
        <f>CONCATENATE(Tableau8[[#This Row],[Semaine]],Tableau8[[#This Row],[Matricule]])</f>
        <v/>
      </c>
      <c r="M258" s="14" t="str">
        <f>IF(Tableau8[[#This Row],[Lundi]]+Tableau8[[#This Row],[Mardi]]&gt;0,Tableau8[[#This Row],[Lundi]]+Tableau8[[#This Row],[Mardi]],"")</f>
        <v/>
      </c>
      <c r="N258" s="14" t="str">
        <f>IF(Tableau8[[#This Row],[Jeudi]]+Tableau8[[#This Row],[Vendredi]]&gt;0,Tableau8[[#This Row],[Jeudi]]+Tableau8[[#This Row],[Vendredi]],"")</f>
        <v/>
      </c>
      <c r="O258" s="14">
        <f>COUNTIF(Tableau8[[#This Row],[Lundi]:[Mardi]],"&gt;0") + COUNTIF(Tableau8[[#This Row],[Jeudi]:[Vendredi]],"&gt;0")</f>
        <v>0</v>
      </c>
      <c r="P258" s="14" t="str">
        <f>IFERROR(Tableau8[[#This Row],[Total Tour 1]]+Tableau8[[#This Row],[Total Tour 2]],"")</f>
        <v/>
      </c>
      <c r="Q258" s="14">
        <f>COUNTIF(Tableau8[[#This Row],[Lundi]:[Vendredi]],"&gt;=13")*1000</f>
        <v>0</v>
      </c>
      <c r="R25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58" s="15">
        <f>Tableau8[[#This Row],[Prime production]]+Tableau8[[#This Row],[Prime rendement]]</f>
        <v>0</v>
      </c>
      <c r="T258" s="15" t="str">
        <f>IF(Tableau8[[#This Row],[Matricule]]&gt;1,IF(COUNTIF(Tableau8[DateMatricule],Tableau8[[#This Row],[DateMatricule]])&gt;1,"Doublon",""),"")</f>
        <v/>
      </c>
    </row>
    <row r="259" spans="1:20" x14ac:dyDescent="0.25">
      <c r="A259" s="11" t="str">
        <f>IF(Tableau8[[#This Row],[Semaine]]="","",VLOOKUP(Tableau8[[#This Row],[Semaine]],Listes!$A:$B,2,FALSE))</f>
        <v/>
      </c>
      <c r="B259" s="11" t="str">
        <f>IF(ISBLANK(Tableau8[[#This Row],[Matricule]]),"",VLOOKUP(Tableau8[[#This Row],[Matricule]],#REF!,2,FALSE))</f>
        <v/>
      </c>
      <c r="C259" s="11" t="str">
        <f>IF(ISBLANK(Tableau8[[#This Row],[Matricule]]),"",VLOOKUP(Tableau8[[#This Row],[Matricule]],#REF!,3,FALSE))</f>
        <v/>
      </c>
      <c r="D259" s="11" t="str">
        <f>CONCATENATE(Tableau8[[#This Row],[Semaine]],Tableau8[[#This Row],[Matricule]])</f>
        <v/>
      </c>
      <c r="M259" s="14" t="str">
        <f>IF(Tableau8[[#This Row],[Lundi]]+Tableau8[[#This Row],[Mardi]]&gt;0,Tableau8[[#This Row],[Lundi]]+Tableau8[[#This Row],[Mardi]],"")</f>
        <v/>
      </c>
      <c r="N259" s="14" t="str">
        <f>IF(Tableau8[[#This Row],[Jeudi]]+Tableau8[[#This Row],[Vendredi]]&gt;0,Tableau8[[#This Row],[Jeudi]]+Tableau8[[#This Row],[Vendredi]],"")</f>
        <v/>
      </c>
      <c r="O259" s="14">
        <f>COUNTIF(Tableau8[[#This Row],[Lundi]:[Mardi]],"&gt;0") + COUNTIF(Tableau8[[#This Row],[Jeudi]:[Vendredi]],"&gt;0")</f>
        <v>0</v>
      </c>
      <c r="P259" s="14" t="str">
        <f>IFERROR(Tableau8[[#This Row],[Total Tour 1]]+Tableau8[[#This Row],[Total Tour 2]],"")</f>
        <v/>
      </c>
      <c r="Q259" s="14">
        <f>COUNTIF(Tableau8[[#This Row],[Lundi]:[Vendredi]],"&gt;=13")*1000</f>
        <v>0</v>
      </c>
      <c r="R25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59" s="15">
        <f>Tableau8[[#This Row],[Prime production]]+Tableau8[[#This Row],[Prime rendement]]</f>
        <v>0</v>
      </c>
      <c r="T259" s="15" t="str">
        <f>IF(Tableau8[[#This Row],[Matricule]]&gt;1,IF(COUNTIF(Tableau8[DateMatricule],Tableau8[[#This Row],[DateMatricule]])&gt;1,"Doublon",""),"")</f>
        <v/>
      </c>
    </row>
    <row r="260" spans="1:20" x14ac:dyDescent="0.25">
      <c r="A260" s="11" t="str">
        <f>IF(Tableau8[[#This Row],[Semaine]]="","",VLOOKUP(Tableau8[[#This Row],[Semaine]],Listes!$A:$B,2,FALSE))</f>
        <v/>
      </c>
      <c r="B260" s="11" t="str">
        <f>IF(ISBLANK(Tableau8[[#This Row],[Matricule]]),"",VLOOKUP(Tableau8[[#This Row],[Matricule]],#REF!,2,FALSE))</f>
        <v/>
      </c>
      <c r="C260" s="11" t="str">
        <f>IF(ISBLANK(Tableau8[[#This Row],[Matricule]]),"",VLOOKUP(Tableau8[[#This Row],[Matricule]],#REF!,3,FALSE))</f>
        <v/>
      </c>
      <c r="D260" s="11" t="str">
        <f>CONCATENATE(Tableau8[[#This Row],[Semaine]],Tableau8[[#This Row],[Matricule]])</f>
        <v/>
      </c>
      <c r="M260" s="14" t="str">
        <f>IF(Tableau8[[#This Row],[Lundi]]+Tableau8[[#This Row],[Mardi]]&gt;0,Tableau8[[#This Row],[Lundi]]+Tableau8[[#This Row],[Mardi]],"")</f>
        <v/>
      </c>
      <c r="N260" s="14" t="str">
        <f>IF(Tableau8[[#This Row],[Jeudi]]+Tableau8[[#This Row],[Vendredi]]&gt;0,Tableau8[[#This Row],[Jeudi]]+Tableau8[[#This Row],[Vendredi]],"")</f>
        <v/>
      </c>
      <c r="O260" s="14">
        <f>COUNTIF(Tableau8[[#This Row],[Lundi]:[Mardi]],"&gt;0") + COUNTIF(Tableau8[[#This Row],[Jeudi]:[Vendredi]],"&gt;0")</f>
        <v>0</v>
      </c>
      <c r="P260" s="14" t="str">
        <f>IFERROR(Tableau8[[#This Row],[Total Tour 1]]+Tableau8[[#This Row],[Total Tour 2]],"")</f>
        <v/>
      </c>
      <c r="Q260" s="14">
        <f>COUNTIF(Tableau8[[#This Row],[Lundi]:[Vendredi]],"&gt;=13")*1000</f>
        <v>0</v>
      </c>
      <c r="R26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60" s="15">
        <f>Tableau8[[#This Row],[Prime production]]+Tableau8[[#This Row],[Prime rendement]]</f>
        <v>0</v>
      </c>
      <c r="T260" s="15" t="str">
        <f>IF(Tableau8[[#This Row],[Matricule]]&gt;1,IF(COUNTIF(Tableau8[DateMatricule],Tableau8[[#This Row],[DateMatricule]])&gt;1,"Doublon",""),"")</f>
        <v/>
      </c>
    </row>
    <row r="261" spans="1:20" x14ac:dyDescent="0.25">
      <c r="A261" s="11" t="str">
        <f>IF(Tableau8[[#This Row],[Semaine]]="","",VLOOKUP(Tableau8[[#This Row],[Semaine]],Listes!$A:$B,2,FALSE))</f>
        <v/>
      </c>
      <c r="B261" s="11" t="str">
        <f>IF(ISBLANK(Tableau8[[#This Row],[Matricule]]),"",VLOOKUP(Tableau8[[#This Row],[Matricule]],#REF!,2,FALSE))</f>
        <v/>
      </c>
      <c r="C261" s="11" t="str">
        <f>IF(ISBLANK(Tableau8[[#This Row],[Matricule]]),"",VLOOKUP(Tableau8[[#This Row],[Matricule]],#REF!,3,FALSE))</f>
        <v/>
      </c>
      <c r="D261" s="11" t="str">
        <f>CONCATENATE(Tableau8[[#This Row],[Semaine]],Tableau8[[#This Row],[Matricule]])</f>
        <v/>
      </c>
      <c r="M261" s="14" t="str">
        <f>IF(Tableau8[[#This Row],[Lundi]]+Tableau8[[#This Row],[Mardi]]&gt;0,Tableau8[[#This Row],[Lundi]]+Tableau8[[#This Row],[Mardi]],"")</f>
        <v/>
      </c>
      <c r="N261" s="14" t="str">
        <f>IF(Tableau8[[#This Row],[Jeudi]]+Tableau8[[#This Row],[Vendredi]]&gt;0,Tableau8[[#This Row],[Jeudi]]+Tableau8[[#This Row],[Vendredi]],"")</f>
        <v/>
      </c>
      <c r="O261" s="14">
        <f>COUNTIF(Tableau8[[#This Row],[Lundi]:[Mardi]],"&gt;0") + COUNTIF(Tableau8[[#This Row],[Jeudi]:[Vendredi]],"&gt;0")</f>
        <v>0</v>
      </c>
      <c r="P261" s="14" t="str">
        <f>IFERROR(Tableau8[[#This Row],[Total Tour 1]]+Tableau8[[#This Row],[Total Tour 2]],"")</f>
        <v/>
      </c>
      <c r="Q261" s="14">
        <f>COUNTIF(Tableau8[[#This Row],[Lundi]:[Vendredi]],"&gt;=13")*1000</f>
        <v>0</v>
      </c>
      <c r="R26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61" s="15">
        <f>Tableau8[[#This Row],[Prime production]]+Tableau8[[#This Row],[Prime rendement]]</f>
        <v>0</v>
      </c>
      <c r="T261" s="15" t="str">
        <f>IF(Tableau8[[#This Row],[Matricule]]&gt;1,IF(COUNTIF(Tableau8[DateMatricule],Tableau8[[#This Row],[DateMatricule]])&gt;1,"Doublon",""),"")</f>
        <v/>
      </c>
    </row>
    <row r="262" spans="1:20" x14ac:dyDescent="0.25">
      <c r="A262" s="11" t="str">
        <f>IF(Tableau8[[#This Row],[Semaine]]="","",VLOOKUP(Tableau8[[#This Row],[Semaine]],Listes!$A:$B,2,FALSE))</f>
        <v/>
      </c>
      <c r="B262" s="11" t="str">
        <f>IF(ISBLANK(Tableau8[[#This Row],[Matricule]]),"",VLOOKUP(Tableau8[[#This Row],[Matricule]],#REF!,2,FALSE))</f>
        <v/>
      </c>
      <c r="C262" s="11" t="str">
        <f>IF(ISBLANK(Tableau8[[#This Row],[Matricule]]),"",VLOOKUP(Tableau8[[#This Row],[Matricule]],#REF!,3,FALSE))</f>
        <v/>
      </c>
      <c r="D262" s="11" t="str">
        <f>CONCATENATE(Tableau8[[#This Row],[Semaine]],Tableau8[[#This Row],[Matricule]])</f>
        <v/>
      </c>
      <c r="M262" s="14" t="str">
        <f>IF(Tableau8[[#This Row],[Lundi]]+Tableau8[[#This Row],[Mardi]]&gt;0,Tableau8[[#This Row],[Lundi]]+Tableau8[[#This Row],[Mardi]],"")</f>
        <v/>
      </c>
      <c r="N262" s="14" t="str">
        <f>IF(Tableau8[[#This Row],[Jeudi]]+Tableau8[[#This Row],[Vendredi]]&gt;0,Tableau8[[#This Row],[Jeudi]]+Tableau8[[#This Row],[Vendredi]],"")</f>
        <v/>
      </c>
      <c r="O262" s="14">
        <f>COUNTIF(Tableau8[[#This Row],[Lundi]:[Mardi]],"&gt;0") + COUNTIF(Tableau8[[#This Row],[Jeudi]:[Vendredi]],"&gt;0")</f>
        <v>0</v>
      </c>
      <c r="P262" s="14" t="str">
        <f>IFERROR(Tableau8[[#This Row],[Total Tour 1]]+Tableau8[[#This Row],[Total Tour 2]],"")</f>
        <v/>
      </c>
      <c r="Q262" s="14">
        <f>COUNTIF(Tableau8[[#This Row],[Lundi]:[Vendredi]],"&gt;=13")*1000</f>
        <v>0</v>
      </c>
      <c r="R26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62" s="15">
        <f>Tableau8[[#This Row],[Prime production]]+Tableau8[[#This Row],[Prime rendement]]</f>
        <v>0</v>
      </c>
      <c r="T262" s="15" t="str">
        <f>IF(Tableau8[[#This Row],[Matricule]]&gt;1,IF(COUNTIF(Tableau8[DateMatricule],Tableau8[[#This Row],[DateMatricule]])&gt;1,"Doublon",""),"")</f>
        <v/>
      </c>
    </row>
    <row r="263" spans="1:20" x14ac:dyDescent="0.25">
      <c r="A263" s="11" t="str">
        <f>IF(Tableau8[[#This Row],[Semaine]]="","",VLOOKUP(Tableau8[[#This Row],[Semaine]],Listes!$A:$B,2,FALSE))</f>
        <v/>
      </c>
      <c r="B263" s="11" t="str">
        <f>IF(ISBLANK(Tableau8[[#This Row],[Matricule]]),"",VLOOKUP(Tableau8[[#This Row],[Matricule]],#REF!,2,FALSE))</f>
        <v/>
      </c>
      <c r="C263" s="11" t="str">
        <f>IF(ISBLANK(Tableau8[[#This Row],[Matricule]]),"",VLOOKUP(Tableau8[[#This Row],[Matricule]],#REF!,3,FALSE))</f>
        <v/>
      </c>
      <c r="D263" s="11" t="str">
        <f>CONCATENATE(Tableau8[[#This Row],[Semaine]],Tableau8[[#This Row],[Matricule]])</f>
        <v/>
      </c>
      <c r="M263" s="14" t="str">
        <f>IF(Tableau8[[#This Row],[Lundi]]+Tableau8[[#This Row],[Mardi]]&gt;0,Tableau8[[#This Row],[Lundi]]+Tableau8[[#This Row],[Mardi]],"")</f>
        <v/>
      </c>
      <c r="N263" s="14" t="str">
        <f>IF(Tableau8[[#This Row],[Jeudi]]+Tableau8[[#This Row],[Vendredi]]&gt;0,Tableau8[[#This Row],[Jeudi]]+Tableau8[[#This Row],[Vendredi]],"")</f>
        <v/>
      </c>
      <c r="O263" s="14">
        <f>COUNTIF(Tableau8[[#This Row],[Lundi]:[Mardi]],"&gt;0") + COUNTIF(Tableau8[[#This Row],[Jeudi]:[Vendredi]],"&gt;0")</f>
        <v>0</v>
      </c>
      <c r="P263" s="14" t="str">
        <f>IFERROR(Tableau8[[#This Row],[Total Tour 1]]+Tableau8[[#This Row],[Total Tour 2]],"")</f>
        <v/>
      </c>
      <c r="Q263" s="14">
        <f>COUNTIF(Tableau8[[#This Row],[Lundi]:[Vendredi]],"&gt;=13")*1000</f>
        <v>0</v>
      </c>
      <c r="R26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63" s="15">
        <f>Tableau8[[#This Row],[Prime production]]+Tableau8[[#This Row],[Prime rendement]]</f>
        <v>0</v>
      </c>
      <c r="T263" s="15" t="str">
        <f>IF(Tableau8[[#This Row],[Matricule]]&gt;1,IF(COUNTIF(Tableau8[DateMatricule],Tableau8[[#This Row],[DateMatricule]])&gt;1,"Doublon",""),"")</f>
        <v/>
      </c>
    </row>
    <row r="264" spans="1:20" x14ac:dyDescent="0.25">
      <c r="A264" s="11" t="str">
        <f>IF(Tableau8[[#This Row],[Semaine]]="","",VLOOKUP(Tableau8[[#This Row],[Semaine]],Listes!$A:$B,2,FALSE))</f>
        <v/>
      </c>
      <c r="B264" s="11" t="str">
        <f>IF(ISBLANK(Tableau8[[#This Row],[Matricule]]),"",VLOOKUP(Tableau8[[#This Row],[Matricule]],#REF!,2,FALSE))</f>
        <v/>
      </c>
      <c r="C264" s="11" t="str">
        <f>IF(ISBLANK(Tableau8[[#This Row],[Matricule]]),"",VLOOKUP(Tableau8[[#This Row],[Matricule]],#REF!,3,FALSE))</f>
        <v/>
      </c>
      <c r="D264" s="11" t="str">
        <f>CONCATENATE(Tableau8[[#This Row],[Semaine]],Tableau8[[#This Row],[Matricule]])</f>
        <v/>
      </c>
      <c r="M264" s="14" t="str">
        <f>IF(Tableau8[[#This Row],[Lundi]]+Tableau8[[#This Row],[Mardi]]&gt;0,Tableau8[[#This Row],[Lundi]]+Tableau8[[#This Row],[Mardi]],"")</f>
        <v/>
      </c>
      <c r="N264" s="14" t="str">
        <f>IF(Tableau8[[#This Row],[Jeudi]]+Tableau8[[#This Row],[Vendredi]]&gt;0,Tableau8[[#This Row],[Jeudi]]+Tableau8[[#This Row],[Vendredi]],"")</f>
        <v/>
      </c>
      <c r="O264" s="14">
        <f>COUNTIF(Tableau8[[#This Row],[Lundi]:[Mardi]],"&gt;0") + COUNTIF(Tableau8[[#This Row],[Jeudi]:[Vendredi]],"&gt;0")</f>
        <v>0</v>
      </c>
      <c r="P264" s="14" t="str">
        <f>IFERROR(Tableau8[[#This Row],[Total Tour 1]]+Tableau8[[#This Row],[Total Tour 2]],"")</f>
        <v/>
      </c>
      <c r="Q264" s="14">
        <f>COUNTIF(Tableau8[[#This Row],[Lundi]:[Vendredi]],"&gt;=13")*1000</f>
        <v>0</v>
      </c>
      <c r="R26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64" s="15">
        <f>Tableau8[[#This Row],[Prime production]]+Tableau8[[#This Row],[Prime rendement]]</f>
        <v>0</v>
      </c>
      <c r="T264" s="15" t="str">
        <f>IF(Tableau8[[#This Row],[Matricule]]&gt;1,IF(COUNTIF(Tableau8[DateMatricule],Tableau8[[#This Row],[DateMatricule]])&gt;1,"Doublon",""),"")</f>
        <v/>
      </c>
    </row>
    <row r="265" spans="1:20" x14ac:dyDescent="0.25">
      <c r="A265" s="11" t="str">
        <f>IF(Tableau8[[#This Row],[Semaine]]="","",VLOOKUP(Tableau8[[#This Row],[Semaine]],Listes!$A:$B,2,FALSE))</f>
        <v/>
      </c>
      <c r="B265" s="11" t="str">
        <f>IF(ISBLANK(Tableau8[[#This Row],[Matricule]]),"",VLOOKUP(Tableau8[[#This Row],[Matricule]],#REF!,2,FALSE))</f>
        <v/>
      </c>
      <c r="C265" s="11" t="str">
        <f>IF(ISBLANK(Tableau8[[#This Row],[Matricule]]),"",VLOOKUP(Tableau8[[#This Row],[Matricule]],#REF!,3,FALSE))</f>
        <v/>
      </c>
      <c r="D265" s="11" t="str">
        <f>CONCATENATE(Tableau8[[#This Row],[Semaine]],Tableau8[[#This Row],[Matricule]])</f>
        <v/>
      </c>
      <c r="M265" s="14" t="str">
        <f>IF(Tableau8[[#This Row],[Lundi]]+Tableau8[[#This Row],[Mardi]]&gt;0,Tableau8[[#This Row],[Lundi]]+Tableau8[[#This Row],[Mardi]],"")</f>
        <v/>
      </c>
      <c r="N265" s="14" t="str">
        <f>IF(Tableau8[[#This Row],[Jeudi]]+Tableau8[[#This Row],[Vendredi]]&gt;0,Tableau8[[#This Row],[Jeudi]]+Tableau8[[#This Row],[Vendredi]],"")</f>
        <v/>
      </c>
      <c r="O265" s="14">
        <f>COUNTIF(Tableau8[[#This Row],[Lundi]:[Mardi]],"&gt;0") + COUNTIF(Tableau8[[#This Row],[Jeudi]:[Vendredi]],"&gt;0")</f>
        <v>0</v>
      </c>
      <c r="P265" s="14" t="str">
        <f>IFERROR(Tableau8[[#This Row],[Total Tour 1]]+Tableau8[[#This Row],[Total Tour 2]],"")</f>
        <v/>
      </c>
      <c r="Q265" s="14">
        <f>COUNTIF(Tableau8[[#This Row],[Lundi]:[Vendredi]],"&gt;=13")*1000</f>
        <v>0</v>
      </c>
      <c r="R26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65" s="15">
        <f>Tableau8[[#This Row],[Prime production]]+Tableau8[[#This Row],[Prime rendement]]</f>
        <v>0</v>
      </c>
      <c r="T265" s="15" t="str">
        <f>IF(Tableau8[[#This Row],[Matricule]]&gt;1,IF(COUNTIF(Tableau8[DateMatricule],Tableau8[[#This Row],[DateMatricule]])&gt;1,"Doublon",""),"")</f>
        <v/>
      </c>
    </row>
    <row r="266" spans="1:20" x14ac:dyDescent="0.25">
      <c r="A266" s="11" t="str">
        <f>IF(Tableau8[[#This Row],[Semaine]]="","",VLOOKUP(Tableau8[[#This Row],[Semaine]],Listes!$A:$B,2,FALSE))</f>
        <v/>
      </c>
      <c r="B266" s="11" t="str">
        <f>IF(ISBLANK(Tableau8[[#This Row],[Matricule]]),"",VLOOKUP(Tableau8[[#This Row],[Matricule]],#REF!,2,FALSE))</f>
        <v/>
      </c>
      <c r="C266" s="11" t="str">
        <f>IF(ISBLANK(Tableau8[[#This Row],[Matricule]]),"",VLOOKUP(Tableau8[[#This Row],[Matricule]],#REF!,3,FALSE))</f>
        <v/>
      </c>
      <c r="D266" s="11" t="str">
        <f>CONCATENATE(Tableau8[[#This Row],[Semaine]],Tableau8[[#This Row],[Matricule]])</f>
        <v/>
      </c>
      <c r="M266" s="14" t="str">
        <f>IF(Tableau8[[#This Row],[Lundi]]+Tableau8[[#This Row],[Mardi]]&gt;0,Tableau8[[#This Row],[Lundi]]+Tableau8[[#This Row],[Mardi]],"")</f>
        <v/>
      </c>
      <c r="N266" s="14" t="str">
        <f>IF(Tableau8[[#This Row],[Jeudi]]+Tableau8[[#This Row],[Vendredi]]&gt;0,Tableau8[[#This Row],[Jeudi]]+Tableau8[[#This Row],[Vendredi]],"")</f>
        <v/>
      </c>
      <c r="O266" s="14">
        <f>COUNTIF(Tableau8[[#This Row],[Lundi]:[Mardi]],"&gt;0") + COUNTIF(Tableau8[[#This Row],[Jeudi]:[Vendredi]],"&gt;0")</f>
        <v>0</v>
      </c>
      <c r="P266" s="14" t="str">
        <f>IFERROR(Tableau8[[#This Row],[Total Tour 1]]+Tableau8[[#This Row],[Total Tour 2]],"")</f>
        <v/>
      </c>
      <c r="Q266" s="14">
        <f>COUNTIF(Tableau8[[#This Row],[Lundi]:[Vendredi]],"&gt;=13")*1000</f>
        <v>0</v>
      </c>
      <c r="R26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66" s="15">
        <f>Tableau8[[#This Row],[Prime production]]+Tableau8[[#This Row],[Prime rendement]]</f>
        <v>0</v>
      </c>
      <c r="T266" s="15" t="str">
        <f>IF(Tableau8[[#This Row],[Matricule]]&gt;1,IF(COUNTIF(Tableau8[DateMatricule],Tableau8[[#This Row],[DateMatricule]])&gt;1,"Doublon",""),"")</f>
        <v/>
      </c>
    </row>
    <row r="267" spans="1:20" x14ac:dyDescent="0.25">
      <c r="A267" s="11" t="str">
        <f>IF(Tableau8[[#This Row],[Semaine]]="","",VLOOKUP(Tableau8[[#This Row],[Semaine]],Listes!$A:$B,2,FALSE))</f>
        <v/>
      </c>
      <c r="B267" s="11" t="str">
        <f>IF(ISBLANK(Tableau8[[#This Row],[Matricule]]),"",VLOOKUP(Tableau8[[#This Row],[Matricule]],#REF!,2,FALSE))</f>
        <v/>
      </c>
      <c r="C267" s="11" t="str">
        <f>IF(ISBLANK(Tableau8[[#This Row],[Matricule]]),"",VLOOKUP(Tableau8[[#This Row],[Matricule]],#REF!,3,FALSE))</f>
        <v/>
      </c>
      <c r="D267" s="11" t="str">
        <f>CONCATENATE(Tableau8[[#This Row],[Semaine]],Tableau8[[#This Row],[Matricule]])</f>
        <v/>
      </c>
      <c r="M267" s="14" t="str">
        <f>IF(Tableau8[[#This Row],[Lundi]]+Tableau8[[#This Row],[Mardi]]&gt;0,Tableau8[[#This Row],[Lundi]]+Tableau8[[#This Row],[Mardi]],"")</f>
        <v/>
      </c>
      <c r="N267" s="14" t="str">
        <f>IF(Tableau8[[#This Row],[Jeudi]]+Tableau8[[#This Row],[Vendredi]]&gt;0,Tableau8[[#This Row],[Jeudi]]+Tableau8[[#This Row],[Vendredi]],"")</f>
        <v/>
      </c>
      <c r="O267" s="14">
        <f>COUNTIF(Tableau8[[#This Row],[Lundi]:[Mardi]],"&gt;0") + COUNTIF(Tableau8[[#This Row],[Jeudi]:[Vendredi]],"&gt;0")</f>
        <v>0</v>
      </c>
      <c r="P267" s="14" t="str">
        <f>IFERROR(Tableau8[[#This Row],[Total Tour 1]]+Tableau8[[#This Row],[Total Tour 2]],"")</f>
        <v/>
      </c>
      <c r="Q267" s="14">
        <f>COUNTIF(Tableau8[[#This Row],[Lundi]:[Vendredi]],"&gt;=13")*1000</f>
        <v>0</v>
      </c>
      <c r="R26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67" s="15">
        <f>Tableau8[[#This Row],[Prime production]]+Tableau8[[#This Row],[Prime rendement]]</f>
        <v>0</v>
      </c>
      <c r="T267" s="15" t="str">
        <f>IF(Tableau8[[#This Row],[Matricule]]&gt;1,IF(COUNTIF(Tableau8[DateMatricule],Tableau8[[#This Row],[DateMatricule]])&gt;1,"Doublon",""),"")</f>
        <v/>
      </c>
    </row>
    <row r="268" spans="1:20" x14ac:dyDescent="0.25">
      <c r="A268" s="11" t="str">
        <f>IF(Tableau8[[#This Row],[Semaine]]="","",VLOOKUP(Tableau8[[#This Row],[Semaine]],Listes!$A:$B,2,FALSE))</f>
        <v/>
      </c>
      <c r="B268" s="11" t="str">
        <f>IF(ISBLANK(Tableau8[[#This Row],[Matricule]]),"",VLOOKUP(Tableau8[[#This Row],[Matricule]],#REF!,2,FALSE))</f>
        <v/>
      </c>
      <c r="C268" s="11" t="str">
        <f>IF(ISBLANK(Tableau8[[#This Row],[Matricule]]),"",VLOOKUP(Tableau8[[#This Row],[Matricule]],#REF!,3,FALSE))</f>
        <v/>
      </c>
      <c r="D268" s="11" t="str">
        <f>CONCATENATE(Tableau8[[#This Row],[Semaine]],Tableau8[[#This Row],[Matricule]])</f>
        <v/>
      </c>
      <c r="M268" s="14" t="str">
        <f>IF(Tableau8[[#This Row],[Lundi]]+Tableau8[[#This Row],[Mardi]]&gt;0,Tableau8[[#This Row],[Lundi]]+Tableau8[[#This Row],[Mardi]],"")</f>
        <v/>
      </c>
      <c r="N268" s="14" t="str">
        <f>IF(Tableau8[[#This Row],[Jeudi]]+Tableau8[[#This Row],[Vendredi]]&gt;0,Tableau8[[#This Row],[Jeudi]]+Tableau8[[#This Row],[Vendredi]],"")</f>
        <v/>
      </c>
      <c r="O268" s="14">
        <f>COUNTIF(Tableau8[[#This Row],[Lundi]:[Mardi]],"&gt;0") + COUNTIF(Tableau8[[#This Row],[Jeudi]:[Vendredi]],"&gt;0")</f>
        <v>0</v>
      </c>
      <c r="P268" s="14" t="str">
        <f>IFERROR(Tableau8[[#This Row],[Total Tour 1]]+Tableau8[[#This Row],[Total Tour 2]],"")</f>
        <v/>
      </c>
      <c r="Q268" s="14">
        <f>COUNTIF(Tableau8[[#This Row],[Lundi]:[Vendredi]],"&gt;=13")*1000</f>
        <v>0</v>
      </c>
      <c r="R26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68" s="15">
        <f>Tableau8[[#This Row],[Prime production]]+Tableau8[[#This Row],[Prime rendement]]</f>
        <v>0</v>
      </c>
      <c r="T268" s="15" t="str">
        <f>IF(Tableau8[[#This Row],[Matricule]]&gt;1,IF(COUNTIF(Tableau8[DateMatricule],Tableau8[[#This Row],[DateMatricule]])&gt;1,"Doublon",""),"")</f>
        <v/>
      </c>
    </row>
    <row r="269" spans="1:20" x14ac:dyDescent="0.25">
      <c r="A269" s="11" t="str">
        <f>IF(Tableau8[[#This Row],[Semaine]]="","",VLOOKUP(Tableau8[[#This Row],[Semaine]],Listes!$A:$B,2,FALSE))</f>
        <v/>
      </c>
      <c r="B269" s="11" t="str">
        <f>IF(ISBLANK(Tableau8[[#This Row],[Matricule]]),"",VLOOKUP(Tableau8[[#This Row],[Matricule]],#REF!,2,FALSE))</f>
        <v/>
      </c>
      <c r="C269" s="11" t="str">
        <f>IF(ISBLANK(Tableau8[[#This Row],[Matricule]]),"",VLOOKUP(Tableau8[[#This Row],[Matricule]],#REF!,3,FALSE))</f>
        <v/>
      </c>
      <c r="D269" s="11" t="str">
        <f>CONCATENATE(Tableau8[[#This Row],[Semaine]],Tableau8[[#This Row],[Matricule]])</f>
        <v/>
      </c>
      <c r="M269" s="14" t="str">
        <f>IF(Tableau8[[#This Row],[Lundi]]+Tableau8[[#This Row],[Mardi]]&gt;0,Tableau8[[#This Row],[Lundi]]+Tableau8[[#This Row],[Mardi]],"")</f>
        <v/>
      </c>
      <c r="N269" s="14" t="str">
        <f>IF(Tableau8[[#This Row],[Jeudi]]+Tableau8[[#This Row],[Vendredi]]&gt;0,Tableau8[[#This Row],[Jeudi]]+Tableau8[[#This Row],[Vendredi]],"")</f>
        <v/>
      </c>
      <c r="O269" s="14">
        <f>COUNTIF(Tableau8[[#This Row],[Lundi]:[Mardi]],"&gt;0") + COUNTIF(Tableau8[[#This Row],[Jeudi]:[Vendredi]],"&gt;0")</f>
        <v>0</v>
      </c>
      <c r="P269" s="14" t="str">
        <f>IFERROR(Tableau8[[#This Row],[Total Tour 1]]+Tableau8[[#This Row],[Total Tour 2]],"")</f>
        <v/>
      </c>
      <c r="Q269" s="14">
        <f>COUNTIF(Tableau8[[#This Row],[Lundi]:[Vendredi]],"&gt;=13")*1000</f>
        <v>0</v>
      </c>
      <c r="R26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69" s="15">
        <f>Tableau8[[#This Row],[Prime production]]+Tableau8[[#This Row],[Prime rendement]]</f>
        <v>0</v>
      </c>
      <c r="T269" s="15" t="str">
        <f>IF(Tableau8[[#This Row],[Matricule]]&gt;1,IF(COUNTIF(Tableau8[DateMatricule],Tableau8[[#This Row],[DateMatricule]])&gt;1,"Doublon",""),"")</f>
        <v/>
      </c>
    </row>
    <row r="270" spans="1:20" x14ac:dyDescent="0.25">
      <c r="A270" s="11" t="str">
        <f>IF(Tableau8[[#This Row],[Semaine]]="","",VLOOKUP(Tableau8[[#This Row],[Semaine]],Listes!$A:$B,2,FALSE))</f>
        <v/>
      </c>
      <c r="B270" s="11" t="str">
        <f>IF(ISBLANK(Tableau8[[#This Row],[Matricule]]),"",VLOOKUP(Tableau8[[#This Row],[Matricule]],#REF!,2,FALSE))</f>
        <v/>
      </c>
      <c r="C270" s="11" t="str">
        <f>IF(ISBLANK(Tableau8[[#This Row],[Matricule]]),"",VLOOKUP(Tableau8[[#This Row],[Matricule]],#REF!,3,FALSE))</f>
        <v/>
      </c>
      <c r="D270" s="11" t="str">
        <f>CONCATENATE(Tableau8[[#This Row],[Semaine]],Tableau8[[#This Row],[Matricule]])</f>
        <v/>
      </c>
      <c r="M270" s="14" t="str">
        <f>IF(Tableau8[[#This Row],[Lundi]]+Tableau8[[#This Row],[Mardi]]&gt;0,Tableau8[[#This Row],[Lundi]]+Tableau8[[#This Row],[Mardi]],"")</f>
        <v/>
      </c>
      <c r="N270" s="14" t="str">
        <f>IF(Tableau8[[#This Row],[Jeudi]]+Tableau8[[#This Row],[Vendredi]]&gt;0,Tableau8[[#This Row],[Jeudi]]+Tableau8[[#This Row],[Vendredi]],"")</f>
        <v/>
      </c>
      <c r="O270" s="14">
        <f>COUNTIF(Tableau8[[#This Row],[Lundi]:[Mardi]],"&gt;0") + COUNTIF(Tableau8[[#This Row],[Jeudi]:[Vendredi]],"&gt;0")</f>
        <v>0</v>
      </c>
      <c r="P270" s="14" t="str">
        <f>IFERROR(Tableau8[[#This Row],[Total Tour 1]]+Tableau8[[#This Row],[Total Tour 2]],"")</f>
        <v/>
      </c>
      <c r="Q270" s="14">
        <f>COUNTIF(Tableau8[[#This Row],[Lundi]:[Vendredi]],"&gt;=13")*1000</f>
        <v>0</v>
      </c>
      <c r="R27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70" s="15">
        <f>Tableau8[[#This Row],[Prime production]]+Tableau8[[#This Row],[Prime rendement]]</f>
        <v>0</v>
      </c>
      <c r="T270" s="15" t="str">
        <f>IF(Tableau8[[#This Row],[Matricule]]&gt;1,IF(COUNTIF(Tableau8[DateMatricule],Tableau8[[#This Row],[DateMatricule]])&gt;1,"Doublon",""),"")</f>
        <v/>
      </c>
    </row>
    <row r="271" spans="1:20" x14ac:dyDescent="0.25">
      <c r="A271" s="11" t="str">
        <f>IF(Tableau8[[#This Row],[Semaine]]="","",VLOOKUP(Tableau8[[#This Row],[Semaine]],Listes!$A:$B,2,FALSE))</f>
        <v/>
      </c>
      <c r="B271" s="11" t="str">
        <f>IF(ISBLANK(Tableau8[[#This Row],[Matricule]]),"",VLOOKUP(Tableau8[[#This Row],[Matricule]],#REF!,2,FALSE))</f>
        <v/>
      </c>
      <c r="C271" s="11" t="str">
        <f>IF(ISBLANK(Tableau8[[#This Row],[Matricule]]),"",VLOOKUP(Tableau8[[#This Row],[Matricule]],#REF!,3,FALSE))</f>
        <v/>
      </c>
      <c r="D271" s="11" t="str">
        <f>CONCATENATE(Tableau8[[#This Row],[Semaine]],Tableau8[[#This Row],[Matricule]])</f>
        <v/>
      </c>
      <c r="M271" s="14" t="str">
        <f>IF(Tableau8[[#This Row],[Lundi]]+Tableau8[[#This Row],[Mardi]]&gt;0,Tableau8[[#This Row],[Lundi]]+Tableau8[[#This Row],[Mardi]],"")</f>
        <v/>
      </c>
      <c r="N271" s="14" t="str">
        <f>IF(Tableau8[[#This Row],[Jeudi]]+Tableau8[[#This Row],[Vendredi]]&gt;0,Tableau8[[#This Row],[Jeudi]]+Tableau8[[#This Row],[Vendredi]],"")</f>
        <v/>
      </c>
      <c r="O271" s="14">
        <f>COUNTIF(Tableau8[[#This Row],[Lundi]:[Mardi]],"&gt;0") + COUNTIF(Tableau8[[#This Row],[Jeudi]:[Vendredi]],"&gt;0")</f>
        <v>0</v>
      </c>
      <c r="P271" s="14" t="str">
        <f>IFERROR(Tableau8[[#This Row],[Total Tour 1]]+Tableau8[[#This Row],[Total Tour 2]],"")</f>
        <v/>
      </c>
      <c r="Q271" s="14">
        <f>COUNTIF(Tableau8[[#This Row],[Lundi]:[Vendredi]],"&gt;=13")*1000</f>
        <v>0</v>
      </c>
      <c r="R27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71" s="15">
        <f>Tableau8[[#This Row],[Prime production]]+Tableau8[[#This Row],[Prime rendement]]</f>
        <v>0</v>
      </c>
      <c r="T271" s="15" t="str">
        <f>IF(Tableau8[[#This Row],[Matricule]]&gt;1,IF(COUNTIF(Tableau8[DateMatricule],Tableau8[[#This Row],[DateMatricule]])&gt;1,"Doublon",""),"")</f>
        <v/>
      </c>
    </row>
    <row r="272" spans="1:20" x14ac:dyDescent="0.25">
      <c r="A272" s="11" t="str">
        <f>IF(Tableau8[[#This Row],[Semaine]]="","",VLOOKUP(Tableau8[[#This Row],[Semaine]],Listes!$A:$B,2,FALSE))</f>
        <v/>
      </c>
      <c r="B272" s="11" t="str">
        <f>IF(ISBLANK(Tableau8[[#This Row],[Matricule]]),"",VLOOKUP(Tableau8[[#This Row],[Matricule]],#REF!,2,FALSE))</f>
        <v/>
      </c>
      <c r="C272" s="11" t="str">
        <f>IF(ISBLANK(Tableau8[[#This Row],[Matricule]]),"",VLOOKUP(Tableau8[[#This Row],[Matricule]],#REF!,3,FALSE))</f>
        <v/>
      </c>
      <c r="D272" s="11" t="str">
        <f>CONCATENATE(Tableau8[[#This Row],[Semaine]],Tableau8[[#This Row],[Matricule]])</f>
        <v/>
      </c>
      <c r="M272" s="14" t="str">
        <f>IF(Tableau8[[#This Row],[Lundi]]+Tableau8[[#This Row],[Mardi]]&gt;0,Tableau8[[#This Row],[Lundi]]+Tableau8[[#This Row],[Mardi]],"")</f>
        <v/>
      </c>
      <c r="N272" s="14" t="str">
        <f>IF(Tableau8[[#This Row],[Jeudi]]+Tableau8[[#This Row],[Vendredi]]&gt;0,Tableau8[[#This Row],[Jeudi]]+Tableau8[[#This Row],[Vendredi]],"")</f>
        <v/>
      </c>
      <c r="O272" s="14">
        <f>COUNTIF(Tableau8[[#This Row],[Lundi]:[Mardi]],"&gt;0") + COUNTIF(Tableau8[[#This Row],[Jeudi]:[Vendredi]],"&gt;0")</f>
        <v>0</v>
      </c>
      <c r="P272" s="14" t="str">
        <f>IFERROR(Tableau8[[#This Row],[Total Tour 1]]+Tableau8[[#This Row],[Total Tour 2]],"")</f>
        <v/>
      </c>
      <c r="Q272" s="14">
        <f>COUNTIF(Tableau8[[#This Row],[Lundi]:[Vendredi]],"&gt;=13")*1000</f>
        <v>0</v>
      </c>
      <c r="R27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72" s="15">
        <f>Tableau8[[#This Row],[Prime production]]+Tableau8[[#This Row],[Prime rendement]]</f>
        <v>0</v>
      </c>
      <c r="T272" s="15" t="str">
        <f>IF(Tableau8[[#This Row],[Matricule]]&gt;1,IF(COUNTIF(Tableau8[DateMatricule],Tableau8[[#This Row],[DateMatricule]])&gt;1,"Doublon",""),"")</f>
        <v/>
      </c>
    </row>
    <row r="273" spans="1:20" x14ac:dyDescent="0.25">
      <c r="A273" s="11" t="str">
        <f>IF(Tableau8[[#This Row],[Semaine]]="","",VLOOKUP(Tableau8[[#This Row],[Semaine]],Listes!$A:$B,2,FALSE))</f>
        <v/>
      </c>
      <c r="B273" s="11" t="str">
        <f>IF(ISBLANK(Tableau8[[#This Row],[Matricule]]),"",VLOOKUP(Tableau8[[#This Row],[Matricule]],#REF!,2,FALSE))</f>
        <v/>
      </c>
      <c r="C273" s="11" t="str">
        <f>IF(ISBLANK(Tableau8[[#This Row],[Matricule]]),"",VLOOKUP(Tableau8[[#This Row],[Matricule]],#REF!,3,FALSE))</f>
        <v/>
      </c>
      <c r="D273" s="11" t="str">
        <f>CONCATENATE(Tableau8[[#This Row],[Semaine]],Tableau8[[#This Row],[Matricule]])</f>
        <v/>
      </c>
      <c r="M273" s="14" t="str">
        <f>IF(Tableau8[[#This Row],[Lundi]]+Tableau8[[#This Row],[Mardi]]&gt;0,Tableau8[[#This Row],[Lundi]]+Tableau8[[#This Row],[Mardi]],"")</f>
        <v/>
      </c>
      <c r="N273" s="14" t="str">
        <f>IF(Tableau8[[#This Row],[Jeudi]]+Tableau8[[#This Row],[Vendredi]]&gt;0,Tableau8[[#This Row],[Jeudi]]+Tableau8[[#This Row],[Vendredi]],"")</f>
        <v/>
      </c>
      <c r="O273" s="14">
        <f>COUNTIF(Tableau8[[#This Row],[Lundi]:[Mardi]],"&gt;0") + COUNTIF(Tableau8[[#This Row],[Jeudi]:[Vendredi]],"&gt;0")</f>
        <v>0</v>
      </c>
      <c r="P273" s="14" t="str">
        <f>IFERROR(Tableau8[[#This Row],[Total Tour 1]]+Tableau8[[#This Row],[Total Tour 2]],"")</f>
        <v/>
      </c>
      <c r="Q273" s="14">
        <f>COUNTIF(Tableau8[[#This Row],[Lundi]:[Vendredi]],"&gt;=13")*1000</f>
        <v>0</v>
      </c>
      <c r="R27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73" s="15">
        <f>Tableau8[[#This Row],[Prime production]]+Tableau8[[#This Row],[Prime rendement]]</f>
        <v>0</v>
      </c>
      <c r="T273" s="15" t="str">
        <f>IF(Tableau8[[#This Row],[Matricule]]&gt;1,IF(COUNTIF(Tableau8[DateMatricule],Tableau8[[#This Row],[DateMatricule]])&gt;1,"Doublon",""),"")</f>
        <v/>
      </c>
    </row>
    <row r="274" spans="1:20" x14ac:dyDescent="0.25">
      <c r="A274" s="11" t="str">
        <f>IF(Tableau8[[#This Row],[Semaine]]="","",VLOOKUP(Tableau8[[#This Row],[Semaine]],Listes!$A:$B,2,FALSE))</f>
        <v/>
      </c>
      <c r="B274" s="11" t="str">
        <f>IF(ISBLANK(Tableau8[[#This Row],[Matricule]]),"",VLOOKUP(Tableau8[[#This Row],[Matricule]],#REF!,2,FALSE))</f>
        <v/>
      </c>
      <c r="C274" s="11" t="str">
        <f>IF(ISBLANK(Tableau8[[#This Row],[Matricule]]),"",VLOOKUP(Tableau8[[#This Row],[Matricule]],#REF!,3,FALSE))</f>
        <v/>
      </c>
      <c r="D274" s="11" t="str">
        <f>CONCATENATE(Tableau8[[#This Row],[Semaine]],Tableau8[[#This Row],[Matricule]])</f>
        <v/>
      </c>
      <c r="M274" s="14" t="str">
        <f>IF(Tableau8[[#This Row],[Lundi]]+Tableau8[[#This Row],[Mardi]]&gt;0,Tableau8[[#This Row],[Lundi]]+Tableau8[[#This Row],[Mardi]],"")</f>
        <v/>
      </c>
      <c r="N274" s="14" t="str">
        <f>IF(Tableau8[[#This Row],[Jeudi]]+Tableau8[[#This Row],[Vendredi]]&gt;0,Tableau8[[#This Row],[Jeudi]]+Tableau8[[#This Row],[Vendredi]],"")</f>
        <v/>
      </c>
      <c r="O274" s="14">
        <f>COUNTIF(Tableau8[[#This Row],[Lundi]:[Mardi]],"&gt;0") + COUNTIF(Tableau8[[#This Row],[Jeudi]:[Vendredi]],"&gt;0")</f>
        <v>0</v>
      </c>
      <c r="P274" s="14" t="str">
        <f>IFERROR(Tableau8[[#This Row],[Total Tour 1]]+Tableau8[[#This Row],[Total Tour 2]],"")</f>
        <v/>
      </c>
      <c r="Q274" s="14">
        <f>COUNTIF(Tableau8[[#This Row],[Lundi]:[Vendredi]],"&gt;=13")*1000</f>
        <v>0</v>
      </c>
      <c r="R27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74" s="15">
        <f>Tableau8[[#This Row],[Prime production]]+Tableau8[[#This Row],[Prime rendement]]</f>
        <v>0</v>
      </c>
      <c r="T274" s="15" t="str">
        <f>IF(Tableau8[[#This Row],[Matricule]]&gt;1,IF(COUNTIF(Tableau8[DateMatricule],Tableau8[[#This Row],[DateMatricule]])&gt;1,"Doublon",""),"")</f>
        <v/>
      </c>
    </row>
    <row r="275" spans="1:20" x14ac:dyDescent="0.25">
      <c r="A275" s="11" t="str">
        <f>IF(Tableau8[[#This Row],[Semaine]]="","",VLOOKUP(Tableau8[[#This Row],[Semaine]],Listes!$A:$B,2,FALSE))</f>
        <v/>
      </c>
      <c r="B275" s="11" t="str">
        <f>IF(ISBLANK(Tableau8[[#This Row],[Matricule]]),"",VLOOKUP(Tableau8[[#This Row],[Matricule]],#REF!,2,FALSE))</f>
        <v/>
      </c>
      <c r="C275" s="11" t="str">
        <f>IF(ISBLANK(Tableau8[[#This Row],[Matricule]]),"",VLOOKUP(Tableau8[[#This Row],[Matricule]],#REF!,3,FALSE))</f>
        <v/>
      </c>
      <c r="D275" s="11" t="str">
        <f>CONCATENATE(Tableau8[[#This Row],[Semaine]],Tableau8[[#This Row],[Matricule]])</f>
        <v/>
      </c>
      <c r="M275" s="14" t="str">
        <f>IF(Tableau8[[#This Row],[Lundi]]+Tableau8[[#This Row],[Mardi]]&gt;0,Tableau8[[#This Row],[Lundi]]+Tableau8[[#This Row],[Mardi]],"")</f>
        <v/>
      </c>
      <c r="N275" s="14" t="str">
        <f>IF(Tableau8[[#This Row],[Jeudi]]+Tableau8[[#This Row],[Vendredi]]&gt;0,Tableau8[[#This Row],[Jeudi]]+Tableau8[[#This Row],[Vendredi]],"")</f>
        <v/>
      </c>
      <c r="O275" s="14">
        <f>COUNTIF(Tableau8[[#This Row],[Lundi]:[Mardi]],"&gt;0") + COUNTIF(Tableau8[[#This Row],[Jeudi]:[Vendredi]],"&gt;0")</f>
        <v>0</v>
      </c>
      <c r="P275" s="14" t="str">
        <f>IFERROR(Tableau8[[#This Row],[Total Tour 1]]+Tableau8[[#This Row],[Total Tour 2]],"")</f>
        <v/>
      </c>
      <c r="Q275" s="14">
        <f>COUNTIF(Tableau8[[#This Row],[Lundi]:[Vendredi]],"&gt;=13")*1000</f>
        <v>0</v>
      </c>
      <c r="R27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75" s="15">
        <f>Tableau8[[#This Row],[Prime production]]+Tableau8[[#This Row],[Prime rendement]]</f>
        <v>0</v>
      </c>
      <c r="T275" s="15" t="str">
        <f>IF(Tableau8[[#This Row],[Matricule]]&gt;1,IF(COUNTIF(Tableau8[DateMatricule],Tableau8[[#This Row],[DateMatricule]])&gt;1,"Doublon",""),"")</f>
        <v/>
      </c>
    </row>
    <row r="276" spans="1:20" x14ac:dyDescent="0.25">
      <c r="A276" s="11" t="str">
        <f>IF(Tableau8[[#This Row],[Semaine]]="","",VLOOKUP(Tableau8[[#This Row],[Semaine]],Listes!$A:$B,2,FALSE))</f>
        <v/>
      </c>
      <c r="B276" s="11" t="str">
        <f>IF(ISBLANK(Tableau8[[#This Row],[Matricule]]),"",VLOOKUP(Tableau8[[#This Row],[Matricule]],#REF!,2,FALSE))</f>
        <v/>
      </c>
      <c r="C276" s="11" t="str">
        <f>IF(ISBLANK(Tableau8[[#This Row],[Matricule]]),"",VLOOKUP(Tableau8[[#This Row],[Matricule]],#REF!,3,FALSE))</f>
        <v/>
      </c>
      <c r="D276" s="11" t="str">
        <f>CONCATENATE(Tableau8[[#This Row],[Semaine]],Tableau8[[#This Row],[Matricule]])</f>
        <v/>
      </c>
      <c r="M276" s="14" t="str">
        <f>IF(Tableau8[[#This Row],[Lundi]]+Tableau8[[#This Row],[Mardi]]&gt;0,Tableau8[[#This Row],[Lundi]]+Tableau8[[#This Row],[Mardi]],"")</f>
        <v/>
      </c>
      <c r="N276" s="14" t="str">
        <f>IF(Tableau8[[#This Row],[Jeudi]]+Tableau8[[#This Row],[Vendredi]]&gt;0,Tableau8[[#This Row],[Jeudi]]+Tableau8[[#This Row],[Vendredi]],"")</f>
        <v/>
      </c>
      <c r="O276" s="14">
        <f>COUNTIF(Tableau8[[#This Row],[Lundi]:[Mardi]],"&gt;0") + COUNTIF(Tableau8[[#This Row],[Jeudi]:[Vendredi]],"&gt;0")</f>
        <v>0</v>
      </c>
      <c r="P276" s="14" t="str">
        <f>IFERROR(Tableau8[[#This Row],[Total Tour 1]]+Tableau8[[#This Row],[Total Tour 2]],"")</f>
        <v/>
      </c>
      <c r="Q276" s="14">
        <f>COUNTIF(Tableau8[[#This Row],[Lundi]:[Vendredi]],"&gt;=13")*1000</f>
        <v>0</v>
      </c>
      <c r="R27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76" s="15">
        <f>Tableau8[[#This Row],[Prime production]]+Tableau8[[#This Row],[Prime rendement]]</f>
        <v>0</v>
      </c>
      <c r="T276" s="15" t="str">
        <f>IF(Tableau8[[#This Row],[Matricule]]&gt;1,IF(COUNTIF(Tableau8[DateMatricule],Tableau8[[#This Row],[DateMatricule]])&gt;1,"Doublon",""),"")</f>
        <v/>
      </c>
    </row>
    <row r="277" spans="1:20" x14ac:dyDescent="0.25">
      <c r="A277" s="11" t="str">
        <f>IF(Tableau8[[#This Row],[Semaine]]="","",VLOOKUP(Tableau8[[#This Row],[Semaine]],Listes!$A:$B,2,FALSE))</f>
        <v/>
      </c>
      <c r="B277" s="11" t="str">
        <f>IF(ISBLANK(Tableau8[[#This Row],[Matricule]]),"",VLOOKUP(Tableau8[[#This Row],[Matricule]],#REF!,2,FALSE))</f>
        <v/>
      </c>
      <c r="C277" s="11" t="str">
        <f>IF(ISBLANK(Tableau8[[#This Row],[Matricule]]),"",VLOOKUP(Tableau8[[#This Row],[Matricule]],#REF!,3,FALSE))</f>
        <v/>
      </c>
      <c r="D277" s="11" t="str">
        <f>CONCATENATE(Tableau8[[#This Row],[Semaine]],Tableau8[[#This Row],[Matricule]])</f>
        <v/>
      </c>
      <c r="M277" s="14" t="str">
        <f>IF(Tableau8[[#This Row],[Lundi]]+Tableau8[[#This Row],[Mardi]]&gt;0,Tableau8[[#This Row],[Lundi]]+Tableau8[[#This Row],[Mardi]],"")</f>
        <v/>
      </c>
      <c r="N277" s="14" t="str">
        <f>IF(Tableau8[[#This Row],[Jeudi]]+Tableau8[[#This Row],[Vendredi]]&gt;0,Tableau8[[#This Row],[Jeudi]]+Tableau8[[#This Row],[Vendredi]],"")</f>
        <v/>
      </c>
      <c r="O277" s="14">
        <f>COUNTIF(Tableau8[[#This Row],[Lundi]:[Mardi]],"&gt;0") + COUNTIF(Tableau8[[#This Row],[Jeudi]:[Vendredi]],"&gt;0")</f>
        <v>0</v>
      </c>
      <c r="P277" s="14" t="str">
        <f>IFERROR(Tableau8[[#This Row],[Total Tour 1]]+Tableau8[[#This Row],[Total Tour 2]],"")</f>
        <v/>
      </c>
      <c r="Q277" s="14">
        <f>COUNTIF(Tableau8[[#This Row],[Lundi]:[Vendredi]],"&gt;=13")*1000</f>
        <v>0</v>
      </c>
      <c r="R27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77" s="15">
        <f>Tableau8[[#This Row],[Prime production]]+Tableau8[[#This Row],[Prime rendement]]</f>
        <v>0</v>
      </c>
      <c r="T277" s="15" t="str">
        <f>IF(Tableau8[[#This Row],[Matricule]]&gt;1,IF(COUNTIF(Tableau8[DateMatricule],Tableau8[[#This Row],[DateMatricule]])&gt;1,"Doublon",""),"")</f>
        <v/>
      </c>
    </row>
    <row r="278" spans="1:20" x14ac:dyDescent="0.25">
      <c r="A278" s="11" t="str">
        <f>IF(Tableau8[[#This Row],[Semaine]]="","",VLOOKUP(Tableau8[[#This Row],[Semaine]],Listes!$A:$B,2,FALSE))</f>
        <v/>
      </c>
      <c r="B278" s="11" t="str">
        <f>IF(ISBLANK(Tableau8[[#This Row],[Matricule]]),"",VLOOKUP(Tableau8[[#This Row],[Matricule]],#REF!,2,FALSE))</f>
        <v/>
      </c>
      <c r="C278" s="11" t="str">
        <f>IF(ISBLANK(Tableau8[[#This Row],[Matricule]]),"",VLOOKUP(Tableau8[[#This Row],[Matricule]],#REF!,3,FALSE))</f>
        <v/>
      </c>
      <c r="D278" s="11" t="str">
        <f>CONCATENATE(Tableau8[[#This Row],[Semaine]],Tableau8[[#This Row],[Matricule]])</f>
        <v/>
      </c>
      <c r="M278" s="14" t="str">
        <f>IF(Tableau8[[#This Row],[Lundi]]+Tableau8[[#This Row],[Mardi]]&gt;0,Tableau8[[#This Row],[Lundi]]+Tableau8[[#This Row],[Mardi]],"")</f>
        <v/>
      </c>
      <c r="N278" s="14" t="str">
        <f>IF(Tableau8[[#This Row],[Jeudi]]+Tableau8[[#This Row],[Vendredi]]&gt;0,Tableau8[[#This Row],[Jeudi]]+Tableau8[[#This Row],[Vendredi]],"")</f>
        <v/>
      </c>
      <c r="O278" s="14">
        <f>COUNTIF(Tableau8[[#This Row],[Lundi]:[Mardi]],"&gt;0") + COUNTIF(Tableau8[[#This Row],[Jeudi]:[Vendredi]],"&gt;0")</f>
        <v>0</v>
      </c>
      <c r="P278" s="14" t="str">
        <f>IFERROR(Tableau8[[#This Row],[Total Tour 1]]+Tableau8[[#This Row],[Total Tour 2]],"")</f>
        <v/>
      </c>
      <c r="Q278" s="14">
        <f>COUNTIF(Tableau8[[#This Row],[Lundi]:[Vendredi]],"&gt;=13")*1000</f>
        <v>0</v>
      </c>
      <c r="R27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78" s="15">
        <f>Tableau8[[#This Row],[Prime production]]+Tableau8[[#This Row],[Prime rendement]]</f>
        <v>0</v>
      </c>
      <c r="T278" s="15" t="str">
        <f>IF(Tableau8[[#This Row],[Matricule]]&gt;1,IF(COUNTIF(Tableau8[DateMatricule],Tableau8[[#This Row],[DateMatricule]])&gt;1,"Doublon",""),"")</f>
        <v/>
      </c>
    </row>
    <row r="279" spans="1:20" x14ac:dyDescent="0.25">
      <c r="A279" s="11" t="str">
        <f>IF(Tableau8[[#This Row],[Semaine]]="","",VLOOKUP(Tableau8[[#This Row],[Semaine]],Listes!$A:$B,2,FALSE))</f>
        <v/>
      </c>
      <c r="B279" s="11" t="str">
        <f>IF(ISBLANK(Tableau8[[#This Row],[Matricule]]),"",VLOOKUP(Tableau8[[#This Row],[Matricule]],#REF!,2,FALSE))</f>
        <v/>
      </c>
      <c r="C279" s="11" t="str">
        <f>IF(ISBLANK(Tableau8[[#This Row],[Matricule]]),"",VLOOKUP(Tableau8[[#This Row],[Matricule]],#REF!,3,FALSE))</f>
        <v/>
      </c>
      <c r="D279" s="11" t="str">
        <f>CONCATENATE(Tableau8[[#This Row],[Semaine]],Tableau8[[#This Row],[Matricule]])</f>
        <v/>
      </c>
      <c r="M279" s="14" t="str">
        <f>IF(Tableau8[[#This Row],[Lundi]]+Tableau8[[#This Row],[Mardi]]&gt;0,Tableau8[[#This Row],[Lundi]]+Tableau8[[#This Row],[Mardi]],"")</f>
        <v/>
      </c>
      <c r="N279" s="14" t="str">
        <f>IF(Tableau8[[#This Row],[Jeudi]]+Tableau8[[#This Row],[Vendredi]]&gt;0,Tableau8[[#This Row],[Jeudi]]+Tableau8[[#This Row],[Vendredi]],"")</f>
        <v/>
      </c>
      <c r="O279" s="14">
        <f>COUNTIF(Tableau8[[#This Row],[Lundi]:[Mardi]],"&gt;0") + COUNTIF(Tableau8[[#This Row],[Jeudi]:[Vendredi]],"&gt;0")</f>
        <v>0</v>
      </c>
      <c r="P279" s="14" t="str">
        <f>IFERROR(Tableau8[[#This Row],[Total Tour 1]]+Tableau8[[#This Row],[Total Tour 2]],"")</f>
        <v/>
      </c>
      <c r="Q279" s="14">
        <f>COUNTIF(Tableau8[[#This Row],[Lundi]:[Vendredi]],"&gt;=13")*1000</f>
        <v>0</v>
      </c>
      <c r="R27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79" s="15">
        <f>Tableau8[[#This Row],[Prime production]]+Tableau8[[#This Row],[Prime rendement]]</f>
        <v>0</v>
      </c>
      <c r="T279" s="15" t="str">
        <f>IF(Tableau8[[#This Row],[Matricule]]&gt;1,IF(COUNTIF(Tableau8[DateMatricule],Tableau8[[#This Row],[DateMatricule]])&gt;1,"Doublon",""),"")</f>
        <v/>
      </c>
    </row>
    <row r="280" spans="1:20" x14ac:dyDescent="0.25">
      <c r="A280" s="11" t="str">
        <f>IF(Tableau8[[#This Row],[Semaine]]="","",VLOOKUP(Tableau8[[#This Row],[Semaine]],Listes!$A:$B,2,FALSE))</f>
        <v/>
      </c>
      <c r="B280" s="11" t="str">
        <f>IF(ISBLANK(Tableau8[[#This Row],[Matricule]]),"",VLOOKUP(Tableau8[[#This Row],[Matricule]],#REF!,2,FALSE))</f>
        <v/>
      </c>
      <c r="C280" s="11" t="str">
        <f>IF(ISBLANK(Tableau8[[#This Row],[Matricule]]),"",VLOOKUP(Tableau8[[#This Row],[Matricule]],#REF!,3,FALSE))</f>
        <v/>
      </c>
      <c r="D280" s="11" t="str">
        <f>CONCATENATE(Tableau8[[#This Row],[Semaine]],Tableau8[[#This Row],[Matricule]])</f>
        <v/>
      </c>
      <c r="M280" s="14" t="str">
        <f>IF(Tableau8[[#This Row],[Lundi]]+Tableau8[[#This Row],[Mardi]]&gt;0,Tableau8[[#This Row],[Lundi]]+Tableau8[[#This Row],[Mardi]],"")</f>
        <v/>
      </c>
      <c r="N280" s="14" t="str">
        <f>IF(Tableau8[[#This Row],[Jeudi]]+Tableau8[[#This Row],[Vendredi]]&gt;0,Tableau8[[#This Row],[Jeudi]]+Tableau8[[#This Row],[Vendredi]],"")</f>
        <v/>
      </c>
      <c r="O280" s="14">
        <f>COUNTIF(Tableau8[[#This Row],[Lundi]:[Mardi]],"&gt;0") + COUNTIF(Tableau8[[#This Row],[Jeudi]:[Vendredi]],"&gt;0")</f>
        <v>0</v>
      </c>
      <c r="P280" s="14" t="str">
        <f>IFERROR(Tableau8[[#This Row],[Total Tour 1]]+Tableau8[[#This Row],[Total Tour 2]],"")</f>
        <v/>
      </c>
      <c r="Q280" s="14">
        <f>COUNTIF(Tableau8[[#This Row],[Lundi]:[Vendredi]],"&gt;=13")*1000</f>
        <v>0</v>
      </c>
      <c r="R28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80" s="15">
        <f>Tableau8[[#This Row],[Prime production]]+Tableau8[[#This Row],[Prime rendement]]</f>
        <v>0</v>
      </c>
      <c r="T280" s="15" t="str">
        <f>IF(Tableau8[[#This Row],[Matricule]]&gt;1,IF(COUNTIF(Tableau8[DateMatricule],Tableau8[[#This Row],[DateMatricule]])&gt;1,"Doublon",""),"")</f>
        <v/>
      </c>
    </row>
    <row r="281" spans="1:20" x14ac:dyDescent="0.25">
      <c r="A281" s="11" t="str">
        <f>IF(Tableau8[[#This Row],[Semaine]]="","",VLOOKUP(Tableau8[[#This Row],[Semaine]],Listes!$A:$B,2,FALSE))</f>
        <v/>
      </c>
      <c r="B281" s="11" t="str">
        <f>IF(ISBLANK(Tableau8[[#This Row],[Matricule]]),"",VLOOKUP(Tableau8[[#This Row],[Matricule]],#REF!,2,FALSE))</f>
        <v/>
      </c>
      <c r="C281" s="11" t="str">
        <f>IF(ISBLANK(Tableau8[[#This Row],[Matricule]]),"",VLOOKUP(Tableau8[[#This Row],[Matricule]],#REF!,3,FALSE))</f>
        <v/>
      </c>
      <c r="D281" s="11" t="str">
        <f>CONCATENATE(Tableau8[[#This Row],[Semaine]],Tableau8[[#This Row],[Matricule]])</f>
        <v/>
      </c>
      <c r="M281" s="14" t="str">
        <f>IF(Tableau8[[#This Row],[Lundi]]+Tableau8[[#This Row],[Mardi]]&gt;0,Tableau8[[#This Row],[Lundi]]+Tableau8[[#This Row],[Mardi]],"")</f>
        <v/>
      </c>
      <c r="N281" s="14" t="str">
        <f>IF(Tableau8[[#This Row],[Jeudi]]+Tableau8[[#This Row],[Vendredi]]&gt;0,Tableau8[[#This Row],[Jeudi]]+Tableau8[[#This Row],[Vendredi]],"")</f>
        <v/>
      </c>
      <c r="O281" s="14">
        <f>COUNTIF(Tableau8[[#This Row],[Lundi]:[Mardi]],"&gt;0") + COUNTIF(Tableau8[[#This Row],[Jeudi]:[Vendredi]],"&gt;0")</f>
        <v>0</v>
      </c>
      <c r="P281" s="14" t="str">
        <f>IFERROR(Tableau8[[#This Row],[Total Tour 1]]+Tableau8[[#This Row],[Total Tour 2]],"")</f>
        <v/>
      </c>
      <c r="Q281" s="14">
        <f>COUNTIF(Tableau8[[#This Row],[Lundi]:[Vendredi]],"&gt;=13")*1000</f>
        <v>0</v>
      </c>
      <c r="R28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81" s="15">
        <f>Tableau8[[#This Row],[Prime production]]+Tableau8[[#This Row],[Prime rendement]]</f>
        <v>0</v>
      </c>
      <c r="T281" s="15" t="str">
        <f>IF(Tableau8[[#This Row],[Matricule]]&gt;1,IF(COUNTIF(Tableau8[DateMatricule],Tableau8[[#This Row],[DateMatricule]])&gt;1,"Doublon",""),"")</f>
        <v/>
      </c>
    </row>
    <row r="282" spans="1:20" x14ac:dyDescent="0.25">
      <c r="A282" s="11" t="str">
        <f>IF(Tableau8[[#This Row],[Semaine]]="","",VLOOKUP(Tableau8[[#This Row],[Semaine]],Listes!$A:$B,2,FALSE))</f>
        <v/>
      </c>
      <c r="B282" s="11" t="str">
        <f>IF(ISBLANK(Tableau8[[#This Row],[Matricule]]),"",VLOOKUP(Tableau8[[#This Row],[Matricule]],#REF!,2,FALSE))</f>
        <v/>
      </c>
      <c r="C282" s="11" t="str">
        <f>IF(ISBLANK(Tableau8[[#This Row],[Matricule]]),"",VLOOKUP(Tableau8[[#This Row],[Matricule]],#REF!,3,FALSE))</f>
        <v/>
      </c>
      <c r="D282" s="11" t="str">
        <f>CONCATENATE(Tableau8[[#This Row],[Semaine]],Tableau8[[#This Row],[Matricule]])</f>
        <v/>
      </c>
      <c r="M282" s="14" t="str">
        <f>IF(Tableau8[[#This Row],[Lundi]]+Tableau8[[#This Row],[Mardi]]&gt;0,Tableau8[[#This Row],[Lundi]]+Tableau8[[#This Row],[Mardi]],"")</f>
        <v/>
      </c>
      <c r="N282" s="14" t="str">
        <f>IF(Tableau8[[#This Row],[Jeudi]]+Tableau8[[#This Row],[Vendredi]]&gt;0,Tableau8[[#This Row],[Jeudi]]+Tableau8[[#This Row],[Vendredi]],"")</f>
        <v/>
      </c>
      <c r="O282" s="14">
        <f>COUNTIF(Tableau8[[#This Row],[Lundi]:[Mardi]],"&gt;0") + COUNTIF(Tableau8[[#This Row],[Jeudi]:[Vendredi]],"&gt;0")</f>
        <v>0</v>
      </c>
      <c r="P282" s="14" t="str">
        <f>IFERROR(Tableau8[[#This Row],[Total Tour 1]]+Tableau8[[#This Row],[Total Tour 2]],"")</f>
        <v/>
      </c>
      <c r="Q282" s="14">
        <f>COUNTIF(Tableau8[[#This Row],[Lundi]:[Vendredi]],"&gt;=13")*1000</f>
        <v>0</v>
      </c>
      <c r="R28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82" s="15">
        <f>Tableau8[[#This Row],[Prime production]]+Tableau8[[#This Row],[Prime rendement]]</f>
        <v>0</v>
      </c>
      <c r="T282" s="15" t="str">
        <f>IF(Tableau8[[#This Row],[Matricule]]&gt;1,IF(COUNTIF(Tableau8[DateMatricule],Tableau8[[#This Row],[DateMatricule]])&gt;1,"Doublon",""),"")</f>
        <v/>
      </c>
    </row>
    <row r="283" spans="1:20" x14ac:dyDescent="0.25">
      <c r="A283" s="11" t="str">
        <f>IF(Tableau8[[#This Row],[Semaine]]="","",VLOOKUP(Tableau8[[#This Row],[Semaine]],Listes!$A:$B,2,FALSE))</f>
        <v/>
      </c>
      <c r="B283" s="11" t="str">
        <f>IF(ISBLANK(Tableau8[[#This Row],[Matricule]]),"",VLOOKUP(Tableau8[[#This Row],[Matricule]],#REF!,2,FALSE))</f>
        <v/>
      </c>
      <c r="C283" s="11" t="str">
        <f>IF(ISBLANK(Tableau8[[#This Row],[Matricule]]),"",VLOOKUP(Tableau8[[#This Row],[Matricule]],#REF!,3,FALSE))</f>
        <v/>
      </c>
      <c r="D283" s="11" t="str">
        <f>CONCATENATE(Tableau8[[#This Row],[Semaine]],Tableau8[[#This Row],[Matricule]])</f>
        <v/>
      </c>
      <c r="M283" s="14" t="str">
        <f>IF(Tableau8[[#This Row],[Lundi]]+Tableau8[[#This Row],[Mardi]]&gt;0,Tableau8[[#This Row],[Lundi]]+Tableau8[[#This Row],[Mardi]],"")</f>
        <v/>
      </c>
      <c r="N283" s="14" t="str">
        <f>IF(Tableau8[[#This Row],[Jeudi]]+Tableau8[[#This Row],[Vendredi]]&gt;0,Tableau8[[#This Row],[Jeudi]]+Tableau8[[#This Row],[Vendredi]],"")</f>
        <v/>
      </c>
      <c r="O283" s="14">
        <f>COUNTIF(Tableau8[[#This Row],[Lundi]:[Mardi]],"&gt;0") + COUNTIF(Tableau8[[#This Row],[Jeudi]:[Vendredi]],"&gt;0")</f>
        <v>0</v>
      </c>
      <c r="P283" s="14" t="str">
        <f>IFERROR(Tableau8[[#This Row],[Total Tour 1]]+Tableau8[[#This Row],[Total Tour 2]],"")</f>
        <v/>
      </c>
      <c r="Q283" s="14">
        <f>COUNTIF(Tableau8[[#This Row],[Lundi]:[Vendredi]],"&gt;=13")*1000</f>
        <v>0</v>
      </c>
      <c r="R28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83" s="15">
        <f>Tableau8[[#This Row],[Prime production]]+Tableau8[[#This Row],[Prime rendement]]</f>
        <v>0</v>
      </c>
      <c r="T283" s="15" t="str">
        <f>IF(Tableau8[[#This Row],[Matricule]]&gt;1,IF(COUNTIF(Tableau8[DateMatricule],Tableau8[[#This Row],[DateMatricule]])&gt;1,"Doublon",""),"")</f>
        <v/>
      </c>
    </row>
    <row r="284" spans="1:20" x14ac:dyDescent="0.25">
      <c r="A284" s="11" t="str">
        <f>IF(Tableau8[[#This Row],[Semaine]]="","",VLOOKUP(Tableau8[[#This Row],[Semaine]],Listes!$A:$B,2,FALSE))</f>
        <v/>
      </c>
      <c r="B284" s="11" t="str">
        <f>IF(ISBLANK(Tableau8[[#This Row],[Matricule]]),"",VLOOKUP(Tableau8[[#This Row],[Matricule]],#REF!,2,FALSE))</f>
        <v/>
      </c>
      <c r="C284" s="11" t="str">
        <f>IF(ISBLANK(Tableau8[[#This Row],[Matricule]]),"",VLOOKUP(Tableau8[[#This Row],[Matricule]],#REF!,3,FALSE))</f>
        <v/>
      </c>
      <c r="D284" s="11" t="str">
        <f>CONCATENATE(Tableau8[[#This Row],[Semaine]],Tableau8[[#This Row],[Matricule]])</f>
        <v/>
      </c>
      <c r="M284" s="14" t="str">
        <f>IF(Tableau8[[#This Row],[Lundi]]+Tableau8[[#This Row],[Mardi]]&gt;0,Tableau8[[#This Row],[Lundi]]+Tableau8[[#This Row],[Mardi]],"")</f>
        <v/>
      </c>
      <c r="N284" s="14" t="str">
        <f>IF(Tableau8[[#This Row],[Jeudi]]+Tableau8[[#This Row],[Vendredi]]&gt;0,Tableau8[[#This Row],[Jeudi]]+Tableau8[[#This Row],[Vendredi]],"")</f>
        <v/>
      </c>
      <c r="O284" s="14">
        <f>COUNTIF(Tableau8[[#This Row],[Lundi]:[Mardi]],"&gt;0") + COUNTIF(Tableau8[[#This Row],[Jeudi]:[Vendredi]],"&gt;0")</f>
        <v>0</v>
      </c>
      <c r="P284" s="14" t="str">
        <f>IFERROR(Tableau8[[#This Row],[Total Tour 1]]+Tableau8[[#This Row],[Total Tour 2]],"")</f>
        <v/>
      </c>
      <c r="Q284" s="14">
        <f>COUNTIF(Tableau8[[#This Row],[Lundi]:[Vendredi]],"&gt;=13")*1000</f>
        <v>0</v>
      </c>
      <c r="R28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84" s="15">
        <f>Tableau8[[#This Row],[Prime production]]+Tableau8[[#This Row],[Prime rendement]]</f>
        <v>0</v>
      </c>
      <c r="T284" s="15" t="str">
        <f>IF(Tableau8[[#This Row],[Matricule]]&gt;1,IF(COUNTIF(Tableau8[DateMatricule],Tableau8[[#This Row],[DateMatricule]])&gt;1,"Doublon",""),"")</f>
        <v/>
      </c>
    </row>
    <row r="285" spans="1:20" x14ac:dyDescent="0.25">
      <c r="A285" s="11" t="str">
        <f>IF(Tableau8[[#This Row],[Semaine]]="","",VLOOKUP(Tableau8[[#This Row],[Semaine]],Listes!$A:$B,2,FALSE))</f>
        <v/>
      </c>
      <c r="B285" s="11" t="str">
        <f>IF(ISBLANK(Tableau8[[#This Row],[Matricule]]),"",VLOOKUP(Tableau8[[#This Row],[Matricule]],#REF!,2,FALSE))</f>
        <v/>
      </c>
      <c r="C285" s="11" t="str">
        <f>IF(ISBLANK(Tableau8[[#This Row],[Matricule]]),"",VLOOKUP(Tableau8[[#This Row],[Matricule]],#REF!,3,FALSE))</f>
        <v/>
      </c>
      <c r="D285" s="11" t="str">
        <f>CONCATENATE(Tableau8[[#This Row],[Semaine]],Tableau8[[#This Row],[Matricule]])</f>
        <v/>
      </c>
      <c r="M285" s="14" t="str">
        <f>IF(Tableau8[[#This Row],[Lundi]]+Tableau8[[#This Row],[Mardi]]&gt;0,Tableau8[[#This Row],[Lundi]]+Tableau8[[#This Row],[Mardi]],"")</f>
        <v/>
      </c>
      <c r="N285" s="14" t="str">
        <f>IF(Tableau8[[#This Row],[Jeudi]]+Tableau8[[#This Row],[Vendredi]]&gt;0,Tableau8[[#This Row],[Jeudi]]+Tableau8[[#This Row],[Vendredi]],"")</f>
        <v/>
      </c>
      <c r="O285" s="14">
        <f>COUNTIF(Tableau8[[#This Row],[Lundi]:[Mardi]],"&gt;0") + COUNTIF(Tableau8[[#This Row],[Jeudi]:[Vendredi]],"&gt;0")</f>
        <v>0</v>
      </c>
      <c r="P285" s="14" t="str">
        <f>IFERROR(Tableau8[[#This Row],[Total Tour 1]]+Tableau8[[#This Row],[Total Tour 2]],"")</f>
        <v/>
      </c>
      <c r="Q285" s="14">
        <f>COUNTIF(Tableau8[[#This Row],[Lundi]:[Vendredi]],"&gt;=13")*1000</f>
        <v>0</v>
      </c>
      <c r="R28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85" s="15">
        <f>Tableau8[[#This Row],[Prime production]]+Tableau8[[#This Row],[Prime rendement]]</f>
        <v>0</v>
      </c>
      <c r="T285" s="15" t="str">
        <f>IF(Tableau8[[#This Row],[Matricule]]&gt;1,IF(COUNTIF(Tableau8[DateMatricule],Tableau8[[#This Row],[DateMatricule]])&gt;1,"Doublon",""),"")</f>
        <v/>
      </c>
    </row>
    <row r="286" spans="1:20" x14ac:dyDescent="0.25">
      <c r="A286" s="11" t="str">
        <f>IF(Tableau8[[#This Row],[Semaine]]="","",VLOOKUP(Tableau8[[#This Row],[Semaine]],Listes!$A:$B,2,FALSE))</f>
        <v/>
      </c>
      <c r="B286" s="11" t="str">
        <f>IF(ISBLANK(Tableau8[[#This Row],[Matricule]]),"",VLOOKUP(Tableau8[[#This Row],[Matricule]],#REF!,2,FALSE))</f>
        <v/>
      </c>
      <c r="C286" s="11" t="str">
        <f>IF(ISBLANK(Tableau8[[#This Row],[Matricule]]),"",VLOOKUP(Tableau8[[#This Row],[Matricule]],#REF!,3,FALSE))</f>
        <v/>
      </c>
      <c r="D286" s="11" t="str">
        <f>CONCATENATE(Tableau8[[#This Row],[Semaine]],Tableau8[[#This Row],[Matricule]])</f>
        <v/>
      </c>
      <c r="M286" s="14" t="str">
        <f>IF(Tableau8[[#This Row],[Lundi]]+Tableau8[[#This Row],[Mardi]]&gt;0,Tableau8[[#This Row],[Lundi]]+Tableau8[[#This Row],[Mardi]],"")</f>
        <v/>
      </c>
      <c r="N286" s="14" t="str">
        <f>IF(Tableau8[[#This Row],[Jeudi]]+Tableau8[[#This Row],[Vendredi]]&gt;0,Tableau8[[#This Row],[Jeudi]]+Tableau8[[#This Row],[Vendredi]],"")</f>
        <v/>
      </c>
      <c r="O286" s="14">
        <f>COUNTIF(Tableau8[[#This Row],[Lundi]:[Mardi]],"&gt;0") + COUNTIF(Tableau8[[#This Row],[Jeudi]:[Vendredi]],"&gt;0")</f>
        <v>0</v>
      </c>
      <c r="P286" s="14" t="str">
        <f>IFERROR(Tableau8[[#This Row],[Total Tour 1]]+Tableau8[[#This Row],[Total Tour 2]],"")</f>
        <v/>
      </c>
      <c r="Q286" s="14">
        <f>COUNTIF(Tableau8[[#This Row],[Lundi]:[Vendredi]],"&gt;=13")*1000</f>
        <v>0</v>
      </c>
      <c r="R28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86" s="15">
        <f>Tableau8[[#This Row],[Prime production]]+Tableau8[[#This Row],[Prime rendement]]</f>
        <v>0</v>
      </c>
      <c r="T286" s="15" t="str">
        <f>IF(Tableau8[[#This Row],[Matricule]]&gt;1,IF(COUNTIF(Tableau8[DateMatricule],Tableau8[[#This Row],[DateMatricule]])&gt;1,"Doublon",""),"")</f>
        <v/>
      </c>
    </row>
    <row r="287" spans="1:20" x14ac:dyDescent="0.25">
      <c r="A287" s="11" t="str">
        <f>IF(Tableau8[[#This Row],[Semaine]]="","",VLOOKUP(Tableau8[[#This Row],[Semaine]],Listes!$A:$B,2,FALSE))</f>
        <v/>
      </c>
      <c r="B287" s="11" t="str">
        <f>IF(ISBLANK(Tableau8[[#This Row],[Matricule]]),"",VLOOKUP(Tableau8[[#This Row],[Matricule]],#REF!,2,FALSE))</f>
        <v/>
      </c>
      <c r="C287" s="11" t="str">
        <f>IF(ISBLANK(Tableau8[[#This Row],[Matricule]]),"",VLOOKUP(Tableau8[[#This Row],[Matricule]],#REF!,3,FALSE))</f>
        <v/>
      </c>
      <c r="D287" s="11" t="str">
        <f>CONCATENATE(Tableau8[[#This Row],[Semaine]],Tableau8[[#This Row],[Matricule]])</f>
        <v/>
      </c>
      <c r="M287" s="14" t="str">
        <f>IF(Tableau8[[#This Row],[Lundi]]+Tableau8[[#This Row],[Mardi]]&gt;0,Tableau8[[#This Row],[Lundi]]+Tableau8[[#This Row],[Mardi]],"")</f>
        <v/>
      </c>
      <c r="N287" s="14" t="str">
        <f>IF(Tableau8[[#This Row],[Jeudi]]+Tableau8[[#This Row],[Vendredi]]&gt;0,Tableau8[[#This Row],[Jeudi]]+Tableau8[[#This Row],[Vendredi]],"")</f>
        <v/>
      </c>
      <c r="O287" s="14">
        <f>COUNTIF(Tableau8[[#This Row],[Lundi]:[Mardi]],"&gt;0") + COUNTIF(Tableau8[[#This Row],[Jeudi]:[Vendredi]],"&gt;0")</f>
        <v>0</v>
      </c>
      <c r="P287" s="14" t="str">
        <f>IFERROR(Tableau8[[#This Row],[Total Tour 1]]+Tableau8[[#This Row],[Total Tour 2]],"")</f>
        <v/>
      </c>
      <c r="Q287" s="14">
        <f>COUNTIF(Tableau8[[#This Row],[Lundi]:[Vendredi]],"&gt;=13")*1000</f>
        <v>0</v>
      </c>
      <c r="R28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87" s="15">
        <f>Tableau8[[#This Row],[Prime production]]+Tableau8[[#This Row],[Prime rendement]]</f>
        <v>0</v>
      </c>
      <c r="T287" s="15" t="str">
        <f>IF(Tableau8[[#This Row],[Matricule]]&gt;1,IF(COUNTIF(Tableau8[DateMatricule],Tableau8[[#This Row],[DateMatricule]])&gt;1,"Doublon",""),"")</f>
        <v/>
      </c>
    </row>
    <row r="288" spans="1:20" x14ac:dyDescent="0.25">
      <c r="A288" s="11" t="str">
        <f>IF(Tableau8[[#This Row],[Semaine]]="","",VLOOKUP(Tableau8[[#This Row],[Semaine]],Listes!$A:$B,2,FALSE))</f>
        <v/>
      </c>
      <c r="B288" s="11" t="str">
        <f>IF(ISBLANK(Tableau8[[#This Row],[Matricule]]),"",VLOOKUP(Tableau8[[#This Row],[Matricule]],#REF!,2,FALSE))</f>
        <v/>
      </c>
      <c r="C288" s="11" t="str">
        <f>IF(ISBLANK(Tableau8[[#This Row],[Matricule]]),"",VLOOKUP(Tableau8[[#This Row],[Matricule]],#REF!,3,FALSE))</f>
        <v/>
      </c>
      <c r="D288" s="11" t="str">
        <f>CONCATENATE(Tableau8[[#This Row],[Semaine]],Tableau8[[#This Row],[Matricule]])</f>
        <v/>
      </c>
      <c r="M288" s="14" t="str">
        <f>IF(Tableau8[[#This Row],[Lundi]]+Tableau8[[#This Row],[Mardi]]&gt;0,Tableau8[[#This Row],[Lundi]]+Tableau8[[#This Row],[Mardi]],"")</f>
        <v/>
      </c>
      <c r="N288" s="14" t="str">
        <f>IF(Tableau8[[#This Row],[Jeudi]]+Tableau8[[#This Row],[Vendredi]]&gt;0,Tableau8[[#This Row],[Jeudi]]+Tableau8[[#This Row],[Vendredi]],"")</f>
        <v/>
      </c>
      <c r="O288" s="14">
        <f>COUNTIF(Tableau8[[#This Row],[Lundi]:[Mardi]],"&gt;0") + COUNTIF(Tableau8[[#This Row],[Jeudi]:[Vendredi]],"&gt;0")</f>
        <v>0</v>
      </c>
      <c r="P288" s="14" t="str">
        <f>IFERROR(Tableau8[[#This Row],[Total Tour 1]]+Tableau8[[#This Row],[Total Tour 2]],"")</f>
        <v/>
      </c>
      <c r="Q288" s="14">
        <f>COUNTIF(Tableau8[[#This Row],[Lundi]:[Vendredi]],"&gt;=13")*1000</f>
        <v>0</v>
      </c>
      <c r="R28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88" s="15">
        <f>Tableau8[[#This Row],[Prime production]]+Tableau8[[#This Row],[Prime rendement]]</f>
        <v>0</v>
      </c>
      <c r="T288" s="15" t="str">
        <f>IF(Tableau8[[#This Row],[Matricule]]&gt;1,IF(COUNTIF(Tableau8[DateMatricule],Tableau8[[#This Row],[DateMatricule]])&gt;1,"Doublon",""),"")</f>
        <v/>
      </c>
    </row>
    <row r="289" spans="1:20" x14ac:dyDescent="0.25">
      <c r="A289" s="11" t="str">
        <f>IF(Tableau8[[#This Row],[Semaine]]="","",VLOOKUP(Tableau8[[#This Row],[Semaine]],Listes!$A:$B,2,FALSE))</f>
        <v/>
      </c>
      <c r="B289" s="11" t="str">
        <f>IF(ISBLANK(Tableau8[[#This Row],[Matricule]]),"",VLOOKUP(Tableau8[[#This Row],[Matricule]],#REF!,2,FALSE))</f>
        <v/>
      </c>
      <c r="C289" s="11" t="str">
        <f>IF(ISBLANK(Tableau8[[#This Row],[Matricule]]),"",VLOOKUP(Tableau8[[#This Row],[Matricule]],#REF!,3,FALSE))</f>
        <v/>
      </c>
      <c r="D289" s="11" t="str">
        <f>CONCATENATE(Tableau8[[#This Row],[Semaine]],Tableau8[[#This Row],[Matricule]])</f>
        <v/>
      </c>
      <c r="M289" s="14" t="str">
        <f>IF(Tableau8[[#This Row],[Lundi]]+Tableau8[[#This Row],[Mardi]]&gt;0,Tableau8[[#This Row],[Lundi]]+Tableau8[[#This Row],[Mardi]],"")</f>
        <v/>
      </c>
      <c r="N289" s="14" t="str">
        <f>IF(Tableau8[[#This Row],[Jeudi]]+Tableau8[[#This Row],[Vendredi]]&gt;0,Tableau8[[#This Row],[Jeudi]]+Tableau8[[#This Row],[Vendredi]],"")</f>
        <v/>
      </c>
      <c r="O289" s="14">
        <f>COUNTIF(Tableau8[[#This Row],[Lundi]:[Mardi]],"&gt;0") + COUNTIF(Tableau8[[#This Row],[Jeudi]:[Vendredi]],"&gt;0")</f>
        <v>0</v>
      </c>
      <c r="P289" s="14" t="str">
        <f>IFERROR(Tableau8[[#This Row],[Total Tour 1]]+Tableau8[[#This Row],[Total Tour 2]],"")</f>
        <v/>
      </c>
      <c r="Q289" s="14">
        <f>COUNTIF(Tableau8[[#This Row],[Lundi]:[Vendredi]],"&gt;=13")*1000</f>
        <v>0</v>
      </c>
      <c r="R28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89" s="15">
        <f>Tableau8[[#This Row],[Prime production]]+Tableau8[[#This Row],[Prime rendement]]</f>
        <v>0</v>
      </c>
      <c r="T289" s="15" t="str">
        <f>IF(Tableau8[[#This Row],[Matricule]]&gt;1,IF(COUNTIF(Tableau8[DateMatricule],Tableau8[[#This Row],[DateMatricule]])&gt;1,"Doublon",""),"")</f>
        <v/>
      </c>
    </row>
    <row r="290" spans="1:20" x14ac:dyDescent="0.25">
      <c r="A290" s="11" t="str">
        <f>IF(Tableau8[[#This Row],[Semaine]]="","",VLOOKUP(Tableau8[[#This Row],[Semaine]],Listes!$A:$B,2,FALSE))</f>
        <v/>
      </c>
      <c r="B290" s="11" t="str">
        <f>IF(ISBLANK(Tableau8[[#This Row],[Matricule]]),"",VLOOKUP(Tableau8[[#This Row],[Matricule]],#REF!,2,FALSE))</f>
        <v/>
      </c>
      <c r="C290" s="11" t="str">
        <f>IF(ISBLANK(Tableau8[[#This Row],[Matricule]]),"",VLOOKUP(Tableau8[[#This Row],[Matricule]],#REF!,3,FALSE))</f>
        <v/>
      </c>
      <c r="D290" s="11" t="str">
        <f>CONCATENATE(Tableau8[[#This Row],[Semaine]],Tableau8[[#This Row],[Matricule]])</f>
        <v/>
      </c>
      <c r="M290" s="14" t="str">
        <f>IF(Tableau8[[#This Row],[Lundi]]+Tableau8[[#This Row],[Mardi]]&gt;0,Tableau8[[#This Row],[Lundi]]+Tableau8[[#This Row],[Mardi]],"")</f>
        <v/>
      </c>
      <c r="N290" s="14" t="str">
        <f>IF(Tableau8[[#This Row],[Jeudi]]+Tableau8[[#This Row],[Vendredi]]&gt;0,Tableau8[[#This Row],[Jeudi]]+Tableau8[[#This Row],[Vendredi]],"")</f>
        <v/>
      </c>
      <c r="O290" s="14">
        <f>COUNTIF(Tableau8[[#This Row],[Lundi]:[Mardi]],"&gt;0") + COUNTIF(Tableau8[[#This Row],[Jeudi]:[Vendredi]],"&gt;0")</f>
        <v>0</v>
      </c>
      <c r="P290" s="14" t="str">
        <f>IFERROR(Tableau8[[#This Row],[Total Tour 1]]+Tableau8[[#This Row],[Total Tour 2]],"")</f>
        <v/>
      </c>
      <c r="Q290" s="14">
        <f>COUNTIF(Tableau8[[#This Row],[Lundi]:[Vendredi]],"&gt;=13")*1000</f>
        <v>0</v>
      </c>
      <c r="R29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90" s="15">
        <f>Tableau8[[#This Row],[Prime production]]+Tableau8[[#This Row],[Prime rendement]]</f>
        <v>0</v>
      </c>
      <c r="T290" s="15" t="str">
        <f>IF(Tableau8[[#This Row],[Matricule]]&gt;1,IF(COUNTIF(Tableau8[DateMatricule],Tableau8[[#This Row],[DateMatricule]])&gt;1,"Doublon",""),"")</f>
        <v/>
      </c>
    </row>
    <row r="291" spans="1:20" x14ac:dyDescent="0.25">
      <c r="A291" s="11" t="str">
        <f>IF(Tableau8[[#This Row],[Semaine]]="","",VLOOKUP(Tableau8[[#This Row],[Semaine]],Listes!$A:$B,2,FALSE))</f>
        <v/>
      </c>
      <c r="B291" s="11" t="str">
        <f>IF(ISBLANK(Tableau8[[#This Row],[Matricule]]),"",VLOOKUP(Tableau8[[#This Row],[Matricule]],#REF!,2,FALSE))</f>
        <v/>
      </c>
      <c r="C291" s="11" t="str">
        <f>IF(ISBLANK(Tableau8[[#This Row],[Matricule]]),"",VLOOKUP(Tableau8[[#This Row],[Matricule]],#REF!,3,FALSE))</f>
        <v/>
      </c>
      <c r="D291" s="11" t="str">
        <f>CONCATENATE(Tableau8[[#This Row],[Semaine]],Tableau8[[#This Row],[Matricule]])</f>
        <v/>
      </c>
      <c r="M291" s="14" t="str">
        <f>IF(Tableau8[[#This Row],[Lundi]]+Tableau8[[#This Row],[Mardi]]&gt;0,Tableau8[[#This Row],[Lundi]]+Tableau8[[#This Row],[Mardi]],"")</f>
        <v/>
      </c>
      <c r="N291" s="14" t="str">
        <f>IF(Tableau8[[#This Row],[Jeudi]]+Tableau8[[#This Row],[Vendredi]]&gt;0,Tableau8[[#This Row],[Jeudi]]+Tableau8[[#This Row],[Vendredi]],"")</f>
        <v/>
      </c>
      <c r="O291" s="14">
        <f>COUNTIF(Tableau8[[#This Row],[Lundi]:[Mardi]],"&gt;0") + COUNTIF(Tableau8[[#This Row],[Jeudi]:[Vendredi]],"&gt;0")</f>
        <v>0</v>
      </c>
      <c r="P291" s="14" t="str">
        <f>IFERROR(Tableau8[[#This Row],[Total Tour 1]]+Tableau8[[#This Row],[Total Tour 2]],"")</f>
        <v/>
      </c>
      <c r="Q291" s="14">
        <f>COUNTIF(Tableau8[[#This Row],[Lundi]:[Vendredi]],"&gt;=13")*1000</f>
        <v>0</v>
      </c>
      <c r="R29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91" s="15">
        <f>Tableau8[[#This Row],[Prime production]]+Tableau8[[#This Row],[Prime rendement]]</f>
        <v>0</v>
      </c>
      <c r="T291" s="15" t="str">
        <f>IF(Tableau8[[#This Row],[Matricule]]&gt;1,IF(COUNTIF(Tableau8[DateMatricule],Tableau8[[#This Row],[DateMatricule]])&gt;1,"Doublon",""),"")</f>
        <v/>
      </c>
    </row>
    <row r="292" spans="1:20" x14ac:dyDescent="0.25">
      <c r="A292" s="11" t="str">
        <f>IF(Tableau8[[#This Row],[Semaine]]="","",VLOOKUP(Tableau8[[#This Row],[Semaine]],Listes!$A:$B,2,FALSE))</f>
        <v/>
      </c>
      <c r="B292" s="11" t="str">
        <f>IF(ISBLANK(Tableau8[[#This Row],[Matricule]]),"",VLOOKUP(Tableau8[[#This Row],[Matricule]],#REF!,2,FALSE))</f>
        <v/>
      </c>
      <c r="C292" s="11" t="str">
        <f>IF(ISBLANK(Tableau8[[#This Row],[Matricule]]),"",VLOOKUP(Tableau8[[#This Row],[Matricule]],#REF!,3,FALSE))</f>
        <v/>
      </c>
      <c r="D292" s="11" t="str">
        <f>CONCATENATE(Tableau8[[#This Row],[Semaine]],Tableau8[[#This Row],[Matricule]])</f>
        <v/>
      </c>
      <c r="M292" s="14" t="str">
        <f>IF(Tableau8[[#This Row],[Lundi]]+Tableau8[[#This Row],[Mardi]]&gt;0,Tableau8[[#This Row],[Lundi]]+Tableau8[[#This Row],[Mardi]],"")</f>
        <v/>
      </c>
      <c r="N292" s="14" t="str">
        <f>IF(Tableau8[[#This Row],[Jeudi]]+Tableau8[[#This Row],[Vendredi]]&gt;0,Tableau8[[#This Row],[Jeudi]]+Tableau8[[#This Row],[Vendredi]],"")</f>
        <v/>
      </c>
      <c r="O292" s="14">
        <f>COUNTIF(Tableau8[[#This Row],[Lundi]:[Mardi]],"&gt;0") + COUNTIF(Tableau8[[#This Row],[Jeudi]:[Vendredi]],"&gt;0")</f>
        <v>0</v>
      </c>
      <c r="P292" s="14" t="str">
        <f>IFERROR(Tableau8[[#This Row],[Total Tour 1]]+Tableau8[[#This Row],[Total Tour 2]],"")</f>
        <v/>
      </c>
      <c r="Q292" s="14">
        <f>COUNTIF(Tableau8[[#This Row],[Lundi]:[Vendredi]],"&gt;=13")*1000</f>
        <v>0</v>
      </c>
      <c r="R29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92" s="15">
        <f>Tableau8[[#This Row],[Prime production]]+Tableau8[[#This Row],[Prime rendement]]</f>
        <v>0</v>
      </c>
      <c r="T292" s="15" t="str">
        <f>IF(Tableau8[[#This Row],[Matricule]]&gt;1,IF(COUNTIF(Tableau8[DateMatricule],Tableau8[[#This Row],[DateMatricule]])&gt;1,"Doublon",""),"")</f>
        <v/>
      </c>
    </row>
    <row r="293" spans="1:20" x14ac:dyDescent="0.25">
      <c r="A293" s="11" t="str">
        <f>IF(Tableau8[[#This Row],[Semaine]]="","",VLOOKUP(Tableau8[[#This Row],[Semaine]],Listes!$A:$B,2,FALSE))</f>
        <v/>
      </c>
      <c r="B293" s="11" t="str">
        <f>IF(ISBLANK(Tableau8[[#This Row],[Matricule]]),"",VLOOKUP(Tableau8[[#This Row],[Matricule]],#REF!,2,FALSE))</f>
        <v/>
      </c>
      <c r="C293" s="11" t="str">
        <f>IF(ISBLANK(Tableau8[[#This Row],[Matricule]]),"",VLOOKUP(Tableau8[[#This Row],[Matricule]],#REF!,3,FALSE))</f>
        <v/>
      </c>
      <c r="D293" s="11" t="str">
        <f>CONCATENATE(Tableau8[[#This Row],[Semaine]],Tableau8[[#This Row],[Matricule]])</f>
        <v/>
      </c>
      <c r="M293" s="14" t="str">
        <f>IF(Tableau8[[#This Row],[Lundi]]+Tableau8[[#This Row],[Mardi]]&gt;0,Tableau8[[#This Row],[Lundi]]+Tableau8[[#This Row],[Mardi]],"")</f>
        <v/>
      </c>
      <c r="N293" s="14" t="str">
        <f>IF(Tableau8[[#This Row],[Jeudi]]+Tableau8[[#This Row],[Vendredi]]&gt;0,Tableau8[[#This Row],[Jeudi]]+Tableau8[[#This Row],[Vendredi]],"")</f>
        <v/>
      </c>
      <c r="O293" s="14">
        <f>COUNTIF(Tableau8[[#This Row],[Lundi]:[Mardi]],"&gt;0") + COUNTIF(Tableau8[[#This Row],[Jeudi]:[Vendredi]],"&gt;0")</f>
        <v>0</v>
      </c>
      <c r="P293" s="14" t="str">
        <f>IFERROR(Tableau8[[#This Row],[Total Tour 1]]+Tableau8[[#This Row],[Total Tour 2]],"")</f>
        <v/>
      </c>
      <c r="Q293" s="14">
        <f>COUNTIF(Tableau8[[#This Row],[Lundi]:[Vendredi]],"&gt;=13")*1000</f>
        <v>0</v>
      </c>
      <c r="R29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93" s="15">
        <f>Tableau8[[#This Row],[Prime production]]+Tableau8[[#This Row],[Prime rendement]]</f>
        <v>0</v>
      </c>
      <c r="T293" s="15" t="str">
        <f>IF(Tableau8[[#This Row],[Matricule]]&gt;1,IF(COUNTIF(Tableau8[DateMatricule],Tableau8[[#This Row],[DateMatricule]])&gt;1,"Doublon",""),"")</f>
        <v/>
      </c>
    </row>
    <row r="294" spans="1:20" x14ac:dyDescent="0.25">
      <c r="A294" s="11" t="str">
        <f>IF(Tableau8[[#This Row],[Semaine]]="","",VLOOKUP(Tableau8[[#This Row],[Semaine]],Listes!$A:$B,2,FALSE))</f>
        <v/>
      </c>
      <c r="B294" s="11" t="str">
        <f>IF(ISBLANK(Tableau8[[#This Row],[Matricule]]),"",VLOOKUP(Tableau8[[#This Row],[Matricule]],#REF!,2,FALSE))</f>
        <v/>
      </c>
      <c r="C294" s="11" t="str">
        <f>IF(ISBLANK(Tableau8[[#This Row],[Matricule]]),"",VLOOKUP(Tableau8[[#This Row],[Matricule]],#REF!,3,FALSE))</f>
        <v/>
      </c>
      <c r="D294" s="11" t="str">
        <f>CONCATENATE(Tableau8[[#This Row],[Semaine]],Tableau8[[#This Row],[Matricule]])</f>
        <v/>
      </c>
      <c r="M294" s="14" t="str">
        <f>IF(Tableau8[[#This Row],[Lundi]]+Tableau8[[#This Row],[Mardi]]&gt;0,Tableau8[[#This Row],[Lundi]]+Tableau8[[#This Row],[Mardi]],"")</f>
        <v/>
      </c>
      <c r="N294" s="14" t="str">
        <f>IF(Tableau8[[#This Row],[Jeudi]]+Tableau8[[#This Row],[Vendredi]]&gt;0,Tableau8[[#This Row],[Jeudi]]+Tableau8[[#This Row],[Vendredi]],"")</f>
        <v/>
      </c>
      <c r="O294" s="14">
        <f>COUNTIF(Tableau8[[#This Row],[Lundi]:[Mardi]],"&gt;0") + COUNTIF(Tableau8[[#This Row],[Jeudi]:[Vendredi]],"&gt;0")</f>
        <v>0</v>
      </c>
      <c r="P294" s="14" t="str">
        <f>IFERROR(Tableau8[[#This Row],[Total Tour 1]]+Tableau8[[#This Row],[Total Tour 2]],"")</f>
        <v/>
      </c>
      <c r="Q294" s="14">
        <f>COUNTIF(Tableau8[[#This Row],[Lundi]:[Vendredi]],"&gt;=13")*1000</f>
        <v>0</v>
      </c>
      <c r="R29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94" s="15">
        <f>Tableau8[[#This Row],[Prime production]]+Tableau8[[#This Row],[Prime rendement]]</f>
        <v>0</v>
      </c>
      <c r="T294" s="15" t="str">
        <f>IF(Tableau8[[#This Row],[Matricule]]&gt;1,IF(COUNTIF(Tableau8[DateMatricule],Tableau8[[#This Row],[DateMatricule]])&gt;1,"Doublon",""),"")</f>
        <v/>
      </c>
    </row>
    <row r="295" spans="1:20" x14ac:dyDescent="0.25">
      <c r="A295" s="11" t="str">
        <f>IF(Tableau8[[#This Row],[Semaine]]="","",VLOOKUP(Tableau8[[#This Row],[Semaine]],Listes!$A:$B,2,FALSE))</f>
        <v/>
      </c>
      <c r="B295" s="11" t="str">
        <f>IF(ISBLANK(Tableau8[[#This Row],[Matricule]]),"",VLOOKUP(Tableau8[[#This Row],[Matricule]],#REF!,2,FALSE))</f>
        <v/>
      </c>
      <c r="C295" s="11" t="str">
        <f>IF(ISBLANK(Tableau8[[#This Row],[Matricule]]),"",VLOOKUP(Tableau8[[#This Row],[Matricule]],#REF!,3,FALSE))</f>
        <v/>
      </c>
      <c r="D295" s="11" t="str">
        <f>CONCATENATE(Tableau8[[#This Row],[Semaine]],Tableau8[[#This Row],[Matricule]])</f>
        <v/>
      </c>
      <c r="M295" s="14" t="str">
        <f>IF(Tableau8[[#This Row],[Lundi]]+Tableau8[[#This Row],[Mardi]]&gt;0,Tableau8[[#This Row],[Lundi]]+Tableau8[[#This Row],[Mardi]],"")</f>
        <v/>
      </c>
      <c r="N295" s="14" t="str">
        <f>IF(Tableau8[[#This Row],[Jeudi]]+Tableau8[[#This Row],[Vendredi]]&gt;0,Tableau8[[#This Row],[Jeudi]]+Tableau8[[#This Row],[Vendredi]],"")</f>
        <v/>
      </c>
      <c r="O295" s="14">
        <f>COUNTIF(Tableau8[[#This Row],[Lundi]:[Mardi]],"&gt;0") + COUNTIF(Tableau8[[#This Row],[Jeudi]:[Vendredi]],"&gt;0")</f>
        <v>0</v>
      </c>
      <c r="P295" s="14" t="str">
        <f>IFERROR(Tableau8[[#This Row],[Total Tour 1]]+Tableau8[[#This Row],[Total Tour 2]],"")</f>
        <v/>
      </c>
      <c r="Q295" s="14">
        <f>COUNTIF(Tableau8[[#This Row],[Lundi]:[Vendredi]],"&gt;=13")*1000</f>
        <v>0</v>
      </c>
      <c r="R29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95" s="15">
        <f>Tableau8[[#This Row],[Prime production]]+Tableau8[[#This Row],[Prime rendement]]</f>
        <v>0</v>
      </c>
      <c r="T295" s="15" t="str">
        <f>IF(Tableau8[[#This Row],[Matricule]]&gt;1,IF(COUNTIF(Tableau8[DateMatricule],Tableau8[[#This Row],[DateMatricule]])&gt;1,"Doublon",""),"")</f>
        <v/>
      </c>
    </row>
    <row r="296" spans="1:20" x14ac:dyDescent="0.25">
      <c r="A296" s="11" t="str">
        <f>IF(Tableau8[[#This Row],[Semaine]]="","",VLOOKUP(Tableau8[[#This Row],[Semaine]],Listes!$A:$B,2,FALSE))</f>
        <v/>
      </c>
      <c r="B296" s="11" t="str">
        <f>IF(ISBLANK(Tableau8[[#This Row],[Matricule]]),"",VLOOKUP(Tableau8[[#This Row],[Matricule]],#REF!,2,FALSE))</f>
        <v/>
      </c>
      <c r="C296" s="11" t="str">
        <f>IF(ISBLANK(Tableau8[[#This Row],[Matricule]]),"",VLOOKUP(Tableau8[[#This Row],[Matricule]],#REF!,3,FALSE))</f>
        <v/>
      </c>
      <c r="D296" s="11" t="str">
        <f>CONCATENATE(Tableau8[[#This Row],[Semaine]],Tableau8[[#This Row],[Matricule]])</f>
        <v/>
      </c>
      <c r="M296" s="14" t="str">
        <f>IF(Tableau8[[#This Row],[Lundi]]+Tableau8[[#This Row],[Mardi]]&gt;0,Tableau8[[#This Row],[Lundi]]+Tableau8[[#This Row],[Mardi]],"")</f>
        <v/>
      </c>
      <c r="N296" s="14" t="str">
        <f>IF(Tableau8[[#This Row],[Jeudi]]+Tableau8[[#This Row],[Vendredi]]&gt;0,Tableau8[[#This Row],[Jeudi]]+Tableau8[[#This Row],[Vendredi]],"")</f>
        <v/>
      </c>
      <c r="O296" s="14">
        <f>COUNTIF(Tableau8[[#This Row],[Lundi]:[Mardi]],"&gt;0") + COUNTIF(Tableau8[[#This Row],[Jeudi]:[Vendredi]],"&gt;0")</f>
        <v>0</v>
      </c>
      <c r="P296" s="14" t="str">
        <f>IFERROR(Tableau8[[#This Row],[Total Tour 1]]+Tableau8[[#This Row],[Total Tour 2]],"")</f>
        <v/>
      </c>
      <c r="Q296" s="14">
        <f>COUNTIF(Tableau8[[#This Row],[Lundi]:[Vendredi]],"&gt;=13")*1000</f>
        <v>0</v>
      </c>
      <c r="R29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96" s="15">
        <f>Tableau8[[#This Row],[Prime production]]+Tableau8[[#This Row],[Prime rendement]]</f>
        <v>0</v>
      </c>
      <c r="T296" s="15" t="str">
        <f>IF(Tableau8[[#This Row],[Matricule]]&gt;1,IF(COUNTIF(Tableau8[DateMatricule],Tableau8[[#This Row],[DateMatricule]])&gt;1,"Doublon",""),"")</f>
        <v/>
      </c>
    </row>
    <row r="297" spans="1:20" x14ac:dyDescent="0.25">
      <c r="A297" s="11" t="str">
        <f>IF(Tableau8[[#This Row],[Semaine]]="","",VLOOKUP(Tableau8[[#This Row],[Semaine]],Listes!$A:$B,2,FALSE))</f>
        <v/>
      </c>
      <c r="B297" s="11" t="str">
        <f>IF(ISBLANK(Tableau8[[#This Row],[Matricule]]),"",VLOOKUP(Tableau8[[#This Row],[Matricule]],#REF!,2,FALSE))</f>
        <v/>
      </c>
      <c r="C297" s="11" t="str">
        <f>IF(ISBLANK(Tableau8[[#This Row],[Matricule]]),"",VLOOKUP(Tableau8[[#This Row],[Matricule]],#REF!,3,FALSE))</f>
        <v/>
      </c>
      <c r="D297" s="11" t="str">
        <f>CONCATENATE(Tableau8[[#This Row],[Semaine]],Tableau8[[#This Row],[Matricule]])</f>
        <v/>
      </c>
      <c r="M297" s="14" t="str">
        <f>IF(Tableau8[[#This Row],[Lundi]]+Tableau8[[#This Row],[Mardi]]&gt;0,Tableau8[[#This Row],[Lundi]]+Tableau8[[#This Row],[Mardi]],"")</f>
        <v/>
      </c>
      <c r="N297" s="14" t="str">
        <f>IF(Tableau8[[#This Row],[Jeudi]]+Tableau8[[#This Row],[Vendredi]]&gt;0,Tableau8[[#This Row],[Jeudi]]+Tableau8[[#This Row],[Vendredi]],"")</f>
        <v/>
      </c>
      <c r="O297" s="14">
        <f>COUNTIF(Tableau8[[#This Row],[Lundi]:[Mardi]],"&gt;0") + COUNTIF(Tableau8[[#This Row],[Jeudi]:[Vendredi]],"&gt;0")</f>
        <v>0</v>
      </c>
      <c r="P297" s="14" t="str">
        <f>IFERROR(Tableau8[[#This Row],[Total Tour 1]]+Tableau8[[#This Row],[Total Tour 2]],"")</f>
        <v/>
      </c>
      <c r="Q297" s="14">
        <f>COUNTIF(Tableau8[[#This Row],[Lundi]:[Vendredi]],"&gt;=13")*1000</f>
        <v>0</v>
      </c>
      <c r="R29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97" s="15">
        <f>Tableau8[[#This Row],[Prime production]]+Tableau8[[#This Row],[Prime rendement]]</f>
        <v>0</v>
      </c>
      <c r="T297" s="15" t="str">
        <f>IF(Tableau8[[#This Row],[Matricule]]&gt;1,IF(COUNTIF(Tableau8[DateMatricule],Tableau8[[#This Row],[DateMatricule]])&gt;1,"Doublon",""),"")</f>
        <v/>
      </c>
    </row>
    <row r="298" spans="1:20" x14ac:dyDescent="0.25">
      <c r="A298" s="11" t="str">
        <f>IF(Tableau8[[#This Row],[Semaine]]="","",VLOOKUP(Tableau8[[#This Row],[Semaine]],Listes!$A:$B,2,FALSE))</f>
        <v/>
      </c>
      <c r="B298" s="11" t="str">
        <f>IF(ISBLANK(Tableau8[[#This Row],[Matricule]]),"",VLOOKUP(Tableau8[[#This Row],[Matricule]],#REF!,2,FALSE))</f>
        <v/>
      </c>
      <c r="C298" s="11" t="str">
        <f>IF(ISBLANK(Tableau8[[#This Row],[Matricule]]),"",VLOOKUP(Tableau8[[#This Row],[Matricule]],#REF!,3,FALSE))</f>
        <v/>
      </c>
      <c r="D298" s="11" t="str">
        <f>CONCATENATE(Tableau8[[#This Row],[Semaine]],Tableau8[[#This Row],[Matricule]])</f>
        <v/>
      </c>
      <c r="M298" s="14" t="str">
        <f>IF(Tableau8[[#This Row],[Lundi]]+Tableau8[[#This Row],[Mardi]]&gt;0,Tableau8[[#This Row],[Lundi]]+Tableau8[[#This Row],[Mardi]],"")</f>
        <v/>
      </c>
      <c r="N298" s="14" t="str">
        <f>IF(Tableau8[[#This Row],[Jeudi]]+Tableau8[[#This Row],[Vendredi]]&gt;0,Tableau8[[#This Row],[Jeudi]]+Tableau8[[#This Row],[Vendredi]],"")</f>
        <v/>
      </c>
      <c r="O298" s="14">
        <f>COUNTIF(Tableau8[[#This Row],[Lundi]:[Mardi]],"&gt;0") + COUNTIF(Tableau8[[#This Row],[Jeudi]:[Vendredi]],"&gt;0")</f>
        <v>0</v>
      </c>
      <c r="P298" s="14" t="str">
        <f>IFERROR(Tableau8[[#This Row],[Total Tour 1]]+Tableau8[[#This Row],[Total Tour 2]],"")</f>
        <v/>
      </c>
      <c r="Q298" s="14">
        <f>COUNTIF(Tableau8[[#This Row],[Lundi]:[Vendredi]],"&gt;=13")*1000</f>
        <v>0</v>
      </c>
      <c r="R29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98" s="15">
        <f>Tableau8[[#This Row],[Prime production]]+Tableau8[[#This Row],[Prime rendement]]</f>
        <v>0</v>
      </c>
      <c r="T298" s="15" t="str">
        <f>IF(Tableau8[[#This Row],[Matricule]]&gt;1,IF(COUNTIF(Tableau8[DateMatricule],Tableau8[[#This Row],[DateMatricule]])&gt;1,"Doublon",""),"")</f>
        <v/>
      </c>
    </row>
    <row r="299" spans="1:20" x14ac:dyDescent="0.25">
      <c r="A299" s="11" t="str">
        <f>IF(Tableau8[[#This Row],[Semaine]]="","",VLOOKUP(Tableau8[[#This Row],[Semaine]],Listes!$A:$B,2,FALSE))</f>
        <v/>
      </c>
      <c r="B299" s="11" t="str">
        <f>IF(ISBLANK(Tableau8[[#This Row],[Matricule]]),"",VLOOKUP(Tableau8[[#This Row],[Matricule]],#REF!,2,FALSE))</f>
        <v/>
      </c>
      <c r="C299" s="11" t="str">
        <f>IF(ISBLANK(Tableau8[[#This Row],[Matricule]]),"",VLOOKUP(Tableau8[[#This Row],[Matricule]],#REF!,3,FALSE))</f>
        <v/>
      </c>
      <c r="D299" s="11" t="str">
        <f>CONCATENATE(Tableau8[[#This Row],[Semaine]],Tableau8[[#This Row],[Matricule]])</f>
        <v/>
      </c>
      <c r="M299" s="14" t="str">
        <f>IF(Tableau8[[#This Row],[Lundi]]+Tableau8[[#This Row],[Mardi]]&gt;0,Tableau8[[#This Row],[Lundi]]+Tableau8[[#This Row],[Mardi]],"")</f>
        <v/>
      </c>
      <c r="N299" s="14" t="str">
        <f>IF(Tableau8[[#This Row],[Jeudi]]+Tableau8[[#This Row],[Vendredi]]&gt;0,Tableau8[[#This Row],[Jeudi]]+Tableau8[[#This Row],[Vendredi]],"")</f>
        <v/>
      </c>
      <c r="O299" s="14">
        <f>COUNTIF(Tableau8[[#This Row],[Lundi]:[Mardi]],"&gt;0") + COUNTIF(Tableau8[[#This Row],[Jeudi]:[Vendredi]],"&gt;0")</f>
        <v>0</v>
      </c>
      <c r="P299" s="14" t="str">
        <f>IFERROR(Tableau8[[#This Row],[Total Tour 1]]+Tableau8[[#This Row],[Total Tour 2]],"")</f>
        <v/>
      </c>
      <c r="Q299" s="14">
        <f>COUNTIF(Tableau8[[#This Row],[Lundi]:[Vendredi]],"&gt;=13")*1000</f>
        <v>0</v>
      </c>
      <c r="R29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299" s="15">
        <f>Tableau8[[#This Row],[Prime production]]+Tableau8[[#This Row],[Prime rendement]]</f>
        <v>0</v>
      </c>
      <c r="T299" s="15" t="str">
        <f>IF(Tableau8[[#This Row],[Matricule]]&gt;1,IF(COUNTIF(Tableau8[DateMatricule],Tableau8[[#This Row],[DateMatricule]])&gt;1,"Doublon",""),"")</f>
        <v/>
      </c>
    </row>
    <row r="300" spans="1:20" x14ac:dyDescent="0.25">
      <c r="A300" s="11" t="str">
        <f>IF(Tableau8[[#This Row],[Semaine]]="","",VLOOKUP(Tableau8[[#This Row],[Semaine]],Listes!$A:$B,2,FALSE))</f>
        <v/>
      </c>
      <c r="B300" s="11" t="str">
        <f>IF(ISBLANK(Tableau8[[#This Row],[Matricule]]),"",VLOOKUP(Tableau8[[#This Row],[Matricule]],#REF!,2,FALSE))</f>
        <v/>
      </c>
      <c r="C300" s="11" t="str">
        <f>IF(ISBLANK(Tableau8[[#This Row],[Matricule]]),"",VLOOKUP(Tableau8[[#This Row],[Matricule]],#REF!,3,FALSE))</f>
        <v/>
      </c>
      <c r="D300" s="11" t="str">
        <f>CONCATENATE(Tableau8[[#This Row],[Semaine]],Tableau8[[#This Row],[Matricule]])</f>
        <v/>
      </c>
      <c r="M300" s="14" t="str">
        <f>IF(Tableau8[[#This Row],[Lundi]]+Tableau8[[#This Row],[Mardi]]&gt;0,Tableau8[[#This Row],[Lundi]]+Tableau8[[#This Row],[Mardi]],"")</f>
        <v/>
      </c>
      <c r="N300" s="14" t="str">
        <f>IF(Tableau8[[#This Row],[Jeudi]]+Tableau8[[#This Row],[Vendredi]]&gt;0,Tableau8[[#This Row],[Jeudi]]+Tableau8[[#This Row],[Vendredi]],"")</f>
        <v/>
      </c>
      <c r="O300" s="14">
        <f>COUNTIF(Tableau8[[#This Row],[Lundi]:[Mardi]],"&gt;0") + COUNTIF(Tableau8[[#This Row],[Jeudi]:[Vendredi]],"&gt;0")</f>
        <v>0</v>
      </c>
      <c r="P300" s="14" t="str">
        <f>IFERROR(Tableau8[[#This Row],[Total Tour 1]]+Tableau8[[#This Row],[Total Tour 2]],"")</f>
        <v/>
      </c>
      <c r="Q300" s="14">
        <f>COUNTIF(Tableau8[[#This Row],[Lundi]:[Vendredi]],"&gt;=13")*1000</f>
        <v>0</v>
      </c>
      <c r="R30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00" s="15">
        <f>Tableau8[[#This Row],[Prime production]]+Tableau8[[#This Row],[Prime rendement]]</f>
        <v>0</v>
      </c>
      <c r="T300" s="15" t="str">
        <f>IF(Tableau8[[#This Row],[Matricule]]&gt;1,IF(COUNTIF(Tableau8[DateMatricule],Tableau8[[#This Row],[DateMatricule]])&gt;1,"Doublon",""),"")</f>
        <v/>
      </c>
    </row>
    <row r="301" spans="1:20" x14ac:dyDescent="0.25">
      <c r="A301" s="11" t="str">
        <f>IF(Tableau8[[#This Row],[Semaine]]="","",VLOOKUP(Tableau8[[#This Row],[Semaine]],Listes!$A:$B,2,FALSE))</f>
        <v/>
      </c>
      <c r="B301" s="11" t="str">
        <f>IF(ISBLANK(Tableau8[[#This Row],[Matricule]]),"",VLOOKUP(Tableau8[[#This Row],[Matricule]],#REF!,2,FALSE))</f>
        <v/>
      </c>
      <c r="C301" s="11" t="str">
        <f>IF(ISBLANK(Tableau8[[#This Row],[Matricule]]),"",VLOOKUP(Tableau8[[#This Row],[Matricule]],#REF!,3,FALSE))</f>
        <v/>
      </c>
      <c r="D301" s="11" t="str">
        <f>CONCATENATE(Tableau8[[#This Row],[Semaine]],Tableau8[[#This Row],[Matricule]])</f>
        <v/>
      </c>
      <c r="M301" s="14" t="str">
        <f>IF(Tableau8[[#This Row],[Lundi]]+Tableau8[[#This Row],[Mardi]]&gt;0,Tableau8[[#This Row],[Lundi]]+Tableau8[[#This Row],[Mardi]],"")</f>
        <v/>
      </c>
      <c r="N301" s="14" t="str">
        <f>IF(Tableau8[[#This Row],[Jeudi]]+Tableau8[[#This Row],[Vendredi]]&gt;0,Tableau8[[#This Row],[Jeudi]]+Tableau8[[#This Row],[Vendredi]],"")</f>
        <v/>
      </c>
      <c r="O301" s="14">
        <f>COUNTIF(Tableau8[[#This Row],[Lundi]:[Mardi]],"&gt;0") + COUNTIF(Tableau8[[#This Row],[Jeudi]:[Vendredi]],"&gt;0")</f>
        <v>0</v>
      </c>
      <c r="P301" s="14" t="str">
        <f>IFERROR(Tableau8[[#This Row],[Total Tour 1]]+Tableau8[[#This Row],[Total Tour 2]],"")</f>
        <v/>
      </c>
      <c r="Q301" s="14">
        <f>COUNTIF(Tableau8[[#This Row],[Lundi]:[Vendredi]],"&gt;=13")*1000</f>
        <v>0</v>
      </c>
      <c r="R30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01" s="15">
        <f>Tableau8[[#This Row],[Prime production]]+Tableau8[[#This Row],[Prime rendement]]</f>
        <v>0</v>
      </c>
      <c r="T301" s="15" t="str">
        <f>IF(Tableau8[[#This Row],[Matricule]]&gt;1,IF(COUNTIF(Tableau8[DateMatricule],Tableau8[[#This Row],[DateMatricule]])&gt;1,"Doublon",""),"")</f>
        <v/>
      </c>
    </row>
    <row r="302" spans="1:20" x14ac:dyDescent="0.25">
      <c r="A302" s="11" t="str">
        <f>IF(Tableau8[[#This Row],[Semaine]]="","",VLOOKUP(Tableau8[[#This Row],[Semaine]],Listes!$A:$B,2,FALSE))</f>
        <v/>
      </c>
      <c r="B302" s="11" t="str">
        <f>IF(ISBLANK(Tableau8[[#This Row],[Matricule]]),"",VLOOKUP(Tableau8[[#This Row],[Matricule]],#REF!,2,FALSE))</f>
        <v/>
      </c>
      <c r="C302" s="11" t="str">
        <f>IF(ISBLANK(Tableau8[[#This Row],[Matricule]]),"",VLOOKUP(Tableau8[[#This Row],[Matricule]],#REF!,3,FALSE))</f>
        <v/>
      </c>
      <c r="D302" s="11" t="str">
        <f>CONCATENATE(Tableau8[[#This Row],[Semaine]],Tableau8[[#This Row],[Matricule]])</f>
        <v/>
      </c>
      <c r="M302" s="14" t="str">
        <f>IF(Tableau8[[#This Row],[Lundi]]+Tableau8[[#This Row],[Mardi]]&gt;0,Tableau8[[#This Row],[Lundi]]+Tableau8[[#This Row],[Mardi]],"")</f>
        <v/>
      </c>
      <c r="N302" s="14" t="str">
        <f>IF(Tableau8[[#This Row],[Jeudi]]+Tableau8[[#This Row],[Vendredi]]&gt;0,Tableau8[[#This Row],[Jeudi]]+Tableau8[[#This Row],[Vendredi]],"")</f>
        <v/>
      </c>
      <c r="O302" s="14">
        <f>COUNTIF(Tableau8[[#This Row],[Lundi]:[Mardi]],"&gt;0") + COUNTIF(Tableau8[[#This Row],[Jeudi]:[Vendredi]],"&gt;0")</f>
        <v>0</v>
      </c>
      <c r="P302" s="14" t="str">
        <f>IFERROR(Tableau8[[#This Row],[Total Tour 1]]+Tableau8[[#This Row],[Total Tour 2]],"")</f>
        <v/>
      </c>
      <c r="Q302" s="14">
        <f>COUNTIF(Tableau8[[#This Row],[Lundi]:[Vendredi]],"&gt;=13")*1000</f>
        <v>0</v>
      </c>
      <c r="R30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02" s="15">
        <f>Tableau8[[#This Row],[Prime production]]+Tableau8[[#This Row],[Prime rendement]]</f>
        <v>0</v>
      </c>
      <c r="T302" s="15" t="str">
        <f>IF(Tableau8[[#This Row],[Matricule]]&gt;1,IF(COUNTIF(Tableau8[DateMatricule],Tableau8[[#This Row],[DateMatricule]])&gt;1,"Doublon",""),"")</f>
        <v/>
      </c>
    </row>
    <row r="303" spans="1:20" x14ac:dyDescent="0.25">
      <c r="A303" s="11" t="str">
        <f>IF(Tableau8[[#This Row],[Semaine]]="","",VLOOKUP(Tableau8[[#This Row],[Semaine]],Listes!$A:$B,2,FALSE))</f>
        <v/>
      </c>
      <c r="B303" s="11" t="str">
        <f>IF(ISBLANK(Tableau8[[#This Row],[Matricule]]),"",VLOOKUP(Tableau8[[#This Row],[Matricule]],#REF!,2,FALSE))</f>
        <v/>
      </c>
      <c r="C303" s="11" t="str">
        <f>IF(ISBLANK(Tableau8[[#This Row],[Matricule]]),"",VLOOKUP(Tableau8[[#This Row],[Matricule]],#REF!,3,FALSE))</f>
        <v/>
      </c>
      <c r="D303" s="11" t="str">
        <f>CONCATENATE(Tableau8[[#This Row],[Semaine]],Tableau8[[#This Row],[Matricule]])</f>
        <v/>
      </c>
      <c r="M303" s="14" t="str">
        <f>IF(Tableau8[[#This Row],[Lundi]]+Tableau8[[#This Row],[Mardi]]&gt;0,Tableau8[[#This Row],[Lundi]]+Tableau8[[#This Row],[Mardi]],"")</f>
        <v/>
      </c>
      <c r="N303" s="14" t="str">
        <f>IF(Tableau8[[#This Row],[Jeudi]]+Tableau8[[#This Row],[Vendredi]]&gt;0,Tableau8[[#This Row],[Jeudi]]+Tableau8[[#This Row],[Vendredi]],"")</f>
        <v/>
      </c>
      <c r="O303" s="14">
        <f>COUNTIF(Tableau8[[#This Row],[Lundi]:[Mardi]],"&gt;0") + COUNTIF(Tableau8[[#This Row],[Jeudi]:[Vendredi]],"&gt;0")</f>
        <v>0</v>
      </c>
      <c r="P303" s="14" t="str">
        <f>IFERROR(Tableau8[[#This Row],[Total Tour 1]]+Tableau8[[#This Row],[Total Tour 2]],"")</f>
        <v/>
      </c>
      <c r="Q303" s="14">
        <f>COUNTIF(Tableau8[[#This Row],[Lundi]:[Vendredi]],"&gt;=13")*1000</f>
        <v>0</v>
      </c>
      <c r="R30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03" s="15">
        <f>Tableau8[[#This Row],[Prime production]]+Tableau8[[#This Row],[Prime rendement]]</f>
        <v>0</v>
      </c>
      <c r="T303" s="15" t="str">
        <f>IF(Tableau8[[#This Row],[Matricule]]&gt;1,IF(COUNTIF(Tableau8[DateMatricule],Tableau8[[#This Row],[DateMatricule]])&gt;1,"Doublon",""),"")</f>
        <v/>
      </c>
    </row>
    <row r="304" spans="1:20" x14ac:dyDescent="0.25">
      <c r="A304" s="11" t="str">
        <f>IF(Tableau8[[#This Row],[Semaine]]="","",VLOOKUP(Tableau8[[#This Row],[Semaine]],Listes!$A:$B,2,FALSE))</f>
        <v/>
      </c>
      <c r="B304" s="11" t="str">
        <f>IF(ISBLANK(Tableau8[[#This Row],[Matricule]]),"",VLOOKUP(Tableau8[[#This Row],[Matricule]],#REF!,2,FALSE))</f>
        <v/>
      </c>
      <c r="C304" s="11" t="str">
        <f>IF(ISBLANK(Tableau8[[#This Row],[Matricule]]),"",VLOOKUP(Tableau8[[#This Row],[Matricule]],#REF!,3,FALSE))</f>
        <v/>
      </c>
      <c r="D304" s="11" t="str">
        <f>CONCATENATE(Tableau8[[#This Row],[Semaine]],Tableau8[[#This Row],[Matricule]])</f>
        <v/>
      </c>
      <c r="M304" s="14" t="str">
        <f>IF(Tableau8[[#This Row],[Lundi]]+Tableau8[[#This Row],[Mardi]]&gt;0,Tableau8[[#This Row],[Lundi]]+Tableau8[[#This Row],[Mardi]],"")</f>
        <v/>
      </c>
      <c r="N304" s="14" t="str">
        <f>IF(Tableau8[[#This Row],[Jeudi]]+Tableau8[[#This Row],[Vendredi]]&gt;0,Tableau8[[#This Row],[Jeudi]]+Tableau8[[#This Row],[Vendredi]],"")</f>
        <v/>
      </c>
      <c r="O304" s="14">
        <f>COUNTIF(Tableau8[[#This Row],[Lundi]:[Mardi]],"&gt;0") + COUNTIF(Tableau8[[#This Row],[Jeudi]:[Vendredi]],"&gt;0")</f>
        <v>0</v>
      </c>
      <c r="P304" s="14" t="str">
        <f>IFERROR(Tableau8[[#This Row],[Total Tour 1]]+Tableau8[[#This Row],[Total Tour 2]],"")</f>
        <v/>
      </c>
      <c r="Q304" s="14">
        <f>COUNTIF(Tableau8[[#This Row],[Lundi]:[Vendredi]],"&gt;=13")*1000</f>
        <v>0</v>
      </c>
      <c r="R30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04" s="15">
        <f>Tableau8[[#This Row],[Prime production]]+Tableau8[[#This Row],[Prime rendement]]</f>
        <v>0</v>
      </c>
      <c r="T304" s="15" t="str">
        <f>IF(Tableau8[[#This Row],[Matricule]]&gt;1,IF(COUNTIF(Tableau8[DateMatricule],Tableau8[[#This Row],[DateMatricule]])&gt;1,"Doublon",""),"")</f>
        <v/>
      </c>
    </row>
    <row r="305" spans="1:20" x14ac:dyDescent="0.25">
      <c r="A305" s="11" t="str">
        <f>IF(Tableau8[[#This Row],[Semaine]]="","",VLOOKUP(Tableau8[[#This Row],[Semaine]],Listes!$A:$B,2,FALSE))</f>
        <v/>
      </c>
      <c r="B305" s="11" t="str">
        <f>IF(ISBLANK(Tableau8[[#This Row],[Matricule]]),"",VLOOKUP(Tableau8[[#This Row],[Matricule]],#REF!,2,FALSE))</f>
        <v/>
      </c>
      <c r="C305" s="11" t="str">
        <f>IF(ISBLANK(Tableau8[[#This Row],[Matricule]]),"",VLOOKUP(Tableau8[[#This Row],[Matricule]],#REF!,3,FALSE))</f>
        <v/>
      </c>
      <c r="D305" s="11" t="str">
        <f>CONCATENATE(Tableau8[[#This Row],[Semaine]],Tableau8[[#This Row],[Matricule]])</f>
        <v/>
      </c>
      <c r="M305" s="14" t="str">
        <f>IF(Tableau8[[#This Row],[Lundi]]+Tableau8[[#This Row],[Mardi]]&gt;0,Tableau8[[#This Row],[Lundi]]+Tableau8[[#This Row],[Mardi]],"")</f>
        <v/>
      </c>
      <c r="N305" s="14" t="str">
        <f>IF(Tableau8[[#This Row],[Jeudi]]+Tableau8[[#This Row],[Vendredi]]&gt;0,Tableau8[[#This Row],[Jeudi]]+Tableau8[[#This Row],[Vendredi]],"")</f>
        <v/>
      </c>
      <c r="O305" s="14">
        <f>COUNTIF(Tableau8[[#This Row],[Lundi]:[Mardi]],"&gt;0") + COUNTIF(Tableau8[[#This Row],[Jeudi]:[Vendredi]],"&gt;0")</f>
        <v>0</v>
      </c>
      <c r="P305" s="14" t="str">
        <f>IFERROR(Tableau8[[#This Row],[Total Tour 1]]+Tableau8[[#This Row],[Total Tour 2]],"")</f>
        <v/>
      </c>
      <c r="Q305" s="14">
        <f>COUNTIF(Tableau8[[#This Row],[Lundi]:[Vendredi]],"&gt;=13")*1000</f>
        <v>0</v>
      </c>
      <c r="R30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05" s="15">
        <f>Tableau8[[#This Row],[Prime production]]+Tableau8[[#This Row],[Prime rendement]]</f>
        <v>0</v>
      </c>
      <c r="T305" s="15" t="str">
        <f>IF(Tableau8[[#This Row],[Matricule]]&gt;1,IF(COUNTIF(Tableau8[DateMatricule],Tableau8[[#This Row],[DateMatricule]])&gt;1,"Doublon",""),"")</f>
        <v/>
      </c>
    </row>
    <row r="306" spans="1:20" x14ac:dyDescent="0.25">
      <c r="A306" s="11" t="str">
        <f>IF(Tableau8[[#This Row],[Semaine]]="","",VLOOKUP(Tableau8[[#This Row],[Semaine]],Listes!$A:$B,2,FALSE))</f>
        <v/>
      </c>
      <c r="B306" s="11" t="str">
        <f>IF(ISBLANK(Tableau8[[#This Row],[Matricule]]),"",VLOOKUP(Tableau8[[#This Row],[Matricule]],#REF!,2,FALSE))</f>
        <v/>
      </c>
      <c r="C306" s="11" t="str">
        <f>IF(ISBLANK(Tableau8[[#This Row],[Matricule]]),"",VLOOKUP(Tableau8[[#This Row],[Matricule]],#REF!,3,FALSE))</f>
        <v/>
      </c>
      <c r="D306" s="11" t="str">
        <f>CONCATENATE(Tableau8[[#This Row],[Semaine]],Tableau8[[#This Row],[Matricule]])</f>
        <v/>
      </c>
      <c r="M306" s="14" t="str">
        <f>IF(Tableau8[[#This Row],[Lundi]]+Tableau8[[#This Row],[Mardi]]&gt;0,Tableau8[[#This Row],[Lundi]]+Tableau8[[#This Row],[Mardi]],"")</f>
        <v/>
      </c>
      <c r="N306" s="14" t="str">
        <f>IF(Tableau8[[#This Row],[Jeudi]]+Tableau8[[#This Row],[Vendredi]]&gt;0,Tableau8[[#This Row],[Jeudi]]+Tableau8[[#This Row],[Vendredi]],"")</f>
        <v/>
      </c>
      <c r="O306" s="14">
        <f>COUNTIF(Tableau8[[#This Row],[Lundi]:[Mardi]],"&gt;0") + COUNTIF(Tableau8[[#This Row],[Jeudi]:[Vendredi]],"&gt;0")</f>
        <v>0</v>
      </c>
      <c r="P306" s="14" t="str">
        <f>IFERROR(Tableau8[[#This Row],[Total Tour 1]]+Tableau8[[#This Row],[Total Tour 2]],"")</f>
        <v/>
      </c>
      <c r="Q306" s="14">
        <f>COUNTIF(Tableau8[[#This Row],[Lundi]:[Vendredi]],"&gt;=13")*1000</f>
        <v>0</v>
      </c>
      <c r="R30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06" s="15">
        <f>Tableau8[[#This Row],[Prime production]]+Tableau8[[#This Row],[Prime rendement]]</f>
        <v>0</v>
      </c>
      <c r="T306" s="15" t="str">
        <f>IF(Tableau8[[#This Row],[Matricule]]&gt;1,IF(COUNTIF(Tableau8[DateMatricule],Tableau8[[#This Row],[DateMatricule]])&gt;1,"Doublon",""),"")</f>
        <v/>
      </c>
    </row>
    <row r="307" spans="1:20" x14ac:dyDescent="0.25">
      <c r="A307" s="11" t="str">
        <f>IF(Tableau8[[#This Row],[Semaine]]="","",VLOOKUP(Tableau8[[#This Row],[Semaine]],Listes!$A:$B,2,FALSE))</f>
        <v/>
      </c>
      <c r="B307" s="11" t="str">
        <f>IF(ISBLANK(Tableau8[[#This Row],[Matricule]]),"",VLOOKUP(Tableau8[[#This Row],[Matricule]],#REF!,2,FALSE))</f>
        <v/>
      </c>
      <c r="C307" s="11" t="str">
        <f>IF(ISBLANK(Tableau8[[#This Row],[Matricule]]),"",VLOOKUP(Tableau8[[#This Row],[Matricule]],#REF!,3,FALSE))</f>
        <v/>
      </c>
      <c r="D307" s="11" t="str">
        <f>CONCATENATE(Tableau8[[#This Row],[Semaine]],Tableau8[[#This Row],[Matricule]])</f>
        <v/>
      </c>
      <c r="M307" s="14" t="str">
        <f>IF(Tableau8[[#This Row],[Lundi]]+Tableau8[[#This Row],[Mardi]]&gt;0,Tableau8[[#This Row],[Lundi]]+Tableau8[[#This Row],[Mardi]],"")</f>
        <v/>
      </c>
      <c r="N307" s="14" t="str">
        <f>IF(Tableau8[[#This Row],[Jeudi]]+Tableau8[[#This Row],[Vendredi]]&gt;0,Tableau8[[#This Row],[Jeudi]]+Tableau8[[#This Row],[Vendredi]],"")</f>
        <v/>
      </c>
      <c r="O307" s="14">
        <f>COUNTIF(Tableau8[[#This Row],[Lundi]:[Mardi]],"&gt;0") + COUNTIF(Tableau8[[#This Row],[Jeudi]:[Vendredi]],"&gt;0")</f>
        <v>0</v>
      </c>
      <c r="P307" s="14" t="str">
        <f>IFERROR(Tableau8[[#This Row],[Total Tour 1]]+Tableau8[[#This Row],[Total Tour 2]],"")</f>
        <v/>
      </c>
      <c r="Q307" s="14">
        <f>COUNTIF(Tableau8[[#This Row],[Lundi]:[Vendredi]],"&gt;=13")*1000</f>
        <v>0</v>
      </c>
      <c r="R30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07" s="15">
        <f>Tableau8[[#This Row],[Prime production]]+Tableau8[[#This Row],[Prime rendement]]</f>
        <v>0</v>
      </c>
      <c r="T307" s="15" t="str">
        <f>IF(Tableau8[[#This Row],[Matricule]]&gt;1,IF(COUNTIF(Tableau8[DateMatricule],Tableau8[[#This Row],[DateMatricule]])&gt;1,"Doublon",""),"")</f>
        <v/>
      </c>
    </row>
    <row r="308" spans="1:20" x14ac:dyDescent="0.25">
      <c r="A308" s="11" t="str">
        <f>IF(Tableau8[[#This Row],[Semaine]]="","",VLOOKUP(Tableau8[[#This Row],[Semaine]],Listes!$A:$B,2,FALSE))</f>
        <v/>
      </c>
      <c r="B308" s="11" t="str">
        <f>IF(ISBLANK(Tableau8[[#This Row],[Matricule]]),"",VLOOKUP(Tableau8[[#This Row],[Matricule]],#REF!,2,FALSE))</f>
        <v/>
      </c>
      <c r="C308" s="11" t="str">
        <f>IF(ISBLANK(Tableau8[[#This Row],[Matricule]]),"",VLOOKUP(Tableau8[[#This Row],[Matricule]],#REF!,3,FALSE))</f>
        <v/>
      </c>
      <c r="D308" s="11" t="str">
        <f>CONCATENATE(Tableau8[[#This Row],[Semaine]],Tableau8[[#This Row],[Matricule]])</f>
        <v/>
      </c>
      <c r="M308" s="14" t="str">
        <f>IF(Tableau8[[#This Row],[Lundi]]+Tableau8[[#This Row],[Mardi]]&gt;0,Tableau8[[#This Row],[Lundi]]+Tableau8[[#This Row],[Mardi]],"")</f>
        <v/>
      </c>
      <c r="N308" s="14" t="str">
        <f>IF(Tableau8[[#This Row],[Jeudi]]+Tableau8[[#This Row],[Vendredi]]&gt;0,Tableau8[[#This Row],[Jeudi]]+Tableau8[[#This Row],[Vendredi]],"")</f>
        <v/>
      </c>
      <c r="O308" s="14">
        <f>COUNTIF(Tableau8[[#This Row],[Lundi]:[Mardi]],"&gt;0") + COUNTIF(Tableau8[[#This Row],[Jeudi]:[Vendredi]],"&gt;0")</f>
        <v>0</v>
      </c>
      <c r="P308" s="14" t="str">
        <f>IFERROR(Tableau8[[#This Row],[Total Tour 1]]+Tableau8[[#This Row],[Total Tour 2]],"")</f>
        <v/>
      </c>
      <c r="Q308" s="14">
        <f>COUNTIF(Tableau8[[#This Row],[Lundi]:[Vendredi]],"&gt;=13")*1000</f>
        <v>0</v>
      </c>
      <c r="R30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08" s="15">
        <f>Tableau8[[#This Row],[Prime production]]+Tableau8[[#This Row],[Prime rendement]]</f>
        <v>0</v>
      </c>
      <c r="T308" s="15" t="str">
        <f>IF(Tableau8[[#This Row],[Matricule]]&gt;1,IF(COUNTIF(Tableau8[DateMatricule],Tableau8[[#This Row],[DateMatricule]])&gt;1,"Doublon",""),"")</f>
        <v/>
      </c>
    </row>
    <row r="309" spans="1:20" x14ac:dyDescent="0.25">
      <c r="A309" s="11" t="str">
        <f>IF(Tableau8[[#This Row],[Semaine]]="","",VLOOKUP(Tableau8[[#This Row],[Semaine]],Listes!$A:$B,2,FALSE))</f>
        <v/>
      </c>
      <c r="B309" s="11" t="str">
        <f>IF(ISBLANK(Tableau8[[#This Row],[Matricule]]),"",VLOOKUP(Tableau8[[#This Row],[Matricule]],#REF!,2,FALSE))</f>
        <v/>
      </c>
      <c r="C309" s="11" t="str">
        <f>IF(ISBLANK(Tableau8[[#This Row],[Matricule]]),"",VLOOKUP(Tableau8[[#This Row],[Matricule]],#REF!,3,FALSE))</f>
        <v/>
      </c>
      <c r="D309" s="11" t="str">
        <f>CONCATENATE(Tableau8[[#This Row],[Semaine]],Tableau8[[#This Row],[Matricule]])</f>
        <v/>
      </c>
      <c r="M309" s="14" t="str">
        <f>IF(Tableau8[[#This Row],[Lundi]]+Tableau8[[#This Row],[Mardi]]&gt;0,Tableau8[[#This Row],[Lundi]]+Tableau8[[#This Row],[Mardi]],"")</f>
        <v/>
      </c>
      <c r="N309" s="14" t="str">
        <f>IF(Tableau8[[#This Row],[Jeudi]]+Tableau8[[#This Row],[Vendredi]]&gt;0,Tableau8[[#This Row],[Jeudi]]+Tableau8[[#This Row],[Vendredi]],"")</f>
        <v/>
      </c>
      <c r="O309" s="14">
        <f>COUNTIF(Tableau8[[#This Row],[Lundi]:[Mardi]],"&gt;0") + COUNTIF(Tableau8[[#This Row],[Jeudi]:[Vendredi]],"&gt;0")</f>
        <v>0</v>
      </c>
      <c r="P309" s="14" t="str">
        <f>IFERROR(Tableau8[[#This Row],[Total Tour 1]]+Tableau8[[#This Row],[Total Tour 2]],"")</f>
        <v/>
      </c>
      <c r="Q309" s="14">
        <f>COUNTIF(Tableau8[[#This Row],[Lundi]:[Vendredi]],"&gt;=13")*1000</f>
        <v>0</v>
      </c>
      <c r="R30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09" s="15">
        <f>Tableau8[[#This Row],[Prime production]]+Tableau8[[#This Row],[Prime rendement]]</f>
        <v>0</v>
      </c>
      <c r="T309" s="15" t="str">
        <f>IF(Tableau8[[#This Row],[Matricule]]&gt;1,IF(COUNTIF(Tableau8[DateMatricule],Tableau8[[#This Row],[DateMatricule]])&gt;1,"Doublon",""),"")</f>
        <v/>
      </c>
    </row>
    <row r="310" spans="1:20" x14ac:dyDescent="0.25">
      <c r="A310" s="11" t="str">
        <f>IF(Tableau8[[#This Row],[Semaine]]="","",VLOOKUP(Tableau8[[#This Row],[Semaine]],Listes!$A:$B,2,FALSE))</f>
        <v/>
      </c>
      <c r="B310" s="11" t="str">
        <f>IF(ISBLANK(Tableau8[[#This Row],[Matricule]]),"",VLOOKUP(Tableau8[[#This Row],[Matricule]],#REF!,2,FALSE))</f>
        <v/>
      </c>
      <c r="C310" s="11" t="str">
        <f>IF(ISBLANK(Tableau8[[#This Row],[Matricule]]),"",VLOOKUP(Tableau8[[#This Row],[Matricule]],#REF!,3,FALSE))</f>
        <v/>
      </c>
      <c r="D310" s="11" t="str">
        <f>CONCATENATE(Tableau8[[#This Row],[Semaine]],Tableau8[[#This Row],[Matricule]])</f>
        <v/>
      </c>
      <c r="M310" s="14" t="str">
        <f>IF(Tableau8[[#This Row],[Lundi]]+Tableau8[[#This Row],[Mardi]]&gt;0,Tableau8[[#This Row],[Lundi]]+Tableau8[[#This Row],[Mardi]],"")</f>
        <v/>
      </c>
      <c r="N310" s="14" t="str">
        <f>IF(Tableau8[[#This Row],[Jeudi]]+Tableau8[[#This Row],[Vendredi]]&gt;0,Tableau8[[#This Row],[Jeudi]]+Tableau8[[#This Row],[Vendredi]],"")</f>
        <v/>
      </c>
      <c r="O310" s="14">
        <f>COUNTIF(Tableau8[[#This Row],[Lundi]:[Mardi]],"&gt;0") + COUNTIF(Tableau8[[#This Row],[Jeudi]:[Vendredi]],"&gt;0")</f>
        <v>0</v>
      </c>
      <c r="P310" s="14" t="str">
        <f>IFERROR(Tableau8[[#This Row],[Total Tour 1]]+Tableau8[[#This Row],[Total Tour 2]],"")</f>
        <v/>
      </c>
      <c r="Q310" s="14">
        <f>COUNTIF(Tableau8[[#This Row],[Lundi]:[Vendredi]],"&gt;=13")*1000</f>
        <v>0</v>
      </c>
      <c r="R31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10" s="15">
        <f>Tableau8[[#This Row],[Prime production]]+Tableau8[[#This Row],[Prime rendement]]</f>
        <v>0</v>
      </c>
      <c r="T310" s="15" t="str">
        <f>IF(Tableau8[[#This Row],[Matricule]]&gt;1,IF(COUNTIF(Tableau8[DateMatricule],Tableau8[[#This Row],[DateMatricule]])&gt;1,"Doublon",""),"")</f>
        <v/>
      </c>
    </row>
    <row r="311" spans="1:20" x14ac:dyDescent="0.25">
      <c r="A311" s="11" t="str">
        <f>IF(Tableau8[[#This Row],[Semaine]]="","",VLOOKUP(Tableau8[[#This Row],[Semaine]],Listes!$A:$B,2,FALSE))</f>
        <v/>
      </c>
      <c r="B311" s="11" t="str">
        <f>IF(ISBLANK(Tableau8[[#This Row],[Matricule]]),"",VLOOKUP(Tableau8[[#This Row],[Matricule]],#REF!,2,FALSE))</f>
        <v/>
      </c>
      <c r="C311" s="11" t="str">
        <f>IF(ISBLANK(Tableau8[[#This Row],[Matricule]]),"",VLOOKUP(Tableau8[[#This Row],[Matricule]],#REF!,3,FALSE))</f>
        <v/>
      </c>
      <c r="D311" s="11" t="str">
        <f>CONCATENATE(Tableau8[[#This Row],[Semaine]],Tableau8[[#This Row],[Matricule]])</f>
        <v/>
      </c>
      <c r="M311" s="14" t="str">
        <f>IF(Tableau8[[#This Row],[Lundi]]+Tableau8[[#This Row],[Mardi]]&gt;0,Tableau8[[#This Row],[Lundi]]+Tableau8[[#This Row],[Mardi]],"")</f>
        <v/>
      </c>
      <c r="N311" s="14" t="str">
        <f>IF(Tableau8[[#This Row],[Jeudi]]+Tableau8[[#This Row],[Vendredi]]&gt;0,Tableau8[[#This Row],[Jeudi]]+Tableau8[[#This Row],[Vendredi]],"")</f>
        <v/>
      </c>
      <c r="O311" s="14">
        <f>COUNTIF(Tableau8[[#This Row],[Lundi]:[Mardi]],"&gt;0") + COUNTIF(Tableau8[[#This Row],[Jeudi]:[Vendredi]],"&gt;0")</f>
        <v>0</v>
      </c>
      <c r="P311" s="14" t="str">
        <f>IFERROR(Tableau8[[#This Row],[Total Tour 1]]+Tableau8[[#This Row],[Total Tour 2]],"")</f>
        <v/>
      </c>
      <c r="Q311" s="14">
        <f>COUNTIF(Tableau8[[#This Row],[Lundi]:[Vendredi]],"&gt;=13")*1000</f>
        <v>0</v>
      </c>
      <c r="R31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11" s="15">
        <f>Tableau8[[#This Row],[Prime production]]+Tableau8[[#This Row],[Prime rendement]]</f>
        <v>0</v>
      </c>
      <c r="T311" s="15" t="str">
        <f>IF(Tableau8[[#This Row],[Matricule]]&gt;1,IF(COUNTIF(Tableau8[DateMatricule],Tableau8[[#This Row],[DateMatricule]])&gt;1,"Doublon",""),"")</f>
        <v/>
      </c>
    </row>
    <row r="312" spans="1:20" x14ac:dyDescent="0.25">
      <c r="A312" s="11" t="str">
        <f>IF(Tableau8[[#This Row],[Semaine]]="","",VLOOKUP(Tableau8[[#This Row],[Semaine]],Listes!$A:$B,2,FALSE))</f>
        <v/>
      </c>
      <c r="B312" s="11" t="str">
        <f>IF(ISBLANK(Tableau8[[#This Row],[Matricule]]),"",VLOOKUP(Tableau8[[#This Row],[Matricule]],#REF!,2,FALSE))</f>
        <v/>
      </c>
      <c r="C312" s="11" t="str">
        <f>IF(ISBLANK(Tableau8[[#This Row],[Matricule]]),"",VLOOKUP(Tableau8[[#This Row],[Matricule]],#REF!,3,FALSE))</f>
        <v/>
      </c>
      <c r="D312" s="11" t="str">
        <f>CONCATENATE(Tableau8[[#This Row],[Semaine]],Tableau8[[#This Row],[Matricule]])</f>
        <v/>
      </c>
      <c r="M312" s="14" t="str">
        <f>IF(Tableau8[[#This Row],[Lundi]]+Tableau8[[#This Row],[Mardi]]&gt;0,Tableau8[[#This Row],[Lundi]]+Tableau8[[#This Row],[Mardi]],"")</f>
        <v/>
      </c>
      <c r="N312" s="14" t="str">
        <f>IF(Tableau8[[#This Row],[Jeudi]]+Tableau8[[#This Row],[Vendredi]]&gt;0,Tableau8[[#This Row],[Jeudi]]+Tableau8[[#This Row],[Vendredi]],"")</f>
        <v/>
      </c>
      <c r="O312" s="14">
        <f>COUNTIF(Tableau8[[#This Row],[Lundi]:[Mardi]],"&gt;0") + COUNTIF(Tableau8[[#This Row],[Jeudi]:[Vendredi]],"&gt;0")</f>
        <v>0</v>
      </c>
      <c r="P312" s="14" t="str">
        <f>IFERROR(Tableau8[[#This Row],[Total Tour 1]]+Tableau8[[#This Row],[Total Tour 2]],"")</f>
        <v/>
      </c>
      <c r="Q312" s="14">
        <f>COUNTIF(Tableau8[[#This Row],[Lundi]:[Vendredi]],"&gt;=13")*1000</f>
        <v>0</v>
      </c>
      <c r="R31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12" s="15">
        <f>Tableau8[[#This Row],[Prime production]]+Tableau8[[#This Row],[Prime rendement]]</f>
        <v>0</v>
      </c>
      <c r="T312" s="15" t="str">
        <f>IF(Tableau8[[#This Row],[Matricule]]&gt;1,IF(COUNTIF(Tableau8[DateMatricule],Tableau8[[#This Row],[DateMatricule]])&gt;1,"Doublon",""),"")</f>
        <v/>
      </c>
    </row>
    <row r="313" spans="1:20" x14ac:dyDescent="0.25">
      <c r="A313" s="11" t="str">
        <f>IF(Tableau8[[#This Row],[Semaine]]="","",VLOOKUP(Tableau8[[#This Row],[Semaine]],Listes!$A:$B,2,FALSE))</f>
        <v/>
      </c>
      <c r="B313" s="11" t="str">
        <f>IF(ISBLANK(Tableau8[[#This Row],[Matricule]]),"",VLOOKUP(Tableau8[[#This Row],[Matricule]],#REF!,2,FALSE))</f>
        <v/>
      </c>
      <c r="C313" s="11" t="str">
        <f>IF(ISBLANK(Tableau8[[#This Row],[Matricule]]),"",VLOOKUP(Tableau8[[#This Row],[Matricule]],#REF!,3,FALSE))</f>
        <v/>
      </c>
      <c r="D313" s="11" t="str">
        <f>CONCATENATE(Tableau8[[#This Row],[Semaine]],Tableau8[[#This Row],[Matricule]])</f>
        <v/>
      </c>
      <c r="M313" s="14" t="str">
        <f>IF(Tableau8[[#This Row],[Lundi]]+Tableau8[[#This Row],[Mardi]]&gt;0,Tableau8[[#This Row],[Lundi]]+Tableau8[[#This Row],[Mardi]],"")</f>
        <v/>
      </c>
      <c r="N313" s="14" t="str">
        <f>IF(Tableau8[[#This Row],[Jeudi]]+Tableau8[[#This Row],[Vendredi]]&gt;0,Tableau8[[#This Row],[Jeudi]]+Tableau8[[#This Row],[Vendredi]],"")</f>
        <v/>
      </c>
      <c r="O313" s="14">
        <f>COUNTIF(Tableau8[[#This Row],[Lundi]:[Mardi]],"&gt;0") + COUNTIF(Tableau8[[#This Row],[Jeudi]:[Vendredi]],"&gt;0")</f>
        <v>0</v>
      </c>
      <c r="P313" s="14" t="str">
        <f>IFERROR(Tableau8[[#This Row],[Total Tour 1]]+Tableau8[[#This Row],[Total Tour 2]],"")</f>
        <v/>
      </c>
      <c r="Q313" s="14">
        <f>COUNTIF(Tableau8[[#This Row],[Lundi]:[Vendredi]],"&gt;=13")*1000</f>
        <v>0</v>
      </c>
      <c r="R31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13" s="15">
        <f>Tableau8[[#This Row],[Prime production]]+Tableau8[[#This Row],[Prime rendement]]</f>
        <v>0</v>
      </c>
      <c r="T313" s="15" t="str">
        <f>IF(Tableau8[[#This Row],[Matricule]]&gt;1,IF(COUNTIF(Tableau8[DateMatricule],Tableau8[[#This Row],[DateMatricule]])&gt;1,"Doublon",""),"")</f>
        <v/>
      </c>
    </row>
    <row r="314" spans="1:20" x14ac:dyDescent="0.25">
      <c r="A314" s="11" t="str">
        <f>IF(Tableau8[[#This Row],[Semaine]]="","",VLOOKUP(Tableau8[[#This Row],[Semaine]],Listes!$A:$B,2,FALSE))</f>
        <v/>
      </c>
      <c r="B314" s="11" t="str">
        <f>IF(ISBLANK(Tableau8[[#This Row],[Matricule]]),"",VLOOKUP(Tableau8[[#This Row],[Matricule]],#REF!,2,FALSE))</f>
        <v/>
      </c>
      <c r="C314" s="11" t="str">
        <f>IF(ISBLANK(Tableau8[[#This Row],[Matricule]]),"",VLOOKUP(Tableau8[[#This Row],[Matricule]],#REF!,3,FALSE))</f>
        <v/>
      </c>
      <c r="D314" s="11" t="str">
        <f>CONCATENATE(Tableau8[[#This Row],[Semaine]],Tableau8[[#This Row],[Matricule]])</f>
        <v/>
      </c>
      <c r="M314" s="14" t="str">
        <f>IF(Tableau8[[#This Row],[Lundi]]+Tableau8[[#This Row],[Mardi]]&gt;0,Tableau8[[#This Row],[Lundi]]+Tableau8[[#This Row],[Mardi]],"")</f>
        <v/>
      </c>
      <c r="N314" s="14" t="str">
        <f>IF(Tableau8[[#This Row],[Jeudi]]+Tableau8[[#This Row],[Vendredi]]&gt;0,Tableau8[[#This Row],[Jeudi]]+Tableau8[[#This Row],[Vendredi]],"")</f>
        <v/>
      </c>
      <c r="O314" s="14">
        <f>COUNTIF(Tableau8[[#This Row],[Lundi]:[Mardi]],"&gt;0") + COUNTIF(Tableau8[[#This Row],[Jeudi]:[Vendredi]],"&gt;0")</f>
        <v>0</v>
      </c>
      <c r="P314" s="14" t="str">
        <f>IFERROR(Tableau8[[#This Row],[Total Tour 1]]+Tableau8[[#This Row],[Total Tour 2]],"")</f>
        <v/>
      </c>
      <c r="Q314" s="14">
        <f>COUNTIF(Tableau8[[#This Row],[Lundi]:[Vendredi]],"&gt;=13")*1000</f>
        <v>0</v>
      </c>
      <c r="R31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14" s="15">
        <f>Tableau8[[#This Row],[Prime production]]+Tableau8[[#This Row],[Prime rendement]]</f>
        <v>0</v>
      </c>
      <c r="T314" s="15" t="str">
        <f>IF(Tableau8[[#This Row],[Matricule]]&gt;1,IF(COUNTIF(Tableau8[DateMatricule],Tableau8[[#This Row],[DateMatricule]])&gt;1,"Doublon",""),"")</f>
        <v/>
      </c>
    </row>
    <row r="315" spans="1:20" x14ac:dyDescent="0.25">
      <c r="A315" s="11" t="str">
        <f>IF(Tableau8[[#This Row],[Semaine]]="","",VLOOKUP(Tableau8[[#This Row],[Semaine]],Listes!$A:$B,2,FALSE))</f>
        <v/>
      </c>
      <c r="B315" s="11" t="str">
        <f>IF(ISBLANK(Tableau8[[#This Row],[Matricule]]),"",VLOOKUP(Tableau8[[#This Row],[Matricule]],#REF!,2,FALSE))</f>
        <v/>
      </c>
      <c r="C315" s="11" t="str">
        <f>IF(ISBLANK(Tableau8[[#This Row],[Matricule]]),"",VLOOKUP(Tableau8[[#This Row],[Matricule]],#REF!,3,FALSE))</f>
        <v/>
      </c>
      <c r="D315" s="11" t="str">
        <f>CONCATENATE(Tableau8[[#This Row],[Semaine]],Tableau8[[#This Row],[Matricule]])</f>
        <v/>
      </c>
      <c r="M315" s="14" t="str">
        <f>IF(Tableau8[[#This Row],[Lundi]]+Tableau8[[#This Row],[Mardi]]&gt;0,Tableau8[[#This Row],[Lundi]]+Tableau8[[#This Row],[Mardi]],"")</f>
        <v/>
      </c>
      <c r="N315" s="14" t="str">
        <f>IF(Tableau8[[#This Row],[Jeudi]]+Tableau8[[#This Row],[Vendredi]]&gt;0,Tableau8[[#This Row],[Jeudi]]+Tableau8[[#This Row],[Vendredi]],"")</f>
        <v/>
      </c>
      <c r="O315" s="14">
        <f>COUNTIF(Tableau8[[#This Row],[Lundi]:[Mardi]],"&gt;0") + COUNTIF(Tableau8[[#This Row],[Jeudi]:[Vendredi]],"&gt;0")</f>
        <v>0</v>
      </c>
      <c r="P315" s="14" t="str">
        <f>IFERROR(Tableau8[[#This Row],[Total Tour 1]]+Tableau8[[#This Row],[Total Tour 2]],"")</f>
        <v/>
      </c>
      <c r="Q315" s="14">
        <f>COUNTIF(Tableau8[[#This Row],[Lundi]:[Vendredi]],"&gt;=13")*1000</f>
        <v>0</v>
      </c>
      <c r="R31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15" s="15">
        <f>Tableau8[[#This Row],[Prime production]]+Tableau8[[#This Row],[Prime rendement]]</f>
        <v>0</v>
      </c>
      <c r="T315" s="15" t="str">
        <f>IF(Tableau8[[#This Row],[Matricule]]&gt;1,IF(COUNTIF(Tableau8[DateMatricule],Tableau8[[#This Row],[DateMatricule]])&gt;1,"Doublon",""),"")</f>
        <v/>
      </c>
    </row>
    <row r="316" spans="1:20" x14ac:dyDescent="0.25">
      <c r="A316" s="11" t="str">
        <f>IF(Tableau8[[#This Row],[Semaine]]="","",VLOOKUP(Tableau8[[#This Row],[Semaine]],Listes!$A:$B,2,FALSE))</f>
        <v/>
      </c>
      <c r="B316" s="11" t="str">
        <f>IF(ISBLANK(Tableau8[[#This Row],[Matricule]]),"",VLOOKUP(Tableau8[[#This Row],[Matricule]],#REF!,2,FALSE))</f>
        <v/>
      </c>
      <c r="C316" s="11" t="str">
        <f>IF(ISBLANK(Tableau8[[#This Row],[Matricule]]),"",VLOOKUP(Tableau8[[#This Row],[Matricule]],#REF!,3,FALSE))</f>
        <v/>
      </c>
      <c r="D316" s="11" t="str">
        <f>CONCATENATE(Tableau8[[#This Row],[Semaine]],Tableau8[[#This Row],[Matricule]])</f>
        <v/>
      </c>
      <c r="M316" s="14" t="str">
        <f>IF(Tableau8[[#This Row],[Lundi]]+Tableau8[[#This Row],[Mardi]]&gt;0,Tableau8[[#This Row],[Lundi]]+Tableau8[[#This Row],[Mardi]],"")</f>
        <v/>
      </c>
      <c r="N316" s="14" t="str">
        <f>IF(Tableau8[[#This Row],[Jeudi]]+Tableau8[[#This Row],[Vendredi]]&gt;0,Tableau8[[#This Row],[Jeudi]]+Tableau8[[#This Row],[Vendredi]],"")</f>
        <v/>
      </c>
      <c r="O316" s="14">
        <f>COUNTIF(Tableau8[[#This Row],[Lundi]:[Mardi]],"&gt;0") + COUNTIF(Tableau8[[#This Row],[Jeudi]:[Vendredi]],"&gt;0")</f>
        <v>0</v>
      </c>
      <c r="P316" s="14" t="str">
        <f>IFERROR(Tableau8[[#This Row],[Total Tour 1]]+Tableau8[[#This Row],[Total Tour 2]],"")</f>
        <v/>
      </c>
      <c r="Q316" s="14">
        <f>COUNTIF(Tableau8[[#This Row],[Lundi]:[Vendredi]],"&gt;=13")*1000</f>
        <v>0</v>
      </c>
      <c r="R31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16" s="15">
        <f>Tableau8[[#This Row],[Prime production]]+Tableau8[[#This Row],[Prime rendement]]</f>
        <v>0</v>
      </c>
      <c r="T316" s="15" t="str">
        <f>IF(Tableau8[[#This Row],[Matricule]]&gt;1,IF(COUNTIF(Tableau8[DateMatricule],Tableau8[[#This Row],[DateMatricule]])&gt;1,"Doublon",""),"")</f>
        <v/>
      </c>
    </row>
    <row r="317" spans="1:20" x14ac:dyDescent="0.25">
      <c r="A317" s="11" t="str">
        <f>IF(Tableau8[[#This Row],[Semaine]]="","",VLOOKUP(Tableau8[[#This Row],[Semaine]],Listes!$A:$B,2,FALSE))</f>
        <v/>
      </c>
      <c r="B317" s="11" t="str">
        <f>IF(ISBLANK(Tableau8[[#This Row],[Matricule]]),"",VLOOKUP(Tableau8[[#This Row],[Matricule]],#REF!,2,FALSE))</f>
        <v/>
      </c>
      <c r="C317" s="11" t="str">
        <f>IF(ISBLANK(Tableau8[[#This Row],[Matricule]]),"",VLOOKUP(Tableau8[[#This Row],[Matricule]],#REF!,3,FALSE))</f>
        <v/>
      </c>
      <c r="D317" s="11" t="str">
        <f>CONCATENATE(Tableau8[[#This Row],[Semaine]],Tableau8[[#This Row],[Matricule]])</f>
        <v/>
      </c>
      <c r="M317" s="14" t="str">
        <f>IF(Tableau8[[#This Row],[Lundi]]+Tableau8[[#This Row],[Mardi]]&gt;0,Tableau8[[#This Row],[Lundi]]+Tableau8[[#This Row],[Mardi]],"")</f>
        <v/>
      </c>
      <c r="N317" s="14" t="str">
        <f>IF(Tableau8[[#This Row],[Jeudi]]+Tableau8[[#This Row],[Vendredi]]&gt;0,Tableau8[[#This Row],[Jeudi]]+Tableau8[[#This Row],[Vendredi]],"")</f>
        <v/>
      </c>
      <c r="O317" s="14">
        <f>COUNTIF(Tableau8[[#This Row],[Lundi]:[Mardi]],"&gt;0") + COUNTIF(Tableau8[[#This Row],[Jeudi]:[Vendredi]],"&gt;0")</f>
        <v>0</v>
      </c>
      <c r="P317" s="14" t="str">
        <f>IFERROR(Tableau8[[#This Row],[Total Tour 1]]+Tableau8[[#This Row],[Total Tour 2]],"")</f>
        <v/>
      </c>
      <c r="Q317" s="14">
        <f>COUNTIF(Tableau8[[#This Row],[Lundi]:[Vendredi]],"&gt;=13")*1000</f>
        <v>0</v>
      </c>
      <c r="R31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17" s="15">
        <f>Tableau8[[#This Row],[Prime production]]+Tableau8[[#This Row],[Prime rendement]]</f>
        <v>0</v>
      </c>
      <c r="T317" s="15" t="str">
        <f>IF(Tableau8[[#This Row],[Matricule]]&gt;1,IF(COUNTIF(Tableau8[DateMatricule],Tableau8[[#This Row],[DateMatricule]])&gt;1,"Doublon",""),"")</f>
        <v/>
      </c>
    </row>
    <row r="318" spans="1:20" x14ac:dyDescent="0.25">
      <c r="A318" s="11" t="str">
        <f>IF(Tableau8[[#This Row],[Semaine]]="","",VLOOKUP(Tableau8[[#This Row],[Semaine]],Listes!$A:$B,2,FALSE))</f>
        <v/>
      </c>
      <c r="B318" s="11" t="str">
        <f>IF(ISBLANK(Tableau8[[#This Row],[Matricule]]),"",VLOOKUP(Tableau8[[#This Row],[Matricule]],#REF!,2,FALSE))</f>
        <v/>
      </c>
      <c r="C318" s="11" t="str">
        <f>IF(ISBLANK(Tableau8[[#This Row],[Matricule]]),"",VLOOKUP(Tableau8[[#This Row],[Matricule]],#REF!,3,FALSE))</f>
        <v/>
      </c>
      <c r="D318" s="11" t="str">
        <f>CONCATENATE(Tableau8[[#This Row],[Semaine]],Tableau8[[#This Row],[Matricule]])</f>
        <v/>
      </c>
      <c r="M318" s="14" t="str">
        <f>IF(Tableau8[[#This Row],[Lundi]]+Tableau8[[#This Row],[Mardi]]&gt;0,Tableau8[[#This Row],[Lundi]]+Tableau8[[#This Row],[Mardi]],"")</f>
        <v/>
      </c>
      <c r="N318" s="14" t="str">
        <f>IF(Tableau8[[#This Row],[Jeudi]]+Tableau8[[#This Row],[Vendredi]]&gt;0,Tableau8[[#This Row],[Jeudi]]+Tableau8[[#This Row],[Vendredi]],"")</f>
        <v/>
      </c>
      <c r="O318" s="14">
        <f>COUNTIF(Tableau8[[#This Row],[Lundi]:[Mardi]],"&gt;0") + COUNTIF(Tableau8[[#This Row],[Jeudi]:[Vendredi]],"&gt;0")</f>
        <v>0</v>
      </c>
      <c r="P318" s="14" t="str">
        <f>IFERROR(Tableau8[[#This Row],[Total Tour 1]]+Tableau8[[#This Row],[Total Tour 2]],"")</f>
        <v/>
      </c>
      <c r="Q318" s="14">
        <f>COUNTIF(Tableau8[[#This Row],[Lundi]:[Vendredi]],"&gt;=13")*1000</f>
        <v>0</v>
      </c>
      <c r="R31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18" s="15">
        <f>Tableau8[[#This Row],[Prime production]]+Tableau8[[#This Row],[Prime rendement]]</f>
        <v>0</v>
      </c>
      <c r="T318" s="15" t="str">
        <f>IF(Tableau8[[#This Row],[Matricule]]&gt;1,IF(COUNTIF(Tableau8[DateMatricule],Tableau8[[#This Row],[DateMatricule]])&gt;1,"Doublon",""),"")</f>
        <v/>
      </c>
    </row>
    <row r="319" spans="1:20" x14ac:dyDescent="0.25">
      <c r="A319" s="11" t="str">
        <f>IF(Tableau8[[#This Row],[Semaine]]="","",VLOOKUP(Tableau8[[#This Row],[Semaine]],Listes!$A:$B,2,FALSE))</f>
        <v/>
      </c>
      <c r="B319" s="11" t="str">
        <f>IF(ISBLANK(Tableau8[[#This Row],[Matricule]]),"",VLOOKUP(Tableau8[[#This Row],[Matricule]],#REF!,2,FALSE))</f>
        <v/>
      </c>
      <c r="C319" s="11" t="str">
        <f>IF(ISBLANK(Tableau8[[#This Row],[Matricule]]),"",VLOOKUP(Tableau8[[#This Row],[Matricule]],#REF!,3,FALSE))</f>
        <v/>
      </c>
      <c r="D319" s="11" t="str">
        <f>CONCATENATE(Tableau8[[#This Row],[Semaine]],Tableau8[[#This Row],[Matricule]])</f>
        <v/>
      </c>
      <c r="M319" s="14" t="str">
        <f>IF(Tableau8[[#This Row],[Lundi]]+Tableau8[[#This Row],[Mardi]]&gt;0,Tableau8[[#This Row],[Lundi]]+Tableau8[[#This Row],[Mardi]],"")</f>
        <v/>
      </c>
      <c r="N319" s="14" t="str">
        <f>IF(Tableau8[[#This Row],[Jeudi]]+Tableau8[[#This Row],[Vendredi]]&gt;0,Tableau8[[#This Row],[Jeudi]]+Tableau8[[#This Row],[Vendredi]],"")</f>
        <v/>
      </c>
      <c r="O319" s="14">
        <f>COUNTIF(Tableau8[[#This Row],[Lundi]:[Mardi]],"&gt;0") + COUNTIF(Tableau8[[#This Row],[Jeudi]:[Vendredi]],"&gt;0")</f>
        <v>0</v>
      </c>
      <c r="P319" s="14" t="str">
        <f>IFERROR(Tableau8[[#This Row],[Total Tour 1]]+Tableau8[[#This Row],[Total Tour 2]],"")</f>
        <v/>
      </c>
      <c r="Q319" s="14">
        <f>COUNTIF(Tableau8[[#This Row],[Lundi]:[Vendredi]],"&gt;=13")*1000</f>
        <v>0</v>
      </c>
      <c r="R31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19" s="15">
        <f>Tableau8[[#This Row],[Prime production]]+Tableau8[[#This Row],[Prime rendement]]</f>
        <v>0</v>
      </c>
      <c r="T319" s="15" t="str">
        <f>IF(Tableau8[[#This Row],[Matricule]]&gt;1,IF(COUNTIF(Tableau8[DateMatricule],Tableau8[[#This Row],[DateMatricule]])&gt;1,"Doublon",""),"")</f>
        <v/>
      </c>
    </row>
    <row r="320" spans="1:20" x14ac:dyDescent="0.25">
      <c r="A320" s="11" t="str">
        <f>IF(Tableau8[[#This Row],[Semaine]]="","",VLOOKUP(Tableau8[[#This Row],[Semaine]],Listes!$A:$B,2,FALSE))</f>
        <v/>
      </c>
      <c r="B320" s="11" t="str">
        <f>IF(ISBLANK(Tableau8[[#This Row],[Matricule]]),"",VLOOKUP(Tableau8[[#This Row],[Matricule]],#REF!,2,FALSE))</f>
        <v/>
      </c>
      <c r="C320" s="11" t="str">
        <f>IF(ISBLANK(Tableau8[[#This Row],[Matricule]]),"",VLOOKUP(Tableau8[[#This Row],[Matricule]],#REF!,3,FALSE))</f>
        <v/>
      </c>
      <c r="D320" s="11" t="str">
        <f>CONCATENATE(Tableau8[[#This Row],[Semaine]],Tableau8[[#This Row],[Matricule]])</f>
        <v/>
      </c>
      <c r="M320" s="14" t="str">
        <f>IF(Tableau8[[#This Row],[Lundi]]+Tableau8[[#This Row],[Mardi]]&gt;0,Tableau8[[#This Row],[Lundi]]+Tableau8[[#This Row],[Mardi]],"")</f>
        <v/>
      </c>
      <c r="N320" s="14" t="str">
        <f>IF(Tableau8[[#This Row],[Jeudi]]+Tableau8[[#This Row],[Vendredi]]&gt;0,Tableau8[[#This Row],[Jeudi]]+Tableau8[[#This Row],[Vendredi]],"")</f>
        <v/>
      </c>
      <c r="O320" s="14">
        <f>COUNTIF(Tableau8[[#This Row],[Lundi]:[Mardi]],"&gt;0") + COUNTIF(Tableau8[[#This Row],[Jeudi]:[Vendredi]],"&gt;0")</f>
        <v>0</v>
      </c>
      <c r="P320" s="14" t="str">
        <f>IFERROR(Tableau8[[#This Row],[Total Tour 1]]+Tableau8[[#This Row],[Total Tour 2]],"")</f>
        <v/>
      </c>
      <c r="Q320" s="14">
        <f>COUNTIF(Tableau8[[#This Row],[Lundi]:[Vendredi]],"&gt;=13")*1000</f>
        <v>0</v>
      </c>
      <c r="R32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20" s="15">
        <f>Tableau8[[#This Row],[Prime production]]+Tableau8[[#This Row],[Prime rendement]]</f>
        <v>0</v>
      </c>
      <c r="T320" s="15" t="str">
        <f>IF(Tableau8[[#This Row],[Matricule]]&gt;1,IF(COUNTIF(Tableau8[DateMatricule],Tableau8[[#This Row],[DateMatricule]])&gt;1,"Doublon",""),"")</f>
        <v/>
      </c>
    </row>
    <row r="321" spans="1:20" x14ac:dyDescent="0.25">
      <c r="A321" s="11" t="str">
        <f>IF(Tableau8[[#This Row],[Semaine]]="","",VLOOKUP(Tableau8[[#This Row],[Semaine]],Listes!$A:$B,2,FALSE))</f>
        <v/>
      </c>
      <c r="B321" s="11" t="str">
        <f>IF(ISBLANK(Tableau8[[#This Row],[Matricule]]),"",VLOOKUP(Tableau8[[#This Row],[Matricule]],#REF!,2,FALSE))</f>
        <v/>
      </c>
      <c r="C321" s="11" t="str">
        <f>IF(ISBLANK(Tableau8[[#This Row],[Matricule]]),"",VLOOKUP(Tableau8[[#This Row],[Matricule]],#REF!,3,FALSE))</f>
        <v/>
      </c>
      <c r="D321" s="11" t="str">
        <f>CONCATENATE(Tableau8[[#This Row],[Semaine]],Tableau8[[#This Row],[Matricule]])</f>
        <v/>
      </c>
      <c r="M321" s="14" t="str">
        <f>IF(Tableau8[[#This Row],[Lundi]]+Tableau8[[#This Row],[Mardi]]&gt;0,Tableau8[[#This Row],[Lundi]]+Tableau8[[#This Row],[Mardi]],"")</f>
        <v/>
      </c>
      <c r="N321" s="14" t="str">
        <f>IF(Tableau8[[#This Row],[Jeudi]]+Tableau8[[#This Row],[Vendredi]]&gt;0,Tableau8[[#This Row],[Jeudi]]+Tableau8[[#This Row],[Vendredi]],"")</f>
        <v/>
      </c>
      <c r="O321" s="14">
        <f>COUNTIF(Tableau8[[#This Row],[Lundi]:[Mardi]],"&gt;0") + COUNTIF(Tableau8[[#This Row],[Jeudi]:[Vendredi]],"&gt;0")</f>
        <v>0</v>
      </c>
      <c r="P321" s="14" t="str">
        <f>IFERROR(Tableau8[[#This Row],[Total Tour 1]]+Tableau8[[#This Row],[Total Tour 2]],"")</f>
        <v/>
      </c>
      <c r="Q321" s="14">
        <f>COUNTIF(Tableau8[[#This Row],[Lundi]:[Vendredi]],"&gt;=13")*1000</f>
        <v>0</v>
      </c>
      <c r="R32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21" s="15">
        <f>Tableau8[[#This Row],[Prime production]]+Tableau8[[#This Row],[Prime rendement]]</f>
        <v>0</v>
      </c>
      <c r="T321" s="15" t="str">
        <f>IF(Tableau8[[#This Row],[Matricule]]&gt;1,IF(COUNTIF(Tableau8[DateMatricule],Tableau8[[#This Row],[DateMatricule]])&gt;1,"Doublon",""),"")</f>
        <v/>
      </c>
    </row>
    <row r="322" spans="1:20" x14ac:dyDescent="0.25">
      <c r="A322" s="11" t="str">
        <f>IF(Tableau8[[#This Row],[Semaine]]="","",VLOOKUP(Tableau8[[#This Row],[Semaine]],Listes!$A:$B,2,FALSE))</f>
        <v/>
      </c>
      <c r="B322" s="11" t="str">
        <f>IF(ISBLANK(Tableau8[[#This Row],[Matricule]]),"",VLOOKUP(Tableau8[[#This Row],[Matricule]],#REF!,2,FALSE))</f>
        <v/>
      </c>
      <c r="C322" s="11" t="str">
        <f>IF(ISBLANK(Tableau8[[#This Row],[Matricule]]),"",VLOOKUP(Tableau8[[#This Row],[Matricule]],#REF!,3,FALSE))</f>
        <v/>
      </c>
      <c r="D322" s="11" t="str">
        <f>CONCATENATE(Tableau8[[#This Row],[Semaine]],Tableau8[[#This Row],[Matricule]])</f>
        <v/>
      </c>
      <c r="M322" s="14" t="str">
        <f>IF(Tableau8[[#This Row],[Lundi]]+Tableau8[[#This Row],[Mardi]]&gt;0,Tableau8[[#This Row],[Lundi]]+Tableau8[[#This Row],[Mardi]],"")</f>
        <v/>
      </c>
      <c r="N322" s="14" t="str">
        <f>IF(Tableau8[[#This Row],[Jeudi]]+Tableau8[[#This Row],[Vendredi]]&gt;0,Tableau8[[#This Row],[Jeudi]]+Tableau8[[#This Row],[Vendredi]],"")</f>
        <v/>
      </c>
      <c r="O322" s="14">
        <f>COUNTIF(Tableau8[[#This Row],[Lundi]:[Mardi]],"&gt;0") + COUNTIF(Tableau8[[#This Row],[Jeudi]:[Vendredi]],"&gt;0")</f>
        <v>0</v>
      </c>
      <c r="P322" s="14" t="str">
        <f>IFERROR(Tableau8[[#This Row],[Total Tour 1]]+Tableau8[[#This Row],[Total Tour 2]],"")</f>
        <v/>
      </c>
      <c r="Q322" s="14">
        <f>COUNTIF(Tableau8[[#This Row],[Lundi]:[Vendredi]],"&gt;=13")*1000</f>
        <v>0</v>
      </c>
      <c r="R32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22" s="15">
        <f>Tableau8[[#This Row],[Prime production]]+Tableau8[[#This Row],[Prime rendement]]</f>
        <v>0</v>
      </c>
      <c r="T322" s="15" t="str">
        <f>IF(Tableau8[[#This Row],[Matricule]]&gt;1,IF(COUNTIF(Tableau8[DateMatricule],Tableau8[[#This Row],[DateMatricule]])&gt;1,"Doublon",""),"")</f>
        <v/>
      </c>
    </row>
    <row r="323" spans="1:20" x14ac:dyDescent="0.25">
      <c r="A323" s="11" t="str">
        <f>IF(Tableau8[[#This Row],[Semaine]]="","",VLOOKUP(Tableau8[[#This Row],[Semaine]],Listes!$A:$B,2,FALSE))</f>
        <v/>
      </c>
      <c r="B323" s="11" t="str">
        <f>IF(ISBLANK(Tableau8[[#This Row],[Matricule]]),"",VLOOKUP(Tableau8[[#This Row],[Matricule]],#REF!,2,FALSE))</f>
        <v/>
      </c>
      <c r="C323" s="11" t="str">
        <f>IF(ISBLANK(Tableau8[[#This Row],[Matricule]]),"",VLOOKUP(Tableau8[[#This Row],[Matricule]],#REF!,3,FALSE))</f>
        <v/>
      </c>
      <c r="D323" s="11" t="str">
        <f>CONCATENATE(Tableau8[[#This Row],[Semaine]],Tableau8[[#This Row],[Matricule]])</f>
        <v/>
      </c>
      <c r="M323" s="14" t="str">
        <f>IF(Tableau8[[#This Row],[Lundi]]+Tableau8[[#This Row],[Mardi]]&gt;0,Tableau8[[#This Row],[Lundi]]+Tableau8[[#This Row],[Mardi]],"")</f>
        <v/>
      </c>
      <c r="N323" s="14" t="str">
        <f>IF(Tableau8[[#This Row],[Jeudi]]+Tableau8[[#This Row],[Vendredi]]&gt;0,Tableau8[[#This Row],[Jeudi]]+Tableau8[[#This Row],[Vendredi]],"")</f>
        <v/>
      </c>
      <c r="O323" s="14">
        <f>COUNTIF(Tableau8[[#This Row],[Lundi]:[Mardi]],"&gt;0") + COUNTIF(Tableau8[[#This Row],[Jeudi]:[Vendredi]],"&gt;0")</f>
        <v>0</v>
      </c>
      <c r="P323" s="14" t="str">
        <f>IFERROR(Tableau8[[#This Row],[Total Tour 1]]+Tableau8[[#This Row],[Total Tour 2]],"")</f>
        <v/>
      </c>
      <c r="Q323" s="14">
        <f>COUNTIF(Tableau8[[#This Row],[Lundi]:[Vendredi]],"&gt;=13")*1000</f>
        <v>0</v>
      </c>
      <c r="R32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23" s="15">
        <f>Tableau8[[#This Row],[Prime production]]+Tableau8[[#This Row],[Prime rendement]]</f>
        <v>0</v>
      </c>
      <c r="T323" s="15" t="str">
        <f>IF(Tableau8[[#This Row],[Matricule]]&gt;1,IF(COUNTIF(Tableau8[DateMatricule],Tableau8[[#This Row],[DateMatricule]])&gt;1,"Doublon",""),"")</f>
        <v/>
      </c>
    </row>
    <row r="324" spans="1:20" x14ac:dyDescent="0.25">
      <c r="A324" s="11" t="str">
        <f>IF(Tableau8[[#This Row],[Semaine]]="","",VLOOKUP(Tableau8[[#This Row],[Semaine]],Listes!$A:$B,2,FALSE))</f>
        <v/>
      </c>
      <c r="B324" s="11" t="str">
        <f>IF(ISBLANK(Tableau8[[#This Row],[Matricule]]),"",VLOOKUP(Tableau8[[#This Row],[Matricule]],#REF!,2,FALSE))</f>
        <v/>
      </c>
      <c r="C324" s="11" t="str">
        <f>IF(ISBLANK(Tableau8[[#This Row],[Matricule]]),"",VLOOKUP(Tableau8[[#This Row],[Matricule]],#REF!,3,FALSE))</f>
        <v/>
      </c>
      <c r="D324" s="11" t="str">
        <f>CONCATENATE(Tableau8[[#This Row],[Semaine]],Tableau8[[#This Row],[Matricule]])</f>
        <v/>
      </c>
      <c r="M324" s="14" t="str">
        <f>IF(Tableau8[[#This Row],[Lundi]]+Tableau8[[#This Row],[Mardi]]&gt;0,Tableau8[[#This Row],[Lundi]]+Tableau8[[#This Row],[Mardi]],"")</f>
        <v/>
      </c>
      <c r="N324" s="14" t="str">
        <f>IF(Tableau8[[#This Row],[Jeudi]]+Tableau8[[#This Row],[Vendredi]]&gt;0,Tableau8[[#This Row],[Jeudi]]+Tableau8[[#This Row],[Vendredi]],"")</f>
        <v/>
      </c>
      <c r="O324" s="14">
        <f>COUNTIF(Tableau8[[#This Row],[Lundi]:[Mardi]],"&gt;0") + COUNTIF(Tableau8[[#This Row],[Jeudi]:[Vendredi]],"&gt;0")</f>
        <v>0</v>
      </c>
      <c r="P324" s="14" t="str">
        <f>IFERROR(Tableau8[[#This Row],[Total Tour 1]]+Tableau8[[#This Row],[Total Tour 2]],"")</f>
        <v/>
      </c>
      <c r="Q324" s="14">
        <f>COUNTIF(Tableau8[[#This Row],[Lundi]:[Vendredi]],"&gt;=13")*1000</f>
        <v>0</v>
      </c>
      <c r="R32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24" s="15">
        <f>Tableau8[[#This Row],[Prime production]]+Tableau8[[#This Row],[Prime rendement]]</f>
        <v>0</v>
      </c>
      <c r="T324" s="15" t="str">
        <f>IF(Tableau8[[#This Row],[Matricule]]&gt;1,IF(COUNTIF(Tableau8[DateMatricule],Tableau8[[#This Row],[DateMatricule]])&gt;1,"Doublon",""),"")</f>
        <v/>
      </c>
    </row>
    <row r="325" spans="1:20" x14ac:dyDescent="0.25">
      <c r="A325" s="11" t="str">
        <f>IF(Tableau8[[#This Row],[Semaine]]="","",VLOOKUP(Tableau8[[#This Row],[Semaine]],Listes!$A:$B,2,FALSE))</f>
        <v/>
      </c>
      <c r="B325" s="11" t="str">
        <f>IF(ISBLANK(Tableau8[[#This Row],[Matricule]]),"",VLOOKUP(Tableau8[[#This Row],[Matricule]],#REF!,2,FALSE))</f>
        <v/>
      </c>
      <c r="C325" s="11" t="str">
        <f>IF(ISBLANK(Tableau8[[#This Row],[Matricule]]),"",VLOOKUP(Tableau8[[#This Row],[Matricule]],#REF!,3,FALSE))</f>
        <v/>
      </c>
      <c r="D325" s="11" t="str">
        <f>CONCATENATE(Tableau8[[#This Row],[Semaine]],Tableau8[[#This Row],[Matricule]])</f>
        <v/>
      </c>
      <c r="M325" s="14" t="str">
        <f>IF(Tableau8[[#This Row],[Lundi]]+Tableau8[[#This Row],[Mardi]]&gt;0,Tableau8[[#This Row],[Lundi]]+Tableau8[[#This Row],[Mardi]],"")</f>
        <v/>
      </c>
      <c r="N325" s="14" t="str">
        <f>IF(Tableau8[[#This Row],[Jeudi]]+Tableau8[[#This Row],[Vendredi]]&gt;0,Tableau8[[#This Row],[Jeudi]]+Tableau8[[#This Row],[Vendredi]],"")</f>
        <v/>
      </c>
      <c r="O325" s="14">
        <f>COUNTIF(Tableau8[[#This Row],[Lundi]:[Mardi]],"&gt;0") + COUNTIF(Tableau8[[#This Row],[Jeudi]:[Vendredi]],"&gt;0")</f>
        <v>0</v>
      </c>
      <c r="P325" s="14" t="str">
        <f>IFERROR(Tableau8[[#This Row],[Total Tour 1]]+Tableau8[[#This Row],[Total Tour 2]],"")</f>
        <v/>
      </c>
      <c r="Q325" s="14">
        <f>COUNTIF(Tableau8[[#This Row],[Lundi]:[Vendredi]],"&gt;=13")*1000</f>
        <v>0</v>
      </c>
      <c r="R32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25" s="15">
        <f>Tableau8[[#This Row],[Prime production]]+Tableau8[[#This Row],[Prime rendement]]</f>
        <v>0</v>
      </c>
      <c r="T325" s="15" t="str">
        <f>IF(Tableau8[[#This Row],[Matricule]]&gt;1,IF(COUNTIF(Tableau8[DateMatricule],Tableau8[[#This Row],[DateMatricule]])&gt;1,"Doublon",""),"")</f>
        <v/>
      </c>
    </row>
    <row r="326" spans="1:20" x14ac:dyDescent="0.25">
      <c r="A326" s="11" t="str">
        <f>IF(Tableau8[[#This Row],[Semaine]]="","",VLOOKUP(Tableau8[[#This Row],[Semaine]],Listes!$A:$B,2,FALSE))</f>
        <v/>
      </c>
      <c r="B326" s="11" t="str">
        <f>IF(ISBLANK(Tableau8[[#This Row],[Matricule]]),"",VLOOKUP(Tableau8[[#This Row],[Matricule]],#REF!,2,FALSE))</f>
        <v/>
      </c>
      <c r="C326" s="11" t="str">
        <f>IF(ISBLANK(Tableau8[[#This Row],[Matricule]]),"",VLOOKUP(Tableau8[[#This Row],[Matricule]],#REF!,3,FALSE))</f>
        <v/>
      </c>
      <c r="D326" s="11" t="str">
        <f>CONCATENATE(Tableau8[[#This Row],[Semaine]],Tableau8[[#This Row],[Matricule]])</f>
        <v/>
      </c>
      <c r="M326" s="14" t="str">
        <f>IF(Tableau8[[#This Row],[Lundi]]+Tableau8[[#This Row],[Mardi]]&gt;0,Tableau8[[#This Row],[Lundi]]+Tableau8[[#This Row],[Mardi]],"")</f>
        <v/>
      </c>
      <c r="N326" s="14" t="str">
        <f>IF(Tableau8[[#This Row],[Jeudi]]+Tableau8[[#This Row],[Vendredi]]&gt;0,Tableau8[[#This Row],[Jeudi]]+Tableau8[[#This Row],[Vendredi]],"")</f>
        <v/>
      </c>
      <c r="O326" s="14">
        <f>COUNTIF(Tableau8[[#This Row],[Lundi]:[Mardi]],"&gt;0") + COUNTIF(Tableau8[[#This Row],[Jeudi]:[Vendredi]],"&gt;0")</f>
        <v>0</v>
      </c>
      <c r="P326" s="14" t="str">
        <f>IFERROR(Tableau8[[#This Row],[Total Tour 1]]+Tableau8[[#This Row],[Total Tour 2]],"")</f>
        <v/>
      </c>
      <c r="Q326" s="14">
        <f>COUNTIF(Tableau8[[#This Row],[Lundi]:[Vendredi]],"&gt;=13")*1000</f>
        <v>0</v>
      </c>
      <c r="R32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26" s="15">
        <f>Tableau8[[#This Row],[Prime production]]+Tableau8[[#This Row],[Prime rendement]]</f>
        <v>0</v>
      </c>
      <c r="T326" s="15" t="str">
        <f>IF(Tableau8[[#This Row],[Matricule]]&gt;1,IF(COUNTIF(Tableau8[DateMatricule],Tableau8[[#This Row],[DateMatricule]])&gt;1,"Doublon",""),"")</f>
        <v/>
      </c>
    </row>
    <row r="327" spans="1:20" x14ac:dyDescent="0.25">
      <c r="A327" s="11" t="str">
        <f>IF(Tableau8[[#This Row],[Semaine]]="","",VLOOKUP(Tableau8[[#This Row],[Semaine]],Listes!$A:$B,2,FALSE))</f>
        <v/>
      </c>
      <c r="B327" s="11" t="str">
        <f>IF(ISBLANK(Tableau8[[#This Row],[Matricule]]),"",VLOOKUP(Tableau8[[#This Row],[Matricule]],#REF!,2,FALSE))</f>
        <v/>
      </c>
      <c r="C327" s="11" t="str">
        <f>IF(ISBLANK(Tableau8[[#This Row],[Matricule]]),"",VLOOKUP(Tableau8[[#This Row],[Matricule]],#REF!,3,FALSE))</f>
        <v/>
      </c>
      <c r="D327" s="11" t="str">
        <f>CONCATENATE(Tableau8[[#This Row],[Semaine]],Tableau8[[#This Row],[Matricule]])</f>
        <v/>
      </c>
      <c r="M327" s="14" t="str">
        <f>IF(Tableau8[[#This Row],[Lundi]]+Tableau8[[#This Row],[Mardi]]&gt;0,Tableau8[[#This Row],[Lundi]]+Tableau8[[#This Row],[Mardi]],"")</f>
        <v/>
      </c>
      <c r="N327" s="14" t="str">
        <f>IF(Tableau8[[#This Row],[Jeudi]]+Tableau8[[#This Row],[Vendredi]]&gt;0,Tableau8[[#This Row],[Jeudi]]+Tableau8[[#This Row],[Vendredi]],"")</f>
        <v/>
      </c>
      <c r="O327" s="14">
        <f>COUNTIF(Tableau8[[#This Row],[Lundi]:[Mardi]],"&gt;0") + COUNTIF(Tableau8[[#This Row],[Jeudi]:[Vendredi]],"&gt;0")</f>
        <v>0</v>
      </c>
      <c r="P327" s="14" t="str">
        <f>IFERROR(Tableau8[[#This Row],[Total Tour 1]]+Tableau8[[#This Row],[Total Tour 2]],"")</f>
        <v/>
      </c>
      <c r="Q327" s="14">
        <f>COUNTIF(Tableau8[[#This Row],[Lundi]:[Vendredi]],"&gt;=13")*1000</f>
        <v>0</v>
      </c>
      <c r="R32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27" s="15">
        <f>Tableau8[[#This Row],[Prime production]]+Tableau8[[#This Row],[Prime rendement]]</f>
        <v>0</v>
      </c>
      <c r="T327" s="15" t="str">
        <f>IF(Tableau8[[#This Row],[Matricule]]&gt;1,IF(COUNTIF(Tableau8[DateMatricule],Tableau8[[#This Row],[DateMatricule]])&gt;1,"Doublon",""),"")</f>
        <v/>
      </c>
    </row>
    <row r="328" spans="1:20" x14ac:dyDescent="0.25">
      <c r="A328" s="11" t="str">
        <f>IF(Tableau8[[#This Row],[Semaine]]="","",VLOOKUP(Tableau8[[#This Row],[Semaine]],Listes!$A:$B,2,FALSE))</f>
        <v/>
      </c>
      <c r="B328" s="11" t="str">
        <f>IF(ISBLANK(Tableau8[[#This Row],[Matricule]]),"",VLOOKUP(Tableau8[[#This Row],[Matricule]],#REF!,2,FALSE))</f>
        <v/>
      </c>
      <c r="C328" s="11" t="str">
        <f>IF(ISBLANK(Tableau8[[#This Row],[Matricule]]),"",VLOOKUP(Tableau8[[#This Row],[Matricule]],#REF!,3,FALSE))</f>
        <v/>
      </c>
      <c r="D328" s="11" t="str">
        <f>CONCATENATE(Tableau8[[#This Row],[Semaine]],Tableau8[[#This Row],[Matricule]])</f>
        <v/>
      </c>
      <c r="M328" s="14" t="str">
        <f>IF(Tableau8[[#This Row],[Lundi]]+Tableau8[[#This Row],[Mardi]]&gt;0,Tableau8[[#This Row],[Lundi]]+Tableau8[[#This Row],[Mardi]],"")</f>
        <v/>
      </c>
      <c r="N328" s="14" t="str">
        <f>IF(Tableau8[[#This Row],[Jeudi]]+Tableau8[[#This Row],[Vendredi]]&gt;0,Tableau8[[#This Row],[Jeudi]]+Tableau8[[#This Row],[Vendredi]],"")</f>
        <v/>
      </c>
      <c r="O328" s="14">
        <f>COUNTIF(Tableau8[[#This Row],[Lundi]:[Mardi]],"&gt;0") + COUNTIF(Tableau8[[#This Row],[Jeudi]:[Vendredi]],"&gt;0")</f>
        <v>0</v>
      </c>
      <c r="P328" s="14" t="str">
        <f>IFERROR(Tableau8[[#This Row],[Total Tour 1]]+Tableau8[[#This Row],[Total Tour 2]],"")</f>
        <v/>
      </c>
      <c r="Q328" s="14">
        <f>COUNTIF(Tableau8[[#This Row],[Lundi]:[Vendredi]],"&gt;=13")*1000</f>
        <v>0</v>
      </c>
      <c r="R32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28" s="15">
        <f>Tableau8[[#This Row],[Prime production]]+Tableau8[[#This Row],[Prime rendement]]</f>
        <v>0</v>
      </c>
      <c r="T328" s="15" t="str">
        <f>IF(Tableau8[[#This Row],[Matricule]]&gt;1,IF(COUNTIF(Tableau8[DateMatricule],Tableau8[[#This Row],[DateMatricule]])&gt;1,"Doublon",""),"")</f>
        <v/>
      </c>
    </row>
    <row r="329" spans="1:20" x14ac:dyDescent="0.25">
      <c r="A329" s="11" t="str">
        <f>IF(Tableau8[[#This Row],[Semaine]]="","",VLOOKUP(Tableau8[[#This Row],[Semaine]],Listes!$A:$B,2,FALSE))</f>
        <v/>
      </c>
      <c r="B329" s="11" t="str">
        <f>IF(ISBLANK(Tableau8[[#This Row],[Matricule]]),"",VLOOKUP(Tableau8[[#This Row],[Matricule]],#REF!,2,FALSE))</f>
        <v/>
      </c>
      <c r="C329" s="11" t="str">
        <f>IF(ISBLANK(Tableau8[[#This Row],[Matricule]]),"",VLOOKUP(Tableau8[[#This Row],[Matricule]],#REF!,3,FALSE))</f>
        <v/>
      </c>
      <c r="D329" s="11" t="str">
        <f>CONCATENATE(Tableau8[[#This Row],[Semaine]],Tableau8[[#This Row],[Matricule]])</f>
        <v/>
      </c>
      <c r="M329" s="14" t="str">
        <f>IF(Tableau8[[#This Row],[Lundi]]+Tableau8[[#This Row],[Mardi]]&gt;0,Tableau8[[#This Row],[Lundi]]+Tableau8[[#This Row],[Mardi]],"")</f>
        <v/>
      </c>
      <c r="N329" s="14" t="str">
        <f>IF(Tableau8[[#This Row],[Jeudi]]+Tableau8[[#This Row],[Vendredi]]&gt;0,Tableau8[[#This Row],[Jeudi]]+Tableau8[[#This Row],[Vendredi]],"")</f>
        <v/>
      </c>
      <c r="O329" s="14">
        <f>COUNTIF(Tableau8[[#This Row],[Lundi]:[Mardi]],"&gt;0") + COUNTIF(Tableau8[[#This Row],[Jeudi]:[Vendredi]],"&gt;0")</f>
        <v>0</v>
      </c>
      <c r="P329" s="14" t="str">
        <f>IFERROR(Tableau8[[#This Row],[Total Tour 1]]+Tableau8[[#This Row],[Total Tour 2]],"")</f>
        <v/>
      </c>
      <c r="Q329" s="14">
        <f>COUNTIF(Tableau8[[#This Row],[Lundi]:[Vendredi]],"&gt;=13")*1000</f>
        <v>0</v>
      </c>
      <c r="R32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29" s="15">
        <f>Tableau8[[#This Row],[Prime production]]+Tableau8[[#This Row],[Prime rendement]]</f>
        <v>0</v>
      </c>
      <c r="T329" s="15" t="str">
        <f>IF(Tableau8[[#This Row],[Matricule]]&gt;1,IF(COUNTIF(Tableau8[DateMatricule],Tableau8[[#This Row],[DateMatricule]])&gt;1,"Doublon",""),"")</f>
        <v/>
      </c>
    </row>
    <row r="330" spans="1:20" x14ac:dyDescent="0.25">
      <c r="A330" s="11" t="str">
        <f>IF(Tableau8[[#This Row],[Semaine]]="","",VLOOKUP(Tableau8[[#This Row],[Semaine]],Listes!$A:$B,2,FALSE))</f>
        <v/>
      </c>
      <c r="B330" s="11" t="str">
        <f>IF(ISBLANK(Tableau8[[#This Row],[Matricule]]),"",VLOOKUP(Tableau8[[#This Row],[Matricule]],#REF!,2,FALSE))</f>
        <v/>
      </c>
      <c r="C330" s="11" t="str">
        <f>IF(ISBLANK(Tableau8[[#This Row],[Matricule]]),"",VLOOKUP(Tableau8[[#This Row],[Matricule]],#REF!,3,FALSE))</f>
        <v/>
      </c>
      <c r="D330" s="11" t="str">
        <f>CONCATENATE(Tableau8[[#This Row],[Semaine]],Tableau8[[#This Row],[Matricule]])</f>
        <v/>
      </c>
      <c r="M330" s="14" t="str">
        <f>IF(Tableau8[[#This Row],[Lundi]]+Tableau8[[#This Row],[Mardi]]&gt;0,Tableau8[[#This Row],[Lundi]]+Tableau8[[#This Row],[Mardi]],"")</f>
        <v/>
      </c>
      <c r="N330" s="14" t="str">
        <f>IF(Tableau8[[#This Row],[Jeudi]]+Tableau8[[#This Row],[Vendredi]]&gt;0,Tableau8[[#This Row],[Jeudi]]+Tableau8[[#This Row],[Vendredi]],"")</f>
        <v/>
      </c>
      <c r="O330" s="14">
        <f>COUNTIF(Tableau8[[#This Row],[Lundi]:[Mardi]],"&gt;0") + COUNTIF(Tableau8[[#This Row],[Jeudi]:[Vendredi]],"&gt;0")</f>
        <v>0</v>
      </c>
      <c r="P330" s="14" t="str">
        <f>IFERROR(Tableau8[[#This Row],[Total Tour 1]]+Tableau8[[#This Row],[Total Tour 2]],"")</f>
        <v/>
      </c>
      <c r="Q330" s="14">
        <f>COUNTIF(Tableau8[[#This Row],[Lundi]:[Vendredi]],"&gt;=13")*1000</f>
        <v>0</v>
      </c>
      <c r="R33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30" s="15">
        <f>Tableau8[[#This Row],[Prime production]]+Tableau8[[#This Row],[Prime rendement]]</f>
        <v>0</v>
      </c>
      <c r="T330" s="15" t="str">
        <f>IF(Tableau8[[#This Row],[Matricule]]&gt;1,IF(COUNTIF(Tableau8[DateMatricule],Tableau8[[#This Row],[DateMatricule]])&gt;1,"Doublon",""),"")</f>
        <v/>
      </c>
    </row>
    <row r="331" spans="1:20" x14ac:dyDescent="0.25">
      <c r="A331" s="11" t="str">
        <f>IF(Tableau8[[#This Row],[Semaine]]="","",VLOOKUP(Tableau8[[#This Row],[Semaine]],Listes!$A:$B,2,FALSE))</f>
        <v/>
      </c>
      <c r="B331" s="11" t="str">
        <f>IF(ISBLANK(Tableau8[[#This Row],[Matricule]]),"",VLOOKUP(Tableau8[[#This Row],[Matricule]],#REF!,2,FALSE))</f>
        <v/>
      </c>
      <c r="C331" s="11" t="str">
        <f>IF(ISBLANK(Tableau8[[#This Row],[Matricule]]),"",VLOOKUP(Tableau8[[#This Row],[Matricule]],#REF!,3,FALSE))</f>
        <v/>
      </c>
      <c r="D331" s="11" t="str">
        <f>CONCATENATE(Tableau8[[#This Row],[Semaine]],Tableau8[[#This Row],[Matricule]])</f>
        <v/>
      </c>
      <c r="M331" s="14" t="str">
        <f>IF(Tableau8[[#This Row],[Lundi]]+Tableau8[[#This Row],[Mardi]]&gt;0,Tableau8[[#This Row],[Lundi]]+Tableau8[[#This Row],[Mardi]],"")</f>
        <v/>
      </c>
      <c r="N331" s="14" t="str">
        <f>IF(Tableau8[[#This Row],[Jeudi]]+Tableau8[[#This Row],[Vendredi]]&gt;0,Tableau8[[#This Row],[Jeudi]]+Tableau8[[#This Row],[Vendredi]],"")</f>
        <v/>
      </c>
      <c r="O331" s="14">
        <f>COUNTIF(Tableau8[[#This Row],[Lundi]:[Mardi]],"&gt;0") + COUNTIF(Tableau8[[#This Row],[Jeudi]:[Vendredi]],"&gt;0")</f>
        <v>0</v>
      </c>
      <c r="P331" s="14" t="str">
        <f>IFERROR(Tableau8[[#This Row],[Total Tour 1]]+Tableau8[[#This Row],[Total Tour 2]],"")</f>
        <v/>
      </c>
      <c r="Q331" s="14">
        <f>COUNTIF(Tableau8[[#This Row],[Lundi]:[Vendredi]],"&gt;=13")*1000</f>
        <v>0</v>
      </c>
      <c r="R33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31" s="15">
        <f>Tableau8[[#This Row],[Prime production]]+Tableau8[[#This Row],[Prime rendement]]</f>
        <v>0</v>
      </c>
      <c r="T331" s="15" t="str">
        <f>IF(Tableau8[[#This Row],[Matricule]]&gt;1,IF(COUNTIF(Tableau8[DateMatricule],Tableau8[[#This Row],[DateMatricule]])&gt;1,"Doublon",""),"")</f>
        <v/>
      </c>
    </row>
    <row r="332" spans="1:20" x14ac:dyDescent="0.25">
      <c r="A332" s="11" t="str">
        <f>IF(Tableau8[[#This Row],[Semaine]]="","",VLOOKUP(Tableau8[[#This Row],[Semaine]],Listes!$A:$B,2,FALSE))</f>
        <v/>
      </c>
      <c r="B332" s="11" t="str">
        <f>IF(ISBLANK(Tableau8[[#This Row],[Matricule]]),"",VLOOKUP(Tableau8[[#This Row],[Matricule]],#REF!,2,FALSE))</f>
        <v/>
      </c>
      <c r="C332" s="11" t="str">
        <f>IF(ISBLANK(Tableau8[[#This Row],[Matricule]]),"",VLOOKUP(Tableau8[[#This Row],[Matricule]],#REF!,3,FALSE))</f>
        <v/>
      </c>
      <c r="D332" s="11" t="str">
        <f>CONCATENATE(Tableau8[[#This Row],[Semaine]],Tableau8[[#This Row],[Matricule]])</f>
        <v/>
      </c>
      <c r="M332" s="14" t="str">
        <f>IF(Tableau8[[#This Row],[Lundi]]+Tableau8[[#This Row],[Mardi]]&gt;0,Tableau8[[#This Row],[Lundi]]+Tableau8[[#This Row],[Mardi]],"")</f>
        <v/>
      </c>
      <c r="N332" s="14" t="str">
        <f>IF(Tableau8[[#This Row],[Jeudi]]+Tableau8[[#This Row],[Vendredi]]&gt;0,Tableau8[[#This Row],[Jeudi]]+Tableau8[[#This Row],[Vendredi]],"")</f>
        <v/>
      </c>
      <c r="O332" s="14">
        <f>COUNTIF(Tableau8[[#This Row],[Lundi]:[Mardi]],"&gt;0") + COUNTIF(Tableau8[[#This Row],[Jeudi]:[Vendredi]],"&gt;0")</f>
        <v>0</v>
      </c>
      <c r="P332" s="14" t="str">
        <f>IFERROR(Tableau8[[#This Row],[Total Tour 1]]+Tableau8[[#This Row],[Total Tour 2]],"")</f>
        <v/>
      </c>
      <c r="Q332" s="14">
        <f>COUNTIF(Tableau8[[#This Row],[Lundi]:[Vendredi]],"&gt;=13")*1000</f>
        <v>0</v>
      </c>
      <c r="R33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32" s="15">
        <f>Tableau8[[#This Row],[Prime production]]+Tableau8[[#This Row],[Prime rendement]]</f>
        <v>0</v>
      </c>
      <c r="T332" s="15" t="str">
        <f>IF(Tableau8[[#This Row],[Matricule]]&gt;1,IF(COUNTIF(Tableau8[DateMatricule],Tableau8[[#This Row],[DateMatricule]])&gt;1,"Doublon",""),"")</f>
        <v/>
      </c>
    </row>
    <row r="333" spans="1:20" x14ac:dyDescent="0.25">
      <c r="A333" s="11" t="str">
        <f>IF(Tableau8[[#This Row],[Semaine]]="","",VLOOKUP(Tableau8[[#This Row],[Semaine]],Listes!$A:$B,2,FALSE))</f>
        <v/>
      </c>
      <c r="B333" s="11" t="str">
        <f>IF(ISBLANK(Tableau8[[#This Row],[Matricule]]),"",VLOOKUP(Tableau8[[#This Row],[Matricule]],#REF!,2,FALSE))</f>
        <v/>
      </c>
      <c r="C333" s="11" t="str">
        <f>IF(ISBLANK(Tableau8[[#This Row],[Matricule]]),"",VLOOKUP(Tableau8[[#This Row],[Matricule]],#REF!,3,FALSE))</f>
        <v/>
      </c>
      <c r="D333" s="11" t="str">
        <f>CONCATENATE(Tableau8[[#This Row],[Semaine]],Tableau8[[#This Row],[Matricule]])</f>
        <v/>
      </c>
      <c r="M333" s="14" t="str">
        <f>IF(Tableau8[[#This Row],[Lundi]]+Tableau8[[#This Row],[Mardi]]&gt;0,Tableau8[[#This Row],[Lundi]]+Tableau8[[#This Row],[Mardi]],"")</f>
        <v/>
      </c>
      <c r="N333" s="14" t="str">
        <f>IF(Tableau8[[#This Row],[Jeudi]]+Tableau8[[#This Row],[Vendredi]]&gt;0,Tableau8[[#This Row],[Jeudi]]+Tableau8[[#This Row],[Vendredi]],"")</f>
        <v/>
      </c>
      <c r="O333" s="14">
        <f>COUNTIF(Tableau8[[#This Row],[Lundi]:[Mardi]],"&gt;0") + COUNTIF(Tableau8[[#This Row],[Jeudi]:[Vendredi]],"&gt;0")</f>
        <v>0</v>
      </c>
      <c r="P333" s="14" t="str">
        <f>IFERROR(Tableau8[[#This Row],[Total Tour 1]]+Tableau8[[#This Row],[Total Tour 2]],"")</f>
        <v/>
      </c>
      <c r="Q333" s="14">
        <f>COUNTIF(Tableau8[[#This Row],[Lundi]:[Vendredi]],"&gt;=13")*1000</f>
        <v>0</v>
      </c>
      <c r="R33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33" s="15">
        <f>Tableau8[[#This Row],[Prime production]]+Tableau8[[#This Row],[Prime rendement]]</f>
        <v>0</v>
      </c>
      <c r="T333" s="15" t="str">
        <f>IF(Tableau8[[#This Row],[Matricule]]&gt;1,IF(COUNTIF(Tableau8[DateMatricule],Tableau8[[#This Row],[DateMatricule]])&gt;1,"Doublon",""),"")</f>
        <v/>
      </c>
    </row>
    <row r="334" spans="1:20" x14ac:dyDescent="0.25">
      <c r="A334" s="11" t="str">
        <f>IF(Tableau8[[#This Row],[Semaine]]="","",VLOOKUP(Tableau8[[#This Row],[Semaine]],Listes!$A:$B,2,FALSE))</f>
        <v/>
      </c>
      <c r="B334" s="11" t="str">
        <f>IF(ISBLANK(Tableau8[[#This Row],[Matricule]]),"",VLOOKUP(Tableau8[[#This Row],[Matricule]],#REF!,2,FALSE))</f>
        <v/>
      </c>
      <c r="C334" s="11" t="str">
        <f>IF(ISBLANK(Tableau8[[#This Row],[Matricule]]),"",VLOOKUP(Tableau8[[#This Row],[Matricule]],#REF!,3,FALSE))</f>
        <v/>
      </c>
      <c r="D334" s="11" t="str">
        <f>CONCATENATE(Tableau8[[#This Row],[Semaine]],Tableau8[[#This Row],[Matricule]])</f>
        <v/>
      </c>
      <c r="M334" s="14" t="str">
        <f>IF(Tableau8[[#This Row],[Lundi]]+Tableau8[[#This Row],[Mardi]]&gt;0,Tableau8[[#This Row],[Lundi]]+Tableau8[[#This Row],[Mardi]],"")</f>
        <v/>
      </c>
      <c r="N334" s="14" t="str">
        <f>IF(Tableau8[[#This Row],[Jeudi]]+Tableau8[[#This Row],[Vendredi]]&gt;0,Tableau8[[#This Row],[Jeudi]]+Tableau8[[#This Row],[Vendredi]],"")</f>
        <v/>
      </c>
      <c r="O334" s="14">
        <f>COUNTIF(Tableau8[[#This Row],[Lundi]:[Mardi]],"&gt;0") + COUNTIF(Tableau8[[#This Row],[Jeudi]:[Vendredi]],"&gt;0")</f>
        <v>0</v>
      </c>
      <c r="P334" s="14" t="str">
        <f>IFERROR(Tableau8[[#This Row],[Total Tour 1]]+Tableau8[[#This Row],[Total Tour 2]],"")</f>
        <v/>
      </c>
      <c r="Q334" s="14">
        <f>COUNTIF(Tableau8[[#This Row],[Lundi]:[Vendredi]],"&gt;=13")*1000</f>
        <v>0</v>
      </c>
      <c r="R33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34" s="15">
        <f>Tableau8[[#This Row],[Prime production]]+Tableau8[[#This Row],[Prime rendement]]</f>
        <v>0</v>
      </c>
      <c r="T334" s="15" t="str">
        <f>IF(Tableau8[[#This Row],[Matricule]]&gt;1,IF(COUNTIF(Tableau8[DateMatricule],Tableau8[[#This Row],[DateMatricule]])&gt;1,"Doublon",""),"")</f>
        <v/>
      </c>
    </row>
    <row r="335" spans="1:20" x14ac:dyDescent="0.25">
      <c r="A335" s="11" t="str">
        <f>IF(Tableau8[[#This Row],[Semaine]]="","",VLOOKUP(Tableau8[[#This Row],[Semaine]],Listes!$A:$B,2,FALSE))</f>
        <v/>
      </c>
      <c r="B335" s="11" t="str">
        <f>IF(ISBLANK(Tableau8[[#This Row],[Matricule]]),"",VLOOKUP(Tableau8[[#This Row],[Matricule]],#REF!,2,FALSE))</f>
        <v/>
      </c>
      <c r="C335" s="11" t="str">
        <f>IF(ISBLANK(Tableau8[[#This Row],[Matricule]]),"",VLOOKUP(Tableau8[[#This Row],[Matricule]],#REF!,3,FALSE))</f>
        <v/>
      </c>
      <c r="D335" s="11" t="str">
        <f>CONCATENATE(Tableau8[[#This Row],[Semaine]],Tableau8[[#This Row],[Matricule]])</f>
        <v/>
      </c>
      <c r="M335" s="14" t="str">
        <f>IF(Tableau8[[#This Row],[Lundi]]+Tableau8[[#This Row],[Mardi]]&gt;0,Tableau8[[#This Row],[Lundi]]+Tableau8[[#This Row],[Mardi]],"")</f>
        <v/>
      </c>
      <c r="N335" s="14" t="str">
        <f>IF(Tableau8[[#This Row],[Jeudi]]+Tableau8[[#This Row],[Vendredi]]&gt;0,Tableau8[[#This Row],[Jeudi]]+Tableau8[[#This Row],[Vendredi]],"")</f>
        <v/>
      </c>
      <c r="O335" s="14">
        <f>COUNTIF(Tableau8[[#This Row],[Lundi]:[Mardi]],"&gt;0") + COUNTIF(Tableau8[[#This Row],[Jeudi]:[Vendredi]],"&gt;0")</f>
        <v>0</v>
      </c>
      <c r="P335" s="14" t="str">
        <f>IFERROR(Tableau8[[#This Row],[Total Tour 1]]+Tableau8[[#This Row],[Total Tour 2]],"")</f>
        <v/>
      </c>
      <c r="Q335" s="14">
        <f>COUNTIF(Tableau8[[#This Row],[Lundi]:[Vendredi]],"&gt;=13")*1000</f>
        <v>0</v>
      </c>
      <c r="R33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35" s="15">
        <f>Tableau8[[#This Row],[Prime production]]+Tableau8[[#This Row],[Prime rendement]]</f>
        <v>0</v>
      </c>
      <c r="T335" s="15" t="str">
        <f>IF(Tableau8[[#This Row],[Matricule]]&gt;1,IF(COUNTIF(Tableau8[DateMatricule],Tableau8[[#This Row],[DateMatricule]])&gt;1,"Doublon",""),"")</f>
        <v/>
      </c>
    </row>
    <row r="336" spans="1:20" x14ac:dyDescent="0.25">
      <c r="A336" s="11" t="str">
        <f>IF(Tableau8[[#This Row],[Semaine]]="","",VLOOKUP(Tableau8[[#This Row],[Semaine]],Listes!$A:$B,2,FALSE))</f>
        <v/>
      </c>
      <c r="B336" s="11" t="str">
        <f>IF(ISBLANK(Tableau8[[#This Row],[Matricule]]),"",VLOOKUP(Tableau8[[#This Row],[Matricule]],#REF!,2,FALSE))</f>
        <v/>
      </c>
      <c r="C336" s="11" t="str">
        <f>IF(ISBLANK(Tableau8[[#This Row],[Matricule]]),"",VLOOKUP(Tableau8[[#This Row],[Matricule]],#REF!,3,FALSE))</f>
        <v/>
      </c>
      <c r="D336" s="11" t="str">
        <f>CONCATENATE(Tableau8[[#This Row],[Semaine]],Tableau8[[#This Row],[Matricule]])</f>
        <v/>
      </c>
      <c r="M336" s="14" t="str">
        <f>IF(Tableau8[[#This Row],[Lundi]]+Tableau8[[#This Row],[Mardi]]&gt;0,Tableau8[[#This Row],[Lundi]]+Tableau8[[#This Row],[Mardi]],"")</f>
        <v/>
      </c>
      <c r="N336" s="14" t="str">
        <f>IF(Tableau8[[#This Row],[Jeudi]]+Tableau8[[#This Row],[Vendredi]]&gt;0,Tableau8[[#This Row],[Jeudi]]+Tableau8[[#This Row],[Vendredi]],"")</f>
        <v/>
      </c>
      <c r="O336" s="14">
        <f>COUNTIF(Tableau8[[#This Row],[Lundi]:[Mardi]],"&gt;0") + COUNTIF(Tableau8[[#This Row],[Jeudi]:[Vendredi]],"&gt;0")</f>
        <v>0</v>
      </c>
      <c r="P336" s="14" t="str">
        <f>IFERROR(Tableau8[[#This Row],[Total Tour 1]]+Tableau8[[#This Row],[Total Tour 2]],"")</f>
        <v/>
      </c>
      <c r="Q336" s="14">
        <f>COUNTIF(Tableau8[[#This Row],[Lundi]:[Vendredi]],"&gt;=13")*1000</f>
        <v>0</v>
      </c>
      <c r="R33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36" s="15">
        <f>Tableau8[[#This Row],[Prime production]]+Tableau8[[#This Row],[Prime rendement]]</f>
        <v>0</v>
      </c>
      <c r="T336" s="15" t="str">
        <f>IF(Tableau8[[#This Row],[Matricule]]&gt;1,IF(COUNTIF(Tableau8[DateMatricule],Tableau8[[#This Row],[DateMatricule]])&gt;1,"Doublon",""),"")</f>
        <v/>
      </c>
    </row>
    <row r="337" spans="1:20" x14ac:dyDescent="0.25">
      <c r="A337" s="11" t="str">
        <f>IF(Tableau8[[#This Row],[Semaine]]="","",VLOOKUP(Tableau8[[#This Row],[Semaine]],Listes!$A:$B,2,FALSE))</f>
        <v/>
      </c>
      <c r="B337" s="11" t="str">
        <f>IF(ISBLANK(Tableau8[[#This Row],[Matricule]]),"",VLOOKUP(Tableau8[[#This Row],[Matricule]],#REF!,2,FALSE))</f>
        <v/>
      </c>
      <c r="C337" s="11" t="str">
        <f>IF(ISBLANK(Tableau8[[#This Row],[Matricule]]),"",VLOOKUP(Tableau8[[#This Row],[Matricule]],#REF!,3,FALSE))</f>
        <v/>
      </c>
      <c r="D337" s="11" t="str">
        <f>CONCATENATE(Tableau8[[#This Row],[Semaine]],Tableau8[[#This Row],[Matricule]])</f>
        <v/>
      </c>
      <c r="M337" s="14" t="str">
        <f>IF(Tableau8[[#This Row],[Lundi]]+Tableau8[[#This Row],[Mardi]]&gt;0,Tableau8[[#This Row],[Lundi]]+Tableau8[[#This Row],[Mardi]],"")</f>
        <v/>
      </c>
      <c r="N337" s="14" t="str">
        <f>IF(Tableau8[[#This Row],[Jeudi]]+Tableau8[[#This Row],[Vendredi]]&gt;0,Tableau8[[#This Row],[Jeudi]]+Tableau8[[#This Row],[Vendredi]],"")</f>
        <v/>
      </c>
      <c r="O337" s="14">
        <f>COUNTIF(Tableau8[[#This Row],[Lundi]:[Mardi]],"&gt;0") + COUNTIF(Tableau8[[#This Row],[Jeudi]:[Vendredi]],"&gt;0")</f>
        <v>0</v>
      </c>
      <c r="P337" s="14" t="str">
        <f>IFERROR(Tableau8[[#This Row],[Total Tour 1]]+Tableau8[[#This Row],[Total Tour 2]],"")</f>
        <v/>
      </c>
      <c r="Q337" s="14">
        <f>COUNTIF(Tableau8[[#This Row],[Lundi]:[Vendredi]],"&gt;=13")*1000</f>
        <v>0</v>
      </c>
      <c r="R33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37" s="15">
        <f>Tableau8[[#This Row],[Prime production]]+Tableau8[[#This Row],[Prime rendement]]</f>
        <v>0</v>
      </c>
      <c r="T337" s="15" t="str">
        <f>IF(Tableau8[[#This Row],[Matricule]]&gt;1,IF(COUNTIF(Tableau8[DateMatricule],Tableau8[[#This Row],[DateMatricule]])&gt;1,"Doublon",""),"")</f>
        <v/>
      </c>
    </row>
    <row r="338" spans="1:20" x14ac:dyDescent="0.25">
      <c r="A338" s="11" t="str">
        <f>IF(Tableau8[[#This Row],[Semaine]]="","",VLOOKUP(Tableau8[[#This Row],[Semaine]],Listes!$A:$B,2,FALSE))</f>
        <v/>
      </c>
      <c r="B338" s="11" t="str">
        <f>IF(ISBLANK(Tableau8[[#This Row],[Matricule]]),"",VLOOKUP(Tableau8[[#This Row],[Matricule]],#REF!,2,FALSE))</f>
        <v/>
      </c>
      <c r="C338" s="11" t="str">
        <f>IF(ISBLANK(Tableau8[[#This Row],[Matricule]]),"",VLOOKUP(Tableau8[[#This Row],[Matricule]],#REF!,3,FALSE))</f>
        <v/>
      </c>
      <c r="D338" s="11" t="str">
        <f>CONCATENATE(Tableau8[[#This Row],[Semaine]],Tableau8[[#This Row],[Matricule]])</f>
        <v/>
      </c>
      <c r="M338" s="14" t="str">
        <f>IF(Tableau8[[#This Row],[Lundi]]+Tableau8[[#This Row],[Mardi]]&gt;0,Tableau8[[#This Row],[Lundi]]+Tableau8[[#This Row],[Mardi]],"")</f>
        <v/>
      </c>
      <c r="N338" s="14" t="str">
        <f>IF(Tableau8[[#This Row],[Jeudi]]+Tableau8[[#This Row],[Vendredi]]&gt;0,Tableau8[[#This Row],[Jeudi]]+Tableau8[[#This Row],[Vendredi]],"")</f>
        <v/>
      </c>
      <c r="O338" s="14">
        <f>COUNTIF(Tableau8[[#This Row],[Lundi]:[Mardi]],"&gt;0") + COUNTIF(Tableau8[[#This Row],[Jeudi]:[Vendredi]],"&gt;0")</f>
        <v>0</v>
      </c>
      <c r="P338" s="14" t="str">
        <f>IFERROR(Tableau8[[#This Row],[Total Tour 1]]+Tableau8[[#This Row],[Total Tour 2]],"")</f>
        <v/>
      </c>
      <c r="Q338" s="14">
        <f>COUNTIF(Tableau8[[#This Row],[Lundi]:[Vendredi]],"&gt;=13")*1000</f>
        <v>0</v>
      </c>
      <c r="R33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38" s="15">
        <f>Tableau8[[#This Row],[Prime production]]+Tableau8[[#This Row],[Prime rendement]]</f>
        <v>0</v>
      </c>
      <c r="T338" s="15" t="str">
        <f>IF(Tableau8[[#This Row],[Matricule]]&gt;1,IF(COUNTIF(Tableau8[DateMatricule],Tableau8[[#This Row],[DateMatricule]])&gt;1,"Doublon",""),"")</f>
        <v/>
      </c>
    </row>
    <row r="339" spans="1:20" x14ac:dyDescent="0.25">
      <c r="A339" s="11" t="str">
        <f>IF(Tableau8[[#This Row],[Semaine]]="","",VLOOKUP(Tableau8[[#This Row],[Semaine]],Listes!$A:$B,2,FALSE))</f>
        <v/>
      </c>
      <c r="B339" s="11" t="str">
        <f>IF(ISBLANK(Tableau8[[#This Row],[Matricule]]),"",VLOOKUP(Tableau8[[#This Row],[Matricule]],#REF!,2,FALSE))</f>
        <v/>
      </c>
      <c r="C339" s="11" t="str">
        <f>IF(ISBLANK(Tableau8[[#This Row],[Matricule]]),"",VLOOKUP(Tableau8[[#This Row],[Matricule]],#REF!,3,FALSE))</f>
        <v/>
      </c>
      <c r="D339" s="11" t="str">
        <f>CONCATENATE(Tableau8[[#This Row],[Semaine]],Tableau8[[#This Row],[Matricule]])</f>
        <v/>
      </c>
      <c r="M339" s="14" t="str">
        <f>IF(Tableau8[[#This Row],[Lundi]]+Tableau8[[#This Row],[Mardi]]&gt;0,Tableau8[[#This Row],[Lundi]]+Tableau8[[#This Row],[Mardi]],"")</f>
        <v/>
      </c>
      <c r="N339" s="14" t="str">
        <f>IF(Tableau8[[#This Row],[Jeudi]]+Tableau8[[#This Row],[Vendredi]]&gt;0,Tableau8[[#This Row],[Jeudi]]+Tableau8[[#This Row],[Vendredi]],"")</f>
        <v/>
      </c>
      <c r="O339" s="14">
        <f>COUNTIF(Tableau8[[#This Row],[Lundi]:[Mardi]],"&gt;0") + COUNTIF(Tableau8[[#This Row],[Jeudi]:[Vendredi]],"&gt;0")</f>
        <v>0</v>
      </c>
      <c r="P339" s="14" t="str">
        <f>IFERROR(Tableau8[[#This Row],[Total Tour 1]]+Tableau8[[#This Row],[Total Tour 2]],"")</f>
        <v/>
      </c>
      <c r="Q339" s="14">
        <f>COUNTIF(Tableau8[[#This Row],[Lundi]:[Vendredi]],"&gt;=13")*1000</f>
        <v>0</v>
      </c>
      <c r="R33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39" s="15">
        <f>Tableau8[[#This Row],[Prime production]]+Tableau8[[#This Row],[Prime rendement]]</f>
        <v>0</v>
      </c>
      <c r="T339" s="15" t="str">
        <f>IF(Tableau8[[#This Row],[Matricule]]&gt;1,IF(COUNTIF(Tableau8[DateMatricule],Tableau8[[#This Row],[DateMatricule]])&gt;1,"Doublon",""),"")</f>
        <v/>
      </c>
    </row>
    <row r="340" spans="1:20" x14ac:dyDescent="0.25">
      <c r="A340" s="11" t="str">
        <f>IF(Tableau8[[#This Row],[Semaine]]="","",VLOOKUP(Tableau8[[#This Row],[Semaine]],Listes!$A:$B,2,FALSE))</f>
        <v/>
      </c>
      <c r="B340" s="11" t="str">
        <f>IF(ISBLANK(Tableau8[[#This Row],[Matricule]]),"",VLOOKUP(Tableau8[[#This Row],[Matricule]],#REF!,2,FALSE))</f>
        <v/>
      </c>
      <c r="C340" s="11" t="str">
        <f>IF(ISBLANK(Tableau8[[#This Row],[Matricule]]),"",VLOOKUP(Tableau8[[#This Row],[Matricule]],#REF!,3,FALSE))</f>
        <v/>
      </c>
      <c r="D340" s="11" t="str">
        <f>CONCATENATE(Tableau8[[#This Row],[Semaine]],Tableau8[[#This Row],[Matricule]])</f>
        <v/>
      </c>
      <c r="M340" s="14" t="str">
        <f>IF(Tableau8[[#This Row],[Lundi]]+Tableau8[[#This Row],[Mardi]]&gt;0,Tableau8[[#This Row],[Lundi]]+Tableau8[[#This Row],[Mardi]],"")</f>
        <v/>
      </c>
      <c r="N340" s="14" t="str">
        <f>IF(Tableau8[[#This Row],[Jeudi]]+Tableau8[[#This Row],[Vendredi]]&gt;0,Tableau8[[#This Row],[Jeudi]]+Tableau8[[#This Row],[Vendredi]],"")</f>
        <v/>
      </c>
      <c r="O340" s="14">
        <f>COUNTIF(Tableau8[[#This Row],[Lundi]:[Mardi]],"&gt;0") + COUNTIF(Tableau8[[#This Row],[Jeudi]:[Vendredi]],"&gt;0")</f>
        <v>0</v>
      </c>
      <c r="P340" s="14" t="str">
        <f>IFERROR(Tableau8[[#This Row],[Total Tour 1]]+Tableau8[[#This Row],[Total Tour 2]],"")</f>
        <v/>
      </c>
      <c r="Q340" s="14">
        <f>COUNTIF(Tableau8[[#This Row],[Lundi]:[Vendredi]],"&gt;=13")*1000</f>
        <v>0</v>
      </c>
      <c r="R34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40" s="15">
        <f>Tableau8[[#This Row],[Prime production]]+Tableau8[[#This Row],[Prime rendement]]</f>
        <v>0</v>
      </c>
      <c r="T340" s="15" t="str">
        <f>IF(Tableau8[[#This Row],[Matricule]]&gt;1,IF(COUNTIF(Tableau8[DateMatricule],Tableau8[[#This Row],[DateMatricule]])&gt;1,"Doublon",""),"")</f>
        <v/>
      </c>
    </row>
    <row r="341" spans="1:20" x14ac:dyDescent="0.25">
      <c r="A341" s="11" t="str">
        <f>IF(Tableau8[[#This Row],[Semaine]]="","",VLOOKUP(Tableau8[[#This Row],[Semaine]],Listes!$A:$B,2,FALSE))</f>
        <v/>
      </c>
      <c r="B341" s="11" t="str">
        <f>IF(ISBLANK(Tableau8[[#This Row],[Matricule]]),"",VLOOKUP(Tableau8[[#This Row],[Matricule]],#REF!,2,FALSE))</f>
        <v/>
      </c>
      <c r="C341" s="11" t="str">
        <f>IF(ISBLANK(Tableau8[[#This Row],[Matricule]]),"",VLOOKUP(Tableau8[[#This Row],[Matricule]],#REF!,3,FALSE))</f>
        <v/>
      </c>
      <c r="D341" s="11" t="str">
        <f>CONCATENATE(Tableau8[[#This Row],[Semaine]],Tableau8[[#This Row],[Matricule]])</f>
        <v/>
      </c>
      <c r="M341" s="14" t="str">
        <f>IF(Tableau8[[#This Row],[Lundi]]+Tableau8[[#This Row],[Mardi]]&gt;0,Tableau8[[#This Row],[Lundi]]+Tableau8[[#This Row],[Mardi]],"")</f>
        <v/>
      </c>
      <c r="N341" s="14" t="str">
        <f>IF(Tableau8[[#This Row],[Jeudi]]+Tableau8[[#This Row],[Vendredi]]&gt;0,Tableau8[[#This Row],[Jeudi]]+Tableau8[[#This Row],[Vendredi]],"")</f>
        <v/>
      </c>
      <c r="O341" s="14">
        <f>COUNTIF(Tableau8[[#This Row],[Lundi]:[Mardi]],"&gt;0") + COUNTIF(Tableau8[[#This Row],[Jeudi]:[Vendredi]],"&gt;0")</f>
        <v>0</v>
      </c>
      <c r="P341" s="14" t="str">
        <f>IFERROR(Tableau8[[#This Row],[Total Tour 1]]+Tableau8[[#This Row],[Total Tour 2]],"")</f>
        <v/>
      </c>
      <c r="Q341" s="14">
        <f>COUNTIF(Tableau8[[#This Row],[Lundi]:[Vendredi]],"&gt;=13")*1000</f>
        <v>0</v>
      </c>
      <c r="R34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41" s="15">
        <f>Tableau8[[#This Row],[Prime production]]+Tableau8[[#This Row],[Prime rendement]]</f>
        <v>0</v>
      </c>
      <c r="T341" s="15" t="str">
        <f>IF(Tableau8[[#This Row],[Matricule]]&gt;1,IF(COUNTIF(Tableau8[DateMatricule],Tableau8[[#This Row],[DateMatricule]])&gt;1,"Doublon",""),"")</f>
        <v/>
      </c>
    </row>
    <row r="342" spans="1:20" x14ac:dyDescent="0.25">
      <c r="A342" s="11" t="str">
        <f>IF(Tableau8[[#This Row],[Semaine]]="","",VLOOKUP(Tableau8[[#This Row],[Semaine]],Listes!$A:$B,2,FALSE))</f>
        <v/>
      </c>
      <c r="B342" s="11" t="str">
        <f>IF(ISBLANK(Tableau8[[#This Row],[Matricule]]),"",VLOOKUP(Tableau8[[#This Row],[Matricule]],#REF!,2,FALSE))</f>
        <v/>
      </c>
      <c r="C342" s="11" t="str">
        <f>IF(ISBLANK(Tableau8[[#This Row],[Matricule]]),"",VLOOKUP(Tableau8[[#This Row],[Matricule]],#REF!,3,FALSE))</f>
        <v/>
      </c>
      <c r="D342" s="11" t="str">
        <f>CONCATENATE(Tableau8[[#This Row],[Semaine]],Tableau8[[#This Row],[Matricule]])</f>
        <v/>
      </c>
      <c r="M342" s="14" t="str">
        <f>IF(Tableau8[[#This Row],[Lundi]]+Tableau8[[#This Row],[Mardi]]&gt;0,Tableau8[[#This Row],[Lundi]]+Tableau8[[#This Row],[Mardi]],"")</f>
        <v/>
      </c>
      <c r="N342" s="14" t="str">
        <f>IF(Tableau8[[#This Row],[Jeudi]]+Tableau8[[#This Row],[Vendredi]]&gt;0,Tableau8[[#This Row],[Jeudi]]+Tableau8[[#This Row],[Vendredi]],"")</f>
        <v/>
      </c>
      <c r="O342" s="14">
        <f>COUNTIF(Tableau8[[#This Row],[Lundi]:[Mardi]],"&gt;0") + COUNTIF(Tableau8[[#This Row],[Jeudi]:[Vendredi]],"&gt;0")</f>
        <v>0</v>
      </c>
      <c r="P342" s="14" t="str">
        <f>IFERROR(Tableau8[[#This Row],[Total Tour 1]]+Tableau8[[#This Row],[Total Tour 2]],"")</f>
        <v/>
      </c>
      <c r="Q342" s="14">
        <f>COUNTIF(Tableau8[[#This Row],[Lundi]:[Vendredi]],"&gt;=13")*1000</f>
        <v>0</v>
      </c>
      <c r="R34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42" s="15">
        <f>Tableau8[[#This Row],[Prime production]]+Tableau8[[#This Row],[Prime rendement]]</f>
        <v>0</v>
      </c>
      <c r="T342" s="15" t="str">
        <f>IF(Tableau8[[#This Row],[Matricule]]&gt;1,IF(COUNTIF(Tableau8[DateMatricule],Tableau8[[#This Row],[DateMatricule]])&gt;1,"Doublon",""),"")</f>
        <v/>
      </c>
    </row>
    <row r="343" spans="1:20" x14ac:dyDescent="0.25">
      <c r="A343" s="11" t="str">
        <f>IF(Tableau8[[#This Row],[Semaine]]="","",VLOOKUP(Tableau8[[#This Row],[Semaine]],Listes!$A:$B,2,FALSE))</f>
        <v/>
      </c>
      <c r="B343" s="11" t="str">
        <f>IF(ISBLANK(Tableau8[[#This Row],[Matricule]]),"",VLOOKUP(Tableau8[[#This Row],[Matricule]],#REF!,2,FALSE))</f>
        <v/>
      </c>
      <c r="C343" s="11" t="str">
        <f>IF(ISBLANK(Tableau8[[#This Row],[Matricule]]),"",VLOOKUP(Tableau8[[#This Row],[Matricule]],#REF!,3,FALSE))</f>
        <v/>
      </c>
      <c r="D343" s="11" t="str">
        <f>CONCATENATE(Tableau8[[#This Row],[Semaine]],Tableau8[[#This Row],[Matricule]])</f>
        <v/>
      </c>
      <c r="M343" s="14" t="str">
        <f>IF(Tableau8[[#This Row],[Lundi]]+Tableau8[[#This Row],[Mardi]]&gt;0,Tableau8[[#This Row],[Lundi]]+Tableau8[[#This Row],[Mardi]],"")</f>
        <v/>
      </c>
      <c r="N343" s="14" t="str">
        <f>IF(Tableau8[[#This Row],[Jeudi]]+Tableau8[[#This Row],[Vendredi]]&gt;0,Tableau8[[#This Row],[Jeudi]]+Tableau8[[#This Row],[Vendredi]],"")</f>
        <v/>
      </c>
      <c r="O343" s="14">
        <f>COUNTIF(Tableau8[[#This Row],[Lundi]:[Mardi]],"&gt;0") + COUNTIF(Tableau8[[#This Row],[Jeudi]:[Vendredi]],"&gt;0")</f>
        <v>0</v>
      </c>
      <c r="P343" s="14" t="str">
        <f>IFERROR(Tableau8[[#This Row],[Total Tour 1]]+Tableau8[[#This Row],[Total Tour 2]],"")</f>
        <v/>
      </c>
      <c r="Q343" s="14">
        <f>COUNTIF(Tableau8[[#This Row],[Lundi]:[Vendredi]],"&gt;=13")*1000</f>
        <v>0</v>
      </c>
      <c r="R34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43" s="15">
        <f>Tableau8[[#This Row],[Prime production]]+Tableau8[[#This Row],[Prime rendement]]</f>
        <v>0</v>
      </c>
      <c r="T343" s="15" t="str">
        <f>IF(Tableau8[[#This Row],[Matricule]]&gt;1,IF(COUNTIF(Tableau8[DateMatricule],Tableau8[[#This Row],[DateMatricule]])&gt;1,"Doublon",""),"")</f>
        <v/>
      </c>
    </row>
    <row r="344" spans="1:20" x14ac:dyDescent="0.25">
      <c r="A344" s="11" t="str">
        <f>IF(Tableau8[[#This Row],[Semaine]]="","",VLOOKUP(Tableau8[[#This Row],[Semaine]],Listes!$A:$B,2,FALSE))</f>
        <v/>
      </c>
      <c r="B344" s="11" t="str">
        <f>IF(ISBLANK(Tableau8[[#This Row],[Matricule]]),"",VLOOKUP(Tableau8[[#This Row],[Matricule]],#REF!,2,FALSE))</f>
        <v/>
      </c>
      <c r="C344" s="11" t="str">
        <f>IF(ISBLANK(Tableau8[[#This Row],[Matricule]]),"",VLOOKUP(Tableau8[[#This Row],[Matricule]],#REF!,3,FALSE))</f>
        <v/>
      </c>
      <c r="D344" s="11" t="str">
        <f>CONCATENATE(Tableau8[[#This Row],[Semaine]],Tableau8[[#This Row],[Matricule]])</f>
        <v/>
      </c>
      <c r="M344" s="14" t="str">
        <f>IF(Tableau8[[#This Row],[Lundi]]+Tableau8[[#This Row],[Mardi]]&gt;0,Tableau8[[#This Row],[Lundi]]+Tableau8[[#This Row],[Mardi]],"")</f>
        <v/>
      </c>
      <c r="N344" s="14" t="str">
        <f>IF(Tableau8[[#This Row],[Jeudi]]+Tableau8[[#This Row],[Vendredi]]&gt;0,Tableau8[[#This Row],[Jeudi]]+Tableau8[[#This Row],[Vendredi]],"")</f>
        <v/>
      </c>
      <c r="O344" s="14">
        <f>COUNTIF(Tableau8[[#This Row],[Lundi]:[Mardi]],"&gt;0") + COUNTIF(Tableau8[[#This Row],[Jeudi]:[Vendredi]],"&gt;0")</f>
        <v>0</v>
      </c>
      <c r="P344" s="14" t="str">
        <f>IFERROR(Tableau8[[#This Row],[Total Tour 1]]+Tableau8[[#This Row],[Total Tour 2]],"")</f>
        <v/>
      </c>
      <c r="Q344" s="14">
        <f>COUNTIF(Tableau8[[#This Row],[Lundi]:[Vendredi]],"&gt;=13")*1000</f>
        <v>0</v>
      </c>
      <c r="R34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44" s="15">
        <f>Tableau8[[#This Row],[Prime production]]+Tableau8[[#This Row],[Prime rendement]]</f>
        <v>0</v>
      </c>
      <c r="T344" s="15" t="str">
        <f>IF(Tableau8[[#This Row],[Matricule]]&gt;1,IF(COUNTIF(Tableau8[DateMatricule],Tableau8[[#This Row],[DateMatricule]])&gt;1,"Doublon",""),"")</f>
        <v/>
      </c>
    </row>
    <row r="345" spans="1:20" x14ac:dyDescent="0.25">
      <c r="A345" s="11" t="str">
        <f>IF(Tableau8[[#This Row],[Semaine]]="","",VLOOKUP(Tableau8[[#This Row],[Semaine]],Listes!$A:$B,2,FALSE))</f>
        <v/>
      </c>
      <c r="B345" s="11" t="str">
        <f>IF(ISBLANK(Tableau8[[#This Row],[Matricule]]),"",VLOOKUP(Tableau8[[#This Row],[Matricule]],#REF!,2,FALSE))</f>
        <v/>
      </c>
      <c r="C345" s="11" t="str">
        <f>IF(ISBLANK(Tableau8[[#This Row],[Matricule]]),"",VLOOKUP(Tableau8[[#This Row],[Matricule]],#REF!,3,FALSE))</f>
        <v/>
      </c>
      <c r="D345" s="11" t="str">
        <f>CONCATENATE(Tableau8[[#This Row],[Semaine]],Tableau8[[#This Row],[Matricule]])</f>
        <v/>
      </c>
      <c r="M345" s="14" t="str">
        <f>IF(Tableau8[[#This Row],[Lundi]]+Tableau8[[#This Row],[Mardi]]&gt;0,Tableau8[[#This Row],[Lundi]]+Tableau8[[#This Row],[Mardi]],"")</f>
        <v/>
      </c>
      <c r="N345" s="14" t="str">
        <f>IF(Tableau8[[#This Row],[Jeudi]]+Tableau8[[#This Row],[Vendredi]]&gt;0,Tableau8[[#This Row],[Jeudi]]+Tableau8[[#This Row],[Vendredi]],"")</f>
        <v/>
      </c>
      <c r="O345" s="14">
        <f>COUNTIF(Tableau8[[#This Row],[Lundi]:[Mardi]],"&gt;0") + COUNTIF(Tableau8[[#This Row],[Jeudi]:[Vendredi]],"&gt;0")</f>
        <v>0</v>
      </c>
      <c r="P345" s="14" t="str">
        <f>IFERROR(Tableau8[[#This Row],[Total Tour 1]]+Tableau8[[#This Row],[Total Tour 2]],"")</f>
        <v/>
      </c>
      <c r="Q345" s="14">
        <f>COUNTIF(Tableau8[[#This Row],[Lundi]:[Vendredi]],"&gt;=13")*1000</f>
        <v>0</v>
      </c>
      <c r="R34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45" s="15">
        <f>Tableau8[[#This Row],[Prime production]]+Tableau8[[#This Row],[Prime rendement]]</f>
        <v>0</v>
      </c>
      <c r="T345" s="15" t="str">
        <f>IF(Tableau8[[#This Row],[Matricule]]&gt;1,IF(COUNTIF(Tableau8[DateMatricule],Tableau8[[#This Row],[DateMatricule]])&gt;1,"Doublon",""),"")</f>
        <v/>
      </c>
    </row>
    <row r="346" spans="1:20" x14ac:dyDescent="0.25">
      <c r="A346" s="11" t="str">
        <f>IF(Tableau8[[#This Row],[Semaine]]="","",VLOOKUP(Tableau8[[#This Row],[Semaine]],Listes!$A:$B,2,FALSE))</f>
        <v/>
      </c>
      <c r="B346" s="11" t="str">
        <f>IF(ISBLANK(Tableau8[[#This Row],[Matricule]]),"",VLOOKUP(Tableau8[[#This Row],[Matricule]],#REF!,2,FALSE))</f>
        <v/>
      </c>
      <c r="C346" s="11" t="str">
        <f>IF(ISBLANK(Tableau8[[#This Row],[Matricule]]),"",VLOOKUP(Tableau8[[#This Row],[Matricule]],#REF!,3,FALSE))</f>
        <v/>
      </c>
      <c r="D346" s="11" t="str">
        <f>CONCATENATE(Tableau8[[#This Row],[Semaine]],Tableau8[[#This Row],[Matricule]])</f>
        <v/>
      </c>
      <c r="M346" s="14" t="str">
        <f>IF(Tableau8[[#This Row],[Lundi]]+Tableau8[[#This Row],[Mardi]]&gt;0,Tableau8[[#This Row],[Lundi]]+Tableau8[[#This Row],[Mardi]],"")</f>
        <v/>
      </c>
      <c r="N346" s="14" t="str">
        <f>IF(Tableau8[[#This Row],[Jeudi]]+Tableau8[[#This Row],[Vendredi]]&gt;0,Tableau8[[#This Row],[Jeudi]]+Tableau8[[#This Row],[Vendredi]],"")</f>
        <v/>
      </c>
      <c r="O346" s="14">
        <f>COUNTIF(Tableau8[[#This Row],[Lundi]:[Mardi]],"&gt;0") + COUNTIF(Tableau8[[#This Row],[Jeudi]:[Vendredi]],"&gt;0")</f>
        <v>0</v>
      </c>
      <c r="P346" s="14" t="str">
        <f>IFERROR(Tableau8[[#This Row],[Total Tour 1]]+Tableau8[[#This Row],[Total Tour 2]],"")</f>
        <v/>
      </c>
      <c r="Q346" s="14">
        <f>COUNTIF(Tableau8[[#This Row],[Lundi]:[Vendredi]],"&gt;=13")*1000</f>
        <v>0</v>
      </c>
      <c r="R34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46" s="15">
        <f>Tableau8[[#This Row],[Prime production]]+Tableau8[[#This Row],[Prime rendement]]</f>
        <v>0</v>
      </c>
      <c r="T346" s="15" t="str">
        <f>IF(Tableau8[[#This Row],[Matricule]]&gt;1,IF(COUNTIF(Tableau8[DateMatricule],Tableau8[[#This Row],[DateMatricule]])&gt;1,"Doublon",""),"")</f>
        <v/>
      </c>
    </row>
    <row r="347" spans="1:20" x14ac:dyDescent="0.25">
      <c r="A347" s="11" t="str">
        <f>IF(Tableau8[[#This Row],[Semaine]]="","",VLOOKUP(Tableau8[[#This Row],[Semaine]],Listes!$A:$B,2,FALSE))</f>
        <v/>
      </c>
      <c r="B347" s="11" t="str">
        <f>IF(ISBLANK(Tableau8[[#This Row],[Matricule]]),"",VLOOKUP(Tableau8[[#This Row],[Matricule]],#REF!,2,FALSE))</f>
        <v/>
      </c>
      <c r="C347" s="11" t="str">
        <f>IF(ISBLANK(Tableau8[[#This Row],[Matricule]]),"",VLOOKUP(Tableau8[[#This Row],[Matricule]],#REF!,3,FALSE))</f>
        <v/>
      </c>
      <c r="D347" s="11" t="str">
        <f>CONCATENATE(Tableau8[[#This Row],[Semaine]],Tableau8[[#This Row],[Matricule]])</f>
        <v/>
      </c>
      <c r="M347" s="14" t="str">
        <f>IF(Tableau8[[#This Row],[Lundi]]+Tableau8[[#This Row],[Mardi]]&gt;0,Tableau8[[#This Row],[Lundi]]+Tableau8[[#This Row],[Mardi]],"")</f>
        <v/>
      </c>
      <c r="N347" s="14" t="str">
        <f>IF(Tableau8[[#This Row],[Jeudi]]+Tableau8[[#This Row],[Vendredi]]&gt;0,Tableau8[[#This Row],[Jeudi]]+Tableau8[[#This Row],[Vendredi]],"")</f>
        <v/>
      </c>
      <c r="O347" s="14">
        <f>COUNTIF(Tableau8[[#This Row],[Lundi]:[Mardi]],"&gt;0") + COUNTIF(Tableau8[[#This Row],[Jeudi]:[Vendredi]],"&gt;0")</f>
        <v>0</v>
      </c>
      <c r="P347" s="14" t="str">
        <f>IFERROR(Tableau8[[#This Row],[Total Tour 1]]+Tableau8[[#This Row],[Total Tour 2]],"")</f>
        <v/>
      </c>
      <c r="Q347" s="14">
        <f>COUNTIF(Tableau8[[#This Row],[Lundi]:[Vendredi]],"&gt;=13")*1000</f>
        <v>0</v>
      </c>
      <c r="R34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47" s="15">
        <f>Tableau8[[#This Row],[Prime production]]+Tableau8[[#This Row],[Prime rendement]]</f>
        <v>0</v>
      </c>
      <c r="T347" s="15" t="str">
        <f>IF(Tableau8[[#This Row],[Matricule]]&gt;1,IF(COUNTIF(Tableau8[DateMatricule],Tableau8[[#This Row],[DateMatricule]])&gt;1,"Doublon",""),"")</f>
        <v/>
      </c>
    </row>
    <row r="348" spans="1:20" x14ac:dyDescent="0.25">
      <c r="A348" s="11" t="str">
        <f>IF(Tableau8[[#This Row],[Semaine]]="","",VLOOKUP(Tableau8[[#This Row],[Semaine]],Listes!$A:$B,2,FALSE))</f>
        <v/>
      </c>
      <c r="B348" s="11" t="str">
        <f>IF(ISBLANK(Tableau8[[#This Row],[Matricule]]),"",VLOOKUP(Tableau8[[#This Row],[Matricule]],#REF!,2,FALSE))</f>
        <v/>
      </c>
      <c r="C348" s="11" t="str">
        <f>IF(ISBLANK(Tableau8[[#This Row],[Matricule]]),"",VLOOKUP(Tableau8[[#This Row],[Matricule]],#REF!,3,FALSE))</f>
        <v/>
      </c>
      <c r="D348" s="11" t="str">
        <f>CONCATENATE(Tableau8[[#This Row],[Semaine]],Tableau8[[#This Row],[Matricule]])</f>
        <v/>
      </c>
      <c r="M348" s="14" t="str">
        <f>IF(Tableau8[[#This Row],[Lundi]]+Tableau8[[#This Row],[Mardi]]&gt;0,Tableau8[[#This Row],[Lundi]]+Tableau8[[#This Row],[Mardi]],"")</f>
        <v/>
      </c>
      <c r="N348" s="14" t="str">
        <f>IF(Tableau8[[#This Row],[Jeudi]]+Tableau8[[#This Row],[Vendredi]]&gt;0,Tableau8[[#This Row],[Jeudi]]+Tableau8[[#This Row],[Vendredi]],"")</f>
        <v/>
      </c>
      <c r="O348" s="14">
        <f>COUNTIF(Tableau8[[#This Row],[Lundi]:[Mardi]],"&gt;0") + COUNTIF(Tableau8[[#This Row],[Jeudi]:[Vendredi]],"&gt;0")</f>
        <v>0</v>
      </c>
      <c r="P348" s="14" t="str">
        <f>IFERROR(Tableau8[[#This Row],[Total Tour 1]]+Tableau8[[#This Row],[Total Tour 2]],"")</f>
        <v/>
      </c>
      <c r="Q348" s="14">
        <f>COUNTIF(Tableau8[[#This Row],[Lundi]:[Vendredi]],"&gt;=13")*1000</f>
        <v>0</v>
      </c>
      <c r="R34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48" s="15">
        <f>Tableau8[[#This Row],[Prime production]]+Tableau8[[#This Row],[Prime rendement]]</f>
        <v>0</v>
      </c>
      <c r="T348" s="15" t="str">
        <f>IF(Tableau8[[#This Row],[Matricule]]&gt;1,IF(COUNTIF(Tableau8[DateMatricule],Tableau8[[#This Row],[DateMatricule]])&gt;1,"Doublon",""),"")</f>
        <v/>
      </c>
    </row>
    <row r="349" spans="1:20" x14ac:dyDescent="0.25">
      <c r="A349" s="11" t="str">
        <f>IF(Tableau8[[#This Row],[Semaine]]="","",VLOOKUP(Tableau8[[#This Row],[Semaine]],Listes!$A:$B,2,FALSE))</f>
        <v/>
      </c>
      <c r="B349" s="11" t="str">
        <f>IF(ISBLANK(Tableau8[[#This Row],[Matricule]]),"",VLOOKUP(Tableau8[[#This Row],[Matricule]],#REF!,2,FALSE))</f>
        <v/>
      </c>
      <c r="C349" s="11" t="str">
        <f>IF(ISBLANK(Tableau8[[#This Row],[Matricule]]),"",VLOOKUP(Tableau8[[#This Row],[Matricule]],#REF!,3,FALSE))</f>
        <v/>
      </c>
      <c r="D349" s="11" t="str">
        <f>CONCATENATE(Tableau8[[#This Row],[Semaine]],Tableau8[[#This Row],[Matricule]])</f>
        <v/>
      </c>
      <c r="M349" s="14" t="str">
        <f>IF(Tableau8[[#This Row],[Lundi]]+Tableau8[[#This Row],[Mardi]]&gt;0,Tableau8[[#This Row],[Lundi]]+Tableau8[[#This Row],[Mardi]],"")</f>
        <v/>
      </c>
      <c r="N349" s="14" t="str">
        <f>IF(Tableau8[[#This Row],[Jeudi]]+Tableau8[[#This Row],[Vendredi]]&gt;0,Tableau8[[#This Row],[Jeudi]]+Tableau8[[#This Row],[Vendredi]],"")</f>
        <v/>
      </c>
      <c r="O349" s="14">
        <f>COUNTIF(Tableau8[[#This Row],[Lundi]:[Mardi]],"&gt;0") + COUNTIF(Tableau8[[#This Row],[Jeudi]:[Vendredi]],"&gt;0")</f>
        <v>0</v>
      </c>
      <c r="P349" s="14" t="str">
        <f>IFERROR(Tableau8[[#This Row],[Total Tour 1]]+Tableau8[[#This Row],[Total Tour 2]],"")</f>
        <v/>
      </c>
      <c r="Q349" s="14">
        <f>COUNTIF(Tableau8[[#This Row],[Lundi]:[Vendredi]],"&gt;=13")*1000</f>
        <v>0</v>
      </c>
      <c r="R34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49" s="15">
        <f>Tableau8[[#This Row],[Prime production]]+Tableau8[[#This Row],[Prime rendement]]</f>
        <v>0</v>
      </c>
      <c r="T349" s="15" t="str">
        <f>IF(Tableau8[[#This Row],[Matricule]]&gt;1,IF(COUNTIF(Tableau8[DateMatricule],Tableau8[[#This Row],[DateMatricule]])&gt;1,"Doublon",""),"")</f>
        <v/>
      </c>
    </row>
    <row r="350" spans="1:20" x14ac:dyDescent="0.25">
      <c r="A350" s="11" t="str">
        <f>IF(Tableau8[[#This Row],[Semaine]]="","",VLOOKUP(Tableau8[[#This Row],[Semaine]],Listes!$A:$B,2,FALSE))</f>
        <v/>
      </c>
      <c r="B350" s="11" t="str">
        <f>IF(ISBLANK(Tableau8[[#This Row],[Matricule]]),"",VLOOKUP(Tableau8[[#This Row],[Matricule]],#REF!,2,FALSE))</f>
        <v/>
      </c>
      <c r="C350" s="11" t="str">
        <f>IF(ISBLANK(Tableau8[[#This Row],[Matricule]]),"",VLOOKUP(Tableau8[[#This Row],[Matricule]],#REF!,3,FALSE))</f>
        <v/>
      </c>
      <c r="D350" s="11" t="str">
        <f>CONCATENATE(Tableau8[[#This Row],[Semaine]],Tableau8[[#This Row],[Matricule]])</f>
        <v/>
      </c>
      <c r="M350" s="14" t="str">
        <f>IF(Tableau8[[#This Row],[Lundi]]+Tableau8[[#This Row],[Mardi]]&gt;0,Tableau8[[#This Row],[Lundi]]+Tableau8[[#This Row],[Mardi]],"")</f>
        <v/>
      </c>
      <c r="N350" s="14" t="str">
        <f>IF(Tableau8[[#This Row],[Jeudi]]+Tableau8[[#This Row],[Vendredi]]&gt;0,Tableau8[[#This Row],[Jeudi]]+Tableau8[[#This Row],[Vendredi]],"")</f>
        <v/>
      </c>
      <c r="O350" s="14">
        <f>COUNTIF(Tableau8[[#This Row],[Lundi]:[Mardi]],"&gt;0") + COUNTIF(Tableau8[[#This Row],[Jeudi]:[Vendredi]],"&gt;0")</f>
        <v>0</v>
      </c>
      <c r="P350" s="14" t="str">
        <f>IFERROR(Tableau8[[#This Row],[Total Tour 1]]+Tableau8[[#This Row],[Total Tour 2]],"")</f>
        <v/>
      </c>
      <c r="Q350" s="14">
        <f>COUNTIF(Tableau8[[#This Row],[Lundi]:[Vendredi]],"&gt;=13")*1000</f>
        <v>0</v>
      </c>
      <c r="R35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50" s="15">
        <f>Tableau8[[#This Row],[Prime production]]+Tableau8[[#This Row],[Prime rendement]]</f>
        <v>0</v>
      </c>
      <c r="T350" s="15" t="str">
        <f>IF(Tableau8[[#This Row],[Matricule]]&gt;1,IF(COUNTIF(Tableau8[DateMatricule],Tableau8[[#This Row],[DateMatricule]])&gt;1,"Doublon",""),"")</f>
        <v/>
      </c>
    </row>
    <row r="351" spans="1:20" x14ac:dyDescent="0.25">
      <c r="A351" s="11" t="str">
        <f>IF(Tableau8[[#This Row],[Semaine]]="","",VLOOKUP(Tableau8[[#This Row],[Semaine]],Listes!$A:$B,2,FALSE))</f>
        <v/>
      </c>
      <c r="B351" s="11" t="str">
        <f>IF(ISBLANK(Tableau8[[#This Row],[Matricule]]),"",VLOOKUP(Tableau8[[#This Row],[Matricule]],#REF!,2,FALSE))</f>
        <v/>
      </c>
      <c r="C351" s="11" t="str">
        <f>IF(ISBLANK(Tableau8[[#This Row],[Matricule]]),"",VLOOKUP(Tableau8[[#This Row],[Matricule]],#REF!,3,FALSE))</f>
        <v/>
      </c>
      <c r="D351" s="11" t="str">
        <f>CONCATENATE(Tableau8[[#This Row],[Semaine]],Tableau8[[#This Row],[Matricule]])</f>
        <v/>
      </c>
      <c r="M351" s="14" t="str">
        <f>IF(Tableau8[[#This Row],[Lundi]]+Tableau8[[#This Row],[Mardi]]&gt;0,Tableau8[[#This Row],[Lundi]]+Tableau8[[#This Row],[Mardi]],"")</f>
        <v/>
      </c>
      <c r="N351" s="14" t="str">
        <f>IF(Tableau8[[#This Row],[Jeudi]]+Tableau8[[#This Row],[Vendredi]]&gt;0,Tableau8[[#This Row],[Jeudi]]+Tableau8[[#This Row],[Vendredi]],"")</f>
        <v/>
      </c>
      <c r="O351" s="14">
        <f>COUNTIF(Tableau8[[#This Row],[Lundi]:[Mardi]],"&gt;0") + COUNTIF(Tableau8[[#This Row],[Jeudi]:[Vendredi]],"&gt;0")</f>
        <v>0</v>
      </c>
      <c r="P351" s="14" t="str">
        <f>IFERROR(Tableau8[[#This Row],[Total Tour 1]]+Tableau8[[#This Row],[Total Tour 2]],"")</f>
        <v/>
      </c>
      <c r="Q351" s="14">
        <f>COUNTIF(Tableau8[[#This Row],[Lundi]:[Vendredi]],"&gt;=13")*1000</f>
        <v>0</v>
      </c>
      <c r="R35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51" s="15">
        <f>Tableau8[[#This Row],[Prime production]]+Tableau8[[#This Row],[Prime rendement]]</f>
        <v>0</v>
      </c>
      <c r="T351" s="15" t="str">
        <f>IF(Tableau8[[#This Row],[Matricule]]&gt;1,IF(COUNTIF(Tableau8[DateMatricule],Tableau8[[#This Row],[DateMatricule]])&gt;1,"Doublon",""),"")</f>
        <v/>
      </c>
    </row>
    <row r="352" spans="1:20" x14ac:dyDescent="0.25">
      <c r="A352" s="11" t="str">
        <f>IF(Tableau8[[#This Row],[Semaine]]="","",VLOOKUP(Tableau8[[#This Row],[Semaine]],Listes!$A:$B,2,FALSE))</f>
        <v/>
      </c>
      <c r="B352" s="11" t="str">
        <f>IF(ISBLANK(Tableau8[[#This Row],[Matricule]]),"",VLOOKUP(Tableau8[[#This Row],[Matricule]],#REF!,2,FALSE))</f>
        <v/>
      </c>
      <c r="C352" s="11" t="str">
        <f>IF(ISBLANK(Tableau8[[#This Row],[Matricule]]),"",VLOOKUP(Tableau8[[#This Row],[Matricule]],#REF!,3,FALSE))</f>
        <v/>
      </c>
      <c r="D352" s="11" t="str">
        <f>CONCATENATE(Tableau8[[#This Row],[Semaine]],Tableau8[[#This Row],[Matricule]])</f>
        <v/>
      </c>
      <c r="M352" s="14" t="str">
        <f>IF(Tableau8[[#This Row],[Lundi]]+Tableau8[[#This Row],[Mardi]]&gt;0,Tableau8[[#This Row],[Lundi]]+Tableau8[[#This Row],[Mardi]],"")</f>
        <v/>
      </c>
      <c r="N352" s="14" t="str">
        <f>IF(Tableau8[[#This Row],[Jeudi]]+Tableau8[[#This Row],[Vendredi]]&gt;0,Tableau8[[#This Row],[Jeudi]]+Tableau8[[#This Row],[Vendredi]],"")</f>
        <v/>
      </c>
      <c r="O352" s="14">
        <f>COUNTIF(Tableau8[[#This Row],[Lundi]:[Mardi]],"&gt;0") + COUNTIF(Tableau8[[#This Row],[Jeudi]:[Vendredi]],"&gt;0")</f>
        <v>0</v>
      </c>
      <c r="P352" s="14" t="str">
        <f>IFERROR(Tableau8[[#This Row],[Total Tour 1]]+Tableau8[[#This Row],[Total Tour 2]],"")</f>
        <v/>
      </c>
      <c r="Q352" s="14">
        <f>COUNTIF(Tableau8[[#This Row],[Lundi]:[Vendredi]],"&gt;=13")*1000</f>
        <v>0</v>
      </c>
      <c r="R35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52" s="15">
        <f>Tableau8[[#This Row],[Prime production]]+Tableau8[[#This Row],[Prime rendement]]</f>
        <v>0</v>
      </c>
      <c r="T352" s="15" t="str">
        <f>IF(Tableau8[[#This Row],[Matricule]]&gt;1,IF(COUNTIF(Tableau8[DateMatricule],Tableau8[[#This Row],[DateMatricule]])&gt;1,"Doublon",""),"")</f>
        <v/>
      </c>
    </row>
    <row r="353" spans="1:20" x14ac:dyDescent="0.25">
      <c r="A353" s="11" t="str">
        <f>IF(Tableau8[[#This Row],[Semaine]]="","",VLOOKUP(Tableau8[[#This Row],[Semaine]],Listes!$A:$B,2,FALSE))</f>
        <v/>
      </c>
      <c r="B353" s="11" t="str">
        <f>IF(ISBLANK(Tableau8[[#This Row],[Matricule]]),"",VLOOKUP(Tableau8[[#This Row],[Matricule]],#REF!,2,FALSE))</f>
        <v/>
      </c>
      <c r="C353" s="11" t="str">
        <f>IF(ISBLANK(Tableau8[[#This Row],[Matricule]]),"",VLOOKUP(Tableau8[[#This Row],[Matricule]],#REF!,3,FALSE))</f>
        <v/>
      </c>
      <c r="D353" s="11" t="str">
        <f>CONCATENATE(Tableau8[[#This Row],[Semaine]],Tableau8[[#This Row],[Matricule]])</f>
        <v/>
      </c>
      <c r="M353" s="14" t="str">
        <f>IF(Tableau8[[#This Row],[Lundi]]+Tableau8[[#This Row],[Mardi]]&gt;0,Tableau8[[#This Row],[Lundi]]+Tableau8[[#This Row],[Mardi]],"")</f>
        <v/>
      </c>
      <c r="N353" s="14" t="str">
        <f>IF(Tableau8[[#This Row],[Jeudi]]+Tableau8[[#This Row],[Vendredi]]&gt;0,Tableau8[[#This Row],[Jeudi]]+Tableau8[[#This Row],[Vendredi]],"")</f>
        <v/>
      </c>
      <c r="O353" s="14">
        <f>COUNTIF(Tableau8[[#This Row],[Lundi]:[Mardi]],"&gt;0") + COUNTIF(Tableau8[[#This Row],[Jeudi]:[Vendredi]],"&gt;0")</f>
        <v>0</v>
      </c>
      <c r="P353" s="14" t="str">
        <f>IFERROR(Tableau8[[#This Row],[Total Tour 1]]+Tableau8[[#This Row],[Total Tour 2]],"")</f>
        <v/>
      </c>
      <c r="Q353" s="14">
        <f>COUNTIF(Tableau8[[#This Row],[Lundi]:[Vendredi]],"&gt;=13")*1000</f>
        <v>0</v>
      </c>
      <c r="R35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53" s="15">
        <f>Tableau8[[#This Row],[Prime production]]+Tableau8[[#This Row],[Prime rendement]]</f>
        <v>0</v>
      </c>
      <c r="T353" s="15" t="str">
        <f>IF(Tableau8[[#This Row],[Matricule]]&gt;1,IF(COUNTIF(Tableau8[DateMatricule],Tableau8[[#This Row],[DateMatricule]])&gt;1,"Doublon",""),"")</f>
        <v/>
      </c>
    </row>
    <row r="354" spans="1:20" x14ac:dyDescent="0.25">
      <c r="A354" s="11" t="str">
        <f>IF(Tableau8[[#This Row],[Semaine]]="","",VLOOKUP(Tableau8[[#This Row],[Semaine]],Listes!$A:$B,2,FALSE))</f>
        <v/>
      </c>
      <c r="B354" s="11" t="str">
        <f>IF(ISBLANK(Tableau8[[#This Row],[Matricule]]),"",VLOOKUP(Tableau8[[#This Row],[Matricule]],#REF!,2,FALSE))</f>
        <v/>
      </c>
      <c r="C354" s="11" t="str">
        <f>IF(ISBLANK(Tableau8[[#This Row],[Matricule]]),"",VLOOKUP(Tableau8[[#This Row],[Matricule]],#REF!,3,FALSE))</f>
        <v/>
      </c>
      <c r="D354" s="11" t="str">
        <f>CONCATENATE(Tableau8[[#This Row],[Semaine]],Tableau8[[#This Row],[Matricule]])</f>
        <v/>
      </c>
      <c r="M354" s="14" t="str">
        <f>IF(Tableau8[[#This Row],[Lundi]]+Tableau8[[#This Row],[Mardi]]&gt;0,Tableau8[[#This Row],[Lundi]]+Tableau8[[#This Row],[Mardi]],"")</f>
        <v/>
      </c>
      <c r="N354" s="14" t="str">
        <f>IF(Tableau8[[#This Row],[Jeudi]]+Tableau8[[#This Row],[Vendredi]]&gt;0,Tableau8[[#This Row],[Jeudi]]+Tableau8[[#This Row],[Vendredi]],"")</f>
        <v/>
      </c>
      <c r="O354" s="14">
        <f>COUNTIF(Tableau8[[#This Row],[Lundi]:[Mardi]],"&gt;0") + COUNTIF(Tableau8[[#This Row],[Jeudi]:[Vendredi]],"&gt;0")</f>
        <v>0</v>
      </c>
      <c r="P354" s="14" t="str">
        <f>IFERROR(Tableau8[[#This Row],[Total Tour 1]]+Tableau8[[#This Row],[Total Tour 2]],"")</f>
        <v/>
      </c>
      <c r="Q354" s="14">
        <f>COUNTIF(Tableau8[[#This Row],[Lundi]:[Vendredi]],"&gt;=13")*1000</f>
        <v>0</v>
      </c>
      <c r="R35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54" s="15">
        <f>Tableau8[[#This Row],[Prime production]]+Tableau8[[#This Row],[Prime rendement]]</f>
        <v>0</v>
      </c>
      <c r="T354" s="15" t="str">
        <f>IF(Tableau8[[#This Row],[Matricule]]&gt;1,IF(COUNTIF(Tableau8[DateMatricule],Tableau8[[#This Row],[DateMatricule]])&gt;1,"Doublon",""),"")</f>
        <v/>
      </c>
    </row>
    <row r="355" spans="1:20" x14ac:dyDescent="0.25">
      <c r="A355" s="11" t="str">
        <f>IF(Tableau8[[#This Row],[Semaine]]="","",VLOOKUP(Tableau8[[#This Row],[Semaine]],Listes!$A:$B,2,FALSE))</f>
        <v/>
      </c>
      <c r="B355" s="11" t="str">
        <f>IF(ISBLANK(Tableau8[[#This Row],[Matricule]]),"",VLOOKUP(Tableau8[[#This Row],[Matricule]],#REF!,2,FALSE))</f>
        <v/>
      </c>
      <c r="C355" s="11" t="str">
        <f>IF(ISBLANK(Tableau8[[#This Row],[Matricule]]),"",VLOOKUP(Tableau8[[#This Row],[Matricule]],#REF!,3,FALSE))</f>
        <v/>
      </c>
      <c r="D355" s="11" t="str">
        <f>CONCATENATE(Tableau8[[#This Row],[Semaine]],Tableau8[[#This Row],[Matricule]])</f>
        <v/>
      </c>
      <c r="M355" s="14" t="str">
        <f>IF(Tableau8[[#This Row],[Lundi]]+Tableau8[[#This Row],[Mardi]]&gt;0,Tableau8[[#This Row],[Lundi]]+Tableau8[[#This Row],[Mardi]],"")</f>
        <v/>
      </c>
      <c r="N355" s="14" t="str">
        <f>IF(Tableau8[[#This Row],[Jeudi]]+Tableau8[[#This Row],[Vendredi]]&gt;0,Tableau8[[#This Row],[Jeudi]]+Tableau8[[#This Row],[Vendredi]],"")</f>
        <v/>
      </c>
      <c r="O355" s="14">
        <f>COUNTIF(Tableau8[[#This Row],[Lundi]:[Mardi]],"&gt;0") + COUNTIF(Tableau8[[#This Row],[Jeudi]:[Vendredi]],"&gt;0")</f>
        <v>0</v>
      </c>
      <c r="P355" s="14" t="str">
        <f>IFERROR(Tableau8[[#This Row],[Total Tour 1]]+Tableau8[[#This Row],[Total Tour 2]],"")</f>
        <v/>
      </c>
      <c r="Q355" s="14">
        <f>COUNTIF(Tableau8[[#This Row],[Lundi]:[Vendredi]],"&gt;=13")*1000</f>
        <v>0</v>
      </c>
      <c r="R35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55" s="15">
        <f>Tableau8[[#This Row],[Prime production]]+Tableau8[[#This Row],[Prime rendement]]</f>
        <v>0</v>
      </c>
      <c r="T355" s="15" t="str">
        <f>IF(Tableau8[[#This Row],[Matricule]]&gt;1,IF(COUNTIF(Tableau8[DateMatricule],Tableau8[[#This Row],[DateMatricule]])&gt;1,"Doublon",""),"")</f>
        <v/>
      </c>
    </row>
    <row r="356" spans="1:20" x14ac:dyDescent="0.25">
      <c r="A356" s="11" t="str">
        <f>IF(Tableau8[[#This Row],[Semaine]]="","",VLOOKUP(Tableau8[[#This Row],[Semaine]],Listes!$A:$B,2,FALSE))</f>
        <v/>
      </c>
      <c r="B356" s="11" t="str">
        <f>IF(ISBLANK(Tableau8[[#This Row],[Matricule]]),"",VLOOKUP(Tableau8[[#This Row],[Matricule]],#REF!,2,FALSE))</f>
        <v/>
      </c>
      <c r="C356" s="11" t="str">
        <f>IF(ISBLANK(Tableau8[[#This Row],[Matricule]]),"",VLOOKUP(Tableau8[[#This Row],[Matricule]],#REF!,3,FALSE))</f>
        <v/>
      </c>
      <c r="D356" s="11" t="str">
        <f>CONCATENATE(Tableau8[[#This Row],[Semaine]],Tableau8[[#This Row],[Matricule]])</f>
        <v/>
      </c>
      <c r="M356" s="14" t="str">
        <f>IF(Tableau8[[#This Row],[Lundi]]+Tableau8[[#This Row],[Mardi]]&gt;0,Tableau8[[#This Row],[Lundi]]+Tableau8[[#This Row],[Mardi]],"")</f>
        <v/>
      </c>
      <c r="N356" s="14" t="str">
        <f>IF(Tableau8[[#This Row],[Jeudi]]+Tableau8[[#This Row],[Vendredi]]&gt;0,Tableau8[[#This Row],[Jeudi]]+Tableau8[[#This Row],[Vendredi]],"")</f>
        <v/>
      </c>
      <c r="O356" s="14">
        <f>COUNTIF(Tableau8[[#This Row],[Lundi]:[Mardi]],"&gt;0") + COUNTIF(Tableau8[[#This Row],[Jeudi]:[Vendredi]],"&gt;0")</f>
        <v>0</v>
      </c>
      <c r="P356" s="14" t="str">
        <f>IFERROR(Tableau8[[#This Row],[Total Tour 1]]+Tableau8[[#This Row],[Total Tour 2]],"")</f>
        <v/>
      </c>
      <c r="Q356" s="14">
        <f>COUNTIF(Tableau8[[#This Row],[Lundi]:[Vendredi]],"&gt;=13")*1000</f>
        <v>0</v>
      </c>
      <c r="R35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56" s="15">
        <f>Tableau8[[#This Row],[Prime production]]+Tableau8[[#This Row],[Prime rendement]]</f>
        <v>0</v>
      </c>
      <c r="T356" s="15" t="str">
        <f>IF(Tableau8[[#This Row],[Matricule]]&gt;1,IF(COUNTIF(Tableau8[DateMatricule],Tableau8[[#This Row],[DateMatricule]])&gt;1,"Doublon",""),"")</f>
        <v/>
      </c>
    </row>
    <row r="357" spans="1:20" x14ac:dyDescent="0.25">
      <c r="A357" s="11" t="str">
        <f>IF(Tableau8[[#This Row],[Semaine]]="","",VLOOKUP(Tableau8[[#This Row],[Semaine]],Listes!$A:$B,2,FALSE))</f>
        <v/>
      </c>
      <c r="B357" s="11" t="str">
        <f>IF(ISBLANK(Tableau8[[#This Row],[Matricule]]),"",VLOOKUP(Tableau8[[#This Row],[Matricule]],#REF!,2,FALSE))</f>
        <v/>
      </c>
      <c r="C357" s="11" t="str">
        <f>IF(ISBLANK(Tableau8[[#This Row],[Matricule]]),"",VLOOKUP(Tableau8[[#This Row],[Matricule]],#REF!,3,FALSE))</f>
        <v/>
      </c>
      <c r="D357" s="11" t="str">
        <f>CONCATENATE(Tableau8[[#This Row],[Semaine]],Tableau8[[#This Row],[Matricule]])</f>
        <v/>
      </c>
      <c r="M357" s="14" t="str">
        <f>IF(Tableau8[[#This Row],[Lundi]]+Tableau8[[#This Row],[Mardi]]&gt;0,Tableau8[[#This Row],[Lundi]]+Tableau8[[#This Row],[Mardi]],"")</f>
        <v/>
      </c>
      <c r="N357" s="14" t="str">
        <f>IF(Tableau8[[#This Row],[Jeudi]]+Tableau8[[#This Row],[Vendredi]]&gt;0,Tableau8[[#This Row],[Jeudi]]+Tableau8[[#This Row],[Vendredi]],"")</f>
        <v/>
      </c>
      <c r="O357" s="14">
        <f>COUNTIF(Tableau8[[#This Row],[Lundi]:[Mardi]],"&gt;0") + COUNTIF(Tableau8[[#This Row],[Jeudi]:[Vendredi]],"&gt;0")</f>
        <v>0</v>
      </c>
      <c r="P357" s="14" t="str">
        <f>IFERROR(Tableau8[[#This Row],[Total Tour 1]]+Tableau8[[#This Row],[Total Tour 2]],"")</f>
        <v/>
      </c>
      <c r="Q357" s="14">
        <f>COUNTIF(Tableau8[[#This Row],[Lundi]:[Vendredi]],"&gt;=13")*1000</f>
        <v>0</v>
      </c>
      <c r="R35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57" s="15">
        <f>Tableau8[[#This Row],[Prime production]]+Tableau8[[#This Row],[Prime rendement]]</f>
        <v>0</v>
      </c>
      <c r="T357" s="15" t="str">
        <f>IF(Tableau8[[#This Row],[Matricule]]&gt;1,IF(COUNTIF(Tableau8[DateMatricule],Tableau8[[#This Row],[DateMatricule]])&gt;1,"Doublon",""),"")</f>
        <v/>
      </c>
    </row>
    <row r="358" spans="1:20" x14ac:dyDescent="0.25">
      <c r="A358" s="11" t="str">
        <f>IF(Tableau8[[#This Row],[Semaine]]="","",VLOOKUP(Tableau8[[#This Row],[Semaine]],Listes!$A:$B,2,FALSE))</f>
        <v/>
      </c>
      <c r="B358" s="11" t="str">
        <f>IF(ISBLANK(Tableau8[[#This Row],[Matricule]]),"",VLOOKUP(Tableau8[[#This Row],[Matricule]],#REF!,2,FALSE))</f>
        <v/>
      </c>
      <c r="C358" s="11" t="str">
        <f>IF(ISBLANK(Tableau8[[#This Row],[Matricule]]),"",VLOOKUP(Tableau8[[#This Row],[Matricule]],#REF!,3,FALSE))</f>
        <v/>
      </c>
      <c r="D358" s="11" t="str">
        <f>CONCATENATE(Tableau8[[#This Row],[Semaine]],Tableau8[[#This Row],[Matricule]])</f>
        <v/>
      </c>
      <c r="M358" s="14" t="str">
        <f>IF(Tableau8[[#This Row],[Lundi]]+Tableau8[[#This Row],[Mardi]]&gt;0,Tableau8[[#This Row],[Lundi]]+Tableau8[[#This Row],[Mardi]],"")</f>
        <v/>
      </c>
      <c r="N358" s="14" t="str">
        <f>IF(Tableau8[[#This Row],[Jeudi]]+Tableau8[[#This Row],[Vendredi]]&gt;0,Tableau8[[#This Row],[Jeudi]]+Tableau8[[#This Row],[Vendredi]],"")</f>
        <v/>
      </c>
      <c r="O358" s="14">
        <f>COUNTIF(Tableau8[[#This Row],[Lundi]:[Mardi]],"&gt;0") + COUNTIF(Tableau8[[#This Row],[Jeudi]:[Vendredi]],"&gt;0")</f>
        <v>0</v>
      </c>
      <c r="P358" s="14" t="str">
        <f>IFERROR(Tableau8[[#This Row],[Total Tour 1]]+Tableau8[[#This Row],[Total Tour 2]],"")</f>
        <v/>
      </c>
      <c r="Q358" s="14">
        <f>COUNTIF(Tableau8[[#This Row],[Lundi]:[Vendredi]],"&gt;=13")*1000</f>
        <v>0</v>
      </c>
      <c r="R35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58" s="15">
        <f>Tableau8[[#This Row],[Prime production]]+Tableau8[[#This Row],[Prime rendement]]</f>
        <v>0</v>
      </c>
      <c r="T358" s="15" t="str">
        <f>IF(Tableau8[[#This Row],[Matricule]]&gt;1,IF(COUNTIF(Tableau8[DateMatricule],Tableau8[[#This Row],[DateMatricule]])&gt;1,"Doublon",""),"")</f>
        <v/>
      </c>
    </row>
    <row r="359" spans="1:20" x14ac:dyDescent="0.25">
      <c r="A359" s="11" t="str">
        <f>IF(Tableau8[[#This Row],[Semaine]]="","",VLOOKUP(Tableau8[[#This Row],[Semaine]],Listes!$A:$B,2,FALSE))</f>
        <v/>
      </c>
      <c r="B359" s="11" t="str">
        <f>IF(ISBLANK(Tableau8[[#This Row],[Matricule]]),"",VLOOKUP(Tableau8[[#This Row],[Matricule]],#REF!,2,FALSE))</f>
        <v/>
      </c>
      <c r="C359" s="11" t="str">
        <f>IF(ISBLANK(Tableau8[[#This Row],[Matricule]]),"",VLOOKUP(Tableau8[[#This Row],[Matricule]],#REF!,3,FALSE))</f>
        <v/>
      </c>
      <c r="D359" s="11" t="str">
        <f>CONCATENATE(Tableau8[[#This Row],[Semaine]],Tableau8[[#This Row],[Matricule]])</f>
        <v/>
      </c>
      <c r="M359" s="14" t="str">
        <f>IF(Tableau8[[#This Row],[Lundi]]+Tableau8[[#This Row],[Mardi]]&gt;0,Tableau8[[#This Row],[Lundi]]+Tableau8[[#This Row],[Mardi]],"")</f>
        <v/>
      </c>
      <c r="N359" s="14" t="str">
        <f>IF(Tableau8[[#This Row],[Jeudi]]+Tableau8[[#This Row],[Vendredi]]&gt;0,Tableau8[[#This Row],[Jeudi]]+Tableau8[[#This Row],[Vendredi]],"")</f>
        <v/>
      </c>
      <c r="O359" s="14">
        <f>COUNTIF(Tableau8[[#This Row],[Lundi]:[Mardi]],"&gt;0") + COUNTIF(Tableau8[[#This Row],[Jeudi]:[Vendredi]],"&gt;0")</f>
        <v>0</v>
      </c>
      <c r="P359" s="14" t="str">
        <f>IFERROR(Tableau8[[#This Row],[Total Tour 1]]+Tableau8[[#This Row],[Total Tour 2]],"")</f>
        <v/>
      </c>
      <c r="Q359" s="14">
        <f>COUNTIF(Tableau8[[#This Row],[Lundi]:[Vendredi]],"&gt;=13")*1000</f>
        <v>0</v>
      </c>
      <c r="R35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59" s="15">
        <f>Tableau8[[#This Row],[Prime production]]+Tableau8[[#This Row],[Prime rendement]]</f>
        <v>0</v>
      </c>
      <c r="T359" s="15" t="str">
        <f>IF(Tableau8[[#This Row],[Matricule]]&gt;1,IF(COUNTIF(Tableau8[DateMatricule],Tableau8[[#This Row],[DateMatricule]])&gt;1,"Doublon",""),"")</f>
        <v/>
      </c>
    </row>
    <row r="360" spans="1:20" x14ac:dyDescent="0.25">
      <c r="A360" s="11" t="str">
        <f>IF(Tableau8[[#This Row],[Semaine]]="","",VLOOKUP(Tableau8[[#This Row],[Semaine]],Listes!$A:$B,2,FALSE))</f>
        <v/>
      </c>
      <c r="B360" s="11" t="str">
        <f>IF(ISBLANK(Tableau8[[#This Row],[Matricule]]),"",VLOOKUP(Tableau8[[#This Row],[Matricule]],#REF!,2,FALSE))</f>
        <v/>
      </c>
      <c r="C360" s="11" t="str">
        <f>IF(ISBLANK(Tableau8[[#This Row],[Matricule]]),"",VLOOKUP(Tableau8[[#This Row],[Matricule]],#REF!,3,FALSE))</f>
        <v/>
      </c>
      <c r="D360" s="11" t="str">
        <f>CONCATENATE(Tableau8[[#This Row],[Semaine]],Tableau8[[#This Row],[Matricule]])</f>
        <v/>
      </c>
      <c r="M360" s="14" t="str">
        <f>IF(Tableau8[[#This Row],[Lundi]]+Tableau8[[#This Row],[Mardi]]&gt;0,Tableau8[[#This Row],[Lundi]]+Tableau8[[#This Row],[Mardi]],"")</f>
        <v/>
      </c>
      <c r="N360" s="14" t="str">
        <f>IF(Tableau8[[#This Row],[Jeudi]]+Tableau8[[#This Row],[Vendredi]]&gt;0,Tableau8[[#This Row],[Jeudi]]+Tableau8[[#This Row],[Vendredi]],"")</f>
        <v/>
      </c>
      <c r="O360" s="14">
        <f>COUNTIF(Tableau8[[#This Row],[Lundi]:[Mardi]],"&gt;0") + COUNTIF(Tableau8[[#This Row],[Jeudi]:[Vendredi]],"&gt;0")</f>
        <v>0</v>
      </c>
      <c r="P360" s="14" t="str">
        <f>IFERROR(Tableau8[[#This Row],[Total Tour 1]]+Tableau8[[#This Row],[Total Tour 2]],"")</f>
        <v/>
      </c>
      <c r="Q360" s="14">
        <f>COUNTIF(Tableau8[[#This Row],[Lundi]:[Vendredi]],"&gt;=13")*1000</f>
        <v>0</v>
      </c>
      <c r="R36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60" s="15">
        <f>Tableau8[[#This Row],[Prime production]]+Tableau8[[#This Row],[Prime rendement]]</f>
        <v>0</v>
      </c>
      <c r="T360" s="15" t="str">
        <f>IF(Tableau8[[#This Row],[Matricule]]&gt;1,IF(COUNTIF(Tableau8[DateMatricule],Tableau8[[#This Row],[DateMatricule]])&gt;1,"Doublon",""),"")</f>
        <v/>
      </c>
    </row>
    <row r="361" spans="1:20" x14ac:dyDescent="0.25">
      <c r="A361" s="11" t="str">
        <f>IF(Tableau8[[#This Row],[Semaine]]="","",VLOOKUP(Tableau8[[#This Row],[Semaine]],Listes!$A:$B,2,FALSE))</f>
        <v/>
      </c>
      <c r="B361" s="11" t="str">
        <f>IF(ISBLANK(Tableau8[[#This Row],[Matricule]]),"",VLOOKUP(Tableau8[[#This Row],[Matricule]],#REF!,2,FALSE))</f>
        <v/>
      </c>
      <c r="C361" s="11" t="str">
        <f>IF(ISBLANK(Tableau8[[#This Row],[Matricule]]),"",VLOOKUP(Tableau8[[#This Row],[Matricule]],#REF!,3,FALSE))</f>
        <v/>
      </c>
      <c r="D361" s="11" t="str">
        <f>CONCATENATE(Tableau8[[#This Row],[Semaine]],Tableau8[[#This Row],[Matricule]])</f>
        <v/>
      </c>
      <c r="M361" s="14" t="str">
        <f>IF(Tableau8[[#This Row],[Lundi]]+Tableau8[[#This Row],[Mardi]]&gt;0,Tableau8[[#This Row],[Lundi]]+Tableau8[[#This Row],[Mardi]],"")</f>
        <v/>
      </c>
      <c r="N361" s="14" t="str">
        <f>IF(Tableau8[[#This Row],[Jeudi]]+Tableau8[[#This Row],[Vendredi]]&gt;0,Tableau8[[#This Row],[Jeudi]]+Tableau8[[#This Row],[Vendredi]],"")</f>
        <v/>
      </c>
      <c r="O361" s="14">
        <f>COUNTIF(Tableau8[[#This Row],[Lundi]:[Mardi]],"&gt;0") + COUNTIF(Tableau8[[#This Row],[Jeudi]:[Vendredi]],"&gt;0")</f>
        <v>0</v>
      </c>
      <c r="P361" s="14" t="str">
        <f>IFERROR(Tableau8[[#This Row],[Total Tour 1]]+Tableau8[[#This Row],[Total Tour 2]],"")</f>
        <v/>
      </c>
      <c r="Q361" s="14">
        <f>COUNTIF(Tableau8[[#This Row],[Lundi]:[Vendredi]],"&gt;=13")*1000</f>
        <v>0</v>
      </c>
      <c r="R36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61" s="15">
        <f>Tableau8[[#This Row],[Prime production]]+Tableau8[[#This Row],[Prime rendement]]</f>
        <v>0</v>
      </c>
      <c r="T361" s="15" t="str">
        <f>IF(Tableau8[[#This Row],[Matricule]]&gt;1,IF(COUNTIF(Tableau8[DateMatricule],Tableau8[[#This Row],[DateMatricule]])&gt;1,"Doublon",""),"")</f>
        <v/>
      </c>
    </row>
    <row r="362" spans="1:20" x14ac:dyDescent="0.25">
      <c r="A362" s="11" t="str">
        <f>IF(Tableau8[[#This Row],[Semaine]]="","",VLOOKUP(Tableau8[[#This Row],[Semaine]],Listes!$A:$B,2,FALSE))</f>
        <v/>
      </c>
      <c r="B362" s="11" t="str">
        <f>IF(ISBLANK(Tableau8[[#This Row],[Matricule]]),"",VLOOKUP(Tableau8[[#This Row],[Matricule]],#REF!,2,FALSE))</f>
        <v/>
      </c>
      <c r="C362" s="11" t="str">
        <f>IF(ISBLANK(Tableau8[[#This Row],[Matricule]]),"",VLOOKUP(Tableau8[[#This Row],[Matricule]],#REF!,3,FALSE))</f>
        <v/>
      </c>
      <c r="D362" s="11" t="str">
        <f>CONCATENATE(Tableau8[[#This Row],[Semaine]],Tableau8[[#This Row],[Matricule]])</f>
        <v/>
      </c>
      <c r="M362" s="14" t="str">
        <f>IF(Tableau8[[#This Row],[Lundi]]+Tableau8[[#This Row],[Mardi]]&gt;0,Tableau8[[#This Row],[Lundi]]+Tableau8[[#This Row],[Mardi]],"")</f>
        <v/>
      </c>
      <c r="N362" s="14" t="str">
        <f>IF(Tableau8[[#This Row],[Jeudi]]+Tableau8[[#This Row],[Vendredi]]&gt;0,Tableau8[[#This Row],[Jeudi]]+Tableau8[[#This Row],[Vendredi]],"")</f>
        <v/>
      </c>
      <c r="O362" s="14">
        <f>COUNTIF(Tableau8[[#This Row],[Lundi]:[Mardi]],"&gt;0") + COUNTIF(Tableau8[[#This Row],[Jeudi]:[Vendredi]],"&gt;0")</f>
        <v>0</v>
      </c>
      <c r="P362" s="14" t="str">
        <f>IFERROR(Tableau8[[#This Row],[Total Tour 1]]+Tableau8[[#This Row],[Total Tour 2]],"")</f>
        <v/>
      </c>
      <c r="Q362" s="14">
        <f>COUNTIF(Tableau8[[#This Row],[Lundi]:[Vendredi]],"&gt;=13")*1000</f>
        <v>0</v>
      </c>
      <c r="R36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62" s="15">
        <f>Tableau8[[#This Row],[Prime production]]+Tableau8[[#This Row],[Prime rendement]]</f>
        <v>0</v>
      </c>
      <c r="T362" s="15" t="str">
        <f>IF(Tableau8[[#This Row],[Matricule]]&gt;1,IF(COUNTIF(Tableau8[DateMatricule],Tableau8[[#This Row],[DateMatricule]])&gt;1,"Doublon",""),"")</f>
        <v/>
      </c>
    </row>
    <row r="363" spans="1:20" x14ac:dyDescent="0.25">
      <c r="A363" s="11" t="str">
        <f>IF(Tableau8[[#This Row],[Semaine]]="","",VLOOKUP(Tableau8[[#This Row],[Semaine]],Listes!$A:$B,2,FALSE))</f>
        <v/>
      </c>
      <c r="B363" s="11" t="str">
        <f>IF(ISBLANK(Tableau8[[#This Row],[Matricule]]),"",VLOOKUP(Tableau8[[#This Row],[Matricule]],#REF!,2,FALSE))</f>
        <v/>
      </c>
      <c r="C363" s="11" t="str">
        <f>IF(ISBLANK(Tableau8[[#This Row],[Matricule]]),"",VLOOKUP(Tableau8[[#This Row],[Matricule]],#REF!,3,FALSE))</f>
        <v/>
      </c>
      <c r="D363" s="11" t="str">
        <f>CONCATENATE(Tableau8[[#This Row],[Semaine]],Tableau8[[#This Row],[Matricule]])</f>
        <v/>
      </c>
      <c r="M363" s="14" t="str">
        <f>IF(Tableau8[[#This Row],[Lundi]]+Tableau8[[#This Row],[Mardi]]&gt;0,Tableau8[[#This Row],[Lundi]]+Tableau8[[#This Row],[Mardi]],"")</f>
        <v/>
      </c>
      <c r="N363" s="14" t="str">
        <f>IF(Tableau8[[#This Row],[Jeudi]]+Tableau8[[#This Row],[Vendredi]]&gt;0,Tableau8[[#This Row],[Jeudi]]+Tableau8[[#This Row],[Vendredi]],"")</f>
        <v/>
      </c>
      <c r="O363" s="14">
        <f>COUNTIF(Tableau8[[#This Row],[Lundi]:[Mardi]],"&gt;0") + COUNTIF(Tableau8[[#This Row],[Jeudi]:[Vendredi]],"&gt;0")</f>
        <v>0</v>
      </c>
      <c r="P363" s="14" t="str">
        <f>IFERROR(Tableau8[[#This Row],[Total Tour 1]]+Tableau8[[#This Row],[Total Tour 2]],"")</f>
        <v/>
      </c>
      <c r="Q363" s="14">
        <f>COUNTIF(Tableau8[[#This Row],[Lundi]:[Vendredi]],"&gt;=13")*1000</f>
        <v>0</v>
      </c>
      <c r="R36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63" s="15">
        <f>Tableau8[[#This Row],[Prime production]]+Tableau8[[#This Row],[Prime rendement]]</f>
        <v>0</v>
      </c>
      <c r="T363" s="15" t="str">
        <f>IF(Tableau8[[#This Row],[Matricule]]&gt;1,IF(COUNTIF(Tableau8[DateMatricule],Tableau8[[#This Row],[DateMatricule]])&gt;1,"Doublon",""),"")</f>
        <v/>
      </c>
    </row>
    <row r="364" spans="1:20" x14ac:dyDescent="0.25">
      <c r="A364" s="11" t="str">
        <f>IF(Tableau8[[#This Row],[Semaine]]="","",VLOOKUP(Tableau8[[#This Row],[Semaine]],Listes!$A:$B,2,FALSE))</f>
        <v/>
      </c>
      <c r="B364" s="11" t="str">
        <f>IF(ISBLANK(Tableau8[[#This Row],[Matricule]]),"",VLOOKUP(Tableau8[[#This Row],[Matricule]],#REF!,2,FALSE))</f>
        <v/>
      </c>
      <c r="C364" s="11" t="str">
        <f>IF(ISBLANK(Tableau8[[#This Row],[Matricule]]),"",VLOOKUP(Tableau8[[#This Row],[Matricule]],#REF!,3,FALSE))</f>
        <v/>
      </c>
      <c r="D364" s="11" t="str">
        <f>CONCATENATE(Tableau8[[#This Row],[Semaine]],Tableau8[[#This Row],[Matricule]])</f>
        <v/>
      </c>
      <c r="M364" s="14" t="str">
        <f>IF(Tableau8[[#This Row],[Lundi]]+Tableau8[[#This Row],[Mardi]]&gt;0,Tableau8[[#This Row],[Lundi]]+Tableau8[[#This Row],[Mardi]],"")</f>
        <v/>
      </c>
      <c r="N364" s="14" t="str">
        <f>IF(Tableau8[[#This Row],[Jeudi]]+Tableau8[[#This Row],[Vendredi]]&gt;0,Tableau8[[#This Row],[Jeudi]]+Tableau8[[#This Row],[Vendredi]],"")</f>
        <v/>
      </c>
      <c r="O364" s="14">
        <f>COUNTIF(Tableau8[[#This Row],[Lundi]:[Mardi]],"&gt;0") + COUNTIF(Tableau8[[#This Row],[Jeudi]:[Vendredi]],"&gt;0")</f>
        <v>0</v>
      </c>
      <c r="P364" s="14" t="str">
        <f>IFERROR(Tableau8[[#This Row],[Total Tour 1]]+Tableau8[[#This Row],[Total Tour 2]],"")</f>
        <v/>
      </c>
      <c r="Q364" s="14">
        <f>COUNTIF(Tableau8[[#This Row],[Lundi]:[Vendredi]],"&gt;=13")*1000</f>
        <v>0</v>
      </c>
      <c r="R36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64" s="15">
        <f>Tableau8[[#This Row],[Prime production]]+Tableau8[[#This Row],[Prime rendement]]</f>
        <v>0</v>
      </c>
      <c r="T364" s="15" t="str">
        <f>IF(Tableau8[[#This Row],[Matricule]]&gt;1,IF(COUNTIF(Tableau8[DateMatricule],Tableau8[[#This Row],[DateMatricule]])&gt;1,"Doublon",""),"")</f>
        <v/>
      </c>
    </row>
    <row r="365" spans="1:20" x14ac:dyDescent="0.25">
      <c r="A365" s="11" t="str">
        <f>IF(Tableau8[[#This Row],[Semaine]]="","",VLOOKUP(Tableau8[[#This Row],[Semaine]],Listes!$A:$B,2,FALSE))</f>
        <v/>
      </c>
      <c r="B365" s="11" t="str">
        <f>IF(ISBLANK(Tableau8[[#This Row],[Matricule]]),"",VLOOKUP(Tableau8[[#This Row],[Matricule]],#REF!,2,FALSE))</f>
        <v/>
      </c>
      <c r="C365" s="11" t="str">
        <f>IF(ISBLANK(Tableau8[[#This Row],[Matricule]]),"",VLOOKUP(Tableau8[[#This Row],[Matricule]],#REF!,3,FALSE))</f>
        <v/>
      </c>
      <c r="D365" s="11" t="str">
        <f>CONCATENATE(Tableau8[[#This Row],[Semaine]],Tableau8[[#This Row],[Matricule]])</f>
        <v/>
      </c>
      <c r="M365" s="14" t="str">
        <f>IF(Tableau8[[#This Row],[Lundi]]+Tableau8[[#This Row],[Mardi]]&gt;0,Tableau8[[#This Row],[Lundi]]+Tableau8[[#This Row],[Mardi]],"")</f>
        <v/>
      </c>
      <c r="N365" s="14" t="str">
        <f>IF(Tableau8[[#This Row],[Jeudi]]+Tableau8[[#This Row],[Vendredi]]&gt;0,Tableau8[[#This Row],[Jeudi]]+Tableau8[[#This Row],[Vendredi]],"")</f>
        <v/>
      </c>
      <c r="O365" s="14">
        <f>COUNTIF(Tableau8[[#This Row],[Lundi]:[Mardi]],"&gt;0") + COUNTIF(Tableau8[[#This Row],[Jeudi]:[Vendredi]],"&gt;0")</f>
        <v>0</v>
      </c>
      <c r="P365" s="14" t="str">
        <f>IFERROR(Tableau8[[#This Row],[Total Tour 1]]+Tableau8[[#This Row],[Total Tour 2]],"")</f>
        <v/>
      </c>
      <c r="Q365" s="14">
        <f>COUNTIF(Tableau8[[#This Row],[Lundi]:[Vendredi]],"&gt;=13")*1000</f>
        <v>0</v>
      </c>
      <c r="R36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65" s="15">
        <f>Tableau8[[#This Row],[Prime production]]+Tableau8[[#This Row],[Prime rendement]]</f>
        <v>0</v>
      </c>
      <c r="T365" s="15" t="str">
        <f>IF(Tableau8[[#This Row],[Matricule]]&gt;1,IF(COUNTIF(Tableau8[DateMatricule],Tableau8[[#This Row],[DateMatricule]])&gt;1,"Doublon",""),"")</f>
        <v/>
      </c>
    </row>
    <row r="366" spans="1:20" x14ac:dyDescent="0.25">
      <c r="A366" s="11" t="str">
        <f>IF(Tableau8[[#This Row],[Semaine]]="","",VLOOKUP(Tableau8[[#This Row],[Semaine]],Listes!$A:$B,2,FALSE))</f>
        <v/>
      </c>
      <c r="B366" s="11" t="str">
        <f>IF(ISBLANK(Tableau8[[#This Row],[Matricule]]),"",VLOOKUP(Tableau8[[#This Row],[Matricule]],#REF!,2,FALSE))</f>
        <v/>
      </c>
      <c r="C366" s="11" t="str">
        <f>IF(ISBLANK(Tableau8[[#This Row],[Matricule]]),"",VLOOKUP(Tableau8[[#This Row],[Matricule]],#REF!,3,FALSE))</f>
        <v/>
      </c>
      <c r="D366" s="11" t="str">
        <f>CONCATENATE(Tableau8[[#This Row],[Semaine]],Tableau8[[#This Row],[Matricule]])</f>
        <v/>
      </c>
      <c r="M366" s="14" t="str">
        <f>IF(Tableau8[[#This Row],[Lundi]]+Tableau8[[#This Row],[Mardi]]&gt;0,Tableau8[[#This Row],[Lundi]]+Tableau8[[#This Row],[Mardi]],"")</f>
        <v/>
      </c>
      <c r="N366" s="14" t="str">
        <f>IF(Tableau8[[#This Row],[Jeudi]]+Tableau8[[#This Row],[Vendredi]]&gt;0,Tableau8[[#This Row],[Jeudi]]+Tableau8[[#This Row],[Vendredi]],"")</f>
        <v/>
      </c>
      <c r="O366" s="14">
        <f>COUNTIF(Tableau8[[#This Row],[Lundi]:[Mardi]],"&gt;0") + COUNTIF(Tableau8[[#This Row],[Jeudi]:[Vendredi]],"&gt;0")</f>
        <v>0</v>
      </c>
      <c r="P366" s="14" t="str">
        <f>IFERROR(Tableau8[[#This Row],[Total Tour 1]]+Tableau8[[#This Row],[Total Tour 2]],"")</f>
        <v/>
      </c>
      <c r="Q366" s="14">
        <f>COUNTIF(Tableau8[[#This Row],[Lundi]:[Vendredi]],"&gt;=13")*1000</f>
        <v>0</v>
      </c>
      <c r="R36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66" s="15">
        <f>Tableau8[[#This Row],[Prime production]]+Tableau8[[#This Row],[Prime rendement]]</f>
        <v>0</v>
      </c>
      <c r="T366" s="15" t="str">
        <f>IF(Tableau8[[#This Row],[Matricule]]&gt;1,IF(COUNTIF(Tableau8[DateMatricule],Tableau8[[#This Row],[DateMatricule]])&gt;1,"Doublon",""),"")</f>
        <v/>
      </c>
    </row>
    <row r="367" spans="1:20" x14ac:dyDescent="0.25">
      <c r="A367" s="11" t="str">
        <f>IF(Tableau8[[#This Row],[Semaine]]="","",VLOOKUP(Tableau8[[#This Row],[Semaine]],Listes!$A:$B,2,FALSE))</f>
        <v/>
      </c>
      <c r="B367" s="11" t="str">
        <f>IF(ISBLANK(Tableau8[[#This Row],[Matricule]]),"",VLOOKUP(Tableau8[[#This Row],[Matricule]],#REF!,2,FALSE))</f>
        <v/>
      </c>
      <c r="C367" s="11" t="str">
        <f>IF(ISBLANK(Tableau8[[#This Row],[Matricule]]),"",VLOOKUP(Tableau8[[#This Row],[Matricule]],#REF!,3,FALSE))</f>
        <v/>
      </c>
      <c r="D367" s="11" t="str">
        <f>CONCATENATE(Tableau8[[#This Row],[Semaine]],Tableau8[[#This Row],[Matricule]])</f>
        <v/>
      </c>
      <c r="M367" s="14" t="str">
        <f>IF(Tableau8[[#This Row],[Lundi]]+Tableau8[[#This Row],[Mardi]]&gt;0,Tableau8[[#This Row],[Lundi]]+Tableau8[[#This Row],[Mardi]],"")</f>
        <v/>
      </c>
      <c r="N367" s="14" t="str">
        <f>IF(Tableau8[[#This Row],[Jeudi]]+Tableau8[[#This Row],[Vendredi]]&gt;0,Tableau8[[#This Row],[Jeudi]]+Tableau8[[#This Row],[Vendredi]],"")</f>
        <v/>
      </c>
      <c r="O367" s="14">
        <f>COUNTIF(Tableau8[[#This Row],[Lundi]:[Mardi]],"&gt;0") + COUNTIF(Tableau8[[#This Row],[Jeudi]:[Vendredi]],"&gt;0")</f>
        <v>0</v>
      </c>
      <c r="P367" s="14" t="str">
        <f>IFERROR(Tableau8[[#This Row],[Total Tour 1]]+Tableau8[[#This Row],[Total Tour 2]],"")</f>
        <v/>
      </c>
      <c r="Q367" s="14">
        <f>COUNTIF(Tableau8[[#This Row],[Lundi]:[Vendredi]],"&gt;=13")*1000</f>
        <v>0</v>
      </c>
      <c r="R36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67" s="15">
        <f>Tableau8[[#This Row],[Prime production]]+Tableau8[[#This Row],[Prime rendement]]</f>
        <v>0</v>
      </c>
      <c r="T367" s="15" t="str">
        <f>IF(Tableau8[[#This Row],[Matricule]]&gt;1,IF(COUNTIF(Tableau8[DateMatricule],Tableau8[[#This Row],[DateMatricule]])&gt;1,"Doublon",""),"")</f>
        <v/>
      </c>
    </row>
    <row r="368" spans="1:20" x14ac:dyDescent="0.25">
      <c r="A368" s="11" t="str">
        <f>IF(Tableau8[[#This Row],[Semaine]]="","",VLOOKUP(Tableau8[[#This Row],[Semaine]],Listes!$A:$B,2,FALSE))</f>
        <v/>
      </c>
      <c r="B368" s="11" t="str">
        <f>IF(ISBLANK(Tableau8[[#This Row],[Matricule]]),"",VLOOKUP(Tableau8[[#This Row],[Matricule]],#REF!,2,FALSE))</f>
        <v/>
      </c>
      <c r="C368" s="11" t="str">
        <f>IF(ISBLANK(Tableau8[[#This Row],[Matricule]]),"",VLOOKUP(Tableau8[[#This Row],[Matricule]],#REF!,3,FALSE))</f>
        <v/>
      </c>
      <c r="D368" s="11" t="str">
        <f>CONCATENATE(Tableau8[[#This Row],[Semaine]],Tableau8[[#This Row],[Matricule]])</f>
        <v/>
      </c>
      <c r="M368" s="14" t="str">
        <f>IF(Tableau8[[#This Row],[Lundi]]+Tableau8[[#This Row],[Mardi]]&gt;0,Tableau8[[#This Row],[Lundi]]+Tableau8[[#This Row],[Mardi]],"")</f>
        <v/>
      </c>
      <c r="N368" s="14" t="str">
        <f>IF(Tableau8[[#This Row],[Jeudi]]+Tableau8[[#This Row],[Vendredi]]&gt;0,Tableau8[[#This Row],[Jeudi]]+Tableau8[[#This Row],[Vendredi]],"")</f>
        <v/>
      </c>
      <c r="O368" s="14">
        <f>COUNTIF(Tableau8[[#This Row],[Lundi]:[Mardi]],"&gt;0") + COUNTIF(Tableau8[[#This Row],[Jeudi]:[Vendredi]],"&gt;0")</f>
        <v>0</v>
      </c>
      <c r="P368" s="14" t="str">
        <f>IFERROR(Tableau8[[#This Row],[Total Tour 1]]+Tableau8[[#This Row],[Total Tour 2]],"")</f>
        <v/>
      </c>
      <c r="Q368" s="14">
        <f>COUNTIF(Tableau8[[#This Row],[Lundi]:[Vendredi]],"&gt;=13")*1000</f>
        <v>0</v>
      </c>
      <c r="R36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68" s="15">
        <f>Tableau8[[#This Row],[Prime production]]+Tableau8[[#This Row],[Prime rendement]]</f>
        <v>0</v>
      </c>
      <c r="T368" s="15" t="str">
        <f>IF(Tableau8[[#This Row],[Matricule]]&gt;1,IF(COUNTIF(Tableau8[DateMatricule],Tableau8[[#This Row],[DateMatricule]])&gt;1,"Doublon",""),"")</f>
        <v/>
      </c>
    </row>
    <row r="369" spans="1:20" x14ac:dyDescent="0.25">
      <c r="A369" s="11" t="str">
        <f>IF(Tableau8[[#This Row],[Semaine]]="","",VLOOKUP(Tableau8[[#This Row],[Semaine]],Listes!$A:$B,2,FALSE))</f>
        <v/>
      </c>
      <c r="B369" s="11" t="str">
        <f>IF(ISBLANK(Tableau8[[#This Row],[Matricule]]),"",VLOOKUP(Tableau8[[#This Row],[Matricule]],#REF!,2,FALSE))</f>
        <v/>
      </c>
      <c r="C369" s="11" t="str">
        <f>IF(ISBLANK(Tableau8[[#This Row],[Matricule]]),"",VLOOKUP(Tableau8[[#This Row],[Matricule]],#REF!,3,FALSE))</f>
        <v/>
      </c>
      <c r="D369" s="11" t="str">
        <f>CONCATENATE(Tableau8[[#This Row],[Semaine]],Tableau8[[#This Row],[Matricule]])</f>
        <v/>
      </c>
      <c r="M369" s="14" t="str">
        <f>IF(Tableau8[[#This Row],[Lundi]]+Tableau8[[#This Row],[Mardi]]&gt;0,Tableau8[[#This Row],[Lundi]]+Tableau8[[#This Row],[Mardi]],"")</f>
        <v/>
      </c>
      <c r="N369" s="14" t="str">
        <f>IF(Tableau8[[#This Row],[Jeudi]]+Tableau8[[#This Row],[Vendredi]]&gt;0,Tableau8[[#This Row],[Jeudi]]+Tableau8[[#This Row],[Vendredi]],"")</f>
        <v/>
      </c>
      <c r="O369" s="14">
        <f>COUNTIF(Tableau8[[#This Row],[Lundi]:[Mardi]],"&gt;0") + COUNTIF(Tableau8[[#This Row],[Jeudi]:[Vendredi]],"&gt;0")</f>
        <v>0</v>
      </c>
      <c r="P369" s="14" t="str">
        <f>IFERROR(Tableau8[[#This Row],[Total Tour 1]]+Tableau8[[#This Row],[Total Tour 2]],"")</f>
        <v/>
      </c>
      <c r="Q369" s="14">
        <f>COUNTIF(Tableau8[[#This Row],[Lundi]:[Vendredi]],"&gt;=13")*1000</f>
        <v>0</v>
      </c>
      <c r="R36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69" s="15">
        <f>Tableau8[[#This Row],[Prime production]]+Tableau8[[#This Row],[Prime rendement]]</f>
        <v>0</v>
      </c>
      <c r="T369" s="15" t="str">
        <f>IF(Tableau8[[#This Row],[Matricule]]&gt;1,IF(COUNTIF(Tableau8[DateMatricule],Tableau8[[#This Row],[DateMatricule]])&gt;1,"Doublon",""),"")</f>
        <v/>
      </c>
    </row>
    <row r="370" spans="1:20" x14ac:dyDescent="0.25">
      <c r="A370" s="11" t="str">
        <f>IF(Tableau8[[#This Row],[Semaine]]="","",VLOOKUP(Tableau8[[#This Row],[Semaine]],Listes!$A:$B,2,FALSE))</f>
        <v/>
      </c>
      <c r="B370" s="11" t="str">
        <f>IF(ISBLANK(Tableau8[[#This Row],[Matricule]]),"",VLOOKUP(Tableau8[[#This Row],[Matricule]],#REF!,2,FALSE))</f>
        <v/>
      </c>
      <c r="C370" s="11" t="str">
        <f>IF(ISBLANK(Tableau8[[#This Row],[Matricule]]),"",VLOOKUP(Tableau8[[#This Row],[Matricule]],#REF!,3,FALSE))</f>
        <v/>
      </c>
      <c r="D370" s="11" t="str">
        <f>CONCATENATE(Tableau8[[#This Row],[Semaine]],Tableau8[[#This Row],[Matricule]])</f>
        <v/>
      </c>
      <c r="M370" s="14" t="str">
        <f>IF(Tableau8[[#This Row],[Lundi]]+Tableau8[[#This Row],[Mardi]]&gt;0,Tableau8[[#This Row],[Lundi]]+Tableau8[[#This Row],[Mardi]],"")</f>
        <v/>
      </c>
      <c r="N370" s="14" t="str">
        <f>IF(Tableau8[[#This Row],[Jeudi]]+Tableau8[[#This Row],[Vendredi]]&gt;0,Tableau8[[#This Row],[Jeudi]]+Tableau8[[#This Row],[Vendredi]],"")</f>
        <v/>
      </c>
      <c r="O370" s="14">
        <f>COUNTIF(Tableau8[[#This Row],[Lundi]:[Mardi]],"&gt;0") + COUNTIF(Tableau8[[#This Row],[Jeudi]:[Vendredi]],"&gt;0")</f>
        <v>0</v>
      </c>
      <c r="P370" s="14" t="str">
        <f>IFERROR(Tableau8[[#This Row],[Total Tour 1]]+Tableau8[[#This Row],[Total Tour 2]],"")</f>
        <v/>
      </c>
      <c r="Q370" s="14">
        <f>COUNTIF(Tableau8[[#This Row],[Lundi]:[Vendredi]],"&gt;=13")*1000</f>
        <v>0</v>
      </c>
      <c r="R37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70" s="15">
        <f>Tableau8[[#This Row],[Prime production]]+Tableau8[[#This Row],[Prime rendement]]</f>
        <v>0</v>
      </c>
      <c r="T370" s="15" t="str">
        <f>IF(Tableau8[[#This Row],[Matricule]]&gt;1,IF(COUNTIF(Tableau8[DateMatricule],Tableau8[[#This Row],[DateMatricule]])&gt;1,"Doublon",""),"")</f>
        <v/>
      </c>
    </row>
    <row r="371" spans="1:20" x14ac:dyDescent="0.25">
      <c r="A371" s="11" t="str">
        <f>IF(Tableau8[[#This Row],[Semaine]]="","",VLOOKUP(Tableau8[[#This Row],[Semaine]],Listes!$A:$B,2,FALSE))</f>
        <v/>
      </c>
      <c r="B371" s="11" t="str">
        <f>IF(ISBLANK(Tableau8[[#This Row],[Matricule]]),"",VLOOKUP(Tableau8[[#This Row],[Matricule]],#REF!,2,FALSE))</f>
        <v/>
      </c>
      <c r="C371" s="11" t="str">
        <f>IF(ISBLANK(Tableau8[[#This Row],[Matricule]]),"",VLOOKUP(Tableau8[[#This Row],[Matricule]],#REF!,3,FALSE))</f>
        <v/>
      </c>
      <c r="D371" s="11" t="str">
        <f>CONCATENATE(Tableau8[[#This Row],[Semaine]],Tableau8[[#This Row],[Matricule]])</f>
        <v/>
      </c>
      <c r="M371" s="14" t="str">
        <f>IF(Tableau8[[#This Row],[Lundi]]+Tableau8[[#This Row],[Mardi]]&gt;0,Tableau8[[#This Row],[Lundi]]+Tableau8[[#This Row],[Mardi]],"")</f>
        <v/>
      </c>
      <c r="N371" s="14" t="str">
        <f>IF(Tableau8[[#This Row],[Jeudi]]+Tableau8[[#This Row],[Vendredi]]&gt;0,Tableau8[[#This Row],[Jeudi]]+Tableau8[[#This Row],[Vendredi]],"")</f>
        <v/>
      </c>
      <c r="O371" s="14">
        <f>COUNTIF(Tableau8[[#This Row],[Lundi]:[Mardi]],"&gt;0") + COUNTIF(Tableau8[[#This Row],[Jeudi]:[Vendredi]],"&gt;0")</f>
        <v>0</v>
      </c>
      <c r="P371" s="14" t="str">
        <f>IFERROR(Tableau8[[#This Row],[Total Tour 1]]+Tableau8[[#This Row],[Total Tour 2]],"")</f>
        <v/>
      </c>
      <c r="Q371" s="14">
        <f>COUNTIF(Tableau8[[#This Row],[Lundi]:[Vendredi]],"&gt;=13")*1000</f>
        <v>0</v>
      </c>
      <c r="R37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71" s="15">
        <f>Tableau8[[#This Row],[Prime production]]+Tableau8[[#This Row],[Prime rendement]]</f>
        <v>0</v>
      </c>
      <c r="T371" s="15" t="str">
        <f>IF(Tableau8[[#This Row],[Matricule]]&gt;1,IF(COUNTIF(Tableau8[DateMatricule],Tableau8[[#This Row],[DateMatricule]])&gt;1,"Doublon",""),"")</f>
        <v/>
      </c>
    </row>
    <row r="372" spans="1:20" x14ac:dyDescent="0.25">
      <c r="A372" s="11" t="str">
        <f>IF(Tableau8[[#This Row],[Semaine]]="","",VLOOKUP(Tableau8[[#This Row],[Semaine]],Listes!$A:$B,2,FALSE))</f>
        <v/>
      </c>
      <c r="B372" s="11" t="str">
        <f>IF(ISBLANK(Tableau8[[#This Row],[Matricule]]),"",VLOOKUP(Tableau8[[#This Row],[Matricule]],#REF!,2,FALSE))</f>
        <v/>
      </c>
      <c r="C372" s="11" t="str">
        <f>IF(ISBLANK(Tableau8[[#This Row],[Matricule]]),"",VLOOKUP(Tableau8[[#This Row],[Matricule]],#REF!,3,FALSE))</f>
        <v/>
      </c>
      <c r="D372" s="11" t="str">
        <f>CONCATENATE(Tableau8[[#This Row],[Semaine]],Tableau8[[#This Row],[Matricule]])</f>
        <v/>
      </c>
      <c r="M372" s="14" t="str">
        <f>IF(Tableau8[[#This Row],[Lundi]]+Tableau8[[#This Row],[Mardi]]&gt;0,Tableau8[[#This Row],[Lundi]]+Tableau8[[#This Row],[Mardi]],"")</f>
        <v/>
      </c>
      <c r="N372" s="14" t="str">
        <f>IF(Tableau8[[#This Row],[Jeudi]]+Tableau8[[#This Row],[Vendredi]]&gt;0,Tableau8[[#This Row],[Jeudi]]+Tableau8[[#This Row],[Vendredi]],"")</f>
        <v/>
      </c>
      <c r="O372" s="14">
        <f>COUNTIF(Tableau8[[#This Row],[Lundi]:[Mardi]],"&gt;0") + COUNTIF(Tableau8[[#This Row],[Jeudi]:[Vendredi]],"&gt;0")</f>
        <v>0</v>
      </c>
      <c r="P372" s="14" t="str">
        <f>IFERROR(Tableau8[[#This Row],[Total Tour 1]]+Tableau8[[#This Row],[Total Tour 2]],"")</f>
        <v/>
      </c>
      <c r="Q372" s="14">
        <f>COUNTIF(Tableau8[[#This Row],[Lundi]:[Vendredi]],"&gt;=13")*1000</f>
        <v>0</v>
      </c>
      <c r="R37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72" s="15">
        <f>Tableau8[[#This Row],[Prime production]]+Tableau8[[#This Row],[Prime rendement]]</f>
        <v>0</v>
      </c>
      <c r="T372" s="15" t="str">
        <f>IF(Tableau8[[#This Row],[Matricule]]&gt;1,IF(COUNTIF(Tableau8[DateMatricule],Tableau8[[#This Row],[DateMatricule]])&gt;1,"Doublon",""),"")</f>
        <v/>
      </c>
    </row>
    <row r="373" spans="1:20" x14ac:dyDescent="0.25">
      <c r="A373" s="11" t="str">
        <f>IF(Tableau8[[#This Row],[Semaine]]="","",VLOOKUP(Tableau8[[#This Row],[Semaine]],Listes!$A:$B,2,FALSE))</f>
        <v/>
      </c>
      <c r="B373" s="11" t="str">
        <f>IF(ISBLANK(Tableau8[[#This Row],[Matricule]]),"",VLOOKUP(Tableau8[[#This Row],[Matricule]],#REF!,2,FALSE))</f>
        <v/>
      </c>
      <c r="C373" s="11" t="str">
        <f>IF(ISBLANK(Tableau8[[#This Row],[Matricule]]),"",VLOOKUP(Tableau8[[#This Row],[Matricule]],#REF!,3,FALSE))</f>
        <v/>
      </c>
      <c r="D373" s="11" t="str">
        <f>CONCATENATE(Tableau8[[#This Row],[Semaine]],Tableau8[[#This Row],[Matricule]])</f>
        <v/>
      </c>
      <c r="M373" s="14" t="str">
        <f>IF(Tableau8[[#This Row],[Lundi]]+Tableau8[[#This Row],[Mardi]]&gt;0,Tableau8[[#This Row],[Lundi]]+Tableau8[[#This Row],[Mardi]],"")</f>
        <v/>
      </c>
      <c r="N373" s="14" t="str">
        <f>IF(Tableau8[[#This Row],[Jeudi]]+Tableau8[[#This Row],[Vendredi]]&gt;0,Tableau8[[#This Row],[Jeudi]]+Tableau8[[#This Row],[Vendredi]],"")</f>
        <v/>
      </c>
      <c r="O373" s="14">
        <f>COUNTIF(Tableau8[[#This Row],[Lundi]:[Mardi]],"&gt;0") + COUNTIF(Tableau8[[#This Row],[Jeudi]:[Vendredi]],"&gt;0")</f>
        <v>0</v>
      </c>
      <c r="P373" s="14" t="str">
        <f>IFERROR(Tableau8[[#This Row],[Total Tour 1]]+Tableau8[[#This Row],[Total Tour 2]],"")</f>
        <v/>
      </c>
      <c r="Q373" s="14">
        <f>COUNTIF(Tableau8[[#This Row],[Lundi]:[Vendredi]],"&gt;=13")*1000</f>
        <v>0</v>
      </c>
      <c r="R37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73" s="15">
        <f>Tableau8[[#This Row],[Prime production]]+Tableau8[[#This Row],[Prime rendement]]</f>
        <v>0</v>
      </c>
      <c r="T373" s="15" t="str">
        <f>IF(Tableau8[[#This Row],[Matricule]]&gt;1,IF(COUNTIF(Tableau8[DateMatricule],Tableau8[[#This Row],[DateMatricule]])&gt;1,"Doublon",""),"")</f>
        <v/>
      </c>
    </row>
    <row r="374" spans="1:20" x14ac:dyDescent="0.25">
      <c r="A374" s="11" t="str">
        <f>IF(Tableau8[[#This Row],[Semaine]]="","",VLOOKUP(Tableau8[[#This Row],[Semaine]],Listes!$A:$B,2,FALSE))</f>
        <v/>
      </c>
      <c r="B374" s="11" t="str">
        <f>IF(ISBLANK(Tableau8[[#This Row],[Matricule]]),"",VLOOKUP(Tableau8[[#This Row],[Matricule]],#REF!,2,FALSE))</f>
        <v/>
      </c>
      <c r="C374" s="11" t="str">
        <f>IF(ISBLANK(Tableau8[[#This Row],[Matricule]]),"",VLOOKUP(Tableau8[[#This Row],[Matricule]],#REF!,3,FALSE))</f>
        <v/>
      </c>
      <c r="D374" s="11" t="str">
        <f>CONCATENATE(Tableau8[[#This Row],[Semaine]],Tableau8[[#This Row],[Matricule]])</f>
        <v/>
      </c>
      <c r="M374" s="14" t="str">
        <f>IF(Tableau8[[#This Row],[Lundi]]+Tableau8[[#This Row],[Mardi]]&gt;0,Tableau8[[#This Row],[Lundi]]+Tableau8[[#This Row],[Mardi]],"")</f>
        <v/>
      </c>
      <c r="N374" s="14" t="str">
        <f>IF(Tableau8[[#This Row],[Jeudi]]+Tableau8[[#This Row],[Vendredi]]&gt;0,Tableau8[[#This Row],[Jeudi]]+Tableau8[[#This Row],[Vendredi]],"")</f>
        <v/>
      </c>
      <c r="O374" s="14">
        <f>COUNTIF(Tableau8[[#This Row],[Lundi]:[Mardi]],"&gt;0") + COUNTIF(Tableau8[[#This Row],[Jeudi]:[Vendredi]],"&gt;0")</f>
        <v>0</v>
      </c>
      <c r="P374" s="14" t="str">
        <f>IFERROR(Tableau8[[#This Row],[Total Tour 1]]+Tableau8[[#This Row],[Total Tour 2]],"")</f>
        <v/>
      </c>
      <c r="Q374" s="14">
        <f>COUNTIF(Tableau8[[#This Row],[Lundi]:[Vendredi]],"&gt;=13")*1000</f>
        <v>0</v>
      </c>
      <c r="R37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74" s="15">
        <f>Tableau8[[#This Row],[Prime production]]+Tableau8[[#This Row],[Prime rendement]]</f>
        <v>0</v>
      </c>
      <c r="T374" s="15" t="str">
        <f>IF(Tableau8[[#This Row],[Matricule]]&gt;1,IF(COUNTIF(Tableau8[DateMatricule],Tableau8[[#This Row],[DateMatricule]])&gt;1,"Doublon",""),"")</f>
        <v/>
      </c>
    </row>
    <row r="375" spans="1:20" x14ac:dyDescent="0.25">
      <c r="A375" s="11" t="str">
        <f>IF(Tableau8[[#This Row],[Semaine]]="","",VLOOKUP(Tableau8[[#This Row],[Semaine]],Listes!$A:$B,2,FALSE))</f>
        <v/>
      </c>
      <c r="B375" s="11" t="str">
        <f>IF(ISBLANK(Tableau8[[#This Row],[Matricule]]),"",VLOOKUP(Tableau8[[#This Row],[Matricule]],#REF!,2,FALSE))</f>
        <v/>
      </c>
      <c r="C375" s="11" t="str">
        <f>IF(ISBLANK(Tableau8[[#This Row],[Matricule]]),"",VLOOKUP(Tableau8[[#This Row],[Matricule]],#REF!,3,FALSE))</f>
        <v/>
      </c>
      <c r="D375" s="11" t="str">
        <f>CONCATENATE(Tableau8[[#This Row],[Semaine]],Tableau8[[#This Row],[Matricule]])</f>
        <v/>
      </c>
      <c r="M375" s="14" t="str">
        <f>IF(Tableau8[[#This Row],[Lundi]]+Tableau8[[#This Row],[Mardi]]&gt;0,Tableau8[[#This Row],[Lundi]]+Tableau8[[#This Row],[Mardi]],"")</f>
        <v/>
      </c>
      <c r="N375" s="14" t="str">
        <f>IF(Tableau8[[#This Row],[Jeudi]]+Tableau8[[#This Row],[Vendredi]]&gt;0,Tableau8[[#This Row],[Jeudi]]+Tableau8[[#This Row],[Vendredi]],"")</f>
        <v/>
      </c>
      <c r="O375" s="14">
        <f>COUNTIF(Tableau8[[#This Row],[Lundi]:[Mardi]],"&gt;0") + COUNTIF(Tableau8[[#This Row],[Jeudi]:[Vendredi]],"&gt;0")</f>
        <v>0</v>
      </c>
      <c r="P375" s="14" t="str">
        <f>IFERROR(Tableau8[[#This Row],[Total Tour 1]]+Tableau8[[#This Row],[Total Tour 2]],"")</f>
        <v/>
      </c>
      <c r="Q375" s="14">
        <f>COUNTIF(Tableau8[[#This Row],[Lundi]:[Vendredi]],"&gt;=13")*1000</f>
        <v>0</v>
      </c>
      <c r="R37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75" s="15">
        <f>Tableau8[[#This Row],[Prime production]]+Tableau8[[#This Row],[Prime rendement]]</f>
        <v>0</v>
      </c>
      <c r="T375" s="15" t="str">
        <f>IF(Tableau8[[#This Row],[Matricule]]&gt;1,IF(COUNTIF(Tableau8[DateMatricule],Tableau8[[#This Row],[DateMatricule]])&gt;1,"Doublon",""),"")</f>
        <v/>
      </c>
    </row>
    <row r="376" spans="1:20" x14ac:dyDescent="0.25">
      <c r="A376" s="11" t="str">
        <f>IF(Tableau8[[#This Row],[Semaine]]="","",VLOOKUP(Tableau8[[#This Row],[Semaine]],Listes!$A:$B,2,FALSE))</f>
        <v/>
      </c>
      <c r="B376" s="11" t="str">
        <f>IF(ISBLANK(Tableau8[[#This Row],[Matricule]]),"",VLOOKUP(Tableau8[[#This Row],[Matricule]],#REF!,2,FALSE))</f>
        <v/>
      </c>
      <c r="C376" s="11" t="str">
        <f>IF(ISBLANK(Tableau8[[#This Row],[Matricule]]),"",VLOOKUP(Tableau8[[#This Row],[Matricule]],#REF!,3,FALSE))</f>
        <v/>
      </c>
      <c r="D376" s="11" t="str">
        <f>CONCATENATE(Tableau8[[#This Row],[Semaine]],Tableau8[[#This Row],[Matricule]])</f>
        <v/>
      </c>
      <c r="M376" s="14" t="str">
        <f>IF(Tableau8[[#This Row],[Lundi]]+Tableau8[[#This Row],[Mardi]]&gt;0,Tableau8[[#This Row],[Lundi]]+Tableau8[[#This Row],[Mardi]],"")</f>
        <v/>
      </c>
      <c r="N376" s="14" t="str">
        <f>IF(Tableau8[[#This Row],[Jeudi]]+Tableau8[[#This Row],[Vendredi]]&gt;0,Tableau8[[#This Row],[Jeudi]]+Tableau8[[#This Row],[Vendredi]],"")</f>
        <v/>
      </c>
      <c r="O376" s="14">
        <f>COUNTIF(Tableau8[[#This Row],[Lundi]:[Mardi]],"&gt;0") + COUNTIF(Tableau8[[#This Row],[Jeudi]:[Vendredi]],"&gt;0")</f>
        <v>0</v>
      </c>
      <c r="P376" s="14" t="str">
        <f>IFERROR(Tableau8[[#This Row],[Total Tour 1]]+Tableau8[[#This Row],[Total Tour 2]],"")</f>
        <v/>
      </c>
      <c r="Q376" s="14">
        <f>COUNTIF(Tableau8[[#This Row],[Lundi]:[Vendredi]],"&gt;=13")*1000</f>
        <v>0</v>
      </c>
      <c r="R37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76" s="15">
        <f>Tableau8[[#This Row],[Prime production]]+Tableau8[[#This Row],[Prime rendement]]</f>
        <v>0</v>
      </c>
      <c r="T376" s="15" t="str">
        <f>IF(Tableau8[[#This Row],[Matricule]]&gt;1,IF(COUNTIF(Tableau8[DateMatricule],Tableau8[[#This Row],[DateMatricule]])&gt;1,"Doublon",""),"")</f>
        <v/>
      </c>
    </row>
    <row r="377" spans="1:20" x14ac:dyDescent="0.25">
      <c r="A377" s="11" t="str">
        <f>IF(Tableau8[[#This Row],[Semaine]]="","",VLOOKUP(Tableau8[[#This Row],[Semaine]],Listes!$A:$B,2,FALSE))</f>
        <v/>
      </c>
      <c r="B377" s="11" t="str">
        <f>IF(ISBLANK(Tableau8[[#This Row],[Matricule]]),"",VLOOKUP(Tableau8[[#This Row],[Matricule]],#REF!,2,FALSE))</f>
        <v/>
      </c>
      <c r="C377" s="11" t="str">
        <f>IF(ISBLANK(Tableau8[[#This Row],[Matricule]]),"",VLOOKUP(Tableau8[[#This Row],[Matricule]],#REF!,3,FALSE))</f>
        <v/>
      </c>
      <c r="D377" s="11" t="str">
        <f>CONCATENATE(Tableau8[[#This Row],[Semaine]],Tableau8[[#This Row],[Matricule]])</f>
        <v/>
      </c>
      <c r="M377" s="14" t="str">
        <f>IF(Tableau8[[#This Row],[Lundi]]+Tableau8[[#This Row],[Mardi]]&gt;0,Tableau8[[#This Row],[Lundi]]+Tableau8[[#This Row],[Mardi]],"")</f>
        <v/>
      </c>
      <c r="N377" s="14" t="str">
        <f>IF(Tableau8[[#This Row],[Jeudi]]+Tableau8[[#This Row],[Vendredi]]&gt;0,Tableau8[[#This Row],[Jeudi]]+Tableau8[[#This Row],[Vendredi]],"")</f>
        <v/>
      </c>
      <c r="O377" s="14">
        <f>COUNTIF(Tableau8[[#This Row],[Lundi]:[Mardi]],"&gt;0") + COUNTIF(Tableau8[[#This Row],[Jeudi]:[Vendredi]],"&gt;0")</f>
        <v>0</v>
      </c>
      <c r="P377" s="14" t="str">
        <f>IFERROR(Tableau8[[#This Row],[Total Tour 1]]+Tableau8[[#This Row],[Total Tour 2]],"")</f>
        <v/>
      </c>
      <c r="Q377" s="14">
        <f>COUNTIF(Tableau8[[#This Row],[Lundi]:[Vendredi]],"&gt;=13")*1000</f>
        <v>0</v>
      </c>
      <c r="R37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77" s="15">
        <f>Tableau8[[#This Row],[Prime production]]+Tableau8[[#This Row],[Prime rendement]]</f>
        <v>0</v>
      </c>
      <c r="T377" s="15" t="str">
        <f>IF(Tableau8[[#This Row],[Matricule]]&gt;1,IF(COUNTIF(Tableau8[DateMatricule],Tableau8[[#This Row],[DateMatricule]])&gt;1,"Doublon",""),"")</f>
        <v/>
      </c>
    </row>
    <row r="378" spans="1:20" x14ac:dyDescent="0.25">
      <c r="A378" s="11" t="str">
        <f>IF(Tableau8[[#This Row],[Semaine]]="","",VLOOKUP(Tableau8[[#This Row],[Semaine]],Listes!$A:$B,2,FALSE))</f>
        <v/>
      </c>
      <c r="B378" s="11" t="str">
        <f>IF(ISBLANK(Tableau8[[#This Row],[Matricule]]),"",VLOOKUP(Tableau8[[#This Row],[Matricule]],#REF!,2,FALSE))</f>
        <v/>
      </c>
      <c r="C378" s="11" t="str">
        <f>IF(ISBLANK(Tableau8[[#This Row],[Matricule]]),"",VLOOKUP(Tableau8[[#This Row],[Matricule]],#REF!,3,FALSE))</f>
        <v/>
      </c>
      <c r="D378" s="11" t="str">
        <f>CONCATENATE(Tableau8[[#This Row],[Semaine]],Tableau8[[#This Row],[Matricule]])</f>
        <v/>
      </c>
      <c r="M378" s="14" t="str">
        <f>IF(Tableau8[[#This Row],[Lundi]]+Tableau8[[#This Row],[Mardi]]&gt;0,Tableau8[[#This Row],[Lundi]]+Tableau8[[#This Row],[Mardi]],"")</f>
        <v/>
      </c>
      <c r="N378" s="14" t="str">
        <f>IF(Tableau8[[#This Row],[Jeudi]]+Tableau8[[#This Row],[Vendredi]]&gt;0,Tableau8[[#This Row],[Jeudi]]+Tableau8[[#This Row],[Vendredi]],"")</f>
        <v/>
      </c>
      <c r="O378" s="14">
        <f>COUNTIF(Tableau8[[#This Row],[Lundi]:[Mardi]],"&gt;0") + COUNTIF(Tableau8[[#This Row],[Jeudi]:[Vendredi]],"&gt;0")</f>
        <v>0</v>
      </c>
      <c r="P378" s="14" t="str">
        <f>IFERROR(Tableau8[[#This Row],[Total Tour 1]]+Tableau8[[#This Row],[Total Tour 2]],"")</f>
        <v/>
      </c>
      <c r="Q378" s="14">
        <f>COUNTIF(Tableau8[[#This Row],[Lundi]:[Vendredi]],"&gt;=13")*1000</f>
        <v>0</v>
      </c>
      <c r="R37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78" s="15">
        <f>Tableau8[[#This Row],[Prime production]]+Tableau8[[#This Row],[Prime rendement]]</f>
        <v>0</v>
      </c>
      <c r="T378" s="15" t="str">
        <f>IF(Tableau8[[#This Row],[Matricule]]&gt;1,IF(COUNTIF(Tableau8[DateMatricule],Tableau8[[#This Row],[DateMatricule]])&gt;1,"Doublon",""),"")</f>
        <v/>
      </c>
    </row>
    <row r="379" spans="1:20" x14ac:dyDescent="0.25">
      <c r="A379" s="11" t="str">
        <f>IF(Tableau8[[#This Row],[Semaine]]="","",VLOOKUP(Tableau8[[#This Row],[Semaine]],Listes!$A:$B,2,FALSE))</f>
        <v/>
      </c>
      <c r="B379" s="11" t="str">
        <f>IF(ISBLANK(Tableau8[[#This Row],[Matricule]]),"",VLOOKUP(Tableau8[[#This Row],[Matricule]],#REF!,2,FALSE))</f>
        <v/>
      </c>
      <c r="C379" s="11" t="str">
        <f>IF(ISBLANK(Tableau8[[#This Row],[Matricule]]),"",VLOOKUP(Tableau8[[#This Row],[Matricule]],#REF!,3,FALSE))</f>
        <v/>
      </c>
      <c r="D379" s="11" t="str">
        <f>CONCATENATE(Tableau8[[#This Row],[Semaine]],Tableau8[[#This Row],[Matricule]])</f>
        <v/>
      </c>
      <c r="M379" s="14" t="str">
        <f>IF(Tableau8[[#This Row],[Lundi]]+Tableau8[[#This Row],[Mardi]]&gt;0,Tableau8[[#This Row],[Lundi]]+Tableau8[[#This Row],[Mardi]],"")</f>
        <v/>
      </c>
      <c r="N379" s="14" t="str">
        <f>IF(Tableau8[[#This Row],[Jeudi]]+Tableau8[[#This Row],[Vendredi]]&gt;0,Tableau8[[#This Row],[Jeudi]]+Tableau8[[#This Row],[Vendredi]],"")</f>
        <v/>
      </c>
      <c r="O379" s="14">
        <f>COUNTIF(Tableau8[[#This Row],[Lundi]:[Mardi]],"&gt;0") + COUNTIF(Tableau8[[#This Row],[Jeudi]:[Vendredi]],"&gt;0")</f>
        <v>0</v>
      </c>
      <c r="P379" s="14" t="str">
        <f>IFERROR(Tableau8[[#This Row],[Total Tour 1]]+Tableau8[[#This Row],[Total Tour 2]],"")</f>
        <v/>
      </c>
      <c r="Q379" s="14">
        <f>COUNTIF(Tableau8[[#This Row],[Lundi]:[Vendredi]],"&gt;=13")*1000</f>
        <v>0</v>
      </c>
      <c r="R37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79" s="15">
        <f>Tableau8[[#This Row],[Prime production]]+Tableau8[[#This Row],[Prime rendement]]</f>
        <v>0</v>
      </c>
      <c r="T379" s="15" t="str">
        <f>IF(Tableau8[[#This Row],[Matricule]]&gt;1,IF(COUNTIF(Tableau8[DateMatricule],Tableau8[[#This Row],[DateMatricule]])&gt;1,"Doublon",""),"")</f>
        <v/>
      </c>
    </row>
    <row r="380" spans="1:20" x14ac:dyDescent="0.25">
      <c r="A380" s="11" t="str">
        <f>IF(Tableau8[[#This Row],[Semaine]]="","",VLOOKUP(Tableau8[[#This Row],[Semaine]],Listes!$A:$B,2,FALSE))</f>
        <v/>
      </c>
      <c r="B380" s="11" t="str">
        <f>IF(ISBLANK(Tableau8[[#This Row],[Matricule]]),"",VLOOKUP(Tableau8[[#This Row],[Matricule]],#REF!,2,FALSE))</f>
        <v/>
      </c>
      <c r="C380" s="11" t="str">
        <f>IF(ISBLANK(Tableau8[[#This Row],[Matricule]]),"",VLOOKUP(Tableau8[[#This Row],[Matricule]],#REF!,3,FALSE))</f>
        <v/>
      </c>
      <c r="D380" s="11" t="str">
        <f>CONCATENATE(Tableau8[[#This Row],[Semaine]],Tableau8[[#This Row],[Matricule]])</f>
        <v/>
      </c>
      <c r="M380" s="14" t="str">
        <f>IF(Tableau8[[#This Row],[Lundi]]+Tableau8[[#This Row],[Mardi]]&gt;0,Tableau8[[#This Row],[Lundi]]+Tableau8[[#This Row],[Mardi]],"")</f>
        <v/>
      </c>
      <c r="N380" s="14" t="str">
        <f>IF(Tableau8[[#This Row],[Jeudi]]+Tableau8[[#This Row],[Vendredi]]&gt;0,Tableau8[[#This Row],[Jeudi]]+Tableau8[[#This Row],[Vendredi]],"")</f>
        <v/>
      </c>
      <c r="O380" s="14">
        <f>COUNTIF(Tableau8[[#This Row],[Lundi]:[Mardi]],"&gt;0") + COUNTIF(Tableau8[[#This Row],[Jeudi]:[Vendredi]],"&gt;0")</f>
        <v>0</v>
      </c>
      <c r="P380" s="14" t="str">
        <f>IFERROR(Tableau8[[#This Row],[Total Tour 1]]+Tableau8[[#This Row],[Total Tour 2]],"")</f>
        <v/>
      </c>
      <c r="Q380" s="14">
        <f>COUNTIF(Tableau8[[#This Row],[Lundi]:[Vendredi]],"&gt;=13")*1000</f>
        <v>0</v>
      </c>
      <c r="R38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80" s="15">
        <f>Tableau8[[#This Row],[Prime production]]+Tableau8[[#This Row],[Prime rendement]]</f>
        <v>0</v>
      </c>
      <c r="T380" s="15" t="str">
        <f>IF(Tableau8[[#This Row],[Matricule]]&gt;1,IF(COUNTIF(Tableau8[DateMatricule],Tableau8[[#This Row],[DateMatricule]])&gt;1,"Doublon",""),"")</f>
        <v/>
      </c>
    </row>
    <row r="381" spans="1:20" x14ac:dyDescent="0.25">
      <c r="A381" s="11" t="str">
        <f>IF(Tableau8[[#This Row],[Semaine]]="","",VLOOKUP(Tableau8[[#This Row],[Semaine]],Listes!$A:$B,2,FALSE))</f>
        <v/>
      </c>
      <c r="B381" s="11" t="str">
        <f>IF(ISBLANK(Tableau8[[#This Row],[Matricule]]),"",VLOOKUP(Tableau8[[#This Row],[Matricule]],#REF!,2,FALSE))</f>
        <v/>
      </c>
      <c r="C381" s="11" t="str">
        <f>IF(ISBLANK(Tableau8[[#This Row],[Matricule]]),"",VLOOKUP(Tableau8[[#This Row],[Matricule]],#REF!,3,FALSE))</f>
        <v/>
      </c>
      <c r="D381" s="11" t="str">
        <f>CONCATENATE(Tableau8[[#This Row],[Semaine]],Tableau8[[#This Row],[Matricule]])</f>
        <v/>
      </c>
      <c r="M381" s="14" t="str">
        <f>IF(Tableau8[[#This Row],[Lundi]]+Tableau8[[#This Row],[Mardi]]&gt;0,Tableau8[[#This Row],[Lundi]]+Tableau8[[#This Row],[Mardi]],"")</f>
        <v/>
      </c>
      <c r="N381" s="14" t="str">
        <f>IF(Tableau8[[#This Row],[Jeudi]]+Tableau8[[#This Row],[Vendredi]]&gt;0,Tableau8[[#This Row],[Jeudi]]+Tableau8[[#This Row],[Vendredi]],"")</f>
        <v/>
      </c>
      <c r="O381" s="14">
        <f>COUNTIF(Tableau8[[#This Row],[Lundi]:[Mardi]],"&gt;0") + COUNTIF(Tableau8[[#This Row],[Jeudi]:[Vendredi]],"&gt;0")</f>
        <v>0</v>
      </c>
      <c r="P381" s="14" t="str">
        <f>IFERROR(Tableau8[[#This Row],[Total Tour 1]]+Tableau8[[#This Row],[Total Tour 2]],"")</f>
        <v/>
      </c>
      <c r="Q381" s="14">
        <f>COUNTIF(Tableau8[[#This Row],[Lundi]:[Vendredi]],"&gt;=13")*1000</f>
        <v>0</v>
      </c>
      <c r="R38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81" s="15">
        <f>Tableau8[[#This Row],[Prime production]]+Tableau8[[#This Row],[Prime rendement]]</f>
        <v>0</v>
      </c>
      <c r="T381" s="15" t="str">
        <f>IF(Tableau8[[#This Row],[Matricule]]&gt;1,IF(COUNTIF(Tableau8[DateMatricule],Tableau8[[#This Row],[DateMatricule]])&gt;1,"Doublon",""),"")</f>
        <v/>
      </c>
    </row>
    <row r="382" spans="1:20" x14ac:dyDescent="0.25">
      <c r="A382" s="11" t="str">
        <f>IF(Tableau8[[#This Row],[Semaine]]="","",VLOOKUP(Tableau8[[#This Row],[Semaine]],Listes!$A:$B,2,FALSE))</f>
        <v/>
      </c>
      <c r="B382" s="11" t="str">
        <f>IF(ISBLANK(Tableau8[[#This Row],[Matricule]]),"",VLOOKUP(Tableau8[[#This Row],[Matricule]],#REF!,2,FALSE))</f>
        <v/>
      </c>
      <c r="C382" s="11" t="str">
        <f>IF(ISBLANK(Tableau8[[#This Row],[Matricule]]),"",VLOOKUP(Tableau8[[#This Row],[Matricule]],#REF!,3,FALSE))</f>
        <v/>
      </c>
      <c r="D382" s="11" t="str">
        <f>CONCATENATE(Tableau8[[#This Row],[Semaine]],Tableau8[[#This Row],[Matricule]])</f>
        <v/>
      </c>
      <c r="M382" s="14" t="str">
        <f>IF(Tableau8[[#This Row],[Lundi]]+Tableau8[[#This Row],[Mardi]]&gt;0,Tableau8[[#This Row],[Lundi]]+Tableau8[[#This Row],[Mardi]],"")</f>
        <v/>
      </c>
      <c r="N382" s="14" t="str">
        <f>IF(Tableau8[[#This Row],[Jeudi]]+Tableau8[[#This Row],[Vendredi]]&gt;0,Tableau8[[#This Row],[Jeudi]]+Tableau8[[#This Row],[Vendredi]],"")</f>
        <v/>
      </c>
      <c r="O382" s="14">
        <f>COUNTIF(Tableau8[[#This Row],[Lundi]:[Mardi]],"&gt;0") + COUNTIF(Tableau8[[#This Row],[Jeudi]:[Vendredi]],"&gt;0")</f>
        <v>0</v>
      </c>
      <c r="P382" s="14" t="str">
        <f>IFERROR(Tableau8[[#This Row],[Total Tour 1]]+Tableau8[[#This Row],[Total Tour 2]],"")</f>
        <v/>
      </c>
      <c r="Q382" s="14">
        <f>COUNTIF(Tableau8[[#This Row],[Lundi]:[Vendredi]],"&gt;=13")*1000</f>
        <v>0</v>
      </c>
      <c r="R38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82" s="15">
        <f>Tableau8[[#This Row],[Prime production]]+Tableau8[[#This Row],[Prime rendement]]</f>
        <v>0</v>
      </c>
      <c r="T382" s="15" t="str">
        <f>IF(Tableau8[[#This Row],[Matricule]]&gt;1,IF(COUNTIF(Tableau8[DateMatricule],Tableau8[[#This Row],[DateMatricule]])&gt;1,"Doublon",""),"")</f>
        <v/>
      </c>
    </row>
    <row r="383" spans="1:20" x14ac:dyDescent="0.25">
      <c r="A383" s="11" t="str">
        <f>IF(Tableau8[[#This Row],[Semaine]]="","",VLOOKUP(Tableau8[[#This Row],[Semaine]],Listes!$A:$B,2,FALSE))</f>
        <v/>
      </c>
      <c r="B383" s="11" t="str">
        <f>IF(ISBLANK(Tableau8[[#This Row],[Matricule]]),"",VLOOKUP(Tableau8[[#This Row],[Matricule]],#REF!,2,FALSE))</f>
        <v/>
      </c>
      <c r="C383" s="11" t="str">
        <f>IF(ISBLANK(Tableau8[[#This Row],[Matricule]]),"",VLOOKUP(Tableau8[[#This Row],[Matricule]],#REF!,3,FALSE))</f>
        <v/>
      </c>
      <c r="D383" s="11" t="str">
        <f>CONCATENATE(Tableau8[[#This Row],[Semaine]],Tableau8[[#This Row],[Matricule]])</f>
        <v/>
      </c>
      <c r="M383" s="14" t="str">
        <f>IF(Tableau8[[#This Row],[Lundi]]+Tableau8[[#This Row],[Mardi]]&gt;0,Tableau8[[#This Row],[Lundi]]+Tableau8[[#This Row],[Mardi]],"")</f>
        <v/>
      </c>
      <c r="N383" s="14" t="str">
        <f>IF(Tableau8[[#This Row],[Jeudi]]+Tableau8[[#This Row],[Vendredi]]&gt;0,Tableau8[[#This Row],[Jeudi]]+Tableau8[[#This Row],[Vendredi]],"")</f>
        <v/>
      </c>
      <c r="O383" s="14">
        <f>COUNTIF(Tableau8[[#This Row],[Lundi]:[Mardi]],"&gt;0") + COUNTIF(Tableau8[[#This Row],[Jeudi]:[Vendredi]],"&gt;0")</f>
        <v>0</v>
      </c>
      <c r="P383" s="14" t="str">
        <f>IFERROR(Tableau8[[#This Row],[Total Tour 1]]+Tableau8[[#This Row],[Total Tour 2]],"")</f>
        <v/>
      </c>
      <c r="Q383" s="14">
        <f>COUNTIF(Tableau8[[#This Row],[Lundi]:[Vendredi]],"&gt;=13")*1000</f>
        <v>0</v>
      </c>
      <c r="R38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83" s="15">
        <f>Tableau8[[#This Row],[Prime production]]+Tableau8[[#This Row],[Prime rendement]]</f>
        <v>0</v>
      </c>
      <c r="T383" s="15" t="str">
        <f>IF(Tableau8[[#This Row],[Matricule]]&gt;1,IF(COUNTIF(Tableau8[DateMatricule],Tableau8[[#This Row],[DateMatricule]])&gt;1,"Doublon",""),"")</f>
        <v/>
      </c>
    </row>
    <row r="384" spans="1:20" x14ac:dyDescent="0.25">
      <c r="A384" s="11" t="str">
        <f>IF(Tableau8[[#This Row],[Semaine]]="","",VLOOKUP(Tableau8[[#This Row],[Semaine]],Listes!$A:$B,2,FALSE))</f>
        <v/>
      </c>
      <c r="B384" s="11" t="str">
        <f>IF(ISBLANK(Tableau8[[#This Row],[Matricule]]),"",VLOOKUP(Tableau8[[#This Row],[Matricule]],#REF!,2,FALSE))</f>
        <v/>
      </c>
      <c r="C384" s="11" t="str">
        <f>IF(ISBLANK(Tableau8[[#This Row],[Matricule]]),"",VLOOKUP(Tableau8[[#This Row],[Matricule]],#REF!,3,FALSE))</f>
        <v/>
      </c>
      <c r="D384" s="11" t="str">
        <f>CONCATENATE(Tableau8[[#This Row],[Semaine]],Tableau8[[#This Row],[Matricule]])</f>
        <v/>
      </c>
      <c r="M384" s="14" t="str">
        <f>IF(Tableau8[[#This Row],[Lundi]]+Tableau8[[#This Row],[Mardi]]&gt;0,Tableau8[[#This Row],[Lundi]]+Tableau8[[#This Row],[Mardi]],"")</f>
        <v/>
      </c>
      <c r="N384" s="14" t="str">
        <f>IF(Tableau8[[#This Row],[Jeudi]]+Tableau8[[#This Row],[Vendredi]]&gt;0,Tableau8[[#This Row],[Jeudi]]+Tableau8[[#This Row],[Vendredi]],"")</f>
        <v/>
      </c>
      <c r="O384" s="14">
        <f>COUNTIF(Tableau8[[#This Row],[Lundi]:[Mardi]],"&gt;0") + COUNTIF(Tableau8[[#This Row],[Jeudi]:[Vendredi]],"&gt;0")</f>
        <v>0</v>
      </c>
      <c r="P384" s="14" t="str">
        <f>IFERROR(Tableau8[[#This Row],[Total Tour 1]]+Tableau8[[#This Row],[Total Tour 2]],"")</f>
        <v/>
      </c>
      <c r="Q384" s="14">
        <f>COUNTIF(Tableau8[[#This Row],[Lundi]:[Vendredi]],"&gt;=13")*1000</f>
        <v>0</v>
      </c>
      <c r="R38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84" s="15">
        <f>Tableau8[[#This Row],[Prime production]]+Tableau8[[#This Row],[Prime rendement]]</f>
        <v>0</v>
      </c>
      <c r="T384" s="15" t="str">
        <f>IF(Tableau8[[#This Row],[Matricule]]&gt;1,IF(COUNTIF(Tableau8[DateMatricule],Tableau8[[#This Row],[DateMatricule]])&gt;1,"Doublon",""),"")</f>
        <v/>
      </c>
    </row>
    <row r="385" spans="1:20" x14ac:dyDescent="0.25">
      <c r="A385" s="11" t="str">
        <f>IF(Tableau8[[#This Row],[Semaine]]="","",VLOOKUP(Tableau8[[#This Row],[Semaine]],Listes!$A:$B,2,FALSE))</f>
        <v/>
      </c>
      <c r="B385" s="11" t="str">
        <f>IF(ISBLANK(Tableau8[[#This Row],[Matricule]]),"",VLOOKUP(Tableau8[[#This Row],[Matricule]],#REF!,2,FALSE))</f>
        <v/>
      </c>
      <c r="C385" s="11" t="str">
        <f>IF(ISBLANK(Tableau8[[#This Row],[Matricule]]),"",VLOOKUP(Tableau8[[#This Row],[Matricule]],#REF!,3,FALSE))</f>
        <v/>
      </c>
      <c r="D385" s="11" t="str">
        <f>CONCATENATE(Tableau8[[#This Row],[Semaine]],Tableau8[[#This Row],[Matricule]])</f>
        <v/>
      </c>
      <c r="M385" s="14" t="str">
        <f>IF(Tableau8[[#This Row],[Lundi]]+Tableau8[[#This Row],[Mardi]]&gt;0,Tableau8[[#This Row],[Lundi]]+Tableau8[[#This Row],[Mardi]],"")</f>
        <v/>
      </c>
      <c r="N385" s="14" t="str">
        <f>IF(Tableau8[[#This Row],[Jeudi]]+Tableau8[[#This Row],[Vendredi]]&gt;0,Tableau8[[#This Row],[Jeudi]]+Tableau8[[#This Row],[Vendredi]],"")</f>
        <v/>
      </c>
      <c r="O385" s="14">
        <f>COUNTIF(Tableau8[[#This Row],[Lundi]:[Mardi]],"&gt;0") + COUNTIF(Tableau8[[#This Row],[Jeudi]:[Vendredi]],"&gt;0")</f>
        <v>0</v>
      </c>
      <c r="P385" s="14" t="str">
        <f>IFERROR(Tableau8[[#This Row],[Total Tour 1]]+Tableau8[[#This Row],[Total Tour 2]],"")</f>
        <v/>
      </c>
      <c r="Q385" s="14">
        <f>COUNTIF(Tableau8[[#This Row],[Lundi]:[Vendredi]],"&gt;=13")*1000</f>
        <v>0</v>
      </c>
      <c r="R38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85" s="15">
        <f>Tableau8[[#This Row],[Prime production]]+Tableau8[[#This Row],[Prime rendement]]</f>
        <v>0</v>
      </c>
      <c r="T385" s="15" t="str">
        <f>IF(Tableau8[[#This Row],[Matricule]]&gt;1,IF(COUNTIF(Tableau8[DateMatricule],Tableau8[[#This Row],[DateMatricule]])&gt;1,"Doublon",""),"")</f>
        <v/>
      </c>
    </row>
    <row r="386" spans="1:20" x14ac:dyDescent="0.25">
      <c r="A386" s="11" t="str">
        <f>IF(Tableau8[[#This Row],[Semaine]]="","",VLOOKUP(Tableau8[[#This Row],[Semaine]],Listes!$A:$B,2,FALSE))</f>
        <v/>
      </c>
      <c r="B386" s="11" t="str">
        <f>IF(ISBLANK(Tableau8[[#This Row],[Matricule]]),"",VLOOKUP(Tableau8[[#This Row],[Matricule]],#REF!,2,FALSE))</f>
        <v/>
      </c>
      <c r="C386" s="11" t="str">
        <f>IF(ISBLANK(Tableau8[[#This Row],[Matricule]]),"",VLOOKUP(Tableau8[[#This Row],[Matricule]],#REF!,3,FALSE))</f>
        <v/>
      </c>
      <c r="D386" s="11" t="str">
        <f>CONCATENATE(Tableau8[[#This Row],[Semaine]],Tableau8[[#This Row],[Matricule]])</f>
        <v/>
      </c>
      <c r="M386" s="14" t="str">
        <f>IF(Tableau8[[#This Row],[Lundi]]+Tableau8[[#This Row],[Mardi]]&gt;0,Tableau8[[#This Row],[Lundi]]+Tableau8[[#This Row],[Mardi]],"")</f>
        <v/>
      </c>
      <c r="N386" s="14" t="str">
        <f>IF(Tableau8[[#This Row],[Jeudi]]+Tableau8[[#This Row],[Vendredi]]&gt;0,Tableau8[[#This Row],[Jeudi]]+Tableau8[[#This Row],[Vendredi]],"")</f>
        <v/>
      </c>
      <c r="O386" s="14">
        <f>COUNTIF(Tableau8[[#This Row],[Lundi]:[Mardi]],"&gt;0") + COUNTIF(Tableau8[[#This Row],[Jeudi]:[Vendredi]],"&gt;0")</f>
        <v>0</v>
      </c>
      <c r="P386" s="14" t="str">
        <f>IFERROR(Tableau8[[#This Row],[Total Tour 1]]+Tableau8[[#This Row],[Total Tour 2]],"")</f>
        <v/>
      </c>
      <c r="Q386" s="14">
        <f>COUNTIF(Tableau8[[#This Row],[Lundi]:[Vendredi]],"&gt;=13")*1000</f>
        <v>0</v>
      </c>
      <c r="R38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86" s="15">
        <f>Tableau8[[#This Row],[Prime production]]+Tableau8[[#This Row],[Prime rendement]]</f>
        <v>0</v>
      </c>
      <c r="T386" s="15" t="str">
        <f>IF(Tableau8[[#This Row],[Matricule]]&gt;1,IF(COUNTIF(Tableau8[DateMatricule],Tableau8[[#This Row],[DateMatricule]])&gt;1,"Doublon",""),"")</f>
        <v/>
      </c>
    </row>
    <row r="387" spans="1:20" x14ac:dyDescent="0.25">
      <c r="A387" s="11" t="str">
        <f>IF(Tableau8[[#This Row],[Semaine]]="","",VLOOKUP(Tableau8[[#This Row],[Semaine]],Listes!$A:$B,2,FALSE))</f>
        <v/>
      </c>
      <c r="B387" s="11" t="str">
        <f>IF(ISBLANK(Tableau8[[#This Row],[Matricule]]),"",VLOOKUP(Tableau8[[#This Row],[Matricule]],#REF!,2,FALSE))</f>
        <v/>
      </c>
      <c r="C387" s="11" t="str">
        <f>IF(ISBLANK(Tableau8[[#This Row],[Matricule]]),"",VLOOKUP(Tableau8[[#This Row],[Matricule]],#REF!,3,FALSE))</f>
        <v/>
      </c>
      <c r="D387" s="11" t="str">
        <f>CONCATENATE(Tableau8[[#This Row],[Semaine]],Tableau8[[#This Row],[Matricule]])</f>
        <v/>
      </c>
      <c r="M387" s="14" t="str">
        <f>IF(Tableau8[[#This Row],[Lundi]]+Tableau8[[#This Row],[Mardi]]&gt;0,Tableau8[[#This Row],[Lundi]]+Tableau8[[#This Row],[Mardi]],"")</f>
        <v/>
      </c>
      <c r="N387" s="14" t="str">
        <f>IF(Tableau8[[#This Row],[Jeudi]]+Tableau8[[#This Row],[Vendredi]]&gt;0,Tableau8[[#This Row],[Jeudi]]+Tableau8[[#This Row],[Vendredi]],"")</f>
        <v/>
      </c>
      <c r="O387" s="14">
        <f>COUNTIF(Tableau8[[#This Row],[Lundi]:[Mardi]],"&gt;0") + COUNTIF(Tableau8[[#This Row],[Jeudi]:[Vendredi]],"&gt;0")</f>
        <v>0</v>
      </c>
      <c r="P387" s="14" t="str">
        <f>IFERROR(Tableau8[[#This Row],[Total Tour 1]]+Tableau8[[#This Row],[Total Tour 2]],"")</f>
        <v/>
      </c>
      <c r="Q387" s="14">
        <f>COUNTIF(Tableau8[[#This Row],[Lundi]:[Vendredi]],"&gt;=13")*1000</f>
        <v>0</v>
      </c>
      <c r="R38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87" s="15">
        <f>Tableau8[[#This Row],[Prime production]]+Tableau8[[#This Row],[Prime rendement]]</f>
        <v>0</v>
      </c>
      <c r="T387" s="15" t="str">
        <f>IF(Tableau8[[#This Row],[Matricule]]&gt;1,IF(COUNTIF(Tableau8[DateMatricule],Tableau8[[#This Row],[DateMatricule]])&gt;1,"Doublon",""),"")</f>
        <v/>
      </c>
    </row>
    <row r="388" spans="1:20" x14ac:dyDescent="0.25">
      <c r="A388" s="11" t="str">
        <f>IF(Tableau8[[#This Row],[Semaine]]="","",VLOOKUP(Tableau8[[#This Row],[Semaine]],Listes!$A:$B,2,FALSE))</f>
        <v/>
      </c>
      <c r="B388" s="11" t="str">
        <f>IF(ISBLANK(Tableau8[[#This Row],[Matricule]]),"",VLOOKUP(Tableau8[[#This Row],[Matricule]],#REF!,2,FALSE))</f>
        <v/>
      </c>
      <c r="C388" s="11" t="str">
        <f>IF(ISBLANK(Tableau8[[#This Row],[Matricule]]),"",VLOOKUP(Tableau8[[#This Row],[Matricule]],#REF!,3,FALSE))</f>
        <v/>
      </c>
      <c r="D388" s="11" t="str">
        <f>CONCATENATE(Tableau8[[#This Row],[Semaine]],Tableau8[[#This Row],[Matricule]])</f>
        <v/>
      </c>
      <c r="M388" s="14" t="str">
        <f>IF(Tableau8[[#This Row],[Lundi]]+Tableau8[[#This Row],[Mardi]]&gt;0,Tableau8[[#This Row],[Lundi]]+Tableau8[[#This Row],[Mardi]],"")</f>
        <v/>
      </c>
      <c r="N388" s="14" t="str">
        <f>IF(Tableau8[[#This Row],[Jeudi]]+Tableau8[[#This Row],[Vendredi]]&gt;0,Tableau8[[#This Row],[Jeudi]]+Tableau8[[#This Row],[Vendredi]],"")</f>
        <v/>
      </c>
      <c r="O388" s="14">
        <f>COUNTIF(Tableau8[[#This Row],[Lundi]:[Mardi]],"&gt;0") + COUNTIF(Tableau8[[#This Row],[Jeudi]:[Vendredi]],"&gt;0")</f>
        <v>0</v>
      </c>
      <c r="P388" s="14" t="str">
        <f>IFERROR(Tableau8[[#This Row],[Total Tour 1]]+Tableau8[[#This Row],[Total Tour 2]],"")</f>
        <v/>
      </c>
      <c r="Q388" s="14">
        <f>COUNTIF(Tableau8[[#This Row],[Lundi]:[Vendredi]],"&gt;=13")*1000</f>
        <v>0</v>
      </c>
      <c r="R38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88" s="15">
        <f>Tableau8[[#This Row],[Prime production]]+Tableau8[[#This Row],[Prime rendement]]</f>
        <v>0</v>
      </c>
      <c r="T388" s="15" t="str">
        <f>IF(Tableau8[[#This Row],[Matricule]]&gt;1,IF(COUNTIF(Tableau8[DateMatricule],Tableau8[[#This Row],[DateMatricule]])&gt;1,"Doublon",""),"")</f>
        <v/>
      </c>
    </row>
    <row r="389" spans="1:20" x14ac:dyDescent="0.25">
      <c r="A389" s="11" t="str">
        <f>IF(Tableau8[[#This Row],[Semaine]]="","",VLOOKUP(Tableau8[[#This Row],[Semaine]],Listes!$A:$B,2,FALSE))</f>
        <v/>
      </c>
      <c r="B389" s="11" t="str">
        <f>IF(ISBLANK(Tableau8[[#This Row],[Matricule]]),"",VLOOKUP(Tableau8[[#This Row],[Matricule]],#REF!,2,FALSE))</f>
        <v/>
      </c>
      <c r="C389" s="11" t="str">
        <f>IF(ISBLANK(Tableau8[[#This Row],[Matricule]]),"",VLOOKUP(Tableau8[[#This Row],[Matricule]],#REF!,3,FALSE))</f>
        <v/>
      </c>
      <c r="D389" s="11" t="str">
        <f>CONCATENATE(Tableau8[[#This Row],[Semaine]],Tableau8[[#This Row],[Matricule]])</f>
        <v/>
      </c>
      <c r="M389" s="14" t="str">
        <f>IF(Tableau8[[#This Row],[Lundi]]+Tableau8[[#This Row],[Mardi]]&gt;0,Tableau8[[#This Row],[Lundi]]+Tableau8[[#This Row],[Mardi]],"")</f>
        <v/>
      </c>
      <c r="N389" s="14" t="str">
        <f>IF(Tableau8[[#This Row],[Jeudi]]+Tableau8[[#This Row],[Vendredi]]&gt;0,Tableau8[[#This Row],[Jeudi]]+Tableau8[[#This Row],[Vendredi]],"")</f>
        <v/>
      </c>
      <c r="O389" s="14">
        <f>COUNTIF(Tableau8[[#This Row],[Lundi]:[Mardi]],"&gt;0") + COUNTIF(Tableau8[[#This Row],[Jeudi]:[Vendredi]],"&gt;0")</f>
        <v>0</v>
      </c>
      <c r="P389" s="14" t="str">
        <f>IFERROR(Tableau8[[#This Row],[Total Tour 1]]+Tableau8[[#This Row],[Total Tour 2]],"")</f>
        <v/>
      </c>
      <c r="Q389" s="14">
        <f>COUNTIF(Tableau8[[#This Row],[Lundi]:[Vendredi]],"&gt;=13")*1000</f>
        <v>0</v>
      </c>
      <c r="R38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89" s="15">
        <f>Tableau8[[#This Row],[Prime production]]+Tableau8[[#This Row],[Prime rendement]]</f>
        <v>0</v>
      </c>
      <c r="T389" s="15" t="str">
        <f>IF(Tableau8[[#This Row],[Matricule]]&gt;1,IF(COUNTIF(Tableau8[DateMatricule],Tableau8[[#This Row],[DateMatricule]])&gt;1,"Doublon",""),"")</f>
        <v/>
      </c>
    </row>
    <row r="390" spans="1:20" x14ac:dyDescent="0.25">
      <c r="A390" s="11" t="str">
        <f>IF(Tableau8[[#This Row],[Semaine]]="","",VLOOKUP(Tableau8[[#This Row],[Semaine]],Listes!$A:$B,2,FALSE))</f>
        <v/>
      </c>
      <c r="B390" s="11" t="str">
        <f>IF(ISBLANK(Tableau8[[#This Row],[Matricule]]),"",VLOOKUP(Tableau8[[#This Row],[Matricule]],#REF!,2,FALSE))</f>
        <v/>
      </c>
      <c r="C390" s="11" t="str">
        <f>IF(ISBLANK(Tableau8[[#This Row],[Matricule]]),"",VLOOKUP(Tableau8[[#This Row],[Matricule]],#REF!,3,FALSE))</f>
        <v/>
      </c>
      <c r="D390" s="11" t="str">
        <f>CONCATENATE(Tableau8[[#This Row],[Semaine]],Tableau8[[#This Row],[Matricule]])</f>
        <v/>
      </c>
      <c r="M390" s="14" t="str">
        <f>IF(Tableau8[[#This Row],[Lundi]]+Tableau8[[#This Row],[Mardi]]&gt;0,Tableau8[[#This Row],[Lundi]]+Tableau8[[#This Row],[Mardi]],"")</f>
        <v/>
      </c>
      <c r="N390" s="14" t="str">
        <f>IF(Tableau8[[#This Row],[Jeudi]]+Tableau8[[#This Row],[Vendredi]]&gt;0,Tableau8[[#This Row],[Jeudi]]+Tableau8[[#This Row],[Vendredi]],"")</f>
        <v/>
      </c>
      <c r="O390" s="14">
        <f>COUNTIF(Tableau8[[#This Row],[Lundi]:[Mardi]],"&gt;0") + COUNTIF(Tableau8[[#This Row],[Jeudi]:[Vendredi]],"&gt;0")</f>
        <v>0</v>
      </c>
      <c r="P390" s="14" t="str">
        <f>IFERROR(Tableau8[[#This Row],[Total Tour 1]]+Tableau8[[#This Row],[Total Tour 2]],"")</f>
        <v/>
      </c>
      <c r="Q390" s="14">
        <f>COUNTIF(Tableau8[[#This Row],[Lundi]:[Vendredi]],"&gt;=13")*1000</f>
        <v>0</v>
      </c>
      <c r="R39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90" s="15">
        <f>Tableau8[[#This Row],[Prime production]]+Tableau8[[#This Row],[Prime rendement]]</f>
        <v>0</v>
      </c>
      <c r="T390" s="15" t="str">
        <f>IF(Tableau8[[#This Row],[Matricule]]&gt;1,IF(COUNTIF(Tableau8[DateMatricule],Tableau8[[#This Row],[DateMatricule]])&gt;1,"Doublon",""),"")</f>
        <v/>
      </c>
    </row>
    <row r="391" spans="1:20" x14ac:dyDescent="0.25">
      <c r="A391" s="11" t="str">
        <f>IF(Tableau8[[#This Row],[Semaine]]="","",VLOOKUP(Tableau8[[#This Row],[Semaine]],Listes!$A:$B,2,FALSE))</f>
        <v/>
      </c>
      <c r="B391" s="11" t="str">
        <f>IF(ISBLANK(Tableau8[[#This Row],[Matricule]]),"",VLOOKUP(Tableau8[[#This Row],[Matricule]],#REF!,2,FALSE))</f>
        <v/>
      </c>
      <c r="C391" s="11" t="str">
        <f>IF(ISBLANK(Tableau8[[#This Row],[Matricule]]),"",VLOOKUP(Tableau8[[#This Row],[Matricule]],#REF!,3,FALSE))</f>
        <v/>
      </c>
      <c r="D391" s="11" t="str">
        <f>CONCATENATE(Tableau8[[#This Row],[Semaine]],Tableau8[[#This Row],[Matricule]])</f>
        <v/>
      </c>
      <c r="M391" s="14" t="str">
        <f>IF(Tableau8[[#This Row],[Lundi]]+Tableau8[[#This Row],[Mardi]]&gt;0,Tableau8[[#This Row],[Lundi]]+Tableau8[[#This Row],[Mardi]],"")</f>
        <v/>
      </c>
      <c r="N391" s="14" t="str">
        <f>IF(Tableau8[[#This Row],[Jeudi]]+Tableau8[[#This Row],[Vendredi]]&gt;0,Tableau8[[#This Row],[Jeudi]]+Tableau8[[#This Row],[Vendredi]],"")</f>
        <v/>
      </c>
      <c r="O391" s="14">
        <f>COUNTIF(Tableau8[[#This Row],[Lundi]:[Mardi]],"&gt;0") + COUNTIF(Tableau8[[#This Row],[Jeudi]:[Vendredi]],"&gt;0")</f>
        <v>0</v>
      </c>
      <c r="P391" s="14" t="str">
        <f>IFERROR(Tableau8[[#This Row],[Total Tour 1]]+Tableau8[[#This Row],[Total Tour 2]],"")</f>
        <v/>
      </c>
      <c r="Q391" s="14">
        <f>COUNTIF(Tableau8[[#This Row],[Lundi]:[Vendredi]],"&gt;=13")*1000</f>
        <v>0</v>
      </c>
      <c r="R39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91" s="15">
        <f>Tableau8[[#This Row],[Prime production]]+Tableau8[[#This Row],[Prime rendement]]</f>
        <v>0</v>
      </c>
      <c r="T391" s="15" t="str">
        <f>IF(Tableau8[[#This Row],[Matricule]]&gt;1,IF(COUNTIF(Tableau8[DateMatricule],Tableau8[[#This Row],[DateMatricule]])&gt;1,"Doublon",""),"")</f>
        <v/>
      </c>
    </row>
    <row r="392" spans="1:20" x14ac:dyDescent="0.25">
      <c r="A392" s="11" t="str">
        <f>IF(Tableau8[[#This Row],[Semaine]]="","",VLOOKUP(Tableau8[[#This Row],[Semaine]],Listes!$A:$B,2,FALSE))</f>
        <v/>
      </c>
      <c r="B392" s="11" t="str">
        <f>IF(ISBLANK(Tableau8[[#This Row],[Matricule]]),"",VLOOKUP(Tableau8[[#This Row],[Matricule]],#REF!,2,FALSE))</f>
        <v/>
      </c>
      <c r="C392" s="11" t="str">
        <f>IF(ISBLANK(Tableau8[[#This Row],[Matricule]]),"",VLOOKUP(Tableau8[[#This Row],[Matricule]],#REF!,3,FALSE))</f>
        <v/>
      </c>
      <c r="D392" s="11" t="str">
        <f>CONCATENATE(Tableau8[[#This Row],[Semaine]],Tableau8[[#This Row],[Matricule]])</f>
        <v/>
      </c>
      <c r="M392" s="14" t="str">
        <f>IF(Tableau8[[#This Row],[Lundi]]+Tableau8[[#This Row],[Mardi]]&gt;0,Tableau8[[#This Row],[Lundi]]+Tableau8[[#This Row],[Mardi]],"")</f>
        <v/>
      </c>
      <c r="N392" s="14" t="str">
        <f>IF(Tableau8[[#This Row],[Jeudi]]+Tableau8[[#This Row],[Vendredi]]&gt;0,Tableau8[[#This Row],[Jeudi]]+Tableau8[[#This Row],[Vendredi]],"")</f>
        <v/>
      </c>
      <c r="O392" s="14">
        <f>COUNTIF(Tableau8[[#This Row],[Lundi]:[Mardi]],"&gt;0") + COUNTIF(Tableau8[[#This Row],[Jeudi]:[Vendredi]],"&gt;0")</f>
        <v>0</v>
      </c>
      <c r="P392" s="14" t="str">
        <f>IFERROR(Tableau8[[#This Row],[Total Tour 1]]+Tableau8[[#This Row],[Total Tour 2]],"")</f>
        <v/>
      </c>
      <c r="Q392" s="14">
        <f>COUNTIF(Tableau8[[#This Row],[Lundi]:[Vendredi]],"&gt;=13")*1000</f>
        <v>0</v>
      </c>
      <c r="R39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92" s="15">
        <f>Tableau8[[#This Row],[Prime production]]+Tableau8[[#This Row],[Prime rendement]]</f>
        <v>0</v>
      </c>
      <c r="T392" s="15" t="str">
        <f>IF(Tableau8[[#This Row],[Matricule]]&gt;1,IF(COUNTIF(Tableau8[DateMatricule],Tableau8[[#This Row],[DateMatricule]])&gt;1,"Doublon",""),"")</f>
        <v/>
      </c>
    </row>
    <row r="393" spans="1:20" x14ac:dyDescent="0.25">
      <c r="A393" s="11" t="str">
        <f>IF(Tableau8[[#This Row],[Semaine]]="","",VLOOKUP(Tableau8[[#This Row],[Semaine]],Listes!$A:$B,2,FALSE))</f>
        <v/>
      </c>
      <c r="B393" s="11" t="str">
        <f>IF(ISBLANK(Tableau8[[#This Row],[Matricule]]),"",VLOOKUP(Tableau8[[#This Row],[Matricule]],#REF!,2,FALSE))</f>
        <v/>
      </c>
      <c r="C393" s="11" t="str">
        <f>IF(ISBLANK(Tableau8[[#This Row],[Matricule]]),"",VLOOKUP(Tableau8[[#This Row],[Matricule]],#REF!,3,FALSE))</f>
        <v/>
      </c>
      <c r="D393" s="11" t="str">
        <f>CONCATENATE(Tableau8[[#This Row],[Semaine]],Tableau8[[#This Row],[Matricule]])</f>
        <v/>
      </c>
      <c r="M393" s="14" t="str">
        <f>IF(Tableau8[[#This Row],[Lundi]]+Tableau8[[#This Row],[Mardi]]&gt;0,Tableau8[[#This Row],[Lundi]]+Tableau8[[#This Row],[Mardi]],"")</f>
        <v/>
      </c>
      <c r="N393" s="14" t="str">
        <f>IF(Tableau8[[#This Row],[Jeudi]]+Tableau8[[#This Row],[Vendredi]]&gt;0,Tableau8[[#This Row],[Jeudi]]+Tableau8[[#This Row],[Vendredi]],"")</f>
        <v/>
      </c>
      <c r="O393" s="14">
        <f>COUNTIF(Tableau8[[#This Row],[Lundi]:[Mardi]],"&gt;0") + COUNTIF(Tableau8[[#This Row],[Jeudi]:[Vendredi]],"&gt;0")</f>
        <v>0</v>
      </c>
      <c r="P393" s="14" t="str">
        <f>IFERROR(Tableau8[[#This Row],[Total Tour 1]]+Tableau8[[#This Row],[Total Tour 2]],"")</f>
        <v/>
      </c>
      <c r="Q393" s="14">
        <f>COUNTIF(Tableau8[[#This Row],[Lundi]:[Vendredi]],"&gt;=13")*1000</f>
        <v>0</v>
      </c>
      <c r="R39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93" s="15">
        <f>Tableau8[[#This Row],[Prime production]]+Tableau8[[#This Row],[Prime rendement]]</f>
        <v>0</v>
      </c>
      <c r="T393" s="15" t="str">
        <f>IF(Tableau8[[#This Row],[Matricule]]&gt;1,IF(COUNTIF(Tableau8[DateMatricule],Tableau8[[#This Row],[DateMatricule]])&gt;1,"Doublon",""),"")</f>
        <v/>
      </c>
    </row>
    <row r="394" spans="1:20" x14ac:dyDescent="0.25">
      <c r="A394" s="11" t="str">
        <f>IF(Tableau8[[#This Row],[Semaine]]="","",VLOOKUP(Tableau8[[#This Row],[Semaine]],Listes!$A:$B,2,FALSE))</f>
        <v/>
      </c>
      <c r="B394" s="11" t="str">
        <f>IF(ISBLANK(Tableau8[[#This Row],[Matricule]]),"",VLOOKUP(Tableau8[[#This Row],[Matricule]],#REF!,2,FALSE))</f>
        <v/>
      </c>
      <c r="C394" s="11" t="str">
        <f>IF(ISBLANK(Tableau8[[#This Row],[Matricule]]),"",VLOOKUP(Tableau8[[#This Row],[Matricule]],#REF!,3,FALSE))</f>
        <v/>
      </c>
      <c r="D394" s="11" t="str">
        <f>CONCATENATE(Tableau8[[#This Row],[Semaine]],Tableau8[[#This Row],[Matricule]])</f>
        <v/>
      </c>
      <c r="M394" s="14" t="str">
        <f>IF(Tableau8[[#This Row],[Lundi]]+Tableau8[[#This Row],[Mardi]]&gt;0,Tableau8[[#This Row],[Lundi]]+Tableau8[[#This Row],[Mardi]],"")</f>
        <v/>
      </c>
      <c r="N394" s="14" t="str">
        <f>IF(Tableau8[[#This Row],[Jeudi]]+Tableau8[[#This Row],[Vendredi]]&gt;0,Tableau8[[#This Row],[Jeudi]]+Tableau8[[#This Row],[Vendredi]],"")</f>
        <v/>
      </c>
      <c r="O394" s="14">
        <f>COUNTIF(Tableau8[[#This Row],[Lundi]:[Mardi]],"&gt;0") + COUNTIF(Tableau8[[#This Row],[Jeudi]:[Vendredi]],"&gt;0")</f>
        <v>0</v>
      </c>
      <c r="P394" s="14" t="str">
        <f>IFERROR(Tableau8[[#This Row],[Total Tour 1]]+Tableau8[[#This Row],[Total Tour 2]],"")</f>
        <v/>
      </c>
      <c r="Q394" s="14">
        <f>COUNTIF(Tableau8[[#This Row],[Lundi]:[Vendredi]],"&gt;=13")*1000</f>
        <v>0</v>
      </c>
      <c r="R39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94" s="15">
        <f>Tableau8[[#This Row],[Prime production]]+Tableau8[[#This Row],[Prime rendement]]</f>
        <v>0</v>
      </c>
      <c r="T394" s="15" t="str">
        <f>IF(Tableau8[[#This Row],[Matricule]]&gt;1,IF(COUNTIF(Tableau8[DateMatricule],Tableau8[[#This Row],[DateMatricule]])&gt;1,"Doublon",""),"")</f>
        <v/>
      </c>
    </row>
    <row r="395" spans="1:20" x14ac:dyDescent="0.25">
      <c r="A395" s="11" t="str">
        <f>IF(Tableau8[[#This Row],[Semaine]]="","",VLOOKUP(Tableau8[[#This Row],[Semaine]],Listes!$A:$B,2,FALSE))</f>
        <v/>
      </c>
      <c r="B395" s="11" t="str">
        <f>IF(ISBLANK(Tableau8[[#This Row],[Matricule]]),"",VLOOKUP(Tableau8[[#This Row],[Matricule]],#REF!,2,FALSE))</f>
        <v/>
      </c>
      <c r="C395" s="11" t="str">
        <f>IF(ISBLANK(Tableau8[[#This Row],[Matricule]]),"",VLOOKUP(Tableau8[[#This Row],[Matricule]],#REF!,3,FALSE))</f>
        <v/>
      </c>
      <c r="D395" s="11" t="str">
        <f>CONCATENATE(Tableau8[[#This Row],[Semaine]],Tableau8[[#This Row],[Matricule]])</f>
        <v/>
      </c>
      <c r="M395" s="14" t="str">
        <f>IF(Tableau8[[#This Row],[Lundi]]+Tableau8[[#This Row],[Mardi]]&gt;0,Tableau8[[#This Row],[Lundi]]+Tableau8[[#This Row],[Mardi]],"")</f>
        <v/>
      </c>
      <c r="N395" s="14" t="str">
        <f>IF(Tableau8[[#This Row],[Jeudi]]+Tableau8[[#This Row],[Vendredi]]&gt;0,Tableau8[[#This Row],[Jeudi]]+Tableau8[[#This Row],[Vendredi]],"")</f>
        <v/>
      </c>
      <c r="O395" s="14">
        <f>COUNTIF(Tableau8[[#This Row],[Lundi]:[Mardi]],"&gt;0") + COUNTIF(Tableau8[[#This Row],[Jeudi]:[Vendredi]],"&gt;0")</f>
        <v>0</v>
      </c>
      <c r="P395" s="14" t="str">
        <f>IFERROR(Tableau8[[#This Row],[Total Tour 1]]+Tableau8[[#This Row],[Total Tour 2]],"")</f>
        <v/>
      </c>
      <c r="Q395" s="14">
        <f>COUNTIF(Tableau8[[#This Row],[Lundi]:[Vendredi]],"&gt;=13")*1000</f>
        <v>0</v>
      </c>
      <c r="R39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95" s="15">
        <f>Tableau8[[#This Row],[Prime production]]+Tableau8[[#This Row],[Prime rendement]]</f>
        <v>0</v>
      </c>
      <c r="T395" s="15" t="str">
        <f>IF(Tableau8[[#This Row],[Matricule]]&gt;1,IF(COUNTIF(Tableau8[DateMatricule],Tableau8[[#This Row],[DateMatricule]])&gt;1,"Doublon",""),"")</f>
        <v/>
      </c>
    </row>
    <row r="396" spans="1:20" x14ac:dyDescent="0.25">
      <c r="A396" s="11" t="str">
        <f>IF(Tableau8[[#This Row],[Semaine]]="","",VLOOKUP(Tableau8[[#This Row],[Semaine]],Listes!$A:$B,2,FALSE))</f>
        <v/>
      </c>
      <c r="B396" s="11" t="str">
        <f>IF(ISBLANK(Tableau8[[#This Row],[Matricule]]),"",VLOOKUP(Tableau8[[#This Row],[Matricule]],#REF!,2,FALSE))</f>
        <v/>
      </c>
      <c r="C396" s="11" t="str">
        <f>IF(ISBLANK(Tableau8[[#This Row],[Matricule]]),"",VLOOKUP(Tableau8[[#This Row],[Matricule]],#REF!,3,FALSE))</f>
        <v/>
      </c>
      <c r="D396" s="11" t="str">
        <f>CONCATENATE(Tableau8[[#This Row],[Semaine]],Tableau8[[#This Row],[Matricule]])</f>
        <v/>
      </c>
      <c r="M396" s="14" t="str">
        <f>IF(Tableau8[[#This Row],[Lundi]]+Tableau8[[#This Row],[Mardi]]&gt;0,Tableau8[[#This Row],[Lundi]]+Tableau8[[#This Row],[Mardi]],"")</f>
        <v/>
      </c>
      <c r="N396" s="14" t="str">
        <f>IF(Tableau8[[#This Row],[Jeudi]]+Tableau8[[#This Row],[Vendredi]]&gt;0,Tableau8[[#This Row],[Jeudi]]+Tableau8[[#This Row],[Vendredi]],"")</f>
        <v/>
      </c>
      <c r="O396" s="14">
        <f>COUNTIF(Tableau8[[#This Row],[Lundi]:[Mardi]],"&gt;0") + COUNTIF(Tableau8[[#This Row],[Jeudi]:[Vendredi]],"&gt;0")</f>
        <v>0</v>
      </c>
      <c r="P396" s="14" t="str">
        <f>IFERROR(Tableau8[[#This Row],[Total Tour 1]]+Tableau8[[#This Row],[Total Tour 2]],"")</f>
        <v/>
      </c>
      <c r="Q396" s="14">
        <f>COUNTIF(Tableau8[[#This Row],[Lundi]:[Vendredi]],"&gt;=13")*1000</f>
        <v>0</v>
      </c>
      <c r="R39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96" s="15">
        <f>Tableau8[[#This Row],[Prime production]]+Tableau8[[#This Row],[Prime rendement]]</f>
        <v>0</v>
      </c>
      <c r="T396" s="15" t="str">
        <f>IF(Tableau8[[#This Row],[Matricule]]&gt;1,IF(COUNTIF(Tableau8[DateMatricule],Tableau8[[#This Row],[DateMatricule]])&gt;1,"Doublon",""),"")</f>
        <v/>
      </c>
    </row>
    <row r="397" spans="1:20" x14ac:dyDescent="0.25">
      <c r="A397" s="11" t="str">
        <f>IF(Tableau8[[#This Row],[Semaine]]="","",VLOOKUP(Tableau8[[#This Row],[Semaine]],Listes!$A:$B,2,FALSE))</f>
        <v/>
      </c>
      <c r="B397" s="11" t="str">
        <f>IF(ISBLANK(Tableau8[[#This Row],[Matricule]]),"",VLOOKUP(Tableau8[[#This Row],[Matricule]],#REF!,2,FALSE))</f>
        <v/>
      </c>
      <c r="C397" s="11" t="str">
        <f>IF(ISBLANK(Tableau8[[#This Row],[Matricule]]),"",VLOOKUP(Tableau8[[#This Row],[Matricule]],#REF!,3,FALSE))</f>
        <v/>
      </c>
      <c r="D397" s="11" t="str">
        <f>CONCATENATE(Tableau8[[#This Row],[Semaine]],Tableau8[[#This Row],[Matricule]])</f>
        <v/>
      </c>
      <c r="M397" s="14" t="str">
        <f>IF(Tableau8[[#This Row],[Lundi]]+Tableau8[[#This Row],[Mardi]]&gt;0,Tableau8[[#This Row],[Lundi]]+Tableau8[[#This Row],[Mardi]],"")</f>
        <v/>
      </c>
      <c r="N397" s="14" t="str">
        <f>IF(Tableau8[[#This Row],[Jeudi]]+Tableau8[[#This Row],[Vendredi]]&gt;0,Tableau8[[#This Row],[Jeudi]]+Tableau8[[#This Row],[Vendredi]],"")</f>
        <v/>
      </c>
      <c r="O397" s="14">
        <f>COUNTIF(Tableau8[[#This Row],[Lundi]:[Mardi]],"&gt;0") + COUNTIF(Tableau8[[#This Row],[Jeudi]:[Vendredi]],"&gt;0")</f>
        <v>0</v>
      </c>
      <c r="P397" s="14" t="str">
        <f>IFERROR(Tableau8[[#This Row],[Total Tour 1]]+Tableau8[[#This Row],[Total Tour 2]],"")</f>
        <v/>
      </c>
      <c r="Q397" s="14">
        <f>COUNTIF(Tableau8[[#This Row],[Lundi]:[Vendredi]],"&gt;=13")*1000</f>
        <v>0</v>
      </c>
      <c r="R39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97" s="15">
        <f>Tableau8[[#This Row],[Prime production]]+Tableau8[[#This Row],[Prime rendement]]</f>
        <v>0</v>
      </c>
      <c r="T397" s="15" t="str">
        <f>IF(Tableau8[[#This Row],[Matricule]]&gt;1,IF(COUNTIF(Tableau8[DateMatricule],Tableau8[[#This Row],[DateMatricule]])&gt;1,"Doublon",""),"")</f>
        <v/>
      </c>
    </row>
    <row r="398" spans="1:20" x14ac:dyDescent="0.25">
      <c r="A398" s="11" t="str">
        <f>IF(Tableau8[[#This Row],[Semaine]]="","",VLOOKUP(Tableau8[[#This Row],[Semaine]],Listes!$A:$B,2,FALSE))</f>
        <v/>
      </c>
      <c r="B398" s="11" t="str">
        <f>IF(ISBLANK(Tableau8[[#This Row],[Matricule]]),"",VLOOKUP(Tableau8[[#This Row],[Matricule]],#REF!,2,FALSE))</f>
        <v/>
      </c>
      <c r="C398" s="11" t="str">
        <f>IF(ISBLANK(Tableau8[[#This Row],[Matricule]]),"",VLOOKUP(Tableau8[[#This Row],[Matricule]],#REF!,3,FALSE))</f>
        <v/>
      </c>
      <c r="D398" s="11" t="str">
        <f>CONCATENATE(Tableau8[[#This Row],[Semaine]],Tableau8[[#This Row],[Matricule]])</f>
        <v/>
      </c>
      <c r="M398" s="14" t="str">
        <f>IF(Tableau8[[#This Row],[Lundi]]+Tableau8[[#This Row],[Mardi]]&gt;0,Tableau8[[#This Row],[Lundi]]+Tableau8[[#This Row],[Mardi]],"")</f>
        <v/>
      </c>
      <c r="N398" s="14" t="str">
        <f>IF(Tableau8[[#This Row],[Jeudi]]+Tableau8[[#This Row],[Vendredi]]&gt;0,Tableau8[[#This Row],[Jeudi]]+Tableau8[[#This Row],[Vendredi]],"")</f>
        <v/>
      </c>
      <c r="O398" s="14">
        <f>COUNTIF(Tableau8[[#This Row],[Lundi]:[Mardi]],"&gt;0") + COUNTIF(Tableau8[[#This Row],[Jeudi]:[Vendredi]],"&gt;0")</f>
        <v>0</v>
      </c>
      <c r="P398" s="14" t="str">
        <f>IFERROR(Tableau8[[#This Row],[Total Tour 1]]+Tableau8[[#This Row],[Total Tour 2]],"")</f>
        <v/>
      </c>
      <c r="Q398" s="14">
        <f>COUNTIF(Tableau8[[#This Row],[Lundi]:[Vendredi]],"&gt;=13")*1000</f>
        <v>0</v>
      </c>
      <c r="R39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98" s="15">
        <f>Tableau8[[#This Row],[Prime production]]+Tableau8[[#This Row],[Prime rendement]]</f>
        <v>0</v>
      </c>
      <c r="T398" s="15" t="str">
        <f>IF(Tableau8[[#This Row],[Matricule]]&gt;1,IF(COUNTIF(Tableau8[DateMatricule],Tableau8[[#This Row],[DateMatricule]])&gt;1,"Doublon",""),"")</f>
        <v/>
      </c>
    </row>
    <row r="399" spans="1:20" x14ac:dyDescent="0.25">
      <c r="A399" s="11" t="str">
        <f>IF(Tableau8[[#This Row],[Semaine]]="","",VLOOKUP(Tableau8[[#This Row],[Semaine]],Listes!$A:$B,2,FALSE))</f>
        <v/>
      </c>
      <c r="B399" s="11" t="str">
        <f>IF(ISBLANK(Tableau8[[#This Row],[Matricule]]),"",VLOOKUP(Tableau8[[#This Row],[Matricule]],#REF!,2,FALSE))</f>
        <v/>
      </c>
      <c r="C399" s="11" t="str">
        <f>IF(ISBLANK(Tableau8[[#This Row],[Matricule]]),"",VLOOKUP(Tableau8[[#This Row],[Matricule]],#REF!,3,FALSE))</f>
        <v/>
      </c>
      <c r="D399" s="11" t="str">
        <f>CONCATENATE(Tableau8[[#This Row],[Semaine]],Tableau8[[#This Row],[Matricule]])</f>
        <v/>
      </c>
      <c r="M399" s="14" t="str">
        <f>IF(Tableau8[[#This Row],[Lundi]]+Tableau8[[#This Row],[Mardi]]&gt;0,Tableau8[[#This Row],[Lundi]]+Tableau8[[#This Row],[Mardi]],"")</f>
        <v/>
      </c>
      <c r="N399" s="14" t="str">
        <f>IF(Tableau8[[#This Row],[Jeudi]]+Tableau8[[#This Row],[Vendredi]]&gt;0,Tableau8[[#This Row],[Jeudi]]+Tableau8[[#This Row],[Vendredi]],"")</f>
        <v/>
      </c>
      <c r="O399" s="14">
        <f>COUNTIF(Tableau8[[#This Row],[Lundi]:[Mardi]],"&gt;0") + COUNTIF(Tableau8[[#This Row],[Jeudi]:[Vendredi]],"&gt;0")</f>
        <v>0</v>
      </c>
      <c r="P399" s="14" t="str">
        <f>IFERROR(Tableau8[[#This Row],[Total Tour 1]]+Tableau8[[#This Row],[Total Tour 2]],"")</f>
        <v/>
      </c>
      <c r="Q399" s="14">
        <f>COUNTIF(Tableau8[[#This Row],[Lundi]:[Vendredi]],"&gt;=13")*1000</f>
        <v>0</v>
      </c>
      <c r="R39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399" s="15">
        <f>Tableau8[[#This Row],[Prime production]]+Tableau8[[#This Row],[Prime rendement]]</f>
        <v>0</v>
      </c>
      <c r="T399" s="15" t="str">
        <f>IF(Tableau8[[#This Row],[Matricule]]&gt;1,IF(COUNTIF(Tableau8[DateMatricule],Tableau8[[#This Row],[DateMatricule]])&gt;1,"Doublon",""),"")</f>
        <v/>
      </c>
    </row>
    <row r="400" spans="1:20" x14ac:dyDescent="0.25">
      <c r="A400" s="11" t="str">
        <f>IF(Tableau8[[#This Row],[Semaine]]="","",VLOOKUP(Tableau8[[#This Row],[Semaine]],Listes!$A:$B,2,FALSE))</f>
        <v/>
      </c>
      <c r="B400" s="11" t="str">
        <f>IF(ISBLANK(Tableau8[[#This Row],[Matricule]]),"",VLOOKUP(Tableau8[[#This Row],[Matricule]],#REF!,2,FALSE))</f>
        <v/>
      </c>
      <c r="C400" s="11" t="str">
        <f>IF(ISBLANK(Tableau8[[#This Row],[Matricule]]),"",VLOOKUP(Tableau8[[#This Row],[Matricule]],#REF!,3,FALSE))</f>
        <v/>
      </c>
      <c r="D400" s="11" t="str">
        <f>CONCATENATE(Tableau8[[#This Row],[Semaine]],Tableau8[[#This Row],[Matricule]])</f>
        <v/>
      </c>
      <c r="M400" s="14" t="str">
        <f>IF(Tableau8[[#This Row],[Lundi]]+Tableau8[[#This Row],[Mardi]]&gt;0,Tableau8[[#This Row],[Lundi]]+Tableau8[[#This Row],[Mardi]],"")</f>
        <v/>
      </c>
      <c r="N400" s="14" t="str">
        <f>IF(Tableau8[[#This Row],[Jeudi]]+Tableau8[[#This Row],[Vendredi]]&gt;0,Tableau8[[#This Row],[Jeudi]]+Tableau8[[#This Row],[Vendredi]],"")</f>
        <v/>
      </c>
      <c r="O400" s="14">
        <f>COUNTIF(Tableau8[[#This Row],[Lundi]:[Mardi]],"&gt;0") + COUNTIF(Tableau8[[#This Row],[Jeudi]:[Vendredi]],"&gt;0")</f>
        <v>0</v>
      </c>
      <c r="P400" s="14" t="str">
        <f>IFERROR(Tableau8[[#This Row],[Total Tour 1]]+Tableau8[[#This Row],[Total Tour 2]],"")</f>
        <v/>
      </c>
      <c r="Q400" s="14">
        <f>COUNTIF(Tableau8[[#This Row],[Lundi]:[Vendredi]],"&gt;=13")*1000</f>
        <v>0</v>
      </c>
      <c r="R40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00" s="15">
        <f>Tableau8[[#This Row],[Prime production]]+Tableau8[[#This Row],[Prime rendement]]</f>
        <v>0</v>
      </c>
      <c r="T400" s="15" t="str">
        <f>IF(Tableau8[[#This Row],[Matricule]]&gt;1,IF(COUNTIF(Tableau8[DateMatricule],Tableau8[[#This Row],[DateMatricule]])&gt;1,"Doublon",""),"")</f>
        <v/>
      </c>
    </row>
    <row r="401" spans="1:20" x14ac:dyDescent="0.25">
      <c r="A401" s="11" t="str">
        <f>IF(Tableau8[[#This Row],[Semaine]]="","",VLOOKUP(Tableau8[[#This Row],[Semaine]],Listes!$A:$B,2,FALSE))</f>
        <v/>
      </c>
      <c r="B401" s="11" t="str">
        <f>IF(ISBLANK(Tableau8[[#This Row],[Matricule]]),"",VLOOKUP(Tableau8[[#This Row],[Matricule]],#REF!,2,FALSE))</f>
        <v/>
      </c>
      <c r="C401" s="11" t="str">
        <f>IF(ISBLANK(Tableau8[[#This Row],[Matricule]]),"",VLOOKUP(Tableau8[[#This Row],[Matricule]],#REF!,3,FALSE))</f>
        <v/>
      </c>
      <c r="D401" s="11" t="str">
        <f>CONCATENATE(Tableau8[[#This Row],[Semaine]],Tableau8[[#This Row],[Matricule]])</f>
        <v/>
      </c>
      <c r="M401" s="14" t="str">
        <f>IF(Tableau8[[#This Row],[Lundi]]+Tableau8[[#This Row],[Mardi]]&gt;0,Tableau8[[#This Row],[Lundi]]+Tableau8[[#This Row],[Mardi]],"")</f>
        <v/>
      </c>
      <c r="N401" s="14" t="str">
        <f>IF(Tableau8[[#This Row],[Jeudi]]+Tableau8[[#This Row],[Vendredi]]&gt;0,Tableau8[[#This Row],[Jeudi]]+Tableau8[[#This Row],[Vendredi]],"")</f>
        <v/>
      </c>
      <c r="O401" s="14">
        <f>COUNTIF(Tableau8[[#This Row],[Lundi]:[Mardi]],"&gt;0") + COUNTIF(Tableau8[[#This Row],[Jeudi]:[Vendredi]],"&gt;0")</f>
        <v>0</v>
      </c>
      <c r="P401" s="14" t="str">
        <f>IFERROR(Tableau8[[#This Row],[Total Tour 1]]+Tableau8[[#This Row],[Total Tour 2]],"")</f>
        <v/>
      </c>
      <c r="Q401" s="14">
        <f>COUNTIF(Tableau8[[#This Row],[Lundi]:[Vendredi]],"&gt;=13")*1000</f>
        <v>0</v>
      </c>
      <c r="R40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01" s="15">
        <f>Tableau8[[#This Row],[Prime production]]+Tableau8[[#This Row],[Prime rendement]]</f>
        <v>0</v>
      </c>
      <c r="T401" s="15" t="str">
        <f>IF(Tableau8[[#This Row],[Matricule]]&gt;1,IF(COUNTIF(Tableau8[DateMatricule],Tableau8[[#This Row],[DateMatricule]])&gt;1,"Doublon",""),"")</f>
        <v/>
      </c>
    </row>
    <row r="402" spans="1:20" x14ac:dyDescent="0.25">
      <c r="A402" s="11" t="str">
        <f>IF(Tableau8[[#This Row],[Semaine]]="","",VLOOKUP(Tableau8[[#This Row],[Semaine]],Listes!$A:$B,2,FALSE))</f>
        <v/>
      </c>
      <c r="B402" s="11" t="str">
        <f>IF(ISBLANK(Tableau8[[#This Row],[Matricule]]),"",VLOOKUP(Tableau8[[#This Row],[Matricule]],#REF!,2,FALSE))</f>
        <v/>
      </c>
      <c r="C402" s="11" t="str">
        <f>IF(ISBLANK(Tableau8[[#This Row],[Matricule]]),"",VLOOKUP(Tableau8[[#This Row],[Matricule]],#REF!,3,FALSE))</f>
        <v/>
      </c>
      <c r="D402" s="11" t="str">
        <f>CONCATENATE(Tableau8[[#This Row],[Semaine]],Tableau8[[#This Row],[Matricule]])</f>
        <v/>
      </c>
      <c r="M402" s="14" t="str">
        <f>IF(Tableau8[[#This Row],[Lundi]]+Tableau8[[#This Row],[Mardi]]&gt;0,Tableau8[[#This Row],[Lundi]]+Tableau8[[#This Row],[Mardi]],"")</f>
        <v/>
      </c>
      <c r="N402" s="14" t="str">
        <f>IF(Tableau8[[#This Row],[Jeudi]]+Tableau8[[#This Row],[Vendredi]]&gt;0,Tableau8[[#This Row],[Jeudi]]+Tableau8[[#This Row],[Vendredi]],"")</f>
        <v/>
      </c>
      <c r="O402" s="14">
        <f>COUNTIF(Tableau8[[#This Row],[Lundi]:[Mardi]],"&gt;0") + COUNTIF(Tableau8[[#This Row],[Jeudi]:[Vendredi]],"&gt;0")</f>
        <v>0</v>
      </c>
      <c r="P402" s="14" t="str">
        <f>IFERROR(Tableau8[[#This Row],[Total Tour 1]]+Tableau8[[#This Row],[Total Tour 2]],"")</f>
        <v/>
      </c>
      <c r="Q402" s="14">
        <f>COUNTIF(Tableau8[[#This Row],[Lundi]:[Vendredi]],"&gt;=13")*1000</f>
        <v>0</v>
      </c>
      <c r="R40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02" s="15">
        <f>Tableau8[[#This Row],[Prime production]]+Tableau8[[#This Row],[Prime rendement]]</f>
        <v>0</v>
      </c>
      <c r="T402" s="15" t="str">
        <f>IF(Tableau8[[#This Row],[Matricule]]&gt;1,IF(COUNTIF(Tableau8[DateMatricule],Tableau8[[#This Row],[DateMatricule]])&gt;1,"Doublon",""),"")</f>
        <v/>
      </c>
    </row>
    <row r="403" spans="1:20" x14ac:dyDescent="0.25">
      <c r="A403" s="11" t="str">
        <f>IF(Tableau8[[#This Row],[Semaine]]="","",VLOOKUP(Tableau8[[#This Row],[Semaine]],Listes!$A:$B,2,FALSE))</f>
        <v/>
      </c>
      <c r="B403" s="11" t="str">
        <f>IF(ISBLANK(Tableau8[[#This Row],[Matricule]]),"",VLOOKUP(Tableau8[[#This Row],[Matricule]],#REF!,2,FALSE))</f>
        <v/>
      </c>
      <c r="C403" s="11" t="str">
        <f>IF(ISBLANK(Tableau8[[#This Row],[Matricule]]),"",VLOOKUP(Tableau8[[#This Row],[Matricule]],#REF!,3,FALSE))</f>
        <v/>
      </c>
      <c r="D403" s="11" t="str">
        <f>CONCATENATE(Tableau8[[#This Row],[Semaine]],Tableau8[[#This Row],[Matricule]])</f>
        <v/>
      </c>
      <c r="M403" s="14" t="str">
        <f>IF(Tableau8[[#This Row],[Lundi]]+Tableau8[[#This Row],[Mardi]]&gt;0,Tableau8[[#This Row],[Lundi]]+Tableau8[[#This Row],[Mardi]],"")</f>
        <v/>
      </c>
      <c r="N403" s="14" t="str">
        <f>IF(Tableau8[[#This Row],[Jeudi]]+Tableau8[[#This Row],[Vendredi]]&gt;0,Tableau8[[#This Row],[Jeudi]]+Tableau8[[#This Row],[Vendredi]],"")</f>
        <v/>
      </c>
      <c r="O403" s="14">
        <f>COUNTIF(Tableau8[[#This Row],[Lundi]:[Mardi]],"&gt;0") + COUNTIF(Tableau8[[#This Row],[Jeudi]:[Vendredi]],"&gt;0")</f>
        <v>0</v>
      </c>
      <c r="P403" s="14" t="str">
        <f>IFERROR(Tableau8[[#This Row],[Total Tour 1]]+Tableau8[[#This Row],[Total Tour 2]],"")</f>
        <v/>
      </c>
      <c r="Q403" s="14">
        <f>COUNTIF(Tableau8[[#This Row],[Lundi]:[Vendredi]],"&gt;=13")*1000</f>
        <v>0</v>
      </c>
      <c r="R40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03" s="15">
        <f>Tableau8[[#This Row],[Prime production]]+Tableau8[[#This Row],[Prime rendement]]</f>
        <v>0</v>
      </c>
      <c r="T403" s="15" t="str">
        <f>IF(Tableau8[[#This Row],[Matricule]]&gt;1,IF(COUNTIF(Tableau8[DateMatricule],Tableau8[[#This Row],[DateMatricule]])&gt;1,"Doublon",""),"")</f>
        <v/>
      </c>
    </row>
    <row r="404" spans="1:20" x14ac:dyDescent="0.25">
      <c r="A404" s="11" t="str">
        <f>IF(Tableau8[[#This Row],[Semaine]]="","",VLOOKUP(Tableau8[[#This Row],[Semaine]],Listes!$A:$B,2,FALSE))</f>
        <v/>
      </c>
      <c r="B404" s="11" t="str">
        <f>IF(ISBLANK(Tableau8[[#This Row],[Matricule]]),"",VLOOKUP(Tableau8[[#This Row],[Matricule]],#REF!,2,FALSE))</f>
        <v/>
      </c>
      <c r="C404" s="11" t="str">
        <f>IF(ISBLANK(Tableau8[[#This Row],[Matricule]]),"",VLOOKUP(Tableau8[[#This Row],[Matricule]],#REF!,3,FALSE))</f>
        <v/>
      </c>
      <c r="D404" s="11" t="str">
        <f>CONCATENATE(Tableau8[[#This Row],[Semaine]],Tableau8[[#This Row],[Matricule]])</f>
        <v/>
      </c>
      <c r="M404" s="14" t="str">
        <f>IF(Tableau8[[#This Row],[Lundi]]+Tableau8[[#This Row],[Mardi]]&gt;0,Tableau8[[#This Row],[Lundi]]+Tableau8[[#This Row],[Mardi]],"")</f>
        <v/>
      </c>
      <c r="N404" s="14" t="str">
        <f>IF(Tableau8[[#This Row],[Jeudi]]+Tableau8[[#This Row],[Vendredi]]&gt;0,Tableau8[[#This Row],[Jeudi]]+Tableau8[[#This Row],[Vendredi]],"")</f>
        <v/>
      </c>
      <c r="O404" s="14">
        <f>COUNTIF(Tableau8[[#This Row],[Lundi]:[Mardi]],"&gt;0") + COUNTIF(Tableau8[[#This Row],[Jeudi]:[Vendredi]],"&gt;0")</f>
        <v>0</v>
      </c>
      <c r="P404" s="14" t="str">
        <f>IFERROR(Tableau8[[#This Row],[Total Tour 1]]+Tableau8[[#This Row],[Total Tour 2]],"")</f>
        <v/>
      </c>
      <c r="Q404" s="14">
        <f>COUNTIF(Tableau8[[#This Row],[Lundi]:[Vendredi]],"&gt;=13")*1000</f>
        <v>0</v>
      </c>
      <c r="R40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04" s="15">
        <f>Tableau8[[#This Row],[Prime production]]+Tableau8[[#This Row],[Prime rendement]]</f>
        <v>0</v>
      </c>
      <c r="T404" s="15" t="str">
        <f>IF(Tableau8[[#This Row],[Matricule]]&gt;1,IF(COUNTIF(Tableau8[DateMatricule],Tableau8[[#This Row],[DateMatricule]])&gt;1,"Doublon",""),"")</f>
        <v/>
      </c>
    </row>
    <row r="405" spans="1:20" x14ac:dyDescent="0.25">
      <c r="A405" s="11" t="str">
        <f>IF(Tableau8[[#This Row],[Semaine]]="","",VLOOKUP(Tableau8[[#This Row],[Semaine]],Listes!$A:$B,2,FALSE))</f>
        <v/>
      </c>
      <c r="B405" s="11" t="str">
        <f>IF(ISBLANK(Tableau8[[#This Row],[Matricule]]),"",VLOOKUP(Tableau8[[#This Row],[Matricule]],#REF!,2,FALSE))</f>
        <v/>
      </c>
      <c r="C405" s="11" t="str">
        <f>IF(ISBLANK(Tableau8[[#This Row],[Matricule]]),"",VLOOKUP(Tableau8[[#This Row],[Matricule]],#REF!,3,FALSE))</f>
        <v/>
      </c>
      <c r="D405" s="11" t="str">
        <f>CONCATENATE(Tableau8[[#This Row],[Semaine]],Tableau8[[#This Row],[Matricule]])</f>
        <v/>
      </c>
      <c r="M405" s="14" t="str">
        <f>IF(Tableau8[[#This Row],[Lundi]]+Tableau8[[#This Row],[Mardi]]&gt;0,Tableau8[[#This Row],[Lundi]]+Tableau8[[#This Row],[Mardi]],"")</f>
        <v/>
      </c>
      <c r="N405" s="14" t="str">
        <f>IF(Tableau8[[#This Row],[Jeudi]]+Tableau8[[#This Row],[Vendredi]]&gt;0,Tableau8[[#This Row],[Jeudi]]+Tableau8[[#This Row],[Vendredi]],"")</f>
        <v/>
      </c>
      <c r="O405" s="14">
        <f>COUNTIF(Tableau8[[#This Row],[Lundi]:[Mardi]],"&gt;0") + COUNTIF(Tableau8[[#This Row],[Jeudi]:[Vendredi]],"&gt;0")</f>
        <v>0</v>
      </c>
      <c r="P405" s="14" t="str">
        <f>IFERROR(Tableau8[[#This Row],[Total Tour 1]]+Tableau8[[#This Row],[Total Tour 2]],"")</f>
        <v/>
      </c>
      <c r="Q405" s="14">
        <f>COUNTIF(Tableau8[[#This Row],[Lundi]:[Vendredi]],"&gt;=13")*1000</f>
        <v>0</v>
      </c>
      <c r="R40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05" s="15">
        <f>Tableau8[[#This Row],[Prime production]]+Tableau8[[#This Row],[Prime rendement]]</f>
        <v>0</v>
      </c>
      <c r="T405" s="15" t="str">
        <f>IF(Tableau8[[#This Row],[Matricule]]&gt;1,IF(COUNTIF(Tableau8[DateMatricule],Tableau8[[#This Row],[DateMatricule]])&gt;1,"Doublon",""),"")</f>
        <v/>
      </c>
    </row>
    <row r="406" spans="1:20" x14ac:dyDescent="0.25">
      <c r="A406" s="11" t="str">
        <f>IF(Tableau8[[#This Row],[Semaine]]="","",VLOOKUP(Tableau8[[#This Row],[Semaine]],Listes!$A:$B,2,FALSE))</f>
        <v/>
      </c>
      <c r="B406" s="11" t="str">
        <f>IF(ISBLANK(Tableau8[[#This Row],[Matricule]]),"",VLOOKUP(Tableau8[[#This Row],[Matricule]],#REF!,2,FALSE))</f>
        <v/>
      </c>
      <c r="C406" s="11" t="str">
        <f>IF(ISBLANK(Tableau8[[#This Row],[Matricule]]),"",VLOOKUP(Tableau8[[#This Row],[Matricule]],#REF!,3,FALSE))</f>
        <v/>
      </c>
      <c r="D406" s="11" t="str">
        <f>CONCATENATE(Tableau8[[#This Row],[Semaine]],Tableau8[[#This Row],[Matricule]])</f>
        <v/>
      </c>
      <c r="M406" s="14" t="str">
        <f>IF(Tableau8[[#This Row],[Lundi]]+Tableau8[[#This Row],[Mardi]]&gt;0,Tableau8[[#This Row],[Lundi]]+Tableau8[[#This Row],[Mardi]],"")</f>
        <v/>
      </c>
      <c r="N406" s="14" t="str">
        <f>IF(Tableau8[[#This Row],[Jeudi]]+Tableau8[[#This Row],[Vendredi]]&gt;0,Tableau8[[#This Row],[Jeudi]]+Tableau8[[#This Row],[Vendredi]],"")</f>
        <v/>
      </c>
      <c r="O406" s="14">
        <f>COUNTIF(Tableau8[[#This Row],[Lundi]:[Mardi]],"&gt;0") + COUNTIF(Tableau8[[#This Row],[Jeudi]:[Vendredi]],"&gt;0")</f>
        <v>0</v>
      </c>
      <c r="P406" s="14" t="str">
        <f>IFERROR(Tableau8[[#This Row],[Total Tour 1]]+Tableau8[[#This Row],[Total Tour 2]],"")</f>
        <v/>
      </c>
      <c r="Q406" s="14">
        <f>COUNTIF(Tableau8[[#This Row],[Lundi]:[Vendredi]],"&gt;=13")*1000</f>
        <v>0</v>
      </c>
      <c r="R40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06" s="15">
        <f>Tableau8[[#This Row],[Prime production]]+Tableau8[[#This Row],[Prime rendement]]</f>
        <v>0</v>
      </c>
      <c r="T406" s="15" t="str">
        <f>IF(Tableau8[[#This Row],[Matricule]]&gt;1,IF(COUNTIF(Tableau8[DateMatricule],Tableau8[[#This Row],[DateMatricule]])&gt;1,"Doublon",""),"")</f>
        <v/>
      </c>
    </row>
    <row r="407" spans="1:20" x14ac:dyDescent="0.25">
      <c r="A407" s="11" t="str">
        <f>IF(Tableau8[[#This Row],[Semaine]]="","",VLOOKUP(Tableau8[[#This Row],[Semaine]],Listes!$A:$B,2,FALSE))</f>
        <v/>
      </c>
      <c r="B407" s="11" t="str">
        <f>IF(ISBLANK(Tableau8[[#This Row],[Matricule]]),"",VLOOKUP(Tableau8[[#This Row],[Matricule]],#REF!,2,FALSE))</f>
        <v/>
      </c>
      <c r="C407" s="11" t="str">
        <f>IF(ISBLANK(Tableau8[[#This Row],[Matricule]]),"",VLOOKUP(Tableau8[[#This Row],[Matricule]],#REF!,3,FALSE))</f>
        <v/>
      </c>
      <c r="D407" s="11" t="str">
        <f>CONCATENATE(Tableau8[[#This Row],[Semaine]],Tableau8[[#This Row],[Matricule]])</f>
        <v/>
      </c>
      <c r="M407" s="14" t="str">
        <f>IF(Tableau8[[#This Row],[Lundi]]+Tableau8[[#This Row],[Mardi]]&gt;0,Tableau8[[#This Row],[Lundi]]+Tableau8[[#This Row],[Mardi]],"")</f>
        <v/>
      </c>
      <c r="N407" s="14" t="str">
        <f>IF(Tableau8[[#This Row],[Jeudi]]+Tableau8[[#This Row],[Vendredi]]&gt;0,Tableau8[[#This Row],[Jeudi]]+Tableau8[[#This Row],[Vendredi]],"")</f>
        <v/>
      </c>
      <c r="O407" s="14">
        <f>COUNTIF(Tableau8[[#This Row],[Lundi]:[Mardi]],"&gt;0") + COUNTIF(Tableau8[[#This Row],[Jeudi]:[Vendredi]],"&gt;0")</f>
        <v>0</v>
      </c>
      <c r="P407" s="14" t="str">
        <f>IFERROR(Tableau8[[#This Row],[Total Tour 1]]+Tableau8[[#This Row],[Total Tour 2]],"")</f>
        <v/>
      </c>
      <c r="Q407" s="14">
        <f>COUNTIF(Tableau8[[#This Row],[Lundi]:[Vendredi]],"&gt;=13")*1000</f>
        <v>0</v>
      </c>
      <c r="R40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07" s="15">
        <f>Tableau8[[#This Row],[Prime production]]+Tableau8[[#This Row],[Prime rendement]]</f>
        <v>0</v>
      </c>
      <c r="T407" s="15" t="str">
        <f>IF(Tableau8[[#This Row],[Matricule]]&gt;1,IF(COUNTIF(Tableau8[DateMatricule],Tableau8[[#This Row],[DateMatricule]])&gt;1,"Doublon",""),"")</f>
        <v/>
      </c>
    </row>
    <row r="408" spans="1:20" x14ac:dyDescent="0.25">
      <c r="A408" s="11" t="str">
        <f>IF(Tableau8[[#This Row],[Semaine]]="","",VLOOKUP(Tableau8[[#This Row],[Semaine]],Listes!$A:$B,2,FALSE))</f>
        <v/>
      </c>
      <c r="B408" s="11" t="str">
        <f>IF(ISBLANK(Tableau8[[#This Row],[Matricule]]),"",VLOOKUP(Tableau8[[#This Row],[Matricule]],#REF!,2,FALSE))</f>
        <v/>
      </c>
      <c r="C408" s="11" t="str">
        <f>IF(ISBLANK(Tableau8[[#This Row],[Matricule]]),"",VLOOKUP(Tableau8[[#This Row],[Matricule]],#REF!,3,FALSE))</f>
        <v/>
      </c>
      <c r="D408" s="11" t="str">
        <f>CONCATENATE(Tableau8[[#This Row],[Semaine]],Tableau8[[#This Row],[Matricule]])</f>
        <v/>
      </c>
      <c r="M408" s="14" t="str">
        <f>IF(Tableau8[[#This Row],[Lundi]]+Tableau8[[#This Row],[Mardi]]&gt;0,Tableau8[[#This Row],[Lundi]]+Tableau8[[#This Row],[Mardi]],"")</f>
        <v/>
      </c>
      <c r="N408" s="14" t="str">
        <f>IF(Tableau8[[#This Row],[Jeudi]]+Tableau8[[#This Row],[Vendredi]]&gt;0,Tableau8[[#This Row],[Jeudi]]+Tableau8[[#This Row],[Vendredi]],"")</f>
        <v/>
      </c>
      <c r="O408" s="14">
        <f>COUNTIF(Tableau8[[#This Row],[Lundi]:[Mardi]],"&gt;0") + COUNTIF(Tableau8[[#This Row],[Jeudi]:[Vendredi]],"&gt;0")</f>
        <v>0</v>
      </c>
      <c r="P408" s="14" t="str">
        <f>IFERROR(Tableau8[[#This Row],[Total Tour 1]]+Tableau8[[#This Row],[Total Tour 2]],"")</f>
        <v/>
      </c>
      <c r="Q408" s="14">
        <f>COUNTIF(Tableau8[[#This Row],[Lundi]:[Vendredi]],"&gt;=13")*1000</f>
        <v>0</v>
      </c>
      <c r="R40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08" s="15">
        <f>Tableau8[[#This Row],[Prime production]]+Tableau8[[#This Row],[Prime rendement]]</f>
        <v>0</v>
      </c>
      <c r="T408" s="15" t="str">
        <f>IF(Tableau8[[#This Row],[Matricule]]&gt;1,IF(COUNTIF(Tableau8[DateMatricule],Tableau8[[#This Row],[DateMatricule]])&gt;1,"Doublon",""),"")</f>
        <v/>
      </c>
    </row>
    <row r="409" spans="1:20" x14ac:dyDescent="0.25">
      <c r="A409" s="11" t="str">
        <f>IF(Tableau8[[#This Row],[Semaine]]="","",VLOOKUP(Tableau8[[#This Row],[Semaine]],Listes!$A:$B,2,FALSE))</f>
        <v/>
      </c>
      <c r="B409" s="11" t="str">
        <f>IF(ISBLANK(Tableau8[[#This Row],[Matricule]]),"",VLOOKUP(Tableau8[[#This Row],[Matricule]],#REF!,2,FALSE))</f>
        <v/>
      </c>
      <c r="C409" s="11" t="str">
        <f>IF(ISBLANK(Tableau8[[#This Row],[Matricule]]),"",VLOOKUP(Tableau8[[#This Row],[Matricule]],#REF!,3,FALSE))</f>
        <v/>
      </c>
      <c r="D409" s="11" t="str">
        <f>CONCATENATE(Tableau8[[#This Row],[Semaine]],Tableau8[[#This Row],[Matricule]])</f>
        <v/>
      </c>
      <c r="M409" s="14" t="str">
        <f>IF(Tableau8[[#This Row],[Lundi]]+Tableau8[[#This Row],[Mardi]]&gt;0,Tableau8[[#This Row],[Lundi]]+Tableau8[[#This Row],[Mardi]],"")</f>
        <v/>
      </c>
      <c r="N409" s="14" t="str">
        <f>IF(Tableau8[[#This Row],[Jeudi]]+Tableau8[[#This Row],[Vendredi]]&gt;0,Tableau8[[#This Row],[Jeudi]]+Tableau8[[#This Row],[Vendredi]],"")</f>
        <v/>
      </c>
      <c r="O409" s="14">
        <f>COUNTIF(Tableau8[[#This Row],[Lundi]:[Mardi]],"&gt;0") + COUNTIF(Tableau8[[#This Row],[Jeudi]:[Vendredi]],"&gt;0")</f>
        <v>0</v>
      </c>
      <c r="P409" s="14" t="str">
        <f>IFERROR(Tableau8[[#This Row],[Total Tour 1]]+Tableau8[[#This Row],[Total Tour 2]],"")</f>
        <v/>
      </c>
      <c r="Q409" s="14">
        <f>COUNTIF(Tableau8[[#This Row],[Lundi]:[Vendredi]],"&gt;=13")*1000</f>
        <v>0</v>
      </c>
      <c r="R40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09" s="15">
        <f>Tableau8[[#This Row],[Prime production]]+Tableau8[[#This Row],[Prime rendement]]</f>
        <v>0</v>
      </c>
      <c r="T409" s="15" t="str">
        <f>IF(Tableau8[[#This Row],[Matricule]]&gt;1,IF(COUNTIF(Tableau8[DateMatricule],Tableau8[[#This Row],[DateMatricule]])&gt;1,"Doublon",""),"")</f>
        <v/>
      </c>
    </row>
    <row r="410" spans="1:20" x14ac:dyDescent="0.25">
      <c r="A410" s="11" t="str">
        <f>IF(Tableau8[[#This Row],[Semaine]]="","",VLOOKUP(Tableau8[[#This Row],[Semaine]],Listes!$A:$B,2,FALSE))</f>
        <v/>
      </c>
      <c r="B410" s="11" t="str">
        <f>IF(ISBLANK(Tableau8[[#This Row],[Matricule]]),"",VLOOKUP(Tableau8[[#This Row],[Matricule]],#REF!,2,FALSE))</f>
        <v/>
      </c>
      <c r="C410" s="11" t="str">
        <f>IF(ISBLANK(Tableau8[[#This Row],[Matricule]]),"",VLOOKUP(Tableau8[[#This Row],[Matricule]],#REF!,3,FALSE))</f>
        <v/>
      </c>
      <c r="D410" s="11" t="str">
        <f>CONCATENATE(Tableau8[[#This Row],[Semaine]],Tableau8[[#This Row],[Matricule]])</f>
        <v/>
      </c>
      <c r="M410" s="14" t="str">
        <f>IF(Tableau8[[#This Row],[Lundi]]+Tableau8[[#This Row],[Mardi]]&gt;0,Tableau8[[#This Row],[Lundi]]+Tableau8[[#This Row],[Mardi]],"")</f>
        <v/>
      </c>
      <c r="N410" s="14" t="str">
        <f>IF(Tableau8[[#This Row],[Jeudi]]+Tableau8[[#This Row],[Vendredi]]&gt;0,Tableau8[[#This Row],[Jeudi]]+Tableau8[[#This Row],[Vendredi]],"")</f>
        <v/>
      </c>
      <c r="O410" s="14">
        <f>COUNTIF(Tableau8[[#This Row],[Lundi]:[Mardi]],"&gt;0") + COUNTIF(Tableau8[[#This Row],[Jeudi]:[Vendredi]],"&gt;0")</f>
        <v>0</v>
      </c>
      <c r="P410" s="14" t="str">
        <f>IFERROR(Tableau8[[#This Row],[Total Tour 1]]+Tableau8[[#This Row],[Total Tour 2]],"")</f>
        <v/>
      </c>
      <c r="Q410" s="14">
        <f>COUNTIF(Tableau8[[#This Row],[Lundi]:[Vendredi]],"&gt;=13")*1000</f>
        <v>0</v>
      </c>
      <c r="R41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10" s="15">
        <f>Tableau8[[#This Row],[Prime production]]+Tableau8[[#This Row],[Prime rendement]]</f>
        <v>0</v>
      </c>
      <c r="T410" s="15" t="str">
        <f>IF(Tableau8[[#This Row],[Matricule]]&gt;1,IF(COUNTIF(Tableau8[DateMatricule],Tableau8[[#This Row],[DateMatricule]])&gt;1,"Doublon",""),"")</f>
        <v/>
      </c>
    </row>
    <row r="411" spans="1:20" x14ac:dyDescent="0.25">
      <c r="A411" s="11" t="str">
        <f>IF(Tableau8[[#This Row],[Semaine]]="","",VLOOKUP(Tableau8[[#This Row],[Semaine]],Listes!$A:$B,2,FALSE))</f>
        <v/>
      </c>
      <c r="B411" s="11" t="str">
        <f>IF(ISBLANK(Tableau8[[#This Row],[Matricule]]),"",VLOOKUP(Tableau8[[#This Row],[Matricule]],#REF!,2,FALSE))</f>
        <v/>
      </c>
      <c r="C411" s="11" t="str">
        <f>IF(ISBLANK(Tableau8[[#This Row],[Matricule]]),"",VLOOKUP(Tableau8[[#This Row],[Matricule]],#REF!,3,FALSE))</f>
        <v/>
      </c>
      <c r="D411" s="11" t="str">
        <f>CONCATENATE(Tableau8[[#This Row],[Semaine]],Tableau8[[#This Row],[Matricule]])</f>
        <v/>
      </c>
      <c r="M411" s="14" t="str">
        <f>IF(Tableau8[[#This Row],[Lundi]]+Tableau8[[#This Row],[Mardi]]&gt;0,Tableau8[[#This Row],[Lundi]]+Tableau8[[#This Row],[Mardi]],"")</f>
        <v/>
      </c>
      <c r="N411" s="14" t="str">
        <f>IF(Tableau8[[#This Row],[Jeudi]]+Tableau8[[#This Row],[Vendredi]]&gt;0,Tableau8[[#This Row],[Jeudi]]+Tableau8[[#This Row],[Vendredi]],"")</f>
        <v/>
      </c>
      <c r="O411" s="14">
        <f>COUNTIF(Tableau8[[#This Row],[Lundi]:[Mardi]],"&gt;0") + COUNTIF(Tableau8[[#This Row],[Jeudi]:[Vendredi]],"&gt;0")</f>
        <v>0</v>
      </c>
      <c r="P411" s="14" t="str">
        <f>IFERROR(Tableau8[[#This Row],[Total Tour 1]]+Tableau8[[#This Row],[Total Tour 2]],"")</f>
        <v/>
      </c>
      <c r="Q411" s="14">
        <f>COUNTIF(Tableau8[[#This Row],[Lundi]:[Vendredi]],"&gt;=13")*1000</f>
        <v>0</v>
      </c>
      <c r="R41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11" s="15">
        <f>Tableau8[[#This Row],[Prime production]]+Tableau8[[#This Row],[Prime rendement]]</f>
        <v>0</v>
      </c>
      <c r="T411" s="15" t="str">
        <f>IF(Tableau8[[#This Row],[Matricule]]&gt;1,IF(COUNTIF(Tableau8[DateMatricule],Tableau8[[#This Row],[DateMatricule]])&gt;1,"Doublon",""),"")</f>
        <v/>
      </c>
    </row>
    <row r="412" spans="1:20" x14ac:dyDescent="0.25">
      <c r="A412" s="11" t="str">
        <f>IF(Tableau8[[#This Row],[Semaine]]="","",VLOOKUP(Tableau8[[#This Row],[Semaine]],Listes!$A:$B,2,FALSE))</f>
        <v/>
      </c>
      <c r="B412" s="11" t="str">
        <f>IF(ISBLANK(Tableau8[[#This Row],[Matricule]]),"",VLOOKUP(Tableau8[[#This Row],[Matricule]],#REF!,2,FALSE))</f>
        <v/>
      </c>
      <c r="C412" s="11" t="str">
        <f>IF(ISBLANK(Tableau8[[#This Row],[Matricule]]),"",VLOOKUP(Tableau8[[#This Row],[Matricule]],#REF!,3,FALSE))</f>
        <v/>
      </c>
      <c r="D412" s="11" t="str">
        <f>CONCATENATE(Tableau8[[#This Row],[Semaine]],Tableau8[[#This Row],[Matricule]])</f>
        <v/>
      </c>
      <c r="M412" s="14" t="str">
        <f>IF(Tableau8[[#This Row],[Lundi]]+Tableau8[[#This Row],[Mardi]]&gt;0,Tableau8[[#This Row],[Lundi]]+Tableau8[[#This Row],[Mardi]],"")</f>
        <v/>
      </c>
      <c r="N412" s="14" t="str">
        <f>IF(Tableau8[[#This Row],[Jeudi]]+Tableau8[[#This Row],[Vendredi]]&gt;0,Tableau8[[#This Row],[Jeudi]]+Tableau8[[#This Row],[Vendredi]],"")</f>
        <v/>
      </c>
      <c r="O412" s="14">
        <f>COUNTIF(Tableau8[[#This Row],[Lundi]:[Mardi]],"&gt;0") + COUNTIF(Tableau8[[#This Row],[Jeudi]:[Vendredi]],"&gt;0")</f>
        <v>0</v>
      </c>
      <c r="P412" s="14" t="str">
        <f>IFERROR(Tableau8[[#This Row],[Total Tour 1]]+Tableau8[[#This Row],[Total Tour 2]],"")</f>
        <v/>
      </c>
      <c r="Q412" s="14">
        <f>COUNTIF(Tableau8[[#This Row],[Lundi]:[Vendredi]],"&gt;=13")*1000</f>
        <v>0</v>
      </c>
      <c r="R41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12" s="15">
        <f>Tableau8[[#This Row],[Prime production]]+Tableau8[[#This Row],[Prime rendement]]</f>
        <v>0</v>
      </c>
      <c r="T412" s="15" t="str">
        <f>IF(Tableau8[[#This Row],[Matricule]]&gt;1,IF(COUNTIF(Tableau8[DateMatricule],Tableau8[[#This Row],[DateMatricule]])&gt;1,"Doublon",""),"")</f>
        <v/>
      </c>
    </row>
    <row r="413" spans="1:20" x14ac:dyDescent="0.25">
      <c r="A413" s="11" t="str">
        <f>IF(Tableau8[[#This Row],[Semaine]]="","",VLOOKUP(Tableau8[[#This Row],[Semaine]],Listes!$A:$B,2,FALSE))</f>
        <v/>
      </c>
      <c r="B413" s="11" t="str">
        <f>IF(ISBLANK(Tableau8[[#This Row],[Matricule]]),"",VLOOKUP(Tableau8[[#This Row],[Matricule]],#REF!,2,FALSE))</f>
        <v/>
      </c>
      <c r="C413" s="11" t="str">
        <f>IF(ISBLANK(Tableau8[[#This Row],[Matricule]]),"",VLOOKUP(Tableau8[[#This Row],[Matricule]],#REF!,3,FALSE))</f>
        <v/>
      </c>
      <c r="D413" s="11" t="str">
        <f>CONCATENATE(Tableau8[[#This Row],[Semaine]],Tableau8[[#This Row],[Matricule]])</f>
        <v/>
      </c>
      <c r="M413" s="14" t="str">
        <f>IF(Tableau8[[#This Row],[Lundi]]+Tableau8[[#This Row],[Mardi]]&gt;0,Tableau8[[#This Row],[Lundi]]+Tableau8[[#This Row],[Mardi]],"")</f>
        <v/>
      </c>
      <c r="N413" s="14" t="str">
        <f>IF(Tableau8[[#This Row],[Jeudi]]+Tableau8[[#This Row],[Vendredi]]&gt;0,Tableau8[[#This Row],[Jeudi]]+Tableau8[[#This Row],[Vendredi]],"")</f>
        <v/>
      </c>
      <c r="O413" s="14">
        <f>COUNTIF(Tableau8[[#This Row],[Lundi]:[Mardi]],"&gt;0") + COUNTIF(Tableau8[[#This Row],[Jeudi]:[Vendredi]],"&gt;0")</f>
        <v>0</v>
      </c>
      <c r="P413" s="14" t="str">
        <f>IFERROR(Tableau8[[#This Row],[Total Tour 1]]+Tableau8[[#This Row],[Total Tour 2]],"")</f>
        <v/>
      </c>
      <c r="Q413" s="14">
        <f>COUNTIF(Tableau8[[#This Row],[Lundi]:[Vendredi]],"&gt;=13")*1000</f>
        <v>0</v>
      </c>
      <c r="R41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13" s="15">
        <f>Tableau8[[#This Row],[Prime production]]+Tableau8[[#This Row],[Prime rendement]]</f>
        <v>0</v>
      </c>
      <c r="T413" s="15" t="str">
        <f>IF(Tableau8[[#This Row],[Matricule]]&gt;1,IF(COUNTIF(Tableau8[DateMatricule],Tableau8[[#This Row],[DateMatricule]])&gt;1,"Doublon",""),"")</f>
        <v/>
      </c>
    </row>
    <row r="414" spans="1:20" x14ac:dyDescent="0.25">
      <c r="A414" s="11" t="str">
        <f>IF(Tableau8[[#This Row],[Semaine]]="","",VLOOKUP(Tableau8[[#This Row],[Semaine]],Listes!$A:$B,2,FALSE))</f>
        <v/>
      </c>
      <c r="B414" s="11" t="str">
        <f>IF(ISBLANK(Tableau8[[#This Row],[Matricule]]),"",VLOOKUP(Tableau8[[#This Row],[Matricule]],#REF!,2,FALSE))</f>
        <v/>
      </c>
      <c r="C414" s="11" t="str">
        <f>IF(ISBLANK(Tableau8[[#This Row],[Matricule]]),"",VLOOKUP(Tableau8[[#This Row],[Matricule]],#REF!,3,FALSE))</f>
        <v/>
      </c>
      <c r="D414" s="11" t="str">
        <f>CONCATENATE(Tableau8[[#This Row],[Semaine]],Tableau8[[#This Row],[Matricule]])</f>
        <v/>
      </c>
      <c r="M414" s="14" t="str">
        <f>IF(Tableau8[[#This Row],[Lundi]]+Tableau8[[#This Row],[Mardi]]&gt;0,Tableau8[[#This Row],[Lundi]]+Tableau8[[#This Row],[Mardi]],"")</f>
        <v/>
      </c>
      <c r="N414" s="14" t="str">
        <f>IF(Tableau8[[#This Row],[Jeudi]]+Tableau8[[#This Row],[Vendredi]]&gt;0,Tableau8[[#This Row],[Jeudi]]+Tableau8[[#This Row],[Vendredi]],"")</f>
        <v/>
      </c>
      <c r="O414" s="14">
        <f>COUNTIF(Tableau8[[#This Row],[Lundi]:[Mardi]],"&gt;0") + COUNTIF(Tableau8[[#This Row],[Jeudi]:[Vendredi]],"&gt;0")</f>
        <v>0</v>
      </c>
      <c r="P414" s="14" t="str">
        <f>IFERROR(Tableau8[[#This Row],[Total Tour 1]]+Tableau8[[#This Row],[Total Tour 2]],"")</f>
        <v/>
      </c>
      <c r="Q414" s="14">
        <f>COUNTIF(Tableau8[[#This Row],[Lundi]:[Vendredi]],"&gt;=13")*1000</f>
        <v>0</v>
      </c>
      <c r="R41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14" s="15">
        <f>Tableau8[[#This Row],[Prime production]]+Tableau8[[#This Row],[Prime rendement]]</f>
        <v>0</v>
      </c>
      <c r="T414" s="15" t="str">
        <f>IF(Tableau8[[#This Row],[Matricule]]&gt;1,IF(COUNTIF(Tableau8[DateMatricule],Tableau8[[#This Row],[DateMatricule]])&gt;1,"Doublon",""),"")</f>
        <v/>
      </c>
    </row>
    <row r="415" spans="1:20" x14ac:dyDescent="0.25">
      <c r="A415" s="11" t="str">
        <f>IF(Tableau8[[#This Row],[Semaine]]="","",VLOOKUP(Tableau8[[#This Row],[Semaine]],Listes!$A:$B,2,FALSE))</f>
        <v/>
      </c>
      <c r="B415" s="11" t="str">
        <f>IF(ISBLANK(Tableau8[[#This Row],[Matricule]]),"",VLOOKUP(Tableau8[[#This Row],[Matricule]],#REF!,2,FALSE))</f>
        <v/>
      </c>
      <c r="C415" s="11" t="str">
        <f>IF(ISBLANK(Tableau8[[#This Row],[Matricule]]),"",VLOOKUP(Tableau8[[#This Row],[Matricule]],#REF!,3,FALSE))</f>
        <v/>
      </c>
      <c r="D415" s="11" t="str">
        <f>CONCATENATE(Tableau8[[#This Row],[Semaine]],Tableau8[[#This Row],[Matricule]])</f>
        <v/>
      </c>
      <c r="M415" s="14" t="str">
        <f>IF(Tableau8[[#This Row],[Lundi]]+Tableau8[[#This Row],[Mardi]]&gt;0,Tableau8[[#This Row],[Lundi]]+Tableau8[[#This Row],[Mardi]],"")</f>
        <v/>
      </c>
      <c r="N415" s="14" t="str">
        <f>IF(Tableau8[[#This Row],[Jeudi]]+Tableau8[[#This Row],[Vendredi]]&gt;0,Tableau8[[#This Row],[Jeudi]]+Tableau8[[#This Row],[Vendredi]],"")</f>
        <v/>
      </c>
      <c r="O415" s="14">
        <f>COUNTIF(Tableau8[[#This Row],[Lundi]:[Mardi]],"&gt;0") + COUNTIF(Tableau8[[#This Row],[Jeudi]:[Vendredi]],"&gt;0")</f>
        <v>0</v>
      </c>
      <c r="P415" s="14" t="str">
        <f>IFERROR(Tableau8[[#This Row],[Total Tour 1]]+Tableau8[[#This Row],[Total Tour 2]],"")</f>
        <v/>
      </c>
      <c r="Q415" s="14">
        <f>COUNTIF(Tableau8[[#This Row],[Lundi]:[Vendredi]],"&gt;=13")*1000</f>
        <v>0</v>
      </c>
      <c r="R41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15" s="15">
        <f>Tableau8[[#This Row],[Prime production]]+Tableau8[[#This Row],[Prime rendement]]</f>
        <v>0</v>
      </c>
      <c r="T415" s="15" t="str">
        <f>IF(Tableau8[[#This Row],[Matricule]]&gt;1,IF(COUNTIF(Tableau8[DateMatricule],Tableau8[[#This Row],[DateMatricule]])&gt;1,"Doublon",""),"")</f>
        <v/>
      </c>
    </row>
    <row r="416" spans="1:20" x14ac:dyDescent="0.25">
      <c r="A416" s="11" t="str">
        <f>IF(Tableau8[[#This Row],[Semaine]]="","",VLOOKUP(Tableau8[[#This Row],[Semaine]],Listes!$A:$B,2,FALSE))</f>
        <v/>
      </c>
      <c r="B416" s="11" t="str">
        <f>IF(ISBLANK(Tableau8[[#This Row],[Matricule]]),"",VLOOKUP(Tableau8[[#This Row],[Matricule]],#REF!,2,FALSE))</f>
        <v/>
      </c>
      <c r="C416" s="11" t="str">
        <f>IF(ISBLANK(Tableau8[[#This Row],[Matricule]]),"",VLOOKUP(Tableau8[[#This Row],[Matricule]],#REF!,3,FALSE))</f>
        <v/>
      </c>
      <c r="D416" s="11" t="str">
        <f>CONCATENATE(Tableau8[[#This Row],[Semaine]],Tableau8[[#This Row],[Matricule]])</f>
        <v/>
      </c>
      <c r="M416" s="14" t="str">
        <f>IF(Tableau8[[#This Row],[Lundi]]+Tableau8[[#This Row],[Mardi]]&gt;0,Tableau8[[#This Row],[Lundi]]+Tableau8[[#This Row],[Mardi]],"")</f>
        <v/>
      </c>
      <c r="N416" s="14" t="str">
        <f>IF(Tableau8[[#This Row],[Jeudi]]+Tableau8[[#This Row],[Vendredi]]&gt;0,Tableau8[[#This Row],[Jeudi]]+Tableau8[[#This Row],[Vendredi]],"")</f>
        <v/>
      </c>
      <c r="O416" s="14">
        <f>COUNTIF(Tableau8[[#This Row],[Lundi]:[Mardi]],"&gt;0") + COUNTIF(Tableau8[[#This Row],[Jeudi]:[Vendredi]],"&gt;0")</f>
        <v>0</v>
      </c>
      <c r="P416" s="14" t="str">
        <f>IFERROR(Tableau8[[#This Row],[Total Tour 1]]+Tableau8[[#This Row],[Total Tour 2]],"")</f>
        <v/>
      </c>
      <c r="Q416" s="14">
        <f>COUNTIF(Tableau8[[#This Row],[Lundi]:[Vendredi]],"&gt;=13")*1000</f>
        <v>0</v>
      </c>
      <c r="R41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16" s="15">
        <f>Tableau8[[#This Row],[Prime production]]+Tableau8[[#This Row],[Prime rendement]]</f>
        <v>0</v>
      </c>
      <c r="T416" s="15" t="str">
        <f>IF(Tableau8[[#This Row],[Matricule]]&gt;1,IF(COUNTIF(Tableau8[DateMatricule],Tableau8[[#This Row],[DateMatricule]])&gt;1,"Doublon",""),"")</f>
        <v/>
      </c>
    </row>
    <row r="417" spans="1:20" x14ac:dyDescent="0.25">
      <c r="A417" s="11" t="str">
        <f>IF(Tableau8[[#This Row],[Semaine]]="","",VLOOKUP(Tableau8[[#This Row],[Semaine]],Listes!$A:$B,2,FALSE))</f>
        <v/>
      </c>
      <c r="B417" s="11" t="str">
        <f>IF(ISBLANK(Tableau8[[#This Row],[Matricule]]),"",VLOOKUP(Tableau8[[#This Row],[Matricule]],#REF!,2,FALSE))</f>
        <v/>
      </c>
      <c r="C417" s="11" t="str">
        <f>IF(ISBLANK(Tableau8[[#This Row],[Matricule]]),"",VLOOKUP(Tableau8[[#This Row],[Matricule]],#REF!,3,FALSE))</f>
        <v/>
      </c>
      <c r="D417" s="11" t="str">
        <f>CONCATENATE(Tableau8[[#This Row],[Semaine]],Tableau8[[#This Row],[Matricule]])</f>
        <v/>
      </c>
      <c r="M417" s="14" t="str">
        <f>IF(Tableau8[[#This Row],[Lundi]]+Tableau8[[#This Row],[Mardi]]&gt;0,Tableau8[[#This Row],[Lundi]]+Tableau8[[#This Row],[Mardi]],"")</f>
        <v/>
      </c>
      <c r="N417" s="14" t="str">
        <f>IF(Tableau8[[#This Row],[Jeudi]]+Tableau8[[#This Row],[Vendredi]]&gt;0,Tableau8[[#This Row],[Jeudi]]+Tableau8[[#This Row],[Vendredi]],"")</f>
        <v/>
      </c>
      <c r="O417" s="14">
        <f>COUNTIF(Tableau8[[#This Row],[Lundi]:[Mardi]],"&gt;0") + COUNTIF(Tableau8[[#This Row],[Jeudi]:[Vendredi]],"&gt;0")</f>
        <v>0</v>
      </c>
      <c r="P417" s="14" t="str">
        <f>IFERROR(Tableau8[[#This Row],[Total Tour 1]]+Tableau8[[#This Row],[Total Tour 2]],"")</f>
        <v/>
      </c>
      <c r="Q417" s="14">
        <f>COUNTIF(Tableau8[[#This Row],[Lundi]:[Vendredi]],"&gt;=13")*1000</f>
        <v>0</v>
      </c>
      <c r="R41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17" s="15">
        <f>Tableau8[[#This Row],[Prime production]]+Tableau8[[#This Row],[Prime rendement]]</f>
        <v>0</v>
      </c>
      <c r="T417" s="15" t="str">
        <f>IF(Tableau8[[#This Row],[Matricule]]&gt;1,IF(COUNTIF(Tableau8[DateMatricule],Tableau8[[#This Row],[DateMatricule]])&gt;1,"Doublon",""),"")</f>
        <v/>
      </c>
    </row>
    <row r="418" spans="1:20" x14ac:dyDescent="0.25">
      <c r="A418" s="11" t="str">
        <f>IF(Tableau8[[#This Row],[Semaine]]="","",VLOOKUP(Tableau8[[#This Row],[Semaine]],Listes!$A:$B,2,FALSE))</f>
        <v/>
      </c>
      <c r="B418" s="11" t="str">
        <f>IF(ISBLANK(Tableau8[[#This Row],[Matricule]]),"",VLOOKUP(Tableau8[[#This Row],[Matricule]],#REF!,2,FALSE))</f>
        <v/>
      </c>
      <c r="C418" s="11" t="str">
        <f>IF(ISBLANK(Tableau8[[#This Row],[Matricule]]),"",VLOOKUP(Tableau8[[#This Row],[Matricule]],#REF!,3,FALSE))</f>
        <v/>
      </c>
      <c r="D418" s="11" t="str">
        <f>CONCATENATE(Tableau8[[#This Row],[Semaine]],Tableau8[[#This Row],[Matricule]])</f>
        <v/>
      </c>
      <c r="M418" s="14" t="str">
        <f>IF(Tableau8[[#This Row],[Lundi]]+Tableau8[[#This Row],[Mardi]]&gt;0,Tableau8[[#This Row],[Lundi]]+Tableau8[[#This Row],[Mardi]],"")</f>
        <v/>
      </c>
      <c r="N418" s="14" t="str">
        <f>IF(Tableau8[[#This Row],[Jeudi]]+Tableau8[[#This Row],[Vendredi]]&gt;0,Tableau8[[#This Row],[Jeudi]]+Tableau8[[#This Row],[Vendredi]],"")</f>
        <v/>
      </c>
      <c r="O418" s="14">
        <f>COUNTIF(Tableau8[[#This Row],[Lundi]:[Mardi]],"&gt;0") + COUNTIF(Tableau8[[#This Row],[Jeudi]:[Vendredi]],"&gt;0")</f>
        <v>0</v>
      </c>
      <c r="P418" s="14" t="str">
        <f>IFERROR(Tableau8[[#This Row],[Total Tour 1]]+Tableau8[[#This Row],[Total Tour 2]],"")</f>
        <v/>
      </c>
      <c r="Q418" s="14">
        <f>COUNTIF(Tableau8[[#This Row],[Lundi]:[Vendredi]],"&gt;=13")*1000</f>
        <v>0</v>
      </c>
      <c r="R41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18" s="15">
        <f>Tableau8[[#This Row],[Prime production]]+Tableau8[[#This Row],[Prime rendement]]</f>
        <v>0</v>
      </c>
      <c r="T418" s="15" t="str">
        <f>IF(Tableau8[[#This Row],[Matricule]]&gt;1,IF(COUNTIF(Tableau8[DateMatricule],Tableau8[[#This Row],[DateMatricule]])&gt;1,"Doublon",""),"")</f>
        <v/>
      </c>
    </row>
    <row r="419" spans="1:20" x14ac:dyDescent="0.25">
      <c r="A419" s="11" t="str">
        <f>IF(Tableau8[[#This Row],[Semaine]]="","",VLOOKUP(Tableau8[[#This Row],[Semaine]],Listes!$A:$B,2,FALSE))</f>
        <v/>
      </c>
      <c r="B419" s="11" t="str">
        <f>IF(ISBLANK(Tableau8[[#This Row],[Matricule]]),"",VLOOKUP(Tableau8[[#This Row],[Matricule]],#REF!,2,FALSE))</f>
        <v/>
      </c>
      <c r="C419" s="11" t="str">
        <f>IF(ISBLANK(Tableau8[[#This Row],[Matricule]]),"",VLOOKUP(Tableau8[[#This Row],[Matricule]],#REF!,3,FALSE))</f>
        <v/>
      </c>
      <c r="D419" s="11" t="str">
        <f>CONCATENATE(Tableau8[[#This Row],[Semaine]],Tableau8[[#This Row],[Matricule]])</f>
        <v/>
      </c>
      <c r="M419" s="14" t="str">
        <f>IF(Tableau8[[#This Row],[Lundi]]+Tableau8[[#This Row],[Mardi]]&gt;0,Tableau8[[#This Row],[Lundi]]+Tableau8[[#This Row],[Mardi]],"")</f>
        <v/>
      </c>
      <c r="N419" s="14" t="str">
        <f>IF(Tableau8[[#This Row],[Jeudi]]+Tableau8[[#This Row],[Vendredi]]&gt;0,Tableau8[[#This Row],[Jeudi]]+Tableau8[[#This Row],[Vendredi]],"")</f>
        <v/>
      </c>
      <c r="O419" s="14">
        <f>COUNTIF(Tableau8[[#This Row],[Lundi]:[Mardi]],"&gt;0") + COUNTIF(Tableau8[[#This Row],[Jeudi]:[Vendredi]],"&gt;0")</f>
        <v>0</v>
      </c>
      <c r="P419" s="14" t="str">
        <f>IFERROR(Tableau8[[#This Row],[Total Tour 1]]+Tableau8[[#This Row],[Total Tour 2]],"")</f>
        <v/>
      </c>
      <c r="Q419" s="14">
        <f>COUNTIF(Tableau8[[#This Row],[Lundi]:[Vendredi]],"&gt;=13")*1000</f>
        <v>0</v>
      </c>
      <c r="R41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19" s="15">
        <f>Tableau8[[#This Row],[Prime production]]+Tableau8[[#This Row],[Prime rendement]]</f>
        <v>0</v>
      </c>
      <c r="T419" s="15" t="str">
        <f>IF(Tableau8[[#This Row],[Matricule]]&gt;1,IF(COUNTIF(Tableau8[DateMatricule],Tableau8[[#This Row],[DateMatricule]])&gt;1,"Doublon",""),"")</f>
        <v/>
      </c>
    </row>
    <row r="420" spans="1:20" x14ac:dyDescent="0.25">
      <c r="A420" s="11" t="str">
        <f>IF(Tableau8[[#This Row],[Semaine]]="","",VLOOKUP(Tableau8[[#This Row],[Semaine]],Listes!$A:$B,2,FALSE))</f>
        <v/>
      </c>
      <c r="B420" s="11" t="str">
        <f>IF(ISBLANK(Tableau8[[#This Row],[Matricule]]),"",VLOOKUP(Tableau8[[#This Row],[Matricule]],#REF!,2,FALSE))</f>
        <v/>
      </c>
      <c r="C420" s="11" t="str">
        <f>IF(ISBLANK(Tableau8[[#This Row],[Matricule]]),"",VLOOKUP(Tableau8[[#This Row],[Matricule]],#REF!,3,FALSE))</f>
        <v/>
      </c>
      <c r="D420" s="11" t="str">
        <f>CONCATENATE(Tableau8[[#This Row],[Semaine]],Tableau8[[#This Row],[Matricule]])</f>
        <v/>
      </c>
      <c r="M420" s="14" t="str">
        <f>IF(Tableau8[[#This Row],[Lundi]]+Tableau8[[#This Row],[Mardi]]&gt;0,Tableau8[[#This Row],[Lundi]]+Tableau8[[#This Row],[Mardi]],"")</f>
        <v/>
      </c>
      <c r="N420" s="14" t="str">
        <f>IF(Tableau8[[#This Row],[Jeudi]]+Tableau8[[#This Row],[Vendredi]]&gt;0,Tableau8[[#This Row],[Jeudi]]+Tableau8[[#This Row],[Vendredi]],"")</f>
        <v/>
      </c>
      <c r="O420" s="14">
        <f>COUNTIF(Tableau8[[#This Row],[Lundi]:[Mardi]],"&gt;0") + COUNTIF(Tableau8[[#This Row],[Jeudi]:[Vendredi]],"&gt;0")</f>
        <v>0</v>
      </c>
      <c r="P420" s="14" t="str">
        <f>IFERROR(Tableau8[[#This Row],[Total Tour 1]]+Tableau8[[#This Row],[Total Tour 2]],"")</f>
        <v/>
      </c>
      <c r="Q420" s="14">
        <f>COUNTIF(Tableau8[[#This Row],[Lundi]:[Vendredi]],"&gt;=13")*1000</f>
        <v>0</v>
      </c>
      <c r="R42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20" s="15">
        <f>Tableau8[[#This Row],[Prime production]]+Tableau8[[#This Row],[Prime rendement]]</f>
        <v>0</v>
      </c>
      <c r="T420" s="15" t="str">
        <f>IF(Tableau8[[#This Row],[Matricule]]&gt;1,IF(COUNTIF(Tableau8[DateMatricule],Tableau8[[#This Row],[DateMatricule]])&gt;1,"Doublon",""),"")</f>
        <v/>
      </c>
    </row>
    <row r="421" spans="1:20" x14ac:dyDescent="0.25">
      <c r="A421" s="11" t="str">
        <f>IF(Tableau8[[#This Row],[Semaine]]="","",VLOOKUP(Tableau8[[#This Row],[Semaine]],Listes!$A:$B,2,FALSE))</f>
        <v/>
      </c>
      <c r="B421" s="11" t="str">
        <f>IF(ISBLANK(Tableau8[[#This Row],[Matricule]]),"",VLOOKUP(Tableau8[[#This Row],[Matricule]],#REF!,2,FALSE))</f>
        <v/>
      </c>
      <c r="C421" s="11" t="str">
        <f>IF(ISBLANK(Tableau8[[#This Row],[Matricule]]),"",VLOOKUP(Tableau8[[#This Row],[Matricule]],#REF!,3,FALSE))</f>
        <v/>
      </c>
      <c r="D421" s="11" t="str">
        <f>CONCATENATE(Tableau8[[#This Row],[Semaine]],Tableau8[[#This Row],[Matricule]])</f>
        <v/>
      </c>
      <c r="M421" s="14" t="str">
        <f>IF(Tableau8[[#This Row],[Lundi]]+Tableau8[[#This Row],[Mardi]]&gt;0,Tableau8[[#This Row],[Lundi]]+Tableau8[[#This Row],[Mardi]],"")</f>
        <v/>
      </c>
      <c r="N421" s="14" t="str">
        <f>IF(Tableau8[[#This Row],[Jeudi]]+Tableau8[[#This Row],[Vendredi]]&gt;0,Tableau8[[#This Row],[Jeudi]]+Tableau8[[#This Row],[Vendredi]],"")</f>
        <v/>
      </c>
      <c r="O421" s="14">
        <f>COUNTIF(Tableau8[[#This Row],[Lundi]:[Mardi]],"&gt;0") + COUNTIF(Tableau8[[#This Row],[Jeudi]:[Vendredi]],"&gt;0")</f>
        <v>0</v>
      </c>
      <c r="P421" s="14" t="str">
        <f>IFERROR(Tableau8[[#This Row],[Total Tour 1]]+Tableau8[[#This Row],[Total Tour 2]],"")</f>
        <v/>
      </c>
      <c r="Q421" s="14">
        <f>COUNTIF(Tableau8[[#This Row],[Lundi]:[Vendredi]],"&gt;=13")*1000</f>
        <v>0</v>
      </c>
      <c r="R42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21" s="15">
        <f>Tableau8[[#This Row],[Prime production]]+Tableau8[[#This Row],[Prime rendement]]</f>
        <v>0</v>
      </c>
      <c r="T421" s="15" t="str">
        <f>IF(Tableau8[[#This Row],[Matricule]]&gt;1,IF(COUNTIF(Tableau8[DateMatricule],Tableau8[[#This Row],[DateMatricule]])&gt;1,"Doublon",""),"")</f>
        <v/>
      </c>
    </row>
    <row r="422" spans="1:20" x14ac:dyDescent="0.25">
      <c r="A422" s="11" t="str">
        <f>IF(Tableau8[[#This Row],[Semaine]]="","",VLOOKUP(Tableau8[[#This Row],[Semaine]],Listes!$A:$B,2,FALSE))</f>
        <v/>
      </c>
      <c r="B422" s="11" t="str">
        <f>IF(ISBLANK(Tableau8[[#This Row],[Matricule]]),"",VLOOKUP(Tableau8[[#This Row],[Matricule]],#REF!,2,FALSE))</f>
        <v/>
      </c>
      <c r="C422" s="11" t="str">
        <f>IF(ISBLANK(Tableau8[[#This Row],[Matricule]]),"",VLOOKUP(Tableau8[[#This Row],[Matricule]],#REF!,3,FALSE))</f>
        <v/>
      </c>
      <c r="D422" s="11" t="str">
        <f>CONCATENATE(Tableau8[[#This Row],[Semaine]],Tableau8[[#This Row],[Matricule]])</f>
        <v/>
      </c>
      <c r="M422" s="14" t="str">
        <f>IF(Tableau8[[#This Row],[Lundi]]+Tableau8[[#This Row],[Mardi]]&gt;0,Tableau8[[#This Row],[Lundi]]+Tableau8[[#This Row],[Mardi]],"")</f>
        <v/>
      </c>
      <c r="N422" s="14" t="str">
        <f>IF(Tableau8[[#This Row],[Jeudi]]+Tableau8[[#This Row],[Vendredi]]&gt;0,Tableau8[[#This Row],[Jeudi]]+Tableau8[[#This Row],[Vendredi]],"")</f>
        <v/>
      </c>
      <c r="O422" s="14">
        <f>COUNTIF(Tableau8[[#This Row],[Lundi]:[Mardi]],"&gt;0") + COUNTIF(Tableau8[[#This Row],[Jeudi]:[Vendredi]],"&gt;0")</f>
        <v>0</v>
      </c>
      <c r="P422" s="14" t="str">
        <f>IFERROR(Tableau8[[#This Row],[Total Tour 1]]+Tableau8[[#This Row],[Total Tour 2]],"")</f>
        <v/>
      </c>
      <c r="Q422" s="14">
        <f>COUNTIF(Tableau8[[#This Row],[Lundi]:[Vendredi]],"&gt;=13")*1000</f>
        <v>0</v>
      </c>
      <c r="R42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22" s="15">
        <f>Tableau8[[#This Row],[Prime production]]+Tableau8[[#This Row],[Prime rendement]]</f>
        <v>0</v>
      </c>
      <c r="T422" s="15" t="str">
        <f>IF(Tableau8[[#This Row],[Matricule]]&gt;1,IF(COUNTIF(Tableau8[DateMatricule],Tableau8[[#This Row],[DateMatricule]])&gt;1,"Doublon",""),"")</f>
        <v/>
      </c>
    </row>
    <row r="423" spans="1:20" x14ac:dyDescent="0.25">
      <c r="A423" s="11" t="str">
        <f>IF(Tableau8[[#This Row],[Semaine]]="","",VLOOKUP(Tableau8[[#This Row],[Semaine]],Listes!$A:$B,2,FALSE))</f>
        <v/>
      </c>
      <c r="B423" s="11" t="str">
        <f>IF(ISBLANK(Tableau8[[#This Row],[Matricule]]),"",VLOOKUP(Tableau8[[#This Row],[Matricule]],#REF!,2,FALSE))</f>
        <v/>
      </c>
      <c r="C423" s="11" t="str">
        <f>IF(ISBLANK(Tableau8[[#This Row],[Matricule]]),"",VLOOKUP(Tableau8[[#This Row],[Matricule]],#REF!,3,FALSE))</f>
        <v/>
      </c>
      <c r="D423" s="11" t="str">
        <f>CONCATENATE(Tableau8[[#This Row],[Semaine]],Tableau8[[#This Row],[Matricule]])</f>
        <v/>
      </c>
      <c r="M423" s="14" t="str">
        <f>IF(Tableau8[[#This Row],[Lundi]]+Tableau8[[#This Row],[Mardi]]&gt;0,Tableau8[[#This Row],[Lundi]]+Tableau8[[#This Row],[Mardi]],"")</f>
        <v/>
      </c>
      <c r="N423" s="14" t="str">
        <f>IF(Tableau8[[#This Row],[Jeudi]]+Tableau8[[#This Row],[Vendredi]]&gt;0,Tableau8[[#This Row],[Jeudi]]+Tableau8[[#This Row],[Vendredi]],"")</f>
        <v/>
      </c>
      <c r="O423" s="14">
        <f>COUNTIF(Tableau8[[#This Row],[Lundi]:[Mardi]],"&gt;0") + COUNTIF(Tableau8[[#This Row],[Jeudi]:[Vendredi]],"&gt;0")</f>
        <v>0</v>
      </c>
      <c r="P423" s="14" t="str">
        <f>IFERROR(Tableau8[[#This Row],[Total Tour 1]]+Tableau8[[#This Row],[Total Tour 2]],"")</f>
        <v/>
      </c>
      <c r="Q423" s="14">
        <f>COUNTIF(Tableau8[[#This Row],[Lundi]:[Vendredi]],"&gt;=13")*1000</f>
        <v>0</v>
      </c>
      <c r="R42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23" s="15">
        <f>Tableau8[[#This Row],[Prime production]]+Tableau8[[#This Row],[Prime rendement]]</f>
        <v>0</v>
      </c>
      <c r="T423" s="15" t="str">
        <f>IF(Tableau8[[#This Row],[Matricule]]&gt;1,IF(COUNTIF(Tableau8[DateMatricule],Tableau8[[#This Row],[DateMatricule]])&gt;1,"Doublon",""),"")</f>
        <v/>
      </c>
    </row>
    <row r="424" spans="1:20" x14ac:dyDescent="0.25">
      <c r="A424" s="11" t="str">
        <f>IF(Tableau8[[#This Row],[Semaine]]="","",VLOOKUP(Tableau8[[#This Row],[Semaine]],Listes!$A:$B,2,FALSE))</f>
        <v/>
      </c>
      <c r="B424" s="11" t="str">
        <f>IF(ISBLANK(Tableau8[[#This Row],[Matricule]]),"",VLOOKUP(Tableau8[[#This Row],[Matricule]],#REF!,2,FALSE))</f>
        <v/>
      </c>
      <c r="C424" s="11" t="str">
        <f>IF(ISBLANK(Tableau8[[#This Row],[Matricule]]),"",VLOOKUP(Tableau8[[#This Row],[Matricule]],#REF!,3,FALSE))</f>
        <v/>
      </c>
      <c r="D424" s="11" t="str">
        <f>CONCATENATE(Tableau8[[#This Row],[Semaine]],Tableau8[[#This Row],[Matricule]])</f>
        <v/>
      </c>
      <c r="M424" s="14" t="str">
        <f>IF(Tableau8[[#This Row],[Lundi]]+Tableau8[[#This Row],[Mardi]]&gt;0,Tableau8[[#This Row],[Lundi]]+Tableau8[[#This Row],[Mardi]],"")</f>
        <v/>
      </c>
      <c r="N424" s="14" t="str">
        <f>IF(Tableau8[[#This Row],[Jeudi]]+Tableau8[[#This Row],[Vendredi]]&gt;0,Tableau8[[#This Row],[Jeudi]]+Tableau8[[#This Row],[Vendredi]],"")</f>
        <v/>
      </c>
      <c r="O424" s="14">
        <f>COUNTIF(Tableau8[[#This Row],[Lundi]:[Mardi]],"&gt;0") + COUNTIF(Tableau8[[#This Row],[Jeudi]:[Vendredi]],"&gt;0")</f>
        <v>0</v>
      </c>
      <c r="P424" s="14" t="str">
        <f>IFERROR(Tableau8[[#This Row],[Total Tour 1]]+Tableau8[[#This Row],[Total Tour 2]],"")</f>
        <v/>
      </c>
      <c r="Q424" s="14">
        <f>COUNTIF(Tableau8[[#This Row],[Lundi]:[Vendredi]],"&gt;=13")*1000</f>
        <v>0</v>
      </c>
      <c r="R42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24" s="15">
        <f>Tableau8[[#This Row],[Prime production]]+Tableau8[[#This Row],[Prime rendement]]</f>
        <v>0</v>
      </c>
      <c r="T424" s="15" t="str">
        <f>IF(Tableau8[[#This Row],[Matricule]]&gt;1,IF(COUNTIF(Tableau8[DateMatricule],Tableau8[[#This Row],[DateMatricule]])&gt;1,"Doublon",""),"")</f>
        <v/>
      </c>
    </row>
    <row r="425" spans="1:20" x14ac:dyDescent="0.25">
      <c r="A425" s="11" t="str">
        <f>IF(Tableau8[[#This Row],[Semaine]]="","",VLOOKUP(Tableau8[[#This Row],[Semaine]],Listes!$A:$B,2,FALSE))</f>
        <v/>
      </c>
      <c r="B425" s="11" t="str">
        <f>IF(ISBLANK(Tableau8[[#This Row],[Matricule]]),"",VLOOKUP(Tableau8[[#This Row],[Matricule]],#REF!,2,FALSE))</f>
        <v/>
      </c>
      <c r="C425" s="11" t="str">
        <f>IF(ISBLANK(Tableau8[[#This Row],[Matricule]]),"",VLOOKUP(Tableau8[[#This Row],[Matricule]],#REF!,3,FALSE))</f>
        <v/>
      </c>
      <c r="D425" s="11" t="str">
        <f>CONCATENATE(Tableau8[[#This Row],[Semaine]],Tableau8[[#This Row],[Matricule]])</f>
        <v/>
      </c>
      <c r="M425" s="14" t="str">
        <f>IF(Tableau8[[#This Row],[Lundi]]+Tableau8[[#This Row],[Mardi]]&gt;0,Tableau8[[#This Row],[Lundi]]+Tableau8[[#This Row],[Mardi]],"")</f>
        <v/>
      </c>
      <c r="N425" s="14" t="str">
        <f>IF(Tableau8[[#This Row],[Jeudi]]+Tableau8[[#This Row],[Vendredi]]&gt;0,Tableau8[[#This Row],[Jeudi]]+Tableau8[[#This Row],[Vendredi]],"")</f>
        <v/>
      </c>
      <c r="O425" s="14">
        <f>COUNTIF(Tableau8[[#This Row],[Lundi]:[Mardi]],"&gt;0") + COUNTIF(Tableau8[[#This Row],[Jeudi]:[Vendredi]],"&gt;0")</f>
        <v>0</v>
      </c>
      <c r="P425" s="14" t="str">
        <f>IFERROR(Tableau8[[#This Row],[Total Tour 1]]+Tableau8[[#This Row],[Total Tour 2]],"")</f>
        <v/>
      </c>
      <c r="Q425" s="14">
        <f>COUNTIF(Tableau8[[#This Row],[Lundi]:[Vendredi]],"&gt;=13")*1000</f>
        <v>0</v>
      </c>
      <c r="R42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25" s="15">
        <f>Tableau8[[#This Row],[Prime production]]+Tableau8[[#This Row],[Prime rendement]]</f>
        <v>0</v>
      </c>
      <c r="T425" s="15" t="str">
        <f>IF(Tableau8[[#This Row],[Matricule]]&gt;1,IF(COUNTIF(Tableau8[DateMatricule],Tableau8[[#This Row],[DateMatricule]])&gt;1,"Doublon",""),"")</f>
        <v/>
      </c>
    </row>
    <row r="426" spans="1:20" x14ac:dyDescent="0.25">
      <c r="A426" s="11" t="str">
        <f>IF(Tableau8[[#This Row],[Semaine]]="","",VLOOKUP(Tableau8[[#This Row],[Semaine]],Listes!$A:$B,2,FALSE))</f>
        <v/>
      </c>
      <c r="B426" s="11" t="str">
        <f>IF(ISBLANK(Tableau8[[#This Row],[Matricule]]),"",VLOOKUP(Tableau8[[#This Row],[Matricule]],#REF!,2,FALSE))</f>
        <v/>
      </c>
      <c r="C426" s="11" t="str">
        <f>IF(ISBLANK(Tableau8[[#This Row],[Matricule]]),"",VLOOKUP(Tableau8[[#This Row],[Matricule]],#REF!,3,FALSE))</f>
        <v/>
      </c>
      <c r="D426" s="11" t="str">
        <f>CONCATENATE(Tableau8[[#This Row],[Semaine]],Tableau8[[#This Row],[Matricule]])</f>
        <v/>
      </c>
      <c r="M426" s="14" t="str">
        <f>IF(Tableau8[[#This Row],[Lundi]]+Tableau8[[#This Row],[Mardi]]&gt;0,Tableau8[[#This Row],[Lundi]]+Tableau8[[#This Row],[Mardi]],"")</f>
        <v/>
      </c>
      <c r="N426" s="14" t="str">
        <f>IF(Tableau8[[#This Row],[Jeudi]]+Tableau8[[#This Row],[Vendredi]]&gt;0,Tableau8[[#This Row],[Jeudi]]+Tableau8[[#This Row],[Vendredi]],"")</f>
        <v/>
      </c>
      <c r="O426" s="14">
        <f>COUNTIF(Tableau8[[#This Row],[Lundi]:[Mardi]],"&gt;0") + COUNTIF(Tableau8[[#This Row],[Jeudi]:[Vendredi]],"&gt;0")</f>
        <v>0</v>
      </c>
      <c r="P426" s="14" t="str">
        <f>IFERROR(Tableau8[[#This Row],[Total Tour 1]]+Tableau8[[#This Row],[Total Tour 2]],"")</f>
        <v/>
      </c>
      <c r="Q426" s="14">
        <f>COUNTIF(Tableau8[[#This Row],[Lundi]:[Vendredi]],"&gt;=13")*1000</f>
        <v>0</v>
      </c>
      <c r="R42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26" s="15">
        <f>Tableau8[[#This Row],[Prime production]]+Tableau8[[#This Row],[Prime rendement]]</f>
        <v>0</v>
      </c>
      <c r="T426" s="15" t="str">
        <f>IF(Tableau8[[#This Row],[Matricule]]&gt;1,IF(COUNTIF(Tableau8[DateMatricule],Tableau8[[#This Row],[DateMatricule]])&gt;1,"Doublon",""),"")</f>
        <v/>
      </c>
    </row>
    <row r="427" spans="1:20" x14ac:dyDescent="0.25">
      <c r="A427" s="11" t="str">
        <f>IF(Tableau8[[#This Row],[Semaine]]="","",VLOOKUP(Tableau8[[#This Row],[Semaine]],Listes!$A:$B,2,FALSE))</f>
        <v/>
      </c>
      <c r="B427" s="11" t="str">
        <f>IF(ISBLANK(Tableau8[[#This Row],[Matricule]]),"",VLOOKUP(Tableau8[[#This Row],[Matricule]],#REF!,2,FALSE))</f>
        <v/>
      </c>
      <c r="C427" s="11" t="str">
        <f>IF(ISBLANK(Tableau8[[#This Row],[Matricule]]),"",VLOOKUP(Tableau8[[#This Row],[Matricule]],#REF!,3,FALSE))</f>
        <v/>
      </c>
      <c r="D427" s="11" t="str">
        <f>CONCATENATE(Tableau8[[#This Row],[Semaine]],Tableau8[[#This Row],[Matricule]])</f>
        <v/>
      </c>
      <c r="M427" s="14" t="str">
        <f>IF(Tableau8[[#This Row],[Lundi]]+Tableau8[[#This Row],[Mardi]]&gt;0,Tableau8[[#This Row],[Lundi]]+Tableau8[[#This Row],[Mardi]],"")</f>
        <v/>
      </c>
      <c r="N427" s="14" t="str">
        <f>IF(Tableau8[[#This Row],[Jeudi]]+Tableau8[[#This Row],[Vendredi]]&gt;0,Tableau8[[#This Row],[Jeudi]]+Tableau8[[#This Row],[Vendredi]],"")</f>
        <v/>
      </c>
      <c r="O427" s="14">
        <f>COUNTIF(Tableau8[[#This Row],[Lundi]:[Mardi]],"&gt;0") + COUNTIF(Tableau8[[#This Row],[Jeudi]:[Vendredi]],"&gt;0")</f>
        <v>0</v>
      </c>
      <c r="P427" s="14" t="str">
        <f>IFERROR(Tableau8[[#This Row],[Total Tour 1]]+Tableau8[[#This Row],[Total Tour 2]],"")</f>
        <v/>
      </c>
      <c r="Q427" s="14">
        <f>COUNTIF(Tableau8[[#This Row],[Lundi]:[Vendredi]],"&gt;=13")*1000</f>
        <v>0</v>
      </c>
      <c r="R42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27" s="15">
        <f>Tableau8[[#This Row],[Prime production]]+Tableau8[[#This Row],[Prime rendement]]</f>
        <v>0</v>
      </c>
      <c r="T427" s="15" t="str">
        <f>IF(Tableau8[[#This Row],[Matricule]]&gt;1,IF(COUNTIF(Tableau8[DateMatricule],Tableau8[[#This Row],[DateMatricule]])&gt;1,"Doublon",""),"")</f>
        <v/>
      </c>
    </row>
    <row r="428" spans="1:20" x14ac:dyDescent="0.25">
      <c r="A428" s="11" t="str">
        <f>IF(Tableau8[[#This Row],[Semaine]]="","",VLOOKUP(Tableau8[[#This Row],[Semaine]],Listes!$A:$B,2,FALSE))</f>
        <v/>
      </c>
      <c r="B428" s="11" t="str">
        <f>IF(ISBLANK(Tableau8[[#This Row],[Matricule]]),"",VLOOKUP(Tableau8[[#This Row],[Matricule]],#REF!,2,FALSE))</f>
        <v/>
      </c>
      <c r="C428" s="11" t="str">
        <f>IF(ISBLANK(Tableau8[[#This Row],[Matricule]]),"",VLOOKUP(Tableau8[[#This Row],[Matricule]],#REF!,3,FALSE))</f>
        <v/>
      </c>
      <c r="D428" s="11" t="str">
        <f>CONCATENATE(Tableau8[[#This Row],[Semaine]],Tableau8[[#This Row],[Matricule]])</f>
        <v/>
      </c>
      <c r="M428" s="14" t="str">
        <f>IF(Tableau8[[#This Row],[Lundi]]+Tableau8[[#This Row],[Mardi]]&gt;0,Tableau8[[#This Row],[Lundi]]+Tableau8[[#This Row],[Mardi]],"")</f>
        <v/>
      </c>
      <c r="N428" s="14" t="str">
        <f>IF(Tableau8[[#This Row],[Jeudi]]+Tableau8[[#This Row],[Vendredi]]&gt;0,Tableau8[[#This Row],[Jeudi]]+Tableau8[[#This Row],[Vendredi]],"")</f>
        <v/>
      </c>
      <c r="O428" s="14">
        <f>COUNTIF(Tableau8[[#This Row],[Lundi]:[Mardi]],"&gt;0") + COUNTIF(Tableau8[[#This Row],[Jeudi]:[Vendredi]],"&gt;0")</f>
        <v>0</v>
      </c>
      <c r="P428" s="14" t="str">
        <f>IFERROR(Tableau8[[#This Row],[Total Tour 1]]+Tableau8[[#This Row],[Total Tour 2]],"")</f>
        <v/>
      </c>
      <c r="Q428" s="14">
        <f>COUNTIF(Tableau8[[#This Row],[Lundi]:[Vendredi]],"&gt;=13")*1000</f>
        <v>0</v>
      </c>
      <c r="R42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28" s="15">
        <f>Tableau8[[#This Row],[Prime production]]+Tableau8[[#This Row],[Prime rendement]]</f>
        <v>0</v>
      </c>
      <c r="T428" s="15" t="str">
        <f>IF(Tableau8[[#This Row],[Matricule]]&gt;1,IF(COUNTIF(Tableau8[DateMatricule],Tableau8[[#This Row],[DateMatricule]])&gt;1,"Doublon",""),"")</f>
        <v/>
      </c>
    </row>
    <row r="429" spans="1:20" x14ac:dyDescent="0.25">
      <c r="A429" s="11" t="str">
        <f>IF(Tableau8[[#This Row],[Semaine]]="","",VLOOKUP(Tableau8[[#This Row],[Semaine]],Listes!$A:$B,2,FALSE))</f>
        <v/>
      </c>
      <c r="B429" s="11" t="str">
        <f>IF(ISBLANK(Tableau8[[#This Row],[Matricule]]),"",VLOOKUP(Tableau8[[#This Row],[Matricule]],#REF!,2,FALSE))</f>
        <v/>
      </c>
      <c r="C429" s="11" t="str">
        <f>IF(ISBLANK(Tableau8[[#This Row],[Matricule]]),"",VLOOKUP(Tableau8[[#This Row],[Matricule]],#REF!,3,FALSE))</f>
        <v/>
      </c>
      <c r="D429" s="11" t="str">
        <f>CONCATENATE(Tableau8[[#This Row],[Semaine]],Tableau8[[#This Row],[Matricule]])</f>
        <v/>
      </c>
      <c r="M429" s="14" t="str">
        <f>IF(Tableau8[[#This Row],[Lundi]]+Tableau8[[#This Row],[Mardi]]&gt;0,Tableau8[[#This Row],[Lundi]]+Tableau8[[#This Row],[Mardi]],"")</f>
        <v/>
      </c>
      <c r="N429" s="14" t="str">
        <f>IF(Tableau8[[#This Row],[Jeudi]]+Tableau8[[#This Row],[Vendredi]]&gt;0,Tableau8[[#This Row],[Jeudi]]+Tableau8[[#This Row],[Vendredi]],"")</f>
        <v/>
      </c>
      <c r="O429" s="14">
        <f>COUNTIF(Tableau8[[#This Row],[Lundi]:[Mardi]],"&gt;0") + COUNTIF(Tableau8[[#This Row],[Jeudi]:[Vendredi]],"&gt;0")</f>
        <v>0</v>
      </c>
      <c r="P429" s="14" t="str">
        <f>IFERROR(Tableau8[[#This Row],[Total Tour 1]]+Tableau8[[#This Row],[Total Tour 2]],"")</f>
        <v/>
      </c>
      <c r="Q429" s="14">
        <f>COUNTIF(Tableau8[[#This Row],[Lundi]:[Vendredi]],"&gt;=13")*1000</f>
        <v>0</v>
      </c>
      <c r="R42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29" s="15">
        <f>Tableau8[[#This Row],[Prime production]]+Tableau8[[#This Row],[Prime rendement]]</f>
        <v>0</v>
      </c>
      <c r="T429" s="15" t="str">
        <f>IF(Tableau8[[#This Row],[Matricule]]&gt;1,IF(COUNTIF(Tableau8[DateMatricule],Tableau8[[#This Row],[DateMatricule]])&gt;1,"Doublon",""),"")</f>
        <v/>
      </c>
    </row>
    <row r="430" spans="1:20" x14ac:dyDescent="0.25">
      <c r="A430" s="11" t="str">
        <f>IF(Tableau8[[#This Row],[Semaine]]="","",VLOOKUP(Tableau8[[#This Row],[Semaine]],Listes!$A:$B,2,FALSE))</f>
        <v/>
      </c>
      <c r="B430" s="11" t="str">
        <f>IF(ISBLANK(Tableau8[[#This Row],[Matricule]]),"",VLOOKUP(Tableau8[[#This Row],[Matricule]],#REF!,2,FALSE))</f>
        <v/>
      </c>
      <c r="C430" s="11" t="str">
        <f>IF(ISBLANK(Tableau8[[#This Row],[Matricule]]),"",VLOOKUP(Tableau8[[#This Row],[Matricule]],#REF!,3,FALSE))</f>
        <v/>
      </c>
      <c r="D430" s="11" t="str">
        <f>CONCATENATE(Tableau8[[#This Row],[Semaine]],Tableau8[[#This Row],[Matricule]])</f>
        <v/>
      </c>
      <c r="M430" s="14" t="str">
        <f>IF(Tableau8[[#This Row],[Lundi]]+Tableau8[[#This Row],[Mardi]]&gt;0,Tableau8[[#This Row],[Lundi]]+Tableau8[[#This Row],[Mardi]],"")</f>
        <v/>
      </c>
      <c r="N430" s="14" t="str">
        <f>IF(Tableau8[[#This Row],[Jeudi]]+Tableau8[[#This Row],[Vendredi]]&gt;0,Tableau8[[#This Row],[Jeudi]]+Tableau8[[#This Row],[Vendredi]],"")</f>
        <v/>
      </c>
      <c r="O430" s="14">
        <f>COUNTIF(Tableau8[[#This Row],[Lundi]:[Mardi]],"&gt;0") + COUNTIF(Tableau8[[#This Row],[Jeudi]:[Vendredi]],"&gt;0")</f>
        <v>0</v>
      </c>
      <c r="P430" s="14" t="str">
        <f>IFERROR(Tableau8[[#This Row],[Total Tour 1]]+Tableau8[[#This Row],[Total Tour 2]],"")</f>
        <v/>
      </c>
      <c r="Q430" s="14">
        <f>COUNTIF(Tableau8[[#This Row],[Lundi]:[Vendredi]],"&gt;=13")*1000</f>
        <v>0</v>
      </c>
      <c r="R43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30" s="15">
        <f>Tableau8[[#This Row],[Prime production]]+Tableau8[[#This Row],[Prime rendement]]</f>
        <v>0</v>
      </c>
      <c r="T430" s="15" t="str">
        <f>IF(Tableau8[[#This Row],[Matricule]]&gt;1,IF(COUNTIF(Tableau8[DateMatricule],Tableau8[[#This Row],[DateMatricule]])&gt;1,"Doublon",""),"")</f>
        <v/>
      </c>
    </row>
    <row r="431" spans="1:20" x14ac:dyDescent="0.25">
      <c r="A431" s="11" t="str">
        <f>IF(Tableau8[[#This Row],[Semaine]]="","",VLOOKUP(Tableau8[[#This Row],[Semaine]],Listes!$A:$B,2,FALSE))</f>
        <v/>
      </c>
      <c r="B431" s="11" t="str">
        <f>IF(ISBLANK(Tableau8[[#This Row],[Matricule]]),"",VLOOKUP(Tableau8[[#This Row],[Matricule]],#REF!,2,FALSE))</f>
        <v/>
      </c>
      <c r="C431" s="11" t="str">
        <f>IF(ISBLANK(Tableau8[[#This Row],[Matricule]]),"",VLOOKUP(Tableau8[[#This Row],[Matricule]],#REF!,3,FALSE))</f>
        <v/>
      </c>
      <c r="D431" s="11" t="str">
        <f>CONCATENATE(Tableau8[[#This Row],[Semaine]],Tableau8[[#This Row],[Matricule]])</f>
        <v/>
      </c>
      <c r="M431" s="14" t="str">
        <f>IF(Tableau8[[#This Row],[Lundi]]+Tableau8[[#This Row],[Mardi]]&gt;0,Tableau8[[#This Row],[Lundi]]+Tableau8[[#This Row],[Mardi]],"")</f>
        <v/>
      </c>
      <c r="N431" s="14" t="str">
        <f>IF(Tableau8[[#This Row],[Jeudi]]+Tableau8[[#This Row],[Vendredi]]&gt;0,Tableau8[[#This Row],[Jeudi]]+Tableau8[[#This Row],[Vendredi]],"")</f>
        <v/>
      </c>
      <c r="O431" s="14">
        <f>COUNTIF(Tableau8[[#This Row],[Lundi]:[Mardi]],"&gt;0") + COUNTIF(Tableau8[[#This Row],[Jeudi]:[Vendredi]],"&gt;0")</f>
        <v>0</v>
      </c>
      <c r="P431" s="14" t="str">
        <f>IFERROR(Tableau8[[#This Row],[Total Tour 1]]+Tableau8[[#This Row],[Total Tour 2]],"")</f>
        <v/>
      </c>
      <c r="Q431" s="14">
        <f>COUNTIF(Tableau8[[#This Row],[Lundi]:[Vendredi]],"&gt;=13")*1000</f>
        <v>0</v>
      </c>
      <c r="R43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31" s="15">
        <f>Tableau8[[#This Row],[Prime production]]+Tableau8[[#This Row],[Prime rendement]]</f>
        <v>0</v>
      </c>
      <c r="T431" s="15" t="str">
        <f>IF(Tableau8[[#This Row],[Matricule]]&gt;1,IF(COUNTIF(Tableau8[DateMatricule],Tableau8[[#This Row],[DateMatricule]])&gt;1,"Doublon",""),"")</f>
        <v/>
      </c>
    </row>
    <row r="432" spans="1:20" x14ac:dyDescent="0.25">
      <c r="A432" s="11" t="str">
        <f>IF(Tableau8[[#This Row],[Semaine]]="","",VLOOKUP(Tableau8[[#This Row],[Semaine]],Listes!$A:$B,2,FALSE))</f>
        <v/>
      </c>
      <c r="B432" s="11" t="str">
        <f>IF(ISBLANK(Tableau8[[#This Row],[Matricule]]),"",VLOOKUP(Tableau8[[#This Row],[Matricule]],#REF!,2,FALSE))</f>
        <v/>
      </c>
      <c r="C432" s="11" t="str">
        <f>IF(ISBLANK(Tableau8[[#This Row],[Matricule]]),"",VLOOKUP(Tableau8[[#This Row],[Matricule]],#REF!,3,FALSE))</f>
        <v/>
      </c>
      <c r="D432" s="11" t="str">
        <f>CONCATENATE(Tableau8[[#This Row],[Semaine]],Tableau8[[#This Row],[Matricule]])</f>
        <v/>
      </c>
      <c r="M432" s="14" t="str">
        <f>IF(Tableau8[[#This Row],[Lundi]]+Tableau8[[#This Row],[Mardi]]&gt;0,Tableau8[[#This Row],[Lundi]]+Tableau8[[#This Row],[Mardi]],"")</f>
        <v/>
      </c>
      <c r="N432" s="14" t="str">
        <f>IF(Tableau8[[#This Row],[Jeudi]]+Tableau8[[#This Row],[Vendredi]]&gt;0,Tableau8[[#This Row],[Jeudi]]+Tableau8[[#This Row],[Vendredi]],"")</f>
        <v/>
      </c>
      <c r="O432" s="14">
        <f>COUNTIF(Tableau8[[#This Row],[Lundi]:[Mardi]],"&gt;0") + COUNTIF(Tableau8[[#This Row],[Jeudi]:[Vendredi]],"&gt;0")</f>
        <v>0</v>
      </c>
      <c r="P432" s="14" t="str">
        <f>IFERROR(Tableau8[[#This Row],[Total Tour 1]]+Tableau8[[#This Row],[Total Tour 2]],"")</f>
        <v/>
      </c>
      <c r="Q432" s="14">
        <f>COUNTIF(Tableau8[[#This Row],[Lundi]:[Vendredi]],"&gt;=13")*1000</f>
        <v>0</v>
      </c>
      <c r="R43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32" s="15">
        <f>Tableau8[[#This Row],[Prime production]]+Tableau8[[#This Row],[Prime rendement]]</f>
        <v>0</v>
      </c>
      <c r="T432" s="15" t="str">
        <f>IF(Tableau8[[#This Row],[Matricule]]&gt;1,IF(COUNTIF(Tableau8[DateMatricule],Tableau8[[#This Row],[DateMatricule]])&gt;1,"Doublon",""),"")</f>
        <v/>
      </c>
    </row>
    <row r="433" spans="1:20" x14ac:dyDescent="0.25">
      <c r="A433" s="11" t="str">
        <f>IF(Tableau8[[#This Row],[Semaine]]="","",VLOOKUP(Tableau8[[#This Row],[Semaine]],Listes!$A:$B,2,FALSE))</f>
        <v/>
      </c>
      <c r="B433" s="11" t="str">
        <f>IF(ISBLANK(Tableau8[[#This Row],[Matricule]]),"",VLOOKUP(Tableau8[[#This Row],[Matricule]],#REF!,2,FALSE))</f>
        <v/>
      </c>
      <c r="C433" s="11" t="str">
        <f>IF(ISBLANK(Tableau8[[#This Row],[Matricule]]),"",VLOOKUP(Tableau8[[#This Row],[Matricule]],#REF!,3,FALSE))</f>
        <v/>
      </c>
      <c r="D433" s="11" t="str">
        <f>CONCATENATE(Tableau8[[#This Row],[Semaine]],Tableau8[[#This Row],[Matricule]])</f>
        <v/>
      </c>
      <c r="M433" s="14" t="str">
        <f>IF(Tableau8[[#This Row],[Lundi]]+Tableau8[[#This Row],[Mardi]]&gt;0,Tableau8[[#This Row],[Lundi]]+Tableau8[[#This Row],[Mardi]],"")</f>
        <v/>
      </c>
      <c r="N433" s="14" t="str">
        <f>IF(Tableau8[[#This Row],[Jeudi]]+Tableau8[[#This Row],[Vendredi]]&gt;0,Tableau8[[#This Row],[Jeudi]]+Tableau8[[#This Row],[Vendredi]],"")</f>
        <v/>
      </c>
      <c r="O433" s="14">
        <f>COUNTIF(Tableau8[[#This Row],[Lundi]:[Mardi]],"&gt;0") + COUNTIF(Tableau8[[#This Row],[Jeudi]:[Vendredi]],"&gt;0")</f>
        <v>0</v>
      </c>
      <c r="P433" s="14" t="str">
        <f>IFERROR(Tableau8[[#This Row],[Total Tour 1]]+Tableau8[[#This Row],[Total Tour 2]],"")</f>
        <v/>
      </c>
      <c r="Q433" s="14">
        <f>COUNTIF(Tableau8[[#This Row],[Lundi]:[Vendredi]],"&gt;=13")*1000</f>
        <v>0</v>
      </c>
      <c r="R43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33" s="15">
        <f>Tableau8[[#This Row],[Prime production]]+Tableau8[[#This Row],[Prime rendement]]</f>
        <v>0</v>
      </c>
      <c r="T433" s="15" t="str">
        <f>IF(Tableau8[[#This Row],[Matricule]]&gt;1,IF(COUNTIF(Tableau8[DateMatricule],Tableau8[[#This Row],[DateMatricule]])&gt;1,"Doublon",""),"")</f>
        <v/>
      </c>
    </row>
    <row r="434" spans="1:20" x14ac:dyDescent="0.25">
      <c r="A434" s="11" t="str">
        <f>IF(Tableau8[[#This Row],[Semaine]]="","",VLOOKUP(Tableau8[[#This Row],[Semaine]],Listes!$A:$B,2,FALSE))</f>
        <v/>
      </c>
      <c r="B434" s="11" t="str">
        <f>IF(ISBLANK(Tableau8[[#This Row],[Matricule]]),"",VLOOKUP(Tableau8[[#This Row],[Matricule]],#REF!,2,FALSE))</f>
        <v/>
      </c>
      <c r="C434" s="11" t="str">
        <f>IF(ISBLANK(Tableau8[[#This Row],[Matricule]]),"",VLOOKUP(Tableau8[[#This Row],[Matricule]],#REF!,3,FALSE))</f>
        <v/>
      </c>
      <c r="D434" s="11" t="str">
        <f>CONCATENATE(Tableau8[[#This Row],[Semaine]],Tableau8[[#This Row],[Matricule]])</f>
        <v/>
      </c>
      <c r="M434" s="14" t="str">
        <f>IF(Tableau8[[#This Row],[Lundi]]+Tableau8[[#This Row],[Mardi]]&gt;0,Tableau8[[#This Row],[Lundi]]+Tableau8[[#This Row],[Mardi]],"")</f>
        <v/>
      </c>
      <c r="N434" s="14" t="str">
        <f>IF(Tableau8[[#This Row],[Jeudi]]+Tableau8[[#This Row],[Vendredi]]&gt;0,Tableau8[[#This Row],[Jeudi]]+Tableau8[[#This Row],[Vendredi]],"")</f>
        <v/>
      </c>
      <c r="O434" s="14">
        <f>COUNTIF(Tableau8[[#This Row],[Lundi]:[Mardi]],"&gt;0") + COUNTIF(Tableau8[[#This Row],[Jeudi]:[Vendredi]],"&gt;0")</f>
        <v>0</v>
      </c>
      <c r="P434" s="14" t="str">
        <f>IFERROR(Tableau8[[#This Row],[Total Tour 1]]+Tableau8[[#This Row],[Total Tour 2]],"")</f>
        <v/>
      </c>
      <c r="Q434" s="14">
        <f>COUNTIF(Tableau8[[#This Row],[Lundi]:[Vendredi]],"&gt;=13")*1000</f>
        <v>0</v>
      </c>
      <c r="R43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34" s="15">
        <f>Tableau8[[#This Row],[Prime production]]+Tableau8[[#This Row],[Prime rendement]]</f>
        <v>0</v>
      </c>
      <c r="T434" s="15" t="str">
        <f>IF(Tableau8[[#This Row],[Matricule]]&gt;1,IF(COUNTIF(Tableau8[DateMatricule],Tableau8[[#This Row],[DateMatricule]])&gt;1,"Doublon",""),"")</f>
        <v/>
      </c>
    </row>
    <row r="435" spans="1:20" x14ac:dyDescent="0.25">
      <c r="A435" s="11" t="str">
        <f>IF(Tableau8[[#This Row],[Semaine]]="","",VLOOKUP(Tableau8[[#This Row],[Semaine]],Listes!$A:$B,2,FALSE))</f>
        <v/>
      </c>
      <c r="B435" s="11" t="str">
        <f>IF(ISBLANK(Tableau8[[#This Row],[Matricule]]),"",VLOOKUP(Tableau8[[#This Row],[Matricule]],#REF!,2,FALSE))</f>
        <v/>
      </c>
      <c r="C435" s="11" t="str">
        <f>IF(ISBLANK(Tableau8[[#This Row],[Matricule]]),"",VLOOKUP(Tableau8[[#This Row],[Matricule]],#REF!,3,FALSE))</f>
        <v/>
      </c>
      <c r="D435" s="11" t="str">
        <f>CONCATENATE(Tableau8[[#This Row],[Semaine]],Tableau8[[#This Row],[Matricule]])</f>
        <v/>
      </c>
      <c r="M435" s="14" t="str">
        <f>IF(Tableau8[[#This Row],[Lundi]]+Tableau8[[#This Row],[Mardi]]&gt;0,Tableau8[[#This Row],[Lundi]]+Tableau8[[#This Row],[Mardi]],"")</f>
        <v/>
      </c>
      <c r="N435" s="14" t="str">
        <f>IF(Tableau8[[#This Row],[Jeudi]]+Tableau8[[#This Row],[Vendredi]]&gt;0,Tableau8[[#This Row],[Jeudi]]+Tableau8[[#This Row],[Vendredi]],"")</f>
        <v/>
      </c>
      <c r="O435" s="14">
        <f>COUNTIF(Tableau8[[#This Row],[Lundi]:[Mardi]],"&gt;0") + COUNTIF(Tableau8[[#This Row],[Jeudi]:[Vendredi]],"&gt;0")</f>
        <v>0</v>
      </c>
      <c r="P435" s="14" t="str">
        <f>IFERROR(Tableau8[[#This Row],[Total Tour 1]]+Tableau8[[#This Row],[Total Tour 2]],"")</f>
        <v/>
      </c>
      <c r="Q435" s="14">
        <f>COUNTIF(Tableau8[[#This Row],[Lundi]:[Vendredi]],"&gt;=13")*1000</f>
        <v>0</v>
      </c>
      <c r="R43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35" s="15">
        <f>Tableau8[[#This Row],[Prime production]]+Tableau8[[#This Row],[Prime rendement]]</f>
        <v>0</v>
      </c>
      <c r="T435" s="15" t="str">
        <f>IF(Tableau8[[#This Row],[Matricule]]&gt;1,IF(COUNTIF(Tableau8[DateMatricule],Tableau8[[#This Row],[DateMatricule]])&gt;1,"Doublon",""),"")</f>
        <v/>
      </c>
    </row>
    <row r="436" spans="1:20" x14ac:dyDescent="0.25">
      <c r="A436" s="11" t="str">
        <f>IF(Tableau8[[#This Row],[Semaine]]="","",VLOOKUP(Tableau8[[#This Row],[Semaine]],Listes!$A:$B,2,FALSE))</f>
        <v/>
      </c>
      <c r="B436" s="11" t="str">
        <f>IF(ISBLANK(Tableau8[[#This Row],[Matricule]]),"",VLOOKUP(Tableau8[[#This Row],[Matricule]],#REF!,2,FALSE))</f>
        <v/>
      </c>
      <c r="C436" s="11" t="str">
        <f>IF(ISBLANK(Tableau8[[#This Row],[Matricule]]),"",VLOOKUP(Tableau8[[#This Row],[Matricule]],#REF!,3,FALSE))</f>
        <v/>
      </c>
      <c r="D436" s="11" t="str">
        <f>CONCATENATE(Tableau8[[#This Row],[Semaine]],Tableau8[[#This Row],[Matricule]])</f>
        <v/>
      </c>
      <c r="M436" s="14" t="str">
        <f>IF(Tableau8[[#This Row],[Lundi]]+Tableau8[[#This Row],[Mardi]]&gt;0,Tableau8[[#This Row],[Lundi]]+Tableau8[[#This Row],[Mardi]],"")</f>
        <v/>
      </c>
      <c r="N436" s="14" t="str">
        <f>IF(Tableau8[[#This Row],[Jeudi]]+Tableau8[[#This Row],[Vendredi]]&gt;0,Tableau8[[#This Row],[Jeudi]]+Tableau8[[#This Row],[Vendredi]],"")</f>
        <v/>
      </c>
      <c r="O436" s="14">
        <f>COUNTIF(Tableau8[[#This Row],[Lundi]:[Mardi]],"&gt;0") + COUNTIF(Tableau8[[#This Row],[Jeudi]:[Vendredi]],"&gt;0")</f>
        <v>0</v>
      </c>
      <c r="P436" s="14" t="str">
        <f>IFERROR(Tableau8[[#This Row],[Total Tour 1]]+Tableau8[[#This Row],[Total Tour 2]],"")</f>
        <v/>
      </c>
      <c r="Q436" s="14">
        <f>COUNTIF(Tableau8[[#This Row],[Lundi]:[Vendredi]],"&gt;=13")*1000</f>
        <v>0</v>
      </c>
      <c r="R43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36" s="15">
        <f>Tableau8[[#This Row],[Prime production]]+Tableau8[[#This Row],[Prime rendement]]</f>
        <v>0</v>
      </c>
      <c r="T436" s="15" t="str">
        <f>IF(Tableau8[[#This Row],[Matricule]]&gt;1,IF(COUNTIF(Tableau8[DateMatricule],Tableau8[[#This Row],[DateMatricule]])&gt;1,"Doublon",""),"")</f>
        <v/>
      </c>
    </row>
    <row r="437" spans="1:20" x14ac:dyDescent="0.25">
      <c r="A437" s="11" t="str">
        <f>IF(Tableau8[[#This Row],[Semaine]]="","",VLOOKUP(Tableau8[[#This Row],[Semaine]],Listes!$A:$B,2,FALSE))</f>
        <v/>
      </c>
      <c r="B437" s="11" t="str">
        <f>IF(ISBLANK(Tableau8[[#This Row],[Matricule]]),"",VLOOKUP(Tableau8[[#This Row],[Matricule]],#REF!,2,FALSE))</f>
        <v/>
      </c>
      <c r="C437" s="11" t="str">
        <f>IF(ISBLANK(Tableau8[[#This Row],[Matricule]]),"",VLOOKUP(Tableau8[[#This Row],[Matricule]],#REF!,3,FALSE))</f>
        <v/>
      </c>
      <c r="D437" s="11" t="str">
        <f>CONCATENATE(Tableau8[[#This Row],[Semaine]],Tableau8[[#This Row],[Matricule]])</f>
        <v/>
      </c>
      <c r="M437" s="14" t="str">
        <f>IF(Tableau8[[#This Row],[Lundi]]+Tableau8[[#This Row],[Mardi]]&gt;0,Tableau8[[#This Row],[Lundi]]+Tableau8[[#This Row],[Mardi]],"")</f>
        <v/>
      </c>
      <c r="N437" s="14" t="str">
        <f>IF(Tableau8[[#This Row],[Jeudi]]+Tableau8[[#This Row],[Vendredi]]&gt;0,Tableau8[[#This Row],[Jeudi]]+Tableau8[[#This Row],[Vendredi]],"")</f>
        <v/>
      </c>
      <c r="O437" s="14">
        <f>COUNTIF(Tableau8[[#This Row],[Lundi]:[Mardi]],"&gt;0") + COUNTIF(Tableau8[[#This Row],[Jeudi]:[Vendredi]],"&gt;0")</f>
        <v>0</v>
      </c>
      <c r="P437" s="14" t="str">
        <f>IFERROR(Tableau8[[#This Row],[Total Tour 1]]+Tableau8[[#This Row],[Total Tour 2]],"")</f>
        <v/>
      </c>
      <c r="Q437" s="14">
        <f>COUNTIF(Tableau8[[#This Row],[Lundi]:[Vendredi]],"&gt;=13")*1000</f>
        <v>0</v>
      </c>
      <c r="R43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37" s="15">
        <f>Tableau8[[#This Row],[Prime production]]+Tableau8[[#This Row],[Prime rendement]]</f>
        <v>0</v>
      </c>
      <c r="T437" s="15" t="str">
        <f>IF(Tableau8[[#This Row],[Matricule]]&gt;1,IF(COUNTIF(Tableau8[DateMatricule],Tableau8[[#This Row],[DateMatricule]])&gt;1,"Doublon",""),"")</f>
        <v/>
      </c>
    </row>
    <row r="438" spans="1:20" x14ac:dyDescent="0.25">
      <c r="A438" s="11" t="str">
        <f>IF(Tableau8[[#This Row],[Semaine]]="","",VLOOKUP(Tableau8[[#This Row],[Semaine]],Listes!$A:$B,2,FALSE))</f>
        <v/>
      </c>
      <c r="B438" s="11" t="str">
        <f>IF(ISBLANK(Tableau8[[#This Row],[Matricule]]),"",VLOOKUP(Tableau8[[#This Row],[Matricule]],#REF!,2,FALSE))</f>
        <v/>
      </c>
      <c r="C438" s="11" t="str">
        <f>IF(ISBLANK(Tableau8[[#This Row],[Matricule]]),"",VLOOKUP(Tableau8[[#This Row],[Matricule]],#REF!,3,FALSE))</f>
        <v/>
      </c>
      <c r="D438" s="11" t="str">
        <f>CONCATENATE(Tableau8[[#This Row],[Semaine]],Tableau8[[#This Row],[Matricule]])</f>
        <v/>
      </c>
      <c r="M438" s="14" t="str">
        <f>IF(Tableau8[[#This Row],[Lundi]]+Tableau8[[#This Row],[Mardi]]&gt;0,Tableau8[[#This Row],[Lundi]]+Tableau8[[#This Row],[Mardi]],"")</f>
        <v/>
      </c>
      <c r="N438" s="14" t="str">
        <f>IF(Tableau8[[#This Row],[Jeudi]]+Tableau8[[#This Row],[Vendredi]]&gt;0,Tableau8[[#This Row],[Jeudi]]+Tableau8[[#This Row],[Vendredi]],"")</f>
        <v/>
      </c>
      <c r="O438" s="14">
        <f>COUNTIF(Tableau8[[#This Row],[Lundi]:[Mardi]],"&gt;0") + COUNTIF(Tableau8[[#This Row],[Jeudi]:[Vendredi]],"&gt;0")</f>
        <v>0</v>
      </c>
      <c r="P438" s="14" t="str">
        <f>IFERROR(Tableau8[[#This Row],[Total Tour 1]]+Tableau8[[#This Row],[Total Tour 2]],"")</f>
        <v/>
      </c>
      <c r="Q438" s="14">
        <f>COUNTIF(Tableau8[[#This Row],[Lundi]:[Vendredi]],"&gt;=13")*1000</f>
        <v>0</v>
      </c>
      <c r="R43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38" s="15">
        <f>Tableau8[[#This Row],[Prime production]]+Tableau8[[#This Row],[Prime rendement]]</f>
        <v>0</v>
      </c>
      <c r="T438" s="15" t="str">
        <f>IF(Tableau8[[#This Row],[Matricule]]&gt;1,IF(COUNTIF(Tableau8[DateMatricule],Tableau8[[#This Row],[DateMatricule]])&gt;1,"Doublon",""),"")</f>
        <v/>
      </c>
    </row>
    <row r="439" spans="1:20" x14ac:dyDescent="0.25">
      <c r="A439" s="11" t="str">
        <f>IF(Tableau8[[#This Row],[Semaine]]="","",VLOOKUP(Tableau8[[#This Row],[Semaine]],Listes!$A:$B,2,FALSE))</f>
        <v/>
      </c>
      <c r="B439" s="11" t="str">
        <f>IF(ISBLANK(Tableau8[[#This Row],[Matricule]]),"",VLOOKUP(Tableau8[[#This Row],[Matricule]],#REF!,2,FALSE))</f>
        <v/>
      </c>
      <c r="C439" s="11" t="str">
        <f>IF(ISBLANK(Tableau8[[#This Row],[Matricule]]),"",VLOOKUP(Tableau8[[#This Row],[Matricule]],#REF!,3,FALSE))</f>
        <v/>
      </c>
      <c r="D439" s="11" t="str">
        <f>CONCATENATE(Tableau8[[#This Row],[Semaine]],Tableau8[[#This Row],[Matricule]])</f>
        <v/>
      </c>
      <c r="M439" s="14" t="str">
        <f>IF(Tableau8[[#This Row],[Lundi]]+Tableau8[[#This Row],[Mardi]]&gt;0,Tableau8[[#This Row],[Lundi]]+Tableau8[[#This Row],[Mardi]],"")</f>
        <v/>
      </c>
      <c r="N439" s="14" t="str">
        <f>IF(Tableau8[[#This Row],[Jeudi]]+Tableau8[[#This Row],[Vendredi]]&gt;0,Tableau8[[#This Row],[Jeudi]]+Tableau8[[#This Row],[Vendredi]],"")</f>
        <v/>
      </c>
      <c r="O439" s="14">
        <f>COUNTIF(Tableau8[[#This Row],[Lundi]:[Mardi]],"&gt;0") + COUNTIF(Tableau8[[#This Row],[Jeudi]:[Vendredi]],"&gt;0")</f>
        <v>0</v>
      </c>
      <c r="P439" s="14" t="str">
        <f>IFERROR(Tableau8[[#This Row],[Total Tour 1]]+Tableau8[[#This Row],[Total Tour 2]],"")</f>
        <v/>
      </c>
      <c r="Q439" s="14">
        <f>COUNTIF(Tableau8[[#This Row],[Lundi]:[Vendredi]],"&gt;=13")*1000</f>
        <v>0</v>
      </c>
      <c r="R43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39" s="15">
        <f>Tableau8[[#This Row],[Prime production]]+Tableau8[[#This Row],[Prime rendement]]</f>
        <v>0</v>
      </c>
      <c r="T439" s="15" t="str">
        <f>IF(Tableau8[[#This Row],[Matricule]]&gt;1,IF(COUNTIF(Tableau8[DateMatricule],Tableau8[[#This Row],[DateMatricule]])&gt;1,"Doublon",""),"")</f>
        <v/>
      </c>
    </row>
    <row r="440" spans="1:20" x14ac:dyDescent="0.25">
      <c r="A440" s="11" t="str">
        <f>IF(Tableau8[[#This Row],[Semaine]]="","",VLOOKUP(Tableau8[[#This Row],[Semaine]],Listes!$A:$B,2,FALSE))</f>
        <v/>
      </c>
      <c r="B440" s="11" t="str">
        <f>IF(ISBLANK(Tableau8[[#This Row],[Matricule]]),"",VLOOKUP(Tableau8[[#This Row],[Matricule]],#REF!,2,FALSE))</f>
        <v/>
      </c>
      <c r="C440" s="11" t="str">
        <f>IF(ISBLANK(Tableau8[[#This Row],[Matricule]]),"",VLOOKUP(Tableau8[[#This Row],[Matricule]],#REF!,3,FALSE))</f>
        <v/>
      </c>
      <c r="D440" s="11" t="str">
        <f>CONCATENATE(Tableau8[[#This Row],[Semaine]],Tableau8[[#This Row],[Matricule]])</f>
        <v/>
      </c>
      <c r="M440" s="14" t="str">
        <f>IF(Tableau8[[#This Row],[Lundi]]+Tableau8[[#This Row],[Mardi]]&gt;0,Tableau8[[#This Row],[Lundi]]+Tableau8[[#This Row],[Mardi]],"")</f>
        <v/>
      </c>
      <c r="N440" s="14" t="str">
        <f>IF(Tableau8[[#This Row],[Jeudi]]+Tableau8[[#This Row],[Vendredi]]&gt;0,Tableau8[[#This Row],[Jeudi]]+Tableau8[[#This Row],[Vendredi]],"")</f>
        <v/>
      </c>
      <c r="O440" s="14">
        <f>COUNTIF(Tableau8[[#This Row],[Lundi]:[Mardi]],"&gt;0") + COUNTIF(Tableau8[[#This Row],[Jeudi]:[Vendredi]],"&gt;0")</f>
        <v>0</v>
      </c>
      <c r="P440" s="14" t="str">
        <f>IFERROR(Tableau8[[#This Row],[Total Tour 1]]+Tableau8[[#This Row],[Total Tour 2]],"")</f>
        <v/>
      </c>
      <c r="Q440" s="14">
        <f>COUNTIF(Tableau8[[#This Row],[Lundi]:[Vendredi]],"&gt;=13")*1000</f>
        <v>0</v>
      </c>
      <c r="R44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40" s="15">
        <f>Tableau8[[#This Row],[Prime production]]+Tableau8[[#This Row],[Prime rendement]]</f>
        <v>0</v>
      </c>
      <c r="T440" s="15" t="str">
        <f>IF(Tableau8[[#This Row],[Matricule]]&gt;1,IF(COUNTIF(Tableau8[DateMatricule],Tableau8[[#This Row],[DateMatricule]])&gt;1,"Doublon",""),"")</f>
        <v/>
      </c>
    </row>
    <row r="441" spans="1:20" x14ac:dyDescent="0.25">
      <c r="A441" s="11" t="str">
        <f>IF(Tableau8[[#This Row],[Semaine]]="","",VLOOKUP(Tableau8[[#This Row],[Semaine]],Listes!$A:$B,2,FALSE))</f>
        <v/>
      </c>
      <c r="B441" s="11" t="str">
        <f>IF(ISBLANK(Tableau8[[#This Row],[Matricule]]),"",VLOOKUP(Tableau8[[#This Row],[Matricule]],#REF!,2,FALSE))</f>
        <v/>
      </c>
      <c r="C441" s="11" t="str">
        <f>IF(ISBLANK(Tableau8[[#This Row],[Matricule]]),"",VLOOKUP(Tableau8[[#This Row],[Matricule]],#REF!,3,FALSE))</f>
        <v/>
      </c>
      <c r="D441" s="11" t="str">
        <f>CONCATENATE(Tableau8[[#This Row],[Semaine]],Tableau8[[#This Row],[Matricule]])</f>
        <v/>
      </c>
      <c r="M441" s="14" t="str">
        <f>IF(Tableau8[[#This Row],[Lundi]]+Tableau8[[#This Row],[Mardi]]&gt;0,Tableau8[[#This Row],[Lundi]]+Tableau8[[#This Row],[Mardi]],"")</f>
        <v/>
      </c>
      <c r="N441" s="14" t="str">
        <f>IF(Tableau8[[#This Row],[Jeudi]]+Tableau8[[#This Row],[Vendredi]]&gt;0,Tableau8[[#This Row],[Jeudi]]+Tableau8[[#This Row],[Vendredi]],"")</f>
        <v/>
      </c>
      <c r="O441" s="14">
        <f>COUNTIF(Tableau8[[#This Row],[Lundi]:[Mardi]],"&gt;0") + COUNTIF(Tableau8[[#This Row],[Jeudi]:[Vendredi]],"&gt;0")</f>
        <v>0</v>
      </c>
      <c r="P441" s="14" t="str">
        <f>IFERROR(Tableau8[[#This Row],[Total Tour 1]]+Tableau8[[#This Row],[Total Tour 2]],"")</f>
        <v/>
      </c>
      <c r="Q441" s="14">
        <f>COUNTIF(Tableau8[[#This Row],[Lundi]:[Vendredi]],"&gt;=13")*1000</f>
        <v>0</v>
      </c>
      <c r="R44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41" s="15">
        <f>Tableau8[[#This Row],[Prime production]]+Tableau8[[#This Row],[Prime rendement]]</f>
        <v>0</v>
      </c>
      <c r="T441" s="15" t="str">
        <f>IF(Tableau8[[#This Row],[Matricule]]&gt;1,IF(COUNTIF(Tableau8[DateMatricule],Tableau8[[#This Row],[DateMatricule]])&gt;1,"Doublon",""),"")</f>
        <v/>
      </c>
    </row>
    <row r="442" spans="1:20" x14ac:dyDescent="0.25">
      <c r="A442" s="11" t="str">
        <f>IF(Tableau8[[#This Row],[Semaine]]="","",VLOOKUP(Tableau8[[#This Row],[Semaine]],Listes!$A:$B,2,FALSE))</f>
        <v/>
      </c>
      <c r="B442" s="11" t="str">
        <f>IF(ISBLANK(Tableau8[[#This Row],[Matricule]]),"",VLOOKUP(Tableau8[[#This Row],[Matricule]],#REF!,2,FALSE))</f>
        <v/>
      </c>
      <c r="C442" s="11" t="str">
        <f>IF(ISBLANK(Tableau8[[#This Row],[Matricule]]),"",VLOOKUP(Tableau8[[#This Row],[Matricule]],#REF!,3,FALSE))</f>
        <v/>
      </c>
      <c r="D442" s="11" t="str">
        <f>CONCATENATE(Tableau8[[#This Row],[Semaine]],Tableau8[[#This Row],[Matricule]])</f>
        <v/>
      </c>
      <c r="M442" s="14" t="str">
        <f>IF(Tableau8[[#This Row],[Lundi]]+Tableau8[[#This Row],[Mardi]]&gt;0,Tableau8[[#This Row],[Lundi]]+Tableau8[[#This Row],[Mardi]],"")</f>
        <v/>
      </c>
      <c r="N442" s="14" t="str">
        <f>IF(Tableau8[[#This Row],[Jeudi]]+Tableau8[[#This Row],[Vendredi]]&gt;0,Tableau8[[#This Row],[Jeudi]]+Tableau8[[#This Row],[Vendredi]],"")</f>
        <v/>
      </c>
      <c r="O442" s="14">
        <f>COUNTIF(Tableau8[[#This Row],[Lundi]:[Mardi]],"&gt;0") + COUNTIF(Tableau8[[#This Row],[Jeudi]:[Vendredi]],"&gt;0")</f>
        <v>0</v>
      </c>
      <c r="P442" s="14" t="str">
        <f>IFERROR(Tableau8[[#This Row],[Total Tour 1]]+Tableau8[[#This Row],[Total Tour 2]],"")</f>
        <v/>
      </c>
      <c r="Q442" s="14">
        <f>COUNTIF(Tableau8[[#This Row],[Lundi]:[Vendredi]],"&gt;=13")*1000</f>
        <v>0</v>
      </c>
      <c r="R44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42" s="15">
        <f>Tableau8[[#This Row],[Prime production]]+Tableau8[[#This Row],[Prime rendement]]</f>
        <v>0</v>
      </c>
      <c r="T442" s="15" t="str">
        <f>IF(Tableau8[[#This Row],[Matricule]]&gt;1,IF(COUNTIF(Tableau8[DateMatricule],Tableau8[[#This Row],[DateMatricule]])&gt;1,"Doublon",""),"")</f>
        <v/>
      </c>
    </row>
    <row r="443" spans="1:20" x14ac:dyDescent="0.25">
      <c r="A443" s="11" t="str">
        <f>IF(Tableau8[[#This Row],[Semaine]]="","",VLOOKUP(Tableau8[[#This Row],[Semaine]],Listes!$A:$B,2,FALSE))</f>
        <v/>
      </c>
      <c r="B443" s="11" t="str">
        <f>IF(ISBLANK(Tableau8[[#This Row],[Matricule]]),"",VLOOKUP(Tableau8[[#This Row],[Matricule]],#REF!,2,FALSE))</f>
        <v/>
      </c>
      <c r="C443" s="11" t="str">
        <f>IF(ISBLANK(Tableau8[[#This Row],[Matricule]]),"",VLOOKUP(Tableau8[[#This Row],[Matricule]],#REF!,3,FALSE))</f>
        <v/>
      </c>
      <c r="D443" s="11" t="str">
        <f>CONCATENATE(Tableau8[[#This Row],[Semaine]],Tableau8[[#This Row],[Matricule]])</f>
        <v/>
      </c>
      <c r="M443" s="14" t="str">
        <f>IF(Tableau8[[#This Row],[Lundi]]+Tableau8[[#This Row],[Mardi]]&gt;0,Tableau8[[#This Row],[Lundi]]+Tableau8[[#This Row],[Mardi]],"")</f>
        <v/>
      </c>
      <c r="N443" s="14" t="str">
        <f>IF(Tableau8[[#This Row],[Jeudi]]+Tableau8[[#This Row],[Vendredi]]&gt;0,Tableau8[[#This Row],[Jeudi]]+Tableau8[[#This Row],[Vendredi]],"")</f>
        <v/>
      </c>
      <c r="O443" s="14">
        <f>COUNTIF(Tableau8[[#This Row],[Lundi]:[Mardi]],"&gt;0") + COUNTIF(Tableau8[[#This Row],[Jeudi]:[Vendredi]],"&gt;0")</f>
        <v>0</v>
      </c>
      <c r="P443" s="14" t="str">
        <f>IFERROR(Tableau8[[#This Row],[Total Tour 1]]+Tableau8[[#This Row],[Total Tour 2]],"")</f>
        <v/>
      </c>
      <c r="Q443" s="14">
        <f>COUNTIF(Tableau8[[#This Row],[Lundi]:[Vendredi]],"&gt;=13")*1000</f>
        <v>0</v>
      </c>
      <c r="R44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43" s="15">
        <f>Tableau8[[#This Row],[Prime production]]+Tableau8[[#This Row],[Prime rendement]]</f>
        <v>0</v>
      </c>
      <c r="T443" s="15" t="str">
        <f>IF(Tableau8[[#This Row],[Matricule]]&gt;1,IF(COUNTIF(Tableau8[DateMatricule],Tableau8[[#This Row],[DateMatricule]])&gt;1,"Doublon",""),"")</f>
        <v/>
      </c>
    </row>
    <row r="444" spans="1:20" x14ac:dyDescent="0.25">
      <c r="A444" s="11" t="str">
        <f>IF(Tableau8[[#This Row],[Semaine]]="","",VLOOKUP(Tableau8[[#This Row],[Semaine]],Listes!$A:$B,2,FALSE))</f>
        <v/>
      </c>
      <c r="B444" s="11" t="str">
        <f>IF(ISBLANK(Tableau8[[#This Row],[Matricule]]),"",VLOOKUP(Tableau8[[#This Row],[Matricule]],#REF!,2,FALSE))</f>
        <v/>
      </c>
      <c r="C444" s="11" t="str">
        <f>IF(ISBLANK(Tableau8[[#This Row],[Matricule]]),"",VLOOKUP(Tableau8[[#This Row],[Matricule]],#REF!,3,FALSE))</f>
        <v/>
      </c>
      <c r="D444" s="11" t="str">
        <f>CONCATENATE(Tableau8[[#This Row],[Semaine]],Tableau8[[#This Row],[Matricule]])</f>
        <v/>
      </c>
      <c r="M444" s="14" t="str">
        <f>IF(Tableau8[[#This Row],[Lundi]]+Tableau8[[#This Row],[Mardi]]&gt;0,Tableau8[[#This Row],[Lundi]]+Tableau8[[#This Row],[Mardi]],"")</f>
        <v/>
      </c>
      <c r="N444" s="14" t="str">
        <f>IF(Tableau8[[#This Row],[Jeudi]]+Tableau8[[#This Row],[Vendredi]]&gt;0,Tableau8[[#This Row],[Jeudi]]+Tableau8[[#This Row],[Vendredi]],"")</f>
        <v/>
      </c>
      <c r="O444" s="14">
        <f>COUNTIF(Tableau8[[#This Row],[Lundi]:[Mardi]],"&gt;0") + COUNTIF(Tableau8[[#This Row],[Jeudi]:[Vendredi]],"&gt;0")</f>
        <v>0</v>
      </c>
      <c r="P444" s="14" t="str">
        <f>IFERROR(Tableau8[[#This Row],[Total Tour 1]]+Tableau8[[#This Row],[Total Tour 2]],"")</f>
        <v/>
      </c>
      <c r="Q444" s="14">
        <f>COUNTIF(Tableau8[[#This Row],[Lundi]:[Vendredi]],"&gt;=13")*1000</f>
        <v>0</v>
      </c>
      <c r="R44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44" s="15">
        <f>Tableau8[[#This Row],[Prime production]]+Tableau8[[#This Row],[Prime rendement]]</f>
        <v>0</v>
      </c>
      <c r="T444" s="15" t="str">
        <f>IF(Tableau8[[#This Row],[Matricule]]&gt;1,IF(COUNTIF(Tableau8[DateMatricule],Tableau8[[#This Row],[DateMatricule]])&gt;1,"Doublon",""),"")</f>
        <v/>
      </c>
    </row>
    <row r="445" spans="1:20" x14ac:dyDescent="0.25">
      <c r="A445" s="11" t="str">
        <f>IF(Tableau8[[#This Row],[Semaine]]="","",VLOOKUP(Tableau8[[#This Row],[Semaine]],Listes!$A:$B,2,FALSE))</f>
        <v/>
      </c>
      <c r="B445" s="11" t="str">
        <f>IF(ISBLANK(Tableau8[[#This Row],[Matricule]]),"",VLOOKUP(Tableau8[[#This Row],[Matricule]],#REF!,2,FALSE))</f>
        <v/>
      </c>
      <c r="C445" s="11" t="str">
        <f>IF(ISBLANK(Tableau8[[#This Row],[Matricule]]),"",VLOOKUP(Tableau8[[#This Row],[Matricule]],#REF!,3,FALSE))</f>
        <v/>
      </c>
      <c r="D445" s="11" t="str">
        <f>CONCATENATE(Tableau8[[#This Row],[Semaine]],Tableau8[[#This Row],[Matricule]])</f>
        <v/>
      </c>
      <c r="M445" s="14" t="str">
        <f>IF(Tableau8[[#This Row],[Lundi]]+Tableau8[[#This Row],[Mardi]]&gt;0,Tableau8[[#This Row],[Lundi]]+Tableau8[[#This Row],[Mardi]],"")</f>
        <v/>
      </c>
      <c r="N445" s="14" t="str">
        <f>IF(Tableau8[[#This Row],[Jeudi]]+Tableau8[[#This Row],[Vendredi]]&gt;0,Tableau8[[#This Row],[Jeudi]]+Tableau8[[#This Row],[Vendredi]],"")</f>
        <v/>
      </c>
      <c r="O445" s="14">
        <f>COUNTIF(Tableau8[[#This Row],[Lundi]:[Mardi]],"&gt;0") + COUNTIF(Tableau8[[#This Row],[Jeudi]:[Vendredi]],"&gt;0")</f>
        <v>0</v>
      </c>
      <c r="P445" s="14" t="str">
        <f>IFERROR(Tableau8[[#This Row],[Total Tour 1]]+Tableau8[[#This Row],[Total Tour 2]],"")</f>
        <v/>
      </c>
      <c r="Q445" s="14">
        <f>COUNTIF(Tableau8[[#This Row],[Lundi]:[Vendredi]],"&gt;=13")*1000</f>
        <v>0</v>
      </c>
      <c r="R44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45" s="15">
        <f>Tableau8[[#This Row],[Prime production]]+Tableau8[[#This Row],[Prime rendement]]</f>
        <v>0</v>
      </c>
      <c r="T445" s="15" t="str">
        <f>IF(Tableau8[[#This Row],[Matricule]]&gt;1,IF(COUNTIF(Tableau8[DateMatricule],Tableau8[[#This Row],[DateMatricule]])&gt;1,"Doublon",""),"")</f>
        <v/>
      </c>
    </row>
    <row r="446" spans="1:20" x14ac:dyDescent="0.25">
      <c r="A446" s="11" t="str">
        <f>IF(Tableau8[[#This Row],[Semaine]]="","",VLOOKUP(Tableau8[[#This Row],[Semaine]],Listes!$A:$B,2,FALSE))</f>
        <v/>
      </c>
      <c r="B446" s="11" t="str">
        <f>IF(ISBLANK(Tableau8[[#This Row],[Matricule]]),"",VLOOKUP(Tableau8[[#This Row],[Matricule]],#REF!,2,FALSE))</f>
        <v/>
      </c>
      <c r="C446" s="11" t="str">
        <f>IF(ISBLANK(Tableau8[[#This Row],[Matricule]]),"",VLOOKUP(Tableau8[[#This Row],[Matricule]],#REF!,3,FALSE))</f>
        <v/>
      </c>
      <c r="D446" s="11" t="str">
        <f>CONCATENATE(Tableau8[[#This Row],[Semaine]],Tableau8[[#This Row],[Matricule]])</f>
        <v/>
      </c>
      <c r="M446" s="14" t="str">
        <f>IF(Tableau8[[#This Row],[Lundi]]+Tableau8[[#This Row],[Mardi]]&gt;0,Tableau8[[#This Row],[Lundi]]+Tableau8[[#This Row],[Mardi]],"")</f>
        <v/>
      </c>
      <c r="N446" s="14" t="str">
        <f>IF(Tableau8[[#This Row],[Jeudi]]+Tableau8[[#This Row],[Vendredi]]&gt;0,Tableau8[[#This Row],[Jeudi]]+Tableau8[[#This Row],[Vendredi]],"")</f>
        <v/>
      </c>
      <c r="O446" s="14">
        <f>COUNTIF(Tableau8[[#This Row],[Lundi]:[Mardi]],"&gt;0") + COUNTIF(Tableau8[[#This Row],[Jeudi]:[Vendredi]],"&gt;0")</f>
        <v>0</v>
      </c>
      <c r="P446" s="14" t="str">
        <f>IFERROR(Tableau8[[#This Row],[Total Tour 1]]+Tableau8[[#This Row],[Total Tour 2]],"")</f>
        <v/>
      </c>
      <c r="Q446" s="14">
        <f>COUNTIF(Tableau8[[#This Row],[Lundi]:[Vendredi]],"&gt;=13")*1000</f>
        <v>0</v>
      </c>
      <c r="R44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46" s="15">
        <f>Tableau8[[#This Row],[Prime production]]+Tableau8[[#This Row],[Prime rendement]]</f>
        <v>0</v>
      </c>
      <c r="T446" s="15" t="str">
        <f>IF(Tableau8[[#This Row],[Matricule]]&gt;1,IF(COUNTIF(Tableau8[DateMatricule],Tableau8[[#This Row],[DateMatricule]])&gt;1,"Doublon",""),"")</f>
        <v/>
      </c>
    </row>
    <row r="447" spans="1:20" x14ac:dyDescent="0.25">
      <c r="A447" s="11" t="str">
        <f>IF(Tableau8[[#This Row],[Semaine]]="","",VLOOKUP(Tableau8[[#This Row],[Semaine]],Listes!$A:$B,2,FALSE))</f>
        <v/>
      </c>
      <c r="B447" s="11" t="str">
        <f>IF(ISBLANK(Tableau8[[#This Row],[Matricule]]),"",VLOOKUP(Tableau8[[#This Row],[Matricule]],#REF!,2,FALSE))</f>
        <v/>
      </c>
      <c r="C447" s="11" t="str">
        <f>IF(ISBLANK(Tableau8[[#This Row],[Matricule]]),"",VLOOKUP(Tableau8[[#This Row],[Matricule]],#REF!,3,FALSE))</f>
        <v/>
      </c>
      <c r="D447" s="11" t="str">
        <f>CONCATENATE(Tableau8[[#This Row],[Semaine]],Tableau8[[#This Row],[Matricule]])</f>
        <v/>
      </c>
      <c r="M447" s="14" t="str">
        <f>IF(Tableau8[[#This Row],[Lundi]]+Tableau8[[#This Row],[Mardi]]&gt;0,Tableau8[[#This Row],[Lundi]]+Tableau8[[#This Row],[Mardi]],"")</f>
        <v/>
      </c>
      <c r="N447" s="14" t="str">
        <f>IF(Tableau8[[#This Row],[Jeudi]]+Tableau8[[#This Row],[Vendredi]]&gt;0,Tableau8[[#This Row],[Jeudi]]+Tableau8[[#This Row],[Vendredi]],"")</f>
        <v/>
      </c>
      <c r="O447" s="14">
        <f>COUNTIF(Tableau8[[#This Row],[Lundi]:[Mardi]],"&gt;0") + COUNTIF(Tableau8[[#This Row],[Jeudi]:[Vendredi]],"&gt;0")</f>
        <v>0</v>
      </c>
      <c r="P447" s="14" t="str">
        <f>IFERROR(Tableau8[[#This Row],[Total Tour 1]]+Tableau8[[#This Row],[Total Tour 2]],"")</f>
        <v/>
      </c>
      <c r="Q447" s="14">
        <f>COUNTIF(Tableau8[[#This Row],[Lundi]:[Vendredi]],"&gt;=13")*1000</f>
        <v>0</v>
      </c>
      <c r="R44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47" s="15">
        <f>Tableau8[[#This Row],[Prime production]]+Tableau8[[#This Row],[Prime rendement]]</f>
        <v>0</v>
      </c>
      <c r="T447" s="15" t="str">
        <f>IF(Tableau8[[#This Row],[Matricule]]&gt;1,IF(COUNTIF(Tableau8[DateMatricule],Tableau8[[#This Row],[DateMatricule]])&gt;1,"Doublon",""),"")</f>
        <v/>
      </c>
    </row>
    <row r="448" spans="1:20" x14ac:dyDescent="0.25">
      <c r="A448" s="11" t="str">
        <f>IF(Tableau8[[#This Row],[Semaine]]="","",VLOOKUP(Tableau8[[#This Row],[Semaine]],Listes!$A:$B,2,FALSE))</f>
        <v/>
      </c>
      <c r="B448" s="11" t="str">
        <f>IF(ISBLANK(Tableau8[[#This Row],[Matricule]]),"",VLOOKUP(Tableau8[[#This Row],[Matricule]],#REF!,2,FALSE))</f>
        <v/>
      </c>
      <c r="C448" s="11" t="str">
        <f>IF(ISBLANK(Tableau8[[#This Row],[Matricule]]),"",VLOOKUP(Tableau8[[#This Row],[Matricule]],#REF!,3,FALSE))</f>
        <v/>
      </c>
      <c r="D448" s="11" t="str">
        <f>CONCATENATE(Tableau8[[#This Row],[Semaine]],Tableau8[[#This Row],[Matricule]])</f>
        <v/>
      </c>
      <c r="M448" s="14" t="str">
        <f>IF(Tableau8[[#This Row],[Lundi]]+Tableau8[[#This Row],[Mardi]]&gt;0,Tableau8[[#This Row],[Lundi]]+Tableau8[[#This Row],[Mardi]],"")</f>
        <v/>
      </c>
      <c r="N448" s="14" t="str">
        <f>IF(Tableau8[[#This Row],[Jeudi]]+Tableau8[[#This Row],[Vendredi]]&gt;0,Tableau8[[#This Row],[Jeudi]]+Tableau8[[#This Row],[Vendredi]],"")</f>
        <v/>
      </c>
      <c r="O448" s="14">
        <f>COUNTIF(Tableau8[[#This Row],[Lundi]:[Mardi]],"&gt;0") + COUNTIF(Tableau8[[#This Row],[Jeudi]:[Vendredi]],"&gt;0")</f>
        <v>0</v>
      </c>
      <c r="P448" s="14" t="str">
        <f>IFERROR(Tableau8[[#This Row],[Total Tour 1]]+Tableau8[[#This Row],[Total Tour 2]],"")</f>
        <v/>
      </c>
      <c r="Q448" s="14">
        <f>COUNTIF(Tableau8[[#This Row],[Lundi]:[Vendredi]],"&gt;=13")*1000</f>
        <v>0</v>
      </c>
      <c r="R44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48" s="15">
        <f>Tableau8[[#This Row],[Prime production]]+Tableau8[[#This Row],[Prime rendement]]</f>
        <v>0</v>
      </c>
      <c r="T448" s="15" t="str">
        <f>IF(Tableau8[[#This Row],[Matricule]]&gt;1,IF(COUNTIF(Tableau8[DateMatricule],Tableau8[[#This Row],[DateMatricule]])&gt;1,"Doublon",""),"")</f>
        <v/>
      </c>
    </row>
    <row r="449" spans="1:20" x14ac:dyDescent="0.25">
      <c r="A449" s="11" t="str">
        <f>IF(Tableau8[[#This Row],[Semaine]]="","",VLOOKUP(Tableau8[[#This Row],[Semaine]],Listes!$A:$B,2,FALSE))</f>
        <v/>
      </c>
      <c r="B449" s="11" t="str">
        <f>IF(ISBLANK(Tableau8[[#This Row],[Matricule]]),"",VLOOKUP(Tableau8[[#This Row],[Matricule]],#REF!,2,FALSE))</f>
        <v/>
      </c>
      <c r="C449" s="11" t="str">
        <f>IF(ISBLANK(Tableau8[[#This Row],[Matricule]]),"",VLOOKUP(Tableau8[[#This Row],[Matricule]],#REF!,3,FALSE))</f>
        <v/>
      </c>
      <c r="D449" s="11" t="str">
        <f>CONCATENATE(Tableau8[[#This Row],[Semaine]],Tableau8[[#This Row],[Matricule]])</f>
        <v/>
      </c>
      <c r="M449" s="14" t="str">
        <f>IF(Tableau8[[#This Row],[Lundi]]+Tableau8[[#This Row],[Mardi]]&gt;0,Tableau8[[#This Row],[Lundi]]+Tableau8[[#This Row],[Mardi]],"")</f>
        <v/>
      </c>
      <c r="N449" s="14" t="str">
        <f>IF(Tableau8[[#This Row],[Jeudi]]+Tableau8[[#This Row],[Vendredi]]&gt;0,Tableau8[[#This Row],[Jeudi]]+Tableau8[[#This Row],[Vendredi]],"")</f>
        <v/>
      </c>
      <c r="O449" s="14">
        <f>COUNTIF(Tableau8[[#This Row],[Lundi]:[Mardi]],"&gt;0") + COUNTIF(Tableau8[[#This Row],[Jeudi]:[Vendredi]],"&gt;0")</f>
        <v>0</v>
      </c>
      <c r="P449" s="14" t="str">
        <f>IFERROR(Tableau8[[#This Row],[Total Tour 1]]+Tableau8[[#This Row],[Total Tour 2]],"")</f>
        <v/>
      </c>
      <c r="Q449" s="14">
        <f>COUNTIF(Tableau8[[#This Row],[Lundi]:[Vendredi]],"&gt;=13")*1000</f>
        <v>0</v>
      </c>
      <c r="R44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49" s="15">
        <f>Tableau8[[#This Row],[Prime production]]+Tableau8[[#This Row],[Prime rendement]]</f>
        <v>0</v>
      </c>
      <c r="T449" s="15" t="str">
        <f>IF(Tableau8[[#This Row],[Matricule]]&gt;1,IF(COUNTIF(Tableau8[DateMatricule],Tableau8[[#This Row],[DateMatricule]])&gt;1,"Doublon",""),"")</f>
        <v/>
      </c>
    </row>
    <row r="450" spans="1:20" x14ac:dyDescent="0.25">
      <c r="A450" s="11" t="str">
        <f>IF(Tableau8[[#This Row],[Semaine]]="","",VLOOKUP(Tableau8[[#This Row],[Semaine]],Listes!$A:$B,2,FALSE))</f>
        <v/>
      </c>
      <c r="B450" s="11" t="str">
        <f>IF(ISBLANK(Tableau8[[#This Row],[Matricule]]),"",VLOOKUP(Tableau8[[#This Row],[Matricule]],#REF!,2,FALSE))</f>
        <v/>
      </c>
      <c r="C450" s="11" t="str">
        <f>IF(ISBLANK(Tableau8[[#This Row],[Matricule]]),"",VLOOKUP(Tableau8[[#This Row],[Matricule]],#REF!,3,FALSE))</f>
        <v/>
      </c>
      <c r="D450" s="11" t="str">
        <f>CONCATENATE(Tableau8[[#This Row],[Semaine]],Tableau8[[#This Row],[Matricule]])</f>
        <v/>
      </c>
      <c r="M450" s="14" t="str">
        <f>IF(Tableau8[[#This Row],[Lundi]]+Tableau8[[#This Row],[Mardi]]&gt;0,Tableau8[[#This Row],[Lundi]]+Tableau8[[#This Row],[Mardi]],"")</f>
        <v/>
      </c>
      <c r="N450" s="14" t="str">
        <f>IF(Tableau8[[#This Row],[Jeudi]]+Tableau8[[#This Row],[Vendredi]]&gt;0,Tableau8[[#This Row],[Jeudi]]+Tableau8[[#This Row],[Vendredi]],"")</f>
        <v/>
      </c>
      <c r="O450" s="14">
        <f>COUNTIF(Tableau8[[#This Row],[Lundi]:[Mardi]],"&gt;0") + COUNTIF(Tableau8[[#This Row],[Jeudi]:[Vendredi]],"&gt;0")</f>
        <v>0</v>
      </c>
      <c r="P450" s="14" t="str">
        <f>IFERROR(Tableau8[[#This Row],[Total Tour 1]]+Tableau8[[#This Row],[Total Tour 2]],"")</f>
        <v/>
      </c>
      <c r="Q450" s="14">
        <f>COUNTIF(Tableau8[[#This Row],[Lundi]:[Vendredi]],"&gt;=13")*1000</f>
        <v>0</v>
      </c>
      <c r="R45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50" s="15">
        <f>Tableau8[[#This Row],[Prime production]]+Tableau8[[#This Row],[Prime rendement]]</f>
        <v>0</v>
      </c>
      <c r="T450" s="15" t="str">
        <f>IF(Tableau8[[#This Row],[Matricule]]&gt;1,IF(COUNTIF(Tableau8[DateMatricule],Tableau8[[#This Row],[DateMatricule]])&gt;1,"Doublon",""),"")</f>
        <v/>
      </c>
    </row>
    <row r="451" spans="1:20" x14ac:dyDescent="0.25">
      <c r="A451" s="11" t="str">
        <f>IF(Tableau8[[#This Row],[Semaine]]="","",VLOOKUP(Tableau8[[#This Row],[Semaine]],Listes!$A:$B,2,FALSE))</f>
        <v/>
      </c>
      <c r="B451" s="11" t="str">
        <f>IF(ISBLANK(Tableau8[[#This Row],[Matricule]]),"",VLOOKUP(Tableau8[[#This Row],[Matricule]],#REF!,2,FALSE))</f>
        <v/>
      </c>
      <c r="C451" s="11" t="str">
        <f>IF(ISBLANK(Tableau8[[#This Row],[Matricule]]),"",VLOOKUP(Tableau8[[#This Row],[Matricule]],#REF!,3,FALSE))</f>
        <v/>
      </c>
      <c r="D451" s="11" t="str">
        <f>CONCATENATE(Tableau8[[#This Row],[Semaine]],Tableau8[[#This Row],[Matricule]])</f>
        <v/>
      </c>
      <c r="M451" s="14" t="str">
        <f>IF(Tableau8[[#This Row],[Lundi]]+Tableau8[[#This Row],[Mardi]]&gt;0,Tableau8[[#This Row],[Lundi]]+Tableau8[[#This Row],[Mardi]],"")</f>
        <v/>
      </c>
      <c r="N451" s="14" t="str">
        <f>IF(Tableau8[[#This Row],[Jeudi]]+Tableau8[[#This Row],[Vendredi]]&gt;0,Tableau8[[#This Row],[Jeudi]]+Tableau8[[#This Row],[Vendredi]],"")</f>
        <v/>
      </c>
      <c r="O451" s="14">
        <f>COUNTIF(Tableau8[[#This Row],[Lundi]:[Mardi]],"&gt;0") + COUNTIF(Tableau8[[#This Row],[Jeudi]:[Vendredi]],"&gt;0")</f>
        <v>0</v>
      </c>
      <c r="P451" s="14" t="str">
        <f>IFERROR(Tableau8[[#This Row],[Total Tour 1]]+Tableau8[[#This Row],[Total Tour 2]],"")</f>
        <v/>
      </c>
      <c r="Q451" s="14">
        <f>COUNTIF(Tableau8[[#This Row],[Lundi]:[Vendredi]],"&gt;=13")*1000</f>
        <v>0</v>
      </c>
      <c r="R45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51" s="15">
        <f>Tableau8[[#This Row],[Prime production]]+Tableau8[[#This Row],[Prime rendement]]</f>
        <v>0</v>
      </c>
      <c r="T451" s="15" t="str">
        <f>IF(Tableau8[[#This Row],[Matricule]]&gt;1,IF(COUNTIF(Tableau8[DateMatricule],Tableau8[[#This Row],[DateMatricule]])&gt;1,"Doublon",""),"")</f>
        <v/>
      </c>
    </row>
    <row r="452" spans="1:20" x14ac:dyDescent="0.25">
      <c r="A452" s="11" t="str">
        <f>IF(Tableau8[[#This Row],[Semaine]]="","",VLOOKUP(Tableau8[[#This Row],[Semaine]],Listes!$A:$B,2,FALSE))</f>
        <v/>
      </c>
      <c r="B452" s="11" t="str">
        <f>IF(ISBLANK(Tableau8[[#This Row],[Matricule]]),"",VLOOKUP(Tableau8[[#This Row],[Matricule]],#REF!,2,FALSE))</f>
        <v/>
      </c>
      <c r="C452" s="11" t="str">
        <f>IF(ISBLANK(Tableau8[[#This Row],[Matricule]]),"",VLOOKUP(Tableau8[[#This Row],[Matricule]],#REF!,3,FALSE))</f>
        <v/>
      </c>
      <c r="D452" s="11" t="str">
        <f>CONCATENATE(Tableau8[[#This Row],[Semaine]],Tableau8[[#This Row],[Matricule]])</f>
        <v/>
      </c>
      <c r="M452" s="14" t="str">
        <f>IF(Tableau8[[#This Row],[Lundi]]+Tableau8[[#This Row],[Mardi]]&gt;0,Tableau8[[#This Row],[Lundi]]+Tableau8[[#This Row],[Mardi]],"")</f>
        <v/>
      </c>
      <c r="N452" s="14" t="str">
        <f>IF(Tableau8[[#This Row],[Jeudi]]+Tableau8[[#This Row],[Vendredi]]&gt;0,Tableau8[[#This Row],[Jeudi]]+Tableau8[[#This Row],[Vendredi]],"")</f>
        <v/>
      </c>
      <c r="O452" s="14">
        <f>COUNTIF(Tableau8[[#This Row],[Lundi]:[Mardi]],"&gt;0") + COUNTIF(Tableau8[[#This Row],[Jeudi]:[Vendredi]],"&gt;0")</f>
        <v>0</v>
      </c>
      <c r="P452" s="14" t="str">
        <f>IFERROR(Tableau8[[#This Row],[Total Tour 1]]+Tableau8[[#This Row],[Total Tour 2]],"")</f>
        <v/>
      </c>
      <c r="Q452" s="14">
        <f>COUNTIF(Tableau8[[#This Row],[Lundi]:[Vendredi]],"&gt;=13")*1000</f>
        <v>0</v>
      </c>
      <c r="R45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52" s="15">
        <f>Tableau8[[#This Row],[Prime production]]+Tableau8[[#This Row],[Prime rendement]]</f>
        <v>0</v>
      </c>
      <c r="T452" s="15" t="str">
        <f>IF(Tableau8[[#This Row],[Matricule]]&gt;1,IF(COUNTIF(Tableau8[DateMatricule],Tableau8[[#This Row],[DateMatricule]])&gt;1,"Doublon",""),"")</f>
        <v/>
      </c>
    </row>
    <row r="453" spans="1:20" x14ac:dyDescent="0.25">
      <c r="A453" s="11" t="str">
        <f>IF(Tableau8[[#This Row],[Semaine]]="","",VLOOKUP(Tableau8[[#This Row],[Semaine]],Listes!$A:$B,2,FALSE))</f>
        <v/>
      </c>
      <c r="B453" s="11" t="str">
        <f>IF(ISBLANK(Tableau8[[#This Row],[Matricule]]),"",VLOOKUP(Tableau8[[#This Row],[Matricule]],#REF!,2,FALSE))</f>
        <v/>
      </c>
      <c r="C453" s="11" t="str">
        <f>IF(ISBLANK(Tableau8[[#This Row],[Matricule]]),"",VLOOKUP(Tableau8[[#This Row],[Matricule]],#REF!,3,FALSE))</f>
        <v/>
      </c>
      <c r="D453" s="11" t="str">
        <f>CONCATENATE(Tableau8[[#This Row],[Semaine]],Tableau8[[#This Row],[Matricule]])</f>
        <v/>
      </c>
      <c r="M453" s="14" t="str">
        <f>IF(Tableau8[[#This Row],[Lundi]]+Tableau8[[#This Row],[Mardi]]&gt;0,Tableau8[[#This Row],[Lundi]]+Tableau8[[#This Row],[Mardi]],"")</f>
        <v/>
      </c>
      <c r="N453" s="14" t="str">
        <f>IF(Tableau8[[#This Row],[Jeudi]]+Tableau8[[#This Row],[Vendredi]]&gt;0,Tableau8[[#This Row],[Jeudi]]+Tableau8[[#This Row],[Vendredi]],"")</f>
        <v/>
      </c>
      <c r="O453" s="14">
        <f>COUNTIF(Tableau8[[#This Row],[Lundi]:[Mardi]],"&gt;0") + COUNTIF(Tableau8[[#This Row],[Jeudi]:[Vendredi]],"&gt;0")</f>
        <v>0</v>
      </c>
      <c r="P453" s="14" t="str">
        <f>IFERROR(Tableau8[[#This Row],[Total Tour 1]]+Tableau8[[#This Row],[Total Tour 2]],"")</f>
        <v/>
      </c>
      <c r="Q453" s="14">
        <f>COUNTIF(Tableau8[[#This Row],[Lundi]:[Vendredi]],"&gt;=13")*1000</f>
        <v>0</v>
      </c>
      <c r="R45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53" s="15">
        <f>Tableau8[[#This Row],[Prime production]]+Tableau8[[#This Row],[Prime rendement]]</f>
        <v>0</v>
      </c>
      <c r="T453" s="15" t="str">
        <f>IF(Tableau8[[#This Row],[Matricule]]&gt;1,IF(COUNTIF(Tableau8[DateMatricule],Tableau8[[#This Row],[DateMatricule]])&gt;1,"Doublon",""),"")</f>
        <v/>
      </c>
    </row>
    <row r="454" spans="1:20" x14ac:dyDescent="0.25">
      <c r="A454" s="11" t="str">
        <f>IF(Tableau8[[#This Row],[Semaine]]="","",VLOOKUP(Tableau8[[#This Row],[Semaine]],Listes!$A:$B,2,FALSE))</f>
        <v/>
      </c>
      <c r="B454" s="11" t="str">
        <f>IF(ISBLANK(Tableau8[[#This Row],[Matricule]]),"",VLOOKUP(Tableau8[[#This Row],[Matricule]],#REF!,2,FALSE))</f>
        <v/>
      </c>
      <c r="C454" s="11" t="str">
        <f>IF(ISBLANK(Tableau8[[#This Row],[Matricule]]),"",VLOOKUP(Tableau8[[#This Row],[Matricule]],#REF!,3,FALSE))</f>
        <v/>
      </c>
      <c r="D454" s="11" t="str">
        <f>CONCATENATE(Tableau8[[#This Row],[Semaine]],Tableau8[[#This Row],[Matricule]])</f>
        <v/>
      </c>
      <c r="M454" s="14" t="str">
        <f>IF(Tableau8[[#This Row],[Lundi]]+Tableau8[[#This Row],[Mardi]]&gt;0,Tableau8[[#This Row],[Lundi]]+Tableau8[[#This Row],[Mardi]],"")</f>
        <v/>
      </c>
      <c r="N454" s="14" t="str">
        <f>IF(Tableau8[[#This Row],[Jeudi]]+Tableau8[[#This Row],[Vendredi]]&gt;0,Tableau8[[#This Row],[Jeudi]]+Tableau8[[#This Row],[Vendredi]],"")</f>
        <v/>
      </c>
      <c r="O454" s="14">
        <f>COUNTIF(Tableau8[[#This Row],[Lundi]:[Mardi]],"&gt;0") + COUNTIF(Tableau8[[#This Row],[Jeudi]:[Vendredi]],"&gt;0")</f>
        <v>0</v>
      </c>
      <c r="P454" s="14" t="str">
        <f>IFERROR(Tableau8[[#This Row],[Total Tour 1]]+Tableau8[[#This Row],[Total Tour 2]],"")</f>
        <v/>
      </c>
      <c r="Q454" s="14">
        <f>COUNTIF(Tableau8[[#This Row],[Lundi]:[Vendredi]],"&gt;=13")*1000</f>
        <v>0</v>
      </c>
      <c r="R45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54" s="15">
        <f>Tableau8[[#This Row],[Prime production]]+Tableau8[[#This Row],[Prime rendement]]</f>
        <v>0</v>
      </c>
      <c r="T454" s="15" t="str">
        <f>IF(Tableau8[[#This Row],[Matricule]]&gt;1,IF(COUNTIF(Tableau8[DateMatricule],Tableau8[[#This Row],[DateMatricule]])&gt;1,"Doublon",""),"")</f>
        <v/>
      </c>
    </row>
    <row r="455" spans="1:20" x14ac:dyDescent="0.25">
      <c r="A455" s="11" t="str">
        <f>IF(Tableau8[[#This Row],[Semaine]]="","",VLOOKUP(Tableau8[[#This Row],[Semaine]],Listes!$A:$B,2,FALSE))</f>
        <v/>
      </c>
      <c r="B455" s="11" t="str">
        <f>IF(ISBLANK(Tableau8[[#This Row],[Matricule]]),"",VLOOKUP(Tableau8[[#This Row],[Matricule]],#REF!,2,FALSE))</f>
        <v/>
      </c>
      <c r="C455" s="11" t="str">
        <f>IF(ISBLANK(Tableau8[[#This Row],[Matricule]]),"",VLOOKUP(Tableau8[[#This Row],[Matricule]],#REF!,3,FALSE))</f>
        <v/>
      </c>
      <c r="D455" s="11" t="str">
        <f>CONCATENATE(Tableau8[[#This Row],[Semaine]],Tableau8[[#This Row],[Matricule]])</f>
        <v/>
      </c>
      <c r="M455" s="14" t="str">
        <f>IF(Tableau8[[#This Row],[Lundi]]+Tableau8[[#This Row],[Mardi]]&gt;0,Tableau8[[#This Row],[Lundi]]+Tableau8[[#This Row],[Mardi]],"")</f>
        <v/>
      </c>
      <c r="N455" s="14" t="str">
        <f>IF(Tableau8[[#This Row],[Jeudi]]+Tableau8[[#This Row],[Vendredi]]&gt;0,Tableau8[[#This Row],[Jeudi]]+Tableau8[[#This Row],[Vendredi]],"")</f>
        <v/>
      </c>
      <c r="O455" s="14">
        <f>COUNTIF(Tableau8[[#This Row],[Lundi]:[Mardi]],"&gt;0") + COUNTIF(Tableau8[[#This Row],[Jeudi]:[Vendredi]],"&gt;0")</f>
        <v>0</v>
      </c>
      <c r="P455" s="14" t="str">
        <f>IFERROR(Tableau8[[#This Row],[Total Tour 1]]+Tableau8[[#This Row],[Total Tour 2]],"")</f>
        <v/>
      </c>
      <c r="Q455" s="14">
        <f>COUNTIF(Tableau8[[#This Row],[Lundi]:[Vendredi]],"&gt;=13")*1000</f>
        <v>0</v>
      </c>
      <c r="R45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55" s="15">
        <f>Tableau8[[#This Row],[Prime production]]+Tableau8[[#This Row],[Prime rendement]]</f>
        <v>0</v>
      </c>
      <c r="T455" s="15" t="str">
        <f>IF(Tableau8[[#This Row],[Matricule]]&gt;1,IF(COUNTIF(Tableau8[DateMatricule],Tableau8[[#This Row],[DateMatricule]])&gt;1,"Doublon",""),"")</f>
        <v/>
      </c>
    </row>
    <row r="456" spans="1:20" x14ac:dyDescent="0.25">
      <c r="A456" s="11" t="str">
        <f>IF(Tableau8[[#This Row],[Semaine]]="","",VLOOKUP(Tableau8[[#This Row],[Semaine]],Listes!$A:$B,2,FALSE))</f>
        <v/>
      </c>
      <c r="B456" s="11" t="str">
        <f>IF(ISBLANK(Tableau8[[#This Row],[Matricule]]),"",VLOOKUP(Tableau8[[#This Row],[Matricule]],#REF!,2,FALSE))</f>
        <v/>
      </c>
      <c r="C456" s="11" t="str">
        <f>IF(ISBLANK(Tableau8[[#This Row],[Matricule]]),"",VLOOKUP(Tableau8[[#This Row],[Matricule]],#REF!,3,FALSE))</f>
        <v/>
      </c>
      <c r="D456" s="11" t="str">
        <f>CONCATENATE(Tableau8[[#This Row],[Semaine]],Tableau8[[#This Row],[Matricule]])</f>
        <v/>
      </c>
      <c r="M456" s="14" t="str">
        <f>IF(Tableau8[[#This Row],[Lundi]]+Tableau8[[#This Row],[Mardi]]&gt;0,Tableau8[[#This Row],[Lundi]]+Tableau8[[#This Row],[Mardi]],"")</f>
        <v/>
      </c>
      <c r="N456" s="14" t="str">
        <f>IF(Tableau8[[#This Row],[Jeudi]]+Tableau8[[#This Row],[Vendredi]]&gt;0,Tableau8[[#This Row],[Jeudi]]+Tableau8[[#This Row],[Vendredi]],"")</f>
        <v/>
      </c>
      <c r="O456" s="14">
        <f>COUNTIF(Tableau8[[#This Row],[Lundi]:[Mardi]],"&gt;0") + COUNTIF(Tableau8[[#This Row],[Jeudi]:[Vendredi]],"&gt;0")</f>
        <v>0</v>
      </c>
      <c r="P456" s="14" t="str">
        <f>IFERROR(Tableau8[[#This Row],[Total Tour 1]]+Tableau8[[#This Row],[Total Tour 2]],"")</f>
        <v/>
      </c>
      <c r="Q456" s="14">
        <f>COUNTIF(Tableau8[[#This Row],[Lundi]:[Vendredi]],"&gt;=13")*1000</f>
        <v>0</v>
      </c>
      <c r="R45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56" s="15">
        <f>Tableau8[[#This Row],[Prime production]]+Tableau8[[#This Row],[Prime rendement]]</f>
        <v>0</v>
      </c>
      <c r="T456" s="15" t="str">
        <f>IF(Tableau8[[#This Row],[Matricule]]&gt;1,IF(COUNTIF(Tableau8[DateMatricule],Tableau8[[#This Row],[DateMatricule]])&gt;1,"Doublon",""),"")</f>
        <v/>
      </c>
    </row>
    <row r="457" spans="1:20" x14ac:dyDescent="0.25">
      <c r="A457" s="11" t="str">
        <f>IF(Tableau8[[#This Row],[Semaine]]="","",VLOOKUP(Tableau8[[#This Row],[Semaine]],Listes!$A:$B,2,FALSE))</f>
        <v/>
      </c>
      <c r="B457" s="11" t="str">
        <f>IF(ISBLANK(Tableau8[[#This Row],[Matricule]]),"",VLOOKUP(Tableau8[[#This Row],[Matricule]],#REF!,2,FALSE))</f>
        <v/>
      </c>
      <c r="C457" s="11" t="str">
        <f>IF(ISBLANK(Tableau8[[#This Row],[Matricule]]),"",VLOOKUP(Tableau8[[#This Row],[Matricule]],#REF!,3,FALSE))</f>
        <v/>
      </c>
      <c r="D457" s="11" t="str">
        <f>CONCATENATE(Tableau8[[#This Row],[Semaine]],Tableau8[[#This Row],[Matricule]])</f>
        <v/>
      </c>
      <c r="M457" s="14" t="str">
        <f>IF(Tableau8[[#This Row],[Lundi]]+Tableau8[[#This Row],[Mardi]]&gt;0,Tableau8[[#This Row],[Lundi]]+Tableau8[[#This Row],[Mardi]],"")</f>
        <v/>
      </c>
      <c r="N457" s="14" t="str">
        <f>IF(Tableau8[[#This Row],[Jeudi]]+Tableau8[[#This Row],[Vendredi]]&gt;0,Tableau8[[#This Row],[Jeudi]]+Tableau8[[#This Row],[Vendredi]],"")</f>
        <v/>
      </c>
      <c r="O457" s="14">
        <f>COUNTIF(Tableau8[[#This Row],[Lundi]:[Mardi]],"&gt;0") + COUNTIF(Tableau8[[#This Row],[Jeudi]:[Vendredi]],"&gt;0")</f>
        <v>0</v>
      </c>
      <c r="P457" s="14" t="str">
        <f>IFERROR(Tableau8[[#This Row],[Total Tour 1]]+Tableau8[[#This Row],[Total Tour 2]],"")</f>
        <v/>
      </c>
      <c r="Q457" s="14">
        <f>COUNTIF(Tableau8[[#This Row],[Lundi]:[Vendredi]],"&gt;=13")*1000</f>
        <v>0</v>
      </c>
      <c r="R45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57" s="15">
        <f>Tableau8[[#This Row],[Prime production]]+Tableau8[[#This Row],[Prime rendement]]</f>
        <v>0</v>
      </c>
      <c r="T457" s="15" t="str">
        <f>IF(Tableau8[[#This Row],[Matricule]]&gt;1,IF(COUNTIF(Tableau8[DateMatricule],Tableau8[[#This Row],[DateMatricule]])&gt;1,"Doublon",""),"")</f>
        <v/>
      </c>
    </row>
    <row r="458" spans="1:20" x14ac:dyDescent="0.25">
      <c r="A458" s="11" t="str">
        <f>IF(Tableau8[[#This Row],[Semaine]]="","",VLOOKUP(Tableau8[[#This Row],[Semaine]],Listes!$A:$B,2,FALSE))</f>
        <v/>
      </c>
      <c r="B458" s="11" t="str">
        <f>IF(ISBLANK(Tableau8[[#This Row],[Matricule]]),"",VLOOKUP(Tableau8[[#This Row],[Matricule]],#REF!,2,FALSE))</f>
        <v/>
      </c>
      <c r="C458" s="11" t="str">
        <f>IF(ISBLANK(Tableau8[[#This Row],[Matricule]]),"",VLOOKUP(Tableau8[[#This Row],[Matricule]],#REF!,3,FALSE))</f>
        <v/>
      </c>
      <c r="D458" s="11" t="str">
        <f>CONCATENATE(Tableau8[[#This Row],[Semaine]],Tableau8[[#This Row],[Matricule]])</f>
        <v/>
      </c>
      <c r="M458" s="14" t="str">
        <f>IF(Tableau8[[#This Row],[Lundi]]+Tableau8[[#This Row],[Mardi]]&gt;0,Tableau8[[#This Row],[Lundi]]+Tableau8[[#This Row],[Mardi]],"")</f>
        <v/>
      </c>
      <c r="N458" s="14" t="str">
        <f>IF(Tableau8[[#This Row],[Jeudi]]+Tableau8[[#This Row],[Vendredi]]&gt;0,Tableau8[[#This Row],[Jeudi]]+Tableau8[[#This Row],[Vendredi]],"")</f>
        <v/>
      </c>
      <c r="O458" s="14">
        <f>COUNTIF(Tableau8[[#This Row],[Lundi]:[Mardi]],"&gt;0") + COUNTIF(Tableau8[[#This Row],[Jeudi]:[Vendredi]],"&gt;0")</f>
        <v>0</v>
      </c>
      <c r="P458" s="14" t="str">
        <f>IFERROR(Tableau8[[#This Row],[Total Tour 1]]+Tableau8[[#This Row],[Total Tour 2]],"")</f>
        <v/>
      </c>
      <c r="Q458" s="14">
        <f>COUNTIF(Tableau8[[#This Row],[Lundi]:[Vendredi]],"&gt;=13")*1000</f>
        <v>0</v>
      </c>
      <c r="R45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58" s="15">
        <f>Tableau8[[#This Row],[Prime production]]+Tableau8[[#This Row],[Prime rendement]]</f>
        <v>0</v>
      </c>
      <c r="T458" s="15" t="str">
        <f>IF(Tableau8[[#This Row],[Matricule]]&gt;1,IF(COUNTIF(Tableau8[DateMatricule],Tableau8[[#This Row],[DateMatricule]])&gt;1,"Doublon",""),"")</f>
        <v/>
      </c>
    </row>
    <row r="459" spans="1:20" x14ac:dyDescent="0.25">
      <c r="A459" s="11" t="str">
        <f>IF(Tableau8[[#This Row],[Semaine]]="","",VLOOKUP(Tableau8[[#This Row],[Semaine]],Listes!$A:$B,2,FALSE))</f>
        <v/>
      </c>
      <c r="B459" s="11" t="str">
        <f>IF(ISBLANK(Tableau8[[#This Row],[Matricule]]),"",VLOOKUP(Tableau8[[#This Row],[Matricule]],#REF!,2,FALSE))</f>
        <v/>
      </c>
      <c r="C459" s="11" t="str">
        <f>IF(ISBLANK(Tableau8[[#This Row],[Matricule]]),"",VLOOKUP(Tableau8[[#This Row],[Matricule]],#REF!,3,FALSE))</f>
        <v/>
      </c>
      <c r="D459" s="11" t="str">
        <f>CONCATENATE(Tableau8[[#This Row],[Semaine]],Tableau8[[#This Row],[Matricule]])</f>
        <v/>
      </c>
      <c r="M459" s="14" t="str">
        <f>IF(Tableau8[[#This Row],[Lundi]]+Tableau8[[#This Row],[Mardi]]&gt;0,Tableau8[[#This Row],[Lundi]]+Tableau8[[#This Row],[Mardi]],"")</f>
        <v/>
      </c>
      <c r="N459" s="14" t="str">
        <f>IF(Tableau8[[#This Row],[Jeudi]]+Tableau8[[#This Row],[Vendredi]]&gt;0,Tableau8[[#This Row],[Jeudi]]+Tableau8[[#This Row],[Vendredi]],"")</f>
        <v/>
      </c>
      <c r="O459" s="14">
        <f>COUNTIF(Tableau8[[#This Row],[Lundi]:[Mardi]],"&gt;0") + COUNTIF(Tableau8[[#This Row],[Jeudi]:[Vendredi]],"&gt;0")</f>
        <v>0</v>
      </c>
      <c r="P459" s="14" t="str">
        <f>IFERROR(Tableau8[[#This Row],[Total Tour 1]]+Tableau8[[#This Row],[Total Tour 2]],"")</f>
        <v/>
      </c>
      <c r="Q459" s="14">
        <f>COUNTIF(Tableau8[[#This Row],[Lundi]:[Vendredi]],"&gt;=13")*1000</f>
        <v>0</v>
      </c>
      <c r="R45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59" s="15">
        <f>Tableau8[[#This Row],[Prime production]]+Tableau8[[#This Row],[Prime rendement]]</f>
        <v>0</v>
      </c>
      <c r="T459" s="15" t="str">
        <f>IF(Tableau8[[#This Row],[Matricule]]&gt;1,IF(COUNTIF(Tableau8[DateMatricule],Tableau8[[#This Row],[DateMatricule]])&gt;1,"Doublon",""),"")</f>
        <v/>
      </c>
    </row>
    <row r="460" spans="1:20" x14ac:dyDescent="0.25">
      <c r="A460" s="11" t="str">
        <f>IF(Tableau8[[#This Row],[Semaine]]="","",VLOOKUP(Tableau8[[#This Row],[Semaine]],Listes!$A:$B,2,FALSE))</f>
        <v/>
      </c>
      <c r="B460" s="11" t="str">
        <f>IF(ISBLANK(Tableau8[[#This Row],[Matricule]]),"",VLOOKUP(Tableau8[[#This Row],[Matricule]],#REF!,2,FALSE))</f>
        <v/>
      </c>
      <c r="C460" s="11" t="str">
        <f>IF(ISBLANK(Tableau8[[#This Row],[Matricule]]),"",VLOOKUP(Tableau8[[#This Row],[Matricule]],#REF!,3,FALSE))</f>
        <v/>
      </c>
      <c r="D460" s="11" t="str">
        <f>CONCATENATE(Tableau8[[#This Row],[Semaine]],Tableau8[[#This Row],[Matricule]])</f>
        <v/>
      </c>
      <c r="M460" s="14" t="str">
        <f>IF(Tableau8[[#This Row],[Lundi]]+Tableau8[[#This Row],[Mardi]]&gt;0,Tableau8[[#This Row],[Lundi]]+Tableau8[[#This Row],[Mardi]],"")</f>
        <v/>
      </c>
      <c r="N460" s="14" t="str">
        <f>IF(Tableau8[[#This Row],[Jeudi]]+Tableau8[[#This Row],[Vendredi]]&gt;0,Tableau8[[#This Row],[Jeudi]]+Tableau8[[#This Row],[Vendredi]],"")</f>
        <v/>
      </c>
      <c r="O460" s="14">
        <f>COUNTIF(Tableau8[[#This Row],[Lundi]:[Mardi]],"&gt;0") + COUNTIF(Tableau8[[#This Row],[Jeudi]:[Vendredi]],"&gt;0")</f>
        <v>0</v>
      </c>
      <c r="P460" s="14" t="str">
        <f>IFERROR(Tableau8[[#This Row],[Total Tour 1]]+Tableau8[[#This Row],[Total Tour 2]],"")</f>
        <v/>
      </c>
      <c r="Q460" s="14">
        <f>COUNTIF(Tableau8[[#This Row],[Lundi]:[Vendredi]],"&gt;=13")*1000</f>
        <v>0</v>
      </c>
      <c r="R46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60" s="15">
        <f>Tableau8[[#This Row],[Prime production]]+Tableau8[[#This Row],[Prime rendement]]</f>
        <v>0</v>
      </c>
      <c r="T460" s="15" t="str">
        <f>IF(Tableau8[[#This Row],[Matricule]]&gt;1,IF(COUNTIF(Tableau8[DateMatricule],Tableau8[[#This Row],[DateMatricule]])&gt;1,"Doublon",""),"")</f>
        <v/>
      </c>
    </row>
    <row r="461" spans="1:20" x14ac:dyDescent="0.25">
      <c r="A461" s="11" t="str">
        <f>IF(Tableau8[[#This Row],[Semaine]]="","",VLOOKUP(Tableau8[[#This Row],[Semaine]],Listes!$A:$B,2,FALSE))</f>
        <v/>
      </c>
      <c r="B461" s="11" t="str">
        <f>IF(ISBLANK(Tableau8[[#This Row],[Matricule]]),"",VLOOKUP(Tableau8[[#This Row],[Matricule]],#REF!,2,FALSE))</f>
        <v/>
      </c>
      <c r="C461" s="11" t="str">
        <f>IF(ISBLANK(Tableau8[[#This Row],[Matricule]]),"",VLOOKUP(Tableau8[[#This Row],[Matricule]],#REF!,3,FALSE))</f>
        <v/>
      </c>
      <c r="D461" s="11" t="str">
        <f>CONCATENATE(Tableau8[[#This Row],[Semaine]],Tableau8[[#This Row],[Matricule]])</f>
        <v/>
      </c>
      <c r="M461" s="14" t="str">
        <f>IF(Tableau8[[#This Row],[Lundi]]+Tableau8[[#This Row],[Mardi]]&gt;0,Tableau8[[#This Row],[Lundi]]+Tableau8[[#This Row],[Mardi]],"")</f>
        <v/>
      </c>
      <c r="N461" s="14" t="str">
        <f>IF(Tableau8[[#This Row],[Jeudi]]+Tableau8[[#This Row],[Vendredi]]&gt;0,Tableau8[[#This Row],[Jeudi]]+Tableau8[[#This Row],[Vendredi]],"")</f>
        <v/>
      </c>
      <c r="O461" s="14">
        <f>COUNTIF(Tableau8[[#This Row],[Lundi]:[Mardi]],"&gt;0") + COUNTIF(Tableau8[[#This Row],[Jeudi]:[Vendredi]],"&gt;0")</f>
        <v>0</v>
      </c>
      <c r="P461" s="14" t="str">
        <f>IFERROR(Tableau8[[#This Row],[Total Tour 1]]+Tableau8[[#This Row],[Total Tour 2]],"")</f>
        <v/>
      </c>
      <c r="Q461" s="14">
        <f>COUNTIF(Tableau8[[#This Row],[Lundi]:[Vendredi]],"&gt;=13")*1000</f>
        <v>0</v>
      </c>
      <c r="R46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61" s="15">
        <f>Tableau8[[#This Row],[Prime production]]+Tableau8[[#This Row],[Prime rendement]]</f>
        <v>0</v>
      </c>
      <c r="T461" s="15" t="str">
        <f>IF(Tableau8[[#This Row],[Matricule]]&gt;1,IF(COUNTIF(Tableau8[DateMatricule],Tableau8[[#This Row],[DateMatricule]])&gt;1,"Doublon",""),"")</f>
        <v/>
      </c>
    </row>
    <row r="462" spans="1:20" x14ac:dyDescent="0.25">
      <c r="A462" s="11" t="str">
        <f>IF(Tableau8[[#This Row],[Semaine]]="","",VLOOKUP(Tableau8[[#This Row],[Semaine]],Listes!$A:$B,2,FALSE))</f>
        <v/>
      </c>
      <c r="B462" s="11" t="str">
        <f>IF(ISBLANK(Tableau8[[#This Row],[Matricule]]),"",VLOOKUP(Tableau8[[#This Row],[Matricule]],#REF!,2,FALSE))</f>
        <v/>
      </c>
      <c r="C462" s="11" t="str">
        <f>IF(ISBLANK(Tableau8[[#This Row],[Matricule]]),"",VLOOKUP(Tableau8[[#This Row],[Matricule]],#REF!,3,FALSE))</f>
        <v/>
      </c>
      <c r="D462" s="11" t="str">
        <f>CONCATENATE(Tableau8[[#This Row],[Semaine]],Tableau8[[#This Row],[Matricule]])</f>
        <v/>
      </c>
      <c r="M462" s="14" t="str">
        <f>IF(Tableau8[[#This Row],[Lundi]]+Tableau8[[#This Row],[Mardi]]&gt;0,Tableau8[[#This Row],[Lundi]]+Tableau8[[#This Row],[Mardi]],"")</f>
        <v/>
      </c>
      <c r="N462" s="14" t="str">
        <f>IF(Tableau8[[#This Row],[Jeudi]]+Tableau8[[#This Row],[Vendredi]]&gt;0,Tableau8[[#This Row],[Jeudi]]+Tableau8[[#This Row],[Vendredi]],"")</f>
        <v/>
      </c>
      <c r="O462" s="14">
        <f>COUNTIF(Tableau8[[#This Row],[Lundi]:[Mardi]],"&gt;0") + COUNTIF(Tableau8[[#This Row],[Jeudi]:[Vendredi]],"&gt;0")</f>
        <v>0</v>
      </c>
      <c r="P462" s="14" t="str">
        <f>IFERROR(Tableau8[[#This Row],[Total Tour 1]]+Tableau8[[#This Row],[Total Tour 2]],"")</f>
        <v/>
      </c>
      <c r="Q462" s="14">
        <f>COUNTIF(Tableau8[[#This Row],[Lundi]:[Vendredi]],"&gt;=13")*1000</f>
        <v>0</v>
      </c>
      <c r="R46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62" s="15">
        <f>Tableau8[[#This Row],[Prime production]]+Tableau8[[#This Row],[Prime rendement]]</f>
        <v>0</v>
      </c>
      <c r="T462" s="15" t="str">
        <f>IF(Tableau8[[#This Row],[Matricule]]&gt;1,IF(COUNTIF(Tableau8[DateMatricule],Tableau8[[#This Row],[DateMatricule]])&gt;1,"Doublon",""),"")</f>
        <v/>
      </c>
    </row>
    <row r="463" spans="1:20" x14ac:dyDescent="0.25">
      <c r="A463" s="11" t="str">
        <f>IF(Tableau8[[#This Row],[Semaine]]="","",VLOOKUP(Tableau8[[#This Row],[Semaine]],Listes!$A:$B,2,FALSE))</f>
        <v/>
      </c>
      <c r="B463" s="11" t="str">
        <f>IF(ISBLANK(Tableau8[[#This Row],[Matricule]]),"",VLOOKUP(Tableau8[[#This Row],[Matricule]],#REF!,2,FALSE))</f>
        <v/>
      </c>
      <c r="C463" s="11" t="str">
        <f>IF(ISBLANK(Tableau8[[#This Row],[Matricule]]),"",VLOOKUP(Tableau8[[#This Row],[Matricule]],#REF!,3,FALSE))</f>
        <v/>
      </c>
      <c r="D463" s="11" t="str">
        <f>CONCATENATE(Tableau8[[#This Row],[Semaine]],Tableau8[[#This Row],[Matricule]])</f>
        <v/>
      </c>
      <c r="M463" s="14" t="str">
        <f>IF(Tableau8[[#This Row],[Lundi]]+Tableau8[[#This Row],[Mardi]]&gt;0,Tableau8[[#This Row],[Lundi]]+Tableau8[[#This Row],[Mardi]],"")</f>
        <v/>
      </c>
      <c r="N463" s="14" t="str">
        <f>IF(Tableau8[[#This Row],[Jeudi]]+Tableau8[[#This Row],[Vendredi]]&gt;0,Tableau8[[#This Row],[Jeudi]]+Tableau8[[#This Row],[Vendredi]],"")</f>
        <v/>
      </c>
      <c r="O463" s="14">
        <f>COUNTIF(Tableau8[[#This Row],[Lundi]:[Mardi]],"&gt;0") + COUNTIF(Tableau8[[#This Row],[Jeudi]:[Vendredi]],"&gt;0")</f>
        <v>0</v>
      </c>
      <c r="P463" s="14" t="str">
        <f>IFERROR(Tableau8[[#This Row],[Total Tour 1]]+Tableau8[[#This Row],[Total Tour 2]],"")</f>
        <v/>
      </c>
      <c r="Q463" s="14">
        <f>COUNTIF(Tableau8[[#This Row],[Lundi]:[Vendredi]],"&gt;=13")*1000</f>
        <v>0</v>
      </c>
      <c r="R46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63" s="15">
        <f>Tableau8[[#This Row],[Prime production]]+Tableau8[[#This Row],[Prime rendement]]</f>
        <v>0</v>
      </c>
      <c r="T463" s="15" t="str">
        <f>IF(Tableau8[[#This Row],[Matricule]]&gt;1,IF(COUNTIF(Tableau8[DateMatricule],Tableau8[[#This Row],[DateMatricule]])&gt;1,"Doublon",""),"")</f>
        <v/>
      </c>
    </row>
    <row r="464" spans="1:20" x14ac:dyDescent="0.25">
      <c r="A464" s="11" t="str">
        <f>IF(Tableau8[[#This Row],[Semaine]]="","",VLOOKUP(Tableau8[[#This Row],[Semaine]],Listes!$A:$B,2,FALSE))</f>
        <v/>
      </c>
      <c r="B464" s="11" t="str">
        <f>IF(ISBLANK(Tableau8[[#This Row],[Matricule]]),"",VLOOKUP(Tableau8[[#This Row],[Matricule]],#REF!,2,FALSE))</f>
        <v/>
      </c>
      <c r="C464" s="11" t="str">
        <f>IF(ISBLANK(Tableau8[[#This Row],[Matricule]]),"",VLOOKUP(Tableau8[[#This Row],[Matricule]],#REF!,3,FALSE))</f>
        <v/>
      </c>
      <c r="D464" s="11" t="str">
        <f>CONCATENATE(Tableau8[[#This Row],[Semaine]],Tableau8[[#This Row],[Matricule]])</f>
        <v/>
      </c>
      <c r="M464" s="14" t="str">
        <f>IF(Tableau8[[#This Row],[Lundi]]+Tableau8[[#This Row],[Mardi]]&gt;0,Tableau8[[#This Row],[Lundi]]+Tableau8[[#This Row],[Mardi]],"")</f>
        <v/>
      </c>
      <c r="N464" s="14" t="str">
        <f>IF(Tableau8[[#This Row],[Jeudi]]+Tableau8[[#This Row],[Vendredi]]&gt;0,Tableau8[[#This Row],[Jeudi]]+Tableau8[[#This Row],[Vendredi]],"")</f>
        <v/>
      </c>
      <c r="O464" s="14">
        <f>COUNTIF(Tableau8[[#This Row],[Lundi]:[Mardi]],"&gt;0") + COUNTIF(Tableau8[[#This Row],[Jeudi]:[Vendredi]],"&gt;0")</f>
        <v>0</v>
      </c>
      <c r="P464" s="14" t="str">
        <f>IFERROR(Tableau8[[#This Row],[Total Tour 1]]+Tableau8[[#This Row],[Total Tour 2]],"")</f>
        <v/>
      </c>
      <c r="Q464" s="14">
        <f>COUNTIF(Tableau8[[#This Row],[Lundi]:[Vendredi]],"&gt;=13")*1000</f>
        <v>0</v>
      </c>
      <c r="R46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64" s="15">
        <f>Tableau8[[#This Row],[Prime production]]+Tableau8[[#This Row],[Prime rendement]]</f>
        <v>0</v>
      </c>
      <c r="T464" s="15" t="str">
        <f>IF(Tableau8[[#This Row],[Matricule]]&gt;1,IF(COUNTIF(Tableau8[DateMatricule],Tableau8[[#This Row],[DateMatricule]])&gt;1,"Doublon",""),"")</f>
        <v/>
      </c>
    </row>
    <row r="465" spans="1:20" x14ac:dyDescent="0.25">
      <c r="A465" s="11" t="str">
        <f>IF(Tableau8[[#This Row],[Semaine]]="","",VLOOKUP(Tableau8[[#This Row],[Semaine]],Listes!$A:$B,2,FALSE))</f>
        <v/>
      </c>
      <c r="B465" s="11" t="str">
        <f>IF(ISBLANK(Tableau8[[#This Row],[Matricule]]),"",VLOOKUP(Tableau8[[#This Row],[Matricule]],#REF!,2,FALSE))</f>
        <v/>
      </c>
      <c r="C465" s="11" t="str">
        <f>IF(ISBLANK(Tableau8[[#This Row],[Matricule]]),"",VLOOKUP(Tableau8[[#This Row],[Matricule]],#REF!,3,FALSE))</f>
        <v/>
      </c>
      <c r="D465" s="11" t="str">
        <f>CONCATENATE(Tableau8[[#This Row],[Semaine]],Tableau8[[#This Row],[Matricule]])</f>
        <v/>
      </c>
      <c r="M465" s="14" t="str">
        <f>IF(Tableau8[[#This Row],[Lundi]]+Tableau8[[#This Row],[Mardi]]&gt;0,Tableau8[[#This Row],[Lundi]]+Tableau8[[#This Row],[Mardi]],"")</f>
        <v/>
      </c>
      <c r="N465" s="14" t="str">
        <f>IF(Tableau8[[#This Row],[Jeudi]]+Tableau8[[#This Row],[Vendredi]]&gt;0,Tableau8[[#This Row],[Jeudi]]+Tableau8[[#This Row],[Vendredi]],"")</f>
        <v/>
      </c>
      <c r="O465" s="14">
        <f>COUNTIF(Tableau8[[#This Row],[Lundi]:[Mardi]],"&gt;0") + COUNTIF(Tableau8[[#This Row],[Jeudi]:[Vendredi]],"&gt;0")</f>
        <v>0</v>
      </c>
      <c r="P465" s="14" t="str">
        <f>IFERROR(Tableau8[[#This Row],[Total Tour 1]]+Tableau8[[#This Row],[Total Tour 2]],"")</f>
        <v/>
      </c>
      <c r="Q465" s="14">
        <f>COUNTIF(Tableau8[[#This Row],[Lundi]:[Vendredi]],"&gt;=13")*1000</f>
        <v>0</v>
      </c>
      <c r="R46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65" s="15">
        <f>Tableau8[[#This Row],[Prime production]]+Tableau8[[#This Row],[Prime rendement]]</f>
        <v>0</v>
      </c>
      <c r="T465" s="15" t="str">
        <f>IF(Tableau8[[#This Row],[Matricule]]&gt;1,IF(COUNTIF(Tableau8[DateMatricule],Tableau8[[#This Row],[DateMatricule]])&gt;1,"Doublon",""),"")</f>
        <v/>
      </c>
    </row>
    <row r="466" spans="1:20" x14ac:dyDescent="0.25">
      <c r="A466" s="11" t="str">
        <f>IF(Tableau8[[#This Row],[Semaine]]="","",VLOOKUP(Tableau8[[#This Row],[Semaine]],Listes!$A:$B,2,FALSE))</f>
        <v/>
      </c>
      <c r="B466" s="11" t="str">
        <f>IF(ISBLANK(Tableau8[[#This Row],[Matricule]]),"",VLOOKUP(Tableau8[[#This Row],[Matricule]],#REF!,2,FALSE))</f>
        <v/>
      </c>
      <c r="C466" s="11" t="str">
        <f>IF(ISBLANK(Tableau8[[#This Row],[Matricule]]),"",VLOOKUP(Tableau8[[#This Row],[Matricule]],#REF!,3,FALSE))</f>
        <v/>
      </c>
      <c r="D466" s="11" t="str">
        <f>CONCATENATE(Tableau8[[#This Row],[Semaine]],Tableau8[[#This Row],[Matricule]])</f>
        <v/>
      </c>
      <c r="M466" s="14" t="str">
        <f>IF(Tableau8[[#This Row],[Lundi]]+Tableau8[[#This Row],[Mardi]]&gt;0,Tableau8[[#This Row],[Lundi]]+Tableau8[[#This Row],[Mardi]],"")</f>
        <v/>
      </c>
      <c r="N466" s="14" t="str">
        <f>IF(Tableau8[[#This Row],[Jeudi]]+Tableau8[[#This Row],[Vendredi]]&gt;0,Tableau8[[#This Row],[Jeudi]]+Tableau8[[#This Row],[Vendredi]],"")</f>
        <v/>
      </c>
      <c r="O466" s="14">
        <f>COUNTIF(Tableau8[[#This Row],[Lundi]:[Mardi]],"&gt;0") + COUNTIF(Tableau8[[#This Row],[Jeudi]:[Vendredi]],"&gt;0")</f>
        <v>0</v>
      </c>
      <c r="P466" s="14" t="str">
        <f>IFERROR(Tableau8[[#This Row],[Total Tour 1]]+Tableau8[[#This Row],[Total Tour 2]],"")</f>
        <v/>
      </c>
      <c r="Q466" s="14">
        <f>COUNTIF(Tableau8[[#This Row],[Lundi]:[Vendredi]],"&gt;=13")*1000</f>
        <v>0</v>
      </c>
      <c r="R46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66" s="15">
        <f>Tableau8[[#This Row],[Prime production]]+Tableau8[[#This Row],[Prime rendement]]</f>
        <v>0</v>
      </c>
      <c r="T466" s="15" t="str">
        <f>IF(Tableau8[[#This Row],[Matricule]]&gt;1,IF(COUNTIF(Tableau8[DateMatricule],Tableau8[[#This Row],[DateMatricule]])&gt;1,"Doublon",""),"")</f>
        <v/>
      </c>
    </row>
    <row r="467" spans="1:20" x14ac:dyDescent="0.25">
      <c r="A467" s="11" t="str">
        <f>IF(Tableau8[[#This Row],[Semaine]]="","",VLOOKUP(Tableau8[[#This Row],[Semaine]],Listes!$A:$B,2,FALSE))</f>
        <v/>
      </c>
      <c r="B467" s="11" t="str">
        <f>IF(ISBLANK(Tableau8[[#This Row],[Matricule]]),"",VLOOKUP(Tableau8[[#This Row],[Matricule]],#REF!,2,FALSE))</f>
        <v/>
      </c>
      <c r="C467" s="11" t="str">
        <f>IF(ISBLANK(Tableau8[[#This Row],[Matricule]]),"",VLOOKUP(Tableau8[[#This Row],[Matricule]],#REF!,3,FALSE))</f>
        <v/>
      </c>
      <c r="D467" s="11" t="str">
        <f>CONCATENATE(Tableau8[[#This Row],[Semaine]],Tableau8[[#This Row],[Matricule]])</f>
        <v/>
      </c>
      <c r="M467" s="14" t="str">
        <f>IF(Tableau8[[#This Row],[Lundi]]+Tableau8[[#This Row],[Mardi]]&gt;0,Tableau8[[#This Row],[Lundi]]+Tableau8[[#This Row],[Mardi]],"")</f>
        <v/>
      </c>
      <c r="N467" s="14" t="str">
        <f>IF(Tableau8[[#This Row],[Jeudi]]+Tableau8[[#This Row],[Vendredi]]&gt;0,Tableau8[[#This Row],[Jeudi]]+Tableau8[[#This Row],[Vendredi]],"")</f>
        <v/>
      </c>
      <c r="O467" s="14">
        <f>COUNTIF(Tableau8[[#This Row],[Lundi]:[Mardi]],"&gt;0") + COUNTIF(Tableau8[[#This Row],[Jeudi]:[Vendredi]],"&gt;0")</f>
        <v>0</v>
      </c>
      <c r="P467" s="14" t="str">
        <f>IFERROR(Tableau8[[#This Row],[Total Tour 1]]+Tableau8[[#This Row],[Total Tour 2]],"")</f>
        <v/>
      </c>
      <c r="Q467" s="14">
        <f>COUNTIF(Tableau8[[#This Row],[Lundi]:[Vendredi]],"&gt;=13")*1000</f>
        <v>0</v>
      </c>
      <c r="R46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67" s="15">
        <f>Tableau8[[#This Row],[Prime production]]+Tableau8[[#This Row],[Prime rendement]]</f>
        <v>0</v>
      </c>
      <c r="T467" s="15" t="str">
        <f>IF(Tableau8[[#This Row],[Matricule]]&gt;1,IF(COUNTIF(Tableau8[DateMatricule],Tableau8[[#This Row],[DateMatricule]])&gt;1,"Doublon",""),"")</f>
        <v/>
      </c>
    </row>
    <row r="468" spans="1:20" x14ac:dyDescent="0.25">
      <c r="A468" s="11" t="str">
        <f>IF(Tableau8[[#This Row],[Semaine]]="","",VLOOKUP(Tableau8[[#This Row],[Semaine]],Listes!$A:$B,2,FALSE))</f>
        <v/>
      </c>
      <c r="B468" s="11" t="str">
        <f>IF(ISBLANK(Tableau8[[#This Row],[Matricule]]),"",VLOOKUP(Tableau8[[#This Row],[Matricule]],#REF!,2,FALSE))</f>
        <v/>
      </c>
      <c r="C468" s="11" t="str">
        <f>IF(ISBLANK(Tableau8[[#This Row],[Matricule]]),"",VLOOKUP(Tableau8[[#This Row],[Matricule]],#REF!,3,FALSE))</f>
        <v/>
      </c>
      <c r="D468" s="11" t="str">
        <f>CONCATENATE(Tableau8[[#This Row],[Semaine]],Tableau8[[#This Row],[Matricule]])</f>
        <v/>
      </c>
      <c r="M468" s="14" t="str">
        <f>IF(Tableau8[[#This Row],[Lundi]]+Tableau8[[#This Row],[Mardi]]&gt;0,Tableau8[[#This Row],[Lundi]]+Tableau8[[#This Row],[Mardi]],"")</f>
        <v/>
      </c>
      <c r="N468" s="14" t="str">
        <f>IF(Tableau8[[#This Row],[Jeudi]]+Tableau8[[#This Row],[Vendredi]]&gt;0,Tableau8[[#This Row],[Jeudi]]+Tableau8[[#This Row],[Vendredi]],"")</f>
        <v/>
      </c>
      <c r="O468" s="14">
        <f>COUNTIF(Tableau8[[#This Row],[Lundi]:[Mardi]],"&gt;0") + COUNTIF(Tableau8[[#This Row],[Jeudi]:[Vendredi]],"&gt;0")</f>
        <v>0</v>
      </c>
      <c r="P468" s="14" t="str">
        <f>IFERROR(Tableau8[[#This Row],[Total Tour 1]]+Tableau8[[#This Row],[Total Tour 2]],"")</f>
        <v/>
      </c>
      <c r="Q468" s="14">
        <f>COUNTIF(Tableau8[[#This Row],[Lundi]:[Vendredi]],"&gt;=13")*1000</f>
        <v>0</v>
      </c>
      <c r="R46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68" s="15">
        <f>Tableau8[[#This Row],[Prime production]]+Tableau8[[#This Row],[Prime rendement]]</f>
        <v>0</v>
      </c>
      <c r="T468" s="15" t="str">
        <f>IF(Tableau8[[#This Row],[Matricule]]&gt;1,IF(COUNTIF(Tableau8[DateMatricule],Tableau8[[#This Row],[DateMatricule]])&gt;1,"Doublon",""),"")</f>
        <v/>
      </c>
    </row>
    <row r="469" spans="1:20" x14ac:dyDescent="0.25">
      <c r="A469" s="11" t="str">
        <f>IF(Tableau8[[#This Row],[Semaine]]="","",VLOOKUP(Tableau8[[#This Row],[Semaine]],Listes!$A:$B,2,FALSE))</f>
        <v/>
      </c>
      <c r="B469" s="11" t="str">
        <f>IF(ISBLANK(Tableau8[[#This Row],[Matricule]]),"",VLOOKUP(Tableau8[[#This Row],[Matricule]],#REF!,2,FALSE))</f>
        <v/>
      </c>
      <c r="C469" s="11" t="str">
        <f>IF(ISBLANK(Tableau8[[#This Row],[Matricule]]),"",VLOOKUP(Tableau8[[#This Row],[Matricule]],#REF!,3,FALSE))</f>
        <v/>
      </c>
      <c r="D469" s="11" t="str">
        <f>CONCATENATE(Tableau8[[#This Row],[Semaine]],Tableau8[[#This Row],[Matricule]])</f>
        <v/>
      </c>
      <c r="M469" s="14" t="str">
        <f>IF(Tableau8[[#This Row],[Lundi]]+Tableau8[[#This Row],[Mardi]]&gt;0,Tableau8[[#This Row],[Lundi]]+Tableau8[[#This Row],[Mardi]],"")</f>
        <v/>
      </c>
      <c r="N469" s="14" t="str">
        <f>IF(Tableau8[[#This Row],[Jeudi]]+Tableau8[[#This Row],[Vendredi]]&gt;0,Tableau8[[#This Row],[Jeudi]]+Tableau8[[#This Row],[Vendredi]],"")</f>
        <v/>
      </c>
      <c r="O469" s="14">
        <f>COUNTIF(Tableau8[[#This Row],[Lundi]:[Mardi]],"&gt;0") + COUNTIF(Tableau8[[#This Row],[Jeudi]:[Vendredi]],"&gt;0")</f>
        <v>0</v>
      </c>
      <c r="P469" s="14" t="str">
        <f>IFERROR(Tableau8[[#This Row],[Total Tour 1]]+Tableau8[[#This Row],[Total Tour 2]],"")</f>
        <v/>
      </c>
      <c r="Q469" s="14">
        <f>COUNTIF(Tableau8[[#This Row],[Lundi]:[Vendredi]],"&gt;=13")*1000</f>
        <v>0</v>
      </c>
      <c r="R46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69" s="15">
        <f>Tableau8[[#This Row],[Prime production]]+Tableau8[[#This Row],[Prime rendement]]</f>
        <v>0</v>
      </c>
      <c r="T469" s="15" t="str">
        <f>IF(Tableau8[[#This Row],[Matricule]]&gt;1,IF(COUNTIF(Tableau8[DateMatricule],Tableau8[[#This Row],[DateMatricule]])&gt;1,"Doublon",""),"")</f>
        <v/>
      </c>
    </row>
    <row r="470" spans="1:20" x14ac:dyDescent="0.25">
      <c r="A470" s="11" t="str">
        <f>IF(Tableau8[[#This Row],[Semaine]]="","",VLOOKUP(Tableau8[[#This Row],[Semaine]],Listes!$A:$B,2,FALSE))</f>
        <v/>
      </c>
      <c r="B470" s="11" t="str">
        <f>IF(ISBLANK(Tableau8[[#This Row],[Matricule]]),"",VLOOKUP(Tableau8[[#This Row],[Matricule]],#REF!,2,FALSE))</f>
        <v/>
      </c>
      <c r="C470" s="11" t="str">
        <f>IF(ISBLANK(Tableau8[[#This Row],[Matricule]]),"",VLOOKUP(Tableau8[[#This Row],[Matricule]],#REF!,3,FALSE))</f>
        <v/>
      </c>
      <c r="D470" s="11" t="str">
        <f>CONCATENATE(Tableau8[[#This Row],[Semaine]],Tableau8[[#This Row],[Matricule]])</f>
        <v/>
      </c>
      <c r="M470" s="14" t="str">
        <f>IF(Tableau8[[#This Row],[Lundi]]+Tableau8[[#This Row],[Mardi]]&gt;0,Tableau8[[#This Row],[Lundi]]+Tableau8[[#This Row],[Mardi]],"")</f>
        <v/>
      </c>
      <c r="N470" s="14" t="str">
        <f>IF(Tableau8[[#This Row],[Jeudi]]+Tableau8[[#This Row],[Vendredi]]&gt;0,Tableau8[[#This Row],[Jeudi]]+Tableau8[[#This Row],[Vendredi]],"")</f>
        <v/>
      </c>
      <c r="O470" s="14">
        <f>COUNTIF(Tableau8[[#This Row],[Lundi]:[Mardi]],"&gt;0") + COUNTIF(Tableau8[[#This Row],[Jeudi]:[Vendredi]],"&gt;0")</f>
        <v>0</v>
      </c>
      <c r="P470" s="14" t="str">
        <f>IFERROR(Tableau8[[#This Row],[Total Tour 1]]+Tableau8[[#This Row],[Total Tour 2]],"")</f>
        <v/>
      </c>
      <c r="Q470" s="14">
        <f>COUNTIF(Tableau8[[#This Row],[Lundi]:[Vendredi]],"&gt;=13")*1000</f>
        <v>0</v>
      </c>
      <c r="R47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70" s="15">
        <f>Tableau8[[#This Row],[Prime production]]+Tableau8[[#This Row],[Prime rendement]]</f>
        <v>0</v>
      </c>
      <c r="T470" s="15" t="str">
        <f>IF(Tableau8[[#This Row],[Matricule]]&gt;1,IF(COUNTIF(Tableau8[DateMatricule],Tableau8[[#This Row],[DateMatricule]])&gt;1,"Doublon",""),"")</f>
        <v/>
      </c>
    </row>
    <row r="471" spans="1:20" x14ac:dyDescent="0.25">
      <c r="A471" s="11" t="str">
        <f>IF(Tableau8[[#This Row],[Semaine]]="","",VLOOKUP(Tableau8[[#This Row],[Semaine]],Listes!$A:$B,2,FALSE))</f>
        <v/>
      </c>
      <c r="B471" s="11" t="str">
        <f>IF(ISBLANK(Tableau8[[#This Row],[Matricule]]),"",VLOOKUP(Tableau8[[#This Row],[Matricule]],#REF!,2,FALSE))</f>
        <v/>
      </c>
      <c r="C471" s="11" t="str">
        <f>IF(ISBLANK(Tableau8[[#This Row],[Matricule]]),"",VLOOKUP(Tableau8[[#This Row],[Matricule]],#REF!,3,FALSE))</f>
        <v/>
      </c>
      <c r="D471" s="11" t="str">
        <f>CONCATENATE(Tableau8[[#This Row],[Semaine]],Tableau8[[#This Row],[Matricule]])</f>
        <v/>
      </c>
      <c r="M471" s="14" t="str">
        <f>IF(Tableau8[[#This Row],[Lundi]]+Tableau8[[#This Row],[Mardi]]&gt;0,Tableau8[[#This Row],[Lundi]]+Tableau8[[#This Row],[Mardi]],"")</f>
        <v/>
      </c>
      <c r="N471" s="14" t="str">
        <f>IF(Tableau8[[#This Row],[Jeudi]]+Tableau8[[#This Row],[Vendredi]]&gt;0,Tableau8[[#This Row],[Jeudi]]+Tableau8[[#This Row],[Vendredi]],"")</f>
        <v/>
      </c>
      <c r="O471" s="14">
        <f>COUNTIF(Tableau8[[#This Row],[Lundi]:[Mardi]],"&gt;0") + COUNTIF(Tableau8[[#This Row],[Jeudi]:[Vendredi]],"&gt;0")</f>
        <v>0</v>
      </c>
      <c r="P471" s="14" t="str">
        <f>IFERROR(Tableau8[[#This Row],[Total Tour 1]]+Tableau8[[#This Row],[Total Tour 2]],"")</f>
        <v/>
      </c>
      <c r="Q471" s="14">
        <f>COUNTIF(Tableau8[[#This Row],[Lundi]:[Vendredi]],"&gt;=13")*1000</f>
        <v>0</v>
      </c>
      <c r="R47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71" s="15">
        <f>Tableau8[[#This Row],[Prime production]]+Tableau8[[#This Row],[Prime rendement]]</f>
        <v>0</v>
      </c>
      <c r="T471" s="15" t="str">
        <f>IF(Tableau8[[#This Row],[Matricule]]&gt;1,IF(COUNTIF(Tableau8[DateMatricule],Tableau8[[#This Row],[DateMatricule]])&gt;1,"Doublon",""),"")</f>
        <v/>
      </c>
    </row>
    <row r="472" spans="1:20" x14ac:dyDescent="0.25">
      <c r="A472" s="11" t="str">
        <f>IF(Tableau8[[#This Row],[Semaine]]="","",VLOOKUP(Tableau8[[#This Row],[Semaine]],Listes!$A:$B,2,FALSE))</f>
        <v/>
      </c>
      <c r="B472" s="11" t="str">
        <f>IF(ISBLANK(Tableau8[[#This Row],[Matricule]]),"",VLOOKUP(Tableau8[[#This Row],[Matricule]],#REF!,2,FALSE))</f>
        <v/>
      </c>
      <c r="C472" s="11" t="str">
        <f>IF(ISBLANK(Tableau8[[#This Row],[Matricule]]),"",VLOOKUP(Tableau8[[#This Row],[Matricule]],#REF!,3,FALSE))</f>
        <v/>
      </c>
      <c r="D472" s="11" t="str">
        <f>CONCATENATE(Tableau8[[#This Row],[Semaine]],Tableau8[[#This Row],[Matricule]])</f>
        <v/>
      </c>
      <c r="M472" s="14" t="str">
        <f>IF(Tableau8[[#This Row],[Lundi]]+Tableau8[[#This Row],[Mardi]]&gt;0,Tableau8[[#This Row],[Lundi]]+Tableau8[[#This Row],[Mardi]],"")</f>
        <v/>
      </c>
      <c r="N472" s="14" t="str">
        <f>IF(Tableau8[[#This Row],[Jeudi]]+Tableau8[[#This Row],[Vendredi]]&gt;0,Tableau8[[#This Row],[Jeudi]]+Tableau8[[#This Row],[Vendredi]],"")</f>
        <v/>
      </c>
      <c r="O472" s="14">
        <f>COUNTIF(Tableau8[[#This Row],[Lundi]:[Mardi]],"&gt;0") + COUNTIF(Tableau8[[#This Row],[Jeudi]:[Vendredi]],"&gt;0")</f>
        <v>0</v>
      </c>
      <c r="P472" s="14" t="str">
        <f>IFERROR(Tableau8[[#This Row],[Total Tour 1]]+Tableau8[[#This Row],[Total Tour 2]],"")</f>
        <v/>
      </c>
      <c r="Q472" s="14">
        <f>COUNTIF(Tableau8[[#This Row],[Lundi]:[Vendredi]],"&gt;=13")*1000</f>
        <v>0</v>
      </c>
      <c r="R47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72" s="15">
        <f>Tableau8[[#This Row],[Prime production]]+Tableau8[[#This Row],[Prime rendement]]</f>
        <v>0</v>
      </c>
      <c r="T472" s="15" t="str">
        <f>IF(Tableau8[[#This Row],[Matricule]]&gt;1,IF(COUNTIF(Tableau8[DateMatricule],Tableau8[[#This Row],[DateMatricule]])&gt;1,"Doublon",""),"")</f>
        <v/>
      </c>
    </row>
    <row r="473" spans="1:20" x14ac:dyDescent="0.25">
      <c r="A473" s="11" t="str">
        <f>IF(Tableau8[[#This Row],[Semaine]]="","",VLOOKUP(Tableau8[[#This Row],[Semaine]],Listes!$A:$B,2,FALSE))</f>
        <v/>
      </c>
      <c r="B473" s="11" t="str">
        <f>IF(ISBLANK(Tableau8[[#This Row],[Matricule]]),"",VLOOKUP(Tableau8[[#This Row],[Matricule]],#REF!,2,FALSE))</f>
        <v/>
      </c>
      <c r="C473" s="11" t="str">
        <f>IF(ISBLANK(Tableau8[[#This Row],[Matricule]]),"",VLOOKUP(Tableau8[[#This Row],[Matricule]],#REF!,3,FALSE))</f>
        <v/>
      </c>
      <c r="D473" s="11" t="str">
        <f>CONCATENATE(Tableau8[[#This Row],[Semaine]],Tableau8[[#This Row],[Matricule]])</f>
        <v/>
      </c>
      <c r="M473" s="14" t="str">
        <f>IF(Tableau8[[#This Row],[Lundi]]+Tableau8[[#This Row],[Mardi]]&gt;0,Tableau8[[#This Row],[Lundi]]+Tableau8[[#This Row],[Mardi]],"")</f>
        <v/>
      </c>
      <c r="N473" s="14" t="str">
        <f>IF(Tableau8[[#This Row],[Jeudi]]+Tableau8[[#This Row],[Vendredi]]&gt;0,Tableau8[[#This Row],[Jeudi]]+Tableau8[[#This Row],[Vendredi]],"")</f>
        <v/>
      </c>
      <c r="O473" s="14">
        <f>COUNTIF(Tableau8[[#This Row],[Lundi]:[Mardi]],"&gt;0") + COUNTIF(Tableau8[[#This Row],[Jeudi]:[Vendredi]],"&gt;0")</f>
        <v>0</v>
      </c>
      <c r="P473" s="14" t="str">
        <f>IFERROR(Tableau8[[#This Row],[Total Tour 1]]+Tableau8[[#This Row],[Total Tour 2]],"")</f>
        <v/>
      </c>
      <c r="Q473" s="14">
        <f>COUNTIF(Tableau8[[#This Row],[Lundi]:[Vendredi]],"&gt;=13")*1000</f>
        <v>0</v>
      </c>
      <c r="R47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73" s="15">
        <f>Tableau8[[#This Row],[Prime production]]+Tableau8[[#This Row],[Prime rendement]]</f>
        <v>0</v>
      </c>
      <c r="T473" s="15" t="str">
        <f>IF(Tableau8[[#This Row],[Matricule]]&gt;1,IF(COUNTIF(Tableau8[DateMatricule],Tableau8[[#This Row],[DateMatricule]])&gt;1,"Doublon",""),"")</f>
        <v/>
      </c>
    </row>
    <row r="474" spans="1:20" x14ac:dyDescent="0.25">
      <c r="A474" s="11" t="str">
        <f>IF(Tableau8[[#This Row],[Semaine]]="","",VLOOKUP(Tableau8[[#This Row],[Semaine]],Listes!$A:$B,2,FALSE))</f>
        <v/>
      </c>
      <c r="B474" s="11" t="str">
        <f>IF(ISBLANK(Tableau8[[#This Row],[Matricule]]),"",VLOOKUP(Tableau8[[#This Row],[Matricule]],#REF!,2,FALSE))</f>
        <v/>
      </c>
      <c r="C474" s="11" t="str">
        <f>IF(ISBLANK(Tableau8[[#This Row],[Matricule]]),"",VLOOKUP(Tableau8[[#This Row],[Matricule]],#REF!,3,FALSE))</f>
        <v/>
      </c>
      <c r="D474" s="11" t="str">
        <f>CONCATENATE(Tableau8[[#This Row],[Semaine]],Tableau8[[#This Row],[Matricule]])</f>
        <v/>
      </c>
      <c r="M474" s="14" t="str">
        <f>IF(Tableau8[[#This Row],[Lundi]]+Tableau8[[#This Row],[Mardi]]&gt;0,Tableau8[[#This Row],[Lundi]]+Tableau8[[#This Row],[Mardi]],"")</f>
        <v/>
      </c>
      <c r="N474" s="14" t="str">
        <f>IF(Tableau8[[#This Row],[Jeudi]]+Tableau8[[#This Row],[Vendredi]]&gt;0,Tableau8[[#This Row],[Jeudi]]+Tableau8[[#This Row],[Vendredi]],"")</f>
        <v/>
      </c>
      <c r="O474" s="14">
        <f>COUNTIF(Tableau8[[#This Row],[Lundi]:[Mardi]],"&gt;0") + COUNTIF(Tableau8[[#This Row],[Jeudi]:[Vendredi]],"&gt;0")</f>
        <v>0</v>
      </c>
      <c r="P474" s="14" t="str">
        <f>IFERROR(Tableau8[[#This Row],[Total Tour 1]]+Tableau8[[#This Row],[Total Tour 2]],"")</f>
        <v/>
      </c>
      <c r="Q474" s="14">
        <f>COUNTIF(Tableau8[[#This Row],[Lundi]:[Vendredi]],"&gt;=13")*1000</f>
        <v>0</v>
      </c>
      <c r="R47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74" s="15">
        <f>Tableau8[[#This Row],[Prime production]]+Tableau8[[#This Row],[Prime rendement]]</f>
        <v>0</v>
      </c>
      <c r="T474" s="15" t="str">
        <f>IF(Tableau8[[#This Row],[Matricule]]&gt;1,IF(COUNTIF(Tableau8[DateMatricule],Tableau8[[#This Row],[DateMatricule]])&gt;1,"Doublon",""),"")</f>
        <v/>
      </c>
    </row>
    <row r="475" spans="1:20" x14ac:dyDescent="0.25">
      <c r="A475" s="11" t="str">
        <f>IF(Tableau8[[#This Row],[Semaine]]="","",VLOOKUP(Tableau8[[#This Row],[Semaine]],Listes!$A:$B,2,FALSE))</f>
        <v/>
      </c>
      <c r="B475" s="11" t="str">
        <f>IF(ISBLANK(Tableau8[[#This Row],[Matricule]]),"",VLOOKUP(Tableau8[[#This Row],[Matricule]],#REF!,2,FALSE))</f>
        <v/>
      </c>
      <c r="C475" s="11" t="str">
        <f>IF(ISBLANK(Tableau8[[#This Row],[Matricule]]),"",VLOOKUP(Tableau8[[#This Row],[Matricule]],#REF!,3,FALSE))</f>
        <v/>
      </c>
      <c r="D475" s="11" t="str">
        <f>CONCATENATE(Tableau8[[#This Row],[Semaine]],Tableau8[[#This Row],[Matricule]])</f>
        <v/>
      </c>
      <c r="M475" s="14" t="str">
        <f>IF(Tableau8[[#This Row],[Lundi]]+Tableau8[[#This Row],[Mardi]]&gt;0,Tableau8[[#This Row],[Lundi]]+Tableau8[[#This Row],[Mardi]],"")</f>
        <v/>
      </c>
      <c r="N475" s="14" t="str">
        <f>IF(Tableau8[[#This Row],[Jeudi]]+Tableau8[[#This Row],[Vendredi]]&gt;0,Tableau8[[#This Row],[Jeudi]]+Tableau8[[#This Row],[Vendredi]],"")</f>
        <v/>
      </c>
      <c r="O475" s="14">
        <f>COUNTIF(Tableau8[[#This Row],[Lundi]:[Mardi]],"&gt;0") + COUNTIF(Tableau8[[#This Row],[Jeudi]:[Vendredi]],"&gt;0")</f>
        <v>0</v>
      </c>
      <c r="P475" s="14" t="str">
        <f>IFERROR(Tableau8[[#This Row],[Total Tour 1]]+Tableau8[[#This Row],[Total Tour 2]],"")</f>
        <v/>
      </c>
      <c r="Q475" s="14">
        <f>COUNTIF(Tableau8[[#This Row],[Lundi]:[Vendredi]],"&gt;=13")*1000</f>
        <v>0</v>
      </c>
      <c r="R47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75" s="15">
        <f>Tableau8[[#This Row],[Prime production]]+Tableau8[[#This Row],[Prime rendement]]</f>
        <v>0</v>
      </c>
      <c r="T475" s="15" t="str">
        <f>IF(Tableau8[[#This Row],[Matricule]]&gt;1,IF(COUNTIF(Tableau8[DateMatricule],Tableau8[[#This Row],[DateMatricule]])&gt;1,"Doublon",""),"")</f>
        <v/>
      </c>
    </row>
    <row r="476" spans="1:20" x14ac:dyDescent="0.25">
      <c r="A476" s="11" t="str">
        <f>IF(Tableau8[[#This Row],[Semaine]]="","",VLOOKUP(Tableau8[[#This Row],[Semaine]],Listes!$A:$B,2,FALSE))</f>
        <v/>
      </c>
      <c r="B476" s="11" t="str">
        <f>IF(ISBLANK(Tableau8[[#This Row],[Matricule]]),"",VLOOKUP(Tableau8[[#This Row],[Matricule]],#REF!,2,FALSE))</f>
        <v/>
      </c>
      <c r="C476" s="11" t="str">
        <f>IF(ISBLANK(Tableau8[[#This Row],[Matricule]]),"",VLOOKUP(Tableau8[[#This Row],[Matricule]],#REF!,3,FALSE))</f>
        <v/>
      </c>
      <c r="D476" s="11" t="str">
        <f>CONCATENATE(Tableau8[[#This Row],[Semaine]],Tableau8[[#This Row],[Matricule]])</f>
        <v/>
      </c>
      <c r="M476" s="14" t="str">
        <f>IF(Tableau8[[#This Row],[Lundi]]+Tableau8[[#This Row],[Mardi]]&gt;0,Tableau8[[#This Row],[Lundi]]+Tableau8[[#This Row],[Mardi]],"")</f>
        <v/>
      </c>
      <c r="N476" s="14" t="str">
        <f>IF(Tableau8[[#This Row],[Jeudi]]+Tableau8[[#This Row],[Vendredi]]&gt;0,Tableau8[[#This Row],[Jeudi]]+Tableau8[[#This Row],[Vendredi]],"")</f>
        <v/>
      </c>
      <c r="O476" s="14">
        <f>COUNTIF(Tableau8[[#This Row],[Lundi]:[Mardi]],"&gt;0") + COUNTIF(Tableau8[[#This Row],[Jeudi]:[Vendredi]],"&gt;0")</f>
        <v>0</v>
      </c>
      <c r="P476" s="14" t="str">
        <f>IFERROR(Tableau8[[#This Row],[Total Tour 1]]+Tableau8[[#This Row],[Total Tour 2]],"")</f>
        <v/>
      </c>
      <c r="Q476" s="14">
        <f>COUNTIF(Tableau8[[#This Row],[Lundi]:[Vendredi]],"&gt;=13")*1000</f>
        <v>0</v>
      </c>
      <c r="R47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76" s="15">
        <f>Tableau8[[#This Row],[Prime production]]+Tableau8[[#This Row],[Prime rendement]]</f>
        <v>0</v>
      </c>
      <c r="T476" s="15" t="str">
        <f>IF(Tableau8[[#This Row],[Matricule]]&gt;1,IF(COUNTIF(Tableau8[DateMatricule],Tableau8[[#This Row],[DateMatricule]])&gt;1,"Doublon",""),"")</f>
        <v/>
      </c>
    </row>
    <row r="477" spans="1:20" x14ac:dyDescent="0.25">
      <c r="A477" s="11" t="str">
        <f>IF(Tableau8[[#This Row],[Semaine]]="","",VLOOKUP(Tableau8[[#This Row],[Semaine]],Listes!$A:$B,2,FALSE))</f>
        <v/>
      </c>
      <c r="B477" s="11" t="str">
        <f>IF(ISBLANK(Tableau8[[#This Row],[Matricule]]),"",VLOOKUP(Tableau8[[#This Row],[Matricule]],#REF!,2,FALSE))</f>
        <v/>
      </c>
      <c r="C477" s="11" t="str">
        <f>IF(ISBLANK(Tableau8[[#This Row],[Matricule]]),"",VLOOKUP(Tableau8[[#This Row],[Matricule]],#REF!,3,FALSE))</f>
        <v/>
      </c>
      <c r="D477" s="11" t="str">
        <f>CONCATENATE(Tableau8[[#This Row],[Semaine]],Tableau8[[#This Row],[Matricule]])</f>
        <v/>
      </c>
      <c r="M477" s="14" t="str">
        <f>IF(Tableau8[[#This Row],[Lundi]]+Tableau8[[#This Row],[Mardi]]&gt;0,Tableau8[[#This Row],[Lundi]]+Tableau8[[#This Row],[Mardi]],"")</f>
        <v/>
      </c>
      <c r="N477" s="14" t="str">
        <f>IF(Tableau8[[#This Row],[Jeudi]]+Tableau8[[#This Row],[Vendredi]]&gt;0,Tableau8[[#This Row],[Jeudi]]+Tableau8[[#This Row],[Vendredi]],"")</f>
        <v/>
      </c>
      <c r="O477" s="14">
        <f>COUNTIF(Tableau8[[#This Row],[Lundi]:[Mardi]],"&gt;0") + COUNTIF(Tableau8[[#This Row],[Jeudi]:[Vendredi]],"&gt;0")</f>
        <v>0</v>
      </c>
      <c r="P477" s="14" t="str">
        <f>IFERROR(Tableau8[[#This Row],[Total Tour 1]]+Tableau8[[#This Row],[Total Tour 2]],"")</f>
        <v/>
      </c>
      <c r="Q477" s="14">
        <f>COUNTIF(Tableau8[[#This Row],[Lundi]:[Vendredi]],"&gt;=13")*1000</f>
        <v>0</v>
      </c>
      <c r="R47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77" s="15">
        <f>Tableau8[[#This Row],[Prime production]]+Tableau8[[#This Row],[Prime rendement]]</f>
        <v>0</v>
      </c>
      <c r="T477" s="15" t="str">
        <f>IF(Tableau8[[#This Row],[Matricule]]&gt;1,IF(COUNTIF(Tableau8[DateMatricule],Tableau8[[#This Row],[DateMatricule]])&gt;1,"Doublon",""),"")</f>
        <v/>
      </c>
    </row>
    <row r="478" spans="1:20" x14ac:dyDescent="0.25">
      <c r="A478" s="11" t="str">
        <f>IF(Tableau8[[#This Row],[Semaine]]="","",VLOOKUP(Tableau8[[#This Row],[Semaine]],Listes!$A:$B,2,FALSE))</f>
        <v/>
      </c>
      <c r="B478" s="11" t="str">
        <f>IF(ISBLANK(Tableau8[[#This Row],[Matricule]]),"",VLOOKUP(Tableau8[[#This Row],[Matricule]],#REF!,2,FALSE))</f>
        <v/>
      </c>
      <c r="C478" s="11" t="str">
        <f>IF(ISBLANK(Tableau8[[#This Row],[Matricule]]),"",VLOOKUP(Tableau8[[#This Row],[Matricule]],#REF!,3,FALSE))</f>
        <v/>
      </c>
      <c r="D478" s="11" t="str">
        <f>CONCATENATE(Tableau8[[#This Row],[Semaine]],Tableau8[[#This Row],[Matricule]])</f>
        <v/>
      </c>
      <c r="M478" s="14" t="str">
        <f>IF(Tableau8[[#This Row],[Lundi]]+Tableau8[[#This Row],[Mardi]]&gt;0,Tableau8[[#This Row],[Lundi]]+Tableau8[[#This Row],[Mardi]],"")</f>
        <v/>
      </c>
      <c r="N478" s="14" t="str">
        <f>IF(Tableau8[[#This Row],[Jeudi]]+Tableau8[[#This Row],[Vendredi]]&gt;0,Tableau8[[#This Row],[Jeudi]]+Tableau8[[#This Row],[Vendredi]],"")</f>
        <v/>
      </c>
      <c r="O478" s="14">
        <f>COUNTIF(Tableau8[[#This Row],[Lundi]:[Mardi]],"&gt;0") + COUNTIF(Tableau8[[#This Row],[Jeudi]:[Vendredi]],"&gt;0")</f>
        <v>0</v>
      </c>
      <c r="P478" s="14" t="str">
        <f>IFERROR(Tableau8[[#This Row],[Total Tour 1]]+Tableau8[[#This Row],[Total Tour 2]],"")</f>
        <v/>
      </c>
      <c r="Q478" s="14">
        <f>COUNTIF(Tableau8[[#This Row],[Lundi]:[Vendredi]],"&gt;=13")*1000</f>
        <v>0</v>
      </c>
      <c r="R47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78" s="15">
        <f>Tableau8[[#This Row],[Prime production]]+Tableau8[[#This Row],[Prime rendement]]</f>
        <v>0</v>
      </c>
      <c r="T478" s="15" t="str">
        <f>IF(Tableau8[[#This Row],[Matricule]]&gt;1,IF(COUNTIF(Tableau8[DateMatricule],Tableau8[[#This Row],[DateMatricule]])&gt;1,"Doublon",""),"")</f>
        <v/>
      </c>
    </row>
    <row r="479" spans="1:20" x14ac:dyDescent="0.25">
      <c r="A479" s="11" t="str">
        <f>IF(Tableau8[[#This Row],[Semaine]]="","",VLOOKUP(Tableau8[[#This Row],[Semaine]],Listes!$A:$B,2,FALSE))</f>
        <v/>
      </c>
      <c r="B479" s="11" t="str">
        <f>IF(ISBLANK(Tableau8[[#This Row],[Matricule]]),"",VLOOKUP(Tableau8[[#This Row],[Matricule]],#REF!,2,FALSE))</f>
        <v/>
      </c>
      <c r="C479" s="11" t="str">
        <f>IF(ISBLANK(Tableau8[[#This Row],[Matricule]]),"",VLOOKUP(Tableau8[[#This Row],[Matricule]],#REF!,3,FALSE))</f>
        <v/>
      </c>
      <c r="D479" s="11" t="str">
        <f>CONCATENATE(Tableau8[[#This Row],[Semaine]],Tableau8[[#This Row],[Matricule]])</f>
        <v/>
      </c>
      <c r="M479" s="14" t="str">
        <f>IF(Tableau8[[#This Row],[Lundi]]+Tableau8[[#This Row],[Mardi]]&gt;0,Tableau8[[#This Row],[Lundi]]+Tableau8[[#This Row],[Mardi]],"")</f>
        <v/>
      </c>
      <c r="N479" s="14" t="str">
        <f>IF(Tableau8[[#This Row],[Jeudi]]+Tableau8[[#This Row],[Vendredi]]&gt;0,Tableau8[[#This Row],[Jeudi]]+Tableau8[[#This Row],[Vendredi]],"")</f>
        <v/>
      </c>
      <c r="O479" s="14">
        <f>COUNTIF(Tableau8[[#This Row],[Lundi]:[Mardi]],"&gt;0") + COUNTIF(Tableau8[[#This Row],[Jeudi]:[Vendredi]],"&gt;0")</f>
        <v>0</v>
      </c>
      <c r="P479" s="14" t="str">
        <f>IFERROR(Tableau8[[#This Row],[Total Tour 1]]+Tableau8[[#This Row],[Total Tour 2]],"")</f>
        <v/>
      </c>
      <c r="Q479" s="14">
        <f>COUNTIF(Tableau8[[#This Row],[Lundi]:[Vendredi]],"&gt;=13")*1000</f>
        <v>0</v>
      </c>
      <c r="R47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79" s="15">
        <f>Tableau8[[#This Row],[Prime production]]+Tableau8[[#This Row],[Prime rendement]]</f>
        <v>0</v>
      </c>
      <c r="T479" s="15" t="str">
        <f>IF(Tableau8[[#This Row],[Matricule]]&gt;1,IF(COUNTIF(Tableau8[DateMatricule],Tableau8[[#This Row],[DateMatricule]])&gt;1,"Doublon",""),"")</f>
        <v/>
      </c>
    </row>
    <row r="480" spans="1:20" x14ac:dyDescent="0.25">
      <c r="A480" s="11" t="str">
        <f>IF(Tableau8[[#This Row],[Semaine]]="","",VLOOKUP(Tableau8[[#This Row],[Semaine]],Listes!$A:$B,2,FALSE))</f>
        <v/>
      </c>
      <c r="B480" s="11" t="str">
        <f>IF(ISBLANK(Tableau8[[#This Row],[Matricule]]),"",VLOOKUP(Tableau8[[#This Row],[Matricule]],#REF!,2,FALSE))</f>
        <v/>
      </c>
      <c r="C480" s="11" t="str">
        <f>IF(ISBLANK(Tableau8[[#This Row],[Matricule]]),"",VLOOKUP(Tableau8[[#This Row],[Matricule]],#REF!,3,FALSE))</f>
        <v/>
      </c>
      <c r="D480" s="11" t="str">
        <f>CONCATENATE(Tableau8[[#This Row],[Semaine]],Tableau8[[#This Row],[Matricule]])</f>
        <v/>
      </c>
      <c r="M480" s="14" t="str">
        <f>IF(Tableau8[[#This Row],[Lundi]]+Tableau8[[#This Row],[Mardi]]&gt;0,Tableau8[[#This Row],[Lundi]]+Tableau8[[#This Row],[Mardi]],"")</f>
        <v/>
      </c>
      <c r="N480" s="14" t="str">
        <f>IF(Tableau8[[#This Row],[Jeudi]]+Tableau8[[#This Row],[Vendredi]]&gt;0,Tableau8[[#This Row],[Jeudi]]+Tableau8[[#This Row],[Vendredi]],"")</f>
        <v/>
      </c>
      <c r="O480" s="14">
        <f>COUNTIF(Tableau8[[#This Row],[Lundi]:[Mardi]],"&gt;0") + COUNTIF(Tableau8[[#This Row],[Jeudi]:[Vendredi]],"&gt;0")</f>
        <v>0</v>
      </c>
      <c r="P480" s="14" t="str">
        <f>IFERROR(Tableau8[[#This Row],[Total Tour 1]]+Tableau8[[#This Row],[Total Tour 2]],"")</f>
        <v/>
      </c>
      <c r="Q480" s="14">
        <f>COUNTIF(Tableau8[[#This Row],[Lundi]:[Vendredi]],"&gt;=13")*1000</f>
        <v>0</v>
      </c>
      <c r="R48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80" s="15">
        <f>Tableau8[[#This Row],[Prime production]]+Tableau8[[#This Row],[Prime rendement]]</f>
        <v>0</v>
      </c>
      <c r="T480" s="15" t="str">
        <f>IF(Tableau8[[#This Row],[Matricule]]&gt;1,IF(COUNTIF(Tableau8[DateMatricule],Tableau8[[#This Row],[DateMatricule]])&gt;1,"Doublon",""),"")</f>
        <v/>
      </c>
    </row>
    <row r="481" spans="1:20" x14ac:dyDescent="0.25">
      <c r="A481" s="11" t="str">
        <f>IF(Tableau8[[#This Row],[Semaine]]="","",VLOOKUP(Tableau8[[#This Row],[Semaine]],Listes!$A:$B,2,FALSE))</f>
        <v/>
      </c>
      <c r="B481" s="11" t="str">
        <f>IF(ISBLANK(Tableau8[[#This Row],[Matricule]]),"",VLOOKUP(Tableau8[[#This Row],[Matricule]],#REF!,2,FALSE))</f>
        <v/>
      </c>
      <c r="C481" s="11" t="str">
        <f>IF(ISBLANK(Tableau8[[#This Row],[Matricule]]),"",VLOOKUP(Tableau8[[#This Row],[Matricule]],#REF!,3,FALSE))</f>
        <v/>
      </c>
      <c r="D481" s="11" t="str">
        <f>CONCATENATE(Tableau8[[#This Row],[Semaine]],Tableau8[[#This Row],[Matricule]])</f>
        <v/>
      </c>
      <c r="M481" s="14" t="str">
        <f>IF(Tableau8[[#This Row],[Lundi]]+Tableau8[[#This Row],[Mardi]]&gt;0,Tableau8[[#This Row],[Lundi]]+Tableau8[[#This Row],[Mardi]],"")</f>
        <v/>
      </c>
      <c r="N481" s="14" t="str">
        <f>IF(Tableau8[[#This Row],[Jeudi]]+Tableau8[[#This Row],[Vendredi]]&gt;0,Tableau8[[#This Row],[Jeudi]]+Tableau8[[#This Row],[Vendredi]],"")</f>
        <v/>
      </c>
      <c r="O481" s="14">
        <f>COUNTIF(Tableau8[[#This Row],[Lundi]:[Mardi]],"&gt;0") + COUNTIF(Tableau8[[#This Row],[Jeudi]:[Vendredi]],"&gt;0")</f>
        <v>0</v>
      </c>
      <c r="P481" s="14" t="str">
        <f>IFERROR(Tableau8[[#This Row],[Total Tour 1]]+Tableau8[[#This Row],[Total Tour 2]],"")</f>
        <v/>
      </c>
      <c r="Q481" s="14">
        <f>COUNTIF(Tableau8[[#This Row],[Lundi]:[Vendredi]],"&gt;=13")*1000</f>
        <v>0</v>
      </c>
      <c r="R48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81" s="15">
        <f>Tableau8[[#This Row],[Prime production]]+Tableau8[[#This Row],[Prime rendement]]</f>
        <v>0</v>
      </c>
      <c r="T481" s="15" t="str">
        <f>IF(Tableau8[[#This Row],[Matricule]]&gt;1,IF(COUNTIF(Tableau8[DateMatricule],Tableau8[[#This Row],[DateMatricule]])&gt;1,"Doublon",""),"")</f>
        <v/>
      </c>
    </row>
    <row r="482" spans="1:20" x14ac:dyDescent="0.25">
      <c r="A482" s="11" t="str">
        <f>IF(Tableau8[[#This Row],[Semaine]]="","",VLOOKUP(Tableau8[[#This Row],[Semaine]],Listes!$A:$B,2,FALSE))</f>
        <v/>
      </c>
      <c r="B482" s="11" t="str">
        <f>IF(ISBLANK(Tableau8[[#This Row],[Matricule]]),"",VLOOKUP(Tableau8[[#This Row],[Matricule]],#REF!,2,FALSE))</f>
        <v/>
      </c>
      <c r="C482" s="11" t="str">
        <f>IF(ISBLANK(Tableau8[[#This Row],[Matricule]]),"",VLOOKUP(Tableau8[[#This Row],[Matricule]],#REF!,3,FALSE))</f>
        <v/>
      </c>
      <c r="D482" s="11" t="str">
        <f>CONCATENATE(Tableau8[[#This Row],[Semaine]],Tableau8[[#This Row],[Matricule]])</f>
        <v/>
      </c>
      <c r="M482" s="14" t="str">
        <f>IF(Tableau8[[#This Row],[Lundi]]+Tableau8[[#This Row],[Mardi]]&gt;0,Tableau8[[#This Row],[Lundi]]+Tableau8[[#This Row],[Mardi]],"")</f>
        <v/>
      </c>
      <c r="N482" s="14" t="str">
        <f>IF(Tableau8[[#This Row],[Jeudi]]+Tableau8[[#This Row],[Vendredi]]&gt;0,Tableau8[[#This Row],[Jeudi]]+Tableau8[[#This Row],[Vendredi]],"")</f>
        <v/>
      </c>
      <c r="O482" s="14">
        <f>COUNTIF(Tableau8[[#This Row],[Lundi]:[Mardi]],"&gt;0") + COUNTIF(Tableau8[[#This Row],[Jeudi]:[Vendredi]],"&gt;0")</f>
        <v>0</v>
      </c>
      <c r="P482" s="14" t="str">
        <f>IFERROR(Tableau8[[#This Row],[Total Tour 1]]+Tableau8[[#This Row],[Total Tour 2]],"")</f>
        <v/>
      </c>
      <c r="Q482" s="14">
        <f>COUNTIF(Tableau8[[#This Row],[Lundi]:[Vendredi]],"&gt;=13")*1000</f>
        <v>0</v>
      </c>
      <c r="R48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82" s="15">
        <f>Tableau8[[#This Row],[Prime production]]+Tableau8[[#This Row],[Prime rendement]]</f>
        <v>0</v>
      </c>
      <c r="T482" s="15" t="str">
        <f>IF(Tableau8[[#This Row],[Matricule]]&gt;1,IF(COUNTIF(Tableau8[DateMatricule],Tableau8[[#This Row],[DateMatricule]])&gt;1,"Doublon",""),"")</f>
        <v/>
      </c>
    </row>
    <row r="483" spans="1:20" x14ac:dyDescent="0.25">
      <c r="A483" s="11" t="str">
        <f>IF(Tableau8[[#This Row],[Semaine]]="","",VLOOKUP(Tableau8[[#This Row],[Semaine]],Listes!$A:$B,2,FALSE))</f>
        <v/>
      </c>
      <c r="B483" s="11" t="str">
        <f>IF(ISBLANK(Tableau8[[#This Row],[Matricule]]),"",VLOOKUP(Tableau8[[#This Row],[Matricule]],#REF!,2,FALSE))</f>
        <v/>
      </c>
      <c r="C483" s="11" t="str">
        <f>IF(ISBLANK(Tableau8[[#This Row],[Matricule]]),"",VLOOKUP(Tableau8[[#This Row],[Matricule]],#REF!,3,FALSE))</f>
        <v/>
      </c>
      <c r="D483" s="11" t="str">
        <f>CONCATENATE(Tableau8[[#This Row],[Semaine]],Tableau8[[#This Row],[Matricule]])</f>
        <v/>
      </c>
      <c r="M483" s="14" t="str">
        <f>IF(Tableau8[[#This Row],[Lundi]]+Tableau8[[#This Row],[Mardi]]&gt;0,Tableau8[[#This Row],[Lundi]]+Tableau8[[#This Row],[Mardi]],"")</f>
        <v/>
      </c>
      <c r="N483" s="14" t="str">
        <f>IF(Tableau8[[#This Row],[Jeudi]]+Tableau8[[#This Row],[Vendredi]]&gt;0,Tableau8[[#This Row],[Jeudi]]+Tableau8[[#This Row],[Vendredi]],"")</f>
        <v/>
      </c>
      <c r="O483" s="14">
        <f>COUNTIF(Tableau8[[#This Row],[Lundi]:[Mardi]],"&gt;0") + COUNTIF(Tableau8[[#This Row],[Jeudi]:[Vendredi]],"&gt;0")</f>
        <v>0</v>
      </c>
      <c r="P483" s="14" t="str">
        <f>IFERROR(Tableau8[[#This Row],[Total Tour 1]]+Tableau8[[#This Row],[Total Tour 2]],"")</f>
        <v/>
      </c>
      <c r="Q483" s="14">
        <f>COUNTIF(Tableau8[[#This Row],[Lundi]:[Vendredi]],"&gt;=13")*1000</f>
        <v>0</v>
      </c>
      <c r="R48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83" s="15">
        <f>Tableau8[[#This Row],[Prime production]]+Tableau8[[#This Row],[Prime rendement]]</f>
        <v>0</v>
      </c>
      <c r="T483" s="15" t="str">
        <f>IF(Tableau8[[#This Row],[Matricule]]&gt;1,IF(COUNTIF(Tableau8[DateMatricule],Tableau8[[#This Row],[DateMatricule]])&gt;1,"Doublon",""),"")</f>
        <v/>
      </c>
    </row>
    <row r="484" spans="1:20" x14ac:dyDescent="0.25">
      <c r="A484" s="11" t="str">
        <f>IF(Tableau8[[#This Row],[Semaine]]="","",VLOOKUP(Tableau8[[#This Row],[Semaine]],Listes!$A:$B,2,FALSE))</f>
        <v/>
      </c>
      <c r="B484" s="11" t="str">
        <f>IF(ISBLANK(Tableau8[[#This Row],[Matricule]]),"",VLOOKUP(Tableau8[[#This Row],[Matricule]],#REF!,2,FALSE))</f>
        <v/>
      </c>
      <c r="C484" s="11" t="str">
        <f>IF(ISBLANK(Tableau8[[#This Row],[Matricule]]),"",VLOOKUP(Tableau8[[#This Row],[Matricule]],#REF!,3,FALSE))</f>
        <v/>
      </c>
      <c r="D484" s="11" t="str">
        <f>CONCATENATE(Tableau8[[#This Row],[Semaine]],Tableau8[[#This Row],[Matricule]])</f>
        <v/>
      </c>
      <c r="M484" s="14" t="str">
        <f>IF(Tableau8[[#This Row],[Lundi]]+Tableau8[[#This Row],[Mardi]]&gt;0,Tableau8[[#This Row],[Lundi]]+Tableau8[[#This Row],[Mardi]],"")</f>
        <v/>
      </c>
      <c r="N484" s="14" t="str">
        <f>IF(Tableau8[[#This Row],[Jeudi]]+Tableau8[[#This Row],[Vendredi]]&gt;0,Tableau8[[#This Row],[Jeudi]]+Tableau8[[#This Row],[Vendredi]],"")</f>
        <v/>
      </c>
      <c r="O484" s="14">
        <f>COUNTIF(Tableau8[[#This Row],[Lundi]:[Mardi]],"&gt;0") + COUNTIF(Tableau8[[#This Row],[Jeudi]:[Vendredi]],"&gt;0")</f>
        <v>0</v>
      </c>
      <c r="P484" s="14" t="str">
        <f>IFERROR(Tableau8[[#This Row],[Total Tour 1]]+Tableau8[[#This Row],[Total Tour 2]],"")</f>
        <v/>
      </c>
      <c r="Q484" s="14">
        <f>COUNTIF(Tableau8[[#This Row],[Lundi]:[Vendredi]],"&gt;=13")*1000</f>
        <v>0</v>
      </c>
      <c r="R48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84" s="15">
        <f>Tableau8[[#This Row],[Prime production]]+Tableau8[[#This Row],[Prime rendement]]</f>
        <v>0</v>
      </c>
      <c r="T484" s="15" t="str">
        <f>IF(Tableau8[[#This Row],[Matricule]]&gt;1,IF(COUNTIF(Tableau8[DateMatricule],Tableau8[[#This Row],[DateMatricule]])&gt;1,"Doublon",""),"")</f>
        <v/>
      </c>
    </row>
    <row r="485" spans="1:20" x14ac:dyDescent="0.25">
      <c r="A485" s="11" t="str">
        <f>IF(Tableau8[[#This Row],[Semaine]]="","",VLOOKUP(Tableau8[[#This Row],[Semaine]],Listes!$A:$B,2,FALSE))</f>
        <v/>
      </c>
      <c r="B485" s="11" t="str">
        <f>IF(ISBLANK(Tableau8[[#This Row],[Matricule]]),"",VLOOKUP(Tableau8[[#This Row],[Matricule]],#REF!,2,FALSE))</f>
        <v/>
      </c>
      <c r="C485" s="11" t="str">
        <f>IF(ISBLANK(Tableau8[[#This Row],[Matricule]]),"",VLOOKUP(Tableau8[[#This Row],[Matricule]],#REF!,3,FALSE))</f>
        <v/>
      </c>
      <c r="D485" s="11" t="str">
        <f>CONCATENATE(Tableau8[[#This Row],[Semaine]],Tableau8[[#This Row],[Matricule]])</f>
        <v/>
      </c>
      <c r="M485" s="14" t="str">
        <f>IF(Tableau8[[#This Row],[Lundi]]+Tableau8[[#This Row],[Mardi]]&gt;0,Tableau8[[#This Row],[Lundi]]+Tableau8[[#This Row],[Mardi]],"")</f>
        <v/>
      </c>
      <c r="N485" s="14" t="str">
        <f>IF(Tableau8[[#This Row],[Jeudi]]+Tableau8[[#This Row],[Vendredi]]&gt;0,Tableau8[[#This Row],[Jeudi]]+Tableau8[[#This Row],[Vendredi]],"")</f>
        <v/>
      </c>
      <c r="O485" s="14">
        <f>COUNTIF(Tableau8[[#This Row],[Lundi]:[Mardi]],"&gt;0") + COUNTIF(Tableau8[[#This Row],[Jeudi]:[Vendredi]],"&gt;0")</f>
        <v>0</v>
      </c>
      <c r="P485" s="14" t="str">
        <f>IFERROR(Tableau8[[#This Row],[Total Tour 1]]+Tableau8[[#This Row],[Total Tour 2]],"")</f>
        <v/>
      </c>
      <c r="Q485" s="14">
        <f>COUNTIF(Tableau8[[#This Row],[Lundi]:[Vendredi]],"&gt;=13")*1000</f>
        <v>0</v>
      </c>
      <c r="R48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85" s="15">
        <f>Tableau8[[#This Row],[Prime production]]+Tableau8[[#This Row],[Prime rendement]]</f>
        <v>0</v>
      </c>
      <c r="T485" s="15" t="str">
        <f>IF(Tableau8[[#This Row],[Matricule]]&gt;1,IF(COUNTIF(Tableau8[DateMatricule],Tableau8[[#This Row],[DateMatricule]])&gt;1,"Doublon",""),"")</f>
        <v/>
      </c>
    </row>
    <row r="486" spans="1:20" x14ac:dyDescent="0.25">
      <c r="A486" s="11" t="str">
        <f>IF(Tableau8[[#This Row],[Semaine]]="","",VLOOKUP(Tableau8[[#This Row],[Semaine]],Listes!$A:$B,2,FALSE))</f>
        <v/>
      </c>
      <c r="B486" s="11" t="str">
        <f>IF(ISBLANK(Tableau8[[#This Row],[Matricule]]),"",VLOOKUP(Tableau8[[#This Row],[Matricule]],#REF!,2,FALSE))</f>
        <v/>
      </c>
      <c r="C486" s="11" t="str">
        <f>IF(ISBLANK(Tableau8[[#This Row],[Matricule]]),"",VLOOKUP(Tableau8[[#This Row],[Matricule]],#REF!,3,FALSE))</f>
        <v/>
      </c>
      <c r="D486" s="11" t="str">
        <f>CONCATENATE(Tableau8[[#This Row],[Semaine]],Tableau8[[#This Row],[Matricule]])</f>
        <v/>
      </c>
      <c r="M486" s="14" t="str">
        <f>IF(Tableau8[[#This Row],[Lundi]]+Tableau8[[#This Row],[Mardi]]&gt;0,Tableau8[[#This Row],[Lundi]]+Tableau8[[#This Row],[Mardi]],"")</f>
        <v/>
      </c>
      <c r="N486" s="14" t="str">
        <f>IF(Tableau8[[#This Row],[Jeudi]]+Tableau8[[#This Row],[Vendredi]]&gt;0,Tableau8[[#This Row],[Jeudi]]+Tableau8[[#This Row],[Vendredi]],"")</f>
        <v/>
      </c>
      <c r="O486" s="14">
        <f>COUNTIF(Tableau8[[#This Row],[Lundi]:[Mardi]],"&gt;0") + COUNTIF(Tableau8[[#This Row],[Jeudi]:[Vendredi]],"&gt;0")</f>
        <v>0</v>
      </c>
      <c r="P486" s="14" t="str">
        <f>IFERROR(Tableau8[[#This Row],[Total Tour 1]]+Tableau8[[#This Row],[Total Tour 2]],"")</f>
        <v/>
      </c>
      <c r="Q486" s="14">
        <f>COUNTIF(Tableau8[[#This Row],[Lundi]:[Vendredi]],"&gt;=13")*1000</f>
        <v>0</v>
      </c>
      <c r="R48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86" s="15">
        <f>Tableau8[[#This Row],[Prime production]]+Tableau8[[#This Row],[Prime rendement]]</f>
        <v>0</v>
      </c>
      <c r="T486" s="15" t="str">
        <f>IF(Tableau8[[#This Row],[Matricule]]&gt;1,IF(COUNTIF(Tableau8[DateMatricule],Tableau8[[#This Row],[DateMatricule]])&gt;1,"Doublon",""),"")</f>
        <v/>
      </c>
    </row>
    <row r="487" spans="1:20" x14ac:dyDescent="0.25">
      <c r="A487" s="11" t="str">
        <f>IF(Tableau8[[#This Row],[Semaine]]="","",VLOOKUP(Tableau8[[#This Row],[Semaine]],Listes!$A:$B,2,FALSE))</f>
        <v/>
      </c>
      <c r="B487" s="11" t="str">
        <f>IF(ISBLANK(Tableau8[[#This Row],[Matricule]]),"",VLOOKUP(Tableau8[[#This Row],[Matricule]],#REF!,2,FALSE))</f>
        <v/>
      </c>
      <c r="C487" s="11" t="str">
        <f>IF(ISBLANK(Tableau8[[#This Row],[Matricule]]),"",VLOOKUP(Tableau8[[#This Row],[Matricule]],#REF!,3,FALSE))</f>
        <v/>
      </c>
      <c r="D487" s="11" t="str">
        <f>CONCATENATE(Tableau8[[#This Row],[Semaine]],Tableau8[[#This Row],[Matricule]])</f>
        <v/>
      </c>
      <c r="M487" s="14" t="str">
        <f>IF(Tableau8[[#This Row],[Lundi]]+Tableau8[[#This Row],[Mardi]]&gt;0,Tableau8[[#This Row],[Lundi]]+Tableau8[[#This Row],[Mardi]],"")</f>
        <v/>
      </c>
      <c r="N487" s="14" t="str">
        <f>IF(Tableau8[[#This Row],[Jeudi]]+Tableau8[[#This Row],[Vendredi]]&gt;0,Tableau8[[#This Row],[Jeudi]]+Tableau8[[#This Row],[Vendredi]],"")</f>
        <v/>
      </c>
      <c r="O487" s="14">
        <f>COUNTIF(Tableau8[[#This Row],[Lundi]:[Mardi]],"&gt;0") + COUNTIF(Tableau8[[#This Row],[Jeudi]:[Vendredi]],"&gt;0")</f>
        <v>0</v>
      </c>
      <c r="P487" s="14" t="str">
        <f>IFERROR(Tableau8[[#This Row],[Total Tour 1]]+Tableau8[[#This Row],[Total Tour 2]],"")</f>
        <v/>
      </c>
      <c r="Q487" s="14">
        <f>COUNTIF(Tableau8[[#This Row],[Lundi]:[Vendredi]],"&gt;=13")*1000</f>
        <v>0</v>
      </c>
      <c r="R48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87" s="15">
        <f>Tableau8[[#This Row],[Prime production]]+Tableau8[[#This Row],[Prime rendement]]</f>
        <v>0</v>
      </c>
      <c r="T487" s="15" t="str">
        <f>IF(Tableau8[[#This Row],[Matricule]]&gt;1,IF(COUNTIF(Tableau8[DateMatricule],Tableau8[[#This Row],[DateMatricule]])&gt;1,"Doublon",""),"")</f>
        <v/>
      </c>
    </row>
    <row r="488" spans="1:20" x14ac:dyDescent="0.25">
      <c r="A488" s="11" t="str">
        <f>IF(Tableau8[[#This Row],[Semaine]]="","",VLOOKUP(Tableau8[[#This Row],[Semaine]],Listes!$A:$B,2,FALSE))</f>
        <v/>
      </c>
      <c r="B488" s="11" t="str">
        <f>IF(ISBLANK(Tableau8[[#This Row],[Matricule]]),"",VLOOKUP(Tableau8[[#This Row],[Matricule]],#REF!,2,FALSE))</f>
        <v/>
      </c>
      <c r="C488" s="11" t="str">
        <f>IF(ISBLANK(Tableau8[[#This Row],[Matricule]]),"",VLOOKUP(Tableau8[[#This Row],[Matricule]],#REF!,3,FALSE))</f>
        <v/>
      </c>
      <c r="D488" s="11" t="str">
        <f>CONCATENATE(Tableau8[[#This Row],[Semaine]],Tableau8[[#This Row],[Matricule]])</f>
        <v/>
      </c>
      <c r="M488" s="14" t="str">
        <f>IF(Tableau8[[#This Row],[Lundi]]+Tableau8[[#This Row],[Mardi]]&gt;0,Tableau8[[#This Row],[Lundi]]+Tableau8[[#This Row],[Mardi]],"")</f>
        <v/>
      </c>
      <c r="N488" s="14" t="str">
        <f>IF(Tableau8[[#This Row],[Jeudi]]+Tableau8[[#This Row],[Vendredi]]&gt;0,Tableau8[[#This Row],[Jeudi]]+Tableau8[[#This Row],[Vendredi]],"")</f>
        <v/>
      </c>
      <c r="O488" s="14">
        <f>COUNTIF(Tableau8[[#This Row],[Lundi]:[Mardi]],"&gt;0") + COUNTIF(Tableau8[[#This Row],[Jeudi]:[Vendredi]],"&gt;0")</f>
        <v>0</v>
      </c>
      <c r="P488" s="14" t="str">
        <f>IFERROR(Tableau8[[#This Row],[Total Tour 1]]+Tableau8[[#This Row],[Total Tour 2]],"")</f>
        <v/>
      </c>
      <c r="Q488" s="14">
        <f>COUNTIF(Tableau8[[#This Row],[Lundi]:[Vendredi]],"&gt;=13")*1000</f>
        <v>0</v>
      </c>
      <c r="R48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88" s="15">
        <f>Tableau8[[#This Row],[Prime production]]+Tableau8[[#This Row],[Prime rendement]]</f>
        <v>0</v>
      </c>
      <c r="T488" s="15" t="str">
        <f>IF(Tableau8[[#This Row],[Matricule]]&gt;1,IF(COUNTIF(Tableau8[DateMatricule],Tableau8[[#This Row],[DateMatricule]])&gt;1,"Doublon",""),"")</f>
        <v/>
      </c>
    </row>
    <row r="489" spans="1:20" x14ac:dyDescent="0.25">
      <c r="A489" s="11" t="str">
        <f>IF(Tableau8[[#This Row],[Semaine]]="","",VLOOKUP(Tableau8[[#This Row],[Semaine]],Listes!$A:$B,2,FALSE))</f>
        <v/>
      </c>
      <c r="B489" s="11" t="str">
        <f>IF(ISBLANK(Tableau8[[#This Row],[Matricule]]),"",VLOOKUP(Tableau8[[#This Row],[Matricule]],#REF!,2,FALSE))</f>
        <v/>
      </c>
      <c r="C489" s="11" t="str">
        <f>IF(ISBLANK(Tableau8[[#This Row],[Matricule]]),"",VLOOKUP(Tableau8[[#This Row],[Matricule]],#REF!,3,FALSE))</f>
        <v/>
      </c>
      <c r="D489" s="11" t="str">
        <f>CONCATENATE(Tableau8[[#This Row],[Semaine]],Tableau8[[#This Row],[Matricule]])</f>
        <v/>
      </c>
      <c r="M489" s="14" t="str">
        <f>IF(Tableau8[[#This Row],[Lundi]]+Tableau8[[#This Row],[Mardi]]&gt;0,Tableau8[[#This Row],[Lundi]]+Tableau8[[#This Row],[Mardi]],"")</f>
        <v/>
      </c>
      <c r="N489" s="14" t="str">
        <f>IF(Tableau8[[#This Row],[Jeudi]]+Tableau8[[#This Row],[Vendredi]]&gt;0,Tableau8[[#This Row],[Jeudi]]+Tableau8[[#This Row],[Vendredi]],"")</f>
        <v/>
      </c>
      <c r="O489" s="14">
        <f>COUNTIF(Tableau8[[#This Row],[Lundi]:[Mardi]],"&gt;0") + COUNTIF(Tableau8[[#This Row],[Jeudi]:[Vendredi]],"&gt;0")</f>
        <v>0</v>
      </c>
      <c r="P489" s="14" t="str">
        <f>IFERROR(Tableau8[[#This Row],[Total Tour 1]]+Tableau8[[#This Row],[Total Tour 2]],"")</f>
        <v/>
      </c>
      <c r="Q489" s="14">
        <f>COUNTIF(Tableau8[[#This Row],[Lundi]:[Vendredi]],"&gt;=13")*1000</f>
        <v>0</v>
      </c>
      <c r="R48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89" s="15">
        <f>Tableau8[[#This Row],[Prime production]]+Tableau8[[#This Row],[Prime rendement]]</f>
        <v>0</v>
      </c>
      <c r="T489" s="15" t="str">
        <f>IF(Tableau8[[#This Row],[Matricule]]&gt;1,IF(COUNTIF(Tableau8[DateMatricule],Tableau8[[#This Row],[DateMatricule]])&gt;1,"Doublon",""),"")</f>
        <v/>
      </c>
    </row>
    <row r="490" spans="1:20" x14ac:dyDescent="0.25">
      <c r="A490" s="11" t="str">
        <f>IF(Tableau8[[#This Row],[Semaine]]="","",VLOOKUP(Tableau8[[#This Row],[Semaine]],Listes!$A:$B,2,FALSE))</f>
        <v/>
      </c>
      <c r="B490" s="11" t="str">
        <f>IF(ISBLANK(Tableau8[[#This Row],[Matricule]]),"",VLOOKUP(Tableau8[[#This Row],[Matricule]],#REF!,2,FALSE))</f>
        <v/>
      </c>
      <c r="C490" s="11" t="str">
        <f>IF(ISBLANK(Tableau8[[#This Row],[Matricule]]),"",VLOOKUP(Tableau8[[#This Row],[Matricule]],#REF!,3,FALSE))</f>
        <v/>
      </c>
      <c r="D490" s="11" t="str">
        <f>CONCATENATE(Tableau8[[#This Row],[Semaine]],Tableau8[[#This Row],[Matricule]])</f>
        <v/>
      </c>
      <c r="M490" s="14" t="str">
        <f>IF(Tableau8[[#This Row],[Lundi]]+Tableau8[[#This Row],[Mardi]]&gt;0,Tableau8[[#This Row],[Lundi]]+Tableau8[[#This Row],[Mardi]],"")</f>
        <v/>
      </c>
      <c r="N490" s="14" t="str">
        <f>IF(Tableau8[[#This Row],[Jeudi]]+Tableau8[[#This Row],[Vendredi]]&gt;0,Tableau8[[#This Row],[Jeudi]]+Tableau8[[#This Row],[Vendredi]],"")</f>
        <v/>
      </c>
      <c r="O490" s="14">
        <f>COUNTIF(Tableau8[[#This Row],[Lundi]:[Mardi]],"&gt;0") + COUNTIF(Tableau8[[#This Row],[Jeudi]:[Vendredi]],"&gt;0")</f>
        <v>0</v>
      </c>
      <c r="P490" s="14" t="str">
        <f>IFERROR(Tableau8[[#This Row],[Total Tour 1]]+Tableau8[[#This Row],[Total Tour 2]],"")</f>
        <v/>
      </c>
      <c r="Q490" s="14">
        <f>COUNTIF(Tableau8[[#This Row],[Lundi]:[Vendredi]],"&gt;=13")*1000</f>
        <v>0</v>
      </c>
      <c r="R49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90" s="15">
        <f>Tableau8[[#This Row],[Prime production]]+Tableau8[[#This Row],[Prime rendement]]</f>
        <v>0</v>
      </c>
      <c r="T490" s="15" t="str">
        <f>IF(Tableau8[[#This Row],[Matricule]]&gt;1,IF(COUNTIF(Tableau8[DateMatricule],Tableau8[[#This Row],[DateMatricule]])&gt;1,"Doublon",""),"")</f>
        <v/>
      </c>
    </row>
    <row r="491" spans="1:20" x14ac:dyDescent="0.25">
      <c r="A491" s="11" t="str">
        <f>IF(Tableau8[[#This Row],[Semaine]]="","",VLOOKUP(Tableau8[[#This Row],[Semaine]],Listes!$A:$B,2,FALSE))</f>
        <v/>
      </c>
      <c r="B491" s="11" t="str">
        <f>IF(ISBLANK(Tableau8[[#This Row],[Matricule]]),"",VLOOKUP(Tableau8[[#This Row],[Matricule]],#REF!,2,FALSE))</f>
        <v/>
      </c>
      <c r="C491" s="11" t="str">
        <f>IF(ISBLANK(Tableau8[[#This Row],[Matricule]]),"",VLOOKUP(Tableau8[[#This Row],[Matricule]],#REF!,3,FALSE))</f>
        <v/>
      </c>
      <c r="D491" s="11" t="str">
        <f>CONCATENATE(Tableau8[[#This Row],[Semaine]],Tableau8[[#This Row],[Matricule]])</f>
        <v/>
      </c>
      <c r="M491" s="14" t="str">
        <f>IF(Tableau8[[#This Row],[Lundi]]+Tableau8[[#This Row],[Mardi]]&gt;0,Tableau8[[#This Row],[Lundi]]+Tableau8[[#This Row],[Mardi]],"")</f>
        <v/>
      </c>
      <c r="N491" s="14" t="str">
        <f>IF(Tableau8[[#This Row],[Jeudi]]+Tableau8[[#This Row],[Vendredi]]&gt;0,Tableau8[[#This Row],[Jeudi]]+Tableau8[[#This Row],[Vendredi]],"")</f>
        <v/>
      </c>
      <c r="O491" s="14">
        <f>COUNTIF(Tableau8[[#This Row],[Lundi]:[Mardi]],"&gt;0") + COUNTIF(Tableau8[[#This Row],[Jeudi]:[Vendredi]],"&gt;0")</f>
        <v>0</v>
      </c>
      <c r="P491" s="14" t="str">
        <f>IFERROR(Tableau8[[#This Row],[Total Tour 1]]+Tableau8[[#This Row],[Total Tour 2]],"")</f>
        <v/>
      </c>
      <c r="Q491" s="14">
        <f>COUNTIF(Tableau8[[#This Row],[Lundi]:[Vendredi]],"&gt;=13")*1000</f>
        <v>0</v>
      </c>
      <c r="R49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91" s="15">
        <f>Tableau8[[#This Row],[Prime production]]+Tableau8[[#This Row],[Prime rendement]]</f>
        <v>0</v>
      </c>
      <c r="T491" s="15" t="str">
        <f>IF(Tableau8[[#This Row],[Matricule]]&gt;1,IF(COUNTIF(Tableau8[DateMatricule],Tableau8[[#This Row],[DateMatricule]])&gt;1,"Doublon",""),"")</f>
        <v/>
      </c>
    </row>
    <row r="492" spans="1:20" x14ac:dyDescent="0.25">
      <c r="A492" s="11" t="str">
        <f>IF(Tableau8[[#This Row],[Semaine]]="","",VLOOKUP(Tableau8[[#This Row],[Semaine]],Listes!$A:$B,2,FALSE))</f>
        <v/>
      </c>
      <c r="B492" s="11" t="str">
        <f>IF(ISBLANK(Tableau8[[#This Row],[Matricule]]),"",VLOOKUP(Tableau8[[#This Row],[Matricule]],#REF!,2,FALSE))</f>
        <v/>
      </c>
      <c r="C492" s="11" t="str">
        <f>IF(ISBLANK(Tableau8[[#This Row],[Matricule]]),"",VLOOKUP(Tableau8[[#This Row],[Matricule]],#REF!,3,FALSE))</f>
        <v/>
      </c>
      <c r="D492" s="11" t="str">
        <f>CONCATENATE(Tableau8[[#This Row],[Semaine]],Tableau8[[#This Row],[Matricule]])</f>
        <v/>
      </c>
      <c r="M492" s="14" t="str">
        <f>IF(Tableau8[[#This Row],[Lundi]]+Tableau8[[#This Row],[Mardi]]&gt;0,Tableau8[[#This Row],[Lundi]]+Tableau8[[#This Row],[Mardi]],"")</f>
        <v/>
      </c>
      <c r="N492" s="14" t="str">
        <f>IF(Tableau8[[#This Row],[Jeudi]]+Tableau8[[#This Row],[Vendredi]]&gt;0,Tableau8[[#This Row],[Jeudi]]+Tableau8[[#This Row],[Vendredi]],"")</f>
        <v/>
      </c>
      <c r="O492" s="14">
        <f>COUNTIF(Tableau8[[#This Row],[Lundi]:[Mardi]],"&gt;0") + COUNTIF(Tableau8[[#This Row],[Jeudi]:[Vendredi]],"&gt;0")</f>
        <v>0</v>
      </c>
      <c r="P492" s="14" t="str">
        <f>IFERROR(Tableau8[[#This Row],[Total Tour 1]]+Tableau8[[#This Row],[Total Tour 2]],"")</f>
        <v/>
      </c>
      <c r="Q492" s="14">
        <f>COUNTIF(Tableau8[[#This Row],[Lundi]:[Vendredi]],"&gt;=13")*1000</f>
        <v>0</v>
      </c>
      <c r="R49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92" s="15">
        <f>Tableau8[[#This Row],[Prime production]]+Tableau8[[#This Row],[Prime rendement]]</f>
        <v>0</v>
      </c>
      <c r="T492" s="15" t="str">
        <f>IF(Tableau8[[#This Row],[Matricule]]&gt;1,IF(COUNTIF(Tableau8[DateMatricule],Tableau8[[#This Row],[DateMatricule]])&gt;1,"Doublon",""),"")</f>
        <v/>
      </c>
    </row>
    <row r="493" spans="1:20" x14ac:dyDescent="0.25">
      <c r="A493" s="11" t="str">
        <f>IF(Tableau8[[#This Row],[Semaine]]="","",VLOOKUP(Tableau8[[#This Row],[Semaine]],Listes!$A:$B,2,FALSE))</f>
        <v/>
      </c>
      <c r="B493" s="11" t="str">
        <f>IF(ISBLANK(Tableau8[[#This Row],[Matricule]]),"",VLOOKUP(Tableau8[[#This Row],[Matricule]],#REF!,2,FALSE))</f>
        <v/>
      </c>
      <c r="C493" s="11" t="str">
        <f>IF(ISBLANK(Tableau8[[#This Row],[Matricule]]),"",VLOOKUP(Tableau8[[#This Row],[Matricule]],#REF!,3,FALSE))</f>
        <v/>
      </c>
      <c r="D493" s="11" t="str">
        <f>CONCATENATE(Tableau8[[#This Row],[Semaine]],Tableau8[[#This Row],[Matricule]])</f>
        <v/>
      </c>
      <c r="M493" s="14" t="str">
        <f>IF(Tableau8[[#This Row],[Lundi]]+Tableau8[[#This Row],[Mardi]]&gt;0,Tableau8[[#This Row],[Lundi]]+Tableau8[[#This Row],[Mardi]],"")</f>
        <v/>
      </c>
      <c r="N493" s="14" t="str">
        <f>IF(Tableau8[[#This Row],[Jeudi]]+Tableau8[[#This Row],[Vendredi]]&gt;0,Tableau8[[#This Row],[Jeudi]]+Tableau8[[#This Row],[Vendredi]],"")</f>
        <v/>
      </c>
      <c r="O493" s="14">
        <f>COUNTIF(Tableau8[[#This Row],[Lundi]:[Mardi]],"&gt;0") + COUNTIF(Tableau8[[#This Row],[Jeudi]:[Vendredi]],"&gt;0")</f>
        <v>0</v>
      </c>
      <c r="P493" s="14" t="str">
        <f>IFERROR(Tableau8[[#This Row],[Total Tour 1]]+Tableau8[[#This Row],[Total Tour 2]],"")</f>
        <v/>
      </c>
      <c r="Q493" s="14">
        <f>COUNTIF(Tableau8[[#This Row],[Lundi]:[Vendredi]],"&gt;=13")*1000</f>
        <v>0</v>
      </c>
      <c r="R49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93" s="15">
        <f>Tableau8[[#This Row],[Prime production]]+Tableau8[[#This Row],[Prime rendement]]</f>
        <v>0</v>
      </c>
      <c r="T493" s="15" t="str">
        <f>IF(Tableau8[[#This Row],[Matricule]]&gt;1,IF(COUNTIF(Tableau8[DateMatricule],Tableau8[[#This Row],[DateMatricule]])&gt;1,"Doublon",""),"")</f>
        <v/>
      </c>
    </row>
    <row r="494" spans="1:20" x14ac:dyDescent="0.25">
      <c r="A494" s="11" t="str">
        <f>IF(Tableau8[[#This Row],[Semaine]]="","",VLOOKUP(Tableau8[[#This Row],[Semaine]],Listes!$A:$B,2,FALSE))</f>
        <v/>
      </c>
      <c r="B494" s="11" t="str">
        <f>IF(ISBLANK(Tableau8[[#This Row],[Matricule]]),"",VLOOKUP(Tableau8[[#This Row],[Matricule]],#REF!,2,FALSE))</f>
        <v/>
      </c>
      <c r="C494" s="11" t="str">
        <f>IF(ISBLANK(Tableau8[[#This Row],[Matricule]]),"",VLOOKUP(Tableau8[[#This Row],[Matricule]],#REF!,3,FALSE))</f>
        <v/>
      </c>
      <c r="D494" s="11" t="str">
        <f>CONCATENATE(Tableau8[[#This Row],[Semaine]],Tableau8[[#This Row],[Matricule]])</f>
        <v/>
      </c>
      <c r="M494" s="14" t="str">
        <f>IF(Tableau8[[#This Row],[Lundi]]+Tableau8[[#This Row],[Mardi]]&gt;0,Tableau8[[#This Row],[Lundi]]+Tableau8[[#This Row],[Mardi]],"")</f>
        <v/>
      </c>
      <c r="N494" s="14" t="str">
        <f>IF(Tableau8[[#This Row],[Jeudi]]+Tableau8[[#This Row],[Vendredi]]&gt;0,Tableau8[[#This Row],[Jeudi]]+Tableau8[[#This Row],[Vendredi]],"")</f>
        <v/>
      </c>
      <c r="O494" s="14">
        <f>COUNTIF(Tableau8[[#This Row],[Lundi]:[Mardi]],"&gt;0") + COUNTIF(Tableau8[[#This Row],[Jeudi]:[Vendredi]],"&gt;0")</f>
        <v>0</v>
      </c>
      <c r="P494" s="14" t="str">
        <f>IFERROR(Tableau8[[#This Row],[Total Tour 1]]+Tableau8[[#This Row],[Total Tour 2]],"")</f>
        <v/>
      </c>
      <c r="Q494" s="14">
        <f>COUNTIF(Tableau8[[#This Row],[Lundi]:[Vendredi]],"&gt;=13")*1000</f>
        <v>0</v>
      </c>
      <c r="R49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94" s="15">
        <f>Tableau8[[#This Row],[Prime production]]+Tableau8[[#This Row],[Prime rendement]]</f>
        <v>0</v>
      </c>
      <c r="T494" s="15" t="str">
        <f>IF(Tableau8[[#This Row],[Matricule]]&gt;1,IF(COUNTIF(Tableau8[DateMatricule],Tableau8[[#This Row],[DateMatricule]])&gt;1,"Doublon",""),"")</f>
        <v/>
      </c>
    </row>
    <row r="495" spans="1:20" x14ac:dyDescent="0.25">
      <c r="A495" s="11" t="str">
        <f>IF(Tableau8[[#This Row],[Semaine]]="","",VLOOKUP(Tableau8[[#This Row],[Semaine]],Listes!$A:$B,2,FALSE))</f>
        <v/>
      </c>
      <c r="B495" s="11" t="str">
        <f>IF(ISBLANK(Tableau8[[#This Row],[Matricule]]),"",VLOOKUP(Tableau8[[#This Row],[Matricule]],#REF!,2,FALSE))</f>
        <v/>
      </c>
      <c r="C495" s="11" t="str">
        <f>IF(ISBLANK(Tableau8[[#This Row],[Matricule]]),"",VLOOKUP(Tableau8[[#This Row],[Matricule]],#REF!,3,FALSE))</f>
        <v/>
      </c>
      <c r="D495" s="11" t="str">
        <f>CONCATENATE(Tableau8[[#This Row],[Semaine]],Tableau8[[#This Row],[Matricule]])</f>
        <v/>
      </c>
      <c r="M495" s="14" t="str">
        <f>IF(Tableau8[[#This Row],[Lundi]]+Tableau8[[#This Row],[Mardi]]&gt;0,Tableau8[[#This Row],[Lundi]]+Tableau8[[#This Row],[Mardi]],"")</f>
        <v/>
      </c>
      <c r="N495" s="14" t="str">
        <f>IF(Tableau8[[#This Row],[Jeudi]]+Tableau8[[#This Row],[Vendredi]]&gt;0,Tableau8[[#This Row],[Jeudi]]+Tableau8[[#This Row],[Vendredi]],"")</f>
        <v/>
      </c>
      <c r="O495" s="14">
        <f>COUNTIF(Tableau8[[#This Row],[Lundi]:[Mardi]],"&gt;0") + COUNTIF(Tableau8[[#This Row],[Jeudi]:[Vendredi]],"&gt;0")</f>
        <v>0</v>
      </c>
      <c r="P495" s="14" t="str">
        <f>IFERROR(Tableau8[[#This Row],[Total Tour 1]]+Tableau8[[#This Row],[Total Tour 2]],"")</f>
        <v/>
      </c>
      <c r="Q495" s="14">
        <f>COUNTIF(Tableau8[[#This Row],[Lundi]:[Vendredi]],"&gt;=13")*1000</f>
        <v>0</v>
      </c>
      <c r="R49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95" s="15">
        <f>Tableau8[[#This Row],[Prime production]]+Tableau8[[#This Row],[Prime rendement]]</f>
        <v>0</v>
      </c>
      <c r="T495" s="15" t="str">
        <f>IF(Tableau8[[#This Row],[Matricule]]&gt;1,IF(COUNTIF(Tableau8[DateMatricule],Tableau8[[#This Row],[DateMatricule]])&gt;1,"Doublon",""),"")</f>
        <v/>
      </c>
    </row>
    <row r="496" spans="1:20" x14ac:dyDescent="0.25">
      <c r="A496" s="11" t="str">
        <f>IF(Tableau8[[#This Row],[Semaine]]="","",VLOOKUP(Tableau8[[#This Row],[Semaine]],Listes!$A:$B,2,FALSE))</f>
        <v/>
      </c>
      <c r="B496" s="11" t="str">
        <f>IF(ISBLANK(Tableau8[[#This Row],[Matricule]]),"",VLOOKUP(Tableau8[[#This Row],[Matricule]],#REF!,2,FALSE))</f>
        <v/>
      </c>
      <c r="C496" s="11" t="str">
        <f>IF(ISBLANK(Tableau8[[#This Row],[Matricule]]),"",VLOOKUP(Tableau8[[#This Row],[Matricule]],#REF!,3,FALSE))</f>
        <v/>
      </c>
      <c r="D496" s="11" t="str">
        <f>CONCATENATE(Tableau8[[#This Row],[Semaine]],Tableau8[[#This Row],[Matricule]])</f>
        <v/>
      </c>
      <c r="M496" s="14" t="str">
        <f>IF(Tableau8[[#This Row],[Lundi]]+Tableau8[[#This Row],[Mardi]]&gt;0,Tableau8[[#This Row],[Lundi]]+Tableau8[[#This Row],[Mardi]],"")</f>
        <v/>
      </c>
      <c r="N496" s="14" t="str">
        <f>IF(Tableau8[[#This Row],[Jeudi]]+Tableau8[[#This Row],[Vendredi]]&gt;0,Tableau8[[#This Row],[Jeudi]]+Tableau8[[#This Row],[Vendredi]],"")</f>
        <v/>
      </c>
      <c r="O496" s="14">
        <f>COUNTIF(Tableau8[[#This Row],[Lundi]:[Mardi]],"&gt;0") + COUNTIF(Tableau8[[#This Row],[Jeudi]:[Vendredi]],"&gt;0")</f>
        <v>0</v>
      </c>
      <c r="P496" s="14" t="str">
        <f>IFERROR(Tableau8[[#This Row],[Total Tour 1]]+Tableau8[[#This Row],[Total Tour 2]],"")</f>
        <v/>
      </c>
      <c r="Q496" s="14">
        <f>COUNTIF(Tableau8[[#This Row],[Lundi]:[Vendredi]],"&gt;=13")*1000</f>
        <v>0</v>
      </c>
      <c r="R49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96" s="15">
        <f>Tableau8[[#This Row],[Prime production]]+Tableau8[[#This Row],[Prime rendement]]</f>
        <v>0</v>
      </c>
      <c r="T496" s="15" t="str">
        <f>IF(Tableau8[[#This Row],[Matricule]]&gt;1,IF(COUNTIF(Tableau8[DateMatricule],Tableau8[[#This Row],[DateMatricule]])&gt;1,"Doublon",""),"")</f>
        <v/>
      </c>
    </row>
    <row r="497" spans="1:20" x14ac:dyDescent="0.25">
      <c r="A497" s="11" t="str">
        <f>IF(Tableau8[[#This Row],[Semaine]]="","",VLOOKUP(Tableau8[[#This Row],[Semaine]],Listes!$A:$B,2,FALSE))</f>
        <v/>
      </c>
      <c r="B497" s="11" t="str">
        <f>IF(ISBLANK(Tableau8[[#This Row],[Matricule]]),"",VLOOKUP(Tableau8[[#This Row],[Matricule]],#REF!,2,FALSE))</f>
        <v/>
      </c>
      <c r="C497" s="11" t="str">
        <f>IF(ISBLANK(Tableau8[[#This Row],[Matricule]]),"",VLOOKUP(Tableau8[[#This Row],[Matricule]],#REF!,3,FALSE))</f>
        <v/>
      </c>
      <c r="D497" s="11" t="str">
        <f>CONCATENATE(Tableau8[[#This Row],[Semaine]],Tableau8[[#This Row],[Matricule]])</f>
        <v/>
      </c>
      <c r="M497" s="14" t="str">
        <f>IF(Tableau8[[#This Row],[Lundi]]+Tableau8[[#This Row],[Mardi]]&gt;0,Tableau8[[#This Row],[Lundi]]+Tableau8[[#This Row],[Mardi]],"")</f>
        <v/>
      </c>
      <c r="N497" s="14" t="str">
        <f>IF(Tableau8[[#This Row],[Jeudi]]+Tableau8[[#This Row],[Vendredi]]&gt;0,Tableau8[[#This Row],[Jeudi]]+Tableau8[[#This Row],[Vendredi]],"")</f>
        <v/>
      </c>
      <c r="O497" s="14">
        <f>COUNTIF(Tableau8[[#This Row],[Lundi]:[Mardi]],"&gt;0") + COUNTIF(Tableau8[[#This Row],[Jeudi]:[Vendredi]],"&gt;0")</f>
        <v>0</v>
      </c>
      <c r="P497" s="14" t="str">
        <f>IFERROR(Tableau8[[#This Row],[Total Tour 1]]+Tableau8[[#This Row],[Total Tour 2]],"")</f>
        <v/>
      </c>
      <c r="Q497" s="14">
        <f>COUNTIF(Tableau8[[#This Row],[Lundi]:[Vendredi]],"&gt;=13")*1000</f>
        <v>0</v>
      </c>
      <c r="R49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97" s="15">
        <f>Tableau8[[#This Row],[Prime production]]+Tableau8[[#This Row],[Prime rendement]]</f>
        <v>0</v>
      </c>
      <c r="T497" s="15" t="str">
        <f>IF(Tableau8[[#This Row],[Matricule]]&gt;1,IF(COUNTIF(Tableau8[DateMatricule],Tableau8[[#This Row],[DateMatricule]])&gt;1,"Doublon",""),"")</f>
        <v/>
      </c>
    </row>
    <row r="498" spans="1:20" x14ac:dyDescent="0.25">
      <c r="A498" s="11" t="str">
        <f>IF(Tableau8[[#This Row],[Semaine]]="","",VLOOKUP(Tableau8[[#This Row],[Semaine]],Listes!$A:$B,2,FALSE))</f>
        <v/>
      </c>
      <c r="B498" s="11" t="str">
        <f>IF(ISBLANK(Tableau8[[#This Row],[Matricule]]),"",VLOOKUP(Tableau8[[#This Row],[Matricule]],#REF!,2,FALSE))</f>
        <v/>
      </c>
      <c r="C498" s="11" t="str">
        <f>IF(ISBLANK(Tableau8[[#This Row],[Matricule]]),"",VLOOKUP(Tableau8[[#This Row],[Matricule]],#REF!,3,FALSE))</f>
        <v/>
      </c>
      <c r="D498" s="11" t="str">
        <f>CONCATENATE(Tableau8[[#This Row],[Semaine]],Tableau8[[#This Row],[Matricule]])</f>
        <v/>
      </c>
      <c r="M498" s="14" t="str">
        <f>IF(Tableau8[[#This Row],[Lundi]]+Tableau8[[#This Row],[Mardi]]&gt;0,Tableau8[[#This Row],[Lundi]]+Tableau8[[#This Row],[Mardi]],"")</f>
        <v/>
      </c>
      <c r="N498" s="14" t="str">
        <f>IF(Tableau8[[#This Row],[Jeudi]]+Tableau8[[#This Row],[Vendredi]]&gt;0,Tableau8[[#This Row],[Jeudi]]+Tableau8[[#This Row],[Vendredi]],"")</f>
        <v/>
      </c>
      <c r="O498" s="14">
        <f>COUNTIF(Tableau8[[#This Row],[Lundi]:[Mardi]],"&gt;0") + COUNTIF(Tableau8[[#This Row],[Jeudi]:[Vendredi]],"&gt;0")</f>
        <v>0</v>
      </c>
      <c r="P498" s="14" t="str">
        <f>IFERROR(Tableau8[[#This Row],[Total Tour 1]]+Tableau8[[#This Row],[Total Tour 2]],"")</f>
        <v/>
      </c>
      <c r="Q498" s="14">
        <f>COUNTIF(Tableau8[[#This Row],[Lundi]:[Vendredi]],"&gt;=13")*1000</f>
        <v>0</v>
      </c>
      <c r="R49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98" s="15">
        <f>Tableau8[[#This Row],[Prime production]]+Tableau8[[#This Row],[Prime rendement]]</f>
        <v>0</v>
      </c>
      <c r="T498" s="15" t="str">
        <f>IF(Tableau8[[#This Row],[Matricule]]&gt;1,IF(COUNTIF(Tableau8[DateMatricule],Tableau8[[#This Row],[DateMatricule]])&gt;1,"Doublon",""),"")</f>
        <v/>
      </c>
    </row>
    <row r="499" spans="1:20" x14ac:dyDescent="0.25">
      <c r="A499" s="11" t="str">
        <f>IF(Tableau8[[#This Row],[Semaine]]="","",VLOOKUP(Tableau8[[#This Row],[Semaine]],Listes!$A:$B,2,FALSE))</f>
        <v/>
      </c>
      <c r="B499" s="11" t="str">
        <f>IF(ISBLANK(Tableau8[[#This Row],[Matricule]]),"",VLOOKUP(Tableau8[[#This Row],[Matricule]],#REF!,2,FALSE))</f>
        <v/>
      </c>
      <c r="C499" s="11" t="str">
        <f>IF(ISBLANK(Tableau8[[#This Row],[Matricule]]),"",VLOOKUP(Tableau8[[#This Row],[Matricule]],#REF!,3,FALSE))</f>
        <v/>
      </c>
      <c r="D499" s="11" t="str">
        <f>CONCATENATE(Tableau8[[#This Row],[Semaine]],Tableau8[[#This Row],[Matricule]])</f>
        <v/>
      </c>
      <c r="M499" s="14" t="str">
        <f>IF(Tableau8[[#This Row],[Lundi]]+Tableau8[[#This Row],[Mardi]]&gt;0,Tableau8[[#This Row],[Lundi]]+Tableau8[[#This Row],[Mardi]],"")</f>
        <v/>
      </c>
      <c r="N499" s="14" t="str">
        <f>IF(Tableau8[[#This Row],[Jeudi]]+Tableau8[[#This Row],[Vendredi]]&gt;0,Tableau8[[#This Row],[Jeudi]]+Tableau8[[#This Row],[Vendredi]],"")</f>
        <v/>
      </c>
      <c r="O499" s="14">
        <f>COUNTIF(Tableau8[[#This Row],[Lundi]:[Mardi]],"&gt;0") + COUNTIF(Tableau8[[#This Row],[Jeudi]:[Vendredi]],"&gt;0")</f>
        <v>0</v>
      </c>
      <c r="P499" s="14" t="str">
        <f>IFERROR(Tableau8[[#This Row],[Total Tour 1]]+Tableau8[[#This Row],[Total Tour 2]],"")</f>
        <v/>
      </c>
      <c r="Q499" s="14">
        <f>COUNTIF(Tableau8[[#This Row],[Lundi]:[Vendredi]],"&gt;=13")*1000</f>
        <v>0</v>
      </c>
      <c r="R49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499" s="15">
        <f>Tableau8[[#This Row],[Prime production]]+Tableau8[[#This Row],[Prime rendement]]</f>
        <v>0</v>
      </c>
      <c r="T499" s="15" t="str">
        <f>IF(Tableau8[[#This Row],[Matricule]]&gt;1,IF(COUNTIF(Tableau8[DateMatricule],Tableau8[[#This Row],[DateMatricule]])&gt;1,"Doublon",""),"")</f>
        <v/>
      </c>
    </row>
    <row r="500" spans="1:20" x14ac:dyDescent="0.25">
      <c r="A500" s="11" t="str">
        <f>IF(Tableau8[[#This Row],[Semaine]]="","",VLOOKUP(Tableau8[[#This Row],[Semaine]],Listes!$A:$B,2,FALSE))</f>
        <v/>
      </c>
      <c r="B500" s="11" t="str">
        <f>IF(ISBLANK(Tableau8[[#This Row],[Matricule]]),"",VLOOKUP(Tableau8[[#This Row],[Matricule]],#REF!,2,FALSE))</f>
        <v/>
      </c>
      <c r="C500" s="11" t="str">
        <f>IF(ISBLANK(Tableau8[[#This Row],[Matricule]]),"",VLOOKUP(Tableau8[[#This Row],[Matricule]],#REF!,3,FALSE))</f>
        <v/>
      </c>
      <c r="D500" s="11" t="str">
        <f>CONCATENATE(Tableau8[[#This Row],[Semaine]],Tableau8[[#This Row],[Matricule]])</f>
        <v/>
      </c>
      <c r="M500" s="14" t="str">
        <f>IF(Tableau8[[#This Row],[Lundi]]+Tableau8[[#This Row],[Mardi]]&gt;0,Tableau8[[#This Row],[Lundi]]+Tableau8[[#This Row],[Mardi]],"")</f>
        <v/>
      </c>
      <c r="N500" s="14" t="str">
        <f>IF(Tableau8[[#This Row],[Jeudi]]+Tableau8[[#This Row],[Vendredi]]&gt;0,Tableau8[[#This Row],[Jeudi]]+Tableau8[[#This Row],[Vendredi]],"")</f>
        <v/>
      </c>
      <c r="O500" s="14">
        <f>COUNTIF(Tableau8[[#This Row],[Lundi]:[Mardi]],"&gt;0") + COUNTIF(Tableau8[[#This Row],[Jeudi]:[Vendredi]],"&gt;0")</f>
        <v>0</v>
      </c>
      <c r="P500" s="14" t="str">
        <f>IFERROR(Tableau8[[#This Row],[Total Tour 1]]+Tableau8[[#This Row],[Total Tour 2]],"")</f>
        <v/>
      </c>
      <c r="Q500" s="14">
        <f>COUNTIF(Tableau8[[#This Row],[Lundi]:[Vendredi]],"&gt;=13")*1000</f>
        <v>0</v>
      </c>
      <c r="R50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00" s="15">
        <f>Tableau8[[#This Row],[Prime production]]+Tableau8[[#This Row],[Prime rendement]]</f>
        <v>0</v>
      </c>
      <c r="T500" s="15" t="str">
        <f>IF(Tableau8[[#This Row],[Matricule]]&gt;1,IF(COUNTIF(Tableau8[DateMatricule],Tableau8[[#This Row],[DateMatricule]])&gt;1,"Doublon",""),"")</f>
        <v/>
      </c>
    </row>
    <row r="501" spans="1:20" x14ac:dyDescent="0.25">
      <c r="A501" s="11" t="str">
        <f>IF(Tableau8[[#This Row],[Semaine]]="","",VLOOKUP(Tableau8[[#This Row],[Semaine]],Listes!$A:$B,2,FALSE))</f>
        <v/>
      </c>
      <c r="B501" s="11" t="str">
        <f>IF(ISBLANK(Tableau8[[#This Row],[Matricule]]),"",VLOOKUP(Tableau8[[#This Row],[Matricule]],#REF!,2,FALSE))</f>
        <v/>
      </c>
      <c r="C501" s="11" t="str">
        <f>IF(ISBLANK(Tableau8[[#This Row],[Matricule]]),"",VLOOKUP(Tableau8[[#This Row],[Matricule]],#REF!,3,FALSE))</f>
        <v/>
      </c>
      <c r="D501" s="11" t="str">
        <f>CONCATENATE(Tableau8[[#This Row],[Semaine]],Tableau8[[#This Row],[Matricule]])</f>
        <v/>
      </c>
      <c r="M501" s="14" t="str">
        <f>IF(Tableau8[[#This Row],[Lundi]]+Tableau8[[#This Row],[Mardi]]&gt;0,Tableau8[[#This Row],[Lundi]]+Tableau8[[#This Row],[Mardi]],"")</f>
        <v/>
      </c>
      <c r="N501" s="14" t="str">
        <f>IF(Tableau8[[#This Row],[Jeudi]]+Tableau8[[#This Row],[Vendredi]]&gt;0,Tableau8[[#This Row],[Jeudi]]+Tableau8[[#This Row],[Vendredi]],"")</f>
        <v/>
      </c>
      <c r="O501" s="14">
        <f>COUNTIF(Tableau8[[#This Row],[Lundi]:[Mardi]],"&gt;0") + COUNTIF(Tableau8[[#This Row],[Jeudi]:[Vendredi]],"&gt;0")</f>
        <v>0</v>
      </c>
      <c r="P501" s="14" t="str">
        <f>IFERROR(Tableau8[[#This Row],[Total Tour 1]]+Tableau8[[#This Row],[Total Tour 2]],"")</f>
        <v/>
      </c>
      <c r="Q501" s="14">
        <f>COUNTIF(Tableau8[[#This Row],[Lundi]:[Vendredi]],"&gt;=13")*1000</f>
        <v>0</v>
      </c>
      <c r="R50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01" s="15">
        <f>Tableau8[[#This Row],[Prime production]]+Tableau8[[#This Row],[Prime rendement]]</f>
        <v>0</v>
      </c>
      <c r="T501" s="15" t="str">
        <f>IF(Tableau8[[#This Row],[Matricule]]&gt;1,IF(COUNTIF(Tableau8[DateMatricule],Tableau8[[#This Row],[DateMatricule]])&gt;1,"Doublon",""),"")</f>
        <v/>
      </c>
    </row>
    <row r="502" spans="1:20" x14ac:dyDescent="0.25">
      <c r="A502" s="11" t="str">
        <f>IF(Tableau8[[#This Row],[Semaine]]="","",VLOOKUP(Tableau8[[#This Row],[Semaine]],Listes!$A:$B,2,FALSE))</f>
        <v/>
      </c>
      <c r="B502" s="11" t="str">
        <f>IF(ISBLANK(Tableau8[[#This Row],[Matricule]]),"",VLOOKUP(Tableau8[[#This Row],[Matricule]],#REF!,2,FALSE))</f>
        <v/>
      </c>
      <c r="C502" s="11" t="str">
        <f>IF(ISBLANK(Tableau8[[#This Row],[Matricule]]),"",VLOOKUP(Tableau8[[#This Row],[Matricule]],#REF!,3,FALSE))</f>
        <v/>
      </c>
      <c r="D502" s="11" t="str">
        <f>CONCATENATE(Tableau8[[#This Row],[Semaine]],Tableau8[[#This Row],[Matricule]])</f>
        <v/>
      </c>
      <c r="M502" s="14" t="str">
        <f>IF(Tableau8[[#This Row],[Lundi]]+Tableau8[[#This Row],[Mardi]]&gt;0,Tableau8[[#This Row],[Lundi]]+Tableau8[[#This Row],[Mardi]],"")</f>
        <v/>
      </c>
      <c r="N502" s="14" t="str">
        <f>IF(Tableau8[[#This Row],[Jeudi]]+Tableau8[[#This Row],[Vendredi]]&gt;0,Tableau8[[#This Row],[Jeudi]]+Tableau8[[#This Row],[Vendredi]],"")</f>
        <v/>
      </c>
      <c r="O502" s="14">
        <f>COUNTIF(Tableau8[[#This Row],[Lundi]:[Mardi]],"&gt;0") + COUNTIF(Tableau8[[#This Row],[Jeudi]:[Vendredi]],"&gt;0")</f>
        <v>0</v>
      </c>
      <c r="P502" s="14" t="str">
        <f>IFERROR(Tableau8[[#This Row],[Total Tour 1]]+Tableau8[[#This Row],[Total Tour 2]],"")</f>
        <v/>
      </c>
      <c r="Q502" s="14">
        <f>COUNTIF(Tableau8[[#This Row],[Lundi]:[Vendredi]],"&gt;=13")*1000</f>
        <v>0</v>
      </c>
      <c r="R50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02" s="15">
        <f>Tableau8[[#This Row],[Prime production]]+Tableau8[[#This Row],[Prime rendement]]</f>
        <v>0</v>
      </c>
      <c r="T502" s="15" t="str">
        <f>IF(Tableau8[[#This Row],[Matricule]]&gt;1,IF(COUNTIF(Tableau8[DateMatricule],Tableau8[[#This Row],[DateMatricule]])&gt;1,"Doublon",""),"")</f>
        <v/>
      </c>
    </row>
    <row r="503" spans="1:20" x14ac:dyDescent="0.25">
      <c r="A503" s="11" t="str">
        <f>IF(Tableau8[[#This Row],[Semaine]]="","",VLOOKUP(Tableau8[[#This Row],[Semaine]],Listes!$A:$B,2,FALSE))</f>
        <v/>
      </c>
      <c r="B503" s="11" t="str">
        <f>IF(ISBLANK(Tableau8[[#This Row],[Matricule]]),"",VLOOKUP(Tableau8[[#This Row],[Matricule]],#REF!,2,FALSE))</f>
        <v/>
      </c>
      <c r="C503" s="11" t="str">
        <f>IF(ISBLANK(Tableau8[[#This Row],[Matricule]]),"",VLOOKUP(Tableau8[[#This Row],[Matricule]],#REF!,3,FALSE))</f>
        <v/>
      </c>
      <c r="D503" s="11" t="str">
        <f>CONCATENATE(Tableau8[[#This Row],[Semaine]],Tableau8[[#This Row],[Matricule]])</f>
        <v/>
      </c>
      <c r="M503" s="14" t="str">
        <f>IF(Tableau8[[#This Row],[Lundi]]+Tableau8[[#This Row],[Mardi]]&gt;0,Tableau8[[#This Row],[Lundi]]+Tableau8[[#This Row],[Mardi]],"")</f>
        <v/>
      </c>
      <c r="N503" s="14" t="str">
        <f>IF(Tableau8[[#This Row],[Jeudi]]+Tableau8[[#This Row],[Vendredi]]&gt;0,Tableau8[[#This Row],[Jeudi]]+Tableau8[[#This Row],[Vendredi]],"")</f>
        <v/>
      </c>
      <c r="O503" s="14">
        <f>COUNTIF(Tableau8[[#This Row],[Lundi]:[Mardi]],"&gt;0") + COUNTIF(Tableau8[[#This Row],[Jeudi]:[Vendredi]],"&gt;0")</f>
        <v>0</v>
      </c>
      <c r="P503" s="14" t="str">
        <f>IFERROR(Tableau8[[#This Row],[Total Tour 1]]+Tableau8[[#This Row],[Total Tour 2]],"")</f>
        <v/>
      </c>
      <c r="Q503" s="14">
        <f>COUNTIF(Tableau8[[#This Row],[Lundi]:[Vendredi]],"&gt;=13")*1000</f>
        <v>0</v>
      </c>
      <c r="R50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03" s="15">
        <f>Tableau8[[#This Row],[Prime production]]+Tableau8[[#This Row],[Prime rendement]]</f>
        <v>0</v>
      </c>
      <c r="T503" s="15" t="str">
        <f>IF(Tableau8[[#This Row],[Matricule]]&gt;1,IF(COUNTIF(Tableau8[DateMatricule],Tableau8[[#This Row],[DateMatricule]])&gt;1,"Doublon",""),"")</f>
        <v/>
      </c>
    </row>
    <row r="504" spans="1:20" x14ac:dyDescent="0.25">
      <c r="A504" s="11" t="str">
        <f>IF(Tableau8[[#This Row],[Semaine]]="","",VLOOKUP(Tableau8[[#This Row],[Semaine]],Listes!$A:$B,2,FALSE))</f>
        <v/>
      </c>
      <c r="B504" s="11" t="str">
        <f>IF(ISBLANK(Tableau8[[#This Row],[Matricule]]),"",VLOOKUP(Tableau8[[#This Row],[Matricule]],#REF!,2,FALSE))</f>
        <v/>
      </c>
      <c r="C504" s="11" t="str">
        <f>IF(ISBLANK(Tableau8[[#This Row],[Matricule]]),"",VLOOKUP(Tableau8[[#This Row],[Matricule]],#REF!,3,FALSE))</f>
        <v/>
      </c>
      <c r="D504" s="11" t="str">
        <f>CONCATENATE(Tableau8[[#This Row],[Semaine]],Tableau8[[#This Row],[Matricule]])</f>
        <v/>
      </c>
      <c r="M504" s="14" t="str">
        <f>IF(Tableau8[[#This Row],[Lundi]]+Tableau8[[#This Row],[Mardi]]&gt;0,Tableau8[[#This Row],[Lundi]]+Tableau8[[#This Row],[Mardi]],"")</f>
        <v/>
      </c>
      <c r="N504" s="14" t="str">
        <f>IF(Tableau8[[#This Row],[Jeudi]]+Tableau8[[#This Row],[Vendredi]]&gt;0,Tableau8[[#This Row],[Jeudi]]+Tableau8[[#This Row],[Vendredi]],"")</f>
        <v/>
      </c>
      <c r="O504" s="14">
        <f>COUNTIF(Tableau8[[#This Row],[Lundi]:[Mardi]],"&gt;0") + COUNTIF(Tableau8[[#This Row],[Jeudi]:[Vendredi]],"&gt;0")</f>
        <v>0</v>
      </c>
      <c r="P504" s="14" t="str">
        <f>IFERROR(Tableau8[[#This Row],[Total Tour 1]]+Tableau8[[#This Row],[Total Tour 2]],"")</f>
        <v/>
      </c>
      <c r="Q504" s="14">
        <f>COUNTIF(Tableau8[[#This Row],[Lundi]:[Vendredi]],"&gt;=13")*1000</f>
        <v>0</v>
      </c>
      <c r="R50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04" s="15">
        <f>Tableau8[[#This Row],[Prime production]]+Tableau8[[#This Row],[Prime rendement]]</f>
        <v>0</v>
      </c>
      <c r="T504" s="15" t="str">
        <f>IF(Tableau8[[#This Row],[Matricule]]&gt;1,IF(COUNTIF(Tableau8[DateMatricule],Tableau8[[#This Row],[DateMatricule]])&gt;1,"Doublon",""),"")</f>
        <v/>
      </c>
    </row>
    <row r="505" spans="1:20" x14ac:dyDescent="0.25">
      <c r="A505" s="11" t="str">
        <f>IF(Tableau8[[#This Row],[Semaine]]="","",VLOOKUP(Tableau8[[#This Row],[Semaine]],Listes!$A:$B,2,FALSE))</f>
        <v/>
      </c>
      <c r="B505" s="11" t="str">
        <f>IF(ISBLANK(Tableau8[[#This Row],[Matricule]]),"",VLOOKUP(Tableau8[[#This Row],[Matricule]],#REF!,2,FALSE))</f>
        <v/>
      </c>
      <c r="C505" s="11" t="str">
        <f>IF(ISBLANK(Tableau8[[#This Row],[Matricule]]),"",VLOOKUP(Tableau8[[#This Row],[Matricule]],#REF!,3,FALSE))</f>
        <v/>
      </c>
      <c r="D505" s="11" t="str">
        <f>CONCATENATE(Tableau8[[#This Row],[Semaine]],Tableau8[[#This Row],[Matricule]])</f>
        <v/>
      </c>
      <c r="M505" s="14" t="str">
        <f>IF(Tableau8[[#This Row],[Lundi]]+Tableau8[[#This Row],[Mardi]]&gt;0,Tableau8[[#This Row],[Lundi]]+Tableau8[[#This Row],[Mardi]],"")</f>
        <v/>
      </c>
      <c r="N505" s="14" t="str">
        <f>IF(Tableau8[[#This Row],[Jeudi]]+Tableau8[[#This Row],[Vendredi]]&gt;0,Tableau8[[#This Row],[Jeudi]]+Tableau8[[#This Row],[Vendredi]],"")</f>
        <v/>
      </c>
      <c r="O505" s="14">
        <f>COUNTIF(Tableau8[[#This Row],[Lundi]:[Mardi]],"&gt;0") + COUNTIF(Tableau8[[#This Row],[Jeudi]:[Vendredi]],"&gt;0")</f>
        <v>0</v>
      </c>
      <c r="P505" s="14" t="str">
        <f>IFERROR(Tableau8[[#This Row],[Total Tour 1]]+Tableau8[[#This Row],[Total Tour 2]],"")</f>
        <v/>
      </c>
      <c r="Q505" s="14">
        <f>COUNTIF(Tableau8[[#This Row],[Lundi]:[Vendredi]],"&gt;=13")*1000</f>
        <v>0</v>
      </c>
      <c r="R50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05" s="15">
        <f>Tableau8[[#This Row],[Prime production]]+Tableau8[[#This Row],[Prime rendement]]</f>
        <v>0</v>
      </c>
      <c r="T505" s="15" t="str">
        <f>IF(Tableau8[[#This Row],[Matricule]]&gt;1,IF(COUNTIF(Tableau8[DateMatricule],Tableau8[[#This Row],[DateMatricule]])&gt;1,"Doublon",""),"")</f>
        <v/>
      </c>
    </row>
    <row r="506" spans="1:20" x14ac:dyDescent="0.25">
      <c r="A506" s="11" t="str">
        <f>IF(Tableau8[[#This Row],[Semaine]]="","",VLOOKUP(Tableau8[[#This Row],[Semaine]],Listes!$A:$B,2,FALSE))</f>
        <v/>
      </c>
      <c r="B506" s="11" t="str">
        <f>IF(ISBLANK(Tableau8[[#This Row],[Matricule]]),"",VLOOKUP(Tableau8[[#This Row],[Matricule]],#REF!,2,FALSE))</f>
        <v/>
      </c>
      <c r="C506" s="11" t="str">
        <f>IF(ISBLANK(Tableau8[[#This Row],[Matricule]]),"",VLOOKUP(Tableau8[[#This Row],[Matricule]],#REF!,3,FALSE))</f>
        <v/>
      </c>
      <c r="D506" s="11" t="str">
        <f>CONCATENATE(Tableau8[[#This Row],[Semaine]],Tableau8[[#This Row],[Matricule]])</f>
        <v/>
      </c>
      <c r="M506" s="14" t="str">
        <f>IF(Tableau8[[#This Row],[Lundi]]+Tableau8[[#This Row],[Mardi]]&gt;0,Tableau8[[#This Row],[Lundi]]+Tableau8[[#This Row],[Mardi]],"")</f>
        <v/>
      </c>
      <c r="N506" s="14" t="str">
        <f>IF(Tableau8[[#This Row],[Jeudi]]+Tableau8[[#This Row],[Vendredi]]&gt;0,Tableau8[[#This Row],[Jeudi]]+Tableau8[[#This Row],[Vendredi]],"")</f>
        <v/>
      </c>
      <c r="O506" s="14">
        <f>COUNTIF(Tableau8[[#This Row],[Lundi]:[Mardi]],"&gt;0") + COUNTIF(Tableau8[[#This Row],[Jeudi]:[Vendredi]],"&gt;0")</f>
        <v>0</v>
      </c>
      <c r="P506" s="14" t="str">
        <f>IFERROR(Tableau8[[#This Row],[Total Tour 1]]+Tableau8[[#This Row],[Total Tour 2]],"")</f>
        <v/>
      </c>
      <c r="Q506" s="14">
        <f>COUNTIF(Tableau8[[#This Row],[Lundi]:[Vendredi]],"&gt;=13")*1000</f>
        <v>0</v>
      </c>
      <c r="R50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06" s="15">
        <f>Tableau8[[#This Row],[Prime production]]+Tableau8[[#This Row],[Prime rendement]]</f>
        <v>0</v>
      </c>
      <c r="T506" s="15" t="str">
        <f>IF(Tableau8[[#This Row],[Matricule]]&gt;1,IF(COUNTIF(Tableau8[DateMatricule],Tableau8[[#This Row],[DateMatricule]])&gt;1,"Doublon",""),"")</f>
        <v/>
      </c>
    </row>
    <row r="507" spans="1:20" x14ac:dyDescent="0.25">
      <c r="A507" s="11" t="str">
        <f>IF(Tableau8[[#This Row],[Semaine]]="","",VLOOKUP(Tableau8[[#This Row],[Semaine]],Listes!$A:$B,2,FALSE))</f>
        <v/>
      </c>
      <c r="B507" s="11" t="str">
        <f>IF(ISBLANK(Tableau8[[#This Row],[Matricule]]),"",VLOOKUP(Tableau8[[#This Row],[Matricule]],#REF!,2,FALSE))</f>
        <v/>
      </c>
      <c r="C507" s="11" t="str">
        <f>IF(ISBLANK(Tableau8[[#This Row],[Matricule]]),"",VLOOKUP(Tableau8[[#This Row],[Matricule]],#REF!,3,FALSE))</f>
        <v/>
      </c>
      <c r="D507" s="11" t="str">
        <f>CONCATENATE(Tableau8[[#This Row],[Semaine]],Tableau8[[#This Row],[Matricule]])</f>
        <v/>
      </c>
      <c r="M507" s="14" t="str">
        <f>IF(Tableau8[[#This Row],[Lundi]]+Tableau8[[#This Row],[Mardi]]&gt;0,Tableau8[[#This Row],[Lundi]]+Tableau8[[#This Row],[Mardi]],"")</f>
        <v/>
      </c>
      <c r="N507" s="14" t="str">
        <f>IF(Tableau8[[#This Row],[Jeudi]]+Tableau8[[#This Row],[Vendredi]]&gt;0,Tableau8[[#This Row],[Jeudi]]+Tableau8[[#This Row],[Vendredi]],"")</f>
        <v/>
      </c>
      <c r="O507" s="14">
        <f>COUNTIF(Tableau8[[#This Row],[Lundi]:[Mardi]],"&gt;0") + COUNTIF(Tableau8[[#This Row],[Jeudi]:[Vendredi]],"&gt;0")</f>
        <v>0</v>
      </c>
      <c r="P507" s="14" t="str">
        <f>IFERROR(Tableau8[[#This Row],[Total Tour 1]]+Tableau8[[#This Row],[Total Tour 2]],"")</f>
        <v/>
      </c>
      <c r="Q507" s="14">
        <f>COUNTIF(Tableau8[[#This Row],[Lundi]:[Vendredi]],"&gt;=13")*1000</f>
        <v>0</v>
      </c>
      <c r="R50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07" s="15">
        <f>Tableau8[[#This Row],[Prime production]]+Tableau8[[#This Row],[Prime rendement]]</f>
        <v>0</v>
      </c>
      <c r="T507" s="15" t="str">
        <f>IF(Tableau8[[#This Row],[Matricule]]&gt;1,IF(COUNTIF(Tableau8[DateMatricule],Tableau8[[#This Row],[DateMatricule]])&gt;1,"Doublon",""),"")</f>
        <v/>
      </c>
    </row>
    <row r="508" spans="1:20" x14ac:dyDescent="0.25">
      <c r="A508" s="11" t="str">
        <f>IF(Tableau8[[#This Row],[Semaine]]="","",VLOOKUP(Tableau8[[#This Row],[Semaine]],Listes!$A:$B,2,FALSE))</f>
        <v/>
      </c>
      <c r="B508" s="11" t="str">
        <f>IF(ISBLANK(Tableau8[[#This Row],[Matricule]]),"",VLOOKUP(Tableau8[[#This Row],[Matricule]],#REF!,2,FALSE))</f>
        <v/>
      </c>
      <c r="C508" s="11" t="str">
        <f>IF(ISBLANK(Tableau8[[#This Row],[Matricule]]),"",VLOOKUP(Tableau8[[#This Row],[Matricule]],#REF!,3,FALSE))</f>
        <v/>
      </c>
      <c r="D508" s="11" t="str">
        <f>CONCATENATE(Tableau8[[#This Row],[Semaine]],Tableau8[[#This Row],[Matricule]])</f>
        <v/>
      </c>
      <c r="M508" s="14" t="str">
        <f>IF(Tableau8[[#This Row],[Lundi]]+Tableau8[[#This Row],[Mardi]]&gt;0,Tableau8[[#This Row],[Lundi]]+Tableau8[[#This Row],[Mardi]],"")</f>
        <v/>
      </c>
      <c r="N508" s="14" t="str">
        <f>IF(Tableau8[[#This Row],[Jeudi]]+Tableau8[[#This Row],[Vendredi]]&gt;0,Tableau8[[#This Row],[Jeudi]]+Tableau8[[#This Row],[Vendredi]],"")</f>
        <v/>
      </c>
      <c r="O508" s="14">
        <f>COUNTIF(Tableau8[[#This Row],[Lundi]:[Mardi]],"&gt;0") + COUNTIF(Tableau8[[#This Row],[Jeudi]:[Vendredi]],"&gt;0")</f>
        <v>0</v>
      </c>
      <c r="P508" s="14" t="str">
        <f>IFERROR(Tableau8[[#This Row],[Total Tour 1]]+Tableau8[[#This Row],[Total Tour 2]],"")</f>
        <v/>
      </c>
      <c r="Q508" s="14">
        <f>COUNTIF(Tableau8[[#This Row],[Lundi]:[Vendredi]],"&gt;=13")*1000</f>
        <v>0</v>
      </c>
      <c r="R50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08" s="15">
        <f>Tableau8[[#This Row],[Prime production]]+Tableau8[[#This Row],[Prime rendement]]</f>
        <v>0</v>
      </c>
      <c r="T508" s="15" t="str">
        <f>IF(Tableau8[[#This Row],[Matricule]]&gt;1,IF(COUNTIF(Tableau8[DateMatricule],Tableau8[[#This Row],[DateMatricule]])&gt;1,"Doublon",""),"")</f>
        <v/>
      </c>
    </row>
    <row r="509" spans="1:20" x14ac:dyDescent="0.25">
      <c r="A509" s="11" t="str">
        <f>IF(Tableau8[[#This Row],[Semaine]]="","",VLOOKUP(Tableau8[[#This Row],[Semaine]],Listes!$A:$B,2,FALSE))</f>
        <v/>
      </c>
      <c r="B509" s="11" t="str">
        <f>IF(ISBLANK(Tableau8[[#This Row],[Matricule]]),"",VLOOKUP(Tableau8[[#This Row],[Matricule]],#REF!,2,FALSE))</f>
        <v/>
      </c>
      <c r="C509" s="11" t="str">
        <f>IF(ISBLANK(Tableau8[[#This Row],[Matricule]]),"",VLOOKUP(Tableau8[[#This Row],[Matricule]],#REF!,3,FALSE))</f>
        <v/>
      </c>
      <c r="D509" s="11" t="str">
        <f>CONCATENATE(Tableau8[[#This Row],[Semaine]],Tableau8[[#This Row],[Matricule]])</f>
        <v/>
      </c>
      <c r="M509" s="14" t="str">
        <f>IF(Tableau8[[#This Row],[Lundi]]+Tableau8[[#This Row],[Mardi]]&gt;0,Tableau8[[#This Row],[Lundi]]+Tableau8[[#This Row],[Mardi]],"")</f>
        <v/>
      </c>
      <c r="N509" s="14" t="str">
        <f>IF(Tableau8[[#This Row],[Jeudi]]+Tableau8[[#This Row],[Vendredi]]&gt;0,Tableau8[[#This Row],[Jeudi]]+Tableau8[[#This Row],[Vendredi]],"")</f>
        <v/>
      </c>
      <c r="O509" s="14">
        <f>COUNTIF(Tableau8[[#This Row],[Lundi]:[Mardi]],"&gt;0") + COUNTIF(Tableau8[[#This Row],[Jeudi]:[Vendredi]],"&gt;0")</f>
        <v>0</v>
      </c>
      <c r="P509" s="14" t="str">
        <f>IFERROR(Tableau8[[#This Row],[Total Tour 1]]+Tableau8[[#This Row],[Total Tour 2]],"")</f>
        <v/>
      </c>
      <c r="Q509" s="14">
        <f>COUNTIF(Tableau8[[#This Row],[Lundi]:[Vendredi]],"&gt;=13")*1000</f>
        <v>0</v>
      </c>
      <c r="R50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09" s="15">
        <f>Tableau8[[#This Row],[Prime production]]+Tableau8[[#This Row],[Prime rendement]]</f>
        <v>0</v>
      </c>
      <c r="T509" s="15" t="str">
        <f>IF(Tableau8[[#This Row],[Matricule]]&gt;1,IF(COUNTIF(Tableau8[DateMatricule],Tableau8[[#This Row],[DateMatricule]])&gt;1,"Doublon",""),"")</f>
        <v/>
      </c>
    </row>
    <row r="510" spans="1:20" x14ac:dyDescent="0.25">
      <c r="A510" s="11" t="str">
        <f>IF(Tableau8[[#This Row],[Semaine]]="","",VLOOKUP(Tableau8[[#This Row],[Semaine]],Listes!$A:$B,2,FALSE))</f>
        <v/>
      </c>
      <c r="B510" s="11" t="str">
        <f>IF(ISBLANK(Tableau8[[#This Row],[Matricule]]),"",VLOOKUP(Tableau8[[#This Row],[Matricule]],#REF!,2,FALSE))</f>
        <v/>
      </c>
      <c r="C510" s="11" t="str">
        <f>IF(ISBLANK(Tableau8[[#This Row],[Matricule]]),"",VLOOKUP(Tableau8[[#This Row],[Matricule]],#REF!,3,FALSE))</f>
        <v/>
      </c>
      <c r="D510" s="11" t="str">
        <f>CONCATENATE(Tableau8[[#This Row],[Semaine]],Tableau8[[#This Row],[Matricule]])</f>
        <v/>
      </c>
      <c r="M510" s="14" t="str">
        <f>IF(Tableau8[[#This Row],[Lundi]]+Tableau8[[#This Row],[Mardi]]&gt;0,Tableau8[[#This Row],[Lundi]]+Tableau8[[#This Row],[Mardi]],"")</f>
        <v/>
      </c>
      <c r="N510" s="14" t="str">
        <f>IF(Tableau8[[#This Row],[Jeudi]]+Tableau8[[#This Row],[Vendredi]]&gt;0,Tableau8[[#This Row],[Jeudi]]+Tableau8[[#This Row],[Vendredi]],"")</f>
        <v/>
      </c>
      <c r="O510" s="14">
        <f>COUNTIF(Tableau8[[#This Row],[Lundi]:[Mardi]],"&gt;0") + COUNTIF(Tableau8[[#This Row],[Jeudi]:[Vendredi]],"&gt;0")</f>
        <v>0</v>
      </c>
      <c r="P510" s="14" t="str">
        <f>IFERROR(Tableau8[[#This Row],[Total Tour 1]]+Tableau8[[#This Row],[Total Tour 2]],"")</f>
        <v/>
      </c>
      <c r="Q510" s="14">
        <f>COUNTIF(Tableau8[[#This Row],[Lundi]:[Vendredi]],"&gt;=13")*1000</f>
        <v>0</v>
      </c>
      <c r="R51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10" s="15">
        <f>Tableau8[[#This Row],[Prime production]]+Tableau8[[#This Row],[Prime rendement]]</f>
        <v>0</v>
      </c>
      <c r="T510" s="15" t="str">
        <f>IF(Tableau8[[#This Row],[Matricule]]&gt;1,IF(COUNTIF(Tableau8[DateMatricule],Tableau8[[#This Row],[DateMatricule]])&gt;1,"Doublon",""),"")</f>
        <v/>
      </c>
    </row>
    <row r="511" spans="1:20" x14ac:dyDescent="0.25">
      <c r="A511" s="11" t="str">
        <f>IF(Tableau8[[#This Row],[Semaine]]="","",VLOOKUP(Tableau8[[#This Row],[Semaine]],Listes!$A:$B,2,FALSE))</f>
        <v/>
      </c>
      <c r="B511" s="11" t="str">
        <f>IF(ISBLANK(Tableau8[[#This Row],[Matricule]]),"",VLOOKUP(Tableau8[[#This Row],[Matricule]],#REF!,2,FALSE))</f>
        <v/>
      </c>
      <c r="C511" s="11" t="str">
        <f>IF(ISBLANK(Tableau8[[#This Row],[Matricule]]),"",VLOOKUP(Tableau8[[#This Row],[Matricule]],#REF!,3,FALSE))</f>
        <v/>
      </c>
      <c r="D511" s="11" t="str">
        <f>CONCATENATE(Tableau8[[#This Row],[Semaine]],Tableau8[[#This Row],[Matricule]])</f>
        <v/>
      </c>
      <c r="M511" s="14" t="str">
        <f>IF(Tableau8[[#This Row],[Lundi]]+Tableau8[[#This Row],[Mardi]]&gt;0,Tableau8[[#This Row],[Lundi]]+Tableau8[[#This Row],[Mardi]],"")</f>
        <v/>
      </c>
      <c r="N511" s="14" t="str">
        <f>IF(Tableau8[[#This Row],[Jeudi]]+Tableau8[[#This Row],[Vendredi]]&gt;0,Tableau8[[#This Row],[Jeudi]]+Tableau8[[#This Row],[Vendredi]],"")</f>
        <v/>
      </c>
      <c r="O511" s="14">
        <f>COUNTIF(Tableau8[[#This Row],[Lundi]:[Mardi]],"&gt;0") + COUNTIF(Tableau8[[#This Row],[Jeudi]:[Vendredi]],"&gt;0")</f>
        <v>0</v>
      </c>
      <c r="P511" s="14" t="str">
        <f>IFERROR(Tableau8[[#This Row],[Total Tour 1]]+Tableau8[[#This Row],[Total Tour 2]],"")</f>
        <v/>
      </c>
      <c r="Q511" s="14">
        <f>COUNTIF(Tableau8[[#This Row],[Lundi]:[Vendredi]],"&gt;=13")*1000</f>
        <v>0</v>
      </c>
      <c r="R51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11" s="15">
        <f>Tableau8[[#This Row],[Prime production]]+Tableau8[[#This Row],[Prime rendement]]</f>
        <v>0</v>
      </c>
      <c r="T511" s="15" t="str">
        <f>IF(Tableau8[[#This Row],[Matricule]]&gt;1,IF(COUNTIF(Tableau8[DateMatricule],Tableau8[[#This Row],[DateMatricule]])&gt;1,"Doublon",""),"")</f>
        <v/>
      </c>
    </row>
    <row r="512" spans="1:20" x14ac:dyDescent="0.25">
      <c r="A512" s="11" t="str">
        <f>IF(Tableau8[[#This Row],[Semaine]]="","",VLOOKUP(Tableau8[[#This Row],[Semaine]],Listes!$A:$B,2,FALSE))</f>
        <v/>
      </c>
      <c r="B512" s="11" t="str">
        <f>IF(ISBLANK(Tableau8[[#This Row],[Matricule]]),"",VLOOKUP(Tableau8[[#This Row],[Matricule]],#REF!,2,FALSE))</f>
        <v/>
      </c>
      <c r="C512" s="11" t="str">
        <f>IF(ISBLANK(Tableau8[[#This Row],[Matricule]]),"",VLOOKUP(Tableau8[[#This Row],[Matricule]],#REF!,3,FALSE))</f>
        <v/>
      </c>
      <c r="D512" s="11" t="str">
        <f>CONCATENATE(Tableau8[[#This Row],[Semaine]],Tableau8[[#This Row],[Matricule]])</f>
        <v/>
      </c>
      <c r="M512" s="14" t="str">
        <f>IF(Tableau8[[#This Row],[Lundi]]+Tableau8[[#This Row],[Mardi]]&gt;0,Tableau8[[#This Row],[Lundi]]+Tableau8[[#This Row],[Mardi]],"")</f>
        <v/>
      </c>
      <c r="N512" s="14" t="str">
        <f>IF(Tableau8[[#This Row],[Jeudi]]+Tableau8[[#This Row],[Vendredi]]&gt;0,Tableau8[[#This Row],[Jeudi]]+Tableau8[[#This Row],[Vendredi]],"")</f>
        <v/>
      </c>
      <c r="O512" s="14">
        <f>COUNTIF(Tableau8[[#This Row],[Lundi]:[Mardi]],"&gt;0") + COUNTIF(Tableau8[[#This Row],[Jeudi]:[Vendredi]],"&gt;0")</f>
        <v>0</v>
      </c>
      <c r="P512" s="14" t="str">
        <f>IFERROR(Tableau8[[#This Row],[Total Tour 1]]+Tableau8[[#This Row],[Total Tour 2]],"")</f>
        <v/>
      </c>
      <c r="Q512" s="14">
        <f>COUNTIF(Tableau8[[#This Row],[Lundi]:[Vendredi]],"&gt;=13")*1000</f>
        <v>0</v>
      </c>
      <c r="R51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12" s="15">
        <f>Tableau8[[#This Row],[Prime production]]+Tableau8[[#This Row],[Prime rendement]]</f>
        <v>0</v>
      </c>
      <c r="T512" s="15" t="str">
        <f>IF(Tableau8[[#This Row],[Matricule]]&gt;1,IF(COUNTIF(Tableau8[DateMatricule],Tableau8[[#This Row],[DateMatricule]])&gt;1,"Doublon",""),"")</f>
        <v/>
      </c>
    </row>
    <row r="513" spans="1:20" x14ac:dyDescent="0.25">
      <c r="A513" s="11" t="str">
        <f>IF(Tableau8[[#This Row],[Semaine]]="","",VLOOKUP(Tableau8[[#This Row],[Semaine]],Listes!$A:$B,2,FALSE))</f>
        <v/>
      </c>
      <c r="B513" s="11" t="str">
        <f>IF(ISBLANK(Tableau8[[#This Row],[Matricule]]),"",VLOOKUP(Tableau8[[#This Row],[Matricule]],#REF!,2,FALSE))</f>
        <v/>
      </c>
      <c r="C513" s="11" t="str">
        <f>IF(ISBLANK(Tableau8[[#This Row],[Matricule]]),"",VLOOKUP(Tableau8[[#This Row],[Matricule]],#REF!,3,FALSE))</f>
        <v/>
      </c>
      <c r="D513" s="11" t="str">
        <f>CONCATENATE(Tableau8[[#This Row],[Semaine]],Tableau8[[#This Row],[Matricule]])</f>
        <v/>
      </c>
      <c r="M513" s="14" t="str">
        <f>IF(Tableau8[[#This Row],[Lundi]]+Tableau8[[#This Row],[Mardi]]&gt;0,Tableau8[[#This Row],[Lundi]]+Tableau8[[#This Row],[Mardi]],"")</f>
        <v/>
      </c>
      <c r="N513" s="14" t="str">
        <f>IF(Tableau8[[#This Row],[Jeudi]]+Tableau8[[#This Row],[Vendredi]]&gt;0,Tableau8[[#This Row],[Jeudi]]+Tableau8[[#This Row],[Vendredi]],"")</f>
        <v/>
      </c>
      <c r="O513" s="14">
        <f>COUNTIF(Tableau8[[#This Row],[Lundi]:[Mardi]],"&gt;0") + COUNTIF(Tableau8[[#This Row],[Jeudi]:[Vendredi]],"&gt;0")</f>
        <v>0</v>
      </c>
      <c r="P513" s="14" t="str">
        <f>IFERROR(Tableau8[[#This Row],[Total Tour 1]]+Tableau8[[#This Row],[Total Tour 2]],"")</f>
        <v/>
      </c>
      <c r="Q513" s="14">
        <f>COUNTIF(Tableau8[[#This Row],[Lundi]:[Vendredi]],"&gt;=13")*1000</f>
        <v>0</v>
      </c>
      <c r="R51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13" s="15">
        <f>Tableau8[[#This Row],[Prime production]]+Tableau8[[#This Row],[Prime rendement]]</f>
        <v>0</v>
      </c>
      <c r="T513" s="15" t="str">
        <f>IF(Tableau8[[#This Row],[Matricule]]&gt;1,IF(COUNTIF(Tableau8[DateMatricule],Tableau8[[#This Row],[DateMatricule]])&gt;1,"Doublon",""),"")</f>
        <v/>
      </c>
    </row>
    <row r="514" spans="1:20" x14ac:dyDescent="0.25">
      <c r="A514" s="11" t="str">
        <f>IF(Tableau8[[#This Row],[Semaine]]="","",VLOOKUP(Tableau8[[#This Row],[Semaine]],Listes!$A:$B,2,FALSE))</f>
        <v/>
      </c>
      <c r="B514" s="11" t="str">
        <f>IF(ISBLANK(Tableau8[[#This Row],[Matricule]]),"",VLOOKUP(Tableau8[[#This Row],[Matricule]],#REF!,2,FALSE))</f>
        <v/>
      </c>
      <c r="C514" s="11" t="str">
        <f>IF(ISBLANK(Tableau8[[#This Row],[Matricule]]),"",VLOOKUP(Tableau8[[#This Row],[Matricule]],#REF!,3,FALSE))</f>
        <v/>
      </c>
      <c r="D514" s="11" t="str">
        <f>CONCATENATE(Tableau8[[#This Row],[Semaine]],Tableau8[[#This Row],[Matricule]])</f>
        <v/>
      </c>
      <c r="M514" s="14" t="str">
        <f>IF(Tableau8[[#This Row],[Lundi]]+Tableau8[[#This Row],[Mardi]]&gt;0,Tableau8[[#This Row],[Lundi]]+Tableau8[[#This Row],[Mardi]],"")</f>
        <v/>
      </c>
      <c r="N514" s="14" t="str">
        <f>IF(Tableau8[[#This Row],[Jeudi]]+Tableau8[[#This Row],[Vendredi]]&gt;0,Tableau8[[#This Row],[Jeudi]]+Tableau8[[#This Row],[Vendredi]],"")</f>
        <v/>
      </c>
      <c r="O514" s="14">
        <f>COUNTIF(Tableau8[[#This Row],[Lundi]:[Mardi]],"&gt;0") + COUNTIF(Tableau8[[#This Row],[Jeudi]:[Vendredi]],"&gt;0")</f>
        <v>0</v>
      </c>
      <c r="P514" s="14" t="str">
        <f>IFERROR(Tableau8[[#This Row],[Total Tour 1]]+Tableau8[[#This Row],[Total Tour 2]],"")</f>
        <v/>
      </c>
      <c r="Q514" s="14">
        <f>COUNTIF(Tableau8[[#This Row],[Lundi]:[Vendredi]],"&gt;=13")*1000</f>
        <v>0</v>
      </c>
      <c r="R51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14" s="15">
        <f>Tableau8[[#This Row],[Prime production]]+Tableau8[[#This Row],[Prime rendement]]</f>
        <v>0</v>
      </c>
      <c r="T514" s="15" t="str">
        <f>IF(Tableau8[[#This Row],[Matricule]]&gt;1,IF(COUNTIF(Tableau8[DateMatricule],Tableau8[[#This Row],[DateMatricule]])&gt;1,"Doublon",""),"")</f>
        <v/>
      </c>
    </row>
    <row r="515" spans="1:20" x14ac:dyDescent="0.25">
      <c r="A515" s="11" t="str">
        <f>IF(Tableau8[[#This Row],[Semaine]]="","",VLOOKUP(Tableau8[[#This Row],[Semaine]],Listes!$A:$B,2,FALSE))</f>
        <v/>
      </c>
      <c r="B515" s="11" t="str">
        <f>IF(ISBLANK(Tableau8[[#This Row],[Matricule]]),"",VLOOKUP(Tableau8[[#This Row],[Matricule]],#REF!,2,FALSE))</f>
        <v/>
      </c>
      <c r="C515" s="11" t="str">
        <f>IF(ISBLANK(Tableau8[[#This Row],[Matricule]]),"",VLOOKUP(Tableau8[[#This Row],[Matricule]],#REF!,3,FALSE))</f>
        <v/>
      </c>
      <c r="D515" s="11" t="str">
        <f>CONCATENATE(Tableau8[[#This Row],[Semaine]],Tableau8[[#This Row],[Matricule]])</f>
        <v/>
      </c>
      <c r="M515" s="14" t="str">
        <f>IF(Tableau8[[#This Row],[Lundi]]+Tableau8[[#This Row],[Mardi]]&gt;0,Tableau8[[#This Row],[Lundi]]+Tableau8[[#This Row],[Mardi]],"")</f>
        <v/>
      </c>
      <c r="N515" s="14" t="str">
        <f>IF(Tableau8[[#This Row],[Jeudi]]+Tableau8[[#This Row],[Vendredi]]&gt;0,Tableau8[[#This Row],[Jeudi]]+Tableau8[[#This Row],[Vendredi]],"")</f>
        <v/>
      </c>
      <c r="O515" s="14">
        <f>COUNTIF(Tableau8[[#This Row],[Lundi]:[Mardi]],"&gt;0") + COUNTIF(Tableau8[[#This Row],[Jeudi]:[Vendredi]],"&gt;0")</f>
        <v>0</v>
      </c>
      <c r="P515" s="14" t="str">
        <f>IFERROR(Tableau8[[#This Row],[Total Tour 1]]+Tableau8[[#This Row],[Total Tour 2]],"")</f>
        <v/>
      </c>
      <c r="Q515" s="14">
        <f>COUNTIF(Tableau8[[#This Row],[Lundi]:[Vendredi]],"&gt;=13")*1000</f>
        <v>0</v>
      </c>
      <c r="R51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15" s="15">
        <f>Tableau8[[#This Row],[Prime production]]+Tableau8[[#This Row],[Prime rendement]]</f>
        <v>0</v>
      </c>
      <c r="T515" s="15" t="str">
        <f>IF(Tableau8[[#This Row],[Matricule]]&gt;1,IF(COUNTIF(Tableau8[DateMatricule],Tableau8[[#This Row],[DateMatricule]])&gt;1,"Doublon",""),"")</f>
        <v/>
      </c>
    </row>
    <row r="516" spans="1:20" x14ac:dyDescent="0.25">
      <c r="A516" s="11" t="str">
        <f>IF(Tableau8[[#This Row],[Semaine]]="","",VLOOKUP(Tableau8[[#This Row],[Semaine]],Listes!$A:$B,2,FALSE))</f>
        <v/>
      </c>
      <c r="B516" s="11" t="str">
        <f>IF(ISBLANK(Tableau8[[#This Row],[Matricule]]),"",VLOOKUP(Tableau8[[#This Row],[Matricule]],#REF!,2,FALSE))</f>
        <v/>
      </c>
      <c r="C516" s="11" t="str">
        <f>IF(ISBLANK(Tableau8[[#This Row],[Matricule]]),"",VLOOKUP(Tableau8[[#This Row],[Matricule]],#REF!,3,FALSE))</f>
        <v/>
      </c>
      <c r="D516" s="11" t="str">
        <f>CONCATENATE(Tableau8[[#This Row],[Semaine]],Tableau8[[#This Row],[Matricule]])</f>
        <v/>
      </c>
      <c r="M516" s="14" t="str">
        <f>IF(Tableau8[[#This Row],[Lundi]]+Tableau8[[#This Row],[Mardi]]&gt;0,Tableau8[[#This Row],[Lundi]]+Tableau8[[#This Row],[Mardi]],"")</f>
        <v/>
      </c>
      <c r="N516" s="14" t="str">
        <f>IF(Tableau8[[#This Row],[Jeudi]]+Tableau8[[#This Row],[Vendredi]]&gt;0,Tableau8[[#This Row],[Jeudi]]+Tableau8[[#This Row],[Vendredi]],"")</f>
        <v/>
      </c>
      <c r="O516" s="14">
        <f>COUNTIF(Tableau8[[#This Row],[Lundi]:[Mardi]],"&gt;0") + COUNTIF(Tableau8[[#This Row],[Jeudi]:[Vendredi]],"&gt;0")</f>
        <v>0</v>
      </c>
      <c r="P516" s="14" t="str">
        <f>IFERROR(Tableau8[[#This Row],[Total Tour 1]]+Tableau8[[#This Row],[Total Tour 2]],"")</f>
        <v/>
      </c>
      <c r="Q516" s="14">
        <f>COUNTIF(Tableau8[[#This Row],[Lundi]:[Vendredi]],"&gt;=13")*1000</f>
        <v>0</v>
      </c>
      <c r="R51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16" s="15">
        <f>Tableau8[[#This Row],[Prime production]]+Tableau8[[#This Row],[Prime rendement]]</f>
        <v>0</v>
      </c>
      <c r="T516" s="15" t="str">
        <f>IF(Tableau8[[#This Row],[Matricule]]&gt;1,IF(COUNTIF(Tableau8[DateMatricule],Tableau8[[#This Row],[DateMatricule]])&gt;1,"Doublon",""),"")</f>
        <v/>
      </c>
    </row>
    <row r="517" spans="1:20" x14ac:dyDescent="0.25">
      <c r="A517" s="11" t="str">
        <f>IF(Tableau8[[#This Row],[Semaine]]="","",VLOOKUP(Tableau8[[#This Row],[Semaine]],Listes!$A:$B,2,FALSE))</f>
        <v/>
      </c>
      <c r="B517" s="11" t="str">
        <f>IF(ISBLANK(Tableau8[[#This Row],[Matricule]]),"",VLOOKUP(Tableau8[[#This Row],[Matricule]],#REF!,2,FALSE))</f>
        <v/>
      </c>
      <c r="C517" s="11" t="str">
        <f>IF(ISBLANK(Tableau8[[#This Row],[Matricule]]),"",VLOOKUP(Tableau8[[#This Row],[Matricule]],#REF!,3,FALSE))</f>
        <v/>
      </c>
      <c r="D517" s="11" t="str">
        <f>CONCATENATE(Tableau8[[#This Row],[Semaine]],Tableau8[[#This Row],[Matricule]])</f>
        <v/>
      </c>
      <c r="M517" s="14" t="str">
        <f>IF(Tableau8[[#This Row],[Lundi]]+Tableau8[[#This Row],[Mardi]]&gt;0,Tableau8[[#This Row],[Lundi]]+Tableau8[[#This Row],[Mardi]],"")</f>
        <v/>
      </c>
      <c r="N517" s="14" t="str">
        <f>IF(Tableau8[[#This Row],[Jeudi]]+Tableau8[[#This Row],[Vendredi]]&gt;0,Tableau8[[#This Row],[Jeudi]]+Tableau8[[#This Row],[Vendredi]],"")</f>
        <v/>
      </c>
      <c r="O517" s="14">
        <f>COUNTIF(Tableau8[[#This Row],[Lundi]:[Mardi]],"&gt;0") + COUNTIF(Tableau8[[#This Row],[Jeudi]:[Vendredi]],"&gt;0")</f>
        <v>0</v>
      </c>
      <c r="P517" s="14" t="str">
        <f>IFERROR(Tableau8[[#This Row],[Total Tour 1]]+Tableau8[[#This Row],[Total Tour 2]],"")</f>
        <v/>
      </c>
      <c r="Q517" s="14">
        <f>COUNTIF(Tableau8[[#This Row],[Lundi]:[Vendredi]],"&gt;=13")*1000</f>
        <v>0</v>
      </c>
      <c r="R51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17" s="15">
        <f>Tableau8[[#This Row],[Prime production]]+Tableau8[[#This Row],[Prime rendement]]</f>
        <v>0</v>
      </c>
      <c r="T517" s="15" t="str">
        <f>IF(Tableau8[[#This Row],[Matricule]]&gt;1,IF(COUNTIF(Tableau8[DateMatricule],Tableau8[[#This Row],[DateMatricule]])&gt;1,"Doublon",""),"")</f>
        <v/>
      </c>
    </row>
    <row r="518" spans="1:20" x14ac:dyDescent="0.25">
      <c r="A518" s="11" t="str">
        <f>IF(Tableau8[[#This Row],[Semaine]]="","",VLOOKUP(Tableau8[[#This Row],[Semaine]],Listes!$A:$B,2,FALSE))</f>
        <v/>
      </c>
      <c r="B518" s="11" t="str">
        <f>IF(ISBLANK(Tableau8[[#This Row],[Matricule]]),"",VLOOKUP(Tableau8[[#This Row],[Matricule]],#REF!,2,FALSE))</f>
        <v/>
      </c>
      <c r="C518" s="11" t="str">
        <f>IF(ISBLANK(Tableau8[[#This Row],[Matricule]]),"",VLOOKUP(Tableau8[[#This Row],[Matricule]],#REF!,3,FALSE))</f>
        <v/>
      </c>
      <c r="D518" s="11" t="str">
        <f>CONCATENATE(Tableau8[[#This Row],[Semaine]],Tableau8[[#This Row],[Matricule]])</f>
        <v/>
      </c>
      <c r="M518" s="14" t="str">
        <f>IF(Tableau8[[#This Row],[Lundi]]+Tableau8[[#This Row],[Mardi]]&gt;0,Tableau8[[#This Row],[Lundi]]+Tableau8[[#This Row],[Mardi]],"")</f>
        <v/>
      </c>
      <c r="N518" s="14" t="str">
        <f>IF(Tableau8[[#This Row],[Jeudi]]+Tableau8[[#This Row],[Vendredi]]&gt;0,Tableau8[[#This Row],[Jeudi]]+Tableau8[[#This Row],[Vendredi]],"")</f>
        <v/>
      </c>
      <c r="O518" s="14">
        <f>COUNTIF(Tableau8[[#This Row],[Lundi]:[Mardi]],"&gt;0") + COUNTIF(Tableau8[[#This Row],[Jeudi]:[Vendredi]],"&gt;0")</f>
        <v>0</v>
      </c>
      <c r="P518" s="14" t="str">
        <f>IFERROR(Tableau8[[#This Row],[Total Tour 1]]+Tableau8[[#This Row],[Total Tour 2]],"")</f>
        <v/>
      </c>
      <c r="Q518" s="14">
        <f>COUNTIF(Tableau8[[#This Row],[Lundi]:[Vendredi]],"&gt;=13")*1000</f>
        <v>0</v>
      </c>
      <c r="R51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18" s="15">
        <f>Tableau8[[#This Row],[Prime production]]+Tableau8[[#This Row],[Prime rendement]]</f>
        <v>0</v>
      </c>
      <c r="T518" s="15" t="str">
        <f>IF(Tableau8[[#This Row],[Matricule]]&gt;1,IF(COUNTIF(Tableau8[DateMatricule],Tableau8[[#This Row],[DateMatricule]])&gt;1,"Doublon",""),"")</f>
        <v/>
      </c>
    </row>
    <row r="519" spans="1:20" x14ac:dyDescent="0.25">
      <c r="A519" s="11" t="str">
        <f>IF(Tableau8[[#This Row],[Semaine]]="","",VLOOKUP(Tableau8[[#This Row],[Semaine]],Listes!$A:$B,2,FALSE))</f>
        <v/>
      </c>
      <c r="B519" s="11" t="str">
        <f>IF(ISBLANK(Tableau8[[#This Row],[Matricule]]),"",VLOOKUP(Tableau8[[#This Row],[Matricule]],#REF!,2,FALSE))</f>
        <v/>
      </c>
      <c r="C519" s="11" t="str">
        <f>IF(ISBLANK(Tableau8[[#This Row],[Matricule]]),"",VLOOKUP(Tableau8[[#This Row],[Matricule]],#REF!,3,FALSE))</f>
        <v/>
      </c>
      <c r="D519" s="11" t="str">
        <f>CONCATENATE(Tableau8[[#This Row],[Semaine]],Tableau8[[#This Row],[Matricule]])</f>
        <v/>
      </c>
      <c r="M519" s="14" t="str">
        <f>IF(Tableau8[[#This Row],[Lundi]]+Tableau8[[#This Row],[Mardi]]&gt;0,Tableau8[[#This Row],[Lundi]]+Tableau8[[#This Row],[Mardi]],"")</f>
        <v/>
      </c>
      <c r="N519" s="14" t="str">
        <f>IF(Tableau8[[#This Row],[Jeudi]]+Tableau8[[#This Row],[Vendredi]]&gt;0,Tableau8[[#This Row],[Jeudi]]+Tableau8[[#This Row],[Vendredi]],"")</f>
        <v/>
      </c>
      <c r="O519" s="14">
        <f>COUNTIF(Tableau8[[#This Row],[Lundi]:[Mardi]],"&gt;0") + COUNTIF(Tableau8[[#This Row],[Jeudi]:[Vendredi]],"&gt;0")</f>
        <v>0</v>
      </c>
      <c r="P519" s="14" t="str">
        <f>IFERROR(Tableau8[[#This Row],[Total Tour 1]]+Tableau8[[#This Row],[Total Tour 2]],"")</f>
        <v/>
      </c>
      <c r="Q519" s="14">
        <f>COUNTIF(Tableau8[[#This Row],[Lundi]:[Vendredi]],"&gt;=13")*1000</f>
        <v>0</v>
      </c>
      <c r="R51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19" s="15">
        <f>Tableau8[[#This Row],[Prime production]]+Tableau8[[#This Row],[Prime rendement]]</f>
        <v>0</v>
      </c>
      <c r="T519" s="15" t="str">
        <f>IF(Tableau8[[#This Row],[Matricule]]&gt;1,IF(COUNTIF(Tableau8[DateMatricule],Tableau8[[#This Row],[DateMatricule]])&gt;1,"Doublon",""),"")</f>
        <v/>
      </c>
    </row>
    <row r="520" spans="1:20" x14ac:dyDescent="0.25">
      <c r="A520" s="11" t="str">
        <f>IF(Tableau8[[#This Row],[Semaine]]="","",VLOOKUP(Tableau8[[#This Row],[Semaine]],Listes!$A:$B,2,FALSE))</f>
        <v/>
      </c>
      <c r="B520" s="11" t="str">
        <f>IF(ISBLANK(Tableau8[[#This Row],[Matricule]]),"",VLOOKUP(Tableau8[[#This Row],[Matricule]],#REF!,2,FALSE))</f>
        <v/>
      </c>
      <c r="C520" s="11" t="str">
        <f>IF(ISBLANK(Tableau8[[#This Row],[Matricule]]),"",VLOOKUP(Tableau8[[#This Row],[Matricule]],#REF!,3,FALSE))</f>
        <v/>
      </c>
      <c r="D520" s="11" t="str">
        <f>CONCATENATE(Tableau8[[#This Row],[Semaine]],Tableau8[[#This Row],[Matricule]])</f>
        <v/>
      </c>
      <c r="M520" s="14" t="str">
        <f>IF(Tableau8[[#This Row],[Lundi]]+Tableau8[[#This Row],[Mardi]]&gt;0,Tableau8[[#This Row],[Lundi]]+Tableau8[[#This Row],[Mardi]],"")</f>
        <v/>
      </c>
      <c r="N520" s="14" t="str">
        <f>IF(Tableau8[[#This Row],[Jeudi]]+Tableau8[[#This Row],[Vendredi]]&gt;0,Tableau8[[#This Row],[Jeudi]]+Tableau8[[#This Row],[Vendredi]],"")</f>
        <v/>
      </c>
      <c r="O520" s="14">
        <f>COUNTIF(Tableau8[[#This Row],[Lundi]:[Mardi]],"&gt;0") + COUNTIF(Tableau8[[#This Row],[Jeudi]:[Vendredi]],"&gt;0")</f>
        <v>0</v>
      </c>
      <c r="P520" s="14" t="str">
        <f>IFERROR(Tableau8[[#This Row],[Total Tour 1]]+Tableau8[[#This Row],[Total Tour 2]],"")</f>
        <v/>
      </c>
      <c r="Q520" s="14">
        <f>COUNTIF(Tableau8[[#This Row],[Lundi]:[Vendredi]],"&gt;=13")*1000</f>
        <v>0</v>
      </c>
      <c r="R52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20" s="15">
        <f>Tableau8[[#This Row],[Prime production]]+Tableau8[[#This Row],[Prime rendement]]</f>
        <v>0</v>
      </c>
      <c r="T520" s="15" t="str">
        <f>IF(Tableau8[[#This Row],[Matricule]]&gt;1,IF(COUNTIF(Tableau8[DateMatricule],Tableau8[[#This Row],[DateMatricule]])&gt;1,"Doublon",""),"")</f>
        <v/>
      </c>
    </row>
    <row r="521" spans="1:20" x14ac:dyDescent="0.25">
      <c r="A521" s="11" t="str">
        <f>IF(Tableau8[[#This Row],[Semaine]]="","",VLOOKUP(Tableau8[[#This Row],[Semaine]],Listes!$A:$B,2,FALSE))</f>
        <v/>
      </c>
      <c r="B521" s="11" t="str">
        <f>IF(ISBLANK(Tableau8[[#This Row],[Matricule]]),"",VLOOKUP(Tableau8[[#This Row],[Matricule]],#REF!,2,FALSE))</f>
        <v/>
      </c>
      <c r="C521" s="11" t="str">
        <f>IF(ISBLANK(Tableau8[[#This Row],[Matricule]]),"",VLOOKUP(Tableau8[[#This Row],[Matricule]],#REF!,3,FALSE))</f>
        <v/>
      </c>
      <c r="D521" s="11" t="str">
        <f>CONCATENATE(Tableau8[[#This Row],[Semaine]],Tableau8[[#This Row],[Matricule]])</f>
        <v/>
      </c>
      <c r="M521" s="14" t="str">
        <f>IF(Tableau8[[#This Row],[Lundi]]+Tableau8[[#This Row],[Mardi]]&gt;0,Tableau8[[#This Row],[Lundi]]+Tableau8[[#This Row],[Mardi]],"")</f>
        <v/>
      </c>
      <c r="N521" s="14" t="str">
        <f>IF(Tableau8[[#This Row],[Jeudi]]+Tableau8[[#This Row],[Vendredi]]&gt;0,Tableau8[[#This Row],[Jeudi]]+Tableau8[[#This Row],[Vendredi]],"")</f>
        <v/>
      </c>
      <c r="O521" s="14">
        <f>COUNTIF(Tableau8[[#This Row],[Lundi]:[Mardi]],"&gt;0") + COUNTIF(Tableau8[[#This Row],[Jeudi]:[Vendredi]],"&gt;0")</f>
        <v>0</v>
      </c>
      <c r="P521" s="14" t="str">
        <f>IFERROR(Tableau8[[#This Row],[Total Tour 1]]+Tableau8[[#This Row],[Total Tour 2]],"")</f>
        <v/>
      </c>
      <c r="Q521" s="14">
        <f>COUNTIF(Tableau8[[#This Row],[Lundi]:[Vendredi]],"&gt;=13")*1000</f>
        <v>0</v>
      </c>
      <c r="R52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21" s="15">
        <f>Tableau8[[#This Row],[Prime production]]+Tableau8[[#This Row],[Prime rendement]]</f>
        <v>0</v>
      </c>
      <c r="T521" s="15" t="str">
        <f>IF(Tableau8[[#This Row],[Matricule]]&gt;1,IF(COUNTIF(Tableau8[DateMatricule],Tableau8[[#This Row],[DateMatricule]])&gt;1,"Doublon",""),"")</f>
        <v/>
      </c>
    </row>
    <row r="522" spans="1:20" x14ac:dyDescent="0.25">
      <c r="A522" s="11" t="str">
        <f>IF(Tableau8[[#This Row],[Semaine]]="","",VLOOKUP(Tableau8[[#This Row],[Semaine]],Listes!$A:$B,2,FALSE))</f>
        <v/>
      </c>
      <c r="B522" s="11" t="str">
        <f>IF(ISBLANK(Tableau8[[#This Row],[Matricule]]),"",VLOOKUP(Tableau8[[#This Row],[Matricule]],#REF!,2,FALSE))</f>
        <v/>
      </c>
      <c r="C522" s="11" t="str">
        <f>IF(ISBLANK(Tableau8[[#This Row],[Matricule]]),"",VLOOKUP(Tableau8[[#This Row],[Matricule]],#REF!,3,FALSE))</f>
        <v/>
      </c>
      <c r="D522" s="11" t="str">
        <f>CONCATENATE(Tableau8[[#This Row],[Semaine]],Tableau8[[#This Row],[Matricule]])</f>
        <v/>
      </c>
      <c r="M522" s="14" t="str">
        <f>IF(Tableau8[[#This Row],[Lundi]]+Tableau8[[#This Row],[Mardi]]&gt;0,Tableau8[[#This Row],[Lundi]]+Tableau8[[#This Row],[Mardi]],"")</f>
        <v/>
      </c>
      <c r="N522" s="14" t="str">
        <f>IF(Tableau8[[#This Row],[Jeudi]]+Tableau8[[#This Row],[Vendredi]]&gt;0,Tableau8[[#This Row],[Jeudi]]+Tableau8[[#This Row],[Vendredi]],"")</f>
        <v/>
      </c>
      <c r="O522" s="14">
        <f>COUNTIF(Tableau8[[#This Row],[Lundi]:[Mardi]],"&gt;0") + COUNTIF(Tableau8[[#This Row],[Jeudi]:[Vendredi]],"&gt;0")</f>
        <v>0</v>
      </c>
      <c r="P522" s="14" t="str">
        <f>IFERROR(Tableau8[[#This Row],[Total Tour 1]]+Tableau8[[#This Row],[Total Tour 2]],"")</f>
        <v/>
      </c>
      <c r="Q522" s="14">
        <f>COUNTIF(Tableau8[[#This Row],[Lundi]:[Vendredi]],"&gt;=13")*1000</f>
        <v>0</v>
      </c>
      <c r="R52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22" s="15">
        <f>Tableau8[[#This Row],[Prime production]]+Tableau8[[#This Row],[Prime rendement]]</f>
        <v>0</v>
      </c>
      <c r="T522" s="15" t="str">
        <f>IF(Tableau8[[#This Row],[Matricule]]&gt;1,IF(COUNTIF(Tableau8[DateMatricule],Tableau8[[#This Row],[DateMatricule]])&gt;1,"Doublon",""),"")</f>
        <v/>
      </c>
    </row>
    <row r="523" spans="1:20" x14ac:dyDescent="0.25">
      <c r="A523" s="11" t="str">
        <f>IF(Tableau8[[#This Row],[Semaine]]="","",VLOOKUP(Tableau8[[#This Row],[Semaine]],Listes!$A:$B,2,FALSE))</f>
        <v/>
      </c>
      <c r="B523" s="11" t="str">
        <f>IF(ISBLANK(Tableau8[[#This Row],[Matricule]]),"",VLOOKUP(Tableau8[[#This Row],[Matricule]],#REF!,2,FALSE))</f>
        <v/>
      </c>
      <c r="C523" s="11" t="str">
        <f>IF(ISBLANK(Tableau8[[#This Row],[Matricule]]),"",VLOOKUP(Tableau8[[#This Row],[Matricule]],#REF!,3,FALSE))</f>
        <v/>
      </c>
      <c r="D523" s="11" t="str">
        <f>CONCATENATE(Tableau8[[#This Row],[Semaine]],Tableau8[[#This Row],[Matricule]])</f>
        <v/>
      </c>
      <c r="M523" s="14" t="str">
        <f>IF(Tableau8[[#This Row],[Lundi]]+Tableau8[[#This Row],[Mardi]]&gt;0,Tableau8[[#This Row],[Lundi]]+Tableau8[[#This Row],[Mardi]],"")</f>
        <v/>
      </c>
      <c r="N523" s="14" t="str">
        <f>IF(Tableau8[[#This Row],[Jeudi]]+Tableau8[[#This Row],[Vendredi]]&gt;0,Tableau8[[#This Row],[Jeudi]]+Tableau8[[#This Row],[Vendredi]],"")</f>
        <v/>
      </c>
      <c r="O523" s="14">
        <f>COUNTIF(Tableau8[[#This Row],[Lundi]:[Mardi]],"&gt;0") + COUNTIF(Tableau8[[#This Row],[Jeudi]:[Vendredi]],"&gt;0")</f>
        <v>0</v>
      </c>
      <c r="P523" s="14" t="str">
        <f>IFERROR(Tableau8[[#This Row],[Total Tour 1]]+Tableau8[[#This Row],[Total Tour 2]],"")</f>
        <v/>
      </c>
      <c r="Q523" s="14">
        <f>COUNTIF(Tableau8[[#This Row],[Lundi]:[Vendredi]],"&gt;=13")*1000</f>
        <v>0</v>
      </c>
      <c r="R52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23" s="15">
        <f>Tableau8[[#This Row],[Prime production]]+Tableau8[[#This Row],[Prime rendement]]</f>
        <v>0</v>
      </c>
      <c r="T523" s="15" t="str">
        <f>IF(Tableau8[[#This Row],[Matricule]]&gt;1,IF(COUNTIF(Tableau8[DateMatricule],Tableau8[[#This Row],[DateMatricule]])&gt;1,"Doublon",""),"")</f>
        <v/>
      </c>
    </row>
    <row r="524" spans="1:20" x14ac:dyDescent="0.25">
      <c r="A524" s="11" t="str">
        <f>IF(Tableau8[[#This Row],[Semaine]]="","",VLOOKUP(Tableau8[[#This Row],[Semaine]],Listes!$A:$B,2,FALSE))</f>
        <v/>
      </c>
      <c r="B524" s="11" t="str">
        <f>IF(ISBLANK(Tableau8[[#This Row],[Matricule]]),"",VLOOKUP(Tableau8[[#This Row],[Matricule]],#REF!,2,FALSE))</f>
        <v/>
      </c>
      <c r="C524" s="11" t="str">
        <f>IF(ISBLANK(Tableau8[[#This Row],[Matricule]]),"",VLOOKUP(Tableau8[[#This Row],[Matricule]],#REF!,3,FALSE))</f>
        <v/>
      </c>
      <c r="D524" s="11" t="str">
        <f>CONCATENATE(Tableau8[[#This Row],[Semaine]],Tableau8[[#This Row],[Matricule]])</f>
        <v/>
      </c>
      <c r="M524" s="14" t="str">
        <f>IF(Tableau8[[#This Row],[Lundi]]+Tableau8[[#This Row],[Mardi]]&gt;0,Tableau8[[#This Row],[Lundi]]+Tableau8[[#This Row],[Mardi]],"")</f>
        <v/>
      </c>
      <c r="N524" s="14" t="str">
        <f>IF(Tableau8[[#This Row],[Jeudi]]+Tableau8[[#This Row],[Vendredi]]&gt;0,Tableau8[[#This Row],[Jeudi]]+Tableau8[[#This Row],[Vendredi]],"")</f>
        <v/>
      </c>
      <c r="O524" s="14">
        <f>COUNTIF(Tableau8[[#This Row],[Lundi]:[Mardi]],"&gt;0") + COUNTIF(Tableau8[[#This Row],[Jeudi]:[Vendredi]],"&gt;0")</f>
        <v>0</v>
      </c>
      <c r="P524" s="14" t="str">
        <f>IFERROR(Tableau8[[#This Row],[Total Tour 1]]+Tableau8[[#This Row],[Total Tour 2]],"")</f>
        <v/>
      </c>
      <c r="Q524" s="14">
        <f>COUNTIF(Tableau8[[#This Row],[Lundi]:[Vendredi]],"&gt;=13")*1000</f>
        <v>0</v>
      </c>
      <c r="R52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24" s="15">
        <f>Tableau8[[#This Row],[Prime production]]+Tableau8[[#This Row],[Prime rendement]]</f>
        <v>0</v>
      </c>
      <c r="T524" s="15" t="str">
        <f>IF(Tableau8[[#This Row],[Matricule]]&gt;1,IF(COUNTIF(Tableau8[DateMatricule],Tableau8[[#This Row],[DateMatricule]])&gt;1,"Doublon",""),"")</f>
        <v/>
      </c>
    </row>
    <row r="525" spans="1:20" x14ac:dyDescent="0.25">
      <c r="A525" s="11" t="str">
        <f>IF(Tableau8[[#This Row],[Semaine]]="","",VLOOKUP(Tableau8[[#This Row],[Semaine]],Listes!$A:$B,2,FALSE))</f>
        <v/>
      </c>
      <c r="B525" s="11" t="str">
        <f>IF(ISBLANK(Tableau8[[#This Row],[Matricule]]),"",VLOOKUP(Tableau8[[#This Row],[Matricule]],#REF!,2,FALSE))</f>
        <v/>
      </c>
      <c r="C525" s="11" t="str">
        <f>IF(ISBLANK(Tableau8[[#This Row],[Matricule]]),"",VLOOKUP(Tableau8[[#This Row],[Matricule]],#REF!,3,FALSE))</f>
        <v/>
      </c>
      <c r="D525" s="11" t="str">
        <f>CONCATENATE(Tableau8[[#This Row],[Semaine]],Tableau8[[#This Row],[Matricule]])</f>
        <v/>
      </c>
      <c r="M525" s="14" t="str">
        <f>IF(Tableau8[[#This Row],[Lundi]]+Tableau8[[#This Row],[Mardi]]&gt;0,Tableau8[[#This Row],[Lundi]]+Tableau8[[#This Row],[Mardi]],"")</f>
        <v/>
      </c>
      <c r="N525" s="14" t="str">
        <f>IF(Tableau8[[#This Row],[Jeudi]]+Tableau8[[#This Row],[Vendredi]]&gt;0,Tableau8[[#This Row],[Jeudi]]+Tableau8[[#This Row],[Vendredi]],"")</f>
        <v/>
      </c>
      <c r="O525" s="14">
        <f>COUNTIF(Tableau8[[#This Row],[Lundi]:[Mardi]],"&gt;0") + COUNTIF(Tableau8[[#This Row],[Jeudi]:[Vendredi]],"&gt;0")</f>
        <v>0</v>
      </c>
      <c r="P525" s="14" t="str">
        <f>IFERROR(Tableau8[[#This Row],[Total Tour 1]]+Tableau8[[#This Row],[Total Tour 2]],"")</f>
        <v/>
      </c>
      <c r="Q525" s="14">
        <f>COUNTIF(Tableau8[[#This Row],[Lundi]:[Vendredi]],"&gt;=13")*1000</f>
        <v>0</v>
      </c>
      <c r="R52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25" s="15">
        <f>Tableau8[[#This Row],[Prime production]]+Tableau8[[#This Row],[Prime rendement]]</f>
        <v>0</v>
      </c>
      <c r="T525" s="15" t="str">
        <f>IF(Tableau8[[#This Row],[Matricule]]&gt;1,IF(COUNTIF(Tableau8[DateMatricule],Tableau8[[#This Row],[DateMatricule]])&gt;1,"Doublon",""),"")</f>
        <v/>
      </c>
    </row>
    <row r="526" spans="1:20" x14ac:dyDescent="0.25">
      <c r="A526" s="11" t="str">
        <f>IF(Tableau8[[#This Row],[Semaine]]="","",VLOOKUP(Tableau8[[#This Row],[Semaine]],Listes!$A:$B,2,FALSE))</f>
        <v/>
      </c>
      <c r="B526" s="11" t="str">
        <f>IF(ISBLANK(Tableau8[[#This Row],[Matricule]]),"",VLOOKUP(Tableau8[[#This Row],[Matricule]],#REF!,2,FALSE))</f>
        <v/>
      </c>
      <c r="C526" s="11" t="str">
        <f>IF(ISBLANK(Tableau8[[#This Row],[Matricule]]),"",VLOOKUP(Tableau8[[#This Row],[Matricule]],#REF!,3,FALSE))</f>
        <v/>
      </c>
      <c r="D526" s="11" t="str">
        <f>CONCATENATE(Tableau8[[#This Row],[Semaine]],Tableau8[[#This Row],[Matricule]])</f>
        <v/>
      </c>
      <c r="M526" s="14" t="str">
        <f>IF(Tableau8[[#This Row],[Lundi]]+Tableau8[[#This Row],[Mardi]]&gt;0,Tableau8[[#This Row],[Lundi]]+Tableau8[[#This Row],[Mardi]],"")</f>
        <v/>
      </c>
      <c r="N526" s="14" t="str">
        <f>IF(Tableau8[[#This Row],[Jeudi]]+Tableau8[[#This Row],[Vendredi]]&gt;0,Tableau8[[#This Row],[Jeudi]]+Tableau8[[#This Row],[Vendredi]],"")</f>
        <v/>
      </c>
      <c r="O526" s="14">
        <f>COUNTIF(Tableau8[[#This Row],[Lundi]:[Mardi]],"&gt;0") + COUNTIF(Tableau8[[#This Row],[Jeudi]:[Vendredi]],"&gt;0")</f>
        <v>0</v>
      </c>
      <c r="P526" s="14" t="str">
        <f>IFERROR(Tableau8[[#This Row],[Total Tour 1]]+Tableau8[[#This Row],[Total Tour 2]],"")</f>
        <v/>
      </c>
      <c r="Q526" s="14">
        <f>COUNTIF(Tableau8[[#This Row],[Lundi]:[Vendredi]],"&gt;=13")*1000</f>
        <v>0</v>
      </c>
      <c r="R52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26" s="15">
        <f>Tableau8[[#This Row],[Prime production]]+Tableau8[[#This Row],[Prime rendement]]</f>
        <v>0</v>
      </c>
      <c r="T526" s="15" t="str">
        <f>IF(Tableau8[[#This Row],[Matricule]]&gt;1,IF(COUNTIF(Tableau8[DateMatricule],Tableau8[[#This Row],[DateMatricule]])&gt;1,"Doublon",""),"")</f>
        <v/>
      </c>
    </row>
    <row r="527" spans="1:20" x14ac:dyDescent="0.25">
      <c r="A527" s="11" t="str">
        <f>IF(Tableau8[[#This Row],[Semaine]]="","",VLOOKUP(Tableau8[[#This Row],[Semaine]],Listes!$A:$B,2,FALSE))</f>
        <v/>
      </c>
      <c r="B527" s="11" t="str">
        <f>IF(ISBLANK(Tableau8[[#This Row],[Matricule]]),"",VLOOKUP(Tableau8[[#This Row],[Matricule]],#REF!,2,FALSE))</f>
        <v/>
      </c>
      <c r="C527" s="11" t="str">
        <f>IF(ISBLANK(Tableau8[[#This Row],[Matricule]]),"",VLOOKUP(Tableau8[[#This Row],[Matricule]],#REF!,3,FALSE))</f>
        <v/>
      </c>
      <c r="D527" s="11" t="str">
        <f>CONCATENATE(Tableau8[[#This Row],[Semaine]],Tableau8[[#This Row],[Matricule]])</f>
        <v/>
      </c>
      <c r="M527" s="14" t="str">
        <f>IF(Tableau8[[#This Row],[Lundi]]+Tableau8[[#This Row],[Mardi]]&gt;0,Tableau8[[#This Row],[Lundi]]+Tableau8[[#This Row],[Mardi]],"")</f>
        <v/>
      </c>
      <c r="N527" s="14" t="str">
        <f>IF(Tableau8[[#This Row],[Jeudi]]+Tableau8[[#This Row],[Vendredi]]&gt;0,Tableau8[[#This Row],[Jeudi]]+Tableau8[[#This Row],[Vendredi]],"")</f>
        <v/>
      </c>
      <c r="O527" s="14">
        <f>COUNTIF(Tableau8[[#This Row],[Lundi]:[Mardi]],"&gt;0") + COUNTIF(Tableau8[[#This Row],[Jeudi]:[Vendredi]],"&gt;0")</f>
        <v>0</v>
      </c>
      <c r="P527" s="14" t="str">
        <f>IFERROR(Tableau8[[#This Row],[Total Tour 1]]+Tableau8[[#This Row],[Total Tour 2]],"")</f>
        <v/>
      </c>
      <c r="Q527" s="14">
        <f>COUNTIF(Tableau8[[#This Row],[Lundi]:[Vendredi]],"&gt;=13")*1000</f>
        <v>0</v>
      </c>
      <c r="R52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27" s="15">
        <f>Tableau8[[#This Row],[Prime production]]+Tableau8[[#This Row],[Prime rendement]]</f>
        <v>0</v>
      </c>
      <c r="T527" s="15" t="str">
        <f>IF(Tableau8[[#This Row],[Matricule]]&gt;1,IF(COUNTIF(Tableau8[DateMatricule],Tableau8[[#This Row],[DateMatricule]])&gt;1,"Doublon",""),"")</f>
        <v/>
      </c>
    </row>
    <row r="528" spans="1:20" x14ac:dyDescent="0.25">
      <c r="A528" s="11" t="str">
        <f>IF(Tableau8[[#This Row],[Semaine]]="","",VLOOKUP(Tableau8[[#This Row],[Semaine]],Listes!$A:$B,2,FALSE))</f>
        <v/>
      </c>
      <c r="B528" s="11" t="str">
        <f>IF(ISBLANK(Tableau8[[#This Row],[Matricule]]),"",VLOOKUP(Tableau8[[#This Row],[Matricule]],#REF!,2,FALSE))</f>
        <v/>
      </c>
      <c r="C528" s="11" t="str">
        <f>IF(ISBLANK(Tableau8[[#This Row],[Matricule]]),"",VLOOKUP(Tableau8[[#This Row],[Matricule]],#REF!,3,FALSE))</f>
        <v/>
      </c>
      <c r="D528" s="11" t="str">
        <f>CONCATENATE(Tableau8[[#This Row],[Semaine]],Tableau8[[#This Row],[Matricule]])</f>
        <v/>
      </c>
      <c r="M528" s="14" t="str">
        <f>IF(Tableau8[[#This Row],[Lundi]]+Tableau8[[#This Row],[Mardi]]&gt;0,Tableau8[[#This Row],[Lundi]]+Tableau8[[#This Row],[Mardi]],"")</f>
        <v/>
      </c>
      <c r="N528" s="14" t="str">
        <f>IF(Tableau8[[#This Row],[Jeudi]]+Tableau8[[#This Row],[Vendredi]]&gt;0,Tableau8[[#This Row],[Jeudi]]+Tableau8[[#This Row],[Vendredi]],"")</f>
        <v/>
      </c>
      <c r="O528" s="14">
        <f>COUNTIF(Tableau8[[#This Row],[Lundi]:[Mardi]],"&gt;0") + COUNTIF(Tableau8[[#This Row],[Jeudi]:[Vendredi]],"&gt;0")</f>
        <v>0</v>
      </c>
      <c r="P528" s="14" t="str">
        <f>IFERROR(Tableau8[[#This Row],[Total Tour 1]]+Tableau8[[#This Row],[Total Tour 2]],"")</f>
        <v/>
      </c>
      <c r="Q528" s="14">
        <f>COUNTIF(Tableau8[[#This Row],[Lundi]:[Vendredi]],"&gt;=13")*1000</f>
        <v>0</v>
      </c>
      <c r="R52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28" s="15">
        <f>Tableau8[[#This Row],[Prime production]]+Tableau8[[#This Row],[Prime rendement]]</f>
        <v>0</v>
      </c>
      <c r="T528" s="15" t="str">
        <f>IF(Tableau8[[#This Row],[Matricule]]&gt;1,IF(COUNTIF(Tableau8[DateMatricule],Tableau8[[#This Row],[DateMatricule]])&gt;1,"Doublon",""),"")</f>
        <v/>
      </c>
    </row>
    <row r="529" spans="1:20" x14ac:dyDescent="0.25">
      <c r="A529" s="11" t="str">
        <f>IF(Tableau8[[#This Row],[Semaine]]="","",VLOOKUP(Tableau8[[#This Row],[Semaine]],Listes!$A:$B,2,FALSE))</f>
        <v/>
      </c>
      <c r="B529" s="11" t="str">
        <f>IF(ISBLANK(Tableau8[[#This Row],[Matricule]]),"",VLOOKUP(Tableau8[[#This Row],[Matricule]],#REF!,2,FALSE))</f>
        <v/>
      </c>
      <c r="C529" s="11" t="str">
        <f>IF(ISBLANK(Tableau8[[#This Row],[Matricule]]),"",VLOOKUP(Tableau8[[#This Row],[Matricule]],#REF!,3,FALSE))</f>
        <v/>
      </c>
      <c r="D529" s="11" t="str">
        <f>CONCATENATE(Tableau8[[#This Row],[Semaine]],Tableau8[[#This Row],[Matricule]])</f>
        <v/>
      </c>
      <c r="M529" s="14" t="str">
        <f>IF(Tableau8[[#This Row],[Lundi]]+Tableau8[[#This Row],[Mardi]]&gt;0,Tableau8[[#This Row],[Lundi]]+Tableau8[[#This Row],[Mardi]],"")</f>
        <v/>
      </c>
      <c r="N529" s="14" t="str">
        <f>IF(Tableau8[[#This Row],[Jeudi]]+Tableau8[[#This Row],[Vendredi]]&gt;0,Tableau8[[#This Row],[Jeudi]]+Tableau8[[#This Row],[Vendredi]],"")</f>
        <v/>
      </c>
      <c r="O529" s="14">
        <f>COUNTIF(Tableau8[[#This Row],[Lundi]:[Mardi]],"&gt;0") + COUNTIF(Tableau8[[#This Row],[Jeudi]:[Vendredi]],"&gt;0")</f>
        <v>0</v>
      </c>
      <c r="P529" s="14" t="str">
        <f>IFERROR(Tableau8[[#This Row],[Total Tour 1]]+Tableau8[[#This Row],[Total Tour 2]],"")</f>
        <v/>
      </c>
      <c r="Q529" s="14">
        <f>COUNTIF(Tableau8[[#This Row],[Lundi]:[Vendredi]],"&gt;=13")*1000</f>
        <v>0</v>
      </c>
      <c r="R52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29" s="15">
        <f>Tableau8[[#This Row],[Prime production]]+Tableau8[[#This Row],[Prime rendement]]</f>
        <v>0</v>
      </c>
      <c r="T529" s="15" t="str">
        <f>IF(Tableau8[[#This Row],[Matricule]]&gt;1,IF(COUNTIF(Tableau8[DateMatricule],Tableau8[[#This Row],[DateMatricule]])&gt;1,"Doublon",""),"")</f>
        <v/>
      </c>
    </row>
    <row r="530" spans="1:20" x14ac:dyDescent="0.25">
      <c r="A530" s="11" t="str">
        <f>IF(Tableau8[[#This Row],[Semaine]]="","",VLOOKUP(Tableau8[[#This Row],[Semaine]],Listes!$A:$B,2,FALSE))</f>
        <v/>
      </c>
      <c r="B530" s="11" t="str">
        <f>IF(ISBLANK(Tableau8[[#This Row],[Matricule]]),"",VLOOKUP(Tableau8[[#This Row],[Matricule]],#REF!,2,FALSE))</f>
        <v/>
      </c>
      <c r="C530" s="11" t="str">
        <f>IF(ISBLANK(Tableau8[[#This Row],[Matricule]]),"",VLOOKUP(Tableau8[[#This Row],[Matricule]],#REF!,3,FALSE))</f>
        <v/>
      </c>
      <c r="D530" s="11" t="str">
        <f>CONCATENATE(Tableau8[[#This Row],[Semaine]],Tableau8[[#This Row],[Matricule]])</f>
        <v/>
      </c>
      <c r="M530" s="14" t="str">
        <f>IF(Tableau8[[#This Row],[Lundi]]+Tableau8[[#This Row],[Mardi]]&gt;0,Tableau8[[#This Row],[Lundi]]+Tableau8[[#This Row],[Mardi]],"")</f>
        <v/>
      </c>
      <c r="N530" s="14" t="str">
        <f>IF(Tableau8[[#This Row],[Jeudi]]+Tableau8[[#This Row],[Vendredi]]&gt;0,Tableau8[[#This Row],[Jeudi]]+Tableau8[[#This Row],[Vendredi]],"")</f>
        <v/>
      </c>
      <c r="O530" s="14">
        <f>COUNTIF(Tableau8[[#This Row],[Lundi]:[Mardi]],"&gt;0") + COUNTIF(Tableau8[[#This Row],[Jeudi]:[Vendredi]],"&gt;0")</f>
        <v>0</v>
      </c>
      <c r="P530" s="14" t="str">
        <f>IFERROR(Tableau8[[#This Row],[Total Tour 1]]+Tableau8[[#This Row],[Total Tour 2]],"")</f>
        <v/>
      </c>
      <c r="Q530" s="14">
        <f>COUNTIF(Tableau8[[#This Row],[Lundi]:[Vendredi]],"&gt;=13")*1000</f>
        <v>0</v>
      </c>
      <c r="R53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30" s="15">
        <f>Tableau8[[#This Row],[Prime production]]+Tableau8[[#This Row],[Prime rendement]]</f>
        <v>0</v>
      </c>
      <c r="T530" s="15" t="str">
        <f>IF(Tableau8[[#This Row],[Matricule]]&gt;1,IF(COUNTIF(Tableau8[DateMatricule],Tableau8[[#This Row],[DateMatricule]])&gt;1,"Doublon",""),"")</f>
        <v/>
      </c>
    </row>
    <row r="531" spans="1:20" x14ac:dyDescent="0.25">
      <c r="A531" s="11" t="str">
        <f>IF(Tableau8[[#This Row],[Semaine]]="","",VLOOKUP(Tableau8[[#This Row],[Semaine]],Listes!$A:$B,2,FALSE))</f>
        <v/>
      </c>
      <c r="B531" s="11" t="str">
        <f>IF(ISBLANK(Tableau8[[#This Row],[Matricule]]),"",VLOOKUP(Tableau8[[#This Row],[Matricule]],#REF!,2,FALSE))</f>
        <v/>
      </c>
      <c r="C531" s="11" t="str">
        <f>IF(ISBLANK(Tableau8[[#This Row],[Matricule]]),"",VLOOKUP(Tableau8[[#This Row],[Matricule]],#REF!,3,FALSE))</f>
        <v/>
      </c>
      <c r="D531" s="11" t="str">
        <f>CONCATENATE(Tableau8[[#This Row],[Semaine]],Tableau8[[#This Row],[Matricule]])</f>
        <v/>
      </c>
      <c r="M531" s="14" t="str">
        <f>IF(Tableau8[[#This Row],[Lundi]]+Tableau8[[#This Row],[Mardi]]&gt;0,Tableau8[[#This Row],[Lundi]]+Tableau8[[#This Row],[Mardi]],"")</f>
        <v/>
      </c>
      <c r="N531" s="14" t="str">
        <f>IF(Tableau8[[#This Row],[Jeudi]]+Tableau8[[#This Row],[Vendredi]]&gt;0,Tableau8[[#This Row],[Jeudi]]+Tableau8[[#This Row],[Vendredi]],"")</f>
        <v/>
      </c>
      <c r="O531" s="14">
        <f>COUNTIF(Tableau8[[#This Row],[Lundi]:[Mardi]],"&gt;0") + COUNTIF(Tableau8[[#This Row],[Jeudi]:[Vendredi]],"&gt;0")</f>
        <v>0</v>
      </c>
      <c r="P531" s="14" t="str">
        <f>IFERROR(Tableau8[[#This Row],[Total Tour 1]]+Tableau8[[#This Row],[Total Tour 2]],"")</f>
        <v/>
      </c>
      <c r="Q531" s="14">
        <f>COUNTIF(Tableau8[[#This Row],[Lundi]:[Vendredi]],"&gt;=13")*1000</f>
        <v>0</v>
      </c>
      <c r="R53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31" s="15">
        <f>Tableau8[[#This Row],[Prime production]]+Tableau8[[#This Row],[Prime rendement]]</f>
        <v>0</v>
      </c>
      <c r="T531" s="15" t="str">
        <f>IF(Tableau8[[#This Row],[Matricule]]&gt;1,IF(COUNTIF(Tableau8[DateMatricule],Tableau8[[#This Row],[DateMatricule]])&gt;1,"Doublon",""),"")</f>
        <v/>
      </c>
    </row>
    <row r="532" spans="1:20" x14ac:dyDescent="0.25">
      <c r="A532" s="11" t="str">
        <f>IF(Tableau8[[#This Row],[Semaine]]="","",VLOOKUP(Tableau8[[#This Row],[Semaine]],Listes!$A:$B,2,FALSE))</f>
        <v/>
      </c>
      <c r="B532" s="11" t="str">
        <f>IF(ISBLANK(Tableau8[[#This Row],[Matricule]]),"",VLOOKUP(Tableau8[[#This Row],[Matricule]],#REF!,2,FALSE))</f>
        <v/>
      </c>
      <c r="C532" s="11" t="str">
        <f>IF(ISBLANK(Tableau8[[#This Row],[Matricule]]),"",VLOOKUP(Tableau8[[#This Row],[Matricule]],#REF!,3,FALSE))</f>
        <v/>
      </c>
      <c r="D532" s="11" t="str">
        <f>CONCATENATE(Tableau8[[#This Row],[Semaine]],Tableau8[[#This Row],[Matricule]])</f>
        <v/>
      </c>
      <c r="M532" s="14" t="str">
        <f>IF(Tableau8[[#This Row],[Lundi]]+Tableau8[[#This Row],[Mardi]]&gt;0,Tableau8[[#This Row],[Lundi]]+Tableau8[[#This Row],[Mardi]],"")</f>
        <v/>
      </c>
      <c r="N532" s="14" t="str">
        <f>IF(Tableau8[[#This Row],[Jeudi]]+Tableau8[[#This Row],[Vendredi]]&gt;0,Tableau8[[#This Row],[Jeudi]]+Tableau8[[#This Row],[Vendredi]],"")</f>
        <v/>
      </c>
      <c r="O532" s="14">
        <f>COUNTIF(Tableau8[[#This Row],[Lundi]:[Mardi]],"&gt;0") + COUNTIF(Tableau8[[#This Row],[Jeudi]:[Vendredi]],"&gt;0")</f>
        <v>0</v>
      </c>
      <c r="P532" s="14" t="str">
        <f>IFERROR(Tableau8[[#This Row],[Total Tour 1]]+Tableau8[[#This Row],[Total Tour 2]],"")</f>
        <v/>
      </c>
      <c r="Q532" s="14">
        <f>COUNTIF(Tableau8[[#This Row],[Lundi]:[Vendredi]],"&gt;=13")*1000</f>
        <v>0</v>
      </c>
      <c r="R53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32" s="15">
        <f>Tableau8[[#This Row],[Prime production]]+Tableau8[[#This Row],[Prime rendement]]</f>
        <v>0</v>
      </c>
      <c r="T532" s="15" t="str">
        <f>IF(Tableau8[[#This Row],[Matricule]]&gt;1,IF(COUNTIF(Tableau8[DateMatricule],Tableau8[[#This Row],[DateMatricule]])&gt;1,"Doublon",""),"")</f>
        <v/>
      </c>
    </row>
    <row r="533" spans="1:20" x14ac:dyDescent="0.25">
      <c r="A533" s="11" t="str">
        <f>IF(Tableau8[[#This Row],[Semaine]]="","",VLOOKUP(Tableau8[[#This Row],[Semaine]],Listes!$A:$B,2,FALSE))</f>
        <v/>
      </c>
      <c r="B533" s="11" t="str">
        <f>IF(ISBLANK(Tableau8[[#This Row],[Matricule]]),"",VLOOKUP(Tableau8[[#This Row],[Matricule]],#REF!,2,FALSE))</f>
        <v/>
      </c>
      <c r="C533" s="11" t="str">
        <f>IF(ISBLANK(Tableau8[[#This Row],[Matricule]]),"",VLOOKUP(Tableau8[[#This Row],[Matricule]],#REF!,3,FALSE))</f>
        <v/>
      </c>
      <c r="D533" s="11" t="str">
        <f>CONCATENATE(Tableau8[[#This Row],[Semaine]],Tableau8[[#This Row],[Matricule]])</f>
        <v/>
      </c>
      <c r="M533" s="14" t="str">
        <f>IF(Tableau8[[#This Row],[Lundi]]+Tableau8[[#This Row],[Mardi]]&gt;0,Tableau8[[#This Row],[Lundi]]+Tableau8[[#This Row],[Mardi]],"")</f>
        <v/>
      </c>
      <c r="N533" s="14" t="str">
        <f>IF(Tableau8[[#This Row],[Jeudi]]+Tableau8[[#This Row],[Vendredi]]&gt;0,Tableau8[[#This Row],[Jeudi]]+Tableau8[[#This Row],[Vendredi]],"")</f>
        <v/>
      </c>
      <c r="O533" s="14">
        <f>COUNTIF(Tableau8[[#This Row],[Lundi]:[Mardi]],"&gt;0") + COUNTIF(Tableau8[[#This Row],[Jeudi]:[Vendredi]],"&gt;0")</f>
        <v>0</v>
      </c>
      <c r="P533" s="14" t="str">
        <f>IFERROR(Tableau8[[#This Row],[Total Tour 1]]+Tableau8[[#This Row],[Total Tour 2]],"")</f>
        <v/>
      </c>
      <c r="Q533" s="14">
        <f>COUNTIF(Tableau8[[#This Row],[Lundi]:[Vendredi]],"&gt;=13")*1000</f>
        <v>0</v>
      </c>
      <c r="R53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33" s="15">
        <f>Tableau8[[#This Row],[Prime production]]+Tableau8[[#This Row],[Prime rendement]]</f>
        <v>0</v>
      </c>
      <c r="T533" s="15" t="str">
        <f>IF(Tableau8[[#This Row],[Matricule]]&gt;1,IF(COUNTIF(Tableau8[DateMatricule],Tableau8[[#This Row],[DateMatricule]])&gt;1,"Doublon",""),"")</f>
        <v/>
      </c>
    </row>
    <row r="534" spans="1:20" x14ac:dyDescent="0.25">
      <c r="A534" s="11" t="str">
        <f>IF(Tableau8[[#This Row],[Semaine]]="","",VLOOKUP(Tableau8[[#This Row],[Semaine]],Listes!$A:$B,2,FALSE))</f>
        <v/>
      </c>
      <c r="B534" s="11" t="str">
        <f>IF(ISBLANK(Tableau8[[#This Row],[Matricule]]),"",VLOOKUP(Tableau8[[#This Row],[Matricule]],#REF!,2,FALSE))</f>
        <v/>
      </c>
      <c r="C534" s="11" t="str">
        <f>IF(ISBLANK(Tableau8[[#This Row],[Matricule]]),"",VLOOKUP(Tableau8[[#This Row],[Matricule]],#REF!,3,FALSE))</f>
        <v/>
      </c>
      <c r="D534" s="11" t="str">
        <f>CONCATENATE(Tableau8[[#This Row],[Semaine]],Tableau8[[#This Row],[Matricule]])</f>
        <v/>
      </c>
      <c r="M534" s="14" t="str">
        <f>IF(Tableau8[[#This Row],[Lundi]]+Tableau8[[#This Row],[Mardi]]&gt;0,Tableau8[[#This Row],[Lundi]]+Tableau8[[#This Row],[Mardi]],"")</f>
        <v/>
      </c>
      <c r="N534" s="14" t="str">
        <f>IF(Tableau8[[#This Row],[Jeudi]]+Tableau8[[#This Row],[Vendredi]]&gt;0,Tableau8[[#This Row],[Jeudi]]+Tableau8[[#This Row],[Vendredi]],"")</f>
        <v/>
      </c>
      <c r="O534" s="14">
        <f>COUNTIF(Tableau8[[#This Row],[Lundi]:[Mardi]],"&gt;0") + COUNTIF(Tableau8[[#This Row],[Jeudi]:[Vendredi]],"&gt;0")</f>
        <v>0</v>
      </c>
      <c r="P534" s="14" t="str">
        <f>IFERROR(Tableau8[[#This Row],[Total Tour 1]]+Tableau8[[#This Row],[Total Tour 2]],"")</f>
        <v/>
      </c>
      <c r="Q534" s="14">
        <f>COUNTIF(Tableau8[[#This Row],[Lundi]:[Vendredi]],"&gt;=13")*1000</f>
        <v>0</v>
      </c>
      <c r="R53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34" s="15">
        <f>Tableau8[[#This Row],[Prime production]]+Tableau8[[#This Row],[Prime rendement]]</f>
        <v>0</v>
      </c>
      <c r="T534" s="15" t="str">
        <f>IF(Tableau8[[#This Row],[Matricule]]&gt;1,IF(COUNTIF(Tableau8[DateMatricule],Tableau8[[#This Row],[DateMatricule]])&gt;1,"Doublon",""),"")</f>
        <v/>
      </c>
    </row>
    <row r="535" spans="1:20" x14ac:dyDescent="0.25">
      <c r="A535" s="11" t="str">
        <f>IF(Tableau8[[#This Row],[Semaine]]="","",VLOOKUP(Tableau8[[#This Row],[Semaine]],Listes!$A:$B,2,FALSE))</f>
        <v/>
      </c>
      <c r="B535" s="11" t="str">
        <f>IF(ISBLANK(Tableau8[[#This Row],[Matricule]]),"",VLOOKUP(Tableau8[[#This Row],[Matricule]],#REF!,2,FALSE))</f>
        <v/>
      </c>
      <c r="C535" s="11" t="str">
        <f>IF(ISBLANK(Tableau8[[#This Row],[Matricule]]),"",VLOOKUP(Tableau8[[#This Row],[Matricule]],#REF!,3,FALSE))</f>
        <v/>
      </c>
      <c r="D535" s="11" t="str">
        <f>CONCATENATE(Tableau8[[#This Row],[Semaine]],Tableau8[[#This Row],[Matricule]])</f>
        <v/>
      </c>
      <c r="M535" s="14" t="str">
        <f>IF(Tableau8[[#This Row],[Lundi]]+Tableau8[[#This Row],[Mardi]]&gt;0,Tableau8[[#This Row],[Lundi]]+Tableau8[[#This Row],[Mardi]],"")</f>
        <v/>
      </c>
      <c r="N535" s="14" t="str">
        <f>IF(Tableau8[[#This Row],[Jeudi]]+Tableau8[[#This Row],[Vendredi]]&gt;0,Tableau8[[#This Row],[Jeudi]]+Tableau8[[#This Row],[Vendredi]],"")</f>
        <v/>
      </c>
      <c r="O535" s="14">
        <f>COUNTIF(Tableau8[[#This Row],[Lundi]:[Mardi]],"&gt;0") + COUNTIF(Tableau8[[#This Row],[Jeudi]:[Vendredi]],"&gt;0")</f>
        <v>0</v>
      </c>
      <c r="P535" s="14" t="str">
        <f>IFERROR(Tableau8[[#This Row],[Total Tour 1]]+Tableau8[[#This Row],[Total Tour 2]],"")</f>
        <v/>
      </c>
      <c r="Q535" s="14">
        <f>COUNTIF(Tableau8[[#This Row],[Lundi]:[Vendredi]],"&gt;=13")*1000</f>
        <v>0</v>
      </c>
      <c r="R53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35" s="15">
        <f>Tableau8[[#This Row],[Prime production]]+Tableau8[[#This Row],[Prime rendement]]</f>
        <v>0</v>
      </c>
      <c r="T535" s="15" t="str">
        <f>IF(Tableau8[[#This Row],[Matricule]]&gt;1,IF(COUNTIF(Tableau8[DateMatricule],Tableau8[[#This Row],[DateMatricule]])&gt;1,"Doublon",""),"")</f>
        <v/>
      </c>
    </row>
    <row r="536" spans="1:20" x14ac:dyDescent="0.25">
      <c r="A536" s="11" t="str">
        <f>IF(Tableau8[[#This Row],[Semaine]]="","",VLOOKUP(Tableau8[[#This Row],[Semaine]],Listes!$A:$B,2,FALSE))</f>
        <v/>
      </c>
      <c r="B536" s="11" t="str">
        <f>IF(ISBLANK(Tableau8[[#This Row],[Matricule]]),"",VLOOKUP(Tableau8[[#This Row],[Matricule]],#REF!,2,FALSE))</f>
        <v/>
      </c>
      <c r="C536" s="11" t="str">
        <f>IF(ISBLANK(Tableau8[[#This Row],[Matricule]]),"",VLOOKUP(Tableau8[[#This Row],[Matricule]],#REF!,3,FALSE))</f>
        <v/>
      </c>
      <c r="D536" s="11" t="str">
        <f>CONCATENATE(Tableau8[[#This Row],[Semaine]],Tableau8[[#This Row],[Matricule]])</f>
        <v/>
      </c>
      <c r="M536" s="14" t="str">
        <f>IF(Tableau8[[#This Row],[Lundi]]+Tableau8[[#This Row],[Mardi]]&gt;0,Tableau8[[#This Row],[Lundi]]+Tableau8[[#This Row],[Mardi]],"")</f>
        <v/>
      </c>
      <c r="N536" s="14" t="str">
        <f>IF(Tableau8[[#This Row],[Jeudi]]+Tableau8[[#This Row],[Vendredi]]&gt;0,Tableau8[[#This Row],[Jeudi]]+Tableau8[[#This Row],[Vendredi]],"")</f>
        <v/>
      </c>
      <c r="O536" s="14">
        <f>COUNTIF(Tableau8[[#This Row],[Lundi]:[Mardi]],"&gt;0") + COUNTIF(Tableau8[[#This Row],[Jeudi]:[Vendredi]],"&gt;0")</f>
        <v>0</v>
      </c>
      <c r="P536" s="14" t="str">
        <f>IFERROR(Tableau8[[#This Row],[Total Tour 1]]+Tableau8[[#This Row],[Total Tour 2]],"")</f>
        <v/>
      </c>
      <c r="Q536" s="14">
        <f>COUNTIF(Tableau8[[#This Row],[Lundi]:[Vendredi]],"&gt;=13")*1000</f>
        <v>0</v>
      </c>
      <c r="R53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36" s="15">
        <f>Tableau8[[#This Row],[Prime production]]+Tableau8[[#This Row],[Prime rendement]]</f>
        <v>0</v>
      </c>
      <c r="T536" s="15" t="str">
        <f>IF(Tableau8[[#This Row],[Matricule]]&gt;1,IF(COUNTIF(Tableau8[DateMatricule],Tableau8[[#This Row],[DateMatricule]])&gt;1,"Doublon",""),"")</f>
        <v/>
      </c>
    </row>
    <row r="537" spans="1:20" x14ac:dyDescent="0.25">
      <c r="A537" s="11" t="str">
        <f>IF(Tableau8[[#This Row],[Semaine]]="","",VLOOKUP(Tableau8[[#This Row],[Semaine]],Listes!$A:$B,2,FALSE))</f>
        <v/>
      </c>
      <c r="B537" s="11" t="str">
        <f>IF(ISBLANK(Tableau8[[#This Row],[Matricule]]),"",VLOOKUP(Tableau8[[#This Row],[Matricule]],#REF!,2,FALSE))</f>
        <v/>
      </c>
      <c r="C537" s="11" t="str">
        <f>IF(ISBLANK(Tableau8[[#This Row],[Matricule]]),"",VLOOKUP(Tableau8[[#This Row],[Matricule]],#REF!,3,FALSE))</f>
        <v/>
      </c>
      <c r="D537" s="11" t="str">
        <f>CONCATENATE(Tableau8[[#This Row],[Semaine]],Tableau8[[#This Row],[Matricule]])</f>
        <v/>
      </c>
      <c r="M537" s="14" t="str">
        <f>IF(Tableau8[[#This Row],[Lundi]]+Tableau8[[#This Row],[Mardi]]&gt;0,Tableau8[[#This Row],[Lundi]]+Tableau8[[#This Row],[Mardi]],"")</f>
        <v/>
      </c>
      <c r="N537" s="14" t="str">
        <f>IF(Tableau8[[#This Row],[Jeudi]]+Tableau8[[#This Row],[Vendredi]]&gt;0,Tableau8[[#This Row],[Jeudi]]+Tableau8[[#This Row],[Vendredi]],"")</f>
        <v/>
      </c>
      <c r="O537" s="14">
        <f>COUNTIF(Tableau8[[#This Row],[Lundi]:[Mardi]],"&gt;0") + COUNTIF(Tableau8[[#This Row],[Jeudi]:[Vendredi]],"&gt;0")</f>
        <v>0</v>
      </c>
      <c r="P537" s="14" t="str">
        <f>IFERROR(Tableau8[[#This Row],[Total Tour 1]]+Tableau8[[#This Row],[Total Tour 2]],"")</f>
        <v/>
      </c>
      <c r="Q537" s="14">
        <f>COUNTIF(Tableau8[[#This Row],[Lundi]:[Vendredi]],"&gt;=13")*1000</f>
        <v>0</v>
      </c>
      <c r="R53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37" s="15">
        <f>Tableau8[[#This Row],[Prime production]]+Tableau8[[#This Row],[Prime rendement]]</f>
        <v>0</v>
      </c>
      <c r="T537" s="15" t="str">
        <f>IF(Tableau8[[#This Row],[Matricule]]&gt;1,IF(COUNTIF(Tableau8[DateMatricule],Tableau8[[#This Row],[DateMatricule]])&gt;1,"Doublon",""),"")</f>
        <v/>
      </c>
    </row>
    <row r="538" spans="1:20" x14ac:dyDescent="0.25">
      <c r="A538" s="11" t="str">
        <f>IF(Tableau8[[#This Row],[Semaine]]="","",VLOOKUP(Tableau8[[#This Row],[Semaine]],Listes!$A:$B,2,FALSE))</f>
        <v/>
      </c>
      <c r="B538" s="11" t="str">
        <f>IF(ISBLANK(Tableau8[[#This Row],[Matricule]]),"",VLOOKUP(Tableau8[[#This Row],[Matricule]],#REF!,2,FALSE))</f>
        <v/>
      </c>
      <c r="C538" s="11" t="str">
        <f>IF(ISBLANK(Tableau8[[#This Row],[Matricule]]),"",VLOOKUP(Tableau8[[#This Row],[Matricule]],#REF!,3,FALSE))</f>
        <v/>
      </c>
      <c r="D538" s="11" t="str">
        <f>CONCATENATE(Tableau8[[#This Row],[Semaine]],Tableau8[[#This Row],[Matricule]])</f>
        <v/>
      </c>
      <c r="M538" s="14" t="str">
        <f>IF(Tableau8[[#This Row],[Lundi]]+Tableau8[[#This Row],[Mardi]]&gt;0,Tableau8[[#This Row],[Lundi]]+Tableau8[[#This Row],[Mardi]],"")</f>
        <v/>
      </c>
      <c r="N538" s="14" t="str">
        <f>IF(Tableau8[[#This Row],[Jeudi]]+Tableau8[[#This Row],[Vendredi]]&gt;0,Tableau8[[#This Row],[Jeudi]]+Tableau8[[#This Row],[Vendredi]],"")</f>
        <v/>
      </c>
      <c r="O538" s="14">
        <f>COUNTIF(Tableau8[[#This Row],[Lundi]:[Mardi]],"&gt;0") + COUNTIF(Tableau8[[#This Row],[Jeudi]:[Vendredi]],"&gt;0")</f>
        <v>0</v>
      </c>
      <c r="P538" s="14" t="str">
        <f>IFERROR(Tableau8[[#This Row],[Total Tour 1]]+Tableau8[[#This Row],[Total Tour 2]],"")</f>
        <v/>
      </c>
      <c r="Q538" s="14">
        <f>COUNTIF(Tableau8[[#This Row],[Lundi]:[Vendredi]],"&gt;=13")*1000</f>
        <v>0</v>
      </c>
      <c r="R53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38" s="15">
        <f>Tableau8[[#This Row],[Prime production]]+Tableau8[[#This Row],[Prime rendement]]</f>
        <v>0</v>
      </c>
      <c r="T538" s="15" t="str">
        <f>IF(Tableau8[[#This Row],[Matricule]]&gt;1,IF(COUNTIF(Tableau8[DateMatricule],Tableau8[[#This Row],[DateMatricule]])&gt;1,"Doublon",""),"")</f>
        <v/>
      </c>
    </row>
    <row r="539" spans="1:20" x14ac:dyDescent="0.25">
      <c r="A539" s="11" t="str">
        <f>IF(Tableau8[[#This Row],[Semaine]]="","",VLOOKUP(Tableau8[[#This Row],[Semaine]],Listes!$A:$B,2,FALSE))</f>
        <v/>
      </c>
      <c r="B539" s="11" t="str">
        <f>IF(ISBLANK(Tableau8[[#This Row],[Matricule]]),"",VLOOKUP(Tableau8[[#This Row],[Matricule]],#REF!,2,FALSE))</f>
        <v/>
      </c>
      <c r="C539" s="11" t="str">
        <f>IF(ISBLANK(Tableau8[[#This Row],[Matricule]]),"",VLOOKUP(Tableau8[[#This Row],[Matricule]],#REF!,3,FALSE))</f>
        <v/>
      </c>
      <c r="D539" s="11" t="str">
        <f>CONCATENATE(Tableau8[[#This Row],[Semaine]],Tableau8[[#This Row],[Matricule]])</f>
        <v/>
      </c>
      <c r="M539" s="14" t="str">
        <f>IF(Tableau8[[#This Row],[Lundi]]+Tableau8[[#This Row],[Mardi]]&gt;0,Tableau8[[#This Row],[Lundi]]+Tableau8[[#This Row],[Mardi]],"")</f>
        <v/>
      </c>
      <c r="N539" s="14" t="str">
        <f>IF(Tableau8[[#This Row],[Jeudi]]+Tableau8[[#This Row],[Vendredi]]&gt;0,Tableau8[[#This Row],[Jeudi]]+Tableau8[[#This Row],[Vendredi]],"")</f>
        <v/>
      </c>
      <c r="O539" s="14">
        <f>COUNTIF(Tableau8[[#This Row],[Lundi]:[Mardi]],"&gt;0") + COUNTIF(Tableau8[[#This Row],[Jeudi]:[Vendredi]],"&gt;0")</f>
        <v>0</v>
      </c>
      <c r="P539" s="14" t="str">
        <f>IFERROR(Tableau8[[#This Row],[Total Tour 1]]+Tableau8[[#This Row],[Total Tour 2]],"")</f>
        <v/>
      </c>
      <c r="Q539" s="14">
        <f>COUNTIF(Tableau8[[#This Row],[Lundi]:[Vendredi]],"&gt;=13")*1000</f>
        <v>0</v>
      </c>
      <c r="R53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39" s="15">
        <f>Tableau8[[#This Row],[Prime production]]+Tableau8[[#This Row],[Prime rendement]]</f>
        <v>0</v>
      </c>
      <c r="T539" s="15" t="str">
        <f>IF(Tableau8[[#This Row],[Matricule]]&gt;1,IF(COUNTIF(Tableau8[DateMatricule],Tableau8[[#This Row],[DateMatricule]])&gt;1,"Doublon",""),"")</f>
        <v/>
      </c>
    </row>
    <row r="540" spans="1:20" x14ac:dyDescent="0.25">
      <c r="A540" s="11" t="str">
        <f>IF(Tableau8[[#This Row],[Semaine]]="","",VLOOKUP(Tableau8[[#This Row],[Semaine]],Listes!$A:$B,2,FALSE))</f>
        <v/>
      </c>
      <c r="B540" s="11" t="str">
        <f>IF(ISBLANK(Tableau8[[#This Row],[Matricule]]),"",VLOOKUP(Tableau8[[#This Row],[Matricule]],#REF!,2,FALSE))</f>
        <v/>
      </c>
      <c r="C540" s="11" t="str">
        <f>IF(ISBLANK(Tableau8[[#This Row],[Matricule]]),"",VLOOKUP(Tableau8[[#This Row],[Matricule]],#REF!,3,FALSE))</f>
        <v/>
      </c>
      <c r="D540" s="11" t="str">
        <f>CONCATENATE(Tableau8[[#This Row],[Semaine]],Tableau8[[#This Row],[Matricule]])</f>
        <v/>
      </c>
      <c r="M540" s="14" t="str">
        <f>IF(Tableau8[[#This Row],[Lundi]]+Tableau8[[#This Row],[Mardi]]&gt;0,Tableau8[[#This Row],[Lundi]]+Tableau8[[#This Row],[Mardi]],"")</f>
        <v/>
      </c>
      <c r="N540" s="14" t="str">
        <f>IF(Tableau8[[#This Row],[Jeudi]]+Tableau8[[#This Row],[Vendredi]]&gt;0,Tableau8[[#This Row],[Jeudi]]+Tableau8[[#This Row],[Vendredi]],"")</f>
        <v/>
      </c>
      <c r="O540" s="14">
        <f>COUNTIF(Tableau8[[#This Row],[Lundi]:[Mardi]],"&gt;0") + COUNTIF(Tableau8[[#This Row],[Jeudi]:[Vendredi]],"&gt;0")</f>
        <v>0</v>
      </c>
      <c r="P540" s="14" t="str">
        <f>IFERROR(Tableau8[[#This Row],[Total Tour 1]]+Tableau8[[#This Row],[Total Tour 2]],"")</f>
        <v/>
      </c>
      <c r="Q540" s="14">
        <f>COUNTIF(Tableau8[[#This Row],[Lundi]:[Vendredi]],"&gt;=13")*1000</f>
        <v>0</v>
      </c>
      <c r="R54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40" s="15">
        <f>Tableau8[[#This Row],[Prime production]]+Tableau8[[#This Row],[Prime rendement]]</f>
        <v>0</v>
      </c>
      <c r="T540" s="15" t="str">
        <f>IF(Tableau8[[#This Row],[Matricule]]&gt;1,IF(COUNTIF(Tableau8[DateMatricule],Tableau8[[#This Row],[DateMatricule]])&gt;1,"Doublon",""),"")</f>
        <v/>
      </c>
    </row>
    <row r="541" spans="1:20" x14ac:dyDescent="0.25">
      <c r="A541" s="11" t="str">
        <f>IF(Tableau8[[#This Row],[Semaine]]="","",VLOOKUP(Tableau8[[#This Row],[Semaine]],Listes!$A:$B,2,FALSE))</f>
        <v/>
      </c>
      <c r="B541" s="11" t="str">
        <f>IF(ISBLANK(Tableau8[[#This Row],[Matricule]]),"",VLOOKUP(Tableau8[[#This Row],[Matricule]],#REF!,2,FALSE))</f>
        <v/>
      </c>
      <c r="C541" s="11" t="str">
        <f>IF(ISBLANK(Tableau8[[#This Row],[Matricule]]),"",VLOOKUP(Tableau8[[#This Row],[Matricule]],#REF!,3,FALSE))</f>
        <v/>
      </c>
      <c r="D541" s="11" t="str">
        <f>CONCATENATE(Tableau8[[#This Row],[Semaine]],Tableau8[[#This Row],[Matricule]])</f>
        <v/>
      </c>
      <c r="M541" s="14" t="str">
        <f>IF(Tableau8[[#This Row],[Lundi]]+Tableau8[[#This Row],[Mardi]]&gt;0,Tableau8[[#This Row],[Lundi]]+Tableau8[[#This Row],[Mardi]],"")</f>
        <v/>
      </c>
      <c r="N541" s="14" t="str">
        <f>IF(Tableau8[[#This Row],[Jeudi]]+Tableau8[[#This Row],[Vendredi]]&gt;0,Tableau8[[#This Row],[Jeudi]]+Tableau8[[#This Row],[Vendredi]],"")</f>
        <v/>
      </c>
      <c r="O541" s="14">
        <f>COUNTIF(Tableau8[[#This Row],[Lundi]:[Mardi]],"&gt;0") + COUNTIF(Tableau8[[#This Row],[Jeudi]:[Vendredi]],"&gt;0")</f>
        <v>0</v>
      </c>
      <c r="P541" s="14" t="str">
        <f>IFERROR(Tableau8[[#This Row],[Total Tour 1]]+Tableau8[[#This Row],[Total Tour 2]],"")</f>
        <v/>
      </c>
      <c r="Q541" s="14">
        <f>COUNTIF(Tableau8[[#This Row],[Lundi]:[Vendredi]],"&gt;=13")*1000</f>
        <v>0</v>
      </c>
      <c r="R54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41" s="15">
        <f>Tableau8[[#This Row],[Prime production]]+Tableau8[[#This Row],[Prime rendement]]</f>
        <v>0</v>
      </c>
      <c r="T541" s="15" t="str">
        <f>IF(Tableau8[[#This Row],[Matricule]]&gt;1,IF(COUNTIF(Tableau8[DateMatricule],Tableau8[[#This Row],[DateMatricule]])&gt;1,"Doublon",""),"")</f>
        <v/>
      </c>
    </row>
    <row r="542" spans="1:20" x14ac:dyDescent="0.25">
      <c r="A542" s="11" t="str">
        <f>IF(Tableau8[[#This Row],[Semaine]]="","",VLOOKUP(Tableau8[[#This Row],[Semaine]],Listes!$A:$B,2,FALSE))</f>
        <v/>
      </c>
      <c r="B542" s="11" t="str">
        <f>IF(ISBLANK(Tableau8[[#This Row],[Matricule]]),"",VLOOKUP(Tableau8[[#This Row],[Matricule]],#REF!,2,FALSE))</f>
        <v/>
      </c>
      <c r="C542" s="11" t="str">
        <f>IF(ISBLANK(Tableau8[[#This Row],[Matricule]]),"",VLOOKUP(Tableau8[[#This Row],[Matricule]],#REF!,3,FALSE))</f>
        <v/>
      </c>
      <c r="D542" s="11" t="str">
        <f>CONCATENATE(Tableau8[[#This Row],[Semaine]],Tableau8[[#This Row],[Matricule]])</f>
        <v/>
      </c>
      <c r="M542" s="14" t="str">
        <f>IF(Tableau8[[#This Row],[Lundi]]+Tableau8[[#This Row],[Mardi]]&gt;0,Tableau8[[#This Row],[Lundi]]+Tableau8[[#This Row],[Mardi]],"")</f>
        <v/>
      </c>
      <c r="N542" s="14" t="str">
        <f>IF(Tableau8[[#This Row],[Jeudi]]+Tableau8[[#This Row],[Vendredi]]&gt;0,Tableau8[[#This Row],[Jeudi]]+Tableau8[[#This Row],[Vendredi]],"")</f>
        <v/>
      </c>
      <c r="O542" s="14">
        <f>COUNTIF(Tableau8[[#This Row],[Lundi]:[Mardi]],"&gt;0") + COUNTIF(Tableau8[[#This Row],[Jeudi]:[Vendredi]],"&gt;0")</f>
        <v>0</v>
      </c>
      <c r="P542" s="14" t="str">
        <f>IFERROR(Tableau8[[#This Row],[Total Tour 1]]+Tableau8[[#This Row],[Total Tour 2]],"")</f>
        <v/>
      </c>
      <c r="Q542" s="14">
        <f>COUNTIF(Tableau8[[#This Row],[Lundi]:[Vendredi]],"&gt;=13")*1000</f>
        <v>0</v>
      </c>
      <c r="R54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42" s="15">
        <f>Tableau8[[#This Row],[Prime production]]+Tableau8[[#This Row],[Prime rendement]]</f>
        <v>0</v>
      </c>
      <c r="T542" s="15" t="str">
        <f>IF(Tableau8[[#This Row],[Matricule]]&gt;1,IF(COUNTIF(Tableau8[DateMatricule],Tableau8[[#This Row],[DateMatricule]])&gt;1,"Doublon",""),"")</f>
        <v/>
      </c>
    </row>
    <row r="543" spans="1:20" x14ac:dyDescent="0.25">
      <c r="A543" s="11" t="str">
        <f>IF(Tableau8[[#This Row],[Semaine]]="","",VLOOKUP(Tableau8[[#This Row],[Semaine]],Listes!$A:$B,2,FALSE))</f>
        <v/>
      </c>
      <c r="B543" s="11" t="str">
        <f>IF(ISBLANK(Tableau8[[#This Row],[Matricule]]),"",VLOOKUP(Tableau8[[#This Row],[Matricule]],#REF!,2,FALSE))</f>
        <v/>
      </c>
      <c r="C543" s="11" t="str">
        <f>IF(ISBLANK(Tableau8[[#This Row],[Matricule]]),"",VLOOKUP(Tableau8[[#This Row],[Matricule]],#REF!,3,FALSE))</f>
        <v/>
      </c>
      <c r="D543" s="11" t="str">
        <f>CONCATENATE(Tableau8[[#This Row],[Semaine]],Tableau8[[#This Row],[Matricule]])</f>
        <v/>
      </c>
      <c r="M543" s="14" t="str">
        <f>IF(Tableau8[[#This Row],[Lundi]]+Tableau8[[#This Row],[Mardi]]&gt;0,Tableau8[[#This Row],[Lundi]]+Tableau8[[#This Row],[Mardi]],"")</f>
        <v/>
      </c>
      <c r="N543" s="14" t="str">
        <f>IF(Tableau8[[#This Row],[Jeudi]]+Tableau8[[#This Row],[Vendredi]]&gt;0,Tableau8[[#This Row],[Jeudi]]+Tableau8[[#This Row],[Vendredi]],"")</f>
        <v/>
      </c>
      <c r="O543" s="14">
        <f>COUNTIF(Tableau8[[#This Row],[Lundi]:[Mardi]],"&gt;0") + COUNTIF(Tableau8[[#This Row],[Jeudi]:[Vendredi]],"&gt;0")</f>
        <v>0</v>
      </c>
      <c r="P543" s="14" t="str">
        <f>IFERROR(Tableau8[[#This Row],[Total Tour 1]]+Tableau8[[#This Row],[Total Tour 2]],"")</f>
        <v/>
      </c>
      <c r="Q543" s="14">
        <f>COUNTIF(Tableau8[[#This Row],[Lundi]:[Vendredi]],"&gt;=13")*1000</f>
        <v>0</v>
      </c>
      <c r="R54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43" s="15">
        <f>Tableau8[[#This Row],[Prime production]]+Tableau8[[#This Row],[Prime rendement]]</f>
        <v>0</v>
      </c>
      <c r="T543" s="15" t="str">
        <f>IF(Tableau8[[#This Row],[Matricule]]&gt;1,IF(COUNTIF(Tableau8[DateMatricule],Tableau8[[#This Row],[DateMatricule]])&gt;1,"Doublon",""),"")</f>
        <v/>
      </c>
    </row>
    <row r="544" spans="1:20" x14ac:dyDescent="0.25">
      <c r="A544" s="11" t="str">
        <f>IF(Tableau8[[#This Row],[Semaine]]="","",VLOOKUP(Tableau8[[#This Row],[Semaine]],Listes!$A:$B,2,FALSE))</f>
        <v/>
      </c>
      <c r="B544" s="11" t="str">
        <f>IF(ISBLANK(Tableau8[[#This Row],[Matricule]]),"",VLOOKUP(Tableau8[[#This Row],[Matricule]],#REF!,2,FALSE))</f>
        <v/>
      </c>
      <c r="C544" s="11" t="str">
        <f>IF(ISBLANK(Tableau8[[#This Row],[Matricule]]),"",VLOOKUP(Tableau8[[#This Row],[Matricule]],#REF!,3,FALSE))</f>
        <v/>
      </c>
      <c r="D544" s="11" t="str">
        <f>CONCATENATE(Tableau8[[#This Row],[Semaine]],Tableau8[[#This Row],[Matricule]])</f>
        <v/>
      </c>
      <c r="M544" s="14" t="str">
        <f>IF(Tableau8[[#This Row],[Lundi]]+Tableau8[[#This Row],[Mardi]]&gt;0,Tableau8[[#This Row],[Lundi]]+Tableau8[[#This Row],[Mardi]],"")</f>
        <v/>
      </c>
      <c r="N544" s="14" t="str">
        <f>IF(Tableau8[[#This Row],[Jeudi]]+Tableau8[[#This Row],[Vendredi]]&gt;0,Tableau8[[#This Row],[Jeudi]]+Tableau8[[#This Row],[Vendredi]],"")</f>
        <v/>
      </c>
      <c r="O544" s="14">
        <f>COUNTIF(Tableau8[[#This Row],[Lundi]:[Mardi]],"&gt;0") + COUNTIF(Tableau8[[#This Row],[Jeudi]:[Vendredi]],"&gt;0")</f>
        <v>0</v>
      </c>
      <c r="P544" s="14" t="str">
        <f>IFERROR(Tableau8[[#This Row],[Total Tour 1]]+Tableau8[[#This Row],[Total Tour 2]],"")</f>
        <v/>
      </c>
      <c r="Q544" s="14">
        <f>COUNTIF(Tableau8[[#This Row],[Lundi]:[Vendredi]],"&gt;=13")*1000</f>
        <v>0</v>
      </c>
      <c r="R54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44" s="15">
        <f>Tableau8[[#This Row],[Prime production]]+Tableau8[[#This Row],[Prime rendement]]</f>
        <v>0</v>
      </c>
      <c r="T544" s="15" t="str">
        <f>IF(Tableau8[[#This Row],[Matricule]]&gt;1,IF(COUNTIF(Tableau8[DateMatricule],Tableau8[[#This Row],[DateMatricule]])&gt;1,"Doublon",""),"")</f>
        <v/>
      </c>
    </row>
    <row r="545" spans="1:20" x14ac:dyDescent="0.25">
      <c r="A545" s="11" t="str">
        <f>IF(Tableau8[[#This Row],[Semaine]]="","",VLOOKUP(Tableau8[[#This Row],[Semaine]],Listes!$A:$B,2,FALSE))</f>
        <v/>
      </c>
      <c r="B545" s="11" t="str">
        <f>IF(ISBLANK(Tableau8[[#This Row],[Matricule]]),"",VLOOKUP(Tableau8[[#This Row],[Matricule]],#REF!,2,FALSE))</f>
        <v/>
      </c>
      <c r="C545" s="11" t="str">
        <f>IF(ISBLANK(Tableau8[[#This Row],[Matricule]]),"",VLOOKUP(Tableau8[[#This Row],[Matricule]],#REF!,3,FALSE))</f>
        <v/>
      </c>
      <c r="D545" s="11" t="str">
        <f>CONCATENATE(Tableau8[[#This Row],[Semaine]],Tableau8[[#This Row],[Matricule]])</f>
        <v/>
      </c>
      <c r="M545" s="14" t="str">
        <f>IF(Tableau8[[#This Row],[Lundi]]+Tableau8[[#This Row],[Mardi]]&gt;0,Tableau8[[#This Row],[Lundi]]+Tableau8[[#This Row],[Mardi]],"")</f>
        <v/>
      </c>
      <c r="N545" s="14" t="str">
        <f>IF(Tableau8[[#This Row],[Jeudi]]+Tableau8[[#This Row],[Vendredi]]&gt;0,Tableau8[[#This Row],[Jeudi]]+Tableau8[[#This Row],[Vendredi]],"")</f>
        <v/>
      </c>
      <c r="O545" s="14">
        <f>COUNTIF(Tableau8[[#This Row],[Lundi]:[Mardi]],"&gt;0") + COUNTIF(Tableau8[[#This Row],[Jeudi]:[Vendredi]],"&gt;0")</f>
        <v>0</v>
      </c>
      <c r="P545" s="14" t="str">
        <f>IFERROR(Tableau8[[#This Row],[Total Tour 1]]+Tableau8[[#This Row],[Total Tour 2]],"")</f>
        <v/>
      </c>
      <c r="Q545" s="14">
        <f>COUNTIF(Tableau8[[#This Row],[Lundi]:[Vendredi]],"&gt;=13")*1000</f>
        <v>0</v>
      </c>
      <c r="R54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45" s="15">
        <f>Tableau8[[#This Row],[Prime production]]+Tableau8[[#This Row],[Prime rendement]]</f>
        <v>0</v>
      </c>
      <c r="T545" s="15" t="str">
        <f>IF(Tableau8[[#This Row],[Matricule]]&gt;1,IF(COUNTIF(Tableau8[DateMatricule],Tableau8[[#This Row],[DateMatricule]])&gt;1,"Doublon",""),"")</f>
        <v/>
      </c>
    </row>
    <row r="546" spans="1:20" x14ac:dyDescent="0.25">
      <c r="A546" s="11" t="str">
        <f>IF(Tableau8[[#This Row],[Semaine]]="","",VLOOKUP(Tableau8[[#This Row],[Semaine]],Listes!$A:$B,2,FALSE))</f>
        <v/>
      </c>
      <c r="B546" s="11" t="str">
        <f>IF(ISBLANK(Tableau8[[#This Row],[Matricule]]),"",VLOOKUP(Tableau8[[#This Row],[Matricule]],#REF!,2,FALSE))</f>
        <v/>
      </c>
      <c r="C546" s="11" t="str">
        <f>IF(ISBLANK(Tableau8[[#This Row],[Matricule]]),"",VLOOKUP(Tableau8[[#This Row],[Matricule]],#REF!,3,FALSE))</f>
        <v/>
      </c>
      <c r="D546" s="11" t="str">
        <f>CONCATENATE(Tableau8[[#This Row],[Semaine]],Tableau8[[#This Row],[Matricule]])</f>
        <v/>
      </c>
      <c r="M546" s="14" t="str">
        <f>IF(Tableau8[[#This Row],[Lundi]]+Tableau8[[#This Row],[Mardi]]&gt;0,Tableau8[[#This Row],[Lundi]]+Tableau8[[#This Row],[Mardi]],"")</f>
        <v/>
      </c>
      <c r="N546" s="14" t="str">
        <f>IF(Tableau8[[#This Row],[Jeudi]]+Tableau8[[#This Row],[Vendredi]]&gt;0,Tableau8[[#This Row],[Jeudi]]+Tableau8[[#This Row],[Vendredi]],"")</f>
        <v/>
      </c>
      <c r="O546" s="14">
        <f>COUNTIF(Tableau8[[#This Row],[Lundi]:[Mardi]],"&gt;0") + COUNTIF(Tableau8[[#This Row],[Jeudi]:[Vendredi]],"&gt;0")</f>
        <v>0</v>
      </c>
      <c r="P546" s="14" t="str">
        <f>IFERROR(Tableau8[[#This Row],[Total Tour 1]]+Tableau8[[#This Row],[Total Tour 2]],"")</f>
        <v/>
      </c>
      <c r="Q546" s="14">
        <f>COUNTIF(Tableau8[[#This Row],[Lundi]:[Vendredi]],"&gt;=13")*1000</f>
        <v>0</v>
      </c>
      <c r="R54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46" s="15">
        <f>Tableau8[[#This Row],[Prime production]]+Tableau8[[#This Row],[Prime rendement]]</f>
        <v>0</v>
      </c>
      <c r="T546" s="15" t="str">
        <f>IF(Tableau8[[#This Row],[Matricule]]&gt;1,IF(COUNTIF(Tableau8[DateMatricule],Tableau8[[#This Row],[DateMatricule]])&gt;1,"Doublon",""),"")</f>
        <v/>
      </c>
    </row>
    <row r="547" spans="1:20" x14ac:dyDescent="0.25">
      <c r="A547" s="11" t="str">
        <f>IF(Tableau8[[#This Row],[Semaine]]="","",VLOOKUP(Tableau8[[#This Row],[Semaine]],Listes!$A:$B,2,FALSE))</f>
        <v/>
      </c>
      <c r="B547" s="11" t="str">
        <f>IF(ISBLANK(Tableau8[[#This Row],[Matricule]]),"",VLOOKUP(Tableau8[[#This Row],[Matricule]],#REF!,2,FALSE))</f>
        <v/>
      </c>
      <c r="C547" s="11" t="str">
        <f>IF(ISBLANK(Tableau8[[#This Row],[Matricule]]),"",VLOOKUP(Tableau8[[#This Row],[Matricule]],#REF!,3,FALSE))</f>
        <v/>
      </c>
      <c r="D547" s="11" t="str">
        <f>CONCATENATE(Tableau8[[#This Row],[Semaine]],Tableau8[[#This Row],[Matricule]])</f>
        <v/>
      </c>
      <c r="M547" s="14" t="str">
        <f>IF(Tableau8[[#This Row],[Lundi]]+Tableau8[[#This Row],[Mardi]]&gt;0,Tableau8[[#This Row],[Lundi]]+Tableau8[[#This Row],[Mardi]],"")</f>
        <v/>
      </c>
      <c r="N547" s="14" t="str">
        <f>IF(Tableau8[[#This Row],[Jeudi]]+Tableau8[[#This Row],[Vendredi]]&gt;0,Tableau8[[#This Row],[Jeudi]]+Tableau8[[#This Row],[Vendredi]],"")</f>
        <v/>
      </c>
      <c r="O547" s="14">
        <f>COUNTIF(Tableau8[[#This Row],[Lundi]:[Mardi]],"&gt;0") + COUNTIF(Tableau8[[#This Row],[Jeudi]:[Vendredi]],"&gt;0")</f>
        <v>0</v>
      </c>
      <c r="P547" s="14" t="str">
        <f>IFERROR(Tableau8[[#This Row],[Total Tour 1]]+Tableau8[[#This Row],[Total Tour 2]],"")</f>
        <v/>
      </c>
      <c r="Q547" s="14">
        <f>COUNTIF(Tableau8[[#This Row],[Lundi]:[Vendredi]],"&gt;=13")*1000</f>
        <v>0</v>
      </c>
      <c r="R54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47" s="15">
        <f>Tableau8[[#This Row],[Prime production]]+Tableau8[[#This Row],[Prime rendement]]</f>
        <v>0</v>
      </c>
      <c r="T547" s="15" t="str">
        <f>IF(Tableau8[[#This Row],[Matricule]]&gt;1,IF(COUNTIF(Tableau8[DateMatricule],Tableau8[[#This Row],[DateMatricule]])&gt;1,"Doublon",""),"")</f>
        <v/>
      </c>
    </row>
    <row r="548" spans="1:20" x14ac:dyDescent="0.25">
      <c r="A548" s="11" t="str">
        <f>IF(Tableau8[[#This Row],[Semaine]]="","",VLOOKUP(Tableau8[[#This Row],[Semaine]],Listes!$A:$B,2,FALSE))</f>
        <v/>
      </c>
      <c r="B548" s="11" t="str">
        <f>IF(ISBLANK(Tableau8[[#This Row],[Matricule]]),"",VLOOKUP(Tableau8[[#This Row],[Matricule]],#REF!,2,FALSE))</f>
        <v/>
      </c>
      <c r="C548" s="11" t="str">
        <f>IF(ISBLANK(Tableau8[[#This Row],[Matricule]]),"",VLOOKUP(Tableau8[[#This Row],[Matricule]],#REF!,3,FALSE))</f>
        <v/>
      </c>
      <c r="D548" s="11" t="str">
        <f>CONCATENATE(Tableau8[[#This Row],[Semaine]],Tableau8[[#This Row],[Matricule]])</f>
        <v/>
      </c>
      <c r="M548" s="14" t="str">
        <f>IF(Tableau8[[#This Row],[Lundi]]+Tableau8[[#This Row],[Mardi]]&gt;0,Tableau8[[#This Row],[Lundi]]+Tableau8[[#This Row],[Mardi]],"")</f>
        <v/>
      </c>
      <c r="N548" s="14" t="str">
        <f>IF(Tableau8[[#This Row],[Jeudi]]+Tableau8[[#This Row],[Vendredi]]&gt;0,Tableau8[[#This Row],[Jeudi]]+Tableau8[[#This Row],[Vendredi]],"")</f>
        <v/>
      </c>
      <c r="O548" s="14">
        <f>COUNTIF(Tableau8[[#This Row],[Lundi]:[Mardi]],"&gt;0") + COUNTIF(Tableau8[[#This Row],[Jeudi]:[Vendredi]],"&gt;0")</f>
        <v>0</v>
      </c>
      <c r="P548" s="14" t="str">
        <f>IFERROR(Tableau8[[#This Row],[Total Tour 1]]+Tableau8[[#This Row],[Total Tour 2]],"")</f>
        <v/>
      </c>
      <c r="Q548" s="14">
        <f>COUNTIF(Tableau8[[#This Row],[Lundi]:[Vendredi]],"&gt;=13")*1000</f>
        <v>0</v>
      </c>
      <c r="R54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48" s="15">
        <f>Tableau8[[#This Row],[Prime production]]+Tableau8[[#This Row],[Prime rendement]]</f>
        <v>0</v>
      </c>
      <c r="T548" s="15" t="str">
        <f>IF(Tableau8[[#This Row],[Matricule]]&gt;1,IF(COUNTIF(Tableau8[DateMatricule],Tableau8[[#This Row],[DateMatricule]])&gt;1,"Doublon",""),"")</f>
        <v/>
      </c>
    </row>
    <row r="549" spans="1:20" x14ac:dyDescent="0.25">
      <c r="A549" s="11" t="str">
        <f>IF(Tableau8[[#This Row],[Semaine]]="","",VLOOKUP(Tableau8[[#This Row],[Semaine]],Listes!$A:$B,2,FALSE))</f>
        <v/>
      </c>
      <c r="B549" s="11" t="str">
        <f>IF(ISBLANK(Tableau8[[#This Row],[Matricule]]),"",VLOOKUP(Tableau8[[#This Row],[Matricule]],#REF!,2,FALSE))</f>
        <v/>
      </c>
      <c r="C549" s="11" t="str">
        <f>IF(ISBLANK(Tableau8[[#This Row],[Matricule]]),"",VLOOKUP(Tableau8[[#This Row],[Matricule]],#REF!,3,FALSE))</f>
        <v/>
      </c>
      <c r="D549" s="11" t="str">
        <f>CONCATENATE(Tableau8[[#This Row],[Semaine]],Tableau8[[#This Row],[Matricule]])</f>
        <v/>
      </c>
      <c r="M549" s="14" t="str">
        <f>IF(Tableau8[[#This Row],[Lundi]]+Tableau8[[#This Row],[Mardi]]&gt;0,Tableau8[[#This Row],[Lundi]]+Tableau8[[#This Row],[Mardi]],"")</f>
        <v/>
      </c>
      <c r="N549" s="14" t="str">
        <f>IF(Tableau8[[#This Row],[Jeudi]]+Tableau8[[#This Row],[Vendredi]]&gt;0,Tableau8[[#This Row],[Jeudi]]+Tableau8[[#This Row],[Vendredi]],"")</f>
        <v/>
      </c>
      <c r="O549" s="14">
        <f>COUNTIF(Tableau8[[#This Row],[Lundi]:[Mardi]],"&gt;0") + COUNTIF(Tableau8[[#This Row],[Jeudi]:[Vendredi]],"&gt;0")</f>
        <v>0</v>
      </c>
      <c r="P549" s="14" t="str">
        <f>IFERROR(Tableau8[[#This Row],[Total Tour 1]]+Tableau8[[#This Row],[Total Tour 2]],"")</f>
        <v/>
      </c>
      <c r="Q549" s="14">
        <f>COUNTIF(Tableau8[[#This Row],[Lundi]:[Vendredi]],"&gt;=13")*1000</f>
        <v>0</v>
      </c>
      <c r="R54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49" s="15">
        <f>Tableau8[[#This Row],[Prime production]]+Tableau8[[#This Row],[Prime rendement]]</f>
        <v>0</v>
      </c>
      <c r="T549" s="15" t="str">
        <f>IF(Tableau8[[#This Row],[Matricule]]&gt;1,IF(COUNTIF(Tableau8[DateMatricule],Tableau8[[#This Row],[DateMatricule]])&gt;1,"Doublon",""),"")</f>
        <v/>
      </c>
    </row>
    <row r="550" spans="1:20" x14ac:dyDescent="0.25">
      <c r="A550" s="11" t="str">
        <f>IF(Tableau8[[#This Row],[Semaine]]="","",VLOOKUP(Tableau8[[#This Row],[Semaine]],Listes!$A:$B,2,FALSE))</f>
        <v/>
      </c>
      <c r="B550" s="11" t="str">
        <f>IF(ISBLANK(Tableau8[[#This Row],[Matricule]]),"",VLOOKUP(Tableau8[[#This Row],[Matricule]],#REF!,2,FALSE))</f>
        <v/>
      </c>
      <c r="C550" s="11" t="str">
        <f>IF(ISBLANK(Tableau8[[#This Row],[Matricule]]),"",VLOOKUP(Tableau8[[#This Row],[Matricule]],#REF!,3,FALSE))</f>
        <v/>
      </c>
      <c r="D550" s="11" t="str">
        <f>CONCATENATE(Tableau8[[#This Row],[Semaine]],Tableau8[[#This Row],[Matricule]])</f>
        <v/>
      </c>
      <c r="M550" s="14" t="str">
        <f>IF(Tableau8[[#This Row],[Lundi]]+Tableau8[[#This Row],[Mardi]]&gt;0,Tableau8[[#This Row],[Lundi]]+Tableau8[[#This Row],[Mardi]],"")</f>
        <v/>
      </c>
      <c r="N550" s="14" t="str">
        <f>IF(Tableau8[[#This Row],[Jeudi]]+Tableau8[[#This Row],[Vendredi]]&gt;0,Tableau8[[#This Row],[Jeudi]]+Tableau8[[#This Row],[Vendredi]],"")</f>
        <v/>
      </c>
      <c r="O550" s="14">
        <f>COUNTIF(Tableau8[[#This Row],[Lundi]:[Mardi]],"&gt;0") + COUNTIF(Tableau8[[#This Row],[Jeudi]:[Vendredi]],"&gt;0")</f>
        <v>0</v>
      </c>
      <c r="P550" s="14" t="str">
        <f>IFERROR(Tableau8[[#This Row],[Total Tour 1]]+Tableau8[[#This Row],[Total Tour 2]],"")</f>
        <v/>
      </c>
      <c r="Q550" s="14">
        <f>COUNTIF(Tableau8[[#This Row],[Lundi]:[Vendredi]],"&gt;=13")*1000</f>
        <v>0</v>
      </c>
      <c r="R55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50" s="15">
        <f>Tableau8[[#This Row],[Prime production]]+Tableau8[[#This Row],[Prime rendement]]</f>
        <v>0</v>
      </c>
      <c r="T550" s="15" t="str">
        <f>IF(Tableau8[[#This Row],[Matricule]]&gt;1,IF(COUNTIF(Tableau8[DateMatricule],Tableau8[[#This Row],[DateMatricule]])&gt;1,"Doublon",""),"")</f>
        <v/>
      </c>
    </row>
    <row r="551" spans="1:20" x14ac:dyDescent="0.25">
      <c r="A551" s="11" t="str">
        <f>IF(Tableau8[[#This Row],[Semaine]]="","",VLOOKUP(Tableau8[[#This Row],[Semaine]],Listes!$A:$B,2,FALSE))</f>
        <v/>
      </c>
      <c r="B551" s="11" t="str">
        <f>IF(ISBLANK(Tableau8[[#This Row],[Matricule]]),"",VLOOKUP(Tableau8[[#This Row],[Matricule]],#REF!,2,FALSE))</f>
        <v/>
      </c>
      <c r="C551" s="11" t="str">
        <f>IF(ISBLANK(Tableau8[[#This Row],[Matricule]]),"",VLOOKUP(Tableau8[[#This Row],[Matricule]],#REF!,3,FALSE))</f>
        <v/>
      </c>
      <c r="D551" s="11" t="str">
        <f>CONCATENATE(Tableau8[[#This Row],[Semaine]],Tableau8[[#This Row],[Matricule]])</f>
        <v/>
      </c>
      <c r="M551" s="14" t="str">
        <f>IF(Tableau8[[#This Row],[Lundi]]+Tableau8[[#This Row],[Mardi]]&gt;0,Tableau8[[#This Row],[Lundi]]+Tableau8[[#This Row],[Mardi]],"")</f>
        <v/>
      </c>
      <c r="N551" s="14" t="str">
        <f>IF(Tableau8[[#This Row],[Jeudi]]+Tableau8[[#This Row],[Vendredi]]&gt;0,Tableau8[[#This Row],[Jeudi]]+Tableau8[[#This Row],[Vendredi]],"")</f>
        <v/>
      </c>
      <c r="O551" s="14">
        <f>COUNTIF(Tableau8[[#This Row],[Lundi]:[Mardi]],"&gt;0") + COUNTIF(Tableau8[[#This Row],[Jeudi]:[Vendredi]],"&gt;0")</f>
        <v>0</v>
      </c>
      <c r="P551" s="14" t="str">
        <f>IFERROR(Tableau8[[#This Row],[Total Tour 1]]+Tableau8[[#This Row],[Total Tour 2]],"")</f>
        <v/>
      </c>
      <c r="Q551" s="14">
        <f>COUNTIF(Tableau8[[#This Row],[Lundi]:[Vendredi]],"&gt;=13")*1000</f>
        <v>0</v>
      </c>
      <c r="R55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51" s="15">
        <f>Tableau8[[#This Row],[Prime production]]+Tableau8[[#This Row],[Prime rendement]]</f>
        <v>0</v>
      </c>
      <c r="T551" s="15" t="str">
        <f>IF(Tableau8[[#This Row],[Matricule]]&gt;1,IF(COUNTIF(Tableau8[DateMatricule],Tableau8[[#This Row],[DateMatricule]])&gt;1,"Doublon",""),"")</f>
        <v/>
      </c>
    </row>
    <row r="552" spans="1:20" x14ac:dyDescent="0.25">
      <c r="A552" s="11" t="str">
        <f>IF(Tableau8[[#This Row],[Semaine]]="","",VLOOKUP(Tableau8[[#This Row],[Semaine]],Listes!$A:$B,2,FALSE))</f>
        <v/>
      </c>
      <c r="B552" s="11" t="str">
        <f>IF(ISBLANK(Tableau8[[#This Row],[Matricule]]),"",VLOOKUP(Tableau8[[#This Row],[Matricule]],#REF!,2,FALSE))</f>
        <v/>
      </c>
      <c r="C552" s="11" t="str">
        <f>IF(ISBLANK(Tableau8[[#This Row],[Matricule]]),"",VLOOKUP(Tableau8[[#This Row],[Matricule]],#REF!,3,FALSE))</f>
        <v/>
      </c>
      <c r="D552" s="11" t="str">
        <f>CONCATENATE(Tableau8[[#This Row],[Semaine]],Tableau8[[#This Row],[Matricule]])</f>
        <v/>
      </c>
      <c r="M552" s="14" t="str">
        <f>IF(Tableau8[[#This Row],[Lundi]]+Tableau8[[#This Row],[Mardi]]&gt;0,Tableau8[[#This Row],[Lundi]]+Tableau8[[#This Row],[Mardi]],"")</f>
        <v/>
      </c>
      <c r="N552" s="14" t="str">
        <f>IF(Tableau8[[#This Row],[Jeudi]]+Tableau8[[#This Row],[Vendredi]]&gt;0,Tableau8[[#This Row],[Jeudi]]+Tableau8[[#This Row],[Vendredi]],"")</f>
        <v/>
      </c>
      <c r="O552" s="14">
        <f>COUNTIF(Tableau8[[#This Row],[Lundi]:[Mardi]],"&gt;0") + COUNTIF(Tableau8[[#This Row],[Jeudi]:[Vendredi]],"&gt;0")</f>
        <v>0</v>
      </c>
      <c r="P552" s="14" t="str">
        <f>IFERROR(Tableau8[[#This Row],[Total Tour 1]]+Tableau8[[#This Row],[Total Tour 2]],"")</f>
        <v/>
      </c>
      <c r="Q552" s="14">
        <f>COUNTIF(Tableau8[[#This Row],[Lundi]:[Vendredi]],"&gt;=13")*1000</f>
        <v>0</v>
      </c>
      <c r="R55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52" s="15">
        <f>Tableau8[[#This Row],[Prime production]]+Tableau8[[#This Row],[Prime rendement]]</f>
        <v>0</v>
      </c>
      <c r="T552" s="15" t="str">
        <f>IF(Tableau8[[#This Row],[Matricule]]&gt;1,IF(COUNTIF(Tableau8[DateMatricule],Tableau8[[#This Row],[DateMatricule]])&gt;1,"Doublon",""),"")</f>
        <v/>
      </c>
    </row>
    <row r="553" spans="1:20" x14ac:dyDescent="0.25">
      <c r="A553" s="11" t="str">
        <f>IF(Tableau8[[#This Row],[Semaine]]="","",VLOOKUP(Tableau8[[#This Row],[Semaine]],Listes!$A:$B,2,FALSE))</f>
        <v/>
      </c>
      <c r="B553" s="11" t="str">
        <f>IF(ISBLANK(Tableau8[[#This Row],[Matricule]]),"",VLOOKUP(Tableau8[[#This Row],[Matricule]],#REF!,2,FALSE))</f>
        <v/>
      </c>
      <c r="C553" s="11" t="str">
        <f>IF(ISBLANK(Tableau8[[#This Row],[Matricule]]),"",VLOOKUP(Tableau8[[#This Row],[Matricule]],#REF!,3,FALSE))</f>
        <v/>
      </c>
      <c r="D553" s="11" t="str">
        <f>CONCATENATE(Tableau8[[#This Row],[Semaine]],Tableau8[[#This Row],[Matricule]])</f>
        <v/>
      </c>
      <c r="M553" s="14" t="str">
        <f>IF(Tableau8[[#This Row],[Lundi]]+Tableau8[[#This Row],[Mardi]]&gt;0,Tableau8[[#This Row],[Lundi]]+Tableau8[[#This Row],[Mardi]],"")</f>
        <v/>
      </c>
      <c r="N553" s="14" t="str">
        <f>IF(Tableau8[[#This Row],[Jeudi]]+Tableau8[[#This Row],[Vendredi]]&gt;0,Tableau8[[#This Row],[Jeudi]]+Tableau8[[#This Row],[Vendredi]],"")</f>
        <v/>
      </c>
      <c r="O553" s="14">
        <f>COUNTIF(Tableau8[[#This Row],[Lundi]:[Mardi]],"&gt;0") + COUNTIF(Tableau8[[#This Row],[Jeudi]:[Vendredi]],"&gt;0")</f>
        <v>0</v>
      </c>
      <c r="P553" s="14" t="str">
        <f>IFERROR(Tableau8[[#This Row],[Total Tour 1]]+Tableau8[[#This Row],[Total Tour 2]],"")</f>
        <v/>
      </c>
      <c r="Q553" s="14">
        <f>COUNTIF(Tableau8[[#This Row],[Lundi]:[Vendredi]],"&gt;=13")*1000</f>
        <v>0</v>
      </c>
      <c r="R55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53" s="15">
        <f>Tableau8[[#This Row],[Prime production]]+Tableau8[[#This Row],[Prime rendement]]</f>
        <v>0</v>
      </c>
      <c r="T553" s="15" t="str">
        <f>IF(Tableau8[[#This Row],[Matricule]]&gt;1,IF(COUNTIF(Tableau8[DateMatricule],Tableau8[[#This Row],[DateMatricule]])&gt;1,"Doublon",""),"")</f>
        <v/>
      </c>
    </row>
    <row r="554" spans="1:20" x14ac:dyDescent="0.25">
      <c r="A554" s="11" t="str">
        <f>IF(Tableau8[[#This Row],[Semaine]]="","",VLOOKUP(Tableau8[[#This Row],[Semaine]],Listes!$A:$B,2,FALSE))</f>
        <v/>
      </c>
      <c r="B554" s="11" t="str">
        <f>IF(ISBLANK(Tableau8[[#This Row],[Matricule]]),"",VLOOKUP(Tableau8[[#This Row],[Matricule]],#REF!,2,FALSE))</f>
        <v/>
      </c>
      <c r="C554" s="11" t="str">
        <f>IF(ISBLANK(Tableau8[[#This Row],[Matricule]]),"",VLOOKUP(Tableau8[[#This Row],[Matricule]],#REF!,3,FALSE))</f>
        <v/>
      </c>
      <c r="D554" s="11" t="str">
        <f>CONCATENATE(Tableau8[[#This Row],[Semaine]],Tableau8[[#This Row],[Matricule]])</f>
        <v/>
      </c>
      <c r="M554" s="14" t="str">
        <f>IF(Tableau8[[#This Row],[Lundi]]+Tableau8[[#This Row],[Mardi]]&gt;0,Tableau8[[#This Row],[Lundi]]+Tableau8[[#This Row],[Mardi]],"")</f>
        <v/>
      </c>
      <c r="N554" s="14" t="str">
        <f>IF(Tableau8[[#This Row],[Jeudi]]+Tableau8[[#This Row],[Vendredi]]&gt;0,Tableau8[[#This Row],[Jeudi]]+Tableau8[[#This Row],[Vendredi]],"")</f>
        <v/>
      </c>
      <c r="O554" s="14">
        <f>COUNTIF(Tableau8[[#This Row],[Lundi]:[Mardi]],"&gt;0") + COUNTIF(Tableau8[[#This Row],[Jeudi]:[Vendredi]],"&gt;0")</f>
        <v>0</v>
      </c>
      <c r="P554" s="14" t="str">
        <f>IFERROR(Tableau8[[#This Row],[Total Tour 1]]+Tableau8[[#This Row],[Total Tour 2]],"")</f>
        <v/>
      </c>
      <c r="Q554" s="14">
        <f>COUNTIF(Tableau8[[#This Row],[Lundi]:[Vendredi]],"&gt;=13")*1000</f>
        <v>0</v>
      </c>
      <c r="R55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54" s="15">
        <f>Tableau8[[#This Row],[Prime production]]+Tableau8[[#This Row],[Prime rendement]]</f>
        <v>0</v>
      </c>
      <c r="T554" s="15" t="str">
        <f>IF(Tableau8[[#This Row],[Matricule]]&gt;1,IF(COUNTIF(Tableau8[DateMatricule],Tableau8[[#This Row],[DateMatricule]])&gt;1,"Doublon",""),"")</f>
        <v/>
      </c>
    </row>
    <row r="555" spans="1:20" x14ac:dyDescent="0.25">
      <c r="A555" s="11" t="str">
        <f>IF(Tableau8[[#This Row],[Semaine]]="","",VLOOKUP(Tableau8[[#This Row],[Semaine]],Listes!$A:$B,2,FALSE))</f>
        <v/>
      </c>
      <c r="B555" s="11" t="str">
        <f>IF(ISBLANK(Tableau8[[#This Row],[Matricule]]),"",VLOOKUP(Tableau8[[#This Row],[Matricule]],#REF!,2,FALSE))</f>
        <v/>
      </c>
      <c r="C555" s="11" t="str">
        <f>IF(ISBLANK(Tableau8[[#This Row],[Matricule]]),"",VLOOKUP(Tableau8[[#This Row],[Matricule]],#REF!,3,FALSE))</f>
        <v/>
      </c>
      <c r="D555" s="11" t="str">
        <f>CONCATENATE(Tableau8[[#This Row],[Semaine]],Tableau8[[#This Row],[Matricule]])</f>
        <v/>
      </c>
      <c r="M555" s="14" t="str">
        <f>IF(Tableau8[[#This Row],[Lundi]]+Tableau8[[#This Row],[Mardi]]&gt;0,Tableau8[[#This Row],[Lundi]]+Tableau8[[#This Row],[Mardi]],"")</f>
        <v/>
      </c>
      <c r="N555" s="14" t="str">
        <f>IF(Tableau8[[#This Row],[Jeudi]]+Tableau8[[#This Row],[Vendredi]]&gt;0,Tableau8[[#This Row],[Jeudi]]+Tableau8[[#This Row],[Vendredi]],"")</f>
        <v/>
      </c>
      <c r="O555" s="14">
        <f>COUNTIF(Tableau8[[#This Row],[Lundi]:[Mardi]],"&gt;0") + COUNTIF(Tableau8[[#This Row],[Jeudi]:[Vendredi]],"&gt;0")</f>
        <v>0</v>
      </c>
      <c r="P555" s="14" t="str">
        <f>IFERROR(Tableau8[[#This Row],[Total Tour 1]]+Tableau8[[#This Row],[Total Tour 2]],"")</f>
        <v/>
      </c>
      <c r="Q555" s="14">
        <f>COUNTIF(Tableau8[[#This Row],[Lundi]:[Vendredi]],"&gt;=13")*1000</f>
        <v>0</v>
      </c>
      <c r="R55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55" s="15">
        <f>Tableau8[[#This Row],[Prime production]]+Tableau8[[#This Row],[Prime rendement]]</f>
        <v>0</v>
      </c>
      <c r="T555" s="15" t="str">
        <f>IF(Tableau8[[#This Row],[Matricule]]&gt;1,IF(COUNTIF(Tableau8[DateMatricule],Tableau8[[#This Row],[DateMatricule]])&gt;1,"Doublon",""),"")</f>
        <v/>
      </c>
    </row>
    <row r="556" spans="1:20" x14ac:dyDescent="0.25">
      <c r="A556" s="11" t="str">
        <f>IF(Tableau8[[#This Row],[Semaine]]="","",VLOOKUP(Tableau8[[#This Row],[Semaine]],Listes!$A:$B,2,FALSE))</f>
        <v/>
      </c>
      <c r="B556" s="11" t="str">
        <f>IF(ISBLANK(Tableau8[[#This Row],[Matricule]]),"",VLOOKUP(Tableau8[[#This Row],[Matricule]],#REF!,2,FALSE))</f>
        <v/>
      </c>
      <c r="C556" s="11" t="str">
        <f>IF(ISBLANK(Tableau8[[#This Row],[Matricule]]),"",VLOOKUP(Tableau8[[#This Row],[Matricule]],#REF!,3,FALSE))</f>
        <v/>
      </c>
      <c r="D556" s="11" t="str">
        <f>CONCATENATE(Tableau8[[#This Row],[Semaine]],Tableau8[[#This Row],[Matricule]])</f>
        <v/>
      </c>
      <c r="M556" s="14" t="str">
        <f>IF(Tableau8[[#This Row],[Lundi]]+Tableau8[[#This Row],[Mardi]]&gt;0,Tableau8[[#This Row],[Lundi]]+Tableau8[[#This Row],[Mardi]],"")</f>
        <v/>
      </c>
      <c r="N556" s="14" t="str">
        <f>IF(Tableau8[[#This Row],[Jeudi]]+Tableau8[[#This Row],[Vendredi]]&gt;0,Tableau8[[#This Row],[Jeudi]]+Tableau8[[#This Row],[Vendredi]],"")</f>
        <v/>
      </c>
      <c r="O556" s="14">
        <f>COUNTIF(Tableau8[[#This Row],[Lundi]:[Mardi]],"&gt;0") + COUNTIF(Tableau8[[#This Row],[Jeudi]:[Vendredi]],"&gt;0")</f>
        <v>0</v>
      </c>
      <c r="P556" s="14" t="str">
        <f>IFERROR(Tableau8[[#This Row],[Total Tour 1]]+Tableau8[[#This Row],[Total Tour 2]],"")</f>
        <v/>
      </c>
      <c r="Q556" s="14">
        <f>COUNTIF(Tableau8[[#This Row],[Lundi]:[Vendredi]],"&gt;=13")*1000</f>
        <v>0</v>
      </c>
      <c r="R55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56" s="15">
        <f>Tableau8[[#This Row],[Prime production]]+Tableau8[[#This Row],[Prime rendement]]</f>
        <v>0</v>
      </c>
      <c r="T556" s="15" t="str">
        <f>IF(Tableau8[[#This Row],[Matricule]]&gt;1,IF(COUNTIF(Tableau8[DateMatricule],Tableau8[[#This Row],[DateMatricule]])&gt;1,"Doublon",""),"")</f>
        <v/>
      </c>
    </row>
    <row r="557" spans="1:20" x14ac:dyDescent="0.25">
      <c r="A557" s="11" t="str">
        <f>IF(Tableau8[[#This Row],[Semaine]]="","",VLOOKUP(Tableau8[[#This Row],[Semaine]],Listes!$A:$B,2,FALSE))</f>
        <v/>
      </c>
      <c r="B557" s="11" t="str">
        <f>IF(ISBLANK(Tableau8[[#This Row],[Matricule]]),"",VLOOKUP(Tableau8[[#This Row],[Matricule]],#REF!,2,FALSE))</f>
        <v/>
      </c>
      <c r="C557" s="11" t="str">
        <f>IF(ISBLANK(Tableau8[[#This Row],[Matricule]]),"",VLOOKUP(Tableau8[[#This Row],[Matricule]],#REF!,3,FALSE))</f>
        <v/>
      </c>
      <c r="D557" s="11" t="str">
        <f>CONCATENATE(Tableau8[[#This Row],[Semaine]],Tableau8[[#This Row],[Matricule]])</f>
        <v/>
      </c>
      <c r="M557" s="14" t="str">
        <f>IF(Tableau8[[#This Row],[Lundi]]+Tableau8[[#This Row],[Mardi]]&gt;0,Tableau8[[#This Row],[Lundi]]+Tableau8[[#This Row],[Mardi]],"")</f>
        <v/>
      </c>
      <c r="N557" s="14" t="str">
        <f>IF(Tableau8[[#This Row],[Jeudi]]+Tableau8[[#This Row],[Vendredi]]&gt;0,Tableau8[[#This Row],[Jeudi]]+Tableau8[[#This Row],[Vendredi]],"")</f>
        <v/>
      </c>
      <c r="O557" s="14">
        <f>COUNTIF(Tableau8[[#This Row],[Lundi]:[Mardi]],"&gt;0") + COUNTIF(Tableau8[[#This Row],[Jeudi]:[Vendredi]],"&gt;0")</f>
        <v>0</v>
      </c>
      <c r="P557" s="14" t="str">
        <f>IFERROR(Tableau8[[#This Row],[Total Tour 1]]+Tableau8[[#This Row],[Total Tour 2]],"")</f>
        <v/>
      </c>
      <c r="Q557" s="14">
        <f>COUNTIF(Tableau8[[#This Row],[Lundi]:[Vendredi]],"&gt;=13")*1000</f>
        <v>0</v>
      </c>
      <c r="R55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57" s="15">
        <f>Tableau8[[#This Row],[Prime production]]+Tableau8[[#This Row],[Prime rendement]]</f>
        <v>0</v>
      </c>
      <c r="T557" s="15" t="str">
        <f>IF(Tableau8[[#This Row],[Matricule]]&gt;1,IF(COUNTIF(Tableau8[DateMatricule],Tableau8[[#This Row],[DateMatricule]])&gt;1,"Doublon",""),"")</f>
        <v/>
      </c>
    </row>
    <row r="558" spans="1:20" x14ac:dyDescent="0.25">
      <c r="A558" s="11" t="str">
        <f>IF(Tableau8[[#This Row],[Semaine]]="","",VLOOKUP(Tableau8[[#This Row],[Semaine]],Listes!$A:$B,2,FALSE))</f>
        <v/>
      </c>
      <c r="B558" s="11" t="str">
        <f>IF(ISBLANK(Tableau8[[#This Row],[Matricule]]),"",VLOOKUP(Tableau8[[#This Row],[Matricule]],#REF!,2,FALSE))</f>
        <v/>
      </c>
      <c r="C558" s="11" t="str">
        <f>IF(ISBLANK(Tableau8[[#This Row],[Matricule]]),"",VLOOKUP(Tableau8[[#This Row],[Matricule]],#REF!,3,FALSE))</f>
        <v/>
      </c>
      <c r="D558" s="11" t="str">
        <f>CONCATENATE(Tableau8[[#This Row],[Semaine]],Tableau8[[#This Row],[Matricule]])</f>
        <v/>
      </c>
      <c r="M558" s="14" t="str">
        <f>IF(Tableau8[[#This Row],[Lundi]]+Tableau8[[#This Row],[Mardi]]&gt;0,Tableau8[[#This Row],[Lundi]]+Tableau8[[#This Row],[Mardi]],"")</f>
        <v/>
      </c>
      <c r="N558" s="14" t="str">
        <f>IF(Tableau8[[#This Row],[Jeudi]]+Tableau8[[#This Row],[Vendredi]]&gt;0,Tableau8[[#This Row],[Jeudi]]+Tableau8[[#This Row],[Vendredi]],"")</f>
        <v/>
      </c>
      <c r="O558" s="14">
        <f>COUNTIF(Tableau8[[#This Row],[Lundi]:[Mardi]],"&gt;0") + COUNTIF(Tableau8[[#This Row],[Jeudi]:[Vendredi]],"&gt;0")</f>
        <v>0</v>
      </c>
      <c r="P558" s="14" t="str">
        <f>IFERROR(Tableau8[[#This Row],[Total Tour 1]]+Tableau8[[#This Row],[Total Tour 2]],"")</f>
        <v/>
      </c>
      <c r="Q558" s="14">
        <f>COUNTIF(Tableau8[[#This Row],[Lundi]:[Vendredi]],"&gt;=13")*1000</f>
        <v>0</v>
      </c>
      <c r="R55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58" s="15">
        <f>Tableau8[[#This Row],[Prime production]]+Tableau8[[#This Row],[Prime rendement]]</f>
        <v>0</v>
      </c>
      <c r="T558" s="15" t="str">
        <f>IF(Tableau8[[#This Row],[Matricule]]&gt;1,IF(COUNTIF(Tableau8[DateMatricule],Tableau8[[#This Row],[DateMatricule]])&gt;1,"Doublon",""),"")</f>
        <v/>
      </c>
    </row>
    <row r="559" spans="1:20" x14ac:dyDescent="0.25">
      <c r="A559" s="11" t="str">
        <f>IF(Tableau8[[#This Row],[Semaine]]="","",VLOOKUP(Tableau8[[#This Row],[Semaine]],Listes!$A:$B,2,FALSE))</f>
        <v/>
      </c>
      <c r="B559" s="11" t="str">
        <f>IF(ISBLANK(Tableau8[[#This Row],[Matricule]]),"",VLOOKUP(Tableau8[[#This Row],[Matricule]],#REF!,2,FALSE))</f>
        <v/>
      </c>
      <c r="C559" s="11" t="str">
        <f>IF(ISBLANK(Tableau8[[#This Row],[Matricule]]),"",VLOOKUP(Tableau8[[#This Row],[Matricule]],#REF!,3,FALSE))</f>
        <v/>
      </c>
      <c r="D559" s="11" t="str">
        <f>CONCATENATE(Tableau8[[#This Row],[Semaine]],Tableau8[[#This Row],[Matricule]])</f>
        <v/>
      </c>
      <c r="M559" s="14" t="str">
        <f>IF(Tableau8[[#This Row],[Lundi]]+Tableau8[[#This Row],[Mardi]]&gt;0,Tableau8[[#This Row],[Lundi]]+Tableau8[[#This Row],[Mardi]],"")</f>
        <v/>
      </c>
      <c r="N559" s="14" t="str">
        <f>IF(Tableau8[[#This Row],[Jeudi]]+Tableau8[[#This Row],[Vendredi]]&gt;0,Tableau8[[#This Row],[Jeudi]]+Tableau8[[#This Row],[Vendredi]],"")</f>
        <v/>
      </c>
      <c r="O559" s="14">
        <f>COUNTIF(Tableau8[[#This Row],[Lundi]:[Mardi]],"&gt;0") + COUNTIF(Tableau8[[#This Row],[Jeudi]:[Vendredi]],"&gt;0")</f>
        <v>0</v>
      </c>
      <c r="P559" s="14" t="str">
        <f>IFERROR(Tableau8[[#This Row],[Total Tour 1]]+Tableau8[[#This Row],[Total Tour 2]],"")</f>
        <v/>
      </c>
      <c r="Q559" s="14">
        <f>COUNTIF(Tableau8[[#This Row],[Lundi]:[Vendredi]],"&gt;=13")*1000</f>
        <v>0</v>
      </c>
      <c r="R55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59" s="15">
        <f>Tableau8[[#This Row],[Prime production]]+Tableau8[[#This Row],[Prime rendement]]</f>
        <v>0</v>
      </c>
      <c r="T559" s="15" t="str">
        <f>IF(Tableau8[[#This Row],[Matricule]]&gt;1,IF(COUNTIF(Tableau8[DateMatricule],Tableau8[[#This Row],[DateMatricule]])&gt;1,"Doublon",""),"")</f>
        <v/>
      </c>
    </row>
    <row r="560" spans="1:20" x14ac:dyDescent="0.25">
      <c r="A560" s="11" t="str">
        <f>IF(Tableau8[[#This Row],[Semaine]]="","",VLOOKUP(Tableau8[[#This Row],[Semaine]],Listes!$A:$B,2,FALSE))</f>
        <v/>
      </c>
      <c r="B560" s="11" t="str">
        <f>IF(ISBLANK(Tableau8[[#This Row],[Matricule]]),"",VLOOKUP(Tableau8[[#This Row],[Matricule]],#REF!,2,FALSE))</f>
        <v/>
      </c>
      <c r="C560" s="11" t="str">
        <f>IF(ISBLANK(Tableau8[[#This Row],[Matricule]]),"",VLOOKUP(Tableau8[[#This Row],[Matricule]],#REF!,3,FALSE))</f>
        <v/>
      </c>
      <c r="D560" s="11" t="str">
        <f>CONCATENATE(Tableau8[[#This Row],[Semaine]],Tableau8[[#This Row],[Matricule]])</f>
        <v/>
      </c>
      <c r="M560" s="14" t="str">
        <f>IF(Tableau8[[#This Row],[Lundi]]+Tableau8[[#This Row],[Mardi]]&gt;0,Tableau8[[#This Row],[Lundi]]+Tableau8[[#This Row],[Mardi]],"")</f>
        <v/>
      </c>
      <c r="N560" s="14" t="str">
        <f>IF(Tableau8[[#This Row],[Jeudi]]+Tableau8[[#This Row],[Vendredi]]&gt;0,Tableau8[[#This Row],[Jeudi]]+Tableau8[[#This Row],[Vendredi]],"")</f>
        <v/>
      </c>
      <c r="O560" s="14">
        <f>COUNTIF(Tableau8[[#This Row],[Lundi]:[Mardi]],"&gt;0") + COUNTIF(Tableau8[[#This Row],[Jeudi]:[Vendredi]],"&gt;0")</f>
        <v>0</v>
      </c>
      <c r="P560" s="14" t="str">
        <f>IFERROR(Tableau8[[#This Row],[Total Tour 1]]+Tableau8[[#This Row],[Total Tour 2]],"")</f>
        <v/>
      </c>
      <c r="Q560" s="14">
        <f>COUNTIF(Tableau8[[#This Row],[Lundi]:[Vendredi]],"&gt;=13")*1000</f>
        <v>0</v>
      </c>
      <c r="R56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60" s="15">
        <f>Tableau8[[#This Row],[Prime production]]+Tableau8[[#This Row],[Prime rendement]]</f>
        <v>0</v>
      </c>
      <c r="T560" s="15" t="str">
        <f>IF(Tableau8[[#This Row],[Matricule]]&gt;1,IF(COUNTIF(Tableau8[DateMatricule],Tableau8[[#This Row],[DateMatricule]])&gt;1,"Doublon",""),"")</f>
        <v/>
      </c>
    </row>
    <row r="561" spans="1:20" x14ac:dyDescent="0.25">
      <c r="A561" s="11" t="str">
        <f>IF(Tableau8[[#This Row],[Semaine]]="","",VLOOKUP(Tableau8[[#This Row],[Semaine]],Listes!$A:$B,2,FALSE))</f>
        <v/>
      </c>
      <c r="B561" s="11" t="str">
        <f>IF(ISBLANK(Tableau8[[#This Row],[Matricule]]),"",VLOOKUP(Tableau8[[#This Row],[Matricule]],#REF!,2,FALSE))</f>
        <v/>
      </c>
      <c r="C561" s="11" t="str">
        <f>IF(ISBLANK(Tableau8[[#This Row],[Matricule]]),"",VLOOKUP(Tableau8[[#This Row],[Matricule]],#REF!,3,FALSE))</f>
        <v/>
      </c>
      <c r="D561" s="11" t="str">
        <f>CONCATENATE(Tableau8[[#This Row],[Semaine]],Tableau8[[#This Row],[Matricule]])</f>
        <v/>
      </c>
      <c r="M561" s="14" t="str">
        <f>IF(Tableau8[[#This Row],[Lundi]]+Tableau8[[#This Row],[Mardi]]&gt;0,Tableau8[[#This Row],[Lundi]]+Tableau8[[#This Row],[Mardi]],"")</f>
        <v/>
      </c>
      <c r="N561" s="14" t="str">
        <f>IF(Tableau8[[#This Row],[Jeudi]]+Tableau8[[#This Row],[Vendredi]]&gt;0,Tableau8[[#This Row],[Jeudi]]+Tableau8[[#This Row],[Vendredi]],"")</f>
        <v/>
      </c>
      <c r="O561" s="14">
        <f>COUNTIF(Tableau8[[#This Row],[Lundi]:[Mardi]],"&gt;0") + COUNTIF(Tableau8[[#This Row],[Jeudi]:[Vendredi]],"&gt;0")</f>
        <v>0</v>
      </c>
      <c r="P561" s="14" t="str">
        <f>IFERROR(Tableau8[[#This Row],[Total Tour 1]]+Tableau8[[#This Row],[Total Tour 2]],"")</f>
        <v/>
      </c>
      <c r="Q561" s="14">
        <f>COUNTIF(Tableau8[[#This Row],[Lundi]:[Vendredi]],"&gt;=13")*1000</f>
        <v>0</v>
      </c>
      <c r="R56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61" s="15">
        <f>Tableau8[[#This Row],[Prime production]]+Tableau8[[#This Row],[Prime rendement]]</f>
        <v>0</v>
      </c>
      <c r="T561" s="15" t="str">
        <f>IF(Tableau8[[#This Row],[Matricule]]&gt;1,IF(COUNTIF(Tableau8[DateMatricule],Tableau8[[#This Row],[DateMatricule]])&gt;1,"Doublon",""),"")</f>
        <v/>
      </c>
    </row>
    <row r="562" spans="1:20" x14ac:dyDescent="0.25">
      <c r="A562" s="11" t="str">
        <f>IF(Tableau8[[#This Row],[Semaine]]="","",VLOOKUP(Tableau8[[#This Row],[Semaine]],Listes!$A:$B,2,FALSE))</f>
        <v/>
      </c>
      <c r="B562" s="11" t="str">
        <f>IF(ISBLANK(Tableau8[[#This Row],[Matricule]]),"",VLOOKUP(Tableau8[[#This Row],[Matricule]],#REF!,2,FALSE))</f>
        <v/>
      </c>
      <c r="C562" s="11" t="str">
        <f>IF(ISBLANK(Tableau8[[#This Row],[Matricule]]),"",VLOOKUP(Tableau8[[#This Row],[Matricule]],#REF!,3,FALSE))</f>
        <v/>
      </c>
      <c r="D562" s="11" t="str">
        <f>CONCATENATE(Tableau8[[#This Row],[Semaine]],Tableau8[[#This Row],[Matricule]])</f>
        <v/>
      </c>
      <c r="M562" s="14" t="str">
        <f>IF(Tableau8[[#This Row],[Lundi]]+Tableau8[[#This Row],[Mardi]]&gt;0,Tableau8[[#This Row],[Lundi]]+Tableau8[[#This Row],[Mardi]],"")</f>
        <v/>
      </c>
      <c r="N562" s="14" t="str">
        <f>IF(Tableau8[[#This Row],[Jeudi]]+Tableau8[[#This Row],[Vendredi]]&gt;0,Tableau8[[#This Row],[Jeudi]]+Tableau8[[#This Row],[Vendredi]],"")</f>
        <v/>
      </c>
      <c r="O562" s="14">
        <f>COUNTIF(Tableau8[[#This Row],[Lundi]:[Mardi]],"&gt;0") + COUNTIF(Tableau8[[#This Row],[Jeudi]:[Vendredi]],"&gt;0")</f>
        <v>0</v>
      </c>
      <c r="P562" s="14" t="str">
        <f>IFERROR(Tableau8[[#This Row],[Total Tour 1]]+Tableau8[[#This Row],[Total Tour 2]],"")</f>
        <v/>
      </c>
      <c r="Q562" s="14">
        <f>COUNTIF(Tableau8[[#This Row],[Lundi]:[Vendredi]],"&gt;=13")*1000</f>
        <v>0</v>
      </c>
      <c r="R56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62" s="15">
        <f>Tableau8[[#This Row],[Prime production]]+Tableau8[[#This Row],[Prime rendement]]</f>
        <v>0</v>
      </c>
      <c r="T562" s="15" t="str">
        <f>IF(Tableau8[[#This Row],[Matricule]]&gt;1,IF(COUNTIF(Tableau8[DateMatricule],Tableau8[[#This Row],[DateMatricule]])&gt;1,"Doublon",""),"")</f>
        <v/>
      </c>
    </row>
    <row r="563" spans="1:20" x14ac:dyDescent="0.25">
      <c r="A563" s="11" t="str">
        <f>IF(Tableau8[[#This Row],[Semaine]]="","",VLOOKUP(Tableau8[[#This Row],[Semaine]],Listes!$A:$B,2,FALSE))</f>
        <v/>
      </c>
      <c r="B563" s="11" t="str">
        <f>IF(ISBLANK(Tableau8[[#This Row],[Matricule]]),"",VLOOKUP(Tableau8[[#This Row],[Matricule]],#REF!,2,FALSE))</f>
        <v/>
      </c>
      <c r="C563" s="11" t="str">
        <f>IF(ISBLANK(Tableau8[[#This Row],[Matricule]]),"",VLOOKUP(Tableau8[[#This Row],[Matricule]],#REF!,3,FALSE))</f>
        <v/>
      </c>
      <c r="D563" s="11" t="str">
        <f>CONCATENATE(Tableau8[[#This Row],[Semaine]],Tableau8[[#This Row],[Matricule]])</f>
        <v/>
      </c>
      <c r="M563" s="14" t="str">
        <f>IF(Tableau8[[#This Row],[Lundi]]+Tableau8[[#This Row],[Mardi]]&gt;0,Tableau8[[#This Row],[Lundi]]+Tableau8[[#This Row],[Mardi]],"")</f>
        <v/>
      </c>
      <c r="N563" s="14" t="str">
        <f>IF(Tableau8[[#This Row],[Jeudi]]+Tableau8[[#This Row],[Vendredi]]&gt;0,Tableau8[[#This Row],[Jeudi]]+Tableau8[[#This Row],[Vendredi]],"")</f>
        <v/>
      </c>
      <c r="O563" s="14">
        <f>COUNTIF(Tableau8[[#This Row],[Lundi]:[Mardi]],"&gt;0") + COUNTIF(Tableau8[[#This Row],[Jeudi]:[Vendredi]],"&gt;0")</f>
        <v>0</v>
      </c>
      <c r="P563" s="14" t="str">
        <f>IFERROR(Tableau8[[#This Row],[Total Tour 1]]+Tableau8[[#This Row],[Total Tour 2]],"")</f>
        <v/>
      </c>
      <c r="Q563" s="14">
        <f>COUNTIF(Tableau8[[#This Row],[Lundi]:[Vendredi]],"&gt;=13")*1000</f>
        <v>0</v>
      </c>
      <c r="R56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63" s="15">
        <f>Tableau8[[#This Row],[Prime production]]+Tableau8[[#This Row],[Prime rendement]]</f>
        <v>0</v>
      </c>
      <c r="T563" s="15" t="str">
        <f>IF(Tableau8[[#This Row],[Matricule]]&gt;1,IF(COUNTIF(Tableau8[DateMatricule],Tableau8[[#This Row],[DateMatricule]])&gt;1,"Doublon",""),"")</f>
        <v/>
      </c>
    </row>
    <row r="564" spans="1:20" x14ac:dyDescent="0.25">
      <c r="A564" s="11" t="str">
        <f>IF(Tableau8[[#This Row],[Semaine]]="","",VLOOKUP(Tableau8[[#This Row],[Semaine]],Listes!$A:$B,2,FALSE))</f>
        <v/>
      </c>
      <c r="B564" s="11" t="str">
        <f>IF(ISBLANK(Tableau8[[#This Row],[Matricule]]),"",VLOOKUP(Tableau8[[#This Row],[Matricule]],#REF!,2,FALSE))</f>
        <v/>
      </c>
      <c r="C564" s="11" t="str">
        <f>IF(ISBLANK(Tableau8[[#This Row],[Matricule]]),"",VLOOKUP(Tableau8[[#This Row],[Matricule]],#REF!,3,FALSE))</f>
        <v/>
      </c>
      <c r="D564" s="11" t="str">
        <f>CONCATENATE(Tableau8[[#This Row],[Semaine]],Tableau8[[#This Row],[Matricule]])</f>
        <v/>
      </c>
      <c r="M564" s="14" t="str">
        <f>IF(Tableau8[[#This Row],[Lundi]]+Tableau8[[#This Row],[Mardi]]&gt;0,Tableau8[[#This Row],[Lundi]]+Tableau8[[#This Row],[Mardi]],"")</f>
        <v/>
      </c>
      <c r="N564" s="14" t="str">
        <f>IF(Tableau8[[#This Row],[Jeudi]]+Tableau8[[#This Row],[Vendredi]]&gt;0,Tableau8[[#This Row],[Jeudi]]+Tableau8[[#This Row],[Vendredi]],"")</f>
        <v/>
      </c>
      <c r="O564" s="14">
        <f>COUNTIF(Tableau8[[#This Row],[Lundi]:[Mardi]],"&gt;0") + COUNTIF(Tableau8[[#This Row],[Jeudi]:[Vendredi]],"&gt;0")</f>
        <v>0</v>
      </c>
      <c r="P564" s="14" t="str">
        <f>IFERROR(Tableau8[[#This Row],[Total Tour 1]]+Tableau8[[#This Row],[Total Tour 2]],"")</f>
        <v/>
      </c>
      <c r="Q564" s="14">
        <f>COUNTIF(Tableau8[[#This Row],[Lundi]:[Vendredi]],"&gt;=13")*1000</f>
        <v>0</v>
      </c>
      <c r="R56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64" s="15">
        <f>Tableau8[[#This Row],[Prime production]]+Tableau8[[#This Row],[Prime rendement]]</f>
        <v>0</v>
      </c>
      <c r="T564" s="15" t="str">
        <f>IF(Tableau8[[#This Row],[Matricule]]&gt;1,IF(COUNTIF(Tableau8[DateMatricule],Tableau8[[#This Row],[DateMatricule]])&gt;1,"Doublon",""),"")</f>
        <v/>
      </c>
    </row>
    <row r="565" spans="1:20" x14ac:dyDescent="0.25">
      <c r="A565" s="11" t="str">
        <f>IF(Tableau8[[#This Row],[Semaine]]="","",VLOOKUP(Tableau8[[#This Row],[Semaine]],Listes!$A:$B,2,FALSE))</f>
        <v/>
      </c>
      <c r="B565" s="11" t="str">
        <f>IF(ISBLANK(Tableau8[[#This Row],[Matricule]]),"",VLOOKUP(Tableau8[[#This Row],[Matricule]],#REF!,2,FALSE))</f>
        <v/>
      </c>
      <c r="C565" s="11" t="str">
        <f>IF(ISBLANK(Tableau8[[#This Row],[Matricule]]),"",VLOOKUP(Tableau8[[#This Row],[Matricule]],#REF!,3,FALSE))</f>
        <v/>
      </c>
      <c r="D565" s="11" t="str">
        <f>CONCATENATE(Tableau8[[#This Row],[Semaine]],Tableau8[[#This Row],[Matricule]])</f>
        <v/>
      </c>
      <c r="M565" s="14" t="str">
        <f>IF(Tableau8[[#This Row],[Lundi]]+Tableau8[[#This Row],[Mardi]]&gt;0,Tableau8[[#This Row],[Lundi]]+Tableau8[[#This Row],[Mardi]],"")</f>
        <v/>
      </c>
      <c r="N565" s="14" t="str">
        <f>IF(Tableau8[[#This Row],[Jeudi]]+Tableau8[[#This Row],[Vendredi]]&gt;0,Tableau8[[#This Row],[Jeudi]]+Tableau8[[#This Row],[Vendredi]],"")</f>
        <v/>
      </c>
      <c r="O565" s="14">
        <f>COUNTIF(Tableau8[[#This Row],[Lundi]:[Mardi]],"&gt;0") + COUNTIF(Tableau8[[#This Row],[Jeudi]:[Vendredi]],"&gt;0")</f>
        <v>0</v>
      </c>
      <c r="P565" s="14" t="str">
        <f>IFERROR(Tableau8[[#This Row],[Total Tour 1]]+Tableau8[[#This Row],[Total Tour 2]],"")</f>
        <v/>
      </c>
      <c r="Q565" s="14">
        <f>COUNTIF(Tableau8[[#This Row],[Lundi]:[Vendredi]],"&gt;=13")*1000</f>
        <v>0</v>
      </c>
      <c r="R56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65" s="15">
        <f>Tableau8[[#This Row],[Prime production]]+Tableau8[[#This Row],[Prime rendement]]</f>
        <v>0</v>
      </c>
      <c r="T565" s="15" t="str">
        <f>IF(Tableau8[[#This Row],[Matricule]]&gt;1,IF(COUNTIF(Tableau8[DateMatricule],Tableau8[[#This Row],[DateMatricule]])&gt;1,"Doublon",""),"")</f>
        <v/>
      </c>
    </row>
    <row r="566" spans="1:20" x14ac:dyDescent="0.25">
      <c r="A566" s="11" t="str">
        <f>IF(Tableau8[[#This Row],[Semaine]]="","",VLOOKUP(Tableau8[[#This Row],[Semaine]],Listes!$A:$B,2,FALSE))</f>
        <v/>
      </c>
      <c r="B566" s="11" t="str">
        <f>IF(ISBLANK(Tableau8[[#This Row],[Matricule]]),"",VLOOKUP(Tableau8[[#This Row],[Matricule]],#REF!,2,FALSE))</f>
        <v/>
      </c>
      <c r="C566" s="11" t="str">
        <f>IF(ISBLANK(Tableau8[[#This Row],[Matricule]]),"",VLOOKUP(Tableau8[[#This Row],[Matricule]],#REF!,3,FALSE))</f>
        <v/>
      </c>
      <c r="D566" s="11" t="str">
        <f>CONCATENATE(Tableau8[[#This Row],[Semaine]],Tableau8[[#This Row],[Matricule]])</f>
        <v/>
      </c>
      <c r="M566" s="14" t="str">
        <f>IF(Tableau8[[#This Row],[Lundi]]+Tableau8[[#This Row],[Mardi]]&gt;0,Tableau8[[#This Row],[Lundi]]+Tableau8[[#This Row],[Mardi]],"")</f>
        <v/>
      </c>
      <c r="N566" s="14" t="str">
        <f>IF(Tableau8[[#This Row],[Jeudi]]+Tableau8[[#This Row],[Vendredi]]&gt;0,Tableau8[[#This Row],[Jeudi]]+Tableau8[[#This Row],[Vendredi]],"")</f>
        <v/>
      </c>
      <c r="O566" s="14">
        <f>COUNTIF(Tableau8[[#This Row],[Lundi]:[Mardi]],"&gt;0") + COUNTIF(Tableau8[[#This Row],[Jeudi]:[Vendredi]],"&gt;0")</f>
        <v>0</v>
      </c>
      <c r="P566" s="14" t="str">
        <f>IFERROR(Tableau8[[#This Row],[Total Tour 1]]+Tableau8[[#This Row],[Total Tour 2]],"")</f>
        <v/>
      </c>
      <c r="Q566" s="14">
        <f>COUNTIF(Tableau8[[#This Row],[Lundi]:[Vendredi]],"&gt;=13")*1000</f>
        <v>0</v>
      </c>
      <c r="R56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66" s="15">
        <f>Tableau8[[#This Row],[Prime production]]+Tableau8[[#This Row],[Prime rendement]]</f>
        <v>0</v>
      </c>
      <c r="T566" s="15" t="str">
        <f>IF(Tableau8[[#This Row],[Matricule]]&gt;1,IF(COUNTIF(Tableau8[DateMatricule],Tableau8[[#This Row],[DateMatricule]])&gt;1,"Doublon",""),"")</f>
        <v/>
      </c>
    </row>
    <row r="567" spans="1:20" x14ac:dyDescent="0.25">
      <c r="A567" s="11" t="str">
        <f>IF(Tableau8[[#This Row],[Semaine]]="","",VLOOKUP(Tableau8[[#This Row],[Semaine]],Listes!$A:$B,2,FALSE))</f>
        <v/>
      </c>
      <c r="B567" s="11" t="str">
        <f>IF(ISBLANK(Tableau8[[#This Row],[Matricule]]),"",VLOOKUP(Tableau8[[#This Row],[Matricule]],#REF!,2,FALSE))</f>
        <v/>
      </c>
      <c r="C567" s="11" t="str">
        <f>IF(ISBLANK(Tableau8[[#This Row],[Matricule]]),"",VLOOKUP(Tableau8[[#This Row],[Matricule]],#REF!,3,FALSE))</f>
        <v/>
      </c>
      <c r="D567" s="11" t="str">
        <f>CONCATENATE(Tableau8[[#This Row],[Semaine]],Tableau8[[#This Row],[Matricule]])</f>
        <v/>
      </c>
      <c r="M567" s="14" t="str">
        <f>IF(Tableau8[[#This Row],[Lundi]]+Tableau8[[#This Row],[Mardi]]&gt;0,Tableau8[[#This Row],[Lundi]]+Tableau8[[#This Row],[Mardi]],"")</f>
        <v/>
      </c>
      <c r="N567" s="14" t="str">
        <f>IF(Tableau8[[#This Row],[Jeudi]]+Tableau8[[#This Row],[Vendredi]]&gt;0,Tableau8[[#This Row],[Jeudi]]+Tableau8[[#This Row],[Vendredi]],"")</f>
        <v/>
      </c>
      <c r="O567" s="14">
        <f>COUNTIF(Tableau8[[#This Row],[Lundi]:[Mardi]],"&gt;0") + COUNTIF(Tableau8[[#This Row],[Jeudi]:[Vendredi]],"&gt;0")</f>
        <v>0</v>
      </c>
      <c r="P567" s="14" t="str">
        <f>IFERROR(Tableau8[[#This Row],[Total Tour 1]]+Tableau8[[#This Row],[Total Tour 2]],"")</f>
        <v/>
      </c>
      <c r="Q567" s="14">
        <f>COUNTIF(Tableau8[[#This Row],[Lundi]:[Vendredi]],"&gt;=13")*1000</f>
        <v>0</v>
      </c>
      <c r="R56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67" s="15">
        <f>Tableau8[[#This Row],[Prime production]]+Tableau8[[#This Row],[Prime rendement]]</f>
        <v>0</v>
      </c>
      <c r="T567" s="15" t="str">
        <f>IF(Tableau8[[#This Row],[Matricule]]&gt;1,IF(COUNTIF(Tableau8[DateMatricule],Tableau8[[#This Row],[DateMatricule]])&gt;1,"Doublon",""),"")</f>
        <v/>
      </c>
    </row>
    <row r="568" spans="1:20" x14ac:dyDescent="0.25">
      <c r="A568" s="11" t="str">
        <f>IF(Tableau8[[#This Row],[Semaine]]="","",VLOOKUP(Tableau8[[#This Row],[Semaine]],Listes!$A:$B,2,FALSE))</f>
        <v/>
      </c>
      <c r="B568" s="11" t="str">
        <f>IF(ISBLANK(Tableau8[[#This Row],[Matricule]]),"",VLOOKUP(Tableau8[[#This Row],[Matricule]],#REF!,2,FALSE))</f>
        <v/>
      </c>
      <c r="C568" s="11" t="str">
        <f>IF(ISBLANK(Tableau8[[#This Row],[Matricule]]),"",VLOOKUP(Tableau8[[#This Row],[Matricule]],#REF!,3,FALSE))</f>
        <v/>
      </c>
      <c r="D568" s="11" t="str">
        <f>CONCATENATE(Tableau8[[#This Row],[Semaine]],Tableau8[[#This Row],[Matricule]])</f>
        <v/>
      </c>
      <c r="M568" s="14" t="str">
        <f>IF(Tableau8[[#This Row],[Lundi]]+Tableau8[[#This Row],[Mardi]]&gt;0,Tableau8[[#This Row],[Lundi]]+Tableau8[[#This Row],[Mardi]],"")</f>
        <v/>
      </c>
      <c r="N568" s="14" t="str">
        <f>IF(Tableau8[[#This Row],[Jeudi]]+Tableau8[[#This Row],[Vendredi]]&gt;0,Tableau8[[#This Row],[Jeudi]]+Tableau8[[#This Row],[Vendredi]],"")</f>
        <v/>
      </c>
      <c r="O568" s="14">
        <f>COUNTIF(Tableau8[[#This Row],[Lundi]:[Mardi]],"&gt;0") + COUNTIF(Tableau8[[#This Row],[Jeudi]:[Vendredi]],"&gt;0")</f>
        <v>0</v>
      </c>
      <c r="P568" s="14" t="str">
        <f>IFERROR(Tableau8[[#This Row],[Total Tour 1]]+Tableau8[[#This Row],[Total Tour 2]],"")</f>
        <v/>
      </c>
      <c r="Q568" s="14">
        <f>COUNTIF(Tableau8[[#This Row],[Lundi]:[Vendredi]],"&gt;=13")*1000</f>
        <v>0</v>
      </c>
      <c r="R56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68" s="15">
        <f>Tableau8[[#This Row],[Prime production]]+Tableau8[[#This Row],[Prime rendement]]</f>
        <v>0</v>
      </c>
      <c r="T568" s="15" t="str">
        <f>IF(Tableau8[[#This Row],[Matricule]]&gt;1,IF(COUNTIF(Tableau8[DateMatricule],Tableau8[[#This Row],[DateMatricule]])&gt;1,"Doublon",""),"")</f>
        <v/>
      </c>
    </row>
    <row r="569" spans="1:20" x14ac:dyDescent="0.25">
      <c r="A569" s="11" t="str">
        <f>IF(Tableau8[[#This Row],[Semaine]]="","",VLOOKUP(Tableau8[[#This Row],[Semaine]],Listes!$A:$B,2,FALSE))</f>
        <v/>
      </c>
      <c r="B569" s="11" t="str">
        <f>IF(ISBLANK(Tableau8[[#This Row],[Matricule]]),"",VLOOKUP(Tableau8[[#This Row],[Matricule]],#REF!,2,FALSE))</f>
        <v/>
      </c>
      <c r="C569" s="11" t="str">
        <f>IF(ISBLANK(Tableau8[[#This Row],[Matricule]]),"",VLOOKUP(Tableau8[[#This Row],[Matricule]],#REF!,3,FALSE))</f>
        <v/>
      </c>
      <c r="D569" s="11" t="str">
        <f>CONCATENATE(Tableau8[[#This Row],[Semaine]],Tableau8[[#This Row],[Matricule]])</f>
        <v/>
      </c>
      <c r="M569" s="14" t="str">
        <f>IF(Tableau8[[#This Row],[Lundi]]+Tableau8[[#This Row],[Mardi]]&gt;0,Tableau8[[#This Row],[Lundi]]+Tableau8[[#This Row],[Mardi]],"")</f>
        <v/>
      </c>
      <c r="N569" s="14" t="str">
        <f>IF(Tableau8[[#This Row],[Jeudi]]+Tableau8[[#This Row],[Vendredi]]&gt;0,Tableau8[[#This Row],[Jeudi]]+Tableau8[[#This Row],[Vendredi]],"")</f>
        <v/>
      </c>
      <c r="O569" s="14">
        <f>COUNTIF(Tableau8[[#This Row],[Lundi]:[Mardi]],"&gt;0") + COUNTIF(Tableau8[[#This Row],[Jeudi]:[Vendredi]],"&gt;0")</f>
        <v>0</v>
      </c>
      <c r="P569" s="14" t="str">
        <f>IFERROR(Tableau8[[#This Row],[Total Tour 1]]+Tableau8[[#This Row],[Total Tour 2]],"")</f>
        <v/>
      </c>
      <c r="Q569" s="14">
        <f>COUNTIF(Tableau8[[#This Row],[Lundi]:[Vendredi]],"&gt;=13")*1000</f>
        <v>0</v>
      </c>
      <c r="R56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69" s="15">
        <f>Tableau8[[#This Row],[Prime production]]+Tableau8[[#This Row],[Prime rendement]]</f>
        <v>0</v>
      </c>
      <c r="T569" s="15" t="str">
        <f>IF(Tableau8[[#This Row],[Matricule]]&gt;1,IF(COUNTIF(Tableau8[DateMatricule],Tableau8[[#This Row],[DateMatricule]])&gt;1,"Doublon",""),"")</f>
        <v/>
      </c>
    </row>
    <row r="570" spans="1:20" x14ac:dyDescent="0.25">
      <c r="A570" s="11" t="str">
        <f>IF(Tableau8[[#This Row],[Semaine]]="","",VLOOKUP(Tableau8[[#This Row],[Semaine]],Listes!$A:$B,2,FALSE))</f>
        <v/>
      </c>
      <c r="B570" s="11" t="str">
        <f>IF(ISBLANK(Tableau8[[#This Row],[Matricule]]),"",VLOOKUP(Tableau8[[#This Row],[Matricule]],#REF!,2,FALSE))</f>
        <v/>
      </c>
      <c r="C570" s="11" t="str">
        <f>IF(ISBLANK(Tableau8[[#This Row],[Matricule]]),"",VLOOKUP(Tableau8[[#This Row],[Matricule]],#REF!,3,FALSE))</f>
        <v/>
      </c>
      <c r="D570" s="11" t="str">
        <f>CONCATENATE(Tableau8[[#This Row],[Semaine]],Tableau8[[#This Row],[Matricule]])</f>
        <v/>
      </c>
      <c r="M570" s="14" t="str">
        <f>IF(Tableau8[[#This Row],[Lundi]]+Tableau8[[#This Row],[Mardi]]&gt;0,Tableau8[[#This Row],[Lundi]]+Tableau8[[#This Row],[Mardi]],"")</f>
        <v/>
      </c>
      <c r="N570" s="14" t="str">
        <f>IF(Tableau8[[#This Row],[Jeudi]]+Tableau8[[#This Row],[Vendredi]]&gt;0,Tableau8[[#This Row],[Jeudi]]+Tableau8[[#This Row],[Vendredi]],"")</f>
        <v/>
      </c>
      <c r="O570" s="14">
        <f>COUNTIF(Tableau8[[#This Row],[Lundi]:[Mardi]],"&gt;0") + COUNTIF(Tableau8[[#This Row],[Jeudi]:[Vendredi]],"&gt;0")</f>
        <v>0</v>
      </c>
      <c r="P570" s="14" t="str">
        <f>IFERROR(Tableau8[[#This Row],[Total Tour 1]]+Tableau8[[#This Row],[Total Tour 2]],"")</f>
        <v/>
      </c>
      <c r="Q570" s="14">
        <f>COUNTIF(Tableau8[[#This Row],[Lundi]:[Vendredi]],"&gt;=13")*1000</f>
        <v>0</v>
      </c>
      <c r="R57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70" s="15">
        <f>Tableau8[[#This Row],[Prime production]]+Tableau8[[#This Row],[Prime rendement]]</f>
        <v>0</v>
      </c>
      <c r="T570" s="15" t="str">
        <f>IF(Tableau8[[#This Row],[Matricule]]&gt;1,IF(COUNTIF(Tableau8[DateMatricule],Tableau8[[#This Row],[DateMatricule]])&gt;1,"Doublon",""),"")</f>
        <v/>
      </c>
    </row>
    <row r="571" spans="1:20" x14ac:dyDescent="0.25">
      <c r="A571" s="11" t="str">
        <f>IF(Tableau8[[#This Row],[Semaine]]="","",VLOOKUP(Tableau8[[#This Row],[Semaine]],Listes!$A:$B,2,FALSE))</f>
        <v/>
      </c>
      <c r="B571" s="11" t="str">
        <f>IF(ISBLANK(Tableau8[[#This Row],[Matricule]]),"",VLOOKUP(Tableau8[[#This Row],[Matricule]],#REF!,2,FALSE))</f>
        <v/>
      </c>
      <c r="C571" s="11" t="str">
        <f>IF(ISBLANK(Tableau8[[#This Row],[Matricule]]),"",VLOOKUP(Tableau8[[#This Row],[Matricule]],#REF!,3,FALSE))</f>
        <v/>
      </c>
      <c r="D571" s="11" t="str">
        <f>CONCATENATE(Tableau8[[#This Row],[Semaine]],Tableau8[[#This Row],[Matricule]])</f>
        <v/>
      </c>
      <c r="M571" s="14" t="str">
        <f>IF(Tableau8[[#This Row],[Lundi]]+Tableau8[[#This Row],[Mardi]]&gt;0,Tableau8[[#This Row],[Lundi]]+Tableau8[[#This Row],[Mardi]],"")</f>
        <v/>
      </c>
      <c r="N571" s="14" t="str">
        <f>IF(Tableau8[[#This Row],[Jeudi]]+Tableau8[[#This Row],[Vendredi]]&gt;0,Tableau8[[#This Row],[Jeudi]]+Tableau8[[#This Row],[Vendredi]],"")</f>
        <v/>
      </c>
      <c r="O571" s="14">
        <f>COUNTIF(Tableau8[[#This Row],[Lundi]:[Mardi]],"&gt;0") + COUNTIF(Tableau8[[#This Row],[Jeudi]:[Vendredi]],"&gt;0")</f>
        <v>0</v>
      </c>
      <c r="P571" s="14" t="str">
        <f>IFERROR(Tableau8[[#This Row],[Total Tour 1]]+Tableau8[[#This Row],[Total Tour 2]],"")</f>
        <v/>
      </c>
      <c r="Q571" s="14">
        <f>COUNTIF(Tableau8[[#This Row],[Lundi]:[Vendredi]],"&gt;=13")*1000</f>
        <v>0</v>
      </c>
      <c r="R57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71" s="15">
        <f>Tableau8[[#This Row],[Prime production]]+Tableau8[[#This Row],[Prime rendement]]</f>
        <v>0</v>
      </c>
      <c r="T571" s="15" t="str">
        <f>IF(Tableau8[[#This Row],[Matricule]]&gt;1,IF(COUNTIF(Tableau8[DateMatricule],Tableau8[[#This Row],[DateMatricule]])&gt;1,"Doublon",""),"")</f>
        <v/>
      </c>
    </row>
    <row r="572" spans="1:20" x14ac:dyDescent="0.25">
      <c r="A572" s="11" t="str">
        <f>IF(Tableau8[[#This Row],[Semaine]]="","",VLOOKUP(Tableau8[[#This Row],[Semaine]],Listes!$A:$B,2,FALSE))</f>
        <v/>
      </c>
      <c r="B572" s="11" t="str">
        <f>IF(ISBLANK(Tableau8[[#This Row],[Matricule]]),"",VLOOKUP(Tableau8[[#This Row],[Matricule]],#REF!,2,FALSE))</f>
        <v/>
      </c>
      <c r="C572" s="11" t="str">
        <f>IF(ISBLANK(Tableau8[[#This Row],[Matricule]]),"",VLOOKUP(Tableau8[[#This Row],[Matricule]],#REF!,3,FALSE))</f>
        <v/>
      </c>
      <c r="D572" s="11" t="str">
        <f>CONCATENATE(Tableau8[[#This Row],[Semaine]],Tableau8[[#This Row],[Matricule]])</f>
        <v/>
      </c>
      <c r="M572" s="14" t="str">
        <f>IF(Tableau8[[#This Row],[Lundi]]+Tableau8[[#This Row],[Mardi]]&gt;0,Tableau8[[#This Row],[Lundi]]+Tableau8[[#This Row],[Mardi]],"")</f>
        <v/>
      </c>
      <c r="N572" s="14" t="str">
        <f>IF(Tableau8[[#This Row],[Jeudi]]+Tableau8[[#This Row],[Vendredi]]&gt;0,Tableau8[[#This Row],[Jeudi]]+Tableau8[[#This Row],[Vendredi]],"")</f>
        <v/>
      </c>
      <c r="O572" s="14">
        <f>COUNTIF(Tableau8[[#This Row],[Lundi]:[Mardi]],"&gt;0") + COUNTIF(Tableau8[[#This Row],[Jeudi]:[Vendredi]],"&gt;0")</f>
        <v>0</v>
      </c>
      <c r="P572" s="14" t="str">
        <f>IFERROR(Tableau8[[#This Row],[Total Tour 1]]+Tableau8[[#This Row],[Total Tour 2]],"")</f>
        <v/>
      </c>
      <c r="Q572" s="14">
        <f>COUNTIF(Tableau8[[#This Row],[Lundi]:[Vendredi]],"&gt;=13")*1000</f>
        <v>0</v>
      </c>
      <c r="R57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72" s="15">
        <f>Tableau8[[#This Row],[Prime production]]+Tableau8[[#This Row],[Prime rendement]]</f>
        <v>0</v>
      </c>
      <c r="T572" s="15" t="str">
        <f>IF(Tableau8[[#This Row],[Matricule]]&gt;1,IF(COUNTIF(Tableau8[DateMatricule],Tableau8[[#This Row],[DateMatricule]])&gt;1,"Doublon",""),"")</f>
        <v/>
      </c>
    </row>
    <row r="573" spans="1:20" x14ac:dyDescent="0.25">
      <c r="A573" s="11" t="str">
        <f>IF(Tableau8[[#This Row],[Semaine]]="","",VLOOKUP(Tableau8[[#This Row],[Semaine]],Listes!$A:$B,2,FALSE))</f>
        <v/>
      </c>
      <c r="B573" s="11" t="str">
        <f>IF(ISBLANK(Tableau8[[#This Row],[Matricule]]),"",VLOOKUP(Tableau8[[#This Row],[Matricule]],#REF!,2,FALSE))</f>
        <v/>
      </c>
      <c r="C573" s="11" t="str">
        <f>IF(ISBLANK(Tableau8[[#This Row],[Matricule]]),"",VLOOKUP(Tableau8[[#This Row],[Matricule]],#REF!,3,FALSE))</f>
        <v/>
      </c>
      <c r="D573" s="11" t="str">
        <f>CONCATENATE(Tableau8[[#This Row],[Semaine]],Tableau8[[#This Row],[Matricule]])</f>
        <v/>
      </c>
      <c r="M573" s="14" t="str">
        <f>IF(Tableau8[[#This Row],[Lundi]]+Tableau8[[#This Row],[Mardi]]&gt;0,Tableau8[[#This Row],[Lundi]]+Tableau8[[#This Row],[Mardi]],"")</f>
        <v/>
      </c>
      <c r="N573" s="14" t="str">
        <f>IF(Tableau8[[#This Row],[Jeudi]]+Tableau8[[#This Row],[Vendredi]]&gt;0,Tableau8[[#This Row],[Jeudi]]+Tableau8[[#This Row],[Vendredi]],"")</f>
        <v/>
      </c>
      <c r="O573" s="14">
        <f>COUNTIF(Tableau8[[#This Row],[Lundi]:[Mardi]],"&gt;0") + COUNTIF(Tableau8[[#This Row],[Jeudi]:[Vendredi]],"&gt;0")</f>
        <v>0</v>
      </c>
      <c r="P573" s="14" t="str">
        <f>IFERROR(Tableau8[[#This Row],[Total Tour 1]]+Tableau8[[#This Row],[Total Tour 2]],"")</f>
        <v/>
      </c>
      <c r="Q573" s="14">
        <f>COUNTIF(Tableau8[[#This Row],[Lundi]:[Vendredi]],"&gt;=13")*1000</f>
        <v>0</v>
      </c>
      <c r="R57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73" s="15">
        <f>Tableau8[[#This Row],[Prime production]]+Tableau8[[#This Row],[Prime rendement]]</f>
        <v>0</v>
      </c>
      <c r="T573" s="15" t="str">
        <f>IF(Tableau8[[#This Row],[Matricule]]&gt;1,IF(COUNTIF(Tableau8[DateMatricule],Tableau8[[#This Row],[DateMatricule]])&gt;1,"Doublon",""),"")</f>
        <v/>
      </c>
    </row>
    <row r="574" spans="1:20" x14ac:dyDescent="0.25">
      <c r="A574" s="11" t="str">
        <f>IF(Tableau8[[#This Row],[Semaine]]="","",VLOOKUP(Tableau8[[#This Row],[Semaine]],Listes!$A:$B,2,FALSE))</f>
        <v/>
      </c>
      <c r="B574" s="11" t="str">
        <f>IF(ISBLANK(Tableau8[[#This Row],[Matricule]]),"",VLOOKUP(Tableau8[[#This Row],[Matricule]],#REF!,2,FALSE))</f>
        <v/>
      </c>
      <c r="C574" s="11" t="str">
        <f>IF(ISBLANK(Tableau8[[#This Row],[Matricule]]),"",VLOOKUP(Tableau8[[#This Row],[Matricule]],#REF!,3,FALSE))</f>
        <v/>
      </c>
      <c r="D574" s="11" t="str">
        <f>CONCATENATE(Tableau8[[#This Row],[Semaine]],Tableau8[[#This Row],[Matricule]])</f>
        <v/>
      </c>
      <c r="M574" s="14" t="str">
        <f>IF(Tableau8[[#This Row],[Lundi]]+Tableau8[[#This Row],[Mardi]]&gt;0,Tableau8[[#This Row],[Lundi]]+Tableau8[[#This Row],[Mardi]],"")</f>
        <v/>
      </c>
      <c r="N574" s="14" t="str">
        <f>IF(Tableau8[[#This Row],[Jeudi]]+Tableau8[[#This Row],[Vendredi]]&gt;0,Tableau8[[#This Row],[Jeudi]]+Tableau8[[#This Row],[Vendredi]],"")</f>
        <v/>
      </c>
      <c r="O574" s="14">
        <f>COUNTIF(Tableau8[[#This Row],[Lundi]:[Mardi]],"&gt;0") + COUNTIF(Tableau8[[#This Row],[Jeudi]:[Vendredi]],"&gt;0")</f>
        <v>0</v>
      </c>
      <c r="P574" s="14" t="str">
        <f>IFERROR(Tableau8[[#This Row],[Total Tour 1]]+Tableau8[[#This Row],[Total Tour 2]],"")</f>
        <v/>
      </c>
      <c r="Q574" s="14">
        <f>COUNTIF(Tableau8[[#This Row],[Lundi]:[Vendredi]],"&gt;=13")*1000</f>
        <v>0</v>
      </c>
      <c r="R57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74" s="15">
        <f>Tableau8[[#This Row],[Prime production]]+Tableau8[[#This Row],[Prime rendement]]</f>
        <v>0</v>
      </c>
      <c r="T574" s="15" t="str">
        <f>IF(Tableau8[[#This Row],[Matricule]]&gt;1,IF(COUNTIF(Tableau8[DateMatricule],Tableau8[[#This Row],[DateMatricule]])&gt;1,"Doublon",""),"")</f>
        <v/>
      </c>
    </row>
    <row r="575" spans="1:20" x14ac:dyDescent="0.25">
      <c r="A575" s="11" t="str">
        <f>IF(Tableau8[[#This Row],[Semaine]]="","",VLOOKUP(Tableau8[[#This Row],[Semaine]],Listes!$A:$B,2,FALSE))</f>
        <v/>
      </c>
      <c r="B575" s="11" t="str">
        <f>IF(ISBLANK(Tableau8[[#This Row],[Matricule]]),"",VLOOKUP(Tableau8[[#This Row],[Matricule]],#REF!,2,FALSE))</f>
        <v/>
      </c>
      <c r="C575" s="11" t="str">
        <f>IF(ISBLANK(Tableau8[[#This Row],[Matricule]]),"",VLOOKUP(Tableau8[[#This Row],[Matricule]],#REF!,3,FALSE))</f>
        <v/>
      </c>
      <c r="D575" s="11" t="str">
        <f>CONCATENATE(Tableau8[[#This Row],[Semaine]],Tableau8[[#This Row],[Matricule]])</f>
        <v/>
      </c>
      <c r="M575" s="14" t="str">
        <f>IF(Tableau8[[#This Row],[Lundi]]+Tableau8[[#This Row],[Mardi]]&gt;0,Tableau8[[#This Row],[Lundi]]+Tableau8[[#This Row],[Mardi]],"")</f>
        <v/>
      </c>
      <c r="N575" s="14" t="str">
        <f>IF(Tableau8[[#This Row],[Jeudi]]+Tableau8[[#This Row],[Vendredi]]&gt;0,Tableau8[[#This Row],[Jeudi]]+Tableau8[[#This Row],[Vendredi]],"")</f>
        <v/>
      </c>
      <c r="O575" s="14">
        <f>COUNTIF(Tableau8[[#This Row],[Lundi]:[Mardi]],"&gt;0") + COUNTIF(Tableau8[[#This Row],[Jeudi]:[Vendredi]],"&gt;0")</f>
        <v>0</v>
      </c>
      <c r="P575" s="14" t="str">
        <f>IFERROR(Tableau8[[#This Row],[Total Tour 1]]+Tableau8[[#This Row],[Total Tour 2]],"")</f>
        <v/>
      </c>
      <c r="Q575" s="14">
        <f>COUNTIF(Tableau8[[#This Row],[Lundi]:[Vendredi]],"&gt;=13")*1000</f>
        <v>0</v>
      </c>
      <c r="R57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75" s="15">
        <f>Tableau8[[#This Row],[Prime production]]+Tableau8[[#This Row],[Prime rendement]]</f>
        <v>0</v>
      </c>
      <c r="T575" s="15" t="str">
        <f>IF(Tableau8[[#This Row],[Matricule]]&gt;1,IF(COUNTIF(Tableau8[DateMatricule],Tableau8[[#This Row],[DateMatricule]])&gt;1,"Doublon",""),"")</f>
        <v/>
      </c>
    </row>
    <row r="576" spans="1:20" x14ac:dyDescent="0.25">
      <c r="A576" s="11" t="str">
        <f>IF(Tableau8[[#This Row],[Semaine]]="","",VLOOKUP(Tableau8[[#This Row],[Semaine]],Listes!$A:$B,2,FALSE))</f>
        <v/>
      </c>
      <c r="B576" s="11" t="str">
        <f>IF(ISBLANK(Tableau8[[#This Row],[Matricule]]),"",VLOOKUP(Tableau8[[#This Row],[Matricule]],#REF!,2,FALSE))</f>
        <v/>
      </c>
      <c r="C576" s="11" t="str">
        <f>IF(ISBLANK(Tableau8[[#This Row],[Matricule]]),"",VLOOKUP(Tableau8[[#This Row],[Matricule]],#REF!,3,FALSE))</f>
        <v/>
      </c>
      <c r="D576" s="11" t="str">
        <f>CONCATENATE(Tableau8[[#This Row],[Semaine]],Tableau8[[#This Row],[Matricule]])</f>
        <v/>
      </c>
      <c r="M576" s="14" t="str">
        <f>IF(Tableau8[[#This Row],[Lundi]]+Tableau8[[#This Row],[Mardi]]&gt;0,Tableau8[[#This Row],[Lundi]]+Tableau8[[#This Row],[Mardi]],"")</f>
        <v/>
      </c>
      <c r="N576" s="14" t="str">
        <f>IF(Tableau8[[#This Row],[Jeudi]]+Tableau8[[#This Row],[Vendredi]]&gt;0,Tableau8[[#This Row],[Jeudi]]+Tableau8[[#This Row],[Vendredi]],"")</f>
        <v/>
      </c>
      <c r="O576" s="14">
        <f>COUNTIF(Tableau8[[#This Row],[Lundi]:[Mardi]],"&gt;0") + COUNTIF(Tableau8[[#This Row],[Jeudi]:[Vendredi]],"&gt;0")</f>
        <v>0</v>
      </c>
      <c r="P576" s="14" t="str">
        <f>IFERROR(Tableau8[[#This Row],[Total Tour 1]]+Tableau8[[#This Row],[Total Tour 2]],"")</f>
        <v/>
      </c>
      <c r="Q576" s="14">
        <f>COUNTIF(Tableau8[[#This Row],[Lundi]:[Vendredi]],"&gt;=13")*1000</f>
        <v>0</v>
      </c>
      <c r="R57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76" s="15">
        <f>Tableau8[[#This Row],[Prime production]]+Tableau8[[#This Row],[Prime rendement]]</f>
        <v>0</v>
      </c>
      <c r="T576" s="15" t="str">
        <f>IF(Tableau8[[#This Row],[Matricule]]&gt;1,IF(COUNTIF(Tableau8[DateMatricule],Tableau8[[#This Row],[DateMatricule]])&gt;1,"Doublon",""),"")</f>
        <v/>
      </c>
    </row>
    <row r="577" spans="1:20" x14ac:dyDescent="0.25">
      <c r="A577" s="11" t="str">
        <f>IF(Tableau8[[#This Row],[Semaine]]="","",VLOOKUP(Tableau8[[#This Row],[Semaine]],Listes!$A:$B,2,FALSE))</f>
        <v/>
      </c>
      <c r="B577" s="11" t="str">
        <f>IF(ISBLANK(Tableau8[[#This Row],[Matricule]]),"",VLOOKUP(Tableau8[[#This Row],[Matricule]],#REF!,2,FALSE))</f>
        <v/>
      </c>
      <c r="C577" s="11" t="str">
        <f>IF(ISBLANK(Tableau8[[#This Row],[Matricule]]),"",VLOOKUP(Tableau8[[#This Row],[Matricule]],#REF!,3,FALSE))</f>
        <v/>
      </c>
      <c r="D577" s="11" t="str">
        <f>CONCATENATE(Tableau8[[#This Row],[Semaine]],Tableau8[[#This Row],[Matricule]])</f>
        <v/>
      </c>
      <c r="M577" s="14" t="str">
        <f>IF(Tableau8[[#This Row],[Lundi]]+Tableau8[[#This Row],[Mardi]]&gt;0,Tableau8[[#This Row],[Lundi]]+Tableau8[[#This Row],[Mardi]],"")</f>
        <v/>
      </c>
      <c r="N577" s="14" t="str">
        <f>IF(Tableau8[[#This Row],[Jeudi]]+Tableau8[[#This Row],[Vendredi]]&gt;0,Tableau8[[#This Row],[Jeudi]]+Tableau8[[#This Row],[Vendredi]],"")</f>
        <v/>
      </c>
      <c r="O577" s="14">
        <f>COUNTIF(Tableau8[[#This Row],[Lundi]:[Mardi]],"&gt;0") + COUNTIF(Tableau8[[#This Row],[Jeudi]:[Vendredi]],"&gt;0")</f>
        <v>0</v>
      </c>
      <c r="P577" s="14" t="str">
        <f>IFERROR(Tableau8[[#This Row],[Total Tour 1]]+Tableau8[[#This Row],[Total Tour 2]],"")</f>
        <v/>
      </c>
      <c r="Q577" s="14">
        <f>COUNTIF(Tableau8[[#This Row],[Lundi]:[Vendredi]],"&gt;=13")*1000</f>
        <v>0</v>
      </c>
      <c r="R57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77" s="15">
        <f>Tableau8[[#This Row],[Prime production]]+Tableau8[[#This Row],[Prime rendement]]</f>
        <v>0</v>
      </c>
      <c r="T577" s="15" t="str">
        <f>IF(Tableau8[[#This Row],[Matricule]]&gt;1,IF(COUNTIF(Tableau8[DateMatricule],Tableau8[[#This Row],[DateMatricule]])&gt;1,"Doublon",""),"")</f>
        <v/>
      </c>
    </row>
    <row r="578" spans="1:20" x14ac:dyDescent="0.25">
      <c r="A578" s="11" t="str">
        <f>IF(Tableau8[[#This Row],[Semaine]]="","",VLOOKUP(Tableau8[[#This Row],[Semaine]],Listes!$A:$B,2,FALSE))</f>
        <v/>
      </c>
      <c r="B578" s="11" t="str">
        <f>IF(ISBLANK(Tableau8[[#This Row],[Matricule]]),"",VLOOKUP(Tableau8[[#This Row],[Matricule]],#REF!,2,FALSE))</f>
        <v/>
      </c>
      <c r="C578" s="11" t="str">
        <f>IF(ISBLANK(Tableau8[[#This Row],[Matricule]]),"",VLOOKUP(Tableau8[[#This Row],[Matricule]],#REF!,3,FALSE))</f>
        <v/>
      </c>
      <c r="D578" s="11" t="str">
        <f>CONCATENATE(Tableau8[[#This Row],[Semaine]],Tableau8[[#This Row],[Matricule]])</f>
        <v/>
      </c>
      <c r="M578" s="14" t="str">
        <f>IF(Tableau8[[#This Row],[Lundi]]+Tableau8[[#This Row],[Mardi]]&gt;0,Tableau8[[#This Row],[Lundi]]+Tableau8[[#This Row],[Mardi]],"")</f>
        <v/>
      </c>
      <c r="N578" s="14" t="str">
        <f>IF(Tableau8[[#This Row],[Jeudi]]+Tableau8[[#This Row],[Vendredi]]&gt;0,Tableau8[[#This Row],[Jeudi]]+Tableau8[[#This Row],[Vendredi]],"")</f>
        <v/>
      </c>
      <c r="O578" s="14">
        <f>COUNTIF(Tableau8[[#This Row],[Lundi]:[Mardi]],"&gt;0") + COUNTIF(Tableau8[[#This Row],[Jeudi]:[Vendredi]],"&gt;0")</f>
        <v>0</v>
      </c>
      <c r="P578" s="14" t="str">
        <f>IFERROR(Tableau8[[#This Row],[Total Tour 1]]+Tableau8[[#This Row],[Total Tour 2]],"")</f>
        <v/>
      </c>
      <c r="Q578" s="14">
        <f>COUNTIF(Tableau8[[#This Row],[Lundi]:[Vendredi]],"&gt;=13")*1000</f>
        <v>0</v>
      </c>
      <c r="R57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78" s="15">
        <f>Tableau8[[#This Row],[Prime production]]+Tableau8[[#This Row],[Prime rendement]]</f>
        <v>0</v>
      </c>
      <c r="T578" s="15" t="str">
        <f>IF(Tableau8[[#This Row],[Matricule]]&gt;1,IF(COUNTIF(Tableau8[DateMatricule],Tableau8[[#This Row],[DateMatricule]])&gt;1,"Doublon",""),"")</f>
        <v/>
      </c>
    </row>
    <row r="579" spans="1:20" x14ac:dyDescent="0.25">
      <c r="A579" s="11" t="str">
        <f>IF(Tableau8[[#This Row],[Semaine]]="","",VLOOKUP(Tableau8[[#This Row],[Semaine]],Listes!$A:$B,2,FALSE))</f>
        <v/>
      </c>
      <c r="B579" s="11" t="str">
        <f>IF(ISBLANK(Tableau8[[#This Row],[Matricule]]),"",VLOOKUP(Tableau8[[#This Row],[Matricule]],#REF!,2,FALSE))</f>
        <v/>
      </c>
      <c r="C579" s="11" t="str">
        <f>IF(ISBLANK(Tableau8[[#This Row],[Matricule]]),"",VLOOKUP(Tableau8[[#This Row],[Matricule]],#REF!,3,FALSE))</f>
        <v/>
      </c>
      <c r="D579" s="11" t="str">
        <f>CONCATENATE(Tableau8[[#This Row],[Semaine]],Tableau8[[#This Row],[Matricule]])</f>
        <v/>
      </c>
      <c r="M579" s="14" t="str">
        <f>IF(Tableau8[[#This Row],[Lundi]]+Tableau8[[#This Row],[Mardi]]&gt;0,Tableau8[[#This Row],[Lundi]]+Tableau8[[#This Row],[Mardi]],"")</f>
        <v/>
      </c>
      <c r="N579" s="14" t="str">
        <f>IF(Tableau8[[#This Row],[Jeudi]]+Tableau8[[#This Row],[Vendredi]]&gt;0,Tableau8[[#This Row],[Jeudi]]+Tableau8[[#This Row],[Vendredi]],"")</f>
        <v/>
      </c>
      <c r="O579" s="14">
        <f>COUNTIF(Tableau8[[#This Row],[Lundi]:[Mardi]],"&gt;0") + COUNTIF(Tableau8[[#This Row],[Jeudi]:[Vendredi]],"&gt;0")</f>
        <v>0</v>
      </c>
      <c r="P579" s="14" t="str">
        <f>IFERROR(Tableau8[[#This Row],[Total Tour 1]]+Tableau8[[#This Row],[Total Tour 2]],"")</f>
        <v/>
      </c>
      <c r="Q579" s="14">
        <f>COUNTIF(Tableau8[[#This Row],[Lundi]:[Vendredi]],"&gt;=13")*1000</f>
        <v>0</v>
      </c>
      <c r="R57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79" s="15">
        <f>Tableau8[[#This Row],[Prime production]]+Tableau8[[#This Row],[Prime rendement]]</f>
        <v>0</v>
      </c>
      <c r="T579" s="15" t="str">
        <f>IF(Tableau8[[#This Row],[Matricule]]&gt;1,IF(COUNTIF(Tableau8[DateMatricule],Tableau8[[#This Row],[DateMatricule]])&gt;1,"Doublon",""),"")</f>
        <v/>
      </c>
    </row>
    <row r="580" spans="1:20" x14ac:dyDescent="0.25">
      <c r="A580" s="11" t="str">
        <f>IF(Tableau8[[#This Row],[Semaine]]="","",VLOOKUP(Tableau8[[#This Row],[Semaine]],Listes!$A:$B,2,FALSE))</f>
        <v/>
      </c>
      <c r="B580" s="11" t="str">
        <f>IF(ISBLANK(Tableau8[[#This Row],[Matricule]]),"",VLOOKUP(Tableau8[[#This Row],[Matricule]],#REF!,2,FALSE))</f>
        <v/>
      </c>
      <c r="C580" s="11" t="str">
        <f>IF(ISBLANK(Tableau8[[#This Row],[Matricule]]),"",VLOOKUP(Tableau8[[#This Row],[Matricule]],#REF!,3,FALSE))</f>
        <v/>
      </c>
      <c r="D580" s="11" t="str">
        <f>CONCATENATE(Tableau8[[#This Row],[Semaine]],Tableau8[[#This Row],[Matricule]])</f>
        <v/>
      </c>
      <c r="M580" s="14" t="str">
        <f>IF(Tableau8[[#This Row],[Lundi]]+Tableau8[[#This Row],[Mardi]]&gt;0,Tableau8[[#This Row],[Lundi]]+Tableau8[[#This Row],[Mardi]],"")</f>
        <v/>
      </c>
      <c r="N580" s="14" t="str">
        <f>IF(Tableau8[[#This Row],[Jeudi]]+Tableau8[[#This Row],[Vendredi]]&gt;0,Tableau8[[#This Row],[Jeudi]]+Tableau8[[#This Row],[Vendredi]],"")</f>
        <v/>
      </c>
      <c r="O580" s="14">
        <f>COUNTIF(Tableau8[[#This Row],[Lundi]:[Mardi]],"&gt;0") + COUNTIF(Tableau8[[#This Row],[Jeudi]:[Vendredi]],"&gt;0")</f>
        <v>0</v>
      </c>
      <c r="P580" s="14" t="str">
        <f>IFERROR(Tableau8[[#This Row],[Total Tour 1]]+Tableau8[[#This Row],[Total Tour 2]],"")</f>
        <v/>
      </c>
      <c r="Q580" s="14">
        <f>COUNTIF(Tableau8[[#This Row],[Lundi]:[Vendredi]],"&gt;=13")*1000</f>
        <v>0</v>
      </c>
      <c r="R58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80" s="15">
        <f>Tableau8[[#This Row],[Prime production]]+Tableau8[[#This Row],[Prime rendement]]</f>
        <v>0</v>
      </c>
      <c r="T580" s="15" t="str">
        <f>IF(Tableau8[[#This Row],[Matricule]]&gt;1,IF(COUNTIF(Tableau8[DateMatricule],Tableau8[[#This Row],[DateMatricule]])&gt;1,"Doublon",""),"")</f>
        <v/>
      </c>
    </row>
    <row r="581" spans="1:20" x14ac:dyDescent="0.25">
      <c r="A581" s="11" t="str">
        <f>IF(Tableau8[[#This Row],[Semaine]]="","",VLOOKUP(Tableau8[[#This Row],[Semaine]],Listes!$A:$B,2,FALSE))</f>
        <v/>
      </c>
      <c r="B581" s="11" t="str">
        <f>IF(ISBLANK(Tableau8[[#This Row],[Matricule]]),"",VLOOKUP(Tableau8[[#This Row],[Matricule]],#REF!,2,FALSE))</f>
        <v/>
      </c>
      <c r="C581" s="11" t="str">
        <f>IF(ISBLANK(Tableau8[[#This Row],[Matricule]]),"",VLOOKUP(Tableau8[[#This Row],[Matricule]],#REF!,3,FALSE))</f>
        <v/>
      </c>
      <c r="D581" s="11" t="str">
        <f>CONCATENATE(Tableau8[[#This Row],[Semaine]],Tableau8[[#This Row],[Matricule]])</f>
        <v/>
      </c>
      <c r="M581" s="14" t="str">
        <f>IF(Tableau8[[#This Row],[Lundi]]+Tableau8[[#This Row],[Mardi]]&gt;0,Tableau8[[#This Row],[Lundi]]+Tableau8[[#This Row],[Mardi]],"")</f>
        <v/>
      </c>
      <c r="N581" s="14" t="str">
        <f>IF(Tableau8[[#This Row],[Jeudi]]+Tableau8[[#This Row],[Vendredi]]&gt;0,Tableau8[[#This Row],[Jeudi]]+Tableau8[[#This Row],[Vendredi]],"")</f>
        <v/>
      </c>
      <c r="O581" s="14">
        <f>COUNTIF(Tableau8[[#This Row],[Lundi]:[Mardi]],"&gt;0") + COUNTIF(Tableau8[[#This Row],[Jeudi]:[Vendredi]],"&gt;0")</f>
        <v>0</v>
      </c>
      <c r="P581" s="14" t="str">
        <f>IFERROR(Tableau8[[#This Row],[Total Tour 1]]+Tableau8[[#This Row],[Total Tour 2]],"")</f>
        <v/>
      </c>
      <c r="Q581" s="14">
        <f>COUNTIF(Tableau8[[#This Row],[Lundi]:[Vendredi]],"&gt;=13")*1000</f>
        <v>0</v>
      </c>
      <c r="R58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81" s="15">
        <f>Tableau8[[#This Row],[Prime production]]+Tableau8[[#This Row],[Prime rendement]]</f>
        <v>0</v>
      </c>
      <c r="T581" s="15" t="str">
        <f>IF(Tableau8[[#This Row],[Matricule]]&gt;1,IF(COUNTIF(Tableau8[DateMatricule],Tableau8[[#This Row],[DateMatricule]])&gt;1,"Doublon",""),"")</f>
        <v/>
      </c>
    </row>
    <row r="582" spans="1:20" x14ac:dyDescent="0.25">
      <c r="A582" s="11" t="str">
        <f>IF(Tableau8[[#This Row],[Semaine]]="","",VLOOKUP(Tableau8[[#This Row],[Semaine]],Listes!$A:$B,2,FALSE))</f>
        <v/>
      </c>
      <c r="B582" s="11" t="str">
        <f>IF(ISBLANK(Tableau8[[#This Row],[Matricule]]),"",VLOOKUP(Tableau8[[#This Row],[Matricule]],#REF!,2,FALSE))</f>
        <v/>
      </c>
      <c r="C582" s="11" t="str">
        <f>IF(ISBLANK(Tableau8[[#This Row],[Matricule]]),"",VLOOKUP(Tableau8[[#This Row],[Matricule]],#REF!,3,FALSE))</f>
        <v/>
      </c>
      <c r="D582" s="11" t="str">
        <f>CONCATENATE(Tableau8[[#This Row],[Semaine]],Tableau8[[#This Row],[Matricule]])</f>
        <v/>
      </c>
      <c r="M582" s="14" t="str">
        <f>IF(Tableau8[[#This Row],[Lundi]]+Tableau8[[#This Row],[Mardi]]&gt;0,Tableau8[[#This Row],[Lundi]]+Tableau8[[#This Row],[Mardi]],"")</f>
        <v/>
      </c>
      <c r="N582" s="14" t="str">
        <f>IF(Tableau8[[#This Row],[Jeudi]]+Tableau8[[#This Row],[Vendredi]]&gt;0,Tableau8[[#This Row],[Jeudi]]+Tableau8[[#This Row],[Vendredi]],"")</f>
        <v/>
      </c>
      <c r="O582" s="14">
        <f>COUNTIF(Tableau8[[#This Row],[Lundi]:[Mardi]],"&gt;0") + COUNTIF(Tableau8[[#This Row],[Jeudi]:[Vendredi]],"&gt;0")</f>
        <v>0</v>
      </c>
      <c r="P582" s="14" t="str">
        <f>IFERROR(Tableau8[[#This Row],[Total Tour 1]]+Tableau8[[#This Row],[Total Tour 2]],"")</f>
        <v/>
      </c>
      <c r="Q582" s="14">
        <f>COUNTIF(Tableau8[[#This Row],[Lundi]:[Vendredi]],"&gt;=13")*1000</f>
        <v>0</v>
      </c>
      <c r="R58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82" s="15">
        <f>Tableau8[[#This Row],[Prime production]]+Tableau8[[#This Row],[Prime rendement]]</f>
        <v>0</v>
      </c>
      <c r="T582" s="15" t="str">
        <f>IF(Tableau8[[#This Row],[Matricule]]&gt;1,IF(COUNTIF(Tableau8[DateMatricule],Tableau8[[#This Row],[DateMatricule]])&gt;1,"Doublon",""),"")</f>
        <v/>
      </c>
    </row>
    <row r="583" spans="1:20" x14ac:dyDescent="0.25">
      <c r="A583" s="11" t="str">
        <f>IF(Tableau8[[#This Row],[Semaine]]="","",VLOOKUP(Tableau8[[#This Row],[Semaine]],Listes!$A:$B,2,FALSE))</f>
        <v/>
      </c>
      <c r="B583" s="11" t="str">
        <f>IF(ISBLANK(Tableau8[[#This Row],[Matricule]]),"",VLOOKUP(Tableau8[[#This Row],[Matricule]],#REF!,2,FALSE))</f>
        <v/>
      </c>
      <c r="C583" s="11" t="str">
        <f>IF(ISBLANK(Tableau8[[#This Row],[Matricule]]),"",VLOOKUP(Tableau8[[#This Row],[Matricule]],#REF!,3,FALSE))</f>
        <v/>
      </c>
      <c r="D583" s="11" t="str">
        <f>CONCATENATE(Tableau8[[#This Row],[Semaine]],Tableau8[[#This Row],[Matricule]])</f>
        <v/>
      </c>
      <c r="M583" s="14" t="str">
        <f>IF(Tableau8[[#This Row],[Lundi]]+Tableau8[[#This Row],[Mardi]]&gt;0,Tableau8[[#This Row],[Lundi]]+Tableau8[[#This Row],[Mardi]],"")</f>
        <v/>
      </c>
      <c r="N583" s="14" t="str">
        <f>IF(Tableau8[[#This Row],[Jeudi]]+Tableau8[[#This Row],[Vendredi]]&gt;0,Tableau8[[#This Row],[Jeudi]]+Tableau8[[#This Row],[Vendredi]],"")</f>
        <v/>
      </c>
      <c r="O583" s="14">
        <f>COUNTIF(Tableau8[[#This Row],[Lundi]:[Mardi]],"&gt;0") + COUNTIF(Tableau8[[#This Row],[Jeudi]:[Vendredi]],"&gt;0")</f>
        <v>0</v>
      </c>
      <c r="P583" s="14" t="str">
        <f>IFERROR(Tableau8[[#This Row],[Total Tour 1]]+Tableau8[[#This Row],[Total Tour 2]],"")</f>
        <v/>
      </c>
      <c r="Q583" s="14">
        <f>COUNTIF(Tableau8[[#This Row],[Lundi]:[Vendredi]],"&gt;=13")*1000</f>
        <v>0</v>
      </c>
      <c r="R58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83" s="15">
        <f>Tableau8[[#This Row],[Prime production]]+Tableau8[[#This Row],[Prime rendement]]</f>
        <v>0</v>
      </c>
      <c r="T583" s="15" t="str">
        <f>IF(Tableau8[[#This Row],[Matricule]]&gt;1,IF(COUNTIF(Tableau8[DateMatricule],Tableau8[[#This Row],[DateMatricule]])&gt;1,"Doublon",""),"")</f>
        <v/>
      </c>
    </row>
    <row r="584" spans="1:20" x14ac:dyDescent="0.25">
      <c r="A584" s="11" t="str">
        <f>IF(Tableau8[[#This Row],[Semaine]]="","",VLOOKUP(Tableau8[[#This Row],[Semaine]],Listes!$A:$B,2,FALSE))</f>
        <v/>
      </c>
      <c r="B584" s="11" t="str">
        <f>IF(ISBLANK(Tableau8[[#This Row],[Matricule]]),"",VLOOKUP(Tableau8[[#This Row],[Matricule]],#REF!,2,FALSE))</f>
        <v/>
      </c>
      <c r="C584" s="11" t="str">
        <f>IF(ISBLANK(Tableau8[[#This Row],[Matricule]]),"",VLOOKUP(Tableau8[[#This Row],[Matricule]],#REF!,3,FALSE))</f>
        <v/>
      </c>
      <c r="D584" s="11" t="str">
        <f>CONCATENATE(Tableau8[[#This Row],[Semaine]],Tableau8[[#This Row],[Matricule]])</f>
        <v/>
      </c>
      <c r="M584" s="14" t="str">
        <f>IF(Tableau8[[#This Row],[Lundi]]+Tableau8[[#This Row],[Mardi]]&gt;0,Tableau8[[#This Row],[Lundi]]+Tableau8[[#This Row],[Mardi]],"")</f>
        <v/>
      </c>
      <c r="N584" s="14" t="str">
        <f>IF(Tableau8[[#This Row],[Jeudi]]+Tableau8[[#This Row],[Vendredi]]&gt;0,Tableau8[[#This Row],[Jeudi]]+Tableau8[[#This Row],[Vendredi]],"")</f>
        <v/>
      </c>
      <c r="O584" s="14">
        <f>COUNTIF(Tableau8[[#This Row],[Lundi]:[Mardi]],"&gt;0") + COUNTIF(Tableau8[[#This Row],[Jeudi]:[Vendredi]],"&gt;0")</f>
        <v>0</v>
      </c>
      <c r="P584" s="14" t="str">
        <f>IFERROR(Tableau8[[#This Row],[Total Tour 1]]+Tableau8[[#This Row],[Total Tour 2]],"")</f>
        <v/>
      </c>
      <c r="Q584" s="14">
        <f>COUNTIF(Tableau8[[#This Row],[Lundi]:[Vendredi]],"&gt;=13")*1000</f>
        <v>0</v>
      </c>
      <c r="R58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84" s="15">
        <f>Tableau8[[#This Row],[Prime production]]+Tableau8[[#This Row],[Prime rendement]]</f>
        <v>0</v>
      </c>
      <c r="T584" s="15" t="str">
        <f>IF(Tableau8[[#This Row],[Matricule]]&gt;1,IF(COUNTIF(Tableau8[DateMatricule],Tableau8[[#This Row],[DateMatricule]])&gt;1,"Doublon",""),"")</f>
        <v/>
      </c>
    </row>
    <row r="585" spans="1:20" x14ac:dyDescent="0.25">
      <c r="A585" s="11" t="str">
        <f>IF(Tableau8[[#This Row],[Semaine]]="","",VLOOKUP(Tableau8[[#This Row],[Semaine]],Listes!$A:$B,2,FALSE))</f>
        <v/>
      </c>
      <c r="B585" s="11" t="str">
        <f>IF(ISBLANK(Tableau8[[#This Row],[Matricule]]),"",VLOOKUP(Tableau8[[#This Row],[Matricule]],#REF!,2,FALSE))</f>
        <v/>
      </c>
      <c r="C585" s="11" t="str">
        <f>IF(ISBLANK(Tableau8[[#This Row],[Matricule]]),"",VLOOKUP(Tableau8[[#This Row],[Matricule]],#REF!,3,FALSE))</f>
        <v/>
      </c>
      <c r="D585" s="11" t="str">
        <f>CONCATENATE(Tableau8[[#This Row],[Semaine]],Tableau8[[#This Row],[Matricule]])</f>
        <v/>
      </c>
      <c r="M585" s="14" t="str">
        <f>IF(Tableau8[[#This Row],[Lundi]]+Tableau8[[#This Row],[Mardi]]&gt;0,Tableau8[[#This Row],[Lundi]]+Tableau8[[#This Row],[Mardi]],"")</f>
        <v/>
      </c>
      <c r="N585" s="14" t="str">
        <f>IF(Tableau8[[#This Row],[Jeudi]]+Tableau8[[#This Row],[Vendredi]]&gt;0,Tableau8[[#This Row],[Jeudi]]+Tableau8[[#This Row],[Vendredi]],"")</f>
        <v/>
      </c>
      <c r="O585" s="14">
        <f>COUNTIF(Tableau8[[#This Row],[Lundi]:[Mardi]],"&gt;0") + COUNTIF(Tableau8[[#This Row],[Jeudi]:[Vendredi]],"&gt;0")</f>
        <v>0</v>
      </c>
      <c r="P585" s="14" t="str">
        <f>IFERROR(Tableau8[[#This Row],[Total Tour 1]]+Tableau8[[#This Row],[Total Tour 2]],"")</f>
        <v/>
      </c>
      <c r="Q585" s="14">
        <f>COUNTIF(Tableau8[[#This Row],[Lundi]:[Vendredi]],"&gt;=13")*1000</f>
        <v>0</v>
      </c>
      <c r="R58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85" s="15">
        <f>Tableau8[[#This Row],[Prime production]]+Tableau8[[#This Row],[Prime rendement]]</f>
        <v>0</v>
      </c>
      <c r="T585" s="15" t="str">
        <f>IF(Tableau8[[#This Row],[Matricule]]&gt;1,IF(COUNTIF(Tableau8[DateMatricule],Tableau8[[#This Row],[DateMatricule]])&gt;1,"Doublon",""),"")</f>
        <v/>
      </c>
    </row>
    <row r="586" spans="1:20" x14ac:dyDescent="0.25">
      <c r="A586" s="11" t="str">
        <f>IF(Tableau8[[#This Row],[Semaine]]="","",VLOOKUP(Tableau8[[#This Row],[Semaine]],Listes!$A:$B,2,FALSE))</f>
        <v/>
      </c>
      <c r="B586" s="11" t="str">
        <f>IF(ISBLANK(Tableau8[[#This Row],[Matricule]]),"",VLOOKUP(Tableau8[[#This Row],[Matricule]],#REF!,2,FALSE))</f>
        <v/>
      </c>
      <c r="C586" s="11" t="str">
        <f>IF(ISBLANK(Tableau8[[#This Row],[Matricule]]),"",VLOOKUP(Tableau8[[#This Row],[Matricule]],#REF!,3,FALSE))</f>
        <v/>
      </c>
      <c r="D586" s="11" t="str">
        <f>CONCATENATE(Tableau8[[#This Row],[Semaine]],Tableau8[[#This Row],[Matricule]])</f>
        <v/>
      </c>
      <c r="M586" s="14" t="str">
        <f>IF(Tableau8[[#This Row],[Lundi]]+Tableau8[[#This Row],[Mardi]]&gt;0,Tableau8[[#This Row],[Lundi]]+Tableau8[[#This Row],[Mardi]],"")</f>
        <v/>
      </c>
      <c r="N586" s="14" t="str">
        <f>IF(Tableau8[[#This Row],[Jeudi]]+Tableau8[[#This Row],[Vendredi]]&gt;0,Tableau8[[#This Row],[Jeudi]]+Tableau8[[#This Row],[Vendredi]],"")</f>
        <v/>
      </c>
      <c r="O586" s="14">
        <f>COUNTIF(Tableau8[[#This Row],[Lundi]:[Mardi]],"&gt;0") + COUNTIF(Tableau8[[#This Row],[Jeudi]:[Vendredi]],"&gt;0")</f>
        <v>0</v>
      </c>
      <c r="P586" s="14" t="str">
        <f>IFERROR(Tableau8[[#This Row],[Total Tour 1]]+Tableau8[[#This Row],[Total Tour 2]],"")</f>
        <v/>
      </c>
      <c r="Q586" s="14">
        <f>COUNTIF(Tableau8[[#This Row],[Lundi]:[Vendredi]],"&gt;=13")*1000</f>
        <v>0</v>
      </c>
      <c r="R58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86" s="15">
        <f>Tableau8[[#This Row],[Prime production]]+Tableau8[[#This Row],[Prime rendement]]</f>
        <v>0</v>
      </c>
      <c r="T586" s="15" t="str">
        <f>IF(Tableau8[[#This Row],[Matricule]]&gt;1,IF(COUNTIF(Tableau8[DateMatricule],Tableau8[[#This Row],[DateMatricule]])&gt;1,"Doublon",""),"")</f>
        <v/>
      </c>
    </row>
    <row r="587" spans="1:20" x14ac:dyDescent="0.25">
      <c r="A587" s="11" t="str">
        <f>IF(Tableau8[[#This Row],[Semaine]]="","",VLOOKUP(Tableau8[[#This Row],[Semaine]],Listes!$A:$B,2,FALSE))</f>
        <v/>
      </c>
      <c r="B587" s="11" t="str">
        <f>IF(ISBLANK(Tableau8[[#This Row],[Matricule]]),"",VLOOKUP(Tableau8[[#This Row],[Matricule]],#REF!,2,FALSE))</f>
        <v/>
      </c>
      <c r="C587" s="11" t="str">
        <f>IF(ISBLANK(Tableau8[[#This Row],[Matricule]]),"",VLOOKUP(Tableau8[[#This Row],[Matricule]],#REF!,3,FALSE))</f>
        <v/>
      </c>
      <c r="D587" s="11" t="str">
        <f>CONCATENATE(Tableau8[[#This Row],[Semaine]],Tableau8[[#This Row],[Matricule]])</f>
        <v/>
      </c>
      <c r="M587" s="14" t="str">
        <f>IF(Tableau8[[#This Row],[Lundi]]+Tableau8[[#This Row],[Mardi]]&gt;0,Tableau8[[#This Row],[Lundi]]+Tableau8[[#This Row],[Mardi]],"")</f>
        <v/>
      </c>
      <c r="N587" s="14" t="str">
        <f>IF(Tableau8[[#This Row],[Jeudi]]+Tableau8[[#This Row],[Vendredi]]&gt;0,Tableau8[[#This Row],[Jeudi]]+Tableau8[[#This Row],[Vendredi]],"")</f>
        <v/>
      </c>
      <c r="O587" s="14">
        <f>COUNTIF(Tableau8[[#This Row],[Lundi]:[Mardi]],"&gt;0") + COUNTIF(Tableau8[[#This Row],[Jeudi]:[Vendredi]],"&gt;0")</f>
        <v>0</v>
      </c>
      <c r="P587" s="14" t="str">
        <f>IFERROR(Tableau8[[#This Row],[Total Tour 1]]+Tableau8[[#This Row],[Total Tour 2]],"")</f>
        <v/>
      </c>
      <c r="Q587" s="14">
        <f>COUNTIF(Tableau8[[#This Row],[Lundi]:[Vendredi]],"&gt;=13")*1000</f>
        <v>0</v>
      </c>
      <c r="R58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87" s="15">
        <f>Tableau8[[#This Row],[Prime production]]+Tableau8[[#This Row],[Prime rendement]]</f>
        <v>0</v>
      </c>
      <c r="T587" s="15" t="str">
        <f>IF(Tableau8[[#This Row],[Matricule]]&gt;1,IF(COUNTIF(Tableau8[DateMatricule],Tableau8[[#This Row],[DateMatricule]])&gt;1,"Doublon",""),"")</f>
        <v/>
      </c>
    </row>
    <row r="588" spans="1:20" x14ac:dyDescent="0.25">
      <c r="A588" s="11" t="str">
        <f>IF(Tableau8[[#This Row],[Semaine]]="","",VLOOKUP(Tableau8[[#This Row],[Semaine]],Listes!$A:$B,2,FALSE))</f>
        <v/>
      </c>
      <c r="B588" s="11" t="str">
        <f>IF(ISBLANK(Tableau8[[#This Row],[Matricule]]),"",VLOOKUP(Tableau8[[#This Row],[Matricule]],#REF!,2,FALSE))</f>
        <v/>
      </c>
      <c r="C588" s="11" t="str">
        <f>IF(ISBLANK(Tableau8[[#This Row],[Matricule]]),"",VLOOKUP(Tableau8[[#This Row],[Matricule]],#REF!,3,FALSE))</f>
        <v/>
      </c>
      <c r="D588" s="11" t="str">
        <f>CONCATENATE(Tableau8[[#This Row],[Semaine]],Tableau8[[#This Row],[Matricule]])</f>
        <v/>
      </c>
      <c r="M588" s="14" t="str">
        <f>IF(Tableau8[[#This Row],[Lundi]]+Tableau8[[#This Row],[Mardi]]&gt;0,Tableau8[[#This Row],[Lundi]]+Tableau8[[#This Row],[Mardi]],"")</f>
        <v/>
      </c>
      <c r="N588" s="14" t="str">
        <f>IF(Tableau8[[#This Row],[Jeudi]]+Tableau8[[#This Row],[Vendredi]]&gt;0,Tableau8[[#This Row],[Jeudi]]+Tableau8[[#This Row],[Vendredi]],"")</f>
        <v/>
      </c>
      <c r="O588" s="14">
        <f>COUNTIF(Tableau8[[#This Row],[Lundi]:[Mardi]],"&gt;0") + COUNTIF(Tableau8[[#This Row],[Jeudi]:[Vendredi]],"&gt;0")</f>
        <v>0</v>
      </c>
      <c r="P588" s="14" t="str">
        <f>IFERROR(Tableau8[[#This Row],[Total Tour 1]]+Tableau8[[#This Row],[Total Tour 2]],"")</f>
        <v/>
      </c>
      <c r="Q588" s="14">
        <f>COUNTIF(Tableau8[[#This Row],[Lundi]:[Vendredi]],"&gt;=13")*1000</f>
        <v>0</v>
      </c>
      <c r="R58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88" s="15">
        <f>Tableau8[[#This Row],[Prime production]]+Tableau8[[#This Row],[Prime rendement]]</f>
        <v>0</v>
      </c>
      <c r="T588" s="15" t="str">
        <f>IF(Tableau8[[#This Row],[Matricule]]&gt;1,IF(COUNTIF(Tableau8[DateMatricule],Tableau8[[#This Row],[DateMatricule]])&gt;1,"Doublon",""),"")</f>
        <v/>
      </c>
    </row>
    <row r="589" spans="1:20" x14ac:dyDescent="0.25">
      <c r="A589" s="11" t="str">
        <f>IF(Tableau8[[#This Row],[Semaine]]="","",VLOOKUP(Tableau8[[#This Row],[Semaine]],Listes!$A:$B,2,FALSE))</f>
        <v/>
      </c>
      <c r="B589" s="11" t="str">
        <f>IF(ISBLANK(Tableau8[[#This Row],[Matricule]]),"",VLOOKUP(Tableau8[[#This Row],[Matricule]],#REF!,2,FALSE))</f>
        <v/>
      </c>
      <c r="C589" s="11" t="str">
        <f>IF(ISBLANK(Tableau8[[#This Row],[Matricule]]),"",VLOOKUP(Tableau8[[#This Row],[Matricule]],#REF!,3,FALSE))</f>
        <v/>
      </c>
      <c r="D589" s="11" t="str">
        <f>CONCATENATE(Tableau8[[#This Row],[Semaine]],Tableau8[[#This Row],[Matricule]])</f>
        <v/>
      </c>
      <c r="M589" s="14" t="str">
        <f>IF(Tableau8[[#This Row],[Lundi]]+Tableau8[[#This Row],[Mardi]]&gt;0,Tableau8[[#This Row],[Lundi]]+Tableau8[[#This Row],[Mardi]],"")</f>
        <v/>
      </c>
      <c r="N589" s="14" t="str">
        <f>IF(Tableau8[[#This Row],[Jeudi]]+Tableau8[[#This Row],[Vendredi]]&gt;0,Tableau8[[#This Row],[Jeudi]]+Tableau8[[#This Row],[Vendredi]],"")</f>
        <v/>
      </c>
      <c r="O589" s="14">
        <f>COUNTIF(Tableau8[[#This Row],[Lundi]:[Mardi]],"&gt;0") + COUNTIF(Tableau8[[#This Row],[Jeudi]:[Vendredi]],"&gt;0")</f>
        <v>0</v>
      </c>
      <c r="P589" s="14" t="str">
        <f>IFERROR(Tableau8[[#This Row],[Total Tour 1]]+Tableau8[[#This Row],[Total Tour 2]],"")</f>
        <v/>
      </c>
      <c r="Q589" s="14">
        <f>COUNTIF(Tableau8[[#This Row],[Lundi]:[Vendredi]],"&gt;=13")*1000</f>
        <v>0</v>
      </c>
      <c r="R58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89" s="15">
        <f>Tableau8[[#This Row],[Prime production]]+Tableau8[[#This Row],[Prime rendement]]</f>
        <v>0</v>
      </c>
      <c r="T589" s="15" t="str">
        <f>IF(Tableau8[[#This Row],[Matricule]]&gt;1,IF(COUNTIF(Tableau8[DateMatricule],Tableau8[[#This Row],[DateMatricule]])&gt;1,"Doublon",""),"")</f>
        <v/>
      </c>
    </row>
    <row r="590" spans="1:20" x14ac:dyDescent="0.25">
      <c r="A590" s="11" t="str">
        <f>IF(Tableau8[[#This Row],[Semaine]]="","",VLOOKUP(Tableau8[[#This Row],[Semaine]],Listes!$A:$B,2,FALSE))</f>
        <v/>
      </c>
      <c r="B590" s="11" t="str">
        <f>IF(ISBLANK(Tableau8[[#This Row],[Matricule]]),"",VLOOKUP(Tableau8[[#This Row],[Matricule]],#REF!,2,FALSE))</f>
        <v/>
      </c>
      <c r="C590" s="11" t="str">
        <f>IF(ISBLANK(Tableau8[[#This Row],[Matricule]]),"",VLOOKUP(Tableau8[[#This Row],[Matricule]],#REF!,3,FALSE))</f>
        <v/>
      </c>
      <c r="D590" s="11" t="str">
        <f>CONCATENATE(Tableau8[[#This Row],[Semaine]],Tableau8[[#This Row],[Matricule]])</f>
        <v/>
      </c>
      <c r="M590" s="14" t="str">
        <f>IF(Tableau8[[#This Row],[Lundi]]+Tableau8[[#This Row],[Mardi]]&gt;0,Tableau8[[#This Row],[Lundi]]+Tableau8[[#This Row],[Mardi]],"")</f>
        <v/>
      </c>
      <c r="N590" s="14" t="str">
        <f>IF(Tableau8[[#This Row],[Jeudi]]+Tableau8[[#This Row],[Vendredi]]&gt;0,Tableau8[[#This Row],[Jeudi]]+Tableau8[[#This Row],[Vendredi]],"")</f>
        <v/>
      </c>
      <c r="O590" s="14">
        <f>COUNTIF(Tableau8[[#This Row],[Lundi]:[Mardi]],"&gt;0") + COUNTIF(Tableau8[[#This Row],[Jeudi]:[Vendredi]],"&gt;0")</f>
        <v>0</v>
      </c>
      <c r="P590" s="14" t="str">
        <f>IFERROR(Tableau8[[#This Row],[Total Tour 1]]+Tableau8[[#This Row],[Total Tour 2]],"")</f>
        <v/>
      </c>
      <c r="Q590" s="14">
        <f>COUNTIF(Tableau8[[#This Row],[Lundi]:[Vendredi]],"&gt;=13")*1000</f>
        <v>0</v>
      </c>
      <c r="R59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90" s="15">
        <f>Tableau8[[#This Row],[Prime production]]+Tableau8[[#This Row],[Prime rendement]]</f>
        <v>0</v>
      </c>
      <c r="T590" s="15" t="str">
        <f>IF(Tableau8[[#This Row],[Matricule]]&gt;1,IF(COUNTIF(Tableau8[DateMatricule],Tableau8[[#This Row],[DateMatricule]])&gt;1,"Doublon",""),"")</f>
        <v/>
      </c>
    </row>
    <row r="591" spans="1:20" x14ac:dyDescent="0.25">
      <c r="A591" s="11" t="str">
        <f>IF(Tableau8[[#This Row],[Semaine]]="","",VLOOKUP(Tableau8[[#This Row],[Semaine]],Listes!$A:$B,2,FALSE))</f>
        <v/>
      </c>
      <c r="B591" s="11" t="str">
        <f>IF(ISBLANK(Tableau8[[#This Row],[Matricule]]),"",VLOOKUP(Tableau8[[#This Row],[Matricule]],#REF!,2,FALSE))</f>
        <v/>
      </c>
      <c r="C591" s="11" t="str">
        <f>IF(ISBLANK(Tableau8[[#This Row],[Matricule]]),"",VLOOKUP(Tableau8[[#This Row],[Matricule]],#REF!,3,FALSE))</f>
        <v/>
      </c>
      <c r="D591" s="11" t="str">
        <f>CONCATENATE(Tableau8[[#This Row],[Semaine]],Tableau8[[#This Row],[Matricule]])</f>
        <v/>
      </c>
      <c r="M591" s="14" t="str">
        <f>IF(Tableau8[[#This Row],[Lundi]]+Tableau8[[#This Row],[Mardi]]&gt;0,Tableau8[[#This Row],[Lundi]]+Tableau8[[#This Row],[Mardi]],"")</f>
        <v/>
      </c>
      <c r="N591" s="14" t="str">
        <f>IF(Tableau8[[#This Row],[Jeudi]]+Tableau8[[#This Row],[Vendredi]]&gt;0,Tableau8[[#This Row],[Jeudi]]+Tableau8[[#This Row],[Vendredi]],"")</f>
        <v/>
      </c>
      <c r="O591" s="14">
        <f>COUNTIF(Tableau8[[#This Row],[Lundi]:[Mardi]],"&gt;0") + COUNTIF(Tableau8[[#This Row],[Jeudi]:[Vendredi]],"&gt;0")</f>
        <v>0</v>
      </c>
      <c r="P591" s="14" t="str">
        <f>IFERROR(Tableau8[[#This Row],[Total Tour 1]]+Tableau8[[#This Row],[Total Tour 2]],"")</f>
        <v/>
      </c>
      <c r="Q591" s="14">
        <f>COUNTIF(Tableau8[[#This Row],[Lundi]:[Vendredi]],"&gt;=13")*1000</f>
        <v>0</v>
      </c>
      <c r="R59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91" s="15">
        <f>Tableau8[[#This Row],[Prime production]]+Tableau8[[#This Row],[Prime rendement]]</f>
        <v>0</v>
      </c>
      <c r="T591" s="15" t="str">
        <f>IF(Tableau8[[#This Row],[Matricule]]&gt;1,IF(COUNTIF(Tableau8[DateMatricule],Tableau8[[#This Row],[DateMatricule]])&gt;1,"Doublon",""),"")</f>
        <v/>
      </c>
    </row>
    <row r="592" spans="1:20" x14ac:dyDescent="0.25">
      <c r="A592" s="11" t="str">
        <f>IF(Tableau8[[#This Row],[Semaine]]="","",VLOOKUP(Tableau8[[#This Row],[Semaine]],Listes!$A:$B,2,FALSE))</f>
        <v/>
      </c>
      <c r="B592" s="11" t="str">
        <f>IF(ISBLANK(Tableau8[[#This Row],[Matricule]]),"",VLOOKUP(Tableau8[[#This Row],[Matricule]],#REF!,2,FALSE))</f>
        <v/>
      </c>
      <c r="C592" s="11" t="str">
        <f>IF(ISBLANK(Tableau8[[#This Row],[Matricule]]),"",VLOOKUP(Tableau8[[#This Row],[Matricule]],#REF!,3,FALSE))</f>
        <v/>
      </c>
      <c r="D592" s="11" t="str">
        <f>CONCATENATE(Tableau8[[#This Row],[Semaine]],Tableau8[[#This Row],[Matricule]])</f>
        <v/>
      </c>
      <c r="M592" s="14" t="str">
        <f>IF(Tableau8[[#This Row],[Lundi]]+Tableau8[[#This Row],[Mardi]]&gt;0,Tableau8[[#This Row],[Lundi]]+Tableau8[[#This Row],[Mardi]],"")</f>
        <v/>
      </c>
      <c r="N592" s="14" t="str">
        <f>IF(Tableau8[[#This Row],[Jeudi]]+Tableau8[[#This Row],[Vendredi]]&gt;0,Tableau8[[#This Row],[Jeudi]]+Tableau8[[#This Row],[Vendredi]],"")</f>
        <v/>
      </c>
      <c r="O592" s="14">
        <f>COUNTIF(Tableau8[[#This Row],[Lundi]:[Mardi]],"&gt;0") + COUNTIF(Tableau8[[#This Row],[Jeudi]:[Vendredi]],"&gt;0")</f>
        <v>0</v>
      </c>
      <c r="P592" s="14" t="str">
        <f>IFERROR(Tableau8[[#This Row],[Total Tour 1]]+Tableau8[[#This Row],[Total Tour 2]],"")</f>
        <v/>
      </c>
      <c r="Q592" s="14">
        <f>COUNTIF(Tableau8[[#This Row],[Lundi]:[Vendredi]],"&gt;=13")*1000</f>
        <v>0</v>
      </c>
      <c r="R59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92" s="15">
        <f>Tableau8[[#This Row],[Prime production]]+Tableau8[[#This Row],[Prime rendement]]</f>
        <v>0</v>
      </c>
      <c r="T592" s="15" t="str">
        <f>IF(Tableau8[[#This Row],[Matricule]]&gt;1,IF(COUNTIF(Tableau8[DateMatricule],Tableau8[[#This Row],[DateMatricule]])&gt;1,"Doublon",""),"")</f>
        <v/>
      </c>
    </row>
    <row r="593" spans="1:20" x14ac:dyDescent="0.25">
      <c r="A593" s="11" t="str">
        <f>IF(Tableau8[[#This Row],[Semaine]]="","",VLOOKUP(Tableau8[[#This Row],[Semaine]],Listes!$A:$B,2,FALSE))</f>
        <v/>
      </c>
      <c r="B593" s="11" t="str">
        <f>IF(ISBLANK(Tableau8[[#This Row],[Matricule]]),"",VLOOKUP(Tableau8[[#This Row],[Matricule]],#REF!,2,FALSE))</f>
        <v/>
      </c>
      <c r="C593" s="11" t="str">
        <f>IF(ISBLANK(Tableau8[[#This Row],[Matricule]]),"",VLOOKUP(Tableau8[[#This Row],[Matricule]],#REF!,3,FALSE))</f>
        <v/>
      </c>
      <c r="D593" s="11" t="str">
        <f>CONCATENATE(Tableau8[[#This Row],[Semaine]],Tableau8[[#This Row],[Matricule]])</f>
        <v/>
      </c>
      <c r="M593" s="14" t="str">
        <f>IF(Tableau8[[#This Row],[Lundi]]+Tableau8[[#This Row],[Mardi]]&gt;0,Tableau8[[#This Row],[Lundi]]+Tableau8[[#This Row],[Mardi]],"")</f>
        <v/>
      </c>
      <c r="N593" s="14" t="str">
        <f>IF(Tableau8[[#This Row],[Jeudi]]+Tableau8[[#This Row],[Vendredi]]&gt;0,Tableau8[[#This Row],[Jeudi]]+Tableau8[[#This Row],[Vendredi]],"")</f>
        <v/>
      </c>
      <c r="O593" s="14">
        <f>COUNTIF(Tableau8[[#This Row],[Lundi]:[Mardi]],"&gt;0") + COUNTIF(Tableau8[[#This Row],[Jeudi]:[Vendredi]],"&gt;0")</f>
        <v>0</v>
      </c>
      <c r="P593" s="14" t="str">
        <f>IFERROR(Tableau8[[#This Row],[Total Tour 1]]+Tableau8[[#This Row],[Total Tour 2]],"")</f>
        <v/>
      </c>
      <c r="Q593" s="14">
        <f>COUNTIF(Tableau8[[#This Row],[Lundi]:[Vendredi]],"&gt;=13")*1000</f>
        <v>0</v>
      </c>
      <c r="R59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93" s="15">
        <f>Tableau8[[#This Row],[Prime production]]+Tableau8[[#This Row],[Prime rendement]]</f>
        <v>0</v>
      </c>
      <c r="T593" s="15" t="str">
        <f>IF(Tableau8[[#This Row],[Matricule]]&gt;1,IF(COUNTIF(Tableau8[DateMatricule],Tableau8[[#This Row],[DateMatricule]])&gt;1,"Doublon",""),"")</f>
        <v/>
      </c>
    </row>
    <row r="594" spans="1:20" x14ac:dyDescent="0.25">
      <c r="A594" s="11" t="str">
        <f>IF(Tableau8[[#This Row],[Semaine]]="","",VLOOKUP(Tableau8[[#This Row],[Semaine]],Listes!$A:$B,2,FALSE))</f>
        <v/>
      </c>
      <c r="B594" s="11" t="str">
        <f>IF(ISBLANK(Tableau8[[#This Row],[Matricule]]),"",VLOOKUP(Tableau8[[#This Row],[Matricule]],#REF!,2,FALSE))</f>
        <v/>
      </c>
      <c r="C594" s="11" t="str">
        <f>IF(ISBLANK(Tableau8[[#This Row],[Matricule]]),"",VLOOKUP(Tableau8[[#This Row],[Matricule]],#REF!,3,FALSE))</f>
        <v/>
      </c>
      <c r="D594" s="11" t="str">
        <f>CONCATENATE(Tableau8[[#This Row],[Semaine]],Tableau8[[#This Row],[Matricule]])</f>
        <v/>
      </c>
      <c r="M594" s="14" t="str">
        <f>IF(Tableau8[[#This Row],[Lundi]]+Tableau8[[#This Row],[Mardi]]&gt;0,Tableau8[[#This Row],[Lundi]]+Tableau8[[#This Row],[Mardi]],"")</f>
        <v/>
      </c>
      <c r="N594" s="14" t="str">
        <f>IF(Tableau8[[#This Row],[Jeudi]]+Tableau8[[#This Row],[Vendredi]]&gt;0,Tableau8[[#This Row],[Jeudi]]+Tableau8[[#This Row],[Vendredi]],"")</f>
        <v/>
      </c>
      <c r="O594" s="14">
        <f>COUNTIF(Tableau8[[#This Row],[Lundi]:[Mardi]],"&gt;0") + COUNTIF(Tableau8[[#This Row],[Jeudi]:[Vendredi]],"&gt;0")</f>
        <v>0</v>
      </c>
      <c r="P594" s="14" t="str">
        <f>IFERROR(Tableau8[[#This Row],[Total Tour 1]]+Tableau8[[#This Row],[Total Tour 2]],"")</f>
        <v/>
      </c>
      <c r="Q594" s="14">
        <f>COUNTIF(Tableau8[[#This Row],[Lundi]:[Vendredi]],"&gt;=13")*1000</f>
        <v>0</v>
      </c>
      <c r="R59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94" s="15">
        <f>Tableau8[[#This Row],[Prime production]]+Tableau8[[#This Row],[Prime rendement]]</f>
        <v>0</v>
      </c>
      <c r="T594" s="15" t="str">
        <f>IF(Tableau8[[#This Row],[Matricule]]&gt;1,IF(COUNTIF(Tableau8[DateMatricule],Tableau8[[#This Row],[DateMatricule]])&gt;1,"Doublon",""),"")</f>
        <v/>
      </c>
    </row>
    <row r="595" spans="1:20" x14ac:dyDescent="0.25">
      <c r="A595" s="11" t="str">
        <f>IF(Tableau8[[#This Row],[Semaine]]="","",VLOOKUP(Tableau8[[#This Row],[Semaine]],Listes!$A:$B,2,FALSE))</f>
        <v/>
      </c>
      <c r="B595" s="11" t="str">
        <f>IF(ISBLANK(Tableau8[[#This Row],[Matricule]]),"",VLOOKUP(Tableau8[[#This Row],[Matricule]],#REF!,2,FALSE))</f>
        <v/>
      </c>
      <c r="C595" s="11" t="str">
        <f>IF(ISBLANK(Tableau8[[#This Row],[Matricule]]),"",VLOOKUP(Tableau8[[#This Row],[Matricule]],#REF!,3,FALSE))</f>
        <v/>
      </c>
      <c r="D595" s="11" t="str">
        <f>CONCATENATE(Tableau8[[#This Row],[Semaine]],Tableau8[[#This Row],[Matricule]])</f>
        <v/>
      </c>
      <c r="M595" s="14" t="str">
        <f>IF(Tableau8[[#This Row],[Lundi]]+Tableau8[[#This Row],[Mardi]]&gt;0,Tableau8[[#This Row],[Lundi]]+Tableau8[[#This Row],[Mardi]],"")</f>
        <v/>
      </c>
      <c r="N595" s="14" t="str">
        <f>IF(Tableau8[[#This Row],[Jeudi]]+Tableau8[[#This Row],[Vendredi]]&gt;0,Tableau8[[#This Row],[Jeudi]]+Tableau8[[#This Row],[Vendredi]],"")</f>
        <v/>
      </c>
      <c r="O595" s="14">
        <f>COUNTIF(Tableau8[[#This Row],[Lundi]:[Mardi]],"&gt;0") + COUNTIF(Tableau8[[#This Row],[Jeudi]:[Vendredi]],"&gt;0")</f>
        <v>0</v>
      </c>
      <c r="P595" s="14" t="str">
        <f>IFERROR(Tableau8[[#This Row],[Total Tour 1]]+Tableau8[[#This Row],[Total Tour 2]],"")</f>
        <v/>
      </c>
      <c r="Q595" s="14">
        <f>COUNTIF(Tableau8[[#This Row],[Lundi]:[Vendredi]],"&gt;=13")*1000</f>
        <v>0</v>
      </c>
      <c r="R59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95" s="15">
        <f>Tableau8[[#This Row],[Prime production]]+Tableau8[[#This Row],[Prime rendement]]</f>
        <v>0</v>
      </c>
      <c r="T595" s="15" t="str">
        <f>IF(Tableau8[[#This Row],[Matricule]]&gt;1,IF(COUNTIF(Tableau8[DateMatricule],Tableau8[[#This Row],[DateMatricule]])&gt;1,"Doublon",""),"")</f>
        <v/>
      </c>
    </row>
    <row r="596" spans="1:20" x14ac:dyDescent="0.25">
      <c r="A596" s="11" t="str">
        <f>IF(Tableau8[[#This Row],[Semaine]]="","",VLOOKUP(Tableau8[[#This Row],[Semaine]],Listes!$A:$B,2,FALSE))</f>
        <v/>
      </c>
      <c r="B596" s="11" t="str">
        <f>IF(ISBLANK(Tableau8[[#This Row],[Matricule]]),"",VLOOKUP(Tableau8[[#This Row],[Matricule]],#REF!,2,FALSE))</f>
        <v/>
      </c>
      <c r="C596" s="11" t="str">
        <f>IF(ISBLANK(Tableau8[[#This Row],[Matricule]]),"",VLOOKUP(Tableau8[[#This Row],[Matricule]],#REF!,3,FALSE))</f>
        <v/>
      </c>
      <c r="D596" s="11" t="str">
        <f>CONCATENATE(Tableau8[[#This Row],[Semaine]],Tableau8[[#This Row],[Matricule]])</f>
        <v/>
      </c>
      <c r="M596" s="14" t="str">
        <f>IF(Tableau8[[#This Row],[Lundi]]+Tableau8[[#This Row],[Mardi]]&gt;0,Tableau8[[#This Row],[Lundi]]+Tableau8[[#This Row],[Mardi]],"")</f>
        <v/>
      </c>
      <c r="N596" s="14" t="str">
        <f>IF(Tableau8[[#This Row],[Jeudi]]+Tableau8[[#This Row],[Vendredi]]&gt;0,Tableau8[[#This Row],[Jeudi]]+Tableau8[[#This Row],[Vendredi]],"")</f>
        <v/>
      </c>
      <c r="O596" s="14">
        <f>COUNTIF(Tableau8[[#This Row],[Lundi]:[Mardi]],"&gt;0") + COUNTIF(Tableau8[[#This Row],[Jeudi]:[Vendredi]],"&gt;0")</f>
        <v>0</v>
      </c>
      <c r="P596" s="14" t="str">
        <f>IFERROR(Tableau8[[#This Row],[Total Tour 1]]+Tableau8[[#This Row],[Total Tour 2]],"")</f>
        <v/>
      </c>
      <c r="Q596" s="14">
        <f>COUNTIF(Tableau8[[#This Row],[Lundi]:[Vendredi]],"&gt;=13")*1000</f>
        <v>0</v>
      </c>
      <c r="R59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96" s="15">
        <f>Tableau8[[#This Row],[Prime production]]+Tableau8[[#This Row],[Prime rendement]]</f>
        <v>0</v>
      </c>
      <c r="T596" s="15" t="str">
        <f>IF(Tableau8[[#This Row],[Matricule]]&gt;1,IF(COUNTIF(Tableau8[DateMatricule],Tableau8[[#This Row],[DateMatricule]])&gt;1,"Doublon",""),"")</f>
        <v/>
      </c>
    </row>
    <row r="597" spans="1:20" x14ac:dyDescent="0.25">
      <c r="A597" s="11" t="str">
        <f>IF(Tableau8[[#This Row],[Semaine]]="","",VLOOKUP(Tableau8[[#This Row],[Semaine]],Listes!$A:$B,2,FALSE))</f>
        <v/>
      </c>
      <c r="B597" s="11" t="str">
        <f>IF(ISBLANK(Tableau8[[#This Row],[Matricule]]),"",VLOOKUP(Tableau8[[#This Row],[Matricule]],#REF!,2,FALSE))</f>
        <v/>
      </c>
      <c r="C597" s="11" t="str">
        <f>IF(ISBLANK(Tableau8[[#This Row],[Matricule]]),"",VLOOKUP(Tableau8[[#This Row],[Matricule]],#REF!,3,FALSE))</f>
        <v/>
      </c>
      <c r="D597" s="11" t="str">
        <f>CONCATENATE(Tableau8[[#This Row],[Semaine]],Tableau8[[#This Row],[Matricule]])</f>
        <v/>
      </c>
      <c r="M597" s="14" t="str">
        <f>IF(Tableau8[[#This Row],[Lundi]]+Tableau8[[#This Row],[Mardi]]&gt;0,Tableau8[[#This Row],[Lundi]]+Tableau8[[#This Row],[Mardi]],"")</f>
        <v/>
      </c>
      <c r="N597" s="14" t="str">
        <f>IF(Tableau8[[#This Row],[Jeudi]]+Tableau8[[#This Row],[Vendredi]]&gt;0,Tableau8[[#This Row],[Jeudi]]+Tableau8[[#This Row],[Vendredi]],"")</f>
        <v/>
      </c>
      <c r="O597" s="14">
        <f>COUNTIF(Tableau8[[#This Row],[Lundi]:[Mardi]],"&gt;0") + COUNTIF(Tableau8[[#This Row],[Jeudi]:[Vendredi]],"&gt;0")</f>
        <v>0</v>
      </c>
      <c r="P597" s="14" t="str">
        <f>IFERROR(Tableau8[[#This Row],[Total Tour 1]]+Tableau8[[#This Row],[Total Tour 2]],"")</f>
        <v/>
      </c>
      <c r="Q597" s="14">
        <f>COUNTIF(Tableau8[[#This Row],[Lundi]:[Vendredi]],"&gt;=13")*1000</f>
        <v>0</v>
      </c>
      <c r="R59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97" s="15">
        <f>Tableau8[[#This Row],[Prime production]]+Tableau8[[#This Row],[Prime rendement]]</f>
        <v>0</v>
      </c>
      <c r="T597" s="15" t="str">
        <f>IF(Tableau8[[#This Row],[Matricule]]&gt;1,IF(COUNTIF(Tableau8[DateMatricule],Tableau8[[#This Row],[DateMatricule]])&gt;1,"Doublon",""),"")</f>
        <v/>
      </c>
    </row>
    <row r="598" spans="1:20" x14ac:dyDescent="0.25">
      <c r="A598" s="11" t="str">
        <f>IF(Tableau8[[#This Row],[Semaine]]="","",VLOOKUP(Tableau8[[#This Row],[Semaine]],Listes!$A:$B,2,FALSE))</f>
        <v/>
      </c>
      <c r="B598" s="11" t="str">
        <f>IF(ISBLANK(Tableau8[[#This Row],[Matricule]]),"",VLOOKUP(Tableau8[[#This Row],[Matricule]],#REF!,2,FALSE))</f>
        <v/>
      </c>
      <c r="C598" s="11" t="str">
        <f>IF(ISBLANK(Tableau8[[#This Row],[Matricule]]),"",VLOOKUP(Tableau8[[#This Row],[Matricule]],#REF!,3,FALSE))</f>
        <v/>
      </c>
      <c r="D598" s="11" t="str">
        <f>CONCATENATE(Tableau8[[#This Row],[Semaine]],Tableau8[[#This Row],[Matricule]])</f>
        <v/>
      </c>
      <c r="M598" s="14" t="str">
        <f>IF(Tableau8[[#This Row],[Lundi]]+Tableau8[[#This Row],[Mardi]]&gt;0,Tableau8[[#This Row],[Lundi]]+Tableau8[[#This Row],[Mardi]],"")</f>
        <v/>
      </c>
      <c r="N598" s="14" t="str">
        <f>IF(Tableau8[[#This Row],[Jeudi]]+Tableau8[[#This Row],[Vendredi]]&gt;0,Tableau8[[#This Row],[Jeudi]]+Tableau8[[#This Row],[Vendredi]],"")</f>
        <v/>
      </c>
      <c r="O598" s="14">
        <f>COUNTIF(Tableau8[[#This Row],[Lundi]:[Mardi]],"&gt;0") + COUNTIF(Tableau8[[#This Row],[Jeudi]:[Vendredi]],"&gt;0")</f>
        <v>0</v>
      </c>
      <c r="P598" s="14" t="str">
        <f>IFERROR(Tableau8[[#This Row],[Total Tour 1]]+Tableau8[[#This Row],[Total Tour 2]],"")</f>
        <v/>
      </c>
      <c r="Q598" s="14">
        <f>COUNTIF(Tableau8[[#This Row],[Lundi]:[Vendredi]],"&gt;=13")*1000</f>
        <v>0</v>
      </c>
      <c r="R59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98" s="15">
        <f>Tableau8[[#This Row],[Prime production]]+Tableau8[[#This Row],[Prime rendement]]</f>
        <v>0</v>
      </c>
      <c r="T598" s="15" t="str">
        <f>IF(Tableau8[[#This Row],[Matricule]]&gt;1,IF(COUNTIF(Tableau8[DateMatricule],Tableau8[[#This Row],[DateMatricule]])&gt;1,"Doublon",""),"")</f>
        <v/>
      </c>
    </row>
    <row r="599" spans="1:20" x14ac:dyDescent="0.25">
      <c r="A599" s="11" t="str">
        <f>IF(Tableau8[[#This Row],[Semaine]]="","",VLOOKUP(Tableau8[[#This Row],[Semaine]],Listes!$A:$B,2,FALSE))</f>
        <v/>
      </c>
      <c r="B599" s="11" t="str">
        <f>IF(ISBLANK(Tableau8[[#This Row],[Matricule]]),"",VLOOKUP(Tableau8[[#This Row],[Matricule]],#REF!,2,FALSE))</f>
        <v/>
      </c>
      <c r="C599" s="11" t="str">
        <f>IF(ISBLANK(Tableau8[[#This Row],[Matricule]]),"",VLOOKUP(Tableau8[[#This Row],[Matricule]],#REF!,3,FALSE))</f>
        <v/>
      </c>
      <c r="D599" s="11" t="str">
        <f>CONCATENATE(Tableau8[[#This Row],[Semaine]],Tableau8[[#This Row],[Matricule]])</f>
        <v/>
      </c>
      <c r="M599" s="14" t="str">
        <f>IF(Tableau8[[#This Row],[Lundi]]+Tableau8[[#This Row],[Mardi]]&gt;0,Tableau8[[#This Row],[Lundi]]+Tableau8[[#This Row],[Mardi]],"")</f>
        <v/>
      </c>
      <c r="N599" s="14" t="str">
        <f>IF(Tableau8[[#This Row],[Jeudi]]+Tableau8[[#This Row],[Vendredi]]&gt;0,Tableau8[[#This Row],[Jeudi]]+Tableau8[[#This Row],[Vendredi]],"")</f>
        <v/>
      </c>
      <c r="O599" s="14">
        <f>COUNTIF(Tableau8[[#This Row],[Lundi]:[Mardi]],"&gt;0") + COUNTIF(Tableau8[[#This Row],[Jeudi]:[Vendredi]],"&gt;0")</f>
        <v>0</v>
      </c>
      <c r="P599" s="14" t="str">
        <f>IFERROR(Tableau8[[#This Row],[Total Tour 1]]+Tableau8[[#This Row],[Total Tour 2]],"")</f>
        <v/>
      </c>
      <c r="Q599" s="14">
        <f>COUNTIF(Tableau8[[#This Row],[Lundi]:[Vendredi]],"&gt;=13")*1000</f>
        <v>0</v>
      </c>
      <c r="R59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599" s="15">
        <f>Tableau8[[#This Row],[Prime production]]+Tableau8[[#This Row],[Prime rendement]]</f>
        <v>0</v>
      </c>
      <c r="T599" s="15" t="str">
        <f>IF(Tableau8[[#This Row],[Matricule]]&gt;1,IF(COUNTIF(Tableau8[DateMatricule],Tableau8[[#This Row],[DateMatricule]])&gt;1,"Doublon",""),"")</f>
        <v/>
      </c>
    </row>
    <row r="600" spans="1:20" x14ac:dyDescent="0.25">
      <c r="A600" s="11" t="str">
        <f>IF(Tableau8[[#This Row],[Semaine]]="","",VLOOKUP(Tableau8[[#This Row],[Semaine]],Listes!$A:$B,2,FALSE))</f>
        <v/>
      </c>
      <c r="B600" s="11" t="str">
        <f>IF(ISBLANK(Tableau8[[#This Row],[Matricule]]),"",VLOOKUP(Tableau8[[#This Row],[Matricule]],#REF!,2,FALSE))</f>
        <v/>
      </c>
      <c r="C600" s="11" t="str">
        <f>IF(ISBLANK(Tableau8[[#This Row],[Matricule]]),"",VLOOKUP(Tableau8[[#This Row],[Matricule]],#REF!,3,FALSE))</f>
        <v/>
      </c>
      <c r="D600" s="11" t="str">
        <f>CONCATENATE(Tableau8[[#This Row],[Semaine]],Tableau8[[#This Row],[Matricule]])</f>
        <v/>
      </c>
      <c r="M600" s="14" t="str">
        <f>IF(Tableau8[[#This Row],[Lundi]]+Tableau8[[#This Row],[Mardi]]&gt;0,Tableau8[[#This Row],[Lundi]]+Tableau8[[#This Row],[Mardi]],"")</f>
        <v/>
      </c>
      <c r="N600" s="14" t="str">
        <f>IF(Tableau8[[#This Row],[Jeudi]]+Tableau8[[#This Row],[Vendredi]]&gt;0,Tableau8[[#This Row],[Jeudi]]+Tableau8[[#This Row],[Vendredi]],"")</f>
        <v/>
      </c>
      <c r="O600" s="14">
        <f>COUNTIF(Tableau8[[#This Row],[Lundi]:[Mardi]],"&gt;0") + COUNTIF(Tableau8[[#This Row],[Jeudi]:[Vendredi]],"&gt;0")</f>
        <v>0</v>
      </c>
      <c r="P600" s="14" t="str">
        <f>IFERROR(Tableau8[[#This Row],[Total Tour 1]]+Tableau8[[#This Row],[Total Tour 2]],"")</f>
        <v/>
      </c>
      <c r="Q600" s="14">
        <f>COUNTIF(Tableau8[[#This Row],[Lundi]:[Vendredi]],"&gt;=13")*1000</f>
        <v>0</v>
      </c>
      <c r="R60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00" s="15">
        <f>Tableau8[[#This Row],[Prime production]]+Tableau8[[#This Row],[Prime rendement]]</f>
        <v>0</v>
      </c>
      <c r="T600" s="15" t="str">
        <f>IF(Tableau8[[#This Row],[Matricule]]&gt;1,IF(COUNTIF(Tableau8[DateMatricule],Tableau8[[#This Row],[DateMatricule]])&gt;1,"Doublon",""),"")</f>
        <v/>
      </c>
    </row>
    <row r="601" spans="1:20" x14ac:dyDescent="0.25">
      <c r="A601" s="11" t="str">
        <f>IF(Tableau8[[#This Row],[Semaine]]="","",VLOOKUP(Tableau8[[#This Row],[Semaine]],Listes!$A:$B,2,FALSE))</f>
        <v/>
      </c>
      <c r="B601" s="11" t="str">
        <f>IF(ISBLANK(Tableau8[[#This Row],[Matricule]]),"",VLOOKUP(Tableau8[[#This Row],[Matricule]],#REF!,2,FALSE))</f>
        <v/>
      </c>
      <c r="C601" s="11" t="str">
        <f>IF(ISBLANK(Tableau8[[#This Row],[Matricule]]),"",VLOOKUP(Tableau8[[#This Row],[Matricule]],#REF!,3,FALSE))</f>
        <v/>
      </c>
      <c r="D601" s="11" t="str">
        <f>CONCATENATE(Tableau8[[#This Row],[Semaine]],Tableau8[[#This Row],[Matricule]])</f>
        <v/>
      </c>
      <c r="M601" s="14" t="str">
        <f>IF(Tableau8[[#This Row],[Lundi]]+Tableau8[[#This Row],[Mardi]]&gt;0,Tableau8[[#This Row],[Lundi]]+Tableau8[[#This Row],[Mardi]],"")</f>
        <v/>
      </c>
      <c r="N601" s="14" t="str">
        <f>IF(Tableau8[[#This Row],[Jeudi]]+Tableau8[[#This Row],[Vendredi]]&gt;0,Tableau8[[#This Row],[Jeudi]]+Tableau8[[#This Row],[Vendredi]],"")</f>
        <v/>
      </c>
      <c r="O601" s="14">
        <f>COUNTIF(Tableau8[[#This Row],[Lundi]:[Mardi]],"&gt;0") + COUNTIF(Tableau8[[#This Row],[Jeudi]:[Vendredi]],"&gt;0")</f>
        <v>0</v>
      </c>
      <c r="P601" s="14" t="str">
        <f>IFERROR(Tableau8[[#This Row],[Total Tour 1]]+Tableau8[[#This Row],[Total Tour 2]],"")</f>
        <v/>
      </c>
      <c r="Q601" s="14">
        <f>COUNTIF(Tableau8[[#This Row],[Lundi]:[Vendredi]],"&gt;=13")*1000</f>
        <v>0</v>
      </c>
      <c r="R60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01" s="15">
        <f>Tableau8[[#This Row],[Prime production]]+Tableau8[[#This Row],[Prime rendement]]</f>
        <v>0</v>
      </c>
      <c r="T601" s="15" t="str">
        <f>IF(Tableau8[[#This Row],[Matricule]]&gt;1,IF(COUNTIF(Tableau8[DateMatricule],Tableau8[[#This Row],[DateMatricule]])&gt;1,"Doublon",""),"")</f>
        <v/>
      </c>
    </row>
    <row r="602" spans="1:20" x14ac:dyDescent="0.25">
      <c r="A602" s="11" t="str">
        <f>IF(Tableau8[[#This Row],[Semaine]]="","",VLOOKUP(Tableau8[[#This Row],[Semaine]],Listes!$A:$B,2,FALSE))</f>
        <v/>
      </c>
      <c r="B602" s="11" t="str">
        <f>IF(ISBLANK(Tableau8[[#This Row],[Matricule]]),"",VLOOKUP(Tableau8[[#This Row],[Matricule]],#REF!,2,FALSE))</f>
        <v/>
      </c>
      <c r="C602" s="11" t="str">
        <f>IF(ISBLANK(Tableau8[[#This Row],[Matricule]]),"",VLOOKUP(Tableau8[[#This Row],[Matricule]],#REF!,3,FALSE))</f>
        <v/>
      </c>
      <c r="D602" s="11" t="str">
        <f>CONCATENATE(Tableau8[[#This Row],[Semaine]],Tableau8[[#This Row],[Matricule]])</f>
        <v/>
      </c>
      <c r="M602" s="14" t="str">
        <f>IF(Tableau8[[#This Row],[Lundi]]+Tableau8[[#This Row],[Mardi]]&gt;0,Tableau8[[#This Row],[Lundi]]+Tableau8[[#This Row],[Mardi]],"")</f>
        <v/>
      </c>
      <c r="N602" s="14" t="str">
        <f>IF(Tableau8[[#This Row],[Jeudi]]+Tableau8[[#This Row],[Vendredi]]&gt;0,Tableau8[[#This Row],[Jeudi]]+Tableau8[[#This Row],[Vendredi]],"")</f>
        <v/>
      </c>
      <c r="O602" s="14">
        <f>COUNTIF(Tableau8[[#This Row],[Lundi]:[Mardi]],"&gt;0") + COUNTIF(Tableau8[[#This Row],[Jeudi]:[Vendredi]],"&gt;0")</f>
        <v>0</v>
      </c>
      <c r="P602" s="14" t="str">
        <f>IFERROR(Tableau8[[#This Row],[Total Tour 1]]+Tableau8[[#This Row],[Total Tour 2]],"")</f>
        <v/>
      </c>
      <c r="Q602" s="14">
        <f>COUNTIF(Tableau8[[#This Row],[Lundi]:[Vendredi]],"&gt;=13")*1000</f>
        <v>0</v>
      </c>
      <c r="R60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02" s="15">
        <f>Tableau8[[#This Row],[Prime production]]+Tableau8[[#This Row],[Prime rendement]]</f>
        <v>0</v>
      </c>
      <c r="T602" s="15" t="str">
        <f>IF(Tableau8[[#This Row],[Matricule]]&gt;1,IF(COUNTIF(Tableau8[DateMatricule],Tableau8[[#This Row],[DateMatricule]])&gt;1,"Doublon",""),"")</f>
        <v/>
      </c>
    </row>
    <row r="603" spans="1:20" x14ac:dyDescent="0.25">
      <c r="A603" s="11" t="str">
        <f>IF(Tableau8[[#This Row],[Semaine]]="","",VLOOKUP(Tableau8[[#This Row],[Semaine]],Listes!$A:$B,2,FALSE))</f>
        <v/>
      </c>
      <c r="B603" s="11" t="str">
        <f>IF(ISBLANK(Tableau8[[#This Row],[Matricule]]),"",VLOOKUP(Tableau8[[#This Row],[Matricule]],#REF!,2,FALSE))</f>
        <v/>
      </c>
      <c r="C603" s="11" t="str">
        <f>IF(ISBLANK(Tableau8[[#This Row],[Matricule]]),"",VLOOKUP(Tableau8[[#This Row],[Matricule]],#REF!,3,FALSE))</f>
        <v/>
      </c>
      <c r="D603" s="11" t="str">
        <f>CONCATENATE(Tableau8[[#This Row],[Semaine]],Tableau8[[#This Row],[Matricule]])</f>
        <v/>
      </c>
      <c r="M603" s="14" t="str">
        <f>IF(Tableau8[[#This Row],[Lundi]]+Tableau8[[#This Row],[Mardi]]&gt;0,Tableau8[[#This Row],[Lundi]]+Tableau8[[#This Row],[Mardi]],"")</f>
        <v/>
      </c>
      <c r="N603" s="14" t="str">
        <f>IF(Tableau8[[#This Row],[Jeudi]]+Tableau8[[#This Row],[Vendredi]]&gt;0,Tableau8[[#This Row],[Jeudi]]+Tableau8[[#This Row],[Vendredi]],"")</f>
        <v/>
      </c>
      <c r="O603" s="14">
        <f>COUNTIF(Tableau8[[#This Row],[Lundi]:[Mardi]],"&gt;0") + COUNTIF(Tableau8[[#This Row],[Jeudi]:[Vendredi]],"&gt;0")</f>
        <v>0</v>
      </c>
      <c r="P603" s="14" t="str">
        <f>IFERROR(Tableau8[[#This Row],[Total Tour 1]]+Tableau8[[#This Row],[Total Tour 2]],"")</f>
        <v/>
      </c>
      <c r="Q603" s="14">
        <f>COUNTIF(Tableau8[[#This Row],[Lundi]:[Vendredi]],"&gt;=13")*1000</f>
        <v>0</v>
      </c>
      <c r="R60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03" s="15">
        <f>Tableau8[[#This Row],[Prime production]]+Tableau8[[#This Row],[Prime rendement]]</f>
        <v>0</v>
      </c>
      <c r="T603" s="15" t="str">
        <f>IF(Tableau8[[#This Row],[Matricule]]&gt;1,IF(COUNTIF(Tableau8[DateMatricule],Tableau8[[#This Row],[DateMatricule]])&gt;1,"Doublon",""),"")</f>
        <v/>
      </c>
    </row>
    <row r="604" spans="1:20" x14ac:dyDescent="0.25">
      <c r="A604" s="11" t="str">
        <f>IF(Tableau8[[#This Row],[Semaine]]="","",VLOOKUP(Tableau8[[#This Row],[Semaine]],Listes!$A:$B,2,FALSE))</f>
        <v/>
      </c>
      <c r="B604" s="11" t="str">
        <f>IF(ISBLANK(Tableau8[[#This Row],[Matricule]]),"",VLOOKUP(Tableau8[[#This Row],[Matricule]],#REF!,2,FALSE))</f>
        <v/>
      </c>
      <c r="C604" s="11" t="str">
        <f>IF(ISBLANK(Tableau8[[#This Row],[Matricule]]),"",VLOOKUP(Tableau8[[#This Row],[Matricule]],#REF!,3,FALSE))</f>
        <v/>
      </c>
      <c r="D604" s="11" t="str">
        <f>CONCATENATE(Tableau8[[#This Row],[Semaine]],Tableau8[[#This Row],[Matricule]])</f>
        <v/>
      </c>
      <c r="M604" s="14" t="str">
        <f>IF(Tableau8[[#This Row],[Lundi]]+Tableau8[[#This Row],[Mardi]]&gt;0,Tableau8[[#This Row],[Lundi]]+Tableau8[[#This Row],[Mardi]],"")</f>
        <v/>
      </c>
      <c r="N604" s="14" t="str">
        <f>IF(Tableau8[[#This Row],[Jeudi]]+Tableau8[[#This Row],[Vendredi]]&gt;0,Tableau8[[#This Row],[Jeudi]]+Tableau8[[#This Row],[Vendredi]],"")</f>
        <v/>
      </c>
      <c r="O604" s="14">
        <f>COUNTIF(Tableau8[[#This Row],[Lundi]:[Mardi]],"&gt;0") + COUNTIF(Tableau8[[#This Row],[Jeudi]:[Vendredi]],"&gt;0")</f>
        <v>0</v>
      </c>
      <c r="P604" s="14" t="str">
        <f>IFERROR(Tableau8[[#This Row],[Total Tour 1]]+Tableau8[[#This Row],[Total Tour 2]],"")</f>
        <v/>
      </c>
      <c r="Q604" s="14">
        <f>COUNTIF(Tableau8[[#This Row],[Lundi]:[Vendredi]],"&gt;=13")*1000</f>
        <v>0</v>
      </c>
      <c r="R60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04" s="15">
        <f>Tableau8[[#This Row],[Prime production]]+Tableau8[[#This Row],[Prime rendement]]</f>
        <v>0</v>
      </c>
      <c r="T604" s="15" t="str">
        <f>IF(Tableau8[[#This Row],[Matricule]]&gt;1,IF(COUNTIF(Tableau8[DateMatricule],Tableau8[[#This Row],[DateMatricule]])&gt;1,"Doublon",""),"")</f>
        <v/>
      </c>
    </row>
    <row r="605" spans="1:20" x14ac:dyDescent="0.25">
      <c r="A605" s="11" t="str">
        <f>IF(Tableau8[[#This Row],[Semaine]]="","",VLOOKUP(Tableau8[[#This Row],[Semaine]],Listes!$A:$B,2,FALSE))</f>
        <v/>
      </c>
      <c r="B605" s="11" t="str">
        <f>IF(ISBLANK(Tableau8[[#This Row],[Matricule]]),"",VLOOKUP(Tableau8[[#This Row],[Matricule]],#REF!,2,FALSE))</f>
        <v/>
      </c>
      <c r="C605" s="11" t="str">
        <f>IF(ISBLANK(Tableau8[[#This Row],[Matricule]]),"",VLOOKUP(Tableau8[[#This Row],[Matricule]],#REF!,3,FALSE))</f>
        <v/>
      </c>
      <c r="D605" s="11" t="str">
        <f>CONCATENATE(Tableau8[[#This Row],[Semaine]],Tableau8[[#This Row],[Matricule]])</f>
        <v/>
      </c>
      <c r="M605" s="14" t="str">
        <f>IF(Tableau8[[#This Row],[Lundi]]+Tableau8[[#This Row],[Mardi]]&gt;0,Tableau8[[#This Row],[Lundi]]+Tableau8[[#This Row],[Mardi]],"")</f>
        <v/>
      </c>
      <c r="N605" s="14" t="str">
        <f>IF(Tableau8[[#This Row],[Jeudi]]+Tableau8[[#This Row],[Vendredi]]&gt;0,Tableau8[[#This Row],[Jeudi]]+Tableau8[[#This Row],[Vendredi]],"")</f>
        <v/>
      </c>
      <c r="O605" s="14">
        <f>COUNTIF(Tableau8[[#This Row],[Lundi]:[Mardi]],"&gt;0") + COUNTIF(Tableau8[[#This Row],[Jeudi]:[Vendredi]],"&gt;0")</f>
        <v>0</v>
      </c>
      <c r="P605" s="14" t="str">
        <f>IFERROR(Tableau8[[#This Row],[Total Tour 1]]+Tableau8[[#This Row],[Total Tour 2]],"")</f>
        <v/>
      </c>
      <c r="Q605" s="14">
        <f>COUNTIF(Tableau8[[#This Row],[Lundi]:[Vendredi]],"&gt;=13")*1000</f>
        <v>0</v>
      </c>
      <c r="R60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05" s="15">
        <f>Tableau8[[#This Row],[Prime production]]+Tableau8[[#This Row],[Prime rendement]]</f>
        <v>0</v>
      </c>
      <c r="T605" s="15" t="str">
        <f>IF(Tableau8[[#This Row],[Matricule]]&gt;1,IF(COUNTIF(Tableau8[DateMatricule],Tableau8[[#This Row],[DateMatricule]])&gt;1,"Doublon",""),"")</f>
        <v/>
      </c>
    </row>
    <row r="606" spans="1:20" x14ac:dyDescent="0.25">
      <c r="A606" s="11" t="str">
        <f>IF(Tableau8[[#This Row],[Semaine]]="","",VLOOKUP(Tableau8[[#This Row],[Semaine]],Listes!$A:$B,2,FALSE))</f>
        <v/>
      </c>
      <c r="B606" s="11" t="str">
        <f>IF(ISBLANK(Tableau8[[#This Row],[Matricule]]),"",VLOOKUP(Tableau8[[#This Row],[Matricule]],#REF!,2,FALSE))</f>
        <v/>
      </c>
      <c r="C606" s="11" t="str">
        <f>IF(ISBLANK(Tableau8[[#This Row],[Matricule]]),"",VLOOKUP(Tableau8[[#This Row],[Matricule]],#REF!,3,FALSE))</f>
        <v/>
      </c>
      <c r="D606" s="11" t="str">
        <f>CONCATENATE(Tableau8[[#This Row],[Semaine]],Tableau8[[#This Row],[Matricule]])</f>
        <v/>
      </c>
      <c r="M606" s="14" t="str">
        <f>IF(Tableau8[[#This Row],[Lundi]]+Tableau8[[#This Row],[Mardi]]&gt;0,Tableau8[[#This Row],[Lundi]]+Tableau8[[#This Row],[Mardi]],"")</f>
        <v/>
      </c>
      <c r="N606" s="14" t="str">
        <f>IF(Tableau8[[#This Row],[Jeudi]]+Tableau8[[#This Row],[Vendredi]]&gt;0,Tableau8[[#This Row],[Jeudi]]+Tableau8[[#This Row],[Vendredi]],"")</f>
        <v/>
      </c>
      <c r="O606" s="14">
        <f>COUNTIF(Tableau8[[#This Row],[Lundi]:[Mardi]],"&gt;0") + COUNTIF(Tableau8[[#This Row],[Jeudi]:[Vendredi]],"&gt;0")</f>
        <v>0</v>
      </c>
      <c r="P606" s="14" t="str">
        <f>IFERROR(Tableau8[[#This Row],[Total Tour 1]]+Tableau8[[#This Row],[Total Tour 2]],"")</f>
        <v/>
      </c>
      <c r="Q606" s="14">
        <f>COUNTIF(Tableau8[[#This Row],[Lundi]:[Vendredi]],"&gt;=13")*1000</f>
        <v>0</v>
      </c>
      <c r="R60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06" s="15">
        <f>Tableau8[[#This Row],[Prime production]]+Tableau8[[#This Row],[Prime rendement]]</f>
        <v>0</v>
      </c>
      <c r="T606" s="15" t="str">
        <f>IF(Tableau8[[#This Row],[Matricule]]&gt;1,IF(COUNTIF(Tableau8[DateMatricule],Tableau8[[#This Row],[DateMatricule]])&gt;1,"Doublon",""),"")</f>
        <v/>
      </c>
    </row>
    <row r="607" spans="1:20" x14ac:dyDescent="0.25">
      <c r="A607" s="11" t="str">
        <f>IF(Tableau8[[#This Row],[Semaine]]="","",VLOOKUP(Tableau8[[#This Row],[Semaine]],Listes!$A:$B,2,FALSE))</f>
        <v/>
      </c>
      <c r="B607" s="11" t="str">
        <f>IF(ISBLANK(Tableau8[[#This Row],[Matricule]]),"",VLOOKUP(Tableau8[[#This Row],[Matricule]],#REF!,2,FALSE))</f>
        <v/>
      </c>
      <c r="C607" s="11" t="str">
        <f>IF(ISBLANK(Tableau8[[#This Row],[Matricule]]),"",VLOOKUP(Tableau8[[#This Row],[Matricule]],#REF!,3,FALSE))</f>
        <v/>
      </c>
      <c r="D607" s="11" t="str">
        <f>CONCATENATE(Tableau8[[#This Row],[Semaine]],Tableau8[[#This Row],[Matricule]])</f>
        <v/>
      </c>
      <c r="M607" s="14" t="str">
        <f>IF(Tableau8[[#This Row],[Lundi]]+Tableau8[[#This Row],[Mardi]]&gt;0,Tableau8[[#This Row],[Lundi]]+Tableau8[[#This Row],[Mardi]],"")</f>
        <v/>
      </c>
      <c r="N607" s="14" t="str">
        <f>IF(Tableau8[[#This Row],[Jeudi]]+Tableau8[[#This Row],[Vendredi]]&gt;0,Tableau8[[#This Row],[Jeudi]]+Tableau8[[#This Row],[Vendredi]],"")</f>
        <v/>
      </c>
      <c r="O607" s="14">
        <f>COUNTIF(Tableau8[[#This Row],[Lundi]:[Mardi]],"&gt;0") + COUNTIF(Tableau8[[#This Row],[Jeudi]:[Vendredi]],"&gt;0")</f>
        <v>0</v>
      </c>
      <c r="P607" s="14" t="str">
        <f>IFERROR(Tableau8[[#This Row],[Total Tour 1]]+Tableau8[[#This Row],[Total Tour 2]],"")</f>
        <v/>
      </c>
      <c r="Q607" s="14">
        <f>COUNTIF(Tableau8[[#This Row],[Lundi]:[Vendredi]],"&gt;=13")*1000</f>
        <v>0</v>
      </c>
      <c r="R60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07" s="15">
        <f>Tableau8[[#This Row],[Prime production]]+Tableau8[[#This Row],[Prime rendement]]</f>
        <v>0</v>
      </c>
      <c r="T607" s="15" t="str">
        <f>IF(Tableau8[[#This Row],[Matricule]]&gt;1,IF(COUNTIF(Tableau8[DateMatricule],Tableau8[[#This Row],[DateMatricule]])&gt;1,"Doublon",""),"")</f>
        <v/>
      </c>
    </row>
    <row r="608" spans="1:20" x14ac:dyDescent="0.25">
      <c r="A608" s="11" t="str">
        <f>IF(Tableau8[[#This Row],[Semaine]]="","",VLOOKUP(Tableau8[[#This Row],[Semaine]],Listes!$A:$B,2,FALSE))</f>
        <v/>
      </c>
      <c r="B608" s="11" t="str">
        <f>IF(ISBLANK(Tableau8[[#This Row],[Matricule]]),"",VLOOKUP(Tableau8[[#This Row],[Matricule]],#REF!,2,FALSE))</f>
        <v/>
      </c>
      <c r="C608" s="11" t="str">
        <f>IF(ISBLANK(Tableau8[[#This Row],[Matricule]]),"",VLOOKUP(Tableau8[[#This Row],[Matricule]],#REF!,3,FALSE))</f>
        <v/>
      </c>
      <c r="D608" s="11" t="str">
        <f>CONCATENATE(Tableau8[[#This Row],[Semaine]],Tableau8[[#This Row],[Matricule]])</f>
        <v/>
      </c>
      <c r="M608" s="14" t="str">
        <f>IF(Tableau8[[#This Row],[Lundi]]+Tableau8[[#This Row],[Mardi]]&gt;0,Tableau8[[#This Row],[Lundi]]+Tableau8[[#This Row],[Mardi]],"")</f>
        <v/>
      </c>
      <c r="N608" s="14" t="str">
        <f>IF(Tableau8[[#This Row],[Jeudi]]+Tableau8[[#This Row],[Vendredi]]&gt;0,Tableau8[[#This Row],[Jeudi]]+Tableau8[[#This Row],[Vendredi]],"")</f>
        <v/>
      </c>
      <c r="O608" s="14">
        <f>COUNTIF(Tableau8[[#This Row],[Lundi]:[Mardi]],"&gt;0") + COUNTIF(Tableau8[[#This Row],[Jeudi]:[Vendredi]],"&gt;0")</f>
        <v>0</v>
      </c>
      <c r="P608" s="14" t="str">
        <f>IFERROR(Tableau8[[#This Row],[Total Tour 1]]+Tableau8[[#This Row],[Total Tour 2]],"")</f>
        <v/>
      </c>
      <c r="Q608" s="14">
        <f>COUNTIF(Tableau8[[#This Row],[Lundi]:[Vendredi]],"&gt;=13")*1000</f>
        <v>0</v>
      </c>
      <c r="R60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08" s="15">
        <f>Tableau8[[#This Row],[Prime production]]+Tableau8[[#This Row],[Prime rendement]]</f>
        <v>0</v>
      </c>
      <c r="T608" s="15" t="str">
        <f>IF(Tableau8[[#This Row],[Matricule]]&gt;1,IF(COUNTIF(Tableau8[DateMatricule],Tableau8[[#This Row],[DateMatricule]])&gt;1,"Doublon",""),"")</f>
        <v/>
      </c>
    </row>
    <row r="609" spans="1:20" x14ac:dyDescent="0.25">
      <c r="A609" s="11" t="str">
        <f>IF(Tableau8[[#This Row],[Semaine]]="","",VLOOKUP(Tableau8[[#This Row],[Semaine]],Listes!$A:$B,2,FALSE))</f>
        <v/>
      </c>
      <c r="B609" s="11" t="str">
        <f>IF(ISBLANK(Tableau8[[#This Row],[Matricule]]),"",VLOOKUP(Tableau8[[#This Row],[Matricule]],#REF!,2,FALSE))</f>
        <v/>
      </c>
      <c r="C609" s="11" t="str">
        <f>IF(ISBLANK(Tableau8[[#This Row],[Matricule]]),"",VLOOKUP(Tableau8[[#This Row],[Matricule]],#REF!,3,FALSE))</f>
        <v/>
      </c>
      <c r="D609" s="11" t="str">
        <f>CONCATENATE(Tableau8[[#This Row],[Semaine]],Tableau8[[#This Row],[Matricule]])</f>
        <v/>
      </c>
      <c r="M609" s="14" t="str">
        <f>IF(Tableau8[[#This Row],[Lundi]]+Tableau8[[#This Row],[Mardi]]&gt;0,Tableau8[[#This Row],[Lundi]]+Tableau8[[#This Row],[Mardi]],"")</f>
        <v/>
      </c>
      <c r="N609" s="14" t="str">
        <f>IF(Tableau8[[#This Row],[Jeudi]]+Tableau8[[#This Row],[Vendredi]]&gt;0,Tableau8[[#This Row],[Jeudi]]+Tableau8[[#This Row],[Vendredi]],"")</f>
        <v/>
      </c>
      <c r="O609" s="14">
        <f>COUNTIF(Tableau8[[#This Row],[Lundi]:[Mardi]],"&gt;0") + COUNTIF(Tableau8[[#This Row],[Jeudi]:[Vendredi]],"&gt;0")</f>
        <v>0</v>
      </c>
      <c r="P609" s="14" t="str">
        <f>IFERROR(Tableau8[[#This Row],[Total Tour 1]]+Tableau8[[#This Row],[Total Tour 2]],"")</f>
        <v/>
      </c>
      <c r="Q609" s="14">
        <f>COUNTIF(Tableau8[[#This Row],[Lundi]:[Vendredi]],"&gt;=13")*1000</f>
        <v>0</v>
      </c>
      <c r="R60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09" s="15">
        <f>Tableau8[[#This Row],[Prime production]]+Tableau8[[#This Row],[Prime rendement]]</f>
        <v>0</v>
      </c>
      <c r="T609" s="15" t="str">
        <f>IF(Tableau8[[#This Row],[Matricule]]&gt;1,IF(COUNTIF(Tableau8[DateMatricule],Tableau8[[#This Row],[DateMatricule]])&gt;1,"Doublon",""),"")</f>
        <v/>
      </c>
    </row>
    <row r="610" spans="1:20" x14ac:dyDescent="0.25">
      <c r="A610" s="11" t="str">
        <f>IF(Tableau8[[#This Row],[Semaine]]="","",VLOOKUP(Tableau8[[#This Row],[Semaine]],Listes!$A:$B,2,FALSE))</f>
        <v/>
      </c>
      <c r="B610" s="11" t="str">
        <f>IF(ISBLANK(Tableau8[[#This Row],[Matricule]]),"",VLOOKUP(Tableau8[[#This Row],[Matricule]],#REF!,2,FALSE))</f>
        <v/>
      </c>
      <c r="C610" s="11" t="str">
        <f>IF(ISBLANK(Tableau8[[#This Row],[Matricule]]),"",VLOOKUP(Tableau8[[#This Row],[Matricule]],#REF!,3,FALSE))</f>
        <v/>
      </c>
      <c r="D610" s="11" t="str">
        <f>CONCATENATE(Tableau8[[#This Row],[Semaine]],Tableau8[[#This Row],[Matricule]])</f>
        <v/>
      </c>
      <c r="M610" s="14" t="str">
        <f>IF(Tableau8[[#This Row],[Lundi]]+Tableau8[[#This Row],[Mardi]]&gt;0,Tableau8[[#This Row],[Lundi]]+Tableau8[[#This Row],[Mardi]],"")</f>
        <v/>
      </c>
      <c r="N610" s="14" t="str">
        <f>IF(Tableau8[[#This Row],[Jeudi]]+Tableau8[[#This Row],[Vendredi]]&gt;0,Tableau8[[#This Row],[Jeudi]]+Tableau8[[#This Row],[Vendredi]],"")</f>
        <v/>
      </c>
      <c r="O610" s="14">
        <f>COUNTIF(Tableau8[[#This Row],[Lundi]:[Mardi]],"&gt;0") + COUNTIF(Tableau8[[#This Row],[Jeudi]:[Vendredi]],"&gt;0")</f>
        <v>0</v>
      </c>
      <c r="P610" s="14" t="str">
        <f>IFERROR(Tableau8[[#This Row],[Total Tour 1]]+Tableau8[[#This Row],[Total Tour 2]],"")</f>
        <v/>
      </c>
      <c r="Q610" s="14">
        <f>COUNTIF(Tableau8[[#This Row],[Lundi]:[Vendredi]],"&gt;=13")*1000</f>
        <v>0</v>
      </c>
      <c r="R61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10" s="15">
        <f>Tableau8[[#This Row],[Prime production]]+Tableau8[[#This Row],[Prime rendement]]</f>
        <v>0</v>
      </c>
      <c r="T610" s="15" t="str">
        <f>IF(Tableau8[[#This Row],[Matricule]]&gt;1,IF(COUNTIF(Tableau8[DateMatricule],Tableau8[[#This Row],[DateMatricule]])&gt;1,"Doublon",""),"")</f>
        <v/>
      </c>
    </row>
    <row r="611" spans="1:20" x14ac:dyDescent="0.25">
      <c r="A611" s="11" t="str">
        <f>IF(Tableau8[[#This Row],[Semaine]]="","",VLOOKUP(Tableau8[[#This Row],[Semaine]],Listes!$A:$B,2,FALSE))</f>
        <v/>
      </c>
      <c r="B611" s="11" t="str">
        <f>IF(ISBLANK(Tableau8[[#This Row],[Matricule]]),"",VLOOKUP(Tableau8[[#This Row],[Matricule]],#REF!,2,FALSE))</f>
        <v/>
      </c>
      <c r="C611" s="11" t="str">
        <f>IF(ISBLANK(Tableau8[[#This Row],[Matricule]]),"",VLOOKUP(Tableau8[[#This Row],[Matricule]],#REF!,3,FALSE))</f>
        <v/>
      </c>
      <c r="D611" s="11" t="str">
        <f>CONCATENATE(Tableau8[[#This Row],[Semaine]],Tableau8[[#This Row],[Matricule]])</f>
        <v/>
      </c>
      <c r="M611" s="14" t="str">
        <f>IF(Tableau8[[#This Row],[Lundi]]+Tableau8[[#This Row],[Mardi]]&gt;0,Tableau8[[#This Row],[Lundi]]+Tableau8[[#This Row],[Mardi]],"")</f>
        <v/>
      </c>
      <c r="N611" s="14" t="str">
        <f>IF(Tableau8[[#This Row],[Jeudi]]+Tableau8[[#This Row],[Vendredi]]&gt;0,Tableau8[[#This Row],[Jeudi]]+Tableau8[[#This Row],[Vendredi]],"")</f>
        <v/>
      </c>
      <c r="O611" s="14">
        <f>COUNTIF(Tableau8[[#This Row],[Lundi]:[Mardi]],"&gt;0") + COUNTIF(Tableau8[[#This Row],[Jeudi]:[Vendredi]],"&gt;0")</f>
        <v>0</v>
      </c>
      <c r="P611" s="14" t="str">
        <f>IFERROR(Tableau8[[#This Row],[Total Tour 1]]+Tableau8[[#This Row],[Total Tour 2]],"")</f>
        <v/>
      </c>
      <c r="Q611" s="14">
        <f>COUNTIF(Tableau8[[#This Row],[Lundi]:[Vendredi]],"&gt;=13")*1000</f>
        <v>0</v>
      </c>
      <c r="R61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11" s="15">
        <f>Tableau8[[#This Row],[Prime production]]+Tableau8[[#This Row],[Prime rendement]]</f>
        <v>0</v>
      </c>
      <c r="T611" s="15" t="str">
        <f>IF(Tableau8[[#This Row],[Matricule]]&gt;1,IF(COUNTIF(Tableau8[DateMatricule],Tableau8[[#This Row],[DateMatricule]])&gt;1,"Doublon",""),"")</f>
        <v/>
      </c>
    </row>
    <row r="612" spans="1:20" x14ac:dyDescent="0.25">
      <c r="A612" s="11" t="str">
        <f>IF(Tableau8[[#This Row],[Semaine]]="","",VLOOKUP(Tableau8[[#This Row],[Semaine]],Listes!$A:$B,2,FALSE))</f>
        <v/>
      </c>
      <c r="B612" s="11" t="str">
        <f>IF(ISBLANK(Tableau8[[#This Row],[Matricule]]),"",VLOOKUP(Tableau8[[#This Row],[Matricule]],#REF!,2,FALSE))</f>
        <v/>
      </c>
      <c r="C612" s="11" t="str">
        <f>IF(ISBLANK(Tableau8[[#This Row],[Matricule]]),"",VLOOKUP(Tableau8[[#This Row],[Matricule]],#REF!,3,FALSE))</f>
        <v/>
      </c>
      <c r="D612" s="11" t="str">
        <f>CONCATENATE(Tableau8[[#This Row],[Semaine]],Tableau8[[#This Row],[Matricule]])</f>
        <v/>
      </c>
      <c r="M612" s="14" t="str">
        <f>IF(Tableau8[[#This Row],[Lundi]]+Tableau8[[#This Row],[Mardi]]&gt;0,Tableau8[[#This Row],[Lundi]]+Tableau8[[#This Row],[Mardi]],"")</f>
        <v/>
      </c>
      <c r="N612" s="14" t="str">
        <f>IF(Tableau8[[#This Row],[Jeudi]]+Tableau8[[#This Row],[Vendredi]]&gt;0,Tableau8[[#This Row],[Jeudi]]+Tableau8[[#This Row],[Vendredi]],"")</f>
        <v/>
      </c>
      <c r="O612" s="14">
        <f>COUNTIF(Tableau8[[#This Row],[Lundi]:[Mardi]],"&gt;0") + COUNTIF(Tableau8[[#This Row],[Jeudi]:[Vendredi]],"&gt;0")</f>
        <v>0</v>
      </c>
      <c r="P612" s="14" t="str">
        <f>IFERROR(Tableau8[[#This Row],[Total Tour 1]]+Tableau8[[#This Row],[Total Tour 2]],"")</f>
        <v/>
      </c>
      <c r="Q612" s="14">
        <f>COUNTIF(Tableau8[[#This Row],[Lundi]:[Vendredi]],"&gt;=13")*1000</f>
        <v>0</v>
      </c>
      <c r="R61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12" s="15">
        <f>Tableau8[[#This Row],[Prime production]]+Tableau8[[#This Row],[Prime rendement]]</f>
        <v>0</v>
      </c>
      <c r="T612" s="15" t="str">
        <f>IF(Tableau8[[#This Row],[Matricule]]&gt;1,IF(COUNTIF(Tableau8[DateMatricule],Tableau8[[#This Row],[DateMatricule]])&gt;1,"Doublon",""),"")</f>
        <v/>
      </c>
    </row>
    <row r="613" spans="1:20" x14ac:dyDescent="0.25">
      <c r="A613" s="11" t="str">
        <f>IF(Tableau8[[#This Row],[Semaine]]="","",VLOOKUP(Tableau8[[#This Row],[Semaine]],Listes!$A:$B,2,FALSE))</f>
        <v/>
      </c>
      <c r="B613" s="11" t="str">
        <f>IF(ISBLANK(Tableau8[[#This Row],[Matricule]]),"",VLOOKUP(Tableau8[[#This Row],[Matricule]],#REF!,2,FALSE))</f>
        <v/>
      </c>
      <c r="C613" s="11" t="str">
        <f>IF(ISBLANK(Tableau8[[#This Row],[Matricule]]),"",VLOOKUP(Tableau8[[#This Row],[Matricule]],#REF!,3,FALSE))</f>
        <v/>
      </c>
      <c r="D613" s="11" t="str">
        <f>CONCATENATE(Tableau8[[#This Row],[Semaine]],Tableau8[[#This Row],[Matricule]])</f>
        <v/>
      </c>
      <c r="M613" s="14" t="str">
        <f>IF(Tableau8[[#This Row],[Lundi]]+Tableau8[[#This Row],[Mardi]]&gt;0,Tableau8[[#This Row],[Lundi]]+Tableau8[[#This Row],[Mardi]],"")</f>
        <v/>
      </c>
      <c r="N613" s="14" t="str">
        <f>IF(Tableau8[[#This Row],[Jeudi]]+Tableau8[[#This Row],[Vendredi]]&gt;0,Tableau8[[#This Row],[Jeudi]]+Tableau8[[#This Row],[Vendredi]],"")</f>
        <v/>
      </c>
      <c r="O613" s="14">
        <f>COUNTIF(Tableau8[[#This Row],[Lundi]:[Mardi]],"&gt;0") + COUNTIF(Tableau8[[#This Row],[Jeudi]:[Vendredi]],"&gt;0")</f>
        <v>0</v>
      </c>
      <c r="P613" s="14" t="str">
        <f>IFERROR(Tableau8[[#This Row],[Total Tour 1]]+Tableau8[[#This Row],[Total Tour 2]],"")</f>
        <v/>
      </c>
      <c r="Q613" s="14">
        <f>COUNTIF(Tableau8[[#This Row],[Lundi]:[Vendredi]],"&gt;=13")*1000</f>
        <v>0</v>
      </c>
      <c r="R61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13" s="15">
        <f>Tableau8[[#This Row],[Prime production]]+Tableau8[[#This Row],[Prime rendement]]</f>
        <v>0</v>
      </c>
      <c r="T613" s="15" t="str">
        <f>IF(Tableau8[[#This Row],[Matricule]]&gt;1,IF(COUNTIF(Tableau8[DateMatricule],Tableau8[[#This Row],[DateMatricule]])&gt;1,"Doublon",""),"")</f>
        <v/>
      </c>
    </row>
    <row r="614" spans="1:20" x14ac:dyDescent="0.25">
      <c r="A614" s="11" t="str">
        <f>IF(Tableau8[[#This Row],[Semaine]]="","",VLOOKUP(Tableau8[[#This Row],[Semaine]],Listes!$A:$B,2,FALSE))</f>
        <v/>
      </c>
      <c r="B614" s="11" t="str">
        <f>IF(ISBLANK(Tableau8[[#This Row],[Matricule]]),"",VLOOKUP(Tableau8[[#This Row],[Matricule]],#REF!,2,FALSE))</f>
        <v/>
      </c>
      <c r="C614" s="11" t="str">
        <f>IF(ISBLANK(Tableau8[[#This Row],[Matricule]]),"",VLOOKUP(Tableau8[[#This Row],[Matricule]],#REF!,3,FALSE))</f>
        <v/>
      </c>
      <c r="D614" s="11" t="str">
        <f>CONCATENATE(Tableau8[[#This Row],[Semaine]],Tableau8[[#This Row],[Matricule]])</f>
        <v/>
      </c>
      <c r="M614" s="14" t="str">
        <f>IF(Tableau8[[#This Row],[Lundi]]+Tableau8[[#This Row],[Mardi]]&gt;0,Tableau8[[#This Row],[Lundi]]+Tableau8[[#This Row],[Mardi]],"")</f>
        <v/>
      </c>
      <c r="N614" s="14" t="str">
        <f>IF(Tableau8[[#This Row],[Jeudi]]+Tableau8[[#This Row],[Vendredi]]&gt;0,Tableau8[[#This Row],[Jeudi]]+Tableau8[[#This Row],[Vendredi]],"")</f>
        <v/>
      </c>
      <c r="O614" s="14">
        <f>COUNTIF(Tableau8[[#This Row],[Lundi]:[Mardi]],"&gt;0") + COUNTIF(Tableau8[[#This Row],[Jeudi]:[Vendredi]],"&gt;0")</f>
        <v>0</v>
      </c>
      <c r="P614" s="14" t="str">
        <f>IFERROR(Tableau8[[#This Row],[Total Tour 1]]+Tableau8[[#This Row],[Total Tour 2]],"")</f>
        <v/>
      </c>
      <c r="Q614" s="14">
        <f>COUNTIF(Tableau8[[#This Row],[Lundi]:[Vendredi]],"&gt;=13")*1000</f>
        <v>0</v>
      </c>
      <c r="R61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14" s="15">
        <f>Tableau8[[#This Row],[Prime production]]+Tableau8[[#This Row],[Prime rendement]]</f>
        <v>0</v>
      </c>
      <c r="T614" s="15" t="str">
        <f>IF(Tableau8[[#This Row],[Matricule]]&gt;1,IF(COUNTIF(Tableau8[DateMatricule],Tableau8[[#This Row],[DateMatricule]])&gt;1,"Doublon",""),"")</f>
        <v/>
      </c>
    </row>
    <row r="615" spans="1:20" x14ac:dyDescent="0.25">
      <c r="A615" s="11" t="str">
        <f>IF(Tableau8[[#This Row],[Semaine]]="","",VLOOKUP(Tableau8[[#This Row],[Semaine]],Listes!$A:$B,2,FALSE))</f>
        <v/>
      </c>
      <c r="B615" s="11" t="str">
        <f>IF(ISBLANK(Tableau8[[#This Row],[Matricule]]),"",VLOOKUP(Tableau8[[#This Row],[Matricule]],#REF!,2,FALSE))</f>
        <v/>
      </c>
      <c r="C615" s="11" t="str">
        <f>IF(ISBLANK(Tableau8[[#This Row],[Matricule]]),"",VLOOKUP(Tableau8[[#This Row],[Matricule]],#REF!,3,FALSE))</f>
        <v/>
      </c>
      <c r="D615" s="11" t="str">
        <f>CONCATENATE(Tableau8[[#This Row],[Semaine]],Tableau8[[#This Row],[Matricule]])</f>
        <v/>
      </c>
      <c r="M615" s="14" t="str">
        <f>IF(Tableau8[[#This Row],[Lundi]]+Tableau8[[#This Row],[Mardi]]&gt;0,Tableau8[[#This Row],[Lundi]]+Tableau8[[#This Row],[Mardi]],"")</f>
        <v/>
      </c>
      <c r="N615" s="14" t="str">
        <f>IF(Tableau8[[#This Row],[Jeudi]]+Tableau8[[#This Row],[Vendredi]]&gt;0,Tableau8[[#This Row],[Jeudi]]+Tableau8[[#This Row],[Vendredi]],"")</f>
        <v/>
      </c>
      <c r="O615" s="14">
        <f>COUNTIF(Tableau8[[#This Row],[Lundi]:[Mardi]],"&gt;0") + COUNTIF(Tableau8[[#This Row],[Jeudi]:[Vendredi]],"&gt;0")</f>
        <v>0</v>
      </c>
      <c r="P615" s="14" t="str">
        <f>IFERROR(Tableau8[[#This Row],[Total Tour 1]]+Tableau8[[#This Row],[Total Tour 2]],"")</f>
        <v/>
      </c>
      <c r="Q615" s="14">
        <f>COUNTIF(Tableau8[[#This Row],[Lundi]:[Vendredi]],"&gt;=13")*1000</f>
        <v>0</v>
      </c>
      <c r="R61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15" s="15">
        <f>Tableau8[[#This Row],[Prime production]]+Tableau8[[#This Row],[Prime rendement]]</f>
        <v>0</v>
      </c>
      <c r="T615" s="15" t="str">
        <f>IF(Tableau8[[#This Row],[Matricule]]&gt;1,IF(COUNTIF(Tableau8[DateMatricule],Tableau8[[#This Row],[DateMatricule]])&gt;1,"Doublon",""),"")</f>
        <v/>
      </c>
    </row>
    <row r="616" spans="1:20" x14ac:dyDescent="0.25">
      <c r="A616" s="11" t="str">
        <f>IF(Tableau8[[#This Row],[Semaine]]="","",VLOOKUP(Tableau8[[#This Row],[Semaine]],Listes!$A:$B,2,FALSE))</f>
        <v/>
      </c>
      <c r="B616" s="11" t="str">
        <f>IF(ISBLANK(Tableau8[[#This Row],[Matricule]]),"",VLOOKUP(Tableau8[[#This Row],[Matricule]],#REF!,2,FALSE))</f>
        <v/>
      </c>
      <c r="C616" s="11" t="str">
        <f>IF(ISBLANK(Tableau8[[#This Row],[Matricule]]),"",VLOOKUP(Tableau8[[#This Row],[Matricule]],#REF!,3,FALSE))</f>
        <v/>
      </c>
      <c r="D616" s="11" t="str">
        <f>CONCATENATE(Tableau8[[#This Row],[Semaine]],Tableau8[[#This Row],[Matricule]])</f>
        <v/>
      </c>
      <c r="M616" s="14" t="str">
        <f>IF(Tableau8[[#This Row],[Lundi]]+Tableau8[[#This Row],[Mardi]]&gt;0,Tableau8[[#This Row],[Lundi]]+Tableau8[[#This Row],[Mardi]],"")</f>
        <v/>
      </c>
      <c r="N616" s="14" t="str">
        <f>IF(Tableau8[[#This Row],[Jeudi]]+Tableau8[[#This Row],[Vendredi]]&gt;0,Tableau8[[#This Row],[Jeudi]]+Tableau8[[#This Row],[Vendredi]],"")</f>
        <v/>
      </c>
      <c r="O616" s="14">
        <f>COUNTIF(Tableau8[[#This Row],[Lundi]:[Mardi]],"&gt;0") + COUNTIF(Tableau8[[#This Row],[Jeudi]:[Vendredi]],"&gt;0")</f>
        <v>0</v>
      </c>
      <c r="P616" s="14" t="str">
        <f>IFERROR(Tableau8[[#This Row],[Total Tour 1]]+Tableau8[[#This Row],[Total Tour 2]],"")</f>
        <v/>
      </c>
      <c r="Q616" s="14">
        <f>COUNTIF(Tableau8[[#This Row],[Lundi]:[Vendredi]],"&gt;=13")*1000</f>
        <v>0</v>
      </c>
      <c r="R61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16" s="15">
        <f>Tableau8[[#This Row],[Prime production]]+Tableau8[[#This Row],[Prime rendement]]</f>
        <v>0</v>
      </c>
      <c r="T616" s="15" t="str">
        <f>IF(Tableau8[[#This Row],[Matricule]]&gt;1,IF(COUNTIF(Tableau8[DateMatricule],Tableau8[[#This Row],[DateMatricule]])&gt;1,"Doublon",""),"")</f>
        <v/>
      </c>
    </row>
    <row r="617" spans="1:20" x14ac:dyDescent="0.25">
      <c r="A617" s="11" t="str">
        <f>IF(Tableau8[[#This Row],[Semaine]]="","",VLOOKUP(Tableau8[[#This Row],[Semaine]],Listes!$A:$B,2,FALSE))</f>
        <v/>
      </c>
      <c r="B617" s="11" t="str">
        <f>IF(ISBLANK(Tableau8[[#This Row],[Matricule]]),"",VLOOKUP(Tableau8[[#This Row],[Matricule]],#REF!,2,FALSE))</f>
        <v/>
      </c>
      <c r="C617" s="11" t="str">
        <f>IF(ISBLANK(Tableau8[[#This Row],[Matricule]]),"",VLOOKUP(Tableau8[[#This Row],[Matricule]],#REF!,3,FALSE))</f>
        <v/>
      </c>
      <c r="D617" s="11" t="str">
        <f>CONCATENATE(Tableau8[[#This Row],[Semaine]],Tableau8[[#This Row],[Matricule]])</f>
        <v/>
      </c>
      <c r="M617" s="14" t="str">
        <f>IF(Tableau8[[#This Row],[Lundi]]+Tableau8[[#This Row],[Mardi]]&gt;0,Tableau8[[#This Row],[Lundi]]+Tableau8[[#This Row],[Mardi]],"")</f>
        <v/>
      </c>
      <c r="N617" s="14" t="str">
        <f>IF(Tableau8[[#This Row],[Jeudi]]+Tableau8[[#This Row],[Vendredi]]&gt;0,Tableau8[[#This Row],[Jeudi]]+Tableau8[[#This Row],[Vendredi]],"")</f>
        <v/>
      </c>
      <c r="O617" s="14">
        <f>COUNTIF(Tableau8[[#This Row],[Lundi]:[Mardi]],"&gt;0") + COUNTIF(Tableau8[[#This Row],[Jeudi]:[Vendredi]],"&gt;0")</f>
        <v>0</v>
      </c>
      <c r="P617" s="14" t="str">
        <f>IFERROR(Tableau8[[#This Row],[Total Tour 1]]+Tableau8[[#This Row],[Total Tour 2]],"")</f>
        <v/>
      </c>
      <c r="Q617" s="14">
        <f>COUNTIF(Tableau8[[#This Row],[Lundi]:[Vendredi]],"&gt;=13")*1000</f>
        <v>0</v>
      </c>
      <c r="R61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17" s="15">
        <f>Tableau8[[#This Row],[Prime production]]+Tableau8[[#This Row],[Prime rendement]]</f>
        <v>0</v>
      </c>
      <c r="T617" s="15" t="str">
        <f>IF(Tableau8[[#This Row],[Matricule]]&gt;1,IF(COUNTIF(Tableau8[DateMatricule],Tableau8[[#This Row],[DateMatricule]])&gt;1,"Doublon",""),"")</f>
        <v/>
      </c>
    </row>
    <row r="618" spans="1:20" x14ac:dyDescent="0.25">
      <c r="A618" s="11" t="str">
        <f>IF(Tableau8[[#This Row],[Semaine]]="","",VLOOKUP(Tableau8[[#This Row],[Semaine]],Listes!$A:$B,2,FALSE))</f>
        <v/>
      </c>
      <c r="B618" s="11" t="str">
        <f>IF(ISBLANK(Tableau8[[#This Row],[Matricule]]),"",VLOOKUP(Tableau8[[#This Row],[Matricule]],#REF!,2,FALSE))</f>
        <v/>
      </c>
      <c r="C618" s="11" t="str">
        <f>IF(ISBLANK(Tableau8[[#This Row],[Matricule]]),"",VLOOKUP(Tableau8[[#This Row],[Matricule]],#REF!,3,FALSE))</f>
        <v/>
      </c>
      <c r="D618" s="11" t="str">
        <f>CONCATENATE(Tableau8[[#This Row],[Semaine]],Tableau8[[#This Row],[Matricule]])</f>
        <v/>
      </c>
      <c r="M618" s="14" t="str">
        <f>IF(Tableau8[[#This Row],[Lundi]]+Tableau8[[#This Row],[Mardi]]&gt;0,Tableau8[[#This Row],[Lundi]]+Tableau8[[#This Row],[Mardi]],"")</f>
        <v/>
      </c>
      <c r="N618" s="14" t="str">
        <f>IF(Tableau8[[#This Row],[Jeudi]]+Tableau8[[#This Row],[Vendredi]]&gt;0,Tableau8[[#This Row],[Jeudi]]+Tableau8[[#This Row],[Vendredi]],"")</f>
        <v/>
      </c>
      <c r="O618" s="14">
        <f>COUNTIF(Tableau8[[#This Row],[Lundi]:[Mardi]],"&gt;0") + COUNTIF(Tableau8[[#This Row],[Jeudi]:[Vendredi]],"&gt;0")</f>
        <v>0</v>
      </c>
      <c r="P618" s="14" t="str">
        <f>IFERROR(Tableau8[[#This Row],[Total Tour 1]]+Tableau8[[#This Row],[Total Tour 2]],"")</f>
        <v/>
      </c>
      <c r="Q618" s="14">
        <f>COUNTIF(Tableau8[[#This Row],[Lundi]:[Vendredi]],"&gt;=13")*1000</f>
        <v>0</v>
      </c>
      <c r="R61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18" s="15">
        <f>Tableau8[[#This Row],[Prime production]]+Tableau8[[#This Row],[Prime rendement]]</f>
        <v>0</v>
      </c>
      <c r="T618" s="15" t="str">
        <f>IF(Tableau8[[#This Row],[Matricule]]&gt;1,IF(COUNTIF(Tableau8[DateMatricule],Tableau8[[#This Row],[DateMatricule]])&gt;1,"Doublon",""),"")</f>
        <v/>
      </c>
    </row>
    <row r="619" spans="1:20" x14ac:dyDescent="0.25">
      <c r="A619" s="11" t="str">
        <f>IF(Tableau8[[#This Row],[Semaine]]="","",VLOOKUP(Tableau8[[#This Row],[Semaine]],Listes!$A:$B,2,FALSE))</f>
        <v/>
      </c>
      <c r="B619" s="11" t="str">
        <f>IF(ISBLANK(Tableau8[[#This Row],[Matricule]]),"",VLOOKUP(Tableau8[[#This Row],[Matricule]],#REF!,2,FALSE))</f>
        <v/>
      </c>
      <c r="C619" s="11" t="str">
        <f>IF(ISBLANK(Tableau8[[#This Row],[Matricule]]),"",VLOOKUP(Tableau8[[#This Row],[Matricule]],#REF!,3,FALSE))</f>
        <v/>
      </c>
      <c r="D619" s="11" t="str">
        <f>CONCATENATE(Tableau8[[#This Row],[Semaine]],Tableau8[[#This Row],[Matricule]])</f>
        <v/>
      </c>
      <c r="M619" s="14" t="str">
        <f>IF(Tableau8[[#This Row],[Lundi]]+Tableau8[[#This Row],[Mardi]]&gt;0,Tableau8[[#This Row],[Lundi]]+Tableau8[[#This Row],[Mardi]],"")</f>
        <v/>
      </c>
      <c r="N619" s="14" t="str">
        <f>IF(Tableau8[[#This Row],[Jeudi]]+Tableau8[[#This Row],[Vendredi]]&gt;0,Tableau8[[#This Row],[Jeudi]]+Tableau8[[#This Row],[Vendredi]],"")</f>
        <v/>
      </c>
      <c r="O619" s="14">
        <f>COUNTIF(Tableau8[[#This Row],[Lundi]:[Mardi]],"&gt;0") + COUNTIF(Tableau8[[#This Row],[Jeudi]:[Vendredi]],"&gt;0")</f>
        <v>0</v>
      </c>
      <c r="P619" s="14" t="str">
        <f>IFERROR(Tableau8[[#This Row],[Total Tour 1]]+Tableau8[[#This Row],[Total Tour 2]],"")</f>
        <v/>
      </c>
      <c r="Q619" s="14">
        <f>COUNTIF(Tableau8[[#This Row],[Lundi]:[Vendredi]],"&gt;=13")*1000</f>
        <v>0</v>
      </c>
      <c r="R61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19" s="15">
        <f>Tableau8[[#This Row],[Prime production]]+Tableau8[[#This Row],[Prime rendement]]</f>
        <v>0</v>
      </c>
      <c r="T619" s="15" t="str">
        <f>IF(Tableau8[[#This Row],[Matricule]]&gt;1,IF(COUNTIF(Tableau8[DateMatricule],Tableau8[[#This Row],[DateMatricule]])&gt;1,"Doublon",""),"")</f>
        <v/>
      </c>
    </row>
    <row r="620" spans="1:20" x14ac:dyDescent="0.25">
      <c r="A620" s="11" t="str">
        <f>IF(Tableau8[[#This Row],[Semaine]]="","",VLOOKUP(Tableau8[[#This Row],[Semaine]],Listes!$A:$B,2,FALSE))</f>
        <v/>
      </c>
      <c r="B620" s="11" t="str">
        <f>IF(ISBLANK(Tableau8[[#This Row],[Matricule]]),"",VLOOKUP(Tableau8[[#This Row],[Matricule]],#REF!,2,FALSE))</f>
        <v/>
      </c>
      <c r="C620" s="11" t="str">
        <f>IF(ISBLANK(Tableau8[[#This Row],[Matricule]]),"",VLOOKUP(Tableau8[[#This Row],[Matricule]],#REF!,3,FALSE))</f>
        <v/>
      </c>
      <c r="D620" s="11" t="str">
        <f>CONCATENATE(Tableau8[[#This Row],[Semaine]],Tableau8[[#This Row],[Matricule]])</f>
        <v/>
      </c>
      <c r="M620" s="14" t="str">
        <f>IF(Tableau8[[#This Row],[Lundi]]+Tableau8[[#This Row],[Mardi]]&gt;0,Tableau8[[#This Row],[Lundi]]+Tableau8[[#This Row],[Mardi]],"")</f>
        <v/>
      </c>
      <c r="N620" s="14" t="str">
        <f>IF(Tableau8[[#This Row],[Jeudi]]+Tableau8[[#This Row],[Vendredi]]&gt;0,Tableau8[[#This Row],[Jeudi]]+Tableau8[[#This Row],[Vendredi]],"")</f>
        <v/>
      </c>
      <c r="O620" s="14">
        <f>COUNTIF(Tableau8[[#This Row],[Lundi]:[Mardi]],"&gt;0") + COUNTIF(Tableau8[[#This Row],[Jeudi]:[Vendredi]],"&gt;0")</f>
        <v>0</v>
      </c>
      <c r="P620" s="14" t="str">
        <f>IFERROR(Tableau8[[#This Row],[Total Tour 1]]+Tableau8[[#This Row],[Total Tour 2]],"")</f>
        <v/>
      </c>
      <c r="Q620" s="14">
        <f>COUNTIF(Tableau8[[#This Row],[Lundi]:[Vendredi]],"&gt;=13")*1000</f>
        <v>0</v>
      </c>
      <c r="R62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20" s="15">
        <f>Tableau8[[#This Row],[Prime production]]+Tableau8[[#This Row],[Prime rendement]]</f>
        <v>0</v>
      </c>
      <c r="T620" s="15" t="str">
        <f>IF(Tableau8[[#This Row],[Matricule]]&gt;1,IF(COUNTIF(Tableau8[DateMatricule],Tableau8[[#This Row],[DateMatricule]])&gt;1,"Doublon",""),"")</f>
        <v/>
      </c>
    </row>
    <row r="621" spans="1:20" x14ac:dyDescent="0.25">
      <c r="A621" s="11" t="str">
        <f>IF(Tableau8[[#This Row],[Semaine]]="","",VLOOKUP(Tableau8[[#This Row],[Semaine]],Listes!$A:$B,2,FALSE))</f>
        <v/>
      </c>
      <c r="B621" s="11" t="str">
        <f>IF(ISBLANK(Tableau8[[#This Row],[Matricule]]),"",VLOOKUP(Tableau8[[#This Row],[Matricule]],#REF!,2,FALSE))</f>
        <v/>
      </c>
      <c r="C621" s="11" t="str">
        <f>IF(ISBLANK(Tableau8[[#This Row],[Matricule]]),"",VLOOKUP(Tableau8[[#This Row],[Matricule]],#REF!,3,FALSE))</f>
        <v/>
      </c>
      <c r="D621" s="11" t="str">
        <f>CONCATENATE(Tableau8[[#This Row],[Semaine]],Tableau8[[#This Row],[Matricule]])</f>
        <v/>
      </c>
      <c r="M621" s="14" t="str">
        <f>IF(Tableau8[[#This Row],[Lundi]]+Tableau8[[#This Row],[Mardi]]&gt;0,Tableau8[[#This Row],[Lundi]]+Tableau8[[#This Row],[Mardi]],"")</f>
        <v/>
      </c>
      <c r="N621" s="14" t="str">
        <f>IF(Tableau8[[#This Row],[Jeudi]]+Tableau8[[#This Row],[Vendredi]]&gt;0,Tableau8[[#This Row],[Jeudi]]+Tableau8[[#This Row],[Vendredi]],"")</f>
        <v/>
      </c>
      <c r="O621" s="14">
        <f>COUNTIF(Tableau8[[#This Row],[Lundi]:[Mardi]],"&gt;0") + COUNTIF(Tableau8[[#This Row],[Jeudi]:[Vendredi]],"&gt;0")</f>
        <v>0</v>
      </c>
      <c r="P621" s="14" t="str">
        <f>IFERROR(Tableau8[[#This Row],[Total Tour 1]]+Tableau8[[#This Row],[Total Tour 2]],"")</f>
        <v/>
      </c>
      <c r="Q621" s="14">
        <f>COUNTIF(Tableau8[[#This Row],[Lundi]:[Vendredi]],"&gt;=13")*1000</f>
        <v>0</v>
      </c>
      <c r="R62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21" s="15">
        <f>Tableau8[[#This Row],[Prime production]]+Tableau8[[#This Row],[Prime rendement]]</f>
        <v>0</v>
      </c>
      <c r="T621" s="15" t="str">
        <f>IF(Tableau8[[#This Row],[Matricule]]&gt;1,IF(COUNTIF(Tableau8[DateMatricule],Tableau8[[#This Row],[DateMatricule]])&gt;1,"Doublon",""),"")</f>
        <v/>
      </c>
    </row>
    <row r="622" spans="1:20" x14ac:dyDescent="0.25">
      <c r="A622" s="11" t="str">
        <f>IF(Tableau8[[#This Row],[Semaine]]="","",VLOOKUP(Tableau8[[#This Row],[Semaine]],Listes!$A:$B,2,FALSE))</f>
        <v/>
      </c>
      <c r="B622" s="11" t="str">
        <f>IF(ISBLANK(Tableau8[[#This Row],[Matricule]]),"",VLOOKUP(Tableau8[[#This Row],[Matricule]],#REF!,2,FALSE))</f>
        <v/>
      </c>
      <c r="C622" s="11" t="str">
        <f>IF(ISBLANK(Tableau8[[#This Row],[Matricule]]),"",VLOOKUP(Tableau8[[#This Row],[Matricule]],#REF!,3,FALSE))</f>
        <v/>
      </c>
      <c r="D622" s="11" t="str">
        <f>CONCATENATE(Tableau8[[#This Row],[Semaine]],Tableau8[[#This Row],[Matricule]])</f>
        <v/>
      </c>
      <c r="M622" s="14" t="str">
        <f>IF(Tableau8[[#This Row],[Lundi]]+Tableau8[[#This Row],[Mardi]]&gt;0,Tableau8[[#This Row],[Lundi]]+Tableau8[[#This Row],[Mardi]],"")</f>
        <v/>
      </c>
      <c r="N622" s="14" t="str">
        <f>IF(Tableau8[[#This Row],[Jeudi]]+Tableau8[[#This Row],[Vendredi]]&gt;0,Tableau8[[#This Row],[Jeudi]]+Tableau8[[#This Row],[Vendredi]],"")</f>
        <v/>
      </c>
      <c r="O622" s="14">
        <f>COUNTIF(Tableau8[[#This Row],[Lundi]:[Mardi]],"&gt;0") + COUNTIF(Tableau8[[#This Row],[Jeudi]:[Vendredi]],"&gt;0")</f>
        <v>0</v>
      </c>
      <c r="P622" s="14" t="str">
        <f>IFERROR(Tableau8[[#This Row],[Total Tour 1]]+Tableau8[[#This Row],[Total Tour 2]],"")</f>
        <v/>
      </c>
      <c r="Q622" s="14">
        <f>COUNTIF(Tableau8[[#This Row],[Lundi]:[Vendredi]],"&gt;=13")*1000</f>
        <v>0</v>
      </c>
      <c r="R62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22" s="15">
        <f>Tableau8[[#This Row],[Prime production]]+Tableau8[[#This Row],[Prime rendement]]</f>
        <v>0</v>
      </c>
      <c r="T622" s="15" t="str">
        <f>IF(Tableau8[[#This Row],[Matricule]]&gt;1,IF(COUNTIF(Tableau8[DateMatricule],Tableau8[[#This Row],[DateMatricule]])&gt;1,"Doublon",""),"")</f>
        <v/>
      </c>
    </row>
    <row r="623" spans="1:20" x14ac:dyDescent="0.25">
      <c r="A623" s="11" t="str">
        <f>IF(Tableau8[[#This Row],[Semaine]]="","",VLOOKUP(Tableau8[[#This Row],[Semaine]],Listes!$A:$B,2,FALSE))</f>
        <v/>
      </c>
      <c r="B623" s="11" t="str">
        <f>IF(ISBLANK(Tableau8[[#This Row],[Matricule]]),"",VLOOKUP(Tableau8[[#This Row],[Matricule]],#REF!,2,FALSE))</f>
        <v/>
      </c>
      <c r="C623" s="11" t="str">
        <f>IF(ISBLANK(Tableau8[[#This Row],[Matricule]]),"",VLOOKUP(Tableau8[[#This Row],[Matricule]],#REF!,3,FALSE))</f>
        <v/>
      </c>
      <c r="D623" s="11" t="str">
        <f>CONCATENATE(Tableau8[[#This Row],[Semaine]],Tableau8[[#This Row],[Matricule]])</f>
        <v/>
      </c>
      <c r="M623" s="14" t="str">
        <f>IF(Tableau8[[#This Row],[Lundi]]+Tableau8[[#This Row],[Mardi]]&gt;0,Tableau8[[#This Row],[Lundi]]+Tableau8[[#This Row],[Mardi]],"")</f>
        <v/>
      </c>
      <c r="N623" s="14" t="str">
        <f>IF(Tableau8[[#This Row],[Jeudi]]+Tableau8[[#This Row],[Vendredi]]&gt;0,Tableau8[[#This Row],[Jeudi]]+Tableau8[[#This Row],[Vendredi]],"")</f>
        <v/>
      </c>
      <c r="O623" s="14">
        <f>COUNTIF(Tableau8[[#This Row],[Lundi]:[Mardi]],"&gt;0") + COUNTIF(Tableau8[[#This Row],[Jeudi]:[Vendredi]],"&gt;0")</f>
        <v>0</v>
      </c>
      <c r="P623" s="14" t="str">
        <f>IFERROR(Tableau8[[#This Row],[Total Tour 1]]+Tableau8[[#This Row],[Total Tour 2]],"")</f>
        <v/>
      </c>
      <c r="Q623" s="14">
        <f>COUNTIF(Tableau8[[#This Row],[Lundi]:[Vendredi]],"&gt;=13")*1000</f>
        <v>0</v>
      </c>
      <c r="R62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23" s="15">
        <f>Tableau8[[#This Row],[Prime production]]+Tableau8[[#This Row],[Prime rendement]]</f>
        <v>0</v>
      </c>
      <c r="T623" s="15" t="str">
        <f>IF(Tableau8[[#This Row],[Matricule]]&gt;1,IF(COUNTIF(Tableau8[DateMatricule],Tableau8[[#This Row],[DateMatricule]])&gt;1,"Doublon",""),"")</f>
        <v/>
      </c>
    </row>
    <row r="624" spans="1:20" x14ac:dyDescent="0.25">
      <c r="A624" s="11" t="str">
        <f>IF(Tableau8[[#This Row],[Semaine]]="","",VLOOKUP(Tableau8[[#This Row],[Semaine]],Listes!$A:$B,2,FALSE))</f>
        <v/>
      </c>
      <c r="B624" s="11" t="str">
        <f>IF(ISBLANK(Tableau8[[#This Row],[Matricule]]),"",VLOOKUP(Tableau8[[#This Row],[Matricule]],#REF!,2,FALSE))</f>
        <v/>
      </c>
      <c r="C624" s="11" t="str">
        <f>IF(ISBLANK(Tableau8[[#This Row],[Matricule]]),"",VLOOKUP(Tableau8[[#This Row],[Matricule]],#REF!,3,FALSE))</f>
        <v/>
      </c>
      <c r="D624" s="11" t="str">
        <f>CONCATENATE(Tableau8[[#This Row],[Semaine]],Tableau8[[#This Row],[Matricule]])</f>
        <v/>
      </c>
      <c r="M624" s="14" t="str">
        <f>IF(Tableau8[[#This Row],[Lundi]]+Tableau8[[#This Row],[Mardi]]&gt;0,Tableau8[[#This Row],[Lundi]]+Tableau8[[#This Row],[Mardi]],"")</f>
        <v/>
      </c>
      <c r="N624" s="14" t="str">
        <f>IF(Tableau8[[#This Row],[Jeudi]]+Tableau8[[#This Row],[Vendredi]]&gt;0,Tableau8[[#This Row],[Jeudi]]+Tableau8[[#This Row],[Vendredi]],"")</f>
        <v/>
      </c>
      <c r="O624" s="14">
        <f>COUNTIF(Tableau8[[#This Row],[Lundi]:[Mardi]],"&gt;0") + COUNTIF(Tableau8[[#This Row],[Jeudi]:[Vendredi]],"&gt;0")</f>
        <v>0</v>
      </c>
      <c r="P624" s="14" t="str">
        <f>IFERROR(Tableau8[[#This Row],[Total Tour 1]]+Tableau8[[#This Row],[Total Tour 2]],"")</f>
        <v/>
      </c>
      <c r="Q624" s="14">
        <f>COUNTIF(Tableau8[[#This Row],[Lundi]:[Vendredi]],"&gt;=13")*1000</f>
        <v>0</v>
      </c>
      <c r="R62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24" s="15">
        <f>Tableau8[[#This Row],[Prime production]]+Tableau8[[#This Row],[Prime rendement]]</f>
        <v>0</v>
      </c>
      <c r="T624" s="15" t="str">
        <f>IF(Tableau8[[#This Row],[Matricule]]&gt;1,IF(COUNTIF(Tableau8[DateMatricule],Tableau8[[#This Row],[DateMatricule]])&gt;1,"Doublon",""),"")</f>
        <v/>
      </c>
    </row>
    <row r="625" spans="1:20" x14ac:dyDescent="0.25">
      <c r="A625" s="11" t="str">
        <f>IF(Tableau8[[#This Row],[Semaine]]="","",VLOOKUP(Tableau8[[#This Row],[Semaine]],Listes!$A:$B,2,FALSE))</f>
        <v/>
      </c>
      <c r="B625" s="11" t="str">
        <f>IF(ISBLANK(Tableau8[[#This Row],[Matricule]]),"",VLOOKUP(Tableau8[[#This Row],[Matricule]],#REF!,2,FALSE))</f>
        <v/>
      </c>
      <c r="C625" s="11" t="str">
        <f>IF(ISBLANK(Tableau8[[#This Row],[Matricule]]),"",VLOOKUP(Tableau8[[#This Row],[Matricule]],#REF!,3,FALSE))</f>
        <v/>
      </c>
      <c r="D625" s="11" t="str">
        <f>CONCATENATE(Tableau8[[#This Row],[Semaine]],Tableau8[[#This Row],[Matricule]])</f>
        <v/>
      </c>
      <c r="M625" s="14" t="str">
        <f>IF(Tableau8[[#This Row],[Lundi]]+Tableau8[[#This Row],[Mardi]]&gt;0,Tableau8[[#This Row],[Lundi]]+Tableau8[[#This Row],[Mardi]],"")</f>
        <v/>
      </c>
      <c r="N625" s="14" t="str">
        <f>IF(Tableau8[[#This Row],[Jeudi]]+Tableau8[[#This Row],[Vendredi]]&gt;0,Tableau8[[#This Row],[Jeudi]]+Tableau8[[#This Row],[Vendredi]],"")</f>
        <v/>
      </c>
      <c r="O625" s="14">
        <f>COUNTIF(Tableau8[[#This Row],[Lundi]:[Mardi]],"&gt;0") + COUNTIF(Tableau8[[#This Row],[Jeudi]:[Vendredi]],"&gt;0")</f>
        <v>0</v>
      </c>
      <c r="P625" s="14" t="str">
        <f>IFERROR(Tableau8[[#This Row],[Total Tour 1]]+Tableau8[[#This Row],[Total Tour 2]],"")</f>
        <v/>
      </c>
      <c r="Q625" s="14">
        <f>COUNTIF(Tableau8[[#This Row],[Lundi]:[Vendredi]],"&gt;=13")*1000</f>
        <v>0</v>
      </c>
      <c r="R62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25" s="15">
        <f>Tableau8[[#This Row],[Prime production]]+Tableau8[[#This Row],[Prime rendement]]</f>
        <v>0</v>
      </c>
      <c r="T625" s="15" t="str">
        <f>IF(Tableau8[[#This Row],[Matricule]]&gt;1,IF(COUNTIF(Tableau8[DateMatricule],Tableau8[[#This Row],[DateMatricule]])&gt;1,"Doublon",""),"")</f>
        <v/>
      </c>
    </row>
    <row r="626" spans="1:20" x14ac:dyDescent="0.25">
      <c r="A626" s="11" t="str">
        <f>IF(Tableau8[[#This Row],[Semaine]]="","",VLOOKUP(Tableau8[[#This Row],[Semaine]],Listes!$A:$B,2,FALSE))</f>
        <v/>
      </c>
      <c r="B626" s="11" t="str">
        <f>IF(ISBLANK(Tableau8[[#This Row],[Matricule]]),"",VLOOKUP(Tableau8[[#This Row],[Matricule]],#REF!,2,FALSE))</f>
        <v/>
      </c>
      <c r="C626" s="11" t="str">
        <f>IF(ISBLANK(Tableau8[[#This Row],[Matricule]]),"",VLOOKUP(Tableau8[[#This Row],[Matricule]],#REF!,3,FALSE))</f>
        <v/>
      </c>
      <c r="D626" s="11" t="str">
        <f>CONCATENATE(Tableau8[[#This Row],[Semaine]],Tableau8[[#This Row],[Matricule]])</f>
        <v/>
      </c>
      <c r="M626" s="14" t="str">
        <f>IF(Tableau8[[#This Row],[Lundi]]+Tableau8[[#This Row],[Mardi]]&gt;0,Tableau8[[#This Row],[Lundi]]+Tableau8[[#This Row],[Mardi]],"")</f>
        <v/>
      </c>
      <c r="N626" s="14" t="str">
        <f>IF(Tableau8[[#This Row],[Jeudi]]+Tableau8[[#This Row],[Vendredi]]&gt;0,Tableau8[[#This Row],[Jeudi]]+Tableau8[[#This Row],[Vendredi]],"")</f>
        <v/>
      </c>
      <c r="O626" s="14">
        <f>COUNTIF(Tableau8[[#This Row],[Lundi]:[Mardi]],"&gt;0") + COUNTIF(Tableau8[[#This Row],[Jeudi]:[Vendredi]],"&gt;0")</f>
        <v>0</v>
      </c>
      <c r="P626" s="14" t="str">
        <f>IFERROR(Tableau8[[#This Row],[Total Tour 1]]+Tableau8[[#This Row],[Total Tour 2]],"")</f>
        <v/>
      </c>
      <c r="Q626" s="14">
        <f>COUNTIF(Tableau8[[#This Row],[Lundi]:[Vendredi]],"&gt;=13")*1000</f>
        <v>0</v>
      </c>
      <c r="R62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26" s="15">
        <f>Tableau8[[#This Row],[Prime production]]+Tableau8[[#This Row],[Prime rendement]]</f>
        <v>0</v>
      </c>
      <c r="T626" s="15" t="str">
        <f>IF(Tableau8[[#This Row],[Matricule]]&gt;1,IF(COUNTIF(Tableau8[DateMatricule],Tableau8[[#This Row],[DateMatricule]])&gt;1,"Doublon",""),"")</f>
        <v/>
      </c>
    </row>
    <row r="627" spans="1:20" x14ac:dyDescent="0.25">
      <c r="A627" s="11" t="str">
        <f>IF(Tableau8[[#This Row],[Semaine]]="","",VLOOKUP(Tableau8[[#This Row],[Semaine]],Listes!$A:$B,2,FALSE))</f>
        <v/>
      </c>
      <c r="B627" s="11" t="str">
        <f>IF(ISBLANK(Tableau8[[#This Row],[Matricule]]),"",VLOOKUP(Tableau8[[#This Row],[Matricule]],#REF!,2,FALSE))</f>
        <v/>
      </c>
      <c r="C627" s="11" t="str">
        <f>IF(ISBLANK(Tableau8[[#This Row],[Matricule]]),"",VLOOKUP(Tableau8[[#This Row],[Matricule]],#REF!,3,FALSE))</f>
        <v/>
      </c>
      <c r="D627" s="11" t="str">
        <f>CONCATENATE(Tableau8[[#This Row],[Semaine]],Tableau8[[#This Row],[Matricule]])</f>
        <v/>
      </c>
      <c r="M627" s="14" t="str">
        <f>IF(Tableau8[[#This Row],[Lundi]]+Tableau8[[#This Row],[Mardi]]&gt;0,Tableau8[[#This Row],[Lundi]]+Tableau8[[#This Row],[Mardi]],"")</f>
        <v/>
      </c>
      <c r="N627" s="14" t="str">
        <f>IF(Tableau8[[#This Row],[Jeudi]]+Tableau8[[#This Row],[Vendredi]]&gt;0,Tableau8[[#This Row],[Jeudi]]+Tableau8[[#This Row],[Vendredi]],"")</f>
        <v/>
      </c>
      <c r="O627" s="14">
        <f>COUNTIF(Tableau8[[#This Row],[Lundi]:[Mardi]],"&gt;0") + COUNTIF(Tableau8[[#This Row],[Jeudi]:[Vendredi]],"&gt;0")</f>
        <v>0</v>
      </c>
      <c r="P627" s="14" t="str">
        <f>IFERROR(Tableau8[[#This Row],[Total Tour 1]]+Tableau8[[#This Row],[Total Tour 2]],"")</f>
        <v/>
      </c>
      <c r="Q627" s="14">
        <f>COUNTIF(Tableau8[[#This Row],[Lundi]:[Vendredi]],"&gt;=13")*1000</f>
        <v>0</v>
      </c>
      <c r="R62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27" s="15">
        <f>Tableau8[[#This Row],[Prime production]]+Tableau8[[#This Row],[Prime rendement]]</f>
        <v>0</v>
      </c>
      <c r="T627" s="15" t="str">
        <f>IF(Tableau8[[#This Row],[Matricule]]&gt;1,IF(COUNTIF(Tableau8[DateMatricule],Tableau8[[#This Row],[DateMatricule]])&gt;1,"Doublon",""),"")</f>
        <v/>
      </c>
    </row>
    <row r="628" spans="1:20" x14ac:dyDescent="0.25">
      <c r="A628" s="11" t="str">
        <f>IF(Tableau8[[#This Row],[Semaine]]="","",VLOOKUP(Tableau8[[#This Row],[Semaine]],Listes!$A:$B,2,FALSE))</f>
        <v/>
      </c>
      <c r="B628" s="11" t="str">
        <f>IF(ISBLANK(Tableau8[[#This Row],[Matricule]]),"",VLOOKUP(Tableau8[[#This Row],[Matricule]],#REF!,2,FALSE))</f>
        <v/>
      </c>
      <c r="C628" s="11" t="str">
        <f>IF(ISBLANK(Tableau8[[#This Row],[Matricule]]),"",VLOOKUP(Tableau8[[#This Row],[Matricule]],#REF!,3,FALSE))</f>
        <v/>
      </c>
      <c r="D628" s="11" t="str">
        <f>CONCATENATE(Tableau8[[#This Row],[Semaine]],Tableau8[[#This Row],[Matricule]])</f>
        <v/>
      </c>
      <c r="M628" s="14" t="str">
        <f>IF(Tableau8[[#This Row],[Lundi]]+Tableau8[[#This Row],[Mardi]]&gt;0,Tableau8[[#This Row],[Lundi]]+Tableau8[[#This Row],[Mardi]],"")</f>
        <v/>
      </c>
      <c r="N628" s="14" t="str">
        <f>IF(Tableau8[[#This Row],[Jeudi]]+Tableau8[[#This Row],[Vendredi]]&gt;0,Tableau8[[#This Row],[Jeudi]]+Tableau8[[#This Row],[Vendredi]],"")</f>
        <v/>
      </c>
      <c r="O628" s="14">
        <f>COUNTIF(Tableau8[[#This Row],[Lundi]:[Mardi]],"&gt;0") + COUNTIF(Tableau8[[#This Row],[Jeudi]:[Vendredi]],"&gt;0")</f>
        <v>0</v>
      </c>
      <c r="P628" s="14" t="str">
        <f>IFERROR(Tableau8[[#This Row],[Total Tour 1]]+Tableau8[[#This Row],[Total Tour 2]],"")</f>
        <v/>
      </c>
      <c r="Q628" s="14">
        <f>COUNTIF(Tableau8[[#This Row],[Lundi]:[Vendredi]],"&gt;=13")*1000</f>
        <v>0</v>
      </c>
      <c r="R62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28" s="15">
        <f>Tableau8[[#This Row],[Prime production]]+Tableau8[[#This Row],[Prime rendement]]</f>
        <v>0</v>
      </c>
      <c r="T628" s="15" t="str">
        <f>IF(Tableau8[[#This Row],[Matricule]]&gt;1,IF(COUNTIF(Tableau8[DateMatricule],Tableau8[[#This Row],[DateMatricule]])&gt;1,"Doublon",""),"")</f>
        <v/>
      </c>
    </row>
    <row r="629" spans="1:20" x14ac:dyDescent="0.25">
      <c r="A629" s="11" t="str">
        <f>IF(Tableau8[[#This Row],[Semaine]]="","",VLOOKUP(Tableau8[[#This Row],[Semaine]],Listes!$A:$B,2,FALSE))</f>
        <v/>
      </c>
      <c r="B629" s="11" t="str">
        <f>IF(ISBLANK(Tableau8[[#This Row],[Matricule]]),"",VLOOKUP(Tableau8[[#This Row],[Matricule]],#REF!,2,FALSE))</f>
        <v/>
      </c>
      <c r="C629" s="11" t="str">
        <f>IF(ISBLANK(Tableau8[[#This Row],[Matricule]]),"",VLOOKUP(Tableau8[[#This Row],[Matricule]],#REF!,3,FALSE))</f>
        <v/>
      </c>
      <c r="D629" s="11" t="str">
        <f>CONCATENATE(Tableau8[[#This Row],[Semaine]],Tableau8[[#This Row],[Matricule]])</f>
        <v/>
      </c>
      <c r="M629" s="14" t="str">
        <f>IF(Tableau8[[#This Row],[Lundi]]+Tableau8[[#This Row],[Mardi]]&gt;0,Tableau8[[#This Row],[Lundi]]+Tableau8[[#This Row],[Mardi]],"")</f>
        <v/>
      </c>
      <c r="N629" s="14" t="str">
        <f>IF(Tableau8[[#This Row],[Jeudi]]+Tableau8[[#This Row],[Vendredi]]&gt;0,Tableau8[[#This Row],[Jeudi]]+Tableau8[[#This Row],[Vendredi]],"")</f>
        <v/>
      </c>
      <c r="O629" s="14">
        <f>COUNTIF(Tableau8[[#This Row],[Lundi]:[Mardi]],"&gt;0") + COUNTIF(Tableau8[[#This Row],[Jeudi]:[Vendredi]],"&gt;0")</f>
        <v>0</v>
      </c>
      <c r="P629" s="14" t="str">
        <f>IFERROR(Tableau8[[#This Row],[Total Tour 1]]+Tableau8[[#This Row],[Total Tour 2]],"")</f>
        <v/>
      </c>
      <c r="Q629" s="14">
        <f>COUNTIF(Tableau8[[#This Row],[Lundi]:[Vendredi]],"&gt;=13")*1000</f>
        <v>0</v>
      </c>
      <c r="R62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29" s="15">
        <f>Tableau8[[#This Row],[Prime production]]+Tableau8[[#This Row],[Prime rendement]]</f>
        <v>0</v>
      </c>
      <c r="T629" s="15" t="str">
        <f>IF(Tableau8[[#This Row],[Matricule]]&gt;1,IF(COUNTIF(Tableau8[DateMatricule],Tableau8[[#This Row],[DateMatricule]])&gt;1,"Doublon",""),"")</f>
        <v/>
      </c>
    </row>
    <row r="630" spans="1:20" x14ac:dyDescent="0.25">
      <c r="A630" s="11" t="str">
        <f>IF(Tableau8[[#This Row],[Semaine]]="","",VLOOKUP(Tableau8[[#This Row],[Semaine]],Listes!$A:$B,2,FALSE))</f>
        <v/>
      </c>
      <c r="B630" s="11" t="str">
        <f>IF(ISBLANK(Tableau8[[#This Row],[Matricule]]),"",VLOOKUP(Tableau8[[#This Row],[Matricule]],#REF!,2,FALSE))</f>
        <v/>
      </c>
      <c r="C630" s="11" t="str">
        <f>IF(ISBLANK(Tableau8[[#This Row],[Matricule]]),"",VLOOKUP(Tableau8[[#This Row],[Matricule]],#REF!,3,FALSE))</f>
        <v/>
      </c>
      <c r="D630" s="11" t="str">
        <f>CONCATENATE(Tableau8[[#This Row],[Semaine]],Tableau8[[#This Row],[Matricule]])</f>
        <v/>
      </c>
      <c r="M630" s="14" t="str">
        <f>IF(Tableau8[[#This Row],[Lundi]]+Tableau8[[#This Row],[Mardi]]&gt;0,Tableau8[[#This Row],[Lundi]]+Tableau8[[#This Row],[Mardi]],"")</f>
        <v/>
      </c>
      <c r="N630" s="14" t="str">
        <f>IF(Tableau8[[#This Row],[Jeudi]]+Tableau8[[#This Row],[Vendredi]]&gt;0,Tableau8[[#This Row],[Jeudi]]+Tableau8[[#This Row],[Vendredi]],"")</f>
        <v/>
      </c>
      <c r="O630" s="14">
        <f>COUNTIF(Tableau8[[#This Row],[Lundi]:[Mardi]],"&gt;0") + COUNTIF(Tableau8[[#This Row],[Jeudi]:[Vendredi]],"&gt;0")</f>
        <v>0</v>
      </c>
      <c r="P630" s="14" t="str">
        <f>IFERROR(Tableau8[[#This Row],[Total Tour 1]]+Tableau8[[#This Row],[Total Tour 2]],"")</f>
        <v/>
      </c>
      <c r="Q630" s="14">
        <f>COUNTIF(Tableau8[[#This Row],[Lundi]:[Vendredi]],"&gt;=13")*1000</f>
        <v>0</v>
      </c>
      <c r="R63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30" s="15">
        <f>Tableau8[[#This Row],[Prime production]]+Tableau8[[#This Row],[Prime rendement]]</f>
        <v>0</v>
      </c>
      <c r="T630" s="15" t="str">
        <f>IF(Tableau8[[#This Row],[Matricule]]&gt;1,IF(COUNTIF(Tableau8[DateMatricule],Tableau8[[#This Row],[DateMatricule]])&gt;1,"Doublon",""),"")</f>
        <v/>
      </c>
    </row>
    <row r="631" spans="1:20" x14ac:dyDescent="0.25">
      <c r="A631" s="11" t="str">
        <f>IF(Tableau8[[#This Row],[Semaine]]="","",VLOOKUP(Tableau8[[#This Row],[Semaine]],Listes!$A:$B,2,FALSE))</f>
        <v/>
      </c>
      <c r="B631" s="11" t="str">
        <f>IF(ISBLANK(Tableau8[[#This Row],[Matricule]]),"",VLOOKUP(Tableau8[[#This Row],[Matricule]],#REF!,2,FALSE))</f>
        <v/>
      </c>
      <c r="C631" s="11" t="str">
        <f>IF(ISBLANK(Tableau8[[#This Row],[Matricule]]),"",VLOOKUP(Tableau8[[#This Row],[Matricule]],#REF!,3,FALSE))</f>
        <v/>
      </c>
      <c r="D631" s="11" t="str">
        <f>CONCATENATE(Tableau8[[#This Row],[Semaine]],Tableau8[[#This Row],[Matricule]])</f>
        <v/>
      </c>
      <c r="M631" s="14" t="str">
        <f>IF(Tableau8[[#This Row],[Lundi]]+Tableau8[[#This Row],[Mardi]]&gt;0,Tableau8[[#This Row],[Lundi]]+Tableau8[[#This Row],[Mardi]],"")</f>
        <v/>
      </c>
      <c r="N631" s="14" t="str">
        <f>IF(Tableau8[[#This Row],[Jeudi]]+Tableau8[[#This Row],[Vendredi]]&gt;0,Tableau8[[#This Row],[Jeudi]]+Tableau8[[#This Row],[Vendredi]],"")</f>
        <v/>
      </c>
      <c r="O631" s="14">
        <f>COUNTIF(Tableau8[[#This Row],[Lundi]:[Mardi]],"&gt;0") + COUNTIF(Tableau8[[#This Row],[Jeudi]:[Vendredi]],"&gt;0")</f>
        <v>0</v>
      </c>
      <c r="P631" s="14" t="str">
        <f>IFERROR(Tableau8[[#This Row],[Total Tour 1]]+Tableau8[[#This Row],[Total Tour 2]],"")</f>
        <v/>
      </c>
      <c r="Q631" s="14">
        <f>COUNTIF(Tableau8[[#This Row],[Lundi]:[Vendredi]],"&gt;=13")*1000</f>
        <v>0</v>
      </c>
      <c r="R63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31" s="15">
        <f>Tableau8[[#This Row],[Prime production]]+Tableau8[[#This Row],[Prime rendement]]</f>
        <v>0</v>
      </c>
      <c r="T631" s="15" t="str">
        <f>IF(Tableau8[[#This Row],[Matricule]]&gt;1,IF(COUNTIF(Tableau8[DateMatricule],Tableau8[[#This Row],[DateMatricule]])&gt;1,"Doublon",""),"")</f>
        <v/>
      </c>
    </row>
    <row r="632" spans="1:20" x14ac:dyDescent="0.25">
      <c r="A632" s="11" t="str">
        <f>IF(Tableau8[[#This Row],[Semaine]]="","",VLOOKUP(Tableau8[[#This Row],[Semaine]],Listes!$A:$B,2,FALSE))</f>
        <v/>
      </c>
      <c r="B632" s="11" t="str">
        <f>IF(ISBLANK(Tableau8[[#This Row],[Matricule]]),"",VLOOKUP(Tableau8[[#This Row],[Matricule]],#REF!,2,FALSE))</f>
        <v/>
      </c>
      <c r="C632" s="11" t="str">
        <f>IF(ISBLANK(Tableau8[[#This Row],[Matricule]]),"",VLOOKUP(Tableau8[[#This Row],[Matricule]],#REF!,3,FALSE))</f>
        <v/>
      </c>
      <c r="D632" s="11" t="str">
        <f>CONCATENATE(Tableau8[[#This Row],[Semaine]],Tableau8[[#This Row],[Matricule]])</f>
        <v/>
      </c>
      <c r="M632" s="14" t="str">
        <f>IF(Tableau8[[#This Row],[Lundi]]+Tableau8[[#This Row],[Mardi]]&gt;0,Tableau8[[#This Row],[Lundi]]+Tableau8[[#This Row],[Mardi]],"")</f>
        <v/>
      </c>
      <c r="N632" s="14" t="str">
        <f>IF(Tableau8[[#This Row],[Jeudi]]+Tableau8[[#This Row],[Vendredi]]&gt;0,Tableau8[[#This Row],[Jeudi]]+Tableau8[[#This Row],[Vendredi]],"")</f>
        <v/>
      </c>
      <c r="O632" s="14">
        <f>COUNTIF(Tableau8[[#This Row],[Lundi]:[Mardi]],"&gt;0") + COUNTIF(Tableau8[[#This Row],[Jeudi]:[Vendredi]],"&gt;0")</f>
        <v>0</v>
      </c>
      <c r="P632" s="14" t="str">
        <f>IFERROR(Tableau8[[#This Row],[Total Tour 1]]+Tableau8[[#This Row],[Total Tour 2]],"")</f>
        <v/>
      </c>
      <c r="Q632" s="14">
        <f>COUNTIF(Tableau8[[#This Row],[Lundi]:[Vendredi]],"&gt;=13")*1000</f>
        <v>0</v>
      </c>
      <c r="R63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32" s="15">
        <f>Tableau8[[#This Row],[Prime production]]+Tableau8[[#This Row],[Prime rendement]]</f>
        <v>0</v>
      </c>
      <c r="T632" s="15" t="str">
        <f>IF(Tableau8[[#This Row],[Matricule]]&gt;1,IF(COUNTIF(Tableau8[DateMatricule],Tableau8[[#This Row],[DateMatricule]])&gt;1,"Doublon",""),"")</f>
        <v/>
      </c>
    </row>
    <row r="633" spans="1:20" x14ac:dyDescent="0.25">
      <c r="A633" s="11" t="str">
        <f>IF(Tableau8[[#This Row],[Semaine]]="","",VLOOKUP(Tableau8[[#This Row],[Semaine]],Listes!$A:$B,2,FALSE))</f>
        <v/>
      </c>
      <c r="B633" s="11" t="str">
        <f>IF(ISBLANK(Tableau8[[#This Row],[Matricule]]),"",VLOOKUP(Tableau8[[#This Row],[Matricule]],#REF!,2,FALSE))</f>
        <v/>
      </c>
      <c r="C633" s="11" t="str">
        <f>IF(ISBLANK(Tableau8[[#This Row],[Matricule]]),"",VLOOKUP(Tableau8[[#This Row],[Matricule]],#REF!,3,FALSE))</f>
        <v/>
      </c>
      <c r="D633" s="11" t="str">
        <f>CONCATENATE(Tableau8[[#This Row],[Semaine]],Tableau8[[#This Row],[Matricule]])</f>
        <v/>
      </c>
      <c r="M633" s="14" t="str">
        <f>IF(Tableau8[[#This Row],[Lundi]]+Tableau8[[#This Row],[Mardi]]&gt;0,Tableau8[[#This Row],[Lundi]]+Tableau8[[#This Row],[Mardi]],"")</f>
        <v/>
      </c>
      <c r="N633" s="14" t="str">
        <f>IF(Tableau8[[#This Row],[Jeudi]]+Tableau8[[#This Row],[Vendredi]]&gt;0,Tableau8[[#This Row],[Jeudi]]+Tableau8[[#This Row],[Vendredi]],"")</f>
        <v/>
      </c>
      <c r="O633" s="14">
        <f>COUNTIF(Tableau8[[#This Row],[Lundi]:[Mardi]],"&gt;0") + COUNTIF(Tableau8[[#This Row],[Jeudi]:[Vendredi]],"&gt;0")</f>
        <v>0</v>
      </c>
      <c r="P633" s="14" t="str">
        <f>IFERROR(Tableau8[[#This Row],[Total Tour 1]]+Tableau8[[#This Row],[Total Tour 2]],"")</f>
        <v/>
      </c>
      <c r="Q633" s="14">
        <f>COUNTIF(Tableau8[[#This Row],[Lundi]:[Vendredi]],"&gt;=13")*1000</f>
        <v>0</v>
      </c>
      <c r="R63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33" s="15">
        <f>Tableau8[[#This Row],[Prime production]]+Tableau8[[#This Row],[Prime rendement]]</f>
        <v>0</v>
      </c>
      <c r="T633" s="15" t="str">
        <f>IF(Tableau8[[#This Row],[Matricule]]&gt;1,IF(COUNTIF(Tableau8[DateMatricule],Tableau8[[#This Row],[DateMatricule]])&gt;1,"Doublon",""),"")</f>
        <v/>
      </c>
    </row>
    <row r="634" spans="1:20" x14ac:dyDescent="0.25">
      <c r="A634" s="11" t="str">
        <f>IF(Tableau8[[#This Row],[Semaine]]="","",VLOOKUP(Tableau8[[#This Row],[Semaine]],Listes!$A:$B,2,FALSE))</f>
        <v/>
      </c>
      <c r="B634" s="11" t="str">
        <f>IF(ISBLANK(Tableau8[[#This Row],[Matricule]]),"",VLOOKUP(Tableau8[[#This Row],[Matricule]],#REF!,2,FALSE))</f>
        <v/>
      </c>
      <c r="C634" s="11" t="str">
        <f>IF(ISBLANK(Tableau8[[#This Row],[Matricule]]),"",VLOOKUP(Tableau8[[#This Row],[Matricule]],#REF!,3,FALSE))</f>
        <v/>
      </c>
      <c r="D634" s="11" t="str">
        <f>CONCATENATE(Tableau8[[#This Row],[Semaine]],Tableau8[[#This Row],[Matricule]])</f>
        <v/>
      </c>
      <c r="M634" s="14" t="str">
        <f>IF(Tableau8[[#This Row],[Lundi]]+Tableau8[[#This Row],[Mardi]]&gt;0,Tableau8[[#This Row],[Lundi]]+Tableau8[[#This Row],[Mardi]],"")</f>
        <v/>
      </c>
      <c r="N634" s="14" t="str">
        <f>IF(Tableau8[[#This Row],[Jeudi]]+Tableau8[[#This Row],[Vendredi]]&gt;0,Tableau8[[#This Row],[Jeudi]]+Tableau8[[#This Row],[Vendredi]],"")</f>
        <v/>
      </c>
      <c r="O634" s="14">
        <f>COUNTIF(Tableau8[[#This Row],[Lundi]:[Mardi]],"&gt;0") + COUNTIF(Tableau8[[#This Row],[Jeudi]:[Vendredi]],"&gt;0")</f>
        <v>0</v>
      </c>
      <c r="P634" s="14" t="str">
        <f>IFERROR(Tableau8[[#This Row],[Total Tour 1]]+Tableau8[[#This Row],[Total Tour 2]],"")</f>
        <v/>
      </c>
      <c r="Q634" s="14">
        <f>COUNTIF(Tableau8[[#This Row],[Lundi]:[Vendredi]],"&gt;=13")*1000</f>
        <v>0</v>
      </c>
      <c r="R63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34" s="15">
        <f>Tableau8[[#This Row],[Prime production]]+Tableau8[[#This Row],[Prime rendement]]</f>
        <v>0</v>
      </c>
      <c r="T634" s="15" t="str">
        <f>IF(Tableau8[[#This Row],[Matricule]]&gt;1,IF(COUNTIF(Tableau8[DateMatricule],Tableau8[[#This Row],[DateMatricule]])&gt;1,"Doublon",""),"")</f>
        <v/>
      </c>
    </row>
    <row r="635" spans="1:20" x14ac:dyDescent="0.25">
      <c r="A635" s="11" t="str">
        <f>IF(Tableau8[[#This Row],[Semaine]]="","",VLOOKUP(Tableau8[[#This Row],[Semaine]],Listes!$A:$B,2,FALSE))</f>
        <v/>
      </c>
      <c r="B635" s="11" t="str">
        <f>IF(ISBLANK(Tableau8[[#This Row],[Matricule]]),"",VLOOKUP(Tableau8[[#This Row],[Matricule]],#REF!,2,FALSE))</f>
        <v/>
      </c>
      <c r="C635" s="11" t="str">
        <f>IF(ISBLANK(Tableau8[[#This Row],[Matricule]]),"",VLOOKUP(Tableau8[[#This Row],[Matricule]],#REF!,3,FALSE))</f>
        <v/>
      </c>
      <c r="D635" s="11" t="str">
        <f>CONCATENATE(Tableau8[[#This Row],[Semaine]],Tableau8[[#This Row],[Matricule]])</f>
        <v/>
      </c>
      <c r="M635" s="14" t="str">
        <f>IF(Tableau8[[#This Row],[Lundi]]+Tableau8[[#This Row],[Mardi]]&gt;0,Tableau8[[#This Row],[Lundi]]+Tableau8[[#This Row],[Mardi]],"")</f>
        <v/>
      </c>
      <c r="N635" s="14" t="str">
        <f>IF(Tableau8[[#This Row],[Jeudi]]+Tableau8[[#This Row],[Vendredi]]&gt;0,Tableau8[[#This Row],[Jeudi]]+Tableau8[[#This Row],[Vendredi]],"")</f>
        <v/>
      </c>
      <c r="O635" s="14">
        <f>COUNTIF(Tableau8[[#This Row],[Lundi]:[Mardi]],"&gt;0") + COUNTIF(Tableau8[[#This Row],[Jeudi]:[Vendredi]],"&gt;0")</f>
        <v>0</v>
      </c>
      <c r="P635" s="14" t="str">
        <f>IFERROR(Tableau8[[#This Row],[Total Tour 1]]+Tableau8[[#This Row],[Total Tour 2]],"")</f>
        <v/>
      </c>
      <c r="Q635" s="14">
        <f>COUNTIF(Tableau8[[#This Row],[Lundi]:[Vendredi]],"&gt;=13")*1000</f>
        <v>0</v>
      </c>
      <c r="R63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35" s="15">
        <f>Tableau8[[#This Row],[Prime production]]+Tableau8[[#This Row],[Prime rendement]]</f>
        <v>0</v>
      </c>
      <c r="T635" s="15" t="str">
        <f>IF(Tableau8[[#This Row],[Matricule]]&gt;1,IF(COUNTIF(Tableau8[DateMatricule],Tableau8[[#This Row],[DateMatricule]])&gt;1,"Doublon",""),"")</f>
        <v/>
      </c>
    </row>
    <row r="636" spans="1:20" x14ac:dyDescent="0.25">
      <c r="A636" s="11" t="str">
        <f>IF(Tableau8[[#This Row],[Semaine]]="","",VLOOKUP(Tableau8[[#This Row],[Semaine]],Listes!$A:$B,2,FALSE))</f>
        <v/>
      </c>
      <c r="B636" s="11" t="str">
        <f>IF(ISBLANK(Tableau8[[#This Row],[Matricule]]),"",VLOOKUP(Tableau8[[#This Row],[Matricule]],#REF!,2,FALSE))</f>
        <v/>
      </c>
      <c r="C636" s="11" t="str">
        <f>IF(ISBLANK(Tableau8[[#This Row],[Matricule]]),"",VLOOKUP(Tableau8[[#This Row],[Matricule]],#REF!,3,FALSE))</f>
        <v/>
      </c>
      <c r="D636" s="11" t="str">
        <f>CONCATENATE(Tableau8[[#This Row],[Semaine]],Tableau8[[#This Row],[Matricule]])</f>
        <v/>
      </c>
      <c r="M636" s="14" t="str">
        <f>IF(Tableau8[[#This Row],[Lundi]]+Tableau8[[#This Row],[Mardi]]&gt;0,Tableau8[[#This Row],[Lundi]]+Tableau8[[#This Row],[Mardi]],"")</f>
        <v/>
      </c>
      <c r="N636" s="14" t="str">
        <f>IF(Tableau8[[#This Row],[Jeudi]]+Tableau8[[#This Row],[Vendredi]]&gt;0,Tableau8[[#This Row],[Jeudi]]+Tableau8[[#This Row],[Vendredi]],"")</f>
        <v/>
      </c>
      <c r="O636" s="14">
        <f>COUNTIF(Tableau8[[#This Row],[Lundi]:[Mardi]],"&gt;0") + COUNTIF(Tableau8[[#This Row],[Jeudi]:[Vendredi]],"&gt;0")</f>
        <v>0</v>
      </c>
      <c r="P636" s="14" t="str">
        <f>IFERROR(Tableau8[[#This Row],[Total Tour 1]]+Tableau8[[#This Row],[Total Tour 2]],"")</f>
        <v/>
      </c>
      <c r="Q636" s="14">
        <f>COUNTIF(Tableau8[[#This Row],[Lundi]:[Vendredi]],"&gt;=13")*1000</f>
        <v>0</v>
      </c>
      <c r="R63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36" s="15">
        <f>Tableau8[[#This Row],[Prime production]]+Tableau8[[#This Row],[Prime rendement]]</f>
        <v>0</v>
      </c>
      <c r="T636" s="15" t="str">
        <f>IF(Tableau8[[#This Row],[Matricule]]&gt;1,IF(COUNTIF(Tableau8[DateMatricule],Tableau8[[#This Row],[DateMatricule]])&gt;1,"Doublon",""),"")</f>
        <v/>
      </c>
    </row>
    <row r="637" spans="1:20" x14ac:dyDescent="0.25">
      <c r="A637" s="11" t="str">
        <f>IF(Tableau8[[#This Row],[Semaine]]="","",VLOOKUP(Tableau8[[#This Row],[Semaine]],Listes!$A:$B,2,FALSE))</f>
        <v/>
      </c>
      <c r="B637" s="11" t="str">
        <f>IF(ISBLANK(Tableau8[[#This Row],[Matricule]]),"",VLOOKUP(Tableau8[[#This Row],[Matricule]],#REF!,2,FALSE))</f>
        <v/>
      </c>
      <c r="C637" s="11" t="str">
        <f>IF(ISBLANK(Tableau8[[#This Row],[Matricule]]),"",VLOOKUP(Tableau8[[#This Row],[Matricule]],#REF!,3,FALSE))</f>
        <v/>
      </c>
      <c r="D637" s="11" t="str">
        <f>CONCATENATE(Tableau8[[#This Row],[Semaine]],Tableau8[[#This Row],[Matricule]])</f>
        <v/>
      </c>
      <c r="M637" s="14" t="str">
        <f>IF(Tableau8[[#This Row],[Lundi]]+Tableau8[[#This Row],[Mardi]]&gt;0,Tableau8[[#This Row],[Lundi]]+Tableau8[[#This Row],[Mardi]],"")</f>
        <v/>
      </c>
      <c r="N637" s="14" t="str">
        <f>IF(Tableau8[[#This Row],[Jeudi]]+Tableau8[[#This Row],[Vendredi]]&gt;0,Tableau8[[#This Row],[Jeudi]]+Tableau8[[#This Row],[Vendredi]],"")</f>
        <v/>
      </c>
      <c r="O637" s="14">
        <f>COUNTIF(Tableau8[[#This Row],[Lundi]:[Mardi]],"&gt;0") + COUNTIF(Tableau8[[#This Row],[Jeudi]:[Vendredi]],"&gt;0")</f>
        <v>0</v>
      </c>
      <c r="P637" s="14" t="str">
        <f>IFERROR(Tableau8[[#This Row],[Total Tour 1]]+Tableau8[[#This Row],[Total Tour 2]],"")</f>
        <v/>
      </c>
      <c r="Q637" s="14">
        <f>COUNTIF(Tableau8[[#This Row],[Lundi]:[Vendredi]],"&gt;=13")*1000</f>
        <v>0</v>
      </c>
      <c r="R63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37" s="15">
        <f>Tableau8[[#This Row],[Prime production]]+Tableau8[[#This Row],[Prime rendement]]</f>
        <v>0</v>
      </c>
      <c r="T637" s="15" t="str">
        <f>IF(Tableau8[[#This Row],[Matricule]]&gt;1,IF(COUNTIF(Tableau8[DateMatricule],Tableau8[[#This Row],[DateMatricule]])&gt;1,"Doublon",""),"")</f>
        <v/>
      </c>
    </row>
    <row r="638" spans="1:20" x14ac:dyDescent="0.25">
      <c r="A638" s="11" t="str">
        <f>IF(Tableau8[[#This Row],[Semaine]]="","",VLOOKUP(Tableau8[[#This Row],[Semaine]],Listes!$A:$B,2,FALSE))</f>
        <v/>
      </c>
      <c r="B638" s="11" t="str">
        <f>IF(ISBLANK(Tableau8[[#This Row],[Matricule]]),"",VLOOKUP(Tableau8[[#This Row],[Matricule]],#REF!,2,FALSE))</f>
        <v/>
      </c>
      <c r="C638" s="11" t="str">
        <f>IF(ISBLANK(Tableau8[[#This Row],[Matricule]]),"",VLOOKUP(Tableau8[[#This Row],[Matricule]],#REF!,3,FALSE))</f>
        <v/>
      </c>
      <c r="D638" s="11" t="str">
        <f>CONCATENATE(Tableau8[[#This Row],[Semaine]],Tableau8[[#This Row],[Matricule]])</f>
        <v/>
      </c>
      <c r="M638" s="14" t="str">
        <f>IF(Tableau8[[#This Row],[Lundi]]+Tableau8[[#This Row],[Mardi]]&gt;0,Tableau8[[#This Row],[Lundi]]+Tableau8[[#This Row],[Mardi]],"")</f>
        <v/>
      </c>
      <c r="N638" s="14" t="str">
        <f>IF(Tableau8[[#This Row],[Jeudi]]+Tableau8[[#This Row],[Vendredi]]&gt;0,Tableau8[[#This Row],[Jeudi]]+Tableau8[[#This Row],[Vendredi]],"")</f>
        <v/>
      </c>
      <c r="O638" s="14">
        <f>COUNTIF(Tableau8[[#This Row],[Lundi]:[Mardi]],"&gt;0") + COUNTIF(Tableau8[[#This Row],[Jeudi]:[Vendredi]],"&gt;0")</f>
        <v>0</v>
      </c>
      <c r="P638" s="14" t="str">
        <f>IFERROR(Tableau8[[#This Row],[Total Tour 1]]+Tableau8[[#This Row],[Total Tour 2]],"")</f>
        <v/>
      </c>
      <c r="Q638" s="14">
        <f>COUNTIF(Tableau8[[#This Row],[Lundi]:[Vendredi]],"&gt;=13")*1000</f>
        <v>0</v>
      </c>
      <c r="R63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38" s="15">
        <f>Tableau8[[#This Row],[Prime production]]+Tableau8[[#This Row],[Prime rendement]]</f>
        <v>0</v>
      </c>
      <c r="T638" s="15" t="str">
        <f>IF(Tableau8[[#This Row],[Matricule]]&gt;1,IF(COUNTIF(Tableau8[DateMatricule],Tableau8[[#This Row],[DateMatricule]])&gt;1,"Doublon",""),"")</f>
        <v/>
      </c>
    </row>
    <row r="639" spans="1:20" x14ac:dyDescent="0.25">
      <c r="A639" s="11" t="str">
        <f>IF(Tableau8[[#This Row],[Semaine]]="","",VLOOKUP(Tableau8[[#This Row],[Semaine]],Listes!$A:$B,2,FALSE))</f>
        <v/>
      </c>
      <c r="B639" s="11" t="str">
        <f>IF(ISBLANK(Tableau8[[#This Row],[Matricule]]),"",VLOOKUP(Tableau8[[#This Row],[Matricule]],#REF!,2,FALSE))</f>
        <v/>
      </c>
      <c r="C639" s="11" t="str">
        <f>IF(ISBLANK(Tableau8[[#This Row],[Matricule]]),"",VLOOKUP(Tableau8[[#This Row],[Matricule]],#REF!,3,FALSE))</f>
        <v/>
      </c>
      <c r="D639" s="11" t="str">
        <f>CONCATENATE(Tableau8[[#This Row],[Semaine]],Tableau8[[#This Row],[Matricule]])</f>
        <v/>
      </c>
      <c r="M639" s="14" t="str">
        <f>IF(Tableau8[[#This Row],[Lundi]]+Tableau8[[#This Row],[Mardi]]&gt;0,Tableau8[[#This Row],[Lundi]]+Tableau8[[#This Row],[Mardi]],"")</f>
        <v/>
      </c>
      <c r="N639" s="14" t="str">
        <f>IF(Tableau8[[#This Row],[Jeudi]]+Tableau8[[#This Row],[Vendredi]]&gt;0,Tableau8[[#This Row],[Jeudi]]+Tableau8[[#This Row],[Vendredi]],"")</f>
        <v/>
      </c>
      <c r="O639" s="14">
        <f>COUNTIF(Tableau8[[#This Row],[Lundi]:[Mardi]],"&gt;0") + COUNTIF(Tableau8[[#This Row],[Jeudi]:[Vendredi]],"&gt;0")</f>
        <v>0</v>
      </c>
      <c r="P639" s="14" t="str">
        <f>IFERROR(Tableau8[[#This Row],[Total Tour 1]]+Tableau8[[#This Row],[Total Tour 2]],"")</f>
        <v/>
      </c>
      <c r="Q639" s="14">
        <f>COUNTIF(Tableau8[[#This Row],[Lundi]:[Vendredi]],"&gt;=13")*1000</f>
        <v>0</v>
      </c>
      <c r="R63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39" s="15">
        <f>Tableau8[[#This Row],[Prime production]]+Tableau8[[#This Row],[Prime rendement]]</f>
        <v>0</v>
      </c>
      <c r="T639" s="15" t="str">
        <f>IF(Tableau8[[#This Row],[Matricule]]&gt;1,IF(COUNTIF(Tableau8[DateMatricule],Tableau8[[#This Row],[DateMatricule]])&gt;1,"Doublon",""),"")</f>
        <v/>
      </c>
    </row>
    <row r="640" spans="1:20" x14ac:dyDescent="0.25">
      <c r="A640" s="11" t="str">
        <f>IF(Tableau8[[#This Row],[Semaine]]="","",VLOOKUP(Tableau8[[#This Row],[Semaine]],Listes!$A:$B,2,FALSE))</f>
        <v/>
      </c>
      <c r="B640" s="11" t="str">
        <f>IF(ISBLANK(Tableau8[[#This Row],[Matricule]]),"",VLOOKUP(Tableau8[[#This Row],[Matricule]],#REF!,2,FALSE))</f>
        <v/>
      </c>
      <c r="C640" s="11" t="str">
        <f>IF(ISBLANK(Tableau8[[#This Row],[Matricule]]),"",VLOOKUP(Tableau8[[#This Row],[Matricule]],#REF!,3,FALSE))</f>
        <v/>
      </c>
      <c r="D640" s="11" t="str">
        <f>CONCATENATE(Tableau8[[#This Row],[Semaine]],Tableau8[[#This Row],[Matricule]])</f>
        <v/>
      </c>
      <c r="M640" s="14" t="str">
        <f>IF(Tableau8[[#This Row],[Lundi]]+Tableau8[[#This Row],[Mardi]]&gt;0,Tableau8[[#This Row],[Lundi]]+Tableau8[[#This Row],[Mardi]],"")</f>
        <v/>
      </c>
      <c r="N640" s="14" t="str">
        <f>IF(Tableau8[[#This Row],[Jeudi]]+Tableau8[[#This Row],[Vendredi]]&gt;0,Tableau8[[#This Row],[Jeudi]]+Tableau8[[#This Row],[Vendredi]],"")</f>
        <v/>
      </c>
      <c r="O640" s="14">
        <f>COUNTIF(Tableau8[[#This Row],[Lundi]:[Mardi]],"&gt;0") + COUNTIF(Tableau8[[#This Row],[Jeudi]:[Vendredi]],"&gt;0")</f>
        <v>0</v>
      </c>
      <c r="P640" s="14" t="str">
        <f>IFERROR(Tableau8[[#This Row],[Total Tour 1]]+Tableau8[[#This Row],[Total Tour 2]],"")</f>
        <v/>
      </c>
      <c r="Q640" s="14">
        <f>COUNTIF(Tableau8[[#This Row],[Lundi]:[Vendredi]],"&gt;=13")*1000</f>
        <v>0</v>
      </c>
      <c r="R64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40" s="15">
        <f>Tableau8[[#This Row],[Prime production]]+Tableau8[[#This Row],[Prime rendement]]</f>
        <v>0</v>
      </c>
      <c r="T640" s="15" t="str">
        <f>IF(Tableau8[[#This Row],[Matricule]]&gt;1,IF(COUNTIF(Tableau8[DateMatricule],Tableau8[[#This Row],[DateMatricule]])&gt;1,"Doublon",""),"")</f>
        <v/>
      </c>
    </row>
    <row r="641" spans="1:20" x14ac:dyDescent="0.25">
      <c r="A641" s="11" t="str">
        <f>IF(Tableau8[[#This Row],[Semaine]]="","",VLOOKUP(Tableau8[[#This Row],[Semaine]],Listes!$A:$B,2,FALSE))</f>
        <v/>
      </c>
      <c r="B641" s="11" t="str">
        <f>IF(ISBLANK(Tableau8[[#This Row],[Matricule]]),"",VLOOKUP(Tableau8[[#This Row],[Matricule]],#REF!,2,FALSE))</f>
        <v/>
      </c>
      <c r="C641" s="11" t="str">
        <f>IF(ISBLANK(Tableau8[[#This Row],[Matricule]]),"",VLOOKUP(Tableau8[[#This Row],[Matricule]],#REF!,3,FALSE))</f>
        <v/>
      </c>
      <c r="D641" s="11" t="str">
        <f>CONCATENATE(Tableau8[[#This Row],[Semaine]],Tableau8[[#This Row],[Matricule]])</f>
        <v/>
      </c>
      <c r="M641" s="14" t="str">
        <f>IF(Tableau8[[#This Row],[Lundi]]+Tableau8[[#This Row],[Mardi]]&gt;0,Tableau8[[#This Row],[Lundi]]+Tableau8[[#This Row],[Mardi]],"")</f>
        <v/>
      </c>
      <c r="N641" s="14" t="str">
        <f>IF(Tableau8[[#This Row],[Jeudi]]+Tableau8[[#This Row],[Vendredi]]&gt;0,Tableau8[[#This Row],[Jeudi]]+Tableau8[[#This Row],[Vendredi]],"")</f>
        <v/>
      </c>
      <c r="O641" s="14">
        <f>COUNTIF(Tableau8[[#This Row],[Lundi]:[Mardi]],"&gt;0") + COUNTIF(Tableau8[[#This Row],[Jeudi]:[Vendredi]],"&gt;0")</f>
        <v>0</v>
      </c>
      <c r="P641" s="14" t="str">
        <f>IFERROR(Tableau8[[#This Row],[Total Tour 1]]+Tableau8[[#This Row],[Total Tour 2]],"")</f>
        <v/>
      </c>
      <c r="Q641" s="14">
        <f>COUNTIF(Tableau8[[#This Row],[Lundi]:[Vendredi]],"&gt;=13")*1000</f>
        <v>0</v>
      </c>
      <c r="R64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41" s="15">
        <f>Tableau8[[#This Row],[Prime production]]+Tableau8[[#This Row],[Prime rendement]]</f>
        <v>0</v>
      </c>
      <c r="T641" s="15" t="str">
        <f>IF(Tableau8[[#This Row],[Matricule]]&gt;1,IF(COUNTIF(Tableau8[DateMatricule],Tableau8[[#This Row],[DateMatricule]])&gt;1,"Doublon",""),"")</f>
        <v/>
      </c>
    </row>
    <row r="642" spans="1:20" x14ac:dyDescent="0.25">
      <c r="A642" s="11" t="str">
        <f>IF(Tableau8[[#This Row],[Semaine]]="","",VLOOKUP(Tableau8[[#This Row],[Semaine]],Listes!$A:$B,2,FALSE))</f>
        <v/>
      </c>
      <c r="B642" s="11" t="str">
        <f>IF(ISBLANK(Tableau8[[#This Row],[Matricule]]),"",VLOOKUP(Tableau8[[#This Row],[Matricule]],#REF!,2,FALSE))</f>
        <v/>
      </c>
      <c r="C642" s="11" t="str">
        <f>IF(ISBLANK(Tableau8[[#This Row],[Matricule]]),"",VLOOKUP(Tableau8[[#This Row],[Matricule]],#REF!,3,FALSE))</f>
        <v/>
      </c>
      <c r="D642" s="11" t="str">
        <f>CONCATENATE(Tableau8[[#This Row],[Semaine]],Tableau8[[#This Row],[Matricule]])</f>
        <v/>
      </c>
      <c r="M642" s="14" t="str">
        <f>IF(Tableau8[[#This Row],[Lundi]]+Tableau8[[#This Row],[Mardi]]&gt;0,Tableau8[[#This Row],[Lundi]]+Tableau8[[#This Row],[Mardi]],"")</f>
        <v/>
      </c>
      <c r="N642" s="14" t="str">
        <f>IF(Tableau8[[#This Row],[Jeudi]]+Tableau8[[#This Row],[Vendredi]]&gt;0,Tableau8[[#This Row],[Jeudi]]+Tableau8[[#This Row],[Vendredi]],"")</f>
        <v/>
      </c>
      <c r="O642" s="14">
        <f>COUNTIF(Tableau8[[#This Row],[Lundi]:[Mardi]],"&gt;0") + COUNTIF(Tableau8[[#This Row],[Jeudi]:[Vendredi]],"&gt;0")</f>
        <v>0</v>
      </c>
      <c r="P642" s="14" t="str">
        <f>IFERROR(Tableau8[[#This Row],[Total Tour 1]]+Tableau8[[#This Row],[Total Tour 2]],"")</f>
        <v/>
      </c>
      <c r="Q642" s="14">
        <f>COUNTIF(Tableau8[[#This Row],[Lundi]:[Vendredi]],"&gt;=13")*1000</f>
        <v>0</v>
      </c>
      <c r="R64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42" s="15">
        <f>Tableau8[[#This Row],[Prime production]]+Tableau8[[#This Row],[Prime rendement]]</f>
        <v>0</v>
      </c>
      <c r="T642" s="15" t="str">
        <f>IF(Tableau8[[#This Row],[Matricule]]&gt;1,IF(COUNTIF(Tableau8[DateMatricule],Tableau8[[#This Row],[DateMatricule]])&gt;1,"Doublon",""),"")</f>
        <v/>
      </c>
    </row>
    <row r="643" spans="1:20" x14ac:dyDescent="0.25">
      <c r="A643" s="11" t="str">
        <f>IF(Tableau8[[#This Row],[Semaine]]="","",VLOOKUP(Tableau8[[#This Row],[Semaine]],Listes!$A:$B,2,FALSE))</f>
        <v/>
      </c>
      <c r="B643" s="11" t="str">
        <f>IF(ISBLANK(Tableau8[[#This Row],[Matricule]]),"",VLOOKUP(Tableau8[[#This Row],[Matricule]],#REF!,2,FALSE))</f>
        <v/>
      </c>
      <c r="C643" s="11" t="str">
        <f>IF(ISBLANK(Tableau8[[#This Row],[Matricule]]),"",VLOOKUP(Tableau8[[#This Row],[Matricule]],#REF!,3,FALSE))</f>
        <v/>
      </c>
      <c r="D643" s="11" t="str">
        <f>CONCATENATE(Tableau8[[#This Row],[Semaine]],Tableau8[[#This Row],[Matricule]])</f>
        <v/>
      </c>
      <c r="M643" s="14" t="str">
        <f>IF(Tableau8[[#This Row],[Lundi]]+Tableau8[[#This Row],[Mardi]]&gt;0,Tableau8[[#This Row],[Lundi]]+Tableau8[[#This Row],[Mardi]],"")</f>
        <v/>
      </c>
      <c r="N643" s="14" t="str">
        <f>IF(Tableau8[[#This Row],[Jeudi]]+Tableau8[[#This Row],[Vendredi]]&gt;0,Tableau8[[#This Row],[Jeudi]]+Tableau8[[#This Row],[Vendredi]],"")</f>
        <v/>
      </c>
      <c r="O643" s="14">
        <f>COUNTIF(Tableau8[[#This Row],[Lundi]:[Mardi]],"&gt;0") + COUNTIF(Tableau8[[#This Row],[Jeudi]:[Vendredi]],"&gt;0")</f>
        <v>0</v>
      </c>
      <c r="P643" s="14" t="str">
        <f>IFERROR(Tableau8[[#This Row],[Total Tour 1]]+Tableau8[[#This Row],[Total Tour 2]],"")</f>
        <v/>
      </c>
      <c r="Q643" s="14">
        <f>COUNTIF(Tableau8[[#This Row],[Lundi]:[Vendredi]],"&gt;=13")*1000</f>
        <v>0</v>
      </c>
      <c r="R64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43" s="15">
        <f>Tableau8[[#This Row],[Prime production]]+Tableau8[[#This Row],[Prime rendement]]</f>
        <v>0</v>
      </c>
      <c r="T643" s="15" t="str">
        <f>IF(Tableau8[[#This Row],[Matricule]]&gt;1,IF(COUNTIF(Tableau8[DateMatricule],Tableau8[[#This Row],[DateMatricule]])&gt;1,"Doublon",""),"")</f>
        <v/>
      </c>
    </row>
    <row r="644" spans="1:20" x14ac:dyDescent="0.25">
      <c r="A644" s="11" t="str">
        <f>IF(Tableau8[[#This Row],[Semaine]]="","",VLOOKUP(Tableau8[[#This Row],[Semaine]],Listes!$A:$B,2,FALSE))</f>
        <v/>
      </c>
      <c r="B644" s="11" t="str">
        <f>IF(ISBLANK(Tableau8[[#This Row],[Matricule]]),"",VLOOKUP(Tableau8[[#This Row],[Matricule]],#REF!,2,FALSE))</f>
        <v/>
      </c>
      <c r="C644" s="11" t="str">
        <f>IF(ISBLANK(Tableau8[[#This Row],[Matricule]]),"",VLOOKUP(Tableau8[[#This Row],[Matricule]],#REF!,3,FALSE))</f>
        <v/>
      </c>
      <c r="D644" s="11" t="str">
        <f>CONCATENATE(Tableau8[[#This Row],[Semaine]],Tableau8[[#This Row],[Matricule]])</f>
        <v/>
      </c>
      <c r="M644" s="14" t="str">
        <f>IF(Tableau8[[#This Row],[Lundi]]+Tableau8[[#This Row],[Mardi]]&gt;0,Tableau8[[#This Row],[Lundi]]+Tableau8[[#This Row],[Mardi]],"")</f>
        <v/>
      </c>
      <c r="N644" s="14" t="str">
        <f>IF(Tableau8[[#This Row],[Jeudi]]+Tableau8[[#This Row],[Vendredi]]&gt;0,Tableau8[[#This Row],[Jeudi]]+Tableau8[[#This Row],[Vendredi]],"")</f>
        <v/>
      </c>
      <c r="O644" s="14">
        <f>COUNTIF(Tableau8[[#This Row],[Lundi]:[Mardi]],"&gt;0") + COUNTIF(Tableau8[[#This Row],[Jeudi]:[Vendredi]],"&gt;0")</f>
        <v>0</v>
      </c>
      <c r="P644" s="14" t="str">
        <f>IFERROR(Tableau8[[#This Row],[Total Tour 1]]+Tableau8[[#This Row],[Total Tour 2]],"")</f>
        <v/>
      </c>
      <c r="Q644" s="14">
        <f>COUNTIF(Tableau8[[#This Row],[Lundi]:[Vendredi]],"&gt;=13")*1000</f>
        <v>0</v>
      </c>
      <c r="R64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44" s="15">
        <f>Tableau8[[#This Row],[Prime production]]+Tableau8[[#This Row],[Prime rendement]]</f>
        <v>0</v>
      </c>
      <c r="T644" s="15" t="str">
        <f>IF(Tableau8[[#This Row],[Matricule]]&gt;1,IF(COUNTIF(Tableau8[DateMatricule],Tableau8[[#This Row],[DateMatricule]])&gt;1,"Doublon",""),"")</f>
        <v/>
      </c>
    </row>
    <row r="645" spans="1:20" x14ac:dyDescent="0.25">
      <c r="A645" s="11" t="str">
        <f>IF(Tableau8[[#This Row],[Semaine]]="","",VLOOKUP(Tableau8[[#This Row],[Semaine]],Listes!$A:$B,2,FALSE))</f>
        <v/>
      </c>
      <c r="B645" s="11" t="str">
        <f>IF(ISBLANK(Tableau8[[#This Row],[Matricule]]),"",VLOOKUP(Tableau8[[#This Row],[Matricule]],#REF!,2,FALSE))</f>
        <v/>
      </c>
      <c r="C645" s="11" t="str">
        <f>IF(ISBLANK(Tableau8[[#This Row],[Matricule]]),"",VLOOKUP(Tableau8[[#This Row],[Matricule]],#REF!,3,FALSE))</f>
        <v/>
      </c>
      <c r="D645" s="11" t="str">
        <f>CONCATENATE(Tableau8[[#This Row],[Semaine]],Tableau8[[#This Row],[Matricule]])</f>
        <v/>
      </c>
      <c r="M645" s="14" t="str">
        <f>IF(Tableau8[[#This Row],[Lundi]]+Tableau8[[#This Row],[Mardi]]&gt;0,Tableau8[[#This Row],[Lundi]]+Tableau8[[#This Row],[Mardi]],"")</f>
        <v/>
      </c>
      <c r="N645" s="14" t="str">
        <f>IF(Tableau8[[#This Row],[Jeudi]]+Tableau8[[#This Row],[Vendredi]]&gt;0,Tableau8[[#This Row],[Jeudi]]+Tableau8[[#This Row],[Vendredi]],"")</f>
        <v/>
      </c>
      <c r="O645" s="14">
        <f>COUNTIF(Tableau8[[#This Row],[Lundi]:[Mardi]],"&gt;0") + COUNTIF(Tableau8[[#This Row],[Jeudi]:[Vendredi]],"&gt;0")</f>
        <v>0</v>
      </c>
      <c r="P645" s="14" t="str">
        <f>IFERROR(Tableau8[[#This Row],[Total Tour 1]]+Tableau8[[#This Row],[Total Tour 2]],"")</f>
        <v/>
      </c>
      <c r="Q645" s="14">
        <f>COUNTIF(Tableau8[[#This Row],[Lundi]:[Vendredi]],"&gt;=13")*1000</f>
        <v>0</v>
      </c>
      <c r="R64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45" s="15">
        <f>Tableau8[[#This Row],[Prime production]]+Tableau8[[#This Row],[Prime rendement]]</f>
        <v>0</v>
      </c>
      <c r="T645" s="15" t="str">
        <f>IF(Tableau8[[#This Row],[Matricule]]&gt;1,IF(COUNTIF(Tableau8[DateMatricule],Tableau8[[#This Row],[DateMatricule]])&gt;1,"Doublon",""),"")</f>
        <v/>
      </c>
    </row>
    <row r="646" spans="1:20" x14ac:dyDescent="0.25">
      <c r="A646" s="11" t="str">
        <f>IF(Tableau8[[#This Row],[Semaine]]="","",VLOOKUP(Tableau8[[#This Row],[Semaine]],Listes!$A:$B,2,FALSE))</f>
        <v/>
      </c>
      <c r="B646" s="11" t="str">
        <f>IF(ISBLANK(Tableau8[[#This Row],[Matricule]]),"",VLOOKUP(Tableau8[[#This Row],[Matricule]],#REF!,2,FALSE))</f>
        <v/>
      </c>
      <c r="C646" s="11" t="str">
        <f>IF(ISBLANK(Tableau8[[#This Row],[Matricule]]),"",VLOOKUP(Tableau8[[#This Row],[Matricule]],#REF!,3,FALSE))</f>
        <v/>
      </c>
      <c r="D646" s="11" t="str">
        <f>CONCATENATE(Tableau8[[#This Row],[Semaine]],Tableau8[[#This Row],[Matricule]])</f>
        <v/>
      </c>
      <c r="M646" s="14" t="str">
        <f>IF(Tableau8[[#This Row],[Lundi]]+Tableau8[[#This Row],[Mardi]]&gt;0,Tableau8[[#This Row],[Lundi]]+Tableau8[[#This Row],[Mardi]],"")</f>
        <v/>
      </c>
      <c r="N646" s="14" t="str">
        <f>IF(Tableau8[[#This Row],[Jeudi]]+Tableau8[[#This Row],[Vendredi]]&gt;0,Tableau8[[#This Row],[Jeudi]]+Tableau8[[#This Row],[Vendredi]],"")</f>
        <v/>
      </c>
      <c r="O646" s="14">
        <f>COUNTIF(Tableau8[[#This Row],[Lundi]:[Mardi]],"&gt;0") + COUNTIF(Tableau8[[#This Row],[Jeudi]:[Vendredi]],"&gt;0")</f>
        <v>0</v>
      </c>
      <c r="P646" s="14" t="str">
        <f>IFERROR(Tableau8[[#This Row],[Total Tour 1]]+Tableau8[[#This Row],[Total Tour 2]],"")</f>
        <v/>
      </c>
      <c r="Q646" s="14">
        <f>COUNTIF(Tableau8[[#This Row],[Lundi]:[Vendredi]],"&gt;=13")*1000</f>
        <v>0</v>
      </c>
      <c r="R64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46" s="15">
        <f>Tableau8[[#This Row],[Prime production]]+Tableau8[[#This Row],[Prime rendement]]</f>
        <v>0</v>
      </c>
      <c r="T646" s="15" t="str">
        <f>IF(Tableau8[[#This Row],[Matricule]]&gt;1,IF(COUNTIF(Tableau8[DateMatricule],Tableau8[[#This Row],[DateMatricule]])&gt;1,"Doublon",""),"")</f>
        <v/>
      </c>
    </row>
    <row r="647" spans="1:20" x14ac:dyDescent="0.25">
      <c r="A647" s="11" t="str">
        <f>IF(Tableau8[[#This Row],[Semaine]]="","",VLOOKUP(Tableau8[[#This Row],[Semaine]],Listes!$A:$B,2,FALSE))</f>
        <v/>
      </c>
      <c r="B647" s="11" t="str">
        <f>IF(ISBLANK(Tableau8[[#This Row],[Matricule]]),"",VLOOKUP(Tableau8[[#This Row],[Matricule]],#REF!,2,FALSE))</f>
        <v/>
      </c>
      <c r="C647" s="11" t="str">
        <f>IF(ISBLANK(Tableau8[[#This Row],[Matricule]]),"",VLOOKUP(Tableau8[[#This Row],[Matricule]],#REF!,3,FALSE))</f>
        <v/>
      </c>
      <c r="D647" s="11" t="str">
        <f>CONCATENATE(Tableau8[[#This Row],[Semaine]],Tableau8[[#This Row],[Matricule]])</f>
        <v/>
      </c>
      <c r="M647" s="14" t="str">
        <f>IF(Tableau8[[#This Row],[Lundi]]+Tableau8[[#This Row],[Mardi]]&gt;0,Tableau8[[#This Row],[Lundi]]+Tableau8[[#This Row],[Mardi]],"")</f>
        <v/>
      </c>
      <c r="N647" s="14" t="str">
        <f>IF(Tableau8[[#This Row],[Jeudi]]+Tableau8[[#This Row],[Vendredi]]&gt;0,Tableau8[[#This Row],[Jeudi]]+Tableau8[[#This Row],[Vendredi]],"")</f>
        <v/>
      </c>
      <c r="O647" s="14">
        <f>COUNTIF(Tableau8[[#This Row],[Lundi]:[Mardi]],"&gt;0") + COUNTIF(Tableau8[[#This Row],[Jeudi]:[Vendredi]],"&gt;0")</f>
        <v>0</v>
      </c>
      <c r="P647" s="14" t="str">
        <f>IFERROR(Tableau8[[#This Row],[Total Tour 1]]+Tableau8[[#This Row],[Total Tour 2]],"")</f>
        <v/>
      </c>
      <c r="Q647" s="14">
        <f>COUNTIF(Tableau8[[#This Row],[Lundi]:[Vendredi]],"&gt;=13")*1000</f>
        <v>0</v>
      </c>
      <c r="R64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47" s="15">
        <f>Tableau8[[#This Row],[Prime production]]+Tableau8[[#This Row],[Prime rendement]]</f>
        <v>0</v>
      </c>
      <c r="T647" s="15" t="str">
        <f>IF(Tableau8[[#This Row],[Matricule]]&gt;1,IF(COUNTIF(Tableau8[DateMatricule],Tableau8[[#This Row],[DateMatricule]])&gt;1,"Doublon",""),"")</f>
        <v/>
      </c>
    </row>
    <row r="648" spans="1:20" x14ac:dyDescent="0.25">
      <c r="A648" s="11" t="str">
        <f>IF(Tableau8[[#This Row],[Semaine]]="","",VLOOKUP(Tableau8[[#This Row],[Semaine]],Listes!$A:$B,2,FALSE))</f>
        <v/>
      </c>
      <c r="B648" s="11" t="str">
        <f>IF(ISBLANK(Tableau8[[#This Row],[Matricule]]),"",VLOOKUP(Tableau8[[#This Row],[Matricule]],#REF!,2,FALSE))</f>
        <v/>
      </c>
      <c r="C648" s="11" t="str">
        <f>IF(ISBLANK(Tableau8[[#This Row],[Matricule]]),"",VLOOKUP(Tableau8[[#This Row],[Matricule]],#REF!,3,FALSE))</f>
        <v/>
      </c>
      <c r="D648" s="11" t="str">
        <f>CONCATENATE(Tableau8[[#This Row],[Semaine]],Tableau8[[#This Row],[Matricule]])</f>
        <v/>
      </c>
      <c r="M648" s="14" t="str">
        <f>IF(Tableau8[[#This Row],[Lundi]]+Tableau8[[#This Row],[Mardi]]&gt;0,Tableau8[[#This Row],[Lundi]]+Tableau8[[#This Row],[Mardi]],"")</f>
        <v/>
      </c>
      <c r="N648" s="14" t="str">
        <f>IF(Tableau8[[#This Row],[Jeudi]]+Tableau8[[#This Row],[Vendredi]]&gt;0,Tableau8[[#This Row],[Jeudi]]+Tableau8[[#This Row],[Vendredi]],"")</f>
        <v/>
      </c>
      <c r="O648" s="14">
        <f>COUNTIF(Tableau8[[#This Row],[Lundi]:[Mardi]],"&gt;0") + COUNTIF(Tableau8[[#This Row],[Jeudi]:[Vendredi]],"&gt;0")</f>
        <v>0</v>
      </c>
      <c r="P648" s="14" t="str">
        <f>IFERROR(Tableau8[[#This Row],[Total Tour 1]]+Tableau8[[#This Row],[Total Tour 2]],"")</f>
        <v/>
      </c>
      <c r="Q648" s="14">
        <f>COUNTIF(Tableau8[[#This Row],[Lundi]:[Vendredi]],"&gt;=13")*1000</f>
        <v>0</v>
      </c>
      <c r="R64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48" s="15">
        <f>Tableau8[[#This Row],[Prime production]]+Tableau8[[#This Row],[Prime rendement]]</f>
        <v>0</v>
      </c>
      <c r="T648" s="15" t="str">
        <f>IF(Tableau8[[#This Row],[Matricule]]&gt;1,IF(COUNTIF(Tableau8[DateMatricule],Tableau8[[#This Row],[DateMatricule]])&gt;1,"Doublon",""),"")</f>
        <v/>
      </c>
    </row>
    <row r="649" spans="1:20" x14ac:dyDescent="0.25">
      <c r="A649" s="11" t="str">
        <f>IF(Tableau8[[#This Row],[Semaine]]="","",VLOOKUP(Tableau8[[#This Row],[Semaine]],Listes!$A:$B,2,FALSE))</f>
        <v/>
      </c>
      <c r="B649" s="11" t="str">
        <f>IF(ISBLANK(Tableau8[[#This Row],[Matricule]]),"",VLOOKUP(Tableau8[[#This Row],[Matricule]],#REF!,2,FALSE))</f>
        <v/>
      </c>
      <c r="C649" s="11" t="str">
        <f>IF(ISBLANK(Tableau8[[#This Row],[Matricule]]),"",VLOOKUP(Tableau8[[#This Row],[Matricule]],#REF!,3,FALSE))</f>
        <v/>
      </c>
      <c r="D649" s="11" t="str">
        <f>CONCATENATE(Tableau8[[#This Row],[Semaine]],Tableau8[[#This Row],[Matricule]])</f>
        <v/>
      </c>
      <c r="M649" s="14" t="str">
        <f>IF(Tableau8[[#This Row],[Lundi]]+Tableau8[[#This Row],[Mardi]]&gt;0,Tableau8[[#This Row],[Lundi]]+Tableau8[[#This Row],[Mardi]],"")</f>
        <v/>
      </c>
      <c r="N649" s="14" t="str">
        <f>IF(Tableau8[[#This Row],[Jeudi]]+Tableau8[[#This Row],[Vendredi]]&gt;0,Tableau8[[#This Row],[Jeudi]]+Tableau8[[#This Row],[Vendredi]],"")</f>
        <v/>
      </c>
      <c r="O649" s="14">
        <f>COUNTIF(Tableau8[[#This Row],[Lundi]:[Mardi]],"&gt;0") + COUNTIF(Tableau8[[#This Row],[Jeudi]:[Vendredi]],"&gt;0")</f>
        <v>0</v>
      </c>
      <c r="P649" s="14" t="str">
        <f>IFERROR(Tableau8[[#This Row],[Total Tour 1]]+Tableau8[[#This Row],[Total Tour 2]],"")</f>
        <v/>
      </c>
      <c r="Q649" s="14">
        <f>COUNTIF(Tableau8[[#This Row],[Lundi]:[Vendredi]],"&gt;=13")*1000</f>
        <v>0</v>
      </c>
      <c r="R64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49" s="15">
        <f>Tableau8[[#This Row],[Prime production]]+Tableau8[[#This Row],[Prime rendement]]</f>
        <v>0</v>
      </c>
      <c r="T649" s="15" t="str">
        <f>IF(Tableau8[[#This Row],[Matricule]]&gt;1,IF(COUNTIF(Tableau8[DateMatricule],Tableau8[[#This Row],[DateMatricule]])&gt;1,"Doublon",""),"")</f>
        <v/>
      </c>
    </row>
    <row r="650" spans="1:20" x14ac:dyDescent="0.25">
      <c r="A650" s="11" t="str">
        <f>IF(Tableau8[[#This Row],[Semaine]]="","",VLOOKUP(Tableau8[[#This Row],[Semaine]],Listes!$A:$B,2,FALSE))</f>
        <v/>
      </c>
      <c r="B650" s="11" t="str">
        <f>IF(ISBLANK(Tableau8[[#This Row],[Matricule]]),"",VLOOKUP(Tableau8[[#This Row],[Matricule]],#REF!,2,FALSE))</f>
        <v/>
      </c>
      <c r="C650" s="11" t="str">
        <f>IF(ISBLANK(Tableau8[[#This Row],[Matricule]]),"",VLOOKUP(Tableau8[[#This Row],[Matricule]],#REF!,3,FALSE))</f>
        <v/>
      </c>
      <c r="D650" s="11" t="str">
        <f>CONCATENATE(Tableau8[[#This Row],[Semaine]],Tableau8[[#This Row],[Matricule]])</f>
        <v/>
      </c>
      <c r="M650" s="14" t="str">
        <f>IF(Tableau8[[#This Row],[Lundi]]+Tableau8[[#This Row],[Mardi]]&gt;0,Tableau8[[#This Row],[Lundi]]+Tableau8[[#This Row],[Mardi]],"")</f>
        <v/>
      </c>
      <c r="N650" s="14" t="str">
        <f>IF(Tableau8[[#This Row],[Jeudi]]+Tableau8[[#This Row],[Vendredi]]&gt;0,Tableau8[[#This Row],[Jeudi]]+Tableau8[[#This Row],[Vendredi]],"")</f>
        <v/>
      </c>
      <c r="O650" s="14">
        <f>COUNTIF(Tableau8[[#This Row],[Lundi]:[Mardi]],"&gt;0") + COUNTIF(Tableau8[[#This Row],[Jeudi]:[Vendredi]],"&gt;0")</f>
        <v>0</v>
      </c>
      <c r="P650" s="14" t="str">
        <f>IFERROR(Tableau8[[#This Row],[Total Tour 1]]+Tableau8[[#This Row],[Total Tour 2]],"")</f>
        <v/>
      </c>
      <c r="Q650" s="14">
        <f>COUNTIF(Tableau8[[#This Row],[Lundi]:[Vendredi]],"&gt;=13")*1000</f>
        <v>0</v>
      </c>
      <c r="R65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50" s="15">
        <f>Tableau8[[#This Row],[Prime production]]+Tableau8[[#This Row],[Prime rendement]]</f>
        <v>0</v>
      </c>
      <c r="T650" s="15" t="str">
        <f>IF(Tableau8[[#This Row],[Matricule]]&gt;1,IF(COUNTIF(Tableau8[DateMatricule],Tableau8[[#This Row],[DateMatricule]])&gt;1,"Doublon",""),"")</f>
        <v/>
      </c>
    </row>
    <row r="651" spans="1:20" x14ac:dyDescent="0.25">
      <c r="A651" s="11" t="str">
        <f>IF(Tableau8[[#This Row],[Semaine]]="","",VLOOKUP(Tableau8[[#This Row],[Semaine]],Listes!$A:$B,2,FALSE))</f>
        <v/>
      </c>
      <c r="B651" s="11" t="str">
        <f>IF(ISBLANK(Tableau8[[#This Row],[Matricule]]),"",VLOOKUP(Tableau8[[#This Row],[Matricule]],#REF!,2,FALSE))</f>
        <v/>
      </c>
      <c r="C651" s="11" t="str">
        <f>IF(ISBLANK(Tableau8[[#This Row],[Matricule]]),"",VLOOKUP(Tableau8[[#This Row],[Matricule]],#REF!,3,FALSE))</f>
        <v/>
      </c>
      <c r="D651" s="11" t="str">
        <f>CONCATENATE(Tableau8[[#This Row],[Semaine]],Tableau8[[#This Row],[Matricule]])</f>
        <v/>
      </c>
      <c r="M651" s="14" t="str">
        <f>IF(Tableau8[[#This Row],[Lundi]]+Tableau8[[#This Row],[Mardi]]&gt;0,Tableau8[[#This Row],[Lundi]]+Tableau8[[#This Row],[Mardi]],"")</f>
        <v/>
      </c>
      <c r="N651" s="14" t="str">
        <f>IF(Tableau8[[#This Row],[Jeudi]]+Tableau8[[#This Row],[Vendredi]]&gt;0,Tableau8[[#This Row],[Jeudi]]+Tableau8[[#This Row],[Vendredi]],"")</f>
        <v/>
      </c>
      <c r="O651" s="14">
        <f>COUNTIF(Tableau8[[#This Row],[Lundi]:[Mardi]],"&gt;0") + COUNTIF(Tableau8[[#This Row],[Jeudi]:[Vendredi]],"&gt;0")</f>
        <v>0</v>
      </c>
      <c r="P651" s="14" t="str">
        <f>IFERROR(Tableau8[[#This Row],[Total Tour 1]]+Tableau8[[#This Row],[Total Tour 2]],"")</f>
        <v/>
      </c>
      <c r="Q651" s="14">
        <f>COUNTIF(Tableau8[[#This Row],[Lundi]:[Vendredi]],"&gt;=13")*1000</f>
        <v>0</v>
      </c>
      <c r="R65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51" s="15">
        <f>Tableau8[[#This Row],[Prime production]]+Tableau8[[#This Row],[Prime rendement]]</f>
        <v>0</v>
      </c>
      <c r="T651" s="15" t="str">
        <f>IF(Tableau8[[#This Row],[Matricule]]&gt;1,IF(COUNTIF(Tableau8[DateMatricule],Tableau8[[#This Row],[DateMatricule]])&gt;1,"Doublon",""),"")</f>
        <v/>
      </c>
    </row>
    <row r="652" spans="1:20" x14ac:dyDescent="0.25">
      <c r="A652" s="11" t="str">
        <f>IF(Tableau8[[#This Row],[Semaine]]="","",VLOOKUP(Tableau8[[#This Row],[Semaine]],Listes!$A:$B,2,FALSE))</f>
        <v/>
      </c>
      <c r="B652" s="11" t="str">
        <f>IF(ISBLANK(Tableau8[[#This Row],[Matricule]]),"",VLOOKUP(Tableau8[[#This Row],[Matricule]],#REF!,2,FALSE))</f>
        <v/>
      </c>
      <c r="C652" s="11" t="str">
        <f>IF(ISBLANK(Tableau8[[#This Row],[Matricule]]),"",VLOOKUP(Tableau8[[#This Row],[Matricule]],#REF!,3,FALSE))</f>
        <v/>
      </c>
      <c r="D652" s="11" t="str">
        <f>CONCATENATE(Tableau8[[#This Row],[Semaine]],Tableau8[[#This Row],[Matricule]])</f>
        <v/>
      </c>
      <c r="M652" s="14" t="str">
        <f>IF(Tableau8[[#This Row],[Lundi]]+Tableau8[[#This Row],[Mardi]]&gt;0,Tableau8[[#This Row],[Lundi]]+Tableau8[[#This Row],[Mardi]],"")</f>
        <v/>
      </c>
      <c r="N652" s="14" t="str">
        <f>IF(Tableau8[[#This Row],[Jeudi]]+Tableau8[[#This Row],[Vendredi]]&gt;0,Tableau8[[#This Row],[Jeudi]]+Tableau8[[#This Row],[Vendredi]],"")</f>
        <v/>
      </c>
      <c r="O652" s="14">
        <f>COUNTIF(Tableau8[[#This Row],[Lundi]:[Mardi]],"&gt;0") + COUNTIF(Tableau8[[#This Row],[Jeudi]:[Vendredi]],"&gt;0")</f>
        <v>0</v>
      </c>
      <c r="P652" s="14" t="str">
        <f>IFERROR(Tableau8[[#This Row],[Total Tour 1]]+Tableau8[[#This Row],[Total Tour 2]],"")</f>
        <v/>
      </c>
      <c r="Q652" s="14">
        <f>COUNTIF(Tableau8[[#This Row],[Lundi]:[Vendredi]],"&gt;=13")*1000</f>
        <v>0</v>
      </c>
      <c r="R65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52" s="15">
        <f>Tableau8[[#This Row],[Prime production]]+Tableau8[[#This Row],[Prime rendement]]</f>
        <v>0</v>
      </c>
      <c r="T652" s="15" t="str">
        <f>IF(Tableau8[[#This Row],[Matricule]]&gt;1,IF(COUNTIF(Tableau8[DateMatricule],Tableau8[[#This Row],[DateMatricule]])&gt;1,"Doublon",""),"")</f>
        <v/>
      </c>
    </row>
    <row r="653" spans="1:20" x14ac:dyDescent="0.25">
      <c r="A653" s="11" t="str">
        <f>IF(Tableau8[[#This Row],[Semaine]]="","",VLOOKUP(Tableau8[[#This Row],[Semaine]],Listes!$A:$B,2,FALSE))</f>
        <v/>
      </c>
      <c r="B653" s="11" t="str">
        <f>IF(ISBLANK(Tableau8[[#This Row],[Matricule]]),"",VLOOKUP(Tableau8[[#This Row],[Matricule]],#REF!,2,FALSE))</f>
        <v/>
      </c>
      <c r="C653" s="11" t="str">
        <f>IF(ISBLANK(Tableau8[[#This Row],[Matricule]]),"",VLOOKUP(Tableau8[[#This Row],[Matricule]],#REF!,3,FALSE))</f>
        <v/>
      </c>
      <c r="D653" s="11" t="str">
        <f>CONCATENATE(Tableau8[[#This Row],[Semaine]],Tableau8[[#This Row],[Matricule]])</f>
        <v/>
      </c>
      <c r="M653" s="14" t="str">
        <f>IF(Tableau8[[#This Row],[Lundi]]+Tableau8[[#This Row],[Mardi]]&gt;0,Tableau8[[#This Row],[Lundi]]+Tableau8[[#This Row],[Mardi]],"")</f>
        <v/>
      </c>
      <c r="N653" s="14" t="str">
        <f>IF(Tableau8[[#This Row],[Jeudi]]+Tableau8[[#This Row],[Vendredi]]&gt;0,Tableau8[[#This Row],[Jeudi]]+Tableau8[[#This Row],[Vendredi]],"")</f>
        <v/>
      </c>
      <c r="O653" s="14">
        <f>COUNTIF(Tableau8[[#This Row],[Lundi]:[Mardi]],"&gt;0") + COUNTIF(Tableau8[[#This Row],[Jeudi]:[Vendredi]],"&gt;0")</f>
        <v>0</v>
      </c>
      <c r="P653" s="14" t="str">
        <f>IFERROR(Tableau8[[#This Row],[Total Tour 1]]+Tableau8[[#This Row],[Total Tour 2]],"")</f>
        <v/>
      </c>
      <c r="Q653" s="14">
        <f>COUNTIF(Tableau8[[#This Row],[Lundi]:[Vendredi]],"&gt;=13")*1000</f>
        <v>0</v>
      </c>
      <c r="R65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53" s="15">
        <f>Tableau8[[#This Row],[Prime production]]+Tableau8[[#This Row],[Prime rendement]]</f>
        <v>0</v>
      </c>
      <c r="T653" s="15" t="str">
        <f>IF(Tableau8[[#This Row],[Matricule]]&gt;1,IF(COUNTIF(Tableau8[DateMatricule],Tableau8[[#This Row],[DateMatricule]])&gt;1,"Doublon",""),"")</f>
        <v/>
      </c>
    </row>
    <row r="654" spans="1:20" x14ac:dyDescent="0.25">
      <c r="A654" s="11" t="str">
        <f>IF(Tableau8[[#This Row],[Semaine]]="","",VLOOKUP(Tableau8[[#This Row],[Semaine]],Listes!$A:$B,2,FALSE))</f>
        <v/>
      </c>
      <c r="B654" s="11" t="str">
        <f>IF(ISBLANK(Tableau8[[#This Row],[Matricule]]),"",VLOOKUP(Tableau8[[#This Row],[Matricule]],#REF!,2,FALSE))</f>
        <v/>
      </c>
      <c r="C654" s="11" t="str">
        <f>IF(ISBLANK(Tableau8[[#This Row],[Matricule]]),"",VLOOKUP(Tableau8[[#This Row],[Matricule]],#REF!,3,FALSE))</f>
        <v/>
      </c>
      <c r="D654" s="11" t="str">
        <f>CONCATENATE(Tableau8[[#This Row],[Semaine]],Tableau8[[#This Row],[Matricule]])</f>
        <v/>
      </c>
      <c r="M654" s="14" t="str">
        <f>IF(Tableau8[[#This Row],[Lundi]]+Tableau8[[#This Row],[Mardi]]&gt;0,Tableau8[[#This Row],[Lundi]]+Tableau8[[#This Row],[Mardi]],"")</f>
        <v/>
      </c>
      <c r="N654" s="14" t="str">
        <f>IF(Tableau8[[#This Row],[Jeudi]]+Tableau8[[#This Row],[Vendredi]]&gt;0,Tableau8[[#This Row],[Jeudi]]+Tableau8[[#This Row],[Vendredi]],"")</f>
        <v/>
      </c>
      <c r="O654" s="14">
        <f>COUNTIF(Tableau8[[#This Row],[Lundi]:[Mardi]],"&gt;0") + COUNTIF(Tableau8[[#This Row],[Jeudi]:[Vendredi]],"&gt;0")</f>
        <v>0</v>
      </c>
      <c r="P654" s="14" t="str">
        <f>IFERROR(Tableau8[[#This Row],[Total Tour 1]]+Tableau8[[#This Row],[Total Tour 2]],"")</f>
        <v/>
      </c>
      <c r="Q654" s="14">
        <f>COUNTIF(Tableau8[[#This Row],[Lundi]:[Vendredi]],"&gt;=13")*1000</f>
        <v>0</v>
      </c>
      <c r="R65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54" s="15">
        <f>Tableau8[[#This Row],[Prime production]]+Tableau8[[#This Row],[Prime rendement]]</f>
        <v>0</v>
      </c>
      <c r="T654" s="15" t="str">
        <f>IF(Tableau8[[#This Row],[Matricule]]&gt;1,IF(COUNTIF(Tableau8[DateMatricule],Tableau8[[#This Row],[DateMatricule]])&gt;1,"Doublon",""),"")</f>
        <v/>
      </c>
    </row>
    <row r="655" spans="1:20" x14ac:dyDescent="0.25">
      <c r="A655" s="11" t="str">
        <f>IF(Tableau8[[#This Row],[Semaine]]="","",VLOOKUP(Tableau8[[#This Row],[Semaine]],Listes!$A:$B,2,FALSE))</f>
        <v/>
      </c>
      <c r="B655" s="11" t="str">
        <f>IF(ISBLANK(Tableau8[[#This Row],[Matricule]]),"",VLOOKUP(Tableau8[[#This Row],[Matricule]],#REF!,2,FALSE))</f>
        <v/>
      </c>
      <c r="C655" s="11" t="str">
        <f>IF(ISBLANK(Tableau8[[#This Row],[Matricule]]),"",VLOOKUP(Tableau8[[#This Row],[Matricule]],#REF!,3,FALSE))</f>
        <v/>
      </c>
      <c r="D655" s="11" t="str">
        <f>CONCATENATE(Tableau8[[#This Row],[Semaine]],Tableau8[[#This Row],[Matricule]])</f>
        <v/>
      </c>
      <c r="M655" s="14" t="str">
        <f>IF(Tableau8[[#This Row],[Lundi]]+Tableau8[[#This Row],[Mardi]]&gt;0,Tableau8[[#This Row],[Lundi]]+Tableau8[[#This Row],[Mardi]],"")</f>
        <v/>
      </c>
      <c r="N655" s="14" t="str">
        <f>IF(Tableau8[[#This Row],[Jeudi]]+Tableau8[[#This Row],[Vendredi]]&gt;0,Tableau8[[#This Row],[Jeudi]]+Tableau8[[#This Row],[Vendredi]],"")</f>
        <v/>
      </c>
      <c r="O655" s="14">
        <f>COUNTIF(Tableau8[[#This Row],[Lundi]:[Mardi]],"&gt;0") + COUNTIF(Tableau8[[#This Row],[Jeudi]:[Vendredi]],"&gt;0")</f>
        <v>0</v>
      </c>
      <c r="P655" s="14" t="str">
        <f>IFERROR(Tableau8[[#This Row],[Total Tour 1]]+Tableau8[[#This Row],[Total Tour 2]],"")</f>
        <v/>
      </c>
      <c r="Q655" s="14">
        <f>COUNTIF(Tableau8[[#This Row],[Lundi]:[Vendredi]],"&gt;=13")*1000</f>
        <v>0</v>
      </c>
      <c r="R65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55" s="15">
        <f>Tableau8[[#This Row],[Prime production]]+Tableau8[[#This Row],[Prime rendement]]</f>
        <v>0</v>
      </c>
      <c r="T655" s="15" t="str">
        <f>IF(Tableau8[[#This Row],[Matricule]]&gt;1,IF(COUNTIF(Tableau8[DateMatricule],Tableau8[[#This Row],[DateMatricule]])&gt;1,"Doublon",""),"")</f>
        <v/>
      </c>
    </row>
    <row r="656" spans="1:20" x14ac:dyDescent="0.25">
      <c r="A656" s="11" t="str">
        <f>IF(Tableau8[[#This Row],[Semaine]]="","",VLOOKUP(Tableau8[[#This Row],[Semaine]],Listes!$A:$B,2,FALSE))</f>
        <v/>
      </c>
      <c r="B656" s="11" t="str">
        <f>IF(ISBLANK(Tableau8[[#This Row],[Matricule]]),"",VLOOKUP(Tableau8[[#This Row],[Matricule]],#REF!,2,FALSE))</f>
        <v/>
      </c>
      <c r="C656" s="11" t="str">
        <f>IF(ISBLANK(Tableau8[[#This Row],[Matricule]]),"",VLOOKUP(Tableau8[[#This Row],[Matricule]],#REF!,3,FALSE))</f>
        <v/>
      </c>
      <c r="D656" s="11" t="str">
        <f>CONCATENATE(Tableau8[[#This Row],[Semaine]],Tableau8[[#This Row],[Matricule]])</f>
        <v/>
      </c>
      <c r="M656" s="14" t="str">
        <f>IF(Tableau8[[#This Row],[Lundi]]+Tableau8[[#This Row],[Mardi]]&gt;0,Tableau8[[#This Row],[Lundi]]+Tableau8[[#This Row],[Mardi]],"")</f>
        <v/>
      </c>
      <c r="N656" s="14" t="str">
        <f>IF(Tableau8[[#This Row],[Jeudi]]+Tableau8[[#This Row],[Vendredi]]&gt;0,Tableau8[[#This Row],[Jeudi]]+Tableau8[[#This Row],[Vendredi]],"")</f>
        <v/>
      </c>
      <c r="O656" s="14">
        <f>COUNTIF(Tableau8[[#This Row],[Lundi]:[Mardi]],"&gt;0") + COUNTIF(Tableau8[[#This Row],[Jeudi]:[Vendredi]],"&gt;0")</f>
        <v>0</v>
      </c>
      <c r="P656" s="14" t="str">
        <f>IFERROR(Tableau8[[#This Row],[Total Tour 1]]+Tableau8[[#This Row],[Total Tour 2]],"")</f>
        <v/>
      </c>
      <c r="Q656" s="14">
        <f>COUNTIF(Tableau8[[#This Row],[Lundi]:[Vendredi]],"&gt;=13")*1000</f>
        <v>0</v>
      </c>
      <c r="R65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56" s="15">
        <f>Tableau8[[#This Row],[Prime production]]+Tableau8[[#This Row],[Prime rendement]]</f>
        <v>0</v>
      </c>
      <c r="T656" s="15" t="str">
        <f>IF(Tableau8[[#This Row],[Matricule]]&gt;1,IF(COUNTIF(Tableau8[DateMatricule],Tableau8[[#This Row],[DateMatricule]])&gt;1,"Doublon",""),"")</f>
        <v/>
      </c>
    </row>
    <row r="657" spans="1:20" x14ac:dyDescent="0.25">
      <c r="A657" s="11" t="str">
        <f>IF(Tableau8[[#This Row],[Semaine]]="","",VLOOKUP(Tableau8[[#This Row],[Semaine]],Listes!$A:$B,2,FALSE))</f>
        <v/>
      </c>
      <c r="B657" s="11" t="str">
        <f>IF(ISBLANK(Tableau8[[#This Row],[Matricule]]),"",VLOOKUP(Tableau8[[#This Row],[Matricule]],#REF!,2,FALSE))</f>
        <v/>
      </c>
      <c r="C657" s="11" t="str">
        <f>IF(ISBLANK(Tableau8[[#This Row],[Matricule]]),"",VLOOKUP(Tableau8[[#This Row],[Matricule]],#REF!,3,FALSE))</f>
        <v/>
      </c>
      <c r="D657" s="11" t="str">
        <f>CONCATENATE(Tableau8[[#This Row],[Semaine]],Tableau8[[#This Row],[Matricule]])</f>
        <v/>
      </c>
      <c r="M657" s="14" t="str">
        <f>IF(Tableau8[[#This Row],[Lundi]]+Tableau8[[#This Row],[Mardi]]&gt;0,Tableau8[[#This Row],[Lundi]]+Tableau8[[#This Row],[Mardi]],"")</f>
        <v/>
      </c>
      <c r="N657" s="14" t="str">
        <f>IF(Tableau8[[#This Row],[Jeudi]]+Tableau8[[#This Row],[Vendredi]]&gt;0,Tableau8[[#This Row],[Jeudi]]+Tableau8[[#This Row],[Vendredi]],"")</f>
        <v/>
      </c>
      <c r="O657" s="14">
        <f>COUNTIF(Tableau8[[#This Row],[Lundi]:[Mardi]],"&gt;0") + COUNTIF(Tableau8[[#This Row],[Jeudi]:[Vendredi]],"&gt;0")</f>
        <v>0</v>
      </c>
      <c r="P657" s="14" t="str">
        <f>IFERROR(Tableau8[[#This Row],[Total Tour 1]]+Tableau8[[#This Row],[Total Tour 2]],"")</f>
        <v/>
      </c>
      <c r="Q657" s="14">
        <f>COUNTIF(Tableau8[[#This Row],[Lundi]:[Vendredi]],"&gt;=13")*1000</f>
        <v>0</v>
      </c>
      <c r="R65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57" s="15">
        <f>Tableau8[[#This Row],[Prime production]]+Tableau8[[#This Row],[Prime rendement]]</f>
        <v>0</v>
      </c>
      <c r="T657" s="15" t="str">
        <f>IF(Tableau8[[#This Row],[Matricule]]&gt;1,IF(COUNTIF(Tableau8[DateMatricule],Tableau8[[#This Row],[DateMatricule]])&gt;1,"Doublon",""),"")</f>
        <v/>
      </c>
    </row>
    <row r="658" spans="1:20" x14ac:dyDescent="0.25">
      <c r="A658" s="11" t="str">
        <f>IF(Tableau8[[#This Row],[Semaine]]="","",VLOOKUP(Tableau8[[#This Row],[Semaine]],Listes!$A:$B,2,FALSE))</f>
        <v/>
      </c>
      <c r="B658" s="11" t="str">
        <f>IF(ISBLANK(Tableau8[[#This Row],[Matricule]]),"",VLOOKUP(Tableau8[[#This Row],[Matricule]],#REF!,2,FALSE))</f>
        <v/>
      </c>
      <c r="C658" s="11" t="str">
        <f>IF(ISBLANK(Tableau8[[#This Row],[Matricule]]),"",VLOOKUP(Tableau8[[#This Row],[Matricule]],#REF!,3,FALSE))</f>
        <v/>
      </c>
      <c r="D658" s="11" t="str">
        <f>CONCATENATE(Tableau8[[#This Row],[Semaine]],Tableau8[[#This Row],[Matricule]])</f>
        <v/>
      </c>
      <c r="M658" s="14" t="str">
        <f>IF(Tableau8[[#This Row],[Lundi]]+Tableau8[[#This Row],[Mardi]]&gt;0,Tableau8[[#This Row],[Lundi]]+Tableau8[[#This Row],[Mardi]],"")</f>
        <v/>
      </c>
      <c r="N658" s="14" t="str">
        <f>IF(Tableau8[[#This Row],[Jeudi]]+Tableau8[[#This Row],[Vendredi]]&gt;0,Tableau8[[#This Row],[Jeudi]]+Tableau8[[#This Row],[Vendredi]],"")</f>
        <v/>
      </c>
      <c r="O658" s="14">
        <f>COUNTIF(Tableau8[[#This Row],[Lundi]:[Mardi]],"&gt;0") + COUNTIF(Tableau8[[#This Row],[Jeudi]:[Vendredi]],"&gt;0")</f>
        <v>0</v>
      </c>
      <c r="P658" s="14" t="str">
        <f>IFERROR(Tableau8[[#This Row],[Total Tour 1]]+Tableau8[[#This Row],[Total Tour 2]],"")</f>
        <v/>
      </c>
      <c r="Q658" s="14">
        <f>COUNTIF(Tableau8[[#This Row],[Lundi]:[Vendredi]],"&gt;=13")*1000</f>
        <v>0</v>
      </c>
      <c r="R65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58" s="15">
        <f>Tableau8[[#This Row],[Prime production]]+Tableau8[[#This Row],[Prime rendement]]</f>
        <v>0</v>
      </c>
      <c r="T658" s="15" t="str">
        <f>IF(Tableau8[[#This Row],[Matricule]]&gt;1,IF(COUNTIF(Tableau8[DateMatricule],Tableau8[[#This Row],[DateMatricule]])&gt;1,"Doublon",""),"")</f>
        <v/>
      </c>
    </row>
    <row r="659" spans="1:20" x14ac:dyDescent="0.25">
      <c r="A659" s="11" t="str">
        <f>IF(Tableau8[[#This Row],[Semaine]]="","",VLOOKUP(Tableau8[[#This Row],[Semaine]],Listes!$A:$B,2,FALSE))</f>
        <v/>
      </c>
      <c r="B659" s="11" t="str">
        <f>IF(ISBLANK(Tableau8[[#This Row],[Matricule]]),"",VLOOKUP(Tableau8[[#This Row],[Matricule]],#REF!,2,FALSE))</f>
        <v/>
      </c>
      <c r="C659" s="11" t="str">
        <f>IF(ISBLANK(Tableau8[[#This Row],[Matricule]]),"",VLOOKUP(Tableau8[[#This Row],[Matricule]],#REF!,3,FALSE))</f>
        <v/>
      </c>
      <c r="D659" s="11" t="str">
        <f>CONCATENATE(Tableau8[[#This Row],[Semaine]],Tableau8[[#This Row],[Matricule]])</f>
        <v/>
      </c>
      <c r="M659" s="14" t="str">
        <f>IF(Tableau8[[#This Row],[Lundi]]+Tableau8[[#This Row],[Mardi]]&gt;0,Tableau8[[#This Row],[Lundi]]+Tableau8[[#This Row],[Mardi]],"")</f>
        <v/>
      </c>
      <c r="N659" s="14" t="str">
        <f>IF(Tableau8[[#This Row],[Jeudi]]+Tableau8[[#This Row],[Vendredi]]&gt;0,Tableau8[[#This Row],[Jeudi]]+Tableau8[[#This Row],[Vendredi]],"")</f>
        <v/>
      </c>
      <c r="O659" s="14">
        <f>COUNTIF(Tableau8[[#This Row],[Lundi]:[Mardi]],"&gt;0") + COUNTIF(Tableau8[[#This Row],[Jeudi]:[Vendredi]],"&gt;0")</f>
        <v>0</v>
      </c>
      <c r="P659" s="14" t="str">
        <f>IFERROR(Tableau8[[#This Row],[Total Tour 1]]+Tableau8[[#This Row],[Total Tour 2]],"")</f>
        <v/>
      </c>
      <c r="Q659" s="14">
        <f>COUNTIF(Tableau8[[#This Row],[Lundi]:[Vendredi]],"&gt;=13")*1000</f>
        <v>0</v>
      </c>
      <c r="R65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59" s="15">
        <f>Tableau8[[#This Row],[Prime production]]+Tableau8[[#This Row],[Prime rendement]]</f>
        <v>0</v>
      </c>
      <c r="T659" s="15" t="str">
        <f>IF(Tableau8[[#This Row],[Matricule]]&gt;1,IF(COUNTIF(Tableau8[DateMatricule],Tableau8[[#This Row],[DateMatricule]])&gt;1,"Doublon",""),"")</f>
        <v/>
      </c>
    </row>
    <row r="660" spans="1:20" x14ac:dyDescent="0.25">
      <c r="A660" s="11" t="str">
        <f>IF(Tableau8[[#This Row],[Semaine]]="","",VLOOKUP(Tableau8[[#This Row],[Semaine]],Listes!$A:$B,2,FALSE))</f>
        <v/>
      </c>
      <c r="B660" s="11" t="str">
        <f>IF(ISBLANK(Tableau8[[#This Row],[Matricule]]),"",VLOOKUP(Tableau8[[#This Row],[Matricule]],#REF!,2,FALSE))</f>
        <v/>
      </c>
      <c r="C660" s="11" t="str">
        <f>IF(ISBLANK(Tableau8[[#This Row],[Matricule]]),"",VLOOKUP(Tableau8[[#This Row],[Matricule]],#REF!,3,FALSE))</f>
        <v/>
      </c>
      <c r="D660" s="11" t="str">
        <f>CONCATENATE(Tableau8[[#This Row],[Semaine]],Tableau8[[#This Row],[Matricule]])</f>
        <v/>
      </c>
      <c r="M660" s="14" t="str">
        <f>IF(Tableau8[[#This Row],[Lundi]]+Tableau8[[#This Row],[Mardi]]&gt;0,Tableau8[[#This Row],[Lundi]]+Tableau8[[#This Row],[Mardi]],"")</f>
        <v/>
      </c>
      <c r="N660" s="14" t="str">
        <f>IF(Tableau8[[#This Row],[Jeudi]]+Tableau8[[#This Row],[Vendredi]]&gt;0,Tableau8[[#This Row],[Jeudi]]+Tableau8[[#This Row],[Vendredi]],"")</f>
        <v/>
      </c>
      <c r="O660" s="14">
        <f>COUNTIF(Tableau8[[#This Row],[Lundi]:[Mardi]],"&gt;0") + COUNTIF(Tableau8[[#This Row],[Jeudi]:[Vendredi]],"&gt;0")</f>
        <v>0</v>
      </c>
      <c r="P660" s="14" t="str">
        <f>IFERROR(Tableau8[[#This Row],[Total Tour 1]]+Tableau8[[#This Row],[Total Tour 2]],"")</f>
        <v/>
      </c>
      <c r="Q660" s="14">
        <f>COUNTIF(Tableau8[[#This Row],[Lundi]:[Vendredi]],"&gt;=13")*1000</f>
        <v>0</v>
      </c>
      <c r="R66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60" s="15">
        <f>Tableau8[[#This Row],[Prime production]]+Tableau8[[#This Row],[Prime rendement]]</f>
        <v>0</v>
      </c>
      <c r="T660" s="15" t="str">
        <f>IF(Tableau8[[#This Row],[Matricule]]&gt;1,IF(COUNTIF(Tableau8[DateMatricule],Tableau8[[#This Row],[DateMatricule]])&gt;1,"Doublon",""),"")</f>
        <v/>
      </c>
    </row>
    <row r="661" spans="1:20" x14ac:dyDescent="0.25">
      <c r="A661" s="11" t="str">
        <f>IF(Tableau8[[#This Row],[Semaine]]="","",VLOOKUP(Tableau8[[#This Row],[Semaine]],Listes!$A:$B,2,FALSE))</f>
        <v/>
      </c>
      <c r="B661" s="11" t="str">
        <f>IF(ISBLANK(Tableau8[[#This Row],[Matricule]]),"",VLOOKUP(Tableau8[[#This Row],[Matricule]],#REF!,2,FALSE))</f>
        <v/>
      </c>
      <c r="C661" s="11" t="str">
        <f>IF(ISBLANK(Tableau8[[#This Row],[Matricule]]),"",VLOOKUP(Tableau8[[#This Row],[Matricule]],#REF!,3,FALSE))</f>
        <v/>
      </c>
      <c r="D661" s="11" t="str">
        <f>CONCATENATE(Tableau8[[#This Row],[Semaine]],Tableau8[[#This Row],[Matricule]])</f>
        <v/>
      </c>
      <c r="M661" s="14" t="str">
        <f>IF(Tableau8[[#This Row],[Lundi]]+Tableau8[[#This Row],[Mardi]]&gt;0,Tableau8[[#This Row],[Lundi]]+Tableau8[[#This Row],[Mardi]],"")</f>
        <v/>
      </c>
      <c r="N661" s="14" t="str">
        <f>IF(Tableau8[[#This Row],[Jeudi]]+Tableau8[[#This Row],[Vendredi]]&gt;0,Tableau8[[#This Row],[Jeudi]]+Tableau8[[#This Row],[Vendredi]],"")</f>
        <v/>
      </c>
      <c r="O661" s="14">
        <f>COUNTIF(Tableau8[[#This Row],[Lundi]:[Mardi]],"&gt;0") + COUNTIF(Tableau8[[#This Row],[Jeudi]:[Vendredi]],"&gt;0")</f>
        <v>0</v>
      </c>
      <c r="P661" s="14" t="str">
        <f>IFERROR(Tableau8[[#This Row],[Total Tour 1]]+Tableau8[[#This Row],[Total Tour 2]],"")</f>
        <v/>
      </c>
      <c r="Q661" s="14">
        <f>COUNTIF(Tableau8[[#This Row],[Lundi]:[Vendredi]],"&gt;=13")*1000</f>
        <v>0</v>
      </c>
      <c r="R66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61" s="15">
        <f>Tableau8[[#This Row],[Prime production]]+Tableau8[[#This Row],[Prime rendement]]</f>
        <v>0</v>
      </c>
      <c r="T661" s="15" t="str">
        <f>IF(Tableau8[[#This Row],[Matricule]]&gt;1,IF(COUNTIF(Tableau8[DateMatricule],Tableau8[[#This Row],[DateMatricule]])&gt;1,"Doublon",""),"")</f>
        <v/>
      </c>
    </row>
    <row r="662" spans="1:20" x14ac:dyDescent="0.25">
      <c r="A662" s="11" t="str">
        <f>IF(Tableau8[[#This Row],[Semaine]]="","",VLOOKUP(Tableau8[[#This Row],[Semaine]],Listes!$A:$B,2,FALSE))</f>
        <v/>
      </c>
      <c r="B662" s="11" t="str">
        <f>IF(ISBLANK(Tableau8[[#This Row],[Matricule]]),"",VLOOKUP(Tableau8[[#This Row],[Matricule]],#REF!,2,FALSE))</f>
        <v/>
      </c>
      <c r="C662" s="11" t="str">
        <f>IF(ISBLANK(Tableau8[[#This Row],[Matricule]]),"",VLOOKUP(Tableau8[[#This Row],[Matricule]],#REF!,3,FALSE))</f>
        <v/>
      </c>
      <c r="D662" s="11" t="str">
        <f>CONCATENATE(Tableau8[[#This Row],[Semaine]],Tableau8[[#This Row],[Matricule]])</f>
        <v/>
      </c>
      <c r="M662" s="14" t="str">
        <f>IF(Tableau8[[#This Row],[Lundi]]+Tableau8[[#This Row],[Mardi]]&gt;0,Tableau8[[#This Row],[Lundi]]+Tableau8[[#This Row],[Mardi]],"")</f>
        <v/>
      </c>
      <c r="N662" s="14" t="str">
        <f>IF(Tableau8[[#This Row],[Jeudi]]+Tableau8[[#This Row],[Vendredi]]&gt;0,Tableau8[[#This Row],[Jeudi]]+Tableau8[[#This Row],[Vendredi]],"")</f>
        <v/>
      </c>
      <c r="O662" s="14">
        <f>COUNTIF(Tableau8[[#This Row],[Lundi]:[Mardi]],"&gt;0") + COUNTIF(Tableau8[[#This Row],[Jeudi]:[Vendredi]],"&gt;0")</f>
        <v>0</v>
      </c>
      <c r="P662" s="14" t="str">
        <f>IFERROR(Tableau8[[#This Row],[Total Tour 1]]+Tableau8[[#This Row],[Total Tour 2]],"")</f>
        <v/>
      </c>
      <c r="Q662" s="14">
        <f>COUNTIF(Tableau8[[#This Row],[Lundi]:[Vendredi]],"&gt;=13")*1000</f>
        <v>0</v>
      </c>
      <c r="R66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62" s="15">
        <f>Tableau8[[#This Row],[Prime production]]+Tableau8[[#This Row],[Prime rendement]]</f>
        <v>0</v>
      </c>
      <c r="T662" s="15" t="str">
        <f>IF(Tableau8[[#This Row],[Matricule]]&gt;1,IF(COUNTIF(Tableau8[DateMatricule],Tableau8[[#This Row],[DateMatricule]])&gt;1,"Doublon",""),"")</f>
        <v/>
      </c>
    </row>
    <row r="663" spans="1:20" x14ac:dyDescent="0.25">
      <c r="A663" s="11" t="str">
        <f>IF(Tableau8[[#This Row],[Semaine]]="","",VLOOKUP(Tableau8[[#This Row],[Semaine]],Listes!$A:$B,2,FALSE))</f>
        <v/>
      </c>
      <c r="B663" s="11" t="str">
        <f>IF(ISBLANK(Tableau8[[#This Row],[Matricule]]),"",VLOOKUP(Tableau8[[#This Row],[Matricule]],#REF!,2,FALSE))</f>
        <v/>
      </c>
      <c r="C663" s="11" t="str">
        <f>IF(ISBLANK(Tableau8[[#This Row],[Matricule]]),"",VLOOKUP(Tableau8[[#This Row],[Matricule]],#REF!,3,FALSE))</f>
        <v/>
      </c>
      <c r="D663" s="11" t="str">
        <f>CONCATENATE(Tableau8[[#This Row],[Semaine]],Tableau8[[#This Row],[Matricule]])</f>
        <v/>
      </c>
      <c r="M663" s="14" t="str">
        <f>IF(Tableau8[[#This Row],[Lundi]]+Tableau8[[#This Row],[Mardi]]&gt;0,Tableau8[[#This Row],[Lundi]]+Tableau8[[#This Row],[Mardi]],"")</f>
        <v/>
      </c>
      <c r="N663" s="14" t="str">
        <f>IF(Tableau8[[#This Row],[Jeudi]]+Tableau8[[#This Row],[Vendredi]]&gt;0,Tableau8[[#This Row],[Jeudi]]+Tableau8[[#This Row],[Vendredi]],"")</f>
        <v/>
      </c>
      <c r="O663" s="14">
        <f>COUNTIF(Tableau8[[#This Row],[Lundi]:[Mardi]],"&gt;0") + COUNTIF(Tableau8[[#This Row],[Jeudi]:[Vendredi]],"&gt;0")</f>
        <v>0</v>
      </c>
      <c r="P663" s="14" t="str">
        <f>IFERROR(Tableau8[[#This Row],[Total Tour 1]]+Tableau8[[#This Row],[Total Tour 2]],"")</f>
        <v/>
      </c>
      <c r="Q663" s="14">
        <f>COUNTIF(Tableau8[[#This Row],[Lundi]:[Vendredi]],"&gt;=13")*1000</f>
        <v>0</v>
      </c>
      <c r="R66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63" s="15">
        <f>Tableau8[[#This Row],[Prime production]]+Tableau8[[#This Row],[Prime rendement]]</f>
        <v>0</v>
      </c>
      <c r="T663" s="15" t="str">
        <f>IF(Tableau8[[#This Row],[Matricule]]&gt;1,IF(COUNTIF(Tableau8[DateMatricule],Tableau8[[#This Row],[DateMatricule]])&gt;1,"Doublon",""),"")</f>
        <v/>
      </c>
    </row>
    <row r="664" spans="1:20" x14ac:dyDescent="0.25">
      <c r="A664" s="11" t="str">
        <f>IF(Tableau8[[#This Row],[Semaine]]="","",VLOOKUP(Tableau8[[#This Row],[Semaine]],Listes!$A:$B,2,FALSE))</f>
        <v/>
      </c>
      <c r="B664" s="11" t="str">
        <f>IF(ISBLANK(Tableau8[[#This Row],[Matricule]]),"",VLOOKUP(Tableau8[[#This Row],[Matricule]],#REF!,2,FALSE))</f>
        <v/>
      </c>
      <c r="C664" s="11" t="str">
        <f>IF(ISBLANK(Tableau8[[#This Row],[Matricule]]),"",VLOOKUP(Tableau8[[#This Row],[Matricule]],#REF!,3,FALSE))</f>
        <v/>
      </c>
      <c r="D664" s="11" t="str">
        <f>CONCATENATE(Tableau8[[#This Row],[Semaine]],Tableau8[[#This Row],[Matricule]])</f>
        <v/>
      </c>
      <c r="M664" s="14" t="str">
        <f>IF(Tableau8[[#This Row],[Lundi]]+Tableau8[[#This Row],[Mardi]]&gt;0,Tableau8[[#This Row],[Lundi]]+Tableau8[[#This Row],[Mardi]],"")</f>
        <v/>
      </c>
      <c r="N664" s="14" t="str">
        <f>IF(Tableau8[[#This Row],[Jeudi]]+Tableau8[[#This Row],[Vendredi]]&gt;0,Tableau8[[#This Row],[Jeudi]]+Tableau8[[#This Row],[Vendredi]],"")</f>
        <v/>
      </c>
      <c r="O664" s="14">
        <f>COUNTIF(Tableau8[[#This Row],[Lundi]:[Mardi]],"&gt;0") + COUNTIF(Tableau8[[#This Row],[Jeudi]:[Vendredi]],"&gt;0")</f>
        <v>0</v>
      </c>
      <c r="P664" s="14" t="str">
        <f>IFERROR(Tableau8[[#This Row],[Total Tour 1]]+Tableau8[[#This Row],[Total Tour 2]],"")</f>
        <v/>
      </c>
      <c r="Q664" s="14">
        <f>COUNTIF(Tableau8[[#This Row],[Lundi]:[Vendredi]],"&gt;=13")*1000</f>
        <v>0</v>
      </c>
      <c r="R66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64" s="15">
        <f>Tableau8[[#This Row],[Prime production]]+Tableau8[[#This Row],[Prime rendement]]</f>
        <v>0</v>
      </c>
      <c r="T664" s="15" t="str">
        <f>IF(Tableau8[[#This Row],[Matricule]]&gt;1,IF(COUNTIF(Tableau8[DateMatricule],Tableau8[[#This Row],[DateMatricule]])&gt;1,"Doublon",""),"")</f>
        <v/>
      </c>
    </row>
    <row r="665" spans="1:20" x14ac:dyDescent="0.25">
      <c r="A665" s="11" t="str">
        <f>IF(Tableau8[[#This Row],[Semaine]]="","",VLOOKUP(Tableau8[[#This Row],[Semaine]],Listes!$A:$B,2,FALSE))</f>
        <v/>
      </c>
      <c r="B665" s="11" t="str">
        <f>IF(ISBLANK(Tableau8[[#This Row],[Matricule]]),"",VLOOKUP(Tableau8[[#This Row],[Matricule]],#REF!,2,FALSE))</f>
        <v/>
      </c>
      <c r="C665" s="11" t="str">
        <f>IF(ISBLANK(Tableau8[[#This Row],[Matricule]]),"",VLOOKUP(Tableau8[[#This Row],[Matricule]],#REF!,3,FALSE))</f>
        <v/>
      </c>
      <c r="D665" s="11" t="str">
        <f>CONCATENATE(Tableau8[[#This Row],[Semaine]],Tableau8[[#This Row],[Matricule]])</f>
        <v/>
      </c>
      <c r="M665" s="14" t="str">
        <f>IF(Tableau8[[#This Row],[Lundi]]+Tableau8[[#This Row],[Mardi]]&gt;0,Tableau8[[#This Row],[Lundi]]+Tableau8[[#This Row],[Mardi]],"")</f>
        <v/>
      </c>
      <c r="N665" s="14" t="str">
        <f>IF(Tableau8[[#This Row],[Jeudi]]+Tableau8[[#This Row],[Vendredi]]&gt;0,Tableau8[[#This Row],[Jeudi]]+Tableau8[[#This Row],[Vendredi]],"")</f>
        <v/>
      </c>
      <c r="O665" s="14">
        <f>COUNTIF(Tableau8[[#This Row],[Lundi]:[Mardi]],"&gt;0") + COUNTIF(Tableau8[[#This Row],[Jeudi]:[Vendredi]],"&gt;0")</f>
        <v>0</v>
      </c>
      <c r="P665" s="14" t="str">
        <f>IFERROR(Tableau8[[#This Row],[Total Tour 1]]+Tableau8[[#This Row],[Total Tour 2]],"")</f>
        <v/>
      </c>
      <c r="Q665" s="14">
        <f>COUNTIF(Tableau8[[#This Row],[Lundi]:[Vendredi]],"&gt;=13")*1000</f>
        <v>0</v>
      </c>
      <c r="R66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65" s="15">
        <f>Tableau8[[#This Row],[Prime production]]+Tableau8[[#This Row],[Prime rendement]]</f>
        <v>0</v>
      </c>
      <c r="T665" s="15" t="str">
        <f>IF(Tableau8[[#This Row],[Matricule]]&gt;1,IF(COUNTIF(Tableau8[DateMatricule],Tableau8[[#This Row],[DateMatricule]])&gt;1,"Doublon",""),"")</f>
        <v/>
      </c>
    </row>
    <row r="666" spans="1:20" x14ac:dyDescent="0.25">
      <c r="A666" s="11" t="str">
        <f>IF(Tableau8[[#This Row],[Semaine]]="","",VLOOKUP(Tableau8[[#This Row],[Semaine]],Listes!$A:$B,2,FALSE))</f>
        <v/>
      </c>
      <c r="B666" s="11" t="str">
        <f>IF(ISBLANK(Tableau8[[#This Row],[Matricule]]),"",VLOOKUP(Tableau8[[#This Row],[Matricule]],#REF!,2,FALSE))</f>
        <v/>
      </c>
      <c r="C666" s="11" t="str">
        <f>IF(ISBLANK(Tableau8[[#This Row],[Matricule]]),"",VLOOKUP(Tableau8[[#This Row],[Matricule]],#REF!,3,FALSE))</f>
        <v/>
      </c>
      <c r="D666" s="11" t="str">
        <f>CONCATENATE(Tableau8[[#This Row],[Semaine]],Tableau8[[#This Row],[Matricule]])</f>
        <v/>
      </c>
      <c r="M666" s="14" t="str">
        <f>IF(Tableau8[[#This Row],[Lundi]]+Tableau8[[#This Row],[Mardi]]&gt;0,Tableau8[[#This Row],[Lundi]]+Tableau8[[#This Row],[Mardi]],"")</f>
        <v/>
      </c>
      <c r="N666" s="14" t="str">
        <f>IF(Tableau8[[#This Row],[Jeudi]]+Tableau8[[#This Row],[Vendredi]]&gt;0,Tableau8[[#This Row],[Jeudi]]+Tableau8[[#This Row],[Vendredi]],"")</f>
        <v/>
      </c>
      <c r="O666" s="14">
        <f>COUNTIF(Tableau8[[#This Row],[Lundi]:[Mardi]],"&gt;0") + COUNTIF(Tableau8[[#This Row],[Jeudi]:[Vendredi]],"&gt;0")</f>
        <v>0</v>
      </c>
      <c r="P666" s="14" t="str">
        <f>IFERROR(Tableau8[[#This Row],[Total Tour 1]]+Tableau8[[#This Row],[Total Tour 2]],"")</f>
        <v/>
      </c>
      <c r="Q666" s="14">
        <f>COUNTIF(Tableau8[[#This Row],[Lundi]:[Vendredi]],"&gt;=13")*1000</f>
        <v>0</v>
      </c>
      <c r="R66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66" s="15">
        <f>Tableau8[[#This Row],[Prime production]]+Tableau8[[#This Row],[Prime rendement]]</f>
        <v>0</v>
      </c>
      <c r="T666" s="15" t="str">
        <f>IF(Tableau8[[#This Row],[Matricule]]&gt;1,IF(COUNTIF(Tableau8[DateMatricule],Tableau8[[#This Row],[DateMatricule]])&gt;1,"Doublon",""),"")</f>
        <v/>
      </c>
    </row>
    <row r="667" spans="1:20" x14ac:dyDescent="0.25">
      <c r="A667" s="11" t="str">
        <f>IF(Tableau8[[#This Row],[Semaine]]="","",VLOOKUP(Tableau8[[#This Row],[Semaine]],Listes!$A:$B,2,FALSE))</f>
        <v/>
      </c>
      <c r="B667" s="11" t="str">
        <f>IF(ISBLANK(Tableau8[[#This Row],[Matricule]]),"",VLOOKUP(Tableau8[[#This Row],[Matricule]],#REF!,2,FALSE))</f>
        <v/>
      </c>
      <c r="C667" s="11" t="str">
        <f>IF(ISBLANK(Tableau8[[#This Row],[Matricule]]),"",VLOOKUP(Tableau8[[#This Row],[Matricule]],#REF!,3,FALSE))</f>
        <v/>
      </c>
      <c r="D667" s="11" t="str">
        <f>CONCATENATE(Tableau8[[#This Row],[Semaine]],Tableau8[[#This Row],[Matricule]])</f>
        <v/>
      </c>
      <c r="M667" s="14" t="str">
        <f>IF(Tableau8[[#This Row],[Lundi]]+Tableau8[[#This Row],[Mardi]]&gt;0,Tableau8[[#This Row],[Lundi]]+Tableau8[[#This Row],[Mardi]],"")</f>
        <v/>
      </c>
      <c r="N667" s="14" t="str">
        <f>IF(Tableau8[[#This Row],[Jeudi]]+Tableau8[[#This Row],[Vendredi]]&gt;0,Tableau8[[#This Row],[Jeudi]]+Tableau8[[#This Row],[Vendredi]],"")</f>
        <v/>
      </c>
      <c r="O667" s="14">
        <f>COUNTIF(Tableau8[[#This Row],[Lundi]:[Mardi]],"&gt;0") + COUNTIF(Tableau8[[#This Row],[Jeudi]:[Vendredi]],"&gt;0")</f>
        <v>0</v>
      </c>
      <c r="P667" s="14" t="str">
        <f>IFERROR(Tableau8[[#This Row],[Total Tour 1]]+Tableau8[[#This Row],[Total Tour 2]],"")</f>
        <v/>
      </c>
      <c r="Q667" s="14">
        <f>COUNTIF(Tableau8[[#This Row],[Lundi]:[Vendredi]],"&gt;=13")*1000</f>
        <v>0</v>
      </c>
      <c r="R66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67" s="15">
        <f>Tableau8[[#This Row],[Prime production]]+Tableau8[[#This Row],[Prime rendement]]</f>
        <v>0</v>
      </c>
      <c r="T667" s="15" t="str">
        <f>IF(Tableau8[[#This Row],[Matricule]]&gt;1,IF(COUNTIF(Tableau8[DateMatricule],Tableau8[[#This Row],[DateMatricule]])&gt;1,"Doublon",""),"")</f>
        <v/>
      </c>
    </row>
    <row r="668" spans="1:20" x14ac:dyDescent="0.25">
      <c r="A668" s="11" t="str">
        <f>IF(Tableau8[[#This Row],[Semaine]]="","",VLOOKUP(Tableau8[[#This Row],[Semaine]],Listes!$A:$B,2,FALSE))</f>
        <v/>
      </c>
      <c r="B668" s="11" t="str">
        <f>IF(ISBLANK(Tableau8[[#This Row],[Matricule]]),"",VLOOKUP(Tableau8[[#This Row],[Matricule]],#REF!,2,FALSE))</f>
        <v/>
      </c>
      <c r="C668" s="11" t="str">
        <f>IF(ISBLANK(Tableau8[[#This Row],[Matricule]]),"",VLOOKUP(Tableau8[[#This Row],[Matricule]],#REF!,3,FALSE))</f>
        <v/>
      </c>
      <c r="D668" s="11" t="str">
        <f>CONCATENATE(Tableau8[[#This Row],[Semaine]],Tableau8[[#This Row],[Matricule]])</f>
        <v/>
      </c>
      <c r="M668" s="14" t="str">
        <f>IF(Tableau8[[#This Row],[Lundi]]+Tableau8[[#This Row],[Mardi]]&gt;0,Tableau8[[#This Row],[Lundi]]+Tableau8[[#This Row],[Mardi]],"")</f>
        <v/>
      </c>
      <c r="N668" s="14" t="str">
        <f>IF(Tableau8[[#This Row],[Jeudi]]+Tableau8[[#This Row],[Vendredi]]&gt;0,Tableau8[[#This Row],[Jeudi]]+Tableau8[[#This Row],[Vendredi]],"")</f>
        <v/>
      </c>
      <c r="O668" s="14">
        <f>COUNTIF(Tableau8[[#This Row],[Lundi]:[Mardi]],"&gt;0") + COUNTIF(Tableau8[[#This Row],[Jeudi]:[Vendredi]],"&gt;0")</f>
        <v>0</v>
      </c>
      <c r="P668" s="14" t="str">
        <f>IFERROR(Tableau8[[#This Row],[Total Tour 1]]+Tableau8[[#This Row],[Total Tour 2]],"")</f>
        <v/>
      </c>
      <c r="Q668" s="14">
        <f>COUNTIF(Tableau8[[#This Row],[Lundi]:[Vendredi]],"&gt;=13")*1000</f>
        <v>0</v>
      </c>
      <c r="R66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68" s="15">
        <f>Tableau8[[#This Row],[Prime production]]+Tableau8[[#This Row],[Prime rendement]]</f>
        <v>0</v>
      </c>
      <c r="T668" s="15" t="str">
        <f>IF(Tableau8[[#This Row],[Matricule]]&gt;1,IF(COUNTIF(Tableau8[DateMatricule],Tableau8[[#This Row],[DateMatricule]])&gt;1,"Doublon",""),"")</f>
        <v/>
      </c>
    </row>
    <row r="669" spans="1:20" x14ac:dyDescent="0.25">
      <c r="A669" s="11" t="str">
        <f>IF(Tableau8[[#This Row],[Semaine]]="","",VLOOKUP(Tableau8[[#This Row],[Semaine]],Listes!$A:$B,2,FALSE))</f>
        <v/>
      </c>
      <c r="B669" s="11" t="str">
        <f>IF(ISBLANK(Tableau8[[#This Row],[Matricule]]),"",VLOOKUP(Tableau8[[#This Row],[Matricule]],#REF!,2,FALSE))</f>
        <v/>
      </c>
      <c r="C669" s="11" t="str">
        <f>IF(ISBLANK(Tableau8[[#This Row],[Matricule]]),"",VLOOKUP(Tableau8[[#This Row],[Matricule]],#REF!,3,FALSE))</f>
        <v/>
      </c>
      <c r="D669" s="11" t="str">
        <f>CONCATENATE(Tableau8[[#This Row],[Semaine]],Tableau8[[#This Row],[Matricule]])</f>
        <v/>
      </c>
      <c r="M669" s="14" t="str">
        <f>IF(Tableau8[[#This Row],[Lundi]]+Tableau8[[#This Row],[Mardi]]&gt;0,Tableau8[[#This Row],[Lundi]]+Tableau8[[#This Row],[Mardi]],"")</f>
        <v/>
      </c>
      <c r="N669" s="14" t="str">
        <f>IF(Tableau8[[#This Row],[Jeudi]]+Tableau8[[#This Row],[Vendredi]]&gt;0,Tableau8[[#This Row],[Jeudi]]+Tableau8[[#This Row],[Vendredi]],"")</f>
        <v/>
      </c>
      <c r="O669" s="14">
        <f>COUNTIF(Tableau8[[#This Row],[Lundi]:[Mardi]],"&gt;0") + COUNTIF(Tableau8[[#This Row],[Jeudi]:[Vendredi]],"&gt;0")</f>
        <v>0</v>
      </c>
      <c r="P669" s="14" t="str">
        <f>IFERROR(Tableau8[[#This Row],[Total Tour 1]]+Tableau8[[#This Row],[Total Tour 2]],"")</f>
        <v/>
      </c>
      <c r="Q669" s="14">
        <f>COUNTIF(Tableau8[[#This Row],[Lundi]:[Vendredi]],"&gt;=13")*1000</f>
        <v>0</v>
      </c>
      <c r="R66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69" s="15">
        <f>Tableau8[[#This Row],[Prime production]]+Tableau8[[#This Row],[Prime rendement]]</f>
        <v>0</v>
      </c>
      <c r="T669" s="15" t="str">
        <f>IF(Tableau8[[#This Row],[Matricule]]&gt;1,IF(COUNTIF(Tableau8[DateMatricule],Tableau8[[#This Row],[DateMatricule]])&gt;1,"Doublon",""),"")</f>
        <v/>
      </c>
    </row>
    <row r="670" spans="1:20" x14ac:dyDescent="0.25">
      <c r="A670" s="11" t="str">
        <f>IF(Tableau8[[#This Row],[Semaine]]="","",VLOOKUP(Tableau8[[#This Row],[Semaine]],Listes!$A:$B,2,FALSE))</f>
        <v/>
      </c>
      <c r="B670" s="11" t="str">
        <f>IF(ISBLANK(Tableau8[[#This Row],[Matricule]]),"",VLOOKUP(Tableau8[[#This Row],[Matricule]],#REF!,2,FALSE))</f>
        <v/>
      </c>
      <c r="C670" s="11" t="str">
        <f>IF(ISBLANK(Tableau8[[#This Row],[Matricule]]),"",VLOOKUP(Tableau8[[#This Row],[Matricule]],#REF!,3,FALSE))</f>
        <v/>
      </c>
      <c r="D670" s="11" t="str">
        <f>CONCATENATE(Tableau8[[#This Row],[Semaine]],Tableau8[[#This Row],[Matricule]])</f>
        <v/>
      </c>
      <c r="M670" s="14" t="str">
        <f>IF(Tableau8[[#This Row],[Lundi]]+Tableau8[[#This Row],[Mardi]]&gt;0,Tableau8[[#This Row],[Lundi]]+Tableau8[[#This Row],[Mardi]],"")</f>
        <v/>
      </c>
      <c r="N670" s="14" t="str">
        <f>IF(Tableau8[[#This Row],[Jeudi]]+Tableau8[[#This Row],[Vendredi]]&gt;0,Tableau8[[#This Row],[Jeudi]]+Tableau8[[#This Row],[Vendredi]],"")</f>
        <v/>
      </c>
      <c r="O670" s="14">
        <f>COUNTIF(Tableau8[[#This Row],[Lundi]:[Mardi]],"&gt;0") + COUNTIF(Tableau8[[#This Row],[Jeudi]:[Vendredi]],"&gt;0")</f>
        <v>0</v>
      </c>
      <c r="P670" s="14" t="str">
        <f>IFERROR(Tableau8[[#This Row],[Total Tour 1]]+Tableau8[[#This Row],[Total Tour 2]],"")</f>
        <v/>
      </c>
      <c r="Q670" s="14">
        <f>COUNTIF(Tableau8[[#This Row],[Lundi]:[Vendredi]],"&gt;=13")*1000</f>
        <v>0</v>
      </c>
      <c r="R67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70" s="15">
        <f>Tableau8[[#This Row],[Prime production]]+Tableau8[[#This Row],[Prime rendement]]</f>
        <v>0</v>
      </c>
      <c r="T670" s="15" t="str">
        <f>IF(Tableau8[[#This Row],[Matricule]]&gt;1,IF(COUNTIF(Tableau8[DateMatricule],Tableau8[[#This Row],[DateMatricule]])&gt;1,"Doublon",""),"")</f>
        <v/>
      </c>
    </row>
    <row r="671" spans="1:20" x14ac:dyDescent="0.25">
      <c r="A671" s="11" t="str">
        <f>IF(Tableau8[[#This Row],[Semaine]]="","",VLOOKUP(Tableau8[[#This Row],[Semaine]],Listes!$A:$B,2,FALSE))</f>
        <v/>
      </c>
      <c r="B671" s="11" t="str">
        <f>IF(ISBLANK(Tableau8[[#This Row],[Matricule]]),"",VLOOKUP(Tableau8[[#This Row],[Matricule]],#REF!,2,FALSE))</f>
        <v/>
      </c>
      <c r="C671" s="11" t="str">
        <f>IF(ISBLANK(Tableau8[[#This Row],[Matricule]]),"",VLOOKUP(Tableau8[[#This Row],[Matricule]],#REF!,3,FALSE))</f>
        <v/>
      </c>
      <c r="D671" s="11" t="str">
        <f>CONCATENATE(Tableau8[[#This Row],[Semaine]],Tableau8[[#This Row],[Matricule]])</f>
        <v/>
      </c>
      <c r="M671" s="14" t="str">
        <f>IF(Tableau8[[#This Row],[Lundi]]+Tableau8[[#This Row],[Mardi]]&gt;0,Tableau8[[#This Row],[Lundi]]+Tableau8[[#This Row],[Mardi]],"")</f>
        <v/>
      </c>
      <c r="N671" s="14" t="str">
        <f>IF(Tableau8[[#This Row],[Jeudi]]+Tableau8[[#This Row],[Vendredi]]&gt;0,Tableau8[[#This Row],[Jeudi]]+Tableau8[[#This Row],[Vendredi]],"")</f>
        <v/>
      </c>
      <c r="O671" s="14">
        <f>COUNTIF(Tableau8[[#This Row],[Lundi]:[Mardi]],"&gt;0") + COUNTIF(Tableau8[[#This Row],[Jeudi]:[Vendredi]],"&gt;0")</f>
        <v>0</v>
      </c>
      <c r="P671" s="14" t="str">
        <f>IFERROR(Tableau8[[#This Row],[Total Tour 1]]+Tableau8[[#This Row],[Total Tour 2]],"")</f>
        <v/>
      </c>
      <c r="Q671" s="14">
        <f>COUNTIF(Tableau8[[#This Row],[Lundi]:[Vendredi]],"&gt;=13")*1000</f>
        <v>0</v>
      </c>
      <c r="R67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71" s="15">
        <f>Tableau8[[#This Row],[Prime production]]+Tableau8[[#This Row],[Prime rendement]]</f>
        <v>0</v>
      </c>
      <c r="T671" s="15" t="str">
        <f>IF(Tableau8[[#This Row],[Matricule]]&gt;1,IF(COUNTIF(Tableau8[DateMatricule],Tableau8[[#This Row],[DateMatricule]])&gt;1,"Doublon",""),"")</f>
        <v/>
      </c>
    </row>
    <row r="672" spans="1:20" x14ac:dyDescent="0.25">
      <c r="A672" s="11" t="str">
        <f>IF(Tableau8[[#This Row],[Semaine]]="","",VLOOKUP(Tableau8[[#This Row],[Semaine]],Listes!$A:$B,2,FALSE))</f>
        <v/>
      </c>
      <c r="B672" s="11" t="str">
        <f>IF(ISBLANK(Tableau8[[#This Row],[Matricule]]),"",VLOOKUP(Tableau8[[#This Row],[Matricule]],#REF!,2,FALSE))</f>
        <v/>
      </c>
      <c r="C672" s="11" t="str">
        <f>IF(ISBLANK(Tableau8[[#This Row],[Matricule]]),"",VLOOKUP(Tableau8[[#This Row],[Matricule]],#REF!,3,FALSE))</f>
        <v/>
      </c>
      <c r="D672" s="11" t="str">
        <f>CONCATENATE(Tableau8[[#This Row],[Semaine]],Tableau8[[#This Row],[Matricule]])</f>
        <v/>
      </c>
      <c r="M672" s="14" t="str">
        <f>IF(Tableau8[[#This Row],[Lundi]]+Tableau8[[#This Row],[Mardi]]&gt;0,Tableau8[[#This Row],[Lundi]]+Tableau8[[#This Row],[Mardi]],"")</f>
        <v/>
      </c>
      <c r="N672" s="14" t="str">
        <f>IF(Tableau8[[#This Row],[Jeudi]]+Tableau8[[#This Row],[Vendredi]]&gt;0,Tableau8[[#This Row],[Jeudi]]+Tableau8[[#This Row],[Vendredi]],"")</f>
        <v/>
      </c>
      <c r="O672" s="14">
        <f>COUNTIF(Tableau8[[#This Row],[Lundi]:[Mardi]],"&gt;0") + COUNTIF(Tableau8[[#This Row],[Jeudi]:[Vendredi]],"&gt;0")</f>
        <v>0</v>
      </c>
      <c r="P672" s="14" t="str">
        <f>IFERROR(Tableau8[[#This Row],[Total Tour 1]]+Tableau8[[#This Row],[Total Tour 2]],"")</f>
        <v/>
      </c>
      <c r="Q672" s="14">
        <f>COUNTIF(Tableau8[[#This Row],[Lundi]:[Vendredi]],"&gt;=13")*1000</f>
        <v>0</v>
      </c>
      <c r="R67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72" s="15">
        <f>Tableau8[[#This Row],[Prime production]]+Tableau8[[#This Row],[Prime rendement]]</f>
        <v>0</v>
      </c>
      <c r="T672" s="15" t="str">
        <f>IF(Tableau8[[#This Row],[Matricule]]&gt;1,IF(COUNTIF(Tableau8[DateMatricule],Tableau8[[#This Row],[DateMatricule]])&gt;1,"Doublon",""),"")</f>
        <v/>
      </c>
    </row>
    <row r="673" spans="1:20" x14ac:dyDescent="0.25">
      <c r="A673" s="11" t="str">
        <f>IF(Tableau8[[#This Row],[Semaine]]="","",VLOOKUP(Tableau8[[#This Row],[Semaine]],Listes!$A:$B,2,FALSE))</f>
        <v/>
      </c>
      <c r="B673" s="11" t="str">
        <f>IF(ISBLANK(Tableau8[[#This Row],[Matricule]]),"",VLOOKUP(Tableau8[[#This Row],[Matricule]],#REF!,2,FALSE))</f>
        <v/>
      </c>
      <c r="C673" s="11" t="str">
        <f>IF(ISBLANK(Tableau8[[#This Row],[Matricule]]),"",VLOOKUP(Tableau8[[#This Row],[Matricule]],#REF!,3,FALSE))</f>
        <v/>
      </c>
      <c r="D673" s="11" t="str">
        <f>CONCATENATE(Tableau8[[#This Row],[Semaine]],Tableau8[[#This Row],[Matricule]])</f>
        <v/>
      </c>
      <c r="M673" s="14" t="str">
        <f>IF(Tableau8[[#This Row],[Lundi]]+Tableau8[[#This Row],[Mardi]]&gt;0,Tableau8[[#This Row],[Lundi]]+Tableau8[[#This Row],[Mardi]],"")</f>
        <v/>
      </c>
      <c r="N673" s="14" t="str">
        <f>IF(Tableau8[[#This Row],[Jeudi]]+Tableau8[[#This Row],[Vendredi]]&gt;0,Tableau8[[#This Row],[Jeudi]]+Tableau8[[#This Row],[Vendredi]],"")</f>
        <v/>
      </c>
      <c r="O673" s="14">
        <f>COUNTIF(Tableau8[[#This Row],[Lundi]:[Mardi]],"&gt;0") + COUNTIF(Tableau8[[#This Row],[Jeudi]:[Vendredi]],"&gt;0")</f>
        <v>0</v>
      </c>
      <c r="P673" s="14" t="str">
        <f>IFERROR(Tableau8[[#This Row],[Total Tour 1]]+Tableau8[[#This Row],[Total Tour 2]],"")</f>
        <v/>
      </c>
      <c r="Q673" s="14">
        <f>COUNTIF(Tableau8[[#This Row],[Lundi]:[Vendredi]],"&gt;=13")*1000</f>
        <v>0</v>
      </c>
      <c r="R67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73" s="15">
        <f>Tableau8[[#This Row],[Prime production]]+Tableau8[[#This Row],[Prime rendement]]</f>
        <v>0</v>
      </c>
      <c r="T673" s="15" t="str">
        <f>IF(Tableau8[[#This Row],[Matricule]]&gt;1,IF(COUNTIF(Tableau8[DateMatricule],Tableau8[[#This Row],[DateMatricule]])&gt;1,"Doublon",""),"")</f>
        <v/>
      </c>
    </row>
    <row r="674" spans="1:20" x14ac:dyDescent="0.25">
      <c r="A674" s="11" t="str">
        <f>IF(Tableau8[[#This Row],[Semaine]]="","",VLOOKUP(Tableau8[[#This Row],[Semaine]],Listes!$A:$B,2,FALSE))</f>
        <v/>
      </c>
      <c r="B674" s="11" t="str">
        <f>IF(ISBLANK(Tableau8[[#This Row],[Matricule]]),"",VLOOKUP(Tableau8[[#This Row],[Matricule]],#REF!,2,FALSE))</f>
        <v/>
      </c>
      <c r="C674" s="11" t="str">
        <f>IF(ISBLANK(Tableau8[[#This Row],[Matricule]]),"",VLOOKUP(Tableau8[[#This Row],[Matricule]],#REF!,3,FALSE))</f>
        <v/>
      </c>
      <c r="D674" s="11" t="str">
        <f>CONCATENATE(Tableau8[[#This Row],[Semaine]],Tableau8[[#This Row],[Matricule]])</f>
        <v/>
      </c>
      <c r="M674" s="14" t="str">
        <f>IF(Tableau8[[#This Row],[Lundi]]+Tableau8[[#This Row],[Mardi]]&gt;0,Tableau8[[#This Row],[Lundi]]+Tableau8[[#This Row],[Mardi]],"")</f>
        <v/>
      </c>
      <c r="N674" s="14" t="str">
        <f>IF(Tableau8[[#This Row],[Jeudi]]+Tableau8[[#This Row],[Vendredi]]&gt;0,Tableau8[[#This Row],[Jeudi]]+Tableau8[[#This Row],[Vendredi]],"")</f>
        <v/>
      </c>
      <c r="O674" s="14">
        <f>COUNTIF(Tableau8[[#This Row],[Lundi]:[Mardi]],"&gt;0") + COUNTIF(Tableau8[[#This Row],[Jeudi]:[Vendredi]],"&gt;0")</f>
        <v>0</v>
      </c>
      <c r="P674" s="14" t="str">
        <f>IFERROR(Tableau8[[#This Row],[Total Tour 1]]+Tableau8[[#This Row],[Total Tour 2]],"")</f>
        <v/>
      </c>
      <c r="Q674" s="14">
        <f>COUNTIF(Tableau8[[#This Row],[Lundi]:[Vendredi]],"&gt;=13")*1000</f>
        <v>0</v>
      </c>
      <c r="R67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74" s="15">
        <f>Tableau8[[#This Row],[Prime production]]+Tableau8[[#This Row],[Prime rendement]]</f>
        <v>0</v>
      </c>
      <c r="T674" s="15" t="str">
        <f>IF(Tableau8[[#This Row],[Matricule]]&gt;1,IF(COUNTIF(Tableau8[DateMatricule],Tableau8[[#This Row],[DateMatricule]])&gt;1,"Doublon",""),"")</f>
        <v/>
      </c>
    </row>
    <row r="675" spans="1:20" x14ac:dyDescent="0.25">
      <c r="A675" s="11" t="str">
        <f>IF(Tableau8[[#This Row],[Semaine]]="","",VLOOKUP(Tableau8[[#This Row],[Semaine]],Listes!$A:$B,2,FALSE))</f>
        <v/>
      </c>
      <c r="B675" s="11" t="str">
        <f>IF(ISBLANK(Tableau8[[#This Row],[Matricule]]),"",VLOOKUP(Tableau8[[#This Row],[Matricule]],#REF!,2,FALSE))</f>
        <v/>
      </c>
      <c r="C675" s="11" t="str">
        <f>IF(ISBLANK(Tableau8[[#This Row],[Matricule]]),"",VLOOKUP(Tableau8[[#This Row],[Matricule]],#REF!,3,FALSE))</f>
        <v/>
      </c>
      <c r="D675" s="11" t="str">
        <f>CONCATENATE(Tableau8[[#This Row],[Semaine]],Tableau8[[#This Row],[Matricule]])</f>
        <v/>
      </c>
      <c r="M675" s="14" t="str">
        <f>IF(Tableau8[[#This Row],[Lundi]]+Tableau8[[#This Row],[Mardi]]&gt;0,Tableau8[[#This Row],[Lundi]]+Tableau8[[#This Row],[Mardi]],"")</f>
        <v/>
      </c>
      <c r="N675" s="14" t="str">
        <f>IF(Tableau8[[#This Row],[Jeudi]]+Tableau8[[#This Row],[Vendredi]]&gt;0,Tableau8[[#This Row],[Jeudi]]+Tableau8[[#This Row],[Vendredi]],"")</f>
        <v/>
      </c>
      <c r="O675" s="14">
        <f>COUNTIF(Tableau8[[#This Row],[Lundi]:[Mardi]],"&gt;0") + COUNTIF(Tableau8[[#This Row],[Jeudi]:[Vendredi]],"&gt;0")</f>
        <v>0</v>
      </c>
      <c r="P675" s="14" t="str">
        <f>IFERROR(Tableau8[[#This Row],[Total Tour 1]]+Tableau8[[#This Row],[Total Tour 2]],"")</f>
        <v/>
      </c>
      <c r="Q675" s="14">
        <f>COUNTIF(Tableau8[[#This Row],[Lundi]:[Vendredi]],"&gt;=13")*1000</f>
        <v>0</v>
      </c>
      <c r="R67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75" s="15">
        <f>Tableau8[[#This Row],[Prime production]]+Tableau8[[#This Row],[Prime rendement]]</f>
        <v>0</v>
      </c>
      <c r="T675" s="15" t="str">
        <f>IF(Tableau8[[#This Row],[Matricule]]&gt;1,IF(COUNTIF(Tableau8[DateMatricule],Tableau8[[#This Row],[DateMatricule]])&gt;1,"Doublon",""),"")</f>
        <v/>
      </c>
    </row>
    <row r="676" spans="1:20" x14ac:dyDescent="0.25">
      <c r="A676" s="11" t="str">
        <f>IF(Tableau8[[#This Row],[Semaine]]="","",VLOOKUP(Tableau8[[#This Row],[Semaine]],Listes!$A:$B,2,FALSE))</f>
        <v/>
      </c>
      <c r="B676" s="11" t="str">
        <f>IF(ISBLANK(Tableau8[[#This Row],[Matricule]]),"",VLOOKUP(Tableau8[[#This Row],[Matricule]],#REF!,2,FALSE))</f>
        <v/>
      </c>
      <c r="C676" s="11" t="str">
        <f>IF(ISBLANK(Tableau8[[#This Row],[Matricule]]),"",VLOOKUP(Tableau8[[#This Row],[Matricule]],#REF!,3,FALSE))</f>
        <v/>
      </c>
      <c r="D676" s="11" t="str">
        <f>CONCATENATE(Tableau8[[#This Row],[Semaine]],Tableau8[[#This Row],[Matricule]])</f>
        <v/>
      </c>
      <c r="M676" s="14" t="str">
        <f>IF(Tableau8[[#This Row],[Lundi]]+Tableau8[[#This Row],[Mardi]]&gt;0,Tableau8[[#This Row],[Lundi]]+Tableau8[[#This Row],[Mardi]],"")</f>
        <v/>
      </c>
      <c r="N676" s="14" t="str">
        <f>IF(Tableau8[[#This Row],[Jeudi]]+Tableau8[[#This Row],[Vendredi]]&gt;0,Tableau8[[#This Row],[Jeudi]]+Tableau8[[#This Row],[Vendredi]],"")</f>
        <v/>
      </c>
      <c r="O676" s="14">
        <f>COUNTIF(Tableau8[[#This Row],[Lundi]:[Mardi]],"&gt;0") + COUNTIF(Tableau8[[#This Row],[Jeudi]:[Vendredi]],"&gt;0")</f>
        <v>0</v>
      </c>
      <c r="P676" s="14" t="str">
        <f>IFERROR(Tableau8[[#This Row],[Total Tour 1]]+Tableau8[[#This Row],[Total Tour 2]],"")</f>
        <v/>
      </c>
      <c r="Q676" s="14">
        <f>COUNTIF(Tableau8[[#This Row],[Lundi]:[Vendredi]],"&gt;=13")*1000</f>
        <v>0</v>
      </c>
      <c r="R67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76" s="15">
        <f>Tableau8[[#This Row],[Prime production]]+Tableau8[[#This Row],[Prime rendement]]</f>
        <v>0</v>
      </c>
      <c r="T676" s="15" t="str">
        <f>IF(Tableau8[[#This Row],[Matricule]]&gt;1,IF(COUNTIF(Tableau8[DateMatricule],Tableau8[[#This Row],[DateMatricule]])&gt;1,"Doublon",""),"")</f>
        <v/>
      </c>
    </row>
    <row r="677" spans="1:20" x14ac:dyDescent="0.25">
      <c r="A677" s="11" t="str">
        <f>IF(Tableau8[[#This Row],[Semaine]]="","",VLOOKUP(Tableau8[[#This Row],[Semaine]],Listes!$A:$B,2,FALSE))</f>
        <v/>
      </c>
      <c r="B677" s="11" t="str">
        <f>IF(ISBLANK(Tableau8[[#This Row],[Matricule]]),"",VLOOKUP(Tableau8[[#This Row],[Matricule]],#REF!,2,FALSE))</f>
        <v/>
      </c>
      <c r="C677" s="11" t="str">
        <f>IF(ISBLANK(Tableau8[[#This Row],[Matricule]]),"",VLOOKUP(Tableau8[[#This Row],[Matricule]],#REF!,3,FALSE))</f>
        <v/>
      </c>
      <c r="D677" s="11" t="str">
        <f>CONCATENATE(Tableau8[[#This Row],[Semaine]],Tableau8[[#This Row],[Matricule]])</f>
        <v/>
      </c>
      <c r="M677" s="14" t="str">
        <f>IF(Tableau8[[#This Row],[Lundi]]+Tableau8[[#This Row],[Mardi]]&gt;0,Tableau8[[#This Row],[Lundi]]+Tableau8[[#This Row],[Mardi]],"")</f>
        <v/>
      </c>
      <c r="N677" s="14" t="str">
        <f>IF(Tableau8[[#This Row],[Jeudi]]+Tableau8[[#This Row],[Vendredi]]&gt;0,Tableau8[[#This Row],[Jeudi]]+Tableau8[[#This Row],[Vendredi]],"")</f>
        <v/>
      </c>
      <c r="O677" s="14">
        <f>COUNTIF(Tableau8[[#This Row],[Lundi]:[Mardi]],"&gt;0") + COUNTIF(Tableau8[[#This Row],[Jeudi]:[Vendredi]],"&gt;0")</f>
        <v>0</v>
      </c>
      <c r="P677" s="14" t="str">
        <f>IFERROR(Tableau8[[#This Row],[Total Tour 1]]+Tableau8[[#This Row],[Total Tour 2]],"")</f>
        <v/>
      </c>
      <c r="Q677" s="14">
        <f>COUNTIF(Tableau8[[#This Row],[Lundi]:[Vendredi]],"&gt;=13")*1000</f>
        <v>0</v>
      </c>
      <c r="R67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77" s="15">
        <f>Tableau8[[#This Row],[Prime production]]+Tableau8[[#This Row],[Prime rendement]]</f>
        <v>0</v>
      </c>
      <c r="T677" s="15" t="str">
        <f>IF(Tableau8[[#This Row],[Matricule]]&gt;1,IF(COUNTIF(Tableau8[DateMatricule],Tableau8[[#This Row],[DateMatricule]])&gt;1,"Doublon",""),"")</f>
        <v/>
      </c>
    </row>
    <row r="678" spans="1:20" x14ac:dyDescent="0.25">
      <c r="A678" s="11" t="str">
        <f>IF(Tableau8[[#This Row],[Semaine]]="","",VLOOKUP(Tableau8[[#This Row],[Semaine]],Listes!$A:$B,2,FALSE))</f>
        <v/>
      </c>
      <c r="B678" s="11" t="str">
        <f>IF(ISBLANK(Tableau8[[#This Row],[Matricule]]),"",VLOOKUP(Tableau8[[#This Row],[Matricule]],#REF!,2,FALSE))</f>
        <v/>
      </c>
      <c r="C678" s="11" t="str">
        <f>IF(ISBLANK(Tableau8[[#This Row],[Matricule]]),"",VLOOKUP(Tableau8[[#This Row],[Matricule]],#REF!,3,FALSE))</f>
        <v/>
      </c>
      <c r="D678" s="11" t="str">
        <f>CONCATENATE(Tableau8[[#This Row],[Semaine]],Tableau8[[#This Row],[Matricule]])</f>
        <v/>
      </c>
      <c r="M678" s="14" t="str">
        <f>IF(Tableau8[[#This Row],[Lundi]]+Tableau8[[#This Row],[Mardi]]&gt;0,Tableau8[[#This Row],[Lundi]]+Tableau8[[#This Row],[Mardi]],"")</f>
        <v/>
      </c>
      <c r="N678" s="14" t="str">
        <f>IF(Tableau8[[#This Row],[Jeudi]]+Tableau8[[#This Row],[Vendredi]]&gt;0,Tableau8[[#This Row],[Jeudi]]+Tableau8[[#This Row],[Vendredi]],"")</f>
        <v/>
      </c>
      <c r="O678" s="14">
        <f>COUNTIF(Tableau8[[#This Row],[Lundi]:[Mardi]],"&gt;0") + COUNTIF(Tableau8[[#This Row],[Jeudi]:[Vendredi]],"&gt;0")</f>
        <v>0</v>
      </c>
      <c r="P678" s="14" t="str">
        <f>IFERROR(Tableau8[[#This Row],[Total Tour 1]]+Tableau8[[#This Row],[Total Tour 2]],"")</f>
        <v/>
      </c>
      <c r="Q678" s="14">
        <f>COUNTIF(Tableau8[[#This Row],[Lundi]:[Vendredi]],"&gt;=13")*1000</f>
        <v>0</v>
      </c>
      <c r="R67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78" s="15">
        <f>Tableau8[[#This Row],[Prime production]]+Tableau8[[#This Row],[Prime rendement]]</f>
        <v>0</v>
      </c>
      <c r="T678" s="15" t="str">
        <f>IF(Tableau8[[#This Row],[Matricule]]&gt;1,IF(COUNTIF(Tableau8[DateMatricule],Tableau8[[#This Row],[DateMatricule]])&gt;1,"Doublon",""),"")</f>
        <v/>
      </c>
    </row>
    <row r="679" spans="1:20" x14ac:dyDescent="0.25">
      <c r="A679" s="11" t="str">
        <f>IF(Tableau8[[#This Row],[Semaine]]="","",VLOOKUP(Tableau8[[#This Row],[Semaine]],Listes!$A:$B,2,FALSE))</f>
        <v/>
      </c>
      <c r="B679" s="11" t="str">
        <f>IF(ISBLANK(Tableau8[[#This Row],[Matricule]]),"",VLOOKUP(Tableau8[[#This Row],[Matricule]],#REF!,2,FALSE))</f>
        <v/>
      </c>
      <c r="C679" s="11" t="str">
        <f>IF(ISBLANK(Tableau8[[#This Row],[Matricule]]),"",VLOOKUP(Tableau8[[#This Row],[Matricule]],#REF!,3,FALSE))</f>
        <v/>
      </c>
      <c r="D679" s="11" t="str">
        <f>CONCATENATE(Tableau8[[#This Row],[Semaine]],Tableau8[[#This Row],[Matricule]])</f>
        <v/>
      </c>
      <c r="M679" s="14" t="str">
        <f>IF(Tableau8[[#This Row],[Lundi]]+Tableau8[[#This Row],[Mardi]]&gt;0,Tableau8[[#This Row],[Lundi]]+Tableau8[[#This Row],[Mardi]],"")</f>
        <v/>
      </c>
      <c r="N679" s="14" t="str">
        <f>IF(Tableau8[[#This Row],[Jeudi]]+Tableau8[[#This Row],[Vendredi]]&gt;0,Tableau8[[#This Row],[Jeudi]]+Tableau8[[#This Row],[Vendredi]],"")</f>
        <v/>
      </c>
      <c r="O679" s="14">
        <f>COUNTIF(Tableau8[[#This Row],[Lundi]:[Mardi]],"&gt;0") + COUNTIF(Tableau8[[#This Row],[Jeudi]:[Vendredi]],"&gt;0")</f>
        <v>0</v>
      </c>
      <c r="P679" s="14" t="str">
        <f>IFERROR(Tableau8[[#This Row],[Total Tour 1]]+Tableau8[[#This Row],[Total Tour 2]],"")</f>
        <v/>
      </c>
      <c r="Q679" s="14">
        <f>COUNTIF(Tableau8[[#This Row],[Lundi]:[Vendredi]],"&gt;=13")*1000</f>
        <v>0</v>
      </c>
      <c r="R67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79" s="15">
        <f>Tableau8[[#This Row],[Prime production]]+Tableau8[[#This Row],[Prime rendement]]</f>
        <v>0</v>
      </c>
      <c r="T679" s="15" t="str">
        <f>IF(Tableau8[[#This Row],[Matricule]]&gt;1,IF(COUNTIF(Tableau8[DateMatricule],Tableau8[[#This Row],[DateMatricule]])&gt;1,"Doublon",""),"")</f>
        <v/>
      </c>
    </row>
    <row r="680" spans="1:20" x14ac:dyDescent="0.25">
      <c r="A680" s="11" t="str">
        <f>IF(Tableau8[[#This Row],[Semaine]]="","",VLOOKUP(Tableau8[[#This Row],[Semaine]],Listes!$A:$B,2,FALSE))</f>
        <v/>
      </c>
      <c r="B680" s="11" t="str">
        <f>IF(ISBLANK(Tableau8[[#This Row],[Matricule]]),"",VLOOKUP(Tableau8[[#This Row],[Matricule]],#REF!,2,FALSE))</f>
        <v/>
      </c>
      <c r="C680" s="11" t="str">
        <f>IF(ISBLANK(Tableau8[[#This Row],[Matricule]]),"",VLOOKUP(Tableau8[[#This Row],[Matricule]],#REF!,3,FALSE))</f>
        <v/>
      </c>
      <c r="D680" s="11" t="str">
        <f>CONCATENATE(Tableau8[[#This Row],[Semaine]],Tableau8[[#This Row],[Matricule]])</f>
        <v/>
      </c>
      <c r="M680" s="14" t="str">
        <f>IF(Tableau8[[#This Row],[Lundi]]+Tableau8[[#This Row],[Mardi]]&gt;0,Tableau8[[#This Row],[Lundi]]+Tableau8[[#This Row],[Mardi]],"")</f>
        <v/>
      </c>
      <c r="N680" s="14" t="str">
        <f>IF(Tableau8[[#This Row],[Jeudi]]+Tableau8[[#This Row],[Vendredi]]&gt;0,Tableau8[[#This Row],[Jeudi]]+Tableau8[[#This Row],[Vendredi]],"")</f>
        <v/>
      </c>
      <c r="O680" s="14">
        <f>COUNTIF(Tableau8[[#This Row],[Lundi]:[Mardi]],"&gt;0") + COUNTIF(Tableau8[[#This Row],[Jeudi]:[Vendredi]],"&gt;0")</f>
        <v>0</v>
      </c>
      <c r="P680" s="14" t="str">
        <f>IFERROR(Tableau8[[#This Row],[Total Tour 1]]+Tableau8[[#This Row],[Total Tour 2]],"")</f>
        <v/>
      </c>
      <c r="Q680" s="14">
        <f>COUNTIF(Tableau8[[#This Row],[Lundi]:[Vendredi]],"&gt;=13")*1000</f>
        <v>0</v>
      </c>
      <c r="R68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80" s="15">
        <f>Tableau8[[#This Row],[Prime production]]+Tableau8[[#This Row],[Prime rendement]]</f>
        <v>0</v>
      </c>
      <c r="T680" s="15" t="str">
        <f>IF(Tableau8[[#This Row],[Matricule]]&gt;1,IF(COUNTIF(Tableau8[DateMatricule],Tableau8[[#This Row],[DateMatricule]])&gt;1,"Doublon",""),"")</f>
        <v/>
      </c>
    </row>
    <row r="681" spans="1:20" x14ac:dyDescent="0.25">
      <c r="A681" s="11" t="str">
        <f>IF(Tableau8[[#This Row],[Semaine]]="","",VLOOKUP(Tableau8[[#This Row],[Semaine]],Listes!$A:$B,2,FALSE))</f>
        <v/>
      </c>
      <c r="B681" s="11" t="str">
        <f>IF(ISBLANK(Tableau8[[#This Row],[Matricule]]),"",VLOOKUP(Tableau8[[#This Row],[Matricule]],#REF!,2,FALSE))</f>
        <v/>
      </c>
      <c r="C681" s="11" t="str">
        <f>IF(ISBLANK(Tableau8[[#This Row],[Matricule]]),"",VLOOKUP(Tableau8[[#This Row],[Matricule]],#REF!,3,FALSE))</f>
        <v/>
      </c>
      <c r="D681" s="11" t="str">
        <f>CONCATENATE(Tableau8[[#This Row],[Semaine]],Tableau8[[#This Row],[Matricule]])</f>
        <v/>
      </c>
      <c r="M681" s="14" t="str">
        <f>IF(Tableau8[[#This Row],[Lundi]]+Tableau8[[#This Row],[Mardi]]&gt;0,Tableau8[[#This Row],[Lundi]]+Tableau8[[#This Row],[Mardi]],"")</f>
        <v/>
      </c>
      <c r="N681" s="14" t="str">
        <f>IF(Tableau8[[#This Row],[Jeudi]]+Tableau8[[#This Row],[Vendredi]]&gt;0,Tableau8[[#This Row],[Jeudi]]+Tableau8[[#This Row],[Vendredi]],"")</f>
        <v/>
      </c>
      <c r="O681" s="14">
        <f>COUNTIF(Tableau8[[#This Row],[Lundi]:[Mardi]],"&gt;0") + COUNTIF(Tableau8[[#This Row],[Jeudi]:[Vendredi]],"&gt;0")</f>
        <v>0</v>
      </c>
      <c r="P681" s="14" t="str">
        <f>IFERROR(Tableau8[[#This Row],[Total Tour 1]]+Tableau8[[#This Row],[Total Tour 2]],"")</f>
        <v/>
      </c>
      <c r="Q681" s="14">
        <f>COUNTIF(Tableau8[[#This Row],[Lundi]:[Vendredi]],"&gt;=13")*1000</f>
        <v>0</v>
      </c>
      <c r="R68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81" s="15">
        <f>Tableau8[[#This Row],[Prime production]]+Tableau8[[#This Row],[Prime rendement]]</f>
        <v>0</v>
      </c>
      <c r="T681" s="15" t="str">
        <f>IF(Tableau8[[#This Row],[Matricule]]&gt;1,IF(COUNTIF(Tableau8[DateMatricule],Tableau8[[#This Row],[DateMatricule]])&gt;1,"Doublon",""),"")</f>
        <v/>
      </c>
    </row>
    <row r="682" spans="1:20" x14ac:dyDescent="0.25">
      <c r="A682" s="11" t="str">
        <f>IF(Tableau8[[#This Row],[Semaine]]="","",VLOOKUP(Tableau8[[#This Row],[Semaine]],Listes!$A:$B,2,FALSE))</f>
        <v/>
      </c>
      <c r="B682" s="11" t="str">
        <f>IF(ISBLANK(Tableau8[[#This Row],[Matricule]]),"",VLOOKUP(Tableau8[[#This Row],[Matricule]],#REF!,2,FALSE))</f>
        <v/>
      </c>
      <c r="C682" s="11" t="str">
        <f>IF(ISBLANK(Tableau8[[#This Row],[Matricule]]),"",VLOOKUP(Tableau8[[#This Row],[Matricule]],#REF!,3,FALSE))</f>
        <v/>
      </c>
      <c r="D682" s="11" t="str">
        <f>CONCATENATE(Tableau8[[#This Row],[Semaine]],Tableau8[[#This Row],[Matricule]])</f>
        <v/>
      </c>
      <c r="M682" s="14" t="str">
        <f>IF(Tableau8[[#This Row],[Lundi]]+Tableau8[[#This Row],[Mardi]]&gt;0,Tableau8[[#This Row],[Lundi]]+Tableau8[[#This Row],[Mardi]],"")</f>
        <v/>
      </c>
      <c r="N682" s="14" t="str">
        <f>IF(Tableau8[[#This Row],[Jeudi]]+Tableau8[[#This Row],[Vendredi]]&gt;0,Tableau8[[#This Row],[Jeudi]]+Tableau8[[#This Row],[Vendredi]],"")</f>
        <v/>
      </c>
      <c r="O682" s="14">
        <f>COUNTIF(Tableau8[[#This Row],[Lundi]:[Mardi]],"&gt;0") + COUNTIF(Tableau8[[#This Row],[Jeudi]:[Vendredi]],"&gt;0")</f>
        <v>0</v>
      </c>
      <c r="P682" s="14" t="str">
        <f>IFERROR(Tableau8[[#This Row],[Total Tour 1]]+Tableau8[[#This Row],[Total Tour 2]],"")</f>
        <v/>
      </c>
      <c r="Q682" s="14">
        <f>COUNTIF(Tableau8[[#This Row],[Lundi]:[Vendredi]],"&gt;=13")*1000</f>
        <v>0</v>
      </c>
      <c r="R68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82" s="15">
        <f>Tableau8[[#This Row],[Prime production]]+Tableau8[[#This Row],[Prime rendement]]</f>
        <v>0</v>
      </c>
      <c r="T682" s="15" t="str">
        <f>IF(Tableau8[[#This Row],[Matricule]]&gt;1,IF(COUNTIF(Tableau8[DateMatricule],Tableau8[[#This Row],[DateMatricule]])&gt;1,"Doublon",""),"")</f>
        <v/>
      </c>
    </row>
    <row r="683" spans="1:20" x14ac:dyDescent="0.25">
      <c r="A683" s="11" t="str">
        <f>IF(Tableau8[[#This Row],[Semaine]]="","",VLOOKUP(Tableau8[[#This Row],[Semaine]],Listes!$A:$B,2,FALSE))</f>
        <v/>
      </c>
      <c r="B683" s="11" t="str">
        <f>IF(ISBLANK(Tableau8[[#This Row],[Matricule]]),"",VLOOKUP(Tableau8[[#This Row],[Matricule]],#REF!,2,FALSE))</f>
        <v/>
      </c>
      <c r="C683" s="11" t="str">
        <f>IF(ISBLANK(Tableau8[[#This Row],[Matricule]]),"",VLOOKUP(Tableau8[[#This Row],[Matricule]],#REF!,3,FALSE))</f>
        <v/>
      </c>
      <c r="D683" s="11" t="str">
        <f>CONCATENATE(Tableau8[[#This Row],[Semaine]],Tableau8[[#This Row],[Matricule]])</f>
        <v/>
      </c>
      <c r="M683" s="14" t="str">
        <f>IF(Tableau8[[#This Row],[Lundi]]+Tableau8[[#This Row],[Mardi]]&gt;0,Tableau8[[#This Row],[Lundi]]+Tableau8[[#This Row],[Mardi]],"")</f>
        <v/>
      </c>
      <c r="N683" s="14" t="str">
        <f>IF(Tableau8[[#This Row],[Jeudi]]+Tableau8[[#This Row],[Vendredi]]&gt;0,Tableau8[[#This Row],[Jeudi]]+Tableau8[[#This Row],[Vendredi]],"")</f>
        <v/>
      </c>
      <c r="O683" s="14">
        <f>COUNTIF(Tableau8[[#This Row],[Lundi]:[Mardi]],"&gt;0") + COUNTIF(Tableau8[[#This Row],[Jeudi]:[Vendredi]],"&gt;0")</f>
        <v>0</v>
      </c>
      <c r="P683" s="14" t="str">
        <f>IFERROR(Tableau8[[#This Row],[Total Tour 1]]+Tableau8[[#This Row],[Total Tour 2]],"")</f>
        <v/>
      </c>
      <c r="Q683" s="14">
        <f>COUNTIF(Tableau8[[#This Row],[Lundi]:[Vendredi]],"&gt;=13")*1000</f>
        <v>0</v>
      </c>
      <c r="R68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83" s="15">
        <f>Tableau8[[#This Row],[Prime production]]+Tableau8[[#This Row],[Prime rendement]]</f>
        <v>0</v>
      </c>
      <c r="T683" s="15" t="str">
        <f>IF(Tableau8[[#This Row],[Matricule]]&gt;1,IF(COUNTIF(Tableau8[DateMatricule],Tableau8[[#This Row],[DateMatricule]])&gt;1,"Doublon",""),"")</f>
        <v/>
      </c>
    </row>
    <row r="684" spans="1:20" x14ac:dyDescent="0.25">
      <c r="A684" s="11" t="str">
        <f>IF(Tableau8[[#This Row],[Semaine]]="","",VLOOKUP(Tableau8[[#This Row],[Semaine]],Listes!$A:$B,2,FALSE))</f>
        <v/>
      </c>
      <c r="B684" s="11" t="str">
        <f>IF(ISBLANK(Tableau8[[#This Row],[Matricule]]),"",VLOOKUP(Tableau8[[#This Row],[Matricule]],#REF!,2,FALSE))</f>
        <v/>
      </c>
      <c r="C684" s="11" t="str">
        <f>IF(ISBLANK(Tableau8[[#This Row],[Matricule]]),"",VLOOKUP(Tableau8[[#This Row],[Matricule]],#REF!,3,FALSE))</f>
        <v/>
      </c>
      <c r="D684" s="11" t="str">
        <f>CONCATENATE(Tableau8[[#This Row],[Semaine]],Tableau8[[#This Row],[Matricule]])</f>
        <v/>
      </c>
      <c r="M684" s="14" t="str">
        <f>IF(Tableau8[[#This Row],[Lundi]]+Tableau8[[#This Row],[Mardi]]&gt;0,Tableau8[[#This Row],[Lundi]]+Tableau8[[#This Row],[Mardi]],"")</f>
        <v/>
      </c>
      <c r="N684" s="14" t="str">
        <f>IF(Tableau8[[#This Row],[Jeudi]]+Tableau8[[#This Row],[Vendredi]]&gt;0,Tableau8[[#This Row],[Jeudi]]+Tableau8[[#This Row],[Vendredi]],"")</f>
        <v/>
      </c>
      <c r="O684" s="14">
        <f>COUNTIF(Tableau8[[#This Row],[Lundi]:[Mardi]],"&gt;0") + COUNTIF(Tableau8[[#This Row],[Jeudi]:[Vendredi]],"&gt;0")</f>
        <v>0</v>
      </c>
      <c r="P684" s="14" t="str">
        <f>IFERROR(Tableau8[[#This Row],[Total Tour 1]]+Tableau8[[#This Row],[Total Tour 2]],"")</f>
        <v/>
      </c>
      <c r="Q684" s="14">
        <f>COUNTIF(Tableau8[[#This Row],[Lundi]:[Vendredi]],"&gt;=13")*1000</f>
        <v>0</v>
      </c>
      <c r="R68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84" s="15">
        <f>Tableau8[[#This Row],[Prime production]]+Tableau8[[#This Row],[Prime rendement]]</f>
        <v>0</v>
      </c>
      <c r="T684" s="15" t="str">
        <f>IF(Tableau8[[#This Row],[Matricule]]&gt;1,IF(COUNTIF(Tableau8[DateMatricule],Tableau8[[#This Row],[DateMatricule]])&gt;1,"Doublon",""),"")</f>
        <v/>
      </c>
    </row>
    <row r="685" spans="1:20" x14ac:dyDescent="0.25">
      <c r="A685" s="11" t="str">
        <f>IF(Tableau8[[#This Row],[Semaine]]="","",VLOOKUP(Tableau8[[#This Row],[Semaine]],Listes!$A:$B,2,FALSE))</f>
        <v/>
      </c>
      <c r="B685" s="11" t="str">
        <f>IF(ISBLANK(Tableau8[[#This Row],[Matricule]]),"",VLOOKUP(Tableau8[[#This Row],[Matricule]],#REF!,2,FALSE))</f>
        <v/>
      </c>
      <c r="C685" s="11" t="str">
        <f>IF(ISBLANK(Tableau8[[#This Row],[Matricule]]),"",VLOOKUP(Tableau8[[#This Row],[Matricule]],#REF!,3,FALSE))</f>
        <v/>
      </c>
      <c r="D685" s="11" t="str">
        <f>CONCATENATE(Tableau8[[#This Row],[Semaine]],Tableau8[[#This Row],[Matricule]])</f>
        <v/>
      </c>
      <c r="M685" s="14" t="str">
        <f>IF(Tableau8[[#This Row],[Lundi]]+Tableau8[[#This Row],[Mardi]]&gt;0,Tableau8[[#This Row],[Lundi]]+Tableau8[[#This Row],[Mardi]],"")</f>
        <v/>
      </c>
      <c r="N685" s="14" t="str">
        <f>IF(Tableau8[[#This Row],[Jeudi]]+Tableau8[[#This Row],[Vendredi]]&gt;0,Tableau8[[#This Row],[Jeudi]]+Tableau8[[#This Row],[Vendredi]],"")</f>
        <v/>
      </c>
      <c r="O685" s="14">
        <f>COUNTIF(Tableau8[[#This Row],[Lundi]:[Mardi]],"&gt;0") + COUNTIF(Tableau8[[#This Row],[Jeudi]:[Vendredi]],"&gt;0")</f>
        <v>0</v>
      </c>
      <c r="P685" s="14" t="str">
        <f>IFERROR(Tableau8[[#This Row],[Total Tour 1]]+Tableau8[[#This Row],[Total Tour 2]],"")</f>
        <v/>
      </c>
      <c r="Q685" s="14">
        <f>COUNTIF(Tableau8[[#This Row],[Lundi]:[Vendredi]],"&gt;=13")*1000</f>
        <v>0</v>
      </c>
      <c r="R68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85" s="15">
        <f>Tableau8[[#This Row],[Prime production]]+Tableau8[[#This Row],[Prime rendement]]</f>
        <v>0</v>
      </c>
      <c r="T685" s="15" t="str">
        <f>IF(Tableau8[[#This Row],[Matricule]]&gt;1,IF(COUNTIF(Tableau8[DateMatricule],Tableau8[[#This Row],[DateMatricule]])&gt;1,"Doublon",""),"")</f>
        <v/>
      </c>
    </row>
    <row r="686" spans="1:20" x14ac:dyDescent="0.25">
      <c r="A686" s="11" t="str">
        <f>IF(Tableau8[[#This Row],[Semaine]]="","",VLOOKUP(Tableau8[[#This Row],[Semaine]],Listes!$A:$B,2,FALSE))</f>
        <v/>
      </c>
      <c r="B686" s="11" t="str">
        <f>IF(ISBLANK(Tableau8[[#This Row],[Matricule]]),"",VLOOKUP(Tableau8[[#This Row],[Matricule]],#REF!,2,FALSE))</f>
        <v/>
      </c>
      <c r="C686" s="11" t="str">
        <f>IF(ISBLANK(Tableau8[[#This Row],[Matricule]]),"",VLOOKUP(Tableau8[[#This Row],[Matricule]],#REF!,3,FALSE))</f>
        <v/>
      </c>
      <c r="D686" s="11" t="str">
        <f>CONCATENATE(Tableau8[[#This Row],[Semaine]],Tableau8[[#This Row],[Matricule]])</f>
        <v/>
      </c>
      <c r="M686" s="14" t="str">
        <f>IF(Tableau8[[#This Row],[Lundi]]+Tableau8[[#This Row],[Mardi]]&gt;0,Tableau8[[#This Row],[Lundi]]+Tableau8[[#This Row],[Mardi]],"")</f>
        <v/>
      </c>
      <c r="N686" s="14" t="str">
        <f>IF(Tableau8[[#This Row],[Jeudi]]+Tableau8[[#This Row],[Vendredi]]&gt;0,Tableau8[[#This Row],[Jeudi]]+Tableau8[[#This Row],[Vendredi]],"")</f>
        <v/>
      </c>
      <c r="O686" s="14">
        <f>COUNTIF(Tableau8[[#This Row],[Lundi]:[Mardi]],"&gt;0") + COUNTIF(Tableau8[[#This Row],[Jeudi]:[Vendredi]],"&gt;0")</f>
        <v>0</v>
      </c>
      <c r="P686" s="14" t="str">
        <f>IFERROR(Tableau8[[#This Row],[Total Tour 1]]+Tableau8[[#This Row],[Total Tour 2]],"")</f>
        <v/>
      </c>
      <c r="Q686" s="14">
        <f>COUNTIF(Tableau8[[#This Row],[Lundi]:[Vendredi]],"&gt;=13")*1000</f>
        <v>0</v>
      </c>
      <c r="R68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86" s="15">
        <f>Tableau8[[#This Row],[Prime production]]+Tableau8[[#This Row],[Prime rendement]]</f>
        <v>0</v>
      </c>
      <c r="T686" s="15" t="str">
        <f>IF(Tableau8[[#This Row],[Matricule]]&gt;1,IF(COUNTIF(Tableau8[DateMatricule],Tableau8[[#This Row],[DateMatricule]])&gt;1,"Doublon",""),"")</f>
        <v/>
      </c>
    </row>
    <row r="687" spans="1:20" x14ac:dyDescent="0.25">
      <c r="A687" s="11" t="str">
        <f>IF(Tableau8[[#This Row],[Semaine]]="","",VLOOKUP(Tableau8[[#This Row],[Semaine]],Listes!$A:$B,2,FALSE))</f>
        <v/>
      </c>
      <c r="B687" s="11" t="str">
        <f>IF(ISBLANK(Tableau8[[#This Row],[Matricule]]),"",VLOOKUP(Tableau8[[#This Row],[Matricule]],#REF!,2,FALSE))</f>
        <v/>
      </c>
      <c r="C687" s="11" t="str">
        <f>IF(ISBLANK(Tableau8[[#This Row],[Matricule]]),"",VLOOKUP(Tableau8[[#This Row],[Matricule]],#REF!,3,FALSE))</f>
        <v/>
      </c>
      <c r="D687" s="11" t="str">
        <f>CONCATENATE(Tableau8[[#This Row],[Semaine]],Tableau8[[#This Row],[Matricule]])</f>
        <v/>
      </c>
      <c r="M687" s="14" t="str">
        <f>IF(Tableau8[[#This Row],[Lundi]]+Tableau8[[#This Row],[Mardi]]&gt;0,Tableau8[[#This Row],[Lundi]]+Tableau8[[#This Row],[Mardi]],"")</f>
        <v/>
      </c>
      <c r="N687" s="14" t="str">
        <f>IF(Tableau8[[#This Row],[Jeudi]]+Tableau8[[#This Row],[Vendredi]]&gt;0,Tableau8[[#This Row],[Jeudi]]+Tableau8[[#This Row],[Vendredi]],"")</f>
        <v/>
      </c>
      <c r="O687" s="14">
        <f>COUNTIF(Tableau8[[#This Row],[Lundi]:[Mardi]],"&gt;0") + COUNTIF(Tableau8[[#This Row],[Jeudi]:[Vendredi]],"&gt;0")</f>
        <v>0</v>
      </c>
      <c r="P687" s="14" t="str">
        <f>IFERROR(Tableau8[[#This Row],[Total Tour 1]]+Tableau8[[#This Row],[Total Tour 2]],"")</f>
        <v/>
      </c>
      <c r="Q687" s="14">
        <f>COUNTIF(Tableau8[[#This Row],[Lundi]:[Vendredi]],"&gt;=13")*1000</f>
        <v>0</v>
      </c>
      <c r="R68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87" s="15">
        <f>Tableau8[[#This Row],[Prime production]]+Tableau8[[#This Row],[Prime rendement]]</f>
        <v>0</v>
      </c>
      <c r="T687" s="15" t="str">
        <f>IF(Tableau8[[#This Row],[Matricule]]&gt;1,IF(COUNTIF(Tableau8[DateMatricule],Tableau8[[#This Row],[DateMatricule]])&gt;1,"Doublon",""),"")</f>
        <v/>
      </c>
    </row>
    <row r="688" spans="1:20" x14ac:dyDescent="0.25">
      <c r="A688" s="11" t="str">
        <f>IF(Tableau8[[#This Row],[Semaine]]="","",VLOOKUP(Tableau8[[#This Row],[Semaine]],Listes!$A:$B,2,FALSE))</f>
        <v/>
      </c>
      <c r="B688" s="11" t="str">
        <f>IF(ISBLANK(Tableau8[[#This Row],[Matricule]]),"",VLOOKUP(Tableau8[[#This Row],[Matricule]],#REF!,2,FALSE))</f>
        <v/>
      </c>
      <c r="C688" s="11" t="str">
        <f>IF(ISBLANK(Tableau8[[#This Row],[Matricule]]),"",VLOOKUP(Tableau8[[#This Row],[Matricule]],#REF!,3,FALSE))</f>
        <v/>
      </c>
      <c r="D688" s="11" t="str">
        <f>CONCATENATE(Tableau8[[#This Row],[Semaine]],Tableau8[[#This Row],[Matricule]])</f>
        <v/>
      </c>
      <c r="M688" s="14" t="str">
        <f>IF(Tableau8[[#This Row],[Lundi]]+Tableau8[[#This Row],[Mardi]]&gt;0,Tableau8[[#This Row],[Lundi]]+Tableau8[[#This Row],[Mardi]],"")</f>
        <v/>
      </c>
      <c r="N688" s="14" t="str">
        <f>IF(Tableau8[[#This Row],[Jeudi]]+Tableau8[[#This Row],[Vendredi]]&gt;0,Tableau8[[#This Row],[Jeudi]]+Tableau8[[#This Row],[Vendredi]],"")</f>
        <v/>
      </c>
      <c r="O688" s="14">
        <f>COUNTIF(Tableau8[[#This Row],[Lundi]:[Mardi]],"&gt;0") + COUNTIF(Tableau8[[#This Row],[Jeudi]:[Vendredi]],"&gt;0")</f>
        <v>0</v>
      </c>
      <c r="P688" s="14" t="str">
        <f>IFERROR(Tableau8[[#This Row],[Total Tour 1]]+Tableau8[[#This Row],[Total Tour 2]],"")</f>
        <v/>
      </c>
      <c r="Q688" s="14">
        <f>COUNTIF(Tableau8[[#This Row],[Lundi]:[Vendredi]],"&gt;=13")*1000</f>
        <v>0</v>
      </c>
      <c r="R68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88" s="15">
        <f>Tableau8[[#This Row],[Prime production]]+Tableau8[[#This Row],[Prime rendement]]</f>
        <v>0</v>
      </c>
      <c r="T688" s="15" t="str">
        <f>IF(Tableau8[[#This Row],[Matricule]]&gt;1,IF(COUNTIF(Tableau8[DateMatricule],Tableau8[[#This Row],[DateMatricule]])&gt;1,"Doublon",""),"")</f>
        <v/>
      </c>
    </row>
    <row r="689" spans="1:20" x14ac:dyDescent="0.25">
      <c r="A689" s="11" t="str">
        <f>IF(Tableau8[[#This Row],[Semaine]]="","",VLOOKUP(Tableau8[[#This Row],[Semaine]],Listes!$A:$B,2,FALSE))</f>
        <v/>
      </c>
      <c r="B689" s="11" t="str">
        <f>IF(ISBLANK(Tableau8[[#This Row],[Matricule]]),"",VLOOKUP(Tableau8[[#This Row],[Matricule]],#REF!,2,FALSE))</f>
        <v/>
      </c>
      <c r="C689" s="11" t="str">
        <f>IF(ISBLANK(Tableau8[[#This Row],[Matricule]]),"",VLOOKUP(Tableau8[[#This Row],[Matricule]],#REF!,3,FALSE))</f>
        <v/>
      </c>
      <c r="D689" s="11" t="str">
        <f>CONCATENATE(Tableau8[[#This Row],[Semaine]],Tableau8[[#This Row],[Matricule]])</f>
        <v/>
      </c>
      <c r="M689" s="14" t="str">
        <f>IF(Tableau8[[#This Row],[Lundi]]+Tableau8[[#This Row],[Mardi]]&gt;0,Tableau8[[#This Row],[Lundi]]+Tableau8[[#This Row],[Mardi]],"")</f>
        <v/>
      </c>
      <c r="N689" s="14" t="str">
        <f>IF(Tableau8[[#This Row],[Jeudi]]+Tableau8[[#This Row],[Vendredi]]&gt;0,Tableau8[[#This Row],[Jeudi]]+Tableau8[[#This Row],[Vendredi]],"")</f>
        <v/>
      </c>
      <c r="O689" s="14">
        <f>COUNTIF(Tableau8[[#This Row],[Lundi]:[Mardi]],"&gt;0") + COUNTIF(Tableau8[[#This Row],[Jeudi]:[Vendredi]],"&gt;0")</f>
        <v>0</v>
      </c>
      <c r="P689" s="14" t="str">
        <f>IFERROR(Tableau8[[#This Row],[Total Tour 1]]+Tableau8[[#This Row],[Total Tour 2]],"")</f>
        <v/>
      </c>
      <c r="Q689" s="14">
        <f>COUNTIF(Tableau8[[#This Row],[Lundi]:[Vendredi]],"&gt;=13")*1000</f>
        <v>0</v>
      </c>
      <c r="R68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89" s="15">
        <f>Tableau8[[#This Row],[Prime production]]+Tableau8[[#This Row],[Prime rendement]]</f>
        <v>0</v>
      </c>
      <c r="T689" s="15" t="str">
        <f>IF(Tableau8[[#This Row],[Matricule]]&gt;1,IF(COUNTIF(Tableau8[DateMatricule],Tableau8[[#This Row],[DateMatricule]])&gt;1,"Doublon",""),"")</f>
        <v/>
      </c>
    </row>
    <row r="690" spans="1:20" x14ac:dyDescent="0.25">
      <c r="A690" s="11" t="str">
        <f>IF(Tableau8[[#This Row],[Semaine]]="","",VLOOKUP(Tableau8[[#This Row],[Semaine]],Listes!$A:$B,2,FALSE))</f>
        <v/>
      </c>
      <c r="B690" s="11" t="str">
        <f>IF(ISBLANK(Tableau8[[#This Row],[Matricule]]),"",VLOOKUP(Tableau8[[#This Row],[Matricule]],#REF!,2,FALSE))</f>
        <v/>
      </c>
      <c r="C690" s="11" t="str">
        <f>IF(ISBLANK(Tableau8[[#This Row],[Matricule]]),"",VLOOKUP(Tableau8[[#This Row],[Matricule]],#REF!,3,FALSE))</f>
        <v/>
      </c>
      <c r="D690" s="11" t="str">
        <f>CONCATENATE(Tableau8[[#This Row],[Semaine]],Tableau8[[#This Row],[Matricule]])</f>
        <v/>
      </c>
      <c r="M690" s="14" t="str">
        <f>IF(Tableau8[[#This Row],[Lundi]]+Tableau8[[#This Row],[Mardi]]&gt;0,Tableau8[[#This Row],[Lundi]]+Tableau8[[#This Row],[Mardi]],"")</f>
        <v/>
      </c>
      <c r="N690" s="14" t="str">
        <f>IF(Tableau8[[#This Row],[Jeudi]]+Tableau8[[#This Row],[Vendredi]]&gt;0,Tableau8[[#This Row],[Jeudi]]+Tableau8[[#This Row],[Vendredi]],"")</f>
        <v/>
      </c>
      <c r="O690" s="14">
        <f>COUNTIF(Tableau8[[#This Row],[Lundi]:[Mardi]],"&gt;0") + COUNTIF(Tableau8[[#This Row],[Jeudi]:[Vendredi]],"&gt;0")</f>
        <v>0</v>
      </c>
      <c r="P690" s="14" t="str">
        <f>IFERROR(Tableau8[[#This Row],[Total Tour 1]]+Tableau8[[#This Row],[Total Tour 2]],"")</f>
        <v/>
      </c>
      <c r="Q690" s="14">
        <f>COUNTIF(Tableau8[[#This Row],[Lundi]:[Vendredi]],"&gt;=13")*1000</f>
        <v>0</v>
      </c>
      <c r="R69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90" s="15">
        <f>Tableau8[[#This Row],[Prime production]]+Tableau8[[#This Row],[Prime rendement]]</f>
        <v>0</v>
      </c>
      <c r="T690" s="15" t="str">
        <f>IF(Tableau8[[#This Row],[Matricule]]&gt;1,IF(COUNTIF(Tableau8[DateMatricule],Tableau8[[#This Row],[DateMatricule]])&gt;1,"Doublon",""),"")</f>
        <v/>
      </c>
    </row>
    <row r="691" spans="1:20" x14ac:dyDescent="0.25">
      <c r="A691" s="11" t="str">
        <f>IF(Tableau8[[#This Row],[Semaine]]="","",VLOOKUP(Tableau8[[#This Row],[Semaine]],Listes!$A:$B,2,FALSE))</f>
        <v/>
      </c>
      <c r="B691" s="11" t="str">
        <f>IF(ISBLANK(Tableau8[[#This Row],[Matricule]]),"",VLOOKUP(Tableau8[[#This Row],[Matricule]],#REF!,2,FALSE))</f>
        <v/>
      </c>
      <c r="C691" s="11" t="str">
        <f>IF(ISBLANK(Tableau8[[#This Row],[Matricule]]),"",VLOOKUP(Tableau8[[#This Row],[Matricule]],#REF!,3,FALSE))</f>
        <v/>
      </c>
      <c r="D691" s="11" t="str">
        <f>CONCATENATE(Tableau8[[#This Row],[Semaine]],Tableau8[[#This Row],[Matricule]])</f>
        <v/>
      </c>
      <c r="M691" s="14" t="str">
        <f>IF(Tableau8[[#This Row],[Lundi]]+Tableau8[[#This Row],[Mardi]]&gt;0,Tableau8[[#This Row],[Lundi]]+Tableau8[[#This Row],[Mardi]],"")</f>
        <v/>
      </c>
      <c r="N691" s="14" t="str">
        <f>IF(Tableau8[[#This Row],[Jeudi]]+Tableau8[[#This Row],[Vendredi]]&gt;0,Tableau8[[#This Row],[Jeudi]]+Tableau8[[#This Row],[Vendredi]],"")</f>
        <v/>
      </c>
      <c r="O691" s="14">
        <f>COUNTIF(Tableau8[[#This Row],[Lundi]:[Mardi]],"&gt;0") + COUNTIF(Tableau8[[#This Row],[Jeudi]:[Vendredi]],"&gt;0")</f>
        <v>0</v>
      </c>
      <c r="P691" s="14" t="str">
        <f>IFERROR(Tableau8[[#This Row],[Total Tour 1]]+Tableau8[[#This Row],[Total Tour 2]],"")</f>
        <v/>
      </c>
      <c r="Q691" s="14">
        <f>COUNTIF(Tableau8[[#This Row],[Lundi]:[Vendredi]],"&gt;=13")*1000</f>
        <v>0</v>
      </c>
      <c r="R69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91" s="15">
        <f>Tableau8[[#This Row],[Prime production]]+Tableau8[[#This Row],[Prime rendement]]</f>
        <v>0</v>
      </c>
      <c r="T691" s="15" t="str">
        <f>IF(Tableau8[[#This Row],[Matricule]]&gt;1,IF(COUNTIF(Tableau8[DateMatricule],Tableau8[[#This Row],[DateMatricule]])&gt;1,"Doublon",""),"")</f>
        <v/>
      </c>
    </row>
    <row r="692" spans="1:20" x14ac:dyDescent="0.25">
      <c r="A692" s="11" t="str">
        <f>IF(Tableau8[[#This Row],[Semaine]]="","",VLOOKUP(Tableau8[[#This Row],[Semaine]],Listes!$A:$B,2,FALSE))</f>
        <v/>
      </c>
      <c r="B692" s="11" t="str">
        <f>IF(ISBLANK(Tableau8[[#This Row],[Matricule]]),"",VLOOKUP(Tableau8[[#This Row],[Matricule]],#REF!,2,FALSE))</f>
        <v/>
      </c>
      <c r="C692" s="11" t="str">
        <f>IF(ISBLANK(Tableau8[[#This Row],[Matricule]]),"",VLOOKUP(Tableau8[[#This Row],[Matricule]],#REF!,3,FALSE))</f>
        <v/>
      </c>
      <c r="D692" s="11" t="str">
        <f>CONCATENATE(Tableau8[[#This Row],[Semaine]],Tableau8[[#This Row],[Matricule]])</f>
        <v/>
      </c>
      <c r="M692" s="14" t="str">
        <f>IF(Tableau8[[#This Row],[Lundi]]+Tableau8[[#This Row],[Mardi]]&gt;0,Tableau8[[#This Row],[Lundi]]+Tableau8[[#This Row],[Mardi]],"")</f>
        <v/>
      </c>
      <c r="N692" s="14" t="str">
        <f>IF(Tableau8[[#This Row],[Jeudi]]+Tableau8[[#This Row],[Vendredi]]&gt;0,Tableau8[[#This Row],[Jeudi]]+Tableau8[[#This Row],[Vendredi]],"")</f>
        <v/>
      </c>
      <c r="O692" s="14">
        <f>COUNTIF(Tableau8[[#This Row],[Lundi]:[Mardi]],"&gt;0") + COUNTIF(Tableau8[[#This Row],[Jeudi]:[Vendredi]],"&gt;0")</f>
        <v>0</v>
      </c>
      <c r="P692" s="14" t="str">
        <f>IFERROR(Tableau8[[#This Row],[Total Tour 1]]+Tableau8[[#This Row],[Total Tour 2]],"")</f>
        <v/>
      </c>
      <c r="Q692" s="14">
        <f>COUNTIF(Tableau8[[#This Row],[Lundi]:[Vendredi]],"&gt;=13")*1000</f>
        <v>0</v>
      </c>
      <c r="R69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92" s="15">
        <f>Tableau8[[#This Row],[Prime production]]+Tableau8[[#This Row],[Prime rendement]]</f>
        <v>0</v>
      </c>
      <c r="T692" s="15" t="str">
        <f>IF(Tableau8[[#This Row],[Matricule]]&gt;1,IF(COUNTIF(Tableau8[DateMatricule],Tableau8[[#This Row],[DateMatricule]])&gt;1,"Doublon",""),"")</f>
        <v/>
      </c>
    </row>
    <row r="693" spans="1:20" x14ac:dyDescent="0.25">
      <c r="A693" s="11" t="str">
        <f>IF(Tableau8[[#This Row],[Semaine]]="","",VLOOKUP(Tableau8[[#This Row],[Semaine]],Listes!$A:$B,2,FALSE))</f>
        <v/>
      </c>
      <c r="B693" s="11" t="str">
        <f>IF(ISBLANK(Tableau8[[#This Row],[Matricule]]),"",VLOOKUP(Tableau8[[#This Row],[Matricule]],#REF!,2,FALSE))</f>
        <v/>
      </c>
      <c r="C693" s="11" t="str">
        <f>IF(ISBLANK(Tableau8[[#This Row],[Matricule]]),"",VLOOKUP(Tableau8[[#This Row],[Matricule]],#REF!,3,FALSE))</f>
        <v/>
      </c>
      <c r="D693" s="11" t="str">
        <f>CONCATENATE(Tableau8[[#This Row],[Semaine]],Tableau8[[#This Row],[Matricule]])</f>
        <v/>
      </c>
      <c r="M693" s="14" t="str">
        <f>IF(Tableau8[[#This Row],[Lundi]]+Tableau8[[#This Row],[Mardi]]&gt;0,Tableau8[[#This Row],[Lundi]]+Tableau8[[#This Row],[Mardi]],"")</f>
        <v/>
      </c>
      <c r="N693" s="14" t="str">
        <f>IF(Tableau8[[#This Row],[Jeudi]]+Tableau8[[#This Row],[Vendredi]]&gt;0,Tableau8[[#This Row],[Jeudi]]+Tableau8[[#This Row],[Vendredi]],"")</f>
        <v/>
      </c>
      <c r="O693" s="14">
        <f>COUNTIF(Tableau8[[#This Row],[Lundi]:[Mardi]],"&gt;0") + COUNTIF(Tableau8[[#This Row],[Jeudi]:[Vendredi]],"&gt;0")</f>
        <v>0</v>
      </c>
      <c r="P693" s="14" t="str">
        <f>IFERROR(Tableau8[[#This Row],[Total Tour 1]]+Tableau8[[#This Row],[Total Tour 2]],"")</f>
        <v/>
      </c>
      <c r="Q693" s="14">
        <f>COUNTIF(Tableau8[[#This Row],[Lundi]:[Vendredi]],"&gt;=13")*1000</f>
        <v>0</v>
      </c>
      <c r="R69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93" s="15">
        <f>Tableau8[[#This Row],[Prime production]]+Tableau8[[#This Row],[Prime rendement]]</f>
        <v>0</v>
      </c>
      <c r="T693" s="15" t="str">
        <f>IF(Tableau8[[#This Row],[Matricule]]&gt;1,IF(COUNTIF(Tableau8[DateMatricule],Tableau8[[#This Row],[DateMatricule]])&gt;1,"Doublon",""),"")</f>
        <v/>
      </c>
    </row>
    <row r="694" spans="1:20" x14ac:dyDescent="0.25">
      <c r="A694" s="11" t="str">
        <f>IF(Tableau8[[#This Row],[Semaine]]="","",VLOOKUP(Tableau8[[#This Row],[Semaine]],Listes!$A:$B,2,FALSE))</f>
        <v/>
      </c>
      <c r="B694" s="11" t="str">
        <f>IF(ISBLANK(Tableau8[[#This Row],[Matricule]]),"",VLOOKUP(Tableau8[[#This Row],[Matricule]],#REF!,2,FALSE))</f>
        <v/>
      </c>
      <c r="C694" s="11" t="str">
        <f>IF(ISBLANK(Tableau8[[#This Row],[Matricule]]),"",VLOOKUP(Tableau8[[#This Row],[Matricule]],#REF!,3,FALSE))</f>
        <v/>
      </c>
      <c r="D694" s="11" t="str">
        <f>CONCATENATE(Tableau8[[#This Row],[Semaine]],Tableau8[[#This Row],[Matricule]])</f>
        <v/>
      </c>
      <c r="M694" s="14" t="str">
        <f>IF(Tableau8[[#This Row],[Lundi]]+Tableau8[[#This Row],[Mardi]]&gt;0,Tableau8[[#This Row],[Lundi]]+Tableau8[[#This Row],[Mardi]],"")</f>
        <v/>
      </c>
      <c r="N694" s="14" t="str">
        <f>IF(Tableau8[[#This Row],[Jeudi]]+Tableau8[[#This Row],[Vendredi]]&gt;0,Tableau8[[#This Row],[Jeudi]]+Tableau8[[#This Row],[Vendredi]],"")</f>
        <v/>
      </c>
      <c r="O694" s="14">
        <f>COUNTIF(Tableau8[[#This Row],[Lundi]:[Mardi]],"&gt;0") + COUNTIF(Tableau8[[#This Row],[Jeudi]:[Vendredi]],"&gt;0")</f>
        <v>0</v>
      </c>
      <c r="P694" s="14" t="str">
        <f>IFERROR(Tableau8[[#This Row],[Total Tour 1]]+Tableau8[[#This Row],[Total Tour 2]],"")</f>
        <v/>
      </c>
      <c r="Q694" s="14">
        <f>COUNTIF(Tableau8[[#This Row],[Lundi]:[Vendredi]],"&gt;=13")*1000</f>
        <v>0</v>
      </c>
      <c r="R69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94" s="15">
        <f>Tableau8[[#This Row],[Prime production]]+Tableau8[[#This Row],[Prime rendement]]</f>
        <v>0</v>
      </c>
      <c r="T694" s="15" t="str">
        <f>IF(Tableau8[[#This Row],[Matricule]]&gt;1,IF(COUNTIF(Tableau8[DateMatricule],Tableau8[[#This Row],[DateMatricule]])&gt;1,"Doublon",""),"")</f>
        <v/>
      </c>
    </row>
    <row r="695" spans="1:20" x14ac:dyDescent="0.25">
      <c r="A695" s="11" t="str">
        <f>IF(Tableau8[[#This Row],[Semaine]]="","",VLOOKUP(Tableau8[[#This Row],[Semaine]],Listes!$A:$B,2,FALSE))</f>
        <v/>
      </c>
      <c r="B695" s="11" t="str">
        <f>IF(ISBLANK(Tableau8[[#This Row],[Matricule]]),"",VLOOKUP(Tableau8[[#This Row],[Matricule]],#REF!,2,FALSE))</f>
        <v/>
      </c>
      <c r="C695" s="11" t="str">
        <f>IF(ISBLANK(Tableau8[[#This Row],[Matricule]]),"",VLOOKUP(Tableau8[[#This Row],[Matricule]],#REF!,3,FALSE))</f>
        <v/>
      </c>
      <c r="D695" s="11" t="str">
        <f>CONCATENATE(Tableau8[[#This Row],[Semaine]],Tableau8[[#This Row],[Matricule]])</f>
        <v/>
      </c>
      <c r="M695" s="14" t="str">
        <f>IF(Tableau8[[#This Row],[Lundi]]+Tableau8[[#This Row],[Mardi]]&gt;0,Tableau8[[#This Row],[Lundi]]+Tableau8[[#This Row],[Mardi]],"")</f>
        <v/>
      </c>
      <c r="N695" s="14" t="str">
        <f>IF(Tableau8[[#This Row],[Jeudi]]+Tableau8[[#This Row],[Vendredi]]&gt;0,Tableau8[[#This Row],[Jeudi]]+Tableau8[[#This Row],[Vendredi]],"")</f>
        <v/>
      </c>
      <c r="O695" s="14">
        <f>COUNTIF(Tableau8[[#This Row],[Lundi]:[Mardi]],"&gt;0") + COUNTIF(Tableau8[[#This Row],[Jeudi]:[Vendredi]],"&gt;0")</f>
        <v>0</v>
      </c>
      <c r="P695" s="14" t="str">
        <f>IFERROR(Tableau8[[#This Row],[Total Tour 1]]+Tableau8[[#This Row],[Total Tour 2]],"")</f>
        <v/>
      </c>
      <c r="Q695" s="14">
        <f>COUNTIF(Tableau8[[#This Row],[Lundi]:[Vendredi]],"&gt;=13")*1000</f>
        <v>0</v>
      </c>
      <c r="R69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95" s="15">
        <f>Tableau8[[#This Row],[Prime production]]+Tableau8[[#This Row],[Prime rendement]]</f>
        <v>0</v>
      </c>
      <c r="T695" s="15" t="str">
        <f>IF(Tableau8[[#This Row],[Matricule]]&gt;1,IF(COUNTIF(Tableau8[DateMatricule],Tableau8[[#This Row],[DateMatricule]])&gt;1,"Doublon",""),"")</f>
        <v/>
      </c>
    </row>
    <row r="696" spans="1:20" x14ac:dyDescent="0.25">
      <c r="A696" s="11" t="str">
        <f>IF(Tableau8[[#This Row],[Semaine]]="","",VLOOKUP(Tableau8[[#This Row],[Semaine]],Listes!$A:$B,2,FALSE))</f>
        <v/>
      </c>
      <c r="B696" s="11" t="str">
        <f>IF(ISBLANK(Tableau8[[#This Row],[Matricule]]),"",VLOOKUP(Tableau8[[#This Row],[Matricule]],#REF!,2,FALSE))</f>
        <v/>
      </c>
      <c r="C696" s="11" t="str">
        <f>IF(ISBLANK(Tableau8[[#This Row],[Matricule]]),"",VLOOKUP(Tableau8[[#This Row],[Matricule]],#REF!,3,FALSE))</f>
        <v/>
      </c>
      <c r="D696" s="11" t="str">
        <f>CONCATENATE(Tableau8[[#This Row],[Semaine]],Tableau8[[#This Row],[Matricule]])</f>
        <v/>
      </c>
      <c r="M696" s="14" t="str">
        <f>IF(Tableau8[[#This Row],[Lundi]]+Tableau8[[#This Row],[Mardi]]&gt;0,Tableau8[[#This Row],[Lundi]]+Tableau8[[#This Row],[Mardi]],"")</f>
        <v/>
      </c>
      <c r="N696" s="14" t="str">
        <f>IF(Tableau8[[#This Row],[Jeudi]]+Tableau8[[#This Row],[Vendredi]]&gt;0,Tableau8[[#This Row],[Jeudi]]+Tableau8[[#This Row],[Vendredi]],"")</f>
        <v/>
      </c>
      <c r="O696" s="14">
        <f>COUNTIF(Tableau8[[#This Row],[Lundi]:[Mardi]],"&gt;0") + COUNTIF(Tableau8[[#This Row],[Jeudi]:[Vendredi]],"&gt;0")</f>
        <v>0</v>
      </c>
      <c r="P696" s="14" t="str">
        <f>IFERROR(Tableau8[[#This Row],[Total Tour 1]]+Tableau8[[#This Row],[Total Tour 2]],"")</f>
        <v/>
      </c>
      <c r="Q696" s="14">
        <f>COUNTIF(Tableau8[[#This Row],[Lundi]:[Vendredi]],"&gt;=13")*1000</f>
        <v>0</v>
      </c>
      <c r="R69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96" s="15">
        <f>Tableau8[[#This Row],[Prime production]]+Tableau8[[#This Row],[Prime rendement]]</f>
        <v>0</v>
      </c>
      <c r="T696" s="15" t="str">
        <f>IF(Tableau8[[#This Row],[Matricule]]&gt;1,IF(COUNTIF(Tableau8[DateMatricule],Tableau8[[#This Row],[DateMatricule]])&gt;1,"Doublon",""),"")</f>
        <v/>
      </c>
    </row>
    <row r="697" spans="1:20" x14ac:dyDescent="0.25">
      <c r="A697" s="11" t="str">
        <f>IF(Tableau8[[#This Row],[Semaine]]="","",VLOOKUP(Tableau8[[#This Row],[Semaine]],Listes!$A:$B,2,FALSE))</f>
        <v/>
      </c>
      <c r="B697" s="11" t="str">
        <f>IF(ISBLANK(Tableau8[[#This Row],[Matricule]]),"",VLOOKUP(Tableau8[[#This Row],[Matricule]],#REF!,2,FALSE))</f>
        <v/>
      </c>
      <c r="C697" s="11" t="str">
        <f>IF(ISBLANK(Tableau8[[#This Row],[Matricule]]),"",VLOOKUP(Tableau8[[#This Row],[Matricule]],#REF!,3,FALSE))</f>
        <v/>
      </c>
      <c r="D697" s="11" t="str">
        <f>CONCATENATE(Tableau8[[#This Row],[Semaine]],Tableau8[[#This Row],[Matricule]])</f>
        <v/>
      </c>
      <c r="M697" s="14" t="str">
        <f>IF(Tableau8[[#This Row],[Lundi]]+Tableau8[[#This Row],[Mardi]]&gt;0,Tableau8[[#This Row],[Lundi]]+Tableau8[[#This Row],[Mardi]],"")</f>
        <v/>
      </c>
      <c r="N697" s="14" t="str">
        <f>IF(Tableau8[[#This Row],[Jeudi]]+Tableau8[[#This Row],[Vendredi]]&gt;0,Tableau8[[#This Row],[Jeudi]]+Tableau8[[#This Row],[Vendredi]],"")</f>
        <v/>
      </c>
      <c r="O697" s="14">
        <f>COUNTIF(Tableau8[[#This Row],[Lundi]:[Mardi]],"&gt;0") + COUNTIF(Tableau8[[#This Row],[Jeudi]:[Vendredi]],"&gt;0")</f>
        <v>0</v>
      </c>
      <c r="P697" s="14" t="str">
        <f>IFERROR(Tableau8[[#This Row],[Total Tour 1]]+Tableau8[[#This Row],[Total Tour 2]],"")</f>
        <v/>
      </c>
      <c r="Q697" s="14">
        <f>COUNTIF(Tableau8[[#This Row],[Lundi]:[Vendredi]],"&gt;=13")*1000</f>
        <v>0</v>
      </c>
      <c r="R69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97" s="15">
        <f>Tableau8[[#This Row],[Prime production]]+Tableau8[[#This Row],[Prime rendement]]</f>
        <v>0</v>
      </c>
      <c r="T697" s="15" t="str">
        <f>IF(Tableau8[[#This Row],[Matricule]]&gt;1,IF(COUNTIF(Tableau8[DateMatricule],Tableau8[[#This Row],[DateMatricule]])&gt;1,"Doublon",""),"")</f>
        <v/>
      </c>
    </row>
    <row r="698" spans="1:20" x14ac:dyDescent="0.25">
      <c r="A698" s="11" t="str">
        <f>IF(Tableau8[[#This Row],[Semaine]]="","",VLOOKUP(Tableau8[[#This Row],[Semaine]],Listes!$A:$B,2,FALSE))</f>
        <v/>
      </c>
      <c r="B698" s="11" t="str">
        <f>IF(ISBLANK(Tableau8[[#This Row],[Matricule]]),"",VLOOKUP(Tableau8[[#This Row],[Matricule]],#REF!,2,FALSE))</f>
        <v/>
      </c>
      <c r="C698" s="11" t="str">
        <f>IF(ISBLANK(Tableau8[[#This Row],[Matricule]]),"",VLOOKUP(Tableau8[[#This Row],[Matricule]],#REF!,3,FALSE))</f>
        <v/>
      </c>
      <c r="D698" s="11" t="str">
        <f>CONCATENATE(Tableau8[[#This Row],[Semaine]],Tableau8[[#This Row],[Matricule]])</f>
        <v/>
      </c>
      <c r="M698" s="14" t="str">
        <f>IF(Tableau8[[#This Row],[Lundi]]+Tableau8[[#This Row],[Mardi]]&gt;0,Tableau8[[#This Row],[Lundi]]+Tableau8[[#This Row],[Mardi]],"")</f>
        <v/>
      </c>
      <c r="N698" s="14" t="str">
        <f>IF(Tableau8[[#This Row],[Jeudi]]+Tableau8[[#This Row],[Vendredi]]&gt;0,Tableau8[[#This Row],[Jeudi]]+Tableau8[[#This Row],[Vendredi]],"")</f>
        <v/>
      </c>
      <c r="O698" s="14">
        <f>COUNTIF(Tableau8[[#This Row],[Lundi]:[Mardi]],"&gt;0") + COUNTIF(Tableau8[[#This Row],[Jeudi]:[Vendredi]],"&gt;0")</f>
        <v>0</v>
      </c>
      <c r="P698" s="14" t="str">
        <f>IFERROR(Tableau8[[#This Row],[Total Tour 1]]+Tableau8[[#This Row],[Total Tour 2]],"")</f>
        <v/>
      </c>
      <c r="Q698" s="14">
        <f>COUNTIF(Tableau8[[#This Row],[Lundi]:[Vendredi]],"&gt;=13")*1000</f>
        <v>0</v>
      </c>
      <c r="R69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98" s="15">
        <f>Tableau8[[#This Row],[Prime production]]+Tableau8[[#This Row],[Prime rendement]]</f>
        <v>0</v>
      </c>
      <c r="T698" s="15" t="str">
        <f>IF(Tableau8[[#This Row],[Matricule]]&gt;1,IF(COUNTIF(Tableau8[DateMatricule],Tableau8[[#This Row],[DateMatricule]])&gt;1,"Doublon",""),"")</f>
        <v/>
      </c>
    </row>
    <row r="699" spans="1:20" x14ac:dyDescent="0.25">
      <c r="A699" s="11" t="str">
        <f>IF(Tableau8[[#This Row],[Semaine]]="","",VLOOKUP(Tableau8[[#This Row],[Semaine]],Listes!$A:$B,2,FALSE))</f>
        <v/>
      </c>
      <c r="B699" s="11" t="str">
        <f>IF(ISBLANK(Tableau8[[#This Row],[Matricule]]),"",VLOOKUP(Tableau8[[#This Row],[Matricule]],#REF!,2,FALSE))</f>
        <v/>
      </c>
      <c r="C699" s="11" t="str">
        <f>IF(ISBLANK(Tableau8[[#This Row],[Matricule]]),"",VLOOKUP(Tableau8[[#This Row],[Matricule]],#REF!,3,FALSE))</f>
        <v/>
      </c>
      <c r="D699" s="11" t="str">
        <f>CONCATENATE(Tableau8[[#This Row],[Semaine]],Tableau8[[#This Row],[Matricule]])</f>
        <v/>
      </c>
      <c r="M699" s="14" t="str">
        <f>IF(Tableau8[[#This Row],[Lundi]]+Tableau8[[#This Row],[Mardi]]&gt;0,Tableau8[[#This Row],[Lundi]]+Tableau8[[#This Row],[Mardi]],"")</f>
        <v/>
      </c>
      <c r="N699" s="14" t="str">
        <f>IF(Tableau8[[#This Row],[Jeudi]]+Tableau8[[#This Row],[Vendredi]]&gt;0,Tableau8[[#This Row],[Jeudi]]+Tableau8[[#This Row],[Vendredi]],"")</f>
        <v/>
      </c>
      <c r="O699" s="14">
        <f>COUNTIF(Tableau8[[#This Row],[Lundi]:[Mardi]],"&gt;0") + COUNTIF(Tableau8[[#This Row],[Jeudi]:[Vendredi]],"&gt;0")</f>
        <v>0</v>
      </c>
      <c r="P699" s="14" t="str">
        <f>IFERROR(Tableau8[[#This Row],[Total Tour 1]]+Tableau8[[#This Row],[Total Tour 2]],"")</f>
        <v/>
      </c>
      <c r="Q699" s="14">
        <f>COUNTIF(Tableau8[[#This Row],[Lundi]:[Vendredi]],"&gt;=13")*1000</f>
        <v>0</v>
      </c>
      <c r="R69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699" s="15">
        <f>Tableau8[[#This Row],[Prime production]]+Tableau8[[#This Row],[Prime rendement]]</f>
        <v>0</v>
      </c>
      <c r="T699" s="15" t="str">
        <f>IF(Tableau8[[#This Row],[Matricule]]&gt;1,IF(COUNTIF(Tableau8[DateMatricule],Tableau8[[#This Row],[DateMatricule]])&gt;1,"Doublon",""),"")</f>
        <v/>
      </c>
    </row>
    <row r="700" spans="1:20" x14ac:dyDescent="0.25">
      <c r="A700" s="11" t="str">
        <f>IF(Tableau8[[#This Row],[Semaine]]="","",VLOOKUP(Tableau8[[#This Row],[Semaine]],Listes!$A:$B,2,FALSE))</f>
        <v/>
      </c>
      <c r="B700" s="11" t="str">
        <f>IF(ISBLANK(Tableau8[[#This Row],[Matricule]]),"",VLOOKUP(Tableau8[[#This Row],[Matricule]],#REF!,2,FALSE))</f>
        <v/>
      </c>
      <c r="C700" s="11" t="str">
        <f>IF(ISBLANK(Tableau8[[#This Row],[Matricule]]),"",VLOOKUP(Tableau8[[#This Row],[Matricule]],#REF!,3,FALSE))</f>
        <v/>
      </c>
      <c r="D700" s="11" t="str">
        <f>CONCATENATE(Tableau8[[#This Row],[Semaine]],Tableau8[[#This Row],[Matricule]])</f>
        <v/>
      </c>
      <c r="M700" s="14" t="str">
        <f>IF(Tableau8[[#This Row],[Lundi]]+Tableau8[[#This Row],[Mardi]]&gt;0,Tableau8[[#This Row],[Lundi]]+Tableau8[[#This Row],[Mardi]],"")</f>
        <v/>
      </c>
      <c r="N700" s="14" t="str">
        <f>IF(Tableau8[[#This Row],[Jeudi]]+Tableau8[[#This Row],[Vendredi]]&gt;0,Tableau8[[#This Row],[Jeudi]]+Tableau8[[#This Row],[Vendredi]],"")</f>
        <v/>
      </c>
      <c r="O700" s="14">
        <f>COUNTIF(Tableau8[[#This Row],[Lundi]:[Mardi]],"&gt;0") + COUNTIF(Tableau8[[#This Row],[Jeudi]:[Vendredi]],"&gt;0")</f>
        <v>0</v>
      </c>
      <c r="P700" s="14" t="str">
        <f>IFERROR(Tableau8[[#This Row],[Total Tour 1]]+Tableau8[[#This Row],[Total Tour 2]],"")</f>
        <v/>
      </c>
      <c r="Q700" s="14">
        <f>COUNTIF(Tableau8[[#This Row],[Lundi]:[Vendredi]],"&gt;=13")*1000</f>
        <v>0</v>
      </c>
      <c r="R70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00" s="15">
        <f>Tableau8[[#This Row],[Prime production]]+Tableau8[[#This Row],[Prime rendement]]</f>
        <v>0</v>
      </c>
      <c r="T700" s="15" t="str">
        <f>IF(Tableau8[[#This Row],[Matricule]]&gt;1,IF(COUNTIF(Tableau8[DateMatricule],Tableau8[[#This Row],[DateMatricule]])&gt;1,"Doublon",""),"")</f>
        <v/>
      </c>
    </row>
    <row r="701" spans="1:20" x14ac:dyDescent="0.25">
      <c r="A701" s="11" t="str">
        <f>IF(Tableau8[[#This Row],[Semaine]]="","",VLOOKUP(Tableau8[[#This Row],[Semaine]],Listes!$A:$B,2,FALSE))</f>
        <v/>
      </c>
      <c r="B701" s="11" t="str">
        <f>IF(ISBLANK(Tableau8[[#This Row],[Matricule]]),"",VLOOKUP(Tableau8[[#This Row],[Matricule]],#REF!,2,FALSE))</f>
        <v/>
      </c>
      <c r="C701" s="11" t="str">
        <f>IF(ISBLANK(Tableau8[[#This Row],[Matricule]]),"",VLOOKUP(Tableau8[[#This Row],[Matricule]],#REF!,3,FALSE))</f>
        <v/>
      </c>
      <c r="D701" s="11" t="str">
        <f>CONCATENATE(Tableau8[[#This Row],[Semaine]],Tableau8[[#This Row],[Matricule]])</f>
        <v/>
      </c>
      <c r="M701" s="14" t="str">
        <f>IF(Tableau8[[#This Row],[Lundi]]+Tableau8[[#This Row],[Mardi]]&gt;0,Tableau8[[#This Row],[Lundi]]+Tableau8[[#This Row],[Mardi]],"")</f>
        <v/>
      </c>
      <c r="N701" s="14" t="str">
        <f>IF(Tableau8[[#This Row],[Jeudi]]+Tableau8[[#This Row],[Vendredi]]&gt;0,Tableau8[[#This Row],[Jeudi]]+Tableau8[[#This Row],[Vendredi]],"")</f>
        <v/>
      </c>
      <c r="O701" s="14">
        <f>COUNTIF(Tableau8[[#This Row],[Lundi]:[Mardi]],"&gt;0") + COUNTIF(Tableau8[[#This Row],[Jeudi]:[Vendredi]],"&gt;0")</f>
        <v>0</v>
      </c>
      <c r="P701" s="14" t="str">
        <f>IFERROR(Tableau8[[#This Row],[Total Tour 1]]+Tableau8[[#This Row],[Total Tour 2]],"")</f>
        <v/>
      </c>
      <c r="Q701" s="14">
        <f>COUNTIF(Tableau8[[#This Row],[Lundi]:[Vendredi]],"&gt;=13")*1000</f>
        <v>0</v>
      </c>
      <c r="R70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01" s="15">
        <f>Tableau8[[#This Row],[Prime production]]+Tableau8[[#This Row],[Prime rendement]]</f>
        <v>0</v>
      </c>
      <c r="T701" s="15" t="str">
        <f>IF(Tableau8[[#This Row],[Matricule]]&gt;1,IF(COUNTIF(Tableau8[DateMatricule],Tableau8[[#This Row],[DateMatricule]])&gt;1,"Doublon",""),"")</f>
        <v/>
      </c>
    </row>
    <row r="702" spans="1:20" x14ac:dyDescent="0.25">
      <c r="A702" s="11" t="str">
        <f>IF(Tableau8[[#This Row],[Semaine]]="","",VLOOKUP(Tableau8[[#This Row],[Semaine]],Listes!$A:$B,2,FALSE))</f>
        <v/>
      </c>
      <c r="B702" s="11" t="str">
        <f>IF(ISBLANK(Tableau8[[#This Row],[Matricule]]),"",VLOOKUP(Tableau8[[#This Row],[Matricule]],#REF!,2,FALSE))</f>
        <v/>
      </c>
      <c r="C702" s="11" t="str">
        <f>IF(ISBLANK(Tableau8[[#This Row],[Matricule]]),"",VLOOKUP(Tableau8[[#This Row],[Matricule]],#REF!,3,FALSE))</f>
        <v/>
      </c>
      <c r="D702" s="11" t="str">
        <f>CONCATENATE(Tableau8[[#This Row],[Semaine]],Tableau8[[#This Row],[Matricule]])</f>
        <v/>
      </c>
      <c r="M702" s="14" t="str">
        <f>IF(Tableau8[[#This Row],[Lundi]]+Tableau8[[#This Row],[Mardi]]&gt;0,Tableau8[[#This Row],[Lundi]]+Tableau8[[#This Row],[Mardi]],"")</f>
        <v/>
      </c>
      <c r="N702" s="14" t="str">
        <f>IF(Tableau8[[#This Row],[Jeudi]]+Tableau8[[#This Row],[Vendredi]]&gt;0,Tableau8[[#This Row],[Jeudi]]+Tableau8[[#This Row],[Vendredi]],"")</f>
        <v/>
      </c>
      <c r="O702" s="14">
        <f>COUNTIF(Tableau8[[#This Row],[Lundi]:[Mardi]],"&gt;0") + COUNTIF(Tableau8[[#This Row],[Jeudi]:[Vendredi]],"&gt;0")</f>
        <v>0</v>
      </c>
      <c r="P702" s="14" t="str">
        <f>IFERROR(Tableau8[[#This Row],[Total Tour 1]]+Tableau8[[#This Row],[Total Tour 2]],"")</f>
        <v/>
      </c>
      <c r="Q702" s="14">
        <f>COUNTIF(Tableau8[[#This Row],[Lundi]:[Vendredi]],"&gt;=13")*1000</f>
        <v>0</v>
      </c>
      <c r="R70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02" s="15">
        <f>Tableau8[[#This Row],[Prime production]]+Tableau8[[#This Row],[Prime rendement]]</f>
        <v>0</v>
      </c>
      <c r="T702" s="15" t="str">
        <f>IF(Tableau8[[#This Row],[Matricule]]&gt;1,IF(COUNTIF(Tableau8[DateMatricule],Tableau8[[#This Row],[DateMatricule]])&gt;1,"Doublon",""),"")</f>
        <v/>
      </c>
    </row>
    <row r="703" spans="1:20" x14ac:dyDescent="0.25">
      <c r="A703" s="11" t="str">
        <f>IF(Tableau8[[#This Row],[Semaine]]="","",VLOOKUP(Tableau8[[#This Row],[Semaine]],Listes!$A:$B,2,FALSE))</f>
        <v/>
      </c>
      <c r="B703" s="11" t="str">
        <f>IF(ISBLANK(Tableau8[[#This Row],[Matricule]]),"",VLOOKUP(Tableau8[[#This Row],[Matricule]],#REF!,2,FALSE))</f>
        <v/>
      </c>
      <c r="C703" s="11" t="str">
        <f>IF(ISBLANK(Tableau8[[#This Row],[Matricule]]),"",VLOOKUP(Tableau8[[#This Row],[Matricule]],#REF!,3,FALSE))</f>
        <v/>
      </c>
      <c r="D703" s="11" t="str">
        <f>CONCATENATE(Tableau8[[#This Row],[Semaine]],Tableau8[[#This Row],[Matricule]])</f>
        <v/>
      </c>
      <c r="M703" s="14" t="str">
        <f>IF(Tableau8[[#This Row],[Lundi]]+Tableau8[[#This Row],[Mardi]]&gt;0,Tableau8[[#This Row],[Lundi]]+Tableau8[[#This Row],[Mardi]],"")</f>
        <v/>
      </c>
      <c r="N703" s="14" t="str">
        <f>IF(Tableau8[[#This Row],[Jeudi]]+Tableau8[[#This Row],[Vendredi]]&gt;0,Tableau8[[#This Row],[Jeudi]]+Tableau8[[#This Row],[Vendredi]],"")</f>
        <v/>
      </c>
      <c r="O703" s="14">
        <f>COUNTIF(Tableau8[[#This Row],[Lundi]:[Mardi]],"&gt;0") + COUNTIF(Tableau8[[#This Row],[Jeudi]:[Vendredi]],"&gt;0")</f>
        <v>0</v>
      </c>
      <c r="P703" s="14" t="str">
        <f>IFERROR(Tableau8[[#This Row],[Total Tour 1]]+Tableau8[[#This Row],[Total Tour 2]],"")</f>
        <v/>
      </c>
      <c r="Q703" s="14">
        <f>COUNTIF(Tableau8[[#This Row],[Lundi]:[Vendredi]],"&gt;=13")*1000</f>
        <v>0</v>
      </c>
      <c r="R70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03" s="15">
        <f>Tableau8[[#This Row],[Prime production]]+Tableau8[[#This Row],[Prime rendement]]</f>
        <v>0</v>
      </c>
      <c r="T703" s="15" t="str">
        <f>IF(Tableau8[[#This Row],[Matricule]]&gt;1,IF(COUNTIF(Tableau8[DateMatricule],Tableau8[[#This Row],[DateMatricule]])&gt;1,"Doublon",""),"")</f>
        <v/>
      </c>
    </row>
    <row r="704" spans="1:20" x14ac:dyDescent="0.25">
      <c r="A704" s="11" t="str">
        <f>IF(Tableau8[[#This Row],[Semaine]]="","",VLOOKUP(Tableau8[[#This Row],[Semaine]],Listes!$A:$B,2,FALSE))</f>
        <v/>
      </c>
      <c r="B704" s="11" t="str">
        <f>IF(ISBLANK(Tableau8[[#This Row],[Matricule]]),"",VLOOKUP(Tableau8[[#This Row],[Matricule]],#REF!,2,FALSE))</f>
        <v/>
      </c>
      <c r="C704" s="11" t="str">
        <f>IF(ISBLANK(Tableau8[[#This Row],[Matricule]]),"",VLOOKUP(Tableau8[[#This Row],[Matricule]],#REF!,3,FALSE))</f>
        <v/>
      </c>
      <c r="D704" s="11" t="str">
        <f>CONCATENATE(Tableau8[[#This Row],[Semaine]],Tableau8[[#This Row],[Matricule]])</f>
        <v/>
      </c>
      <c r="M704" s="14" t="str">
        <f>IF(Tableau8[[#This Row],[Lundi]]+Tableau8[[#This Row],[Mardi]]&gt;0,Tableau8[[#This Row],[Lundi]]+Tableau8[[#This Row],[Mardi]],"")</f>
        <v/>
      </c>
      <c r="N704" s="14" t="str">
        <f>IF(Tableau8[[#This Row],[Jeudi]]+Tableau8[[#This Row],[Vendredi]]&gt;0,Tableau8[[#This Row],[Jeudi]]+Tableau8[[#This Row],[Vendredi]],"")</f>
        <v/>
      </c>
      <c r="O704" s="14">
        <f>COUNTIF(Tableau8[[#This Row],[Lundi]:[Mardi]],"&gt;0") + COUNTIF(Tableau8[[#This Row],[Jeudi]:[Vendredi]],"&gt;0")</f>
        <v>0</v>
      </c>
      <c r="P704" s="14" t="str">
        <f>IFERROR(Tableau8[[#This Row],[Total Tour 1]]+Tableau8[[#This Row],[Total Tour 2]],"")</f>
        <v/>
      </c>
      <c r="Q704" s="14">
        <f>COUNTIF(Tableau8[[#This Row],[Lundi]:[Vendredi]],"&gt;=13")*1000</f>
        <v>0</v>
      </c>
      <c r="R70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04" s="15">
        <f>Tableau8[[#This Row],[Prime production]]+Tableau8[[#This Row],[Prime rendement]]</f>
        <v>0</v>
      </c>
      <c r="T704" s="15" t="str">
        <f>IF(Tableau8[[#This Row],[Matricule]]&gt;1,IF(COUNTIF(Tableau8[DateMatricule],Tableau8[[#This Row],[DateMatricule]])&gt;1,"Doublon",""),"")</f>
        <v/>
      </c>
    </row>
    <row r="705" spans="1:20" x14ac:dyDescent="0.25">
      <c r="A705" s="11" t="str">
        <f>IF(Tableau8[[#This Row],[Semaine]]="","",VLOOKUP(Tableau8[[#This Row],[Semaine]],Listes!$A:$B,2,FALSE))</f>
        <v/>
      </c>
      <c r="B705" s="11" t="str">
        <f>IF(ISBLANK(Tableau8[[#This Row],[Matricule]]),"",VLOOKUP(Tableau8[[#This Row],[Matricule]],#REF!,2,FALSE))</f>
        <v/>
      </c>
      <c r="C705" s="11" t="str">
        <f>IF(ISBLANK(Tableau8[[#This Row],[Matricule]]),"",VLOOKUP(Tableau8[[#This Row],[Matricule]],#REF!,3,FALSE))</f>
        <v/>
      </c>
      <c r="D705" s="11" t="str">
        <f>CONCATENATE(Tableau8[[#This Row],[Semaine]],Tableau8[[#This Row],[Matricule]])</f>
        <v/>
      </c>
      <c r="M705" s="14" t="str">
        <f>IF(Tableau8[[#This Row],[Lundi]]+Tableau8[[#This Row],[Mardi]]&gt;0,Tableau8[[#This Row],[Lundi]]+Tableau8[[#This Row],[Mardi]],"")</f>
        <v/>
      </c>
      <c r="N705" s="14" t="str">
        <f>IF(Tableau8[[#This Row],[Jeudi]]+Tableau8[[#This Row],[Vendredi]]&gt;0,Tableau8[[#This Row],[Jeudi]]+Tableau8[[#This Row],[Vendredi]],"")</f>
        <v/>
      </c>
      <c r="O705" s="14">
        <f>COUNTIF(Tableau8[[#This Row],[Lundi]:[Mardi]],"&gt;0") + COUNTIF(Tableau8[[#This Row],[Jeudi]:[Vendredi]],"&gt;0")</f>
        <v>0</v>
      </c>
      <c r="P705" s="14" t="str">
        <f>IFERROR(Tableau8[[#This Row],[Total Tour 1]]+Tableau8[[#This Row],[Total Tour 2]],"")</f>
        <v/>
      </c>
      <c r="Q705" s="14">
        <f>COUNTIF(Tableau8[[#This Row],[Lundi]:[Vendredi]],"&gt;=13")*1000</f>
        <v>0</v>
      </c>
      <c r="R70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05" s="15">
        <f>Tableau8[[#This Row],[Prime production]]+Tableau8[[#This Row],[Prime rendement]]</f>
        <v>0</v>
      </c>
      <c r="T705" s="15" t="str">
        <f>IF(Tableau8[[#This Row],[Matricule]]&gt;1,IF(COUNTIF(Tableau8[DateMatricule],Tableau8[[#This Row],[DateMatricule]])&gt;1,"Doublon",""),"")</f>
        <v/>
      </c>
    </row>
    <row r="706" spans="1:20" x14ac:dyDescent="0.25">
      <c r="A706" s="11" t="str">
        <f>IF(Tableau8[[#This Row],[Semaine]]="","",VLOOKUP(Tableau8[[#This Row],[Semaine]],Listes!$A:$B,2,FALSE))</f>
        <v/>
      </c>
      <c r="B706" s="11" t="str">
        <f>IF(ISBLANK(Tableau8[[#This Row],[Matricule]]),"",VLOOKUP(Tableau8[[#This Row],[Matricule]],#REF!,2,FALSE))</f>
        <v/>
      </c>
      <c r="C706" s="11" t="str">
        <f>IF(ISBLANK(Tableau8[[#This Row],[Matricule]]),"",VLOOKUP(Tableau8[[#This Row],[Matricule]],#REF!,3,FALSE))</f>
        <v/>
      </c>
      <c r="D706" s="11" t="str">
        <f>CONCATENATE(Tableau8[[#This Row],[Semaine]],Tableau8[[#This Row],[Matricule]])</f>
        <v/>
      </c>
      <c r="M706" s="14" t="str">
        <f>IF(Tableau8[[#This Row],[Lundi]]+Tableau8[[#This Row],[Mardi]]&gt;0,Tableau8[[#This Row],[Lundi]]+Tableau8[[#This Row],[Mardi]],"")</f>
        <v/>
      </c>
      <c r="N706" s="14" t="str">
        <f>IF(Tableau8[[#This Row],[Jeudi]]+Tableau8[[#This Row],[Vendredi]]&gt;0,Tableau8[[#This Row],[Jeudi]]+Tableau8[[#This Row],[Vendredi]],"")</f>
        <v/>
      </c>
      <c r="O706" s="14">
        <f>COUNTIF(Tableau8[[#This Row],[Lundi]:[Mardi]],"&gt;0") + COUNTIF(Tableau8[[#This Row],[Jeudi]:[Vendredi]],"&gt;0")</f>
        <v>0</v>
      </c>
      <c r="P706" s="14" t="str">
        <f>IFERROR(Tableau8[[#This Row],[Total Tour 1]]+Tableau8[[#This Row],[Total Tour 2]],"")</f>
        <v/>
      </c>
      <c r="Q706" s="14">
        <f>COUNTIF(Tableau8[[#This Row],[Lundi]:[Vendredi]],"&gt;=13")*1000</f>
        <v>0</v>
      </c>
      <c r="R70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06" s="15">
        <f>Tableau8[[#This Row],[Prime production]]+Tableau8[[#This Row],[Prime rendement]]</f>
        <v>0</v>
      </c>
      <c r="T706" s="15" t="str">
        <f>IF(Tableau8[[#This Row],[Matricule]]&gt;1,IF(COUNTIF(Tableau8[DateMatricule],Tableau8[[#This Row],[DateMatricule]])&gt;1,"Doublon",""),"")</f>
        <v/>
      </c>
    </row>
    <row r="707" spans="1:20" x14ac:dyDescent="0.25">
      <c r="A707" s="11" t="str">
        <f>IF(Tableau8[[#This Row],[Semaine]]="","",VLOOKUP(Tableau8[[#This Row],[Semaine]],Listes!$A:$B,2,FALSE))</f>
        <v/>
      </c>
      <c r="B707" s="11" t="str">
        <f>IF(ISBLANK(Tableau8[[#This Row],[Matricule]]),"",VLOOKUP(Tableau8[[#This Row],[Matricule]],#REF!,2,FALSE))</f>
        <v/>
      </c>
      <c r="C707" s="11" t="str">
        <f>IF(ISBLANK(Tableau8[[#This Row],[Matricule]]),"",VLOOKUP(Tableau8[[#This Row],[Matricule]],#REF!,3,FALSE))</f>
        <v/>
      </c>
      <c r="D707" s="11" t="str">
        <f>CONCATENATE(Tableau8[[#This Row],[Semaine]],Tableau8[[#This Row],[Matricule]])</f>
        <v/>
      </c>
      <c r="M707" s="14" t="str">
        <f>IF(Tableau8[[#This Row],[Lundi]]+Tableau8[[#This Row],[Mardi]]&gt;0,Tableau8[[#This Row],[Lundi]]+Tableau8[[#This Row],[Mardi]],"")</f>
        <v/>
      </c>
      <c r="N707" s="14" t="str">
        <f>IF(Tableau8[[#This Row],[Jeudi]]+Tableau8[[#This Row],[Vendredi]]&gt;0,Tableau8[[#This Row],[Jeudi]]+Tableau8[[#This Row],[Vendredi]],"")</f>
        <v/>
      </c>
      <c r="O707" s="14">
        <f>COUNTIF(Tableau8[[#This Row],[Lundi]:[Mardi]],"&gt;0") + COUNTIF(Tableau8[[#This Row],[Jeudi]:[Vendredi]],"&gt;0")</f>
        <v>0</v>
      </c>
      <c r="P707" s="14" t="str">
        <f>IFERROR(Tableau8[[#This Row],[Total Tour 1]]+Tableau8[[#This Row],[Total Tour 2]],"")</f>
        <v/>
      </c>
      <c r="Q707" s="14">
        <f>COUNTIF(Tableau8[[#This Row],[Lundi]:[Vendredi]],"&gt;=13")*1000</f>
        <v>0</v>
      </c>
      <c r="R70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07" s="15">
        <f>Tableau8[[#This Row],[Prime production]]+Tableau8[[#This Row],[Prime rendement]]</f>
        <v>0</v>
      </c>
      <c r="T707" s="15" t="str">
        <f>IF(Tableau8[[#This Row],[Matricule]]&gt;1,IF(COUNTIF(Tableau8[DateMatricule],Tableau8[[#This Row],[DateMatricule]])&gt;1,"Doublon",""),"")</f>
        <v/>
      </c>
    </row>
    <row r="708" spans="1:20" x14ac:dyDescent="0.25">
      <c r="A708" s="11" t="str">
        <f>IF(Tableau8[[#This Row],[Semaine]]="","",VLOOKUP(Tableau8[[#This Row],[Semaine]],Listes!$A:$B,2,FALSE))</f>
        <v/>
      </c>
      <c r="B708" s="11" t="str">
        <f>IF(ISBLANK(Tableau8[[#This Row],[Matricule]]),"",VLOOKUP(Tableau8[[#This Row],[Matricule]],#REF!,2,FALSE))</f>
        <v/>
      </c>
      <c r="C708" s="11" t="str">
        <f>IF(ISBLANK(Tableau8[[#This Row],[Matricule]]),"",VLOOKUP(Tableau8[[#This Row],[Matricule]],#REF!,3,FALSE))</f>
        <v/>
      </c>
      <c r="D708" s="11" t="str">
        <f>CONCATENATE(Tableau8[[#This Row],[Semaine]],Tableau8[[#This Row],[Matricule]])</f>
        <v/>
      </c>
      <c r="M708" s="14" t="str">
        <f>IF(Tableau8[[#This Row],[Lundi]]+Tableau8[[#This Row],[Mardi]]&gt;0,Tableau8[[#This Row],[Lundi]]+Tableau8[[#This Row],[Mardi]],"")</f>
        <v/>
      </c>
      <c r="N708" s="14" t="str">
        <f>IF(Tableau8[[#This Row],[Jeudi]]+Tableau8[[#This Row],[Vendredi]]&gt;0,Tableau8[[#This Row],[Jeudi]]+Tableau8[[#This Row],[Vendredi]],"")</f>
        <v/>
      </c>
      <c r="O708" s="14">
        <f>COUNTIF(Tableau8[[#This Row],[Lundi]:[Mardi]],"&gt;0") + COUNTIF(Tableau8[[#This Row],[Jeudi]:[Vendredi]],"&gt;0")</f>
        <v>0</v>
      </c>
      <c r="P708" s="14" t="str">
        <f>IFERROR(Tableau8[[#This Row],[Total Tour 1]]+Tableau8[[#This Row],[Total Tour 2]],"")</f>
        <v/>
      </c>
      <c r="Q708" s="14">
        <f>COUNTIF(Tableau8[[#This Row],[Lundi]:[Vendredi]],"&gt;=13")*1000</f>
        <v>0</v>
      </c>
      <c r="R70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08" s="15">
        <f>Tableau8[[#This Row],[Prime production]]+Tableau8[[#This Row],[Prime rendement]]</f>
        <v>0</v>
      </c>
      <c r="T708" s="15" t="str">
        <f>IF(Tableau8[[#This Row],[Matricule]]&gt;1,IF(COUNTIF(Tableau8[DateMatricule],Tableau8[[#This Row],[DateMatricule]])&gt;1,"Doublon",""),"")</f>
        <v/>
      </c>
    </row>
    <row r="709" spans="1:20" x14ac:dyDescent="0.25">
      <c r="A709" s="11" t="str">
        <f>IF(Tableau8[[#This Row],[Semaine]]="","",VLOOKUP(Tableau8[[#This Row],[Semaine]],Listes!$A:$B,2,FALSE))</f>
        <v/>
      </c>
      <c r="B709" s="11" t="str">
        <f>IF(ISBLANK(Tableau8[[#This Row],[Matricule]]),"",VLOOKUP(Tableau8[[#This Row],[Matricule]],#REF!,2,FALSE))</f>
        <v/>
      </c>
      <c r="C709" s="11" t="str">
        <f>IF(ISBLANK(Tableau8[[#This Row],[Matricule]]),"",VLOOKUP(Tableau8[[#This Row],[Matricule]],#REF!,3,FALSE))</f>
        <v/>
      </c>
      <c r="D709" s="11" t="str">
        <f>CONCATENATE(Tableau8[[#This Row],[Semaine]],Tableau8[[#This Row],[Matricule]])</f>
        <v/>
      </c>
      <c r="M709" s="14" t="str">
        <f>IF(Tableau8[[#This Row],[Lundi]]+Tableau8[[#This Row],[Mardi]]&gt;0,Tableau8[[#This Row],[Lundi]]+Tableau8[[#This Row],[Mardi]],"")</f>
        <v/>
      </c>
      <c r="N709" s="14" t="str">
        <f>IF(Tableau8[[#This Row],[Jeudi]]+Tableau8[[#This Row],[Vendredi]]&gt;0,Tableau8[[#This Row],[Jeudi]]+Tableau8[[#This Row],[Vendredi]],"")</f>
        <v/>
      </c>
      <c r="O709" s="14">
        <f>COUNTIF(Tableau8[[#This Row],[Lundi]:[Mardi]],"&gt;0") + COUNTIF(Tableau8[[#This Row],[Jeudi]:[Vendredi]],"&gt;0")</f>
        <v>0</v>
      </c>
      <c r="P709" s="14" t="str">
        <f>IFERROR(Tableau8[[#This Row],[Total Tour 1]]+Tableau8[[#This Row],[Total Tour 2]],"")</f>
        <v/>
      </c>
      <c r="Q709" s="14">
        <f>COUNTIF(Tableau8[[#This Row],[Lundi]:[Vendredi]],"&gt;=13")*1000</f>
        <v>0</v>
      </c>
      <c r="R70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09" s="15">
        <f>Tableau8[[#This Row],[Prime production]]+Tableau8[[#This Row],[Prime rendement]]</f>
        <v>0</v>
      </c>
      <c r="T709" s="15" t="str">
        <f>IF(Tableau8[[#This Row],[Matricule]]&gt;1,IF(COUNTIF(Tableau8[DateMatricule],Tableau8[[#This Row],[DateMatricule]])&gt;1,"Doublon",""),"")</f>
        <v/>
      </c>
    </row>
    <row r="710" spans="1:20" x14ac:dyDescent="0.25">
      <c r="A710" s="11" t="str">
        <f>IF(Tableau8[[#This Row],[Semaine]]="","",VLOOKUP(Tableau8[[#This Row],[Semaine]],Listes!$A:$B,2,FALSE))</f>
        <v/>
      </c>
      <c r="B710" s="11" t="str">
        <f>IF(ISBLANK(Tableau8[[#This Row],[Matricule]]),"",VLOOKUP(Tableau8[[#This Row],[Matricule]],#REF!,2,FALSE))</f>
        <v/>
      </c>
      <c r="C710" s="11" t="str">
        <f>IF(ISBLANK(Tableau8[[#This Row],[Matricule]]),"",VLOOKUP(Tableau8[[#This Row],[Matricule]],#REF!,3,FALSE))</f>
        <v/>
      </c>
      <c r="D710" s="11" t="str">
        <f>CONCATENATE(Tableau8[[#This Row],[Semaine]],Tableau8[[#This Row],[Matricule]])</f>
        <v/>
      </c>
      <c r="M710" s="14" t="str">
        <f>IF(Tableau8[[#This Row],[Lundi]]+Tableau8[[#This Row],[Mardi]]&gt;0,Tableau8[[#This Row],[Lundi]]+Tableau8[[#This Row],[Mardi]],"")</f>
        <v/>
      </c>
      <c r="N710" s="14" t="str">
        <f>IF(Tableau8[[#This Row],[Jeudi]]+Tableau8[[#This Row],[Vendredi]]&gt;0,Tableau8[[#This Row],[Jeudi]]+Tableau8[[#This Row],[Vendredi]],"")</f>
        <v/>
      </c>
      <c r="O710" s="14">
        <f>COUNTIF(Tableau8[[#This Row],[Lundi]:[Mardi]],"&gt;0") + COUNTIF(Tableau8[[#This Row],[Jeudi]:[Vendredi]],"&gt;0")</f>
        <v>0</v>
      </c>
      <c r="P710" s="14" t="str">
        <f>IFERROR(Tableau8[[#This Row],[Total Tour 1]]+Tableau8[[#This Row],[Total Tour 2]],"")</f>
        <v/>
      </c>
      <c r="Q710" s="14">
        <f>COUNTIF(Tableau8[[#This Row],[Lundi]:[Vendredi]],"&gt;=13")*1000</f>
        <v>0</v>
      </c>
      <c r="R71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10" s="15">
        <f>Tableau8[[#This Row],[Prime production]]+Tableau8[[#This Row],[Prime rendement]]</f>
        <v>0</v>
      </c>
      <c r="T710" s="15" t="str">
        <f>IF(Tableau8[[#This Row],[Matricule]]&gt;1,IF(COUNTIF(Tableau8[DateMatricule],Tableau8[[#This Row],[DateMatricule]])&gt;1,"Doublon",""),"")</f>
        <v/>
      </c>
    </row>
    <row r="711" spans="1:20" x14ac:dyDescent="0.25">
      <c r="A711" s="11" t="str">
        <f>IF(Tableau8[[#This Row],[Semaine]]="","",VLOOKUP(Tableau8[[#This Row],[Semaine]],Listes!$A:$B,2,FALSE))</f>
        <v/>
      </c>
      <c r="B711" s="11" t="str">
        <f>IF(ISBLANK(Tableau8[[#This Row],[Matricule]]),"",VLOOKUP(Tableau8[[#This Row],[Matricule]],#REF!,2,FALSE))</f>
        <v/>
      </c>
      <c r="C711" s="11" t="str">
        <f>IF(ISBLANK(Tableau8[[#This Row],[Matricule]]),"",VLOOKUP(Tableau8[[#This Row],[Matricule]],#REF!,3,FALSE))</f>
        <v/>
      </c>
      <c r="D711" s="11" t="str">
        <f>CONCATENATE(Tableau8[[#This Row],[Semaine]],Tableau8[[#This Row],[Matricule]])</f>
        <v/>
      </c>
      <c r="M711" s="14" t="str">
        <f>IF(Tableau8[[#This Row],[Lundi]]+Tableau8[[#This Row],[Mardi]]&gt;0,Tableau8[[#This Row],[Lundi]]+Tableau8[[#This Row],[Mardi]],"")</f>
        <v/>
      </c>
      <c r="N711" s="14" t="str">
        <f>IF(Tableau8[[#This Row],[Jeudi]]+Tableau8[[#This Row],[Vendredi]]&gt;0,Tableau8[[#This Row],[Jeudi]]+Tableau8[[#This Row],[Vendredi]],"")</f>
        <v/>
      </c>
      <c r="O711" s="14">
        <f>COUNTIF(Tableau8[[#This Row],[Lundi]:[Mardi]],"&gt;0") + COUNTIF(Tableau8[[#This Row],[Jeudi]:[Vendredi]],"&gt;0")</f>
        <v>0</v>
      </c>
      <c r="P711" s="14" t="str">
        <f>IFERROR(Tableau8[[#This Row],[Total Tour 1]]+Tableau8[[#This Row],[Total Tour 2]],"")</f>
        <v/>
      </c>
      <c r="Q711" s="14">
        <f>COUNTIF(Tableau8[[#This Row],[Lundi]:[Vendredi]],"&gt;=13")*1000</f>
        <v>0</v>
      </c>
      <c r="R71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11" s="15">
        <f>Tableau8[[#This Row],[Prime production]]+Tableau8[[#This Row],[Prime rendement]]</f>
        <v>0</v>
      </c>
      <c r="T711" s="15" t="str">
        <f>IF(Tableau8[[#This Row],[Matricule]]&gt;1,IF(COUNTIF(Tableau8[DateMatricule],Tableau8[[#This Row],[DateMatricule]])&gt;1,"Doublon",""),"")</f>
        <v/>
      </c>
    </row>
    <row r="712" spans="1:20" x14ac:dyDescent="0.25">
      <c r="A712" s="11" t="str">
        <f>IF(Tableau8[[#This Row],[Semaine]]="","",VLOOKUP(Tableau8[[#This Row],[Semaine]],Listes!$A:$B,2,FALSE))</f>
        <v/>
      </c>
      <c r="B712" s="11" t="str">
        <f>IF(ISBLANK(Tableau8[[#This Row],[Matricule]]),"",VLOOKUP(Tableau8[[#This Row],[Matricule]],#REF!,2,FALSE))</f>
        <v/>
      </c>
      <c r="C712" s="11" t="str">
        <f>IF(ISBLANK(Tableau8[[#This Row],[Matricule]]),"",VLOOKUP(Tableau8[[#This Row],[Matricule]],#REF!,3,FALSE))</f>
        <v/>
      </c>
      <c r="D712" s="11" t="str">
        <f>CONCATENATE(Tableau8[[#This Row],[Semaine]],Tableau8[[#This Row],[Matricule]])</f>
        <v/>
      </c>
      <c r="M712" s="14" t="str">
        <f>IF(Tableau8[[#This Row],[Lundi]]+Tableau8[[#This Row],[Mardi]]&gt;0,Tableau8[[#This Row],[Lundi]]+Tableau8[[#This Row],[Mardi]],"")</f>
        <v/>
      </c>
      <c r="N712" s="14" t="str">
        <f>IF(Tableau8[[#This Row],[Jeudi]]+Tableau8[[#This Row],[Vendredi]]&gt;0,Tableau8[[#This Row],[Jeudi]]+Tableau8[[#This Row],[Vendredi]],"")</f>
        <v/>
      </c>
      <c r="O712" s="14">
        <f>COUNTIF(Tableau8[[#This Row],[Lundi]:[Mardi]],"&gt;0") + COUNTIF(Tableau8[[#This Row],[Jeudi]:[Vendredi]],"&gt;0")</f>
        <v>0</v>
      </c>
      <c r="P712" s="14" t="str">
        <f>IFERROR(Tableau8[[#This Row],[Total Tour 1]]+Tableau8[[#This Row],[Total Tour 2]],"")</f>
        <v/>
      </c>
      <c r="Q712" s="14">
        <f>COUNTIF(Tableau8[[#This Row],[Lundi]:[Vendredi]],"&gt;=13")*1000</f>
        <v>0</v>
      </c>
      <c r="R71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12" s="15">
        <f>Tableau8[[#This Row],[Prime production]]+Tableau8[[#This Row],[Prime rendement]]</f>
        <v>0</v>
      </c>
      <c r="T712" s="15" t="str">
        <f>IF(Tableau8[[#This Row],[Matricule]]&gt;1,IF(COUNTIF(Tableau8[DateMatricule],Tableau8[[#This Row],[DateMatricule]])&gt;1,"Doublon",""),"")</f>
        <v/>
      </c>
    </row>
    <row r="713" spans="1:20" x14ac:dyDescent="0.25">
      <c r="A713" s="11" t="str">
        <f>IF(Tableau8[[#This Row],[Semaine]]="","",VLOOKUP(Tableau8[[#This Row],[Semaine]],Listes!$A:$B,2,FALSE))</f>
        <v/>
      </c>
      <c r="B713" s="11" t="str">
        <f>IF(ISBLANK(Tableau8[[#This Row],[Matricule]]),"",VLOOKUP(Tableau8[[#This Row],[Matricule]],#REF!,2,FALSE))</f>
        <v/>
      </c>
      <c r="C713" s="11" t="str">
        <f>IF(ISBLANK(Tableau8[[#This Row],[Matricule]]),"",VLOOKUP(Tableau8[[#This Row],[Matricule]],#REF!,3,FALSE))</f>
        <v/>
      </c>
      <c r="D713" s="11" t="str">
        <f>CONCATENATE(Tableau8[[#This Row],[Semaine]],Tableau8[[#This Row],[Matricule]])</f>
        <v/>
      </c>
      <c r="M713" s="14" t="str">
        <f>IF(Tableau8[[#This Row],[Lundi]]+Tableau8[[#This Row],[Mardi]]&gt;0,Tableau8[[#This Row],[Lundi]]+Tableau8[[#This Row],[Mardi]],"")</f>
        <v/>
      </c>
      <c r="N713" s="14" t="str">
        <f>IF(Tableau8[[#This Row],[Jeudi]]+Tableau8[[#This Row],[Vendredi]]&gt;0,Tableau8[[#This Row],[Jeudi]]+Tableau8[[#This Row],[Vendredi]],"")</f>
        <v/>
      </c>
      <c r="O713" s="14">
        <f>COUNTIF(Tableau8[[#This Row],[Lundi]:[Mardi]],"&gt;0") + COUNTIF(Tableau8[[#This Row],[Jeudi]:[Vendredi]],"&gt;0")</f>
        <v>0</v>
      </c>
      <c r="P713" s="14" t="str">
        <f>IFERROR(Tableau8[[#This Row],[Total Tour 1]]+Tableau8[[#This Row],[Total Tour 2]],"")</f>
        <v/>
      </c>
      <c r="Q713" s="14">
        <f>COUNTIF(Tableau8[[#This Row],[Lundi]:[Vendredi]],"&gt;=13")*1000</f>
        <v>0</v>
      </c>
      <c r="R71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13" s="15">
        <f>Tableau8[[#This Row],[Prime production]]+Tableau8[[#This Row],[Prime rendement]]</f>
        <v>0</v>
      </c>
      <c r="T713" s="15" t="str">
        <f>IF(Tableau8[[#This Row],[Matricule]]&gt;1,IF(COUNTIF(Tableau8[DateMatricule],Tableau8[[#This Row],[DateMatricule]])&gt;1,"Doublon",""),"")</f>
        <v/>
      </c>
    </row>
    <row r="714" spans="1:20" x14ac:dyDescent="0.25">
      <c r="A714" s="11" t="str">
        <f>IF(Tableau8[[#This Row],[Semaine]]="","",VLOOKUP(Tableau8[[#This Row],[Semaine]],Listes!$A:$B,2,FALSE))</f>
        <v/>
      </c>
      <c r="B714" s="11" t="str">
        <f>IF(ISBLANK(Tableau8[[#This Row],[Matricule]]),"",VLOOKUP(Tableau8[[#This Row],[Matricule]],#REF!,2,FALSE))</f>
        <v/>
      </c>
      <c r="C714" s="11" t="str">
        <f>IF(ISBLANK(Tableau8[[#This Row],[Matricule]]),"",VLOOKUP(Tableau8[[#This Row],[Matricule]],#REF!,3,FALSE))</f>
        <v/>
      </c>
      <c r="D714" s="11" t="str">
        <f>CONCATENATE(Tableau8[[#This Row],[Semaine]],Tableau8[[#This Row],[Matricule]])</f>
        <v/>
      </c>
      <c r="M714" s="14" t="str">
        <f>IF(Tableau8[[#This Row],[Lundi]]+Tableau8[[#This Row],[Mardi]]&gt;0,Tableau8[[#This Row],[Lundi]]+Tableau8[[#This Row],[Mardi]],"")</f>
        <v/>
      </c>
      <c r="N714" s="14" t="str">
        <f>IF(Tableau8[[#This Row],[Jeudi]]+Tableau8[[#This Row],[Vendredi]]&gt;0,Tableau8[[#This Row],[Jeudi]]+Tableau8[[#This Row],[Vendredi]],"")</f>
        <v/>
      </c>
      <c r="O714" s="14">
        <f>COUNTIF(Tableau8[[#This Row],[Lundi]:[Mardi]],"&gt;0") + COUNTIF(Tableau8[[#This Row],[Jeudi]:[Vendredi]],"&gt;0")</f>
        <v>0</v>
      </c>
      <c r="P714" s="14" t="str">
        <f>IFERROR(Tableau8[[#This Row],[Total Tour 1]]+Tableau8[[#This Row],[Total Tour 2]],"")</f>
        <v/>
      </c>
      <c r="Q714" s="14">
        <f>COUNTIF(Tableau8[[#This Row],[Lundi]:[Vendredi]],"&gt;=13")*1000</f>
        <v>0</v>
      </c>
      <c r="R71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14" s="15">
        <f>Tableau8[[#This Row],[Prime production]]+Tableau8[[#This Row],[Prime rendement]]</f>
        <v>0</v>
      </c>
      <c r="T714" s="15" t="str">
        <f>IF(Tableau8[[#This Row],[Matricule]]&gt;1,IF(COUNTIF(Tableau8[DateMatricule],Tableau8[[#This Row],[DateMatricule]])&gt;1,"Doublon",""),"")</f>
        <v/>
      </c>
    </row>
    <row r="715" spans="1:20" x14ac:dyDescent="0.25">
      <c r="A715" s="11" t="str">
        <f>IF(Tableau8[[#This Row],[Semaine]]="","",VLOOKUP(Tableau8[[#This Row],[Semaine]],Listes!$A:$B,2,FALSE))</f>
        <v/>
      </c>
      <c r="B715" s="11" t="str">
        <f>IF(ISBLANK(Tableau8[[#This Row],[Matricule]]),"",VLOOKUP(Tableau8[[#This Row],[Matricule]],#REF!,2,FALSE))</f>
        <v/>
      </c>
      <c r="C715" s="11" t="str">
        <f>IF(ISBLANK(Tableau8[[#This Row],[Matricule]]),"",VLOOKUP(Tableau8[[#This Row],[Matricule]],#REF!,3,FALSE))</f>
        <v/>
      </c>
      <c r="D715" s="11" t="str">
        <f>CONCATENATE(Tableau8[[#This Row],[Semaine]],Tableau8[[#This Row],[Matricule]])</f>
        <v/>
      </c>
      <c r="M715" s="14" t="str">
        <f>IF(Tableau8[[#This Row],[Lundi]]+Tableau8[[#This Row],[Mardi]]&gt;0,Tableau8[[#This Row],[Lundi]]+Tableau8[[#This Row],[Mardi]],"")</f>
        <v/>
      </c>
      <c r="N715" s="14" t="str">
        <f>IF(Tableau8[[#This Row],[Jeudi]]+Tableau8[[#This Row],[Vendredi]]&gt;0,Tableau8[[#This Row],[Jeudi]]+Tableau8[[#This Row],[Vendredi]],"")</f>
        <v/>
      </c>
      <c r="O715" s="14">
        <f>COUNTIF(Tableau8[[#This Row],[Lundi]:[Mardi]],"&gt;0") + COUNTIF(Tableau8[[#This Row],[Jeudi]:[Vendredi]],"&gt;0")</f>
        <v>0</v>
      </c>
      <c r="P715" s="14" t="str">
        <f>IFERROR(Tableau8[[#This Row],[Total Tour 1]]+Tableau8[[#This Row],[Total Tour 2]],"")</f>
        <v/>
      </c>
      <c r="Q715" s="14">
        <f>COUNTIF(Tableau8[[#This Row],[Lundi]:[Vendredi]],"&gt;=13")*1000</f>
        <v>0</v>
      </c>
      <c r="R71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15" s="15">
        <f>Tableau8[[#This Row],[Prime production]]+Tableau8[[#This Row],[Prime rendement]]</f>
        <v>0</v>
      </c>
      <c r="T715" s="15" t="str">
        <f>IF(Tableau8[[#This Row],[Matricule]]&gt;1,IF(COUNTIF(Tableau8[DateMatricule],Tableau8[[#This Row],[DateMatricule]])&gt;1,"Doublon",""),"")</f>
        <v/>
      </c>
    </row>
    <row r="716" spans="1:20" x14ac:dyDescent="0.25">
      <c r="A716" s="11" t="str">
        <f>IF(Tableau8[[#This Row],[Semaine]]="","",VLOOKUP(Tableau8[[#This Row],[Semaine]],Listes!$A:$B,2,FALSE))</f>
        <v/>
      </c>
      <c r="B716" s="11" t="str">
        <f>IF(ISBLANK(Tableau8[[#This Row],[Matricule]]),"",VLOOKUP(Tableau8[[#This Row],[Matricule]],#REF!,2,FALSE))</f>
        <v/>
      </c>
      <c r="C716" s="11" t="str">
        <f>IF(ISBLANK(Tableau8[[#This Row],[Matricule]]),"",VLOOKUP(Tableau8[[#This Row],[Matricule]],#REF!,3,FALSE))</f>
        <v/>
      </c>
      <c r="D716" s="11" t="str">
        <f>CONCATENATE(Tableau8[[#This Row],[Semaine]],Tableau8[[#This Row],[Matricule]])</f>
        <v/>
      </c>
      <c r="M716" s="14" t="str">
        <f>IF(Tableau8[[#This Row],[Lundi]]+Tableau8[[#This Row],[Mardi]]&gt;0,Tableau8[[#This Row],[Lundi]]+Tableau8[[#This Row],[Mardi]],"")</f>
        <v/>
      </c>
      <c r="N716" s="14" t="str">
        <f>IF(Tableau8[[#This Row],[Jeudi]]+Tableau8[[#This Row],[Vendredi]]&gt;0,Tableau8[[#This Row],[Jeudi]]+Tableau8[[#This Row],[Vendredi]],"")</f>
        <v/>
      </c>
      <c r="O716" s="14">
        <f>COUNTIF(Tableau8[[#This Row],[Lundi]:[Mardi]],"&gt;0") + COUNTIF(Tableau8[[#This Row],[Jeudi]:[Vendredi]],"&gt;0")</f>
        <v>0</v>
      </c>
      <c r="P716" s="14" t="str">
        <f>IFERROR(Tableau8[[#This Row],[Total Tour 1]]+Tableau8[[#This Row],[Total Tour 2]],"")</f>
        <v/>
      </c>
      <c r="Q716" s="14">
        <f>COUNTIF(Tableau8[[#This Row],[Lundi]:[Vendredi]],"&gt;=13")*1000</f>
        <v>0</v>
      </c>
      <c r="R71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16" s="15">
        <f>Tableau8[[#This Row],[Prime production]]+Tableau8[[#This Row],[Prime rendement]]</f>
        <v>0</v>
      </c>
      <c r="T716" s="15" t="str">
        <f>IF(Tableau8[[#This Row],[Matricule]]&gt;1,IF(COUNTIF(Tableau8[DateMatricule],Tableau8[[#This Row],[DateMatricule]])&gt;1,"Doublon",""),"")</f>
        <v/>
      </c>
    </row>
    <row r="717" spans="1:20" x14ac:dyDescent="0.25">
      <c r="A717" s="11" t="str">
        <f>IF(Tableau8[[#This Row],[Semaine]]="","",VLOOKUP(Tableau8[[#This Row],[Semaine]],Listes!$A:$B,2,FALSE))</f>
        <v/>
      </c>
      <c r="B717" s="11" t="str">
        <f>IF(ISBLANK(Tableau8[[#This Row],[Matricule]]),"",VLOOKUP(Tableau8[[#This Row],[Matricule]],#REF!,2,FALSE))</f>
        <v/>
      </c>
      <c r="C717" s="11" t="str">
        <f>IF(ISBLANK(Tableau8[[#This Row],[Matricule]]),"",VLOOKUP(Tableau8[[#This Row],[Matricule]],#REF!,3,FALSE))</f>
        <v/>
      </c>
      <c r="D717" s="11" t="str">
        <f>CONCATENATE(Tableau8[[#This Row],[Semaine]],Tableau8[[#This Row],[Matricule]])</f>
        <v/>
      </c>
      <c r="M717" s="14" t="str">
        <f>IF(Tableau8[[#This Row],[Lundi]]+Tableau8[[#This Row],[Mardi]]&gt;0,Tableau8[[#This Row],[Lundi]]+Tableau8[[#This Row],[Mardi]],"")</f>
        <v/>
      </c>
      <c r="N717" s="14" t="str">
        <f>IF(Tableau8[[#This Row],[Jeudi]]+Tableau8[[#This Row],[Vendredi]]&gt;0,Tableau8[[#This Row],[Jeudi]]+Tableau8[[#This Row],[Vendredi]],"")</f>
        <v/>
      </c>
      <c r="O717" s="14">
        <f>COUNTIF(Tableau8[[#This Row],[Lundi]:[Mardi]],"&gt;0") + COUNTIF(Tableau8[[#This Row],[Jeudi]:[Vendredi]],"&gt;0")</f>
        <v>0</v>
      </c>
      <c r="P717" s="14" t="str">
        <f>IFERROR(Tableau8[[#This Row],[Total Tour 1]]+Tableau8[[#This Row],[Total Tour 2]],"")</f>
        <v/>
      </c>
      <c r="Q717" s="14">
        <f>COUNTIF(Tableau8[[#This Row],[Lundi]:[Vendredi]],"&gt;=13")*1000</f>
        <v>0</v>
      </c>
      <c r="R71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17" s="15">
        <f>Tableau8[[#This Row],[Prime production]]+Tableau8[[#This Row],[Prime rendement]]</f>
        <v>0</v>
      </c>
      <c r="T717" s="15" t="str">
        <f>IF(Tableau8[[#This Row],[Matricule]]&gt;1,IF(COUNTIF(Tableau8[DateMatricule],Tableau8[[#This Row],[DateMatricule]])&gt;1,"Doublon",""),"")</f>
        <v/>
      </c>
    </row>
    <row r="718" spans="1:20" x14ac:dyDescent="0.25">
      <c r="A718" s="11" t="str">
        <f>IF(Tableau8[[#This Row],[Semaine]]="","",VLOOKUP(Tableau8[[#This Row],[Semaine]],Listes!$A:$B,2,FALSE))</f>
        <v/>
      </c>
      <c r="B718" s="11" t="str">
        <f>IF(ISBLANK(Tableau8[[#This Row],[Matricule]]),"",VLOOKUP(Tableau8[[#This Row],[Matricule]],#REF!,2,FALSE))</f>
        <v/>
      </c>
      <c r="C718" s="11" t="str">
        <f>IF(ISBLANK(Tableau8[[#This Row],[Matricule]]),"",VLOOKUP(Tableau8[[#This Row],[Matricule]],#REF!,3,FALSE))</f>
        <v/>
      </c>
      <c r="D718" s="11" t="str">
        <f>CONCATENATE(Tableau8[[#This Row],[Semaine]],Tableau8[[#This Row],[Matricule]])</f>
        <v/>
      </c>
      <c r="M718" s="14" t="str">
        <f>IF(Tableau8[[#This Row],[Lundi]]+Tableau8[[#This Row],[Mardi]]&gt;0,Tableau8[[#This Row],[Lundi]]+Tableau8[[#This Row],[Mardi]],"")</f>
        <v/>
      </c>
      <c r="N718" s="14" t="str">
        <f>IF(Tableau8[[#This Row],[Jeudi]]+Tableau8[[#This Row],[Vendredi]]&gt;0,Tableau8[[#This Row],[Jeudi]]+Tableau8[[#This Row],[Vendredi]],"")</f>
        <v/>
      </c>
      <c r="O718" s="14">
        <f>COUNTIF(Tableau8[[#This Row],[Lundi]:[Mardi]],"&gt;0") + COUNTIF(Tableau8[[#This Row],[Jeudi]:[Vendredi]],"&gt;0")</f>
        <v>0</v>
      </c>
      <c r="P718" s="14" t="str">
        <f>IFERROR(Tableau8[[#This Row],[Total Tour 1]]+Tableau8[[#This Row],[Total Tour 2]],"")</f>
        <v/>
      </c>
      <c r="Q718" s="14">
        <f>COUNTIF(Tableau8[[#This Row],[Lundi]:[Vendredi]],"&gt;=13")*1000</f>
        <v>0</v>
      </c>
      <c r="R71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18" s="15">
        <f>Tableau8[[#This Row],[Prime production]]+Tableau8[[#This Row],[Prime rendement]]</f>
        <v>0</v>
      </c>
      <c r="T718" s="15" t="str">
        <f>IF(Tableau8[[#This Row],[Matricule]]&gt;1,IF(COUNTIF(Tableau8[DateMatricule],Tableau8[[#This Row],[DateMatricule]])&gt;1,"Doublon",""),"")</f>
        <v/>
      </c>
    </row>
    <row r="719" spans="1:20" x14ac:dyDescent="0.25">
      <c r="A719" s="11" t="str">
        <f>IF(Tableau8[[#This Row],[Semaine]]="","",VLOOKUP(Tableau8[[#This Row],[Semaine]],Listes!$A:$B,2,FALSE))</f>
        <v/>
      </c>
      <c r="B719" s="11" t="str">
        <f>IF(ISBLANK(Tableau8[[#This Row],[Matricule]]),"",VLOOKUP(Tableau8[[#This Row],[Matricule]],#REF!,2,FALSE))</f>
        <v/>
      </c>
      <c r="C719" s="11" t="str">
        <f>IF(ISBLANK(Tableau8[[#This Row],[Matricule]]),"",VLOOKUP(Tableau8[[#This Row],[Matricule]],#REF!,3,FALSE))</f>
        <v/>
      </c>
      <c r="D719" s="11" t="str">
        <f>CONCATENATE(Tableau8[[#This Row],[Semaine]],Tableau8[[#This Row],[Matricule]])</f>
        <v/>
      </c>
      <c r="M719" s="14" t="str">
        <f>IF(Tableau8[[#This Row],[Lundi]]+Tableau8[[#This Row],[Mardi]]&gt;0,Tableau8[[#This Row],[Lundi]]+Tableau8[[#This Row],[Mardi]],"")</f>
        <v/>
      </c>
      <c r="N719" s="14" t="str">
        <f>IF(Tableau8[[#This Row],[Jeudi]]+Tableau8[[#This Row],[Vendredi]]&gt;0,Tableau8[[#This Row],[Jeudi]]+Tableau8[[#This Row],[Vendredi]],"")</f>
        <v/>
      </c>
      <c r="O719" s="14">
        <f>COUNTIF(Tableau8[[#This Row],[Lundi]:[Mardi]],"&gt;0") + COUNTIF(Tableau8[[#This Row],[Jeudi]:[Vendredi]],"&gt;0")</f>
        <v>0</v>
      </c>
      <c r="P719" s="14" t="str">
        <f>IFERROR(Tableau8[[#This Row],[Total Tour 1]]+Tableau8[[#This Row],[Total Tour 2]],"")</f>
        <v/>
      </c>
      <c r="Q719" s="14">
        <f>COUNTIF(Tableau8[[#This Row],[Lundi]:[Vendredi]],"&gt;=13")*1000</f>
        <v>0</v>
      </c>
      <c r="R71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19" s="15">
        <f>Tableau8[[#This Row],[Prime production]]+Tableau8[[#This Row],[Prime rendement]]</f>
        <v>0</v>
      </c>
      <c r="T719" s="15" t="str">
        <f>IF(Tableau8[[#This Row],[Matricule]]&gt;1,IF(COUNTIF(Tableau8[DateMatricule],Tableau8[[#This Row],[DateMatricule]])&gt;1,"Doublon",""),"")</f>
        <v/>
      </c>
    </row>
    <row r="720" spans="1:20" x14ac:dyDescent="0.25">
      <c r="A720" s="11" t="str">
        <f>IF(Tableau8[[#This Row],[Semaine]]="","",VLOOKUP(Tableau8[[#This Row],[Semaine]],Listes!$A:$B,2,FALSE))</f>
        <v/>
      </c>
      <c r="B720" s="11" t="str">
        <f>IF(ISBLANK(Tableau8[[#This Row],[Matricule]]),"",VLOOKUP(Tableau8[[#This Row],[Matricule]],#REF!,2,FALSE))</f>
        <v/>
      </c>
      <c r="C720" s="11" t="str">
        <f>IF(ISBLANK(Tableau8[[#This Row],[Matricule]]),"",VLOOKUP(Tableau8[[#This Row],[Matricule]],#REF!,3,FALSE))</f>
        <v/>
      </c>
      <c r="D720" s="11" t="str">
        <f>CONCATENATE(Tableau8[[#This Row],[Semaine]],Tableau8[[#This Row],[Matricule]])</f>
        <v/>
      </c>
      <c r="M720" s="14" t="str">
        <f>IF(Tableau8[[#This Row],[Lundi]]+Tableau8[[#This Row],[Mardi]]&gt;0,Tableau8[[#This Row],[Lundi]]+Tableau8[[#This Row],[Mardi]],"")</f>
        <v/>
      </c>
      <c r="N720" s="14" t="str">
        <f>IF(Tableau8[[#This Row],[Jeudi]]+Tableau8[[#This Row],[Vendredi]]&gt;0,Tableau8[[#This Row],[Jeudi]]+Tableau8[[#This Row],[Vendredi]],"")</f>
        <v/>
      </c>
      <c r="O720" s="14">
        <f>COUNTIF(Tableau8[[#This Row],[Lundi]:[Mardi]],"&gt;0") + COUNTIF(Tableau8[[#This Row],[Jeudi]:[Vendredi]],"&gt;0")</f>
        <v>0</v>
      </c>
      <c r="P720" s="14" t="str">
        <f>IFERROR(Tableau8[[#This Row],[Total Tour 1]]+Tableau8[[#This Row],[Total Tour 2]],"")</f>
        <v/>
      </c>
      <c r="Q720" s="14">
        <f>COUNTIF(Tableau8[[#This Row],[Lundi]:[Vendredi]],"&gt;=13")*1000</f>
        <v>0</v>
      </c>
      <c r="R72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20" s="15">
        <f>Tableau8[[#This Row],[Prime production]]+Tableau8[[#This Row],[Prime rendement]]</f>
        <v>0</v>
      </c>
      <c r="T720" s="15" t="str">
        <f>IF(Tableau8[[#This Row],[Matricule]]&gt;1,IF(COUNTIF(Tableau8[DateMatricule],Tableau8[[#This Row],[DateMatricule]])&gt;1,"Doublon",""),"")</f>
        <v/>
      </c>
    </row>
    <row r="721" spans="1:20" x14ac:dyDescent="0.25">
      <c r="A721" s="11" t="str">
        <f>IF(Tableau8[[#This Row],[Semaine]]="","",VLOOKUP(Tableau8[[#This Row],[Semaine]],Listes!$A:$B,2,FALSE))</f>
        <v/>
      </c>
      <c r="B721" s="11" t="str">
        <f>IF(ISBLANK(Tableau8[[#This Row],[Matricule]]),"",VLOOKUP(Tableau8[[#This Row],[Matricule]],#REF!,2,FALSE))</f>
        <v/>
      </c>
      <c r="C721" s="11" t="str">
        <f>IF(ISBLANK(Tableau8[[#This Row],[Matricule]]),"",VLOOKUP(Tableau8[[#This Row],[Matricule]],#REF!,3,FALSE))</f>
        <v/>
      </c>
      <c r="D721" s="11" t="str">
        <f>CONCATENATE(Tableau8[[#This Row],[Semaine]],Tableau8[[#This Row],[Matricule]])</f>
        <v/>
      </c>
      <c r="M721" s="14" t="str">
        <f>IF(Tableau8[[#This Row],[Lundi]]+Tableau8[[#This Row],[Mardi]]&gt;0,Tableau8[[#This Row],[Lundi]]+Tableau8[[#This Row],[Mardi]],"")</f>
        <v/>
      </c>
      <c r="N721" s="14" t="str">
        <f>IF(Tableau8[[#This Row],[Jeudi]]+Tableau8[[#This Row],[Vendredi]]&gt;0,Tableau8[[#This Row],[Jeudi]]+Tableau8[[#This Row],[Vendredi]],"")</f>
        <v/>
      </c>
      <c r="O721" s="14">
        <f>COUNTIF(Tableau8[[#This Row],[Lundi]:[Mardi]],"&gt;0") + COUNTIF(Tableau8[[#This Row],[Jeudi]:[Vendredi]],"&gt;0")</f>
        <v>0</v>
      </c>
      <c r="P721" s="14" t="str">
        <f>IFERROR(Tableau8[[#This Row],[Total Tour 1]]+Tableau8[[#This Row],[Total Tour 2]],"")</f>
        <v/>
      </c>
      <c r="Q721" s="14">
        <f>COUNTIF(Tableau8[[#This Row],[Lundi]:[Vendredi]],"&gt;=13")*1000</f>
        <v>0</v>
      </c>
      <c r="R72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21" s="15">
        <f>Tableau8[[#This Row],[Prime production]]+Tableau8[[#This Row],[Prime rendement]]</f>
        <v>0</v>
      </c>
      <c r="T721" s="15" t="str">
        <f>IF(Tableau8[[#This Row],[Matricule]]&gt;1,IF(COUNTIF(Tableau8[DateMatricule],Tableau8[[#This Row],[DateMatricule]])&gt;1,"Doublon",""),"")</f>
        <v/>
      </c>
    </row>
    <row r="722" spans="1:20" x14ac:dyDescent="0.25">
      <c r="A722" s="11" t="str">
        <f>IF(Tableau8[[#This Row],[Semaine]]="","",VLOOKUP(Tableau8[[#This Row],[Semaine]],Listes!$A:$B,2,FALSE))</f>
        <v/>
      </c>
      <c r="B722" s="11" t="str">
        <f>IF(ISBLANK(Tableau8[[#This Row],[Matricule]]),"",VLOOKUP(Tableau8[[#This Row],[Matricule]],#REF!,2,FALSE))</f>
        <v/>
      </c>
      <c r="C722" s="11" t="str">
        <f>IF(ISBLANK(Tableau8[[#This Row],[Matricule]]),"",VLOOKUP(Tableau8[[#This Row],[Matricule]],#REF!,3,FALSE))</f>
        <v/>
      </c>
      <c r="D722" s="11" t="str">
        <f>CONCATENATE(Tableau8[[#This Row],[Semaine]],Tableau8[[#This Row],[Matricule]])</f>
        <v/>
      </c>
      <c r="M722" s="14" t="str">
        <f>IF(Tableau8[[#This Row],[Lundi]]+Tableau8[[#This Row],[Mardi]]&gt;0,Tableau8[[#This Row],[Lundi]]+Tableau8[[#This Row],[Mardi]],"")</f>
        <v/>
      </c>
      <c r="N722" s="14" t="str">
        <f>IF(Tableau8[[#This Row],[Jeudi]]+Tableau8[[#This Row],[Vendredi]]&gt;0,Tableau8[[#This Row],[Jeudi]]+Tableau8[[#This Row],[Vendredi]],"")</f>
        <v/>
      </c>
      <c r="O722" s="14">
        <f>COUNTIF(Tableau8[[#This Row],[Lundi]:[Mardi]],"&gt;0") + COUNTIF(Tableau8[[#This Row],[Jeudi]:[Vendredi]],"&gt;0")</f>
        <v>0</v>
      </c>
      <c r="P722" s="14" t="str">
        <f>IFERROR(Tableau8[[#This Row],[Total Tour 1]]+Tableau8[[#This Row],[Total Tour 2]],"")</f>
        <v/>
      </c>
      <c r="Q722" s="14">
        <f>COUNTIF(Tableau8[[#This Row],[Lundi]:[Vendredi]],"&gt;=13")*1000</f>
        <v>0</v>
      </c>
      <c r="R72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22" s="15">
        <f>Tableau8[[#This Row],[Prime production]]+Tableau8[[#This Row],[Prime rendement]]</f>
        <v>0</v>
      </c>
      <c r="T722" s="15" t="str">
        <f>IF(Tableau8[[#This Row],[Matricule]]&gt;1,IF(COUNTIF(Tableau8[DateMatricule],Tableau8[[#This Row],[DateMatricule]])&gt;1,"Doublon",""),"")</f>
        <v/>
      </c>
    </row>
    <row r="723" spans="1:20" x14ac:dyDescent="0.25">
      <c r="A723" s="11" t="str">
        <f>IF(Tableau8[[#This Row],[Semaine]]="","",VLOOKUP(Tableau8[[#This Row],[Semaine]],Listes!$A:$B,2,FALSE))</f>
        <v/>
      </c>
      <c r="B723" s="11" t="str">
        <f>IF(ISBLANK(Tableau8[[#This Row],[Matricule]]),"",VLOOKUP(Tableau8[[#This Row],[Matricule]],#REF!,2,FALSE))</f>
        <v/>
      </c>
      <c r="C723" s="11" t="str">
        <f>IF(ISBLANK(Tableau8[[#This Row],[Matricule]]),"",VLOOKUP(Tableau8[[#This Row],[Matricule]],#REF!,3,FALSE))</f>
        <v/>
      </c>
      <c r="D723" s="11" t="str">
        <f>CONCATENATE(Tableau8[[#This Row],[Semaine]],Tableau8[[#This Row],[Matricule]])</f>
        <v/>
      </c>
      <c r="M723" s="14" t="str">
        <f>IF(Tableau8[[#This Row],[Lundi]]+Tableau8[[#This Row],[Mardi]]&gt;0,Tableau8[[#This Row],[Lundi]]+Tableau8[[#This Row],[Mardi]],"")</f>
        <v/>
      </c>
      <c r="N723" s="14" t="str">
        <f>IF(Tableau8[[#This Row],[Jeudi]]+Tableau8[[#This Row],[Vendredi]]&gt;0,Tableau8[[#This Row],[Jeudi]]+Tableau8[[#This Row],[Vendredi]],"")</f>
        <v/>
      </c>
      <c r="O723" s="14">
        <f>COUNTIF(Tableau8[[#This Row],[Lundi]:[Mardi]],"&gt;0") + COUNTIF(Tableau8[[#This Row],[Jeudi]:[Vendredi]],"&gt;0")</f>
        <v>0</v>
      </c>
      <c r="P723" s="14" t="str">
        <f>IFERROR(Tableau8[[#This Row],[Total Tour 1]]+Tableau8[[#This Row],[Total Tour 2]],"")</f>
        <v/>
      </c>
      <c r="Q723" s="14">
        <f>COUNTIF(Tableau8[[#This Row],[Lundi]:[Vendredi]],"&gt;=13")*1000</f>
        <v>0</v>
      </c>
      <c r="R72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23" s="15">
        <f>Tableau8[[#This Row],[Prime production]]+Tableau8[[#This Row],[Prime rendement]]</f>
        <v>0</v>
      </c>
      <c r="T723" s="15" t="str">
        <f>IF(Tableau8[[#This Row],[Matricule]]&gt;1,IF(COUNTIF(Tableau8[DateMatricule],Tableau8[[#This Row],[DateMatricule]])&gt;1,"Doublon",""),"")</f>
        <v/>
      </c>
    </row>
    <row r="724" spans="1:20" x14ac:dyDescent="0.25">
      <c r="A724" s="11" t="str">
        <f>IF(Tableau8[[#This Row],[Semaine]]="","",VLOOKUP(Tableau8[[#This Row],[Semaine]],Listes!$A:$B,2,FALSE))</f>
        <v/>
      </c>
      <c r="B724" s="11" t="str">
        <f>IF(ISBLANK(Tableau8[[#This Row],[Matricule]]),"",VLOOKUP(Tableau8[[#This Row],[Matricule]],#REF!,2,FALSE))</f>
        <v/>
      </c>
      <c r="C724" s="11" t="str">
        <f>IF(ISBLANK(Tableau8[[#This Row],[Matricule]]),"",VLOOKUP(Tableau8[[#This Row],[Matricule]],#REF!,3,FALSE))</f>
        <v/>
      </c>
      <c r="D724" s="11" t="str">
        <f>CONCATENATE(Tableau8[[#This Row],[Semaine]],Tableau8[[#This Row],[Matricule]])</f>
        <v/>
      </c>
      <c r="M724" s="14" t="str">
        <f>IF(Tableau8[[#This Row],[Lundi]]+Tableau8[[#This Row],[Mardi]]&gt;0,Tableau8[[#This Row],[Lundi]]+Tableau8[[#This Row],[Mardi]],"")</f>
        <v/>
      </c>
      <c r="N724" s="14" t="str">
        <f>IF(Tableau8[[#This Row],[Jeudi]]+Tableau8[[#This Row],[Vendredi]]&gt;0,Tableau8[[#This Row],[Jeudi]]+Tableau8[[#This Row],[Vendredi]],"")</f>
        <v/>
      </c>
      <c r="O724" s="14">
        <f>COUNTIF(Tableau8[[#This Row],[Lundi]:[Mardi]],"&gt;0") + COUNTIF(Tableau8[[#This Row],[Jeudi]:[Vendredi]],"&gt;0")</f>
        <v>0</v>
      </c>
      <c r="P724" s="14" t="str">
        <f>IFERROR(Tableau8[[#This Row],[Total Tour 1]]+Tableau8[[#This Row],[Total Tour 2]],"")</f>
        <v/>
      </c>
      <c r="Q724" s="14">
        <f>COUNTIF(Tableau8[[#This Row],[Lundi]:[Vendredi]],"&gt;=13")*1000</f>
        <v>0</v>
      </c>
      <c r="R72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24" s="15">
        <f>Tableau8[[#This Row],[Prime production]]+Tableau8[[#This Row],[Prime rendement]]</f>
        <v>0</v>
      </c>
      <c r="T724" s="15" t="str">
        <f>IF(Tableau8[[#This Row],[Matricule]]&gt;1,IF(COUNTIF(Tableau8[DateMatricule],Tableau8[[#This Row],[DateMatricule]])&gt;1,"Doublon",""),"")</f>
        <v/>
      </c>
    </row>
    <row r="725" spans="1:20" x14ac:dyDescent="0.25">
      <c r="A725" s="11" t="str">
        <f>IF(Tableau8[[#This Row],[Semaine]]="","",VLOOKUP(Tableau8[[#This Row],[Semaine]],Listes!$A:$B,2,FALSE))</f>
        <v/>
      </c>
      <c r="B725" s="11" t="str">
        <f>IF(ISBLANK(Tableau8[[#This Row],[Matricule]]),"",VLOOKUP(Tableau8[[#This Row],[Matricule]],#REF!,2,FALSE))</f>
        <v/>
      </c>
      <c r="C725" s="11" t="str">
        <f>IF(ISBLANK(Tableau8[[#This Row],[Matricule]]),"",VLOOKUP(Tableau8[[#This Row],[Matricule]],#REF!,3,FALSE))</f>
        <v/>
      </c>
      <c r="D725" s="11" t="str">
        <f>CONCATENATE(Tableau8[[#This Row],[Semaine]],Tableau8[[#This Row],[Matricule]])</f>
        <v/>
      </c>
      <c r="M725" s="14" t="str">
        <f>IF(Tableau8[[#This Row],[Lundi]]+Tableau8[[#This Row],[Mardi]]&gt;0,Tableau8[[#This Row],[Lundi]]+Tableau8[[#This Row],[Mardi]],"")</f>
        <v/>
      </c>
      <c r="N725" s="14" t="str">
        <f>IF(Tableau8[[#This Row],[Jeudi]]+Tableau8[[#This Row],[Vendredi]]&gt;0,Tableau8[[#This Row],[Jeudi]]+Tableau8[[#This Row],[Vendredi]],"")</f>
        <v/>
      </c>
      <c r="O725" s="14">
        <f>COUNTIF(Tableau8[[#This Row],[Lundi]:[Mardi]],"&gt;0") + COUNTIF(Tableau8[[#This Row],[Jeudi]:[Vendredi]],"&gt;0")</f>
        <v>0</v>
      </c>
      <c r="P725" s="14" t="str">
        <f>IFERROR(Tableau8[[#This Row],[Total Tour 1]]+Tableau8[[#This Row],[Total Tour 2]],"")</f>
        <v/>
      </c>
      <c r="Q725" s="14">
        <f>COUNTIF(Tableau8[[#This Row],[Lundi]:[Vendredi]],"&gt;=13")*1000</f>
        <v>0</v>
      </c>
      <c r="R72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25" s="15">
        <f>Tableau8[[#This Row],[Prime production]]+Tableau8[[#This Row],[Prime rendement]]</f>
        <v>0</v>
      </c>
      <c r="T725" s="15" t="str">
        <f>IF(Tableau8[[#This Row],[Matricule]]&gt;1,IF(COUNTIF(Tableau8[DateMatricule],Tableau8[[#This Row],[DateMatricule]])&gt;1,"Doublon",""),"")</f>
        <v/>
      </c>
    </row>
    <row r="726" spans="1:20" x14ac:dyDescent="0.25">
      <c r="A726" s="11" t="str">
        <f>IF(Tableau8[[#This Row],[Semaine]]="","",VLOOKUP(Tableau8[[#This Row],[Semaine]],Listes!$A:$B,2,FALSE))</f>
        <v/>
      </c>
      <c r="B726" s="11" t="str">
        <f>IF(ISBLANK(Tableau8[[#This Row],[Matricule]]),"",VLOOKUP(Tableau8[[#This Row],[Matricule]],#REF!,2,FALSE))</f>
        <v/>
      </c>
      <c r="C726" s="11" t="str">
        <f>IF(ISBLANK(Tableau8[[#This Row],[Matricule]]),"",VLOOKUP(Tableau8[[#This Row],[Matricule]],#REF!,3,FALSE))</f>
        <v/>
      </c>
      <c r="D726" s="11" t="str">
        <f>CONCATENATE(Tableau8[[#This Row],[Semaine]],Tableau8[[#This Row],[Matricule]])</f>
        <v/>
      </c>
      <c r="M726" s="14" t="str">
        <f>IF(Tableau8[[#This Row],[Lundi]]+Tableau8[[#This Row],[Mardi]]&gt;0,Tableau8[[#This Row],[Lundi]]+Tableau8[[#This Row],[Mardi]],"")</f>
        <v/>
      </c>
      <c r="N726" s="14" t="str">
        <f>IF(Tableau8[[#This Row],[Jeudi]]+Tableau8[[#This Row],[Vendredi]]&gt;0,Tableau8[[#This Row],[Jeudi]]+Tableau8[[#This Row],[Vendredi]],"")</f>
        <v/>
      </c>
      <c r="O726" s="14">
        <f>COUNTIF(Tableau8[[#This Row],[Lundi]:[Mardi]],"&gt;0") + COUNTIF(Tableau8[[#This Row],[Jeudi]:[Vendredi]],"&gt;0")</f>
        <v>0</v>
      </c>
      <c r="P726" s="14" t="str">
        <f>IFERROR(Tableau8[[#This Row],[Total Tour 1]]+Tableau8[[#This Row],[Total Tour 2]],"")</f>
        <v/>
      </c>
      <c r="Q726" s="14">
        <f>COUNTIF(Tableau8[[#This Row],[Lundi]:[Vendredi]],"&gt;=13")*1000</f>
        <v>0</v>
      </c>
      <c r="R72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26" s="15">
        <f>Tableau8[[#This Row],[Prime production]]+Tableau8[[#This Row],[Prime rendement]]</f>
        <v>0</v>
      </c>
      <c r="T726" s="15" t="str">
        <f>IF(Tableau8[[#This Row],[Matricule]]&gt;1,IF(COUNTIF(Tableau8[DateMatricule],Tableau8[[#This Row],[DateMatricule]])&gt;1,"Doublon",""),"")</f>
        <v/>
      </c>
    </row>
    <row r="727" spans="1:20" x14ac:dyDescent="0.25">
      <c r="A727" s="11" t="str">
        <f>IF(Tableau8[[#This Row],[Semaine]]="","",VLOOKUP(Tableau8[[#This Row],[Semaine]],Listes!$A:$B,2,FALSE))</f>
        <v/>
      </c>
      <c r="B727" s="11" t="str">
        <f>IF(ISBLANK(Tableau8[[#This Row],[Matricule]]),"",VLOOKUP(Tableau8[[#This Row],[Matricule]],#REF!,2,FALSE))</f>
        <v/>
      </c>
      <c r="C727" s="11" t="str">
        <f>IF(ISBLANK(Tableau8[[#This Row],[Matricule]]),"",VLOOKUP(Tableau8[[#This Row],[Matricule]],#REF!,3,FALSE))</f>
        <v/>
      </c>
      <c r="D727" s="11" t="str">
        <f>CONCATENATE(Tableau8[[#This Row],[Semaine]],Tableau8[[#This Row],[Matricule]])</f>
        <v/>
      </c>
      <c r="M727" s="14" t="str">
        <f>IF(Tableau8[[#This Row],[Lundi]]+Tableau8[[#This Row],[Mardi]]&gt;0,Tableau8[[#This Row],[Lundi]]+Tableau8[[#This Row],[Mardi]],"")</f>
        <v/>
      </c>
      <c r="N727" s="14" t="str">
        <f>IF(Tableau8[[#This Row],[Jeudi]]+Tableau8[[#This Row],[Vendredi]]&gt;0,Tableau8[[#This Row],[Jeudi]]+Tableau8[[#This Row],[Vendredi]],"")</f>
        <v/>
      </c>
      <c r="O727" s="14">
        <f>COUNTIF(Tableau8[[#This Row],[Lundi]:[Mardi]],"&gt;0") + COUNTIF(Tableau8[[#This Row],[Jeudi]:[Vendredi]],"&gt;0")</f>
        <v>0</v>
      </c>
      <c r="P727" s="14" t="str">
        <f>IFERROR(Tableau8[[#This Row],[Total Tour 1]]+Tableau8[[#This Row],[Total Tour 2]],"")</f>
        <v/>
      </c>
      <c r="Q727" s="14">
        <f>COUNTIF(Tableau8[[#This Row],[Lundi]:[Vendredi]],"&gt;=13")*1000</f>
        <v>0</v>
      </c>
      <c r="R72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27" s="15">
        <f>Tableau8[[#This Row],[Prime production]]+Tableau8[[#This Row],[Prime rendement]]</f>
        <v>0</v>
      </c>
      <c r="T727" s="15" t="str">
        <f>IF(Tableau8[[#This Row],[Matricule]]&gt;1,IF(COUNTIF(Tableau8[DateMatricule],Tableau8[[#This Row],[DateMatricule]])&gt;1,"Doublon",""),"")</f>
        <v/>
      </c>
    </row>
    <row r="728" spans="1:20" x14ac:dyDescent="0.25">
      <c r="A728" s="11" t="str">
        <f>IF(Tableau8[[#This Row],[Semaine]]="","",VLOOKUP(Tableau8[[#This Row],[Semaine]],Listes!$A:$B,2,FALSE))</f>
        <v/>
      </c>
      <c r="B728" s="11" t="str">
        <f>IF(ISBLANK(Tableau8[[#This Row],[Matricule]]),"",VLOOKUP(Tableau8[[#This Row],[Matricule]],#REF!,2,FALSE))</f>
        <v/>
      </c>
      <c r="C728" s="11" t="str">
        <f>IF(ISBLANK(Tableau8[[#This Row],[Matricule]]),"",VLOOKUP(Tableau8[[#This Row],[Matricule]],#REF!,3,FALSE))</f>
        <v/>
      </c>
      <c r="D728" s="11" t="str">
        <f>CONCATENATE(Tableau8[[#This Row],[Semaine]],Tableau8[[#This Row],[Matricule]])</f>
        <v/>
      </c>
      <c r="M728" s="14" t="str">
        <f>IF(Tableau8[[#This Row],[Lundi]]+Tableau8[[#This Row],[Mardi]]&gt;0,Tableau8[[#This Row],[Lundi]]+Tableau8[[#This Row],[Mardi]],"")</f>
        <v/>
      </c>
      <c r="N728" s="14" t="str">
        <f>IF(Tableau8[[#This Row],[Jeudi]]+Tableau8[[#This Row],[Vendredi]]&gt;0,Tableau8[[#This Row],[Jeudi]]+Tableau8[[#This Row],[Vendredi]],"")</f>
        <v/>
      </c>
      <c r="O728" s="14">
        <f>COUNTIF(Tableau8[[#This Row],[Lundi]:[Mardi]],"&gt;0") + COUNTIF(Tableau8[[#This Row],[Jeudi]:[Vendredi]],"&gt;0")</f>
        <v>0</v>
      </c>
      <c r="P728" s="14" t="str">
        <f>IFERROR(Tableau8[[#This Row],[Total Tour 1]]+Tableau8[[#This Row],[Total Tour 2]],"")</f>
        <v/>
      </c>
      <c r="Q728" s="14">
        <f>COUNTIF(Tableau8[[#This Row],[Lundi]:[Vendredi]],"&gt;=13")*1000</f>
        <v>0</v>
      </c>
      <c r="R72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28" s="15">
        <f>Tableau8[[#This Row],[Prime production]]+Tableau8[[#This Row],[Prime rendement]]</f>
        <v>0</v>
      </c>
      <c r="T728" s="15" t="str">
        <f>IF(Tableau8[[#This Row],[Matricule]]&gt;1,IF(COUNTIF(Tableau8[DateMatricule],Tableau8[[#This Row],[DateMatricule]])&gt;1,"Doublon",""),"")</f>
        <v/>
      </c>
    </row>
    <row r="729" spans="1:20" x14ac:dyDescent="0.25">
      <c r="A729" s="11" t="str">
        <f>IF(Tableau8[[#This Row],[Semaine]]="","",VLOOKUP(Tableau8[[#This Row],[Semaine]],Listes!$A:$B,2,FALSE))</f>
        <v/>
      </c>
      <c r="B729" s="11" t="str">
        <f>IF(ISBLANK(Tableau8[[#This Row],[Matricule]]),"",VLOOKUP(Tableau8[[#This Row],[Matricule]],#REF!,2,FALSE))</f>
        <v/>
      </c>
      <c r="C729" s="11" t="str">
        <f>IF(ISBLANK(Tableau8[[#This Row],[Matricule]]),"",VLOOKUP(Tableau8[[#This Row],[Matricule]],#REF!,3,FALSE))</f>
        <v/>
      </c>
      <c r="D729" s="11" t="str">
        <f>CONCATENATE(Tableau8[[#This Row],[Semaine]],Tableau8[[#This Row],[Matricule]])</f>
        <v/>
      </c>
      <c r="M729" s="14" t="str">
        <f>IF(Tableau8[[#This Row],[Lundi]]+Tableau8[[#This Row],[Mardi]]&gt;0,Tableau8[[#This Row],[Lundi]]+Tableau8[[#This Row],[Mardi]],"")</f>
        <v/>
      </c>
      <c r="N729" s="14" t="str">
        <f>IF(Tableau8[[#This Row],[Jeudi]]+Tableau8[[#This Row],[Vendredi]]&gt;0,Tableau8[[#This Row],[Jeudi]]+Tableau8[[#This Row],[Vendredi]],"")</f>
        <v/>
      </c>
      <c r="O729" s="14">
        <f>COUNTIF(Tableau8[[#This Row],[Lundi]:[Mardi]],"&gt;0") + COUNTIF(Tableau8[[#This Row],[Jeudi]:[Vendredi]],"&gt;0")</f>
        <v>0</v>
      </c>
      <c r="P729" s="14" t="str">
        <f>IFERROR(Tableau8[[#This Row],[Total Tour 1]]+Tableau8[[#This Row],[Total Tour 2]],"")</f>
        <v/>
      </c>
      <c r="Q729" s="14">
        <f>COUNTIF(Tableau8[[#This Row],[Lundi]:[Vendredi]],"&gt;=13")*1000</f>
        <v>0</v>
      </c>
      <c r="R72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29" s="15">
        <f>Tableau8[[#This Row],[Prime production]]+Tableau8[[#This Row],[Prime rendement]]</f>
        <v>0</v>
      </c>
      <c r="T729" s="15" t="str">
        <f>IF(Tableau8[[#This Row],[Matricule]]&gt;1,IF(COUNTIF(Tableau8[DateMatricule],Tableau8[[#This Row],[DateMatricule]])&gt;1,"Doublon",""),"")</f>
        <v/>
      </c>
    </row>
    <row r="730" spans="1:20" x14ac:dyDescent="0.25">
      <c r="A730" s="11" t="str">
        <f>IF(Tableau8[[#This Row],[Semaine]]="","",VLOOKUP(Tableau8[[#This Row],[Semaine]],Listes!$A:$B,2,FALSE))</f>
        <v/>
      </c>
      <c r="B730" s="11" t="str">
        <f>IF(ISBLANK(Tableau8[[#This Row],[Matricule]]),"",VLOOKUP(Tableau8[[#This Row],[Matricule]],#REF!,2,FALSE))</f>
        <v/>
      </c>
      <c r="C730" s="11" t="str">
        <f>IF(ISBLANK(Tableau8[[#This Row],[Matricule]]),"",VLOOKUP(Tableau8[[#This Row],[Matricule]],#REF!,3,FALSE))</f>
        <v/>
      </c>
      <c r="D730" s="11" t="str">
        <f>CONCATENATE(Tableau8[[#This Row],[Semaine]],Tableau8[[#This Row],[Matricule]])</f>
        <v/>
      </c>
      <c r="M730" s="14" t="str">
        <f>IF(Tableau8[[#This Row],[Lundi]]+Tableau8[[#This Row],[Mardi]]&gt;0,Tableau8[[#This Row],[Lundi]]+Tableau8[[#This Row],[Mardi]],"")</f>
        <v/>
      </c>
      <c r="N730" s="14" t="str">
        <f>IF(Tableau8[[#This Row],[Jeudi]]+Tableau8[[#This Row],[Vendredi]]&gt;0,Tableau8[[#This Row],[Jeudi]]+Tableau8[[#This Row],[Vendredi]],"")</f>
        <v/>
      </c>
      <c r="O730" s="14">
        <f>COUNTIF(Tableau8[[#This Row],[Lundi]:[Mardi]],"&gt;0") + COUNTIF(Tableau8[[#This Row],[Jeudi]:[Vendredi]],"&gt;0")</f>
        <v>0</v>
      </c>
      <c r="P730" s="14" t="str">
        <f>IFERROR(Tableau8[[#This Row],[Total Tour 1]]+Tableau8[[#This Row],[Total Tour 2]],"")</f>
        <v/>
      </c>
      <c r="Q730" s="14">
        <f>COUNTIF(Tableau8[[#This Row],[Lundi]:[Vendredi]],"&gt;=13")*1000</f>
        <v>0</v>
      </c>
      <c r="R73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30" s="15">
        <f>Tableau8[[#This Row],[Prime production]]+Tableau8[[#This Row],[Prime rendement]]</f>
        <v>0</v>
      </c>
      <c r="T730" s="15" t="str">
        <f>IF(Tableau8[[#This Row],[Matricule]]&gt;1,IF(COUNTIF(Tableau8[DateMatricule],Tableau8[[#This Row],[DateMatricule]])&gt;1,"Doublon",""),"")</f>
        <v/>
      </c>
    </row>
    <row r="731" spans="1:20" x14ac:dyDescent="0.25">
      <c r="A731" s="11" t="str">
        <f>IF(Tableau8[[#This Row],[Semaine]]="","",VLOOKUP(Tableau8[[#This Row],[Semaine]],Listes!$A:$B,2,FALSE))</f>
        <v/>
      </c>
      <c r="B731" s="11" t="str">
        <f>IF(ISBLANK(Tableau8[[#This Row],[Matricule]]),"",VLOOKUP(Tableau8[[#This Row],[Matricule]],#REF!,2,FALSE))</f>
        <v/>
      </c>
      <c r="C731" s="11" t="str">
        <f>IF(ISBLANK(Tableau8[[#This Row],[Matricule]]),"",VLOOKUP(Tableau8[[#This Row],[Matricule]],#REF!,3,FALSE))</f>
        <v/>
      </c>
      <c r="D731" s="11" t="str">
        <f>CONCATENATE(Tableau8[[#This Row],[Semaine]],Tableau8[[#This Row],[Matricule]])</f>
        <v/>
      </c>
      <c r="M731" s="14" t="str">
        <f>IF(Tableau8[[#This Row],[Lundi]]+Tableau8[[#This Row],[Mardi]]&gt;0,Tableau8[[#This Row],[Lundi]]+Tableau8[[#This Row],[Mardi]],"")</f>
        <v/>
      </c>
      <c r="N731" s="14" t="str">
        <f>IF(Tableau8[[#This Row],[Jeudi]]+Tableau8[[#This Row],[Vendredi]]&gt;0,Tableau8[[#This Row],[Jeudi]]+Tableau8[[#This Row],[Vendredi]],"")</f>
        <v/>
      </c>
      <c r="O731" s="14">
        <f>COUNTIF(Tableau8[[#This Row],[Lundi]:[Mardi]],"&gt;0") + COUNTIF(Tableau8[[#This Row],[Jeudi]:[Vendredi]],"&gt;0")</f>
        <v>0</v>
      </c>
      <c r="P731" s="14" t="str">
        <f>IFERROR(Tableau8[[#This Row],[Total Tour 1]]+Tableau8[[#This Row],[Total Tour 2]],"")</f>
        <v/>
      </c>
      <c r="Q731" s="14">
        <f>COUNTIF(Tableau8[[#This Row],[Lundi]:[Vendredi]],"&gt;=13")*1000</f>
        <v>0</v>
      </c>
      <c r="R73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31" s="15">
        <f>Tableau8[[#This Row],[Prime production]]+Tableau8[[#This Row],[Prime rendement]]</f>
        <v>0</v>
      </c>
      <c r="T731" s="15" t="str">
        <f>IF(Tableau8[[#This Row],[Matricule]]&gt;1,IF(COUNTIF(Tableau8[DateMatricule],Tableau8[[#This Row],[DateMatricule]])&gt;1,"Doublon",""),"")</f>
        <v/>
      </c>
    </row>
    <row r="732" spans="1:20" x14ac:dyDescent="0.25">
      <c r="A732" s="11" t="str">
        <f>IF(Tableau8[[#This Row],[Semaine]]="","",VLOOKUP(Tableau8[[#This Row],[Semaine]],Listes!$A:$B,2,FALSE))</f>
        <v/>
      </c>
      <c r="B732" s="11" t="str">
        <f>IF(ISBLANK(Tableau8[[#This Row],[Matricule]]),"",VLOOKUP(Tableau8[[#This Row],[Matricule]],#REF!,2,FALSE))</f>
        <v/>
      </c>
      <c r="C732" s="11" t="str">
        <f>IF(ISBLANK(Tableau8[[#This Row],[Matricule]]),"",VLOOKUP(Tableau8[[#This Row],[Matricule]],#REF!,3,FALSE))</f>
        <v/>
      </c>
      <c r="D732" s="11" t="str">
        <f>CONCATENATE(Tableau8[[#This Row],[Semaine]],Tableau8[[#This Row],[Matricule]])</f>
        <v/>
      </c>
      <c r="M732" s="14" t="str">
        <f>IF(Tableau8[[#This Row],[Lundi]]+Tableau8[[#This Row],[Mardi]]&gt;0,Tableau8[[#This Row],[Lundi]]+Tableau8[[#This Row],[Mardi]],"")</f>
        <v/>
      </c>
      <c r="N732" s="14" t="str">
        <f>IF(Tableau8[[#This Row],[Jeudi]]+Tableau8[[#This Row],[Vendredi]]&gt;0,Tableau8[[#This Row],[Jeudi]]+Tableau8[[#This Row],[Vendredi]],"")</f>
        <v/>
      </c>
      <c r="O732" s="14">
        <f>COUNTIF(Tableau8[[#This Row],[Lundi]:[Mardi]],"&gt;0") + COUNTIF(Tableau8[[#This Row],[Jeudi]:[Vendredi]],"&gt;0")</f>
        <v>0</v>
      </c>
      <c r="P732" s="14" t="str">
        <f>IFERROR(Tableau8[[#This Row],[Total Tour 1]]+Tableau8[[#This Row],[Total Tour 2]],"")</f>
        <v/>
      </c>
      <c r="Q732" s="14">
        <f>COUNTIF(Tableau8[[#This Row],[Lundi]:[Vendredi]],"&gt;=13")*1000</f>
        <v>0</v>
      </c>
      <c r="R73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32" s="15">
        <f>Tableau8[[#This Row],[Prime production]]+Tableau8[[#This Row],[Prime rendement]]</f>
        <v>0</v>
      </c>
      <c r="T732" s="15" t="str">
        <f>IF(Tableau8[[#This Row],[Matricule]]&gt;1,IF(COUNTIF(Tableau8[DateMatricule],Tableau8[[#This Row],[DateMatricule]])&gt;1,"Doublon",""),"")</f>
        <v/>
      </c>
    </row>
    <row r="733" spans="1:20" x14ac:dyDescent="0.25">
      <c r="A733" s="11" t="str">
        <f>IF(Tableau8[[#This Row],[Semaine]]="","",VLOOKUP(Tableau8[[#This Row],[Semaine]],Listes!$A:$B,2,FALSE))</f>
        <v/>
      </c>
      <c r="B733" s="11" t="str">
        <f>IF(ISBLANK(Tableau8[[#This Row],[Matricule]]),"",VLOOKUP(Tableau8[[#This Row],[Matricule]],#REF!,2,FALSE))</f>
        <v/>
      </c>
      <c r="C733" s="11" t="str">
        <f>IF(ISBLANK(Tableau8[[#This Row],[Matricule]]),"",VLOOKUP(Tableau8[[#This Row],[Matricule]],#REF!,3,FALSE))</f>
        <v/>
      </c>
      <c r="D733" s="11" t="str">
        <f>CONCATENATE(Tableau8[[#This Row],[Semaine]],Tableau8[[#This Row],[Matricule]])</f>
        <v/>
      </c>
      <c r="M733" s="14" t="str">
        <f>IF(Tableau8[[#This Row],[Lundi]]+Tableau8[[#This Row],[Mardi]]&gt;0,Tableau8[[#This Row],[Lundi]]+Tableau8[[#This Row],[Mardi]],"")</f>
        <v/>
      </c>
      <c r="N733" s="14" t="str">
        <f>IF(Tableau8[[#This Row],[Jeudi]]+Tableau8[[#This Row],[Vendredi]]&gt;0,Tableau8[[#This Row],[Jeudi]]+Tableau8[[#This Row],[Vendredi]],"")</f>
        <v/>
      </c>
      <c r="O733" s="14">
        <f>COUNTIF(Tableau8[[#This Row],[Lundi]:[Mardi]],"&gt;0") + COUNTIF(Tableau8[[#This Row],[Jeudi]:[Vendredi]],"&gt;0")</f>
        <v>0</v>
      </c>
      <c r="P733" s="14" t="str">
        <f>IFERROR(Tableau8[[#This Row],[Total Tour 1]]+Tableau8[[#This Row],[Total Tour 2]],"")</f>
        <v/>
      </c>
      <c r="Q733" s="14">
        <f>COUNTIF(Tableau8[[#This Row],[Lundi]:[Vendredi]],"&gt;=13")*1000</f>
        <v>0</v>
      </c>
      <c r="R73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33" s="15">
        <f>Tableau8[[#This Row],[Prime production]]+Tableau8[[#This Row],[Prime rendement]]</f>
        <v>0</v>
      </c>
      <c r="T733" s="15" t="str">
        <f>IF(Tableau8[[#This Row],[Matricule]]&gt;1,IF(COUNTIF(Tableau8[DateMatricule],Tableau8[[#This Row],[DateMatricule]])&gt;1,"Doublon",""),"")</f>
        <v/>
      </c>
    </row>
    <row r="734" spans="1:20" x14ac:dyDescent="0.25">
      <c r="A734" s="11" t="str">
        <f>IF(Tableau8[[#This Row],[Semaine]]="","",VLOOKUP(Tableau8[[#This Row],[Semaine]],Listes!$A:$B,2,FALSE))</f>
        <v/>
      </c>
      <c r="B734" s="11" t="str">
        <f>IF(ISBLANK(Tableau8[[#This Row],[Matricule]]),"",VLOOKUP(Tableau8[[#This Row],[Matricule]],#REF!,2,FALSE))</f>
        <v/>
      </c>
      <c r="C734" s="11" t="str">
        <f>IF(ISBLANK(Tableau8[[#This Row],[Matricule]]),"",VLOOKUP(Tableau8[[#This Row],[Matricule]],#REF!,3,FALSE))</f>
        <v/>
      </c>
      <c r="D734" s="11" t="str">
        <f>CONCATENATE(Tableau8[[#This Row],[Semaine]],Tableau8[[#This Row],[Matricule]])</f>
        <v/>
      </c>
      <c r="M734" s="14" t="str">
        <f>IF(Tableau8[[#This Row],[Lundi]]+Tableau8[[#This Row],[Mardi]]&gt;0,Tableau8[[#This Row],[Lundi]]+Tableau8[[#This Row],[Mardi]],"")</f>
        <v/>
      </c>
      <c r="N734" s="14" t="str">
        <f>IF(Tableau8[[#This Row],[Jeudi]]+Tableau8[[#This Row],[Vendredi]]&gt;0,Tableau8[[#This Row],[Jeudi]]+Tableau8[[#This Row],[Vendredi]],"")</f>
        <v/>
      </c>
      <c r="O734" s="14">
        <f>COUNTIF(Tableau8[[#This Row],[Lundi]:[Mardi]],"&gt;0") + COUNTIF(Tableau8[[#This Row],[Jeudi]:[Vendredi]],"&gt;0")</f>
        <v>0</v>
      </c>
      <c r="P734" s="14" t="str">
        <f>IFERROR(Tableau8[[#This Row],[Total Tour 1]]+Tableau8[[#This Row],[Total Tour 2]],"")</f>
        <v/>
      </c>
      <c r="Q734" s="14">
        <f>COUNTIF(Tableau8[[#This Row],[Lundi]:[Vendredi]],"&gt;=13")*1000</f>
        <v>0</v>
      </c>
      <c r="R73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34" s="15">
        <f>Tableau8[[#This Row],[Prime production]]+Tableau8[[#This Row],[Prime rendement]]</f>
        <v>0</v>
      </c>
      <c r="T734" s="15" t="str">
        <f>IF(Tableau8[[#This Row],[Matricule]]&gt;1,IF(COUNTIF(Tableau8[DateMatricule],Tableau8[[#This Row],[DateMatricule]])&gt;1,"Doublon",""),"")</f>
        <v/>
      </c>
    </row>
    <row r="735" spans="1:20" x14ac:dyDescent="0.25">
      <c r="A735" s="11" t="str">
        <f>IF(Tableau8[[#This Row],[Semaine]]="","",VLOOKUP(Tableau8[[#This Row],[Semaine]],Listes!$A:$B,2,FALSE))</f>
        <v/>
      </c>
      <c r="B735" s="11" t="str">
        <f>IF(ISBLANK(Tableau8[[#This Row],[Matricule]]),"",VLOOKUP(Tableau8[[#This Row],[Matricule]],#REF!,2,FALSE))</f>
        <v/>
      </c>
      <c r="C735" s="11" t="str">
        <f>IF(ISBLANK(Tableau8[[#This Row],[Matricule]]),"",VLOOKUP(Tableau8[[#This Row],[Matricule]],#REF!,3,FALSE))</f>
        <v/>
      </c>
      <c r="D735" s="11" t="str">
        <f>CONCATENATE(Tableau8[[#This Row],[Semaine]],Tableau8[[#This Row],[Matricule]])</f>
        <v/>
      </c>
      <c r="M735" s="14" t="str">
        <f>IF(Tableau8[[#This Row],[Lundi]]+Tableau8[[#This Row],[Mardi]]&gt;0,Tableau8[[#This Row],[Lundi]]+Tableau8[[#This Row],[Mardi]],"")</f>
        <v/>
      </c>
      <c r="N735" s="14" t="str">
        <f>IF(Tableau8[[#This Row],[Jeudi]]+Tableau8[[#This Row],[Vendredi]]&gt;0,Tableau8[[#This Row],[Jeudi]]+Tableau8[[#This Row],[Vendredi]],"")</f>
        <v/>
      </c>
      <c r="O735" s="14">
        <f>COUNTIF(Tableau8[[#This Row],[Lundi]:[Mardi]],"&gt;0") + COUNTIF(Tableau8[[#This Row],[Jeudi]:[Vendredi]],"&gt;0")</f>
        <v>0</v>
      </c>
      <c r="P735" s="14" t="str">
        <f>IFERROR(Tableau8[[#This Row],[Total Tour 1]]+Tableau8[[#This Row],[Total Tour 2]],"")</f>
        <v/>
      </c>
      <c r="Q735" s="14">
        <f>COUNTIF(Tableau8[[#This Row],[Lundi]:[Vendredi]],"&gt;=13")*1000</f>
        <v>0</v>
      </c>
      <c r="R73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35" s="15">
        <f>Tableau8[[#This Row],[Prime production]]+Tableau8[[#This Row],[Prime rendement]]</f>
        <v>0</v>
      </c>
      <c r="T735" s="15" t="str">
        <f>IF(Tableau8[[#This Row],[Matricule]]&gt;1,IF(COUNTIF(Tableau8[DateMatricule],Tableau8[[#This Row],[DateMatricule]])&gt;1,"Doublon",""),"")</f>
        <v/>
      </c>
    </row>
    <row r="736" spans="1:20" x14ac:dyDescent="0.25">
      <c r="A736" s="11" t="str">
        <f>IF(Tableau8[[#This Row],[Semaine]]="","",VLOOKUP(Tableau8[[#This Row],[Semaine]],Listes!$A:$B,2,FALSE))</f>
        <v/>
      </c>
      <c r="B736" s="11" t="str">
        <f>IF(ISBLANK(Tableau8[[#This Row],[Matricule]]),"",VLOOKUP(Tableau8[[#This Row],[Matricule]],#REF!,2,FALSE))</f>
        <v/>
      </c>
      <c r="C736" s="11" t="str">
        <f>IF(ISBLANK(Tableau8[[#This Row],[Matricule]]),"",VLOOKUP(Tableau8[[#This Row],[Matricule]],#REF!,3,FALSE))</f>
        <v/>
      </c>
      <c r="D736" s="11" t="str">
        <f>CONCATENATE(Tableau8[[#This Row],[Semaine]],Tableau8[[#This Row],[Matricule]])</f>
        <v/>
      </c>
      <c r="M736" s="14" t="str">
        <f>IF(Tableau8[[#This Row],[Lundi]]+Tableau8[[#This Row],[Mardi]]&gt;0,Tableau8[[#This Row],[Lundi]]+Tableau8[[#This Row],[Mardi]],"")</f>
        <v/>
      </c>
      <c r="N736" s="14" t="str">
        <f>IF(Tableau8[[#This Row],[Jeudi]]+Tableau8[[#This Row],[Vendredi]]&gt;0,Tableau8[[#This Row],[Jeudi]]+Tableau8[[#This Row],[Vendredi]],"")</f>
        <v/>
      </c>
      <c r="O736" s="14">
        <f>COUNTIF(Tableau8[[#This Row],[Lundi]:[Mardi]],"&gt;0") + COUNTIF(Tableau8[[#This Row],[Jeudi]:[Vendredi]],"&gt;0")</f>
        <v>0</v>
      </c>
      <c r="P736" s="14" t="str">
        <f>IFERROR(Tableau8[[#This Row],[Total Tour 1]]+Tableau8[[#This Row],[Total Tour 2]],"")</f>
        <v/>
      </c>
      <c r="Q736" s="14">
        <f>COUNTIF(Tableau8[[#This Row],[Lundi]:[Vendredi]],"&gt;=13")*1000</f>
        <v>0</v>
      </c>
      <c r="R73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36" s="15">
        <f>Tableau8[[#This Row],[Prime production]]+Tableau8[[#This Row],[Prime rendement]]</f>
        <v>0</v>
      </c>
      <c r="T736" s="15" t="str">
        <f>IF(Tableau8[[#This Row],[Matricule]]&gt;1,IF(COUNTIF(Tableau8[DateMatricule],Tableau8[[#This Row],[DateMatricule]])&gt;1,"Doublon",""),"")</f>
        <v/>
      </c>
    </row>
    <row r="737" spans="1:20" x14ac:dyDescent="0.25">
      <c r="A737" s="11" t="str">
        <f>IF(Tableau8[[#This Row],[Semaine]]="","",VLOOKUP(Tableau8[[#This Row],[Semaine]],Listes!$A:$B,2,FALSE))</f>
        <v/>
      </c>
      <c r="B737" s="11" t="str">
        <f>IF(ISBLANK(Tableau8[[#This Row],[Matricule]]),"",VLOOKUP(Tableau8[[#This Row],[Matricule]],#REF!,2,FALSE))</f>
        <v/>
      </c>
      <c r="C737" s="11" t="str">
        <f>IF(ISBLANK(Tableau8[[#This Row],[Matricule]]),"",VLOOKUP(Tableau8[[#This Row],[Matricule]],#REF!,3,FALSE))</f>
        <v/>
      </c>
      <c r="D737" s="11" t="str">
        <f>CONCATENATE(Tableau8[[#This Row],[Semaine]],Tableau8[[#This Row],[Matricule]])</f>
        <v/>
      </c>
      <c r="M737" s="14" t="str">
        <f>IF(Tableau8[[#This Row],[Lundi]]+Tableau8[[#This Row],[Mardi]]&gt;0,Tableau8[[#This Row],[Lundi]]+Tableau8[[#This Row],[Mardi]],"")</f>
        <v/>
      </c>
      <c r="N737" s="14" t="str">
        <f>IF(Tableau8[[#This Row],[Jeudi]]+Tableau8[[#This Row],[Vendredi]]&gt;0,Tableau8[[#This Row],[Jeudi]]+Tableau8[[#This Row],[Vendredi]],"")</f>
        <v/>
      </c>
      <c r="O737" s="14">
        <f>COUNTIF(Tableau8[[#This Row],[Lundi]:[Mardi]],"&gt;0") + COUNTIF(Tableau8[[#This Row],[Jeudi]:[Vendredi]],"&gt;0")</f>
        <v>0</v>
      </c>
      <c r="P737" s="14" t="str">
        <f>IFERROR(Tableau8[[#This Row],[Total Tour 1]]+Tableau8[[#This Row],[Total Tour 2]],"")</f>
        <v/>
      </c>
      <c r="Q737" s="14">
        <f>COUNTIF(Tableau8[[#This Row],[Lundi]:[Vendredi]],"&gt;=13")*1000</f>
        <v>0</v>
      </c>
      <c r="R73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37" s="15">
        <f>Tableau8[[#This Row],[Prime production]]+Tableau8[[#This Row],[Prime rendement]]</f>
        <v>0</v>
      </c>
      <c r="T737" s="15" t="str">
        <f>IF(Tableau8[[#This Row],[Matricule]]&gt;1,IF(COUNTIF(Tableau8[DateMatricule],Tableau8[[#This Row],[DateMatricule]])&gt;1,"Doublon",""),"")</f>
        <v/>
      </c>
    </row>
    <row r="738" spans="1:20" x14ac:dyDescent="0.25">
      <c r="A738" s="11" t="str">
        <f>IF(Tableau8[[#This Row],[Semaine]]="","",VLOOKUP(Tableau8[[#This Row],[Semaine]],Listes!$A:$B,2,FALSE))</f>
        <v/>
      </c>
      <c r="B738" s="11" t="str">
        <f>IF(ISBLANK(Tableau8[[#This Row],[Matricule]]),"",VLOOKUP(Tableau8[[#This Row],[Matricule]],#REF!,2,FALSE))</f>
        <v/>
      </c>
      <c r="C738" s="11" t="str">
        <f>IF(ISBLANK(Tableau8[[#This Row],[Matricule]]),"",VLOOKUP(Tableau8[[#This Row],[Matricule]],#REF!,3,FALSE))</f>
        <v/>
      </c>
      <c r="D738" s="11" t="str">
        <f>CONCATENATE(Tableau8[[#This Row],[Semaine]],Tableau8[[#This Row],[Matricule]])</f>
        <v/>
      </c>
      <c r="M738" s="14" t="str">
        <f>IF(Tableau8[[#This Row],[Lundi]]+Tableau8[[#This Row],[Mardi]]&gt;0,Tableau8[[#This Row],[Lundi]]+Tableau8[[#This Row],[Mardi]],"")</f>
        <v/>
      </c>
      <c r="N738" s="14" t="str">
        <f>IF(Tableau8[[#This Row],[Jeudi]]+Tableau8[[#This Row],[Vendredi]]&gt;0,Tableau8[[#This Row],[Jeudi]]+Tableau8[[#This Row],[Vendredi]],"")</f>
        <v/>
      </c>
      <c r="O738" s="14">
        <f>COUNTIF(Tableau8[[#This Row],[Lundi]:[Mardi]],"&gt;0") + COUNTIF(Tableau8[[#This Row],[Jeudi]:[Vendredi]],"&gt;0")</f>
        <v>0</v>
      </c>
      <c r="P738" s="14" t="str">
        <f>IFERROR(Tableau8[[#This Row],[Total Tour 1]]+Tableau8[[#This Row],[Total Tour 2]],"")</f>
        <v/>
      </c>
      <c r="Q738" s="14">
        <f>COUNTIF(Tableau8[[#This Row],[Lundi]:[Vendredi]],"&gt;=13")*1000</f>
        <v>0</v>
      </c>
      <c r="R73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38" s="15">
        <f>Tableau8[[#This Row],[Prime production]]+Tableau8[[#This Row],[Prime rendement]]</f>
        <v>0</v>
      </c>
      <c r="T738" s="15" t="str">
        <f>IF(Tableau8[[#This Row],[Matricule]]&gt;1,IF(COUNTIF(Tableau8[DateMatricule],Tableau8[[#This Row],[DateMatricule]])&gt;1,"Doublon",""),"")</f>
        <v/>
      </c>
    </row>
    <row r="739" spans="1:20" x14ac:dyDescent="0.25">
      <c r="A739" s="11" t="str">
        <f>IF(Tableau8[[#This Row],[Semaine]]="","",VLOOKUP(Tableau8[[#This Row],[Semaine]],Listes!$A:$B,2,FALSE))</f>
        <v/>
      </c>
      <c r="B739" s="11" t="str">
        <f>IF(ISBLANK(Tableau8[[#This Row],[Matricule]]),"",VLOOKUP(Tableau8[[#This Row],[Matricule]],#REF!,2,FALSE))</f>
        <v/>
      </c>
      <c r="C739" s="11" t="str">
        <f>IF(ISBLANK(Tableau8[[#This Row],[Matricule]]),"",VLOOKUP(Tableau8[[#This Row],[Matricule]],#REF!,3,FALSE))</f>
        <v/>
      </c>
      <c r="D739" s="11" t="str">
        <f>CONCATENATE(Tableau8[[#This Row],[Semaine]],Tableau8[[#This Row],[Matricule]])</f>
        <v/>
      </c>
      <c r="M739" s="14" t="str">
        <f>IF(Tableau8[[#This Row],[Lundi]]+Tableau8[[#This Row],[Mardi]]&gt;0,Tableau8[[#This Row],[Lundi]]+Tableau8[[#This Row],[Mardi]],"")</f>
        <v/>
      </c>
      <c r="N739" s="14" t="str">
        <f>IF(Tableau8[[#This Row],[Jeudi]]+Tableau8[[#This Row],[Vendredi]]&gt;0,Tableau8[[#This Row],[Jeudi]]+Tableau8[[#This Row],[Vendredi]],"")</f>
        <v/>
      </c>
      <c r="O739" s="14">
        <f>COUNTIF(Tableau8[[#This Row],[Lundi]:[Mardi]],"&gt;0") + COUNTIF(Tableau8[[#This Row],[Jeudi]:[Vendredi]],"&gt;0")</f>
        <v>0</v>
      </c>
      <c r="P739" s="14" t="str">
        <f>IFERROR(Tableau8[[#This Row],[Total Tour 1]]+Tableau8[[#This Row],[Total Tour 2]],"")</f>
        <v/>
      </c>
      <c r="Q739" s="14">
        <f>COUNTIF(Tableau8[[#This Row],[Lundi]:[Vendredi]],"&gt;=13")*1000</f>
        <v>0</v>
      </c>
      <c r="R73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39" s="15">
        <f>Tableau8[[#This Row],[Prime production]]+Tableau8[[#This Row],[Prime rendement]]</f>
        <v>0</v>
      </c>
      <c r="T739" s="15" t="str">
        <f>IF(Tableau8[[#This Row],[Matricule]]&gt;1,IF(COUNTIF(Tableau8[DateMatricule],Tableau8[[#This Row],[DateMatricule]])&gt;1,"Doublon",""),"")</f>
        <v/>
      </c>
    </row>
    <row r="740" spans="1:20" x14ac:dyDescent="0.25">
      <c r="A740" s="11" t="str">
        <f>IF(Tableau8[[#This Row],[Semaine]]="","",VLOOKUP(Tableau8[[#This Row],[Semaine]],Listes!$A:$B,2,FALSE))</f>
        <v/>
      </c>
      <c r="B740" s="11" t="str">
        <f>IF(ISBLANK(Tableau8[[#This Row],[Matricule]]),"",VLOOKUP(Tableau8[[#This Row],[Matricule]],#REF!,2,FALSE))</f>
        <v/>
      </c>
      <c r="C740" s="11" t="str">
        <f>IF(ISBLANK(Tableau8[[#This Row],[Matricule]]),"",VLOOKUP(Tableau8[[#This Row],[Matricule]],#REF!,3,FALSE))</f>
        <v/>
      </c>
      <c r="D740" s="11" t="str">
        <f>CONCATENATE(Tableau8[[#This Row],[Semaine]],Tableau8[[#This Row],[Matricule]])</f>
        <v/>
      </c>
      <c r="M740" s="14" t="str">
        <f>IF(Tableau8[[#This Row],[Lundi]]+Tableau8[[#This Row],[Mardi]]&gt;0,Tableau8[[#This Row],[Lundi]]+Tableau8[[#This Row],[Mardi]],"")</f>
        <v/>
      </c>
      <c r="N740" s="14" t="str">
        <f>IF(Tableau8[[#This Row],[Jeudi]]+Tableau8[[#This Row],[Vendredi]]&gt;0,Tableau8[[#This Row],[Jeudi]]+Tableau8[[#This Row],[Vendredi]],"")</f>
        <v/>
      </c>
      <c r="O740" s="14">
        <f>COUNTIF(Tableau8[[#This Row],[Lundi]:[Mardi]],"&gt;0") + COUNTIF(Tableau8[[#This Row],[Jeudi]:[Vendredi]],"&gt;0")</f>
        <v>0</v>
      </c>
      <c r="P740" s="14" t="str">
        <f>IFERROR(Tableau8[[#This Row],[Total Tour 1]]+Tableau8[[#This Row],[Total Tour 2]],"")</f>
        <v/>
      </c>
      <c r="Q740" s="14">
        <f>COUNTIF(Tableau8[[#This Row],[Lundi]:[Vendredi]],"&gt;=13")*1000</f>
        <v>0</v>
      </c>
      <c r="R74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40" s="15">
        <f>Tableau8[[#This Row],[Prime production]]+Tableau8[[#This Row],[Prime rendement]]</f>
        <v>0</v>
      </c>
      <c r="T740" s="15" t="str">
        <f>IF(Tableau8[[#This Row],[Matricule]]&gt;1,IF(COUNTIF(Tableau8[DateMatricule],Tableau8[[#This Row],[DateMatricule]])&gt;1,"Doublon",""),"")</f>
        <v/>
      </c>
    </row>
    <row r="741" spans="1:20" x14ac:dyDescent="0.25">
      <c r="A741" s="11" t="str">
        <f>IF(Tableau8[[#This Row],[Semaine]]="","",VLOOKUP(Tableau8[[#This Row],[Semaine]],Listes!$A:$B,2,FALSE))</f>
        <v/>
      </c>
      <c r="B741" s="11" t="str">
        <f>IF(ISBLANK(Tableau8[[#This Row],[Matricule]]),"",VLOOKUP(Tableau8[[#This Row],[Matricule]],#REF!,2,FALSE))</f>
        <v/>
      </c>
      <c r="C741" s="11" t="str">
        <f>IF(ISBLANK(Tableau8[[#This Row],[Matricule]]),"",VLOOKUP(Tableau8[[#This Row],[Matricule]],#REF!,3,FALSE))</f>
        <v/>
      </c>
      <c r="D741" s="11" t="str">
        <f>CONCATENATE(Tableau8[[#This Row],[Semaine]],Tableau8[[#This Row],[Matricule]])</f>
        <v/>
      </c>
      <c r="M741" s="14" t="str">
        <f>IF(Tableau8[[#This Row],[Lundi]]+Tableau8[[#This Row],[Mardi]]&gt;0,Tableau8[[#This Row],[Lundi]]+Tableau8[[#This Row],[Mardi]],"")</f>
        <v/>
      </c>
      <c r="N741" s="14" t="str">
        <f>IF(Tableau8[[#This Row],[Jeudi]]+Tableau8[[#This Row],[Vendredi]]&gt;0,Tableau8[[#This Row],[Jeudi]]+Tableau8[[#This Row],[Vendredi]],"")</f>
        <v/>
      </c>
      <c r="O741" s="14">
        <f>COUNTIF(Tableau8[[#This Row],[Lundi]:[Mardi]],"&gt;0") + COUNTIF(Tableau8[[#This Row],[Jeudi]:[Vendredi]],"&gt;0")</f>
        <v>0</v>
      </c>
      <c r="P741" s="14" t="str">
        <f>IFERROR(Tableau8[[#This Row],[Total Tour 1]]+Tableau8[[#This Row],[Total Tour 2]],"")</f>
        <v/>
      </c>
      <c r="Q741" s="14">
        <f>COUNTIF(Tableau8[[#This Row],[Lundi]:[Vendredi]],"&gt;=13")*1000</f>
        <v>0</v>
      </c>
      <c r="R74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41" s="15">
        <f>Tableau8[[#This Row],[Prime production]]+Tableau8[[#This Row],[Prime rendement]]</f>
        <v>0</v>
      </c>
      <c r="T741" s="15" t="str">
        <f>IF(Tableau8[[#This Row],[Matricule]]&gt;1,IF(COUNTIF(Tableau8[DateMatricule],Tableau8[[#This Row],[DateMatricule]])&gt;1,"Doublon",""),"")</f>
        <v/>
      </c>
    </row>
    <row r="742" spans="1:20" x14ac:dyDescent="0.25">
      <c r="A742" s="11" t="str">
        <f>IF(Tableau8[[#This Row],[Semaine]]="","",VLOOKUP(Tableau8[[#This Row],[Semaine]],Listes!$A:$B,2,FALSE))</f>
        <v/>
      </c>
      <c r="B742" s="11" t="str">
        <f>IF(ISBLANK(Tableau8[[#This Row],[Matricule]]),"",VLOOKUP(Tableau8[[#This Row],[Matricule]],#REF!,2,FALSE))</f>
        <v/>
      </c>
      <c r="C742" s="11" t="str">
        <f>IF(ISBLANK(Tableau8[[#This Row],[Matricule]]),"",VLOOKUP(Tableau8[[#This Row],[Matricule]],#REF!,3,FALSE))</f>
        <v/>
      </c>
      <c r="D742" s="11" t="str">
        <f>CONCATENATE(Tableau8[[#This Row],[Semaine]],Tableau8[[#This Row],[Matricule]])</f>
        <v/>
      </c>
      <c r="M742" s="14" t="str">
        <f>IF(Tableau8[[#This Row],[Lundi]]+Tableau8[[#This Row],[Mardi]]&gt;0,Tableau8[[#This Row],[Lundi]]+Tableau8[[#This Row],[Mardi]],"")</f>
        <v/>
      </c>
      <c r="N742" s="14" t="str">
        <f>IF(Tableau8[[#This Row],[Jeudi]]+Tableau8[[#This Row],[Vendredi]]&gt;0,Tableau8[[#This Row],[Jeudi]]+Tableau8[[#This Row],[Vendredi]],"")</f>
        <v/>
      </c>
      <c r="O742" s="14">
        <f>COUNTIF(Tableau8[[#This Row],[Lundi]:[Mardi]],"&gt;0") + COUNTIF(Tableau8[[#This Row],[Jeudi]:[Vendredi]],"&gt;0")</f>
        <v>0</v>
      </c>
      <c r="P742" s="14" t="str">
        <f>IFERROR(Tableau8[[#This Row],[Total Tour 1]]+Tableau8[[#This Row],[Total Tour 2]],"")</f>
        <v/>
      </c>
      <c r="Q742" s="14">
        <f>COUNTIF(Tableau8[[#This Row],[Lundi]:[Vendredi]],"&gt;=13")*1000</f>
        <v>0</v>
      </c>
      <c r="R74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42" s="15">
        <f>Tableau8[[#This Row],[Prime production]]+Tableau8[[#This Row],[Prime rendement]]</f>
        <v>0</v>
      </c>
      <c r="T742" s="15" t="str">
        <f>IF(Tableau8[[#This Row],[Matricule]]&gt;1,IF(COUNTIF(Tableau8[DateMatricule],Tableau8[[#This Row],[DateMatricule]])&gt;1,"Doublon",""),"")</f>
        <v/>
      </c>
    </row>
    <row r="743" spans="1:20" x14ac:dyDescent="0.25">
      <c r="A743" s="11" t="str">
        <f>IF(Tableau8[[#This Row],[Semaine]]="","",VLOOKUP(Tableau8[[#This Row],[Semaine]],Listes!$A:$B,2,FALSE))</f>
        <v/>
      </c>
      <c r="B743" s="11" t="str">
        <f>IF(ISBLANK(Tableau8[[#This Row],[Matricule]]),"",VLOOKUP(Tableau8[[#This Row],[Matricule]],#REF!,2,FALSE))</f>
        <v/>
      </c>
      <c r="C743" s="11" t="str">
        <f>IF(ISBLANK(Tableau8[[#This Row],[Matricule]]),"",VLOOKUP(Tableau8[[#This Row],[Matricule]],#REF!,3,FALSE))</f>
        <v/>
      </c>
      <c r="D743" s="11" t="str">
        <f>CONCATENATE(Tableau8[[#This Row],[Semaine]],Tableau8[[#This Row],[Matricule]])</f>
        <v/>
      </c>
      <c r="M743" s="14" t="str">
        <f>IF(Tableau8[[#This Row],[Lundi]]+Tableau8[[#This Row],[Mardi]]&gt;0,Tableau8[[#This Row],[Lundi]]+Tableau8[[#This Row],[Mardi]],"")</f>
        <v/>
      </c>
      <c r="N743" s="14" t="str">
        <f>IF(Tableau8[[#This Row],[Jeudi]]+Tableau8[[#This Row],[Vendredi]]&gt;0,Tableau8[[#This Row],[Jeudi]]+Tableau8[[#This Row],[Vendredi]],"")</f>
        <v/>
      </c>
      <c r="O743" s="14">
        <f>COUNTIF(Tableau8[[#This Row],[Lundi]:[Mardi]],"&gt;0") + COUNTIF(Tableau8[[#This Row],[Jeudi]:[Vendredi]],"&gt;0")</f>
        <v>0</v>
      </c>
      <c r="P743" s="14" t="str">
        <f>IFERROR(Tableau8[[#This Row],[Total Tour 1]]+Tableau8[[#This Row],[Total Tour 2]],"")</f>
        <v/>
      </c>
      <c r="Q743" s="14">
        <f>COUNTIF(Tableau8[[#This Row],[Lundi]:[Vendredi]],"&gt;=13")*1000</f>
        <v>0</v>
      </c>
      <c r="R74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43" s="15">
        <f>Tableau8[[#This Row],[Prime production]]+Tableau8[[#This Row],[Prime rendement]]</f>
        <v>0</v>
      </c>
      <c r="T743" s="15" t="str">
        <f>IF(Tableau8[[#This Row],[Matricule]]&gt;1,IF(COUNTIF(Tableau8[DateMatricule],Tableau8[[#This Row],[DateMatricule]])&gt;1,"Doublon",""),"")</f>
        <v/>
      </c>
    </row>
    <row r="744" spans="1:20" x14ac:dyDescent="0.25">
      <c r="A744" s="11" t="str">
        <f>IF(Tableau8[[#This Row],[Semaine]]="","",VLOOKUP(Tableau8[[#This Row],[Semaine]],Listes!$A:$B,2,FALSE))</f>
        <v/>
      </c>
      <c r="B744" s="11" t="str">
        <f>IF(ISBLANK(Tableau8[[#This Row],[Matricule]]),"",VLOOKUP(Tableau8[[#This Row],[Matricule]],#REF!,2,FALSE))</f>
        <v/>
      </c>
      <c r="C744" s="11" t="str">
        <f>IF(ISBLANK(Tableau8[[#This Row],[Matricule]]),"",VLOOKUP(Tableau8[[#This Row],[Matricule]],#REF!,3,FALSE))</f>
        <v/>
      </c>
      <c r="D744" s="11" t="str">
        <f>CONCATENATE(Tableau8[[#This Row],[Semaine]],Tableau8[[#This Row],[Matricule]])</f>
        <v/>
      </c>
      <c r="M744" s="14" t="str">
        <f>IF(Tableau8[[#This Row],[Lundi]]+Tableau8[[#This Row],[Mardi]]&gt;0,Tableau8[[#This Row],[Lundi]]+Tableau8[[#This Row],[Mardi]],"")</f>
        <v/>
      </c>
      <c r="N744" s="14" t="str">
        <f>IF(Tableau8[[#This Row],[Jeudi]]+Tableau8[[#This Row],[Vendredi]]&gt;0,Tableau8[[#This Row],[Jeudi]]+Tableau8[[#This Row],[Vendredi]],"")</f>
        <v/>
      </c>
      <c r="O744" s="14">
        <f>COUNTIF(Tableau8[[#This Row],[Lundi]:[Mardi]],"&gt;0") + COUNTIF(Tableau8[[#This Row],[Jeudi]:[Vendredi]],"&gt;0")</f>
        <v>0</v>
      </c>
      <c r="P744" s="14" t="str">
        <f>IFERROR(Tableau8[[#This Row],[Total Tour 1]]+Tableau8[[#This Row],[Total Tour 2]],"")</f>
        <v/>
      </c>
      <c r="Q744" s="14">
        <f>COUNTIF(Tableau8[[#This Row],[Lundi]:[Vendredi]],"&gt;=13")*1000</f>
        <v>0</v>
      </c>
      <c r="R74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44" s="15">
        <f>Tableau8[[#This Row],[Prime production]]+Tableau8[[#This Row],[Prime rendement]]</f>
        <v>0</v>
      </c>
      <c r="T744" s="15" t="str">
        <f>IF(Tableau8[[#This Row],[Matricule]]&gt;1,IF(COUNTIF(Tableau8[DateMatricule],Tableau8[[#This Row],[DateMatricule]])&gt;1,"Doublon",""),"")</f>
        <v/>
      </c>
    </row>
    <row r="745" spans="1:20" x14ac:dyDescent="0.25">
      <c r="A745" s="11" t="str">
        <f>IF(Tableau8[[#This Row],[Semaine]]="","",VLOOKUP(Tableau8[[#This Row],[Semaine]],Listes!$A:$B,2,FALSE))</f>
        <v/>
      </c>
      <c r="B745" s="11" t="str">
        <f>IF(ISBLANK(Tableau8[[#This Row],[Matricule]]),"",VLOOKUP(Tableau8[[#This Row],[Matricule]],#REF!,2,FALSE))</f>
        <v/>
      </c>
      <c r="C745" s="11" t="str">
        <f>IF(ISBLANK(Tableau8[[#This Row],[Matricule]]),"",VLOOKUP(Tableau8[[#This Row],[Matricule]],#REF!,3,FALSE))</f>
        <v/>
      </c>
      <c r="D745" s="11" t="str">
        <f>CONCATENATE(Tableau8[[#This Row],[Semaine]],Tableau8[[#This Row],[Matricule]])</f>
        <v/>
      </c>
      <c r="M745" s="14" t="str">
        <f>IF(Tableau8[[#This Row],[Lundi]]+Tableau8[[#This Row],[Mardi]]&gt;0,Tableau8[[#This Row],[Lundi]]+Tableau8[[#This Row],[Mardi]],"")</f>
        <v/>
      </c>
      <c r="N745" s="14" t="str">
        <f>IF(Tableau8[[#This Row],[Jeudi]]+Tableau8[[#This Row],[Vendredi]]&gt;0,Tableau8[[#This Row],[Jeudi]]+Tableau8[[#This Row],[Vendredi]],"")</f>
        <v/>
      </c>
      <c r="O745" s="14">
        <f>COUNTIF(Tableau8[[#This Row],[Lundi]:[Mardi]],"&gt;0") + COUNTIF(Tableau8[[#This Row],[Jeudi]:[Vendredi]],"&gt;0")</f>
        <v>0</v>
      </c>
      <c r="P745" s="14" t="str">
        <f>IFERROR(Tableau8[[#This Row],[Total Tour 1]]+Tableau8[[#This Row],[Total Tour 2]],"")</f>
        <v/>
      </c>
      <c r="Q745" s="14">
        <f>COUNTIF(Tableau8[[#This Row],[Lundi]:[Vendredi]],"&gt;=13")*1000</f>
        <v>0</v>
      </c>
      <c r="R74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45" s="15">
        <f>Tableau8[[#This Row],[Prime production]]+Tableau8[[#This Row],[Prime rendement]]</f>
        <v>0</v>
      </c>
      <c r="T745" s="15" t="str">
        <f>IF(Tableau8[[#This Row],[Matricule]]&gt;1,IF(COUNTIF(Tableau8[DateMatricule],Tableau8[[#This Row],[DateMatricule]])&gt;1,"Doublon",""),"")</f>
        <v/>
      </c>
    </row>
    <row r="746" spans="1:20" x14ac:dyDescent="0.25">
      <c r="A746" s="11" t="str">
        <f>IF(Tableau8[[#This Row],[Semaine]]="","",VLOOKUP(Tableau8[[#This Row],[Semaine]],Listes!$A:$B,2,FALSE))</f>
        <v/>
      </c>
      <c r="B746" s="11" t="str">
        <f>IF(ISBLANK(Tableau8[[#This Row],[Matricule]]),"",VLOOKUP(Tableau8[[#This Row],[Matricule]],#REF!,2,FALSE))</f>
        <v/>
      </c>
      <c r="C746" s="11" t="str">
        <f>IF(ISBLANK(Tableau8[[#This Row],[Matricule]]),"",VLOOKUP(Tableau8[[#This Row],[Matricule]],#REF!,3,FALSE))</f>
        <v/>
      </c>
      <c r="D746" s="11" t="str">
        <f>CONCATENATE(Tableau8[[#This Row],[Semaine]],Tableau8[[#This Row],[Matricule]])</f>
        <v/>
      </c>
      <c r="M746" s="14" t="str">
        <f>IF(Tableau8[[#This Row],[Lundi]]+Tableau8[[#This Row],[Mardi]]&gt;0,Tableau8[[#This Row],[Lundi]]+Tableau8[[#This Row],[Mardi]],"")</f>
        <v/>
      </c>
      <c r="N746" s="14" t="str">
        <f>IF(Tableau8[[#This Row],[Jeudi]]+Tableau8[[#This Row],[Vendredi]]&gt;0,Tableau8[[#This Row],[Jeudi]]+Tableau8[[#This Row],[Vendredi]],"")</f>
        <v/>
      </c>
      <c r="O746" s="14">
        <f>COUNTIF(Tableau8[[#This Row],[Lundi]:[Mardi]],"&gt;0") + COUNTIF(Tableau8[[#This Row],[Jeudi]:[Vendredi]],"&gt;0")</f>
        <v>0</v>
      </c>
      <c r="P746" s="14" t="str">
        <f>IFERROR(Tableau8[[#This Row],[Total Tour 1]]+Tableau8[[#This Row],[Total Tour 2]],"")</f>
        <v/>
      </c>
      <c r="Q746" s="14">
        <f>COUNTIF(Tableau8[[#This Row],[Lundi]:[Vendredi]],"&gt;=13")*1000</f>
        <v>0</v>
      </c>
      <c r="R74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46" s="15">
        <f>Tableau8[[#This Row],[Prime production]]+Tableau8[[#This Row],[Prime rendement]]</f>
        <v>0</v>
      </c>
      <c r="T746" s="15" t="str">
        <f>IF(Tableau8[[#This Row],[Matricule]]&gt;1,IF(COUNTIF(Tableau8[DateMatricule],Tableau8[[#This Row],[DateMatricule]])&gt;1,"Doublon",""),"")</f>
        <v/>
      </c>
    </row>
    <row r="747" spans="1:20" x14ac:dyDescent="0.25">
      <c r="A747" s="11" t="str">
        <f>IF(Tableau8[[#This Row],[Semaine]]="","",VLOOKUP(Tableau8[[#This Row],[Semaine]],Listes!$A:$B,2,FALSE))</f>
        <v/>
      </c>
      <c r="B747" s="11" t="str">
        <f>IF(ISBLANK(Tableau8[[#This Row],[Matricule]]),"",VLOOKUP(Tableau8[[#This Row],[Matricule]],#REF!,2,FALSE))</f>
        <v/>
      </c>
      <c r="C747" s="11" t="str">
        <f>IF(ISBLANK(Tableau8[[#This Row],[Matricule]]),"",VLOOKUP(Tableau8[[#This Row],[Matricule]],#REF!,3,FALSE))</f>
        <v/>
      </c>
      <c r="D747" s="11" t="str">
        <f>CONCATENATE(Tableau8[[#This Row],[Semaine]],Tableau8[[#This Row],[Matricule]])</f>
        <v/>
      </c>
      <c r="M747" s="14" t="str">
        <f>IF(Tableau8[[#This Row],[Lundi]]+Tableau8[[#This Row],[Mardi]]&gt;0,Tableau8[[#This Row],[Lundi]]+Tableau8[[#This Row],[Mardi]],"")</f>
        <v/>
      </c>
      <c r="N747" s="14" t="str">
        <f>IF(Tableau8[[#This Row],[Jeudi]]+Tableau8[[#This Row],[Vendredi]]&gt;0,Tableau8[[#This Row],[Jeudi]]+Tableau8[[#This Row],[Vendredi]],"")</f>
        <v/>
      </c>
      <c r="O747" s="14">
        <f>COUNTIF(Tableau8[[#This Row],[Lundi]:[Mardi]],"&gt;0") + COUNTIF(Tableau8[[#This Row],[Jeudi]:[Vendredi]],"&gt;0")</f>
        <v>0</v>
      </c>
      <c r="P747" s="14" t="str">
        <f>IFERROR(Tableau8[[#This Row],[Total Tour 1]]+Tableau8[[#This Row],[Total Tour 2]],"")</f>
        <v/>
      </c>
      <c r="Q747" s="14">
        <f>COUNTIF(Tableau8[[#This Row],[Lundi]:[Vendredi]],"&gt;=13")*1000</f>
        <v>0</v>
      </c>
      <c r="R74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47" s="15">
        <f>Tableau8[[#This Row],[Prime production]]+Tableau8[[#This Row],[Prime rendement]]</f>
        <v>0</v>
      </c>
      <c r="T747" s="15" t="str">
        <f>IF(Tableau8[[#This Row],[Matricule]]&gt;1,IF(COUNTIF(Tableau8[DateMatricule],Tableau8[[#This Row],[DateMatricule]])&gt;1,"Doublon",""),"")</f>
        <v/>
      </c>
    </row>
    <row r="748" spans="1:20" x14ac:dyDescent="0.25">
      <c r="A748" s="11" t="str">
        <f>IF(Tableau8[[#This Row],[Semaine]]="","",VLOOKUP(Tableau8[[#This Row],[Semaine]],Listes!$A:$B,2,FALSE))</f>
        <v/>
      </c>
      <c r="B748" s="11" t="str">
        <f>IF(ISBLANK(Tableau8[[#This Row],[Matricule]]),"",VLOOKUP(Tableau8[[#This Row],[Matricule]],#REF!,2,FALSE))</f>
        <v/>
      </c>
      <c r="C748" s="11" t="str">
        <f>IF(ISBLANK(Tableau8[[#This Row],[Matricule]]),"",VLOOKUP(Tableau8[[#This Row],[Matricule]],#REF!,3,FALSE))</f>
        <v/>
      </c>
      <c r="D748" s="11" t="str">
        <f>CONCATENATE(Tableau8[[#This Row],[Semaine]],Tableau8[[#This Row],[Matricule]])</f>
        <v/>
      </c>
      <c r="M748" s="14" t="str">
        <f>IF(Tableau8[[#This Row],[Lundi]]+Tableau8[[#This Row],[Mardi]]&gt;0,Tableau8[[#This Row],[Lundi]]+Tableau8[[#This Row],[Mardi]],"")</f>
        <v/>
      </c>
      <c r="N748" s="14" t="str">
        <f>IF(Tableau8[[#This Row],[Jeudi]]+Tableau8[[#This Row],[Vendredi]]&gt;0,Tableau8[[#This Row],[Jeudi]]+Tableau8[[#This Row],[Vendredi]],"")</f>
        <v/>
      </c>
      <c r="O748" s="14">
        <f>COUNTIF(Tableau8[[#This Row],[Lundi]:[Mardi]],"&gt;0") + COUNTIF(Tableau8[[#This Row],[Jeudi]:[Vendredi]],"&gt;0")</f>
        <v>0</v>
      </c>
      <c r="P748" s="14" t="str">
        <f>IFERROR(Tableau8[[#This Row],[Total Tour 1]]+Tableau8[[#This Row],[Total Tour 2]],"")</f>
        <v/>
      </c>
      <c r="Q748" s="14">
        <f>COUNTIF(Tableau8[[#This Row],[Lundi]:[Vendredi]],"&gt;=13")*1000</f>
        <v>0</v>
      </c>
      <c r="R74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48" s="15">
        <f>Tableau8[[#This Row],[Prime production]]+Tableau8[[#This Row],[Prime rendement]]</f>
        <v>0</v>
      </c>
      <c r="T748" s="15" t="str">
        <f>IF(Tableau8[[#This Row],[Matricule]]&gt;1,IF(COUNTIF(Tableau8[DateMatricule],Tableau8[[#This Row],[DateMatricule]])&gt;1,"Doublon",""),"")</f>
        <v/>
      </c>
    </row>
    <row r="749" spans="1:20" x14ac:dyDescent="0.25">
      <c r="A749" s="11" t="str">
        <f>IF(Tableau8[[#This Row],[Semaine]]="","",VLOOKUP(Tableau8[[#This Row],[Semaine]],Listes!$A:$B,2,FALSE))</f>
        <v/>
      </c>
      <c r="B749" s="11" t="str">
        <f>IF(ISBLANK(Tableau8[[#This Row],[Matricule]]),"",VLOOKUP(Tableau8[[#This Row],[Matricule]],#REF!,2,FALSE))</f>
        <v/>
      </c>
      <c r="C749" s="11" t="str">
        <f>IF(ISBLANK(Tableau8[[#This Row],[Matricule]]),"",VLOOKUP(Tableau8[[#This Row],[Matricule]],#REF!,3,FALSE))</f>
        <v/>
      </c>
      <c r="D749" s="11" t="str">
        <f>CONCATENATE(Tableau8[[#This Row],[Semaine]],Tableau8[[#This Row],[Matricule]])</f>
        <v/>
      </c>
      <c r="M749" s="14" t="str">
        <f>IF(Tableau8[[#This Row],[Lundi]]+Tableau8[[#This Row],[Mardi]]&gt;0,Tableau8[[#This Row],[Lundi]]+Tableau8[[#This Row],[Mardi]],"")</f>
        <v/>
      </c>
      <c r="N749" s="14" t="str">
        <f>IF(Tableau8[[#This Row],[Jeudi]]+Tableau8[[#This Row],[Vendredi]]&gt;0,Tableau8[[#This Row],[Jeudi]]+Tableau8[[#This Row],[Vendredi]],"")</f>
        <v/>
      </c>
      <c r="O749" s="14">
        <f>COUNTIF(Tableau8[[#This Row],[Lundi]:[Mardi]],"&gt;0") + COUNTIF(Tableau8[[#This Row],[Jeudi]:[Vendredi]],"&gt;0")</f>
        <v>0</v>
      </c>
      <c r="P749" s="14" t="str">
        <f>IFERROR(Tableau8[[#This Row],[Total Tour 1]]+Tableau8[[#This Row],[Total Tour 2]],"")</f>
        <v/>
      </c>
      <c r="Q749" s="14">
        <f>COUNTIF(Tableau8[[#This Row],[Lundi]:[Vendredi]],"&gt;=13")*1000</f>
        <v>0</v>
      </c>
      <c r="R74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49" s="15">
        <f>Tableau8[[#This Row],[Prime production]]+Tableau8[[#This Row],[Prime rendement]]</f>
        <v>0</v>
      </c>
      <c r="T749" s="15" t="str">
        <f>IF(Tableau8[[#This Row],[Matricule]]&gt;1,IF(COUNTIF(Tableau8[DateMatricule],Tableau8[[#This Row],[DateMatricule]])&gt;1,"Doublon",""),"")</f>
        <v/>
      </c>
    </row>
    <row r="750" spans="1:20" x14ac:dyDescent="0.25">
      <c r="A750" s="11" t="str">
        <f>IF(Tableau8[[#This Row],[Semaine]]="","",VLOOKUP(Tableau8[[#This Row],[Semaine]],Listes!$A:$B,2,FALSE))</f>
        <v/>
      </c>
      <c r="B750" s="11" t="str">
        <f>IF(ISBLANK(Tableau8[[#This Row],[Matricule]]),"",VLOOKUP(Tableau8[[#This Row],[Matricule]],#REF!,2,FALSE))</f>
        <v/>
      </c>
      <c r="C750" s="11" t="str">
        <f>IF(ISBLANK(Tableau8[[#This Row],[Matricule]]),"",VLOOKUP(Tableau8[[#This Row],[Matricule]],#REF!,3,FALSE))</f>
        <v/>
      </c>
      <c r="D750" s="11" t="str">
        <f>CONCATENATE(Tableau8[[#This Row],[Semaine]],Tableau8[[#This Row],[Matricule]])</f>
        <v/>
      </c>
      <c r="M750" s="14" t="str">
        <f>IF(Tableau8[[#This Row],[Lundi]]+Tableau8[[#This Row],[Mardi]]&gt;0,Tableau8[[#This Row],[Lundi]]+Tableau8[[#This Row],[Mardi]],"")</f>
        <v/>
      </c>
      <c r="N750" s="14" t="str">
        <f>IF(Tableau8[[#This Row],[Jeudi]]+Tableau8[[#This Row],[Vendredi]]&gt;0,Tableau8[[#This Row],[Jeudi]]+Tableau8[[#This Row],[Vendredi]],"")</f>
        <v/>
      </c>
      <c r="O750" s="14">
        <f>COUNTIF(Tableau8[[#This Row],[Lundi]:[Mardi]],"&gt;0") + COUNTIF(Tableau8[[#This Row],[Jeudi]:[Vendredi]],"&gt;0")</f>
        <v>0</v>
      </c>
      <c r="P750" s="14" t="str">
        <f>IFERROR(Tableau8[[#This Row],[Total Tour 1]]+Tableau8[[#This Row],[Total Tour 2]],"")</f>
        <v/>
      </c>
      <c r="Q750" s="14">
        <f>COUNTIF(Tableau8[[#This Row],[Lundi]:[Vendredi]],"&gt;=13")*1000</f>
        <v>0</v>
      </c>
      <c r="R75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50" s="15">
        <f>Tableau8[[#This Row],[Prime production]]+Tableau8[[#This Row],[Prime rendement]]</f>
        <v>0</v>
      </c>
      <c r="T750" s="15" t="str">
        <f>IF(Tableau8[[#This Row],[Matricule]]&gt;1,IF(COUNTIF(Tableau8[DateMatricule],Tableau8[[#This Row],[DateMatricule]])&gt;1,"Doublon",""),"")</f>
        <v/>
      </c>
    </row>
    <row r="751" spans="1:20" x14ac:dyDescent="0.25">
      <c r="A751" s="11" t="str">
        <f>IF(Tableau8[[#This Row],[Semaine]]="","",VLOOKUP(Tableau8[[#This Row],[Semaine]],Listes!$A:$B,2,FALSE))</f>
        <v/>
      </c>
      <c r="B751" s="11" t="str">
        <f>IF(ISBLANK(Tableau8[[#This Row],[Matricule]]),"",VLOOKUP(Tableau8[[#This Row],[Matricule]],#REF!,2,FALSE))</f>
        <v/>
      </c>
      <c r="C751" s="11" t="str">
        <f>IF(ISBLANK(Tableau8[[#This Row],[Matricule]]),"",VLOOKUP(Tableau8[[#This Row],[Matricule]],#REF!,3,FALSE))</f>
        <v/>
      </c>
      <c r="D751" s="11" t="str">
        <f>CONCATENATE(Tableau8[[#This Row],[Semaine]],Tableau8[[#This Row],[Matricule]])</f>
        <v/>
      </c>
      <c r="M751" s="14" t="str">
        <f>IF(Tableau8[[#This Row],[Lundi]]+Tableau8[[#This Row],[Mardi]]&gt;0,Tableau8[[#This Row],[Lundi]]+Tableau8[[#This Row],[Mardi]],"")</f>
        <v/>
      </c>
      <c r="N751" s="14" t="str">
        <f>IF(Tableau8[[#This Row],[Jeudi]]+Tableau8[[#This Row],[Vendredi]]&gt;0,Tableau8[[#This Row],[Jeudi]]+Tableau8[[#This Row],[Vendredi]],"")</f>
        <v/>
      </c>
      <c r="O751" s="14">
        <f>COUNTIF(Tableau8[[#This Row],[Lundi]:[Mardi]],"&gt;0") + COUNTIF(Tableau8[[#This Row],[Jeudi]:[Vendredi]],"&gt;0")</f>
        <v>0</v>
      </c>
      <c r="P751" s="14" t="str">
        <f>IFERROR(Tableau8[[#This Row],[Total Tour 1]]+Tableau8[[#This Row],[Total Tour 2]],"")</f>
        <v/>
      </c>
      <c r="Q751" s="14">
        <f>COUNTIF(Tableau8[[#This Row],[Lundi]:[Vendredi]],"&gt;=13")*1000</f>
        <v>0</v>
      </c>
      <c r="R75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51" s="15">
        <f>Tableau8[[#This Row],[Prime production]]+Tableau8[[#This Row],[Prime rendement]]</f>
        <v>0</v>
      </c>
      <c r="T751" s="15" t="str">
        <f>IF(Tableau8[[#This Row],[Matricule]]&gt;1,IF(COUNTIF(Tableau8[DateMatricule],Tableau8[[#This Row],[DateMatricule]])&gt;1,"Doublon",""),"")</f>
        <v/>
      </c>
    </row>
    <row r="752" spans="1:20" x14ac:dyDescent="0.25">
      <c r="A752" s="11" t="str">
        <f>IF(Tableau8[[#This Row],[Semaine]]="","",VLOOKUP(Tableau8[[#This Row],[Semaine]],Listes!$A:$B,2,FALSE))</f>
        <v/>
      </c>
      <c r="B752" s="11" t="str">
        <f>IF(ISBLANK(Tableau8[[#This Row],[Matricule]]),"",VLOOKUP(Tableau8[[#This Row],[Matricule]],#REF!,2,FALSE))</f>
        <v/>
      </c>
      <c r="C752" s="11" t="str">
        <f>IF(ISBLANK(Tableau8[[#This Row],[Matricule]]),"",VLOOKUP(Tableau8[[#This Row],[Matricule]],#REF!,3,FALSE))</f>
        <v/>
      </c>
      <c r="D752" s="11" t="str">
        <f>CONCATENATE(Tableau8[[#This Row],[Semaine]],Tableau8[[#This Row],[Matricule]])</f>
        <v/>
      </c>
      <c r="M752" s="14" t="str">
        <f>IF(Tableau8[[#This Row],[Lundi]]+Tableau8[[#This Row],[Mardi]]&gt;0,Tableau8[[#This Row],[Lundi]]+Tableau8[[#This Row],[Mardi]],"")</f>
        <v/>
      </c>
      <c r="N752" s="14" t="str">
        <f>IF(Tableau8[[#This Row],[Jeudi]]+Tableau8[[#This Row],[Vendredi]]&gt;0,Tableau8[[#This Row],[Jeudi]]+Tableau8[[#This Row],[Vendredi]],"")</f>
        <v/>
      </c>
      <c r="O752" s="14">
        <f>COUNTIF(Tableau8[[#This Row],[Lundi]:[Mardi]],"&gt;0") + COUNTIF(Tableau8[[#This Row],[Jeudi]:[Vendredi]],"&gt;0")</f>
        <v>0</v>
      </c>
      <c r="P752" s="14" t="str">
        <f>IFERROR(Tableau8[[#This Row],[Total Tour 1]]+Tableau8[[#This Row],[Total Tour 2]],"")</f>
        <v/>
      </c>
      <c r="Q752" s="14">
        <f>COUNTIF(Tableau8[[#This Row],[Lundi]:[Vendredi]],"&gt;=13")*1000</f>
        <v>0</v>
      </c>
      <c r="R75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52" s="15">
        <f>Tableau8[[#This Row],[Prime production]]+Tableau8[[#This Row],[Prime rendement]]</f>
        <v>0</v>
      </c>
      <c r="T752" s="15" t="str">
        <f>IF(Tableau8[[#This Row],[Matricule]]&gt;1,IF(COUNTIF(Tableau8[DateMatricule],Tableau8[[#This Row],[DateMatricule]])&gt;1,"Doublon",""),"")</f>
        <v/>
      </c>
    </row>
    <row r="753" spans="1:20" x14ac:dyDescent="0.25">
      <c r="A753" s="11" t="str">
        <f>IF(Tableau8[[#This Row],[Semaine]]="","",VLOOKUP(Tableau8[[#This Row],[Semaine]],Listes!$A:$B,2,FALSE))</f>
        <v/>
      </c>
      <c r="B753" s="11" t="str">
        <f>IF(ISBLANK(Tableau8[[#This Row],[Matricule]]),"",VLOOKUP(Tableau8[[#This Row],[Matricule]],#REF!,2,FALSE))</f>
        <v/>
      </c>
      <c r="C753" s="11" t="str">
        <f>IF(ISBLANK(Tableau8[[#This Row],[Matricule]]),"",VLOOKUP(Tableau8[[#This Row],[Matricule]],#REF!,3,FALSE))</f>
        <v/>
      </c>
      <c r="D753" s="11" t="str">
        <f>CONCATENATE(Tableau8[[#This Row],[Semaine]],Tableau8[[#This Row],[Matricule]])</f>
        <v/>
      </c>
      <c r="M753" s="14" t="str">
        <f>IF(Tableau8[[#This Row],[Lundi]]+Tableau8[[#This Row],[Mardi]]&gt;0,Tableau8[[#This Row],[Lundi]]+Tableau8[[#This Row],[Mardi]],"")</f>
        <v/>
      </c>
      <c r="N753" s="14" t="str">
        <f>IF(Tableau8[[#This Row],[Jeudi]]+Tableau8[[#This Row],[Vendredi]]&gt;0,Tableau8[[#This Row],[Jeudi]]+Tableau8[[#This Row],[Vendredi]],"")</f>
        <v/>
      </c>
      <c r="O753" s="14">
        <f>COUNTIF(Tableau8[[#This Row],[Lundi]:[Mardi]],"&gt;0") + COUNTIF(Tableau8[[#This Row],[Jeudi]:[Vendredi]],"&gt;0")</f>
        <v>0</v>
      </c>
      <c r="P753" s="14" t="str">
        <f>IFERROR(Tableau8[[#This Row],[Total Tour 1]]+Tableau8[[#This Row],[Total Tour 2]],"")</f>
        <v/>
      </c>
      <c r="Q753" s="14">
        <f>COUNTIF(Tableau8[[#This Row],[Lundi]:[Vendredi]],"&gt;=13")*1000</f>
        <v>0</v>
      </c>
      <c r="R75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53" s="15">
        <f>Tableau8[[#This Row],[Prime production]]+Tableau8[[#This Row],[Prime rendement]]</f>
        <v>0</v>
      </c>
      <c r="T753" s="15" t="str">
        <f>IF(Tableau8[[#This Row],[Matricule]]&gt;1,IF(COUNTIF(Tableau8[DateMatricule],Tableau8[[#This Row],[DateMatricule]])&gt;1,"Doublon",""),"")</f>
        <v/>
      </c>
    </row>
    <row r="754" spans="1:20" x14ac:dyDescent="0.25">
      <c r="A754" s="11" t="str">
        <f>IF(Tableau8[[#This Row],[Semaine]]="","",VLOOKUP(Tableau8[[#This Row],[Semaine]],Listes!$A:$B,2,FALSE))</f>
        <v/>
      </c>
      <c r="B754" s="11" t="str">
        <f>IF(ISBLANK(Tableau8[[#This Row],[Matricule]]),"",VLOOKUP(Tableau8[[#This Row],[Matricule]],#REF!,2,FALSE))</f>
        <v/>
      </c>
      <c r="C754" s="11" t="str">
        <f>IF(ISBLANK(Tableau8[[#This Row],[Matricule]]),"",VLOOKUP(Tableau8[[#This Row],[Matricule]],#REF!,3,FALSE))</f>
        <v/>
      </c>
      <c r="D754" s="11" t="str">
        <f>CONCATENATE(Tableau8[[#This Row],[Semaine]],Tableau8[[#This Row],[Matricule]])</f>
        <v/>
      </c>
      <c r="M754" s="14" t="str">
        <f>IF(Tableau8[[#This Row],[Lundi]]+Tableau8[[#This Row],[Mardi]]&gt;0,Tableau8[[#This Row],[Lundi]]+Tableau8[[#This Row],[Mardi]],"")</f>
        <v/>
      </c>
      <c r="N754" s="14" t="str">
        <f>IF(Tableau8[[#This Row],[Jeudi]]+Tableau8[[#This Row],[Vendredi]]&gt;0,Tableau8[[#This Row],[Jeudi]]+Tableau8[[#This Row],[Vendredi]],"")</f>
        <v/>
      </c>
      <c r="O754" s="14">
        <f>COUNTIF(Tableau8[[#This Row],[Lundi]:[Mardi]],"&gt;0") + COUNTIF(Tableau8[[#This Row],[Jeudi]:[Vendredi]],"&gt;0")</f>
        <v>0</v>
      </c>
      <c r="P754" s="14" t="str">
        <f>IFERROR(Tableau8[[#This Row],[Total Tour 1]]+Tableau8[[#This Row],[Total Tour 2]],"")</f>
        <v/>
      </c>
      <c r="Q754" s="14">
        <f>COUNTIF(Tableau8[[#This Row],[Lundi]:[Vendredi]],"&gt;=13")*1000</f>
        <v>0</v>
      </c>
      <c r="R75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54" s="15">
        <f>Tableau8[[#This Row],[Prime production]]+Tableau8[[#This Row],[Prime rendement]]</f>
        <v>0</v>
      </c>
      <c r="T754" s="15" t="str">
        <f>IF(Tableau8[[#This Row],[Matricule]]&gt;1,IF(COUNTIF(Tableau8[DateMatricule],Tableau8[[#This Row],[DateMatricule]])&gt;1,"Doublon",""),"")</f>
        <v/>
      </c>
    </row>
    <row r="755" spans="1:20" x14ac:dyDescent="0.25">
      <c r="A755" s="11" t="str">
        <f>IF(Tableau8[[#This Row],[Semaine]]="","",VLOOKUP(Tableau8[[#This Row],[Semaine]],Listes!$A:$B,2,FALSE))</f>
        <v/>
      </c>
      <c r="B755" s="11" t="str">
        <f>IF(ISBLANK(Tableau8[[#This Row],[Matricule]]),"",VLOOKUP(Tableau8[[#This Row],[Matricule]],#REF!,2,FALSE))</f>
        <v/>
      </c>
      <c r="C755" s="11" t="str">
        <f>IF(ISBLANK(Tableau8[[#This Row],[Matricule]]),"",VLOOKUP(Tableau8[[#This Row],[Matricule]],#REF!,3,FALSE))</f>
        <v/>
      </c>
      <c r="D755" s="11" t="str">
        <f>CONCATENATE(Tableau8[[#This Row],[Semaine]],Tableau8[[#This Row],[Matricule]])</f>
        <v/>
      </c>
      <c r="M755" s="14" t="str">
        <f>IF(Tableau8[[#This Row],[Lundi]]+Tableau8[[#This Row],[Mardi]]&gt;0,Tableau8[[#This Row],[Lundi]]+Tableau8[[#This Row],[Mardi]],"")</f>
        <v/>
      </c>
      <c r="N755" s="14" t="str">
        <f>IF(Tableau8[[#This Row],[Jeudi]]+Tableau8[[#This Row],[Vendredi]]&gt;0,Tableau8[[#This Row],[Jeudi]]+Tableau8[[#This Row],[Vendredi]],"")</f>
        <v/>
      </c>
      <c r="O755" s="14">
        <f>COUNTIF(Tableau8[[#This Row],[Lundi]:[Mardi]],"&gt;0") + COUNTIF(Tableau8[[#This Row],[Jeudi]:[Vendredi]],"&gt;0")</f>
        <v>0</v>
      </c>
      <c r="P755" s="14" t="str">
        <f>IFERROR(Tableau8[[#This Row],[Total Tour 1]]+Tableau8[[#This Row],[Total Tour 2]],"")</f>
        <v/>
      </c>
      <c r="Q755" s="14">
        <f>COUNTIF(Tableau8[[#This Row],[Lundi]:[Vendredi]],"&gt;=13")*1000</f>
        <v>0</v>
      </c>
      <c r="R75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55" s="15">
        <f>Tableau8[[#This Row],[Prime production]]+Tableau8[[#This Row],[Prime rendement]]</f>
        <v>0</v>
      </c>
      <c r="T755" s="15" t="str">
        <f>IF(Tableau8[[#This Row],[Matricule]]&gt;1,IF(COUNTIF(Tableau8[DateMatricule],Tableau8[[#This Row],[DateMatricule]])&gt;1,"Doublon",""),"")</f>
        <v/>
      </c>
    </row>
    <row r="756" spans="1:20" x14ac:dyDescent="0.25">
      <c r="A756" s="11" t="str">
        <f>IF(Tableau8[[#This Row],[Semaine]]="","",VLOOKUP(Tableau8[[#This Row],[Semaine]],Listes!$A:$B,2,FALSE))</f>
        <v/>
      </c>
      <c r="B756" s="11" t="str">
        <f>IF(ISBLANK(Tableau8[[#This Row],[Matricule]]),"",VLOOKUP(Tableau8[[#This Row],[Matricule]],#REF!,2,FALSE))</f>
        <v/>
      </c>
      <c r="C756" s="11" t="str">
        <f>IF(ISBLANK(Tableau8[[#This Row],[Matricule]]),"",VLOOKUP(Tableau8[[#This Row],[Matricule]],#REF!,3,FALSE))</f>
        <v/>
      </c>
      <c r="D756" s="11" t="str">
        <f>CONCATENATE(Tableau8[[#This Row],[Semaine]],Tableau8[[#This Row],[Matricule]])</f>
        <v/>
      </c>
      <c r="M756" s="14" t="str">
        <f>IF(Tableau8[[#This Row],[Lundi]]+Tableau8[[#This Row],[Mardi]]&gt;0,Tableau8[[#This Row],[Lundi]]+Tableau8[[#This Row],[Mardi]],"")</f>
        <v/>
      </c>
      <c r="N756" s="14" t="str">
        <f>IF(Tableau8[[#This Row],[Jeudi]]+Tableau8[[#This Row],[Vendredi]]&gt;0,Tableau8[[#This Row],[Jeudi]]+Tableau8[[#This Row],[Vendredi]],"")</f>
        <v/>
      </c>
      <c r="O756" s="14">
        <f>COUNTIF(Tableau8[[#This Row],[Lundi]:[Mardi]],"&gt;0") + COUNTIF(Tableau8[[#This Row],[Jeudi]:[Vendredi]],"&gt;0")</f>
        <v>0</v>
      </c>
      <c r="P756" s="14" t="str">
        <f>IFERROR(Tableau8[[#This Row],[Total Tour 1]]+Tableau8[[#This Row],[Total Tour 2]],"")</f>
        <v/>
      </c>
      <c r="Q756" s="14">
        <f>COUNTIF(Tableau8[[#This Row],[Lundi]:[Vendredi]],"&gt;=13")*1000</f>
        <v>0</v>
      </c>
      <c r="R75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56" s="15">
        <f>Tableau8[[#This Row],[Prime production]]+Tableau8[[#This Row],[Prime rendement]]</f>
        <v>0</v>
      </c>
      <c r="T756" s="15" t="str">
        <f>IF(Tableau8[[#This Row],[Matricule]]&gt;1,IF(COUNTIF(Tableau8[DateMatricule],Tableau8[[#This Row],[DateMatricule]])&gt;1,"Doublon",""),"")</f>
        <v/>
      </c>
    </row>
    <row r="757" spans="1:20" x14ac:dyDescent="0.25">
      <c r="A757" s="11" t="str">
        <f>IF(Tableau8[[#This Row],[Semaine]]="","",VLOOKUP(Tableau8[[#This Row],[Semaine]],Listes!$A:$B,2,FALSE))</f>
        <v/>
      </c>
      <c r="B757" s="11" t="str">
        <f>IF(ISBLANK(Tableau8[[#This Row],[Matricule]]),"",VLOOKUP(Tableau8[[#This Row],[Matricule]],#REF!,2,FALSE))</f>
        <v/>
      </c>
      <c r="C757" s="11" t="str">
        <f>IF(ISBLANK(Tableau8[[#This Row],[Matricule]]),"",VLOOKUP(Tableau8[[#This Row],[Matricule]],#REF!,3,FALSE))</f>
        <v/>
      </c>
      <c r="D757" s="11" t="str">
        <f>CONCATENATE(Tableau8[[#This Row],[Semaine]],Tableau8[[#This Row],[Matricule]])</f>
        <v/>
      </c>
      <c r="M757" s="14" t="str">
        <f>IF(Tableau8[[#This Row],[Lundi]]+Tableau8[[#This Row],[Mardi]]&gt;0,Tableau8[[#This Row],[Lundi]]+Tableau8[[#This Row],[Mardi]],"")</f>
        <v/>
      </c>
      <c r="N757" s="14" t="str">
        <f>IF(Tableau8[[#This Row],[Jeudi]]+Tableau8[[#This Row],[Vendredi]]&gt;0,Tableau8[[#This Row],[Jeudi]]+Tableau8[[#This Row],[Vendredi]],"")</f>
        <v/>
      </c>
      <c r="O757" s="14">
        <f>COUNTIF(Tableau8[[#This Row],[Lundi]:[Mardi]],"&gt;0") + COUNTIF(Tableau8[[#This Row],[Jeudi]:[Vendredi]],"&gt;0")</f>
        <v>0</v>
      </c>
      <c r="P757" s="14" t="str">
        <f>IFERROR(Tableau8[[#This Row],[Total Tour 1]]+Tableau8[[#This Row],[Total Tour 2]],"")</f>
        <v/>
      </c>
      <c r="Q757" s="14">
        <f>COUNTIF(Tableau8[[#This Row],[Lundi]:[Vendredi]],"&gt;=13")*1000</f>
        <v>0</v>
      </c>
      <c r="R75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57" s="15">
        <f>Tableau8[[#This Row],[Prime production]]+Tableau8[[#This Row],[Prime rendement]]</f>
        <v>0</v>
      </c>
      <c r="T757" s="15" t="str">
        <f>IF(Tableau8[[#This Row],[Matricule]]&gt;1,IF(COUNTIF(Tableau8[DateMatricule],Tableau8[[#This Row],[DateMatricule]])&gt;1,"Doublon",""),"")</f>
        <v/>
      </c>
    </row>
    <row r="758" spans="1:20" x14ac:dyDescent="0.25">
      <c r="A758" s="11" t="str">
        <f>IF(Tableau8[[#This Row],[Semaine]]="","",VLOOKUP(Tableau8[[#This Row],[Semaine]],Listes!$A:$B,2,FALSE))</f>
        <v/>
      </c>
      <c r="B758" s="11" t="str">
        <f>IF(ISBLANK(Tableau8[[#This Row],[Matricule]]),"",VLOOKUP(Tableau8[[#This Row],[Matricule]],#REF!,2,FALSE))</f>
        <v/>
      </c>
      <c r="C758" s="11" t="str">
        <f>IF(ISBLANK(Tableau8[[#This Row],[Matricule]]),"",VLOOKUP(Tableau8[[#This Row],[Matricule]],#REF!,3,FALSE))</f>
        <v/>
      </c>
      <c r="D758" s="11" t="str">
        <f>CONCATENATE(Tableau8[[#This Row],[Semaine]],Tableau8[[#This Row],[Matricule]])</f>
        <v/>
      </c>
      <c r="M758" s="14" t="str">
        <f>IF(Tableau8[[#This Row],[Lundi]]+Tableau8[[#This Row],[Mardi]]&gt;0,Tableau8[[#This Row],[Lundi]]+Tableau8[[#This Row],[Mardi]],"")</f>
        <v/>
      </c>
      <c r="N758" s="14" t="str">
        <f>IF(Tableau8[[#This Row],[Jeudi]]+Tableau8[[#This Row],[Vendredi]]&gt;0,Tableau8[[#This Row],[Jeudi]]+Tableau8[[#This Row],[Vendredi]],"")</f>
        <v/>
      </c>
      <c r="O758" s="14">
        <f>COUNTIF(Tableau8[[#This Row],[Lundi]:[Mardi]],"&gt;0") + COUNTIF(Tableau8[[#This Row],[Jeudi]:[Vendredi]],"&gt;0")</f>
        <v>0</v>
      </c>
      <c r="P758" s="14" t="str">
        <f>IFERROR(Tableau8[[#This Row],[Total Tour 1]]+Tableau8[[#This Row],[Total Tour 2]],"")</f>
        <v/>
      </c>
      <c r="Q758" s="14">
        <f>COUNTIF(Tableau8[[#This Row],[Lundi]:[Vendredi]],"&gt;=13")*1000</f>
        <v>0</v>
      </c>
      <c r="R75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58" s="15">
        <f>Tableau8[[#This Row],[Prime production]]+Tableau8[[#This Row],[Prime rendement]]</f>
        <v>0</v>
      </c>
      <c r="T758" s="15" t="str">
        <f>IF(Tableau8[[#This Row],[Matricule]]&gt;1,IF(COUNTIF(Tableau8[DateMatricule],Tableau8[[#This Row],[DateMatricule]])&gt;1,"Doublon",""),"")</f>
        <v/>
      </c>
    </row>
    <row r="759" spans="1:20" x14ac:dyDescent="0.25">
      <c r="A759" s="11" t="str">
        <f>IF(Tableau8[[#This Row],[Semaine]]="","",VLOOKUP(Tableau8[[#This Row],[Semaine]],Listes!$A:$B,2,FALSE))</f>
        <v/>
      </c>
      <c r="B759" s="11" t="str">
        <f>IF(ISBLANK(Tableau8[[#This Row],[Matricule]]),"",VLOOKUP(Tableau8[[#This Row],[Matricule]],#REF!,2,FALSE))</f>
        <v/>
      </c>
      <c r="C759" s="11" t="str">
        <f>IF(ISBLANK(Tableau8[[#This Row],[Matricule]]),"",VLOOKUP(Tableau8[[#This Row],[Matricule]],#REF!,3,FALSE))</f>
        <v/>
      </c>
      <c r="D759" s="11" t="str">
        <f>CONCATENATE(Tableau8[[#This Row],[Semaine]],Tableau8[[#This Row],[Matricule]])</f>
        <v/>
      </c>
      <c r="M759" s="14" t="str">
        <f>IF(Tableau8[[#This Row],[Lundi]]+Tableau8[[#This Row],[Mardi]]&gt;0,Tableau8[[#This Row],[Lundi]]+Tableau8[[#This Row],[Mardi]],"")</f>
        <v/>
      </c>
      <c r="N759" s="14" t="str">
        <f>IF(Tableau8[[#This Row],[Jeudi]]+Tableau8[[#This Row],[Vendredi]]&gt;0,Tableau8[[#This Row],[Jeudi]]+Tableau8[[#This Row],[Vendredi]],"")</f>
        <v/>
      </c>
      <c r="O759" s="14">
        <f>COUNTIF(Tableau8[[#This Row],[Lundi]:[Mardi]],"&gt;0") + COUNTIF(Tableau8[[#This Row],[Jeudi]:[Vendredi]],"&gt;0")</f>
        <v>0</v>
      </c>
      <c r="P759" s="14" t="str">
        <f>IFERROR(Tableau8[[#This Row],[Total Tour 1]]+Tableau8[[#This Row],[Total Tour 2]],"")</f>
        <v/>
      </c>
      <c r="Q759" s="14">
        <f>COUNTIF(Tableau8[[#This Row],[Lundi]:[Vendredi]],"&gt;=13")*1000</f>
        <v>0</v>
      </c>
      <c r="R75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59" s="15">
        <f>Tableau8[[#This Row],[Prime production]]+Tableau8[[#This Row],[Prime rendement]]</f>
        <v>0</v>
      </c>
      <c r="T759" s="15" t="str">
        <f>IF(Tableau8[[#This Row],[Matricule]]&gt;1,IF(COUNTIF(Tableau8[DateMatricule],Tableau8[[#This Row],[DateMatricule]])&gt;1,"Doublon",""),"")</f>
        <v/>
      </c>
    </row>
    <row r="760" spans="1:20" x14ac:dyDescent="0.25">
      <c r="A760" s="11" t="str">
        <f>IF(Tableau8[[#This Row],[Semaine]]="","",VLOOKUP(Tableau8[[#This Row],[Semaine]],Listes!$A:$B,2,FALSE))</f>
        <v/>
      </c>
      <c r="B760" s="11" t="str">
        <f>IF(ISBLANK(Tableau8[[#This Row],[Matricule]]),"",VLOOKUP(Tableau8[[#This Row],[Matricule]],#REF!,2,FALSE))</f>
        <v/>
      </c>
      <c r="C760" s="11" t="str">
        <f>IF(ISBLANK(Tableau8[[#This Row],[Matricule]]),"",VLOOKUP(Tableau8[[#This Row],[Matricule]],#REF!,3,FALSE))</f>
        <v/>
      </c>
      <c r="D760" s="11" t="str">
        <f>CONCATENATE(Tableau8[[#This Row],[Semaine]],Tableau8[[#This Row],[Matricule]])</f>
        <v/>
      </c>
      <c r="M760" s="14" t="str">
        <f>IF(Tableau8[[#This Row],[Lundi]]+Tableau8[[#This Row],[Mardi]]&gt;0,Tableau8[[#This Row],[Lundi]]+Tableau8[[#This Row],[Mardi]],"")</f>
        <v/>
      </c>
      <c r="N760" s="14" t="str">
        <f>IF(Tableau8[[#This Row],[Jeudi]]+Tableau8[[#This Row],[Vendredi]]&gt;0,Tableau8[[#This Row],[Jeudi]]+Tableau8[[#This Row],[Vendredi]],"")</f>
        <v/>
      </c>
      <c r="O760" s="14">
        <f>COUNTIF(Tableau8[[#This Row],[Lundi]:[Mardi]],"&gt;0") + COUNTIF(Tableau8[[#This Row],[Jeudi]:[Vendredi]],"&gt;0")</f>
        <v>0</v>
      </c>
      <c r="P760" s="14" t="str">
        <f>IFERROR(Tableau8[[#This Row],[Total Tour 1]]+Tableau8[[#This Row],[Total Tour 2]],"")</f>
        <v/>
      </c>
      <c r="Q760" s="14">
        <f>COUNTIF(Tableau8[[#This Row],[Lundi]:[Vendredi]],"&gt;=13")*1000</f>
        <v>0</v>
      </c>
      <c r="R76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60" s="15">
        <f>Tableau8[[#This Row],[Prime production]]+Tableau8[[#This Row],[Prime rendement]]</f>
        <v>0</v>
      </c>
      <c r="T760" s="15" t="str">
        <f>IF(Tableau8[[#This Row],[Matricule]]&gt;1,IF(COUNTIF(Tableau8[DateMatricule],Tableau8[[#This Row],[DateMatricule]])&gt;1,"Doublon",""),"")</f>
        <v/>
      </c>
    </row>
    <row r="761" spans="1:20" x14ac:dyDescent="0.25">
      <c r="A761" s="11" t="str">
        <f>IF(Tableau8[[#This Row],[Semaine]]="","",VLOOKUP(Tableau8[[#This Row],[Semaine]],Listes!$A:$B,2,FALSE))</f>
        <v/>
      </c>
      <c r="B761" s="11" t="str">
        <f>IF(ISBLANK(Tableau8[[#This Row],[Matricule]]),"",VLOOKUP(Tableau8[[#This Row],[Matricule]],#REF!,2,FALSE))</f>
        <v/>
      </c>
      <c r="C761" s="11" t="str">
        <f>IF(ISBLANK(Tableau8[[#This Row],[Matricule]]),"",VLOOKUP(Tableau8[[#This Row],[Matricule]],#REF!,3,FALSE))</f>
        <v/>
      </c>
      <c r="D761" s="11" t="str">
        <f>CONCATENATE(Tableau8[[#This Row],[Semaine]],Tableau8[[#This Row],[Matricule]])</f>
        <v/>
      </c>
      <c r="M761" s="14" t="str">
        <f>IF(Tableau8[[#This Row],[Lundi]]+Tableau8[[#This Row],[Mardi]]&gt;0,Tableau8[[#This Row],[Lundi]]+Tableau8[[#This Row],[Mardi]],"")</f>
        <v/>
      </c>
      <c r="N761" s="14" t="str">
        <f>IF(Tableau8[[#This Row],[Jeudi]]+Tableau8[[#This Row],[Vendredi]]&gt;0,Tableau8[[#This Row],[Jeudi]]+Tableau8[[#This Row],[Vendredi]],"")</f>
        <v/>
      </c>
      <c r="O761" s="14">
        <f>COUNTIF(Tableau8[[#This Row],[Lundi]:[Mardi]],"&gt;0") + COUNTIF(Tableau8[[#This Row],[Jeudi]:[Vendredi]],"&gt;0")</f>
        <v>0</v>
      </c>
      <c r="P761" s="14" t="str">
        <f>IFERROR(Tableau8[[#This Row],[Total Tour 1]]+Tableau8[[#This Row],[Total Tour 2]],"")</f>
        <v/>
      </c>
      <c r="Q761" s="14">
        <f>COUNTIF(Tableau8[[#This Row],[Lundi]:[Vendredi]],"&gt;=13")*1000</f>
        <v>0</v>
      </c>
      <c r="R76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61" s="15">
        <f>Tableau8[[#This Row],[Prime production]]+Tableau8[[#This Row],[Prime rendement]]</f>
        <v>0</v>
      </c>
      <c r="T761" s="15" t="str">
        <f>IF(Tableau8[[#This Row],[Matricule]]&gt;1,IF(COUNTIF(Tableau8[DateMatricule],Tableau8[[#This Row],[DateMatricule]])&gt;1,"Doublon",""),"")</f>
        <v/>
      </c>
    </row>
    <row r="762" spans="1:20" x14ac:dyDescent="0.25">
      <c r="A762" s="11" t="str">
        <f>IF(Tableau8[[#This Row],[Semaine]]="","",VLOOKUP(Tableau8[[#This Row],[Semaine]],Listes!$A:$B,2,FALSE))</f>
        <v/>
      </c>
      <c r="B762" s="11" t="str">
        <f>IF(ISBLANK(Tableau8[[#This Row],[Matricule]]),"",VLOOKUP(Tableau8[[#This Row],[Matricule]],#REF!,2,FALSE))</f>
        <v/>
      </c>
      <c r="C762" s="11" t="str">
        <f>IF(ISBLANK(Tableau8[[#This Row],[Matricule]]),"",VLOOKUP(Tableau8[[#This Row],[Matricule]],#REF!,3,FALSE))</f>
        <v/>
      </c>
      <c r="D762" s="11" t="str">
        <f>CONCATENATE(Tableau8[[#This Row],[Semaine]],Tableau8[[#This Row],[Matricule]])</f>
        <v/>
      </c>
      <c r="M762" s="14" t="str">
        <f>IF(Tableau8[[#This Row],[Lundi]]+Tableau8[[#This Row],[Mardi]]&gt;0,Tableau8[[#This Row],[Lundi]]+Tableau8[[#This Row],[Mardi]],"")</f>
        <v/>
      </c>
      <c r="N762" s="14" t="str">
        <f>IF(Tableau8[[#This Row],[Jeudi]]+Tableau8[[#This Row],[Vendredi]]&gt;0,Tableau8[[#This Row],[Jeudi]]+Tableau8[[#This Row],[Vendredi]],"")</f>
        <v/>
      </c>
      <c r="O762" s="14">
        <f>COUNTIF(Tableau8[[#This Row],[Lundi]:[Mardi]],"&gt;0") + COUNTIF(Tableau8[[#This Row],[Jeudi]:[Vendredi]],"&gt;0")</f>
        <v>0</v>
      </c>
      <c r="P762" s="14" t="str">
        <f>IFERROR(Tableau8[[#This Row],[Total Tour 1]]+Tableau8[[#This Row],[Total Tour 2]],"")</f>
        <v/>
      </c>
      <c r="Q762" s="14">
        <f>COUNTIF(Tableau8[[#This Row],[Lundi]:[Vendredi]],"&gt;=13")*1000</f>
        <v>0</v>
      </c>
      <c r="R76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62" s="15">
        <f>Tableau8[[#This Row],[Prime production]]+Tableau8[[#This Row],[Prime rendement]]</f>
        <v>0</v>
      </c>
      <c r="T762" s="15" t="str">
        <f>IF(Tableau8[[#This Row],[Matricule]]&gt;1,IF(COUNTIF(Tableau8[DateMatricule],Tableau8[[#This Row],[DateMatricule]])&gt;1,"Doublon",""),"")</f>
        <v/>
      </c>
    </row>
    <row r="763" spans="1:20" x14ac:dyDescent="0.25">
      <c r="A763" s="11" t="str">
        <f>IF(Tableau8[[#This Row],[Semaine]]="","",VLOOKUP(Tableau8[[#This Row],[Semaine]],Listes!$A:$B,2,FALSE))</f>
        <v/>
      </c>
      <c r="B763" s="11" t="str">
        <f>IF(ISBLANK(Tableau8[[#This Row],[Matricule]]),"",VLOOKUP(Tableau8[[#This Row],[Matricule]],#REF!,2,FALSE))</f>
        <v/>
      </c>
      <c r="C763" s="11" t="str">
        <f>IF(ISBLANK(Tableau8[[#This Row],[Matricule]]),"",VLOOKUP(Tableau8[[#This Row],[Matricule]],#REF!,3,FALSE))</f>
        <v/>
      </c>
      <c r="D763" s="11" t="str">
        <f>CONCATENATE(Tableau8[[#This Row],[Semaine]],Tableau8[[#This Row],[Matricule]])</f>
        <v/>
      </c>
      <c r="M763" s="14" t="str">
        <f>IF(Tableau8[[#This Row],[Lundi]]+Tableau8[[#This Row],[Mardi]]&gt;0,Tableau8[[#This Row],[Lundi]]+Tableau8[[#This Row],[Mardi]],"")</f>
        <v/>
      </c>
      <c r="N763" s="14" t="str">
        <f>IF(Tableau8[[#This Row],[Jeudi]]+Tableau8[[#This Row],[Vendredi]]&gt;0,Tableau8[[#This Row],[Jeudi]]+Tableau8[[#This Row],[Vendredi]],"")</f>
        <v/>
      </c>
      <c r="O763" s="14">
        <f>COUNTIF(Tableau8[[#This Row],[Lundi]:[Mardi]],"&gt;0") + COUNTIF(Tableau8[[#This Row],[Jeudi]:[Vendredi]],"&gt;0")</f>
        <v>0</v>
      </c>
      <c r="P763" s="14" t="str">
        <f>IFERROR(Tableau8[[#This Row],[Total Tour 1]]+Tableau8[[#This Row],[Total Tour 2]],"")</f>
        <v/>
      </c>
      <c r="Q763" s="14">
        <f>COUNTIF(Tableau8[[#This Row],[Lundi]:[Vendredi]],"&gt;=13")*1000</f>
        <v>0</v>
      </c>
      <c r="R76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63" s="15">
        <f>Tableau8[[#This Row],[Prime production]]+Tableau8[[#This Row],[Prime rendement]]</f>
        <v>0</v>
      </c>
      <c r="T763" s="15" t="str">
        <f>IF(Tableau8[[#This Row],[Matricule]]&gt;1,IF(COUNTIF(Tableau8[DateMatricule],Tableau8[[#This Row],[DateMatricule]])&gt;1,"Doublon",""),"")</f>
        <v/>
      </c>
    </row>
    <row r="764" spans="1:20" x14ac:dyDescent="0.25">
      <c r="A764" s="11" t="str">
        <f>IF(Tableau8[[#This Row],[Semaine]]="","",VLOOKUP(Tableau8[[#This Row],[Semaine]],Listes!$A:$B,2,FALSE))</f>
        <v/>
      </c>
      <c r="B764" s="11" t="str">
        <f>IF(ISBLANK(Tableau8[[#This Row],[Matricule]]),"",VLOOKUP(Tableau8[[#This Row],[Matricule]],#REF!,2,FALSE))</f>
        <v/>
      </c>
      <c r="C764" s="11" t="str">
        <f>IF(ISBLANK(Tableau8[[#This Row],[Matricule]]),"",VLOOKUP(Tableau8[[#This Row],[Matricule]],#REF!,3,FALSE))</f>
        <v/>
      </c>
      <c r="D764" s="11" t="str">
        <f>CONCATENATE(Tableau8[[#This Row],[Semaine]],Tableau8[[#This Row],[Matricule]])</f>
        <v/>
      </c>
      <c r="M764" s="14" t="str">
        <f>IF(Tableau8[[#This Row],[Lundi]]+Tableau8[[#This Row],[Mardi]]&gt;0,Tableau8[[#This Row],[Lundi]]+Tableau8[[#This Row],[Mardi]],"")</f>
        <v/>
      </c>
      <c r="N764" s="14" t="str">
        <f>IF(Tableau8[[#This Row],[Jeudi]]+Tableau8[[#This Row],[Vendredi]]&gt;0,Tableau8[[#This Row],[Jeudi]]+Tableau8[[#This Row],[Vendredi]],"")</f>
        <v/>
      </c>
      <c r="O764" s="14">
        <f>COUNTIF(Tableau8[[#This Row],[Lundi]:[Mardi]],"&gt;0") + COUNTIF(Tableau8[[#This Row],[Jeudi]:[Vendredi]],"&gt;0")</f>
        <v>0</v>
      </c>
      <c r="P764" s="14" t="str">
        <f>IFERROR(Tableau8[[#This Row],[Total Tour 1]]+Tableau8[[#This Row],[Total Tour 2]],"")</f>
        <v/>
      </c>
      <c r="Q764" s="14">
        <f>COUNTIF(Tableau8[[#This Row],[Lundi]:[Vendredi]],"&gt;=13")*1000</f>
        <v>0</v>
      </c>
      <c r="R76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64" s="15">
        <f>Tableau8[[#This Row],[Prime production]]+Tableau8[[#This Row],[Prime rendement]]</f>
        <v>0</v>
      </c>
      <c r="T764" s="15" t="str">
        <f>IF(Tableau8[[#This Row],[Matricule]]&gt;1,IF(COUNTIF(Tableau8[DateMatricule],Tableau8[[#This Row],[DateMatricule]])&gt;1,"Doublon",""),"")</f>
        <v/>
      </c>
    </row>
    <row r="765" spans="1:20" x14ac:dyDescent="0.25">
      <c r="A765" s="11" t="str">
        <f>IF(Tableau8[[#This Row],[Semaine]]="","",VLOOKUP(Tableau8[[#This Row],[Semaine]],Listes!$A:$B,2,FALSE))</f>
        <v/>
      </c>
      <c r="B765" s="11" t="str">
        <f>IF(ISBLANK(Tableau8[[#This Row],[Matricule]]),"",VLOOKUP(Tableau8[[#This Row],[Matricule]],#REF!,2,FALSE))</f>
        <v/>
      </c>
      <c r="C765" s="11" t="str">
        <f>IF(ISBLANK(Tableau8[[#This Row],[Matricule]]),"",VLOOKUP(Tableau8[[#This Row],[Matricule]],#REF!,3,FALSE))</f>
        <v/>
      </c>
      <c r="D765" s="11" t="str">
        <f>CONCATENATE(Tableau8[[#This Row],[Semaine]],Tableau8[[#This Row],[Matricule]])</f>
        <v/>
      </c>
      <c r="M765" s="14" t="str">
        <f>IF(Tableau8[[#This Row],[Lundi]]+Tableau8[[#This Row],[Mardi]]&gt;0,Tableau8[[#This Row],[Lundi]]+Tableau8[[#This Row],[Mardi]],"")</f>
        <v/>
      </c>
      <c r="N765" s="14" t="str">
        <f>IF(Tableau8[[#This Row],[Jeudi]]+Tableau8[[#This Row],[Vendredi]]&gt;0,Tableau8[[#This Row],[Jeudi]]+Tableau8[[#This Row],[Vendredi]],"")</f>
        <v/>
      </c>
      <c r="O765" s="14">
        <f>COUNTIF(Tableau8[[#This Row],[Lundi]:[Mardi]],"&gt;0") + COUNTIF(Tableau8[[#This Row],[Jeudi]:[Vendredi]],"&gt;0")</f>
        <v>0</v>
      </c>
      <c r="P765" s="14" t="str">
        <f>IFERROR(Tableau8[[#This Row],[Total Tour 1]]+Tableau8[[#This Row],[Total Tour 2]],"")</f>
        <v/>
      </c>
      <c r="Q765" s="14">
        <f>COUNTIF(Tableau8[[#This Row],[Lundi]:[Vendredi]],"&gt;=13")*1000</f>
        <v>0</v>
      </c>
      <c r="R76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65" s="15">
        <f>Tableau8[[#This Row],[Prime production]]+Tableau8[[#This Row],[Prime rendement]]</f>
        <v>0</v>
      </c>
      <c r="T765" s="15" t="str">
        <f>IF(Tableau8[[#This Row],[Matricule]]&gt;1,IF(COUNTIF(Tableau8[DateMatricule],Tableau8[[#This Row],[DateMatricule]])&gt;1,"Doublon",""),"")</f>
        <v/>
      </c>
    </row>
    <row r="766" spans="1:20" x14ac:dyDescent="0.25">
      <c r="A766" s="11" t="str">
        <f>IF(Tableau8[[#This Row],[Semaine]]="","",VLOOKUP(Tableau8[[#This Row],[Semaine]],Listes!$A:$B,2,FALSE))</f>
        <v/>
      </c>
      <c r="B766" s="11" t="str">
        <f>IF(ISBLANK(Tableau8[[#This Row],[Matricule]]),"",VLOOKUP(Tableau8[[#This Row],[Matricule]],#REF!,2,FALSE))</f>
        <v/>
      </c>
      <c r="C766" s="11" t="str">
        <f>IF(ISBLANK(Tableau8[[#This Row],[Matricule]]),"",VLOOKUP(Tableau8[[#This Row],[Matricule]],#REF!,3,FALSE))</f>
        <v/>
      </c>
      <c r="D766" s="11" t="str">
        <f>CONCATENATE(Tableau8[[#This Row],[Semaine]],Tableau8[[#This Row],[Matricule]])</f>
        <v/>
      </c>
      <c r="M766" s="14" t="str">
        <f>IF(Tableau8[[#This Row],[Lundi]]+Tableau8[[#This Row],[Mardi]]&gt;0,Tableau8[[#This Row],[Lundi]]+Tableau8[[#This Row],[Mardi]],"")</f>
        <v/>
      </c>
      <c r="N766" s="14" t="str">
        <f>IF(Tableau8[[#This Row],[Jeudi]]+Tableau8[[#This Row],[Vendredi]]&gt;0,Tableau8[[#This Row],[Jeudi]]+Tableau8[[#This Row],[Vendredi]],"")</f>
        <v/>
      </c>
      <c r="O766" s="14">
        <f>COUNTIF(Tableau8[[#This Row],[Lundi]:[Mardi]],"&gt;0") + COUNTIF(Tableau8[[#This Row],[Jeudi]:[Vendredi]],"&gt;0")</f>
        <v>0</v>
      </c>
      <c r="P766" s="14" t="str">
        <f>IFERROR(Tableau8[[#This Row],[Total Tour 1]]+Tableau8[[#This Row],[Total Tour 2]],"")</f>
        <v/>
      </c>
      <c r="Q766" s="14">
        <f>COUNTIF(Tableau8[[#This Row],[Lundi]:[Vendredi]],"&gt;=13")*1000</f>
        <v>0</v>
      </c>
      <c r="R76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66" s="15">
        <f>Tableau8[[#This Row],[Prime production]]+Tableau8[[#This Row],[Prime rendement]]</f>
        <v>0</v>
      </c>
      <c r="T766" s="15" t="str">
        <f>IF(Tableau8[[#This Row],[Matricule]]&gt;1,IF(COUNTIF(Tableau8[DateMatricule],Tableau8[[#This Row],[DateMatricule]])&gt;1,"Doublon",""),"")</f>
        <v/>
      </c>
    </row>
    <row r="767" spans="1:20" x14ac:dyDescent="0.25">
      <c r="A767" s="11" t="str">
        <f>IF(Tableau8[[#This Row],[Semaine]]="","",VLOOKUP(Tableau8[[#This Row],[Semaine]],Listes!$A:$B,2,FALSE))</f>
        <v/>
      </c>
      <c r="B767" s="11" t="str">
        <f>IF(ISBLANK(Tableau8[[#This Row],[Matricule]]),"",VLOOKUP(Tableau8[[#This Row],[Matricule]],#REF!,2,FALSE))</f>
        <v/>
      </c>
      <c r="C767" s="11" t="str">
        <f>IF(ISBLANK(Tableau8[[#This Row],[Matricule]]),"",VLOOKUP(Tableau8[[#This Row],[Matricule]],#REF!,3,FALSE))</f>
        <v/>
      </c>
      <c r="D767" s="11" t="str">
        <f>CONCATENATE(Tableau8[[#This Row],[Semaine]],Tableau8[[#This Row],[Matricule]])</f>
        <v/>
      </c>
      <c r="M767" s="14" t="str">
        <f>IF(Tableau8[[#This Row],[Lundi]]+Tableau8[[#This Row],[Mardi]]&gt;0,Tableau8[[#This Row],[Lundi]]+Tableau8[[#This Row],[Mardi]],"")</f>
        <v/>
      </c>
      <c r="N767" s="14" t="str">
        <f>IF(Tableau8[[#This Row],[Jeudi]]+Tableau8[[#This Row],[Vendredi]]&gt;0,Tableau8[[#This Row],[Jeudi]]+Tableau8[[#This Row],[Vendredi]],"")</f>
        <v/>
      </c>
      <c r="O767" s="14">
        <f>COUNTIF(Tableau8[[#This Row],[Lundi]:[Mardi]],"&gt;0") + COUNTIF(Tableau8[[#This Row],[Jeudi]:[Vendredi]],"&gt;0")</f>
        <v>0</v>
      </c>
      <c r="P767" s="14" t="str">
        <f>IFERROR(Tableau8[[#This Row],[Total Tour 1]]+Tableau8[[#This Row],[Total Tour 2]],"")</f>
        <v/>
      </c>
      <c r="Q767" s="14">
        <f>COUNTIF(Tableau8[[#This Row],[Lundi]:[Vendredi]],"&gt;=13")*1000</f>
        <v>0</v>
      </c>
      <c r="R76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67" s="15">
        <f>Tableau8[[#This Row],[Prime production]]+Tableau8[[#This Row],[Prime rendement]]</f>
        <v>0</v>
      </c>
      <c r="T767" s="15" t="str">
        <f>IF(Tableau8[[#This Row],[Matricule]]&gt;1,IF(COUNTIF(Tableau8[DateMatricule],Tableau8[[#This Row],[DateMatricule]])&gt;1,"Doublon",""),"")</f>
        <v/>
      </c>
    </row>
    <row r="768" spans="1:20" x14ac:dyDescent="0.25">
      <c r="A768" s="11" t="str">
        <f>IF(Tableau8[[#This Row],[Semaine]]="","",VLOOKUP(Tableau8[[#This Row],[Semaine]],Listes!$A:$B,2,FALSE))</f>
        <v/>
      </c>
      <c r="B768" s="11" t="str">
        <f>IF(ISBLANK(Tableau8[[#This Row],[Matricule]]),"",VLOOKUP(Tableau8[[#This Row],[Matricule]],#REF!,2,FALSE))</f>
        <v/>
      </c>
      <c r="C768" s="11" t="str">
        <f>IF(ISBLANK(Tableau8[[#This Row],[Matricule]]),"",VLOOKUP(Tableau8[[#This Row],[Matricule]],#REF!,3,FALSE))</f>
        <v/>
      </c>
      <c r="D768" s="11" t="str">
        <f>CONCATENATE(Tableau8[[#This Row],[Semaine]],Tableau8[[#This Row],[Matricule]])</f>
        <v/>
      </c>
      <c r="M768" s="14" t="str">
        <f>IF(Tableau8[[#This Row],[Lundi]]+Tableau8[[#This Row],[Mardi]]&gt;0,Tableau8[[#This Row],[Lundi]]+Tableau8[[#This Row],[Mardi]],"")</f>
        <v/>
      </c>
      <c r="N768" s="14" t="str">
        <f>IF(Tableau8[[#This Row],[Jeudi]]+Tableau8[[#This Row],[Vendredi]]&gt;0,Tableau8[[#This Row],[Jeudi]]+Tableau8[[#This Row],[Vendredi]],"")</f>
        <v/>
      </c>
      <c r="O768" s="14">
        <f>COUNTIF(Tableau8[[#This Row],[Lundi]:[Mardi]],"&gt;0") + COUNTIF(Tableau8[[#This Row],[Jeudi]:[Vendredi]],"&gt;0")</f>
        <v>0</v>
      </c>
      <c r="P768" s="14" t="str">
        <f>IFERROR(Tableau8[[#This Row],[Total Tour 1]]+Tableau8[[#This Row],[Total Tour 2]],"")</f>
        <v/>
      </c>
      <c r="Q768" s="14">
        <f>COUNTIF(Tableau8[[#This Row],[Lundi]:[Vendredi]],"&gt;=13")*1000</f>
        <v>0</v>
      </c>
      <c r="R76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68" s="15">
        <f>Tableau8[[#This Row],[Prime production]]+Tableau8[[#This Row],[Prime rendement]]</f>
        <v>0</v>
      </c>
      <c r="T768" s="15" t="str">
        <f>IF(Tableau8[[#This Row],[Matricule]]&gt;1,IF(COUNTIF(Tableau8[DateMatricule],Tableau8[[#This Row],[DateMatricule]])&gt;1,"Doublon",""),"")</f>
        <v/>
      </c>
    </row>
    <row r="769" spans="1:20" x14ac:dyDescent="0.25">
      <c r="A769" s="11" t="str">
        <f>IF(Tableau8[[#This Row],[Semaine]]="","",VLOOKUP(Tableau8[[#This Row],[Semaine]],Listes!$A:$B,2,FALSE))</f>
        <v/>
      </c>
      <c r="B769" s="11" t="str">
        <f>IF(ISBLANK(Tableau8[[#This Row],[Matricule]]),"",VLOOKUP(Tableau8[[#This Row],[Matricule]],#REF!,2,FALSE))</f>
        <v/>
      </c>
      <c r="C769" s="11" t="str">
        <f>IF(ISBLANK(Tableau8[[#This Row],[Matricule]]),"",VLOOKUP(Tableau8[[#This Row],[Matricule]],#REF!,3,FALSE))</f>
        <v/>
      </c>
      <c r="D769" s="11" t="str">
        <f>CONCATENATE(Tableau8[[#This Row],[Semaine]],Tableau8[[#This Row],[Matricule]])</f>
        <v/>
      </c>
      <c r="M769" s="14" t="str">
        <f>IF(Tableau8[[#This Row],[Lundi]]+Tableau8[[#This Row],[Mardi]]&gt;0,Tableau8[[#This Row],[Lundi]]+Tableau8[[#This Row],[Mardi]],"")</f>
        <v/>
      </c>
      <c r="N769" s="14" t="str">
        <f>IF(Tableau8[[#This Row],[Jeudi]]+Tableau8[[#This Row],[Vendredi]]&gt;0,Tableau8[[#This Row],[Jeudi]]+Tableau8[[#This Row],[Vendredi]],"")</f>
        <v/>
      </c>
      <c r="O769" s="14">
        <f>COUNTIF(Tableau8[[#This Row],[Lundi]:[Mardi]],"&gt;0") + COUNTIF(Tableau8[[#This Row],[Jeudi]:[Vendredi]],"&gt;0")</f>
        <v>0</v>
      </c>
      <c r="P769" s="14" t="str">
        <f>IFERROR(Tableau8[[#This Row],[Total Tour 1]]+Tableau8[[#This Row],[Total Tour 2]],"")</f>
        <v/>
      </c>
      <c r="Q769" s="14">
        <f>COUNTIF(Tableau8[[#This Row],[Lundi]:[Vendredi]],"&gt;=13")*1000</f>
        <v>0</v>
      </c>
      <c r="R76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69" s="15">
        <f>Tableau8[[#This Row],[Prime production]]+Tableau8[[#This Row],[Prime rendement]]</f>
        <v>0</v>
      </c>
      <c r="T769" s="15" t="str">
        <f>IF(Tableau8[[#This Row],[Matricule]]&gt;1,IF(COUNTIF(Tableau8[DateMatricule],Tableau8[[#This Row],[DateMatricule]])&gt;1,"Doublon",""),"")</f>
        <v/>
      </c>
    </row>
    <row r="770" spans="1:20" x14ac:dyDescent="0.25">
      <c r="A770" s="11" t="str">
        <f>IF(Tableau8[[#This Row],[Semaine]]="","",VLOOKUP(Tableau8[[#This Row],[Semaine]],Listes!$A:$B,2,FALSE))</f>
        <v/>
      </c>
      <c r="B770" s="11" t="str">
        <f>IF(ISBLANK(Tableau8[[#This Row],[Matricule]]),"",VLOOKUP(Tableau8[[#This Row],[Matricule]],#REF!,2,FALSE))</f>
        <v/>
      </c>
      <c r="C770" s="11" t="str">
        <f>IF(ISBLANK(Tableau8[[#This Row],[Matricule]]),"",VLOOKUP(Tableau8[[#This Row],[Matricule]],#REF!,3,FALSE))</f>
        <v/>
      </c>
      <c r="D770" s="11" t="str">
        <f>CONCATENATE(Tableau8[[#This Row],[Semaine]],Tableau8[[#This Row],[Matricule]])</f>
        <v/>
      </c>
      <c r="M770" s="14" t="str">
        <f>IF(Tableau8[[#This Row],[Lundi]]+Tableau8[[#This Row],[Mardi]]&gt;0,Tableau8[[#This Row],[Lundi]]+Tableau8[[#This Row],[Mardi]],"")</f>
        <v/>
      </c>
      <c r="N770" s="14" t="str">
        <f>IF(Tableau8[[#This Row],[Jeudi]]+Tableau8[[#This Row],[Vendredi]]&gt;0,Tableau8[[#This Row],[Jeudi]]+Tableau8[[#This Row],[Vendredi]],"")</f>
        <v/>
      </c>
      <c r="O770" s="14">
        <f>COUNTIF(Tableau8[[#This Row],[Lundi]:[Mardi]],"&gt;0") + COUNTIF(Tableau8[[#This Row],[Jeudi]:[Vendredi]],"&gt;0")</f>
        <v>0</v>
      </c>
      <c r="P770" s="14" t="str">
        <f>IFERROR(Tableau8[[#This Row],[Total Tour 1]]+Tableau8[[#This Row],[Total Tour 2]],"")</f>
        <v/>
      </c>
      <c r="Q770" s="14">
        <f>COUNTIF(Tableau8[[#This Row],[Lundi]:[Vendredi]],"&gt;=13")*1000</f>
        <v>0</v>
      </c>
      <c r="R77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70" s="15">
        <f>Tableau8[[#This Row],[Prime production]]+Tableau8[[#This Row],[Prime rendement]]</f>
        <v>0</v>
      </c>
      <c r="T770" s="15" t="str">
        <f>IF(Tableau8[[#This Row],[Matricule]]&gt;1,IF(COUNTIF(Tableau8[DateMatricule],Tableau8[[#This Row],[DateMatricule]])&gt;1,"Doublon",""),"")</f>
        <v/>
      </c>
    </row>
    <row r="771" spans="1:20" x14ac:dyDescent="0.25">
      <c r="A771" s="11" t="str">
        <f>IF(Tableau8[[#This Row],[Semaine]]="","",VLOOKUP(Tableau8[[#This Row],[Semaine]],Listes!$A:$B,2,FALSE))</f>
        <v/>
      </c>
      <c r="B771" s="11" t="str">
        <f>IF(ISBLANK(Tableau8[[#This Row],[Matricule]]),"",VLOOKUP(Tableau8[[#This Row],[Matricule]],#REF!,2,FALSE))</f>
        <v/>
      </c>
      <c r="C771" s="11" t="str">
        <f>IF(ISBLANK(Tableau8[[#This Row],[Matricule]]),"",VLOOKUP(Tableau8[[#This Row],[Matricule]],#REF!,3,FALSE))</f>
        <v/>
      </c>
      <c r="D771" s="11" t="str">
        <f>CONCATENATE(Tableau8[[#This Row],[Semaine]],Tableau8[[#This Row],[Matricule]])</f>
        <v/>
      </c>
      <c r="M771" s="14" t="str">
        <f>IF(Tableau8[[#This Row],[Lundi]]+Tableau8[[#This Row],[Mardi]]&gt;0,Tableau8[[#This Row],[Lundi]]+Tableau8[[#This Row],[Mardi]],"")</f>
        <v/>
      </c>
      <c r="N771" s="14" t="str">
        <f>IF(Tableau8[[#This Row],[Jeudi]]+Tableau8[[#This Row],[Vendredi]]&gt;0,Tableau8[[#This Row],[Jeudi]]+Tableau8[[#This Row],[Vendredi]],"")</f>
        <v/>
      </c>
      <c r="O771" s="14">
        <f>COUNTIF(Tableau8[[#This Row],[Lundi]:[Mardi]],"&gt;0") + COUNTIF(Tableau8[[#This Row],[Jeudi]:[Vendredi]],"&gt;0")</f>
        <v>0</v>
      </c>
      <c r="P771" s="14" t="str">
        <f>IFERROR(Tableau8[[#This Row],[Total Tour 1]]+Tableau8[[#This Row],[Total Tour 2]],"")</f>
        <v/>
      </c>
      <c r="Q771" s="14">
        <f>COUNTIF(Tableau8[[#This Row],[Lundi]:[Vendredi]],"&gt;=13")*1000</f>
        <v>0</v>
      </c>
      <c r="R77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71" s="15">
        <f>Tableau8[[#This Row],[Prime production]]+Tableau8[[#This Row],[Prime rendement]]</f>
        <v>0</v>
      </c>
      <c r="T771" s="15" t="str">
        <f>IF(Tableau8[[#This Row],[Matricule]]&gt;1,IF(COUNTIF(Tableau8[DateMatricule],Tableau8[[#This Row],[DateMatricule]])&gt;1,"Doublon",""),"")</f>
        <v/>
      </c>
    </row>
    <row r="772" spans="1:20" x14ac:dyDescent="0.25">
      <c r="A772" s="11" t="str">
        <f>IF(Tableau8[[#This Row],[Semaine]]="","",VLOOKUP(Tableau8[[#This Row],[Semaine]],Listes!$A:$B,2,FALSE))</f>
        <v/>
      </c>
      <c r="B772" s="11" t="str">
        <f>IF(ISBLANK(Tableau8[[#This Row],[Matricule]]),"",VLOOKUP(Tableau8[[#This Row],[Matricule]],#REF!,2,FALSE))</f>
        <v/>
      </c>
      <c r="C772" s="11" t="str">
        <f>IF(ISBLANK(Tableau8[[#This Row],[Matricule]]),"",VLOOKUP(Tableau8[[#This Row],[Matricule]],#REF!,3,FALSE))</f>
        <v/>
      </c>
      <c r="D772" s="11" t="str">
        <f>CONCATENATE(Tableau8[[#This Row],[Semaine]],Tableau8[[#This Row],[Matricule]])</f>
        <v/>
      </c>
      <c r="M772" s="14" t="str">
        <f>IF(Tableau8[[#This Row],[Lundi]]+Tableau8[[#This Row],[Mardi]]&gt;0,Tableau8[[#This Row],[Lundi]]+Tableau8[[#This Row],[Mardi]],"")</f>
        <v/>
      </c>
      <c r="N772" s="14" t="str">
        <f>IF(Tableau8[[#This Row],[Jeudi]]+Tableau8[[#This Row],[Vendredi]]&gt;0,Tableau8[[#This Row],[Jeudi]]+Tableau8[[#This Row],[Vendredi]],"")</f>
        <v/>
      </c>
      <c r="O772" s="14">
        <f>COUNTIF(Tableau8[[#This Row],[Lundi]:[Mardi]],"&gt;0") + COUNTIF(Tableau8[[#This Row],[Jeudi]:[Vendredi]],"&gt;0")</f>
        <v>0</v>
      </c>
      <c r="P772" s="14" t="str">
        <f>IFERROR(Tableau8[[#This Row],[Total Tour 1]]+Tableau8[[#This Row],[Total Tour 2]],"")</f>
        <v/>
      </c>
      <c r="Q772" s="14">
        <f>COUNTIF(Tableau8[[#This Row],[Lundi]:[Vendredi]],"&gt;=13")*1000</f>
        <v>0</v>
      </c>
      <c r="R77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72" s="15">
        <f>Tableau8[[#This Row],[Prime production]]+Tableau8[[#This Row],[Prime rendement]]</f>
        <v>0</v>
      </c>
      <c r="T772" s="15" t="str">
        <f>IF(Tableau8[[#This Row],[Matricule]]&gt;1,IF(COUNTIF(Tableau8[DateMatricule],Tableau8[[#This Row],[DateMatricule]])&gt;1,"Doublon",""),"")</f>
        <v/>
      </c>
    </row>
    <row r="773" spans="1:20" x14ac:dyDescent="0.25">
      <c r="A773" s="11" t="str">
        <f>IF(Tableau8[[#This Row],[Semaine]]="","",VLOOKUP(Tableau8[[#This Row],[Semaine]],Listes!$A:$B,2,FALSE))</f>
        <v/>
      </c>
      <c r="B773" s="11" t="str">
        <f>IF(ISBLANK(Tableau8[[#This Row],[Matricule]]),"",VLOOKUP(Tableau8[[#This Row],[Matricule]],#REF!,2,FALSE))</f>
        <v/>
      </c>
      <c r="C773" s="11" t="str">
        <f>IF(ISBLANK(Tableau8[[#This Row],[Matricule]]),"",VLOOKUP(Tableau8[[#This Row],[Matricule]],#REF!,3,FALSE))</f>
        <v/>
      </c>
      <c r="D773" s="11" t="str">
        <f>CONCATENATE(Tableau8[[#This Row],[Semaine]],Tableau8[[#This Row],[Matricule]])</f>
        <v/>
      </c>
      <c r="M773" s="14" t="str">
        <f>IF(Tableau8[[#This Row],[Lundi]]+Tableau8[[#This Row],[Mardi]]&gt;0,Tableau8[[#This Row],[Lundi]]+Tableau8[[#This Row],[Mardi]],"")</f>
        <v/>
      </c>
      <c r="N773" s="14" t="str">
        <f>IF(Tableau8[[#This Row],[Jeudi]]+Tableau8[[#This Row],[Vendredi]]&gt;0,Tableau8[[#This Row],[Jeudi]]+Tableau8[[#This Row],[Vendredi]],"")</f>
        <v/>
      </c>
      <c r="O773" s="14">
        <f>COUNTIF(Tableau8[[#This Row],[Lundi]:[Mardi]],"&gt;0") + COUNTIF(Tableau8[[#This Row],[Jeudi]:[Vendredi]],"&gt;0")</f>
        <v>0</v>
      </c>
      <c r="P773" s="14" t="str">
        <f>IFERROR(Tableau8[[#This Row],[Total Tour 1]]+Tableau8[[#This Row],[Total Tour 2]],"")</f>
        <v/>
      </c>
      <c r="Q773" s="14">
        <f>COUNTIF(Tableau8[[#This Row],[Lundi]:[Vendredi]],"&gt;=13")*1000</f>
        <v>0</v>
      </c>
      <c r="R77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73" s="15">
        <f>Tableau8[[#This Row],[Prime production]]+Tableau8[[#This Row],[Prime rendement]]</f>
        <v>0</v>
      </c>
      <c r="T773" s="15" t="str">
        <f>IF(Tableau8[[#This Row],[Matricule]]&gt;1,IF(COUNTIF(Tableau8[DateMatricule],Tableau8[[#This Row],[DateMatricule]])&gt;1,"Doublon",""),"")</f>
        <v/>
      </c>
    </row>
    <row r="774" spans="1:20" x14ac:dyDescent="0.25">
      <c r="A774" s="11" t="str">
        <f>IF(Tableau8[[#This Row],[Semaine]]="","",VLOOKUP(Tableau8[[#This Row],[Semaine]],Listes!$A:$B,2,FALSE))</f>
        <v/>
      </c>
      <c r="B774" s="11" t="str">
        <f>IF(ISBLANK(Tableau8[[#This Row],[Matricule]]),"",VLOOKUP(Tableau8[[#This Row],[Matricule]],#REF!,2,FALSE))</f>
        <v/>
      </c>
      <c r="C774" s="11" t="str">
        <f>IF(ISBLANK(Tableau8[[#This Row],[Matricule]]),"",VLOOKUP(Tableau8[[#This Row],[Matricule]],#REF!,3,FALSE))</f>
        <v/>
      </c>
      <c r="D774" s="11" t="str">
        <f>CONCATENATE(Tableau8[[#This Row],[Semaine]],Tableau8[[#This Row],[Matricule]])</f>
        <v/>
      </c>
      <c r="M774" s="14" t="str">
        <f>IF(Tableau8[[#This Row],[Lundi]]+Tableau8[[#This Row],[Mardi]]&gt;0,Tableau8[[#This Row],[Lundi]]+Tableau8[[#This Row],[Mardi]],"")</f>
        <v/>
      </c>
      <c r="N774" s="14" t="str">
        <f>IF(Tableau8[[#This Row],[Jeudi]]+Tableau8[[#This Row],[Vendredi]]&gt;0,Tableau8[[#This Row],[Jeudi]]+Tableau8[[#This Row],[Vendredi]],"")</f>
        <v/>
      </c>
      <c r="O774" s="14">
        <f>COUNTIF(Tableau8[[#This Row],[Lundi]:[Mardi]],"&gt;0") + COUNTIF(Tableau8[[#This Row],[Jeudi]:[Vendredi]],"&gt;0")</f>
        <v>0</v>
      </c>
      <c r="P774" s="14" t="str">
        <f>IFERROR(Tableau8[[#This Row],[Total Tour 1]]+Tableau8[[#This Row],[Total Tour 2]],"")</f>
        <v/>
      </c>
      <c r="Q774" s="14">
        <f>COUNTIF(Tableau8[[#This Row],[Lundi]:[Vendredi]],"&gt;=13")*1000</f>
        <v>0</v>
      </c>
      <c r="R77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74" s="15">
        <f>Tableau8[[#This Row],[Prime production]]+Tableau8[[#This Row],[Prime rendement]]</f>
        <v>0</v>
      </c>
      <c r="T774" s="15" t="str">
        <f>IF(Tableau8[[#This Row],[Matricule]]&gt;1,IF(COUNTIF(Tableau8[DateMatricule],Tableau8[[#This Row],[DateMatricule]])&gt;1,"Doublon",""),"")</f>
        <v/>
      </c>
    </row>
    <row r="775" spans="1:20" x14ac:dyDescent="0.25">
      <c r="A775" s="11" t="str">
        <f>IF(Tableau8[[#This Row],[Semaine]]="","",VLOOKUP(Tableau8[[#This Row],[Semaine]],Listes!$A:$B,2,FALSE))</f>
        <v/>
      </c>
      <c r="B775" s="11" t="str">
        <f>IF(ISBLANK(Tableau8[[#This Row],[Matricule]]),"",VLOOKUP(Tableau8[[#This Row],[Matricule]],#REF!,2,FALSE))</f>
        <v/>
      </c>
      <c r="C775" s="11" t="str">
        <f>IF(ISBLANK(Tableau8[[#This Row],[Matricule]]),"",VLOOKUP(Tableau8[[#This Row],[Matricule]],#REF!,3,FALSE))</f>
        <v/>
      </c>
      <c r="D775" s="11" t="str">
        <f>CONCATENATE(Tableau8[[#This Row],[Semaine]],Tableau8[[#This Row],[Matricule]])</f>
        <v/>
      </c>
      <c r="M775" s="14" t="str">
        <f>IF(Tableau8[[#This Row],[Lundi]]+Tableau8[[#This Row],[Mardi]]&gt;0,Tableau8[[#This Row],[Lundi]]+Tableau8[[#This Row],[Mardi]],"")</f>
        <v/>
      </c>
      <c r="N775" s="14" t="str">
        <f>IF(Tableau8[[#This Row],[Jeudi]]+Tableau8[[#This Row],[Vendredi]]&gt;0,Tableau8[[#This Row],[Jeudi]]+Tableau8[[#This Row],[Vendredi]],"")</f>
        <v/>
      </c>
      <c r="O775" s="14">
        <f>COUNTIF(Tableau8[[#This Row],[Lundi]:[Mardi]],"&gt;0") + COUNTIF(Tableau8[[#This Row],[Jeudi]:[Vendredi]],"&gt;0")</f>
        <v>0</v>
      </c>
      <c r="P775" s="14" t="str">
        <f>IFERROR(Tableau8[[#This Row],[Total Tour 1]]+Tableau8[[#This Row],[Total Tour 2]],"")</f>
        <v/>
      </c>
      <c r="Q775" s="14">
        <f>COUNTIF(Tableau8[[#This Row],[Lundi]:[Vendredi]],"&gt;=13")*1000</f>
        <v>0</v>
      </c>
      <c r="R77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75" s="15">
        <f>Tableau8[[#This Row],[Prime production]]+Tableau8[[#This Row],[Prime rendement]]</f>
        <v>0</v>
      </c>
      <c r="T775" s="15" t="str">
        <f>IF(Tableau8[[#This Row],[Matricule]]&gt;1,IF(COUNTIF(Tableau8[DateMatricule],Tableau8[[#This Row],[DateMatricule]])&gt;1,"Doublon",""),"")</f>
        <v/>
      </c>
    </row>
    <row r="776" spans="1:20" x14ac:dyDescent="0.25">
      <c r="A776" s="11" t="str">
        <f>IF(Tableau8[[#This Row],[Semaine]]="","",VLOOKUP(Tableau8[[#This Row],[Semaine]],Listes!$A:$B,2,FALSE))</f>
        <v/>
      </c>
      <c r="B776" s="11" t="str">
        <f>IF(ISBLANK(Tableau8[[#This Row],[Matricule]]),"",VLOOKUP(Tableau8[[#This Row],[Matricule]],#REF!,2,FALSE))</f>
        <v/>
      </c>
      <c r="C776" s="11" t="str">
        <f>IF(ISBLANK(Tableau8[[#This Row],[Matricule]]),"",VLOOKUP(Tableau8[[#This Row],[Matricule]],#REF!,3,FALSE))</f>
        <v/>
      </c>
      <c r="D776" s="11" t="str">
        <f>CONCATENATE(Tableau8[[#This Row],[Semaine]],Tableau8[[#This Row],[Matricule]])</f>
        <v/>
      </c>
      <c r="M776" s="14" t="str">
        <f>IF(Tableau8[[#This Row],[Lundi]]+Tableau8[[#This Row],[Mardi]]&gt;0,Tableau8[[#This Row],[Lundi]]+Tableau8[[#This Row],[Mardi]],"")</f>
        <v/>
      </c>
      <c r="N776" s="14" t="str">
        <f>IF(Tableau8[[#This Row],[Jeudi]]+Tableau8[[#This Row],[Vendredi]]&gt;0,Tableau8[[#This Row],[Jeudi]]+Tableau8[[#This Row],[Vendredi]],"")</f>
        <v/>
      </c>
      <c r="O776" s="14">
        <f>COUNTIF(Tableau8[[#This Row],[Lundi]:[Mardi]],"&gt;0") + COUNTIF(Tableau8[[#This Row],[Jeudi]:[Vendredi]],"&gt;0")</f>
        <v>0</v>
      </c>
      <c r="P776" s="14" t="str">
        <f>IFERROR(Tableau8[[#This Row],[Total Tour 1]]+Tableau8[[#This Row],[Total Tour 2]],"")</f>
        <v/>
      </c>
      <c r="Q776" s="14">
        <f>COUNTIF(Tableau8[[#This Row],[Lundi]:[Vendredi]],"&gt;=13")*1000</f>
        <v>0</v>
      </c>
      <c r="R77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76" s="15">
        <f>Tableau8[[#This Row],[Prime production]]+Tableau8[[#This Row],[Prime rendement]]</f>
        <v>0</v>
      </c>
      <c r="T776" s="15" t="str">
        <f>IF(Tableau8[[#This Row],[Matricule]]&gt;1,IF(COUNTIF(Tableau8[DateMatricule],Tableau8[[#This Row],[DateMatricule]])&gt;1,"Doublon",""),"")</f>
        <v/>
      </c>
    </row>
    <row r="777" spans="1:20" x14ac:dyDescent="0.25">
      <c r="A777" s="11" t="str">
        <f>IF(Tableau8[[#This Row],[Semaine]]="","",VLOOKUP(Tableau8[[#This Row],[Semaine]],Listes!$A:$B,2,FALSE))</f>
        <v/>
      </c>
      <c r="B777" s="11" t="str">
        <f>IF(ISBLANK(Tableau8[[#This Row],[Matricule]]),"",VLOOKUP(Tableau8[[#This Row],[Matricule]],#REF!,2,FALSE))</f>
        <v/>
      </c>
      <c r="C777" s="11" t="str">
        <f>IF(ISBLANK(Tableau8[[#This Row],[Matricule]]),"",VLOOKUP(Tableau8[[#This Row],[Matricule]],#REF!,3,FALSE))</f>
        <v/>
      </c>
      <c r="D777" s="11" t="str">
        <f>CONCATENATE(Tableau8[[#This Row],[Semaine]],Tableau8[[#This Row],[Matricule]])</f>
        <v/>
      </c>
      <c r="M777" s="14" t="str">
        <f>IF(Tableau8[[#This Row],[Lundi]]+Tableau8[[#This Row],[Mardi]]&gt;0,Tableau8[[#This Row],[Lundi]]+Tableau8[[#This Row],[Mardi]],"")</f>
        <v/>
      </c>
      <c r="N777" s="14" t="str">
        <f>IF(Tableau8[[#This Row],[Jeudi]]+Tableau8[[#This Row],[Vendredi]]&gt;0,Tableau8[[#This Row],[Jeudi]]+Tableau8[[#This Row],[Vendredi]],"")</f>
        <v/>
      </c>
      <c r="O777" s="14">
        <f>COUNTIF(Tableau8[[#This Row],[Lundi]:[Mardi]],"&gt;0") + COUNTIF(Tableau8[[#This Row],[Jeudi]:[Vendredi]],"&gt;0")</f>
        <v>0</v>
      </c>
      <c r="P777" s="14" t="str">
        <f>IFERROR(Tableau8[[#This Row],[Total Tour 1]]+Tableau8[[#This Row],[Total Tour 2]],"")</f>
        <v/>
      </c>
      <c r="Q777" s="14">
        <f>COUNTIF(Tableau8[[#This Row],[Lundi]:[Vendredi]],"&gt;=13")*1000</f>
        <v>0</v>
      </c>
      <c r="R77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77" s="15">
        <f>Tableau8[[#This Row],[Prime production]]+Tableau8[[#This Row],[Prime rendement]]</f>
        <v>0</v>
      </c>
      <c r="T777" s="15" t="str">
        <f>IF(Tableau8[[#This Row],[Matricule]]&gt;1,IF(COUNTIF(Tableau8[DateMatricule],Tableau8[[#This Row],[DateMatricule]])&gt;1,"Doublon",""),"")</f>
        <v/>
      </c>
    </row>
    <row r="778" spans="1:20" x14ac:dyDescent="0.25">
      <c r="A778" s="11" t="str">
        <f>IF(Tableau8[[#This Row],[Semaine]]="","",VLOOKUP(Tableau8[[#This Row],[Semaine]],Listes!$A:$B,2,FALSE))</f>
        <v/>
      </c>
      <c r="B778" s="11" t="str">
        <f>IF(ISBLANK(Tableau8[[#This Row],[Matricule]]),"",VLOOKUP(Tableau8[[#This Row],[Matricule]],#REF!,2,FALSE))</f>
        <v/>
      </c>
      <c r="C778" s="11" t="str">
        <f>IF(ISBLANK(Tableau8[[#This Row],[Matricule]]),"",VLOOKUP(Tableau8[[#This Row],[Matricule]],#REF!,3,FALSE))</f>
        <v/>
      </c>
      <c r="D778" s="11" t="str">
        <f>CONCATENATE(Tableau8[[#This Row],[Semaine]],Tableau8[[#This Row],[Matricule]])</f>
        <v/>
      </c>
      <c r="M778" s="14" t="str">
        <f>IF(Tableau8[[#This Row],[Lundi]]+Tableau8[[#This Row],[Mardi]]&gt;0,Tableau8[[#This Row],[Lundi]]+Tableau8[[#This Row],[Mardi]],"")</f>
        <v/>
      </c>
      <c r="N778" s="14" t="str">
        <f>IF(Tableau8[[#This Row],[Jeudi]]+Tableau8[[#This Row],[Vendredi]]&gt;0,Tableau8[[#This Row],[Jeudi]]+Tableau8[[#This Row],[Vendredi]],"")</f>
        <v/>
      </c>
      <c r="O778" s="14">
        <f>COUNTIF(Tableau8[[#This Row],[Lundi]:[Mardi]],"&gt;0") + COUNTIF(Tableau8[[#This Row],[Jeudi]:[Vendredi]],"&gt;0")</f>
        <v>0</v>
      </c>
      <c r="P778" s="14" t="str">
        <f>IFERROR(Tableau8[[#This Row],[Total Tour 1]]+Tableau8[[#This Row],[Total Tour 2]],"")</f>
        <v/>
      </c>
      <c r="Q778" s="14">
        <f>COUNTIF(Tableau8[[#This Row],[Lundi]:[Vendredi]],"&gt;=13")*1000</f>
        <v>0</v>
      </c>
      <c r="R77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78" s="15">
        <f>Tableau8[[#This Row],[Prime production]]+Tableau8[[#This Row],[Prime rendement]]</f>
        <v>0</v>
      </c>
      <c r="T778" s="15" t="str">
        <f>IF(Tableau8[[#This Row],[Matricule]]&gt;1,IF(COUNTIF(Tableau8[DateMatricule],Tableau8[[#This Row],[DateMatricule]])&gt;1,"Doublon",""),"")</f>
        <v/>
      </c>
    </row>
    <row r="779" spans="1:20" x14ac:dyDescent="0.25">
      <c r="A779" s="11" t="str">
        <f>IF(Tableau8[[#This Row],[Semaine]]="","",VLOOKUP(Tableau8[[#This Row],[Semaine]],Listes!$A:$B,2,FALSE))</f>
        <v/>
      </c>
      <c r="B779" s="11" t="str">
        <f>IF(ISBLANK(Tableau8[[#This Row],[Matricule]]),"",VLOOKUP(Tableau8[[#This Row],[Matricule]],#REF!,2,FALSE))</f>
        <v/>
      </c>
      <c r="C779" s="11" t="str">
        <f>IF(ISBLANK(Tableau8[[#This Row],[Matricule]]),"",VLOOKUP(Tableau8[[#This Row],[Matricule]],#REF!,3,FALSE))</f>
        <v/>
      </c>
      <c r="D779" s="11" t="str">
        <f>CONCATENATE(Tableau8[[#This Row],[Semaine]],Tableau8[[#This Row],[Matricule]])</f>
        <v/>
      </c>
      <c r="M779" s="14" t="str">
        <f>IF(Tableau8[[#This Row],[Lundi]]+Tableau8[[#This Row],[Mardi]]&gt;0,Tableau8[[#This Row],[Lundi]]+Tableau8[[#This Row],[Mardi]],"")</f>
        <v/>
      </c>
      <c r="N779" s="14" t="str">
        <f>IF(Tableau8[[#This Row],[Jeudi]]+Tableau8[[#This Row],[Vendredi]]&gt;0,Tableau8[[#This Row],[Jeudi]]+Tableau8[[#This Row],[Vendredi]],"")</f>
        <v/>
      </c>
      <c r="O779" s="14">
        <f>COUNTIF(Tableau8[[#This Row],[Lundi]:[Mardi]],"&gt;0") + COUNTIF(Tableau8[[#This Row],[Jeudi]:[Vendredi]],"&gt;0")</f>
        <v>0</v>
      </c>
      <c r="P779" s="14" t="str">
        <f>IFERROR(Tableau8[[#This Row],[Total Tour 1]]+Tableau8[[#This Row],[Total Tour 2]],"")</f>
        <v/>
      </c>
      <c r="Q779" s="14">
        <f>COUNTIF(Tableau8[[#This Row],[Lundi]:[Vendredi]],"&gt;=13")*1000</f>
        <v>0</v>
      </c>
      <c r="R77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79" s="15">
        <f>Tableau8[[#This Row],[Prime production]]+Tableau8[[#This Row],[Prime rendement]]</f>
        <v>0</v>
      </c>
      <c r="T779" s="15" t="str">
        <f>IF(Tableau8[[#This Row],[Matricule]]&gt;1,IF(COUNTIF(Tableau8[DateMatricule],Tableau8[[#This Row],[DateMatricule]])&gt;1,"Doublon",""),"")</f>
        <v/>
      </c>
    </row>
    <row r="780" spans="1:20" x14ac:dyDescent="0.25">
      <c r="A780" s="11" t="str">
        <f>IF(Tableau8[[#This Row],[Semaine]]="","",VLOOKUP(Tableau8[[#This Row],[Semaine]],Listes!$A:$B,2,FALSE))</f>
        <v/>
      </c>
      <c r="B780" s="11" t="str">
        <f>IF(ISBLANK(Tableau8[[#This Row],[Matricule]]),"",VLOOKUP(Tableau8[[#This Row],[Matricule]],#REF!,2,FALSE))</f>
        <v/>
      </c>
      <c r="C780" s="11" t="str">
        <f>IF(ISBLANK(Tableau8[[#This Row],[Matricule]]),"",VLOOKUP(Tableau8[[#This Row],[Matricule]],#REF!,3,FALSE))</f>
        <v/>
      </c>
      <c r="D780" s="11" t="str">
        <f>CONCATENATE(Tableau8[[#This Row],[Semaine]],Tableau8[[#This Row],[Matricule]])</f>
        <v/>
      </c>
      <c r="M780" s="14" t="str">
        <f>IF(Tableau8[[#This Row],[Lundi]]+Tableau8[[#This Row],[Mardi]]&gt;0,Tableau8[[#This Row],[Lundi]]+Tableau8[[#This Row],[Mardi]],"")</f>
        <v/>
      </c>
      <c r="N780" s="14" t="str">
        <f>IF(Tableau8[[#This Row],[Jeudi]]+Tableau8[[#This Row],[Vendredi]]&gt;0,Tableau8[[#This Row],[Jeudi]]+Tableau8[[#This Row],[Vendredi]],"")</f>
        <v/>
      </c>
      <c r="O780" s="14">
        <f>COUNTIF(Tableau8[[#This Row],[Lundi]:[Mardi]],"&gt;0") + COUNTIF(Tableau8[[#This Row],[Jeudi]:[Vendredi]],"&gt;0")</f>
        <v>0</v>
      </c>
      <c r="P780" s="14" t="str">
        <f>IFERROR(Tableau8[[#This Row],[Total Tour 1]]+Tableau8[[#This Row],[Total Tour 2]],"")</f>
        <v/>
      </c>
      <c r="Q780" s="14">
        <f>COUNTIF(Tableau8[[#This Row],[Lundi]:[Vendredi]],"&gt;=13")*1000</f>
        <v>0</v>
      </c>
      <c r="R78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80" s="15">
        <f>Tableau8[[#This Row],[Prime production]]+Tableau8[[#This Row],[Prime rendement]]</f>
        <v>0</v>
      </c>
      <c r="T780" s="15" t="str">
        <f>IF(Tableau8[[#This Row],[Matricule]]&gt;1,IF(COUNTIF(Tableau8[DateMatricule],Tableau8[[#This Row],[DateMatricule]])&gt;1,"Doublon",""),"")</f>
        <v/>
      </c>
    </row>
    <row r="781" spans="1:20" x14ac:dyDescent="0.25">
      <c r="A781" s="11" t="str">
        <f>IF(Tableau8[[#This Row],[Semaine]]="","",VLOOKUP(Tableau8[[#This Row],[Semaine]],Listes!$A:$B,2,FALSE))</f>
        <v/>
      </c>
      <c r="B781" s="11" t="str">
        <f>IF(ISBLANK(Tableau8[[#This Row],[Matricule]]),"",VLOOKUP(Tableau8[[#This Row],[Matricule]],#REF!,2,FALSE))</f>
        <v/>
      </c>
      <c r="C781" s="11" t="str">
        <f>IF(ISBLANK(Tableau8[[#This Row],[Matricule]]),"",VLOOKUP(Tableau8[[#This Row],[Matricule]],#REF!,3,FALSE))</f>
        <v/>
      </c>
      <c r="D781" s="11" t="str">
        <f>CONCATENATE(Tableau8[[#This Row],[Semaine]],Tableau8[[#This Row],[Matricule]])</f>
        <v/>
      </c>
      <c r="M781" s="14" t="str">
        <f>IF(Tableau8[[#This Row],[Lundi]]+Tableau8[[#This Row],[Mardi]]&gt;0,Tableau8[[#This Row],[Lundi]]+Tableau8[[#This Row],[Mardi]],"")</f>
        <v/>
      </c>
      <c r="N781" s="14" t="str">
        <f>IF(Tableau8[[#This Row],[Jeudi]]+Tableau8[[#This Row],[Vendredi]]&gt;0,Tableau8[[#This Row],[Jeudi]]+Tableau8[[#This Row],[Vendredi]],"")</f>
        <v/>
      </c>
      <c r="O781" s="14">
        <f>COUNTIF(Tableau8[[#This Row],[Lundi]:[Mardi]],"&gt;0") + COUNTIF(Tableau8[[#This Row],[Jeudi]:[Vendredi]],"&gt;0")</f>
        <v>0</v>
      </c>
      <c r="P781" s="14" t="str">
        <f>IFERROR(Tableau8[[#This Row],[Total Tour 1]]+Tableau8[[#This Row],[Total Tour 2]],"")</f>
        <v/>
      </c>
      <c r="Q781" s="14">
        <f>COUNTIF(Tableau8[[#This Row],[Lundi]:[Vendredi]],"&gt;=13")*1000</f>
        <v>0</v>
      </c>
      <c r="R78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81" s="15">
        <f>Tableau8[[#This Row],[Prime production]]+Tableau8[[#This Row],[Prime rendement]]</f>
        <v>0</v>
      </c>
      <c r="T781" s="15" t="str">
        <f>IF(Tableau8[[#This Row],[Matricule]]&gt;1,IF(COUNTIF(Tableau8[DateMatricule],Tableau8[[#This Row],[DateMatricule]])&gt;1,"Doublon",""),"")</f>
        <v/>
      </c>
    </row>
    <row r="782" spans="1:20" x14ac:dyDescent="0.25">
      <c r="A782" s="11" t="str">
        <f>IF(Tableau8[[#This Row],[Semaine]]="","",VLOOKUP(Tableau8[[#This Row],[Semaine]],Listes!$A:$B,2,FALSE))</f>
        <v/>
      </c>
      <c r="B782" s="11" t="str">
        <f>IF(ISBLANK(Tableau8[[#This Row],[Matricule]]),"",VLOOKUP(Tableau8[[#This Row],[Matricule]],#REF!,2,FALSE))</f>
        <v/>
      </c>
      <c r="C782" s="11" t="str">
        <f>IF(ISBLANK(Tableau8[[#This Row],[Matricule]]),"",VLOOKUP(Tableau8[[#This Row],[Matricule]],#REF!,3,FALSE))</f>
        <v/>
      </c>
      <c r="D782" s="11" t="str">
        <f>CONCATENATE(Tableau8[[#This Row],[Semaine]],Tableau8[[#This Row],[Matricule]])</f>
        <v/>
      </c>
      <c r="M782" s="14" t="str">
        <f>IF(Tableau8[[#This Row],[Lundi]]+Tableau8[[#This Row],[Mardi]]&gt;0,Tableau8[[#This Row],[Lundi]]+Tableau8[[#This Row],[Mardi]],"")</f>
        <v/>
      </c>
      <c r="N782" s="14" t="str">
        <f>IF(Tableau8[[#This Row],[Jeudi]]+Tableau8[[#This Row],[Vendredi]]&gt;0,Tableau8[[#This Row],[Jeudi]]+Tableau8[[#This Row],[Vendredi]],"")</f>
        <v/>
      </c>
      <c r="O782" s="14">
        <f>COUNTIF(Tableau8[[#This Row],[Lundi]:[Mardi]],"&gt;0") + COUNTIF(Tableau8[[#This Row],[Jeudi]:[Vendredi]],"&gt;0")</f>
        <v>0</v>
      </c>
      <c r="P782" s="14" t="str">
        <f>IFERROR(Tableau8[[#This Row],[Total Tour 1]]+Tableau8[[#This Row],[Total Tour 2]],"")</f>
        <v/>
      </c>
      <c r="Q782" s="14">
        <f>COUNTIF(Tableau8[[#This Row],[Lundi]:[Vendredi]],"&gt;=13")*1000</f>
        <v>0</v>
      </c>
      <c r="R78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82" s="15">
        <f>Tableau8[[#This Row],[Prime production]]+Tableau8[[#This Row],[Prime rendement]]</f>
        <v>0</v>
      </c>
      <c r="T782" s="15" t="str">
        <f>IF(Tableau8[[#This Row],[Matricule]]&gt;1,IF(COUNTIF(Tableau8[DateMatricule],Tableau8[[#This Row],[DateMatricule]])&gt;1,"Doublon",""),"")</f>
        <v/>
      </c>
    </row>
    <row r="783" spans="1:20" x14ac:dyDescent="0.25">
      <c r="A783" s="11" t="str">
        <f>IF(Tableau8[[#This Row],[Semaine]]="","",VLOOKUP(Tableau8[[#This Row],[Semaine]],Listes!$A:$B,2,FALSE))</f>
        <v/>
      </c>
      <c r="B783" s="11" t="str">
        <f>IF(ISBLANK(Tableau8[[#This Row],[Matricule]]),"",VLOOKUP(Tableau8[[#This Row],[Matricule]],#REF!,2,FALSE))</f>
        <v/>
      </c>
      <c r="C783" s="11" t="str">
        <f>IF(ISBLANK(Tableau8[[#This Row],[Matricule]]),"",VLOOKUP(Tableau8[[#This Row],[Matricule]],#REF!,3,FALSE))</f>
        <v/>
      </c>
      <c r="D783" s="11" t="str">
        <f>CONCATENATE(Tableau8[[#This Row],[Semaine]],Tableau8[[#This Row],[Matricule]])</f>
        <v/>
      </c>
      <c r="M783" s="14" t="str">
        <f>IF(Tableau8[[#This Row],[Lundi]]+Tableau8[[#This Row],[Mardi]]&gt;0,Tableau8[[#This Row],[Lundi]]+Tableau8[[#This Row],[Mardi]],"")</f>
        <v/>
      </c>
      <c r="N783" s="14" t="str">
        <f>IF(Tableau8[[#This Row],[Jeudi]]+Tableau8[[#This Row],[Vendredi]]&gt;0,Tableau8[[#This Row],[Jeudi]]+Tableau8[[#This Row],[Vendredi]],"")</f>
        <v/>
      </c>
      <c r="O783" s="14">
        <f>COUNTIF(Tableau8[[#This Row],[Lundi]:[Mardi]],"&gt;0") + COUNTIF(Tableau8[[#This Row],[Jeudi]:[Vendredi]],"&gt;0")</f>
        <v>0</v>
      </c>
      <c r="P783" s="14" t="str">
        <f>IFERROR(Tableau8[[#This Row],[Total Tour 1]]+Tableau8[[#This Row],[Total Tour 2]],"")</f>
        <v/>
      </c>
      <c r="Q783" s="14">
        <f>COUNTIF(Tableau8[[#This Row],[Lundi]:[Vendredi]],"&gt;=13")*1000</f>
        <v>0</v>
      </c>
      <c r="R78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83" s="15">
        <f>Tableau8[[#This Row],[Prime production]]+Tableau8[[#This Row],[Prime rendement]]</f>
        <v>0</v>
      </c>
      <c r="T783" s="15" t="str">
        <f>IF(Tableau8[[#This Row],[Matricule]]&gt;1,IF(COUNTIF(Tableau8[DateMatricule],Tableau8[[#This Row],[DateMatricule]])&gt;1,"Doublon",""),"")</f>
        <v/>
      </c>
    </row>
    <row r="784" spans="1:20" x14ac:dyDescent="0.25">
      <c r="A784" s="11" t="str">
        <f>IF(Tableau8[[#This Row],[Semaine]]="","",VLOOKUP(Tableau8[[#This Row],[Semaine]],Listes!$A:$B,2,FALSE))</f>
        <v/>
      </c>
      <c r="B784" s="11" t="str">
        <f>IF(ISBLANK(Tableau8[[#This Row],[Matricule]]),"",VLOOKUP(Tableau8[[#This Row],[Matricule]],#REF!,2,FALSE))</f>
        <v/>
      </c>
      <c r="C784" s="11" t="str">
        <f>IF(ISBLANK(Tableau8[[#This Row],[Matricule]]),"",VLOOKUP(Tableau8[[#This Row],[Matricule]],#REF!,3,FALSE))</f>
        <v/>
      </c>
      <c r="D784" s="11" t="str">
        <f>CONCATENATE(Tableau8[[#This Row],[Semaine]],Tableau8[[#This Row],[Matricule]])</f>
        <v/>
      </c>
      <c r="M784" s="14" t="str">
        <f>IF(Tableau8[[#This Row],[Lundi]]+Tableau8[[#This Row],[Mardi]]&gt;0,Tableau8[[#This Row],[Lundi]]+Tableau8[[#This Row],[Mardi]],"")</f>
        <v/>
      </c>
      <c r="N784" s="14" t="str">
        <f>IF(Tableau8[[#This Row],[Jeudi]]+Tableau8[[#This Row],[Vendredi]]&gt;0,Tableau8[[#This Row],[Jeudi]]+Tableau8[[#This Row],[Vendredi]],"")</f>
        <v/>
      </c>
      <c r="O784" s="14">
        <f>COUNTIF(Tableau8[[#This Row],[Lundi]:[Mardi]],"&gt;0") + COUNTIF(Tableau8[[#This Row],[Jeudi]:[Vendredi]],"&gt;0")</f>
        <v>0</v>
      </c>
      <c r="P784" s="14" t="str">
        <f>IFERROR(Tableau8[[#This Row],[Total Tour 1]]+Tableau8[[#This Row],[Total Tour 2]],"")</f>
        <v/>
      </c>
      <c r="Q784" s="14">
        <f>COUNTIF(Tableau8[[#This Row],[Lundi]:[Vendredi]],"&gt;=13")*1000</f>
        <v>0</v>
      </c>
      <c r="R78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84" s="15">
        <f>Tableau8[[#This Row],[Prime production]]+Tableau8[[#This Row],[Prime rendement]]</f>
        <v>0</v>
      </c>
      <c r="T784" s="15" t="str">
        <f>IF(Tableau8[[#This Row],[Matricule]]&gt;1,IF(COUNTIF(Tableau8[DateMatricule],Tableau8[[#This Row],[DateMatricule]])&gt;1,"Doublon",""),"")</f>
        <v/>
      </c>
    </row>
    <row r="785" spans="1:20" x14ac:dyDescent="0.25">
      <c r="A785" s="11" t="str">
        <f>IF(Tableau8[[#This Row],[Semaine]]="","",VLOOKUP(Tableau8[[#This Row],[Semaine]],Listes!$A:$B,2,FALSE))</f>
        <v/>
      </c>
      <c r="B785" s="11" t="str">
        <f>IF(ISBLANK(Tableau8[[#This Row],[Matricule]]),"",VLOOKUP(Tableau8[[#This Row],[Matricule]],#REF!,2,FALSE))</f>
        <v/>
      </c>
      <c r="C785" s="11" t="str">
        <f>IF(ISBLANK(Tableau8[[#This Row],[Matricule]]),"",VLOOKUP(Tableau8[[#This Row],[Matricule]],#REF!,3,FALSE))</f>
        <v/>
      </c>
      <c r="D785" s="11" t="str">
        <f>CONCATENATE(Tableau8[[#This Row],[Semaine]],Tableau8[[#This Row],[Matricule]])</f>
        <v/>
      </c>
      <c r="M785" s="14" t="str">
        <f>IF(Tableau8[[#This Row],[Lundi]]+Tableau8[[#This Row],[Mardi]]&gt;0,Tableau8[[#This Row],[Lundi]]+Tableau8[[#This Row],[Mardi]],"")</f>
        <v/>
      </c>
      <c r="N785" s="14" t="str">
        <f>IF(Tableau8[[#This Row],[Jeudi]]+Tableau8[[#This Row],[Vendredi]]&gt;0,Tableau8[[#This Row],[Jeudi]]+Tableau8[[#This Row],[Vendredi]],"")</f>
        <v/>
      </c>
      <c r="O785" s="14">
        <f>COUNTIF(Tableau8[[#This Row],[Lundi]:[Mardi]],"&gt;0") + COUNTIF(Tableau8[[#This Row],[Jeudi]:[Vendredi]],"&gt;0")</f>
        <v>0</v>
      </c>
      <c r="P785" s="14" t="str">
        <f>IFERROR(Tableau8[[#This Row],[Total Tour 1]]+Tableau8[[#This Row],[Total Tour 2]],"")</f>
        <v/>
      </c>
      <c r="Q785" s="14">
        <f>COUNTIF(Tableau8[[#This Row],[Lundi]:[Vendredi]],"&gt;=13")*1000</f>
        <v>0</v>
      </c>
      <c r="R78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85" s="15">
        <f>Tableau8[[#This Row],[Prime production]]+Tableau8[[#This Row],[Prime rendement]]</f>
        <v>0</v>
      </c>
      <c r="T785" s="15" t="str">
        <f>IF(Tableau8[[#This Row],[Matricule]]&gt;1,IF(COUNTIF(Tableau8[DateMatricule],Tableau8[[#This Row],[DateMatricule]])&gt;1,"Doublon",""),"")</f>
        <v/>
      </c>
    </row>
    <row r="786" spans="1:20" x14ac:dyDescent="0.25">
      <c r="A786" s="11" t="str">
        <f>IF(Tableau8[[#This Row],[Semaine]]="","",VLOOKUP(Tableau8[[#This Row],[Semaine]],Listes!$A:$B,2,FALSE))</f>
        <v/>
      </c>
      <c r="B786" s="11" t="str">
        <f>IF(ISBLANK(Tableau8[[#This Row],[Matricule]]),"",VLOOKUP(Tableau8[[#This Row],[Matricule]],#REF!,2,FALSE))</f>
        <v/>
      </c>
      <c r="C786" s="11" t="str">
        <f>IF(ISBLANK(Tableau8[[#This Row],[Matricule]]),"",VLOOKUP(Tableau8[[#This Row],[Matricule]],#REF!,3,FALSE))</f>
        <v/>
      </c>
      <c r="D786" s="11" t="str">
        <f>CONCATENATE(Tableau8[[#This Row],[Semaine]],Tableau8[[#This Row],[Matricule]])</f>
        <v/>
      </c>
      <c r="M786" s="14" t="str">
        <f>IF(Tableau8[[#This Row],[Lundi]]+Tableau8[[#This Row],[Mardi]]&gt;0,Tableau8[[#This Row],[Lundi]]+Tableau8[[#This Row],[Mardi]],"")</f>
        <v/>
      </c>
      <c r="N786" s="14" t="str">
        <f>IF(Tableau8[[#This Row],[Jeudi]]+Tableau8[[#This Row],[Vendredi]]&gt;0,Tableau8[[#This Row],[Jeudi]]+Tableau8[[#This Row],[Vendredi]],"")</f>
        <v/>
      </c>
      <c r="O786" s="14">
        <f>COUNTIF(Tableau8[[#This Row],[Lundi]:[Mardi]],"&gt;0") + COUNTIF(Tableau8[[#This Row],[Jeudi]:[Vendredi]],"&gt;0")</f>
        <v>0</v>
      </c>
      <c r="P786" s="14" t="str">
        <f>IFERROR(Tableau8[[#This Row],[Total Tour 1]]+Tableau8[[#This Row],[Total Tour 2]],"")</f>
        <v/>
      </c>
      <c r="Q786" s="14">
        <f>COUNTIF(Tableau8[[#This Row],[Lundi]:[Vendredi]],"&gt;=13")*1000</f>
        <v>0</v>
      </c>
      <c r="R78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86" s="15">
        <f>Tableau8[[#This Row],[Prime production]]+Tableau8[[#This Row],[Prime rendement]]</f>
        <v>0</v>
      </c>
      <c r="T786" s="15" t="str">
        <f>IF(Tableau8[[#This Row],[Matricule]]&gt;1,IF(COUNTIF(Tableau8[DateMatricule],Tableau8[[#This Row],[DateMatricule]])&gt;1,"Doublon",""),"")</f>
        <v/>
      </c>
    </row>
    <row r="787" spans="1:20" x14ac:dyDescent="0.25">
      <c r="A787" s="11" t="str">
        <f>IF(Tableau8[[#This Row],[Semaine]]="","",VLOOKUP(Tableau8[[#This Row],[Semaine]],Listes!$A:$B,2,FALSE))</f>
        <v/>
      </c>
      <c r="B787" s="11" t="str">
        <f>IF(ISBLANK(Tableau8[[#This Row],[Matricule]]),"",VLOOKUP(Tableau8[[#This Row],[Matricule]],#REF!,2,FALSE))</f>
        <v/>
      </c>
      <c r="C787" s="11" t="str">
        <f>IF(ISBLANK(Tableau8[[#This Row],[Matricule]]),"",VLOOKUP(Tableau8[[#This Row],[Matricule]],#REF!,3,FALSE))</f>
        <v/>
      </c>
      <c r="D787" s="11" t="str">
        <f>CONCATENATE(Tableau8[[#This Row],[Semaine]],Tableau8[[#This Row],[Matricule]])</f>
        <v/>
      </c>
      <c r="M787" s="14" t="str">
        <f>IF(Tableau8[[#This Row],[Lundi]]+Tableau8[[#This Row],[Mardi]]&gt;0,Tableau8[[#This Row],[Lundi]]+Tableau8[[#This Row],[Mardi]],"")</f>
        <v/>
      </c>
      <c r="N787" s="14" t="str">
        <f>IF(Tableau8[[#This Row],[Jeudi]]+Tableau8[[#This Row],[Vendredi]]&gt;0,Tableau8[[#This Row],[Jeudi]]+Tableau8[[#This Row],[Vendredi]],"")</f>
        <v/>
      </c>
      <c r="O787" s="14">
        <f>COUNTIF(Tableau8[[#This Row],[Lundi]:[Mardi]],"&gt;0") + COUNTIF(Tableau8[[#This Row],[Jeudi]:[Vendredi]],"&gt;0")</f>
        <v>0</v>
      </c>
      <c r="P787" s="14" t="str">
        <f>IFERROR(Tableau8[[#This Row],[Total Tour 1]]+Tableau8[[#This Row],[Total Tour 2]],"")</f>
        <v/>
      </c>
      <c r="Q787" s="14">
        <f>COUNTIF(Tableau8[[#This Row],[Lundi]:[Vendredi]],"&gt;=13")*1000</f>
        <v>0</v>
      </c>
      <c r="R78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87" s="15">
        <f>Tableau8[[#This Row],[Prime production]]+Tableau8[[#This Row],[Prime rendement]]</f>
        <v>0</v>
      </c>
      <c r="T787" s="15" t="str">
        <f>IF(Tableau8[[#This Row],[Matricule]]&gt;1,IF(COUNTIF(Tableau8[DateMatricule],Tableau8[[#This Row],[DateMatricule]])&gt;1,"Doublon",""),"")</f>
        <v/>
      </c>
    </row>
    <row r="788" spans="1:20" x14ac:dyDescent="0.25">
      <c r="A788" s="11" t="str">
        <f>IF(Tableau8[[#This Row],[Semaine]]="","",VLOOKUP(Tableau8[[#This Row],[Semaine]],Listes!$A:$B,2,FALSE))</f>
        <v/>
      </c>
      <c r="B788" s="11" t="str">
        <f>IF(ISBLANK(Tableau8[[#This Row],[Matricule]]),"",VLOOKUP(Tableau8[[#This Row],[Matricule]],#REF!,2,FALSE))</f>
        <v/>
      </c>
      <c r="C788" s="11" t="str">
        <f>IF(ISBLANK(Tableau8[[#This Row],[Matricule]]),"",VLOOKUP(Tableau8[[#This Row],[Matricule]],#REF!,3,FALSE))</f>
        <v/>
      </c>
      <c r="D788" s="11" t="str">
        <f>CONCATENATE(Tableau8[[#This Row],[Semaine]],Tableau8[[#This Row],[Matricule]])</f>
        <v/>
      </c>
      <c r="M788" s="14" t="str">
        <f>IF(Tableau8[[#This Row],[Lundi]]+Tableau8[[#This Row],[Mardi]]&gt;0,Tableau8[[#This Row],[Lundi]]+Tableau8[[#This Row],[Mardi]],"")</f>
        <v/>
      </c>
      <c r="N788" s="14" t="str">
        <f>IF(Tableau8[[#This Row],[Jeudi]]+Tableau8[[#This Row],[Vendredi]]&gt;0,Tableau8[[#This Row],[Jeudi]]+Tableau8[[#This Row],[Vendredi]],"")</f>
        <v/>
      </c>
      <c r="O788" s="14">
        <f>COUNTIF(Tableau8[[#This Row],[Lundi]:[Mardi]],"&gt;0") + COUNTIF(Tableau8[[#This Row],[Jeudi]:[Vendredi]],"&gt;0")</f>
        <v>0</v>
      </c>
      <c r="P788" s="14" t="str">
        <f>IFERROR(Tableau8[[#This Row],[Total Tour 1]]+Tableau8[[#This Row],[Total Tour 2]],"")</f>
        <v/>
      </c>
      <c r="Q788" s="14">
        <f>COUNTIF(Tableau8[[#This Row],[Lundi]:[Vendredi]],"&gt;=13")*1000</f>
        <v>0</v>
      </c>
      <c r="R78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88" s="15">
        <f>Tableau8[[#This Row],[Prime production]]+Tableau8[[#This Row],[Prime rendement]]</f>
        <v>0</v>
      </c>
      <c r="T788" s="15" t="str">
        <f>IF(Tableau8[[#This Row],[Matricule]]&gt;1,IF(COUNTIF(Tableau8[DateMatricule],Tableau8[[#This Row],[DateMatricule]])&gt;1,"Doublon",""),"")</f>
        <v/>
      </c>
    </row>
    <row r="789" spans="1:20" x14ac:dyDescent="0.25">
      <c r="A789" s="11" t="str">
        <f>IF(Tableau8[[#This Row],[Semaine]]="","",VLOOKUP(Tableau8[[#This Row],[Semaine]],Listes!$A:$B,2,FALSE))</f>
        <v/>
      </c>
      <c r="B789" s="11" t="str">
        <f>IF(ISBLANK(Tableau8[[#This Row],[Matricule]]),"",VLOOKUP(Tableau8[[#This Row],[Matricule]],#REF!,2,FALSE))</f>
        <v/>
      </c>
      <c r="C789" s="11" t="str">
        <f>IF(ISBLANK(Tableau8[[#This Row],[Matricule]]),"",VLOOKUP(Tableau8[[#This Row],[Matricule]],#REF!,3,FALSE))</f>
        <v/>
      </c>
      <c r="D789" s="11" t="str">
        <f>CONCATENATE(Tableau8[[#This Row],[Semaine]],Tableau8[[#This Row],[Matricule]])</f>
        <v/>
      </c>
      <c r="M789" s="14" t="str">
        <f>IF(Tableau8[[#This Row],[Lundi]]+Tableau8[[#This Row],[Mardi]]&gt;0,Tableau8[[#This Row],[Lundi]]+Tableau8[[#This Row],[Mardi]],"")</f>
        <v/>
      </c>
      <c r="N789" s="14" t="str">
        <f>IF(Tableau8[[#This Row],[Jeudi]]+Tableau8[[#This Row],[Vendredi]]&gt;0,Tableau8[[#This Row],[Jeudi]]+Tableau8[[#This Row],[Vendredi]],"")</f>
        <v/>
      </c>
      <c r="O789" s="14">
        <f>COUNTIF(Tableau8[[#This Row],[Lundi]:[Mardi]],"&gt;0") + COUNTIF(Tableau8[[#This Row],[Jeudi]:[Vendredi]],"&gt;0")</f>
        <v>0</v>
      </c>
      <c r="P789" s="14" t="str">
        <f>IFERROR(Tableau8[[#This Row],[Total Tour 1]]+Tableau8[[#This Row],[Total Tour 2]],"")</f>
        <v/>
      </c>
      <c r="Q789" s="14">
        <f>COUNTIF(Tableau8[[#This Row],[Lundi]:[Vendredi]],"&gt;=13")*1000</f>
        <v>0</v>
      </c>
      <c r="R78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89" s="15">
        <f>Tableau8[[#This Row],[Prime production]]+Tableau8[[#This Row],[Prime rendement]]</f>
        <v>0</v>
      </c>
      <c r="T789" s="15" t="str">
        <f>IF(Tableau8[[#This Row],[Matricule]]&gt;1,IF(COUNTIF(Tableau8[DateMatricule],Tableau8[[#This Row],[DateMatricule]])&gt;1,"Doublon",""),"")</f>
        <v/>
      </c>
    </row>
    <row r="790" spans="1:20" x14ac:dyDescent="0.25">
      <c r="A790" s="11" t="str">
        <f>IF(Tableau8[[#This Row],[Semaine]]="","",VLOOKUP(Tableau8[[#This Row],[Semaine]],Listes!$A:$B,2,FALSE))</f>
        <v/>
      </c>
      <c r="B790" s="11" t="str">
        <f>IF(ISBLANK(Tableau8[[#This Row],[Matricule]]),"",VLOOKUP(Tableau8[[#This Row],[Matricule]],#REF!,2,FALSE))</f>
        <v/>
      </c>
      <c r="C790" s="11" t="str">
        <f>IF(ISBLANK(Tableau8[[#This Row],[Matricule]]),"",VLOOKUP(Tableau8[[#This Row],[Matricule]],#REF!,3,FALSE))</f>
        <v/>
      </c>
      <c r="D790" s="11" t="str">
        <f>CONCATENATE(Tableau8[[#This Row],[Semaine]],Tableau8[[#This Row],[Matricule]])</f>
        <v/>
      </c>
      <c r="M790" s="14" t="str">
        <f>IF(Tableau8[[#This Row],[Lundi]]+Tableau8[[#This Row],[Mardi]]&gt;0,Tableau8[[#This Row],[Lundi]]+Tableau8[[#This Row],[Mardi]],"")</f>
        <v/>
      </c>
      <c r="N790" s="14" t="str">
        <f>IF(Tableau8[[#This Row],[Jeudi]]+Tableau8[[#This Row],[Vendredi]]&gt;0,Tableau8[[#This Row],[Jeudi]]+Tableau8[[#This Row],[Vendredi]],"")</f>
        <v/>
      </c>
      <c r="O790" s="14">
        <f>COUNTIF(Tableau8[[#This Row],[Lundi]:[Mardi]],"&gt;0") + COUNTIF(Tableau8[[#This Row],[Jeudi]:[Vendredi]],"&gt;0")</f>
        <v>0</v>
      </c>
      <c r="P790" s="14" t="str">
        <f>IFERROR(Tableau8[[#This Row],[Total Tour 1]]+Tableau8[[#This Row],[Total Tour 2]],"")</f>
        <v/>
      </c>
      <c r="Q790" s="14">
        <f>COUNTIF(Tableau8[[#This Row],[Lundi]:[Vendredi]],"&gt;=13")*1000</f>
        <v>0</v>
      </c>
      <c r="R79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90" s="15">
        <f>Tableau8[[#This Row],[Prime production]]+Tableau8[[#This Row],[Prime rendement]]</f>
        <v>0</v>
      </c>
      <c r="T790" s="15" t="str">
        <f>IF(Tableau8[[#This Row],[Matricule]]&gt;1,IF(COUNTIF(Tableau8[DateMatricule],Tableau8[[#This Row],[DateMatricule]])&gt;1,"Doublon",""),"")</f>
        <v/>
      </c>
    </row>
    <row r="791" spans="1:20" x14ac:dyDescent="0.25">
      <c r="A791" s="11" t="str">
        <f>IF(Tableau8[[#This Row],[Semaine]]="","",VLOOKUP(Tableau8[[#This Row],[Semaine]],Listes!$A:$B,2,FALSE))</f>
        <v/>
      </c>
      <c r="B791" s="11" t="str">
        <f>IF(ISBLANK(Tableau8[[#This Row],[Matricule]]),"",VLOOKUP(Tableau8[[#This Row],[Matricule]],#REF!,2,FALSE))</f>
        <v/>
      </c>
      <c r="C791" s="11" t="str">
        <f>IF(ISBLANK(Tableau8[[#This Row],[Matricule]]),"",VLOOKUP(Tableau8[[#This Row],[Matricule]],#REF!,3,FALSE))</f>
        <v/>
      </c>
      <c r="D791" s="11" t="str">
        <f>CONCATENATE(Tableau8[[#This Row],[Semaine]],Tableau8[[#This Row],[Matricule]])</f>
        <v/>
      </c>
      <c r="M791" s="14" t="str">
        <f>IF(Tableau8[[#This Row],[Lundi]]+Tableau8[[#This Row],[Mardi]]&gt;0,Tableau8[[#This Row],[Lundi]]+Tableau8[[#This Row],[Mardi]],"")</f>
        <v/>
      </c>
      <c r="N791" s="14" t="str">
        <f>IF(Tableau8[[#This Row],[Jeudi]]+Tableau8[[#This Row],[Vendredi]]&gt;0,Tableau8[[#This Row],[Jeudi]]+Tableau8[[#This Row],[Vendredi]],"")</f>
        <v/>
      </c>
      <c r="O791" s="14">
        <f>COUNTIF(Tableau8[[#This Row],[Lundi]:[Mardi]],"&gt;0") + COUNTIF(Tableau8[[#This Row],[Jeudi]:[Vendredi]],"&gt;0")</f>
        <v>0</v>
      </c>
      <c r="P791" s="14" t="str">
        <f>IFERROR(Tableau8[[#This Row],[Total Tour 1]]+Tableau8[[#This Row],[Total Tour 2]],"")</f>
        <v/>
      </c>
      <c r="Q791" s="14">
        <f>COUNTIF(Tableau8[[#This Row],[Lundi]:[Vendredi]],"&gt;=13")*1000</f>
        <v>0</v>
      </c>
      <c r="R79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91" s="15">
        <f>Tableau8[[#This Row],[Prime production]]+Tableau8[[#This Row],[Prime rendement]]</f>
        <v>0</v>
      </c>
      <c r="T791" s="15" t="str">
        <f>IF(Tableau8[[#This Row],[Matricule]]&gt;1,IF(COUNTIF(Tableau8[DateMatricule],Tableau8[[#This Row],[DateMatricule]])&gt;1,"Doublon",""),"")</f>
        <v/>
      </c>
    </row>
    <row r="792" spans="1:20" x14ac:dyDescent="0.25">
      <c r="A792" s="11" t="str">
        <f>IF(Tableau8[[#This Row],[Semaine]]="","",VLOOKUP(Tableau8[[#This Row],[Semaine]],Listes!$A:$B,2,FALSE))</f>
        <v/>
      </c>
      <c r="B792" s="11" t="str">
        <f>IF(ISBLANK(Tableau8[[#This Row],[Matricule]]),"",VLOOKUP(Tableau8[[#This Row],[Matricule]],#REF!,2,FALSE))</f>
        <v/>
      </c>
      <c r="C792" s="11" t="str">
        <f>IF(ISBLANK(Tableau8[[#This Row],[Matricule]]),"",VLOOKUP(Tableau8[[#This Row],[Matricule]],#REF!,3,FALSE))</f>
        <v/>
      </c>
      <c r="D792" s="11" t="str">
        <f>CONCATENATE(Tableau8[[#This Row],[Semaine]],Tableau8[[#This Row],[Matricule]])</f>
        <v/>
      </c>
      <c r="M792" s="14" t="str">
        <f>IF(Tableau8[[#This Row],[Lundi]]+Tableau8[[#This Row],[Mardi]]&gt;0,Tableau8[[#This Row],[Lundi]]+Tableau8[[#This Row],[Mardi]],"")</f>
        <v/>
      </c>
      <c r="N792" s="14" t="str">
        <f>IF(Tableau8[[#This Row],[Jeudi]]+Tableau8[[#This Row],[Vendredi]]&gt;0,Tableau8[[#This Row],[Jeudi]]+Tableau8[[#This Row],[Vendredi]],"")</f>
        <v/>
      </c>
      <c r="O792" s="14">
        <f>COUNTIF(Tableau8[[#This Row],[Lundi]:[Mardi]],"&gt;0") + COUNTIF(Tableau8[[#This Row],[Jeudi]:[Vendredi]],"&gt;0")</f>
        <v>0</v>
      </c>
      <c r="P792" s="14" t="str">
        <f>IFERROR(Tableau8[[#This Row],[Total Tour 1]]+Tableau8[[#This Row],[Total Tour 2]],"")</f>
        <v/>
      </c>
      <c r="Q792" s="14">
        <f>COUNTIF(Tableau8[[#This Row],[Lundi]:[Vendredi]],"&gt;=13")*1000</f>
        <v>0</v>
      </c>
      <c r="R79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92" s="15">
        <f>Tableau8[[#This Row],[Prime production]]+Tableau8[[#This Row],[Prime rendement]]</f>
        <v>0</v>
      </c>
      <c r="T792" s="15" t="str">
        <f>IF(Tableau8[[#This Row],[Matricule]]&gt;1,IF(COUNTIF(Tableau8[DateMatricule],Tableau8[[#This Row],[DateMatricule]])&gt;1,"Doublon",""),"")</f>
        <v/>
      </c>
    </row>
    <row r="793" spans="1:20" x14ac:dyDescent="0.25">
      <c r="A793" s="11" t="str">
        <f>IF(Tableau8[[#This Row],[Semaine]]="","",VLOOKUP(Tableau8[[#This Row],[Semaine]],Listes!$A:$B,2,FALSE))</f>
        <v/>
      </c>
      <c r="B793" s="11" t="str">
        <f>IF(ISBLANK(Tableau8[[#This Row],[Matricule]]),"",VLOOKUP(Tableau8[[#This Row],[Matricule]],#REF!,2,FALSE))</f>
        <v/>
      </c>
      <c r="C793" s="11" t="str">
        <f>IF(ISBLANK(Tableau8[[#This Row],[Matricule]]),"",VLOOKUP(Tableau8[[#This Row],[Matricule]],#REF!,3,FALSE))</f>
        <v/>
      </c>
      <c r="D793" s="11" t="str">
        <f>CONCATENATE(Tableau8[[#This Row],[Semaine]],Tableau8[[#This Row],[Matricule]])</f>
        <v/>
      </c>
      <c r="M793" s="14" t="str">
        <f>IF(Tableau8[[#This Row],[Lundi]]+Tableau8[[#This Row],[Mardi]]&gt;0,Tableau8[[#This Row],[Lundi]]+Tableau8[[#This Row],[Mardi]],"")</f>
        <v/>
      </c>
      <c r="N793" s="14" t="str">
        <f>IF(Tableau8[[#This Row],[Jeudi]]+Tableau8[[#This Row],[Vendredi]]&gt;0,Tableau8[[#This Row],[Jeudi]]+Tableau8[[#This Row],[Vendredi]],"")</f>
        <v/>
      </c>
      <c r="O793" s="14">
        <f>COUNTIF(Tableau8[[#This Row],[Lundi]:[Mardi]],"&gt;0") + COUNTIF(Tableau8[[#This Row],[Jeudi]:[Vendredi]],"&gt;0")</f>
        <v>0</v>
      </c>
      <c r="P793" s="14" t="str">
        <f>IFERROR(Tableau8[[#This Row],[Total Tour 1]]+Tableau8[[#This Row],[Total Tour 2]],"")</f>
        <v/>
      </c>
      <c r="Q793" s="14">
        <f>COUNTIF(Tableau8[[#This Row],[Lundi]:[Vendredi]],"&gt;=13")*1000</f>
        <v>0</v>
      </c>
      <c r="R79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93" s="15">
        <f>Tableau8[[#This Row],[Prime production]]+Tableau8[[#This Row],[Prime rendement]]</f>
        <v>0</v>
      </c>
      <c r="T793" s="15" t="str">
        <f>IF(Tableau8[[#This Row],[Matricule]]&gt;1,IF(COUNTIF(Tableau8[DateMatricule],Tableau8[[#This Row],[DateMatricule]])&gt;1,"Doublon",""),"")</f>
        <v/>
      </c>
    </row>
    <row r="794" spans="1:20" x14ac:dyDescent="0.25">
      <c r="A794" s="11" t="str">
        <f>IF(Tableau8[[#This Row],[Semaine]]="","",VLOOKUP(Tableau8[[#This Row],[Semaine]],Listes!$A:$B,2,FALSE))</f>
        <v/>
      </c>
      <c r="B794" s="11" t="str">
        <f>IF(ISBLANK(Tableau8[[#This Row],[Matricule]]),"",VLOOKUP(Tableau8[[#This Row],[Matricule]],#REF!,2,FALSE))</f>
        <v/>
      </c>
      <c r="C794" s="11" t="str">
        <f>IF(ISBLANK(Tableau8[[#This Row],[Matricule]]),"",VLOOKUP(Tableau8[[#This Row],[Matricule]],#REF!,3,FALSE))</f>
        <v/>
      </c>
      <c r="D794" s="11" t="str">
        <f>CONCATENATE(Tableau8[[#This Row],[Semaine]],Tableau8[[#This Row],[Matricule]])</f>
        <v/>
      </c>
      <c r="M794" s="14" t="str">
        <f>IF(Tableau8[[#This Row],[Lundi]]+Tableau8[[#This Row],[Mardi]]&gt;0,Tableau8[[#This Row],[Lundi]]+Tableau8[[#This Row],[Mardi]],"")</f>
        <v/>
      </c>
      <c r="N794" s="14" t="str">
        <f>IF(Tableau8[[#This Row],[Jeudi]]+Tableau8[[#This Row],[Vendredi]]&gt;0,Tableau8[[#This Row],[Jeudi]]+Tableau8[[#This Row],[Vendredi]],"")</f>
        <v/>
      </c>
      <c r="O794" s="14">
        <f>COUNTIF(Tableau8[[#This Row],[Lundi]:[Mardi]],"&gt;0") + COUNTIF(Tableau8[[#This Row],[Jeudi]:[Vendredi]],"&gt;0")</f>
        <v>0</v>
      </c>
      <c r="P794" s="14" t="str">
        <f>IFERROR(Tableau8[[#This Row],[Total Tour 1]]+Tableau8[[#This Row],[Total Tour 2]],"")</f>
        <v/>
      </c>
      <c r="Q794" s="14">
        <f>COUNTIF(Tableau8[[#This Row],[Lundi]:[Vendredi]],"&gt;=13")*1000</f>
        <v>0</v>
      </c>
      <c r="R79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94" s="15">
        <f>Tableau8[[#This Row],[Prime production]]+Tableau8[[#This Row],[Prime rendement]]</f>
        <v>0</v>
      </c>
      <c r="T794" s="15" t="str">
        <f>IF(Tableau8[[#This Row],[Matricule]]&gt;1,IF(COUNTIF(Tableau8[DateMatricule],Tableau8[[#This Row],[DateMatricule]])&gt;1,"Doublon",""),"")</f>
        <v/>
      </c>
    </row>
    <row r="795" spans="1:20" x14ac:dyDescent="0.25">
      <c r="A795" s="11" t="str">
        <f>IF(Tableau8[[#This Row],[Semaine]]="","",VLOOKUP(Tableau8[[#This Row],[Semaine]],Listes!$A:$B,2,FALSE))</f>
        <v/>
      </c>
      <c r="B795" s="11" t="str">
        <f>IF(ISBLANK(Tableau8[[#This Row],[Matricule]]),"",VLOOKUP(Tableau8[[#This Row],[Matricule]],#REF!,2,FALSE))</f>
        <v/>
      </c>
      <c r="C795" s="11" t="str">
        <f>IF(ISBLANK(Tableau8[[#This Row],[Matricule]]),"",VLOOKUP(Tableau8[[#This Row],[Matricule]],#REF!,3,FALSE))</f>
        <v/>
      </c>
      <c r="D795" s="11" t="str">
        <f>CONCATENATE(Tableau8[[#This Row],[Semaine]],Tableau8[[#This Row],[Matricule]])</f>
        <v/>
      </c>
      <c r="M795" s="14" t="str">
        <f>IF(Tableau8[[#This Row],[Lundi]]+Tableau8[[#This Row],[Mardi]]&gt;0,Tableau8[[#This Row],[Lundi]]+Tableau8[[#This Row],[Mardi]],"")</f>
        <v/>
      </c>
      <c r="N795" s="14" t="str">
        <f>IF(Tableau8[[#This Row],[Jeudi]]+Tableau8[[#This Row],[Vendredi]]&gt;0,Tableau8[[#This Row],[Jeudi]]+Tableau8[[#This Row],[Vendredi]],"")</f>
        <v/>
      </c>
      <c r="O795" s="14">
        <f>COUNTIF(Tableau8[[#This Row],[Lundi]:[Mardi]],"&gt;0") + COUNTIF(Tableau8[[#This Row],[Jeudi]:[Vendredi]],"&gt;0")</f>
        <v>0</v>
      </c>
      <c r="P795" s="14" t="str">
        <f>IFERROR(Tableau8[[#This Row],[Total Tour 1]]+Tableau8[[#This Row],[Total Tour 2]],"")</f>
        <v/>
      </c>
      <c r="Q795" s="14">
        <f>COUNTIF(Tableau8[[#This Row],[Lundi]:[Vendredi]],"&gt;=13")*1000</f>
        <v>0</v>
      </c>
      <c r="R79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95" s="15">
        <f>Tableau8[[#This Row],[Prime production]]+Tableau8[[#This Row],[Prime rendement]]</f>
        <v>0</v>
      </c>
      <c r="T795" s="15" t="str">
        <f>IF(Tableau8[[#This Row],[Matricule]]&gt;1,IF(COUNTIF(Tableau8[DateMatricule],Tableau8[[#This Row],[DateMatricule]])&gt;1,"Doublon",""),"")</f>
        <v/>
      </c>
    </row>
    <row r="796" spans="1:20" x14ac:dyDescent="0.25">
      <c r="A796" s="11" t="str">
        <f>IF(Tableau8[[#This Row],[Semaine]]="","",VLOOKUP(Tableau8[[#This Row],[Semaine]],Listes!$A:$B,2,FALSE))</f>
        <v/>
      </c>
      <c r="B796" s="11" t="str">
        <f>IF(ISBLANK(Tableau8[[#This Row],[Matricule]]),"",VLOOKUP(Tableau8[[#This Row],[Matricule]],#REF!,2,FALSE))</f>
        <v/>
      </c>
      <c r="C796" s="11" t="str">
        <f>IF(ISBLANK(Tableau8[[#This Row],[Matricule]]),"",VLOOKUP(Tableau8[[#This Row],[Matricule]],#REF!,3,FALSE))</f>
        <v/>
      </c>
      <c r="D796" s="11" t="str">
        <f>CONCATENATE(Tableau8[[#This Row],[Semaine]],Tableau8[[#This Row],[Matricule]])</f>
        <v/>
      </c>
      <c r="M796" s="14" t="str">
        <f>IF(Tableau8[[#This Row],[Lundi]]+Tableau8[[#This Row],[Mardi]]&gt;0,Tableau8[[#This Row],[Lundi]]+Tableau8[[#This Row],[Mardi]],"")</f>
        <v/>
      </c>
      <c r="N796" s="14" t="str">
        <f>IF(Tableau8[[#This Row],[Jeudi]]+Tableau8[[#This Row],[Vendredi]]&gt;0,Tableau8[[#This Row],[Jeudi]]+Tableau8[[#This Row],[Vendredi]],"")</f>
        <v/>
      </c>
      <c r="O796" s="14">
        <f>COUNTIF(Tableau8[[#This Row],[Lundi]:[Mardi]],"&gt;0") + COUNTIF(Tableau8[[#This Row],[Jeudi]:[Vendredi]],"&gt;0")</f>
        <v>0</v>
      </c>
      <c r="P796" s="14" t="str">
        <f>IFERROR(Tableau8[[#This Row],[Total Tour 1]]+Tableau8[[#This Row],[Total Tour 2]],"")</f>
        <v/>
      </c>
      <c r="Q796" s="14">
        <f>COUNTIF(Tableau8[[#This Row],[Lundi]:[Vendredi]],"&gt;=13")*1000</f>
        <v>0</v>
      </c>
      <c r="R79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96" s="15">
        <f>Tableau8[[#This Row],[Prime production]]+Tableau8[[#This Row],[Prime rendement]]</f>
        <v>0</v>
      </c>
      <c r="T796" s="15" t="str">
        <f>IF(Tableau8[[#This Row],[Matricule]]&gt;1,IF(COUNTIF(Tableau8[DateMatricule],Tableau8[[#This Row],[DateMatricule]])&gt;1,"Doublon",""),"")</f>
        <v/>
      </c>
    </row>
    <row r="797" spans="1:20" x14ac:dyDescent="0.25">
      <c r="A797" s="11" t="str">
        <f>IF(Tableau8[[#This Row],[Semaine]]="","",VLOOKUP(Tableau8[[#This Row],[Semaine]],Listes!$A:$B,2,FALSE))</f>
        <v/>
      </c>
      <c r="B797" s="11" t="str">
        <f>IF(ISBLANK(Tableau8[[#This Row],[Matricule]]),"",VLOOKUP(Tableau8[[#This Row],[Matricule]],#REF!,2,FALSE))</f>
        <v/>
      </c>
      <c r="C797" s="11" t="str">
        <f>IF(ISBLANK(Tableau8[[#This Row],[Matricule]]),"",VLOOKUP(Tableau8[[#This Row],[Matricule]],#REF!,3,FALSE))</f>
        <v/>
      </c>
      <c r="D797" s="11" t="str">
        <f>CONCATENATE(Tableau8[[#This Row],[Semaine]],Tableau8[[#This Row],[Matricule]])</f>
        <v/>
      </c>
      <c r="M797" s="14" t="str">
        <f>IF(Tableau8[[#This Row],[Lundi]]+Tableau8[[#This Row],[Mardi]]&gt;0,Tableau8[[#This Row],[Lundi]]+Tableau8[[#This Row],[Mardi]],"")</f>
        <v/>
      </c>
      <c r="N797" s="14" t="str">
        <f>IF(Tableau8[[#This Row],[Jeudi]]+Tableau8[[#This Row],[Vendredi]]&gt;0,Tableau8[[#This Row],[Jeudi]]+Tableau8[[#This Row],[Vendredi]],"")</f>
        <v/>
      </c>
      <c r="O797" s="14">
        <f>COUNTIF(Tableau8[[#This Row],[Lundi]:[Mardi]],"&gt;0") + COUNTIF(Tableau8[[#This Row],[Jeudi]:[Vendredi]],"&gt;0")</f>
        <v>0</v>
      </c>
      <c r="P797" s="14" t="str">
        <f>IFERROR(Tableau8[[#This Row],[Total Tour 1]]+Tableau8[[#This Row],[Total Tour 2]],"")</f>
        <v/>
      </c>
      <c r="Q797" s="14">
        <f>COUNTIF(Tableau8[[#This Row],[Lundi]:[Vendredi]],"&gt;=13")*1000</f>
        <v>0</v>
      </c>
      <c r="R79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97" s="15">
        <f>Tableau8[[#This Row],[Prime production]]+Tableau8[[#This Row],[Prime rendement]]</f>
        <v>0</v>
      </c>
      <c r="T797" s="15" t="str">
        <f>IF(Tableau8[[#This Row],[Matricule]]&gt;1,IF(COUNTIF(Tableau8[DateMatricule],Tableau8[[#This Row],[DateMatricule]])&gt;1,"Doublon",""),"")</f>
        <v/>
      </c>
    </row>
    <row r="798" spans="1:20" x14ac:dyDescent="0.25">
      <c r="A798" s="11" t="str">
        <f>IF(Tableau8[[#This Row],[Semaine]]="","",VLOOKUP(Tableau8[[#This Row],[Semaine]],Listes!$A:$B,2,FALSE))</f>
        <v/>
      </c>
      <c r="B798" s="11" t="str">
        <f>IF(ISBLANK(Tableau8[[#This Row],[Matricule]]),"",VLOOKUP(Tableau8[[#This Row],[Matricule]],#REF!,2,FALSE))</f>
        <v/>
      </c>
      <c r="C798" s="11" t="str">
        <f>IF(ISBLANK(Tableau8[[#This Row],[Matricule]]),"",VLOOKUP(Tableau8[[#This Row],[Matricule]],#REF!,3,FALSE))</f>
        <v/>
      </c>
      <c r="D798" s="11" t="str">
        <f>CONCATENATE(Tableau8[[#This Row],[Semaine]],Tableau8[[#This Row],[Matricule]])</f>
        <v/>
      </c>
      <c r="M798" s="14" t="str">
        <f>IF(Tableau8[[#This Row],[Lundi]]+Tableau8[[#This Row],[Mardi]]&gt;0,Tableau8[[#This Row],[Lundi]]+Tableau8[[#This Row],[Mardi]],"")</f>
        <v/>
      </c>
      <c r="N798" s="14" t="str">
        <f>IF(Tableau8[[#This Row],[Jeudi]]+Tableau8[[#This Row],[Vendredi]]&gt;0,Tableau8[[#This Row],[Jeudi]]+Tableau8[[#This Row],[Vendredi]],"")</f>
        <v/>
      </c>
      <c r="O798" s="14">
        <f>COUNTIF(Tableau8[[#This Row],[Lundi]:[Mardi]],"&gt;0") + COUNTIF(Tableau8[[#This Row],[Jeudi]:[Vendredi]],"&gt;0")</f>
        <v>0</v>
      </c>
      <c r="P798" s="14" t="str">
        <f>IFERROR(Tableau8[[#This Row],[Total Tour 1]]+Tableau8[[#This Row],[Total Tour 2]],"")</f>
        <v/>
      </c>
      <c r="Q798" s="14">
        <f>COUNTIF(Tableau8[[#This Row],[Lundi]:[Vendredi]],"&gt;=13")*1000</f>
        <v>0</v>
      </c>
      <c r="R79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98" s="15">
        <f>Tableau8[[#This Row],[Prime production]]+Tableau8[[#This Row],[Prime rendement]]</f>
        <v>0</v>
      </c>
      <c r="T798" s="15" t="str">
        <f>IF(Tableau8[[#This Row],[Matricule]]&gt;1,IF(COUNTIF(Tableau8[DateMatricule],Tableau8[[#This Row],[DateMatricule]])&gt;1,"Doublon",""),"")</f>
        <v/>
      </c>
    </row>
    <row r="799" spans="1:20" x14ac:dyDescent="0.25">
      <c r="A799" s="11" t="str">
        <f>IF(Tableau8[[#This Row],[Semaine]]="","",VLOOKUP(Tableau8[[#This Row],[Semaine]],Listes!$A:$B,2,FALSE))</f>
        <v/>
      </c>
      <c r="B799" s="11" t="str">
        <f>IF(ISBLANK(Tableau8[[#This Row],[Matricule]]),"",VLOOKUP(Tableau8[[#This Row],[Matricule]],#REF!,2,FALSE))</f>
        <v/>
      </c>
      <c r="C799" s="11" t="str">
        <f>IF(ISBLANK(Tableau8[[#This Row],[Matricule]]),"",VLOOKUP(Tableau8[[#This Row],[Matricule]],#REF!,3,FALSE))</f>
        <v/>
      </c>
      <c r="D799" s="11" t="str">
        <f>CONCATENATE(Tableau8[[#This Row],[Semaine]],Tableau8[[#This Row],[Matricule]])</f>
        <v/>
      </c>
      <c r="M799" s="14" t="str">
        <f>IF(Tableau8[[#This Row],[Lundi]]+Tableau8[[#This Row],[Mardi]]&gt;0,Tableau8[[#This Row],[Lundi]]+Tableau8[[#This Row],[Mardi]],"")</f>
        <v/>
      </c>
      <c r="N799" s="14" t="str">
        <f>IF(Tableau8[[#This Row],[Jeudi]]+Tableau8[[#This Row],[Vendredi]]&gt;0,Tableau8[[#This Row],[Jeudi]]+Tableau8[[#This Row],[Vendredi]],"")</f>
        <v/>
      </c>
      <c r="O799" s="14">
        <f>COUNTIF(Tableau8[[#This Row],[Lundi]:[Mardi]],"&gt;0") + COUNTIF(Tableau8[[#This Row],[Jeudi]:[Vendredi]],"&gt;0")</f>
        <v>0</v>
      </c>
      <c r="P799" s="14" t="str">
        <f>IFERROR(Tableau8[[#This Row],[Total Tour 1]]+Tableau8[[#This Row],[Total Tour 2]],"")</f>
        <v/>
      </c>
      <c r="Q799" s="14">
        <f>COUNTIF(Tableau8[[#This Row],[Lundi]:[Vendredi]],"&gt;=13")*1000</f>
        <v>0</v>
      </c>
      <c r="R79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799" s="15">
        <f>Tableau8[[#This Row],[Prime production]]+Tableau8[[#This Row],[Prime rendement]]</f>
        <v>0</v>
      </c>
      <c r="T799" s="15" t="str">
        <f>IF(Tableau8[[#This Row],[Matricule]]&gt;1,IF(COUNTIF(Tableau8[DateMatricule],Tableau8[[#This Row],[DateMatricule]])&gt;1,"Doublon",""),"")</f>
        <v/>
      </c>
    </row>
    <row r="800" spans="1:20" x14ac:dyDescent="0.25">
      <c r="A800" s="11" t="str">
        <f>IF(Tableau8[[#This Row],[Semaine]]="","",VLOOKUP(Tableau8[[#This Row],[Semaine]],Listes!$A:$B,2,FALSE))</f>
        <v/>
      </c>
      <c r="B800" s="11" t="str">
        <f>IF(ISBLANK(Tableau8[[#This Row],[Matricule]]),"",VLOOKUP(Tableau8[[#This Row],[Matricule]],#REF!,2,FALSE))</f>
        <v/>
      </c>
      <c r="C800" s="11" t="str">
        <f>IF(ISBLANK(Tableau8[[#This Row],[Matricule]]),"",VLOOKUP(Tableau8[[#This Row],[Matricule]],#REF!,3,FALSE))</f>
        <v/>
      </c>
      <c r="D800" s="11" t="str">
        <f>CONCATENATE(Tableau8[[#This Row],[Semaine]],Tableau8[[#This Row],[Matricule]])</f>
        <v/>
      </c>
      <c r="M800" s="14" t="str">
        <f>IF(Tableau8[[#This Row],[Lundi]]+Tableau8[[#This Row],[Mardi]]&gt;0,Tableau8[[#This Row],[Lundi]]+Tableau8[[#This Row],[Mardi]],"")</f>
        <v/>
      </c>
      <c r="N800" s="14" t="str">
        <f>IF(Tableau8[[#This Row],[Jeudi]]+Tableau8[[#This Row],[Vendredi]]&gt;0,Tableau8[[#This Row],[Jeudi]]+Tableau8[[#This Row],[Vendredi]],"")</f>
        <v/>
      </c>
      <c r="O800" s="14">
        <f>COUNTIF(Tableau8[[#This Row],[Lundi]:[Mardi]],"&gt;0") + COUNTIF(Tableau8[[#This Row],[Jeudi]:[Vendredi]],"&gt;0")</f>
        <v>0</v>
      </c>
      <c r="P800" s="14" t="str">
        <f>IFERROR(Tableau8[[#This Row],[Total Tour 1]]+Tableau8[[#This Row],[Total Tour 2]],"")</f>
        <v/>
      </c>
      <c r="Q800" s="14">
        <f>COUNTIF(Tableau8[[#This Row],[Lundi]:[Vendredi]],"&gt;=13")*1000</f>
        <v>0</v>
      </c>
      <c r="R80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00" s="15">
        <f>Tableau8[[#This Row],[Prime production]]+Tableau8[[#This Row],[Prime rendement]]</f>
        <v>0</v>
      </c>
      <c r="T800" s="15" t="str">
        <f>IF(Tableau8[[#This Row],[Matricule]]&gt;1,IF(COUNTIF(Tableau8[DateMatricule],Tableau8[[#This Row],[DateMatricule]])&gt;1,"Doublon",""),"")</f>
        <v/>
      </c>
    </row>
    <row r="801" spans="1:20" x14ac:dyDescent="0.25">
      <c r="A801" s="11" t="str">
        <f>IF(Tableau8[[#This Row],[Semaine]]="","",VLOOKUP(Tableau8[[#This Row],[Semaine]],Listes!$A:$B,2,FALSE))</f>
        <v/>
      </c>
      <c r="B801" s="11" t="str">
        <f>IF(ISBLANK(Tableau8[[#This Row],[Matricule]]),"",VLOOKUP(Tableau8[[#This Row],[Matricule]],#REF!,2,FALSE))</f>
        <v/>
      </c>
      <c r="C801" s="11" t="str">
        <f>IF(ISBLANK(Tableau8[[#This Row],[Matricule]]),"",VLOOKUP(Tableau8[[#This Row],[Matricule]],#REF!,3,FALSE))</f>
        <v/>
      </c>
      <c r="D801" s="11" t="str">
        <f>CONCATENATE(Tableau8[[#This Row],[Semaine]],Tableau8[[#This Row],[Matricule]])</f>
        <v/>
      </c>
      <c r="M801" s="14" t="str">
        <f>IF(Tableau8[[#This Row],[Lundi]]+Tableau8[[#This Row],[Mardi]]&gt;0,Tableau8[[#This Row],[Lundi]]+Tableau8[[#This Row],[Mardi]],"")</f>
        <v/>
      </c>
      <c r="N801" s="14" t="str">
        <f>IF(Tableau8[[#This Row],[Jeudi]]+Tableau8[[#This Row],[Vendredi]]&gt;0,Tableau8[[#This Row],[Jeudi]]+Tableau8[[#This Row],[Vendredi]],"")</f>
        <v/>
      </c>
      <c r="O801" s="14">
        <f>COUNTIF(Tableau8[[#This Row],[Lundi]:[Mardi]],"&gt;0") + COUNTIF(Tableau8[[#This Row],[Jeudi]:[Vendredi]],"&gt;0")</f>
        <v>0</v>
      </c>
      <c r="P801" s="14" t="str">
        <f>IFERROR(Tableau8[[#This Row],[Total Tour 1]]+Tableau8[[#This Row],[Total Tour 2]],"")</f>
        <v/>
      </c>
      <c r="Q801" s="14">
        <f>COUNTIF(Tableau8[[#This Row],[Lundi]:[Vendredi]],"&gt;=13")*1000</f>
        <v>0</v>
      </c>
      <c r="R80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01" s="15">
        <f>Tableau8[[#This Row],[Prime production]]+Tableau8[[#This Row],[Prime rendement]]</f>
        <v>0</v>
      </c>
      <c r="T801" s="15" t="str">
        <f>IF(Tableau8[[#This Row],[Matricule]]&gt;1,IF(COUNTIF(Tableau8[DateMatricule],Tableau8[[#This Row],[DateMatricule]])&gt;1,"Doublon",""),"")</f>
        <v/>
      </c>
    </row>
    <row r="802" spans="1:20" x14ac:dyDescent="0.25">
      <c r="A802" s="11" t="str">
        <f>IF(Tableau8[[#This Row],[Semaine]]="","",VLOOKUP(Tableau8[[#This Row],[Semaine]],Listes!$A:$B,2,FALSE))</f>
        <v/>
      </c>
      <c r="B802" s="11" t="str">
        <f>IF(ISBLANK(Tableau8[[#This Row],[Matricule]]),"",VLOOKUP(Tableau8[[#This Row],[Matricule]],#REF!,2,FALSE))</f>
        <v/>
      </c>
      <c r="C802" s="11" t="str">
        <f>IF(ISBLANK(Tableau8[[#This Row],[Matricule]]),"",VLOOKUP(Tableau8[[#This Row],[Matricule]],#REF!,3,FALSE))</f>
        <v/>
      </c>
      <c r="D802" s="11" t="str">
        <f>CONCATENATE(Tableau8[[#This Row],[Semaine]],Tableau8[[#This Row],[Matricule]])</f>
        <v/>
      </c>
      <c r="M802" s="14" t="str">
        <f>IF(Tableau8[[#This Row],[Lundi]]+Tableau8[[#This Row],[Mardi]]&gt;0,Tableau8[[#This Row],[Lundi]]+Tableau8[[#This Row],[Mardi]],"")</f>
        <v/>
      </c>
      <c r="N802" s="14" t="str">
        <f>IF(Tableau8[[#This Row],[Jeudi]]+Tableau8[[#This Row],[Vendredi]]&gt;0,Tableau8[[#This Row],[Jeudi]]+Tableau8[[#This Row],[Vendredi]],"")</f>
        <v/>
      </c>
      <c r="O802" s="14">
        <f>COUNTIF(Tableau8[[#This Row],[Lundi]:[Mardi]],"&gt;0") + COUNTIF(Tableau8[[#This Row],[Jeudi]:[Vendredi]],"&gt;0")</f>
        <v>0</v>
      </c>
      <c r="P802" s="14" t="str">
        <f>IFERROR(Tableau8[[#This Row],[Total Tour 1]]+Tableau8[[#This Row],[Total Tour 2]],"")</f>
        <v/>
      </c>
      <c r="Q802" s="14">
        <f>COUNTIF(Tableau8[[#This Row],[Lundi]:[Vendredi]],"&gt;=13")*1000</f>
        <v>0</v>
      </c>
      <c r="R80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02" s="15">
        <f>Tableau8[[#This Row],[Prime production]]+Tableau8[[#This Row],[Prime rendement]]</f>
        <v>0</v>
      </c>
      <c r="T802" s="15" t="str">
        <f>IF(Tableau8[[#This Row],[Matricule]]&gt;1,IF(COUNTIF(Tableau8[DateMatricule],Tableau8[[#This Row],[DateMatricule]])&gt;1,"Doublon",""),"")</f>
        <v/>
      </c>
    </row>
    <row r="803" spans="1:20" x14ac:dyDescent="0.25">
      <c r="A803" s="11" t="str">
        <f>IF(Tableau8[[#This Row],[Semaine]]="","",VLOOKUP(Tableau8[[#This Row],[Semaine]],Listes!$A:$B,2,FALSE))</f>
        <v/>
      </c>
      <c r="B803" s="11" t="str">
        <f>IF(ISBLANK(Tableau8[[#This Row],[Matricule]]),"",VLOOKUP(Tableau8[[#This Row],[Matricule]],#REF!,2,FALSE))</f>
        <v/>
      </c>
      <c r="C803" s="11" t="str">
        <f>IF(ISBLANK(Tableau8[[#This Row],[Matricule]]),"",VLOOKUP(Tableau8[[#This Row],[Matricule]],#REF!,3,FALSE))</f>
        <v/>
      </c>
      <c r="D803" s="11" t="str">
        <f>CONCATENATE(Tableau8[[#This Row],[Semaine]],Tableau8[[#This Row],[Matricule]])</f>
        <v/>
      </c>
      <c r="M803" s="14" t="str">
        <f>IF(Tableau8[[#This Row],[Lundi]]+Tableau8[[#This Row],[Mardi]]&gt;0,Tableau8[[#This Row],[Lundi]]+Tableau8[[#This Row],[Mardi]],"")</f>
        <v/>
      </c>
      <c r="N803" s="14" t="str">
        <f>IF(Tableau8[[#This Row],[Jeudi]]+Tableau8[[#This Row],[Vendredi]]&gt;0,Tableau8[[#This Row],[Jeudi]]+Tableau8[[#This Row],[Vendredi]],"")</f>
        <v/>
      </c>
      <c r="O803" s="14">
        <f>COUNTIF(Tableau8[[#This Row],[Lundi]:[Mardi]],"&gt;0") + COUNTIF(Tableau8[[#This Row],[Jeudi]:[Vendredi]],"&gt;0")</f>
        <v>0</v>
      </c>
      <c r="P803" s="14" t="str">
        <f>IFERROR(Tableau8[[#This Row],[Total Tour 1]]+Tableau8[[#This Row],[Total Tour 2]],"")</f>
        <v/>
      </c>
      <c r="Q803" s="14">
        <f>COUNTIF(Tableau8[[#This Row],[Lundi]:[Vendredi]],"&gt;=13")*1000</f>
        <v>0</v>
      </c>
      <c r="R80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03" s="15">
        <f>Tableau8[[#This Row],[Prime production]]+Tableau8[[#This Row],[Prime rendement]]</f>
        <v>0</v>
      </c>
      <c r="T803" s="15" t="str">
        <f>IF(Tableau8[[#This Row],[Matricule]]&gt;1,IF(COUNTIF(Tableau8[DateMatricule],Tableau8[[#This Row],[DateMatricule]])&gt;1,"Doublon",""),"")</f>
        <v/>
      </c>
    </row>
    <row r="804" spans="1:20" x14ac:dyDescent="0.25">
      <c r="A804" s="11" t="str">
        <f>IF(Tableau8[[#This Row],[Semaine]]="","",VLOOKUP(Tableau8[[#This Row],[Semaine]],Listes!$A:$B,2,FALSE))</f>
        <v/>
      </c>
      <c r="B804" s="11" t="str">
        <f>IF(ISBLANK(Tableau8[[#This Row],[Matricule]]),"",VLOOKUP(Tableau8[[#This Row],[Matricule]],#REF!,2,FALSE))</f>
        <v/>
      </c>
      <c r="C804" s="11" t="str">
        <f>IF(ISBLANK(Tableau8[[#This Row],[Matricule]]),"",VLOOKUP(Tableau8[[#This Row],[Matricule]],#REF!,3,FALSE))</f>
        <v/>
      </c>
      <c r="D804" s="11" t="str">
        <f>CONCATENATE(Tableau8[[#This Row],[Semaine]],Tableau8[[#This Row],[Matricule]])</f>
        <v/>
      </c>
      <c r="M804" s="14" t="str">
        <f>IF(Tableau8[[#This Row],[Lundi]]+Tableau8[[#This Row],[Mardi]]&gt;0,Tableau8[[#This Row],[Lundi]]+Tableau8[[#This Row],[Mardi]],"")</f>
        <v/>
      </c>
      <c r="N804" s="14" t="str">
        <f>IF(Tableau8[[#This Row],[Jeudi]]+Tableau8[[#This Row],[Vendredi]]&gt;0,Tableau8[[#This Row],[Jeudi]]+Tableau8[[#This Row],[Vendredi]],"")</f>
        <v/>
      </c>
      <c r="O804" s="14">
        <f>COUNTIF(Tableau8[[#This Row],[Lundi]:[Mardi]],"&gt;0") + COUNTIF(Tableau8[[#This Row],[Jeudi]:[Vendredi]],"&gt;0")</f>
        <v>0</v>
      </c>
      <c r="P804" s="14" t="str">
        <f>IFERROR(Tableau8[[#This Row],[Total Tour 1]]+Tableau8[[#This Row],[Total Tour 2]],"")</f>
        <v/>
      </c>
      <c r="Q804" s="14">
        <f>COUNTIF(Tableau8[[#This Row],[Lundi]:[Vendredi]],"&gt;=13")*1000</f>
        <v>0</v>
      </c>
      <c r="R80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04" s="15">
        <f>Tableau8[[#This Row],[Prime production]]+Tableau8[[#This Row],[Prime rendement]]</f>
        <v>0</v>
      </c>
      <c r="T804" s="15" t="str">
        <f>IF(Tableau8[[#This Row],[Matricule]]&gt;1,IF(COUNTIF(Tableau8[DateMatricule],Tableau8[[#This Row],[DateMatricule]])&gt;1,"Doublon",""),"")</f>
        <v/>
      </c>
    </row>
    <row r="805" spans="1:20" x14ac:dyDescent="0.25">
      <c r="A805" s="11" t="str">
        <f>IF(Tableau8[[#This Row],[Semaine]]="","",VLOOKUP(Tableau8[[#This Row],[Semaine]],Listes!$A:$B,2,FALSE))</f>
        <v/>
      </c>
      <c r="B805" s="11" t="str">
        <f>IF(ISBLANK(Tableau8[[#This Row],[Matricule]]),"",VLOOKUP(Tableau8[[#This Row],[Matricule]],#REF!,2,FALSE))</f>
        <v/>
      </c>
      <c r="C805" s="11" t="str">
        <f>IF(ISBLANK(Tableau8[[#This Row],[Matricule]]),"",VLOOKUP(Tableau8[[#This Row],[Matricule]],#REF!,3,FALSE))</f>
        <v/>
      </c>
      <c r="D805" s="11" t="str">
        <f>CONCATENATE(Tableau8[[#This Row],[Semaine]],Tableau8[[#This Row],[Matricule]])</f>
        <v/>
      </c>
      <c r="M805" s="14" t="str">
        <f>IF(Tableau8[[#This Row],[Lundi]]+Tableau8[[#This Row],[Mardi]]&gt;0,Tableau8[[#This Row],[Lundi]]+Tableau8[[#This Row],[Mardi]],"")</f>
        <v/>
      </c>
      <c r="N805" s="14" t="str">
        <f>IF(Tableau8[[#This Row],[Jeudi]]+Tableau8[[#This Row],[Vendredi]]&gt;0,Tableau8[[#This Row],[Jeudi]]+Tableau8[[#This Row],[Vendredi]],"")</f>
        <v/>
      </c>
      <c r="O805" s="14">
        <f>COUNTIF(Tableau8[[#This Row],[Lundi]:[Mardi]],"&gt;0") + COUNTIF(Tableau8[[#This Row],[Jeudi]:[Vendredi]],"&gt;0")</f>
        <v>0</v>
      </c>
      <c r="P805" s="14" t="str">
        <f>IFERROR(Tableau8[[#This Row],[Total Tour 1]]+Tableau8[[#This Row],[Total Tour 2]],"")</f>
        <v/>
      </c>
      <c r="Q805" s="14">
        <f>COUNTIF(Tableau8[[#This Row],[Lundi]:[Vendredi]],"&gt;=13")*1000</f>
        <v>0</v>
      </c>
      <c r="R80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05" s="15">
        <f>Tableau8[[#This Row],[Prime production]]+Tableau8[[#This Row],[Prime rendement]]</f>
        <v>0</v>
      </c>
      <c r="T805" s="15" t="str">
        <f>IF(Tableau8[[#This Row],[Matricule]]&gt;1,IF(COUNTIF(Tableau8[DateMatricule],Tableau8[[#This Row],[DateMatricule]])&gt;1,"Doublon",""),"")</f>
        <v/>
      </c>
    </row>
    <row r="806" spans="1:20" x14ac:dyDescent="0.25">
      <c r="A806" s="11" t="str">
        <f>IF(Tableau8[[#This Row],[Semaine]]="","",VLOOKUP(Tableau8[[#This Row],[Semaine]],Listes!$A:$B,2,FALSE))</f>
        <v/>
      </c>
      <c r="B806" s="11" t="str">
        <f>IF(ISBLANK(Tableau8[[#This Row],[Matricule]]),"",VLOOKUP(Tableau8[[#This Row],[Matricule]],#REF!,2,FALSE))</f>
        <v/>
      </c>
      <c r="C806" s="11" t="str">
        <f>IF(ISBLANK(Tableau8[[#This Row],[Matricule]]),"",VLOOKUP(Tableau8[[#This Row],[Matricule]],#REF!,3,FALSE))</f>
        <v/>
      </c>
      <c r="D806" s="11" t="str">
        <f>CONCATENATE(Tableau8[[#This Row],[Semaine]],Tableau8[[#This Row],[Matricule]])</f>
        <v/>
      </c>
      <c r="M806" s="14" t="str">
        <f>IF(Tableau8[[#This Row],[Lundi]]+Tableau8[[#This Row],[Mardi]]&gt;0,Tableau8[[#This Row],[Lundi]]+Tableau8[[#This Row],[Mardi]],"")</f>
        <v/>
      </c>
      <c r="N806" s="14" t="str">
        <f>IF(Tableau8[[#This Row],[Jeudi]]+Tableau8[[#This Row],[Vendredi]]&gt;0,Tableau8[[#This Row],[Jeudi]]+Tableau8[[#This Row],[Vendredi]],"")</f>
        <v/>
      </c>
      <c r="O806" s="14">
        <f>COUNTIF(Tableau8[[#This Row],[Lundi]:[Mardi]],"&gt;0") + COUNTIF(Tableau8[[#This Row],[Jeudi]:[Vendredi]],"&gt;0")</f>
        <v>0</v>
      </c>
      <c r="P806" s="14" t="str">
        <f>IFERROR(Tableau8[[#This Row],[Total Tour 1]]+Tableau8[[#This Row],[Total Tour 2]],"")</f>
        <v/>
      </c>
      <c r="Q806" s="14">
        <f>COUNTIF(Tableau8[[#This Row],[Lundi]:[Vendredi]],"&gt;=13")*1000</f>
        <v>0</v>
      </c>
      <c r="R80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06" s="15">
        <f>Tableau8[[#This Row],[Prime production]]+Tableau8[[#This Row],[Prime rendement]]</f>
        <v>0</v>
      </c>
      <c r="T806" s="15" t="str">
        <f>IF(Tableau8[[#This Row],[Matricule]]&gt;1,IF(COUNTIF(Tableau8[DateMatricule],Tableau8[[#This Row],[DateMatricule]])&gt;1,"Doublon",""),"")</f>
        <v/>
      </c>
    </row>
    <row r="807" spans="1:20" x14ac:dyDescent="0.25">
      <c r="A807" s="11" t="str">
        <f>IF(Tableau8[[#This Row],[Semaine]]="","",VLOOKUP(Tableau8[[#This Row],[Semaine]],Listes!$A:$B,2,FALSE))</f>
        <v/>
      </c>
      <c r="B807" s="11" t="str">
        <f>IF(ISBLANK(Tableau8[[#This Row],[Matricule]]),"",VLOOKUP(Tableau8[[#This Row],[Matricule]],#REF!,2,FALSE))</f>
        <v/>
      </c>
      <c r="C807" s="11" t="str">
        <f>IF(ISBLANK(Tableau8[[#This Row],[Matricule]]),"",VLOOKUP(Tableau8[[#This Row],[Matricule]],#REF!,3,FALSE))</f>
        <v/>
      </c>
      <c r="D807" s="11" t="str">
        <f>CONCATENATE(Tableau8[[#This Row],[Semaine]],Tableau8[[#This Row],[Matricule]])</f>
        <v/>
      </c>
      <c r="M807" s="14" t="str">
        <f>IF(Tableau8[[#This Row],[Lundi]]+Tableau8[[#This Row],[Mardi]]&gt;0,Tableau8[[#This Row],[Lundi]]+Tableau8[[#This Row],[Mardi]],"")</f>
        <v/>
      </c>
      <c r="N807" s="14" t="str">
        <f>IF(Tableau8[[#This Row],[Jeudi]]+Tableau8[[#This Row],[Vendredi]]&gt;0,Tableau8[[#This Row],[Jeudi]]+Tableau8[[#This Row],[Vendredi]],"")</f>
        <v/>
      </c>
      <c r="O807" s="14">
        <f>COUNTIF(Tableau8[[#This Row],[Lundi]:[Mardi]],"&gt;0") + COUNTIF(Tableau8[[#This Row],[Jeudi]:[Vendredi]],"&gt;0")</f>
        <v>0</v>
      </c>
      <c r="P807" s="14" t="str">
        <f>IFERROR(Tableau8[[#This Row],[Total Tour 1]]+Tableau8[[#This Row],[Total Tour 2]],"")</f>
        <v/>
      </c>
      <c r="Q807" s="14">
        <f>COUNTIF(Tableau8[[#This Row],[Lundi]:[Vendredi]],"&gt;=13")*1000</f>
        <v>0</v>
      </c>
      <c r="R80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07" s="15">
        <f>Tableau8[[#This Row],[Prime production]]+Tableau8[[#This Row],[Prime rendement]]</f>
        <v>0</v>
      </c>
      <c r="T807" s="15" t="str">
        <f>IF(Tableau8[[#This Row],[Matricule]]&gt;1,IF(COUNTIF(Tableau8[DateMatricule],Tableau8[[#This Row],[DateMatricule]])&gt;1,"Doublon",""),"")</f>
        <v/>
      </c>
    </row>
    <row r="808" spans="1:20" x14ac:dyDescent="0.25">
      <c r="A808" s="11" t="str">
        <f>IF(Tableau8[[#This Row],[Semaine]]="","",VLOOKUP(Tableau8[[#This Row],[Semaine]],Listes!$A:$B,2,FALSE))</f>
        <v/>
      </c>
      <c r="B808" s="11" t="str">
        <f>IF(ISBLANK(Tableau8[[#This Row],[Matricule]]),"",VLOOKUP(Tableau8[[#This Row],[Matricule]],#REF!,2,FALSE))</f>
        <v/>
      </c>
      <c r="C808" s="11" t="str">
        <f>IF(ISBLANK(Tableau8[[#This Row],[Matricule]]),"",VLOOKUP(Tableau8[[#This Row],[Matricule]],#REF!,3,FALSE))</f>
        <v/>
      </c>
      <c r="D808" s="11" t="str">
        <f>CONCATENATE(Tableau8[[#This Row],[Semaine]],Tableau8[[#This Row],[Matricule]])</f>
        <v/>
      </c>
      <c r="M808" s="14" t="str">
        <f>IF(Tableau8[[#This Row],[Lundi]]+Tableau8[[#This Row],[Mardi]]&gt;0,Tableau8[[#This Row],[Lundi]]+Tableau8[[#This Row],[Mardi]],"")</f>
        <v/>
      </c>
      <c r="N808" s="14" t="str">
        <f>IF(Tableau8[[#This Row],[Jeudi]]+Tableau8[[#This Row],[Vendredi]]&gt;0,Tableau8[[#This Row],[Jeudi]]+Tableau8[[#This Row],[Vendredi]],"")</f>
        <v/>
      </c>
      <c r="O808" s="14">
        <f>COUNTIF(Tableau8[[#This Row],[Lundi]:[Mardi]],"&gt;0") + COUNTIF(Tableau8[[#This Row],[Jeudi]:[Vendredi]],"&gt;0")</f>
        <v>0</v>
      </c>
      <c r="P808" s="14" t="str">
        <f>IFERROR(Tableau8[[#This Row],[Total Tour 1]]+Tableau8[[#This Row],[Total Tour 2]],"")</f>
        <v/>
      </c>
      <c r="Q808" s="14">
        <f>COUNTIF(Tableau8[[#This Row],[Lundi]:[Vendredi]],"&gt;=13")*1000</f>
        <v>0</v>
      </c>
      <c r="R80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08" s="15">
        <f>Tableau8[[#This Row],[Prime production]]+Tableau8[[#This Row],[Prime rendement]]</f>
        <v>0</v>
      </c>
      <c r="T808" s="15" t="str">
        <f>IF(Tableau8[[#This Row],[Matricule]]&gt;1,IF(COUNTIF(Tableau8[DateMatricule],Tableau8[[#This Row],[DateMatricule]])&gt;1,"Doublon",""),"")</f>
        <v/>
      </c>
    </row>
    <row r="809" spans="1:20" x14ac:dyDescent="0.25">
      <c r="A809" s="11" t="str">
        <f>IF(Tableau8[[#This Row],[Semaine]]="","",VLOOKUP(Tableau8[[#This Row],[Semaine]],Listes!$A:$B,2,FALSE))</f>
        <v/>
      </c>
      <c r="B809" s="11" t="str">
        <f>IF(ISBLANK(Tableau8[[#This Row],[Matricule]]),"",VLOOKUP(Tableau8[[#This Row],[Matricule]],#REF!,2,FALSE))</f>
        <v/>
      </c>
      <c r="C809" s="11" t="str">
        <f>IF(ISBLANK(Tableau8[[#This Row],[Matricule]]),"",VLOOKUP(Tableau8[[#This Row],[Matricule]],#REF!,3,FALSE))</f>
        <v/>
      </c>
      <c r="D809" s="11" t="str">
        <f>CONCATENATE(Tableau8[[#This Row],[Semaine]],Tableau8[[#This Row],[Matricule]])</f>
        <v/>
      </c>
      <c r="M809" s="14" t="str">
        <f>IF(Tableau8[[#This Row],[Lundi]]+Tableau8[[#This Row],[Mardi]]&gt;0,Tableau8[[#This Row],[Lundi]]+Tableau8[[#This Row],[Mardi]],"")</f>
        <v/>
      </c>
      <c r="N809" s="14" t="str">
        <f>IF(Tableau8[[#This Row],[Jeudi]]+Tableau8[[#This Row],[Vendredi]]&gt;0,Tableau8[[#This Row],[Jeudi]]+Tableau8[[#This Row],[Vendredi]],"")</f>
        <v/>
      </c>
      <c r="O809" s="14">
        <f>COUNTIF(Tableau8[[#This Row],[Lundi]:[Mardi]],"&gt;0") + COUNTIF(Tableau8[[#This Row],[Jeudi]:[Vendredi]],"&gt;0")</f>
        <v>0</v>
      </c>
      <c r="P809" s="14" t="str">
        <f>IFERROR(Tableau8[[#This Row],[Total Tour 1]]+Tableau8[[#This Row],[Total Tour 2]],"")</f>
        <v/>
      </c>
      <c r="Q809" s="14">
        <f>COUNTIF(Tableau8[[#This Row],[Lundi]:[Vendredi]],"&gt;=13")*1000</f>
        <v>0</v>
      </c>
      <c r="R80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09" s="15">
        <f>Tableau8[[#This Row],[Prime production]]+Tableau8[[#This Row],[Prime rendement]]</f>
        <v>0</v>
      </c>
      <c r="T809" s="15" t="str">
        <f>IF(Tableau8[[#This Row],[Matricule]]&gt;1,IF(COUNTIF(Tableau8[DateMatricule],Tableau8[[#This Row],[DateMatricule]])&gt;1,"Doublon",""),"")</f>
        <v/>
      </c>
    </row>
    <row r="810" spans="1:20" x14ac:dyDescent="0.25">
      <c r="A810" s="11" t="str">
        <f>IF(Tableau8[[#This Row],[Semaine]]="","",VLOOKUP(Tableau8[[#This Row],[Semaine]],Listes!$A:$B,2,FALSE))</f>
        <v/>
      </c>
      <c r="B810" s="11" t="str">
        <f>IF(ISBLANK(Tableau8[[#This Row],[Matricule]]),"",VLOOKUP(Tableau8[[#This Row],[Matricule]],#REF!,2,FALSE))</f>
        <v/>
      </c>
      <c r="C810" s="11" t="str">
        <f>IF(ISBLANK(Tableau8[[#This Row],[Matricule]]),"",VLOOKUP(Tableau8[[#This Row],[Matricule]],#REF!,3,FALSE))</f>
        <v/>
      </c>
      <c r="D810" s="11" t="str">
        <f>CONCATENATE(Tableau8[[#This Row],[Semaine]],Tableau8[[#This Row],[Matricule]])</f>
        <v/>
      </c>
      <c r="M810" s="14" t="str">
        <f>IF(Tableau8[[#This Row],[Lundi]]+Tableau8[[#This Row],[Mardi]]&gt;0,Tableau8[[#This Row],[Lundi]]+Tableau8[[#This Row],[Mardi]],"")</f>
        <v/>
      </c>
      <c r="N810" s="14" t="str">
        <f>IF(Tableau8[[#This Row],[Jeudi]]+Tableau8[[#This Row],[Vendredi]]&gt;0,Tableau8[[#This Row],[Jeudi]]+Tableau8[[#This Row],[Vendredi]],"")</f>
        <v/>
      </c>
      <c r="O810" s="14">
        <f>COUNTIF(Tableau8[[#This Row],[Lundi]:[Mardi]],"&gt;0") + COUNTIF(Tableau8[[#This Row],[Jeudi]:[Vendredi]],"&gt;0")</f>
        <v>0</v>
      </c>
      <c r="P810" s="14" t="str">
        <f>IFERROR(Tableau8[[#This Row],[Total Tour 1]]+Tableau8[[#This Row],[Total Tour 2]],"")</f>
        <v/>
      </c>
      <c r="Q810" s="14">
        <f>COUNTIF(Tableau8[[#This Row],[Lundi]:[Vendredi]],"&gt;=13")*1000</f>
        <v>0</v>
      </c>
      <c r="R81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10" s="15">
        <f>Tableau8[[#This Row],[Prime production]]+Tableau8[[#This Row],[Prime rendement]]</f>
        <v>0</v>
      </c>
      <c r="T810" s="15" t="str">
        <f>IF(Tableau8[[#This Row],[Matricule]]&gt;1,IF(COUNTIF(Tableau8[DateMatricule],Tableau8[[#This Row],[DateMatricule]])&gt;1,"Doublon",""),"")</f>
        <v/>
      </c>
    </row>
    <row r="811" spans="1:20" x14ac:dyDescent="0.25">
      <c r="A811" s="11" t="str">
        <f>IF(Tableau8[[#This Row],[Semaine]]="","",VLOOKUP(Tableau8[[#This Row],[Semaine]],Listes!$A:$B,2,FALSE))</f>
        <v/>
      </c>
      <c r="B811" s="11" t="str">
        <f>IF(ISBLANK(Tableau8[[#This Row],[Matricule]]),"",VLOOKUP(Tableau8[[#This Row],[Matricule]],#REF!,2,FALSE))</f>
        <v/>
      </c>
      <c r="C811" s="11" t="str">
        <f>IF(ISBLANK(Tableau8[[#This Row],[Matricule]]),"",VLOOKUP(Tableau8[[#This Row],[Matricule]],#REF!,3,FALSE))</f>
        <v/>
      </c>
      <c r="D811" s="11" t="str">
        <f>CONCATENATE(Tableau8[[#This Row],[Semaine]],Tableau8[[#This Row],[Matricule]])</f>
        <v/>
      </c>
      <c r="M811" s="14" t="str">
        <f>IF(Tableau8[[#This Row],[Lundi]]+Tableau8[[#This Row],[Mardi]]&gt;0,Tableau8[[#This Row],[Lundi]]+Tableau8[[#This Row],[Mardi]],"")</f>
        <v/>
      </c>
      <c r="N811" s="14" t="str">
        <f>IF(Tableau8[[#This Row],[Jeudi]]+Tableau8[[#This Row],[Vendredi]]&gt;0,Tableau8[[#This Row],[Jeudi]]+Tableau8[[#This Row],[Vendredi]],"")</f>
        <v/>
      </c>
      <c r="O811" s="14">
        <f>COUNTIF(Tableau8[[#This Row],[Lundi]:[Mardi]],"&gt;0") + COUNTIF(Tableau8[[#This Row],[Jeudi]:[Vendredi]],"&gt;0")</f>
        <v>0</v>
      </c>
      <c r="P811" s="14" t="str">
        <f>IFERROR(Tableau8[[#This Row],[Total Tour 1]]+Tableau8[[#This Row],[Total Tour 2]],"")</f>
        <v/>
      </c>
      <c r="Q811" s="14">
        <f>COUNTIF(Tableau8[[#This Row],[Lundi]:[Vendredi]],"&gt;=13")*1000</f>
        <v>0</v>
      </c>
      <c r="R81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11" s="15">
        <f>Tableau8[[#This Row],[Prime production]]+Tableau8[[#This Row],[Prime rendement]]</f>
        <v>0</v>
      </c>
      <c r="T811" s="15" t="str">
        <f>IF(Tableau8[[#This Row],[Matricule]]&gt;1,IF(COUNTIF(Tableau8[DateMatricule],Tableau8[[#This Row],[DateMatricule]])&gt;1,"Doublon",""),"")</f>
        <v/>
      </c>
    </row>
    <row r="812" spans="1:20" x14ac:dyDescent="0.25">
      <c r="A812" s="11" t="str">
        <f>IF(Tableau8[[#This Row],[Semaine]]="","",VLOOKUP(Tableau8[[#This Row],[Semaine]],Listes!$A:$B,2,FALSE))</f>
        <v/>
      </c>
      <c r="B812" s="11" t="str">
        <f>IF(ISBLANK(Tableau8[[#This Row],[Matricule]]),"",VLOOKUP(Tableau8[[#This Row],[Matricule]],#REF!,2,FALSE))</f>
        <v/>
      </c>
      <c r="C812" s="11" t="str">
        <f>IF(ISBLANK(Tableau8[[#This Row],[Matricule]]),"",VLOOKUP(Tableau8[[#This Row],[Matricule]],#REF!,3,FALSE))</f>
        <v/>
      </c>
      <c r="D812" s="11" t="str">
        <f>CONCATENATE(Tableau8[[#This Row],[Semaine]],Tableau8[[#This Row],[Matricule]])</f>
        <v/>
      </c>
      <c r="M812" s="14" t="str">
        <f>IF(Tableau8[[#This Row],[Lundi]]+Tableau8[[#This Row],[Mardi]]&gt;0,Tableau8[[#This Row],[Lundi]]+Tableau8[[#This Row],[Mardi]],"")</f>
        <v/>
      </c>
      <c r="N812" s="14" t="str">
        <f>IF(Tableau8[[#This Row],[Jeudi]]+Tableau8[[#This Row],[Vendredi]]&gt;0,Tableau8[[#This Row],[Jeudi]]+Tableau8[[#This Row],[Vendredi]],"")</f>
        <v/>
      </c>
      <c r="O812" s="14">
        <f>COUNTIF(Tableau8[[#This Row],[Lundi]:[Mardi]],"&gt;0") + COUNTIF(Tableau8[[#This Row],[Jeudi]:[Vendredi]],"&gt;0")</f>
        <v>0</v>
      </c>
      <c r="P812" s="14" t="str">
        <f>IFERROR(Tableau8[[#This Row],[Total Tour 1]]+Tableau8[[#This Row],[Total Tour 2]],"")</f>
        <v/>
      </c>
      <c r="Q812" s="14">
        <f>COUNTIF(Tableau8[[#This Row],[Lundi]:[Vendredi]],"&gt;=13")*1000</f>
        <v>0</v>
      </c>
      <c r="R81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12" s="15">
        <f>Tableau8[[#This Row],[Prime production]]+Tableau8[[#This Row],[Prime rendement]]</f>
        <v>0</v>
      </c>
      <c r="T812" s="15" t="str">
        <f>IF(Tableau8[[#This Row],[Matricule]]&gt;1,IF(COUNTIF(Tableau8[DateMatricule],Tableau8[[#This Row],[DateMatricule]])&gt;1,"Doublon",""),"")</f>
        <v/>
      </c>
    </row>
    <row r="813" spans="1:20" x14ac:dyDescent="0.25">
      <c r="A813" s="11" t="str">
        <f>IF(Tableau8[[#This Row],[Semaine]]="","",VLOOKUP(Tableau8[[#This Row],[Semaine]],Listes!$A:$B,2,FALSE))</f>
        <v/>
      </c>
      <c r="B813" s="11" t="str">
        <f>IF(ISBLANK(Tableau8[[#This Row],[Matricule]]),"",VLOOKUP(Tableau8[[#This Row],[Matricule]],#REF!,2,FALSE))</f>
        <v/>
      </c>
      <c r="C813" s="11" t="str">
        <f>IF(ISBLANK(Tableau8[[#This Row],[Matricule]]),"",VLOOKUP(Tableau8[[#This Row],[Matricule]],#REF!,3,FALSE))</f>
        <v/>
      </c>
      <c r="D813" s="11" t="str">
        <f>CONCATENATE(Tableau8[[#This Row],[Semaine]],Tableau8[[#This Row],[Matricule]])</f>
        <v/>
      </c>
      <c r="M813" s="14" t="str">
        <f>IF(Tableau8[[#This Row],[Lundi]]+Tableau8[[#This Row],[Mardi]]&gt;0,Tableau8[[#This Row],[Lundi]]+Tableau8[[#This Row],[Mardi]],"")</f>
        <v/>
      </c>
      <c r="N813" s="14" t="str">
        <f>IF(Tableau8[[#This Row],[Jeudi]]+Tableau8[[#This Row],[Vendredi]]&gt;0,Tableau8[[#This Row],[Jeudi]]+Tableau8[[#This Row],[Vendredi]],"")</f>
        <v/>
      </c>
      <c r="O813" s="14">
        <f>COUNTIF(Tableau8[[#This Row],[Lundi]:[Mardi]],"&gt;0") + COUNTIF(Tableau8[[#This Row],[Jeudi]:[Vendredi]],"&gt;0")</f>
        <v>0</v>
      </c>
      <c r="P813" s="14" t="str">
        <f>IFERROR(Tableau8[[#This Row],[Total Tour 1]]+Tableau8[[#This Row],[Total Tour 2]],"")</f>
        <v/>
      </c>
      <c r="Q813" s="14">
        <f>COUNTIF(Tableau8[[#This Row],[Lundi]:[Vendredi]],"&gt;=13")*1000</f>
        <v>0</v>
      </c>
      <c r="R81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13" s="15">
        <f>Tableau8[[#This Row],[Prime production]]+Tableau8[[#This Row],[Prime rendement]]</f>
        <v>0</v>
      </c>
      <c r="T813" s="15" t="str">
        <f>IF(Tableau8[[#This Row],[Matricule]]&gt;1,IF(COUNTIF(Tableau8[DateMatricule],Tableau8[[#This Row],[DateMatricule]])&gt;1,"Doublon",""),"")</f>
        <v/>
      </c>
    </row>
    <row r="814" spans="1:20" x14ac:dyDescent="0.25">
      <c r="A814" s="11" t="str">
        <f>IF(Tableau8[[#This Row],[Semaine]]="","",VLOOKUP(Tableau8[[#This Row],[Semaine]],Listes!$A:$B,2,FALSE))</f>
        <v/>
      </c>
      <c r="B814" s="11" t="str">
        <f>IF(ISBLANK(Tableau8[[#This Row],[Matricule]]),"",VLOOKUP(Tableau8[[#This Row],[Matricule]],#REF!,2,FALSE))</f>
        <v/>
      </c>
      <c r="C814" s="11" t="str">
        <f>IF(ISBLANK(Tableau8[[#This Row],[Matricule]]),"",VLOOKUP(Tableau8[[#This Row],[Matricule]],#REF!,3,FALSE))</f>
        <v/>
      </c>
      <c r="D814" s="11" t="str">
        <f>CONCATENATE(Tableau8[[#This Row],[Semaine]],Tableau8[[#This Row],[Matricule]])</f>
        <v/>
      </c>
      <c r="M814" s="14" t="str">
        <f>IF(Tableau8[[#This Row],[Lundi]]+Tableau8[[#This Row],[Mardi]]&gt;0,Tableau8[[#This Row],[Lundi]]+Tableau8[[#This Row],[Mardi]],"")</f>
        <v/>
      </c>
      <c r="N814" s="14" t="str">
        <f>IF(Tableau8[[#This Row],[Jeudi]]+Tableau8[[#This Row],[Vendredi]]&gt;0,Tableau8[[#This Row],[Jeudi]]+Tableau8[[#This Row],[Vendredi]],"")</f>
        <v/>
      </c>
      <c r="O814" s="14">
        <f>COUNTIF(Tableau8[[#This Row],[Lundi]:[Mardi]],"&gt;0") + COUNTIF(Tableau8[[#This Row],[Jeudi]:[Vendredi]],"&gt;0")</f>
        <v>0</v>
      </c>
      <c r="P814" s="14" t="str">
        <f>IFERROR(Tableau8[[#This Row],[Total Tour 1]]+Tableau8[[#This Row],[Total Tour 2]],"")</f>
        <v/>
      </c>
      <c r="Q814" s="14">
        <f>COUNTIF(Tableau8[[#This Row],[Lundi]:[Vendredi]],"&gt;=13")*1000</f>
        <v>0</v>
      </c>
      <c r="R81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14" s="15">
        <f>Tableau8[[#This Row],[Prime production]]+Tableau8[[#This Row],[Prime rendement]]</f>
        <v>0</v>
      </c>
      <c r="T814" s="15" t="str">
        <f>IF(Tableau8[[#This Row],[Matricule]]&gt;1,IF(COUNTIF(Tableau8[DateMatricule],Tableau8[[#This Row],[DateMatricule]])&gt;1,"Doublon",""),"")</f>
        <v/>
      </c>
    </row>
    <row r="815" spans="1:20" x14ac:dyDescent="0.25">
      <c r="A815" s="11" t="str">
        <f>IF(Tableau8[[#This Row],[Semaine]]="","",VLOOKUP(Tableau8[[#This Row],[Semaine]],Listes!$A:$B,2,FALSE))</f>
        <v/>
      </c>
      <c r="B815" s="11" t="str">
        <f>IF(ISBLANK(Tableau8[[#This Row],[Matricule]]),"",VLOOKUP(Tableau8[[#This Row],[Matricule]],#REF!,2,FALSE))</f>
        <v/>
      </c>
      <c r="C815" s="11" t="str">
        <f>IF(ISBLANK(Tableau8[[#This Row],[Matricule]]),"",VLOOKUP(Tableau8[[#This Row],[Matricule]],#REF!,3,FALSE))</f>
        <v/>
      </c>
      <c r="D815" s="11" t="str">
        <f>CONCATENATE(Tableau8[[#This Row],[Semaine]],Tableau8[[#This Row],[Matricule]])</f>
        <v/>
      </c>
      <c r="M815" s="14" t="str">
        <f>IF(Tableau8[[#This Row],[Lundi]]+Tableau8[[#This Row],[Mardi]]&gt;0,Tableau8[[#This Row],[Lundi]]+Tableau8[[#This Row],[Mardi]],"")</f>
        <v/>
      </c>
      <c r="N815" s="14" t="str">
        <f>IF(Tableau8[[#This Row],[Jeudi]]+Tableau8[[#This Row],[Vendredi]]&gt;0,Tableau8[[#This Row],[Jeudi]]+Tableau8[[#This Row],[Vendredi]],"")</f>
        <v/>
      </c>
      <c r="O815" s="14">
        <f>COUNTIF(Tableau8[[#This Row],[Lundi]:[Mardi]],"&gt;0") + COUNTIF(Tableau8[[#This Row],[Jeudi]:[Vendredi]],"&gt;0")</f>
        <v>0</v>
      </c>
      <c r="P815" s="14" t="str">
        <f>IFERROR(Tableau8[[#This Row],[Total Tour 1]]+Tableau8[[#This Row],[Total Tour 2]],"")</f>
        <v/>
      </c>
      <c r="Q815" s="14">
        <f>COUNTIF(Tableau8[[#This Row],[Lundi]:[Vendredi]],"&gt;=13")*1000</f>
        <v>0</v>
      </c>
      <c r="R81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15" s="15">
        <f>Tableau8[[#This Row],[Prime production]]+Tableau8[[#This Row],[Prime rendement]]</f>
        <v>0</v>
      </c>
      <c r="T815" s="15" t="str">
        <f>IF(Tableau8[[#This Row],[Matricule]]&gt;1,IF(COUNTIF(Tableau8[DateMatricule],Tableau8[[#This Row],[DateMatricule]])&gt;1,"Doublon",""),"")</f>
        <v/>
      </c>
    </row>
    <row r="816" spans="1:20" x14ac:dyDescent="0.25">
      <c r="A816" s="11" t="str">
        <f>IF(Tableau8[[#This Row],[Semaine]]="","",VLOOKUP(Tableau8[[#This Row],[Semaine]],Listes!$A:$B,2,FALSE))</f>
        <v/>
      </c>
      <c r="B816" s="11" t="str">
        <f>IF(ISBLANK(Tableau8[[#This Row],[Matricule]]),"",VLOOKUP(Tableau8[[#This Row],[Matricule]],#REF!,2,FALSE))</f>
        <v/>
      </c>
      <c r="C816" s="11" t="str">
        <f>IF(ISBLANK(Tableau8[[#This Row],[Matricule]]),"",VLOOKUP(Tableau8[[#This Row],[Matricule]],#REF!,3,FALSE))</f>
        <v/>
      </c>
      <c r="D816" s="11" t="str">
        <f>CONCATENATE(Tableau8[[#This Row],[Semaine]],Tableau8[[#This Row],[Matricule]])</f>
        <v/>
      </c>
      <c r="M816" s="14" t="str">
        <f>IF(Tableau8[[#This Row],[Lundi]]+Tableau8[[#This Row],[Mardi]]&gt;0,Tableau8[[#This Row],[Lundi]]+Tableau8[[#This Row],[Mardi]],"")</f>
        <v/>
      </c>
      <c r="N816" s="14" t="str">
        <f>IF(Tableau8[[#This Row],[Jeudi]]+Tableau8[[#This Row],[Vendredi]]&gt;0,Tableau8[[#This Row],[Jeudi]]+Tableau8[[#This Row],[Vendredi]],"")</f>
        <v/>
      </c>
      <c r="O816" s="14">
        <f>COUNTIF(Tableau8[[#This Row],[Lundi]:[Mardi]],"&gt;0") + COUNTIF(Tableau8[[#This Row],[Jeudi]:[Vendredi]],"&gt;0")</f>
        <v>0</v>
      </c>
      <c r="P816" s="14" t="str">
        <f>IFERROR(Tableau8[[#This Row],[Total Tour 1]]+Tableau8[[#This Row],[Total Tour 2]],"")</f>
        <v/>
      </c>
      <c r="Q816" s="14">
        <f>COUNTIF(Tableau8[[#This Row],[Lundi]:[Vendredi]],"&gt;=13")*1000</f>
        <v>0</v>
      </c>
      <c r="R81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16" s="15">
        <f>Tableau8[[#This Row],[Prime production]]+Tableau8[[#This Row],[Prime rendement]]</f>
        <v>0</v>
      </c>
      <c r="T816" s="15" t="str">
        <f>IF(Tableau8[[#This Row],[Matricule]]&gt;1,IF(COUNTIF(Tableau8[DateMatricule],Tableau8[[#This Row],[DateMatricule]])&gt;1,"Doublon",""),"")</f>
        <v/>
      </c>
    </row>
    <row r="817" spans="1:20" x14ac:dyDescent="0.25">
      <c r="A817" s="11" t="str">
        <f>IF(Tableau8[[#This Row],[Semaine]]="","",VLOOKUP(Tableau8[[#This Row],[Semaine]],Listes!$A:$B,2,FALSE))</f>
        <v/>
      </c>
      <c r="B817" s="11" t="str">
        <f>IF(ISBLANK(Tableau8[[#This Row],[Matricule]]),"",VLOOKUP(Tableau8[[#This Row],[Matricule]],#REF!,2,FALSE))</f>
        <v/>
      </c>
      <c r="C817" s="11" t="str">
        <f>IF(ISBLANK(Tableau8[[#This Row],[Matricule]]),"",VLOOKUP(Tableau8[[#This Row],[Matricule]],#REF!,3,FALSE))</f>
        <v/>
      </c>
      <c r="D817" s="11" t="str">
        <f>CONCATENATE(Tableau8[[#This Row],[Semaine]],Tableau8[[#This Row],[Matricule]])</f>
        <v/>
      </c>
      <c r="M817" s="14" t="str">
        <f>IF(Tableau8[[#This Row],[Lundi]]+Tableau8[[#This Row],[Mardi]]&gt;0,Tableau8[[#This Row],[Lundi]]+Tableau8[[#This Row],[Mardi]],"")</f>
        <v/>
      </c>
      <c r="N817" s="14" t="str">
        <f>IF(Tableau8[[#This Row],[Jeudi]]+Tableau8[[#This Row],[Vendredi]]&gt;0,Tableau8[[#This Row],[Jeudi]]+Tableau8[[#This Row],[Vendredi]],"")</f>
        <v/>
      </c>
      <c r="O817" s="14">
        <f>COUNTIF(Tableau8[[#This Row],[Lundi]:[Mardi]],"&gt;0") + COUNTIF(Tableau8[[#This Row],[Jeudi]:[Vendredi]],"&gt;0")</f>
        <v>0</v>
      </c>
      <c r="P817" s="14" t="str">
        <f>IFERROR(Tableau8[[#This Row],[Total Tour 1]]+Tableau8[[#This Row],[Total Tour 2]],"")</f>
        <v/>
      </c>
      <c r="Q817" s="14">
        <f>COUNTIF(Tableau8[[#This Row],[Lundi]:[Vendredi]],"&gt;=13")*1000</f>
        <v>0</v>
      </c>
      <c r="R81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17" s="15">
        <f>Tableau8[[#This Row],[Prime production]]+Tableau8[[#This Row],[Prime rendement]]</f>
        <v>0</v>
      </c>
      <c r="T817" s="15" t="str">
        <f>IF(Tableau8[[#This Row],[Matricule]]&gt;1,IF(COUNTIF(Tableau8[DateMatricule],Tableau8[[#This Row],[DateMatricule]])&gt;1,"Doublon",""),"")</f>
        <v/>
      </c>
    </row>
    <row r="818" spans="1:20" x14ac:dyDescent="0.25">
      <c r="A818" s="11" t="str">
        <f>IF(Tableau8[[#This Row],[Semaine]]="","",VLOOKUP(Tableau8[[#This Row],[Semaine]],Listes!$A:$B,2,FALSE))</f>
        <v/>
      </c>
      <c r="B818" s="11" t="str">
        <f>IF(ISBLANK(Tableau8[[#This Row],[Matricule]]),"",VLOOKUP(Tableau8[[#This Row],[Matricule]],#REF!,2,FALSE))</f>
        <v/>
      </c>
      <c r="C818" s="11" t="str">
        <f>IF(ISBLANK(Tableau8[[#This Row],[Matricule]]),"",VLOOKUP(Tableau8[[#This Row],[Matricule]],#REF!,3,FALSE))</f>
        <v/>
      </c>
      <c r="D818" s="11" t="str">
        <f>CONCATENATE(Tableau8[[#This Row],[Semaine]],Tableau8[[#This Row],[Matricule]])</f>
        <v/>
      </c>
      <c r="M818" s="14" t="str">
        <f>IF(Tableau8[[#This Row],[Lundi]]+Tableau8[[#This Row],[Mardi]]&gt;0,Tableau8[[#This Row],[Lundi]]+Tableau8[[#This Row],[Mardi]],"")</f>
        <v/>
      </c>
      <c r="N818" s="14" t="str">
        <f>IF(Tableau8[[#This Row],[Jeudi]]+Tableau8[[#This Row],[Vendredi]]&gt;0,Tableau8[[#This Row],[Jeudi]]+Tableau8[[#This Row],[Vendredi]],"")</f>
        <v/>
      </c>
      <c r="O818" s="14">
        <f>COUNTIF(Tableau8[[#This Row],[Lundi]:[Mardi]],"&gt;0") + COUNTIF(Tableau8[[#This Row],[Jeudi]:[Vendredi]],"&gt;0")</f>
        <v>0</v>
      </c>
      <c r="P818" s="14" t="str">
        <f>IFERROR(Tableau8[[#This Row],[Total Tour 1]]+Tableau8[[#This Row],[Total Tour 2]],"")</f>
        <v/>
      </c>
      <c r="Q818" s="14">
        <f>COUNTIF(Tableau8[[#This Row],[Lundi]:[Vendredi]],"&gt;=13")*1000</f>
        <v>0</v>
      </c>
      <c r="R81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18" s="15">
        <f>Tableau8[[#This Row],[Prime production]]+Tableau8[[#This Row],[Prime rendement]]</f>
        <v>0</v>
      </c>
      <c r="T818" s="15" t="str">
        <f>IF(Tableau8[[#This Row],[Matricule]]&gt;1,IF(COUNTIF(Tableau8[DateMatricule],Tableau8[[#This Row],[DateMatricule]])&gt;1,"Doublon",""),"")</f>
        <v/>
      </c>
    </row>
    <row r="819" spans="1:20" x14ac:dyDescent="0.25">
      <c r="A819" s="11" t="str">
        <f>IF(Tableau8[[#This Row],[Semaine]]="","",VLOOKUP(Tableau8[[#This Row],[Semaine]],Listes!$A:$B,2,FALSE))</f>
        <v/>
      </c>
      <c r="B819" s="11" t="str">
        <f>IF(ISBLANK(Tableau8[[#This Row],[Matricule]]),"",VLOOKUP(Tableau8[[#This Row],[Matricule]],#REF!,2,FALSE))</f>
        <v/>
      </c>
      <c r="C819" s="11" t="str">
        <f>IF(ISBLANK(Tableau8[[#This Row],[Matricule]]),"",VLOOKUP(Tableau8[[#This Row],[Matricule]],#REF!,3,FALSE))</f>
        <v/>
      </c>
      <c r="D819" s="11" t="str">
        <f>CONCATENATE(Tableau8[[#This Row],[Semaine]],Tableau8[[#This Row],[Matricule]])</f>
        <v/>
      </c>
      <c r="M819" s="14" t="str">
        <f>IF(Tableau8[[#This Row],[Lundi]]+Tableau8[[#This Row],[Mardi]]&gt;0,Tableau8[[#This Row],[Lundi]]+Tableau8[[#This Row],[Mardi]],"")</f>
        <v/>
      </c>
      <c r="N819" s="14" t="str">
        <f>IF(Tableau8[[#This Row],[Jeudi]]+Tableau8[[#This Row],[Vendredi]]&gt;0,Tableau8[[#This Row],[Jeudi]]+Tableau8[[#This Row],[Vendredi]],"")</f>
        <v/>
      </c>
      <c r="O819" s="14">
        <f>COUNTIF(Tableau8[[#This Row],[Lundi]:[Mardi]],"&gt;0") + COUNTIF(Tableau8[[#This Row],[Jeudi]:[Vendredi]],"&gt;0")</f>
        <v>0</v>
      </c>
      <c r="P819" s="14" t="str">
        <f>IFERROR(Tableau8[[#This Row],[Total Tour 1]]+Tableau8[[#This Row],[Total Tour 2]],"")</f>
        <v/>
      </c>
      <c r="Q819" s="14">
        <f>COUNTIF(Tableau8[[#This Row],[Lundi]:[Vendredi]],"&gt;=13")*1000</f>
        <v>0</v>
      </c>
      <c r="R81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19" s="15">
        <f>Tableau8[[#This Row],[Prime production]]+Tableau8[[#This Row],[Prime rendement]]</f>
        <v>0</v>
      </c>
      <c r="T819" s="15" t="str">
        <f>IF(Tableau8[[#This Row],[Matricule]]&gt;1,IF(COUNTIF(Tableau8[DateMatricule],Tableau8[[#This Row],[DateMatricule]])&gt;1,"Doublon",""),"")</f>
        <v/>
      </c>
    </row>
    <row r="820" spans="1:20" x14ac:dyDescent="0.25">
      <c r="A820" s="11" t="str">
        <f>IF(Tableau8[[#This Row],[Semaine]]="","",VLOOKUP(Tableau8[[#This Row],[Semaine]],Listes!$A:$B,2,FALSE))</f>
        <v/>
      </c>
      <c r="B820" s="11" t="str">
        <f>IF(ISBLANK(Tableau8[[#This Row],[Matricule]]),"",VLOOKUP(Tableau8[[#This Row],[Matricule]],#REF!,2,FALSE))</f>
        <v/>
      </c>
      <c r="C820" s="11" t="str">
        <f>IF(ISBLANK(Tableau8[[#This Row],[Matricule]]),"",VLOOKUP(Tableau8[[#This Row],[Matricule]],#REF!,3,FALSE))</f>
        <v/>
      </c>
      <c r="D820" s="11" t="str">
        <f>CONCATENATE(Tableau8[[#This Row],[Semaine]],Tableau8[[#This Row],[Matricule]])</f>
        <v/>
      </c>
      <c r="M820" s="14" t="str">
        <f>IF(Tableau8[[#This Row],[Lundi]]+Tableau8[[#This Row],[Mardi]]&gt;0,Tableau8[[#This Row],[Lundi]]+Tableau8[[#This Row],[Mardi]],"")</f>
        <v/>
      </c>
      <c r="N820" s="14" t="str">
        <f>IF(Tableau8[[#This Row],[Jeudi]]+Tableau8[[#This Row],[Vendredi]]&gt;0,Tableau8[[#This Row],[Jeudi]]+Tableau8[[#This Row],[Vendredi]],"")</f>
        <v/>
      </c>
      <c r="O820" s="14">
        <f>COUNTIF(Tableau8[[#This Row],[Lundi]:[Mardi]],"&gt;0") + COUNTIF(Tableau8[[#This Row],[Jeudi]:[Vendredi]],"&gt;0")</f>
        <v>0</v>
      </c>
      <c r="P820" s="14" t="str">
        <f>IFERROR(Tableau8[[#This Row],[Total Tour 1]]+Tableau8[[#This Row],[Total Tour 2]],"")</f>
        <v/>
      </c>
      <c r="Q820" s="14">
        <f>COUNTIF(Tableau8[[#This Row],[Lundi]:[Vendredi]],"&gt;=13")*1000</f>
        <v>0</v>
      </c>
      <c r="R82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20" s="15">
        <f>Tableau8[[#This Row],[Prime production]]+Tableau8[[#This Row],[Prime rendement]]</f>
        <v>0</v>
      </c>
      <c r="T820" s="15" t="str">
        <f>IF(Tableau8[[#This Row],[Matricule]]&gt;1,IF(COUNTIF(Tableau8[DateMatricule],Tableau8[[#This Row],[DateMatricule]])&gt;1,"Doublon",""),"")</f>
        <v/>
      </c>
    </row>
    <row r="821" spans="1:20" x14ac:dyDescent="0.25">
      <c r="A821" s="11" t="str">
        <f>IF(Tableau8[[#This Row],[Semaine]]="","",VLOOKUP(Tableau8[[#This Row],[Semaine]],Listes!$A:$B,2,FALSE))</f>
        <v/>
      </c>
      <c r="B821" s="11" t="str">
        <f>IF(ISBLANK(Tableau8[[#This Row],[Matricule]]),"",VLOOKUP(Tableau8[[#This Row],[Matricule]],#REF!,2,FALSE))</f>
        <v/>
      </c>
      <c r="C821" s="11" t="str">
        <f>IF(ISBLANK(Tableau8[[#This Row],[Matricule]]),"",VLOOKUP(Tableau8[[#This Row],[Matricule]],#REF!,3,FALSE))</f>
        <v/>
      </c>
      <c r="D821" s="11" t="str">
        <f>CONCATENATE(Tableau8[[#This Row],[Semaine]],Tableau8[[#This Row],[Matricule]])</f>
        <v/>
      </c>
      <c r="M821" s="14" t="str">
        <f>IF(Tableau8[[#This Row],[Lundi]]+Tableau8[[#This Row],[Mardi]]&gt;0,Tableau8[[#This Row],[Lundi]]+Tableau8[[#This Row],[Mardi]],"")</f>
        <v/>
      </c>
      <c r="N821" s="14" t="str">
        <f>IF(Tableau8[[#This Row],[Jeudi]]+Tableau8[[#This Row],[Vendredi]]&gt;0,Tableau8[[#This Row],[Jeudi]]+Tableau8[[#This Row],[Vendredi]],"")</f>
        <v/>
      </c>
      <c r="O821" s="14">
        <f>COUNTIF(Tableau8[[#This Row],[Lundi]:[Mardi]],"&gt;0") + COUNTIF(Tableau8[[#This Row],[Jeudi]:[Vendredi]],"&gt;0")</f>
        <v>0</v>
      </c>
      <c r="P821" s="14" t="str">
        <f>IFERROR(Tableau8[[#This Row],[Total Tour 1]]+Tableau8[[#This Row],[Total Tour 2]],"")</f>
        <v/>
      </c>
      <c r="Q821" s="14">
        <f>COUNTIF(Tableau8[[#This Row],[Lundi]:[Vendredi]],"&gt;=13")*1000</f>
        <v>0</v>
      </c>
      <c r="R82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21" s="15">
        <f>Tableau8[[#This Row],[Prime production]]+Tableau8[[#This Row],[Prime rendement]]</f>
        <v>0</v>
      </c>
      <c r="T821" s="15" t="str">
        <f>IF(Tableau8[[#This Row],[Matricule]]&gt;1,IF(COUNTIF(Tableau8[DateMatricule],Tableau8[[#This Row],[DateMatricule]])&gt;1,"Doublon",""),"")</f>
        <v/>
      </c>
    </row>
    <row r="822" spans="1:20" x14ac:dyDescent="0.25">
      <c r="A822" s="11" t="str">
        <f>IF(Tableau8[[#This Row],[Semaine]]="","",VLOOKUP(Tableau8[[#This Row],[Semaine]],Listes!$A:$B,2,FALSE))</f>
        <v/>
      </c>
      <c r="B822" s="11" t="str">
        <f>IF(ISBLANK(Tableau8[[#This Row],[Matricule]]),"",VLOOKUP(Tableau8[[#This Row],[Matricule]],#REF!,2,FALSE))</f>
        <v/>
      </c>
      <c r="C822" s="11" t="str">
        <f>IF(ISBLANK(Tableau8[[#This Row],[Matricule]]),"",VLOOKUP(Tableau8[[#This Row],[Matricule]],#REF!,3,FALSE))</f>
        <v/>
      </c>
      <c r="D822" s="11" t="str">
        <f>CONCATENATE(Tableau8[[#This Row],[Semaine]],Tableau8[[#This Row],[Matricule]])</f>
        <v/>
      </c>
      <c r="M822" s="14" t="str">
        <f>IF(Tableau8[[#This Row],[Lundi]]+Tableau8[[#This Row],[Mardi]]&gt;0,Tableau8[[#This Row],[Lundi]]+Tableau8[[#This Row],[Mardi]],"")</f>
        <v/>
      </c>
      <c r="N822" s="14" t="str">
        <f>IF(Tableau8[[#This Row],[Jeudi]]+Tableau8[[#This Row],[Vendredi]]&gt;0,Tableau8[[#This Row],[Jeudi]]+Tableau8[[#This Row],[Vendredi]],"")</f>
        <v/>
      </c>
      <c r="O822" s="14">
        <f>COUNTIF(Tableau8[[#This Row],[Lundi]:[Mardi]],"&gt;0") + COUNTIF(Tableau8[[#This Row],[Jeudi]:[Vendredi]],"&gt;0")</f>
        <v>0</v>
      </c>
      <c r="P822" s="14" t="str">
        <f>IFERROR(Tableau8[[#This Row],[Total Tour 1]]+Tableau8[[#This Row],[Total Tour 2]],"")</f>
        <v/>
      </c>
      <c r="Q822" s="14">
        <f>COUNTIF(Tableau8[[#This Row],[Lundi]:[Vendredi]],"&gt;=13")*1000</f>
        <v>0</v>
      </c>
      <c r="R82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22" s="15">
        <f>Tableau8[[#This Row],[Prime production]]+Tableau8[[#This Row],[Prime rendement]]</f>
        <v>0</v>
      </c>
      <c r="T822" s="15" t="str">
        <f>IF(Tableau8[[#This Row],[Matricule]]&gt;1,IF(COUNTIF(Tableau8[DateMatricule],Tableau8[[#This Row],[DateMatricule]])&gt;1,"Doublon",""),"")</f>
        <v/>
      </c>
    </row>
    <row r="823" spans="1:20" x14ac:dyDescent="0.25">
      <c r="A823" s="11" t="str">
        <f>IF(Tableau8[[#This Row],[Semaine]]="","",VLOOKUP(Tableau8[[#This Row],[Semaine]],Listes!$A:$B,2,FALSE))</f>
        <v/>
      </c>
      <c r="B823" s="11" t="str">
        <f>IF(ISBLANK(Tableau8[[#This Row],[Matricule]]),"",VLOOKUP(Tableau8[[#This Row],[Matricule]],#REF!,2,FALSE))</f>
        <v/>
      </c>
      <c r="C823" s="11" t="str">
        <f>IF(ISBLANK(Tableau8[[#This Row],[Matricule]]),"",VLOOKUP(Tableau8[[#This Row],[Matricule]],#REF!,3,FALSE))</f>
        <v/>
      </c>
      <c r="D823" s="11" t="str">
        <f>CONCATENATE(Tableau8[[#This Row],[Semaine]],Tableau8[[#This Row],[Matricule]])</f>
        <v/>
      </c>
      <c r="M823" s="14" t="str">
        <f>IF(Tableau8[[#This Row],[Lundi]]+Tableau8[[#This Row],[Mardi]]&gt;0,Tableau8[[#This Row],[Lundi]]+Tableau8[[#This Row],[Mardi]],"")</f>
        <v/>
      </c>
      <c r="N823" s="14" t="str">
        <f>IF(Tableau8[[#This Row],[Jeudi]]+Tableau8[[#This Row],[Vendredi]]&gt;0,Tableau8[[#This Row],[Jeudi]]+Tableau8[[#This Row],[Vendredi]],"")</f>
        <v/>
      </c>
      <c r="O823" s="14">
        <f>COUNTIF(Tableau8[[#This Row],[Lundi]:[Mardi]],"&gt;0") + COUNTIF(Tableau8[[#This Row],[Jeudi]:[Vendredi]],"&gt;0")</f>
        <v>0</v>
      </c>
      <c r="P823" s="14" t="str">
        <f>IFERROR(Tableau8[[#This Row],[Total Tour 1]]+Tableau8[[#This Row],[Total Tour 2]],"")</f>
        <v/>
      </c>
      <c r="Q823" s="14">
        <f>COUNTIF(Tableau8[[#This Row],[Lundi]:[Vendredi]],"&gt;=13")*1000</f>
        <v>0</v>
      </c>
      <c r="R82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23" s="15">
        <f>Tableau8[[#This Row],[Prime production]]+Tableau8[[#This Row],[Prime rendement]]</f>
        <v>0</v>
      </c>
      <c r="T823" s="15" t="str">
        <f>IF(Tableau8[[#This Row],[Matricule]]&gt;1,IF(COUNTIF(Tableau8[DateMatricule],Tableau8[[#This Row],[DateMatricule]])&gt;1,"Doublon",""),"")</f>
        <v/>
      </c>
    </row>
    <row r="824" spans="1:20" x14ac:dyDescent="0.25">
      <c r="A824" s="11" t="str">
        <f>IF(Tableau8[[#This Row],[Semaine]]="","",VLOOKUP(Tableau8[[#This Row],[Semaine]],Listes!$A:$B,2,FALSE))</f>
        <v/>
      </c>
      <c r="B824" s="11" t="str">
        <f>IF(ISBLANK(Tableau8[[#This Row],[Matricule]]),"",VLOOKUP(Tableau8[[#This Row],[Matricule]],#REF!,2,FALSE))</f>
        <v/>
      </c>
      <c r="C824" s="11" t="str">
        <f>IF(ISBLANK(Tableau8[[#This Row],[Matricule]]),"",VLOOKUP(Tableau8[[#This Row],[Matricule]],#REF!,3,FALSE))</f>
        <v/>
      </c>
      <c r="D824" s="11" t="str">
        <f>CONCATENATE(Tableau8[[#This Row],[Semaine]],Tableau8[[#This Row],[Matricule]])</f>
        <v/>
      </c>
      <c r="M824" s="14" t="str">
        <f>IF(Tableau8[[#This Row],[Lundi]]+Tableau8[[#This Row],[Mardi]]&gt;0,Tableau8[[#This Row],[Lundi]]+Tableau8[[#This Row],[Mardi]],"")</f>
        <v/>
      </c>
      <c r="N824" s="14" t="str">
        <f>IF(Tableau8[[#This Row],[Jeudi]]+Tableau8[[#This Row],[Vendredi]]&gt;0,Tableau8[[#This Row],[Jeudi]]+Tableau8[[#This Row],[Vendredi]],"")</f>
        <v/>
      </c>
      <c r="O824" s="14">
        <f>COUNTIF(Tableau8[[#This Row],[Lundi]:[Mardi]],"&gt;0") + COUNTIF(Tableau8[[#This Row],[Jeudi]:[Vendredi]],"&gt;0")</f>
        <v>0</v>
      </c>
      <c r="P824" s="14" t="str">
        <f>IFERROR(Tableau8[[#This Row],[Total Tour 1]]+Tableau8[[#This Row],[Total Tour 2]],"")</f>
        <v/>
      </c>
      <c r="Q824" s="14">
        <f>COUNTIF(Tableau8[[#This Row],[Lundi]:[Vendredi]],"&gt;=13")*1000</f>
        <v>0</v>
      </c>
      <c r="R82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24" s="15">
        <f>Tableau8[[#This Row],[Prime production]]+Tableau8[[#This Row],[Prime rendement]]</f>
        <v>0</v>
      </c>
      <c r="T824" s="15" t="str">
        <f>IF(Tableau8[[#This Row],[Matricule]]&gt;1,IF(COUNTIF(Tableau8[DateMatricule],Tableau8[[#This Row],[DateMatricule]])&gt;1,"Doublon",""),"")</f>
        <v/>
      </c>
    </row>
    <row r="825" spans="1:20" x14ac:dyDescent="0.25">
      <c r="A825" s="11" t="str">
        <f>IF(Tableau8[[#This Row],[Semaine]]="","",VLOOKUP(Tableau8[[#This Row],[Semaine]],Listes!$A:$B,2,FALSE))</f>
        <v/>
      </c>
      <c r="B825" s="11" t="str">
        <f>IF(ISBLANK(Tableau8[[#This Row],[Matricule]]),"",VLOOKUP(Tableau8[[#This Row],[Matricule]],#REF!,2,FALSE))</f>
        <v/>
      </c>
      <c r="C825" s="11" t="str">
        <f>IF(ISBLANK(Tableau8[[#This Row],[Matricule]]),"",VLOOKUP(Tableau8[[#This Row],[Matricule]],#REF!,3,FALSE))</f>
        <v/>
      </c>
      <c r="D825" s="11" t="str">
        <f>CONCATENATE(Tableau8[[#This Row],[Semaine]],Tableau8[[#This Row],[Matricule]])</f>
        <v/>
      </c>
      <c r="M825" s="14" t="str">
        <f>IF(Tableau8[[#This Row],[Lundi]]+Tableau8[[#This Row],[Mardi]]&gt;0,Tableau8[[#This Row],[Lundi]]+Tableau8[[#This Row],[Mardi]],"")</f>
        <v/>
      </c>
      <c r="N825" s="14" t="str">
        <f>IF(Tableau8[[#This Row],[Jeudi]]+Tableau8[[#This Row],[Vendredi]]&gt;0,Tableau8[[#This Row],[Jeudi]]+Tableau8[[#This Row],[Vendredi]],"")</f>
        <v/>
      </c>
      <c r="O825" s="14">
        <f>COUNTIF(Tableau8[[#This Row],[Lundi]:[Mardi]],"&gt;0") + COUNTIF(Tableau8[[#This Row],[Jeudi]:[Vendredi]],"&gt;0")</f>
        <v>0</v>
      </c>
      <c r="P825" s="14" t="str">
        <f>IFERROR(Tableau8[[#This Row],[Total Tour 1]]+Tableau8[[#This Row],[Total Tour 2]],"")</f>
        <v/>
      </c>
      <c r="Q825" s="14">
        <f>COUNTIF(Tableau8[[#This Row],[Lundi]:[Vendredi]],"&gt;=13")*1000</f>
        <v>0</v>
      </c>
      <c r="R82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25" s="15">
        <f>Tableau8[[#This Row],[Prime production]]+Tableau8[[#This Row],[Prime rendement]]</f>
        <v>0</v>
      </c>
      <c r="T825" s="15" t="str">
        <f>IF(Tableau8[[#This Row],[Matricule]]&gt;1,IF(COUNTIF(Tableau8[DateMatricule],Tableau8[[#This Row],[DateMatricule]])&gt;1,"Doublon",""),"")</f>
        <v/>
      </c>
    </row>
    <row r="826" spans="1:20" x14ac:dyDescent="0.25">
      <c r="A826" s="11" t="str">
        <f>IF(Tableau8[[#This Row],[Semaine]]="","",VLOOKUP(Tableau8[[#This Row],[Semaine]],Listes!$A:$B,2,FALSE))</f>
        <v/>
      </c>
      <c r="B826" s="11" t="str">
        <f>IF(ISBLANK(Tableau8[[#This Row],[Matricule]]),"",VLOOKUP(Tableau8[[#This Row],[Matricule]],#REF!,2,FALSE))</f>
        <v/>
      </c>
      <c r="C826" s="11" t="str">
        <f>IF(ISBLANK(Tableau8[[#This Row],[Matricule]]),"",VLOOKUP(Tableau8[[#This Row],[Matricule]],#REF!,3,FALSE))</f>
        <v/>
      </c>
      <c r="D826" s="11" t="str">
        <f>CONCATENATE(Tableau8[[#This Row],[Semaine]],Tableau8[[#This Row],[Matricule]])</f>
        <v/>
      </c>
      <c r="M826" s="14" t="str">
        <f>IF(Tableau8[[#This Row],[Lundi]]+Tableau8[[#This Row],[Mardi]]&gt;0,Tableau8[[#This Row],[Lundi]]+Tableau8[[#This Row],[Mardi]],"")</f>
        <v/>
      </c>
      <c r="N826" s="14" t="str">
        <f>IF(Tableau8[[#This Row],[Jeudi]]+Tableau8[[#This Row],[Vendredi]]&gt;0,Tableau8[[#This Row],[Jeudi]]+Tableau8[[#This Row],[Vendredi]],"")</f>
        <v/>
      </c>
      <c r="O826" s="14">
        <f>COUNTIF(Tableau8[[#This Row],[Lundi]:[Mardi]],"&gt;0") + COUNTIF(Tableau8[[#This Row],[Jeudi]:[Vendredi]],"&gt;0")</f>
        <v>0</v>
      </c>
      <c r="P826" s="14" t="str">
        <f>IFERROR(Tableau8[[#This Row],[Total Tour 1]]+Tableau8[[#This Row],[Total Tour 2]],"")</f>
        <v/>
      </c>
      <c r="Q826" s="14">
        <f>COUNTIF(Tableau8[[#This Row],[Lundi]:[Vendredi]],"&gt;=13")*1000</f>
        <v>0</v>
      </c>
      <c r="R82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26" s="15">
        <f>Tableau8[[#This Row],[Prime production]]+Tableau8[[#This Row],[Prime rendement]]</f>
        <v>0</v>
      </c>
      <c r="T826" s="15" t="str">
        <f>IF(Tableau8[[#This Row],[Matricule]]&gt;1,IF(COUNTIF(Tableau8[DateMatricule],Tableau8[[#This Row],[DateMatricule]])&gt;1,"Doublon",""),"")</f>
        <v/>
      </c>
    </row>
    <row r="827" spans="1:20" x14ac:dyDescent="0.25">
      <c r="A827" s="11" t="str">
        <f>IF(Tableau8[[#This Row],[Semaine]]="","",VLOOKUP(Tableau8[[#This Row],[Semaine]],Listes!$A:$B,2,FALSE))</f>
        <v/>
      </c>
      <c r="B827" s="11" t="str">
        <f>IF(ISBLANK(Tableau8[[#This Row],[Matricule]]),"",VLOOKUP(Tableau8[[#This Row],[Matricule]],#REF!,2,FALSE))</f>
        <v/>
      </c>
      <c r="C827" s="11" t="str">
        <f>IF(ISBLANK(Tableau8[[#This Row],[Matricule]]),"",VLOOKUP(Tableau8[[#This Row],[Matricule]],#REF!,3,FALSE))</f>
        <v/>
      </c>
      <c r="D827" s="11" t="str">
        <f>CONCATENATE(Tableau8[[#This Row],[Semaine]],Tableau8[[#This Row],[Matricule]])</f>
        <v/>
      </c>
      <c r="M827" s="14" t="str">
        <f>IF(Tableau8[[#This Row],[Lundi]]+Tableau8[[#This Row],[Mardi]]&gt;0,Tableau8[[#This Row],[Lundi]]+Tableau8[[#This Row],[Mardi]],"")</f>
        <v/>
      </c>
      <c r="N827" s="14" t="str">
        <f>IF(Tableau8[[#This Row],[Jeudi]]+Tableau8[[#This Row],[Vendredi]]&gt;0,Tableau8[[#This Row],[Jeudi]]+Tableau8[[#This Row],[Vendredi]],"")</f>
        <v/>
      </c>
      <c r="O827" s="14">
        <f>COUNTIF(Tableau8[[#This Row],[Lundi]:[Mardi]],"&gt;0") + COUNTIF(Tableau8[[#This Row],[Jeudi]:[Vendredi]],"&gt;0")</f>
        <v>0</v>
      </c>
      <c r="P827" s="14" t="str">
        <f>IFERROR(Tableau8[[#This Row],[Total Tour 1]]+Tableau8[[#This Row],[Total Tour 2]],"")</f>
        <v/>
      </c>
      <c r="Q827" s="14">
        <f>COUNTIF(Tableau8[[#This Row],[Lundi]:[Vendredi]],"&gt;=13")*1000</f>
        <v>0</v>
      </c>
      <c r="R82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27" s="15">
        <f>Tableau8[[#This Row],[Prime production]]+Tableau8[[#This Row],[Prime rendement]]</f>
        <v>0</v>
      </c>
      <c r="T827" s="15" t="str">
        <f>IF(Tableau8[[#This Row],[Matricule]]&gt;1,IF(COUNTIF(Tableau8[DateMatricule],Tableau8[[#This Row],[DateMatricule]])&gt;1,"Doublon",""),"")</f>
        <v/>
      </c>
    </row>
    <row r="828" spans="1:20" x14ac:dyDescent="0.25">
      <c r="A828" s="11" t="str">
        <f>IF(Tableau8[[#This Row],[Semaine]]="","",VLOOKUP(Tableau8[[#This Row],[Semaine]],Listes!$A:$B,2,FALSE))</f>
        <v/>
      </c>
      <c r="B828" s="11" t="str">
        <f>IF(ISBLANK(Tableau8[[#This Row],[Matricule]]),"",VLOOKUP(Tableau8[[#This Row],[Matricule]],#REF!,2,FALSE))</f>
        <v/>
      </c>
      <c r="C828" s="11" t="str">
        <f>IF(ISBLANK(Tableau8[[#This Row],[Matricule]]),"",VLOOKUP(Tableau8[[#This Row],[Matricule]],#REF!,3,FALSE))</f>
        <v/>
      </c>
      <c r="D828" s="11" t="str">
        <f>CONCATENATE(Tableau8[[#This Row],[Semaine]],Tableau8[[#This Row],[Matricule]])</f>
        <v/>
      </c>
      <c r="M828" s="14" t="str">
        <f>IF(Tableau8[[#This Row],[Lundi]]+Tableau8[[#This Row],[Mardi]]&gt;0,Tableau8[[#This Row],[Lundi]]+Tableau8[[#This Row],[Mardi]],"")</f>
        <v/>
      </c>
      <c r="N828" s="14" t="str">
        <f>IF(Tableau8[[#This Row],[Jeudi]]+Tableau8[[#This Row],[Vendredi]]&gt;0,Tableau8[[#This Row],[Jeudi]]+Tableau8[[#This Row],[Vendredi]],"")</f>
        <v/>
      </c>
      <c r="O828" s="14">
        <f>COUNTIF(Tableau8[[#This Row],[Lundi]:[Mardi]],"&gt;0") + COUNTIF(Tableau8[[#This Row],[Jeudi]:[Vendredi]],"&gt;0")</f>
        <v>0</v>
      </c>
      <c r="P828" s="14" t="str">
        <f>IFERROR(Tableau8[[#This Row],[Total Tour 1]]+Tableau8[[#This Row],[Total Tour 2]],"")</f>
        <v/>
      </c>
      <c r="Q828" s="14">
        <f>COUNTIF(Tableau8[[#This Row],[Lundi]:[Vendredi]],"&gt;=13")*1000</f>
        <v>0</v>
      </c>
      <c r="R82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28" s="15">
        <f>Tableau8[[#This Row],[Prime production]]+Tableau8[[#This Row],[Prime rendement]]</f>
        <v>0</v>
      </c>
      <c r="T828" s="15" t="str">
        <f>IF(Tableau8[[#This Row],[Matricule]]&gt;1,IF(COUNTIF(Tableau8[DateMatricule],Tableau8[[#This Row],[DateMatricule]])&gt;1,"Doublon",""),"")</f>
        <v/>
      </c>
    </row>
    <row r="829" spans="1:20" x14ac:dyDescent="0.25">
      <c r="A829" s="11" t="str">
        <f>IF(Tableau8[[#This Row],[Semaine]]="","",VLOOKUP(Tableau8[[#This Row],[Semaine]],Listes!$A:$B,2,FALSE))</f>
        <v/>
      </c>
      <c r="B829" s="11" t="str">
        <f>IF(ISBLANK(Tableau8[[#This Row],[Matricule]]),"",VLOOKUP(Tableau8[[#This Row],[Matricule]],#REF!,2,FALSE))</f>
        <v/>
      </c>
      <c r="C829" s="11" t="str">
        <f>IF(ISBLANK(Tableau8[[#This Row],[Matricule]]),"",VLOOKUP(Tableau8[[#This Row],[Matricule]],#REF!,3,FALSE))</f>
        <v/>
      </c>
      <c r="D829" s="11" t="str">
        <f>CONCATENATE(Tableau8[[#This Row],[Semaine]],Tableau8[[#This Row],[Matricule]])</f>
        <v/>
      </c>
      <c r="M829" s="14" t="str">
        <f>IF(Tableau8[[#This Row],[Lundi]]+Tableau8[[#This Row],[Mardi]]&gt;0,Tableau8[[#This Row],[Lundi]]+Tableau8[[#This Row],[Mardi]],"")</f>
        <v/>
      </c>
      <c r="N829" s="14" t="str">
        <f>IF(Tableau8[[#This Row],[Jeudi]]+Tableau8[[#This Row],[Vendredi]]&gt;0,Tableau8[[#This Row],[Jeudi]]+Tableau8[[#This Row],[Vendredi]],"")</f>
        <v/>
      </c>
      <c r="O829" s="14">
        <f>COUNTIF(Tableau8[[#This Row],[Lundi]:[Mardi]],"&gt;0") + COUNTIF(Tableau8[[#This Row],[Jeudi]:[Vendredi]],"&gt;0")</f>
        <v>0</v>
      </c>
      <c r="P829" s="14" t="str">
        <f>IFERROR(Tableau8[[#This Row],[Total Tour 1]]+Tableau8[[#This Row],[Total Tour 2]],"")</f>
        <v/>
      </c>
      <c r="Q829" s="14">
        <f>COUNTIF(Tableau8[[#This Row],[Lundi]:[Vendredi]],"&gt;=13")*1000</f>
        <v>0</v>
      </c>
      <c r="R82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29" s="15">
        <f>Tableau8[[#This Row],[Prime production]]+Tableau8[[#This Row],[Prime rendement]]</f>
        <v>0</v>
      </c>
      <c r="T829" s="15" t="str">
        <f>IF(Tableau8[[#This Row],[Matricule]]&gt;1,IF(COUNTIF(Tableau8[DateMatricule],Tableau8[[#This Row],[DateMatricule]])&gt;1,"Doublon",""),"")</f>
        <v/>
      </c>
    </row>
    <row r="830" spans="1:20" x14ac:dyDescent="0.25">
      <c r="A830" s="11" t="str">
        <f>IF(Tableau8[[#This Row],[Semaine]]="","",VLOOKUP(Tableau8[[#This Row],[Semaine]],Listes!$A:$B,2,FALSE))</f>
        <v/>
      </c>
      <c r="B830" s="11" t="str">
        <f>IF(ISBLANK(Tableau8[[#This Row],[Matricule]]),"",VLOOKUP(Tableau8[[#This Row],[Matricule]],#REF!,2,FALSE))</f>
        <v/>
      </c>
      <c r="C830" s="11" t="str">
        <f>IF(ISBLANK(Tableau8[[#This Row],[Matricule]]),"",VLOOKUP(Tableau8[[#This Row],[Matricule]],#REF!,3,FALSE))</f>
        <v/>
      </c>
      <c r="D830" s="11" t="str">
        <f>CONCATENATE(Tableau8[[#This Row],[Semaine]],Tableau8[[#This Row],[Matricule]])</f>
        <v/>
      </c>
      <c r="M830" s="14" t="str">
        <f>IF(Tableau8[[#This Row],[Lundi]]+Tableau8[[#This Row],[Mardi]]&gt;0,Tableau8[[#This Row],[Lundi]]+Tableau8[[#This Row],[Mardi]],"")</f>
        <v/>
      </c>
      <c r="N830" s="14" t="str">
        <f>IF(Tableau8[[#This Row],[Jeudi]]+Tableau8[[#This Row],[Vendredi]]&gt;0,Tableau8[[#This Row],[Jeudi]]+Tableau8[[#This Row],[Vendredi]],"")</f>
        <v/>
      </c>
      <c r="O830" s="14">
        <f>COUNTIF(Tableau8[[#This Row],[Lundi]:[Mardi]],"&gt;0") + COUNTIF(Tableau8[[#This Row],[Jeudi]:[Vendredi]],"&gt;0")</f>
        <v>0</v>
      </c>
      <c r="P830" s="14" t="str">
        <f>IFERROR(Tableau8[[#This Row],[Total Tour 1]]+Tableau8[[#This Row],[Total Tour 2]],"")</f>
        <v/>
      </c>
      <c r="Q830" s="14">
        <f>COUNTIF(Tableau8[[#This Row],[Lundi]:[Vendredi]],"&gt;=13")*1000</f>
        <v>0</v>
      </c>
      <c r="R83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30" s="15">
        <f>Tableau8[[#This Row],[Prime production]]+Tableau8[[#This Row],[Prime rendement]]</f>
        <v>0</v>
      </c>
      <c r="T830" s="15" t="str">
        <f>IF(Tableau8[[#This Row],[Matricule]]&gt;1,IF(COUNTIF(Tableau8[DateMatricule],Tableau8[[#This Row],[DateMatricule]])&gt;1,"Doublon",""),"")</f>
        <v/>
      </c>
    </row>
    <row r="831" spans="1:20" x14ac:dyDescent="0.25">
      <c r="A831" s="11" t="str">
        <f>IF(Tableau8[[#This Row],[Semaine]]="","",VLOOKUP(Tableau8[[#This Row],[Semaine]],Listes!$A:$B,2,FALSE))</f>
        <v/>
      </c>
      <c r="B831" s="11" t="str">
        <f>IF(ISBLANK(Tableau8[[#This Row],[Matricule]]),"",VLOOKUP(Tableau8[[#This Row],[Matricule]],#REF!,2,FALSE))</f>
        <v/>
      </c>
      <c r="C831" s="11" t="str">
        <f>IF(ISBLANK(Tableau8[[#This Row],[Matricule]]),"",VLOOKUP(Tableau8[[#This Row],[Matricule]],#REF!,3,FALSE))</f>
        <v/>
      </c>
      <c r="D831" s="11" t="str">
        <f>CONCATENATE(Tableau8[[#This Row],[Semaine]],Tableau8[[#This Row],[Matricule]])</f>
        <v/>
      </c>
      <c r="M831" s="14" t="str">
        <f>IF(Tableau8[[#This Row],[Lundi]]+Tableau8[[#This Row],[Mardi]]&gt;0,Tableau8[[#This Row],[Lundi]]+Tableau8[[#This Row],[Mardi]],"")</f>
        <v/>
      </c>
      <c r="N831" s="14" t="str">
        <f>IF(Tableau8[[#This Row],[Jeudi]]+Tableau8[[#This Row],[Vendredi]]&gt;0,Tableau8[[#This Row],[Jeudi]]+Tableau8[[#This Row],[Vendredi]],"")</f>
        <v/>
      </c>
      <c r="O831" s="14">
        <f>COUNTIF(Tableau8[[#This Row],[Lundi]:[Mardi]],"&gt;0") + COUNTIF(Tableau8[[#This Row],[Jeudi]:[Vendredi]],"&gt;0")</f>
        <v>0</v>
      </c>
      <c r="P831" s="14" t="str">
        <f>IFERROR(Tableau8[[#This Row],[Total Tour 1]]+Tableau8[[#This Row],[Total Tour 2]],"")</f>
        <v/>
      </c>
      <c r="Q831" s="14">
        <f>COUNTIF(Tableau8[[#This Row],[Lundi]:[Vendredi]],"&gt;=13")*1000</f>
        <v>0</v>
      </c>
      <c r="R83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31" s="15">
        <f>Tableau8[[#This Row],[Prime production]]+Tableau8[[#This Row],[Prime rendement]]</f>
        <v>0</v>
      </c>
      <c r="T831" s="15" t="str">
        <f>IF(Tableau8[[#This Row],[Matricule]]&gt;1,IF(COUNTIF(Tableau8[DateMatricule],Tableau8[[#This Row],[DateMatricule]])&gt;1,"Doublon",""),"")</f>
        <v/>
      </c>
    </row>
    <row r="832" spans="1:20" x14ac:dyDescent="0.25">
      <c r="A832" s="11" t="str">
        <f>IF(Tableau8[[#This Row],[Semaine]]="","",VLOOKUP(Tableau8[[#This Row],[Semaine]],Listes!$A:$B,2,FALSE))</f>
        <v/>
      </c>
      <c r="B832" s="11" t="str">
        <f>IF(ISBLANK(Tableau8[[#This Row],[Matricule]]),"",VLOOKUP(Tableau8[[#This Row],[Matricule]],#REF!,2,FALSE))</f>
        <v/>
      </c>
      <c r="C832" s="11" t="str">
        <f>IF(ISBLANK(Tableau8[[#This Row],[Matricule]]),"",VLOOKUP(Tableau8[[#This Row],[Matricule]],#REF!,3,FALSE))</f>
        <v/>
      </c>
      <c r="D832" s="11" t="str">
        <f>CONCATENATE(Tableau8[[#This Row],[Semaine]],Tableau8[[#This Row],[Matricule]])</f>
        <v/>
      </c>
      <c r="M832" s="14" t="str">
        <f>IF(Tableau8[[#This Row],[Lundi]]+Tableau8[[#This Row],[Mardi]]&gt;0,Tableau8[[#This Row],[Lundi]]+Tableau8[[#This Row],[Mardi]],"")</f>
        <v/>
      </c>
      <c r="N832" s="14" t="str">
        <f>IF(Tableau8[[#This Row],[Jeudi]]+Tableau8[[#This Row],[Vendredi]]&gt;0,Tableau8[[#This Row],[Jeudi]]+Tableau8[[#This Row],[Vendredi]],"")</f>
        <v/>
      </c>
      <c r="O832" s="14">
        <f>COUNTIF(Tableau8[[#This Row],[Lundi]:[Mardi]],"&gt;0") + COUNTIF(Tableau8[[#This Row],[Jeudi]:[Vendredi]],"&gt;0")</f>
        <v>0</v>
      </c>
      <c r="P832" s="14" t="str">
        <f>IFERROR(Tableau8[[#This Row],[Total Tour 1]]+Tableau8[[#This Row],[Total Tour 2]],"")</f>
        <v/>
      </c>
      <c r="Q832" s="14">
        <f>COUNTIF(Tableau8[[#This Row],[Lundi]:[Vendredi]],"&gt;=13")*1000</f>
        <v>0</v>
      </c>
      <c r="R83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32" s="15">
        <f>Tableau8[[#This Row],[Prime production]]+Tableau8[[#This Row],[Prime rendement]]</f>
        <v>0</v>
      </c>
      <c r="T832" s="15" t="str">
        <f>IF(Tableau8[[#This Row],[Matricule]]&gt;1,IF(COUNTIF(Tableau8[DateMatricule],Tableau8[[#This Row],[DateMatricule]])&gt;1,"Doublon",""),"")</f>
        <v/>
      </c>
    </row>
    <row r="833" spans="1:20" x14ac:dyDescent="0.25">
      <c r="A833" s="11" t="str">
        <f>IF(Tableau8[[#This Row],[Semaine]]="","",VLOOKUP(Tableau8[[#This Row],[Semaine]],Listes!$A:$B,2,FALSE))</f>
        <v/>
      </c>
      <c r="B833" s="11" t="str">
        <f>IF(ISBLANK(Tableau8[[#This Row],[Matricule]]),"",VLOOKUP(Tableau8[[#This Row],[Matricule]],#REF!,2,FALSE))</f>
        <v/>
      </c>
      <c r="C833" s="11" t="str">
        <f>IF(ISBLANK(Tableau8[[#This Row],[Matricule]]),"",VLOOKUP(Tableau8[[#This Row],[Matricule]],#REF!,3,FALSE))</f>
        <v/>
      </c>
      <c r="D833" s="11" t="str">
        <f>CONCATENATE(Tableau8[[#This Row],[Semaine]],Tableau8[[#This Row],[Matricule]])</f>
        <v/>
      </c>
      <c r="M833" s="14" t="str">
        <f>IF(Tableau8[[#This Row],[Lundi]]+Tableau8[[#This Row],[Mardi]]&gt;0,Tableau8[[#This Row],[Lundi]]+Tableau8[[#This Row],[Mardi]],"")</f>
        <v/>
      </c>
      <c r="N833" s="14" t="str">
        <f>IF(Tableau8[[#This Row],[Jeudi]]+Tableau8[[#This Row],[Vendredi]]&gt;0,Tableau8[[#This Row],[Jeudi]]+Tableau8[[#This Row],[Vendredi]],"")</f>
        <v/>
      </c>
      <c r="O833" s="14">
        <f>COUNTIF(Tableau8[[#This Row],[Lundi]:[Mardi]],"&gt;0") + COUNTIF(Tableau8[[#This Row],[Jeudi]:[Vendredi]],"&gt;0")</f>
        <v>0</v>
      </c>
      <c r="P833" s="14" t="str">
        <f>IFERROR(Tableau8[[#This Row],[Total Tour 1]]+Tableau8[[#This Row],[Total Tour 2]],"")</f>
        <v/>
      </c>
      <c r="Q833" s="14">
        <f>COUNTIF(Tableau8[[#This Row],[Lundi]:[Vendredi]],"&gt;=13")*1000</f>
        <v>0</v>
      </c>
      <c r="R83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33" s="15">
        <f>Tableau8[[#This Row],[Prime production]]+Tableau8[[#This Row],[Prime rendement]]</f>
        <v>0</v>
      </c>
      <c r="T833" s="15" t="str">
        <f>IF(Tableau8[[#This Row],[Matricule]]&gt;1,IF(COUNTIF(Tableau8[DateMatricule],Tableau8[[#This Row],[DateMatricule]])&gt;1,"Doublon",""),"")</f>
        <v/>
      </c>
    </row>
    <row r="834" spans="1:20" x14ac:dyDescent="0.25">
      <c r="A834" s="11" t="str">
        <f>IF(Tableau8[[#This Row],[Semaine]]="","",VLOOKUP(Tableau8[[#This Row],[Semaine]],Listes!$A:$B,2,FALSE))</f>
        <v/>
      </c>
      <c r="B834" s="11" t="str">
        <f>IF(ISBLANK(Tableau8[[#This Row],[Matricule]]),"",VLOOKUP(Tableau8[[#This Row],[Matricule]],#REF!,2,FALSE))</f>
        <v/>
      </c>
      <c r="C834" s="11" t="str">
        <f>IF(ISBLANK(Tableau8[[#This Row],[Matricule]]),"",VLOOKUP(Tableau8[[#This Row],[Matricule]],#REF!,3,FALSE))</f>
        <v/>
      </c>
      <c r="D834" s="11" t="str">
        <f>CONCATENATE(Tableau8[[#This Row],[Semaine]],Tableau8[[#This Row],[Matricule]])</f>
        <v/>
      </c>
      <c r="M834" s="14" t="str">
        <f>IF(Tableau8[[#This Row],[Lundi]]+Tableau8[[#This Row],[Mardi]]&gt;0,Tableau8[[#This Row],[Lundi]]+Tableau8[[#This Row],[Mardi]],"")</f>
        <v/>
      </c>
      <c r="N834" s="14" t="str">
        <f>IF(Tableau8[[#This Row],[Jeudi]]+Tableau8[[#This Row],[Vendredi]]&gt;0,Tableau8[[#This Row],[Jeudi]]+Tableau8[[#This Row],[Vendredi]],"")</f>
        <v/>
      </c>
      <c r="O834" s="14">
        <f>COUNTIF(Tableau8[[#This Row],[Lundi]:[Mardi]],"&gt;0") + COUNTIF(Tableau8[[#This Row],[Jeudi]:[Vendredi]],"&gt;0")</f>
        <v>0</v>
      </c>
      <c r="P834" s="14" t="str">
        <f>IFERROR(Tableau8[[#This Row],[Total Tour 1]]+Tableau8[[#This Row],[Total Tour 2]],"")</f>
        <v/>
      </c>
      <c r="Q834" s="14">
        <f>COUNTIF(Tableau8[[#This Row],[Lundi]:[Vendredi]],"&gt;=13")*1000</f>
        <v>0</v>
      </c>
      <c r="R83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34" s="15">
        <f>Tableau8[[#This Row],[Prime production]]+Tableau8[[#This Row],[Prime rendement]]</f>
        <v>0</v>
      </c>
      <c r="T834" s="15" t="str">
        <f>IF(Tableau8[[#This Row],[Matricule]]&gt;1,IF(COUNTIF(Tableau8[DateMatricule],Tableau8[[#This Row],[DateMatricule]])&gt;1,"Doublon",""),"")</f>
        <v/>
      </c>
    </row>
    <row r="835" spans="1:20" x14ac:dyDescent="0.25">
      <c r="A835" s="11" t="str">
        <f>IF(Tableau8[[#This Row],[Semaine]]="","",VLOOKUP(Tableau8[[#This Row],[Semaine]],Listes!$A:$B,2,FALSE))</f>
        <v/>
      </c>
      <c r="B835" s="11" t="str">
        <f>IF(ISBLANK(Tableau8[[#This Row],[Matricule]]),"",VLOOKUP(Tableau8[[#This Row],[Matricule]],#REF!,2,FALSE))</f>
        <v/>
      </c>
      <c r="C835" s="11" t="str">
        <f>IF(ISBLANK(Tableau8[[#This Row],[Matricule]]),"",VLOOKUP(Tableau8[[#This Row],[Matricule]],#REF!,3,FALSE))</f>
        <v/>
      </c>
      <c r="D835" s="11" t="str">
        <f>CONCATENATE(Tableau8[[#This Row],[Semaine]],Tableau8[[#This Row],[Matricule]])</f>
        <v/>
      </c>
      <c r="M835" s="14" t="str">
        <f>IF(Tableau8[[#This Row],[Lundi]]+Tableau8[[#This Row],[Mardi]]&gt;0,Tableau8[[#This Row],[Lundi]]+Tableau8[[#This Row],[Mardi]],"")</f>
        <v/>
      </c>
      <c r="N835" s="14" t="str">
        <f>IF(Tableau8[[#This Row],[Jeudi]]+Tableau8[[#This Row],[Vendredi]]&gt;0,Tableau8[[#This Row],[Jeudi]]+Tableau8[[#This Row],[Vendredi]],"")</f>
        <v/>
      </c>
      <c r="O835" s="14">
        <f>COUNTIF(Tableau8[[#This Row],[Lundi]:[Mardi]],"&gt;0") + COUNTIF(Tableau8[[#This Row],[Jeudi]:[Vendredi]],"&gt;0")</f>
        <v>0</v>
      </c>
      <c r="P835" s="14" t="str">
        <f>IFERROR(Tableau8[[#This Row],[Total Tour 1]]+Tableau8[[#This Row],[Total Tour 2]],"")</f>
        <v/>
      </c>
      <c r="Q835" s="14">
        <f>COUNTIF(Tableau8[[#This Row],[Lundi]:[Vendredi]],"&gt;=13")*1000</f>
        <v>0</v>
      </c>
      <c r="R83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35" s="15">
        <f>Tableau8[[#This Row],[Prime production]]+Tableau8[[#This Row],[Prime rendement]]</f>
        <v>0</v>
      </c>
      <c r="T835" s="15" t="str">
        <f>IF(Tableau8[[#This Row],[Matricule]]&gt;1,IF(COUNTIF(Tableau8[DateMatricule],Tableau8[[#This Row],[DateMatricule]])&gt;1,"Doublon",""),"")</f>
        <v/>
      </c>
    </row>
    <row r="836" spans="1:20" x14ac:dyDescent="0.25">
      <c r="A836" s="11" t="str">
        <f>IF(Tableau8[[#This Row],[Semaine]]="","",VLOOKUP(Tableau8[[#This Row],[Semaine]],Listes!$A:$B,2,FALSE))</f>
        <v/>
      </c>
      <c r="B836" s="11" t="str">
        <f>IF(ISBLANK(Tableau8[[#This Row],[Matricule]]),"",VLOOKUP(Tableau8[[#This Row],[Matricule]],#REF!,2,FALSE))</f>
        <v/>
      </c>
      <c r="C836" s="11" t="str">
        <f>IF(ISBLANK(Tableau8[[#This Row],[Matricule]]),"",VLOOKUP(Tableau8[[#This Row],[Matricule]],#REF!,3,FALSE))</f>
        <v/>
      </c>
      <c r="D836" s="11" t="str">
        <f>CONCATENATE(Tableau8[[#This Row],[Semaine]],Tableau8[[#This Row],[Matricule]])</f>
        <v/>
      </c>
      <c r="M836" s="14" t="str">
        <f>IF(Tableau8[[#This Row],[Lundi]]+Tableau8[[#This Row],[Mardi]]&gt;0,Tableau8[[#This Row],[Lundi]]+Tableau8[[#This Row],[Mardi]],"")</f>
        <v/>
      </c>
      <c r="N836" s="14" t="str">
        <f>IF(Tableau8[[#This Row],[Jeudi]]+Tableau8[[#This Row],[Vendredi]]&gt;0,Tableau8[[#This Row],[Jeudi]]+Tableau8[[#This Row],[Vendredi]],"")</f>
        <v/>
      </c>
      <c r="O836" s="14">
        <f>COUNTIF(Tableau8[[#This Row],[Lundi]:[Mardi]],"&gt;0") + COUNTIF(Tableau8[[#This Row],[Jeudi]:[Vendredi]],"&gt;0")</f>
        <v>0</v>
      </c>
      <c r="P836" s="14" t="str">
        <f>IFERROR(Tableau8[[#This Row],[Total Tour 1]]+Tableau8[[#This Row],[Total Tour 2]],"")</f>
        <v/>
      </c>
      <c r="Q836" s="14">
        <f>COUNTIF(Tableau8[[#This Row],[Lundi]:[Vendredi]],"&gt;=13")*1000</f>
        <v>0</v>
      </c>
      <c r="R83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36" s="15">
        <f>Tableau8[[#This Row],[Prime production]]+Tableau8[[#This Row],[Prime rendement]]</f>
        <v>0</v>
      </c>
      <c r="T836" s="15" t="str">
        <f>IF(Tableau8[[#This Row],[Matricule]]&gt;1,IF(COUNTIF(Tableau8[DateMatricule],Tableau8[[#This Row],[DateMatricule]])&gt;1,"Doublon",""),"")</f>
        <v/>
      </c>
    </row>
    <row r="837" spans="1:20" x14ac:dyDescent="0.25">
      <c r="A837" s="11" t="str">
        <f>IF(Tableau8[[#This Row],[Semaine]]="","",VLOOKUP(Tableau8[[#This Row],[Semaine]],Listes!$A:$B,2,FALSE))</f>
        <v/>
      </c>
      <c r="B837" s="11" t="str">
        <f>IF(ISBLANK(Tableau8[[#This Row],[Matricule]]),"",VLOOKUP(Tableau8[[#This Row],[Matricule]],#REF!,2,FALSE))</f>
        <v/>
      </c>
      <c r="C837" s="11" t="str">
        <f>IF(ISBLANK(Tableau8[[#This Row],[Matricule]]),"",VLOOKUP(Tableau8[[#This Row],[Matricule]],#REF!,3,FALSE))</f>
        <v/>
      </c>
      <c r="D837" s="11" t="str">
        <f>CONCATENATE(Tableau8[[#This Row],[Semaine]],Tableau8[[#This Row],[Matricule]])</f>
        <v/>
      </c>
      <c r="M837" s="14" t="str">
        <f>IF(Tableau8[[#This Row],[Lundi]]+Tableau8[[#This Row],[Mardi]]&gt;0,Tableau8[[#This Row],[Lundi]]+Tableau8[[#This Row],[Mardi]],"")</f>
        <v/>
      </c>
      <c r="N837" s="14" t="str">
        <f>IF(Tableau8[[#This Row],[Jeudi]]+Tableau8[[#This Row],[Vendredi]]&gt;0,Tableau8[[#This Row],[Jeudi]]+Tableau8[[#This Row],[Vendredi]],"")</f>
        <v/>
      </c>
      <c r="O837" s="14">
        <f>COUNTIF(Tableau8[[#This Row],[Lundi]:[Mardi]],"&gt;0") + COUNTIF(Tableau8[[#This Row],[Jeudi]:[Vendredi]],"&gt;0")</f>
        <v>0</v>
      </c>
      <c r="P837" s="14" t="str">
        <f>IFERROR(Tableau8[[#This Row],[Total Tour 1]]+Tableau8[[#This Row],[Total Tour 2]],"")</f>
        <v/>
      </c>
      <c r="Q837" s="14">
        <f>COUNTIF(Tableau8[[#This Row],[Lundi]:[Vendredi]],"&gt;=13")*1000</f>
        <v>0</v>
      </c>
      <c r="R83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37" s="15">
        <f>Tableau8[[#This Row],[Prime production]]+Tableau8[[#This Row],[Prime rendement]]</f>
        <v>0</v>
      </c>
      <c r="T837" s="15" t="str">
        <f>IF(Tableau8[[#This Row],[Matricule]]&gt;1,IF(COUNTIF(Tableau8[DateMatricule],Tableau8[[#This Row],[DateMatricule]])&gt;1,"Doublon",""),"")</f>
        <v/>
      </c>
    </row>
    <row r="838" spans="1:20" x14ac:dyDescent="0.25">
      <c r="A838" s="11" t="str">
        <f>IF(Tableau8[[#This Row],[Semaine]]="","",VLOOKUP(Tableau8[[#This Row],[Semaine]],Listes!$A:$B,2,FALSE))</f>
        <v/>
      </c>
      <c r="B838" s="11" t="str">
        <f>IF(ISBLANK(Tableau8[[#This Row],[Matricule]]),"",VLOOKUP(Tableau8[[#This Row],[Matricule]],#REF!,2,FALSE))</f>
        <v/>
      </c>
      <c r="C838" s="11" t="str">
        <f>IF(ISBLANK(Tableau8[[#This Row],[Matricule]]),"",VLOOKUP(Tableau8[[#This Row],[Matricule]],#REF!,3,FALSE))</f>
        <v/>
      </c>
      <c r="D838" s="11" t="str">
        <f>CONCATENATE(Tableau8[[#This Row],[Semaine]],Tableau8[[#This Row],[Matricule]])</f>
        <v/>
      </c>
      <c r="M838" s="14" t="str">
        <f>IF(Tableau8[[#This Row],[Lundi]]+Tableau8[[#This Row],[Mardi]]&gt;0,Tableau8[[#This Row],[Lundi]]+Tableau8[[#This Row],[Mardi]],"")</f>
        <v/>
      </c>
      <c r="N838" s="14" t="str">
        <f>IF(Tableau8[[#This Row],[Jeudi]]+Tableau8[[#This Row],[Vendredi]]&gt;0,Tableau8[[#This Row],[Jeudi]]+Tableau8[[#This Row],[Vendredi]],"")</f>
        <v/>
      </c>
      <c r="O838" s="14">
        <f>COUNTIF(Tableau8[[#This Row],[Lundi]:[Mardi]],"&gt;0") + COUNTIF(Tableau8[[#This Row],[Jeudi]:[Vendredi]],"&gt;0")</f>
        <v>0</v>
      </c>
      <c r="P838" s="14" t="str">
        <f>IFERROR(Tableau8[[#This Row],[Total Tour 1]]+Tableau8[[#This Row],[Total Tour 2]],"")</f>
        <v/>
      </c>
      <c r="Q838" s="14">
        <f>COUNTIF(Tableau8[[#This Row],[Lundi]:[Vendredi]],"&gt;=13")*1000</f>
        <v>0</v>
      </c>
      <c r="R83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38" s="15">
        <f>Tableau8[[#This Row],[Prime production]]+Tableau8[[#This Row],[Prime rendement]]</f>
        <v>0</v>
      </c>
      <c r="T838" s="15" t="str">
        <f>IF(Tableau8[[#This Row],[Matricule]]&gt;1,IF(COUNTIF(Tableau8[DateMatricule],Tableau8[[#This Row],[DateMatricule]])&gt;1,"Doublon",""),"")</f>
        <v/>
      </c>
    </row>
    <row r="839" spans="1:20" x14ac:dyDescent="0.25">
      <c r="A839" s="11" t="str">
        <f>IF(Tableau8[[#This Row],[Semaine]]="","",VLOOKUP(Tableau8[[#This Row],[Semaine]],Listes!$A:$B,2,FALSE))</f>
        <v/>
      </c>
      <c r="B839" s="11" t="str">
        <f>IF(ISBLANK(Tableau8[[#This Row],[Matricule]]),"",VLOOKUP(Tableau8[[#This Row],[Matricule]],#REF!,2,FALSE))</f>
        <v/>
      </c>
      <c r="C839" s="11" t="str">
        <f>IF(ISBLANK(Tableau8[[#This Row],[Matricule]]),"",VLOOKUP(Tableau8[[#This Row],[Matricule]],#REF!,3,FALSE))</f>
        <v/>
      </c>
      <c r="D839" s="11" t="str">
        <f>CONCATENATE(Tableau8[[#This Row],[Semaine]],Tableau8[[#This Row],[Matricule]])</f>
        <v/>
      </c>
      <c r="M839" s="14" t="str">
        <f>IF(Tableau8[[#This Row],[Lundi]]+Tableau8[[#This Row],[Mardi]]&gt;0,Tableau8[[#This Row],[Lundi]]+Tableau8[[#This Row],[Mardi]],"")</f>
        <v/>
      </c>
      <c r="N839" s="14" t="str">
        <f>IF(Tableau8[[#This Row],[Jeudi]]+Tableau8[[#This Row],[Vendredi]]&gt;0,Tableau8[[#This Row],[Jeudi]]+Tableau8[[#This Row],[Vendredi]],"")</f>
        <v/>
      </c>
      <c r="O839" s="14">
        <f>COUNTIF(Tableau8[[#This Row],[Lundi]:[Mardi]],"&gt;0") + COUNTIF(Tableau8[[#This Row],[Jeudi]:[Vendredi]],"&gt;0")</f>
        <v>0</v>
      </c>
      <c r="P839" s="14" t="str">
        <f>IFERROR(Tableau8[[#This Row],[Total Tour 1]]+Tableau8[[#This Row],[Total Tour 2]],"")</f>
        <v/>
      </c>
      <c r="Q839" s="14">
        <f>COUNTIF(Tableau8[[#This Row],[Lundi]:[Vendredi]],"&gt;=13")*1000</f>
        <v>0</v>
      </c>
      <c r="R83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39" s="15">
        <f>Tableau8[[#This Row],[Prime production]]+Tableau8[[#This Row],[Prime rendement]]</f>
        <v>0</v>
      </c>
      <c r="T839" s="15" t="str">
        <f>IF(Tableau8[[#This Row],[Matricule]]&gt;1,IF(COUNTIF(Tableau8[DateMatricule],Tableau8[[#This Row],[DateMatricule]])&gt;1,"Doublon",""),"")</f>
        <v/>
      </c>
    </row>
    <row r="840" spans="1:20" x14ac:dyDescent="0.25">
      <c r="A840" s="11" t="str">
        <f>IF(Tableau8[[#This Row],[Semaine]]="","",VLOOKUP(Tableau8[[#This Row],[Semaine]],Listes!$A:$B,2,FALSE))</f>
        <v/>
      </c>
      <c r="B840" s="11" t="str">
        <f>IF(ISBLANK(Tableau8[[#This Row],[Matricule]]),"",VLOOKUP(Tableau8[[#This Row],[Matricule]],#REF!,2,FALSE))</f>
        <v/>
      </c>
      <c r="C840" s="11" t="str">
        <f>IF(ISBLANK(Tableau8[[#This Row],[Matricule]]),"",VLOOKUP(Tableau8[[#This Row],[Matricule]],#REF!,3,FALSE))</f>
        <v/>
      </c>
      <c r="D840" s="11" t="str">
        <f>CONCATENATE(Tableau8[[#This Row],[Semaine]],Tableau8[[#This Row],[Matricule]])</f>
        <v/>
      </c>
      <c r="M840" s="14" t="str">
        <f>IF(Tableau8[[#This Row],[Lundi]]+Tableau8[[#This Row],[Mardi]]&gt;0,Tableau8[[#This Row],[Lundi]]+Tableau8[[#This Row],[Mardi]],"")</f>
        <v/>
      </c>
      <c r="N840" s="14" t="str">
        <f>IF(Tableau8[[#This Row],[Jeudi]]+Tableau8[[#This Row],[Vendredi]]&gt;0,Tableau8[[#This Row],[Jeudi]]+Tableau8[[#This Row],[Vendredi]],"")</f>
        <v/>
      </c>
      <c r="O840" s="14">
        <f>COUNTIF(Tableau8[[#This Row],[Lundi]:[Mardi]],"&gt;0") + COUNTIF(Tableau8[[#This Row],[Jeudi]:[Vendredi]],"&gt;0")</f>
        <v>0</v>
      </c>
      <c r="P840" s="14" t="str">
        <f>IFERROR(Tableau8[[#This Row],[Total Tour 1]]+Tableau8[[#This Row],[Total Tour 2]],"")</f>
        <v/>
      </c>
      <c r="Q840" s="14">
        <f>COUNTIF(Tableau8[[#This Row],[Lundi]:[Vendredi]],"&gt;=13")*1000</f>
        <v>0</v>
      </c>
      <c r="R84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40" s="15">
        <f>Tableau8[[#This Row],[Prime production]]+Tableau8[[#This Row],[Prime rendement]]</f>
        <v>0</v>
      </c>
      <c r="T840" s="15" t="str">
        <f>IF(Tableau8[[#This Row],[Matricule]]&gt;1,IF(COUNTIF(Tableau8[DateMatricule],Tableau8[[#This Row],[DateMatricule]])&gt;1,"Doublon",""),"")</f>
        <v/>
      </c>
    </row>
    <row r="841" spans="1:20" x14ac:dyDescent="0.25">
      <c r="A841" s="11" t="str">
        <f>IF(Tableau8[[#This Row],[Semaine]]="","",VLOOKUP(Tableau8[[#This Row],[Semaine]],Listes!$A:$B,2,FALSE))</f>
        <v/>
      </c>
      <c r="B841" s="11" t="str">
        <f>IF(ISBLANK(Tableau8[[#This Row],[Matricule]]),"",VLOOKUP(Tableau8[[#This Row],[Matricule]],#REF!,2,FALSE))</f>
        <v/>
      </c>
      <c r="C841" s="11" t="str">
        <f>IF(ISBLANK(Tableau8[[#This Row],[Matricule]]),"",VLOOKUP(Tableau8[[#This Row],[Matricule]],#REF!,3,FALSE))</f>
        <v/>
      </c>
      <c r="D841" s="11" t="str">
        <f>CONCATENATE(Tableau8[[#This Row],[Semaine]],Tableau8[[#This Row],[Matricule]])</f>
        <v/>
      </c>
      <c r="M841" s="14" t="str">
        <f>IF(Tableau8[[#This Row],[Lundi]]+Tableau8[[#This Row],[Mardi]]&gt;0,Tableau8[[#This Row],[Lundi]]+Tableau8[[#This Row],[Mardi]],"")</f>
        <v/>
      </c>
      <c r="N841" s="14" t="str">
        <f>IF(Tableau8[[#This Row],[Jeudi]]+Tableau8[[#This Row],[Vendredi]]&gt;0,Tableau8[[#This Row],[Jeudi]]+Tableau8[[#This Row],[Vendredi]],"")</f>
        <v/>
      </c>
      <c r="O841" s="14">
        <f>COUNTIF(Tableau8[[#This Row],[Lundi]:[Mardi]],"&gt;0") + COUNTIF(Tableau8[[#This Row],[Jeudi]:[Vendredi]],"&gt;0")</f>
        <v>0</v>
      </c>
      <c r="P841" s="14" t="str">
        <f>IFERROR(Tableau8[[#This Row],[Total Tour 1]]+Tableau8[[#This Row],[Total Tour 2]],"")</f>
        <v/>
      </c>
      <c r="Q841" s="14">
        <f>COUNTIF(Tableau8[[#This Row],[Lundi]:[Vendredi]],"&gt;=13")*1000</f>
        <v>0</v>
      </c>
      <c r="R84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41" s="15">
        <f>Tableau8[[#This Row],[Prime production]]+Tableau8[[#This Row],[Prime rendement]]</f>
        <v>0</v>
      </c>
      <c r="T841" s="15" t="str">
        <f>IF(Tableau8[[#This Row],[Matricule]]&gt;1,IF(COUNTIF(Tableau8[DateMatricule],Tableau8[[#This Row],[DateMatricule]])&gt;1,"Doublon",""),"")</f>
        <v/>
      </c>
    </row>
    <row r="842" spans="1:20" x14ac:dyDescent="0.25">
      <c r="A842" s="11" t="str">
        <f>IF(Tableau8[[#This Row],[Semaine]]="","",VLOOKUP(Tableau8[[#This Row],[Semaine]],Listes!$A:$B,2,FALSE))</f>
        <v/>
      </c>
      <c r="B842" s="11" t="str">
        <f>IF(ISBLANK(Tableau8[[#This Row],[Matricule]]),"",VLOOKUP(Tableau8[[#This Row],[Matricule]],#REF!,2,FALSE))</f>
        <v/>
      </c>
      <c r="C842" s="11" t="str">
        <f>IF(ISBLANK(Tableau8[[#This Row],[Matricule]]),"",VLOOKUP(Tableau8[[#This Row],[Matricule]],#REF!,3,FALSE))</f>
        <v/>
      </c>
      <c r="D842" s="11" t="str">
        <f>CONCATENATE(Tableau8[[#This Row],[Semaine]],Tableau8[[#This Row],[Matricule]])</f>
        <v/>
      </c>
      <c r="M842" s="14" t="str">
        <f>IF(Tableau8[[#This Row],[Lundi]]+Tableau8[[#This Row],[Mardi]]&gt;0,Tableau8[[#This Row],[Lundi]]+Tableau8[[#This Row],[Mardi]],"")</f>
        <v/>
      </c>
      <c r="N842" s="14" t="str">
        <f>IF(Tableau8[[#This Row],[Jeudi]]+Tableau8[[#This Row],[Vendredi]]&gt;0,Tableau8[[#This Row],[Jeudi]]+Tableau8[[#This Row],[Vendredi]],"")</f>
        <v/>
      </c>
      <c r="O842" s="14">
        <f>COUNTIF(Tableau8[[#This Row],[Lundi]:[Mardi]],"&gt;0") + COUNTIF(Tableau8[[#This Row],[Jeudi]:[Vendredi]],"&gt;0")</f>
        <v>0</v>
      </c>
      <c r="P842" s="14" t="str">
        <f>IFERROR(Tableau8[[#This Row],[Total Tour 1]]+Tableau8[[#This Row],[Total Tour 2]],"")</f>
        <v/>
      </c>
      <c r="Q842" s="14">
        <f>COUNTIF(Tableau8[[#This Row],[Lundi]:[Vendredi]],"&gt;=13")*1000</f>
        <v>0</v>
      </c>
      <c r="R84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42" s="15">
        <f>Tableau8[[#This Row],[Prime production]]+Tableau8[[#This Row],[Prime rendement]]</f>
        <v>0</v>
      </c>
      <c r="T842" s="15" t="str">
        <f>IF(Tableau8[[#This Row],[Matricule]]&gt;1,IF(COUNTIF(Tableau8[DateMatricule],Tableau8[[#This Row],[DateMatricule]])&gt;1,"Doublon",""),"")</f>
        <v/>
      </c>
    </row>
    <row r="843" spans="1:20" x14ac:dyDescent="0.25">
      <c r="A843" s="11" t="str">
        <f>IF(Tableau8[[#This Row],[Semaine]]="","",VLOOKUP(Tableau8[[#This Row],[Semaine]],Listes!$A:$B,2,FALSE))</f>
        <v/>
      </c>
      <c r="B843" s="11" t="str">
        <f>IF(ISBLANK(Tableau8[[#This Row],[Matricule]]),"",VLOOKUP(Tableau8[[#This Row],[Matricule]],#REF!,2,FALSE))</f>
        <v/>
      </c>
      <c r="C843" s="11" t="str">
        <f>IF(ISBLANK(Tableau8[[#This Row],[Matricule]]),"",VLOOKUP(Tableau8[[#This Row],[Matricule]],#REF!,3,FALSE))</f>
        <v/>
      </c>
      <c r="D843" s="11" t="str">
        <f>CONCATENATE(Tableau8[[#This Row],[Semaine]],Tableau8[[#This Row],[Matricule]])</f>
        <v/>
      </c>
      <c r="M843" s="14" t="str">
        <f>IF(Tableau8[[#This Row],[Lundi]]+Tableau8[[#This Row],[Mardi]]&gt;0,Tableau8[[#This Row],[Lundi]]+Tableau8[[#This Row],[Mardi]],"")</f>
        <v/>
      </c>
      <c r="N843" s="14" t="str">
        <f>IF(Tableau8[[#This Row],[Jeudi]]+Tableau8[[#This Row],[Vendredi]]&gt;0,Tableau8[[#This Row],[Jeudi]]+Tableau8[[#This Row],[Vendredi]],"")</f>
        <v/>
      </c>
      <c r="O843" s="14">
        <f>COUNTIF(Tableau8[[#This Row],[Lundi]:[Mardi]],"&gt;0") + COUNTIF(Tableau8[[#This Row],[Jeudi]:[Vendredi]],"&gt;0")</f>
        <v>0</v>
      </c>
      <c r="P843" s="14" t="str">
        <f>IFERROR(Tableau8[[#This Row],[Total Tour 1]]+Tableau8[[#This Row],[Total Tour 2]],"")</f>
        <v/>
      </c>
      <c r="Q843" s="14">
        <f>COUNTIF(Tableau8[[#This Row],[Lundi]:[Vendredi]],"&gt;=13")*1000</f>
        <v>0</v>
      </c>
      <c r="R84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43" s="15">
        <f>Tableau8[[#This Row],[Prime production]]+Tableau8[[#This Row],[Prime rendement]]</f>
        <v>0</v>
      </c>
      <c r="T843" s="15" t="str">
        <f>IF(Tableau8[[#This Row],[Matricule]]&gt;1,IF(COUNTIF(Tableau8[DateMatricule],Tableau8[[#This Row],[DateMatricule]])&gt;1,"Doublon",""),"")</f>
        <v/>
      </c>
    </row>
    <row r="844" spans="1:20" x14ac:dyDescent="0.25">
      <c r="A844" s="11" t="str">
        <f>IF(Tableau8[[#This Row],[Semaine]]="","",VLOOKUP(Tableau8[[#This Row],[Semaine]],Listes!$A:$B,2,FALSE))</f>
        <v/>
      </c>
      <c r="B844" s="11" t="str">
        <f>IF(ISBLANK(Tableau8[[#This Row],[Matricule]]),"",VLOOKUP(Tableau8[[#This Row],[Matricule]],#REF!,2,FALSE))</f>
        <v/>
      </c>
      <c r="C844" s="11" t="str">
        <f>IF(ISBLANK(Tableau8[[#This Row],[Matricule]]),"",VLOOKUP(Tableau8[[#This Row],[Matricule]],#REF!,3,FALSE))</f>
        <v/>
      </c>
      <c r="D844" s="11" t="str">
        <f>CONCATENATE(Tableau8[[#This Row],[Semaine]],Tableau8[[#This Row],[Matricule]])</f>
        <v/>
      </c>
      <c r="M844" s="14" t="str">
        <f>IF(Tableau8[[#This Row],[Lundi]]+Tableau8[[#This Row],[Mardi]]&gt;0,Tableau8[[#This Row],[Lundi]]+Tableau8[[#This Row],[Mardi]],"")</f>
        <v/>
      </c>
      <c r="N844" s="14" t="str">
        <f>IF(Tableau8[[#This Row],[Jeudi]]+Tableau8[[#This Row],[Vendredi]]&gt;0,Tableau8[[#This Row],[Jeudi]]+Tableau8[[#This Row],[Vendredi]],"")</f>
        <v/>
      </c>
      <c r="O844" s="14">
        <f>COUNTIF(Tableau8[[#This Row],[Lundi]:[Mardi]],"&gt;0") + COUNTIF(Tableau8[[#This Row],[Jeudi]:[Vendredi]],"&gt;0")</f>
        <v>0</v>
      </c>
      <c r="P844" s="14" t="str">
        <f>IFERROR(Tableau8[[#This Row],[Total Tour 1]]+Tableau8[[#This Row],[Total Tour 2]],"")</f>
        <v/>
      </c>
      <c r="Q844" s="14">
        <f>COUNTIF(Tableau8[[#This Row],[Lundi]:[Vendredi]],"&gt;=13")*1000</f>
        <v>0</v>
      </c>
      <c r="R84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44" s="15">
        <f>Tableau8[[#This Row],[Prime production]]+Tableau8[[#This Row],[Prime rendement]]</f>
        <v>0</v>
      </c>
      <c r="T844" s="15" t="str">
        <f>IF(Tableau8[[#This Row],[Matricule]]&gt;1,IF(COUNTIF(Tableau8[DateMatricule],Tableau8[[#This Row],[DateMatricule]])&gt;1,"Doublon",""),"")</f>
        <v/>
      </c>
    </row>
    <row r="845" spans="1:20" x14ac:dyDescent="0.25">
      <c r="A845" s="11" t="str">
        <f>IF(Tableau8[[#This Row],[Semaine]]="","",VLOOKUP(Tableau8[[#This Row],[Semaine]],Listes!$A:$B,2,FALSE))</f>
        <v/>
      </c>
      <c r="B845" s="11" t="str">
        <f>IF(ISBLANK(Tableau8[[#This Row],[Matricule]]),"",VLOOKUP(Tableau8[[#This Row],[Matricule]],#REF!,2,FALSE))</f>
        <v/>
      </c>
      <c r="C845" s="11" t="str">
        <f>IF(ISBLANK(Tableau8[[#This Row],[Matricule]]),"",VLOOKUP(Tableau8[[#This Row],[Matricule]],#REF!,3,FALSE))</f>
        <v/>
      </c>
      <c r="D845" s="11" t="str">
        <f>CONCATENATE(Tableau8[[#This Row],[Semaine]],Tableau8[[#This Row],[Matricule]])</f>
        <v/>
      </c>
      <c r="M845" s="14" t="str">
        <f>IF(Tableau8[[#This Row],[Lundi]]+Tableau8[[#This Row],[Mardi]]&gt;0,Tableau8[[#This Row],[Lundi]]+Tableau8[[#This Row],[Mardi]],"")</f>
        <v/>
      </c>
      <c r="N845" s="14" t="str">
        <f>IF(Tableau8[[#This Row],[Jeudi]]+Tableau8[[#This Row],[Vendredi]]&gt;0,Tableau8[[#This Row],[Jeudi]]+Tableau8[[#This Row],[Vendredi]],"")</f>
        <v/>
      </c>
      <c r="O845" s="14">
        <f>COUNTIF(Tableau8[[#This Row],[Lundi]:[Mardi]],"&gt;0") + COUNTIF(Tableau8[[#This Row],[Jeudi]:[Vendredi]],"&gt;0")</f>
        <v>0</v>
      </c>
      <c r="P845" s="14" t="str">
        <f>IFERROR(Tableau8[[#This Row],[Total Tour 1]]+Tableau8[[#This Row],[Total Tour 2]],"")</f>
        <v/>
      </c>
      <c r="Q845" s="14">
        <f>COUNTIF(Tableau8[[#This Row],[Lundi]:[Vendredi]],"&gt;=13")*1000</f>
        <v>0</v>
      </c>
      <c r="R84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45" s="15">
        <f>Tableau8[[#This Row],[Prime production]]+Tableau8[[#This Row],[Prime rendement]]</f>
        <v>0</v>
      </c>
      <c r="T845" s="15" t="str">
        <f>IF(Tableau8[[#This Row],[Matricule]]&gt;1,IF(COUNTIF(Tableau8[DateMatricule],Tableau8[[#This Row],[DateMatricule]])&gt;1,"Doublon",""),"")</f>
        <v/>
      </c>
    </row>
    <row r="846" spans="1:20" x14ac:dyDescent="0.25">
      <c r="A846" s="11" t="str">
        <f>IF(Tableau8[[#This Row],[Semaine]]="","",VLOOKUP(Tableau8[[#This Row],[Semaine]],Listes!$A:$B,2,FALSE))</f>
        <v/>
      </c>
      <c r="B846" s="11" t="str">
        <f>IF(ISBLANK(Tableau8[[#This Row],[Matricule]]),"",VLOOKUP(Tableau8[[#This Row],[Matricule]],#REF!,2,FALSE))</f>
        <v/>
      </c>
      <c r="C846" s="11" t="str">
        <f>IF(ISBLANK(Tableau8[[#This Row],[Matricule]]),"",VLOOKUP(Tableau8[[#This Row],[Matricule]],#REF!,3,FALSE))</f>
        <v/>
      </c>
      <c r="D846" s="11" t="str">
        <f>CONCATENATE(Tableau8[[#This Row],[Semaine]],Tableau8[[#This Row],[Matricule]])</f>
        <v/>
      </c>
      <c r="M846" s="14" t="str">
        <f>IF(Tableau8[[#This Row],[Lundi]]+Tableau8[[#This Row],[Mardi]]&gt;0,Tableau8[[#This Row],[Lundi]]+Tableau8[[#This Row],[Mardi]],"")</f>
        <v/>
      </c>
      <c r="N846" s="14" t="str">
        <f>IF(Tableau8[[#This Row],[Jeudi]]+Tableau8[[#This Row],[Vendredi]]&gt;0,Tableau8[[#This Row],[Jeudi]]+Tableau8[[#This Row],[Vendredi]],"")</f>
        <v/>
      </c>
      <c r="O846" s="14">
        <f>COUNTIF(Tableau8[[#This Row],[Lundi]:[Mardi]],"&gt;0") + COUNTIF(Tableau8[[#This Row],[Jeudi]:[Vendredi]],"&gt;0")</f>
        <v>0</v>
      </c>
      <c r="P846" s="14" t="str">
        <f>IFERROR(Tableau8[[#This Row],[Total Tour 1]]+Tableau8[[#This Row],[Total Tour 2]],"")</f>
        <v/>
      </c>
      <c r="Q846" s="14">
        <f>COUNTIF(Tableau8[[#This Row],[Lundi]:[Vendredi]],"&gt;=13")*1000</f>
        <v>0</v>
      </c>
      <c r="R84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46" s="15">
        <f>Tableau8[[#This Row],[Prime production]]+Tableau8[[#This Row],[Prime rendement]]</f>
        <v>0</v>
      </c>
      <c r="T846" s="15" t="str">
        <f>IF(Tableau8[[#This Row],[Matricule]]&gt;1,IF(COUNTIF(Tableau8[DateMatricule],Tableau8[[#This Row],[DateMatricule]])&gt;1,"Doublon",""),"")</f>
        <v/>
      </c>
    </row>
    <row r="847" spans="1:20" x14ac:dyDescent="0.25">
      <c r="A847" s="11" t="str">
        <f>IF(Tableau8[[#This Row],[Semaine]]="","",VLOOKUP(Tableau8[[#This Row],[Semaine]],Listes!$A:$B,2,FALSE))</f>
        <v/>
      </c>
      <c r="B847" s="11" t="str">
        <f>IF(ISBLANK(Tableau8[[#This Row],[Matricule]]),"",VLOOKUP(Tableau8[[#This Row],[Matricule]],#REF!,2,FALSE))</f>
        <v/>
      </c>
      <c r="C847" s="11" t="str">
        <f>IF(ISBLANK(Tableau8[[#This Row],[Matricule]]),"",VLOOKUP(Tableau8[[#This Row],[Matricule]],#REF!,3,FALSE))</f>
        <v/>
      </c>
      <c r="D847" s="11" t="str">
        <f>CONCATENATE(Tableau8[[#This Row],[Semaine]],Tableau8[[#This Row],[Matricule]])</f>
        <v/>
      </c>
      <c r="M847" s="14" t="str">
        <f>IF(Tableau8[[#This Row],[Lundi]]+Tableau8[[#This Row],[Mardi]]&gt;0,Tableau8[[#This Row],[Lundi]]+Tableau8[[#This Row],[Mardi]],"")</f>
        <v/>
      </c>
      <c r="N847" s="14" t="str">
        <f>IF(Tableau8[[#This Row],[Jeudi]]+Tableau8[[#This Row],[Vendredi]]&gt;0,Tableau8[[#This Row],[Jeudi]]+Tableau8[[#This Row],[Vendredi]],"")</f>
        <v/>
      </c>
      <c r="O847" s="14">
        <f>COUNTIF(Tableau8[[#This Row],[Lundi]:[Mardi]],"&gt;0") + COUNTIF(Tableau8[[#This Row],[Jeudi]:[Vendredi]],"&gt;0")</f>
        <v>0</v>
      </c>
      <c r="P847" s="14" t="str">
        <f>IFERROR(Tableau8[[#This Row],[Total Tour 1]]+Tableau8[[#This Row],[Total Tour 2]],"")</f>
        <v/>
      </c>
      <c r="Q847" s="14">
        <f>COUNTIF(Tableau8[[#This Row],[Lundi]:[Vendredi]],"&gt;=13")*1000</f>
        <v>0</v>
      </c>
      <c r="R84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47" s="15">
        <f>Tableau8[[#This Row],[Prime production]]+Tableau8[[#This Row],[Prime rendement]]</f>
        <v>0</v>
      </c>
      <c r="T847" s="15" t="str">
        <f>IF(Tableau8[[#This Row],[Matricule]]&gt;1,IF(COUNTIF(Tableau8[DateMatricule],Tableau8[[#This Row],[DateMatricule]])&gt;1,"Doublon",""),"")</f>
        <v/>
      </c>
    </row>
    <row r="848" spans="1:20" x14ac:dyDescent="0.25">
      <c r="A848" s="11" t="str">
        <f>IF(Tableau8[[#This Row],[Semaine]]="","",VLOOKUP(Tableau8[[#This Row],[Semaine]],Listes!$A:$B,2,FALSE))</f>
        <v/>
      </c>
      <c r="B848" s="11" t="str">
        <f>IF(ISBLANK(Tableau8[[#This Row],[Matricule]]),"",VLOOKUP(Tableau8[[#This Row],[Matricule]],#REF!,2,FALSE))</f>
        <v/>
      </c>
      <c r="C848" s="11" t="str">
        <f>IF(ISBLANK(Tableau8[[#This Row],[Matricule]]),"",VLOOKUP(Tableau8[[#This Row],[Matricule]],#REF!,3,FALSE))</f>
        <v/>
      </c>
      <c r="D848" s="11" t="str">
        <f>CONCATENATE(Tableau8[[#This Row],[Semaine]],Tableau8[[#This Row],[Matricule]])</f>
        <v/>
      </c>
      <c r="M848" s="14" t="str">
        <f>IF(Tableau8[[#This Row],[Lundi]]+Tableau8[[#This Row],[Mardi]]&gt;0,Tableau8[[#This Row],[Lundi]]+Tableau8[[#This Row],[Mardi]],"")</f>
        <v/>
      </c>
      <c r="N848" s="14" t="str">
        <f>IF(Tableau8[[#This Row],[Jeudi]]+Tableau8[[#This Row],[Vendredi]]&gt;0,Tableau8[[#This Row],[Jeudi]]+Tableau8[[#This Row],[Vendredi]],"")</f>
        <v/>
      </c>
      <c r="O848" s="14">
        <f>COUNTIF(Tableau8[[#This Row],[Lundi]:[Mardi]],"&gt;0") + COUNTIF(Tableau8[[#This Row],[Jeudi]:[Vendredi]],"&gt;0")</f>
        <v>0</v>
      </c>
      <c r="P848" s="14" t="str">
        <f>IFERROR(Tableau8[[#This Row],[Total Tour 1]]+Tableau8[[#This Row],[Total Tour 2]],"")</f>
        <v/>
      </c>
      <c r="Q848" s="14">
        <f>COUNTIF(Tableau8[[#This Row],[Lundi]:[Vendredi]],"&gt;=13")*1000</f>
        <v>0</v>
      </c>
      <c r="R84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48" s="15">
        <f>Tableau8[[#This Row],[Prime production]]+Tableau8[[#This Row],[Prime rendement]]</f>
        <v>0</v>
      </c>
      <c r="T848" s="15" t="str">
        <f>IF(Tableau8[[#This Row],[Matricule]]&gt;1,IF(COUNTIF(Tableau8[DateMatricule],Tableau8[[#This Row],[DateMatricule]])&gt;1,"Doublon",""),"")</f>
        <v/>
      </c>
    </row>
    <row r="849" spans="1:20" x14ac:dyDescent="0.25">
      <c r="A849" s="11" t="str">
        <f>IF(Tableau8[[#This Row],[Semaine]]="","",VLOOKUP(Tableau8[[#This Row],[Semaine]],Listes!$A:$B,2,FALSE))</f>
        <v/>
      </c>
      <c r="B849" s="11" t="str">
        <f>IF(ISBLANK(Tableau8[[#This Row],[Matricule]]),"",VLOOKUP(Tableau8[[#This Row],[Matricule]],#REF!,2,FALSE))</f>
        <v/>
      </c>
      <c r="C849" s="11" t="str">
        <f>IF(ISBLANK(Tableau8[[#This Row],[Matricule]]),"",VLOOKUP(Tableau8[[#This Row],[Matricule]],#REF!,3,FALSE))</f>
        <v/>
      </c>
      <c r="D849" s="11" t="str">
        <f>CONCATENATE(Tableau8[[#This Row],[Semaine]],Tableau8[[#This Row],[Matricule]])</f>
        <v/>
      </c>
      <c r="M849" s="14" t="str">
        <f>IF(Tableau8[[#This Row],[Lundi]]+Tableau8[[#This Row],[Mardi]]&gt;0,Tableau8[[#This Row],[Lundi]]+Tableau8[[#This Row],[Mardi]],"")</f>
        <v/>
      </c>
      <c r="N849" s="14" t="str">
        <f>IF(Tableau8[[#This Row],[Jeudi]]+Tableau8[[#This Row],[Vendredi]]&gt;0,Tableau8[[#This Row],[Jeudi]]+Tableau8[[#This Row],[Vendredi]],"")</f>
        <v/>
      </c>
      <c r="O849" s="14">
        <f>COUNTIF(Tableau8[[#This Row],[Lundi]:[Mardi]],"&gt;0") + COUNTIF(Tableau8[[#This Row],[Jeudi]:[Vendredi]],"&gt;0")</f>
        <v>0</v>
      </c>
      <c r="P849" s="14" t="str">
        <f>IFERROR(Tableau8[[#This Row],[Total Tour 1]]+Tableau8[[#This Row],[Total Tour 2]],"")</f>
        <v/>
      </c>
      <c r="Q849" s="14">
        <f>COUNTIF(Tableau8[[#This Row],[Lundi]:[Vendredi]],"&gt;=13")*1000</f>
        <v>0</v>
      </c>
      <c r="R84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49" s="15">
        <f>Tableau8[[#This Row],[Prime production]]+Tableau8[[#This Row],[Prime rendement]]</f>
        <v>0</v>
      </c>
      <c r="T849" s="15" t="str">
        <f>IF(Tableau8[[#This Row],[Matricule]]&gt;1,IF(COUNTIF(Tableau8[DateMatricule],Tableau8[[#This Row],[DateMatricule]])&gt;1,"Doublon",""),"")</f>
        <v/>
      </c>
    </row>
    <row r="850" spans="1:20" x14ac:dyDescent="0.25">
      <c r="A850" s="11" t="str">
        <f>IF(Tableau8[[#This Row],[Semaine]]="","",VLOOKUP(Tableau8[[#This Row],[Semaine]],Listes!$A:$B,2,FALSE))</f>
        <v/>
      </c>
      <c r="B850" s="11" t="str">
        <f>IF(ISBLANK(Tableau8[[#This Row],[Matricule]]),"",VLOOKUP(Tableau8[[#This Row],[Matricule]],#REF!,2,FALSE))</f>
        <v/>
      </c>
      <c r="C850" s="11" t="str">
        <f>IF(ISBLANK(Tableau8[[#This Row],[Matricule]]),"",VLOOKUP(Tableau8[[#This Row],[Matricule]],#REF!,3,FALSE))</f>
        <v/>
      </c>
      <c r="D850" s="11" t="str">
        <f>CONCATENATE(Tableau8[[#This Row],[Semaine]],Tableau8[[#This Row],[Matricule]])</f>
        <v/>
      </c>
      <c r="M850" s="14" t="str">
        <f>IF(Tableau8[[#This Row],[Lundi]]+Tableau8[[#This Row],[Mardi]]&gt;0,Tableau8[[#This Row],[Lundi]]+Tableau8[[#This Row],[Mardi]],"")</f>
        <v/>
      </c>
      <c r="N850" s="14" t="str">
        <f>IF(Tableau8[[#This Row],[Jeudi]]+Tableau8[[#This Row],[Vendredi]]&gt;0,Tableau8[[#This Row],[Jeudi]]+Tableau8[[#This Row],[Vendredi]],"")</f>
        <v/>
      </c>
      <c r="O850" s="14">
        <f>COUNTIF(Tableau8[[#This Row],[Lundi]:[Mardi]],"&gt;0") + COUNTIF(Tableau8[[#This Row],[Jeudi]:[Vendredi]],"&gt;0")</f>
        <v>0</v>
      </c>
      <c r="P850" s="14" t="str">
        <f>IFERROR(Tableau8[[#This Row],[Total Tour 1]]+Tableau8[[#This Row],[Total Tour 2]],"")</f>
        <v/>
      </c>
      <c r="Q850" s="14">
        <f>COUNTIF(Tableau8[[#This Row],[Lundi]:[Vendredi]],"&gt;=13")*1000</f>
        <v>0</v>
      </c>
      <c r="R85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50" s="15">
        <f>Tableau8[[#This Row],[Prime production]]+Tableau8[[#This Row],[Prime rendement]]</f>
        <v>0</v>
      </c>
      <c r="T850" s="15" t="str">
        <f>IF(Tableau8[[#This Row],[Matricule]]&gt;1,IF(COUNTIF(Tableau8[DateMatricule],Tableau8[[#This Row],[DateMatricule]])&gt;1,"Doublon",""),"")</f>
        <v/>
      </c>
    </row>
    <row r="851" spans="1:20" x14ac:dyDescent="0.25">
      <c r="A851" s="11" t="str">
        <f>IF(Tableau8[[#This Row],[Semaine]]="","",VLOOKUP(Tableau8[[#This Row],[Semaine]],Listes!$A:$B,2,FALSE))</f>
        <v/>
      </c>
      <c r="B851" s="11" t="str">
        <f>IF(ISBLANK(Tableau8[[#This Row],[Matricule]]),"",VLOOKUP(Tableau8[[#This Row],[Matricule]],#REF!,2,FALSE))</f>
        <v/>
      </c>
      <c r="C851" s="11" t="str">
        <f>IF(ISBLANK(Tableau8[[#This Row],[Matricule]]),"",VLOOKUP(Tableau8[[#This Row],[Matricule]],#REF!,3,FALSE))</f>
        <v/>
      </c>
      <c r="D851" s="11" t="str">
        <f>CONCATENATE(Tableau8[[#This Row],[Semaine]],Tableau8[[#This Row],[Matricule]])</f>
        <v/>
      </c>
      <c r="M851" s="14" t="str">
        <f>IF(Tableau8[[#This Row],[Lundi]]+Tableau8[[#This Row],[Mardi]]&gt;0,Tableau8[[#This Row],[Lundi]]+Tableau8[[#This Row],[Mardi]],"")</f>
        <v/>
      </c>
      <c r="N851" s="14" t="str">
        <f>IF(Tableau8[[#This Row],[Jeudi]]+Tableau8[[#This Row],[Vendredi]]&gt;0,Tableau8[[#This Row],[Jeudi]]+Tableau8[[#This Row],[Vendredi]],"")</f>
        <v/>
      </c>
      <c r="O851" s="14">
        <f>COUNTIF(Tableau8[[#This Row],[Lundi]:[Mardi]],"&gt;0") + COUNTIF(Tableau8[[#This Row],[Jeudi]:[Vendredi]],"&gt;0")</f>
        <v>0</v>
      </c>
      <c r="P851" s="14" t="str">
        <f>IFERROR(Tableau8[[#This Row],[Total Tour 1]]+Tableau8[[#This Row],[Total Tour 2]],"")</f>
        <v/>
      </c>
      <c r="Q851" s="14">
        <f>COUNTIF(Tableau8[[#This Row],[Lundi]:[Vendredi]],"&gt;=13")*1000</f>
        <v>0</v>
      </c>
      <c r="R85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51" s="15">
        <f>Tableau8[[#This Row],[Prime production]]+Tableau8[[#This Row],[Prime rendement]]</f>
        <v>0</v>
      </c>
      <c r="T851" s="15" t="str">
        <f>IF(Tableau8[[#This Row],[Matricule]]&gt;1,IF(COUNTIF(Tableau8[DateMatricule],Tableau8[[#This Row],[DateMatricule]])&gt;1,"Doublon",""),"")</f>
        <v/>
      </c>
    </row>
    <row r="852" spans="1:20" x14ac:dyDescent="0.25">
      <c r="A852" s="11" t="str">
        <f>IF(Tableau8[[#This Row],[Semaine]]="","",VLOOKUP(Tableau8[[#This Row],[Semaine]],Listes!$A:$B,2,FALSE))</f>
        <v/>
      </c>
      <c r="B852" s="11" t="str">
        <f>IF(ISBLANK(Tableau8[[#This Row],[Matricule]]),"",VLOOKUP(Tableau8[[#This Row],[Matricule]],#REF!,2,FALSE))</f>
        <v/>
      </c>
      <c r="C852" s="11" t="str">
        <f>IF(ISBLANK(Tableau8[[#This Row],[Matricule]]),"",VLOOKUP(Tableau8[[#This Row],[Matricule]],#REF!,3,FALSE))</f>
        <v/>
      </c>
      <c r="D852" s="11" t="str">
        <f>CONCATENATE(Tableau8[[#This Row],[Semaine]],Tableau8[[#This Row],[Matricule]])</f>
        <v/>
      </c>
      <c r="M852" s="14" t="str">
        <f>IF(Tableau8[[#This Row],[Lundi]]+Tableau8[[#This Row],[Mardi]]&gt;0,Tableau8[[#This Row],[Lundi]]+Tableau8[[#This Row],[Mardi]],"")</f>
        <v/>
      </c>
      <c r="N852" s="14" t="str">
        <f>IF(Tableau8[[#This Row],[Jeudi]]+Tableau8[[#This Row],[Vendredi]]&gt;0,Tableau8[[#This Row],[Jeudi]]+Tableau8[[#This Row],[Vendredi]],"")</f>
        <v/>
      </c>
      <c r="O852" s="14">
        <f>COUNTIF(Tableau8[[#This Row],[Lundi]:[Mardi]],"&gt;0") + COUNTIF(Tableau8[[#This Row],[Jeudi]:[Vendredi]],"&gt;0")</f>
        <v>0</v>
      </c>
      <c r="P852" s="14" t="str">
        <f>IFERROR(Tableau8[[#This Row],[Total Tour 1]]+Tableau8[[#This Row],[Total Tour 2]],"")</f>
        <v/>
      </c>
      <c r="Q852" s="14">
        <f>COUNTIF(Tableau8[[#This Row],[Lundi]:[Vendredi]],"&gt;=13")*1000</f>
        <v>0</v>
      </c>
      <c r="R85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52" s="15">
        <f>Tableau8[[#This Row],[Prime production]]+Tableau8[[#This Row],[Prime rendement]]</f>
        <v>0</v>
      </c>
      <c r="T852" s="15" t="str">
        <f>IF(Tableau8[[#This Row],[Matricule]]&gt;1,IF(COUNTIF(Tableau8[DateMatricule],Tableau8[[#This Row],[DateMatricule]])&gt;1,"Doublon",""),"")</f>
        <v/>
      </c>
    </row>
    <row r="853" spans="1:20" x14ac:dyDescent="0.25">
      <c r="A853" s="11" t="str">
        <f>IF(Tableau8[[#This Row],[Semaine]]="","",VLOOKUP(Tableau8[[#This Row],[Semaine]],Listes!$A:$B,2,FALSE))</f>
        <v/>
      </c>
      <c r="B853" s="11" t="str">
        <f>IF(ISBLANK(Tableau8[[#This Row],[Matricule]]),"",VLOOKUP(Tableau8[[#This Row],[Matricule]],#REF!,2,FALSE))</f>
        <v/>
      </c>
      <c r="C853" s="11" t="str">
        <f>IF(ISBLANK(Tableau8[[#This Row],[Matricule]]),"",VLOOKUP(Tableau8[[#This Row],[Matricule]],#REF!,3,FALSE))</f>
        <v/>
      </c>
      <c r="D853" s="11" t="str">
        <f>CONCATENATE(Tableau8[[#This Row],[Semaine]],Tableau8[[#This Row],[Matricule]])</f>
        <v/>
      </c>
      <c r="M853" s="14" t="str">
        <f>IF(Tableau8[[#This Row],[Lundi]]+Tableau8[[#This Row],[Mardi]]&gt;0,Tableau8[[#This Row],[Lundi]]+Tableau8[[#This Row],[Mardi]],"")</f>
        <v/>
      </c>
      <c r="N853" s="14" t="str">
        <f>IF(Tableau8[[#This Row],[Jeudi]]+Tableau8[[#This Row],[Vendredi]]&gt;0,Tableau8[[#This Row],[Jeudi]]+Tableau8[[#This Row],[Vendredi]],"")</f>
        <v/>
      </c>
      <c r="O853" s="14">
        <f>COUNTIF(Tableau8[[#This Row],[Lundi]:[Mardi]],"&gt;0") + COUNTIF(Tableau8[[#This Row],[Jeudi]:[Vendredi]],"&gt;0")</f>
        <v>0</v>
      </c>
      <c r="P853" s="14" t="str">
        <f>IFERROR(Tableau8[[#This Row],[Total Tour 1]]+Tableau8[[#This Row],[Total Tour 2]],"")</f>
        <v/>
      </c>
      <c r="Q853" s="14">
        <f>COUNTIF(Tableau8[[#This Row],[Lundi]:[Vendredi]],"&gt;=13")*1000</f>
        <v>0</v>
      </c>
      <c r="R85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53" s="15">
        <f>Tableau8[[#This Row],[Prime production]]+Tableau8[[#This Row],[Prime rendement]]</f>
        <v>0</v>
      </c>
      <c r="T853" s="15" t="str">
        <f>IF(Tableau8[[#This Row],[Matricule]]&gt;1,IF(COUNTIF(Tableau8[DateMatricule],Tableau8[[#This Row],[DateMatricule]])&gt;1,"Doublon",""),"")</f>
        <v/>
      </c>
    </row>
    <row r="854" spans="1:20" x14ac:dyDescent="0.25">
      <c r="A854" s="11" t="str">
        <f>IF(Tableau8[[#This Row],[Semaine]]="","",VLOOKUP(Tableau8[[#This Row],[Semaine]],Listes!$A:$B,2,FALSE))</f>
        <v/>
      </c>
      <c r="B854" s="11" t="str">
        <f>IF(ISBLANK(Tableau8[[#This Row],[Matricule]]),"",VLOOKUP(Tableau8[[#This Row],[Matricule]],#REF!,2,FALSE))</f>
        <v/>
      </c>
      <c r="C854" s="11" t="str">
        <f>IF(ISBLANK(Tableau8[[#This Row],[Matricule]]),"",VLOOKUP(Tableau8[[#This Row],[Matricule]],#REF!,3,FALSE))</f>
        <v/>
      </c>
      <c r="D854" s="11" t="str">
        <f>CONCATENATE(Tableau8[[#This Row],[Semaine]],Tableau8[[#This Row],[Matricule]])</f>
        <v/>
      </c>
      <c r="M854" s="14" t="str">
        <f>IF(Tableau8[[#This Row],[Lundi]]+Tableau8[[#This Row],[Mardi]]&gt;0,Tableau8[[#This Row],[Lundi]]+Tableau8[[#This Row],[Mardi]],"")</f>
        <v/>
      </c>
      <c r="N854" s="14" t="str">
        <f>IF(Tableau8[[#This Row],[Jeudi]]+Tableau8[[#This Row],[Vendredi]]&gt;0,Tableau8[[#This Row],[Jeudi]]+Tableau8[[#This Row],[Vendredi]],"")</f>
        <v/>
      </c>
      <c r="O854" s="14">
        <f>COUNTIF(Tableau8[[#This Row],[Lundi]:[Mardi]],"&gt;0") + COUNTIF(Tableau8[[#This Row],[Jeudi]:[Vendredi]],"&gt;0")</f>
        <v>0</v>
      </c>
      <c r="P854" s="14" t="str">
        <f>IFERROR(Tableau8[[#This Row],[Total Tour 1]]+Tableau8[[#This Row],[Total Tour 2]],"")</f>
        <v/>
      </c>
      <c r="Q854" s="14">
        <f>COUNTIF(Tableau8[[#This Row],[Lundi]:[Vendredi]],"&gt;=13")*1000</f>
        <v>0</v>
      </c>
      <c r="R85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54" s="15">
        <f>Tableau8[[#This Row],[Prime production]]+Tableau8[[#This Row],[Prime rendement]]</f>
        <v>0</v>
      </c>
      <c r="T854" s="15" t="str">
        <f>IF(Tableau8[[#This Row],[Matricule]]&gt;1,IF(COUNTIF(Tableau8[DateMatricule],Tableau8[[#This Row],[DateMatricule]])&gt;1,"Doublon",""),"")</f>
        <v/>
      </c>
    </row>
    <row r="855" spans="1:20" x14ac:dyDescent="0.25">
      <c r="A855" s="11" t="str">
        <f>IF(Tableau8[[#This Row],[Semaine]]="","",VLOOKUP(Tableau8[[#This Row],[Semaine]],Listes!$A:$B,2,FALSE))</f>
        <v/>
      </c>
      <c r="B855" s="11" t="str">
        <f>IF(ISBLANK(Tableau8[[#This Row],[Matricule]]),"",VLOOKUP(Tableau8[[#This Row],[Matricule]],#REF!,2,FALSE))</f>
        <v/>
      </c>
      <c r="C855" s="11" t="str">
        <f>IF(ISBLANK(Tableau8[[#This Row],[Matricule]]),"",VLOOKUP(Tableau8[[#This Row],[Matricule]],#REF!,3,FALSE))</f>
        <v/>
      </c>
      <c r="D855" s="11" t="str">
        <f>CONCATENATE(Tableau8[[#This Row],[Semaine]],Tableau8[[#This Row],[Matricule]])</f>
        <v/>
      </c>
      <c r="M855" s="14" t="str">
        <f>IF(Tableau8[[#This Row],[Lundi]]+Tableau8[[#This Row],[Mardi]]&gt;0,Tableau8[[#This Row],[Lundi]]+Tableau8[[#This Row],[Mardi]],"")</f>
        <v/>
      </c>
      <c r="N855" s="14" t="str">
        <f>IF(Tableau8[[#This Row],[Jeudi]]+Tableau8[[#This Row],[Vendredi]]&gt;0,Tableau8[[#This Row],[Jeudi]]+Tableau8[[#This Row],[Vendredi]],"")</f>
        <v/>
      </c>
      <c r="O855" s="14">
        <f>COUNTIF(Tableau8[[#This Row],[Lundi]:[Mardi]],"&gt;0") + COUNTIF(Tableau8[[#This Row],[Jeudi]:[Vendredi]],"&gt;0")</f>
        <v>0</v>
      </c>
      <c r="P855" s="14" t="str">
        <f>IFERROR(Tableau8[[#This Row],[Total Tour 1]]+Tableau8[[#This Row],[Total Tour 2]],"")</f>
        <v/>
      </c>
      <c r="Q855" s="14">
        <f>COUNTIF(Tableau8[[#This Row],[Lundi]:[Vendredi]],"&gt;=13")*1000</f>
        <v>0</v>
      </c>
      <c r="R85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55" s="15">
        <f>Tableau8[[#This Row],[Prime production]]+Tableau8[[#This Row],[Prime rendement]]</f>
        <v>0</v>
      </c>
      <c r="T855" s="15" t="str">
        <f>IF(Tableau8[[#This Row],[Matricule]]&gt;1,IF(COUNTIF(Tableau8[DateMatricule],Tableau8[[#This Row],[DateMatricule]])&gt;1,"Doublon",""),"")</f>
        <v/>
      </c>
    </row>
    <row r="856" spans="1:20" x14ac:dyDescent="0.25">
      <c r="A856" s="11" t="str">
        <f>IF(Tableau8[[#This Row],[Semaine]]="","",VLOOKUP(Tableau8[[#This Row],[Semaine]],Listes!$A:$B,2,FALSE))</f>
        <v/>
      </c>
      <c r="B856" s="11" t="str">
        <f>IF(ISBLANK(Tableau8[[#This Row],[Matricule]]),"",VLOOKUP(Tableau8[[#This Row],[Matricule]],#REF!,2,FALSE))</f>
        <v/>
      </c>
      <c r="C856" s="11" t="str">
        <f>IF(ISBLANK(Tableau8[[#This Row],[Matricule]]),"",VLOOKUP(Tableau8[[#This Row],[Matricule]],#REF!,3,FALSE))</f>
        <v/>
      </c>
      <c r="D856" s="11" t="str">
        <f>CONCATENATE(Tableau8[[#This Row],[Semaine]],Tableau8[[#This Row],[Matricule]])</f>
        <v/>
      </c>
      <c r="M856" s="14" t="str">
        <f>IF(Tableau8[[#This Row],[Lundi]]+Tableau8[[#This Row],[Mardi]]&gt;0,Tableau8[[#This Row],[Lundi]]+Tableau8[[#This Row],[Mardi]],"")</f>
        <v/>
      </c>
      <c r="N856" s="14" t="str">
        <f>IF(Tableau8[[#This Row],[Jeudi]]+Tableau8[[#This Row],[Vendredi]]&gt;0,Tableau8[[#This Row],[Jeudi]]+Tableau8[[#This Row],[Vendredi]],"")</f>
        <v/>
      </c>
      <c r="O856" s="14">
        <f>COUNTIF(Tableau8[[#This Row],[Lundi]:[Mardi]],"&gt;0") + COUNTIF(Tableau8[[#This Row],[Jeudi]:[Vendredi]],"&gt;0")</f>
        <v>0</v>
      </c>
      <c r="P856" s="14" t="str">
        <f>IFERROR(Tableau8[[#This Row],[Total Tour 1]]+Tableau8[[#This Row],[Total Tour 2]],"")</f>
        <v/>
      </c>
      <c r="Q856" s="14">
        <f>COUNTIF(Tableau8[[#This Row],[Lundi]:[Vendredi]],"&gt;=13")*1000</f>
        <v>0</v>
      </c>
      <c r="R85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56" s="15">
        <f>Tableau8[[#This Row],[Prime production]]+Tableau8[[#This Row],[Prime rendement]]</f>
        <v>0</v>
      </c>
      <c r="T856" s="15" t="str">
        <f>IF(Tableau8[[#This Row],[Matricule]]&gt;1,IF(COUNTIF(Tableau8[DateMatricule],Tableau8[[#This Row],[DateMatricule]])&gt;1,"Doublon",""),"")</f>
        <v/>
      </c>
    </row>
    <row r="857" spans="1:20" x14ac:dyDescent="0.25">
      <c r="A857" s="11" t="str">
        <f>IF(Tableau8[[#This Row],[Semaine]]="","",VLOOKUP(Tableau8[[#This Row],[Semaine]],Listes!$A:$B,2,FALSE))</f>
        <v/>
      </c>
      <c r="B857" s="11" t="str">
        <f>IF(ISBLANK(Tableau8[[#This Row],[Matricule]]),"",VLOOKUP(Tableau8[[#This Row],[Matricule]],#REF!,2,FALSE))</f>
        <v/>
      </c>
      <c r="C857" s="11" t="str">
        <f>IF(ISBLANK(Tableau8[[#This Row],[Matricule]]),"",VLOOKUP(Tableau8[[#This Row],[Matricule]],#REF!,3,FALSE))</f>
        <v/>
      </c>
      <c r="D857" s="11" t="str">
        <f>CONCATENATE(Tableau8[[#This Row],[Semaine]],Tableau8[[#This Row],[Matricule]])</f>
        <v/>
      </c>
      <c r="M857" s="14" t="str">
        <f>IF(Tableau8[[#This Row],[Lundi]]+Tableau8[[#This Row],[Mardi]]&gt;0,Tableau8[[#This Row],[Lundi]]+Tableau8[[#This Row],[Mardi]],"")</f>
        <v/>
      </c>
      <c r="N857" s="14" t="str">
        <f>IF(Tableau8[[#This Row],[Jeudi]]+Tableau8[[#This Row],[Vendredi]]&gt;0,Tableau8[[#This Row],[Jeudi]]+Tableau8[[#This Row],[Vendredi]],"")</f>
        <v/>
      </c>
      <c r="O857" s="14">
        <f>COUNTIF(Tableau8[[#This Row],[Lundi]:[Mardi]],"&gt;0") + COUNTIF(Tableau8[[#This Row],[Jeudi]:[Vendredi]],"&gt;0")</f>
        <v>0</v>
      </c>
      <c r="P857" s="14" t="str">
        <f>IFERROR(Tableau8[[#This Row],[Total Tour 1]]+Tableau8[[#This Row],[Total Tour 2]],"")</f>
        <v/>
      </c>
      <c r="Q857" s="14">
        <f>COUNTIF(Tableau8[[#This Row],[Lundi]:[Vendredi]],"&gt;=13")*1000</f>
        <v>0</v>
      </c>
      <c r="R85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57" s="15">
        <f>Tableau8[[#This Row],[Prime production]]+Tableau8[[#This Row],[Prime rendement]]</f>
        <v>0</v>
      </c>
      <c r="T857" s="15" t="str">
        <f>IF(Tableau8[[#This Row],[Matricule]]&gt;1,IF(COUNTIF(Tableau8[DateMatricule],Tableau8[[#This Row],[DateMatricule]])&gt;1,"Doublon",""),"")</f>
        <v/>
      </c>
    </row>
    <row r="858" spans="1:20" x14ac:dyDescent="0.25">
      <c r="A858" s="11" t="str">
        <f>IF(Tableau8[[#This Row],[Semaine]]="","",VLOOKUP(Tableau8[[#This Row],[Semaine]],Listes!$A:$B,2,FALSE))</f>
        <v/>
      </c>
      <c r="B858" s="11" t="str">
        <f>IF(ISBLANK(Tableau8[[#This Row],[Matricule]]),"",VLOOKUP(Tableau8[[#This Row],[Matricule]],#REF!,2,FALSE))</f>
        <v/>
      </c>
      <c r="C858" s="11" t="str">
        <f>IF(ISBLANK(Tableau8[[#This Row],[Matricule]]),"",VLOOKUP(Tableau8[[#This Row],[Matricule]],#REF!,3,FALSE))</f>
        <v/>
      </c>
      <c r="D858" s="11" t="str">
        <f>CONCATENATE(Tableau8[[#This Row],[Semaine]],Tableau8[[#This Row],[Matricule]])</f>
        <v/>
      </c>
      <c r="M858" s="14" t="str">
        <f>IF(Tableau8[[#This Row],[Lundi]]+Tableau8[[#This Row],[Mardi]]&gt;0,Tableau8[[#This Row],[Lundi]]+Tableau8[[#This Row],[Mardi]],"")</f>
        <v/>
      </c>
      <c r="N858" s="14" t="str">
        <f>IF(Tableau8[[#This Row],[Jeudi]]+Tableau8[[#This Row],[Vendredi]]&gt;0,Tableau8[[#This Row],[Jeudi]]+Tableau8[[#This Row],[Vendredi]],"")</f>
        <v/>
      </c>
      <c r="O858" s="14">
        <f>COUNTIF(Tableau8[[#This Row],[Lundi]:[Mardi]],"&gt;0") + COUNTIF(Tableau8[[#This Row],[Jeudi]:[Vendredi]],"&gt;0")</f>
        <v>0</v>
      </c>
      <c r="P858" s="14" t="str">
        <f>IFERROR(Tableau8[[#This Row],[Total Tour 1]]+Tableau8[[#This Row],[Total Tour 2]],"")</f>
        <v/>
      </c>
      <c r="Q858" s="14">
        <f>COUNTIF(Tableau8[[#This Row],[Lundi]:[Vendredi]],"&gt;=13")*1000</f>
        <v>0</v>
      </c>
      <c r="R85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58" s="15">
        <f>Tableau8[[#This Row],[Prime production]]+Tableau8[[#This Row],[Prime rendement]]</f>
        <v>0</v>
      </c>
      <c r="T858" s="15" t="str">
        <f>IF(Tableau8[[#This Row],[Matricule]]&gt;1,IF(COUNTIF(Tableau8[DateMatricule],Tableau8[[#This Row],[DateMatricule]])&gt;1,"Doublon",""),"")</f>
        <v/>
      </c>
    </row>
    <row r="859" spans="1:20" x14ac:dyDescent="0.25">
      <c r="A859" s="11" t="str">
        <f>IF(Tableau8[[#This Row],[Semaine]]="","",VLOOKUP(Tableau8[[#This Row],[Semaine]],Listes!$A:$B,2,FALSE))</f>
        <v/>
      </c>
      <c r="B859" s="11" t="str">
        <f>IF(ISBLANK(Tableau8[[#This Row],[Matricule]]),"",VLOOKUP(Tableau8[[#This Row],[Matricule]],#REF!,2,FALSE))</f>
        <v/>
      </c>
      <c r="C859" s="11" t="str">
        <f>IF(ISBLANK(Tableau8[[#This Row],[Matricule]]),"",VLOOKUP(Tableau8[[#This Row],[Matricule]],#REF!,3,FALSE))</f>
        <v/>
      </c>
      <c r="D859" s="11" t="str">
        <f>CONCATENATE(Tableau8[[#This Row],[Semaine]],Tableau8[[#This Row],[Matricule]])</f>
        <v/>
      </c>
      <c r="M859" s="14" t="str">
        <f>IF(Tableau8[[#This Row],[Lundi]]+Tableau8[[#This Row],[Mardi]]&gt;0,Tableau8[[#This Row],[Lundi]]+Tableau8[[#This Row],[Mardi]],"")</f>
        <v/>
      </c>
      <c r="N859" s="14" t="str">
        <f>IF(Tableau8[[#This Row],[Jeudi]]+Tableau8[[#This Row],[Vendredi]]&gt;0,Tableau8[[#This Row],[Jeudi]]+Tableau8[[#This Row],[Vendredi]],"")</f>
        <v/>
      </c>
      <c r="O859" s="14">
        <f>COUNTIF(Tableau8[[#This Row],[Lundi]:[Mardi]],"&gt;0") + COUNTIF(Tableau8[[#This Row],[Jeudi]:[Vendredi]],"&gt;0")</f>
        <v>0</v>
      </c>
      <c r="P859" s="14" t="str">
        <f>IFERROR(Tableau8[[#This Row],[Total Tour 1]]+Tableau8[[#This Row],[Total Tour 2]],"")</f>
        <v/>
      </c>
      <c r="Q859" s="14">
        <f>COUNTIF(Tableau8[[#This Row],[Lundi]:[Vendredi]],"&gt;=13")*1000</f>
        <v>0</v>
      </c>
      <c r="R85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59" s="15">
        <f>Tableau8[[#This Row],[Prime production]]+Tableau8[[#This Row],[Prime rendement]]</f>
        <v>0</v>
      </c>
      <c r="T859" s="15" t="str">
        <f>IF(Tableau8[[#This Row],[Matricule]]&gt;1,IF(COUNTIF(Tableau8[DateMatricule],Tableau8[[#This Row],[DateMatricule]])&gt;1,"Doublon",""),"")</f>
        <v/>
      </c>
    </row>
    <row r="860" spans="1:20" x14ac:dyDescent="0.25">
      <c r="A860" s="11" t="str">
        <f>IF(Tableau8[[#This Row],[Semaine]]="","",VLOOKUP(Tableau8[[#This Row],[Semaine]],Listes!$A:$B,2,FALSE))</f>
        <v/>
      </c>
      <c r="B860" s="11" t="str">
        <f>IF(ISBLANK(Tableau8[[#This Row],[Matricule]]),"",VLOOKUP(Tableau8[[#This Row],[Matricule]],#REF!,2,FALSE))</f>
        <v/>
      </c>
      <c r="C860" s="11" t="str">
        <f>IF(ISBLANK(Tableau8[[#This Row],[Matricule]]),"",VLOOKUP(Tableau8[[#This Row],[Matricule]],#REF!,3,FALSE))</f>
        <v/>
      </c>
      <c r="D860" s="11" t="str">
        <f>CONCATENATE(Tableau8[[#This Row],[Semaine]],Tableau8[[#This Row],[Matricule]])</f>
        <v/>
      </c>
      <c r="M860" s="14" t="str">
        <f>IF(Tableau8[[#This Row],[Lundi]]+Tableau8[[#This Row],[Mardi]]&gt;0,Tableau8[[#This Row],[Lundi]]+Tableau8[[#This Row],[Mardi]],"")</f>
        <v/>
      </c>
      <c r="N860" s="14" t="str">
        <f>IF(Tableau8[[#This Row],[Jeudi]]+Tableau8[[#This Row],[Vendredi]]&gt;0,Tableau8[[#This Row],[Jeudi]]+Tableau8[[#This Row],[Vendredi]],"")</f>
        <v/>
      </c>
      <c r="O860" s="14">
        <f>COUNTIF(Tableau8[[#This Row],[Lundi]:[Mardi]],"&gt;0") + COUNTIF(Tableau8[[#This Row],[Jeudi]:[Vendredi]],"&gt;0")</f>
        <v>0</v>
      </c>
      <c r="P860" s="14" t="str">
        <f>IFERROR(Tableau8[[#This Row],[Total Tour 1]]+Tableau8[[#This Row],[Total Tour 2]],"")</f>
        <v/>
      </c>
      <c r="Q860" s="14">
        <f>COUNTIF(Tableau8[[#This Row],[Lundi]:[Vendredi]],"&gt;=13")*1000</f>
        <v>0</v>
      </c>
      <c r="R86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60" s="15">
        <f>Tableau8[[#This Row],[Prime production]]+Tableau8[[#This Row],[Prime rendement]]</f>
        <v>0</v>
      </c>
      <c r="T860" s="15" t="str">
        <f>IF(Tableau8[[#This Row],[Matricule]]&gt;1,IF(COUNTIF(Tableau8[DateMatricule],Tableau8[[#This Row],[DateMatricule]])&gt;1,"Doublon",""),"")</f>
        <v/>
      </c>
    </row>
    <row r="861" spans="1:20" x14ac:dyDescent="0.25">
      <c r="A861" s="11" t="str">
        <f>IF(Tableau8[[#This Row],[Semaine]]="","",VLOOKUP(Tableau8[[#This Row],[Semaine]],Listes!$A:$B,2,FALSE))</f>
        <v/>
      </c>
      <c r="B861" s="11" t="str">
        <f>IF(ISBLANK(Tableau8[[#This Row],[Matricule]]),"",VLOOKUP(Tableau8[[#This Row],[Matricule]],#REF!,2,FALSE))</f>
        <v/>
      </c>
      <c r="C861" s="11" t="str">
        <f>IF(ISBLANK(Tableau8[[#This Row],[Matricule]]),"",VLOOKUP(Tableau8[[#This Row],[Matricule]],#REF!,3,FALSE))</f>
        <v/>
      </c>
      <c r="D861" s="11" t="str">
        <f>CONCATENATE(Tableau8[[#This Row],[Semaine]],Tableau8[[#This Row],[Matricule]])</f>
        <v/>
      </c>
      <c r="M861" s="14" t="str">
        <f>IF(Tableau8[[#This Row],[Lundi]]+Tableau8[[#This Row],[Mardi]]&gt;0,Tableau8[[#This Row],[Lundi]]+Tableau8[[#This Row],[Mardi]],"")</f>
        <v/>
      </c>
      <c r="N861" s="14" t="str">
        <f>IF(Tableau8[[#This Row],[Jeudi]]+Tableau8[[#This Row],[Vendredi]]&gt;0,Tableau8[[#This Row],[Jeudi]]+Tableau8[[#This Row],[Vendredi]],"")</f>
        <v/>
      </c>
      <c r="O861" s="14">
        <f>COUNTIF(Tableau8[[#This Row],[Lundi]:[Mardi]],"&gt;0") + COUNTIF(Tableau8[[#This Row],[Jeudi]:[Vendredi]],"&gt;0")</f>
        <v>0</v>
      </c>
      <c r="P861" s="14" t="str">
        <f>IFERROR(Tableau8[[#This Row],[Total Tour 1]]+Tableau8[[#This Row],[Total Tour 2]],"")</f>
        <v/>
      </c>
      <c r="Q861" s="14">
        <f>COUNTIF(Tableau8[[#This Row],[Lundi]:[Vendredi]],"&gt;=13")*1000</f>
        <v>0</v>
      </c>
      <c r="R86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61" s="15">
        <f>Tableau8[[#This Row],[Prime production]]+Tableau8[[#This Row],[Prime rendement]]</f>
        <v>0</v>
      </c>
      <c r="T861" s="15" t="str">
        <f>IF(Tableau8[[#This Row],[Matricule]]&gt;1,IF(COUNTIF(Tableau8[DateMatricule],Tableau8[[#This Row],[DateMatricule]])&gt;1,"Doublon",""),"")</f>
        <v/>
      </c>
    </row>
    <row r="862" spans="1:20" x14ac:dyDescent="0.25">
      <c r="A862" s="11" t="str">
        <f>IF(Tableau8[[#This Row],[Semaine]]="","",VLOOKUP(Tableau8[[#This Row],[Semaine]],Listes!$A:$B,2,FALSE))</f>
        <v/>
      </c>
      <c r="B862" s="11" t="str">
        <f>IF(ISBLANK(Tableau8[[#This Row],[Matricule]]),"",VLOOKUP(Tableau8[[#This Row],[Matricule]],#REF!,2,FALSE))</f>
        <v/>
      </c>
      <c r="C862" s="11" t="str">
        <f>IF(ISBLANK(Tableau8[[#This Row],[Matricule]]),"",VLOOKUP(Tableau8[[#This Row],[Matricule]],#REF!,3,FALSE))</f>
        <v/>
      </c>
      <c r="D862" s="11" t="str">
        <f>CONCATENATE(Tableau8[[#This Row],[Semaine]],Tableau8[[#This Row],[Matricule]])</f>
        <v/>
      </c>
      <c r="M862" s="14" t="str">
        <f>IF(Tableau8[[#This Row],[Lundi]]+Tableau8[[#This Row],[Mardi]]&gt;0,Tableau8[[#This Row],[Lundi]]+Tableau8[[#This Row],[Mardi]],"")</f>
        <v/>
      </c>
      <c r="N862" s="14" t="str">
        <f>IF(Tableau8[[#This Row],[Jeudi]]+Tableau8[[#This Row],[Vendredi]]&gt;0,Tableau8[[#This Row],[Jeudi]]+Tableau8[[#This Row],[Vendredi]],"")</f>
        <v/>
      </c>
      <c r="O862" s="14">
        <f>COUNTIF(Tableau8[[#This Row],[Lundi]:[Mardi]],"&gt;0") + COUNTIF(Tableau8[[#This Row],[Jeudi]:[Vendredi]],"&gt;0")</f>
        <v>0</v>
      </c>
      <c r="P862" s="14" t="str">
        <f>IFERROR(Tableau8[[#This Row],[Total Tour 1]]+Tableau8[[#This Row],[Total Tour 2]],"")</f>
        <v/>
      </c>
      <c r="Q862" s="14">
        <f>COUNTIF(Tableau8[[#This Row],[Lundi]:[Vendredi]],"&gt;=13")*1000</f>
        <v>0</v>
      </c>
      <c r="R86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62" s="15">
        <f>Tableau8[[#This Row],[Prime production]]+Tableau8[[#This Row],[Prime rendement]]</f>
        <v>0</v>
      </c>
      <c r="T862" s="15" t="str">
        <f>IF(Tableau8[[#This Row],[Matricule]]&gt;1,IF(COUNTIF(Tableau8[DateMatricule],Tableau8[[#This Row],[DateMatricule]])&gt;1,"Doublon",""),"")</f>
        <v/>
      </c>
    </row>
    <row r="863" spans="1:20" x14ac:dyDescent="0.25">
      <c r="A863" s="11" t="str">
        <f>IF(Tableau8[[#This Row],[Semaine]]="","",VLOOKUP(Tableau8[[#This Row],[Semaine]],Listes!$A:$B,2,FALSE))</f>
        <v/>
      </c>
      <c r="B863" s="11" t="str">
        <f>IF(ISBLANK(Tableau8[[#This Row],[Matricule]]),"",VLOOKUP(Tableau8[[#This Row],[Matricule]],#REF!,2,FALSE))</f>
        <v/>
      </c>
      <c r="C863" s="11" t="str">
        <f>IF(ISBLANK(Tableau8[[#This Row],[Matricule]]),"",VLOOKUP(Tableau8[[#This Row],[Matricule]],#REF!,3,FALSE))</f>
        <v/>
      </c>
      <c r="D863" s="11" t="str">
        <f>CONCATENATE(Tableau8[[#This Row],[Semaine]],Tableau8[[#This Row],[Matricule]])</f>
        <v/>
      </c>
      <c r="M863" s="14" t="str">
        <f>IF(Tableau8[[#This Row],[Lundi]]+Tableau8[[#This Row],[Mardi]]&gt;0,Tableau8[[#This Row],[Lundi]]+Tableau8[[#This Row],[Mardi]],"")</f>
        <v/>
      </c>
      <c r="N863" s="14" t="str">
        <f>IF(Tableau8[[#This Row],[Jeudi]]+Tableau8[[#This Row],[Vendredi]]&gt;0,Tableau8[[#This Row],[Jeudi]]+Tableau8[[#This Row],[Vendredi]],"")</f>
        <v/>
      </c>
      <c r="O863" s="14">
        <f>COUNTIF(Tableau8[[#This Row],[Lundi]:[Mardi]],"&gt;0") + COUNTIF(Tableau8[[#This Row],[Jeudi]:[Vendredi]],"&gt;0")</f>
        <v>0</v>
      </c>
      <c r="P863" s="14" t="str">
        <f>IFERROR(Tableau8[[#This Row],[Total Tour 1]]+Tableau8[[#This Row],[Total Tour 2]],"")</f>
        <v/>
      </c>
      <c r="Q863" s="14">
        <f>COUNTIF(Tableau8[[#This Row],[Lundi]:[Vendredi]],"&gt;=13")*1000</f>
        <v>0</v>
      </c>
      <c r="R86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63" s="15">
        <f>Tableau8[[#This Row],[Prime production]]+Tableau8[[#This Row],[Prime rendement]]</f>
        <v>0</v>
      </c>
      <c r="T863" s="15" t="str">
        <f>IF(Tableau8[[#This Row],[Matricule]]&gt;1,IF(COUNTIF(Tableau8[DateMatricule],Tableau8[[#This Row],[DateMatricule]])&gt;1,"Doublon",""),"")</f>
        <v/>
      </c>
    </row>
    <row r="864" spans="1:20" x14ac:dyDescent="0.25">
      <c r="A864" s="11" t="str">
        <f>IF(Tableau8[[#This Row],[Semaine]]="","",VLOOKUP(Tableau8[[#This Row],[Semaine]],Listes!$A:$B,2,FALSE))</f>
        <v/>
      </c>
      <c r="B864" s="11" t="str">
        <f>IF(ISBLANK(Tableau8[[#This Row],[Matricule]]),"",VLOOKUP(Tableau8[[#This Row],[Matricule]],#REF!,2,FALSE))</f>
        <v/>
      </c>
      <c r="C864" s="11" t="str">
        <f>IF(ISBLANK(Tableau8[[#This Row],[Matricule]]),"",VLOOKUP(Tableau8[[#This Row],[Matricule]],#REF!,3,FALSE))</f>
        <v/>
      </c>
      <c r="D864" s="11" t="str">
        <f>CONCATENATE(Tableau8[[#This Row],[Semaine]],Tableau8[[#This Row],[Matricule]])</f>
        <v/>
      </c>
      <c r="M864" s="14" t="str">
        <f>IF(Tableau8[[#This Row],[Lundi]]+Tableau8[[#This Row],[Mardi]]&gt;0,Tableau8[[#This Row],[Lundi]]+Tableau8[[#This Row],[Mardi]],"")</f>
        <v/>
      </c>
      <c r="N864" s="14" t="str">
        <f>IF(Tableau8[[#This Row],[Jeudi]]+Tableau8[[#This Row],[Vendredi]]&gt;0,Tableau8[[#This Row],[Jeudi]]+Tableau8[[#This Row],[Vendredi]],"")</f>
        <v/>
      </c>
      <c r="O864" s="14">
        <f>COUNTIF(Tableau8[[#This Row],[Lundi]:[Mardi]],"&gt;0") + COUNTIF(Tableau8[[#This Row],[Jeudi]:[Vendredi]],"&gt;0")</f>
        <v>0</v>
      </c>
      <c r="P864" s="14" t="str">
        <f>IFERROR(Tableau8[[#This Row],[Total Tour 1]]+Tableau8[[#This Row],[Total Tour 2]],"")</f>
        <v/>
      </c>
      <c r="Q864" s="14">
        <f>COUNTIF(Tableau8[[#This Row],[Lundi]:[Vendredi]],"&gt;=13")*1000</f>
        <v>0</v>
      </c>
      <c r="R86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64" s="15">
        <f>Tableau8[[#This Row],[Prime production]]+Tableau8[[#This Row],[Prime rendement]]</f>
        <v>0</v>
      </c>
      <c r="T864" s="15" t="str">
        <f>IF(Tableau8[[#This Row],[Matricule]]&gt;1,IF(COUNTIF(Tableau8[DateMatricule],Tableau8[[#This Row],[DateMatricule]])&gt;1,"Doublon",""),"")</f>
        <v/>
      </c>
    </row>
    <row r="865" spans="1:20" x14ac:dyDescent="0.25">
      <c r="A865" s="11" t="str">
        <f>IF(Tableau8[[#This Row],[Semaine]]="","",VLOOKUP(Tableau8[[#This Row],[Semaine]],Listes!$A:$B,2,FALSE))</f>
        <v/>
      </c>
      <c r="B865" s="11" t="str">
        <f>IF(ISBLANK(Tableau8[[#This Row],[Matricule]]),"",VLOOKUP(Tableau8[[#This Row],[Matricule]],#REF!,2,FALSE))</f>
        <v/>
      </c>
      <c r="C865" s="11" t="str">
        <f>IF(ISBLANK(Tableau8[[#This Row],[Matricule]]),"",VLOOKUP(Tableau8[[#This Row],[Matricule]],#REF!,3,FALSE))</f>
        <v/>
      </c>
      <c r="D865" s="11" t="str">
        <f>CONCATENATE(Tableau8[[#This Row],[Semaine]],Tableau8[[#This Row],[Matricule]])</f>
        <v/>
      </c>
      <c r="M865" s="14" t="str">
        <f>IF(Tableau8[[#This Row],[Lundi]]+Tableau8[[#This Row],[Mardi]]&gt;0,Tableau8[[#This Row],[Lundi]]+Tableau8[[#This Row],[Mardi]],"")</f>
        <v/>
      </c>
      <c r="N865" s="14" t="str">
        <f>IF(Tableau8[[#This Row],[Jeudi]]+Tableau8[[#This Row],[Vendredi]]&gt;0,Tableau8[[#This Row],[Jeudi]]+Tableau8[[#This Row],[Vendredi]],"")</f>
        <v/>
      </c>
      <c r="O865" s="14">
        <f>COUNTIF(Tableau8[[#This Row],[Lundi]:[Mardi]],"&gt;0") + COUNTIF(Tableau8[[#This Row],[Jeudi]:[Vendredi]],"&gt;0")</f>
        <v>0</v>
      </c>
      <c r="P865" s="14" t="str">
        <f>IFERROR(Tableau8[[#This Row],[Total Tour 1]]+Tableau8[[#This Row],[Total Tour 2]],"")</f>
        <v/>
      </c>
      <c r="Q865" s="14">
        <f>COUNTIF(Tableau8[[#This Row],[Lundi]:[Vendredi]],"&gt;=13")*1000</f>
        <v>0</v>
      </c>
      <c r="R86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65" s="15">
        <f>Tableau8[[#This Row],[Prime production]]+Tableau8[[#This Row],[Prime rendement]]</f>
        <v>0</v>
      </c>
      <c r="T865" s="15" t="str">
        <f>IF(Tableau8[[#This Row],[Matricule]]&gt;1,IF(COUNTIF(Tableau8[DateMatricule],Tableau8[[#This Row],[DateMatricule]])&gt;1,"Doublon",""),"")</f>
        <v/>
      </c>
    </row>
    <row r="866" spans="1:20" x14ac:dyDescent="0.25">
      <c r="A866" s="11" t="str">
        <f>IF(Tableau8[[#This Row],[Semaine]]="","",VLOOKUP(Tableau8[[#This Row],[Semaine]],Listes!$A:$B,2,FALSE))</f>
        <v/>
      </c>
      <c r="B866" s="11" t="str">
        <f>IF(ISBLANK(Tableau8[[#This Row],[Matricule]]),"",VLOOKUP(Tableau8[[#This Row],[Matricule]],#REF!,2,FALSE))</f>
        <v/>
      </c>
      <c r="C866" s="11" t="str">
        <f>IF(ISBLANK(Tableau8[[#This Row],[Matricule]]),"",VLOOKUP(Tableau8[[#This Row],[Matricule]],#REF!,3,FALSE))</f>
        <v/>
      </c>
      <c r="D866" s="11" t="str">
        <f>CONCATENATE(Tableau8[[#This Row],[Semaine]],Tableau8[[#This Row],[Matricule]])</f>
        <v/>
      </c>
      <c r="M866" s="14" t="str">
        <f>IF(Tableau8[[#This Row],[Lundi]]+Tableau8[[#This Row],[Mardi]]&gt;0,Tableau8[[#This Row],[Lundi]]+Tableau8[[#This Row],[Mardi]],"")</f>
        <v/>
      </c>
      <c r="N866" s="14" t="str">
        <f>IF(Tableau8[[#This Row],[Jeudi]]+Tableau8[[#This Row],[Vendredi]]&gt;0,Tableau8[[#This Row],[Jeudi]]+Tableau8[[#This Row],[Vendredi]],"")</f>
        <v/>
      </c>
      <c r="O866" s="14">
        <f>COUNTIF(Tableau8[[#This Row],[Lundi]:[Mardi]],"&gt;0") + COUNTIF(Tableau8[[#This Row],[Jeudi]:[Vendredi]],"&gt;0")</f>
        <v>0</v>
      </c>
      <c r="P866" s="14" t="str">
        <f>IFERROR(Tableau8[[#This Row],[Total Tour 1]]+Tableau8[[#This Row],[Total Tour 2]],"")</f>
        <v/>
      </c>
      <c r="Q866" s="14">
        <f>COUNTIF(Tableau8[[#This Row],[Lundi]:[Vendredi]],"&gt;=13")*1000</f>
        <v>0</v>
      </c>
      <c r="R86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66" s="15">
        <f>Tableau8[[#This Row],[Prime production]]+Tableau8[[#This Row],[Prime rendement]]</f>
        <v>0</v>
      </c>
      <c r="T866" s="15" t="str">
        <f>IF(Tableau8[[#This Row],[Matricule]]&gt;1,IF(COUNTIF(Tableau8[DateMatricule],Tableau8[[#This Row],[DateMatricule]])&gt;1,"Doublon",""),"")</f>
        <v/>
      </c>
    </row>
    <row r="867" spans="1:20" x14ac:dyDescent="0.25">
      <c r="A867" s="11" t="str">
        <f>IF(Tableau8[[#This Row],[Semaine]]="","",VLOOKUP(Tableau8[[#This Row],[Semaine]],Listes!$A:$B,2,FALSE))</f>
        <v/>
      </c>
      <c r="B867" s="11" t="str">
        <f>IF(ISBLANK(Tableau8[[#This Row],[Matricule]]),"",VLOOKUP(Tableau8[[#This Row],[Matricule]],#REF!,2,FALSE))</f>
        <v/>
      </c>
      <c r="C867" s="11" t="str">
        <f>IF(ISBLANK(Tableau8[[#This Row],[Matricule]]),"",VLOOKUP(Tableau8[[#This Row],[Matricule]],#REF!,3,FALSE))</f>
        <v/>
      </c>
      <c r="D867" s="11" t="str">
        <f>CONCATENATE(Tableau8[[#This Row],[Semaine]],Tableau8[[#This Row],[Matricule]])</f>
        <v/>
      </c>
      <c r="M867" s="14" t="str">
        <f>IF(Tableau8[[#This Row],[Lundi]]+Tableau8[[#This Row],[Mardi]]&gt;0,Tableau8[[#This Row],[Lundi]]+Tableau8[[#This Row],[Mardi]],"")</f>
        <v/>
      </c>
      <c r="N867" s="14" t="str">
        <f>IF(Tableau8[[#This Row],[Jeudi]]+Tableau8[[#This Row],[Vendredi]]&gt;0,Tableau8[[#This Row],[Jeudi]]+Tableau8[[#This Row],[Vendredi]],"")</f>
        <v/>
      </c>
      <c r="O867" s="14">
        <f>COUNTIF(Tableau8[[#This Row],[Lundi]:[Mardi]],"&gt;0") + COUNTIF(Tableau8[[#This Row],[Jeudi]:[Vendredi]],"&gt;0")</f>
        <v>0</v>
      </c>
      <c r="P867" s="14" t="str">
        <f>IFERROR(Tableau8[[#This Row],[Total Tour 1]]+Tableau8[[#This Row],[Total Tour 2]],"")</f>
        <v/>
      </c>
      <c r="Q867" s="14">
        <f>COUNTIF(Tableau8[[#This Row],[Lundi]:[Vendredi]],"&gt;=13")*1000</f>
        <v>0</v>
      </c>
      <c r="R86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67" s="15">
        <f>Tableau8[[#This Row],[Prime production]]+Tableau8[[#This Row],[Prime rendement]]</f>
        <v>0</v>
      </c>
      <c r="T867" s="15" t="str">
        <f>IF(Tableau8[[#This Row],[Matricule]]&gt;1,IF(COUNTIF(Tableau8[DateMatricule],Tableau8[[#This Row],[DateMatricule]])&gt;1,"Doublon",""),"")</f>
        <v/>
      </c>
    </row>
    <row r="868" spans="1:20" x14ac:dyDescent="0.25">
      <c r="A868" s="11" t="str">
        <f>IF(Tableau8[[#This Row],[Semaine]]="","",VLOOKUP(Tableau8[[#This Row],[Semaine]],Listes!$A:$B,2,FALSE))</f>
        <v/>
      </c>
      <c r="B868" s="11" t="str">
        <f>IF(ISBLANK(Tableau8[[#This Row],[Matricule]]),"",VLOOKUP(Tableau8[[#This Row],[Matricule]],#REF!,2,FALSE))</f>
        <v/>
      </c>
      <c r="C868" s="11" t="str">
        <f>IF(ISBLANK(Tableau8[[#This Row],[Matricule]]),"",VLOOKUP(Tableau8[[#This Row],[Matricule]],#REF!,3,FALSE))</f>
        <v/>
      </c>
      <c r="D868" s="11" t="str">
        <f>CONCATENATE(Tableau8[[#This Row],[Semaine]],Tableau8[[#This Row],[Matricule]])</f>
        <v/>
      </c>
      <c r="M868" s="14" t="str">
        <f>IF(Tableau8[[#This Row],[Lundi]]+Tableau8[[#This Row],[Mardi]]&gt;0,Tableau8[[#This Row],[Lundi]]+Tableau8[[#This Row],[Mardi]],"")</f>
        <v/>
      </c>
      <c r="N868" s="14" t="str">
        <f>IF(Tableau8[[#This Row],[Jeudi]]+Tableau8[[#This Row],[Vendredi]]&gt;0,Tableau8[[#This Row],[Jeudi]]+Tableau8[[#This Row],[Vendredi]],"")</f>
        <v/>
      </c>
      <c r="O868" s="14">
        <f>COUNTIF(Tableau8[[#This Row],[Lundi]:[Mardi]],"&gt;0") + COUNTIF(Tableau8[[#This Row],[Jeudi]:[Vendredi]],"&gt;0")</f>
        <v>0</v>
      </c>
      <c r="P868" s="14" t="str">
        <f>IFERROR(Tableau8[[#This Row],[Total Tour 1]]+Tableau8[[#This Row],[Total Tour 2]],"")</f>
        <v/>
      </c>
      <c r="Q868" s="14">
        <f>COUNTIF(Tableau8[[#This Row],[Lundi]:[Vendredi]],"&gt;=13")*1000</f>
        <v>0</v>
      </c>
      <c r="R86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68" s="15">
        <f>Tableau8[[#This Row],[Prime production]]+Tableau8[[#This Row],[Prime rendement]]</f>
        <v>0</v>
      </c>
      <c r="T868" s="15" t="str">
        <f>IF(Tableau8[[#This Row],[Matricule]]&gt;1,IF(COUNTIF(Tableau8[DateMatricule],Tableau8[[#This Row],[DateMatricule]])&gt;1,"Doublon",""),"")</f>
        <v/>
      </c>
    </row>
    <row r="869" spans="1:20" x14ac:dyDescent="0.25">
      <c r="A869" s="11" t="str">
        <f>IF(Tableau8[[#This Row],[Semaine]]="","",VLOOKUP(Tableau8[[#This Row],[Semaine]],Listes!$A:$B,2,FALSE))</f>
        <v/>
      </c>
      <c r="B869" s="11" t="str">
        <f>IF(ISBLANK(Tableau8[[#This Row],[Matricule]]),"",VLOOKUP(Tableau8[[#This Row],[Matricule]],#REF!,2,FALSE))</f>
        <v/>
      </c>
      <c r="C869" s="11" t="str">
        <f>IF(ISBLANK(Tableau8[[#This Row],[Matricule]]),"",VLOOKUP(Tableau8[[#This Row],[Matricule]],#REF!,3,FALSE))</f>
        <v/>
      </c>
      <c r="D869" s="11" t="str">
        <f>CONCATENATE(Tableau8[[#This Row],[Semaine]],Tableau8[[#This Row],[Matricule]])</f>
        <v/>
      </c>
      <c r="M869" s="14" t="str">
        <f>IF(Tableau8[[#This Row],[Lundi]]+Tableau8[[#This Row],[Mardi]]&gt;0,Tableau8[[#This Row],[Lundi]]+Tableau8[[#This Row],[Mardi]],"")</f>
        <v/>
      </c>
      <c r="N869" s="14" t="str">
        <f>IF(Tableau8[[#This Row],[Jeudi]]+Tableau8[[#This Row],[Vendredi]]&gt;0,Tableau8[[#This Row],[Jeudi]]+Tableau8[[#This Row],[Vendredi]],"")</f>
        <v/>
      </c>
      <c r="O869" s="14">
        <f>COUNTIF(Tableau8[[#This Row],[Lundi]:[Mardi]],"&gt;0") + COUNTIF(Tableau8[[#This Row],[Jeudi]:[Vendredi]],"&gt;0")</f>
        <v>0</v>
      </c>
      <c r="P869" s="14" t="str">
        <f>IFERROR(Tableau8[[#This Row],[Total Tour 1]]+Tableau8[[#This Row],[Total Tour 2]],"")</f>
        <v/>
      </c>
      <c r="Q869" s="14">
        <f>COUNTIF(Tableau8[[#This Row],[Lundi]:[Vendredi]],"&gt;=13")*1000</f>
        <v>0</v>
      </c>
      <c r="R86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69" s="15">
        <f>Tableau8[[#This Row],[Prime production]]+Tableau8[[#This Row],[Prime rendement]]</f>
        <v>0</v>
      </c>
      <c r="T869" s="15" t="str">
        <f>IF(Tableau8[[#This Row],[Matricule]]&gt;1,IF(COUNTIF(Tableau8[DateMatricule],Tableau8[[#This Row],[DateMatricule]])&gt;1,"Doublon",""),"")</f>
        <v/>
      </c>
    </row>
    <row r="870" spans="1:20" x14ac:dyDescent="0.25">
      <c r="A870" s="11" t="str">
        <f>IF(Tableau8[[#This Row],[Semaine]]="","",VLOOKUP(Tableau8[[#This Row],[Semaine]],Listes!$A:$B,2,FALSE))</f>
        <v/>
      </c>
      <c r="B870" s="11" t="str">
        <f>IF(ISBLANK(Tableau8[[#This Row],[Matricule]]),"",VLOOKUP(Tableau8[[#This Row],[Matricule]],#REF!,2,FALSE))</f>
        <v/>
      </c>
      <c r="C870" s="11" t="str">
        <f>IF(ISBLANK(Tableau8[[#This Row],[Matricule]]),"",VLOOKUP(Tableau8[[#This Row],[Matricule]],#REF!,3,FALSE))</f>
        <v/>
      </c>
      <c r="D870" s="11" t="str">
        <f>CONCATENATE(Tableau8[[#This Row],[Semaine]],Tableau8[[#This Row],[Matricule]])</f>
        <v/>
      </c>
      <c r="M870" s="14" t="str">
        <f>IF(Tableau8[[#This Row],[Lundi]]+Tableau8[[#This Row],[Mardi]]&gt;0,Tableau8[[#This Row],[Lundi]]+Tableau8[[#This Row],[Mardi]],"")</f>
        <v/>
      </c>
      <c r="N870" s="14" t="str">
        <f>IF(Tableau8[[#This Row],[Jeudi]]+Tableau8[[#This Row],[Vendredi]]&gt;0,Tableau8[[#This Row],[Jeudi]]+Tableau8[[#This Row],[Vendredi]],"")</f>
        <v/>
      </c>
      <c r="O870" s="14">
        <f>COUNTIF(Tableau8[[#This Row],[Lundi]:[Mardi]],"&gt;0") + COUNTIF(Tableau8[[#This Row],[Jeudi]:[Vendredi]],"&gt;0")</f>
        <v>0</v>
      </c>
      <c r="P870" s="14" t="str">
        <f>IFERROR(Tableau8[[#This Row],[Total Tour 1]]+Tableau8[[#This Row],[Total Tour 2]],"")</f>
        <v/>
      </c>
      <c r="Q870" s="14">
        <f>COUNTIF(Tableau8[[#This Row],[Lundi]:[Vendredi]],"&gt;=13")*1000</f>
        <v>0</v>
      </c>
      <c r="R87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70" s="15">
        <f>Tableau8[[#This Row],[Prime production]]+Tableau8[[#This Row],[Prime rendement]]</f>
        <v>0</v>
      </c>
      <c r="T870" s="15" t="str">
        <f>IF(Tableau8[[#This Row],[Matricule]]&gt;1,IF(COUNTIF(Tableau8[DateMatricule],Tableau8[[#This Row],[DateMatricule]])&gt;1,"Doublon",""),"")</f>
        <v/>
      </c>
    </row>
    <row r="871" spans="1:20" x14ac:dyDescent="0.25">
      <c r="A871" s="11" t="str">
        <f>IF(Tableau8[[#This Row],[Semaine]]="","",VLOOKUP(Tableau8[[#This Row],[Semaine]],Listes!$A:$B,2,FALSE))</f>
        <v/>
      </c>
      <c r="B871" s="11" t="str">
        <f>IF(ISBLANK(Tableau8[[#This Row],[Matricule]]),"",VLOOKUP(Tableau8[[#This Row],[Matricule]],#REF!,2,FALSE))</f>
        <v/>
      </c>
      <c r="C871" s="11" t="str">
        <f>IF(ISBLANK(Tableau8[[#This Row],[Matricule]]),"",VLOOKUP(Tableau8[[#This Row],[Matricule]],#REF!,3,FALSE))</f>
        <v/>
      </c>
      <c r="D871" s="11" t="str">
        <f>CONCATENATE(Tableau8[[#This Row],[Semaine]],Tableau8[[#This Row],[Matricule]])</f>
        <v/>
      </c>
      <c r="M871" s="14" t="str">
        <f>IF(Tableau8[[#This Row],[Lundi]]+Tableau8[[#This Row],[Mardi]]&gt;0,Tableau8[[#This Row],[Lundi]]+Tableau8[[#This Row],[Mardi]],"")</f>
        <v/>
      </c>
      <c r="N871" s="14" t="str">
        <f>IF(Tableau8[[#This Row],[Jeudi]]+Tableau8[[#This Row],[Vendredi]]&gt;0,Tableau8[[#This Row],[Jeudi]]+Tableau8[[#This Row],[Vendredi]],"")</f>
        <v/>
      </c>
      <c r="O871" s="14">
        <f>COUNTIF(Tableau8[[#This Row],[Lundi]:[Mardi]],"&gt;0") + COUNTIF(Tableau8[[#This Row],[Jeudi]:[Vendredi]],"&gt;0")</f>
        <v>0</v>
      </c>
      <c r="P871" s="14" t="str">
        <f>IFERROR(Tableau8[[#This Row],[Total Tour 1]]+Tableau8[[#This Row],[Total Tour 2]],"")</f>
        <v/>
      </c>
      <c r="Q871" s="14">
        <f>COUNTIF(Tableau8[[#This Row],[Lundi]:[Vendredi]],"&gt;=13")*1000</f>
        <v>0</v>
      </c>
      <c r="R87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71" s="15">
        <f>Tableau8[[#This Row],[Prime production]]+Tableau8[[#This Row],[Prime rendement]]</f>
        <v>0</v>
      </c>
      <c r="T871" s="15" t="str">
        <f>IF(Tableau8[[#This Row],[Matricule]]&gt;1,IF(COUNTIF(Tableau8[DateMatricule],Tableau8[[#This Row],[DateMatricule]])&gt;1,"Doublon",""),"")</f>
        <v/>
      </c>
    </row>
    <row r="872" spans="1:20" x14ac:dyDescent="0.25">
      <c r="A872" s="11" t="str">
        <f>IF(Tableau8[[#This Row],[Semaine]]="","",VLOOKUP(Tableau8[[#This Row],[Semaine]],Listes!$A:$B,2,FALSE))</f>
        <v/>
      </c>
      <c r="B872" s="11" t="str">
        <f>IF(ISBLANK(Tableau8[[#This Row],[Matricule]]),"",VLOOKUP(Tableau8[[#This Row],[Matricule]],#REF!,2,FALSE))</f>
        <v/>
      </c>
      <c r="C872" s="11" t="str">
        <f>IF(ISBLANK(Tableau8[[#This Row],[Matricule]]),"",VLOOKUP(Tableau8[[#This Row],[Matricule]],#REF!,3,FALSE))</f>
        <v/>
      </c>
      <c r="D872" s="11" t="str">
        <f>CONCATENATE(Tableau8[[#This Row],[Semaine]],Tableau8[[#This Row],[Matricule]])</f>
        <v/>
      </c>
      <c r="M872" s="14" t="str">
        <f>IF(Tableau8[[#This Row],[Lundi]]+Tableau8[[#This Row],[Mardi]]&gt;0,Tableau8[[#This Row],[Lundi]]+Tableau8[[#This Row],[Mardi]],"")</f>
        <v/>
      </c>
      <c r="N872" s="14" t="str">
        <f>IF(Tableau8[[#This Row],[Jeudi]]+Tableau8[[#This Row],[Vendredi]]&gt;0,Tableau8[[#This Row],[Jeudi]]+Tableau8[[#This Row],[Vendredi]],"")</f>
        <v/>
      </c>
      <c r="O872" s="14">
        <f>COUNTIF(Tableau8[[#This Row],[Lundi]:[Mardi]],"&gt;0") + COUNTIF(Tableau8[[#This Row],[Jeudi]:[Vendredi]],"&gt;0")</f>
        <v>0</v>
      </c>
      <c r="P872" s="14" t="str">
        <f>IFERROR(Tableau8[[#This Row],[Total Tour 1]]+Tableau8[[#This Row],[Total Tour 2]],"")</f>
        <v/>
      </c>
      <c r="Q872" s="14">
        <f>COUNTIF(Tableau8[[#This Row],[Lundi]:[Vendredi]],"&gt;=13")*1000</f>
        <v>0</v>
      </c>
      <c r="R87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72" s="15">
        <f>Tableau8[[#This Row],[Prime production]]+Tableau8[[#This Row],[Prime rendement]]</f>
        <v>0</v>
      </c>
      <c r="T872" s="15" t="str">
        <f>IF(Tableau8[[#This Row],[Matricule]]&gt;1,IF(COUNTIF(Tableau8[DateMatricule],Tableau8[[#This Row],[DateMatricule]])&gt;1,"Doublon",""),"")</f>
        <v/>
      </c>
    </row>
    <row r="873" spans="1:20" x14ac:dyDescent="0.25">
      <c r="A873" s="11" t="str">
        <f>IF(Tableau8[[#This Row],[Semaine]]="","",VLOOKUP(Tableau8[[#This Row],[Semaine]],Listes!$A:$B,2,FALSE))</f>
        <v/>
      </c>
      <c r="B873" s="11" t="str">
        <f>IF(ISBLANK(Tableau8[[#This Row],[Matricule]]),"",VLOOKUP(Tableau8[[#This Row],[Matricule]],#REF!,2,FALSE))</f>
        <v/>
      </c>
      <c r="C873" s="11" t="str">
        <f>IF(ISBLANK(Tableau8[[#This Row],[Matricule]]),"",VLOOKUP(Tableau8[[#This Row],[Matricule]],#REF!,3,FALSE))</f>
        <v/>
      </c>
      <c r="D873" s="11" t="str">
        <f>CONCATENATE(Tableau8[[#This Row],[Semaine]],Tableau8[[#This Row],[Matricule]])</f>
        <v/>
      </c>
      <c r="M873" s="14" t="str">
        <f>IF(Tableau8[[#This Row],[Lundi]]+Tableau8[[#This Row],[Mardi]]&gt;0,Tableau8[[#This Row],[Lundi]]+Tableau8[[#This Row],[Mardi]],"")</f>
        <v/>
      </c>
      <c r="N873" s="14" t="str">
        <f>IF(Tableau8[[#This Row],[Jeudi]]+Tableau8[[#This Row],[Vendredi]]&gt;0,Tableau8[[#This Row],[Jeudi]]+Tableau8[[#This Row],[Vendredi]],"")</f>
        <v/>
      </c>
      <c r="O873" s="14">
        <f>COUNTIF(Tableau8[[#This Row],[Lundi]:[Mardi]],"&gt;0") + COUNTIF(Tableau8[[#This Row],[Jeudi]:[Vendredi]],"&gt;0")</f>
        <v>0</v>
      </c>
      <c r="P873" s="14" t="str">
        <f>IFERROR(Tableau8[[#This Row],[Total Tour 1]]+Tableau8[[#This Row],[Total Tour 2]],"")</f>
        <v/>
      </c>
      <c r="Q873" s="14">
        <f>COUNTIF(Tableau8[[#This Row],[Lundi]:[Vendredi]],"&gt;=13")*1000</f>
        <v>0</v>
      </c>
      <c r="R87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73" s="15">
        <f>Tableau8[[#This Row],[Prime production]]+Tableau8[[#This Row],[Prime rendement]]</f>
        <v>0</v>
      </c>
      <c r="T873" s="15" t="str">
        <f>IF(Tableau8[[#This Row],[Matricule]]&gt;1,IF(COUNTIF(Tableau8[DateMatricule],Tableau8[[#This Row],[DateMatricule]])&gt;1,"Doublon",""),"")</f>
        <v/>
      </c>
    </row>
    <row r="874" spans="1:20" x14ac:dyDescent="0.25">
      <c r="A874" s="11" t="str">
        <f>IF(Tableau8[[#This Row],[Semaine]]="","",VLOOKUP(Tableau8[[#This Row],[Semaine]],Listes!$A:$B,2,FALSE))</f>
        <v/>
      </c>
      <c r="B874" s="11" t="str">
        <f>IF(ISBLANK(Tableau8[[#This Row],[Matricule]]),"",VLOOKUP(Tableau8[[#This Row],[Matricule]],#REF!,2,FALSE))</f>
        <v/>
      </c>
      <c r="C874" s="11" t="str">
        <f>IF(ISBLANK(Tableau8[[#This Row],[Matricule]]),"",VLOOKUP(Tableau8[[#This Row],[Matricule]],#REF!,3,FALSE))</f>
        <v/>
      </c>
      <c r="D874" s="11" t="str">
        <f>CONCATENATE(Tableau8[[#This Row],[Semaine]],Tableau8[[#This Row],[Matricule]])</f>
        <v/>
      </c>
      <c r="M874" s="14" t="str">
        <f>IF(Tableau8[[#This Row],[Lundi]]+Tableau8[[#This Row],[Mardi]]&gt;0,Tableau8[[#This Row],[Lundi]]+Tableau8[[#This Row],[Mardi]],"")</f>
        <v/>
      </c>
      <c r="N874" s="14" t="str">
        <f>IF(Tableau8[[#This Row],[Jeudi]]+Tableau8[[#This Row],[Vendredi]]&gt;0,Tableau8[[#This Row],[Jeudi]]+Tableau8[[#This Row],[Vendredi]],"")</f>
        <v/>
      </c>
      <c r="O874" s="14">
        <f>COUNTIF(Tableau8[[#This Row],[Lundi]:[Mardi]],"&gt;0") + COUNTIF(Tableau8[[#This Row],[Jeudi]:[Vendredi]],"&gt;0")</f>
        <v>0</v>
      </c>
      <c r="P874" s="14" t="str">
        <f>IFERROR(Tableau8[[#This Row],[Total Tour 1]]+Tableau8[[#This Row],[Total Tour 2]],"")</f>
        <v/>
      </c>
      <c r="Q874" s="14">
        <f>COUNTIF(Tableau8[[#This Row],[Lundi]:[Vendredi]],"&gt;=13")*1000</f>
        <v>0</v>
      </c>
      <c r="R87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74" s="15">
        <f>Tableau8[[#This Row],[Prime production]]+Tableau8[[#This Row],[Prime rendement]]</f>
        <v>0</v>
      </c>
      <c r="T874" s="15" t="str">
        <f>IF(Tableau8[[#This Row],[Matricule]]&gt;1,IF(COUNTIF(Tableau8[DateMatricule],Tableau8[[#This Row],[DateMatricule]])&gt;1,"Doublon",""),"")</f>
        <v/>
      </c>
    </row>
    <row r="875" spans="1:20" x14ac:dyDescent="0.25">
      <c r="A875" s="11" t="str">
        <f>IF(Tableau8[[#This Row],[Semaine]]="","",VLOOKUP(Tableau8[[#This Row],[Semaine]],Listes!$A:$B,2,FALSE))</f>
        <v/>
      </c>
      <c r="B875" s="11" t="str">
        <f>IF(ISBLANK(Tableau8[[#This Row],[Matricule]]),"",VLOOKUP(Tableau8[[#This Row],[Matricule]],#REF!,2,FALSE))</f>
        <v/>
      </c>
      <c r="C875" s="11" t="str">
        <f>IF(ISBLANK(Tableau8[[#This Row],[Matricule]]),"",VLOOKUP(Tableau8[[#This Row],[Matricule]],#REF!,3,FALSE))</f>
        <v/>
      </c>
      <c r="D875" s="11" t="str">
        <f>CONCATENATE(Tableau8[[#This Row],[Semaine]],Tableau8[[#This Row],[Matricule]])</f>
        <v/>
      </c>
      <c r="M875" s="14" t="str">
        <f>IF(Tableau8[[#This Row],[Lundi]]+Tableau8[[#This Row],[Mardi]]&gt;0,Tableau8[[#This Row],[Lundi]]+Tableau8[[#This Row],[Mardi]],"")</f>
        <v/>
      </c>
      <c r="N875" s="14" t="str">
        <f>IF(Tableau8[[#This Row],[Jeudi]]+Tableau8[[#This Row],[Vendredi]]&gt;0,Tableau8[[#This Row],[Jeudi]]+Tableau8[[#This Row],[Vendredi]],"")</f>
        <v/>
      </c>
      <c r="O875" s="14">
        <f>COUNTIF(Tableau8[[#This Row],[Lundi]:[Mardi]],"&gt;0") + COUNTIF(Tableau8[[#This Row],[Jeudi]:[Vendredi]],"&gt;0")</f>
        <v>0</v>
      </c>
      <c r="P875" s="14" t="str">
        <f>IFERROR(Tableau8[[#This Row],[Total Tour 1]]+Tableau8[[#This Row],[Total Tour 2]],"")</f>
        <v/>
      </c>
      <c r="Q875" s="14">
        <f>COUNTIF(Tableau8[[#This Row],[Lundi]:[Vendredi]],"&gt;=13")*1000</f>
        <v>0</v>
      </c>
      <c r="R87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75" s="15">
        <f>Tableau8[[#This Row],[Prime production]]+Tableau8[[#This Row],[Prime rendement]]</f>
        <v>0</v>
      </c>
      <c r="T875" s="15" t="str">
        <f>IF(Tableau8[[#This Row],[Matricule]]&gt;1,IF(COUNTIF(Tableau8[DateMatricule],Tableau8[[#This Row],[DateMatricule]])&gt;1,"Doublon",""),"")</f>
        <v/>
      </c>
    </row>
    <row r="876" spans="1:20" x14ac:dyDescent="0.25">
      <c r="A876" s="11" t="str">
        <f>IF(Tableau8[[#This Row],[Semaine]]="","",VLOOKUP(Tableau8[[#This Row],[Semaine]],Listes!$A:$B,2,FALSE))</f>
        <v/>
      </c>
      <c r="B876" s="11" t="str">
        <f>IF(ISBLANK(Tableau8[[#This Row],[Matricule]]),"",VLOOKUP(Tableau8[[#This Row],[Matricule]],#REF!,2,FALSE))</f>
        <v/>
      </c>
      <c r="C876" s="11" t="str">
        <f>IF(ISBLANK(Tableau8[[#This Row],[Matricule]]),"",VLOOKUP(Tableau8[[#This Row],[Matricule]],#REF!,3,FALSE))</f>
        <v/>
      </c>
      <c r="D876" s="11" t="str">
        <f>CONCATENATE(Tableau8[[#This Row],[Semaine]],Tableau8[[#This Row],[Matricule]])</f>
        <v/>
      </c>
      <c r="M876" s="14" t="str">
        <f>IF(Tableau8[[#This Row],[Lundi]]+Tableau8[[#This Row],[Mardi]]&gt;0,Tableau8[[#This Row],[Lundi]]+Tableau8[[#This Row],[Mardi]],"")</f>
        <v/>
      </c>
      <c r="N876" s="14" t="str">
        <f>IF(Tableau8[[#This Row],[Jeudi]]+Tableau8[[#This Row],[Vendredi]]&gt;0,Tableau8[[#This Row],[Jeudi]]+Tableau8[[#This Row],[Vendredi]],"")</f>
        <v/>
      </c>
      <c r="O876" s="14">
        <f>COUNTIF(Tableau8[[#This Row],[Lundi]:[Mardi]],"&gt;0") + COUNTIF(Tableau8[[#This Row],[Jeudi]:[Vendredi]],"&gt;0")</f>
        <v>0</v>
      </c>
      <c r="P876" s="14" t="str">
        <f>IFERROR(Tableau8[[#This Row],[Total Tour 1]]+Tableau8[[#This Row],[Total Tour 2]],"")</f>
        <v/>
      </c>
      <c r="Q876" s="14">
        <f>COUNTIF(Tableau8[[#This Row],[Lundi]:[Vendredi]],"&gt;=13")*1000</f>
        <v>0</v>
      </c>
      <c r="R87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76" s="15">
        <f>Tableau8[[#This Row],[Prime production]]+Tableau8[[#This Row],[Prime rendement]]</f>
        <v>0</v>
      </c>
      <c r="T876" s="15" t="str">
        <f>IF(Tableau8[[#This Row],[Matricule]]&gt;1,IF(COUNTIF(Tableau8[DateMatricule],Tableau8[[#This Row],[DateMatricule]])&gt;1,"Doublon",""),"")</f>
        <v/>
      </c>
    </row>
    <row r="877" spans="1:20" x14ac:dyDescent="0.25">
      <c r="A877" s="11" t="str">
        <f>IF(Tableau8[[#This Row],[Semaine]]="","",VLOOKUP(Tableau8[[#This Row],[Semaine]],Listes!$A:$B,2,FALSE))</f>
        <v/>
      </c>
      <c r="B877" s="11" t="str">
        <f>IF(ISBLANK(Tableau8[[#This Row],[Matricule]]),"",VLOOKUP(Tableau8[[#This Row],[Matricule]],#REF!,2,FALSE))</f>
        <v/>
      </c>
      <c r="C877" s="11" t="str">
        <f>IF(ISBLANK(Tableau8[[#This Row],[Matricule]]),"",VLOOKUP(Tableau8[[#This Row],[Matricule]],#REF!,3,FALSE))</f>
        <v/>
      </c>
      <c r="D877" s="11" t="str">
        <f>CONCATENATE(Tableau8[[#This Row],[Semaine]],Tableau8[[#This Row],[Matricule]])</f>
        <v/>
      </c>
      <c r="M877" s="14" t="str">
        <f>IF(Tableau8[[#This Row],[Lundi]]+Tableau8[[#This Row],[Mardi]]&gt;0,Tableau8[[#This Row],[Lundi]]+Tableau8[[#This Row],[Mardi]],"")</f>
        <v/>
      </c>
      <c r="N877" s="14" t="str">
        <f>IF(Tableau8[[#This Row],[Jeudi]]+Tableau8[[#This Row],[Vendredi]]&gt;0,Tableau8[[#This Row],[Jeudi]]+Tableau8[[#This Row],[Vendredi]],"")</f>
        <v/>
      </c>
      <c r="O877" s="14">
        <f>COUNTIF(Tableau8[[#This Row],[Lundi]:[Mardi]],"&gt;0") + COUNTIF(Tableau8[[#This Row],[Jeudi]:[Vendredi]],"&gt;0")</f>
        <v>0</v>
      </c>
      <c r="P877" s="14" t="str">
        <f>IFERROR(Tableau8[[#This Row],[Total Tour 1]]+Tableau8[[#This Row],[Total Tour 2]],"")</f>
        <v/>
      </c>
      <c r="Q877" s="14">
        <f>COUNTIF(Tableau8[[#This Row],[Lundi]:[Vendredi]],"&gt;=13")*1000</f>
        <v>0</v>
      </c>
      <c r="R87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77" s="15">
        <f>Tableau8[[#This Row],[Prime production]]+Tableau8[[#This Row],[Prime rendement]]</f>
        <v>0</v>
      </c>
      <c r="T877" s="15" t="str">
        <f>IF(Tableau8[[#This Row],[Matricule]]&gt;1,IF(COUNTIF(Tableau8[DateMatricule],Tableau8[[#This Row],[DateMatricule]])&gt;1,"Doublon",""),"")</f>
        <v/>
      </c>
    </row>
    <row r="878" spans="1:20" x14ac:dyDescent="0.25">
      <c r="A878" s="11" t="str">
        <f>IF(Tableau8[[#This Row],[Semaine]]="","",VLOOKUP(Tableau8[[#This Row],[Semaine]],Listes!$A:$B,2,FALSE))</f>
        <v/>
      </c>
      <c r="B878" s="11" t="str">
        <f>IF(ISBLANK(Tableau8[[#This Row],[Matricule]]),"",VLOOKUP(Tableau8[[#This Row],[Matricule]],#REF!,2,FALSE))</f>
        <v/>
      </c>
      <c r="C878" s="11" t="str">
        <f>IF(ISBLANK(Tableau8[[#This Row],[Matricule]]),"",VLOOKUP(Tableau8[[#This Row],[Matricule]],#REF!,3,FALSE))</f>
        <v/>
      </c>
      <c r="D878" s="11" t="str">
        <f>CONCATENATE(Tableau8[[#This Row],[Semaine]],Tableau8[[#This Row],[Matricule]])</f>
        <v/>
      </c>
      <c r="M878" s="14" t="str">
        <f>IF(Tableau8[[#This Row],[Lundi]]+Tableau8[[#This Row],[Mardi]]&gt;0,Tableau8[[#This Row],[Lundi]]+Tableau8[[#This Row],[Mardi]],"")</f>
        <v/>
      </c>
      <c r="N878" s="14" t="str">
        <f>IF(Tableau8[[#This Row],[Jeudi]]+Tableau8[[#This Row],[Vendredi]]&gt;0,Tableau8[[#This Row],[Jeudi]]+Tableau8[[#This Row],[Vendredi]],"")</f>
        <v/>
      </c>
      <c r="O878" s="14">
        <f>COUNTIF(Tableau8[[#This Row],[Lundi]:[Mardi]],"&gt;0") + COUNTIF(Tableau8[[#This Row],[Jeudi]:[Vendredi]],"&gt;0")</f>
        <v>0</v>
      </c>
      <c r="P878" s="14" t="str">
        <f>IFERROR(Tableau8[[#This Row],[Total Tour 1]]+Tableau8[[#This Row],[Total Tour 2]],"")</f>
        <v/>
      </c>
      <c r="Q878" s="14">
        <f>COUNTIF(Tableau8[[#This Row],[Lundi]:[Vendredi]],"&gt;=13")*1000</f>
        <v>0</v>
      </c>
      <c r="R87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78" s="15">
        <f>Tableau8[[#This Row],[Prime production]]+Tableau8[[#This Row],[Prime rendement]]</f>
        <v>0</v>
      </c>
      <c r="T878" s="15" t="str">
        <f>IF(Tableau8[[#This Row],[Matricule]]&gt;1,IF(COUNTIF(Tableau8[DateMatricule],Tableau8[[#This Row],[DateMatricule]])&gt;1,"Doublon",""),"")</f>
        <v/>
      </c>
    </row>
    <row r="879" spans="1:20" x14ac:dyDescent="0.25">
      <c r="A879" s="11" t="str">
        <f>IF(Tableau8[[#This Row],[Semaine]]="","",VLOOKUP(Tableau8[[#This Row],[Semaine]],Listes!$A:$B,2,FALSE))</f>
        <v/>
      </c>
      <c r="B879" s="11" t="str">
        <f>IF(ISBLANK(Tableau8[[#This Row],[Matricule]]),"",VLOOKUP(Tableau8[[#This Row],[Matricule]],#REF!,2,FALSE))</f>
        <v/>
      </c>
      <c r="C879" s="11" t="str">
        <f>IF(ISBLANK(Tableau8[[#This Row],[Matricule]]),"",VLOOKUP(Tableau8[[#This Row],[Matricule]],#REF!,3,FALSE))</f>
        <v/>
      </c>
      <c r="D879" s="11" t="str">
        <f>CONCATENATE(Tableau8[[#This Row],[Semaine]],Tableau8[[#This Row],[Matricule]])</f>
        <v/>
      </c>
      <c r="M879" s="14" t="str">
        <f>IF(Tableau8[[#This Row],[Lundi]]+Tableau8[[#This Row],[Mardi]]&gt;0,Tableau8[[#This Row],[Lundi]]+Tableau8[[#This Row],[Mardi]],"")</f>
        <v/>
      </c>
      <c r="N879" s="14" t="str">
        <f>IF(Tableau8[[#This Row],[Jeudi]]+Tableau8[[#This Row],[Vendredi]]&gt;0,Tableau8[[#This Row],[Jeudi]]+Tableau8[[#This Row],[Vendredi]],"")</f>
        <v/>
      </c>
      <c r="O879" s="14">
        <f>COUNTIF(Tableau8[[#This Row],[Lundi]:[Mardi]],"&gt;0") + COUNTIF(Tableau8[[#This Row],[Jeudi]:[Vendredi]],"&gt;0")</f>
        <v>0</v>
      </c>
      <c r="P879" s="14" t="str">
        <f>IFERROR(Tableau8[[#This Row],[Total Tour 1]]+Tableau8[[#This Row],[Total Tour 2]],"")</f>
        <v/>
      </c>
      <c r="Q879" s="14">
        <f>COUNTIF(Tableau8[[#This Row],[Lundi]:[Vendredi]],"&gt;=13")*1000</f>
        <v>0</v>
      </c>
      <c r="R87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79" s="15">
        <f>Tableau8[[#This Row],[Prime production]]+Tableau8[[#This Row],[Prime rendement]]</f>
        <v>0</v>
      </c>
      <c r="T879" s="15" t="str">
        <f>IF(Tableau8[[#This Row],[Matricule]]&gt;1,IF(COUNTIF(Tableau8[DateMatricule],Tableau8[[#This Row],[DateMatricule]])&gt;1,"Doublon",""),"")</f>
        <v/>
      </c>
    </row>
    <row r="880" spans="1:20" x14ac:dyDescent="0.25">
      <c r="A880" s="11" t="str">
        <f>IF(Tableau8[[#This Row],[Semaine]]="","",VLOOKUP(Tableau8[[#This Row],[Semaine]],Listes!$A:$B,2,FALSE))</f>
        <v/>
      </c>
      <c r="B880" s="11" t="str">
        <f>IF(ISBLANK(Tableau8[[#This Row],[Matricule]]),"",VLOOKUP(Tableau8[[#This Row],[Matricule]],#REF!,2,FALSE))</f>
        <v/>
      </c>
      <c r="C880" s="11" t="str">
        <f>IF(ISBLANK(Tableau8[[#This Row],[Matricule]]),"",VLOOKUP(Tableau8[[#This Row],[Matricule]],#REF!,3,FALSE))</f>
        <v/>
      </c>
      <c r="D880" s="11" t="str">
        <f>CONCATENATE(Tableau8[[#This Row],[Semaine]],Tableau8[[#This Row],[Matricule]])</f>
        <v/>
      </c>
      <c r="M880" s="14" t="str">
        <f>IF(Tableau8[[#This Row],[Lundi]]+Tableau8[[#This Row],[Mardi]]&gt;0,Tableau8[[#This Row],[Lundi]]+Tableau8[[#This Row],[Mardi]],"")</f>
        <v/>
      </c>
      <c r="N880" s="14" t="str">
        <f>IF(Tableau8[[#This Row],[Jeudi]]+Tableau8[[#This Row],[Vendredi]]&gt;0,Tableau8[[#This Row],[Jeudi]]+Tableau8[[#This Row],[Vendredi]],"")</f>
        <v/>
      </c>
      <c r="O880" s="14">
        <f>COUNTIF(Tableau8[[#This Row],[Lundi]:[Mardi]],"&gt;0") + COUNTIF(Tableau8[[#This Row],[Jeudi]:[Vendredi]],"&gt;0")</f>
        <v>0</v>
      </c>
      <c r="P880" s="14" t="str">
        <f>IFERROR(Tableau8[[#This Row],[Total Tour 1]]+Tableau8[[#This Row],[Total Tour 2]],"")</f>
        <v/>
      </c>
      <c r="Q880" s="14">
        <f>COUNTIF(Tableau8[[#This Row],[Lundi]:[Vendredi]],"&gt;=13")*1000</f>
        <v>0</v>
      </c>
      <c r="R88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80" s="15">
        <f>Tableau8[[#This Row],[Prime production]]+Tableau8[[#This Row],[Prime rendement]]</f>
        <v>0</v>
      </c>
      <c r="T880" s="15" t="str">
        <f>IF(Tableau8[[#This Row],[Matricule]]&gt;1,IF(COUNTIF(Tableau8[DateMatricule],Tableau8[[#This Row],[DateMatricule]])&gt;1,"Doublon",""),"")</f>
        <v/>
      </c>
    </row>
    <row r="881" spans="1:20" x14ac:dyDescent="0.25">
      <c r="A881" s="11" t="str">
        <f>IF(Tableau8[[#This Row],[Semaine]]="","",VLOOKUP(Tableau8[[#This Row],[Semaine]],Listes!$A:$B,2,FALSE))</f>
        <v/>
      </c>
      <c r="B881" s="11" t="str">
        <f>IF(ISBLANK(Tableau8[[#This Row],[Matricule]]),"",VLOOKUP(Tableau8[[#This Row],[Matricule]],#REF!,2,FALSE))</f>
        <v/>
      </c>
      <c r="C881" s="11" t="str">
        <f>IF(ISBLANK(Tableau8[[#This Row],[Matricule]]),"",VLOOKUP(Tableau8[[#This Row],[Matricule]],#REF!,3,FALSE))</f>
        <v/>
      </c>
      <c r="D881" s="11" t="str">
        <f>CONCATENATE(Tableau8[[#This Row],[Semaine]],Tableau8[[#This Row],[Matricule]])</f>
        <v/>
      </c>
      <c r="M881" s="14" t="str">
        <f>IF(Tableau8[[#This Row],[Lundi]]+Tableau8[[#This Row],[Mardi]]&gt;0,Tableau8[[#This Row],[Lundi]]+Tableau8[[#This Row],[Mardi]],"")</f>
        <v/>
      </c>
      <c r="N881" s="14" t="str">
        <f>IF(Tableau8[[#This Row],[Jeudi]]+Tableau8[[#This Row],[Vendredi]]&gt;0,Tableau8[[#This Row],[Jeudi]]+Tableau8[[#This Row],[Vendredi]],"")</f>
        <v/>
      </c>
      <c r="O881" s="14">
        <f>COUNTIF(Tableau8[[#This Row],[Lundi]:[Mardi]],"&gt;0") + COUNTIF(Tableau8[[#This Row],[Jeudi]:[Vendredi]],"&gt;0")</f>
        <v>0</v>
      </c>
      <c r="P881" s="14" t="str">
        <f>IFERROR(Tableau8[[#This Row],[Total Tour 1]]+Tableau8[[#This Row],[Total Tour 2]],"")</f>
        <v/>
      </c>
      <c r="Q881" s="14">
        <f>COUNTIF(Tableau8[[#This Row],[Lundi]:[Vendredi]],"&gt;=13")*1000</f>
        <v>0</v>
      </c>
      <c r="R88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81" s="15">
        <f>Tableau8[[#This Row],[Prime production]]+Tableau8[[#This Row],[Prime rendement]]</f>
        <v>0</v>
      </c>
      <c r="T881" s="15" t="str">
        <f>IF(Tableau8[[#This Row],[Matricule]]&gt;1,IF(COUNTIF(Tableau8[DateMatricule],Tableau8[[#This Row],[DateMatricule]])&gt;1,"Doublon",""),"")</f>
        <v/>
      </c>
    </row>
    <row r="882" spans="1:20" x14ac:dyDescent="0.25">
      <c r="A882" s="11" t="str">
        <f>IF(Tableau8[[#This Row],[Semaine]]="","",VLOOKUP(Tableau8[[#This Row],[Semaine]],Listes!$A:$B,2,FALSE))</f>
        <v/>
      </c>
      <c r="B882" s="11" t="str">
        <f>IF(ISBLANK(Tableau8[[#This Row],[Matricule]]),"",VLOOKUP(Tableau8[[#This Row],[Matricule]],#REF!,2,FALSE))</f>
        <v/>
      </c>
      <c r="C882" s="11" t="str">
        <f>IF(ISBLANK(Tableau8[[#This Row],[Matricule]]),"",VLOOKUP(Tableau8[[#This Row],[Matricule]],#REF!,3,FALSE))</f>
        <v/>
      </c>
      <c r="D882" s="11" t="str">
        <f>CONCATENATE(Tableau8[[#This Row],[Semaine]],Tableau8[[#This Row],[Matricule]])</f>
        <v/>
      </c>
      <c r="M882" s="14" t="str">
        <f>IF(Tableau8[[#This Row],[Lundi]]+Tableau8[[#This Row],[Mardi]]&gt;0,Tableau8[[#This Row],[Lundi]]+Tableau8[[#This Row],[Mardi]],"")</f>
        <v/>
      </c>
      <c r="N882" s="14" t="str">
        <f>IF(Tableau8[[#This Row],[Jeudi]]+Tableau8[[#This Row],[Vendredi]]&gt;0,Tableau8[[#This Row],[Jeudi]]+Tableau8[[#This Row],[Vendredi]],"")</f>
        <v/>
      </c>
      <c r="O882" s="14">
        <f>COUNTIF(Tableau8[[#This Row],[Lundi]:[Mardi]],"&gt;0") + COUNTIF(Tableau8[[#This Row],[Jeudi]:[Vendredi]],"&gt;0")</f>
        <v>0</v>
      </c>
      <c r="P882" s="14" t="str">
        <f>IFERROR(Tableau8[[#This Row],[Total Tour 1]]+Tableau8[[#This Row],[Total Tour 2]],"")</f>
        <v/>
      </c>
      <c r="Q882" s="14">
        <f>COUNTIF(Tableau8[[#This Row],[Lundi]:[Vendredi]],"&gt;=13")*1000</f>
        <v>0</v>
      </c>
      <c r="R88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82" s="15">
        <f>Tableau8[[#This Row],[Prime production]]+Tableau8[[#This Row],[Prime rendement]]</f>
        <v>0</v>
      </c>
      <c r="T882" s="15" t="str">
        <f>IF(Tableau8[[#This Row],[Matricule]]&gt;1,IF(COUNTIF(Tableau8[DateMatricule],Tableau8[[#This Row],[DateMatricule]])&gt;1,"Doublon",""),"")</f>
        <v/>
      </c>
    </row>
    <row r="883" spans="1:20" x14ac:dyDescent="0.25">
      <c r="A883" s="11" t="str">
        <f>IF(Tableau8[[#This Row],[Semaine]]="","",VLOOKUP(Tableau8[[#This Row],[Semaine]],Listes!$A:$B,2,FALSE))</f>
        <v/>
      </c>
      <c r="B883" s="11" t="str">
        <f>IF(ISBLANK(Tableau8[[#This Row],[Matricule]]),"",VLOOKUP(Tableau8[[#This Row],[Matricule]],#REF!,2,FALSE))</f>
        <v/>
      </c>
      <c r="C883" s="11" t="str">
        <f>IF(ISBLANK(Tableau8[[#This Row],[Matricule]]),"",VLOOKUP(Tableau8[[#This Row],[Matricule]],#REF!,3,FALSE))</f>
        <v/>
      </c>
      <c r="D883" s="11" t="str">
        <f>CONCATENATE(Tableau8[[#This Row],[Semaine]],Tableau8[[#This Row],[Matricule]])</f>
        <v/>
      </c>
      <c r="M883" s="14" t="str">
        <f>IF(Tableau8[[#This Row],[Lundi]]+Tableau8[[#This Row],[Mardi]]&gt;0,Tableau8[[#This Row],[Lundi]]+Tableau8[[#This Row],[Mardi]],"")</f>
        <v/>
      </c>
      <c r="N883" s="14" t="str">
        <f>IF(Tableau8[[#This Row],[Jeudi]]+Tableau8[[#This Row],[Vendredi]]&gt;0,Tableau8[[#This Row],[Jeudi]]+Tableau8[[#This Row],[Vendredi]],"")</f>
        <v/>
      </c>
      <c r="O883" s="14">
        <f>COUNTIF(Tableau8[[#This Row],[Lundi]:[Mardi]],"&gt;0") + COUNTIF(Tableau8[[#This Row],[Jeudi]:[Vendredi]],"&gt;0")</f>
        <v>0</v>
      </c>
      <c r="P883" s="14" t="str">
        <f>IFERROR(Tableau8[[#This Row],[Total Tour 1]]+Tableau8[[#This Row],[Total Tour 2]],"")</f>
        <v/>
      </c>
      <c r="Q883" s="14">
        <f>COUNTIF(Tableau8[[#This Row],[Lundi]:[Vendredi]],"&gt;=13")*1000</f>
        <v>0</v>
      </c>
      <c r="R88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83" s="15">
        <f>Tableau8[[#This Row],[Prime production]]+Tableau8[[#This Row],[Prime rendement]]</f>
        <v>0</v>
      </c>
      <c r="T883" s="15" t="str">
        <f>IF(Tableau8[[#This Row],[Matricule]]&gt;1,IF(COUNTIF(Tableau8[DateMatricule],Tableau8[[#This Row],[DateMatricule]])&gt;1,"Doublon",""),"")</f>
        <v/>
      </c>
    </row>
    <row r="884" spans="1:20" x14ac:dyDescent="0.25">
      <c r="A884" s="11" t="str">
        <f>IF(Tableau8[[#This Row],[Semaine]]="","",VLOOKUP(Tableau8[[#This Row],[Semaine]],Listes!$A:$B,2,FALSE))</f>
        <v/>
      </c>
      <c r="B884" s="11" t="str">
        <f>IF(ISBLANK(Tableau8[[#This Row],[Matricule]]),"",VLOOKUP(Tableau8[[#This Row],[Matricule]],#REF!,2,FALSE))</f>
        <v/>
      </c>
      <c r="C884" s="11" t="str">
        <f>IF(ISBLANK(Tableau8[[#This Row],[Matricule]]),"",VLOOKUP(Tableau8[[#This Row],[Matricule]],#REF!,3,FALSE))</f>
        <v/>
      </c>
      <c r="D884" s="11" t="str">
        <f>CONCATENATE(Tableau8[[#This Row],[Semaine]],Tableau8[[#This Row],[Matricule]])</f>
        <v/>
      </c>
      <c r="M884" s="14" t="str">
        <f>IF(Tableau8[[#This Row],[Lundi]]+Tableau8[[#This Row],[Mardi]]&gt;0,Tableau8[[#This Row],[Lundi]]+Tableau8[[#This Row],[Mardi]],"")</f>
        <v/>
      </c>
      <c r="N884" s="14" t="str">
        <f>IF(Tableau8[[#This Row],[Jeudi]]+Tableau8[[#This Row],[Vendredi]]&gt;0,Tableau8[[#This Row],[Jeudi]]+Tableau8[[#This Row],[Vendredi]],"")</f>
        <v/>
      </c>
      <c r="O884" s="14">
        <f>COUNTIF(Tableau8[[#This Row],[Lundi]:[Mardi]],"&gt;0") + COUNTIF(Tableau8[[#This Row],[Jeudi]:[Vendredi]],"&gt;0")</f>
        <v>0</v>
      </c>
      <c r="P884" s="14" t="str">
        <f>IFERROR(Tableau8[[#This Row],[Total Tour 1]]+Tableau8[[#This Row],[Total Tour 2]],"")</f>
        <v/>
      </c>
      <c r="Q884" s="14">
        <f>COUNTIF(Tableau8[[#This Row],[Lundi]:[Vendredi]],"&gt;=13")*1000</f>
        <v>0</v>
      </c>
      <c r="R88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84" s="15">
        <f>Tableau8[[#This Row],[Prime production]]+Tableau8[[#This Row],[Prime rendement]]</f>
        <v>0</v>
      </c>
      <c r="T884" s="15" t="str">
        <f>IF(Tableau8[[#This Row],[Matricule]]&gt;1,IF(COUNTIF(Tableau8[DateMatricule],Tableau8[[#This Row],[DateMatricule]])&gt;1,"Doublon",""),"")</f>
        <v/>
      </c>
    </row>
    <row r="885" spans="1:20" x14ac:dyDescent="0.25">
      <c r="A885" s="11" t="str">
        <f>IF(Tableau8[[#This Row],[Semaine]]="","",VLOOKUP(Tableau8[[#This Row],[Semaine]],Listes!$A:$B,2,FALSE))</f>
        <v/>
      </c>
      <c r="B885" s="11" t="str">
        <f>IF(ISBLANK(Tableau8[[#This Row],[Matricule]]),"",VLOOKUP(Tableau8[[#This Row],[Matricule]],#REF!,2,FALSE))</f>
        <v/>
      </c>
      <c r="C885" s="11" t="str">
        <f>IF(ISBLANK(Tableau8[[#This Row],[Matricule]]),"",VLOOKUP(Tableau8[[#This Row],[Matricule]],#REF!,3,FALSE))</f>
        <v/>
      </c>
      <c r="D885" s="11" t="str">
        <f>CONCATENATE(Tableau8[[#This Row],[Semaine]],Tableau8[[#This Row],[Matricule]])</f>
        <v/>
      </c>
      <c r="M885" s="14" t="str">
        <f>IF(Tableau8[[#This Row],[Lundi]]+Tableau8[[#This Row],[Mardi]]&gt;0,Tableau8[[#This Row],[Lundi]]+Tableau8[[#This Row],[Mardi]],"")</f>
        <v/>
      </c>
      <c r="N885" s="14" t="str">
        <f>IF(Tableau8[[#This Row],[Jeudi]]+Tableau8[[#This Row],[Vendredi]]&gt;0,Tableau8[[#This Row],[Jeudi]]+Tableau8[[#This Row],[Vendredi]],"")</f>
        <v/>
      </c>
      <c r="O885" s="14">
        <f>COUNTIF(Tableau8[[#This Row],[Lundi]:[Mardi]],"&gt;0") + COUNTIF(Tableau8[[#This Row],[Jeudi]:[Vendredi]],"&gt;0")</f>
        <v>0</v>
      </c>
      <c r="P885" s="14" t="str">
        <f>IFERROR(Tableau8[[#This Row],[Total Tour 1]]+Tableau8[[#This Row],[Total Tour 2]],"")</f>
        <v/>
      </c>
      <c r="Q885" s="14">
        <f>COUNTIF(Tableau8[[#This Row],[Lundi]:[Vendredi]],"&gt;=13")*1000</f>
        <v>0</v>
      </c>
      <c r="R88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85" s="15">
        <f>Tableau8[[#This Row],[Prime production]]+Tableau8[[#This Row],[Prime rendement]]</f>
        <v>0</v>
      </c>
      <c r="T885" s="15" t="str">
        <f>IF(Tableau8[[#This Row],[Matricule]]&gt;1,IF(COUNTIF(Tableau8[DateMatricule],Tableau8[[#This Row],[DateMatricule]])&gt;1,"Doublon",""),"")</f>
        <v/>
      </c>
    </row>
    <row r="886" spans="1:20" x14ac:dyDescent="0.25">
      <c r="A886" s="11" t="str">
        <f>IF(Tableau8[[#This Row],[Semaine]]="","",VLOOKUP(Tableau8[[#This Row],[Semaine]],Listes!$A:$B,2,FALSE))</f>
        <v/>
      </c>
      <c r="B886" s="11" t="str">
        <f>IF(ISBLANK(Tableau8[[#This Row],[Matricule]]),"",VLOOKUP(Tableau8[[#This Row],[Matricule]],#REF!,2,FALSE))</f>
        <v/>
      </c>
      <c r="C886" s="11" t="str">
        <f>IF(ISBLANK(Tableau8[[#This Row],[Matricule]]),"",VLOOKUP(Tableau8[[#This Row],[Matricule]],#REF!,3,FALSE))</f>
        <v/>
      </c>
      <c r="D886" s="11" t="str">
        <f>CONCATENATE(Tableau8[[#This Row],[Semaine]],Tableau8[[#This Row],[Matricule]])</f>
        <v/>
      </c>
      <c r="M886" s="14" t="str">
        <f>IF(Tableau8[[#This Row],[Lundi]]+Tableau8[[#This Row],[Mardi]]&gt;0,Tableau8[[#This Row],[Lundi]]+Tableau8[[#This Row],[Mardi]],"")</f>
        <v/>
      </c>
      <c r="N886" s="14" t="str">
        <f>IF(Tableau8[[#This Row],[Jeudi]]+Tableau8[[#This Row],[Vendredi]]&gt;0,Tableau8[[#This Row],[Jeudi]]+Tableau8[[#This Row],[Vendredi]],"")</f>
        <v/>
      </c>
      <c r="O886" s="14">
        <f>COUNTIF(Tableau8[[#This Row],[Lundi]:[Mardi]],"&gt;0") + COUNTIF(Tableau8[[#This Row],[Jeudi]:[Vendredi]],"&gt;0")</f>
        <v>0</v>
      </c>
      <c r="P886" s="14" t="str">
        <f>IFERROR(Tableau8[[#This Row],[Total Tour 1]]+Tableau8[[#This Row],[Total Tour 2]],"")</f>
        <v/>
      </c>
      <c r="Q886" s="14">
        <f>COUNTIF(Tableau8[[#This Row],[Lundi]:[Vendredi]],"&gt;=13")*1000</f>
        <v>0</v>
      </c>
      <c r="R88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86" s="15">
        <f>Tableau8[[#This Row],[Prime production]]+Tableau8[[#This Row],[Prime rendement]]</f>
        <v>0</v>
      </c>
      <c r="T886" s="15" t="str">
        <f>IF(Tableau8[[#This Row],[Matricule]]&gt;1,IF(COUNTIF(Tableau8[DateMatricule],Tableau8[[#This Row],[DateMatricule]])&gt;1,"Doublon",""),"")</f>
        <v/>
      </c>
    </row>
    <row r="887" spans="1:20" x14ac:dyDescent="0.25">
      <c r="A887" s="11" t="str">
        <f>IF(Tableau8[[#This Row],[Semaine]]="","",VLOOKUP(Tableau8[[#This Row],[Semaine]],Listes!$A:$B,2,FALSE))</f>
        <v/>
      </c>
      <c r="B887" s="11" t="str">
        <f>IF(ISBLANK(Tableau8[[#This Row],[Matricule]]),"",VLOOKUP(Tableau8[[#This Row],[Matricule]],#REF!,2,FALSE))</f>
        <v/>
      </c>
      <c r="C887" s="11" t="str">
        <f>IF(ISBLANK(Tableau8[[#This Row],[Matricule]]),"",VLOOKUP(Tableau8[[#This Row],[Matricule]],#REF!,3,FALSE))</f>
        <v/>
      </c>
      <c r="D887" s="11" t="str">
        <f>CONCATENATE(Tableau8[[#This Row],[Semaine]],Tableau8[[#This Row],[Matricule]])</f>
        <v/>
      </c>
      <c r="M887" s="14" t="str">
        <f>IF(Tableau8[[#This Row],[Lundi]]+Tableau8[[#This Row],[Mardi]]&gt;0,Tableau8[[#This Row],[Lundi]]+Tableau8[[#This Row],[Mardi]],"")</f>
        <v/>
      </c>
      <c r="N887" s="14" t="str">
        <f>IF(Tableau8[[#This Row],[Jeudi]]+Tableau8[[#This Row],[Vendredi]]&gt;0,Tableau8[[#This Row],[Jeudi]]+Tableau8[[#This Row],[Vendredi]],"")</f>
        <v/>
      </c>
      <c r="O887" s="14">
        <f>COUNTIF(Tableau8[[#This Row],[Lundi]:[Mardi]],"&gt;0") + COUNTIF(Tableau8[[#This Row],[Jeudi]:[Vendredi]],"&gt;0")</f>
        <v>0</v>
      </c>
      <c r="P887" s="14" t="str">
        <f>IFERROR(Tableau8[[#This Row],[Total Tour 1]]+Tableau8[[#This Row],[Total Tour 2]],"")</f>
        <v/>
      </c>
      <c r="Q887" s="14">
        <f>COUNTIF(Tableau8[[#This Row],[Lundi]:[Vendredi]],"&gt;=13")*1000</f>
        <v>0</v>
      </c>
      <c r="R88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87" s="15">
        <f>Tableau8[[#This Row],[Prime production]]+Tableau8[[#This Row],[Prime rendement]]</f>
        <v>0</v>
      </c>
      <c r="T887" s="15" t="str">
        <f>IF(Tableau8[[#This Row],[Matricule]]&gt;1,IF(COUNTIF(Tableau8[DateMatricule],Tableau8[[#This Row],[DateMatricule]])&gt;1,"Doublon",""),"")</f>
        <v/>
      </c>
    </row>
    <row r="888" spans="1:20" x14ac:dyDescent="0.25">
      <c r="A888" s="11" t="str">
        <f>IF(Tableau8[[#This Row],[Semaine]]="","",VLOOKUP(Tableau8[[#This Row],[Semaine]],Listes!$A:$B,2,FALSE))</f>
        <v/>
      </c>
      <c r="B888" s="11" t="str">
        <f>IF(ISBLANK(Tableau8[[#This Row],[Matricule]]),"",VLOOKUP(Tableau8[[#This Row],[Matricule]],#REF!,2,FALSE))</f>
        <v/>
      </c>
      <c r="C888" s="11" t="str">
        <f>IF(ISBLANK(Tableau8[[#This Row],[Matricule]]),"",VLOOKUP(Tableau8[[#This Row],[Matricule]],#REF!,3,FALSE))</f>
        <v/>
      </c>
      <c r="D888" s="11" t="str">
        <f>CONCATENATE(Tableau8[[#This Row],[Semaine]],Tableau8[[#This Row],[Matricule]])</f>
        <v/>
      </c>
      <c r="M888" s="14" t="str">
        <f>IF(Tableau8[[#This Row],[Lundi]]+Tableau8[[#This Row],[Mardi]]&gt;0,Tableau8[[#This Row],[Lundi]]+Tableau8[[#This Row],[Mardi]],"")</f>
        <v/>
      </c>
      <c r="N888" s="14" t="str">
        <f>IF(Tableau8[[#This Row],[Jeudi]]+Tableau8[[#This Row],[Vendredi]]&gt;0,Tableau8[[#This Row],[Jeudi]]+Tableau8[[#This Row],[Vendredi]],"")</f>
        <v/>
      </c>
      <c r="O888" s="14">
        <f>COUNTIF(Tableau8[[#This Row],[Lundi]:[Mardi]],"&gt;0") + COUNTIF(Tableau8[[#This Row],[Jeudi]:[Vendredi]],"&gt;0")</f>
        <v>0</v>
      </c>
      <c r="P888" s="14" t="str">
        <f>IFERROR(Tableau8[[#This Row],[Total Tour 1]]+Tableau8[[#This Row],[Total Tour 2]],"")</f>
        <v/>
      </c>
      <c r="Q888" s="14">
        <f>COUNTIF(Tableau8[[#This Row],[Lundi]:[Vendredi]],"&gt;=13")*1000</f>
        <v>0</v>
      </c>
      <c r="R88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88" s="15">
        <f>Tableau8[[#This Row],[Prime production]]+Tableau8[[#This Row],[Prime rendement]]</f>
        <v>0</v>
      </c>
      <c r="T888" s="15" t="str">
        <f>IF(Tableau8[[#This Row],[Matricule]]&gt;1,IF(COUNTIF(Tableau8[DateMatricule],Tableau8[[#This Row],[DateMatricule]])&gt;1,"Doublon",""),"")</f>
        <v/>
      </c>
    </row>
    <row r="889" spans="1:20" x14ac:dyDescent="0.25">
      <c r="A889" s="11" t="str">
        <f>IF(Tableau8[[#This Row],[Semaine]]="","",VLOOKUP(Tableau8[[#This Row],[Semaine]],Listes!$A:$B,2,FALSE))</f>
        <v/>
      </c>
      <c r="B889" s="11" t="str">
        <f>IF(ISBLANK(Tableau8[[#This Row],[Matricule]]),"",VLOOKUP(Tableau8[[#This Row],[Matricule]],#REF!,2,FALSE))</f>
        <v/>
      </c>
      <c r="C889" s="11" t="str">
        <f>IF(ISBLANK(Tableau8[[#This Row],[Matricule]]),"",VLOOKUP(Tableau8[[#This Row],[Matricule]],#REF!,3,FALSE))</f>
        <v/>
      </c>
      <c r="D889" s="11" t="str">
        <f>CONCATENATE(Tableau8[[#This Row],[Semaine]],Tableau8[[#This Row],[Matricule]])</f>
        <v/>
      </c>
      <c r="M889" s="14" t="str">
        <f>IF(Tableau8[[#This Row],[Lundi]]+Tableau8[[#This Row],[Mardi]]&gt;0,Tableau8[[#This Row],[Lundi]]+Tableau8[[#This Row],[Mardi]],"")</f>
        <v/>
      </c>
      <c r="N889" s="14" t="str">
        <f>IF(Tableau8[[#This Row],[Jeudi]]+Tableau8[[#This Row],[Vendredi]]&gt;0,Tableau8[[#This Row],[Jeudi]]+Tableau8[[#This Row],[Vendredi]],"")</f>
        <v/>
      </c>
      <c r="O889" s="14">
        <f>COUNTIF(Tableau8[[#This Row],[Lundi]:[Mardi]],"&gt;0") + COUNTIF(Tableau8[[#This Row],[Jeudi]:[Vendredi]],"&gt;0")</f>
        <v>0</v>
      </c>
      <c r="P889" s="14" t="str">
        <f>IFERROR(Tableau8[[#This Row],[Total Tour 1]]+Tableau8[[#This Row],[Total Tour 2]],"")</f>
        <v/>
      </c>
      <c r="Q889" s="14">
        <f>COUNTIF(Tableau8[[#This Row],[Lundi]:[Vendredi]],"&gt;=13")*1000</f>
        <v>0</v>
      </c>
      <c r="R88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89" s="15">
        <f>Tableau8[[#This Row],[Prime production]]+Tableau8[[#This Row],[Prime rendement]]</f>
        <v>0</v>
      </c>
      <c r="T889" s="15" t="str">
        <f>IF(Tableau8[[#This Row],[Matricule]]&gt;1,IF(COUNTIF(Tableau8[DateMatricule],Tableau8[[#This Row],[DateMatricule]])&gt;1,"Doublon",""),"")</f>
        <v/>
      </c>
    </row>
    <row r="890" spans="1:20" x14ac:dyDescent="0.25">
      <c r="A890" s="11" t="str">
        <f>IF(Tableau8[[#This Row],[Semaine]]="","",VLOOKUP(Tableau8[[#This Row],[Semaine]],Listes!$A:$B,2,FALSE))</f>
        <v/>
      </c>
      <c r="B890" s="11" t="str">
        <f>IF(ISBLANK(Tableau8[[#This Row],[Matricule]]),"",VLOOKUP(Tableau8[[#This Row],[Matricule]],#REF!,2,FALSE))</f>
        <v/>
      </c>
      <c r="C890" s="11" t="str">
        <f>IF(ISBLANK(Tableau8[[#This Row],[Matricule]]),"",VLOOKUP(Tableau8[[#This Row],[Matricule]],#REF!,3,FALSE))</f>
        <v/>
      </c>
      <c r="D890" s="11" t="str">
        <f>CONCATENATE(Tableau8[[#This Row],[Semaine]],Tableau8[[#This Row],[Matricule]])</f>
        <v/>
      </c>
      <c r="M890" s="14" t="str">
        <f>IF(Tableau8[[#This Row],[Lundi]]+Tableau8[[#This Row],[Mardi]]&gt;0,Tableau8[[#This Row],[Lundi]]+Tableau8[[#This Row],[Mardi]],"")</f>
        <v/>
      </c>
      <c r="N890" s="14" t="str">
        <f>IF(Tableau8[[#This Row],[Jeudi]]+Tableau8[[#This Row],[Vendredi]]&gt;0,Tableau8[[#This Row],[Jeudi]]+Tableau8[[#This Row],[Vendredi]],"")</f>
        <v/>
      </c>
      <c r="O890" s="14">
        <f>COUNTIF(Tableau8[[#This Row],[Lundi]:[Mardi]],"&gt;0") + COUNTIF(Tableau8[[#This Row],[Jeudi]:[Vendredi]],"&gt;0")</f>
        <v>0</v>
      </c>
      <c r="P890" s="14" t="str">
        <f>IFERROR(Tableau8[[#This Row],[Total Tour 1]]+Tableau8[[#This Row],[Total Tour 2]],"")</f>
        <v/>
      </c>
      <c r="Q890" s="14">
        <f>COUNTIF(Tableau8[[#This Row],[Lundi]:[Vendredi]],"&gt;=13")*1000</f>
        <v>0</v>
      </c>
      <c r="R89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90" s="15">
        <f>Tableau8[[#This Row],[Prime production]]+Tableau8[[#This Row],[Prime rendement]]</f>
        <v>0</v>
      </c>
      <c r="T890" s="15" t="str">
        <f>IF(Tableau8[[#This Row],[Matricule]]&gt;1,IF(COUNTIF(Tableau8[DateMatricule],Tableau8[[#This Row],[DateMatricule]])&gt;1,"Doublon",""),"")</f>
        <v/>
      </c>
    </row>
    <row r="891" spans="1:20" x14ac:dyDescent="0.25">
      <c r="A891" s="11" t="str">
        <f>IF(Tableau8[[#This Row],[Semaine]]="","",VLOOKUP(Tableau8[[#This Row],[Semaine]],Listes!$A:$B,2,FALSE))</f>
        <v/>
      </c>
      <c r="B891" s="11" t="str">
        <f>IF(ISBLANK(Tableau8[[#This Row],[Matricule]]),"",VLOOKUP(Tableau8[[#This Row],[Matricule]],#REF!,2,FALSE))</f>
        <v/>
      </c>
      <c r="C891" s="11" t="str">
        <f>IF(ISBLANK(Tableau8[[#This Row],[Matricule]]),"",VLOOKUP(Tableau8[[#This Row],[Matricule]],#REF!,3,FALSE))</f>
        <v/>
      </c>
      <c r="D891" s="11" t="str">
        <f>CONCATENATE(Tableau8[[#This Row],[Semaine]],Tableau8[[#This Row],[Matricule]])</f>
        <v/>
      </c>
      <c r="M891" s="14" t="str">
        <f>IF(Tableau8[[#This Row],[Lundi]]+Tableau8[[#This Row],[Mardi]]&gt;0,Tableau8[[#This Row],[Lundi]]+Tableau8[[#This Row],[Mardi]],"")</f>
        <v/>
      </c>
      <c r="N891" s="14" t="str">
        <f>IF(Tableau8[[#This Row],[Jeudi]]+Tableau8[[#This Row],[Vendredi]]&gt;0,Tableau8[[#This Row],[Jeudi]]+Tableau8[[#This Row],[Vendredi]],"")</f>
        <v/>
      </c>
      <c r="O891" s="14">
        <f>COUNTIF(Tableau8[[#This Row],[Lundi]:[Mardi]],"&gt;0") + COUNTIF(Tableau8[[#This Row],[Jeudi]:[Vendredi]],"&gt;0")</f>
        <v>0</v>
      </c>
      <c r="P891" s="14" t="str">
        <f>IFERROR(Tableau8[[#This Row],[Total Tour 1]]+Tableau8[[#This Row],[Total Tour 2]],"")</f>
        <v/>
      </c>
      <c r="Q891" s="14">
        <f>COUNTIF(Tableau8[[#This Row],[Lundi]:[Vendredi]],"&gt;=13")*1000</f>
        <v>0</v>
      </c>
      <c r="R89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91" s="15">
        <f>Tableau8[[#This Row],[Prime production]]+Tableau8[[#This Row],[Prime rendement]]</f>
        <v>0</v>
      </c>
      <c r="T891" s="15" t="str">
        <f>IF(Tableau8[[#This Row],[Matricule]]&gt;1,IF(COUNTIF(Tableau8[DateMatricule],Tableau8[[#This Row],[DateMatricule]])&gt;1,"Doublon",""),"")</f>
        <v/>
      </c>
    </row>
    <row r="892" spans="1:20" x14ac:dyDescent="0.25">
      <c r="A892" s="11" t="str">
        <f>IF(Tableau8[[#This Row],[Semaine]]="","",VLOOKUP(Tableau8[[#This Row],[Semaine]],Listes!$A:$B,2,FALSE))</f>
        <v/>
      </c>
      <c r="B892" s="11" t="str">
        <f>IF(ISBLANK(Tableau8[[#This Row],[Matricule]]),"",VLOOKUP(Tableau8[[#This Row],[Matricule]],#REF!,2,FALSE))</f>
        <v/>
      </c>
      <c r="C892" s="11" t="str">
        <f>IF(ISBLANK(Tableau8[[#This Row],[Matricule]]),"",VLOOKUP(Tableau8[[#This Row],[Matricule]],#REF!,3,FALSE))</f>
        <v/>
      </c>
      <c r="D892" s="11" t="str">
        <f>CONCATENATE(Tableau8[[#This Row],[Semaine]],Tableau8[[#This Row],[Matricule]])</f>
        <v/>
      </c>
      <c r="M892" s="14" t="str">
        <f>IF(Tableau8[[#This Row],[Lundi]]+Tableau8[[#This Row],[Mardi]]&gt;0,Tableau8[[#This Row],[Lundi]]+Tableau8[[#This Row],[Mardi]],"")</f>
        <v/>
      </c>
      <c r="N892" s="14" t="str">
        <f>IF(Tableau8[[#This Row],[Jeudi]]+Tableau8[[#This Row],[Vendredi]]&gt;0,Tableau8[[#This Row],[Jeudi]]+Tableau8[[#This Row],[Vendredi]],"")</f>
        <v/>
      </c>
      <c r="O892" s="14">
        <f>COUNTIF(Tableau8[[#This Row],[Lundi]:[Mardi]],"&gt;0") + COUNTIF(Tableau8[[#This Row],[Jeudi]:[Vendredi]],"&gt;0")</f>
        <v>0</v>
      </c>
      <c r="P892" s="14" t="str">
        <f>IFERROR(Tableau8[[#This Row],[Total Tour 1]]+Tableau8[[#This Row],[Total Tour 2]],"")</f>
        <v/>
      </c>
      <c r="Q892" s="14">
        <f>COUNTIF(Tableau8[[#This Row],[Lundi]:[Vendredi]],"&gt;=13")*1000</f>
        <v>0</v>
      </c>
      <c r="R89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92" s="15">
        <f>Tableau8[[#This Row],[Prime production]]+Tableau8[[#This Row],[Prime rendement]]</f>
        <v>0</v>
      </c>
      <c r="T892" s="15" t="str">
        <f>IF(Tableau8[[#This Row],[Matricule]]&gt;1,IF(COUNTIF(Tableau8[DateMatricule],Tableau8[[#This Row],[DateMatricule]])&gt;1,"Doublon",""),"")</f>
        <v/>
      </c>
    </row>
    <row r="893" spans="1:20" x14ac:dyDescent="0.25">
      <c r="A893" s="11" t="str">
        <f>IF(Tableau8[[#This Row],[Semaine]]="","",VLOOKUP(Tableau8[[#This Row],[Semaine]],Listes!$A:$B,2,FALSE))</f>
        <v/>
      </c>
      <c r="B893" s="11" t="str">
        <f>IF(ISBLANK(Tableau8[[#This Row],[Matricule]]),"",VLOOKUP(Tableau8[[#This Row],[Matricule]],#REF!,2,FALSE))</f>
        <v/>
      </c>
      <c r="C893" s="11" t="str">
        <f>IF(ISBLANK(Tableau8[[#This Row],[Matricule]]),"",VLOOKUP(Tableau8[[#This Row],[Matricule]],#REF!,3,FALSE))</f>
        <v/>
      </c>
      <c r="D893" s="11" t="str">
        <f>CONCATENATE(Tableau8[[#This Row],[Semaine]],Tableau8[[#This Row],[Matricule]])</f>
        <v/>
      </c>
      <c r="M893" s="14" t="str">
        <f>IF(Tableau8[[#This Row],[Lundi]]+Tableau8[[#This Row],[Mardi]]&gt;0,Tableau8[[#This Row],[Lundi]]+Tableau8[[#This Row],[Mardi]],"")</f>
        <v/>
      </c>
      <c r="N893" s="14" t="str">
        <f>IF(Tableau8[[#This Row],[Jeudi]]+Tableau8[[#This Row],[Vendredi]]&gt;0,Tableau8[[#This Row],[Jeudi]]+Tableau8[[#This Row],[Vendredi]],"")</f>
        <v/>
      </c>
      <c r="O893" s="14">
        <f>COUNTIF(Tableau8[[#This Row],[Lundi]:[Mardi]],"&gt;0") + COUNTIF(Tableau8[[#This Row],[Jeudi]:[Vendredi]],"&gt;0")</f>
        <v>0</v>
      </c>
      <c r="P893" s="14" t="str">
        <f>IFERROR(Tableau8[[#This Row],[Total Tour 1]]+Tableau8[[#This Row],[Total Tour 2]],"")</f>
        <v/>
      </c>
      <c r="Q893" s="14">
        <f>COUNTIF(Tableau8[[#This Row],[Lundi]:[Vendredi]],"&gt;=13")*1000</f>
        <v>0</v>
      </c>
      <c r="R89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93" s="15">
        <f>Tableau8[[#This Row],[Prime production]]+Tableau8[[#This Row],[Prime rendement]]</f>
        <v>0</v>
      </c>
      <c r="T893" s="15" t="str">
        <f>IF(Tableau8[[#This Row],[Matricule]]&gt;1,IF(COUNTIF(Tableau8[DateMatricule],Tableau8[[#This Row],[DateMatricule]])&gt;1,"Doublon",""),"")</f>
        <v/>
      </c>
    </row>
    <row r="894" spans="1:20" x14ac:dyDescent="0.25">
      <c r="A894" s="11" t="str">
        <f>IF(Tableau8[[#This Row],[Semaine]]="","",VLOOKUP(Tableau8[[#This Row],[Semaine]],Listes!$A:$B,2,FALSE))</f>
        <v/>
      </c>
      <c r="B894" s="11" t="str">
        <f>IF(ISBLANK(Tableau8[[#This Row],[Matricule]]),"",VLOOKUP(Tableau8[[#This Row],[Matricule]],#REF!,2,FALSE))</f>
        <v/>
      </c>
      <c r="C894" s="11" t="str">
        <f>IF(ISBLANK(Tableau8[[#This Row],[Matricule]]),"",VLOOKUP(Tableau8[[#This Row],[Matricule]],#REF!,3,FALSE))</f>
        <v/>
      </c>
      <c r="D894" s="11" t="str">
        <f>CONCATENATE(Tableau8[[#This Row],[Semaine]],Tableau8[[#This Row],[Matricule]])</f>
        <v/>
      </c>
      <c r="M894" s="14" t="str">
        <f>IF(Tableau8[[#This Row],[Lundi]]+Tableau8[[#This Row],[Mardi]]&gt;0,Tableau8[[#This Row],[Lundi]]+Tableau8[[#This Row],[Mardi]],"")</f>
        <v/>
      </c>
      <c r="N894" s="14" t="str">
        <f>IF(Tableau8[[#This Row],[Jeudi]]+Tableau8[[#This Row],[Vendredi]]&gt;0,Tableau8[[#This Row],[Jeudi]]+Tableau8[[#This Row],[Vendredi]],"")</f>
        <v/>
      </c>
      <c r="O894" s="14">
        <f>COUNTIF(Tableau8[[#This Row],[Lundi]:[Mardi]],"&gt;0") + COUNTIF(Tableau8[[#This Row],[Jeudi]:[Vendredi]],"&gt;0")</f>
        <v>0</v>
      </c>
      <c r="P894" s="14" t="str">
        <f>IFERROR(Tableau8[[#This Row],[Total Tour 1]]+Tableau8[[#This Row],[Total Tour 2]],"")</f>
        <v/>
      </c>
      <c r="Q894" s="14">
        <f>COUNTIF(Tableau8[[#This Row],[Lundi]:[Vendredi]],"&gt;=13")*1000</f>
        <v>0</v>
      </c>
      <c r="R89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94" s="15">
        <f>Tableau8[[#This Row],[Prime production]]+Tableau8[[#This Row],[Prime rendement]]</f>
        <v>0</v>
      </c>
      <c r="T894" s="15" t="str">
        <f>IF(Tableau8[[#This Row],[Matricule]]&gt;1,IF(COUNTIF(Tableau8[DateMatricule],Tableau8[[#This Row],[DateMatricule]])&gt;1,"Doublon",""),"")</f>
        <v/>
      </c>
    </row>
    <row r="895" spans="1:20" x14ac:dyDescent="0.25">
      <c r="A895" s="11" t="str">
        <f>IF(Tableau8[[#This Row],[Semaine]]="","",VLOOKUP(Tableau8[[#This Row],[Semaine]],Listes!$A:$B,2,FALSE))</f>
        <v/>
      </c>
      <c r="B895" s="11" t="str">
        <f>IF(ISBLANK(Tableau8[[#This Row],[Matricule]]),"",VLOOKUP(Tableau8[[#This Row],[Matricule]],#REF!,2,FALSE))</f>
        <v/>
      </c>
      <c r="C895" s="11" t="str">
        <f>IF(ISBLANK(Tableau8[[#This Row],[Matricule]]),"",VLOOKUP(Tableau8[[#This Row],[Matricule]],#REF!,3,FALSE))</f>
        <v/>
      </c>
      <c r="D895" s="11" t="str">
        <f>CONCATENATE(Tableau8[[#This Row],[Semaine]],Tableau8[[#This Row],[Matricule]])</f>
        <v/>
      </c>
      <c r="M895" s="14" t="str">
        <f>IF(Tableau8[[#This Row],[Lundi]]+Tableau8[[#This Row],[Mardi]]&gt;0,Tableau8[[#This Row],[Lundi]]+Tableau8[[#This Row],[Mardi]],"")</f>
        <v/>
      </c>
      <c r="N895" s="14" t="str">
        <f>IF(Tableau8[[#This Row],[Jeudi]]+Tableau8[[#This Row],[Vendredi]]&gt;0,Tableau8[[#This Row],[Jeudi]]+Tableau8[[#This Row],[Vendredi]],"")</f>
        <v/>
      </c>
      <c r="O895" s="14">
        <f>COUNTIF(Tableau8[[#This Row],[Lundi]:[Mardi]],"&gt;0") + COUNTIF(Tableau8[[#This Row],[Jeudi]:[Vendredi]],"&gt;0")</f>
        <v>0</v>
      </c>
      <c r="P895" s="14" t="str">
        <f>IFERROR(Tableau8[[#This Row],[Total Tour 1]]+Tableau8[[#This Row],[Total Tour 2]],"")</f>
        <v/>
      </c>
      <c r="Q895" s="14">
        <f>COUNTIF(Tableau8[[#This Row],[Lundi]:[Vendredi]],"&gt;=13")*1000</f>
        <v>0</v>
      </c>
      <c r="R89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95" s="15">
        <f>Tableau8[[#This Row],[Prime production]]+Tableau8[[#This Row],[Prime rendement]]</f>
        <v>0</v>
      </c>
      <c r="T895" s="15" t="str">
        <f>IF(Tableau8[[#This Row],[Matricule]]&gt;1,IF(COUNTIF(Tableau8[DateMatricule],Tableau8[[#This Row],[DateMatricule]])&gt;1,"Doublon",""),"")</f>
        <v/>
      </c>
    </row>
    <row r="896" spans="1:20" x14ac:dyDescent="0.25">
      <c r="A896" s="11" t="str">
        <f>IF(Tableau8[[#This Row],[Semaine]]="","",VLOOKUP(Tableau8[[#This Row],[Semaine]],Listes!$A:$B,2,FALSE))</f>
        <v/>
      </c>
      <c r="B896" s="11" t="str">
        <f>IF(ISBLANK(Tableau8[[#This Row],[Matricule]]),"",VLOOKUP(Tableau8[[#This Row],[Matricule]],#REF!,2,FALSE))</f>
        <v/>
      </c>
      <c r="C896" s="11" t="str">
        <f>IF(ISBLANK(Tableau8[[#This Row],[Matricule]]),"",VLOOKUP(Tableau8[[#This Row],[Matricule]],#REF!,3,FALSE))</f>
        <v/>
      </c>
      <c r="D896" s="11" t="str">
        <f>CONCATENATE(Tableau8[[#This Row],[Semaine]],Tableau8[[#This Row],[Matricule]])</f>
        <v/>
      </c>
      <c r="M896" s="14" t="str">
        <f>IF(Tableau8[[#This Row],[Lundi]]+Tableau8[[#This Row],[Mardi]]&gt;0,Tableau8[[#This Row],[Lundi]]+Tableau8[[#This Row],[Mardi]],"")</f>
        <v/>
      </c>
      <c r="N896" s="14" t="str">
        <f>IF(Tableau8[[#This Row],[Jeudi]]+Tableau8[[#This Row],[Vendredi]]&gt;0,Tableau8[[#This Row],[Jeudi]]+Tableau8[[#This Row],[Vendredi]],"")</f>
        <v/>
      </c>
      <c r="O896" s="14">
        <f>COUNTIF(Tableau8[[#This Row],[Lundi]:[Mardi]],"&gt;0") + COUNTIF(Tableau8[[#This Row],[Jeudi]:[Vendredi]],"&gt;0")</f>
        <v>0</v>
      </c>
      <c r="P896" s="14" t="str">
        <f>IFERROR(Tableau8[[#This Row],[Total Tour 1]]+Tableau8[[#This Row],[Total Tour 2]],"")</f>
        <v/>
      </c>
      <c r="Q896" s="14">
        <f>COUNTIF(Tableau8[[#This Row],[Lundi]:[Vendredi]],"&gt;=13")*1000</f>
        <v>0</v>
      </c>
      <c r="R89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96" s="15">
        <f>Tableau8[[#This Row],[Prime production]]+Tableau8[[#This Row],[Prime rendement]]</f>
        <v>0</v>
      </c>
      <c r="T896" s="15" t="str">
        <f>IF(Tableau8[[#This Row],[Matricule]]&gt;1,IF(COUNTIF(Tableau8[DateMatricule],Tableau8[[#This Row],[DateMatricule]])&gt;1,"Doublon",""),"")</f>
        <v/>
      </c>
    </row>
    <row r="897" spans="1:20" x14ac:dyDescent="0.25">
      <c r="A897" s="11" t="str">
        <f>IF(Tableau8[[#This Row],[Semaine]]="","",VLOOKUP(Tableau8[[#This Row],[Semaine]],Listes!$A:$B,2,FALSE))</f>
        <v/>
      </c>
      <c r="B897" s="11" t="str">
        <f>IF(ISBLANK(Tableau8[[#This Row],[Matricule]]),"",VLOOKUP(Tableau8[[#This Row],[Matricule]],#REF!,2,FALSE))</f>
        <v/>
      </c>
      <c r="C897" s="11" t="str">
        <f>IF(ISBLANK(Tableau8[[#This Row],[Matricule]]),"",VLOOKUP(Tableau8[[#This Row],[Matricule]],#REF!,3,FALSE))</f>
        <v/>
      </c>
      <c r="D897" s="11" t="str">
        <f>CONCATENATE(Tableau8[[#This Row],[Semaine]],Tableau8[[#This Row],[Matricule]])</f>
        <v/>
      </c>
      <c r="M897" s="14" t="str">
        <f>IF(Tableau8[[#This Row],[Lundi]]+Tableau8[[#This Row],[Mardi]]&gt;0,Tableau8[[#This Row],[Lundi]]+Tableau8[[#This Row],[Mardi]],"")</f>
        <v/>
      </c>
      <c r="N897" s="14" t="str">
        <f>IF(Tableau8[[#This Row],[Jeudi]]+Tableau8[[#This Row],[Vendredi]]&gt;0,Tableau8[[#This Row],[Jeudi]]+Tableau8[[#This Row],[Vendredi]],"")</f>
        <v/>
      </c>
      <c r="O897" s="14">
        <f>COUNTIF(Tableau8[[#This Row],[Lundi]:[Mardi]],"&gt;0") + COUNTIF(Tableau8[[#This Row],[Jeudi]:[Vendredi]],"&gt;0")</f>
        <v>0</v>
      </c>
      <c r="P897" s="14" t="str">
        <f>IFERROR(Tableau8[[#This Row],[Total Tour 1]]+Tableau8[[#This Row],[Total Tour 2]],"")</f>
        <v/>
      </c>
      <c r="Q897" s="14">
        <f>COUNTIF(Tableau8[[#This Row],[Lundi]:[Vendredi]],"&gt;=13")*1000</f>
        <v>0</v>
      </c>
      <c r="R89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97" s="15">
        <f>Tableau8[[#This Row],[Prime production]]+Tableau8[[#This Row],[Prime rendement]]</f>
        <v>0</v>
      </c>
      <c r="T897" s="15" t="str">
        <f>IF(Tableau8[[#This Row],[Matricule]]&gt;1,IF(COUNTIF(Tableau8[DateMatricule],Tableau8[[#This Row],[DateMatricule]])&gt;1,"Doublon",""),"")</f>
        <v/>
      </c>
    </row>
    <row r="898" spans="1:20" x14ac:dyDescent="0.25">
      <c r="A898" s="11" t="str">
        <f>IF(Tableau8[[#This Row],[Semaine]]="","",VLOOKUP(Tableau8[[#This Row],[Semaine]],Listes!$A:$B,2,FALSE))</f>
        <v/>
      </c>
      <c r="B898" s="11" t="str">
        <f>IF(ISBLANK(Tableau8[[#This Row],[Matricule]]),"",VLOOKUP(Tableau8[[#This Row],[Matricule]],#REF!,2,FALSE))</f>
        <v/>
      </c>
      <c r="C898" s="11" t="str">
        <f>IF(ISBLANK(Tableau8[[#This Row],[Matricule]]),"",VLOOKUP(Tableau8[[#This Row],[Matricule]],#REF!,3,FALSE))</f>
        <v/>
      </c>
      <c r="D898" s="11" t="str">
        <f>CONCATENATE(Tableau8[[#This Row],[Semaine]],Tableau8[[#This Row],[Matricule]])</f>
        <v/>
      </c>
      <c r="M898" s="14" t="str">
        <f>IF(Tableau8[[#This Row],[Lundi]]+Tableau8[[#This Row],[Mardi]]&gt;0,Tableau8[[#This Row],[Lundi]]+Tableau8[[#This Row],[Mardi]],"")</f>
        <v/>
      </c>
      <c r="N898" s="14" t="str">
        <f>IF(Tableau8[[#This Row],[Jeudi]]+Tableau8[[#This Row],[Vendredi]]&gt;0,Tableau8[[#This Row],[Jeudi]]+Tableau8[[#This Row],[Vendredi]],"")</f>
        <v/>
      </c>
      <c r="O898" s="14">
        <f>COUNTIF(Tableau8[[#This Row],[Lundi]:[Mardi]],"&gt;0") + COUNTIF(Tableau8[[#This Row],[Jeudi]:[Vendredi]],"&gt;0")</f>
        <v>0</v>
      </c>
      <c r="P898" s="14" t="str">
        <f>IFERROR(Tableau8[[#This Row],[Total Tour 1]]+Tableau8[[#This Row],[Total Tour 2]],"")</f>
        <v/>
      </c>
      <c r="Q898" s="14">
        <f>COUNTIF(Tableau8[[#This Row],[Lundi]:[Vendredi]],"&gt;=13")*1000</f>
        <v>0</v>
      </c>
      <c r="R89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98" s="15">
        <f>Tableau8[[#This Row],[Prime production]]+Tableau8[[#This Row],[Prime rendement]]</f>
        <v>0</v>
      </c>
      <c r="T898" s="15" t="str">
        <f>IF(Tableau8[[#This Row],[Matricule]]&gt;1,IF(COUNTIF(Tableau8[DateMatricule],Tableau8[[#This Row],[DateMatricule]])&gt;1,"Doublon",""),"")</f>
        <v/>
      </c>
    </row>
    <row r="899" spans="1:20" x14ac:dyDescent="0.25">
      <c r="A899" s="11" t="str">
        <f>IF(Tableau8[[#This Row],[Semaine]]="","",VLOOKUP(Tableau8[[#This Row],[Semaine]],Listes!$A:$B,2,FALSE))</f>
        <v/>
      </c>
      <c r="B899" s="11" t="str">
        <f>IF(ISBLANK(Tableau8[[#This Row],[Matricule]]),"",VLOOKUP(Tableau8[[#This Row],[Matricule]],#REF!,2,FALSE))</f>
        <v/>
      </c>
      <c r="C899" s="11" t="str">
        <f>IF(ISBLANK(Tableau8[[#This Row],[Matricule]]),"",VLOOKUP(Tableau8[[#This Row],[Matricule]],#REF!,3,FALSE))</f>
        <v/>
      </c>
      <c r="D899" s="11" t="str">
        <f>CONCATENATE(Tableau8[[#This Row],[Semaine]],Tableau8[[#This Row],[Matricule]])</f>
        <v/>
      </c>
      <c r="M899" s="14" t="str">
        <f>IF(Tableau8[[#This Row],[Lundi]]+Tableau8[[#This Row],[Mardi]]&gt;0,Tableau8[[#This Row],[Lundi]]+Tableau8[[#This Row],[Mardi]],"")</f>
        <v/>
      </c>
      <c r="N899" s="14" t="str">
        <f>IF(Tableau8[[#This Row],[Jeudi]]+Tableau8[[#This Row],[Vendredi]]&gt;0,Tableau8[[#This Row],[Jeudi]]+Tableau8[[#This Row],[Vendredi]],"")</f>
        <v/>
      </c>
      <c r="O899" s="14">
        <f>COUNTIF(Tableau8[[#This Row],[Lundi]:[Mardi]],"&gt;0") + COUNTIF(Tableau8[[#This Row],[Jeudi]:[Vendredi]],"&gt;0")</f>
        <v>0</v>
      </c>
      <c r="P899" s="14" t="str">
        <f>IFERROR(Tableau8[[#This Row],[Total Tour 1]]+Tableau8[[#This Row],[Total Tour 2]],"")</f>
        <v/>
      </c>
      <c r="Q899" s="14">
        <f>COUNTIF(Tableau8[[#This Row],[Lundi]:[Vendredi]],"&gt;=13")*1000</f>
        <v>0</v>
      </c>
      <c r="R89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899" s="15">
        <f>Tableau8[[#This Row],[Prime production]]+Tableau8[[#This Row],[Prime rendement]]</f>
        <v>0</v>
      </c>
      <c r="T899" s="15" t="str">
        <f>IF(Tableau8[[#This Row],[Matricule]]&gt;1,IF(COUNTIF(Tableau8[DateMatricule],Tableau8[[#This Row],[DateMatricule]])&gt;1,"Doublon",""),"")</f>
        <v/>
      </c>
    </row>
    <row r="900" spans="1:20" x14ac:dyDescent="0.25">
      <c r="A900" s="11" t="str">
        <f>IF(Tableau8[[#This Row],[Semaine]]="","",VLOOKUP(Tableau8[[#This Row],[Semaine]],Listes!$A:$B,2,FALSE))</f>
        <v/>
      </c>
      <c r="B900" s="11" t="str">
        <f>IF(ISBLANK(Tableau8[[#This Row],[Matricule]]),"",VLOOKUP(Tableau8[[#This Row],[Matricule]],#REF!,2,FALSE))</f>
        <v/>
      </c>
      <c r="C900" s="11" t="str">
        <f>IF(ISBLANK(Tableau8[[#This Row],[Matricule]]),"",VLOOKUP(Tableau8[[#This Row],[Matricule]],#REF!,3,FALSE))</f>
        <v/>
      </c>
      <c r="D900" s="11" t="str">
        <f>CONCATENATE(Tableau8[[#This Row],[Semaine]],Tableau8[[#This Row],[Matricule]])</f>
        <v/>
      </c>
      <c r="M900" s="14" t="str">
        <f>IF(Tableau8[[#This Row],[Lundi]]+Tableau8[[#This Row],[Mardi]]&gt;0,Tableau8[[#This Row],[Lundi]]+Tableau8[[#This Row],[Mardi]],"")</f>
        <v/>
      </c>
      <c r="N900" s="14" t="str">
        <f>IF(Tableau8[[#This Row],[Jeudi]]+Tableau8[[#This Row],[Vendredi]]&gt;0,Tableau8[[#This Row],[Jeudi]]+Tableau8[[#This Row],[Vendredi]],"")</f>
        <v/>
      </c>
      <c r="O900" s="14">
        <f>COUNTIF(Tableau8[[#This Row],[Lundi]:[Mardi]],"&gt;0") + COUNTIF(Tableau8[[#This Row],[Jeudi]:[Vendredi]],"&gt;0")</f>
        <v>0</v>
      </c>
      <c r="P900" s="14" t="str">
        <f>IFERROR(Tableau8[[#This Row],[Total Tour 1]]+Tableau8[[#This Row],[Total Tour 2]],"")</f>
        <v/>
      </c>
      <c r="Q900" s="14">
        <f>COUNTIF(Tableau8[[#This Row],[Lundi]:[Vendredi]],"&gt;=13")*1000</f>
        <v>0</v>
      </c>
      <c r="R90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00" s="15">
        <f>Tableau8[[#This Row],[Prime production]]+Tableau8[[#This Row],[Prime rendement]]</f>
        <v>0</v>
      </c>
      <c r="T900" s="15" t="str">
        <f>IF(Tableau8[[#This Row],[Matricule]]&gt;1,IF(COUNTIF(Tableau8[DateMatricule],Tableau8[[#This Row],[DateMatricule]])&gt;1,"Doublon",""),"")</f>
        <v/>
      </c>
    </row>
    <row r="901" spans="1:20" x14ac:dyDescent="0.25">
      <c r="A901" s="11" t="str">
        <f>IF(Tableau8[[#This Row],[Semaine]]="","",VLOOKUP(Tableau8[[#This Row],[Semaine]],Listes!$A:$B,2,FALSE))</f>
        <v/>
      </c>
      <c r="B901" s="11" t="str">
        <f>IF(ISBLANK(Tableau8[[#This Row],[Matricule]]),"",VLOOKUP(Tableau8[[#This Row],[Matricule]],#REF!,2,FALSE))</f>
        <v/>
      </c>
      <c r="C901" s="11" t="str">
        <f>IF(ISBLANK(Tableau8[[#This Row],[Matricule]]),"",VLOOKUP(Tableau8[[#This Row],[Matricule]],#REF!,3,FALSE))</f>
        <v/>
      </c>
      <c r="D901" s="11" t="str">
        <f>CONCATENATE(Tableau8[[#This Row],[Semaine]],Tableau8[[#This Row],[Matricule]])</f>
        <v/>
      </c>
      <c r="M901" s="14" t="str">
        <f>IF(Tableau8[[#This Row],[Lundi]]+Tableau8[[#This Row],[Mardi]]&gt;0,Tableau8[[#This Row],[Lundi]]+Tableau8[[#This Row],[Mardi]],"")</f>
        <v/>
      </c>
      <c r="N901" s="14" t="str">
        <f>IF(Tableau8[[#This Row],[Jeudi]]+Tableau8[[#This Row],[Vendredi]]&gt;0,Tableau8[[#This Row],[Jeudi]]+Tableau8[[#This Row],[Vendredi]],"")</f>
        <v/>
      </c>
      <c r="O901" s="14">
        <f>COUNTIF(Tableau8[[#This Row],[Lundi]:[Mardi]],"&gt;0") + COUNTIF(Tableau8[[#This Row],[Jeudi]:[Vendredi]],"&gt;0")</f>
        <v>0</v>
      </c>
      <c r="P901" s="14" t="str">
        <f>IFERROR(Tableau8[[#This Row],[Total Tour 1]]+Tableau8[[#This Row],[Total Tour 2]],"")</f>
        <v/>
      </c>
      <c r="Q901" s="14">
        <f>COUNTIF(Tableau8[[#This Row],[Lundi]:[Vendredi]],"&gt;=13")*1000</f>
        <v>0</v>
      </c>
      <c r="R90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01" s="15">
        <f>Tableau8[[#This Row],[Prime production]]+Tableau8[[#This Row],[Prime rendement]]</f>
        <v>0</v>
      </c>
      <c r="T901" s="15" t="str">
        <f>IF(Tableau8[[#This Row],[Matricule]]&gt;1,IF(COUNTIF(Tableau8[DateMatricule],Tableau8[[#This Row],[DateMatricule]])&gt;1,"Doublon",""),"")</f>
        <v/>
      </c>
    </row>
    <row r="902" spans="1:20" x14ac:dyDescent="0.25">
      <c r="A902" s="11" t="str">
        <f>IF(Tableau8[[#This Row],[Semaine]]="","",VLOOKUP(Tableau8[[#This Row],[Semaine]],Listes!$A:$B,2,FALSE))</f>
        <v/>
      </c>
      <c r="B902" s="11" t="str">
        <f>IF(ISBLANK(Tableau8[[#This Row],[Matricule]]),"",VLOOKUP(Tableau8[[#This Row],[Matricule]],#REF!,2,FALSE))</f>
        <v/>
      </c>
      <c r="C902" s="11" t="str">
        <f>IF(ISBLANK(Tableau8[[#This Row],[Matricule]]),"",VLOOKUP(Tableau8[[#This Row],[Matricule]],#REF!,3,FALSE))</f>
        <v/>
      </c>
      <c r="D902" s="11" t="str">
        <f>CONCATENATE(Tableau8[[#This Row],[Semaine]],Tableau8[[#This Row],[Matricule]])</f>
        <v/>
      </c>
      <c r="M902" s="14" t="str">
        <f>IF(Tableau8[[#This Row],[Lundi]]+Tableau8[[#This Row],[Mardi]]&gt;0,Tableau8[[#This Row],[Lundi]]+Tableau8[[#This Row],[Mardi]],"")</f>
        <v/>
      </c>
      <c r="N902" s="14" t="str">
        <f>IF(Tableau8[[#This Row],[Jeudi]]+Tableau8[[#This Row],[Vendredi]]&gt;0,Tableau8[[#This Row],[Jeudi]]+Tableau8[[#This Row],[Vendredi]],"")</f>
        <v/>
      </c>
      <c r="O902" s="14">
        <f>COUNTIF(Tableau8[[#This Row],[Lundi]:[Mardi]],"&gt;0") + COUNTIF(Tableau8[[#This Row],[Jeudi]:[Vendredi]],"&gt;0")</f>
        <v>0</v>
      </c>
      <c r="P902" s="14" t="str">
        <f>IFERROR(Tableau8[[#This Row],[Total Tour 1]]+Tableau8[[#This Row],[Total Tour 2]],"")</f>
        <v/>
      </c>
      <c r="Q902" s="14">
        <f>COUNTIF(Tableau8[[#This Row],[Lundi]:[Vendredi]],"&gt;=13")*1000</f>
        <v>0</v>
      </c>
      <c r="R90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02" s="15">
        <f>Tableau8[[#This Row],[Prime production]]+Tableau8[[#This Row],[Prime rendement]]</f>
        <v>0</v>
      </c>
      <c r="T902" s="15" t="str">
        <f>IF(Tableau8[[#This Row],[Matricule]]&gt;1,IF(COUNTIF(Tableau8[DateMatricule],Tableau8[[#This Row],[DateMatricule]])&gt;1,"Doublon",""),"")</f>
        <v/>
      </c>
    </row>
    <row r="903" spans="1:20" x14ac:dyDescent="0.25">
      <c r="A903" s="11" t="str">
        <f>IF(Tableau8[[#This Row],[Semaine]]="","",VLOOKUP(Tableau8[[#This Row],[Semaine]],Listes!$A:$B,2,FALSE))</f>
        <v/>
      </c>
      <c r="B903" s="11" t="str">
        <f>IF(ISBLANK(Tableau8[[#This Row],[Matricule]]),"",VLOOKUP(Tableau8[[#This Row],[Matricule]],#REF!,2,FALSE))</f>
        <v/>
      </c>
      <c r="C903" s="11" t="str">
        <f>IF(ISBLANK(Tableau8[[#This Row],[Matricule]]),"",VLOOKUP(Tableau8[[#This Row],[Matricule]],#REF!,3,FALSE))</f>
        <v/>
      </c>
      <c r="D903" s="11" t="str">
        <f>CONCATENATE(Tableau8[[#This Row],[Semaine]],Tableau8[[#This Row],[Matricule]])</f>
        <v/>
      </c>
      <c r="M903" s="14" t="str">
        <f>IF(Tableau8[[#This Row],[Lundi]]+Tableau8[[#This Row],[Mardi]]&gt;0,Tableau8[[#This Row],[Lundi]]+Tableau8[[#This Row],[Mardi]],"")</f>
        <v/>
      </c>
      <c r="N903" s="14" t="str">
        <f>IF(Tableau8[[#This Row],[Jeudi]]+Tableau8[[#This Row],[Vendredi]]&gt;0,Tableau8[[#This Row],[Jeudi]]+Tableau8[[#This Row],[Vendredi]],"")</f>
        <v/>
      </c>
      <c r="O903" s="14">
        <f>COUNTIF(Tableau8[[#This Row],[Lundi]:[Mardi]],"&gt;0") + COUNTIF(Tableau8[[#This Row],[Jeudi]:[Vendredi]],"&gt;0")</f>
        <v>0</v>
      </c>
      <c r="P903" s="14" t="str">
        <f>IFERROR(Tableau8[[#This Row],[Total Tour 1]]+Tableau8[[#This Row],[Total Tour 2]],"")</f>
        <v/>
      </c>
      <c r="Q903" s="14">
        <f>COUNTIF(Tableau8[[#This Row],[Lundi]:[Vendredi]],"&gt;=13")*1000</f>
        <v>0</v>
      </c>
      <c r="R90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03" s="15">
        <f>Tableau8[[#This Row],[Prime production]]+Tableau8[[#This Row],[Prime rendement]]</f>
        <v>0</v>
      </c>
      <c r="T903" s="15" t="str">
        <f>IF(Tableau8[[#This Row],[Matricule]]&gt;1,IF(COUNTIF(Tableau8[DateMatricule],Tableau8[[#This Row],[DateMatricule]])&gt;1,"Doublon",""),"")</f>
        <v/>
      </c>
    </row>
    <row r="904" spans="1:20" x14ac:dyDescent="0.25">
      <c r="A904" s="11" t="str">
        <f>IF(Tableau8[[#This Row],[Semaine]]="","",VLOOKUP(Tableau8[[#This Row],[Semaine]],Listes!$A:$B,2,FALSE))</f>
        <v/>
      </c>
      <c r="B904" s="11" t="str">
        <f>IF(ISBLANK(Tableau8[[#This Row],[Matricule]]),"",VLOOKUP(Tableau8[[#This Row],[Matricule]],#REF!,2,FALSE))</f>
        <v/>
      </c>
      <c r="C904" s="11" t="str">
        <f>IF(ISBLANK(Tableau8[[#This Row],[Matricule]]),"",VLOOKUP(Tableau8[[#This Row],[Matricule]],#REF!,3,FALSE))</f>
        <v/>
      </c>
      <c r="D904" s="11" t="str">
        <f>CONCATENATE(Tableau8[[#This Row],[Semaine]],Tableau8[[#This Row],[Matricule]])</f>
        <v/>
      </c>
      <c r="M904" s="14" t="str">
        <f>IF(Tableau8[[#This Row],[Lundi]]+Tableau8[[#This Row],[Mardi]]&gt;0,Tableau8[[#This Row],[Lundi]]+Tableau8[[#This Row],[Mardi]],"")</f>
        <v/>
      </c>
      <c r="N904" s="14" t="str">
        <f>IF(Tableau8[[#This Row],[Jeudi]]+Tableau8[[#This Row],[Vendredi]]&gt;0,Tableau8[[#This Row],[Jeudi]]+Tableau8[[#This Row],[Vendredi]],"")</f>
        <v/>
      </c>
      <c r="O904" s="14">
        <f>COUNTIF(Tableau8[[#This Row],[Lundi]:[Mardi]],"&gt;0") + COUNTIF(Tableau8[[#This Row],[Jeudi]:[Vendredi]],"&gt;0")</f>
        <v>0</v>
      </c>
      <c r="P904" s="14" t="str">
        <f>IFERROR(Tableau8[[#This Row],[Total Tour 1]]+Tableau8[[#This Row],[Total Tour 2]],"")</f>
        <v/>
      </c>
      <c r="Q904" s="14">
        <f>COUNTIF(Tableau8[[#This Row],[Lundi]:[Vendredi]],"&gt;=13")*1000</f>
        <v>0</v>
      </c>
      <c r="R90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04" s="15">
        <f>Tableau8[[#This Row],[Prime production]]+Tableau8[[#This Row],[Prime rendement]]</f>
        <v>0</v>
      </c>
      <c r="T904" s="15" t="str">
        <f>IF(Tableau8[[#This Row],[Matricule]]&gt;1,IF(COUNTIF(Tableau8[DateMatricule],Tableau8[[#This Row],[DateMatricule]])&gt;1,"Doublon",""),"")</f>
        <v/>
      </c>
    </row>
    <row r="905" spans="1:20" x14ac:dyDescent="0.25">
      <c r="A905" s="11" t="str">
        <f>IF(Tableau8[[#This Row],[Semaine]]="","",VLOOKUP(Tableau8[[#This Row],[Semaine]],Listes!$A:$B,2,FALSE))</f>
        <v/>
      </c>
      <c r="B905" s="11" t="str">
        <f>IF(ISBLANK(Tableau8[[#This Row],[Matricule]]),"",VLOOKUP(Tableau8[[#This Row],[Matricule]],#REF!,2,FALSE))</f>
        <v/>
      </c>
      <c r="C905" s="11" t="str">
        <f>IF(ISBLANK(Tableau8[[#This Row],[Matricule]]),"",VLOOKUP(Tableau8[[#This Row],[Matricule]],#REF!,3,FALSE))</f>
        <v/>
      </c>
      <c r="D905" s="11" t="str">
        <f>CONCATENATE(Tableau8[[#This Row],[Semaine]],Tableau8[[#This Row],[Matricule]])</f>
        <v/>
      </c>
      <c r="M905" s="14" t="str">
        <f>IF(Tableau8[[#This Row],[Lundi]]+Tableau8[[#This Row],[Mardi]]&gt;0,Tableau8[[#This Row],[Lundi]]+Tableau8[[#This Row],[Mardi]],"")</f>
        <v/>
      </c>
      <c r="N905" s="14" t="str">
        <f>IF(Tableau8[[#This Row],[Jeudi]]+Tableau8[[#This Row],[Vendredi]]&gt;0,Tableau8[[#This Row],[Jeudi]]+Tableau8[[#This Row],[Vendredi]],"")</f>
        <v/>
      </c>
      <c r="O905" s="14">
        <f>COUNTIF(Tableau8[[#This Row],[Lundi]:[Mardi]],"&gt;0") + COUNTIF(Tableau8[[#This Row],[Jeudi]:[Vendredi]],"&gt;0")</f>
        <v>0</v>
      </c>
      <c r="P905" s="14" t="str">
        <f>IFERROR(Tableau8[[#This Row],[Total Tour 1]]+Tableau8[[#This Row],[Total Tour 2]],"")</f>
        <v/>
      </c>
      <c r="Q905" s="14">
        <f>COUNTIF(Tableau8[[#This Row],[Lundi]:[Vendredi]],"&gt;=13")*1000</f>
        <v>0</v>
      </c>
      <c r="R90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05" s="15">
        <f>Tableau8[[#This Row],[Prime production]]+Tableau8[[#This Row],[Prime rendement]]</f>
        <v>0</v>
      </c>
      <c r="T905" s="15" t="str">
        <f>IF(Tableau8[[#This Row],[Matricule]]&gt;1,IF(COUNTIF(Tableau8[DateMatricule],Tableau8[[#This Row],[DateMatricule]])&gt;1,"Doublon",""),"")</f>
        <v/>
      </c>
    </row>
    <row r="906" spans="1:20" x14ac:dyDescent="0.25">
      <c r="A906" s="11" t="str">
        <f>IF(Tableau8[[#This Row],[Semaine]]="","",VLOOKUP(Tableau8[[#This Row],[Semaine]],Listes!$A:$B,2,FALSE))</f>
        <v/>
      </c>
      <c r="B906" s="11" t="str">
        <f>IF(ISBLANK(Tableau8[[#This Row],[Matricule]]),"",VLOOKUP(Tableau8[[#This Row],[Matricule]],#REF!,2,FALSE))</f>
        <v/>
      </c>
      <c r="C906" s="11" t="str">
        <f>IF(ISBLANK(Tableau8[[#This Row],[Matricule]]),"",VLOOKUP(Tableau8[[#This Row],[Matricule]],#REF!,3,FALSE))</f>
        <v/>
      </c>
      <c r="D906" s="11" t="str">
        <f>CONCATENATE(Tableau8[[#This Row],[Semaine]],Tableau8[[#This Row],[Matricule]])</f>
        <v/>
      </c>
      <c r="M906" s="14" t="str">
        <f>IF(Tableau8[[#This Row],[Lundi]]+Tableau8[[#This Row],[Mardi]]&gt;0,Tableau8[[#This Row],[Lundi]]+Tableau8[[#This Row],[Mardi]],"")</f>
        <v/>
      </c>
      <c r="N906" s="14" t="str">
        <f>IF(Tableau8[[#This Row],[Jeudi]]+Tableau8[[#This Row],[Vendredi]]&gt;0,Tableau8[[#This Row],[Jeudi]]+Tableau8[[#This Row],[Vendredi]],"")</f>
        <v/>
      </c>
      <c r="O906" s="14">
        <f>COUNTIF(Tableau8[[#This Row],[Lundi]:[Mardi]],"&gt;0") + COUNTIF(Tableau8[[#This Row],[Jeudi]:[Vendredi]],"&gt;0")</f>
        <v>0</v>
      </c>
      <c r="P906" s="14" t="str">
        <f>IFERROR(Tableau8[[#This Row],[Total Tour 1]]+Tableau8[[#This Row],[Total Tour 2]],"")</f>
        <v/>
      </c>
      <c r="Q906" s="14">
        <f>COUNTIF(Tableau8[[#This Row],[Lundi]:[Vendredi]],"&gt;=13")*1000</f>
        <v>0</v>
      </c>
      <c r="R90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06" s="15">
        <f>Tableau8[[#This Row],[Prime production]]+Tableau8[[#This Row],[Prime rendement]]</f>
        <v>0</v>
      </c>
      <c r="T906" s="15" t="str">
        <f>IF(Tableau8[[#This Row],[Matricule]]&gt;1,IF(COUNTIF(Tableau8[DateMatricule],Tableau8[[#This Row],[DateMatricule]])&gt;1,"Doublon",""),"")</f>
        <v/>
      </c>
    </row>
    <row r="907" spans="1:20" x14ac:dyDescent="0.25">
      <c r="A907" s="11" t="str">
        <f>IF(Tableau8[[#This Row],[Semaine]]="","",VLOOKUP(Tableau8[[#This Row],[Semaine]],Listes!$A:$B,2,FALSE))</f>
        <v/>
      </c>
      <c r="B907" s="11" t="str">
        <f>IF(ISBLANK(Tableau8[[#This Row],[Matricule]]),"",VLOOKUP(Tableau8[[#This Row],[Matricule]],#REF!,2,FALSE))</f>
        <v/>
      </c>
      <c r="C907" s="11" t="str">
        <f>IF(ISBLANK(Tableau8[[#This Row],[Matricule]]),"",VLOOKUP(Tableau8[[#This Row],[Matricule]],#REF!,3,FALSE))</f>
        <v/>
      </c>
      <c r="D907" s="11" t="str">
        <f>CONCATENATE(Tableau8[[#This Row],[Semaine]],Tableau8[[#This Row],[Matricule]])</f>
        <v/>
      </c>
      <c r="M907" s="14" t="str">
        <f>IF(Tableau8[[#This Row],[Lundi]]+Tableau8[[#This Row],[Mardi]]&gt;0,Tableau8[[#This Row],[Lundi]]+Tableau8[[#This Row],[Mardi]],"")</f>
        <v/>
      </c>
      <c r="N907" s="14" t="str">
        <f>IF(Tableau8[[#This Row],[Jeudi]]+Tableau8[[#This Row],[Vendredi]]&gt;0,Tableau8[[#This Row],[Jeudi]]+Tableau8[[#This Row],[Vendredi]],"")</f>
        <v/>
      </c>
      <c r="O907" s="14">
        <f>COUNTIF(Tableau8[[#This Row],[Lundi]:[Mardi]],"&gt;0") + COUNTIF(Tableau8[[#This Row],[Jeudi]:[Vendredi]],"&gt;0")</f>
        <v>0</v>
      </c>
      <c r="P907" s="14" t="str">
        <f>IFERROR(Tableau8[[#This Row],[Total Tour 1]]+Tableau8[[#This Row],[Total Tour 2]],"")</f>
        <v/>
      </c>
      <c r="Q907" s="14">
        <f>COUNTIF(Tableau8[[#This Row],[Lundi]:[Vendredi]],"&gt;=13")*1000</f>
        <v>0</v>
      </c>
      <c r="R90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07" s="15">
        <f>Tableau8[[#This Row],[Prime production]]+Tableau8[[#This Row],[Prime rendement]]</f>
        <v>0</v>
      </c>
      <c r="T907" s="15" t="str">
        <f>IF(Tableau8[[#This Row],[Matricule]]&gt;1,IF(COUNTIF(Tableau8[DateMatricule],Tableau8[[#This Row],[DateMatricule]])&gt;1,"Doublon",""),"")</f>
        <v/>
      </c>
    </row>
    <row r="908" spans="1:20" x14ac:dyDescent="0.25">
      <c r="A908" s="11" t="str">
        <f>IF(Tableau8[[#This Row],[Semaine]]="","",VLOOKUP(Tableau8[[#This Row],[Semaine]],Listes!$A:$B,2,FALSE))</f>
        <v/>
      </c>
      <c r="B908" s="11" t="str">
        <f>IF(ISBLANK(Tableau8[[#This Row],[Matricule]]),"",VLOOKUP(Tableau8[[#This Row],[Matricule]],#REF!,2,FALSE))</f>
        <v/>
      </c>
      <c r="C908" s="11" t="str">
        <f>IF(ISBLANK(Tableau8[[#This Row],[Matricule]]),"",VLOOKUP(Tableau8[[#This Row],[Matricule]],#REF!,3,FALSE))</f>
        <v/>
      </c>
      <c r="D908" s="11" t="str">
        <f>CONCATENATE(Tableau8[[#This Row],[Semaine]],Tableau8[[#This Row],[Matricule]])</f>
        <v/>
      </c>
      <c r="M908" s="14" t="str">
        <f>IF(Tableau8[[#This Row],[Lundi]]+Tableau8[[#This Row],[Mardi]]&gt;0,Tableau8[[#This Row],[Lundi]]+Tableau8[[#This Row],[Mardi]],"")</f>
        <v/>
      </c>
      <c r="N908" s="14" t="str">
        <f>IF(Tableau8[[#This Row],[Jeudi]]+Tableau8[[#This Row],[Vendredi]]&gt;0,Tableau8[[#This Row],[Jeudi]]+Tableau8[[#This Row],[Vendredi]],"")</f>
        <v/>
      </c>
      <c r="O908" s="14">
        <f>COUNTIF(Tableau8[[#This Row],[Lundi]:[Mardi]],"&gt;0") + COUNTIF(Tableau8[[#This Row],[Jeudi]:[Vendredi]],"&gt;0")</f>
        <v>0</v>
      </c>
      <c r="P908" s="14" t="str">
        <f>IFERROR(Tableau8[[#This Row],[Total Tour 1]]+Tableau8[[#This Row],[Total Tour 2]],"")</f>
        <v/>
      </c>
      <c r="Q908" s="14">
        <f>COUNTIF(Tableau8[[#This Row],[Lundi]:[Vendredi]],"&gt;=13")*1000</f>
        <v>0</v>
      </c>
      <c r="R90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08" s="15">
        <f>Tableau8[[#This Row],[Prime production]]+Tableau8[[#This Row],[Prime rendement]]</f>
        <v>0</v>
      </c>
      <c r="T908" s="15" t="str">
        <f>IF(Tableau8[[#This Row],[Matricule]]&gt;1,IF(COUNTIF(Tableau8[DateMatricule],Tableau8[[#This Row],[DateMatricule]])&gt;1,"Doublon",""),"")</f>
        <v/>
      </c>
    </row>
    <row r="909" spans="1:20" x14ac:dyDescent="0.25">
      <c r="A909" s="11" t="str">
        <f>IF(Tableau8[[#This Row],[Semaine]]="","",VLOOKUP(Tableau8[[#This Row],[Semaine]],Listes!$A:$B,2,FALSE))</f>
        <v/>
      </c>
      <c r="B909" s="11" t="str">
        <f>IF(ISBLANK(Tableau8[[#This Row],[Matricule]]),"",VLOOKUP(Tableau8[[#This Row],[Matricule]],#REF!,2,FALSE))</f>
        <v/>
      </c>
      <c r="C909" s="11" t="str">
        <f>IF(ISBLANK(Tableau8[[#This Row],[Matricule]]),"",VLOOKUP(Tableau8[[#This Row],[Matricule]],#REF!,3,FALSE))</f>
        <v/>
      </c>
      <c r="D909" s="11" t="str">
        <f>CONCATENATE(Tableau8[[#This Row],[Semaine]],Tableau8[[#This Row],[Matricule]])</f>
        <v/>
      </c>
      <c r="M909" s="14" t="str">
        <f>IF(Tableau8[[#This Row],[Lundi]]+Tableau8[[#This Row],[Mardi]]&gt;0,Tableau8[[#This Row],[Lundi]]+Tableau8[[#This Row],[Mardi]],"")</f>
        <v/>
      </c>
      <c r="N909" s="14" t="str">
        <f>IF(Tableau8[[#This Row],[Jeudi]]+Tableau8[[#This Row],[Vendredi]]&gt;0,Tableau8[[#This Row],[Jeudi]]+Tableau8[[#This Row],[Vendredi]],"")</f>
        <v/>
      </c>
      <c r="O909" s="14">
        <f>COUNTIF(Tableau8[[#This Row],[Lundi]:[Mardi]],"&gt;0") + COUNTIF(Tableau8[[#This Row],[Jeudi]:[Vendredi]],"&gt;0")</f>
        <v>0</v>
      </c>
      <c r="P909" s="14" t="str">
        <f>IFERROR(Tableau8[[#This Row],[Total Tour 1]]+Tableau8[[#This Row],[Total Tour 2]],"")</f>
        <v/>
      </c>
      <c r="Q909" s="14">
        <f>COUNTIF(Tableau8[[#This Row],[Lundi]:[Vendredi]],"&gt;=13")*1000</f>
        <v>0</v>
      </c>
      <c r="R90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09" s="15">
        <f>Tableau8[[#This Row],[Prime production]]+Tableau8[[#This Row],[Prime rendement]]</f>
        <v>0</v>
      </c>
      <c r="T909" s="15" t="str">
        <f>IF(Tableau8[[#This Row],[Matricule]]&gt;1,IF(COUNTIF(Tableau8[DateMatricule],Tableau8[[#This Row],[DateMatricule]])&gt;1,"Doublon",""),"")</f>
        <v/>
      </c>
    </row>
    <row r="910" spans="1:20" x14ac:dyDescent="0.25">
      <c r="A910" s="11" t="str">
        <f>IF(Tableau8[[#This Row],[Semaine]]="","",VLOOKUP(Tableau8[[#This Row],[Semaine]],Listes!$A:$B,2,FALSE))</f>
        <v/>
      </c>
      <c r="B910" s="11" t="str">
        <f>IF(ISBLANK(Tableau8[[#This Row],[Matricule]]),"",VLOOKUP(Tableau8[[#This Row],[Matricule]],#REF!,2,FALSE))</f>
        <v/>
      </c>
      <c r="C910" s="11" t="str">
        <f>IF(ISBLANK(Tableau8[[#This Row],[Matricule]]),"",VLOOKUP(Tableau8[[#This Row],[Matricule]],#REF!,3,FALSE))</f>
        <v/>
      </c>
      <c r="D910" s="11" t="str">
        <f>CONCATENATE(Tableau8[[#This Row],[Semaine]],Tableau8[[#This Row],[Matricule]])</f>
        <v/>
      </c>
      <c r="M910" s="14" t="str">
        <f>IF(Tableau8[[#This Row],[Lundi]]+Tableau8[[#This Row],[Mardi]]&gt;0,Tableau8[[#This Row],[Lundi]]+Tableau8[[#This Row],[Mardi]],"")</f>
        <v/>
      </c>
      <c r="N910" s="14" t="str">
        <f>IF(Tableau8[[#This Row],[Jeudi]]+Tableau8[[#This Row],[Vendredi]]&gt;0,Tableau8[[#This Row],[Jeudi]]+Tableau8[[#This Row],[Vendredi]],"")</f>
        <v/>
      </c>
      <c r="O910" s="14">
        <f>COUNTIF(Tableau8[[#This Row],[Lundi]:[Mardi]],"&gt;0") + COUNTIF(Tableau8[[#This Row],[Jeudi]:[Vendredi]],"&gt;0")</f>
        <v>0</v>
      </c>
      <c r="P910" s="14" t="str">
        <f>IFERROR(Tableau8[[#This Row],[Total Tour 1]]+Tableau8[[#This Row],[Total Tour 2]],"")</f>
        <v/>
      </c>
      <c r="Q910" s="14">
        <f>COUNTIF(Tableau8[[#This Row],[Lundi]:[Vendredi]],"&gt;=13")*1000</f>
        <v>0</v>
      </c>
      <c r="R91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10" s="15">
        <f>Tableau8[[#This Row],[Prime production]]+Tableau8[[#This Row],[Prime rendement]]</f>
        <v>0</v>
      </c>
      <c r="T910" s="15" t="str">
        <f>IF(Tableau8[[#This Row],[Matricule]]&gt;1,IF(COUNTIF(Tableau8[DateMatricule],Tableau8[[#This Row],[DateMatricule]])&gt;1,"Doublon",""),"")</f>
        <v/>
      </c>
    </row>
    <row r="911" spans="1:20" x14ac:dyDescent="0.25">
      <c r="A911" s="11" t="str">
        <f>IF(Tableau8[[#This Row],[Semaine]]="","",VLOOKUP(Tableau8[[#This Row],[Semaine]],Listes!$A:$B,2,FALSE))</f>
        <v/>
      </c>
      <c r="B911" s="11" t="str">
        <f>IF(ISBLANK(Tableau8[[#This Row],[Matricule]]),"",VLOOKUP(Tableau8[[#This Row],[Matricule]],#REF!,2,FALSE))</f>
        <v/>
      </c>
      <c r="C911" s="11" t="str">
        <f>IF(ISBLANK(Tableau8[[#This Row],[Matricule]]),"",VLOOKUP(Tableau8[[#This Row],[Matricule]],#REF!,3,FALSE))</f>
        <v/>
      </c>
      <c r="D911" s="11" t="str">
        <f>CONCATENATE(Tableau8[[#This Row],[Semaine]],Tableau8[[#This Row],[Matricule]])</f>
        <v/>
      </c>
      <c r="M911" s="14" t="str">
        <f>IF(Tableau8[[#This Row],[Lundi]]+Tableau8[[#This Row],[Mardi]]&gt;0,Tableau8[[#This Row],[Lundi]]+Tableau8[[#This Row],[Mardi]],"")</f>
        <v/>
      </c>
      <c r="N911" s="14" t="str">
        <f>IF(Tableau8[[#This Row],[Jeudi]]+Tableau8[[#This Row],[Vendredi]]&gt;0,Tableau8[[#This Row],[Jeudi]]+Tableau8[[#This Row],[Vendredi]],"")</f>
        <v/>
      </c>
      <c r="O911" s="14">
        <f>COUNTIF(Tableau8[[#This Row],[Lundi]:[Mardi]],"&gt;0") + COUNTIF(Tableau8[[#This Row],[Jeudi]:[Vendredi]],"&gt;0")</f>
        <v>0</v>
      </c>
      <c r="P911" s="14" t="str">
        <f>IFERROR(Tableau8[[#This Row],[Total Tour 1]]+Tableau8[[#This Row],[Total Tour 2]],"")</f>
        <v/>
      </c>
      <c r="Q911" s="14">
        <f>COUNTIF(Tableau8[[#This Row],[Lundi]:[Vendredi]],"&gt;=13")*1000</f>
        <v>0</v>
      </c>
      <c r="R91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11" s="15">
        <f>Tableau8[[#This Row],[Prime production]]+Tableau8[[#This Row],[Prime rendement]]</f>
        <v>0</v>
      </c>
      <c r="T911" s="15" t="str">
        <f>IF(Tableau8[[#This Row],[Matricule]]&gt;1,IF(COUNTIF(Tableau8[DateMatricule],Tableau8[[#This Row],[DateMatricule]])&gt;1,"Doublon",""),"")</f>
        <v/>
      </c>
    </row>
    <row r="912" spans="1:20" x14ac:dyDescent="0.25">
      <c r="A912" s="11" t="str">
        <f>IF(Tableau8[[#This Row],[Semaine]]="","",VLOOKUP(Tableau8[[#This Row],[Semaine]],Listes!$A:$B,2,FALSE))</f>
        <v/>
      </c>
      <c r="B912" s="11" t="str">
        <f>IF(ISBLANK(Tableau8[[#This Row],[Matricule]]),"",VLOOKUP(Tableau8[[#This Row],[Matricule]],#REF!,2,FALSE))</f>
        <v/>
      </c>
      <c r="C912" s="11" t="str">
        <f>IF(ISBLANK(Tableau8[[#This Row],[Matricule]]),"",VLOOKUP(Tableau8[[#This Row],[Matricule]],#REF!,3,FALSE))</f>
        <v/>
      </c>
      <c r="D912" s="11" t="str">
        <f>CONCATENATE(Tableau8[[#This Row],[Semaine]],Tableau8[[#This Row],[Matricule]])</f>
        <v/>
      </c>
      <c r="M912" s="14" t="str">
        <f>IF(Tableau8[[#This Row],[Lundi]]+Tableau8[[#This Row],[Mardi]]&gt;0,Tableau8[[#This Row],[Lundi]]+Tableau8[[#This Row],[Mardi]],"")</f>
        <v/>
      </c>
      <c r="N912" s="14" t="str">
        <f>IF(Tableau8[[#This Row],[Jeudi]]+Tableau8[[#This Row],[Vendredi]]&gt;0,Tableau8[[#This Row],[Jeudi]]+Tableau8[[#This Row],[Vendredi]],"")</f>
        <v/>
      </c>
      <c r="O912" s="14">
        <f>COUNTIF(Tableau8[[#This Row],[Lundi]:[Mardi]],"&gt;0") + COUNTIF(Tableau8[[#This Row],[Jeudi]:[Vendredi]],"&gt;0")</f>
        <v>0</v>
      </c>
      <c r="P912" s="14" t="str">
        <f>IFERROR(Tableau8[[#This Row],[Total Tour 1]]+Tableau8[[#This Row],[Total Tour 2]],"")</f>
        <v/>
      </c>
      <c r="Q912" s="14">
        <f>COUNTIF(Tableau8[[#This Row],[Lundi]:[Vendredi]],"&gt;=13")*1000</f>
        <v>0</v>
      </c>
      <c r="R91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12" s="15">
        <f>Tableau8[[#This Row],[Prime production]]+Tableau8[[#This Row],[Prime rendement]]</f>
        <v>0</v>
      </c>
      <c r="T912" s="15" t="str">
        <f>IF(Tableau8[[#This Row],[Matricule]]&gt;1,IF(COUNTIF(Tableau8[DateMatricule],Tableau8[[#This Row],[DateMatricule]])&gt;1,"Doublon",""),"")</f>
        <v/>
      </c>
    </row>
    <row r="913" spans="1:20" x14ac:dyDescent="0.25">
      <c r="A913" s="11" t="str">
        <f>IF(Tableau8[[#This Row],[Semaine]]="","",VLOOKUP(Tableau8[[#This Row],[Semaine]],Listes!$A:$B,2,FALSE))</f>
        <v/>
      </c>
      <c r="B913" s="11" t="str">
        <f>IF(ISBLANK(Tableau8[[#This Row],[Matricule]]),"",VLOOKUP(Tableau8[[#This Row],[Matricule]],#REF!,2,FALSE))</f>
        <v/>
      </c>
      <c r="C913" s="11" t="str">
        <f>IF(ISBLANK(Tableau8[[#This Row],[Matricule]]),"",VLOOKUP(Tableau8[[#This Row],[Matricule]],#REF!,3,FALSE))</f>
        <v/>
      </c>
      <c r="D913" s="11" t="str">
        <f>CONCATENATE(Tableau8[[#This Row],[Semaine]],Tableau8[[#This Row],[Matricule]])</f>
        <v/>
      </c>
      <c r="M913" s="14" t="str">
        <f>IF(Tableau8[[#This Row],[Lundi]]+Tableau8[[#This Row],[Mardi]]&gt;0,Tableau8[[#This Row],[Lundi]]+Tableau8[[#This Row],[Mardi]],"")</f>
        <v/>
      </c>
      <c r="N913" s="14" t="str">
        <f>IF(Tableau8[[#This Row],[Jeudi]]+Tableau8[[#This Row],[Vendredi]]&gt;0,Tableau8[[#This Row],[Jeudi]]+Tableau8[[#This Row],[Vendredi]],"")</f>
        <v/>
      </c>
      <c r="O913" s="14">
        <f>COUNTIF(Tableau8[[#This Row],[Lundi]:[Mardi]],"&gt;0") + COUNTIF(Tableau8[[#This Row],[Jeudi]:[Vendredi]],"&gt;0")</f>
        <v>0</v>
      </c>
      <c r="P913" s="14" t="str">
        <f>IFERROR(Tableau8[[#This Row],[Total Tour 1]]+Tableau8[[#This Row],[Total Tour 2]],"")</f>
        <v/>
      </c>
      <c r="Q913" s="14">
        <f>COUNTIF(Tableau8[[#This Row],[Lundi]:[Vendredi]],"&gt;=13")*1000</f>
        <v>0</v>
      </c>
      <c r="R91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13" s="15">
        <f>Tableau8[[#This Row],[Prime production]]+Tableau8[[#This Row],[Prime rendement]]</f>
        <v>0</v>
      </c>
      <c r="T913" s="15" t="str">
        <f>IF(Tableau8[[#This Row],[Matricule]]&gt;1,IF(COUNTIF(Tableau8[DateMatricule],Tableau8[[#This Row],[DateMatricule]])&gt;1,"Doublon",""),"")</f>
        <v/>
      </c>
    </row>
    <row r="914" spans="1:20" x14ac:dyDescent="0.25">
      <c r="A914" s="11" t="str">
        <f>IF(Tableau8[[#This Row],[Semaine]]="","",VLOOKUP(Tableau8[[#This Row],[Semaine]],Listes!$A:$B,2,FALSE))</f>
        <v/>
      </c>
      <c r="B914" s="11" t="str">
        <f>IF(ISBLANK(Tableau8[[#This Row],[Matricule]]),"",VLOOKUP(Tableau8[[#This Row],[Matricule]],#REF!,2,FALSE))</f>
        <v/>
      </c>
      <c r="C914" s="11" t="str">
        <f>IF(ISBLANK(Tableau8[[#This Row],[Matricule]]),"",VLOOKUP(Tableau8[[#This Row],[Matricule]],#REF!,3,FALSE))</f>
        <v/>
      </c>
      <c r="D914" s="11" t="str">
        <f>CONCATENATE(Tableau8[[#This Row],[Semaine]],Tableau8[[#This Row],[Matricule]])</f>
        <v/>
      </c>
      <c r="M914" s="14" t="str">
        <f>IF(Tableau8[[#This Row],[Lundi]]+Tableau8[[#This Row],[Mardi]]&gt;0,Tableau8[[#This Row],[Lundi]]+Tableau8[[#This Row],[Mardi]],"")</f>
        <v/>
      </c>
      <c r="N914" s="14" t="str">
        <f>IF(Tableau8[[#This Row],[Jeudi]]+Tableau8[[#This Row],[Vendredi]]&gt;0,Tableau8[[#This Row],[Jeudi]]+Tableau8[[#This Row],[Vendredi]],"")</f>
        <v/>
      </c>
      <c r="O914" s="14">
        <f>COUNTIF(Tableau8[[#This Row],[Lundi]:[Mardi]],"&gt;0") + COUNTIF(Tableau8[[#This Row],[Jeudi]:[Vendredi]],"&gt;0")</f>
        <v>0</v>
      </c>
      <c r="P914" s="14" t="str">
        <f>IFERROR(Tableau8[[#This Row],[Total Tour 1]]+Tableau8[[#This Row],[Total Tour 2]],"")</f>
        <v/>
      </c>
      <c r="Q914" s="14">
        <f>COUNTIF(Tableau8[[#This Row],[Lundi]:[Vendredi]],"&gt;=13")*1000</f>
        <v>0</v>
      </c>
      <c r="R91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14" s="15">
        <f>Tableau8[[#This Row],[Prime production]]+Tableau8[[#This Row],[Prime rendement]]</f>
        <v>0</v>
      </c>
      <c r="T914" s="15" t="str">
        <f>IF(Tableau8[[#This Row],[Matricule]]&gt;1,IF(COUNTIF(Tableau8[DateMatricule],Tableau8[[#This Row],[DateMatricule]])&gt;1,"Doublon",""),"")</f>
        <v/>
      </c>
    </row>
    <row r="915" spans="1:20" x14ac:dyDescent="0.25">
      <c r="A915" s="11" t="str">
        <f>IF(Tableau8[[#This Row],[Semaine]]="","",VLOOKUP(Tableau8[[#This Row],[Semaine]],Listes!$A:$B,2,FALSE))</f>
        <v/>
      </c>
      <c r="B915" s="11" t="str">
        <f>IF(ISBLANK(Tableau8[[#This Row],[Matricule]]),"",VLOOKUP(Tableau8[[#This Row],[Matricule]],#REF!,2,FALSE))</f>
        <v/>
      </c>
      <c r="C915" s="11" t="str">
        <f>IF(ISBLANK(Tableau8[[#This Row],[Matricule]]),"",VLOOKUP(Tableau8[[#This Row],[Matricule]],#REF!,3,FALSE))</f>
        <v/>
      </c>
      <c r="D915" s="11" t="str">
        <f>CONCATENATE(Tableau8[[#This Row],[Semaine]],Tableau8[[#This Row],[Matricule]])</f>
        <v/>
      </c>
      <c r="M915" s="14" t="str">
        <f>IF(Tableau8[[#This Row],[Lundi]]+Tableau8[[#This Row],[Mardi]]&gt;0,Tableau8[[#This Row],[Lundi]]+Tableau8[[#This Row],[Mardi]],"")</f>
        <v/>
      </c>
      <c r="N915" s="14" t="str">
        <f>IF(Tableau8[[#This Row],[Jeudi]]+Tableau8[[#This Row],[Vendredi]]&gt;0,Tableau8[[#This Row],[Jeudi]]+Tableau8[[#This Row],[Vendredi]],"")</f>
        <v/>
      </c>
      <c r="O915" s="14">
        <f>COUNTIF(Tableau8[[#This Row],[Lundi]:[Mardi]],"&gt;0") + COUNTIF(Tableau8[[#This Row],[Jeudi]:[Vendredi]],"&gt;0")</f>
        <v>0</v>
      </c>
      <c r="P915" s="14" t="str">
        <f>IFERROR(Tableau8[[#This Row],[Total Tour 1]]+Tableau8[[#This Row],[Total Tour 2]],"")</f>
        <v/>
      </c>
      <c r="Q915" s="14">
        <f>COUNTIF(Tableau8[[#This Row],[Lundi]:[Vendredi]],"&gt;=13")*1000</f>
        <v>0</v>
      </c>
      <c r="R91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15" s="15">
        <f>Tableau8[[#This Row],[Prime production]]+Tableau8[[#This Row],[Prime rendement]]</f>
        <v>0</v>
      </c>
      <c r="T915" s="15" t="str">
        <f>IF(Tableau8[[#This Row],[Matricule]]&gt;1,IF(COUNTIF(Tableau8[DateMatricule],Tableau8[[#This Row],[DateMatricule]])&gt;1,"Doublon",""),"")</f>
        <v/>
      </c>
    </row>
    <row r="916" spans="1:20" x14ac:dyDescent="0.25">
      <c r="A916" s="11" t="str">
        <f>IF(Tableau8[[#This Row],[Semaine]]="","",VLOOKUP(Tableau8[[#This Row],[Semaine]],Listes!$A:$B,2,FALSE))</f>
        <v/>
      </c>
      <c r="B916" s="11" t="str">
        <f>IF(ISBLANK(Tableau8[[#This Row],[Matricule]]),"",VLOOKUP(Tableau8[[#This Row],[Matricule]],#REF!,2,FALSE))</f>
        <v/>
      </c>
      <c r="C916" s="11" t="str">
        <f>IF(ISBLANK(Tableau8[[#This Row],[Matricule]]),"",VLOOKUP(Tableau8[[#This Row],[Matricule]],#REF!,3,FALSE))</f>
        <v/>
      </c>
      <c r="D916" s="11" t="str">
        <f>CONCATENATE(Tableau8[[#This Row],[Semaine]],Tableau8[[#This Row],[Matricule]])</f>
        <v/>
      </c>
      <c r="M916" s="14" t="str">
        <f>IF(Tableau8[[#This Row],[Lundi]]+Tableau8[[#This Row],[Mardi]]&gt;0,Tableau8[[#This Row],[Lundi]]+Tableau8[[#This Row],[Mardi]],"")</f>
        <v/>
      </c>
      <c r="N916" s="14" t="str">
        <f>IF(Tableau8[[#This Row],[Jeudi]]+Tableau8[[#This Row],[Vendredi]]&gt;0,Tableau8[[#This Row],[Jeudi]]+Tableau8[[#This Row],[Vendredi]],"")</f>
        <v/>
      </c>
      <c r="O916" s="14">
        <f>COUNTIF(Tableau8[[#This Row],[Lundi]:[Mardi]],"&gt;0") + COUNTIF(Tableau8[[#This Row],[Jeudi]:[Vendredi]],"&gt;0")</f>
        <v>0</v>
      </c>
      <c r="P916" s="14" t="str">
        <f>IFERROR(Tableau8[[#This Row],[Total Tour 1]]+Tableau8[[#This Row],[Total Tour 2]],"")</f>
        <v/>
      </c>
      <c r="Q916" s="14">
        <f>COUNTIF(Tableau8[[#This Row],[Lundi]:[Vendredi]],"&gt;=13")*1000</f>
        <v>0</v>
      </c>
      <c r="R91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16" s="15">
        <f>Tableau8[[#This Row],[Prime production]]+Tableau8[[#This Row],[Prime rendement]]</f>
        <v>0</v>
      </c>
      <c r="T916" s="15" t="str">
        <f>IF(Tableau8[[#This Row],[Matricule]]&gt;1,IF(COUNTIF(Tableau8[DateMatricule],Tableau8[[#This Row],[DateMatricule]])&gt;1,"Doublon",""),"")</f>
        <v/>
      </c>
    </row>
    <row r="917" spans="1:20" x14ac:dyDescent="0.25">
      <c r="A917" s="11" t="str">
        <f>IF(Tableau8[[#This Row],[Semaine]]="","",VLOOKUP(Tableau8[[#This Row],[Semaine]],Listes!$A:$B,2,FALSE))</f>
        <v/>
      </c>
      <c r="B917" s="11" t="str">
        <f>IF(ISBLANK(Tableau8[[#This Row],[Matricule]]),"",VLOOKUP(Tableau8[[#This Row],[Matricule]],#REF!,2,FALSE))</f>
        <v/>
      </c>
      <c r="C917" s="11" t="str">
        <f>IF(ISBLANK(Tableau8[[#This Row],[Matricule]]),"",VLOOKUP(Tableau8[[#This Row],[Matricule]],#REF!,3,FALSE))</f>
        <v/>
      </c>
      <c r="D917" s="11" t="str">
        <f>CONCATENATE(Tableau8[[#This Row],[Semaine]],Tableau8[[#This Row],[Matricule]])</f>
        <v/>
      </c>
      <c r="M917" s="14" t="str">
        <f>IF(Tableau8[[#This Row],[Lundi]]+Tableau8[[#This Row],[Mardi]]&gt;0,Tableau8[[#This Row],[Lundi]]+Tableau8[[#This Row],[Mardi]],"")</f>
        <v/>
      </c>
      <c r="N917" s="14" t="str">
        <f>IF(Tableau8[[#This Row],[Jeudi]]+Tableau8[[#This Row],[Vendredi]]&gt;0,Tableau8[[#This Row],[Jeudi]]+Tableau8[[#This Row],[Vendredi]],"")</f>
        <v/>
      </c>
      <c r="O917" s="14">
        <f>COUNTIF(Tableau8[[#This Row],[Lundi]:[Mardi]],"&gt;0") + COUNTIF(Tableau8[[#This Row],[Jeudi]:[Vendredi]],"&gt;0")</f>
        <v>0</v>
      </c>
      <c r="P917" s="14" t="str">
        <f>IFERROR(Tableau8[[#This Row],[Total Tour 1]]+Tableau8[[#This Row],[Total Tour 2]],"")</f>
        <v/>
      </c>
      <c r="Q917" s="14">
        <f>COUNTIF(Tableau8[[#This Row],[Lundi]:[Vendredi]],"&gt;=13")*1000</f>
        <v>0</v>
      </c>
      <c r="R91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17" s="15">
        <f>Tableau8[[#This Row],[Prime production]]+Tableau8[[#This Row],[Prime rendement]]</f>
        <v>0</v>
      </c>
      <c r="T917" s="15" t="str">
        <f>IF(Tableau8[[#This Row],[Matricule]]&gt;1,IF(COUNTIF(Tableau8[DateMatricule],Tableau8[[#This Row],[DateMatricule]])&gt;1,"Doublon",""),"")</f>
        <v/>
      </c>
    </row>
    <row r="918" spans="1:20" x14ac:dyDescent="0.25">
      <c r="A918" s="11" t="str">
        <f>IF(Tableau8[[#This Row],[Semaine]]="","",VLOOKUP(Tableau8[[#This Row],[Semaine]],Listes!$A:$B,2,FALSE))</f>
        <v/>
      </c>
      <c r="B918" s="11" t="str">
        <f>IF(ISBLANK(Tableau8[[#This Row],[Matricule]]),"",VLOOKUP(Tableau8[[#This Row],[Matricule]],#REF!,2,FALSE))</f>
        <v/>
      </c>
      <c r="C918" s="11" t="str">
        <f>IF(ISBLANK(Tableau8[[#This Row],[Matricule]]),"",VLOOKUP(Tableau8[[#This Row],[Matricule]],#REF!,3,FALSE))</f>
        <v/>
      </c>
      <c r="D918" s="11" t="str">
        <f>CONCATENATE(Tableau8[[#This Row],[Semaine]],Tableau8[[#This Row],[Matricule]])</f>
        <v/>
      </c>
      <c r="M918" s="14" t="str">
        <f>IF(Tableau8[[#This Row],[Lundi]]+Tableau8[[#This Row],[Mardi]]&gt;0,Tableau8[[#This Row],[Lundi]]+Tableau8[[#This Row],[Mardi]],"")</f>
        <v/>
      </c>
      <c r="N918" s="14" t="str">
        <f>IF(Tableau8[[#This Row],[Jeudi]]+Tableau8[[#This Row],[Vendredi]]&gt;0,Tableau8[[#This Row],[Jeudi]]+Tableau8[[#This Row],[Vendredi]],"")</f>
        <v/>
      </c>
      <c r="O918" s="14">
        <f>COUNTIF(Tableau8[[#This Row],[Lundi]:[Mardi]],"&gt;0") + COUNTIF(Tableau8[[#This Row],[Jeudi]:[Vendredi]],"&gt;0")</f>
        <v>0</v>
      </c>
      <c r="P918" s="14" t="str">
        <f>IFERROR(Tableau8[[#This Row],[Total Tour 1]]+Tableau8[[#This Row],[Total Tour 2]],"")</f>
        <v/>
      </c>
      <c r="Q918" s="14">
        <f>COUNTIF(Tableau8[[#This Row],[Lundi]:[Vendredi]],"&gt;=13")*1000</f>
        <v>0</v>
      </c>
      <c r="R91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18" s="15">
        <f>Tableau8[[#This Row],[Prime production]]+Tableau8[[#This Row],[Prime rendement]]</f>
        <v>0</v>
      </c>
      <c r="T918" s="15" t="str">
        <f>IF(Tableau8[[#This Row],[Matricule]]&gt;1,IF(COUNTIF(Tableau8[DateMatricule],Tableau8[[#This Row],[DateMatricule]])&gt;1,"Doublon",""),"")</f>
        <v/>
      </c>
    </row>
    <row r="919" spans="1:20" x14ac:dyDescent="0.25">
      <c r="A919" s="11" t="str">
        <f>IF(Tableau8[[#This Row],[Semaine]]="","",VLOOKUP(Tableau8[[#This Row],[Semaine]],Listes!$A:$B,2,FALSE))</f>
        <v/>
      </c>
      <c r="B919" s="11" t="str">
        <f>IF(ISBLANK(Tableau8[[#This Row],[Matricule]]),"",VLOOKUP(Tableau8[[#This Row],[Matricule]],#REF!,2,FALSE))</f>
        <v/>
      </c>
      <c r="C919" s="11" t="str">
        <f>IF(ISBLANK(Tableau8[[#This Row],[Matricule]]),"",VLOOKUP(Tableau8[[#This Row],[Matricule]],#REF!,3,FALSE))</f>
        <v/>
      </c>
      <c r="D919" s="11" t="str">
        <f>CONCATENATE(Tableau8[[#This Row],[Semaine]],Tableau8[[#This Row],[Matricule]])</f>
        <v/>
      </c>
      <c r="M919" s="14" t="str">
        <f>IF(Tableau8[[#This Row],[Lundi]]+Tableau8[[#This Row],[Mardi]]&gt;0,Tableau8[[#This Row],[Lundi]]+Tableau8[[#This Row],[Mardi]],"")</f>
        <v/>
      </c>
      <c r="N919" s="14" t="str">
        <f>IF(Tableau8[[#This Row],[Jeudi]]+Tableau8[[#This Row],[Vendredi]]&gt;0,Tableau8[[#This Row],[Jeudi]]+Tableau8[[#This Row],[Vendredi]],"")</f>
        <v/>
      </c>
      <c r="O919" s="14">
        <f>COUNTIF(Tableau8[[#This Row],[Lundi]:[Mardi]],"&gt;0") + COUNTIF(Tableau8[[#This Row],[Jeudi]:[Vendredi]],"&gt;0")</f>
        <v>0</v>
      </c>
      <c r="P919" s="14" t="str">
        <f>IFERROR(Tableau8[[#This Row],[Total Tour 1]]+Tableau8[[#This Row],[Total Tour 2]],"")</f>
        <v/>
      </c>
      <c r="Q919" s="14">
        <f>COUNTIF(Tableau8[[#This Row],[Lundi]:[Vendredi]],"&gt;=13")*1000</f>
        <v>0</v>
      </c>
      <c r="R91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19" s="15">
        <f>Tableau8[[#This Row],[Prime production]]+Tableau8[[#This Row],[Prime rendement]]</f>
        <v>0</v>
      </c>
      <c r="T919" s="15" t="str">
        <f>IF(Tableau8[[#This Row],[Matricule]]&gt;1,IF(COUNTIF(Tableau8[DateMatricule],Tableau8[[#This Row],[DateMatricule]])&gt;1,"Doublon",""),"")</f>
        <v/>
      </c>
    </row>
    <row r="920" spans="1:20" x14ac:dyDescent="0.25">
      <c r="A920" s="11" t="str">
        <f>IF(Tableau8[[#This Row],[Semaine]]="","",VLOOKUP(Tableau8[[#This Row],[Semaine]],Listes!$A:$B,2,FALSE))</f>
        <v/>
      </c>
      <c r="B920" s="11" t="str">
        <f>IF(ISBLANK(Tableau8[[#This Row],[Matricule]]),"",VLOOKUP(Tableau8[[#This Row],[Matricule]],#REF!,2,FALSE))</f>
        <v/>
      </c>
      <c r="C920" s="11" t="str">
        <f>IF(ISBLANK(Tableau8[[#This Row],[Matricule]]),"",VLOOKUP(Tableau8[[#This Row],[Matricule]],#REF!,3,FALSE))</f>
        <v/>
      </c>
      <c r="D920" s="11" t="str">
        <f>CONCATENATE(Tableau8[[#This Row],[Semaine]],Tableau8[[#This Row],[Matricule]])</f>
        <v/>
      </c>
      <c r="M920" s="14" t="str">
        <f>IF(Tableau8[[#This Row],[Lundi]]+Tableau8[[#This Row],[Mardi]]&gt;0,Tableau8[[#This Row],[Lundi]]+Tableau8[[#This Row],[Mardi]],"")</f>
        <v/>
      </c>
      <c r="N920" s="14" t="str">
        <f>IF(Tableau8[[#This Row],[Jeudi]]+Tableau8[[#This Row],[Vendredi]]&gt;0,Tableau8[[#This Row],[Jeudi]]+Tableau8[[#This Row],[Vendredi]],"")</f>
        <v/>
      </c>
      <c r="O920" s="14">
        <f>COUNTIF(Tableau8[[#This Row],[Lundi]:[Mardi]],"&gt;0") + COUNTIF(Tableau8[[#This Row],[Jeudi]:[Vendredi]],"&gt;0")</f>
        <v>0</v>
      </c>
      <c r="P920" s="14" t="str">
        <f>IFERROR(Tableau8[[#This Row],[Total Tour 1]]+Tableau8[[#This Row],[Total Tour 2]],"")</f>
        <v/>
      </c>
      <c r="Q920" s="14">
        <f>COUNTIF(Tableau8[[#This Row],[Lundi]:[Vendredi]],"&gt;=13")*1000</f>
        <v>0</v>
      </c>
      <c r="R92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20" s="15">
        <f>Tableau8[[#This Row],[Prime production]]+Tableau8[[#This Row],[Prime rendement]]</f>
        <v>0</v>
      </c>
      <c r="T920" s="15" t="str">
        <f>IF(Tableau8[[#This Row],[Matricule]]&gt;1,IF(COUNTIF(Tableau8[DateMatricule],Tableau8[[#This Row],[DateMatricule]])&gt;1,"Doublon",""),"")</f>
        <v/>
      </c>
    </row>
    <row r="921" spans="1:20" x14ac:dyDescent="0.25">
      <c r="A921" s="11" t="str">
        <f>IF(Tableau8[[#This Row],[Semaine]]="","",VLOOKUP(Tableau8[[#This Row],[Semaine]],Listes!$A:$B,2,FALSE))</f>
        <v/>
      </c>
      <c r="B921" s="11" t="str">
        <f>IF(ISBLANK(Tableau8[[#This Row],[Matricule]]),"",VLOOKUP(Tableau8[[#This Row],[Matricule]],#REF!,2,FALSE))</f>
        <v/>
      </c>
      <c r="C921" s="11" t="str">
        <f>IF(ISBLANK(Tableau8[[#This Row],[Matricule]]),"",VLOOKUP(Tableau8[[#This Row],[Matricule]],#REF!,3,FALSE))</f>
        <v/>
      </c>
      <c r="D921" s="11" t="str">
        <f>CONCATENATE(Tableau8[[#This Row],[Semaine]],Tableau8[[#This Row],[Matricule]])</f>
        <v/>
      </c>
      <c r="M921" s="14" t="str">
        <f>IF(Tableau8[[#This Row],[Lundi]]+Tableau8[[#This Row],[Mardi]]&gt;0,Tableau8[[#This Row],[Lundi]]+Tableau8[[#This Row],[Mardi]],"")</f>
        <v/>
      </c>
      <c r="N921" s="14" t="str">
        <f>IF(Tableau8[[#This Row],[Jeudi]]+Tableau8[[#This Row],[Vendredi]]&gt;0,Tableau8[[#This Row],[Jeudi]]+Tableau8[[#This Row],[Vendredi]],"")</f>
        <v/>
      </c>
      <c r="O921" s="14">
        <f>COUNTIF(Tableau8[[#This Row],[Lundi]:[Mardi]],"&gt;0") + COUNTIF(Tableau8[[#This Row],[Jeudi]:[Vendredi]],"&gt;0")</f>
        <v>0</v>
      </c>
      <c r="P921" s="14" t="str">
        <f>IFERROR(Tableau8[[#This Row],[Total Tour 1]]+Tableau8[[#This Row],[Total Tour 2]],"")</f>
        <v/>
      </c>
      <c r="Q921" s="14">
        <f>COUNTIF(Tableau8[[#This Row],[Lundi]:[Vendredi]],"&gt;=13")*1000</f>
        <v>0</v>
      </c>
      <c r="R92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21" s="15">
        <f>Tableau8[[#This Row],[Prime production]]+Tableau8[[#This Row],[Prime rendement]]</f>
        <v>0</v>
      </c>
      <c r="T921" s="15" t="str">
        <f>IF(Tableau8[[#This Row],[Matricule]]&gt;1,IF(COUNTIF(Tableau8[DateMatricule],Tableau8[[#This Row],[DateMatricule]])&gt;1,"Doublon",""),"")</f>
        <v/>
      </c>
    </row>
    <row r="922" spans="1:20" x14ac:dyDescent="0.25">
      <c r="A922" s="11" t="str">
        <f>IF(Tableau8[[#This Row],[Semaine]]="","",VLOOKUP(Tableau8[[#This Row],[Semaine]],Listes!$A:$B,2,FALSE))</f>
        <v/>
      </c>
      <c r="B922" s="11" t="str">
        <f>IF(ISBLANK(Tableau8[[#This Row],[Matricule]]),"",VLOOKUP(Tableau8[[#This Row],[Matricule]],#REF!,2,FALSE))</f>
        <v/>
      </c>
      <c r="C922" s="11" t="str">
        <f>IF(ISBLANK(Tableau8[[#This Row],[Matricule]]),"",VLOOKUP(Tableau8[[#This Row],[Matricule]],#REF!,3,FALSE))</f>
        <v/>
      </c>
      <c r="D922" s="11" t="str">
        <f>CONCATENATE(Tableau8[[#This Row],[Semaine]],Tableau8[[#This Row],[Matricule]])</f>
        <v/>
      </c>
      <c r="M922" s="14" t="str">
        <f>IF(Tableau8[[#This Row],[Lundi]]+Tableau8[[#This Row],[Mardi]]&gt;0,Tableau8[[#This Row],[Lundi]]+Tableau8[[#This Row],[Mardi]],"")</f>
        <v/>
      </c>
      <c r="N922" s="14" t="str">
        <f>IF(Tableau8[[#This Row],[Jeudi]]+Tableau8[[#This Row],[Vendredi]]&gt;0,Tableau8[[#This Row],[Jeudi]]+Tableau8[[#This Row],[Vendredi]],"")</f>
        <v/>
      </c>
      <c r="O922" s="14">
        <f>COUNTIF(Tableau8[[#This Row],[Lundi]:[Mardi]],"&gt;0") + COUNTIF(Tableau8[[#This Row],[Jeudi]:[Vendredi]],"&gt;0")</f>
        <v>0</v>
      </c>
      <c r="P922" s="14" t="str">
        <f>IFERROR(Tableau8[[#This Row],[Total Tour 1]]+Tableau8[[#This Row],[Total Tour 2]],"")</f>
        <v/>
      </c>
      <c r="Q922" s="14">
        <f>COUNTIF(Tableau8[[#This Row],[Lundi]:[Vendredi]],"&gt;=13")*1000</f>
        <v>0</v>
      </c>
      <c r="R92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22" s="15">
        <f>Tableau8[[#This Row],[Prime production]]+Tableau8[[#This Row],[Prime rendement]]</f>
        <v>0</v>
      </c>
      <c r="T922" s="15" t="str">
        <f>IF(Tableau8[[#This Row],[Matricule]]&gt;1,IF(COUNTIF(Tableau8[DateMatricule],Tableau8[[#This Row],[DateMatricule]])&gt;1,"Doublon",""),"")</f>
        <v/>
      </c>
    </row>
    <row r="923" spans="1:20" x14ac:dyDescent="0.25">
      <c r="A923" s="11" t="str">
        <f>IF(Tableau8[[#This Row],[Semaine]]="","",VLOOKUP(Tableau8[[#This Row],[Semaine]],Listes!$A:$B,2,FALSE))</f>
        <v/>
      </c>
      <c r="B923" s="11" t="str">
        <f>IF(ISBLANK(Tableau8[[#This Row],[Matricule]]),"",VLOOKUP(Tableau8[[#This Row],[Matricule]],#REF!,2,FALSE))</f>
        <v/>
      </c>
      <c r="C923" s="11" t="str">
        <f>IF(ISBLANK(Tableau8[[#This Row],[Matricule]]),"",VLOOKUP(Tableau8[[#This Row],[Matricule]],#REF!,3,FALSE))</f>
        <v/>
      </c>
      <c r="D923" s="11" t="str">
        <f>CONCATENATE(Tableau8[[#This Row],[Semaine]],Tableau8[[#This Row],[Matricule]])</f>
        <v/>
      </c>
      <c r="M923" s="14" t="str">
        <f>IF(Tableau8[[#This Row],[Lundi]]+Tableau8[[#This Row],[Mardi]]&gt;0,Tableau8[[#This Row],[Lundi]]+Tableau8[[#This Row],[Mardi]],"")</f>
        <v/>
      </c>
      <c r="N923" s="14" t="str">
        <f>IF(Tableau8[[#This Row],[Jeudi]]+Tableau8[[#This Row],[Vendredi]]&gt;0,Tableau8[[#This Row],[Jeudi]]+Tableau8[[#This Row],[Vendredi]],"")</f>
        <v/>
      </c>
      <c r="O923" s="14">
        <f>COUNTIF(Tableau8[[#This Row],[Lundi]:[Mardi]],"&gt;0") + COUNTIF(Tableau8[[#This Row],[Jeudi]:[Vendredi]],"&gt;0")</f>
        <v>0</v>
      </c>
      <c r="P923" s="14" t="str">
        <f>IFERROR(Tableau8[[#This Row],[Total Tour 1]]+Tableau8[[#This Row],[Total Tour 2]],"")</f>
        <v/>
      </c>
      <c r="Q923" s="14">
        <f>COUNTIF(Tableau8[[#This Row],[Lundi]:[Vendredi]],"&gt;=13")*1000</f>
        <v>0</v>
      </c>
      <c r="R92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23" s="15">
        <f>Tableau8[[#This Row],[Prime production]]+Tableau8[[#This Row],[Prime rendement]]</f>
        <v>0</v>
      </c>
      <c r="T923" s="15" t="str">
        <f>IF(Tableau8[[#This Row],[Matricule]]&gt;1,IF(COUNTIF(Tableau8[DateMatricule],Tableau8[[#This Row],[DateMatricule]])&gt;1,"Doublon",""),"")</f>
        <v/>
      </c>
    </row>
    <row r="924" spans="1:20" x14ac:dyDescent="0.25">
      <c r="A924" s="11" t="str">
        <f>IF(Tableau8[[#This Row],[Semaine]]="","",VLOOKUP(Tableau8[[#This Row],[Semaine]],Listes!$A:$B,2,FALSE))</f>
        <v/>
      </c>
      <c r="B924" s="11" t="str">
        <f>IF(ISBLANK(Tableau8[[#This Row],[Matricule]]),"",VLOOKUP(Tableau8[[#This Row],[Matricule]],#REF!,2,FALSE))</f>
        <v/>
      </c>
      <c r="C924" s="11" t="str">
        <f>IF(ISBLANK(Tableau8[[#This Row],[Matricule]]),"",VLOOKUP(Tableau8[[#This Row],[Matricule]],#REF!,3,FALSE))</f>
        <v/>
      </c>
      <c r="D924" s="11" t="str">
        <f>CONCATENATE(Tableau8[[#This Row],[Semaine]],Tableau8[[#This Row],[Matricule]])</f>
        <v/>
      </c>
      <c r="M924" s="14" t="str">
        <f>IF(Tableau8[[#This Row],[Lundi]]+Tableau8[[#This Row],[Mardi]]&gt;0,Tableau8[[#This Row],[Lundi]]+Tableau8[[#This Row],[Mardi]],"")</f>
        <v/>
      </c>
      <c r="N924" s="14" t="str">
        <f>IF(Tableau8[[#This Row],[Jeudi]]+Tableau8[[#This Row],[Vendredi]]&gt;0,Tableau8[[#This Row],[Jeudi]]+Tableau8[[#This Row],[Vendredi]],"")</f>
        <v/>
      </c>
      <c r="O924" s="14">
        <f>COUNTIF(Tableau8[[#This Row],[Lundi]:[Mardi]],"&gt;0") + COUNTIF(Tableau8[[#This Row],[Jeudi]:[Vendredi]],"&gt;0")</f>
        <v>0</v>
      </c>
      <c r="P924" s="14" t="str">
        <f>IFERROR(Tableau8[[#This Row],[Total Tour 1]]+Tableau8[[#This Row],[Total Tour 2]],"")</f>
        <v/>
      </c>
      <c r="Q924" s="14">
        <f>COUNTIF(Tableau8[[#This Row],[Lundi]:[Vendredi]],"&gt;=13")*1000</f>
        <v>0</v>
      </c>
      <c r="R92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24" s="15">
        <f>Tableau8[[#This Row],[Prime production]]+Tableau8[[#This Row],[Prime rendement]]</f>
        <v>0</v>
      </c>
      <c r="T924" s="15" t="str">
        <f>IF(Tableau8[[#This Row],[Matricule]]&gt;1,IF(COUNTIF(Tableau8[DateMatricule],Tableau8[[#This Row],[DateMatricule]])&gt;1,"Doublon",""),"")</f>
        <v/>
      </c>
    </row>
    <row r="925" spans="1:20" x14ac:dyDescent="0.25">
      <c r="A925" s="11" t="str">
        <f>IF(Tableau8[[#This Row],[Semaine]]="","",VLOOKUP(Tableau8[[#This Row],[Semaine]],Listes!$A:$B,2,FALSE))</f>
        <v/>
      </c>
      <c r="B925" s="11" t="str">
        <f>IF(ISBLANK(Tableau8[[#This Row],[Matricule]]),"",VLOOKUP(Tableau8[[#This Row],[Matricule]],#REF!,2,FALSE))</f>
        <v/>
      </c>
      <c r="C925" s="11" t="str">
        <f>IF(ISBLANK(Tableau8[[#This Row],[Matricule]]),"",VLOOKUP(Tableau8[[#This Row],[Matricule]],#REF!,3,FALSE))</f>
        <v/>
      </c>
      <c r="D925" s="11" t="str">
        <f>CONCATENATE(Tableau8[[#This Row],[Semaine]],Tableau8[[#This Row],[Matricule]])</f>
        <v/>
      </c>
      <c r="M925" s="14" t="str">
        <f>IF(Tableau8[[#This Row],[Lundi]]+Tableau8[[#This Row],[Mardi]]&gt;0,Tableau8[[#This Row],[Lundi]]+Tableau8[[#This Row],[Mardi]],"")</f>
        <v/>
      </c>
      <c r="N925" s="14" t="str">
        <f>IF(Tableau8[[#This Row],[Jeudi]]+Tableau8[[#This Row],[Vendredi]]&gt;0,Tableau8[[#This Row],[Jeudi]]+Tableau8[[#This Row],[Vendredi]],"")</f>
        <v/>
      </c>
      <c r="O925" s="14">
        <f>COUNTIF(Tableau8[[#This Row],[Lundi]:[Mardi]],"&gt;0") + COUNTIF(Tableau8[[#This Row],[Jeudi]:[Vendredi]],"&gt;0")</f>
        <v>0</v>
      </c>
      <c r="P925" s="14" t="str">
        <f>IFERROR(Tableau8[[#This Row],[Total Tour 1]]+Tableau8[[#This Row],[Total Tour 2]],"")</f>
        <v/>
      </c>
      <c r="Q925" s="14">
        <f>COUNTIF(Tableau8[[#This Row],[Lundi]:[Vendredi]],"&gt;=13")*1000</f>
        <v>0</v>
      </c>
      <c r="R92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25" s="15">
        <f>Tableau8[[#This Row],[Prime production]]+Tableau8[[#This Row],[Prime rendement]]</f>
        <v>0</v>
      </c>
      <c r="T925" s="15" t="str">
        <f>IF(Tableau8[[#This Row],[Matricule]]&gt;1,IF(COUNTIF(Tableau8[DateMatricule],Tableau8[[#This Row],[DateMatricule]])&gt;1,"Doublon",""),"")</f>
        <v/>
      </c>
    </row>
    <row r="926" spans="1:20" x14ac:dyDescent="0.25">
      <c r="A926" s="11" t="str">
        <f>IF(Tableau8[[#This Row],[Semaine]]="","",VLOOKUP(Tableau8[[#This Row],[Semaine]],Listes!$A:$B,2,FALSE))</f>
        <v/>
      </c>
      <c r="B926" s="11" t="str">
        <f>IF(ISBLANK(Tableau8[[#This Row],[Matricule]]),"",VLOOKUP(Tableau8[[#This Row],[Matricule]],#REF!,2,FALSE))</f>
        <v/>
      </c>
      <c r="C926" s="11" t="str">
        <f>IF(ISBLANK(Tableau8[[#This Row],[Matricule]]),"",VLOOKUP(Tableau8[[#This Row],[Matricule]],#REF!,3,FALSE))</f>
        <v/>
      </c>
      <c r="D926" s="11" t="str">
        <f>CONCATENATE(Tableau8[[#This Row],[Semaine]],Tableau8[[#This Row],[Matricule]])</f>
        <v/>
      </c>
      <c r="M926" s="14" t="str">
        <f>IF(Tableau8[[#This Row],[Lundi]]+Tableau8[[#This Row],[Mardi]]&gt;0,Tableau8[[#This Row],[Lundi]]+Tableau8[[#This Row],[Mardi]],"")</f>
        <v/>
      </c>
      <c r="N926" s="14" t="str">
        <f>IF(Tableau8[[#This Row],[Jeudi]]+Tableau8[[#This Row],[Vendredi]]&gt;0,Tableau8[[#This Row],[Jeudi]]+Tableau8[[#This Row],[Vendredi]],"")</f>
        <v/>
      </c>
      <c r="O926" s="14">
        <f>COUNTIF(Tableau8[[#This Row],[Lundi]:[Mardi]],"&gt;0") + COUNTIF(Tableau8[[#This Row],[Jeudi]:[Vendredi]],"&gt;0")</f>
        <v>0</v>
      </c>
      <c r="P926" s="14" t="str">
        <f>IFERROR(Tableau8[[#This Row],[Total Tour 1]]+Tableau8[[#This Row],[Total Tour 2]],"")</f>
        <v/>
      </c>
      <c r="Q926" s="14">
        <f>COUNTIF(Tableau8[[#This Row],[Lundi]:[Vendredi]],"&gt;=13")*1000</f>
        <v>0</v>
      </c>
      <c r="R92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26" s="15">
        <f>Tableau8[[#This Row],[Prime production]]+Tableau8[[#This Row],[Prime rendement]]</f>
        <v>0</v>
      </c>
      <c r="T926" s="15" t="str">
        <f>IF(Tableau8[[#This Row],[Matricule]]&gt;1,IF(COUNTIF(Tableau8[DateMatricule],Tableau8[[#This Row],[DateMatricule]])&gt;1,"Doublon",""),"")</f>
        <v/>
      </c>
    </row>
    <row r="927" spans="1:20" x14ac:dyDescent="0.25">
      <c r="A927" s="11" t="str">
        <f>IF(Tableau8[[#This Row],[Semaine]]="","",VLOOKUP(Tableau8[[#This Row],[Semaine]],Listes!$A:$B,2,FALSE))</f>
        <v/>
      </c>
      <c r="B927" s="11" t="str">
        <f>IF(ISBLANK(Tableau8[[#This Row],[Matricule]]),"",VLOOKUP(Tableau8[[#This Row],[Matricule]],#REF!,2,FALSE))</f>
        <v/>
      </c>
      <c r="C927" s="11" t="str">
        <f>IF(ISBLANK(Tableau8[[#This Row],[Matricule]]),"",VLOOKUP(Tableau8[[#This Row],[Matricule]],#REF!,3,FALSE))</f>
        <v/>
      </c>
      <c r="D927" s="11" t="str">
        <f>CONCATENATE(Tableau8[[#This Row],[Semaine]],Tableau8[[#This Row],[Matricule]])</f>
        <v/>
      </c>
      <c r="M927" s="14" t="str">
        <f>IF(Tableau8[[#This Row],[Lundi]]+Tableau8[[#This Row],[Mardi]]&gt;0,Tableau8[[#This Row],[Lundi]]+Tableau8[[#This Row],[Mardi]],"")</f>
        <v/>
      </c>
      <c r="N927" s="14" t="str">
        <f>IF(Tableau8[[#This Row],[Jeudi]]+Tableau8[[#This Row],[Vendredi]]&gt;0,Tableau8[[#This Row],[Jeudi]]+Tableau8[[#This Row],[Vendredi]],"")</f>
        <v/>
      </c>
      <c r="O927" s="14">
        <f>COUNTIF(Tableau8[[#This Row],[Lundi]:[Mardi]],"&gt;0") + COUNTIF(Tableau8[[#This Row],[Jeudi]:[Vendredi]],"&gt;0")</f>
        <v>0</v>
      </c>
      <c r="P927" s="14" t="str">
        <f>IFERROR(Tableau8[[#This Row],[Total Tour 1]]+Tableau8[[#This Row],[Total Tour 2]],"")</f>
        <v/>
      </c>
      <c r="Q927" s="14">
        <f>COUNTIF(Tableau8[[#This Row],[Lundi]:[Vendredi]],"&gt;=13")*1000</f>
        <v>0</v>
      </c>
      <c r="R92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27" s="15">
        <f>Tableau8[[#This Row],[Prime production]]+Tableau8[[#This Row],[Prime rendement]]</f>
        <v>0</v>
      </c>
      <c r="T927" s="15" t="str">
        <f>IF(Tableau8[[#This Row],[Matricule]]&gt;1,IF(COUNTIF(Tableau8[DateMatricule],Tableau8[[#This Row],[DateMatricule]])&gt;1,"Doublon",""),"")</f>
        <v/>
      </c>
    </row>
    <row r="928" spans="1:20" x14ac:dyDescent="0.25">
      <c r="A928" s="11" t="str">
        <f>IF(Tableau8[[#This Row],[Semaine]]="","",VLOOKUP(Tableau8[[#This Row],[Semaine]],Listes!$A:$B,2,FALSE))</f>
        <v/>
      </c>
      <c r="B928" s="11" t="str">
        <f>IF(ISBLANK(Tableau8[[#This Row],[Matricule]]),"",VLOOKUP(Tableau8[[#This Row],[Matricule]],#REF!,2,FALSE))</f>
        <v/>
      </c>
      <c r="C928" s="11" t="str">
        <f>IF(ISBLANK(Tableau8[[#This Row],[Matricule]]),"",VLOOKUP(Tableau8[[#This Row],[Matricule]],#REF!,3,FALSE))</f>
        <v/>
      </c>
      <c r="D928" s="11" t="str">
        <f>CONCATENATE(Tableau8[[#This Row],[Semaine]],Tableau8[[#This Row],[Matricule]])</f>
        <v/>
      </c>
      <c r="M928" s="14" t="str">
        <f>IF(Tableau8[[#This Row],[Lundi]]+Tableau8[[#This Row],[Mardi]]&gt;0,Tableau8[[#This Row],[Lundi]]+Tableau8[[#This Row],[Mardi]],"")</f>
        <v/>
      </c>
      <c r="N928" s="14" t="str">
        <f>IF(Tableau8[[#This Row],[Jeudi]]+Tableau8[[#This Row],[Vendredi]]&gt;0,Tableau8[[#This Row],[Jeudi]]+Tableau8[[#This Row],[Vendredi]],"")</f>
        <v/>
      </c>
      <c r="O928" s="14">
        <f>COUNTIF(Tableau8[[#This Row],[Lundi]:[Mardi]],"&gt;0") + COUNTIF(Tableau8[[#This Row],[Jeudi]:[Vendredi]],"&gt;0")</f>
        <v>0</v>
      </c>
      <c r="P928" s="14" t="str">
        <f>IFERROR(Tableau8[[#This Row],[Total Tour 1]]+Tableau8[[#This Row],[Total Tour 2]],"")</f>
        <v/>
      </c>
      <c r="Q928" s="14">
        <f>COUNTIF(Tableau8[[#This Row],[Lundi]:[Vendredi]],"&gt;=13")*1000</f>
        <v>0</v>
      </c>
      <c r="R92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28" s="15">
        <f>Tableau8[[#This Row],[Prime production]]+Tableau8[[#This Row],[Prime rendement]]</f>
        <v>0</v>
      </c>
      <c r="T928" s="15" t="str">
        <f>IF(Tableau8[[#This Row],[Matricule]]&gt;1,IF(COUNTIF(Tableau8[DateMatricule],Tableau8[[#This Row],[DateMatricule]])&gt;1,"Doublon",""),"")</f>
        <v/>
      </c>
    </row>
    <row r="929" spans="1:20" x14ac:dyDescent="0.25">
      <c r="A929" s="11" t="str">
        <f>IF(Tableau8[[#This Row],[Semaine]]="","",VLOOKUP(Tableau8[[#This Row],[Semaine]],Listes!$A:$B,2,FALSE))</f>
        <v/>
      </c>
      <c r="B929" s="11" t="str">
        <f>IF(ISBLANK(Tableau8[[#This Row],[Matricule]]),"",VLOOKUP(Tableau8[[#This Row],[Matricule]],#REF!,2,FALSE))</f>
        <v/>
      </c>
      <c r="C929" s="11" t="str">
        <f>IF(ISBLANK(Tableau8[[#This Row],[Matricule]]),"",VLOOKUP(Tableau8[[#This Row],[Matricule]],#REF!,3,FALSE))</f>
        <v/>
      </c>
      <c r="D929" s="11" t="str">
        <f>CONCATENATE(Tableau8[[#This Row],[Semaine]],Tableau8[[#This Row],[Matricule]])</f>
        <v/>
      </c>
      <c r="M929" s="14" t="str">
        <f>IF(Tableau8[[#This Row],[Lundi]]+Tableau8[[#This Row],[Mardi]]&gt;0,Tableau8[[#This Row],[Lundi]]+Tableau8[[#This Row],[Mardi]],"")</f>
        <v/>
      </c>
      <c r="N929" s="14" t="str">
        <f>IF(Tableau8[[#This Row],[Jeudi]]+Tableau8[[#This Row],[Vendredi]]&gt;0,Tableau8[[#This Row],[Jeudi]]+Tableau8[[#This Row],[Vendredi]],"")</f>
        <v/>
      </c>
      <c r="O929" s="14">
        <f>COUNTIF(Tableau8[[#This Row],[Lundi]:[Mardi]],"&gt;0") + COUNTIF(Tableau8[[#This Row],[Jeudi]:[Vendredi]],"&gt;0")</f>
        <v>0</v>
      </c>
      <c r="P929" s="14" t="str">
        <f>IFERROR(Tableau8[[#This Row],[Total Tour 1]]+Tableau8[[#This Row],[Total Tour 2]],"")</f>
        <v/>
      </c>
      <c r="Q929" s="14">
        <f>COUNTIF(Tableau8[[#This Row],[Lundi]:[Vendredi]],"&gt;=13")*1000</f>
        <v>0</v>
      </c>
      <c r="R92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29" s="15">
        <f>Tableau8[[#This Row],[Prime production]]+Tableau8[[#This Row],[Prime rendement]]</f>
        <v>0</v>
      </c>
      <c r="T929" s="15" t="str">
        <f>IF(Tableau8[[#This Row],[Matricule]]&gt;1,IF(COUNTIF(Tableau8[DateMatricule],Tableau8[[#This Row],[DateMatricule]])&gt;1,"Doublon",""),"")</f>
        <v/>
      </c>
    </row>
    <row r="930" spans="1:20" x14ac:dyDescent="0.25">
      <c r="A930" s="11" t="str">
        <f>IF(Tableau8[[#This Row],[Semaine]]="","",VLOOKUP(Tableau8[[#This Row],[Semaine]],Listes!$A:$B,2,FALSE))</f>
        <v/>
      </c>
      <c r="B930" s="11" t="str">
        <f>IF(ISBLANK(Tableau8[[#This Row],[Matricule]]),"",VLOOKUP(Tableau8[[#This Row],[Matricule]],#REF!,2,FALSE))</f>
        <v/>
      </c>
      <c r="C930" s="11" t="str">
        <f>IF(ISBLANK(Tableau8[[#This Row],[Matricule]]),"",VLOOKUP(Tableau8[[#This Row],[Matricule]],#REF!,3,FALSE))</f>
        <v/>
      </c>
      <c r="D930" s="11" t="str">
        <f>CONCATENATE(Tableau8[[#This Row],[Semaine]],Tableau8[[#This Row],[Matricule]])</f>
        <v/>
      </c>
      <c r="M930" s="14" t="str">
        <f>IF(Tableau8[[#This Row],[Lundi]]+Tableau8[[#This Row],[Mardi]]&gt;0,Tableau8[[#This Row],[Lundi]]+Tableau8[[#This Row],[Mardi]],"")</f>
        <v/>
      </c>
      <c r="N930" s="14" t="str">
        <f>IF(Tableau8[[#This Row],[Jeudi]]+Tableau8[[#This Row],[Vendredi]]&gt;0,Tableau8[[#This Row],[Jeudi]]+Tableau8[[#This Row],[Vendredi]],"")</f>
        <v/>
      </c>
      <c r="O930" s="14">
        <f>COUNTIF(Tableau8[[#This Row],[Lundi]:[Mardi]],"&gt;0") + COUNTIF(Tableau8[[#This Row],[Jeudi]:[Vendredi]],"&gt;0")</f>
        <v>0</v>
      </c>
      <c r="P930" s="14" t="str">
        <f>IFERROR(Tableau8[[#This Row],[Total Tour 1]]+Tableau8[[#This Row],[Total Tour 2]],"")</f>
        <v/>
      </c>
      <c r="Q930" s="14">
        <f>COUNTIF(Tableau8[[#This Row],[Lundi]:[Vendredi]],"&gt;=13")*1000</f>
        <v>0</v>
      </c>
      <c r="R93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30" s="15">
        <f>Tableau8[[#This Row],[Prime production]]+Tableau8[[#This Row],[Prime rendement]]</f>
        <v>0</v>
      </c>
      <c r="T930" s="15" t="str">
        <f>IF(Tableau8[[#This Row],[Matricule]]&gt;1,IF(COUNTIF(Tableau8[DateMatricule],Tableau8[[#This Row],[DateMatricule]])&gt;1,"Doublon",""),"")</f>
        <v/>
      </c>
    </row>
    <row r="931" spans="1:20" x14ac:dyDescent="0.25">
      <c r="A931" s="11" t="str">
        <f>IF(Tableau8[[#This Row],[Semaine]]="","",VLOOKUP(Tableau8[[#This Row],[Semaine]],Listes!$A:$B,2,FALSE))</f>
        <v/>
      </c>
      <c r="B931" s="11" t="str">
        <f>IF(ISBLANK(Tableau8[[#This Row],[Matricule]]),"",VLOOKUP(Tableau8[[#This Row],[Matricule]],#REF!,2,FALSE))</f>
        <v/>
      </c>
      <c r="C931" s="11" t="str">
        <f>IF(ISBLANK(Tableau8[[#This Row],[Matricule]]),"",VLOOKUP(Tableau8[[#This Row],[Matricule]],#REF!,3,FALSE))</f>
        <v/>
      </c>
      <c r="D931" s="11" t="str">
        <f>CONCATENATE(Tableau8[[#This Row],[Semaine]],Tableau8[[#This Row],[Matricule]])</f>
        <v/>
      </c>
      <c r="M931" s="14" t="str">
        <f>IF(Tableau8[[#This Row],[Lundi]]+Tableau8[[#This Row],[Mardi]]&gt;0,Tableau8[[#This Row],[Lundi]]+Tableau8[[#This Row],[Mardi]],"")</f>
        <v/>
      </c>
      <c r="N931" s="14" t="str">
        <f>IF(Tableau8[[#This Row],[Jeudi]]+Tableau8[[#This Row],[Vendredi]]&gt;0,Tableau8[[#This Row],[Jeudi]]+Tableau8[[#This Row],[Vendredi]],"")</f>
        <v/>
      </c>
      <c r="O931" s="14">
        <f>COUNTIF(Tableau8[[#This Row],[Lundi]:[Mardi]],"&gt;0") + COUNTIF(Tableau8[[#This Row],[Jeudi]:[Vendredi]],"&gt;0")</f>
        <v>0</v>
      </c>
      <c r="P931" s="14" t="str">
        <f>IFERROR(Tableau8[[#This Row],[Total Tour 1]]+Tableau8[[#This Row],[Total Tour 2]],"")</f>
        <v/>
      </c>
      <c r="Q931" s="14">
        <f>COUNTIF(Tableau8[[#This Row],[Lundi]:[Vendredi]],"&gt;=13")*1000</f>
        <v>0</v>
      </c>
      <c r="R93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31" s="15">
        <f>Tableau8[[#This Row],[Prime production]]+Tableau8[[#This Row],[Prime rendement]]</f>
        <v>0</v>
      </c>
      <c r="T931" s="15" t="str">
        <f>IF(Tableau8[[#This Row],[Matricule]]&gt;1,IF(COUNTIF(Tableau8[DateMatricule],Tableau8[[#This Row],[DateMatricule]])&gt;1,"Doublon",""),"")</f>
        <v/>
      </c>
    </row>
    <row r="932" spans="1:20" x14ac:dyDescent="0.25">
      <c r="A932" s="11" t="str">
        <f>IF(Tableau8[[#This Row],[Semaine]]="","",VLOOKUP(Tableau8[[#This Row],[Semaine]],Listes!$A:$B,2,FALSE))</f>
        <v/>
      </c>
      <c r="B932" s="11" t="str">
        <f>IF(ISBLANK(Tableau8[[#This Row],[Matricule]]),"",VLOOKUP(Tableau8[[#This Row],[Matricule]],#REF!,2,FALSE))</f>
        <v/>
      </c>
      <c r="C932" s="11" t="str">
        <f>IF(ISBLANK(Tableau8[[#This Row],[Matricule]]),"",VLOOKUP(Tableau8[[#This Row],[Matricule]],#REF!,3,FALSE))</f>
        <v/>
      </c>
      <c r="D932" s="11" t="str">
        <f>CONCATENATE(Tableau8[[#This Row],[Semaine]],Tableau8[[#This Row],[Matricule]])</f>
        <v/>
      </c>
      <c r="M932" s="14" t="str">
        <f>IF(Tableau8[[#This Row],[Lundi]]+Tableau8[[#This Row],[Mardi]]&gt;0,Tableau8[[#This Row],[Lundi]]+Tableau8[[#This Row],[Mardi]],"")</f>
        <v/>
      </c>
      <c r="N932" s="14" t="str">
        <f>IF(Tableau8[[#This Row],[Jeudi]]+Tableau8[[#This Row],[Vendredi]]&gt;0,Tableau8[[#This Row],[Jeudi]]+Tableau8[[#This Row],[Vendredi]],"")</f>
        <v/>
      </c>
      <c r="O932" s="14">
        <f>COUNTIF(Tableau8[[#This Row],[Lundi]:[Mardi]],"&gt;0") + COUNTIF(Tableau8[[#This Row],[Jeudi]:[Vendredi]],"&gt;0")</f>
        <v>0</v>
      </c>
      <c r="P932" s="14" t="str">
        <f>IFERROR(Tableau8[[#This Row],[Total Tour 1]]+Tableau8[[#This Row],[Total Tour 2]],"")</f>
        <v/>
      </c>
      <c r="Q932" s="14">
        <f>COUNTIF(Tableau8[[#This Row],[Lundi]:[Vendredi]],"&gt;=13")*1000</f>
        <v>0</v>
      </c>
      <c r="R93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32" s="15">
        <f>Tableau8[[#This Row],[Prime production]]+Tableau8[[#This Row],[Prime rendement]]</f>
        <v>0</v>
      </c>
      <c r="T932" s="15" t="str">
        <f>IF(Tableau8[[#This Row],[Matricule]]&gt;1,IF(COUNTIF(Tableau8[DateMatricule],Tableau8[[#This Row],[DateMatricule]])&gt;1,"Doublon",""),"")</f>
        <v/>
      </c>
    </row>
    <row r="933" spans="1:20" x14ac:dyDescent="0.25">
      <c r="A933" s="11" t="str">
        <f>IF(Tableau8[[#This Row],[Semaine]]="","",VLOOKUP(Tableau8[[#This Row],[Semaine]],Listes!$A:$B,2,FALSE))</f>
        <v/>
      </c>
      <c r="B933" s="11" t="str">
        <f>IF(ISBLANK(Tableau8[[#This Row],[Matricule]]),"",VLOOKUP(Tableau8[[#This Row],[Matricule]],#REF!,2,FALSE))</f>
        <v/>
      </c>
      <c r="C933" s="11" t="str">
        <f>IF(ISBLANK(Tableau8[[#This Row],[Matricule]]),"",VLOOKUP(Tableau8[[#This Row],[Matricule]],#REF!,3,FALSE))</f>
        <v/>
      </c>
      <c r="D933" s="11" t="str">
        <f>CONCATENATE(Tableau8[[#This Row],[Semaine]],Tableau8[[#This Row],[Matricule]])</f>
        <v/>
      </c>
      <c r="M933" s="14" t="str">
        <f>IF(Tableau8[[#This Row],[Lundi]]+Tableau8[[#This Row],[Mardi]]&gt;0,Tableau8[[#This Row],[Lundi]]+Tableau8[[#This Row],[Mardi]],"")</f>
        <v/>
      </c>
      <c r="N933" s="14" t="str">
        <f>IF(Tableau8[[#This Row],[Jeudi]]+Tableau8[[#This Row],[Vendredi]]&gt;0,Tableau8[[#This Row],[Jeudi]]+Tableau8[[#This Row],[Vendredi]],"")</f>
        <v/>
      </c>
      <c r="O933" s="14">
        <f>COUNTIF(Tableau8[[#This Row],[Lundi]:[Mardi]],"&gt;0") + COUNTIF(Tableau8[[#This Row],[Jeudi]:[Vendredi]],"&gt;0")</f>
        <v>0</v>
      </c>
      <c r="P933" s="14" t="str">
        <f>IFERROR(Tableau8[[#This Row],[Total Tour 1]]+Tableau8[[#This Row],[Total Tour 2]],"")</f>
        <v/>
      </c>
      <c r="Q933" s="14">
        <f>COUNTIF(Tableau8[[#This Row],[Lundi]:[Vendredi]],"&gt;=13")*1000</f>
        <v>0</v>
      </c>
      <c r="R93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33" s="15">
        <f>Tableau8[[#This Row],[Prime production]]+Tableau8[[#This Row],[Prime rendement]]</f>
        <v>0</v>
      </c>
      <c r="T933" s="15" t="str">
        <f>IF(Tableau8[[#This Row],[Matricule]]&gt;1,IF(COUNTIF(Tableau8[DateMatricule],Tableau8[[#This Row],[DateMatricule]])&gt;1,"Doublon",""),"")</f>
        <v/>
      </c>
    </row>
    <row r="934" spans="1:20" x14ac:dyDescent="0.25">
      <c r="A934" s="11" t="str">
        <f>IF(Tableau8[[#This Row],[Semaine]]="","",VLOOKUP(Tableau8[[#This Row],[Semaine]],Listes!$A:$B,2,FALSE))</f>
        <v/>
      </c>
      <c r="B934" s="11" t="str">
        <f>IF(ISBLANK(Tableau8[[#This Row],[Matricule]]),"",VLOOKUP(Tableau8[[#This Row],[Matricule]],#REF!,2,FALSE))</f>
        <v/>
      </c>
      <c r="C934" s="11" t="str">
        <f>IF(ISBLANK(Tableau8[[#This Row],[Matricule]]),"",VLOOKUP(Tableau8[[#This Row],[Matricule]],#REF!,3,FALSE))</f>
        <v/>
      </c>
      <c r="D934" s="11" t="str">
        <f>CONCATENATE(Tableau8[[#This Row],[Semaine]],Tableau8[[#This Row],[Matricule]])</f>
        <v/>
      </c>
      <c r="M934" s="14" t="str">
        <f>IF(Tableau8[[#This Row],[Lundi]]+Tableau8[[#This Row],[Mardi]]&gt;0,Tableau8[[#This Row],[Lundi]]+Tableau8[[#This Row],[Mardi]],"")</f>
        <v/>
      </c>
      <c r="N934" s="14" t="str">
        <f>IF(Tableau8[[#This Row],[Jeudi]]+Tableau8[[#This Row],[Vendredi]]&gt;0,Tableau8[[#This Row],[Jeudi]]+Tableau8[[#This Row],[Vendredi]],"")</f>
        <v/>
      </c>
      <c r="O934" s="14">
        <f>COUNTIF(Tableau8[[#This Row],[Lundi]:[Mardi]],"&gt;0") + COUNTIF(Tableau8[[#This Row],[Jeudi]:[Vendredi]],"&gt;0")</f>
        <v>0</v>
      </c>
      <c r="P934" s="14" t="str">
        <f>IFERROR(Tableau8[[#This Row],[Total Tour 1]]+Tableau8[[#This Row],[Total Tour 2]],"")</f>
        <v/>
      </c>
      <c r="Q934" s="14">
        <f>COUNTIF(Tableau8[[#This Row],[Lundi]:[Vendredi]],"&gt;=13")*1000</f>
        <v>0</v>
      </c>
      <c r="R93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34" s="15">
        <f>Tableau8[[#This Row],[Prime production]]+Tableau8[[#This Row],[Prime rendement]]</f>
        <v>0</v>
      </c>
      <c r="T934" s="15" t="str">
        <f>IF(Tableau8[[#This Row],[Matricule]]&gt;1,IF(COUNTIF(Tableau8[DateMatricule],Tableau8[[#This Row],[DateMatricule]])&gt;1,"Doublon",""),"")</f>
        <v/>
      </c>
    </row>
    <row r="935" spans="1:20" x14ac:dyDescent="0.25">
      <c r="A935" s="11" t="str">
        <f>IF(Tableau8[[#This Row],[Semaine]]="","",VLOOKUP(Tableau8[[#This Row],[Semaine]],Listes!$A:$B,2,FALSE))</f>
        <v/>
      </c>
      <c r="B935" s="11" t="str">
        <f>IF(ISBLANK(Tableau8[[#This Row],[Matricule]]),"",VLOOKUP(Tableau8[[#This Row],[Matricule]],#REF!,2,FALSE))</f>
        <v/>
      </c>
      <c r="C935" s="11" t="str">
        <f>IF(ISBLANK(Tableau8[[#This Row],[Matricule]]),"",VLOOKUP(Tableau8[[#This Row],[Matricule]],#REF!,3,FALSE))</f>
        <v/>
      </c>
      <c r="D935" s="11" t="str">
        <f>CONCATENATE(Tableau8[[#This Row],[Semaine]],Tableau8[[#This Row],[Matricule]])</f>
        <v/>
      </c>
      <c r="M935" s="14" t="str">
        <f>IF(Tableau8[[#This Row],[Lundi]]+Tableau8[[#This Row],[Mardi]]&gt;0,Tableau8[[#This Row],[Lundi]]+Tableau8[[#This Row],[Mardi]],"")</f>
        <v/>
      </c>
      <c r="N935" s="14" t="str">
        <f>IF(Tableau8[[#This Row],[Jeudi]]+Tableau8[[#This Row],[Vendredi]]&gt;0,Tableau8[[#This Row],[Jeudi]]+Tableau8[[#This Row],[Vendredi]],"")</f>
        <v/>
      </c>
      <c r="O935" s="14">
        <f>COUNTIF(Tableau8[[#This Row],[Lundi]:[Mardi]],"&gt;0") + COUNTIF(Tableau8[[#This Row],[Jeudi]:[Vendredi]],"&gt;0")</f>
        <v>0</v>
      </c>
      <c r="P935" s="14" t="str">
        <f>IFERROR(Tableau8[[#This Row],[Total Tour 1]]+Tableau8[[#This Row],[Total Tour 2]],"")</f>
        <v/>
      </c>
      <c r="Q935" s="14">
        <f>COUNTIF(Tableau8[[#This Row],[Lundi]:[Vendredi]],"&gt;=13")*1000</f>
        <v>0</v>
      </c>
      <c r="R93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35" s="15">
        <f>Tableau8[[#This Row],[Prime production]]+Tableau8[[#This Row],[Prime rendement]]</f>
        <v>0</v>
      </c>
      <c r="T935" s="15" t="str">
        <f>IF(Tableau8[[#This Row],[Matricule]]&gt;1,IF(COUNTIF(Tableau8[DateMatricule],Tableau8[[#This Row],[DateMatricule]])&gt;1,"Doublon",""),"")</f>
        <v/>
      </c>
    </row>
    <row r="936" spans="1:20" x14ac:dyDescent="0.25">
      <c r="A936" s="11" t="str">
        <f>IF(Tableau8[[#This Row],[Semaine]]="","",VLOOKUP(Tableau8[[#This Row],[Semaine]],Listes!$A:$B,2,FALSE))</f>
        <v/>
      </c>
      <c r="B936" s="11" t="str">
        <f>IF(ISBLANK(Tableau8[[#This Row],[Matricule]]),"",VLOOKUP(Tableau8[[#This Row],[Matricule]],#REF!,2,FALSE))</f>
        <v/>
      </c>
      <c r="C936" s="11" t="str">
        <f>IF(ISBLANK(Tableau8[[#This Row],[Matricule]]),"",VLOOKUP(Tableau8[[#This Row],[Matricule]],#REF!,3,FALSE))</f>
        <v/>
      </c>
      <c r="D936" s="11" t="str">
        <f>CONCATENATE(Tableau8[[#This Row],[Semaine]],Tableau8[[#This Row],[Matricule]])</f>
        <v/>
      </c>
      <c r="M936" s="14" t="str">
        <f>IF(Tableau8[[#This Row],[Lundi]]+Tableau8[[#This Row],[Mardi]]&gt;0,Tableau8[[#This Row],[Lundi]]+Tableau8[[#This Row],[Mardi]],"")</f>
        <v/>
      </c>
      <c r="N936" s="14" t="str">
        <f>IF(Tableau8[[#This Row],[Jeudi]]+Tableau8[[#This Row],[Vendredi]]&gt;0,Tableau8[[#This Row],[Jeudi]]+Tableau8[[#This Row],[Vendredi]],"")</f>
        <v/>
      </c>
      <c r="O936" s="14">
        <f>COUNTIF(Tableau8[[#This Row],[Lundi]:[Mardi]],"&gt;0") + COUNTIF(Tableau8[[#This Row],[Jeudi]:[Vendredi]],"&gt;0")</f>
        <v>0</v>
      </c>
      <c r="P936" s="14" t="str">
        <f>IFERROR(Tableau8[[#This Row],[Total Tour 1]]+Tableau8[[#This Row],[Total Tour 2]],"")</f>
        <v/>
      </c>
      <c r="Q936" s="14">
        <f>COUNTIF(Tableau8[[#This Row],[Lundi]:[Vendredi]],"&gt;=13")*1000</f>
        <v>0</v>
      </c>
      <c r="R93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36" s="15">
        <f>Tableau8[[#This Row],[Prime production]]+Tableau8[[#This Row],[Prime rendement]]</f>
        <v>0</v>
      </c>
      <c r="T936" s="15" t="str">
        <f>IF(Tableau8[[#This Row],[Matricule]]&gt;1,IF(COUNTIF(Tableau8[DateMatricule],Tableau8[[#This Row],[DateMatricule]])&gt;1,"Doublon",""),"")</f>
        <v/>
      </c>
    </row>
    <row r="937" spans="1:20" x14ac:dyDescent="0.25">
      <c r="A937" s="11" t="str">
        <f>IF(Tableau8[[#This Row],[Semaine]]="","",VLOOKUP(Tableau8[[#This Row],[Semaine]],Listes!$A:$B,2,FALSE))</f>
        <v/>
      </c>
      <c r="B937" s="11" t="str">
        <f>IF(ISBLANK(Tableau8[[#This Row],[Matricule]]),"",VLOOKUP(Tableau8[[#This Row],[Matricule]],#REF!,2,FALSE))</f>
        <v/>
      </c>
      <c r="C937" s="11" t="str">
        <f>IF(ISBLANK(Tableau8[[#This Row],[Matricule]]),"",VLOOKUP(Tableau8[[#This Row],[Matricule]],#REF!,3,FALSE))</f>
        <v/>
      </c>
      <c r="D937" s="11" t="str">
        <f>CONCATENATE(Tableau8[[#This Row],[Semaine]],Tableau8[[#This Row],[Matricule]])</f>
        <v/>
      </c>
      <c r="M937" s="14" t="str">
        <f>IF(Tableau8[[#This Row],[Lundi]]+Tableau8[[#This Row],[Mardi]]&gt;0,Tableau8[[#This Row],[Lundi]]+Tableau8[[#This Row],[Mardi]],"")</f>
        <v/>
      </c>
      <c r="N937" s="14" t="str">
        <f>IF(Tableau8[[#This Row],[Jeudi]]+Tableau8[[#This Row],[Vendredi]]&gt;0,Tableau8[[#This Row],[Jeudi]]+Tableau8[[#This Row],[Vendredi]],"")</f>
        <v/>
      </c>
      <c r="O937" s="14">
        <f>COUNTIF(Tableau8[[#This Row],[Lundi]:[Mardi]],"&gt;0") + COUNTIF(Tableau8[[#This Row],[Jeudi]:[Vendredi]],"&gt;0")</f>
        <v>0</v>
      </c>
      <c r="P937" s="14" t="str">
        <f>IFERROR(Tableau8[[#This Row],[Total Tour 1]]+Tableau8[[#This Row],[Total Tour 2]],"")</f>
        <v/>
      </c>
      <c r="Q937" s="14">
        <f>COUNTIF(Tableau8[[#This Row],[Lundi]:[Vendredi]],"&gt;=13")*1000</f>
        <v>0</v>
      </c>
      <c r="R93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37" s="15">
        <f>Tableau8[[#This Row],[Prime production]]+Tableau8[[#This Row],[Prime rendement]]</f>
        <v>0</v>
      </c>
      <c r="T937" s="15" t="str">
        <f>IF(Tableau8[[#This Row],[Matricule]]&gt;1,IF(COUNTIF(Tableau8[DateMatricule],Tableau8[[#This Row],[DateMatricule]])&gt;1,"Doublon",""),"")</f>
        <v/>
      </c>
    </row>
    <row r="938" spans="1:20" x14ac:dyDescent="0.25">
      <c r="A938" s="11" t="str">
        <f>IF(Tableau8[[#This Row],[Semaine]]="","",VLOOKUP(Tableau8[[#This Row],[Semaine]],Listes!$A:$B,2,FALSE))</f>
        <v/>
      </c>
      <c r="B938" s="11" t="str">
        <f>IF(ISBLANK(Tableau8[[#This Row],[Matricule]]),"",VLOOKUP(Tableau8[[#This Row],[Matricule]],#REF!,2,FALSE))</f>
        <v/>
      </c>
      <c r="C938" s="11" t="str">
        <f>IF(ISBLANK(Tableau8[[#This Row],[Matricule]]),"",VLOOKUP(Tableau8[[#This Row],[Matricule]],#REF!,3,FALSE))</f>
        <v/>
      </c>
      <c r="D938" s="11" t="str">
        <f>CONCATENATE(Tableau8[[#This Row],[Semaine]],Tableau8[[#This Row],[Matricule]])</f>
        <v/>
      </c>
      <c r="M938" s="14" t="str">
        <f>IF(Tableau8[[#This Row],[Lundi]]+Tableau8[[#This Row],[Mardi]]&gt;0,Tableau8[[#This Row],[Lundi]]+Tableau8[[#This Row],[Mardi]],"")</f>
        <v/>
      </c>
      <c r="N938" s="14" t="str">
        <f>IF(Tableau8[[#This Row],[Jeudi]]+Tableau8[[#This Row],[Vendredi]]&gt;0,Tableau8[[#This Row],[Jeudi]]+Tableau8[[#This Row],[Vendredi]],"")</f>
        <v/>
      </c>
      <c r="O938" s="14">
        <f>COUNTIF(Tableau8[[#This Row],[Lundi]:[Mardi]],"&gt;0") + COUNTIF(Tableau8[[#This Row],[Jeudi]:[Vendredi]],"&gt;0")</f>
        <v>0</v>
      </c>
      <c r="P938" s="14" t="str">
        <f>IFERROR(Tableau8[[#This Row],[Total Tour 1]]+Tableau8[[#This Row],[Total Tour 2]],"")</f>
        <v/>
      </c>
      <c r="Q938" s="14">
        <f>COUNTIF(Tableau8[[#This Row],[Lundi]:[Vendredi]],"&gt;=13")*1000</f>
        <v>0</v>
      </c>
      <c r="R93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38" s="15">
        <f>Tableau8[[#This Row],[Prime production]]+Tableau8[[#This Row],[Prime rendement]]</f>
        <v>0</v>
      </c>
      <c r="T938" s="15" t="str">
        <f>IF(Tableau8[[#This Row],[Matricule]]&gt;1,IF(COUNTIF(Tableau8[DateMatricule],Tableau8[[#This Row],[DateMatricule]])&gt;1,"Doublon",""),"")</f>
        <v/>
      </c>
    </row>
    <row r="939" spans="1:20" x14ac:dyDescent="0.25">
      <c r="A939" s="11" t="str">
        <f>IF(Tableau8[[#This Row],[Semaine]]="","",VLOOKUP(Tableau8[[#This Row],[Semaine]],Listes!$A:$B,2,FALSE))</f>
        <v/>
      </c>
      <c r="B939" s="11" t="str">
        <f>IF(ISBLANK(Tableau8[[#This Row],[Matricule]]),"",VLOOKUP(Tableau8[[#This Row],[Matricule]],#REF!,2,FALSE))</f>
        <v/>
      </c>
      <c r="C939" s="11" t="str">
        <f>IF(ISBLANK(Tableau8[[#This Row],[Matricule]]),"",VLOOKUP(Tableau8[[#This Row],[Matricule]],#REF!,3,FALSE))</f>
        <v/>
      </c>
      <c r="D939" s="11" t="str">
        <f>CONCATENATE(Tableau8[[#This Row],[Semaine]],Tableau8[[#This Row],[Matricule]])</f>
        <v/>
      </c>
      <c r="M939" s="14" t="str">
        <f>IF(Tableau8[[#This Row],[Lundi]]+Tableau8[[#This Row],[Mardi]]&gt;0,Tableau8[[#This Row],[Lundi]]+Tableau8[[#This Row],[Mardi]],"")</f>
        <v/>
      </c>
      <c r="N939" s="14" t="str">
        <f>IF(Tableau8[[#This Row],[Jeudi]]+Tableau8[[#This Row],[Vendredi]]&gt;0,Tableau8[[#This Row],[Jeudi]]+Tableau8[[#This Row],[Vendredi]],"")</f>
        <v/>
      </c>
      <c r="O939" s="14">
        <f>COUNTIF(Tableau8[[#This Row],[Lundi]:[Mardi]],"&gt;0") + COUNTIF(Tableau8[[#This Row],[Jeudi]:[Vendredi]],"&gt;0")</f>
        <v>0</v>
      </c>
      <c r="P939" s="14" t="str">
        <f>IFERROR(Tableau8[[#This Row],[Total Tour 1]]+Tableau8[[#This Row],[Total Tour 2]],"")</f>
        <v/>
      </c>
      <c r="Q939" s="14">
        <f>COUNTIF(Tableau8[[#This Row],[Lundi]:[Vendredi]],"&gt;=13")*1000</f>
        <v>0</v>
      </c>
      <c r="R93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39" s="15">
        <f>Tableau8[[#This Row],[Prime production]]+Tableau8[[#This Row],[Prime rendement]]</f>
        <v>0</v>
      </c>
      <c r="T939" s="15" t="str">
        <f>IF(Tableau8[[#This Row],[Matricule]]&gt;1,IF(COUNTIF(Tableau8[DateMatricule],Tableau8[[#This Row],[DateMatricule]])&gt;1,"Doublon",""),"")</f>
        <v/>
      </c>
    </row>
    <row r="940" spans="1:20" x14ac:dyDescent="0.25">
      <c r="A940" s="11" t="str">
        <f>IF(Tableau8[[#This Row],[Semaine]]="","",VLOOKUP(Tableau8[[#This Row],[Semaine]],Listes!$A:$B,2,FALSE))</f>
        <v/>
      </c>
      <c r="B940" s="11" t="str">
        <f>IF(ISBLANK(Tableau8[[#This Row],[Matricule]]),"",VLOOKUP(Tableau8[[#This Row],[Matricule]],#REF!,2,FALSE))</f>
        <v/>
      </c>
      <c r="C940" s="11" t="str">
        <f>IF(ISBLANK(Tableau8[[#This Row],[Matricule]]),"",VLOOKUP(Tableau8[[#This Row],[Matricule]],#REF!,3,FALSE))</f>
        <v/>
      </c>
      <c r="D940" s="11" t="str">
        <f>CONCATENATE(Tableau8[[#This Row],[Semaine]],Tableau8[[#This Row],[Matricule]])</f>
        <v/>
      </c>
      <c r="M940" s="14" t="str">
        <f>IF(Tableau8[[#This Row],[Lundi]]+Tableau8[[#This Row],[Mardi]]&gt;0,Tableau8[[#This Row],[Lundi]]+Tableau8[[#This Row],[Mardi]],"")</f>
        <v/>
      </c>
      <c r="N940" s="14" t="str">
        <f>IF(Tableau8[[#This Row],[Jeudi]]+Tableau8[[#This Row],[Vendredi]]&gt;0,Tableau8[[#This Row],[Jeudi]]+Tableau8[[#This Row],[Vendredi]],"")</f>
        <v/>
      </c>
      <c r="O940" s="14">
        <f>COUNTIF(Tableau8[[#This Row],[Lundi]:[Mardi]],"&gt;0") + COUNTIF(Tableau8[[#This Row],[Jeudi]:[Vendredi]],"&gt;0")</f>
        <v>0</v>
      </c>
      <c r="P940" s="14" t="str">
        <f>IFERROR(Tableau8[[#This Row],[Total Tour 1]]+Tableau8[[#This Row],[Total Tour 2]],"")</f>
        <v/>
      </c>
      <c r="Q940" s="14">
        <f>COUNTIF(Tableau8[[#This Row],[Lundi]:[Vendredi]],"&gt;=13")*1000</f>
        <v>0</v>
      </c>
      <c r="R94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40" s="15">
        <f>Tableau8[[#This Row],[Prime production]]+Tableau8[[#This Row],[Prime rendement]]</f>
        <v>0</v>
      </c>
      <c r="T940" s="15" t="str">
        <f>IF(Tableau8[[#This Row],[Matricule]]&gt;1,IF(COUNTIF(Tableau8[DateMatricule],Tableau8[[#This Row],[DateMatricule]])&gt;1,"Doublon",""),"")</f>
        <v/>
      </c>
    </row>
    <row r="941" spans="1:20" x14ac:dyDescent="0.25">
      <c r="A941" s="11" t="str">
        <f>IF(Tableau8[[#This Row],[Semaine]]="","",VLOOKUP(Tableau8[[#This Row],[Semaine]],Listes!$A:$B,2,FALSE))</f>
        <v/>
      </c>
      <c r="B941" s="11" t="str">
        <f>IF(ISBLANK(Tableau8[[#This Row],[Matricule]]),"",VLOOKUP(Tableau8[[#This Row],[Matricule]],#REF!,2,FALSE))</f>
        <v/>
      </c>
      <c r="C941" s="11" t="str">
        <f>IF(ISBLANK(Tableau8[[#This Row],[Matricule]]),"",VLOOKUP(Tableau8[[#This Row],[Matricule]],#REF!,3,FALSE))</f>
        <v/>
      </c>
      <c r="D941" s="11" t="str">
        <f>CONCATENATE(Tableau8[[#This Row],[Semaine]],Tableau8[[#This Row],[Matricule]])</f>
        <v/>
      </c>
      <c r="M941" s="14" t="str">
        <f>IF(Tableau8[[#This Row],[Lundi]]+Tableau8[[#This Row],[Mardi]]&gt;0,Tableau8[[#This Row],[Lundi]]+Tableau8[[#This Row],[Mardi]],"")</f>
        <v/>
      </c>
      <c r="N941" s="14" t="str">
        <f>IF(Tableau8[[#This Row],[Jeudi]]+Tableau8[[#This Row],[Vendredi]]&gt;0,Tableau8[[#This Row],[Jeudi]]+Tableau8[[#This Row],[Vendredi]],"")</f>
        <v/>
      </c>
      <c r="O941" s="14">
        <f>COUNTIF(Tableau8[[#This Row],[Lundi]:[Mardi]],"&gt;0") + COUNTIF(Tableau8[[#This Row],[Jeudi]:[Vendredi]],"&gt;0")</f>
        <v>0</v>
      </c>
      <c r="P941" s="14" t="str">
        <f>IFERROR(Tableau8[[#This Row],[Total Tour 1]]+Tableau8[[#This Row],[Total Tour 2]],"")</f>
        <v/>
      </c>
      <c r="Q941" s="14">
        <f>COUNTIF(Tableau8[[#This Row],[Lundi]:[Vendredi]],"&gt;=13")*1000</f>
        <v>0</v>
      </c>
      <c r="R94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41" s="15">
        <f>Tableau8[[#This Row],[Prime production]]+Tableau8[[#This Row],[Prime rendement]]</f>
        <v>0</v>
      </c>
      <c r="T941" s="15" t="str">
        <f>IF(Tableau8[[#This Row],[Matricule]]&gt;1,IF(COUNTIF(Tableau8[DateMatricule],Tableau8[[#This Row],[DateMatricule]])&gt;1,"Doublon",""),"")</f>
        <v/>
      </c>
    </row>
    <row r="942" spans="1:20" x14ac:dyDescent="0.25">
      <c r="A942" s="11" t="str">
        <f>IF(Tableau8[[#This Row],[Semaine]]="","",VLOOKUP(Tableau8[[#This Row],[Semaine]],Listes!$A:$B,2,FALSE))</f>
        <v/>
      </c>
      <c r="B942" s="11" t="str">
        <f>IF(ISBLANK(Tableau8[[#This Row],[Matricule]]),"",VLOOKUP(Tableau8[[#This Row],[Matricule]],#REF!,2,FALSE))</f>
        <v/>
      </c>
      <c r="C942" s="11" t="str">
        <f>IF(ISBLANK(Tableau8[[#This Row],[Matricule]]),"",VLOOKUP(Tableau8[[#This Row],[Matricule]],#REF!,3,FALSE))</f>
        <v/>
      </c>
      <c r="D942" s="11" t="str">
        <f>CONCATENATE(Tableau8[[#This Row],[Semaine]],Tableau8[[#This Row],[Matricule]])</f>
        <v/>
      </c>
      <c r="M942" s="14" t="str">
        <f>IF(Tableau8[[#This Row],[Lundi]]+Tableau8[[#This Row],[Mardi]]&gt;0,Tableau8[[#This Row],[Lundi]]+Tableau8[[#This Row],[Mardi]],"")</f>
        <v/>
      </c>
      <c r="N942" s="14" t="str">
        <f>IF(Tableau8[[#This Row],[Jeudi]]+Tableau8[[#This Row],[Vendredi]]&gt;0,Tableau8[[#This Row],[Jeudi]]+Tableau8[[#This Row],[Vendredi]],"")</f>
        <v/>
      </c>
      <c r="O942" s="14">
        <f>COUNTIF(Tableau8[[#This Row],[Lundi]:[Mardi]],"&gt;0") + COUNTIF(Tableau8[[#This Row],[Jeudi]:[Vendredi]],"&gt;0")</f>
        <v>0</v>
      </c>
      <c r="P942" s="14" t="str">
        <f>IFERROR(Tableau8[[#This Row],[Total Tour 1]]+Tableau8[[#This Row],[Total Tour 2]],"")</f>
        <v/>
      </c>
      <c r="Q942" s="14">
        <f>COUNTIF(Tableau8[[#This Row],[Lundi]:[Vendredi]],"&gt;=13")*1000</f>
        <v>0</v>
      </c>
      <c r="R94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42" s="15">
        <f>Tableau8[[#This Row],[Prime production]]+Tableau8[[#This Row],[Prime rendement]]</f>
        <v>0</v>
      </c>
      <c r="T942" s="15" t="str">
        <f>IF(Tableau8[[#This Row],[Matricule]]&gt;1,IF(COUNTIF(Tableau8[DateMatricule],Tableau8[[#This Row],[DateMatricule]])&gt;1,"Doublon",""),"")</f>
        <v/>
      </c>
    </row>
    <row r="943" spans="1:20" x14ac:dyDescent="0.25">
      <c r="A943" s="11" t="str">
        <f>IF(Tableau8[[#This Row],[Semaine]]="","",VLOOKUP(Tableau8[[#This Row],[Semaine]],Listes!$A:$B,2,FALSE))</f>
        <v/>
      </c>
      <c r="B943" s="11" t="str">
        <f>IF(ISBLANK(Tableau8[[#This Row],[Matricule]]),"",VLOOKUP(Tableau8[[#This Row],[Matricule]],#REF!,2,FALSE))</f>
        <v/>
      </c>
      <c r="C943" s="11" t="str">
        <f>IF(ISBLANK(Tableau8[[#This Row],[Matricule]]),"",VLOOKUP(Tableau8[[#This Row],[Matricule]],#REF!,3,FALSE))</f>
        <v/>
      </c>
      <c r="D943" s="11" t="str">
        <f>CONCATENATE(Tableau8[[#This Row],[Semaine]],Tableau8[[#This Row],[Matricule]])</f>
        <v/>
      </c>
      <c r="M943" s="14" t="str">
        <f>IF(Tableau8[[#This Row],[Lundi]]+Tableau8[[#This Row],[Mardi]]&gt;0,Tableau8[[#This Row],[Lundi]]+Tableau8[[#This Row],[Mardi]],"")</f>
        <v/>
      </c>
      <c r="N943" s="14" t="str">
        <f>IF(Tableau8[[#This Row],[Jeudi]]+Tableau8[[#This Row],[Vendredi]]&gt;0,Tableau8[[#This Row],[Jeudi]]+Tableau8[[#This Row],[Vendredi]],"")</f>
        <v/>
      </c>
      <c r="O943" s="14">
        <f>COUNTIF(Tableau8[[#This Row],[Lundi]:[Mardi]],"&gt;0") + COUNTIF(Tableau8[[#This Row],[Jeudi]:[Vendredi]],"&gt;0")</f>
        <v>0</v>
      </c>
      <c r="P943" s="14" t="str">
        <f>IFERROR(Tableau8[[#This Row],[Total Tour 1]]+Tableau8[[#This Row],[Total Tour 2]],"")</f>
        <v/>
      </c>
      <c r="Q943" s="14">
        <f>COUNTIF(Tableau8[[#This Row],[Lundi]:[Vendredi]],"&gt;=13")*1000</f>
        <v>0</v>
      </c>
      <c r="R94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43" s="15">
        <f>Tableau8[[#This Row],[Prime production]]+Tableau8[[#This Row],[Prime rendement]]</f>
        <v>0</v>
      </c>
      <c r="T943" s="15" t="str">
        <f>IF(Tableau8[[#This Row],[Matricule]]&gt;1,IF(COUNTIF(Tableau8[DateMatricule],Tableau8[[#This Row],[DateMatricule]])&gt;1,"Doublon",""),"")</f>
        <v/>
      </c>
    </row>
    <row r="944" spans="1:20" x14ac:dyDescent="0.25">
      <c r="A944" s="11" t="str">
        <f>IF(Tableau8[[#This Row],[Semaine]]="","",VLOOKUP(Tableau8[[#This Row],[Semaine]],Listes!$A:$B,2,FALSE))</f>
        <v/>
      </c>
      <c r="B944" s="11" t="str">
        <f>IF(ISBLANK(Tableau8[[#This Row],[Matricule]]),"",VLOOKUP(Tableau8[[#This Row],[Matricule]],#REF!,2,FALSE))</f>
        <v/>
      </c>
      <c r="C944" s="11" t="str">
        <f>IF(ISBLANK(Tableau8[[#This Row],[Matricule]]),"",VLOOKUP(Tableau8[[#This Row],[Matricule]],#REF!,3,FALSE))</f>
        <v/>
      </c>
      <c r="D944" s="11" t="str">
        <f>CONCATENATE(Tableau8[[#This Row],[Semaine]],Tableau8[[#This Row],[Matricule]])</f>
        <v/>
      </c>
      <c r="M944" s="14" t="str">
        <f>IF(Tableau8[[#This Row],[Lundi]]+Tableau8[[#This Row],[Mardi]]&gt;0,Tableau8[[#This Row],[Lundi]]+Tableau8[[#This Row],[Mardi]],"")</f>
        <v/>
      </c>
      <c r="N944" s="14" t="str">
        <f>IF(Tableau8[[#This Row],[Jeudi]]+Tableau8[[#This Row],[Vendredi]]&gt;0,Tableau8[[#This Row],[Jeudi]]+Tableau8[[#This Row],[Vendredi]],"")</f>
        <v/>
      </c>
      <c r="O944" s="14">
        <f>COUNTIF(Tableau8[[#This Row],[Lundi]:[Mardi]],"&gt;0") + COUNTIF(Tableau8[[#This Row],[Jeudi]:[Vendredi]],"&gt;0")</f>
        <v>0</v>
      </c>
      <c r="P944" s="14" t="str">
        <f>IFERROR(Tableau8[[#This Row],[Total Tour 1]]+Tableau8[[#This Row],[Total Tour 2]],"")</f>
        <v/>
      </c>
      <c r="Q944" s="14">
        <f>COUNTIF(Tableau8[[#This Row],[Lundi]:[Vendredi]],"&gt;=13")*1000</f>
        <v>0</v>
      </c>
      <c r="R94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44" s="15">
        <f>Tableau8[[#This Row],[Prime production]]+Tableau8[[#This Row],[Prime rendement]]</f>
        <v>0</v>
      </c>
      <c r="T944" s="15" t="str">
        <f>IF(Tableau8[[#This Row],[Matricule]]&gt;1,IF(COUNTIF(Tableau8[DateMatricule],Tableau8[[#This Row],[DateMatricule]])&gt;1,"Doublon",""),"")</f>
        <v/>
      </c>
    </row>
    <row r="945" spans="1:20" x14ac:dyDescent="0.25">
      <c r="A945" s="11" t="str">
        <f>IF(Tableau8[[#This Row],[Semaine]]="","",VLOOKUP(Tableau8[[#This Row],[Semaine]],Listes!$A:$B,2,FALSE))</f>
        <v/>
      </c>
      <c r="B945" s="11" t="str">
        <f>IF(ISBLANK(Tableau8[[#This Row],[Matricule]]),"",VLOOKUP(Tableau8[[#This Row],[Matricule]],#REF!,2,FALSE))</f>
        <v/>
      </c>
      <c r="C945" s="11" t="str">
        <f>IF(ISBLANK(Tableau8[[#This Row],[Matricule]]),"",VLOOKUP(Tableau8[[#This Row],[Matricule]],#REF!,3,FALSE))</f>
        <v/>
      </c>
      <c r="D945" s="11" t="str">
        <f>CONCATENATE(Tableau8[[#This Row],[Semaine]],Tableau8[[#This Row],[Matricule]])</f>
        <v/>
      </c>
      <c r="M945" s="14" t="str">
        <f>IF(Tableau8[[#This Row],[Lundi]]+Tableau8[[#This Row],[Mardi]]&gt;0,Tableau8[[#This Row],[Lundi]]+Tableau8[[#This Row],[Mardi]],"")</f>
        <v/>
      </c>
      <c r="N945" s="14" t="str">
        <f>IF(Tableau8[[#This Row],[Jeudi]]+Tableau8[[#This Row],[Vendredi]]&gt;0,Tableau8[[#This Row],[Jeudi]]+Tableau8[[#This Row],[Vendredi]],"")</f>
        <v/>
      </c>
      <c r="O945" s="14">
        <f>COUNTIF(Tableau8[[#This Row],[Lundi]:[Mardi]],"&gt;0") + COUNTIF(Tableau8[[#This Row],[Jeudi]:[Vendredi]],"&gt;0")</f>
        <v>0</v>
      </c>
      <c r="P945" s="14" t="str">
        <f>IFERROR(Tableau8[[#This Row],[Total Tour 1]]+Tableau8[[#This Row],[Total Tour 2]],"")</f>
        <v/>
      </c>
      <c r="Q945" s="14">
        <f>COUNTIF(Tableau8[[#This Row],[Lundi]:[Vendredi]],"&gt;=13")*1000</f>
        <v>0</v>
      </c>
      <c r="R94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45" s="15">
        <f>Tableau8[[#This Row],[Prime production]]+Tableau8[[#This Row],[Prime rendement]]</f>
        <v>0</v>
      </c>
      <c r="T945" s="15" t="str">
        <f>IF(Tableau8[[#This Row],[Matricule]]&gt;1,IF(COUNTIF(Tableau8[DateMatricule],Tableau8[[#This Row],[DateMatricule]])&gt;1,"Doublon",""),"")</f>
        <v/>
      </c>
    </row>
    <row r="946" spans="1:20" x14ac:dyDescent="0.25">
      <c r="A946" s="11" t="str">
        <f>IF(Tableau8[[#This Row],[Semaine]]="","",VLOOKUP(Tableau8[[#This Row],[Semaine]],Listes!$A:$B,2,FALSE))</f>
        <v/>
      </c>
      <c r="B946" s="11" t="str">
        <f>IF(ISBLANK(Tableau8[[#This Row],[Matricule]]),"",VLOOKUP(Tableau8[[#This Row],[Matricule]],#REF!,2,FALSE))</f>
        <v/>
      </c>
      <c r="C946" s="11" t="str">
        <f>IF(ISBLANK(Tableau8[[#This Row],[Matricule]]),"",VLOOKUP(Tableau8[[#This Row],[Matricule]],#REF!,3,FALSE))</f>
        <v/>
      </c>
      <c r="D946" s="11" t="str">
        <f>CONCATENATE(Tableau8[[#This Row],[Semaine]],Tableau8[[#This Row],[Matricule]])</f>
        <v/>
      </c>
      <c r="M946" s="14" t="str">
        <f>IF(Tableau8[[#This Row],[Lundi]]+Tableau8[[#This Row],[Mardi]]&gt;0,Tableau8[[#This Row],[Lundi]]+Tableau8[[#This Row],[Mardi]],"")</f>
        <v/>
      </c>
      <c r="N946" s="14" t="str">
        <f>IF(Tableau8[[#This Row],[Jeudi]]+Tableau8[[#This Row],[Vendredi]]&gt;0,Tableau8[[#This Row],[Jeudi]]+Tableau8[[#This Row],[Vendredi]],"")</f>
        <v/>
      </c>
      <c r="O946" s="14">
        <f>COUNTIF(Tableau8[[#This Row],[Lundi]:[Mardi]],"&gt;0") + COUNTIF(Tableau8[[#This Row],[Jeudi]:[Vendredi]],"&gt;0")</f>
        <v>0</v>
      </c>
      <c r="P946" s="14" t="str">
        <f>IFERROR(Tableau8[[#This Row],[Total Tour 1]]+Tableau8[[#This Row],[Total Tour 2]],"")</f>
        <v/>
      </c>
      <c r="Q946" s="14">
        <f>COUNTIF(Tableau8[[#This Row],[Lundi]:[Vendredi]],"&gt;=13")*1000</f>
        <v>0</v>
      </c>
      <c r="R94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46" s="15">
        <f>Tableau8[[#This Row],[Prime production]]+Tableau8[[#This Row],[Prime rendement]]</f>
        <v>0</v>
      </c>
      <c r="T946" s="15" t="str">
        <f>IF(Tableau8[[#This Row],[Matricule]]&gt;1,IF(COUNTIF(Tableau8[DateMatricule],Tableau8[[#This Row],[DateMatricule]])&gt;1,"Doublon",""),"")</f>
        <v/>
      </c>
    </row>
    <row r="947" spans="1:20" x14ac:dyDescent="0.25">
      <c r="A947" s="11" t="str">
        <f>IF(Tableau8[[#This Row],[Semaine]]="","",VLOOKUP(Tableau8[[#This Row],[Semaine]],Listes!$A:$B,2,FALSE))</f>
        <v/>
      </c>
      <c r="B947" s="11" t="str">
        <f>IF(ISBLANK(Tableau8[[#This Row],[Matricule]]),"",VLOOKUP(Tableau8[[#This Row],[Matricule]],#REF!,2,FALSE))</f>
        <v/>
      </c>
      <c r="C947" s="11" t="str">
        <f>IF(ISBLANK(Tableau8[[#This Row],[Matricule]]),"",VLOOKUP(Tableau8[[#This Row],[Matricule]],#REF!,3,FALSE))</f>
        <v/>
      </c>
      <c r="D947" s="11" t="str">
        <f>CONCATENATE(Tableau8[[#This Row],[Semaine]],Tableau8[[#This Row],[Matricule]])</f>
        <v/>
      </c>
      <c r="M947" s="14" t="str">
        <f>IF(Tableau8[[#This Row],[Lundi]]+Tableau8[[#This Row],[Mardi]]&gt;0,Tableau8[[#This Row],[Lundi]]+Tableau8[[#This Row],[Mardi]],"")</f>
        <v/>
      </c>
      <c r="N947" s="14" t="str">
        <f>IF(Tableau8[[#This Row],[Jeudi]]+Tableau8[[#This Row],[Vendredi]]&gt;0,Tableau8[[#This Row],[Jeudi]]+Tableau8[[#This Row],[Vendredi]],"")</f>
        <v/>
      </c>
      <c r="O947" s="14">
        <f>COUNTIF(Tableau8[[#This Row],[Lundi]:[Mardi]],"&gt;0") + COUNTIF(Tableau8[[#This Row],[Jeudi]:[Vendredi]],"&gt;0")</f>
        <v>0</v>
      </c>
      <c r="P947" s="14" t="str">
        <f>IFERROR(Tableau8[[#This Row],[Total Tour 1]]+Tableau8[[#This Row],[Total Tour 2]],"")</f>
        <v/>
      </c>
      <c r="Q947" s="14">
        <f>COUNTIF(Tableau8[[#This Row],[Lundi]:[Vendredi]],"&gt;=13")*1000</f>
        <v>0</v>
      </c>
      <c r="R94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47" s="15">
        <f>Tableau8[[#This Row],[Prime production]]+Tableau8[[#This Row],[Prime rendement]]</f>
        <v>0</v>
      </c>
      <c r="T947" s="15" t="str">
        <f>IF(Tableau8[[#This Row],[Matricule]]&gt;1,IF(COUNTIF(Tableau8[DateMatricule],Tableau8[[#This Row],[DateMatricule]])&gt;1,"Doublon",""),"")</f>
        <v/>
      </c>
    </row>
    <row r="948" spans="1:20" x14ac:dyDescent="0.25">
      <c r="A948" s="11" t="str">
        <f>IF(Tableau8[[#This Row],[Semaine]]="","",VLOOKUP(Tableau8[[#This Row],[Semaine]],Listes!$A:$B,2,FALSE))</f>
        <v/>
      </c>
      <c r="B948" s="11" t="str">
        <f>IF(ISBLANK(Tableau8[[#This Row],[Matricule]]),"",VLOOKUP(Tableau8[[#This Row],[Matricule]],#REF!,2,FALSE))</f>
        <v/>
      </c>
      <c r="C948" s="11" t="str">
        <f>IF(ISBLANK(Tableau8[[#This Row],[Matricule]]),"",VLOOKUP(Tableau8[[#This Row],[Matricule]],#REF!,3,FALSE))</f>
        <v/>
      </c>
      <c r="D948" s="11" t="str">
        <f>CONCATENATE(Tableau8[[#This Row],[Semaine]],Tableau8[[#This Row],[Matricule]])</f>
        <v/>
      </c>
      <c r="M948" s="14" t="str">
        <f>IF(Tableau8[[#This Row],[Lundi]]+Tableau8[[#This Row],[Mardi]]&gt;0,Tableau8[[#This Row],[Lundi]]+Tableau8[[#This Row],[Mardi]],"")</f>
        <v/>
      </c>
      <c r="N948" s="14" t="str">
        <f>IF(Tableau8[[#This Row],[Jeudi]]+Tableau8[[#This Row],[Vendredi]]&gt;0,Tableau8[[#This Row],[Jeudi]]+Tableau8[[#This Row],[Vendredi]],"")</f>
        <v/>
      </c>
      <c r="O948" s="14">
        <f>COUNTIF(Tableau8[[#This Row],[Lundi]:[Mardi]],"&gt;0") + COUNTIF(Tableau8[[#This Row],[Jeudi]:[Vendredi]],"&gt;0")</f>
        <v>0</v>
      </c>
      <c r="P948" s="14" t="str">
        <f>IFERROR(Tableau8[[#This Row],[Total Tour 1]]+Tableau8[[#This Row],[Total Tour 2]],"")</f>
        <v/>
      </c>
      <c r="Q948" s="14">
        <f>COUNTIF(Tableau8[[#This Row],[Lundi]:[Vendredi]],"&gt;=13")*1000</f>
        <v>0</v>
      </c>
      <c r="R94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48" s="15">
        <f>Tableau8[[#This Row],[Prime production]]+Tableau8[[#This Row],[Prime rendement]]</f>
        <v>0</v>
      </c>
      <c r="T948" s="15" t="str">
        <f>IF(Tableau8[[#This Row],[Matricule]]&gt;1,IF(COUNTIF(Tableau8[DateMatricule],Tableau8[[#This Row],[DateMatricule]])&gt;1,"Doublon",""),"")</f>
        <v/>
      </c>
    </row>
    <row r="949" spans="1:20" x14ac:dyDescent="0.25">
      <c r="A949" s="11" t="str">
        <f>IF(Tableau8[[#This Row],[Semaine]]="","",VLOOKUP(Tableau8[[#This Row],[Semaine]],Listes!$A:$B,2,FALSE))</f>
        <v/>
      </c>
      <c r="B949" s="11" t="str">
        <f>IF(ISBLANK(Tableau8[[#This Row],[Matricule]]),"",VLOOKUP(Tableau8[[#This Row],[Matricule]],#REF!,2,FALSE))</f>
        <v/>
      </c>
      <c r="C949" s="11" t="str">
        <f>IF(ISBLANK(Tableau8[[#This Row],[Matricule]]),"",VLOOKUP(Tableau8[[#This Row],[Matricule]],#REF!,3,FALSE))</f>
        <v/>
      </c>
      <c r="D949" s="11" t="str">
        <f>CONCATENATE(Tableau8[[#This Row],[Semaine]],Tableau8[[#This Row],[Matricule]])</f>
        <v/>
      </c>
      <c r="M949" s="14" t="str">
        <f>IF(Tableau8[[#This Row],[Lundi]]+Tableau8[[#This Row],[Mardi]]&gt;0,Tableau8[[#This Row],[Lundi]]+Tableau8[[#This Row],[Mardi]],"")</f>
        <v/>
      </c>
      <c r="N949" s="14" t="str">
        <f>IF(Tableau8[[#This Row],[Jeudi]]+Tableau8[[#This Row],[Vendredi]]&gt;0,Tableau8[[#This Row],[Jeudi]]+Tableau8[[#This Row],[Vendredi]],"")</f>
        <v/>
      </c>
      <c r="O949" s="14">
        <f>COUNTIF(Tableau8[[#This Row],[Lundi]:[Mardi]],"&gt;0") + COUNTIF(Tableau8[[#This Row],[Jeudi]:[Vendredi]],"&gt;0")</f>
        <v>0</v>
      </c>
      <c r="P949" s="14" t="str">
        <f>IFERROR(Tableau8[[#This Row],[Total Tour 1]]+Tableau8[[#This Row],[Total Tour 2]],"")</f>
        <v/>
      </c>
      <c r="Q949" s="14">
        <f>COUNTIF(Tableau8[[#This Row],[Lundi]:[Vendredi]],"&gt;=13")*1000</f>
        <v>0</v>
      </c>
      <c r="R94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49" s="15">
        <f>Tableau8[[#This Row],[Prime production]]+Tableau8[[#This Row],[Prime rendement]]</f>
        <v>0</v>
      </c>
      <c r="T949" s="15" t="str">
        <f>IF(Tableau8[[#This Row],[Matricule]]&gt;1,IF(COUNTIF(Tableau8[DateMatricule],Tableau8[[#This Row],[DateMatricule]])&gt;1,"Doublon",""),"")</f>
        <v/>
      </c>
    </row>
    <row r="950" spans="1:20" x14ac:dyDescent="0.25">
      <c r="A950" s="11" t="str">
        <f>IF(Tableau8[[#This Row],[Semaine]]="","",VLOOKUP(Tableau8[[#This Row],[Semaine]],Listes!$A:$B,2,FALSE))</f>
        <v/>
      </c>
      <c r="B950" s="11" t="str">
        <f>IF(ISBLANK(Tableau8[[#This Row],[Matricule]]),"",VLOOKUP(Tableau8[[#This Row],[Matricule]],#REF!,2,FALSE))</f>
        <v/>
      </c>
      <c r="C950" s="11" t="str">
        <f>IF(ISBLANK(Tableau8[[#This Row],[Matricule]]),"",VLOOKUP(Tableau8[[#This Row],[Matricule]],#REF!,3,FALSE))</f>
        <v/>
      </c>
      <c r="D950" s="11" t="str">
        <f>CONCATENATE(Tableau8[[#This Row],[Semaine]],Tableau8[[#This Row],[Matricule]])</f>
        <v/>
      </c>
      <c r="M950" s="14" t="str">
        <f>IF(Tableau8[[#This Row],[Lundi]]+Tableau8[[#This Row],[Mardi]]&gt;0,Tableau8[[#This Row],[Lundi]]+Tableau8[[#This Row],[Mardi]],"")</f>
        <v/>
      </c>
      <c r="N950" s="14" t="str">
        <f>IF(Tableau8[[#This Row],[Jeudi]]+Tableau8[[#This Row],[Vendredi]]&gt;0,Tableau8[[#This Row],[Jeudi]]+Tableau8[[#This Row],[Vendredi]],"")</f>
        <v/>
      </c>
      <c r="O950" s="14">
        <f>COUNTIF(Tableau8[[#This Row],[Lundi]:[Mardi]],"&gt;0") + COUNTIF(Tableau8[[#This Row],[Jeudi]:[Vendredi]],"&gt;0")</f>
        <v>0</v>
      </c>
      <c r="P950" s="14" t="str">
        <f>IFERROR(Tableau8[[#This Row],[Total Tour 1]]+Tableau8[[#This Row],[Total Tour 2]],"")</f>
        <v/>
      </c>
      <c r="Q950" s="14">
        <f>COUNTIF(Tableau8[[#This Row],[Lundi]:[Vendredi]],"&gt;=13")*1000</f>
        <v>0</v>
      </c>
      <c r="R95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50" s="15">
        <f>Tableau8[[#This Row],[Prime production]]+Tableau8[[#This Row],[Prime rendement]]</f>
        <v>0</v>
      </c>
      <c r="T950" s="15" t="str">
        <f>IF(Tableau8[[#This Row],[Matricule]]&gt;1,IF(COUNTIF(Tableau8[DateMatricule],Tableau8[[#This Row],[DateMatricule]])&gt;1,"Doublon",""),"")</f>
        <v/>
      </c>
    </row>
    <row r="951" spans="1:20" x14ac:dyDescent="0.25">
      <c r="A951" s="11" t="str">
        <f>IF(Tableau8[[#This Row],[Semaine]]="","",VLOOKUP(Tableau8[[#This Row],[Semaine]],Listes!$A:$B,2,FALSE))</f>
        <v/>
      </c>
      <c r="B951" s="11" t="str">
        <f>IF(ISBLANK(Tableau8[[#This Row],[Matricule]]),"",VLOOKUP(Tableau8[[#This Row],[Matricule]],#REF!,2,FALSE))</f>
        <v/>
      </c>
      <c r="C951" s="11" t="str">
        <f>IF(ISBLANK(Tableau8[[#This Row],[Matricule]]),"",VLOOKUP(Tableau8[[#This Row],[Matricule]],#REF!,3,FALSE))</f>
        <v/>
      </c>
      <c r="D951" s="11" t="str">
        <f>CONCATENATE(Tableau8[[#This Row],[Semaine]],Tableau8[[#This Row],[Matricule]])</f>
        <v/>
      </c>
      <c r="M951" s="14" t="str">
        <f>IF(Tableau8[[#This Row],[Lundi]]+Tableau8[[#This Row],[Mardi]]&gt;0,Tableau8[[#This Row],[Lundi]]+Tableau8[[#This Row],[Mardi]],"")</f>
        <v/>
      </c>
      <c r="N951" s="14" t="str">
        <f>IF(Tableau8[[#This Row],[Jeudi]]+Tableau8[[#This Row],[Vendredi]]&gt;0,Tableau8[[#This Row],[Jeudi]]+Tableau8[[#This Row],[Vendredi]],"")</f>
        <v/>
      </c>
      <c r="O951" s="14">
        <f>COUNTIF(Tableau8[[#This Row],[Lundi]:[Mardi]],"&gt;0") + COUNTIF(Tableau8[[#This Row],[Jeudi]:[Vendredi]],"&gt;0")</f>
        <v>0</v>
      </c>
      <c r="P951" s="14" t="str">
        <f>IFERROR(Tableau8[[#This Row],[Total Tour 1]]+Tableau8[[#This Row],[Total Tour 2]],"")</f>
        <v/>
      </c>
      <c r="Q951" s="14">
        <f>COUNTIF(Tableau8[[#This Row],[Lundi]:[Vendredi]],"&gt;=13")*1000</f>
        <v>0</v>
      </c>
      <c r="R95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51" s="15">
        <f>Tableau8[[#This Row],[Prime production]]+Tableau8[[#This Row],[Prime rendement]]</f>
        <v>0</v>
      </c>
      <c r="T951" s="15" t="str">
        <f>IF(Tableau8[[#This Row],[Matricule]]&gt;1,IF(COUNTIF(Tableau8[DateMatricule],Tableau8[[#This Row],[DateMatricule]])&gt;1,"Doublon",""),"")</f>
        <v/>
      </c>
    </row>
    <row r="952" spans="1:20" x14ac:dyDescent="0.25">
      <c r="A952" s="11" t="str">
        <f>IF(Tableau8[[#This Row],[Semaine]]="","",VLOOKUP(Tableau8[[#This Row],[Semaine]],Listes!$A:$B,2,FALSE))</f>
        <v/>
      </c>
      <c r="B952" s="11" t="str">
        <f>IF(ISBLANK(Tableau8[[#This Row],[Matricule]]),"",VLOOKUP(Tableau8[[#This Row],[Matricule]],#REF!,2,FALSE))</f>
        <v/>
      </c>
      <c r="C952" s="11" t="str">
        <f>IF(ISBLANK(Tableau8[[#This Row],[Matricule]]),"",VLOOKUP(Tableau8[[#This Row],[Matricule]],#REF!,3,FALSE))</f>
        <v/>
      </c>
      <c r="D952" s="11" t="str">
        <f>CONCATENATE(Tableau8[[#This Row],[Semaine]],Tableau8[[#This Row],[Matricule]])</f>
        <v/>
      </c>
      <c r="M952" s="14" t="str">
        <f>IF(Tableau8[[#This Row],[Lundi]]+Tableau8[[#This Row],[Mardi]]&gt;0,Tableau8[[#This Row],[Lundi]]+Tableau8[[#This Row],[Mardi]],"")</f>
        <v/>
      </c>
      <c r="N952" s="14" t="str">
        <f>IF(Tableau8[[#This Row],[Jeudi]]+Tableau8[[#This Row],[Vendredi]]&gt;0,Tableau8[[#This Row],[Jeudi]]+Tableau8[[#This Row],[Vendredi]],"")</f>
        <v/>
      </c>
      <c r="O952" s="14">
        <f>COUNTIF(Tableau8[[#This Row],[Lundi]:[Mardi]],"&gt;0") + COUNTIF(Tableau8[[#This Row],[Jeudi]:[Vendredi]],"&gt;0")</f>
        <v>0</v>
      </c>
      <c r="P952" s="14" t="str">
        <f>IFERROR(Tableau8[[#This Row],[Total Tour 1]]+Tableau8[[#This Row],[Total Tour 2]],"")</f>
        <v/>
      </c>
      <c r="Q952" s="14">
        <f>COUNTIF(Tableau8[[#This Row],[Lundi]:[Vendredi]],"&gt;=13")*1000</f>
        <v>0</v>
      </c>
      <c r="R95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52" s="15">
        <f>Tableau8[[#This Row],[Prime production]]+Tableau8[[#This Row],[Prime rendement]]</f>
        <v>0</v>
      </c>
      <c r="T952" s="15" t="str">
        <f>IF(Tableau8[[#This Row],[Matricule]]&gt;1,IF(COUNTIF(Tableau8[DateMatricule],Tableau8[[#This Row],[DateMatricule]])&gt;1,"Doublon",""),"")</f>
        <v/>
      </c>
    </row>
    <row r="953" spans="1:20" x14ac:dyDescent="0.25">
      <c r="A953" s="11" t="str">
        <f>IF(Tableau8[[#This Row],[Semaine]]="","",VLOOKUP(Tableau8[[#This Row],[Semaine]],Listes!$A:$B,2,FALSE))</f>
        <v/>
      </c>
      <c r="B953" s="11" t="str">
        <f>IF(ISBLANK(Tableau8[[#This Row],[Matricule]]),"",VLOOKUP(Tableau8[[#This Row],[Matricule]],#REF!,2,FALSE))</f>
        <v/>
      </c>
      <c r="C953" s="11" t="str">
        <f>IF(ISBLANK(Tableau8[[#This Row],[Matricule]]),"",VLOOKUP(Tableau8[[#This Row],[Matricule]],#REF!,3,FALSE))</f>
        <v/>
      </c>
      <c r="D953" s="11" t="str">
        <f>CONCATENATE(Tableau8[[#This Row],[Semaine]],Tableau8[[#This Row],[Matricule]])</f>
        <v/>
      </c>
      <c r="M953" s="14" t="str">
        <f>IF(Tableau8[[#This Row],[Lundi]]+Tableau8[[#This Row],[Mardi]]&gt;0,Tableau8[[#This Row],[Lundi]]+Tableau8[[#This Row],[Mardi]],"")</f>
        <v/>
      </c>
      <c r="N953" s="14" t="str">
        <f>IF(Tableau8[[#This Row],[Jeudi]]+Tableau8[[#This Row],[Vendredi]]&gt;0,Tableau8[[#This Row],[Jeudi]]+Tableau8[[#This Row],[Vendredi]],"")</f>
        <v/>
      </c>
      <c r="O953" s="14">
        <f>COUNTIF(Tableau8[[#This Row],[Lundi]:[Mardi]],"&gt;0") + COUNTIF(Tableau8[[#This Row],[Jeudi]:[Vendredi]],"&gt;0")</f>
        <v>0</v>
      </c>
      <c r="P953" s="14" t="str">
        <f>IFERROR(Tableau8[[#This Row],[Total Tour 1]]+Tableau8[[#This Row],[Total Tour 2]],"")</f>
        <v/>
      </c>
      <c r="Q953" s="14">
        <f>COUNTIF(Tableau8[[#This Row],[Lundi]:[Vendredi]],"&gt;=13")*1000</f>
        <v>0</v>
      </c>
      <c r="R95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53" s="15">
        <f>Tableau8[[#This Row],[Prime production]]+Tableau8[[#This Row],[Prime rendement]]</f>
        <v>0</v>
      </c>
      <c r="T953" s="15" t="str">
        <f>IF(Tableau8[[#This Row],[Matricule]]&gt;1,IF(COUNTIF(Tableau8[DateMatricule],Tableau8[[#This Row],[DateMatricule]])&gt;1,"Doublon",""),"")</f>
        <v/>
      </c>
    </row>
    <row r="954" spans="1:20" x14ac:dyDescent="0.25">
      <c r="A954" s="11" t="str">
        <f>IF(Tableau8[[#This Row],[Semaine]]="","",VLOOKUP(Tableau8[[#This Row],[Semaine]],Listes!$A:$B,2,FALSE))</f>
        <v/>
      </c>
      <c r="B954" s="11" t="str">
        <f>IF(ISBLANK(Tableau8[[#This Row],[Matricule]]),"",VLOOKUP(Tableau8[[#This Row],[Matricule]],#REF!,2,FALSE))</f>
        <v/>
      </c>
      <c r="C954" s="11" t="str">
        <f>IF(ISBLANK(Tableau8[[#This Row],[Matricule]]),"",VLOOKUP(Tableau8[[#This Row],[Matricule]],#REF!,3,FALSE))</f>
        <v/>
      </c>
      <c r="D954" s="11" t="str">
        <f>CONCATENATE(Tableau8[[#This Row],[Semaine]],Tableau8[[#This Row],[Matricule]])</f>
        <v/>
      </c>
      <c r="M954" s="14" t="str">
        <f>IF(Tableau8[[#This Row],[Lundi]]+Tableau8[[#This Row],[Mardi]]&gt;0,Tableau8[[#This Row],[Lundi]]+Tableau8[[#This Row],[Mardi]],"")</f>
        <v/>
      </c>
      <c r="N954" s="14" t="str">
        <f>IF(Tableau8[[#This Row],[Jeudi]]+Tableau8[[#This Row],[Vendredi]]&gt;0,Tableau8[[#This Row],[Jeudi]]+Tableau8[[#This Row],[Vendredi]],"")</f>
        <v/>
      </c>
      <c r="O954" s="14">
        <f>COUNTIF(Tableau8[[#This Row],[Lundi]:[Mardi]],"&gt;0") + COUNTIF(Tableau8[[#This Row],[Jeudi]:[Vendredi]],"&gt;0")</f>
        <v>0</v>
      </c>
      <c r="P954" s="14" t="str">
        <f>IFERROR(Tableau8[[#This Row],[Total Tour 1]]+Tableau8[[#This Row],[Total Tour 2]],"")</f>
        <v/>
      </c>
      <c r="Q954" s="14">
        <f>COUNTIF(Tableau8[[#This Row],[Lundi]:[Vendredi]],"&gt;=13")*1000</f>
        <v>0</v>
      </c>
      <c r="R95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54" s="15">
        <f>Tableau8[[#This Row],[Prime production]]+Tableau8[[#This Row],[Prime rendement]]</f>
        <v>0</v>
      </c>
      <c r="T954" s="15" t="str">
        <f>IF(Tableau8[[#This Row],[Matricule]]&gt;1,IF(COUNTIF(Tableau8[DateMatricule],Tableau8[[#This Row],[DateMatricule]])&gt;1,"Doublon",""),"")</f>
        <v/>
      </c>
    </row>
    <row r="955" spans="1:20" x14ac:dyDescent="0.25">
      <c r="A955" s="11" t="str">
        <f>IF(Tableau8[[#This Row],[Semaine]]="","",VLOOKUP(Tableau8[[#This Row],[Semaine]],Listes!$A:$B,2,FALSE))</f>
        <v/>
      </c>
      <c r="B955" s="11" t="str">
        <f>IF(ISBLANK(Tableau8[[#This Row],[Matricule]]),"",VLOOKUP(Tableau8[[#This Row],[Matricule]],#REF!,2,FALSE))</f>
        <v/>
      </c>
      <c r="C955" s="11" t="str">
        <f>IF(ISBLANK(Tableau8[[#This Row],[Matricule]]),"",VLOOKUP(Tableau8[[#This Row],[Matricule]],#REF!,3,FALSE))</f>
        <v/>
      </c>
      <c r="D955" s="11" t="str">
        <f>CONCATENATE(Tableau8[[#This Row],[Semaine]],Tableau8[[#This Row],[Matricule]])</f>
        <v/>
      </c>
      <c r="M955" s="14" t="str">
        <f>IF(Tableau8[[#This Row],[Lundi]]+Tableau8[[#This Row],[Mardi]]&gt;0,Tableau8[[#This Row],[Lundi]]+Tableau8[[#This Row],[Mardi]],"")</f>
        <v/>
      </c>
      <c r="N955" s="14" t="str">
        <f>IF(Tableau8[[#This Row],[Jeudi]]+Tableau8[[#This Row],[Vendredi]]&gt;0,Tableau8[[#This Row],[Jeudi]]+Tableau8[[#This Row],[Vendredi]],"")</f>
        <v/>
      </c>
      <c r="O955" s="14">
        <f>COUNTIF(Tableau8[[#This Row],[Lundi]:[Mardi]],"&gt;0") + COUNTIF(Tableau8[[#This Row],[Jeudi]:[Vendredi]],"&gt;0")</f>
        <v>0</v>
      </c>
      <c r="P955" s="14" t="str">
        <f>IFERROR(Tableau8[[#This Row],[Total Tour 1]]+Tableau8[[#This Row],[Total Tour 2]],"")</f>
        <v/>
      </c>
      <c r="Q955" s="14">
        <f>COUNTIF(Tableau8[[#This Row],[Lundi]:[Vendredi]],"&gt;=13")*1000</f>
        <v>0</v>
      </c>
      <c r="R95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55" s="15">
        <f>Tableau8[[#This Row],[Prime production]]+Tableau8[[#This Row],[Prime rendement]]</f>
        <v>0</v>
      </c>
      <c r="T955" s="15" t="str">
        <f>IF(Tableau8[[#This Row],[Matricule]]&gt;1,IF(COUNTIF(Tableau8[DateMatricule],Tableau8[[#This Row],[DateMatricule]])&gt;1,"Doublon",""),"")</f>
        <v/>
      </c>
    </row>
    <row r="956" spans="1:20" x14ac:dyDescent="0.25">
      <c r="A956" s="11" t="str">
        <f>IF(Tableau8[[#This Row],[Semaine]]="","",VLOOKUP(Tableau8[[#This Row],[Semaine]],Listes!$A:$B,2,FALSE))</f>
        <v/>
      </c>
      <c r="B956" s="11" t="str">
        <f>IF(ISBLANK(Tableau8[[#This Row],[Matricule]]),"",VLOOKUP(Tableau8[[#This Row],[Matricule]],#REF!,2,FALSE))</f>
        <v/>
      </c>
      <c r="C956" s="11" t="str">
        <f>IF(ISBLANK(Tableau8[[#This Row],[Matricule]]),"",VLOOKUP(Tableau8[[#This Row],[Matricule]],#REF!,3,FALSE))</f>
        <v/>
      </c>
      <c r="D956" s="11" t="str">
        <f>CONCATENATE(Tableau8[[#This Row],[Semaine]],Tableau8[[#This Row],[Matricule]])</f>
        <v/>
      </c>
      <c r="M956" s="14" t="str">
        <f>IF(Tableau8[[#This Row],[Lundi]]+Tableau8[[#This Row],[Mardi]]&gt;0,Tableau8[[#This Row],[Lundi]]+Tableau8[[#This Row],[Mardi]],"")</f>
        <v/>
      </c>
      <c r="N956" s="14" t="str">
        <f>IF(Tableau8[[#This Row],[Jeudi]]+Tableau8[[#This Row],[Vendredi]]&gt;0,Tableau8[[#This Row],[Jeudi]]+Tableau8[[#This Row],[Vendredi]],"")</f>
        <v/>
      </c>
      <c r="O956" s="14">
        <f>COUNTIF(Tableau8[[#This Row],[Lundi]:[Mardi]],"&gt;0") + COUNTIF(Tableau8[[#This Row],[Jeudi]:[Vendredi]],"&gt;0")</f>
        <v>0</v>
      </c>
      <c r="P956" s="14" t="str">
        <f>IFERROR(Tableau8[[#This Row],[Total Tour 1]]+Tableau8[[#This Row],[Total Tour 2]],"")</f>
        <v/>
      </c>
      <c r="Q956" s="14">
        <f>COUNTIF(Tableau8[[#This Row],[Lundi]:[Vendredi]],"&gt;=13")*1000</f>
        <v>0</v>
      </c>
      <c r="R95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56" s="15">
        <f>Tableau8[[#This Row],[Prime production]]+Tableau8[[#This Row],[Prime rendement]]</f>
        <v>0</v>
      </c>
      <c r="T956" s="15" t="str">
        <f>IF(Tableau8[[#This Row],[Matricule]]&gt;1,IF(COUNTIF(Tableau8[DateMatricule],Tableau8[[#This Row],[DateMatricule]])&gt;1,"Doublon",""),"")</f>
        <v/>
      </c>
    </row>
    <row r="957" spans="1:20" x14ac:dyDescent="0.25">
      <c r="A957" s="11" t="str">
        <f>IF(Tableau8[[#This Row],[Semaine]]="","",VLOOKUP(Tableau8[[#This Row],[Semaine]],Listes!$A:$B,2,FALSE))</f>
        <v/>
      </c>
      <c r="B957" s="11" t="str">
        <f>IF(ISBLANK(Tableau8[[#This Row],[Matricule]]),"",VLOOKUP(Tableau8[[#This Row],[Matricule]],#REF!,2,FALSE))</f>
        <v/>
      </c>
      <c r="C957" s="11" t="str">
        <f>IF(ISBLANK(Tableau8[[#This Row],[Matricule]]),"",VLOOKUP(Tableau8[[#This Row],[Matricule]],#REF!,3,FALSE))</f>
        <v/>
      </c>
      <c r="D957" s="11" t="str">
        <f>CONCATENATE(Tableau8[[#This Row],[Semaine]],Tableau8[[#This Row],[Matricule]])</f>
        <v/>
      </c>
      <c r="M957" s="14" t="str">
        <f>IF(Tableau8[[#This Row],[Lundi]]+Tableau8[[#This Row],[Mardi]]&gt;0,Tableau8[[#This Row],[Lundi]]+Tableau8[[#This Row],[Mardi]],"")</f>
        <v/>
      </c>
      <c r="N957" s="14" t="str">
        <f>IF(Tableau8[[#This Row],[Jeudi]]+Tableau8[[#This Row],[Vendredi]]&gt;0,Tableau8[[#This Row],[Jeudi]]+Tableau8[[#This Row],[Vendredi]],"")</f>
        <v/>
      </c>
      <c r="O957" s="14">
        <f>COUNTIF(Tableau8[[#This Row],[Lundi]:[Mardi]],"&gt;0") + COUNTIF(Tableau8[[#This Row],[Jeudi]:[Vendredi]],"&gt;0")</f>
        <v>0</v>
      </c>
      <c r="P957" s="14" t="str">
        <f>IFERROR(Tableau8[[#This Row],[Total Tour 1]]+Tableau8[[#This Row],[Total Tour 2]],"")</f>
        <v/>
      </c>
      <c r="Q957" s="14">
        <f>COUNTIF(Tableau8[[#This Row],[Lundi]:[Vendredi]],"&gt;=13")*1000</f>
        <v>0</v>
      </c>
      <c r="R95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57" s="15">
        <f>Tableau8[[#This Row],[Prime production]]+Tableau8[[#This Row],[Prime rendement]]</f>
        <v>0</v>
      </c>
      <c r="T957" s="15" t="str">
        <f>IF(Tableau8[[#This Row],[Matricule]]&gt;1,IF(COUNTIF(Tableau8[DateMatricule],Tableau8[[#This Row],[DateMatricule]])&gt;1,"Doublon",""),"")</f>
        <v/>
      </c>
    </row>
    <row r="958" spans="1:20" x14ac:dyDescent="0.25">
      <c r="A958" s="11" t="str">
        <f>IF(Tableau8[[#This Row],[Semaine]]="","",VLOOKUP(Tableau8[[#This Row],[Semaine]],Listes!$A:$B,2,FALSE))</f>
        <v/>
      </c>
      <c r="B958" s="11" t="str">
        <f>IF(ISBLANK(Tableau8[[#This Row],[Matricule]]),"",VLOOKUP(Tableau8[[#This Row],[Matricule]],#REF!,2,FALSE))</f>
        <v/>
      </c>
      <c r="C958" s="11" t="str">
        <f>IF(ISBLANK(Tableau8[[#This Row],[Matricule]]),"",VLOOKUP(Tableau8[[#This Row],[Matricule]],#REF!,3,FALSE))</f>
        <v/>
      </c>
      <c r="D958" s="11" t="str">
        <f>CONCATENATE(Tableau8[[#This Row],[Semaine]],Tableau8[[#This Row],[Matricule]])</f>
        <v/>
      </c>
      <c r="M958" s="14" t="str">
        <f>IF(Tableau8[[#This Row],[Lundi]]+Tableau8[[#This Row],[Mardi]]&gt;0,Tableau8[[#This Row],[Lundi]]+Tableau8[[#This Row],[Mardi]],"")</f>
        <v/>
      </c>
      <c r="N958" s="14" t="str">
        <f>IF(Tableau8[[#This Row],[Jeudi]]+Tableau8[[#This Row],[Vendredi]]&gt;0,Tableau8[[#This Row],[Jeudi]]+Tableau8[[#This Row],[Vendredi]],"")</f>
        <v/>
      </c>
      <c r="O958" s="14">
        <f>COUNTIF(Tableau8[[#This Row],[Lundi]:[Mardi]],"&gt;0") + COUNTIF(Tableau8[[#This Row],[Jeudi]:[Vendredi]],"&gt;0")</f>
        <v>0</v>
      </c>
      <c r="P958" s="14" t="str">
        <f>IFERROR(Tableau8[[#This Row],[Total Tour 1]]+Tableau8[[#This Row],[Total Tour 2]],"")</f>
        <v/>
      </c>
      <c r="Q958" s="14">
        <f>COUNTIF(Tableau8[[#This Row],[Lundi]:[Vendredi]],"&gt;=13")*1000</f>
        <v>0</v>
      </c>
      <c r="R95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58" s="15">
        <f>Tableau8[[#This Row],[Prime production]]+Tableau8[[#This Row],[Prime rendement]]</f>
        <v>0</v>
      </c>
      <c r="T958" s="15" t="str">
        <f>IF(Tableau8[[#This Row],[Matricule]]&gt;1,IF(COUNTIF(Tableau8[DateMatricule],Tableau8[[#This Row],[DateMatricule]])&gt;1,"Doublon",""),"")</f>
        <v/>
      </c>
    </row>
    <row r="959" spans="1:20" x14ac:dyDescent="0.25">
      <c r="A959" s="11" t="str">
        <f>IF(Tableau8[[#This Row],[Semaine]]="","",VLOOKUP(Tableau8[[#This Row],[Semaine]],Listes!$A:$B,2,FALSE))</f>
        <v/>
      </c>
      <c r="B959" s="11" t="str">
        <f>IF(ISBLANK(Tableau8[[#This Row],[Matricule]]),"",VLOOKUP(Tableau8[[#This Row],[Matricule]],#REF!,2,FALSE))</f>
        <v/>
      </c>
      <c r="C959" s="11" t="str">
        <f>IF(ISBLANK(Tableau8[[#This Row],[Matricule]]),"",VLOOKUP(Tableau8[[#This Row],[Matricule]],#REF!,3,FALSE))</f>
        <v/>
      </c>
      <c r="D959" s="11" t="str">
        <f>CONCATENATE(Tableau8[[#This Row],[Semaine]],Tableau8[[#This Row],[Matricule]])</f>
        <v/>
      </c>
      <c r="M959" s="14" t="str">
        <f>IF(Tableau8[[#This Row],[Lundi]]+Tableau8[[#This Row],[Mardi]]&gt;0,Tableau8[[#This Row],[Lundi]]+Tableau8[[#This Row],[Mardi]],"")</f>
        <v/>
      </c>
      <c r="N959" s="14" t="str">
        <f>IF(Tableau8[[#This Row],[Jeudi]]+Tableau8[[#This Row],[Vendredi]]&gt;0,Tableau8[[#This Row],[Jeudi]]+Tableau8[[#This Row],[Vendredi]],"")</f>
        <v/>
      </c>
      <c r="O959" s="14">
        <f>COUNTIF(Tableau8[[#This Row],[Lundi]:[Mardi]],"&gt;0") + COUNTIF(Tableau8[[#This Row],[Jeudi]:[Vendredi]],"&gt;0")</f>
        <v>0</v>
      </c>
      <c r="P959" s="14" t="str">
        <f>IFERROR(Tableau8[[#This Row],[Total Tour 1]]+Tableau8[[#This Row],[Total Tour 2]],"")</f>
        <v/>
      </c>
      <c r="Q959" s="14">
        <f>COUNTIF(Tableau8[[#This Row],[Lundi]:[Vendredi]],"&gt;=13")*1000</f>
        <v>0</v>
      </c>
      <c r="R95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59" s="15">
        <f>Tableau8[[#This Row],[Prime production]]+Tableau8[[#This Row],[Prime rendement]]</f>
        <v>0</v>
      </c>
      <c r="T959" s="15" t="str">
        <f>IF(Tableau8[[#This Row],[Matricule]]&gt;1,IF(COUNTIF(Tableau8[DateMatricule],Tableau8[[#This Row],[DateMatricule]])&gt;1,"Doublon",""),"")</f>
        <v/>
      </c>
    </row>
    <row r="960" spans="1:20" x14ac:dyDescent="0.25">
      <c r="A960" s="11" t="str">
        <f>IF(Tableau8[[#This Row],[Semaine]]="","",VLOOKUP(Tableau8[[#This Row],[Semaine]],Listes!$A:$B,2,FALSE))</f>
        <v/>
      </c>
      <c r="B960" s="11" t="str">
        <f>IF(ISBLANK(Tableau8[[#This Row],[Matricule]]),"",VLOOKUP(Tableau8[[#This Row],[Matricule]],#REF!,2,FALSE))</f>
        <v/>
      </c>
      <c r="C960" s="11" t="str">
        <f>IF(ISBLANK(Tableau8[[#This Row],[Matricule]]),"",VLOOKUP(Tableau8[[#This Row],[Matricule]],#REF!,3,FALSE))</f>
        <v/>
      </c>
      <c r="D960" s="11" t="str">
        <f>CONCATENATE(Tableau8[[#This Row],[Semaine]],Tableau8[[#This Row],[Matricule]])</f>
        <v/>
      </c>
      <c r="M960" s="14" t="str">
        <f>IF(Tableau8[[#This Row],[Lundi]]+Tableau8[[#This Row],[Mardi]]&gt;0,Tableau8[[#This Row],[Lundi]]+Tableau8[[#This Row],[Mardi]],"")</f>
        <v/>
      </c>
      <c r="N960" s="14" t="str">
        <f>IF(Tableau8[[#This Row],[Jeudi]]+Tableau8[[#This Row],[Vendredi]]&gt;0,Tableau8[[#This Row],[Jeudi]]+Tableau8[[#This Row],[Vendredi]],"")</f>
        <v/>
      </c>
      <c r="O960" s="14">
        <f>COUNTIF(Tableau8[[#This Row],[Lundi]:[Mardi]],"&gt;0") + COUNTIF(Tableau8[[#This Row],[Jeudi]:[Vendredi]],"&gt;0")</f>
        <v>0</v>
      </c>
      <c r="P960" s="14" t="str">
        <f>IFERROR(Tableau8[[#This Row],[Total Tour 1]]+Tableau8[[#This Row],[Total Tour 2]],"")</f>
        <v/>
      </c>
      <c r="Q960" s="14">
        <f>COUNTIF(Tableau8[[#This Row],[Lundi]:[Vendredi]],"&gt;=13")*1000</f>
        <v>0</v>
      </c>
      <c r="R96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60" s="15">
        <f>Tableau8[[#This Row],[Prime production]]+Tableau8[[#This Row],[Prime rendement]]</f>
        <v>0</v>
      </c>
      <c r="T960" s="15" t="str">
        <f>IF(Tableau8[[#This Row],[Matricule]]&gt;1,IF(COUNTIF(Tableau8[DateMatricule],Tableau8[[#This Row],[DateMatricule]])&gt;1,"Doublon",""),"")</f>
        <v/>
      </c>
    </row>
    <row r="961" spans="1:20" x14ac:dyDescent="0.25">
      <c r="A961" s="11" t="str">
        <f>IF(Tableau8[[#This Row],[Semaine]]="","",VLOOKUP(Tableau8[[#This Row],[Semaine]],Listes!$A:$B,2,FALSE))</f>
        <v/>
      </c>
      <c r="B961" s="11" t="str">
        <f>IF(ISBLANK(Tableau8[[#This Row],[Matricule]]),"",VLOOKUP(Tableau8[[#This Row],[Matricule]],#REF!,2,FALSE))</f>
        <v/>
      </c>
      <c r="C961" s="11" t="str">
        <f>IF(ISBLANK(Tableau8[[#This Row],[Matricule]]),"",VLOOKUP(Tableau8[[#This Row],[Matricule]],#REF!,3,FALSE))</f>
        <v/>
      </c>
      <c r="D961" s="11" t="str">
        <f>CONCATENATE(Tableau8[[#This Row],[Semaine]],Tableau8[[#This Row],[Matricule]])</f>
        <v/>
      </c>
      <c r="M961" s="14" t="str">
        <f>IF(Tableau8[[#This Row],[Lundi]]+Tableau8[[#This Row],[Mardi]]&gt;0,Tableau8[[#This Row],[Lundi]]+Tableau8[[#This Row],[Mardi]],"")</f>
        <v/>
      </c>
      <c r="N961" s="14" t="str">
        <f>IF(Tableau8[[#This Row],[Jeudi]]+Tableau8[[#This Row],[Vendredi]]&gt;0,Tableau8[[#This Row],[Jeudi]]+Tableau8[[#This Row],[Vendredi]],"")</f>
        <v/>
      </c>
      <c r="O961" s="14">
        <f>COUNTIF(Tableau8[[#This Row],[Lundi]:[Mardi]],"&gt;0") + COUNTIF(Tableau8[[#This Row],[Jeudi]:[Vendredi]],"&gt;0")</f>
        <v>0</v>
      </c>
      <c r="P961" s="14" t="str">
        <f>IFERROR(Tableau8[[#This Row],[Total Tour 1]]+Tableau8[[#This Row],[Total Tour 2]],"")</f>
        <v/>
      </c>
      <c r="Q961" s="14">
        <f>COUNTIF(Tableau8[[#This Row],[Lundi]:[Vendredi]],"&gt;=13")*1000</f>
        <v>0</v>
      </c>
      <c r="R96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61" s="15">
        <f>Tableau8[[#This Row],[Prime production]]+Tableau8[[#This Row],[Prime rendement]]</f>
        <v>0</v>
      </c>
      <c r="T961" s="15" t="str">
        <f>IF(Tableau8[[#This Row],[Matricule]]&gt;1,IF(COUNTIF(Tableau8[DateMatricule],Tableau8[[#This Row],[DateMatricule]])&gt;1,"Doublon",""),"")</f>
        <v/>
      </c>
    </row>
    <row r="962" spans="1:20" x14ac:dyDescent="0.25">
      <c r="A962" s="11" t="str">
        <f>IF(Tableau8[[#This Row],[Semaine]]="","",VLOOKUP(Tableau8[[#This Row],[Semaine]],Listes!$A:$B,2,FALSE))</f>
        <v/>
      </c>
      <c r="B962" s="11" t="str">
        <f>IF(ISBLANK(Tableau8[[#This Row],[Matricule]]),"",VLOOKUP(Tableau8[[#This Row],[Matricule]],#REF!,2,FALSE))</f>
        <v/>
      </c>
      <c r="C962" s="11" t="str">
        <f>IF(ISBLANK(Tableau8[[#This Row],[Matricule]]),"",VLOOKUP(Tableau8[[#This Row],[Matricule]],#REF!,3,FALSE))</f>
        <v/>
      </c>
      <c r="D962" s="11" t="str">
        <f>CONCATENATE(Tableau8[[#This Row],[Semaine]],Tableau8[[#This Row],[Matricule]])</f>
        <v/>
      </c>
      <c r="M962" s="14" t="str">
        <f>IF(Tableau8[[#This Row],[Lundi]]+Tableau8[[#This Row],[Mardi]]&gt;0,Tableau8[[#This Row],[Lundi]]+Tableau8[[#This Row],[Mardi]],"")</f>
        <v/>
      </c>
      <c r="N962" s="14" t="str">
        <f>IF(Tableau8[[#This Row],[Jeudi]]+Tableau8[[#This Row],[Vendredi]]&gt;0,Tableau8[[#This Row],[Jeudi]]+Tableau8[[#This Row],[Vendredi]],"")</f>
        <v/>
      </c>
      <c r="O962" s="14">
        <f>COUNTIF(Tableau8[[#This Row],[Lundi]:[Mardi]],"&gt;0") + COUNTIF(Tableau8[[#This Row],[Jeudi]:[Vendredi]],"&gt;0")</f>
        <v>0</v>
      </c>
      <c r="P962" s="14" t="str">
        <f>IFERROR(Tableau8[[#This Row],[Total Tour 1]]+Tableau8[[#This Row],[Total Tour 2]],"")</f>
        <v/>
      </c>
      <c r="Q962" s="14">
        <f>COUNTIF(Tableau8[[#This Row],[Lundi]:[Vendredi]],"&gt;=13")*1000</f>
        <v>0</v>
      </c>
      <c r="R96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62" s="15">
        <f>Tableau8[[#This Row],[Prime production]]+Tableau8[[#This Row],[Prime rendement]]</f>
        <v>0</v>
      </c>
      <c r="T962" s="15" t="str">
        <f>IF(Tableau8[[#This Row],[Matricule]]&gt;1,IF(COUNTIF(Tableau8[DateMatricule],Tableau8[[#This Row],[DateMatricule]])&gt;1,"Doublon",""),"")</f>
        <v/>
      </c>
    </row>
    <row r="963" spans="1:20" x14ac:dyDescent="0.25">
      <c r="A963" s="11" t="str">
        <f>IF(Tableau8[[#This Row],[Semaine]]="","",VLOOKUP(Tableau8[[#This Row],[Semaine]],Listes!$A:$B,2,FALSE))</f>
        <v/>
      </c>
      <c r="B963" s="11" t="str">
        <f>IF(ISBLANK(Tableau8[[#This Row],[Matricule]]),"",VLOOKUP(Tableau8[[#This Row],[Matricule]],#REF!,2,FALSE))</f>
        <v/>
      </c>
      <c r="C963" s="11" t="str">
        <f>IF(ISBLANK(Tableau8[[#This Row],[Matricule]]),"",VLOOKUP(Tableau8[[#This Row],[Matricule]],#REF!,3,FALSE))</f>
        <v/>
      </c>
      <c r="D963" s="11" t="str">
        <f>CONCATENATE(Tableau8[[#This Row],[Semaine]],Tableau8[[#This Row],[Matricule]])</f>
        <v/>
      </c>
      <c r="M963" s="14" t="str">
        <f>IF(Tableau8[[#This Row],[Lundi]]+Tableau8[[#This Row],[Mardi]]&gt;0,Tableau8[[#This Row],[Lundi]]+Tableau8[[#This Row],[Mardi]],"")</f>
        <v/>
      </c>
      <c r="N963" s="14" t="str">
        <f>IF(Tableau8[[#This Row],[Jeudi]]+Tableau8[[#This Row],[Vendredi]]&gt;0,Tableau8[[#This Row],[Jeudi]]+Tableau8[[#This Row],[Vendredi]],"")</f>
        <v/>
      </c>
      <c r="O963" s="14">
        <f>COUNTIF(Tableau8[[#This Row],[Lundi]:[Mardi]],"&gt;0") + COUNTIF(Tableau8[[#This Row],[Jeudi]:[Vendredi]],"&gt;0")</f>
        <v>0</v>
      </c>
      <c r="P963" s="14" t="str">
        <f>IFERROR(Tableau8[[#This Row],[Total Tour 1]]+Tableau8[[#This Row],[Total Tour 2]],"")</f>
        <v/>
      </c>
      <c r="Q963" s="14">
        <f>COUNTIF(Tableau8[[#This Row],[Lundi]:[Vendredi]],"&gt;=13")*1000</f>
        <v>0</v>
      </c>
      <c r="R96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63" s="15">
        <f>Tableau8[[#This Row],[Prime production]]+Tableau8[[#This Row],[Prime rendement]]</f>
        <v>0</v>
      </c>
      <c r="T963" s="15" t="str">
        <f>IF(Tableau8[[#This Row],[Matricule]]&gt;1,IF(COUNTIF(Tableau8[DateMatricule],Tableau8[[#This Row],[DateMatricule]])&gt;1,"Doublon",""),"")</f>
        <v/>
      </c>
    </row>
    <row r="964" spans="1:20" x14ac:dyDescent="0.25">
      <c r="A964" s="11" t="str">
        <f>IF(Tableau8[[#This Row],[Semaine]]="","",VLOOKUP(Tableau8[[#This Row],[Semaine]],Listes!$A:$B,2,FALSE))</f>
        <v/>
      </c>
      <c r="B964" s="11" t="str">
        <f>IF(ISBLANK(Tableau8[[#This Row],[Matricule]]),"",VLOOKUP(Tableau8[[#This Row],[Matricule]],#REF!,2,FALSE))</f>
        <v/>
      </c>
      <c r="C964" s="11" t="str">
        <f>IF(ISBLANK(Tableau8[[#This Row],[Matricule]]),"",VLOOKUP(Tableau8[[#This Row],[Matricule]],#REF!,3,FALSE))</f>
        <v/>
      </c>
      <c r="D964" s="11" t="str">
        <f>CONCATENATE(Tableau8[[#This Row],[Semaine]],Tableau8[[#This Row],[Matricule]])</f>
        <v/>
      </c>
      <c r="M964" s="14" t="str">
        <f>IF(Tableau8[[#This Row],[Lundi]]+Tableau8[[#This Row],[Mardi]]&gt;0,Tableau8[[#This Row],[Lundi]]+Tableau8[[#This Row],[Mardi]],"")</f>
        <v/>
      </c>
      <c r="N964" s="14" t="str">
        <f>IF(Tableau8[[#This Row],[Jeudi]]+Tableau8[[#This Row],[Vendredi]]&gt;0,Tableau8[[#This Row],[Jeudi]]+Tableau8[[#This Row],[Vendredi]],"")</f>
        <v/>
      </c>
      <c r="O964" s="14">
        <f>COUNTIF(Tableau8[[#This Row],[Lundi]:[Mardi]],"&gt;0") + COUNTIF(Tableau8[[#This Row],[Jeudi]:[Vendredi]],"&gt;0")</f>
        <v>0</v>
      </c>
      <c r="P964" s="14" t="str">
        <f>IFERROR(Tableau8[[#This Row],[Total Tour 1]]+Tableau8[[#This Row],[Total Tour 2]],"")</f>
        <v/>
      </c>
      <c r="Q964" s="14">
        <f>COUNTIF(Tableau8[[#This Row],[Lundi]:[Vendredi]],"&gt;=13")*1000</f>
        <v>0</v>
      </c>
      <c r="R96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64" s="15">
        <f>Tableau8[[#This Row],[Prime production]]+Tableau8[[#This Row],[Prime rendement]]</f>
        <v>0</v>
      </c>
      <c r="T964" s="15" t="str">
        <f>IF(Tableau8[[#This Row],[Matricule]]&gt;1,IF(COUNTIF(Tableau8[DateMatricule],Tableau8[[#This Row],[DateMatricule]])&gt;1,"Doublon",""),"")</f>
        <v/>
      </c>
    </row>
    <row r="965" spans="1:20" x14ac:dyDescent="0.25">
      <c r="A965" s="11" t="str">
        <f>IF(Tableau8[[#This Row],[Semaine]]="","",VLOOKUP(Tableau8[[#This Row],[Semaine]],Listes!$A:$B,2,FALSE))</f>
        <v/>
      </c>
      <c r="B965" s="11" t="str">
        <f>IF(ISBLANK(Tableau8[[#This Row],[Matricule]]),"",VLOOKUP(Tableau8[[#This Row],[Matricule]],#REF!,2,FALSE))</f>
        <v/>
      </c>
      <c r="C965" s="11" t="str">
        <f>IF(ISBLANK(Tableau8[[#This Row],[Matricule]]),"",VLOOKUP(Tableau8[[#This Row],[Matricule]],#REF!,3,FALSE))</f>
        <v/>
      </c>
      <c r="D965" s="11" t="str">
        <f>CONCATENATE(Tableau8[[#This Row],[Semaine]],Tableau8[[#This Row],[Matricule]])</f>
        <v/>
      </c>
      <c r="M965" s="14" t="str">
        <f>IF(Tableau8[[#This Row],[Lundi]]+Tableau8[[#This Row],[Mardi]]&gt;0,Tableau8[[#This Row],[Lundi]]+Tableau8[[#This Row],[Mardi]],"")</f>
        <v/>
      </c>
      <c r="N965" s="14" t="str">
        <f>IF(Tableau8[[#This Row],[Jeudi]]+Tableau8[[#This Row],[Vendredi]]&gt;0,Tableau8[[#This Row],[Jeudi]]+Tableau8[[#This Row],[Vendredi]],"")</f>
        <v/>
      </c>
      <c r="O965" s="14">
        <f>COUNTIF(Tableau8[[#This Row],[Lundi]:[Mardi]],"&gt;0") + COUNTIF(Tableau8[[#This Row],[Jeudi]:[Vendredi]],"&gt;0")</f>
        <v>0</v>
      </c>
      <c r="P965" s="14" t="str">
        <f>IFERROR(Tableau8[[#This Row],[Total Tour 1]]+Tableau8[[#This Row],[Total Tour 2]],"")</f>
        <v/>
      </c>
      <c r="Q965" s="14">
        <f>COUNTIF(Tableau8[[#This Row],[Lundi]:[Vendredi]],"&gt;=13")*1000</f>
        <v>0</v>
      </c>
      <c r="R96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65" s="15">
        <f>Tableau8[[#This Row],[Prime production]]+Tableau8[[#This Row],[Prime rendement]]</f>
        <v>0</v>
      </c>
      <c r="T965" s="15" t="str">
        <f>IF(Tableau8[[#This Row],[Matricule]]&gt;1,IF(COUNTIF(Tableau8[DateMatricule],Tableau8[[#This Row],[DateMatricule]])&gt;1,"Doublon",""),"")</f>
        <v/>
      </c>
    </row>
    <row r="966" spans="1:20" x14ac:dyDescent="0.25">
      <c r="A966" s="11" t="str">
        <f>IF(Tableau8[[#This Row],[Semaine]]="","",VLOOKUP(Tableau8[[#This Row],[Semaine]],Listes!$A:$B,2,FALSE))</f>
        <v/>
      </c>
      <c r="B966" s="11" t="str">
        <f>IF(ISBLANK(Tableau8[[#This Row],[Matricule]]),"",VLOOKUP(Tableau8[[#This Row],[Matricule]],#REF!,2,FALSE))</f>
        <v/>
      </c>
      <c r="C966" s="11" t="str">
        <f>IF(ISBLANK(Tableau8[[#This Row],[Matricule]]),"",VLOOKUP(Tableau8[[#This Row],[Matricule]],#REF!,3,FALSE))</f>
        <v/>
      </c>
      <c r="D966" s="11" t="str">
        <f>CONCATENATE(Tableau8[[#This Row],[Semaine]],Tableau8[[#This Row],[Matricule]])</f>
        <v/>
      </c>
      <c r="M966" s="14" t="str">
        <f>IF(Tableau8[[#This Row],[Lundi]]+Tableau8[[#This Row],[Mardi]]&gt;0,Tableau8[[#This Row],[Lundi]]+Tableau8[[#This Row],[Mardi]],"")</f>
        <v/>
      </c>
      <c r="N966" s="14" t="str">
        <f>IF(Tableau8[[#This Row],[Jeudi]]+Tableau8[[#This Row],[Vendredi]]&gt;0,Tableau8[[#This Row],[Jeudi]]+Tableau8[[#This Row],[Vendredi]],"")</f>
        <v/>
      </c>
      <c r="O966" s="14">
        <f>COUNTIF(Tableau8[[#This Row],[Lundi]:[Mardi]],"&gt;0") + COUNTIF(Tableau8[[#This Row],[Jeudi]:[Vendredi]],"&gt;0")</f>
        <v>0</v>
      </c>
      <c r="P966" s="14" t="str">
        <f>IFERROR(Tableau8[[#This Row],[Total Tour 1]]+Tableau8[[#This Row],[Total Tour 2]],"")</f>
        <v/>
      </c>
      <c r="Q966" s="14">
        <f>COUNTIF(Tableau8[[#This Row],[Lundi]:[Vendredi]],"&gt;=13")*1000</f>
        <v>0</v>
      </c>
      <c r="R96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66" s="15">
        <f>Tableau8[[#This Row],[Prime production]]+Tableau8[[#This Row],[Prime rendement]]</f>
        <v>0</v>
      </c>
      <c r="T966" s="15" t="str">
        <f>IF(Tableau8[[#This Row],[Matricule]]&gt;1,IF(COUNTIF(Tableau8[DateMatricule],Tableau8[[#This Row],[DateMatricule]])&gt;1,"Doublon",""),"")</f>
        <v/>
      </c>
    </row>
    <row r="967" spans="1:20" x14ac:dyDescent="0.25">
      <c r="A967" s="11" t="str">
        <f>IF(Tableau8[[#This Row],[Semaine]]="","",VLOOKUP(Tableau8[[#This Row],[Semaine]],Listes!$A:$B,2,FALSE))</f>
        <v/>
      </c>
      <c r="B967" s="11" t="str">
        <f>IF(ISBLANK(Tableau8[[#This Row],[Matricule]]),"",VLOOKUP(Tableau8[[#This Row],[Matricule]],#REF!,2,FALSE))</f>
        <v/>
      </c>
      <c r="C967" s="11" t="str">
        <f>IF(ISBLANK(Tableau8[[#This Row],[Matricule]]),"",VLOOKUP(Tableau8[[#This Row],[Matricule]],#REF!,3,FALSE))</f>
        <v/>
      </c>
      <c r="D967" s="11" t="str">
        <f>CONCATENATE(Tableau8[[#This Row],[Semaine]],Tableau8[[#This Row],[Matricule]])</f>
        <v/>
      </c>
      <c r="M967" s="14" t="str">
        <f>IF(Tableau8[[#This Row],[Lundi]]+Tableau8[[#This Row],[Mardi]]&gt;0,Tableau8[[#This Row],[Lundi]]+Tableau8[[#This Row],[Mardi]],"")</f>
        <v/>
      </c>
      <c r="N967" s="14" t="str">
        <f>IF(Tableau8[[#This Row],[Jeudi]]+Tableau8[[#This Row],[Vendredi]]&gt;0,Tableau8[[#This Row],[Jeudi]]+Tableau8[[#This Row],[Vendredi]],"")</f>
        <v/>
      </c>
      <c r="O967" s="14">
        <f>COUNTIF(Tableau8[[#This Row],[Lundi]:[Mardi]],"&gt;0") + COUNTIF(Tableau8[[#This Row],[Jeudi]:[Vendredi]],"&gt;0")</f>
        <v>0</v>
      </c>
      <c r="P967" s="14" t="str">
        <f>IFERROR(Tableau8[[#This Row],[Total Tour 1]]+Tableau8[[#This Row],[Total Tour 2]],"")</f>
        <v/>
      </c>
      <c r="Q967" s="14">
        <f>COUNTIF(Tableau8[[#This Row],[Lundi]:[Vendredi]],"&gt;=13")*1000</f>
        <v>0</v>
      </c>
      <c r="R96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67" s="15">
        <f>Tableau8[[#This Row],[Prime production]]+Tableau8[[#This Row],[Prime rendement]]</f>
        <v>0</v>
      </c>
      <c r="T967" s="15" t="str">
        <f>IF(Tableau8[[#This Row],[Matricule]]&gt;1,IF(COUNTIF(Tableau8[DateMatricule],Tableau8[[#This Row],[DateMatricule]])&gt;1,"Doublon",""),"")</f>
        <v/>
      </c>
    </row>
    <row r="968" spans="1:20" x14ac:dyDescent="0.25">
      <c r="A968" s="11" t="str">
        <f>IF(Tableau8[[#This Row],[Semaine]]="","",VLOOKUP(Tableau8[[#This Row],[Semaine]],Listes!$A:$B,2,FALSE))</f>
        <v/>
      </c>
      <c r="B968" s="11" t="str">
        <f>IF(ISBLANK(Tableau8[[#This Row],[Matricule]]),"",VLOOKUP(Tableau8[[#This Row],[Matricule]],#REF!,2,FALSE))</f>
        <v/>
      </c>
      <c r="C968" s="11" t="str">
        <f>IF(ISBLANK(Tableau8[[#This Row],[Matricule]]),"",VLOOKUP(Tableau8[[#This Row],[Matricule]],#REF!,3,FALSE))</f>
        <v/>
      </c>
      <c r="D968" s="11" t="str">
        <f>CONCATENATE(Tableau8[[#This Row],[Semaine]],Tableau8[[#This Row],[Matricule]])</f>
        <v/>
      </c>
      <c r="M968" s="14" t="str">
        <f>IF(Tableau8[[#This Row],[Lundi]]+Tableau8[[#This Row],[Mardi]]&gt;0,Tableau8[[#This Row],[Lundi]]+Tableau8[[#This Row],[Mardi]],"")</f>
        <v/>
      </c>
      <c r="N968" s="14" t="str">
        <f>IF(Tableau8[[#This Row],[Jeudi]]+Tableau8[[#This Row],[Vendredi]]&gt;0,Tableau8[[#This Row],[Jeudi]]+Tableau8[[#This Row],[Vendredi]],"")</f>
        <v/>
      </c>
      <c r="O968" s="14">
        <f>COUNTIF(Tableau8[[#This Row],[Lundi]:[Mardi]],"&gt;0") + COUNTIF(Tableau8[[#This Row],[Jeudi]:[Vendredi]],"&gt;0")</f>
        <v>0</v>
      </c>
      <c r="P968" s="14" t="str">
        <f>IFERROR(Tableau8[[#This Row],[Total Tour 1]]+Tableau8[[#This Row],[Total Tour 2]],"")</f>
        <v/>
      </c>
      <c r="Q968" s="14">
        <f>COUNTIF(Tableau8[[#This Row],[Lundi]:[Vendredi]],"&gt;=13")*1000</f>
        <v>0</v>
      </c>
      <c r="R96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68" s="15">
        <f>Tableau8[[#This Row],[Prime production]]+Tableau8[[#This Row],[Prime rendement]]</f>
        <v>0</v>
      </c>
      <c r="T968" s="15" t="str">
        <f>IF(Tableau8[[#This Row],[Matricule]]&gt;1,IF(COUNTIF(Tableau8[DateMatricule],Tableau8[[#This Row],[DateMatricule]])&gt;1,"Doublon",""),"")</f>
        <v/>
      </c>
    </row>
    <row r="969" spans="1:20" x14ac:dyDescent="0.25">
      <c r="A969" s="11" t="str">
        <f>IF(Tableau8[[#This Row],[Semaine]]="","",VLOOKUP(Tableau8[[#This Row],[Semaine]],Listes!$A:$B,2,FALSE))</f>
        <v/>
      </c>
      <c r="B969" s="11" t="str">
        <f>IF(ISBLANK(Tableau8[[#This Row],[Matricule]]),"",VLOOKUP(Tableau8[[#This Row],[Matricule]],#REF!,2,FALSE))</f>
        <v/>
      </c>
      <c r="C969" s="11" t="str">
        <f>IF(ISBLANK(Tableau8[[#This Row],[Matricule]]),"",VLOOKUP(Tableau8[[#This Row],[Matricule]],#REF!,3,FALSE))</f>
        <v/>
      </c>
      <c r="D969" s="11" t="str">
        <f>CONCATENATE(Tableau8[[#This Row],[Semaine]],Tableau8[[#This Row],[Matricule]])</f>
        <v/>
      </c>
      <c r="M969" s="14" t="str">
        <f>IF(Tableau8[[#This Row],[Lundi]]+Tableau8[[#This Row],[Mardi]]&gt;0,Tableau8[[#This Row],[Lundi]]+Tableau8[[#This Row],[Mardi]],"")</f>
        <v/>
      </c>
      <c r="N969" s="14" t="str">
        <f>IF(Tableau8[[#This Row],[Jeudi]]+Tableau8[[#This Row],[Vendredi]]&gt;0,Tableau8[[#This Row],[Jeudi]]+Tableau8[[#This Row],[Vendredi]],"")</f>
        <v/>
      </c>
      <c r="O969" s="14">
        <f>COUNTIF(Tableau8[[#This Row],[Lundi]:[Mardi]],"&gt;0") + COUNTIF(Tableau8[[#This Row],[Jeudi]:[Vendredi]],"&gt;0")</f>
        <v>0</v>
      </c>
      <c r="P969" s="14" t="str">
        <f>IFERROR(Tableau8[[#This Row],[Total Tour 1]]+Tableau8[[#This Row],[Total Tour 2]],"")</f>
        <v/>
      </c>
      <c r="Q969" s="14">
        <f>COUNTIF(Tableau8[[#This Row],[Lundi]:[Vendredi]],"&gt;=13")*1000</f>
        <v>0</v>
      </c>
      <c r="R96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69" s="15">
        <f>Tableau8[[#This Row],[Prime production]]+Tableau8[[#This Row],[Prime rendement]]</f>
        <v>0</v>
      </c>
      <c r="T969" s="15" t="str">
        <f>IF(Tableau8[[#This Row],[Matricule]]&gt;1,IF(COUNTIF(Tableau8[DateMatricule],Tableau8[[#This Row],[DateMatricule]])&gt;1,"Doublon",""),"")</f>
        <v/>
      </c>
    </row>
    <row r="970" spans="1:20" x14ac:dyDescent="0.25">
      <c r="A970" s="11" t="str">
        <f>IF(Tableau8[[#This Row],[Semaine]]="","",VLOOKUP(Tableau8[[#This Row],[Semaine]],Listes!$A:$B,2,FALSE))</f>
        <v/>
      </c>
      <c r="B970" s="11" t="str">
        <f>IF(ISBLANK(Tableau8[[#This Row],[Matricule]]),"",VLOOKUP(Tableau8[[#This Row],[Matricule]],#REF!,2,FALSE))</f>
        <v/>
      </c>
      <c r="C970" s="11" t="str">
        <f>IF(ISBLANK(Tableau8[[#This Row],[Matricule]]),"",VLOOKUP(Tableau8[[#This Row],[Matricule]],#REF!,3,FALSE))</f>
        <v/>
      </c>
      <c r="D970" s="11" t="str">
        <f>CONCATENATE(Tableau8[[#This Row],[Semaine]],Tableau8[[#This Row],[Matricule]])</f>
        <v/>
      </c>
      <c r="M970" s="14" t="str">
        <f>IF(Tableau8[[#This Row],[Lundi]]+Tableau8[[#This Row],[Mardi]]&gt;0,Tableau8[[#This Row],[Lundi]]+Tableau8[[#This Row],[Mardi]],"")</f>
        <v/>
      </c>
      <c r="N970" s="14" t="str">
        <f>IF(Tableau8[[#This Row],[Jeudi]]+Tableau8[[#This Row],[Vendredi]]&gt;0,Tableau8[[#This Row],[Jeudi]]+Tableau8[[#This Row],[Vendredi]],"")</f>
        <v/>
      </c>
      <c r="O970" s="14">
        <f>COUNTIF(Tableau8[[#This Row],[Lundi]:[Mardi]],"&gt;0") + COUNTIF(Tableau8[[#This Row],[Jeudi]:[Vendredi]],"&gt;0")</f>
        <v>0</v>
      </c>
      <c r="P970" s="14" t="str">
        <f>IFERROR(Tableau8[[#This Row],[Total Tour 1]]+Tableau8[[#This Row],[Total Tour 2]],"")</f>
        <v/>
      </c>
      <c r="Q970" s="14">
        <f>COUNTIF(Tableau8[[#This Row],[Lundi]:[Vendredi]],"&gt;=13")*1000</f>
        <v>0</v>
      </c>
      <c r="R97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70" s="15">
        <f>Tableau8[[#This Row],[Prime production]]+Tableau8[[#This Row],[Prime rendement]]</f>
        <v>0</v>
      </c>
      <c r="T970" s="15" t="str">
        <f>IF(Tableau8[[#This Row],[Matricule]]&gt;1,IF(COUNTIF(Tableau8[DateMatricule],Tableau8[[#This Row],[DateMatricule]])&gt;1,"Doublon",""),"")</f>
        <v/>
      </c>
    </row>
    <row r="971" spans="1:20" x14ac:dyDescent="0.25">
      <c r="A971" s="11" t="str">
        <f>IF(Tableau8[[#This Row],[Semaine]]="","",VLOOKUP(Tableau8[[#This Row],[Semaine]],Listes!$A:$B,2,FALSE))</f>
        <v/>
      </c>
      <c r="B971" s="11" t="str">
        <f>IF(ISBLANK(Tableau8[[#This Row],[Matricule]]),"",VLOOKUP(Tableau8[[#This Row],[Matricule]],#REF!,2,FALSE))</f>
        <v/>
      </c>
      <c r="C971" s="11" t="str">
        <f>IF(ISBLANK(Tableau8[[#This Row],[Matricule]]),"",VLOOKUP(Tableau8[[#This Row],[Matricule]],#REF!,3,FALSE))</f>
        <v/>
      </c>
      <c r="D971" s="11" t="str">
        <f>CONCATENATE(Tableau8[[#This Row],[Semaine]],Tableau8[[#This Row],[Matricule]])</f>
        <v/>
      </c>
      <c r="M971" s="14" t="str">
        <f>IF(Tableau8[[#This Row],[Lundi]]+Tableau8[[#This Row],[Mardi]]&gt;0,Tableau8[[#This Row],[Lundi]]+Tableau8[[#This Row],[Mardi]],"")</f>
        <v/>
      </c>
      <c r="N971" s="14" t="str">
        <f>IF(Tableau8[[#This Row],[Jeudi]]+Tableau8[[#This Row],[Vendredi]]&gt;0,Tableau8[[#This Row],[Jeudi]]+Tableau8[[#This Row],[Vendredi]],"")</f>
        <v/>
      </c>
      <c r="O971" s="14">
        <f>COUNTIF(Tableau8[[#This Row],[Lundi]:[Mardi]],"&gt;0") + COUNTIF(Tableau8[[#This Row],[Jeudi]:[Vendredi]],"&gt;0")</f>
        <v>0</v>
      </c>
      <c r="P971" s="14" t="str">
        <f>IFERROR(Tableau8[[#This Row],[Total Tour 1]]+Tableau8[[#This Row],[Total Tour 2]],"")</f>
        <v/>
      </c>
      <c r="Q971" s="14">
        <f>COUNTIF(Tableau8[[#This Row],[Lundi]:[Vendredi]],"&gt;=13")*1000</f>
        <v>0</v>
      </c>
      <c r="R97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71" s="15">
        <f>Tableau8[[#This Row],[Prime production]]+Tableau8[[#This Row],[Prime rendement]]</f>
        <v>0</v>
      </c>
      <c r="T971" s="15" t="str">
        <f>IF(Tableau8[[#This Row],[Matricule]]&gt;1,IF(COUNTIF(Tableau8[DateMatricule],Tableau8[[#This Row],[DateMatricule]])&gt;1,"Doublon",""),"")</f>
        <v/>
      </c>
    </row>
    <row r="972" spans="1:20" x14ac:dyDescent="0.25">
      <c r="A972" s="11" t="str">
        <f>IF(Tableau8[[#This Row],[Semaine]]="","",VLOOKUP(Tableau8[[#This Row],[Semaine]],Listes!$A:$B,2,FALSE))</f>
        <v/>
      </c>
      <c r="B972" s="11" t="str">
        <f>IF(ISBLANK(Tableau8[[#This Row],[Matricule]]),"",VLOOKUP(Tableau8[[#This Row],[Matricule]],#REF!,2,FALSE))</f>
        <v/>
      </c>
      <c r="C972" s="11" t="str">
        <f>IF(ISBLANK(Tableau8[[#This Row],[Matricule]]),"",VLOOKUP(Tableau8[[#This Row],[Matricule]],#REF!,3,FALSE))</f>
        <v/>
      </c>
      <c r="D972" s="11" t="str">
        <f>CONCATENATE(Tableau8[[#This Row],[Semaine]],Tableau8[[#This Row],[Matricule]])</f>
        <v/>
      </c>
      <c r="M972" s="14" t="str">
        <f>IF(Tableau8[[#This Row],[Lundi]]+Tableau8[[#This Row],[Mardi]]&gt;0,Tableau8[[#This Row],[Lundi]]+Tableau8[[#This Row],[Mardi]],"")</f>
        <v/>
      </c>
      <c r="N972" s="14" t="str">
        <f>IF(Tableau8[[#This Row],[Jeudi]]+Tableau8[[#This Row],[Vendredi]]&gt;0,Tableau8[[#This Row],[Jeudi]]+Tableau8[[#This Row],[Vendredi]],"")</f>
        <v/>
      </c>
      <c r="O972" s="14">
        <f>COUNTIF(Tableau8[[#This Row],[Lundi]:[Mardi]],"&gt;0") + COUNTIF(Tableau8[[#This Row],[Jeudi]:[Vendredi]],"&gt;0")</f>
        <v>0</v>
      </c>
      <c r="P972" s="14" t="str">
        <f>IFERROR(Tableau8[[#This Row],[Total Tour 1]]+Tableau8[[#This Row],[Total Tour 2]],"")</f>
        <v/>
      </c>
      <c r="Q972" s="14">
        <f>COUNTIF(Tableau8[[#This Row],[Lundi]:[Vendredi]],"&gt;=13")*1000</f>
        <v>0</v>
      </c>
      <c r="R97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72" s="15">
        <f>Tableau8[[#This Row],[Prime production]]+Tableau8[[#This Row],[Prime rendement]]</f>
        <v>0</v>
      </c>
      <c r="T972" s="15" t="str">
        <f>IF(Tableau8[[#This Row],[Matricule]]&gt;1,IF(COUNTIF(Tableau8[DateMatricule],Tableau8[[#This Row],[DateMatricule]])&gt;1,"Doublon",""),"")</f>
        <v/>
      </c>
    </row>
    <row r="973" spans="1:20" x14ac:dyDescent="0.25">
      <c r="A973" s="11" t="str">
        <f>IF(Tableau8[[#This Row],[Semaine]]="","",VLOOKUP(Tableau8[[#This Row],[Semaine]],Listes!$A:$B,2,FALSE))</f>
        <v/>
      </c>
      <c r="B973" s="11" t="str">
        <f>IF(ISBLANK(Tableau8[[#This Row],[Matricule]]),"",VLOOKUP(Tableau8[[#This Row],[Matricule]],#REF!,2,FALSE))</f>
        <v/>
      </c>
      <c r="C973" s="11" t="str">
        <f>IF(ISBLANK(Tableau8[[#This Row],[Matricule]]),"",VLOOKUP(Tableau8[[#This Row],[Matricule]],#REF!,3,FALSE))</f>
        <v/>
      </c>
      <c r="D973" s="11" t="str">
        <f>CONCATENATE(Tableau8[[#This Row],[Semaine]],Tableau8[[#This Row],[Matricule]])</f>
        <v/>
      </c>
      <c r="M973" s="14" t="str">
        <f>IF(Tableau8[[#This Row],[Lundi]]+Tableau8[[#This Row],[Mardi]]&gt;0,Tableau8[[#This Row],[Lundi]]+Tableau8[[#This Row],[Mardi]],"")</f>
        <v/>
      </c>
      <c r="N973" s="14" t="str">
        <f>IF(Tableau8[[#This Row],[Jeudi]]+Tableau8[[#This Row],[Vendredi]]&gt;0,Tableau8[[#This Row],[Jeudi]]+Tableau8[[#This Row],[Vendredi]],"")</f>
        <v/>
      </c>
      <c r="O973" s="14">
        <f>COUNTIF(Tableau8[[#This Row],[Lundi]:[Mardi]],"&gt;0") + COUNTIF(Tableau8[[#This Row],[Jeudi]:[Vendredi]],"&gt;0")</f>
        <v>0</v>
      </c>
      <c r="P973" s="14" t="str">
        <f>IFERROR(Tableau8[[#This Row],[Total Tour 1]]+Tableau8[[#This Row],[Total Tour 2]],"")</f>
        <v/>
      </c>
      <c r="Q973" s="14">
        <f>COUNTIF(Tableau8[[#This Row],[Lundi]:[Vendredi]],"&gt;=13")*1000</f>
        <v>0</v>
      </c>
      <c r="R97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73" s="15">
        <f>Tableau8[[#This Row],[Prime production]]+Tableau8[[#This Row],[Prime rendement]]</f>
        <v>0</v>
      </c>
      <c r="T973" s="15" t="str">
        <f>IF(Tableau8[[#This Row],[Matricule]]&gt;1,IF(COUNTIF(Tableau8[DateMatricule],Tableau8[[#This Row],[DateMatricule]])&gt;1,"Doublon",""),"")</f>
        <v/>
      </c>
    </row>
    <row r="974" spans="1:20" x14ac:dyDescent="0.25">
      <c r="A974" s="11" t="str">
        <f>IF(Tableau8[[#This Row],[Semaine]]="","",VLOOKUP(Tableau8[[#This Row],[Semaine]],Listes!$A:$B,2,FALSE))</f>
        <v/>
      </c>
      <c r="B974" s="11" t="str">
        <f>IF(ISBLANK(Tableau8[[#This Row],[Matricule]]),"",VLOOKUP(Tableau8[[#This Row],[Matricule]],#REF!,2,FALSE))</f>
        <v/>
      </c>
      <c r="C974" s="11" t="str">
        <f>IF(ISBLANK(Tableau8[[#This Row],[Matricule]]),"",VLOOKUP(Tableau8[[#This Row],[Matricule]],#REF!,3,FALSE))</f>
        <v/>
      </c>
      <c r="D974" s="11" t="str">
        <f>CONCATENATE(Tableau8[[#This Row],[Semaine]],Tableau8[[#This Row],[Matricule]])</f>
        <v/>
      </c>
      <c r="M974" s="14" t="str">
        <f>IF(Tableau8[[#This Row],[Lundi]]+Tableau8[[#This Row],[Mardi]]&gt;0,Tableau8[[#This Row],[Lundi]]+Tableau8[[#This Row],[Mardi]],"")</f>
        <v/>
      </c>
      <c r="N974" s="14" t="str">
        <f>IF(Tableau8[[#This Row],[Jeudi]]+Tableau8[[#This Row],[Vendredi]]&gt;0,Tableau8[[#This Row],[Jeudi]]+Tableau8[[#This Row],[Vendredi]],"")</f>
        <v/>
      </c>
      <c r="O974" s="14">
        <f>COUNTIF(Tableau8[[#This Row],[Lundi]:[Mardi]],"&gt;0") + COUNTIF(Tableau8[[#This Row],[Jeudi]:[Vendredi]],"&gt;0")</f>
        <v>0</v>
      </c>
      <c r="P974" s="14" t="str">
        <f>IFERROR(Tableau8[[#This Row],[Total Tour 1]]+Tableau8[[#This Row],[Total Tour 2]],"")</f>
        <v/>
      </c>
      <c r="Q974" s="14">
        <f>COUNTIF(Tableau8[[#This Row],[Lundi]:[Vendredi]],"&gt;=13")*1000</f>
        <v>0</v>
      </c>
      <c r="R97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74" s="15">
        <f>Tableau8[[#This Row],[Prime production]]+Tableau8[[#This Row],[Prime rendement]]</f>
        <v>0</v>
      </c>
      <c r="T974" s="15" t="str">
        <f>IF(Tableau8[[#This Row],[Matricule]]&gt;1,IF(COUNTIF(Tableau8[DateMatricule],Tableau8[[#This Row],[DateMatricule]])&gt;1,"Doublon",""),"")</f>
        <v/>
      </c>
    </row>
    <row r="975" spans="1:20" x14ac:dyDescent="0.25">
      <c r="A975" s="11" t="str">
        <f>IF(Tableau8[[#This Row],[Semaine]]="","",VLOOKUP(Tableau8[[#This Row],[Semaine]],Listes!$A:$B,2,FALSE))</f>
        <v/>
      </c>
      <c r="B975" s="11" t="str">
        <f>IF(ISBLANK(Tableau8[[#This Row],[Matricule]]),"",VLOOKUP(Tableau8[[#This Row],[Matricule]],#REF!,2,FALSE))</f>
        <v/>
      </c>
      <c r="C975" s="11" t="str">
        <f>IF(ISBLANK(Tableau8[[#This Row],[Matricule]]),"",VLOOKUP(Tableau8[[#This Row],[Matricule]],#REF!,3,FALSE))</f>
        <v/>
      </c>
      <c r="D975" s="11" t="str">
        <f>CONCATENATE(Tableau8[[#This Row],[Semaine]],Tableau8[[#This Row],[Matricule]])</f>
        <v/>
      </c>
      <c r="M975" s="14" t="str">
        <f>IF(Tableau8[[#This Row],[Lundi]]+Tableau8[[#This Row],[Mardi]]&gt;0,Tableau8[[#This Row],[Lundi]]+Tableau8[[#This Row],[Mardi]],"")</f>
        <v/>
      </c>
      <c r="N975" s="14" t="str">
        <f>IF(Tableau8[[#This Row],[Jeudi]]+Tableau8[[#This Row],[Vendredi]]&gt;0,Tableau8[[#This Row],[Jeudi]]+Tableau8[[#This Row],[Vendredi]],"")</f>
        <v/>
      </c>
      <c r="O975" s="14">
        <f>COUNTIF(Tableau8[[#This Row],[Lundi]:[Mardi]],"&gt;0") + COUNTIF(Tableau8[[#This Row],[Jeudi]:[Vendredi]],"&gt;0")</f>
        <v>0</v>
      </c>
      <c r="P975" s="14" t="str">
        <f>IFERROR(Tableau8[[#This Row],[Total Tour 1]]+Tableau8[[#This Row],[Total Tour 2]],"")</f>
        <v/>
      </c>
      <c r="Q975" s="14">
        <f>COUNTIF(Tableau8[[#This Row],[Lundi]:[Vendredi]],"&gt;=13")*1000</f>
        <v>0</v>
      </c>
      <c r="R97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75" s="15">
        <f>Tableau8[[#This Row],[Prime production]]+Tableau8[[#This Row],[Prime rendement]]</f>
        <v>0</v>
      </c>
      <c r="T975" s="15" t="str">
        <f>IF(Tableau8[[#This Row],[Matricule]]&gt;1,IF(COUNTIF(Tableau8[DateMatricule],Tableau8[[#This Row],[DateMatricule]])&gt;1,"Doublon",""),"")</f>
        <v/>
      </c>
    </row>
    <row r="976" spans="1:20" x14ac:dyDescent="0.25">
      <c r="A976" s="11" t="str">
        <f>IF(Tableau8[[#This Row],[Semaine]]="","",VLOOKUP(Tableau8[[#This Row],[Semaine]],Listes!$A:$B,2,FALSE))</f>
        <v/>
      </c>
      <c r="B976" s="11" t="str">
        <f>IF(ISBLANK(Tableau8[[#This Row],[Matricule]]),"",VLOOKUP(Tableau8[[#This Row],[Matricule]],#REF!,2,FALSE))</f>
        <v/>
      </c>
      <c r="C976" s="11" t="str">
        <f>IF(ISBLANK(Tableau8[[#This Row],[Matricule]]),"",VLOOKUP(Tableau8[[#This Row],[Matricule]],#REF!,3,FALSE))</f>
        <v/>
      </c>
      <c r="D976" s="11" t="str">
        <f>CONCATENATE(Tableau8[[#This Row],[Semaine]],Tableau8[[#This Row],[Matricule]])</f>
        <v/>
      </c>
      <c r="M976" s="14" t="str">
        <f>IF(Tableau8[[#This Row],[Lundi]]+Tableau8[[#This Row],[Mardi]]&gt;0,Tableau8[[#This Row],[Lundi]]+Tableau8[[#This Row],[Mardi]],"")</f>
        <v/>
      </c>
      <c r="N976" s="14" t="str">
        <f>IF(Tableau8[[#This Row],[Jeudi]]+Tableau8[[#This Row],[Vendredi]]&gt;0,Tableau8[[#This Row],[Jeudi]]+Tableau8[[#This Row],[Vendredi]],"")</f>
        <v/>
      </c>
      <c r="O976" s="14">
        <f>COUNTIF(Tableau8[[#This Row],[Lundi]:[Mardi]],"&gt;0") + COUNTIF(Tableau8[[#This Row],[Jeudi]:[Vendredi]],"&gt;0")</f>
        <v>0</v>
      </c>
      <c r="P976" s="14" t="str">
        <f>IFERROR(Tableau8[[#This Row],[Total Tour 1]]+Tableau8[[#This Row],[Total Tour 2]],"")</f>
        <v/>
      </c>
      <c r="Q976" s="14">
        <f>COUNTIF(Tableau8[[#This Row],[Lundi]:[Vendredi]],"&gt;=13")*1000</f>
        <v>0</v>
      </c>
      <c r="R97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76" s="15">
        <f>Tableau8[[#This Row],[Prime production]]+Tableau8[[#This Row],[Prime rendement]]</f>
        <v>0</v>
      </c>
      <c r="T976" s="15" t="str">
        <f>IF(Tableau8[[#This Row],[Matricule]]&gt;1,IF(COUNTIF(Tableau8[DateMatricule],Tableau8[[#This Row],[DateMatricule]])&gt;1,"Doublon",""),"")</f>
        <v/>
      </c>
    </row>
    <row r="977" spans="1:20" x14ac:dyDescent="0.25">
      <c r="A977" s="11" t="str">
        <f>IF(Tableau8[[#This Row],[Semaine]]="","",VLOOKUP(Tableau8[[#This Row],[Semaine]],Listes!$A:$B,2,FALSE))</f>
        <v/>
      </c>
      <c r="B977" s="11" t="str">
        <f>IF(ISBLANK(Tableau8[[#This Row],[Matricule]]),"",VLOOKUP(Tableau8[[#This Row],[Matricule]],#REF!,2,FALSE))</f>
        <v/>
      </c>
      <c r="C977" s="11" t="str">
        <f>IF(ISBLANK(Tableau8[[#This Row],[Matricule]]),"",VLOOKUP(Tableau8[[#This Row],[Matricule]],#REF!,3,FALSE))</f>
        <v/>
      </c>
      <c r="D977" s="11" t="str">
        <f>CONCATENATE(Tableau8[[#This Row],[Semaine]],Tableau8[[#This Row],[Matricule]])</f>
        <v/>
      </c>
      <c r="M977" s="14" t="str">
        <f>IF(Tableau8[[#This Row],[Lundi]]+Tableau8[[#This Row],[Mardi]]&gt;0,Tableau8[[#This Row],[Lundi]]+Tableau8[[#This Row],[Mardi]],"")</f>
        <v/>
      </c>
      <c r="N977" s="14" t="str">
        <f>IF(Tableau8[[#This Row],[Jeudi]]+Tableau8[[#This Row],[Vendredi]]&gt;0,Tableau8[[#This Row],[Jeudi]]+Tableau8[[#This Row],[Vendredi]],"")</f>
        <v/>
      </c>
      <c r="O977" s="14">
        <f>COUNTIF(Tableau8[[#This Row],[Lundi]:[Mardi]],"&gt;0") + COUNTIF(Tableau8[[#This Row],[Jeudi]:[Vendredi]],"&gt;0")</f>
        <v>0</v>
      </c>
      <c r="P977" s="14" t="str">
        <f>IFERROR(Tableau8[[#This Row],[Total Tour 1]]+Tableau8[[#This Row],[Total Tour 2]],"")</f>
        <v/>
      </c>
      <c r="Q977" s="14">
        <f>COUNTIF(Tableau8[[#This Row],[Lundi]:[Vendredi]],"&gt;=13")*1000</f>
        <v>0</v>
      </c>
      <c r="R97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77" s="15">
        <f>Tableau8[[#This Row],[Prime production]]+Tableau8[[#This Row],[Prime rendement]]</f>
        <v>0</v>
      </c>
      <c r="T977" s="15" t="str">
        <f>IF(Tableau8[[#This Row],[Matricule]]&gt;1,IF(COUNTIF(Tableau8[DateMatricule],Tableau8[[#This Row],[DateMatricule]])&gt;1,"Doublon",""),"")</f>
        <v/>
      </c>
    </row>
    <row r="978" spans="1:20" x14ac:dyDescent="0.25">
      <c r="A978" s="11" t="str">
        <f>IF(Tableau8[[#This Row],[Semaine]]="","",VLOOKUP(Tableau8[[#This Row],[Semaine]],Listes!$A:$B,2,FALSE))</f>
        <v/>
      </c>
      <c r="B978" s="11" t="str">
        <f>IF(ISBLANK(Tableau8[[#This Row],[Matricule]]),"",VLOOKUP(Tableau8[[#This Row],[Matricule]],#REF!,2,FALSE))</f>
        <v/>
      </c>
      <c r="C978" s="11" t="str">
        <f>IF(ISBLANK(Tableau8[[#This Row],[Matricule]]),"",VLOOKUP(Tableau8[[#This Row],[Matricule]],#REF!,3,FALSE))</f>
        <v/>
      </c>
      <c r="D978" s="11" t="str">
        <f>CONCATENATE(Tableau8[[#This Row],[Semaine]],Tableau8[[#This Row],[Matricule]])</f>
        <v/>
      </c>
      <c r="M978" s="14" t="str">
        <f>IF(Tableau8[[#This Row],[Lundi]]+Tableau8[[#This Row],[Mardi]]&gt;0,Tableau8[[#This Row],[Lundi]]+Tableau8[[#This Row],[Mardi]],"")</f>
        <v/>
      </c>
      <c r="N978" s="14" t="str">
        <f>IF(Tableau8[[#This Row],[Jeudi]]+Tableau8[[#This Row],[Vendredi]]&gt;0,Tableau8[[#This Row],[Jeudi]]+Tableau8[[#This Row],[Vendredi]],"")</f>
        <v/>
      </c>
      <c r="O978" s="14">
        <f>COUNTIF(Tableau8[[#This Row],[Lundi]:[Mardi]],"&gt;0") + COUNTIF(Tableau8[[#This Row],[Jeudi]:[Vendredi]],"&gt;0")</f>
        <v>0</v>
      </c>
      <c r="P978" s="14" t="str">
        <f>IFERROR(Tableau8[[#This Row],[Total Tour 1]]+Tableau8[[#This Row],[Total Tour 2]],"")</f>
        <v/>
      </c>
      <c r="Q978" s="14">
        <f>COUNTIF(Tableau8[[#This Row],[Lundi]:[Vendredi]],"&gt;=13")*1000</f>
        <v>0</v>
      </c>
      <c r="R97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78" s="15">
        <f>Tableau8[[#This Row],[Prime production]]+Tableau8[[#This Row],[Prime rendement]]</f>
        <v>0</v>
      </c>
      <c r="T978" s="15" t="str">
        <f>IF(Tableau8[[#This Row],[Matricule]]&gt;1,IF(COUNTIF(Tableau8[DateMatricule],Tableau8[[#This Row],[DateMatricule]])&gt;1,"Doublon",""),"")</f>
        <v/>
      </c>
    </row>
    <row r="979" spans="1:20" x14ac:dyDescent="0.25">
      <c r="A979" s="11" t="str">
        <f>IF(Tableau8[[#This Row],[Semaine]]="","",VLOOKUP(Tableau8[[#This Row],[Semaine]],Listes!$A:$B,2,FALSE))</f>
        <v/>
      </c>
      <c r="B979" s="11" t="str">
        <f>IF(ISBLANK(Tableau8[[#This Row],[Matricule]]),"",VLOOKUP(Tableau8[[#This Row],[Matricule]],#REF!,2,FALSE))</f>
        <v/>
      </c>
      <c r="C979" s="11" t="str">
        <f>IF(ISBLANK(Tableau8[[#This Row],[Matricule]]),"",VLOOKUP(Tableau8[[#This Row],[Matricule]],#REF!,3,FALSE))</f>
        <v/>
      </c>
      <c r="D979" s="11" t="str">
        <f>CONCATENATE(Tableau8[[#This Row],[Semaine]],Tableau8[[#This Row],[Matricule]])</f>
        <v/>
      </c>
      <c r="M979" s="14" t="str">
        <f>IF(Tableau8[[#This Row],[Lundi]]+Tableau8[[#This Row],[Mardi]]&gt;0,Tableau8[[#This Row],[Lundi]]+Tableau8[[#This Row],[Mardi]],"")</f>
        <v/>
      </c>
      <c r="N979" s="14" t="str">
        <f>IF(Tableau8[[#This Row],[Jeudi]]+Tableau8[[#This Row],[Vendredi]]&gt;0,Tableau8[[#This Row],[Jeudi]]+Tableau8[[#This Row],[Vendredi]],"")</f>
        <v/>
      </c>
      <c r="O979" s="14">
        <f>COUNTIF(Tableau8[[#This Row],[Lundi]:[Mardi]],"&gt;0") + COUNTIF(Tableau8[[#This Row],[Jeudi]:[Vendredi]],"&gt;0")</f>
        <v>0</v>
      </c>
      <c r="P979" s="14" t="str">
        <f>IFERROR(Tableau8[[#This Row],[Total Tour 1]]+Tableau8[[#This Row],[Total Tour 2]],"")</f>
        <v/>
      </c>
      <c r="Q979" s="14">
        <f>COUNTIF(Tableau8[[#This Row],[Lundi]:[Vendredi]],"&gt;=13")*1000</f>
        <v>0</v>
      </c>
      <c r="R97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79" s="15">
        <f>Tableau8[[#This Row],[Prime production]]+Tableau8[[#This Row],[Prime rendement]]</f>
        <v>0</v>
      </c>
      <c r="T979" s="15" t="str">
        <f>IF(Tableau8[[#This Row],[Matricule]]&gt;1,IF(COUNTIF(Tableau8[DateMatricule],Tableau8[[#This Row],[DateMatricule]])&gt;1,"Doublon",""),"")</f>
        <v/>
      </c>
    </row>
    <row r="980" spans="1:20" x14ac:dyDescent="0.25">
      <c r="A980" s="11" t="str">
        <f>IF(Tableau8[[#This Row],[Semaine]]="","",VLOOKUP(Tableau8[[#This Row],[Semaine]],Listes!$A:$B,2,FALSE))</f>
        <v/>
      </c>
      <c r="B980" s="11" t="str">
        <f>IF(ISBLANK(Tableau8[[#This Row],[Matricule]]),"",VLOOKUP(Tableau8[[#This Row],[Matricule]],#REF!,2,FALSE))</f>
        <v/>
      </c>
      <c r="C980" s="11" t="str">
        <f>IF(ISBLANK(Tableau8[[#This Row],[Matricule]]),"",VLOOKUP(Tableau8[[#This Row],[Matricule]],#REF!,3,FALSE))</f>
        <v/>
      </c>
      <c r="D980" s="11" t="str">
        <f>CONCATENATE(Tableau8[[#This Row],[Semaine]],Tableau8[[#This Row],[Matricule]])</f>
        <v/>
      </c>
      <c r="M980" s="14" t="str">
        <f>IF(Tableau8[[#This Row],[Lundi]]+Tableau8[[#This Row],[Mardi]]&gt;0,Tableau8[[#This Row],[Lundi]]+Tableau8[[#This Row],[Mardi]],"")</f>
        <v/>
      </c>
      <c r="N980" s="14" t="str">
        <f>IF(Tableau8[[#This Row],[Jeudi]]+Tableau8[[#This Row],[Vendredi]]&gt;0,Tableau8[[#This Row],[Jeudi]]+Tableau8[[#This Row],[Vendredi]],"")</f>
        <v/>
      </c>
      <c r="O980" s="14">
        <f>COUNTIF(Tableau8[[#This Row],[Lundi]:[Mardi]],"&gt;0") + COUNTIF(Tableau8[[#This Row],[Jeudi]:[Vendredi]],"&gt;0")</f>
        <v>0</v>
      </c>
      <c r="P980" s="14" t="str">
        <f>IFERROR(Tableau8[[#This Row],[Total Tour 1]]+Tableau8[[#This Row],[Total Tour 2]],"")</f>
        <v/>
      </c>
      <c r="Q980" s="14">
        <f>COUNTIF(Tableau8[[#This Row],[Lundi]:[Vendredi]],"&gt;=13")*1000</f>
        <v>0</v>
      </c>
      <c r="R98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80" s="15">
        <f>Tableau8[[#This Row],[Prime production]]+Tableau8[[#This Row],[Prime rendement]]</f>
        <v>0</v>
      </c>
      <c r="T980" s="15" t="str">
        <f>IF(Tableau8[[#This Row],[Matricule]]&gt;1,IF(COUNTIF(Tableau8[DateMatricule],Tableau8[[#This Row],[DateMatricule]])&gt;1,"Doublon",""),"")</f>
        <v/>
      </c>
    </row>
    <row r="981" spans="1:20" x14ac:dyDescent="0.25">
      <c r="A981" s="11" t="str">
        <f>IF(Tableau8[[#This Row],[Semaine]]="","",VLOOKUP(Tableau8[[#This Row],[Semaine]],Listes!$A:$B,2,FALSE))</f>
        <v/>
      </c>
      <c r="B981" s="11" t="str">
        <f>IF(ISBLANK(Tableau8[[#This Row],[Matricule]]),"",VLOOKUP(Tableau8[[#This Row],[Matricule]],#REF!,2,FALSE))</f>
        <v/>
      </c>
      <c r="C981" s="11" t="str">
        <f>IF(ISBLANK(Tableau8[[#This Row],[Matricule]]),"",VLOOKUP(Tableau8[[#This Row],[Matricule]],#REF!,3,FALSE))</f>
        <v/>
      </c>
      <c r="D981" s="11" t="str">
        <f>CONCATENATE(Tableau8[[#This Row],[Semaine]],Tableau8[[#This Row],[Matricule]])</f>
        <v/>
      </c>
      <c r="M981" s="14" t="str">
        <f>IF(Tableau8[[#This Row],[Lundi]]+Tableau8[[#This Row],[Mardi]]&gt;0,Tableau8[[#This Row],[Lundi]]+Tableau8[[#This Row],[Mardi]],"")</f>
        <v/>
      </c>
      <c r="N981" s="14" t="str">
        <f>IF(Tableau8[[#This Row],[Jeudi]]+Tableau8[[#This Row],[Vendredi]]&gt;0,Tableau8[[#This Row],[Jeudi]]+Tableau8[[#This Row],[Vendredi]],"")</f>
        <v/>
      </c>
      <c r="O981" s="14">
        <f>COUNTIF(Tableau8[[#This Row],[Lundi]:[Mardi]],"&gt;0") + COUNTIF(Tableau8[[#This Row],[Jeudi]:[Vendredi]],"&gt;0")</f>
        <v>0</v>
      </c>
      <c r="P981" s="14" t="str">
        <f>IFERROR(Tableau8[[#This Row],[Total Tour 1]]+Tableau8[[#This Row],[Total Tour 2]],"")</f>
        <v/>
      </c>
      <c r="Q981" s="14">
        <f>COUNTIF(Tableau8[[#This Row],[Lundi]:[Vendredi]],"&gt;=13")*1000</f>
        <v>0</v>
      </c>
      <c r="R98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81" s="15">
        <f>Tableau8[[#This Row],[Prime production]]+Tableau8[[#This Row],[Prime rendement]]</f>
        <v>0</v>
      </c>
      <c r="T981" s="15" t="str">
        <f>IF(Tableau8[[#This Row],[Matricule]]&gt;1,IF(COUNTIF(Tableau8[DateMatricule],Tableau8[[#This Row],[DateMatricule]])&gt;1,"Doublon",""),"")</f>
        <v/>
      </c>
    </row>
    <row r="982" spans="1:20" x14ac:dyDescent="0.25">
      <c r="A982" s="11" t="str">
        <f>IF(Tableau8[[#This Row],[Semaine]]="","",VLOOKUP(Tableau8[[#This Row],[Semaine]],Listes!$A:$B,2,FALSE))</f>
        <v/>
      </c>
      <c r="B982" s="11" t="str">
        <f>IF(ISBLANK(Tableau8[[#This Row],[Matricule]]),"",VLOOKUP(Tableau8[[#This Row],[Matricule]],#REF!,2,FALSE))</f>
        <v/>
      </c>
      <c r="C982" s="11" t="str">
        <f>IF(ISBLANK(Tableau8[[#This Row],[Matricule]]),"",VLOOKUP(Tableau8[[#This Row],[Matricule]],#REF!,3,FALSE))</f>
        <v/>
      </c>
      <c r="D982" s="11" t="str">
        <f>CONCATENATE(Tableau8[[#This Row],[Semaine]],Tableau8[[#This Row],[Matricule]])</f>
        <v/>
      </c>
      <c r="M982" s="14" t="str">
        <f>IF(Tableau8[[#This Row],[Lundi]]+Tableau8[[#This Row],[Mardi]]&gt;0,Tableau8[[#This Row],[Lundi]]+Tableau8[[#This Row],[Mardi]],"")</f>
        <v/>
      </c>
      <c r="N982" s="14" t="str">
        <f>IF(Tableau8[[#This Row],[Jeudi]]+Tableau8[[#This Row],[Vendredi]]&gt;0,Tableau8[[#This Row],[Jeudi]]+Tableau8[[#This Row],[Vendredi]],"")</f>
        <v/>
      </c>
      <c r="O982" s="14">
        <f>COUNTIF(Tableau8[[#This Row],[Lundi]:[Mardi]],"&gt;0") + COUNTIF(Tableau8[[#This Row],[Jeudi]:[Vendredi]],"&gt;0")</f>
        <v>0</v>
      </c>
      <c r="P982" s="14" t="str">
        <f>IFERROR(Tableau8[[#This Row],[Total Tour 1]]+Tableau8[[#This Row],[Total Tour 2]],"")</f>
        <v/>
      </c>
      <c r="Q982" s="14">
        <f>COUNTIF(Tableau8[[#This Row],[Lundi]:[Vendredi]],"&gt;=13")*1000</f>
        <v>0</v>
      </c>
      <c r="R98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82" s="15">
        <f>Tableau8[[#This Row],[Prime production]]+Tableau8[[#This Row],[Prime rendement]]</f>
        <v>0</v>
      </c>
      <c r="T982" s="15" t="str">
        <f>IF(Tableau8[[#This Row],[Matricule]]&gt;1,IF(COUNTIF(Tableau8[DateMatricule],Tableau8[[#This Row],[DateMatricule]])&gt;1,"Doublon",""),"")</f>
        <v/>
      </c>
    </row>
    <row r="983" spans="1:20" x14ac:dyDescent="0.25">
      <c r="A983" s="11" t="str">
        <f>IF(Tableau8[[#This Row],[Semaine]]="","",VLOOKUP(Tableau8[[#This Row],[Semaine]],Listes!$A:$B,2,FALSE))</f>
        <v/>
      </c>
      <c r="B983" s="11" t="str">
        <f>IF(ISBLANK(Tableau8[[#This Row],[Matricule]]),"",VLOOKUP(Tableau8[[#This Row],[Matricule]],#REF!,2,FALSE))</f>
        <v/>
      </c>
      <c r="C983" s="11" t="str">
        <f>IF(ISBLANK(Tableau8[[#This Row],[Matricule]]),"",VLOOKUP(Tableau8[[#This Row],[Matricule]],#REF!,3,FALSE))</f>
        <v/>
      </c>
      <c r="D983" s="11" t="str">
        <f>CONCATENATE(Tableau8[[#This Row],[Semaine]],Tableau8[[#This Row],[Matricule]])</f>
        <v/>
      </c>
      <c r="M983" s="14" t="str">
        <f>IF(Tableau8[[#This Row],[Lundi]]+Tableau8[[#This Row],[Mardi]]&gt;0,Tableau8[[#This Row],[Lundi]]+Tableau8[[#This Row],[Mardi]],"")</f>
        <v/>
      </c>
      <c r="N983" s="14" t="str">
        <f>IF(Tableau8[[#This Row],[Jeudi]]+Tableau8[[#This Row],[Vendredi]]&gt;0,Tableau8[[#This Row],[Jeudi]]+Tableau8[[#This Row],[Vendredi]],"")</f>
        <v/>
      </c>
      <c r="O983" s="14">
        <f>COUNTIF(Tableau8[[#This Row],[Lundi]:[Mardi]],"&gt;0") + COUNTIF(Tableau8[[#This Row],[Jeudi]:[Vendredi]],"&gt;0")</f>
        <v>0</v>
      </c>
      <c r="P983" s="14" t="str">
        <f>IFERROR(Tableau8[[#This Row],[Total Tour 1]]+Tableau8[[#This Row],[Total Tour 2]],"")</f>
        <v/>
      </c>
      <c r="Q983" s="14">
        <f>COUNTIF(Tableau8[[#This Row],[Lundi]:[Vendredi]],"&gt;=13")*1000</f>
        <v>0</v>
      </c>
      <c r="R98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83" s="15">
        <f>Tableau8[[#This Row],[Prime production]]+Tableau8[[#This Row],[Prime rendement]]</f>
        <v>0</v>
      </c>
      <c r="T983" s="15" t="str">
        <f>IF(Tableau8[[#This Row],[Matricule]]&gt;1,IF(COUNTIF(Tableau8[DateMatricule],Tableau8[[#This Row],[DateMatricule]])&gt;1,"Doublon",""),"")</f>
        <v/>
      </c>
    </row>
    <row r="984" spans="1:20" x14ac:dyDescent="0.25">
      <c r="A984" s="11" t="str">
        <f>IF(Tableau8[[#This Row],[Semaine]]="","",VLOOKUP(Tableau8[[#This Row],[Semaine]],Listes!$A:$B,2,FALSE))</f>
        <v/>
      </c>
      <c r="B984" s="11" t="str">
        <f>IF(ISBLANK(Tableau8[[#This Row],[Matricule]]),"",VLOOKUP(Tableau8[[#This Row],[Matricule]],#REF!,2,FALSE))</f>
        <v/>
      </c>
      <c r="C984" s="11" t="str">
        <f>IF(ISBLANK(Tableau8[[#This Row],[Matricule]]),"",VLOOKUP(Tableau8[[#This Row],[Matricule]],#REF!,3,FALSE))</f>
        <v/>
      </c>
      <c r="D984" s="11" t="str">
        <f>CONCATENATE(Tableau8[[#This Row],[Semaine]],Tableau8[[#This Row],[Matricule]])</f>
        <v/>
      </c>
      <c r="M984" s="14" t="str">
        <f>IF(Tableau8[[#This Row],[Lundi]]+Tableau8[[#This Row],[Mardi]]&gt;0,Tableau8[[#This Row],[Lundi]]+Tableau8[[#This Row],[Mardi]],"")</f>
        <v/>
      </c>
      <c r="N984" s="14" t="str">
        <f>IF(Tableau8[[#This Row],[Jeudi]]+Tableau8[[#This Row],[Vendredi]]&gt;0,Tableau8[[#This Row],[Jeudi]]+Tableau8[[#This Row],[Vendredi]],"")</f>
        <v/>
      </c>
      <c r="O984" s="14">
        <f>COUNTIF(Tableau8[[#This Row],[Lundi]:[Mardi]],"&gt;0") + COUNTIF(Tableau8[[#This Row],[Jeudi]:[Vendredi]],"&gt;0")</f>
        <v>0</v>
      </c>
      <c r="P984" s="14" t="str">
        <f>IFERROR(Tableau8[[#This Row],[Total Tour 1]]+Tableau8[[#This Row],[Total Tour 2]],"")</f>
        <v/>
      </c>
      <c r="Q984" s="14">
        <f>COUNTIF(Tableau8[[#This Row],[Lundi]:[Vendredi]],"&gt;=13")*1000</f>
        <v>0</v>
      </c>
      <c r="R98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84" s="15">
        <f>Tableau8[[#This Row],[Prime production]]+Tableau8[[#This Row],[Prime rendement]]</f>
        <v>0</v>
      </c>
      <c r="T984" s="15" t="str">
        <f>IF(Tableau8[[#This Row],[Matricule]]&gt;1,IF(COUNTIF(Tableau8[DateMatricule],Tableau8[[#This Row],[DateMatricule]])&gt;1,"Doublon",""),"")</f>
        <v/>
      </c>
    </row>
    <row r="985" spans="1:20" x14ac:dyDescent="0.25">
      <c r="A985" s="11" t="str">
        <f>IF(Tableau8[[#This Row],[Semaine]]="","",VLOOKUP(Tableau8[[#This Row],[Semaine]],Listes!$A:$B,2,FALSE))</f>
        <v/>
      </c>
      <c r="B985" s="11" t="str">
        <f>IF(ISBLANK(Tableau8[[#This Row],[Matricule]]),"",VLOOKUP(Tableau8[[#This Row],[Matricule]],#REF!,2,FALSE))</f>
        <v/>
      </c>
      <c r="C985" s="11" t="str">
        <f>IF(ISBLANK(Tableau8[[#This Row],[Matricule]]),"",VLOOKUP(Tableau8[[#This Row],[Matricule]],#REF!,3,FALSE))</f>
        <v/>
      </c>
      <c r="D985" s="11" t="str">
        <f>CONCATENATE(Tableau8[[#This Row],[Semaine]],Tableau8[[#This Row],[Matricule]])</f>
        <v/>
      </c>
      <c r="M985" s="14" t="str">
        <f>IF(Tableau8[[#This Row],[Lundi]]+Tableau8[[#This Row],[Mardi]]&gt;0,Tableau8[[#This Row],[Lundi]]+Tableau8[[#This Row],[Mardi]],"")</f>
        <v/>
      </c>
      <c r="N985" s="14" t="str">
        <f>IF(Tableau8[[#This Row],[Jeudi]]+Tableau8[[#This Row],[Vendredi]]&gt;0,Tableau8[[#This Row],[Jeudi]]+Tableau8[[#This Row],[Vendredi]],"")</f>
        <v/>
      </c>
      <c r="O985" s="14">
        <f>COUNTIF(Tableau8[[#This Row],[Lundi]:[Mardi]],"&gt;0") + COUNTIF(Tableau8[[#This Row],[Jeudi]:[Vendredi]],"&gt;0")</f>
        <v>0</v>
      </c>
      <c r="P985" s="14" t="str">
        <f>IFERROR(Tableau8[[#This Row],[Total Tour 1]]+Tableau8[[#This Row],[Total Tour 2]],"")</f>
        <v/>
      </c>
      <c r="Q985" s="14">
        <f>COUNTIF(Tableau8[[#This Row],[Lundi]:[Vendredi]],"&gt;=13")*1000</f>
        <v>0</v>
      </c>
      <c r="R98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85" s="15">
        <f>Tableau8[[#This Row],[Prime production]]+Tableau8[[#This Row],[Prime rendement]]</f>
        <v>0</v>
      </c>
      <c r="T985" s="15" t="str">
        <f>IF(Tableau8[[#This Row],[Matricule]]&gt;1,IF(COUNTIF(Tableau8[DateMatricule],Tableau8[[#This Row],[DateMatricule]])&gt;1,"Doublon",""),"")</f>
        <v/>
      </c>
    </row>
    <row r="986" spans="1:20" x14ac:dyDescent="0.25">
      <c r="A986" s="11" t="str">
        <f>IF(Tableau8[[#This Row],[Semaine]]="","",VLOOKUP(Tableau8[[#This Row],[Semaine]],Listes!$A:$B,2,FALSE))</f>
        <v/>
      </c>
      <c r="B986" s="11" t="str">
        <f>IF(ISBLANK(Tableau8[[#This Row],[Matricule]]),"",VLOOKUP(Tableau8[[#This Row],[Matricule]],#REF!,2,FALSE))</f>
        <v/>
      </c>
      <c r="C986" s="11" t="str">
        <f>IF(ISBLANK(Tableau8[[#This Row],[Matricule]]),"",VLOOKUP(Tableau8[[#This Row],[Matricule]],#REF!,3,FALSE))</f>
        <v/>
      </c>
      <c r="D986" s="11" t="str">
        <f>CONCATENATE(Tableau8[[#This Row],[Semaine]],Tableau8[[#This Row],[Matricule]])</f>
        <v/>
      </c>
      <c r="M986" s="14" t="str">
        <f>IF(Tableau8[[#This Row],[Lundi]]+Tableau8[[#This Row],[Mardi]]&gt;0,Tableau8[[#This Row],[Lundi]]+Tableau8[[#This Row],[Mardi]],"")</f>
        <v/>
      </c>
      <c r="N986" s="14" t="str">
        <f>IF(Tableau8[[#This Row],[Jeudi]]+Tableau8[[#This Row],[Vendredi]]&gt;0,Tableau8[[#This Row],[Jeudi]]+Tableau8[[#This Row],[Vendredi]],"")</f>
        <v/>
      </c>
      <c r="O986" s="14">
        <f>COUNTIF(Tableau8[[#This Row],[Lundi]:[Mardi]],"&gt;0") + COUNTIF(Tableau8[[#This Row],[Jeudi]:[Vendredi]],"&gt;0")</f>
        <v>0</v>
      </c>
      <c r="P986" s="14" t="str">
        <f>IFERROR(Tableau8[[#This Row],[Total Tour 1]]+Tableau8[[#This Row],[Total Tour 2]],"")</f>
        <v/>
      </c>
      <c r="Q986" s="14">
        <f>COUNTIF(Tableau8[[#This Row],[Lundi]:[Vendredi]],"&gt;=13")*1000</f>
        <v>0</v>
      </c>
      <c r="R98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86" s="15">
        <f>Tableau8[[#This Row],[Prime production]]+Tableau8[[#This Row],[Prime rendement]]</f>
        <v>0</v>
      </c>
      <c r="T986" s="15" t="str">
        <f>IF(Tableau8[[#This Row],[Matricule]]&gt;1,IF(COUNTIF(Tableau8[DateMatricule],Tableau8[[#This Row],[DateMatricule]])&gt;1,"Doublon",""),"")</f>
        <v/>
      </c>
    </row>
    <row r="987" spans="1:20" x14ac:dyDescent="0.25">
      <c r="A987" s="11" t="str">
        <f>IF(Tableau8[[#This Row],[Semaine]]="","",VLOOKUP(Tableau8[[#This Row],[Semaine]],Listes!$A:$B,2,FALSE))</f>
        <v/>
      </c>
      <c r="B987" s="11" t="str">
        <f>IF(ISBLANK(Tableau8[[#This Row],[Matricule]]),"",VLOOKUP(Tableau8[[#This Row],[Matricule]],#REF!,2,FALSE))</f>
        <v/>
      </c>
      <c r="C987" s="11" t="str">
        <f>IF(ISBLANK(Tableau8[[#This Row],[Matricule]]),"",VLOOKUP(Tableau8[[#This Row],[Matricule]],#REF!,3,FALSE))</f>
        <v/>
      </c>
      <c r="D987" s="11" t="str">
        <f>CONCATENATE(Tableau8[[#This Row],[Semaine]],Tableau8[[#This Row],[Matricule]])</f>
        <v/>
      </c>
      <c r="M987" s="14" t="str">
        <f>IF(Tableau8[[#This Row],[Lundi]]+Tableau8[[#This Row],[Mardi]]&gt;0,Tableau8[[#This Row],[Lundi]]+Tableau8[[#This Row],[Mardi]],"")</f>
        <v/>
      </c>
      <c r="N987" s="14" t="str">
        <f>IF(Tableau8[[#This Row],[Jeudi]]+Tableau8[[#This Row],[Vendredi]]&gt;0,Tableau8[[#This Row],[Jeudi]]+Tableau8[[#This Row],[Vendredi]],"")</f>
        <v/>
      </c>
      <c r="O987" s="14">
        <f>COUNTIF(Tableau8[[#This Row],[Lundi]:[Mardi]],"&gt;0") + COUNTIF(Tableau8[[#This Row],[Jeudi]:[Vendredi]],"&gt;0")</f>
        <v>0</v>
      </c>
      <c r="P987" s="14" t="str">
        <f>IFERROR(Tableau8[[#This Row],[Total Tour 1]]+Tableau8[[#This Row],[Total Tour 2]],"")</f>
        <v/>
      </c>
      <c r="Q987" s="14">
        <f>COUNTIF(Tableau8[[#This Row],[Lundi]:[Vendredi]],"&gt;=13")*1000</f>
        <v>0</v>
      </c>
      <c r="R98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87" s="15">
        <f>Tableau8[[#This Row],[Prime production]]+Tableau8[[#This Row],[Prime rendement]]</f>
        <v>0</v>
      </c>
      <c r="T987" s="15" t="str">
        <f>IF(Tableau8[[#This Row],[Matricule]]&gt;1,IF(COUNTIF(Tableau8[DateMatricule],Tableau8[[#This Row],[DateMatricule]])&gt;1,"Doublon",""),"")</f>
        <v/>
      </c>
    </row>
    <row r="988" spans="1:20" x14ac:dyDescent="0.25">
      <c r="A988" s="11" t="str">
        <f>IF(Tableau8[[#This Row],[Semaine]]="","",VLOOKUP(Tableau8[[#This Row],[Semaine]],Listes!$A:$B,2,FALSE))</f>
        <v/>
      </c>
      <c r="B988" s="11" t="str">
        <f>IF(ISBLANK(Tableau8[[#This Row],[Matricule]]),"",VLOOKUP(Tableau8[[#This Row],[Matricule]],#REF!,2,FALSE))</f>
        <v/>
      </c>
      <c r="C988" s="11" t="str">
        <f>IF(ISBLANK(Tableau8[[#This Row],[Matricule]]),"",VLOOKUP(Tableau8[[#This Row],[Matricule]],#REF!,3,FALSE))</f>
        <v/>
      </c>
      <c r="D988" s="11" t="str">
        <f>CONCATENATE(Tableau8[[#This Row],[Semaine]],Tableau8[[#This Row],[Matricule]])</f>
        <v/>
      </c>
      <c r="M988" s="14" t="str">
        <f>IF(Tableau8[[#This Row],[Lundi]]+Tableau8[[#This Row],[Mardi]]&gt;0,Tableau8[[#This Row],[Lundi]]+Tableau8[[#This Row],[Mardi]],"")</f>
        <v/>
      </c>
      <c r="N988" s="14" t="str">
        <f>IF(Tableau8[[#This Row],[Jeudi]]+Tableau8[[#This Row],[Vendredi]]&gt;0,Tableau8[[#This Row],[Jeudi]]+Tableau8[[#This Row],[Vendredi]],"")</f>
        <v/>
      </c>
      <c r="O988" s="14">
        <f>COUNTIF(Tableau8[[#This Row],[Lundi]:[Mardi]],"&gt;0") + COUNTIF(Tableau8[[#This Row],[Jeudi]:[Vendredi]],"&gt;0")</f>
        <v>0</v>
      </c>
      <c r="P988" s="14" t="str">
        <f>IFERROR(Tableau8[[#This Row],[Total Tour 1]]+Tableau8[[#This Row],[Total Tour 2]],"")</f>
        <v/>
      </c>
      <c r="Q988" s="14">
        <f>COUNTIF(Tableau8[[#This Row],[Lundi]:[Vendredi]],"&gt;=13")*1000</f>
        <v>0</v>
      </c>
      <c r="R98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88" s="15">
        <f>Tableau8[[#This Row],[Prime production]]+Tableau8[[#This Row],[Prime rendement]]</f>
        <v>0</v>
      </c>
      <c r="T988" s="15" t="str">
        <f>IF(Tableau8[[#This Row],[Matricule]]&gt;1,IF(COUNTIF(Tableau8[DateMatricule],Tableau8[[#This Row],[DateMatricule]])&gt;1,"Doublon",""),"")</f>
        <v/>
      </c>
    </row>
    <row r="989" spans="1:20" x14ac:dyDescent="0.25">
      <c r="A989" s="11" t="str">
        <f>IF(Tableau8[[#This Row],[Semaine]]="","",VLOOKUP(Tableau8[[#This Row],[Semaine]],Listes!$A:$B,2,FALSE))</f>
        <v/>
      </c>
      <c r="B989" s="11" t="str">
        <f>IF(ISBLANK(Tableau8[[#This Row],[Matricule]]),"",VLOOKUP(Tableau8[[#This Row],[Matricule]],#REF!,2,FALSE))</f>
        <v/>
      </c>
      <c r="C989" s="11" t="str">
        <f>IF(ISBLANK(Tableau8[[#This Row],[Matricule]]),"",VLOOKUP(Tableau8[[#This Row],[Matricule]],#REF!,3,FALSE))</f>
        <v/>
      </c>
      <c r="D989" s="11" t="str">
        <f>CONCATENATE(Tableau8[[#This Row],[Semaine]],Tableau8[[#This Row],[Matricule]])</f>
        <v/>
      </c>
      <c r="M989" s="14" t="str">
        <f>IF(Tableau8[[#This Row],[Lundi]]+Tableau8[[#This Row],[Mardi]]&gt;0,Tableau8[[#This Row],[Lundi]]+Tableau8[[#This Row],[Mardi]],"")</f>
        <v/>
      </c>
      <c r="N989" s="14" t="str">
        <f>IF(Tableau8[[#This Row],[Jeudi]]+Tableau8[[#This Row],[Vendredi]]&gt;0,Tableau8[[#This Row],[Jeudi]]+Tableau8[[#This Row],[Vendredi]],"")</f>
        <v/>
      </c>
      <c r="O989" s="14">
        <f>COUNTIF(Tableau8[[#This Row],[Lundi]:[Mardi]],"&gt;0") + COUNTIF(Tableau8[[#This Row],[Jeudi]:[Vendredi]],"&gt;0")</f>
        <v>0</v>
      </c>
      <c r="P989" s="14" t="str">
        <f>IFERROR(Tableau8[[#This Row],[Total Tour 1]]+Tableau8[[#This Row],[Total Tour 2]],"")</f>
        <v/>
      </c>
      <c r="Q989" s="14">
        <f>COUNTIF(Tableau8[[#This Row],[Lundi]:[Vendredi]],"&gt;=13")*1000</f>
        <v>0</v>
      </c>
      <c r="R98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89" s="15">
        <f>Tableau8[[#This Row],[Prime production]]+Tableau8[[#This Row],[Prime rendement]]</f>
        <v>0</v>
      </c>
      <c r="T989" s="15" t="str">
        <f>IF(Tableau8[[#This Row],[Matricule]]&gt;1,IF(COUNTIF(Tableau8[DateMatricule],Tableau8[[#This Row],[DateMatricule]])&gt;1,"Doublon",""),"")</f>
        <v/>
      </c>
    </row>
    <row r="990" spans="1:20" x14ac:dyDescent="0.25">
      <c r="A990" s="11" t="str">
        <f>IF(Tableau8[[#This Row],[Semaine]]="","",VLOOKUP(Tableau8[[#This Row],[Semaine]],Listes!$A:$B,2,FALSE))</f>
        <v/>
      </c>
      <c r="B990" s="11" t="str">
        <f>IF(ISBLANK(Tableau8[[#This Row],[Matricule]]),"",VLOOKUP(Tableau8[[#This Row],[Matricule]],#REF!,2,FALSE))</f>
        <v/>
      </c>
      <c r="C990" s="11" t="str">
        <f>IF(ISBLANK(Tableau8[[#This Row],[Matricule]]),"",VLOOKUP(Tableau8[[#This Row],[Matricule]],#REF!,3,FALSE))</f>
        <v/>
      </c>
      <c r="D990" s="11" t="str">
        <f>CONCATENATE(Tableau8[[#This Row],[Semaine]],Tableau8[[#This Row],[Matricule]])</f>
        <v/>
      </c>
      <c r="M990" s="14" t="str">
        <f>IF(Tableau8[[#This Row],[Lundi]]+Tableau8[[#This Row],[Mardi]]&gt;0,Tableau8[[#This Row],[Lundi]]+Tableau8[[#This Row],[Mardi]],"")</f>
        <v/>
      </c>
      <c r="N990" s="14" t="str">
        <f>IF(Tableau8[[#This Row],[Jeudi]]+Tableau8[[#This Row],[Vendredi]]&gt;0,Tableau8[[#This Row],[Jeudi]]+Tableau8[[#This Row],[Vendredi]],"")</f>
        <v/>
      </c>
      <c r="O990" s="14">
        <f>COUNTIF(Tableau8[[#This Row],[Lundi]:[Mardi]],"&gt;0") + COUNTIF(Tableau8[[#This Row],[Jeudi]:[Vendredi]],"&gt;0")</f>
        <v>0</v>
      </c>
      <c r="P990" s="14" t="str">
        <f>IFERROR(Tableau8[[#This Row],[Total Tour 1]]+Tableau8[[#This Row],[Total Tour 2]],"")</f>
        <v/>
      </c>
      <c r="Q990" s="14">
        <f>COUNTIF(Tableau8[[#This Row],[Lundi]:[Vendredi]],"&gt;=13")*1000</f>
        <v>0</v>
      </c>
      <c r="R99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90" s="15">
        <f>Tableau8[[#This Row],[Prime production]]+Tableau8[[#This Row],[Prime rendement]]</f>
        <v>0</v>
      </c>
      <c r="T990" s="15" t="str">
        <f>IF(Tableau8[[#This Row],[Matricule]]&gt;1,IF(COUNTIF(Tableau8[DateMatricule],Tableau8[[#This Row],[DateMatricule]])&gt;1,"Doublon",""),"")</f>
        <v/>
      </c>
    </row>
    <row r="991" spans="1:20" x14ac:dyDescent="0.25">
      <c r="A991" s="11" t="str">
        <f>IF(Tableau8[[#This Row],[Semaine]]="","",VLOOKUP(Tableau8[[#This Row],[Semaine]],Listes!$A:$B,2,FALSE))</f>
        <v/>
      </c>
      <c r="B991" s="11" t="str">
        <f>IF(ISBLANK(Tableau8[[#This Row],[Matricule]]),"",VLOOKUP(Tableau8[[#This Row],[Matricule]],#REF!,2,FALSE))</f>
        <v/>
      </c>
      <c r="C991" s="11" t="str">
        <f>IF(ISBLANK(Tableau8[[#This Row],[Matricule]]),"",VLOOKUP(Tableau8[[#This Row],[Matricule]],#REF!,3,FALSE))</f>
        <v/>
      </c>
      <c r="D991" s="11" t="str">
        <f>CONCATENATE(Tableau8[[#This Row],[Semaine]],Tableau8[[#This Row],[Matricule]])</f>
        <v/>
      </c>
      <c r="M991" s="14" t="str">
        <f>IF(Tableau8[[#This Row],[Lundi]]+Tableau8[[#This Row],[Mardi]]&gt;0,Tableau8[[#This Row],[Lundi]]+Tableau8[[#This Row],[Mardi]],"")</f>
        <v/>
      </c>
      <c r="N991" s="14" t="str">
        <f>IF(Tableau8[[#This Row],[Jeudi]]+Tableau8[[#This Row],[Vendredi]]&gt;0,Tableau8[[#This Row],[Jeudi]]+Tableau8[[#This Row],[Vendredi]],"")</f>
        <v/>
      </c>
      <c r="O991" s="14">
        <f>COUNTIF(Tableau8[[#This Row],[Lundi]:[Mardi]],"&gt;0") + COUNTIF(Tableau8[[#This Row],[Jeudi]:[Vendredi]],"&gt;0")</f>
        <v>0</v>
      </c>
      <c r="P991" s="14" t="str">
        <f>IFERROR(Tableau8[[#This Row],[Total Tour 1]]+Tableau8[[#This Row],[Total Tour 2]],"")</f>
        <v/>
      </c>
      <c r="Q991" s="14">
        <f>COUNTIF(Tableau8[[#This Row],[Lundi]:[Vendredi]],"&gt;=13")*1000</f>
        <v>0</v>
      </c>
      <c r="R991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91" s="15">
        <f>Tableau8[[#This Row],[Prime production]]+Tableau8[[#This Row],[Prime rendement]]</f>
        <v>0</v>
      </c>
      <c r="T991" s="15" t="str">
        <f>IF(Tableau8[[#This Row],[Matricule]]&gt;1,IF(COUNTIF(Tableau8[DateMatricule],Tableau8[[#This Row],[DateMatricule]])&gt;1,"Doublon",""),"")</f>
        <v/>
      </c>
    </row>
    <row r="992" spans="1:20" x14ac:dyDescent="0.25">
      <c r="A992" s="11" t="str">
        <f>IF(Tableau8[[#This Row],[Semaine]]="","",VLOOKUP(Tableau8[[#This Row],[Semaine]],Listes!$A:$B,2,FALSE))</f>
        <v/>
      </c>
      <c r="B992" s="11" t="str">
        <f>IF(ISBLANK(Tableau8[[#This Row],[Matricule]]),"",VLOOKUP(Tableau8[[#This Row],[Matricule]],#REF!,2,FALSE))</f>
        <v/>
      </c>
      <c r="C992" s="11" t="str">
        <f>IF(ISBLANK(Tableau8[[#This Row],[Matricule]]),"",VLOOKUP(Tableau8[[#This Row],[Matricule]],#REF!,3,FALSE))</f>
        <v/>
      </c>
      <c r="D992" s="11" t="str">
        <f>CONCATENATE(Tableau8[[#This Row],[Semaine]],Tableau8[[#This Row],[Matricule]])</f>
        <v/>
      </c>
      <c r="M992" s="14" t="str">
        <f>IF(Tableau8[[#This Row],[Lundi]]+Tableau8[[#This Row],[Mardi]]&gt;0,Tableau8[[#This Row],[Lundi]]+Tableau8[[#This Row],[Mardi]],"")</f>
        <v/>
      </c>
      <c r="N992" s="14" t="str">
        <f>IF(Tableau8[[#This Row],[Jeudi]]+Tableau8[[#This Row],[Vendredi]]&gt;0,Tableau8[[#This Row],[Jeudi]]+Tableau8[[#This Row],[Vendredi]],"")</f>
        <v/>
      </c>
      <c r="O992" s="14">
        <f>COUNTIF(Tableau8[[#This Row],[Lundi]:[Mardi]],"&gt;0") + COUNTIF(Tableau8[[#This Row],[Jeudi]:[Vendredi]],"&gt;0")</f>
        <v>0</v>
      </c>
      <c r="P992" s="14" t="str">
        <f>IFERROR(Tableau8[[#This Row],[Total Tour 1]]+Tableau8[[#This Row],[Total Tour 2]],"")</f>
        <v/>
      </c>
      <c r="Q992" s="14">
        <f>COUNTIF(Tableau8[[#This Row],[Lundi]:[Vendredi]],"&gt;=13")*1000</f>
        <v>0</v>
      </c>
      <c r="R992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92" s="15">
        <f>Tableau8[[#This Row],[Prime production]]+Tableau8[[#This Row],[Prime rendement]]</f>
        <v>0</v>
      </c>
      <c r="T992" s="15" t="str">
        <f>IF(Tableau8[[#This Row],[Matricule]]&gt;1,IF(COUNTIF(Tableau8[DateMatricule],Tableau8[[#This Row],[DateMatricule]])&gt;1,"Doublon",""),"")</f>
        <v/>
      </c>
    </row>
    <row r="993" spans="1:20" x14ac:dyDescent="0.25">
      <c r="A993" s="11" t="str">
        <f>IF(Tableau8[[#This Row],[Semaine]]="","",VLOOKUP(Tableau8[[#This Row],[Semaine]],Listes!$A:$B,2,FALSE))</f>
        <v/>
      </c>
      <c r="B993" s="11" t="str">
        <f>IF(ISBLANK(Tableau8[[#This Row],[Matricule]]),"",VLOOKUP(Tableau8[[#This Row],[Matricule]],#REF!,2,FALSE))</f>
        <v/>
      </c>
      <c r="C993" s="11" t="str">
        <f>IF(ISBLANK(Tableau8[[#This Row],[Matricule]]),"",VLOOKUP(Tableau8[[#This Row],[Matricule]],#REF!,3,FALSE))</f>
        <v/>
      </c>
      <c r="D993" s="11" t="str">
        <f>CONCATENATE(Tableau8[[#This Row],[Semaine]],Tableau8[[#This Row],[Matricule]])</f>
        <v/>
      </c>
      <c r="M993" s="14" t="str">
        <f>IF(Tableau8[[#This Row],[Lundi]]+Tableau8[[#This Row],[Mardi]]&gt;0,Tableau8[[#This Row],[Lundi]]+Tableau8[[#This Row],[Mardi]],"")</f>
        <v/>
      </c>
      <c r="N993" s="14" t="str">
        <f>IF(Tableau8[[#This Row],[Jeudi]]+Tableau8[[#This Row],[Vendredi]]&gt;0,Tableau8[[#This Row],[Jeudi]]+Tableau8[[#This Row],[Vendredi]],"")</f>
        <v/>
      </c>
      <c r="O993" s="14">
        <f>COUNTIF(Tableau8[[#This Row],[Lundi]:[Mardi]],"&gt;0") + COUNTIF(Tableau8[[#This Row],[Jeudi]:[Vendredi]],"&gt;0")</f>
        <v>0</v>
      </c>
      <c r="P993" s="14" t="str">
        <f>IFERROR(Tableau8[[#This Row],[Total Tour 1]]+Tableau8[[#This Row],[Total Tour 2]],"")</f>
        <v/>
      </c>
      <c r="Q993" s="14">
        <f>COUNTIF(Tableau8[[#This Row],[Lundi]:[Vendredi]],"&gt;=13")*1000</f>
        <v>0</v>
      </c>
      <c r="R993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93" s="15">
        <f>Tableau8[[#This Row],[Prime production]]+Tableau8[[#This Row],[Prime rendement]]</f>
        <v>0</v>
      </c>
      <c r="T993" s="15" t="str">
        <f>IF(Tableau8[[#This Row],[Matricule]]&gt;1,IF(COUNTIF(Tableau8[DateMatricule],Tableau8[[#This Row],[DateMatricule]])&gt;1,"Doublon",""),"")</f>
        <v/>
      </c>
    </row>
    <row r="994" spans="1:20" x14ac:dyDescent="0.25">
      <c r="A994" s="11" t="str">
        <f>IF(Tableau8[[#This Row],[Semaine]]="","",VLOOKUP(Tableau8[[#This Row],[Semaine]],Listes!$A:$B,2,FALSE))</f>
        <v/>
      </c>
      <c r="B994" s="11" t="str">
        <f>IF(ISBLANK(Tableau8[[#This Row],[Matricule]]),"",VLOOKUP(Tableau8[[#This Row],[Matricule]],#REF!,2,FALSE))</f>
        <v/>
      </c>
      <c r="C994" s="11" t="str">
        <f>IF(ISBLANK(Tableau8[[#This Row],[Matricule]]),"",VLOOKUP(Tableau8[[#This Row],[Matricule]],#REF!,3,FALSE))</f>
        <v/>
      </c>
      <c r="D994" s="11" t="str">
        <f>CONCATENATE(Tableau8[[#This Row],[Semaine]],Tableau8[[#This Row],[Matricule]])</f>
        <v/>
      </c>
      <c r="M994" s="14" t="str">
        <f>IF(Tableau8[[#This Row],[Lundi]]+Tableau8[[#This Row],[Mardi]]&gt;0,Tableau8[[#This Row],[Lundi]]+Tableau8[[#This Row],[Mardi]],"")</f>
        <v/>
      </c>
      <c r="N994" s="14" t="str">
        <f>IF(Tableau8[[#This Row],[Jeudi]]+Tableau8[[#This Row],[Vendredi]]&gt;0,Tableau8[[#This Row],[Jeudi]]+Tableau8[[#This Row],[Vendredi]],"")</f>
        <v/>
      </c>
      <c r="O994" s="14">
        <f>COUNTIF(Tableau8[[#This Row],[Lundi]:[Mardi]],"&gt;0") + COUNTIF(Tableau8[[#This Row],[Jeudi]:[Vendredi]],"&gt;0")</f>
        <v>0</v>
      </c>
      <c r="P994" s="14" t="str">
        <f>IFERROR(Tableau8[[#This Row],[Total Tour 1]]+Tableau8[[#This Row],[Total Tour 2]],"")</f>
        <v/>
      </c>
      <c r="Q994" s="14">
        <f>COUNTIF(Tableau8[[#This Row],[Lundi]:[Vendredi]],"&gt;=13")*1000</f>
        <v>0</v>
      </c>
      <c r="R994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94" s="15">
        <f>Tableau8[[#This Row],[Prime production]]+Tableau8[[#This Row],[Prime rendement]]</f>
        <v>0</v>
      </c>
      <c r="T994" s="15" t="str">
        <f>IF(Tableau8[[#This Row],[Matricule]]&gt;1,IF(COUNTIF(Tableau8[DateMatricule],Tableau8[[#This Row],[DateMatricule]])&gt;1,"Doublon",""),"")</f>
        <v/>
      </c>
    </row>
    <row r="995" spans="1:20" x14ac:dyDescent="0.25">
      <c r="A995" s="11" t="str">
        <f>IF(Tableau8[[#This Row],[Semaine]]="","",VLOOKUP(Tableau8[[#This Row],[Semaine]],Listes!$A:$B,2,FALSE))</f>
        <v/>
      </c>
      <c r="B995" s="11" t="str">
        <f>IF(ISBLANK(Tableau8[[#This Row],[Matricule]]),"",VLOOKUP(Tableau8[[#This Row],[Matricule]],#REF!,2,FALSE))</f>
        <v/>
      </c>
      <c r="C995" s="11" t="str">
        <f>IF(ISBLANK(Tableau8[[#This Row],[Matricule]]),"",VLOOKUP(Tableau8[[#This Row],[Matricule]],#REF!,3,FALSE))</f>
        <v/>
      </c>
      <c r="D995" s="11" t="str">
        <f>CONCATENATE(Tableau8[[#This Row],[Semaine]],Tableau8[[#This Row],[Matricule]])</f>
        <v/>
      </c>
      <c r="M995" s="14" t="str">
        <f>IF(Tableau8[[#This Row],[Lundi]]+Tableau8[[#This Row],[Mardi]]&gt;0,Tableau8[[#This Row],[Lundi]]+Tableau8[[#This Row],[Mardi]],"")</f>
        <v/>
      </c>
      <c r="N995" s="14" t="str">
        <f>IF(Tableau8[[#This Row],[Jeudi]]+Tableau8[[#This Row],[Vendredi]]&gt;0,Tableau8[[#This Row],[Jeudi]]+Tableau8[[#This Row],[Vendredi]],"")</f>
        <v/>
      </c>
      <c r="O995" s="14">
        <f>COUNTIF(Tableau8[[#This Row],[Lundi]:[Mardi]],"&gt;0") + COUNTIF(Tableau8[[#This Row],[Jeudi]:[Vendredi]],"&gt;0")</f>
        <v>0</v>
      </c>
      <c r="P995" s="14" t="str">
        <f>IFERROR(Tableau8[[#This Row],[Total Tour 1]]+Tableau8[[#This Row],[Total Tour 2]],"")</f>
        <v/>
      </c>
      <c r="Q995" s="14">
        <f>COUNTIF(Tableau8[[#This Row],[Lundi]:[Vendredi]],"&gt;=13")*1000</f>
        <v>0</v>
      </c>
      <c r="R995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95" s="15">
        <f>Tableau8[[#This Row],[Prime production]]+Tableau8[[#This Row],[Prime rendement]]</f>
        <v>0</v>
      </c>
      <c r="T995" s="15" t="str">
        <f>IF(Tableau8[[#This Row],[Matricule]]&gt;1,IF(COUNTIF(Tableau8[DateMatricule],Tableau8[[#This Row],[DateMatricule]])&gt;1,"Doublon",""),"")</f>
        <v/>
      </c>
    </row>
    <row r="996" spans="1:20" x14ac:dyDescent="0.25">
      <c r="A996" s="11" t="str">
        <f>IF(Tableau8[[#This Row],[Semaine]]="","",VLOOKUP(Tableau8[[#This Row],[Semaine]],Listes!$A:$B,2,FALSE))</f>
        <v/>
      </c>
      <c r="B996" s="11" t="str">
        <f>IF(ISBLANK(Tableau8[[#This Row],[Matricule]]),"",VLOOKUP(Tableau8[[#This Row],[Matricule]],#REF!,2,FALSE))</f>
        <v/>
      </c>
      <c r="C996" s="11" t="str">
        <f>IF(ISBLANK(Tableau8[[#This Row],[Matricule]]),"",VLOOKUP(Tableau8[[#This Row],[Matricule]],#REF!,3,FALSE))</f>
        <v/>
      </c>
      <c r="D996" s="11" t="str">
        <f>CONCATENATE(Tableau8[[#This Row],[Semaine]],Tableau8[[#This Row],[Matricule]])</f>
        <v/>
      </c>
      <c r="M996" s="14" t="str">
        <f>IF(Tableau8[[#This Row],[Lundi]]+Tableau8[[#This Row],[Mardi]]&gt;0,Tableau8[[#This Row],[Lundi]]+Tableau8[[#This Row],[Mardi]],"")</f>
        <v/>
      </c>
      <c r="N996" s="14" t="str">
        <f>IF(Tableau8[[#This Row],[Jeudi]]+Tableau8[[#This Row],[Vendredi]]&gt;0,Tableau8[[#This Row],[Jeudi]]+Tableau8[[#This Row],[Vendredi]],"")</f>
        <v/>
      </c>
      <c r="O996" s="14">
        <f>COUNTIF(Tableau8[[#This Row],[Lundi]:[Mardi]],"&gt;0") + COUNTIF(Tableau8[[#This Row],[Jeudi]:[Vendredi]],"&gt;0")</f>
        <v>0</v>
      </c>
      <c r="P996" s="14" t="str">
        <f>IFERROR(Tableau8[[#This Row],[Total Tour 1]]+Tableau8[[#This Row],[Total Tour 2]],"")</f>
        <v/>
      </c>
      <c r="Q996" s="14">
        <f>COUNTIF(Tableau8[[#This Row],[Lundi]:[Vendredi]],"&gt;=13")*1000</f>
        <v>0</v>
      </c>
      <c r="R996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96" s="15">
        <f>Tableau8[[#This Row],[Prime production]]+Tableau8[[#This Row],[Prime rendement]]</f>
        <v>0</v>
      </c>
      <c r="T996" s="15" t="str">
        <f>IF(Tableau8[[#This Row],[Matricule]]&gt;1,IF(COUNTIF(Tableau8[DateMatricule],Tableau8[[#This Row],[DateMatricule]])&gt;1,"Doublon",""),"")</f>
        <v/>
      </c>
    </row>
    <row r="997" spans="1:20" x14ac:dyDescent="0.25">
      <c r="A997" s="11" t="str">
        <f>IF(Tableau8[[#This Row],[Semaine]]="","",VLOOKUP(Tableau8[[#This Row],[Semaine]],Listes!$A:$B,2,FALSE))</f>
        <v/>
      </c>
      <c r="B997" s="11" t="str">
        <f>IF(ISBLANK(Tableau8[[#This Row],[Matricule]]),"",VLOOKUP(Tableau8[[#This Row],[Matricule]],#REF!,2,FALSE))</f>
        <v/>
      </c>
      <c r="C997" s="11" t="str">
        <f>IF(ISBLANK(Tableau8[[#This Row],[Matricule]]),"",VLOOKUP(Tableau8[[#This Row],[Matricule]],#REF!,3,FALSE))</f>
        <v/>
      </c>
      <c r="D997" s="11" t="str">
        <f>CONCATENATE(Tableau8[[#This Row],[Semaine]],Tableau8[[#This Row],[Matricule]])</f>
        <v/>
      </c>
      <c r="M997" s="14" t="str">
        <f>IF(Tableau8[[#This Row],[Lundi]]+Tableau8[[#This Row],[Mardi]]&gt;0,Tableau8[[#This Row],[Lundi]]+Tableau8[[#This Row],[Mardi]],"")</f>
        <v/>
      </c>
      <c r="N997" s="14" t="str">
        <f>IF(Tableau8[[#This Row],[Jeudi]]+Tableau8[[#This Row],[Vendredi]]&gt;0,Tableau8[[#This Row],[Jeudi]]+Tableau8[[#This Row],[Vendredi]],"")</f>
        <v/>
      </c>
      <c r="O997" s="14">
        <f>COUNTIF(Tableau8[[#This Row],[Lundi]:[Mardi]],"&gt;0") + COUNTIF(Tableau8[[#This Row],[Jeudi]:[Vendredi]],"&gt;0")</f>
        <v>0</v>
      </c>
      <c r="P997" s="14" t="str">
        <f>IFERROR(Tableau8[[#This Row],[Total Tour 1]]+Tableau8[[#This Row],[Total Tour 2]],"")</f>
        <v/>
      </c>
      <c r="Q997" s="14">
        <f>COUNTIF(Tableau8[[#This Row],[Lundi]:[Vendredi]],"&gt;=13")*1000</f>
        <v>0</v>
      </c>
      <c r="R997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97" s="15">
        <f>Tableau8[[#This Row],[Prime production]]+Tableau8[[#This Row],[Prime rendement]]</f>
        <v>0</v>
      </c>
      <c r="T997" s="15" t="str">
        <f>IF(Tableau8[[#This Row],[Matricule]]&gt;1,IF(COUNTIF(Tableau8[DateMatricule],Tableau8[[#This Row],[DateMatricule]])&gt;1,"Doublon",""),"")</f>
        <v/>
      </c>
    </row>
    <row r="998" spans="1:20" x14ac:dyDescent="0.25">
      <c r="A998" s="11" t="str">
        <f>IF(Tableau8[[#This Row],[Semaine]]="","",VLOOKUP(Tableau8[[#This Row],[Semaine]],Listes!$A:$B,2,FALSE))</f>
        <v/>
      </c>
      <c r="B998" s="11" t="str">
        <f>IF(ISBLANK(Tableau8[[#This Row],[Matricule]]),"",VLOOKUP(Tableau8[[#This Row],[Matricule]],#REF!,2,FALSE))</f>
        <v/>
      </c>
      <c r="C998" s="11" t="str">
        <f>IF(ISBLANK(Tableau8[[#This Row],[Matricule]]),"",VLOOKUP(Tableau8[[#This Row],[Matricule]],#REF!,3,FALSE))</f>
        <v/>
      </c>
      <c r="D998" s="11" t="str">
        <f>CONCATENATE(Tableau8[[#This Row],[Semaine]],Tableau8[[#This Row],[Matricule]])</f>
        <v/>
      </c>
      <c r="M998" s="14" t="str">
        <f>IF(Tableau8[[#This Row],[Lundi]]+Tableau8[[#This Row],[Mardi]]&gt;0,Tableau8[[#This Row],[Lundi]]+Tableau8[[#This Row],[Mardi]],"")</f>
        <v/>
      </c>
      <c r="N998" s="14" t="str">
        <f>IF(Tableau8[[#This Row],[Jeudi]]+Tableau8[[#This Row],[Vendredi]]&gt;0,Tableau8[[#This Row],[Jeudi]]+Tableau8[[#This Row],[Vendredi]],"")</f>
        <v/>
      </c>
      <c r="O998" s="14">
        <f>COUNTIF(Tableau8[[#This Row],[Lundi]:[Mardi]],"&gt;0") + COUNTIF(Tableau8[[#This Row],[Jeudi]:[Vendredi]],"&gt;0")</f>
        <v>0</v>
      </c>
      <c r="P998" s="14" t="str">
        <f>IFERROR(Tableau8[[#This Row],[Total Tour 1]]+Tableau8[[#This Row],[Total Tour 2]],"")</f>
        <v/>
      </c>
      <c r="Q998" s="14">
        <f>COUNTIF(Tableau8[[#This Row],[Lundi]:[Vendredi]],"&gt;=13")*1000</f>
        <v>0</v>
      </c>
      <c r="R998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98" s="15">
        <f>Tableau8[[#This Row],[Prime production]]+Tableau8[[#This Row],[Prime rendement]]</f>
        <v>0</v>
      </c>
      <c r="T998" s="15" t="str">
        <f>IF(Tableau8[[#This Row],[Matricule]]&gt;1,IF(COUNTIF(Tableau8[DateMatricule],Tableau8[[#This Row],[DateMatricule]])&gt;1,"Doublon",""),"")</f>
        <v/>
      </c>
    </row>
    <row r="999" spans="1:20" x14ac:dyDescent="0.25">
      <c r="A999" s="11" t="str">
        <f>IF(Tableau8[[#This Row],[Semaine]]="","",VLOOKUP(Tableau8[[#This Row],[Semaine]],Listes!$A:$B,2,FALSE))</f>
        <v/>
      </c>
      <c r="B999" s="11" t="str">
        <f>IF(ISBLANK(Tableau8[[#This Row],[Matricule]]),"",VLOOKUP(Tableau8[[#This Row],[Matricule]],#REF!,2,FALSE))</f>
        <v/>
      </c>
      <c r="C999" s="11" t="str">
        <f>IF(ISBLANK(Tableau8[[#This Row],[Matricule]]),"",VLOOKUP(Tableau8[[#This Row],[Matricule]],#REF!,3,FALSE))</f>
        <v/>
      </c>
      <c r="D999" s="11" t="str">
        <f>CONCATENATE(Tableau8[[#This Row],[Semaine]],Tableau8[[#This Row],[Matricule]])</f>
        <v/>
      </c>
      <c r="M999" s="14" t="str">
        <f>IF(Tableau8[[#This Row],[Lundi]]+Tableau8[[#This Row],[Mardi]]&gt;0,Tableau8[[#This Row],[Lundi]]+Tableau8[[#This Row],[Mardi]],"")</f>
        <v/>
      </c>
      <c r="N999" s="14" t="str">
        <f>IF(Tableau8[[#This Row],[Jeudi]]+Tableau8[[#This Row],[Vendredi]]&gt;0,Tableau8[[#This Row],[Jeudi]]+Tableau8[[#This Row],[Vendredi]],"")</f>
        <v/>
      </c>
      <c r="O999" s="14">
        <f>COUNTIF(Tableau8[[#This Row],[Lundi]:[Mardi]],"&gt;0") + COUNTIF(Tableau8[[#This Row],[Jeudi]:[Vendredi]],"&gt;0")</f>
        <v>0</v>
      </c>
      <c r="P999" s="14" t="str">
        <f>IFERROR(Tableau8[[#This Row],[Total Tour 1]]+Tableau8[[#This Row],[Total Tour 2]],"")</f>
        <v/>
      </c>
      <c r="Q999" s="14">
        <f>COUNTIF(Tableau8[[#This Row],[Lundi]:[Vendredi]],"&gt;=13")*1000</f>
        <v>0</v>
      </c>
      <c r="R999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999" s="15">
        <f>Tableau8[[#This Row],[Prime production]]+Tableau8[[#This Row],[Prime rendement]]</f>
        <v>0</v>
      </c>
      <c r="T999" s="15" t="str">
        <f>IF(Tableau8[[#This Row],[Matricule]]&gt;1,IF(COUNTIF(Tableau8[DateMatricule],Tableau8[[#This Row],[DateMatricule]])&gt;1,"Doublon",""),"")</f>
        <v/>
      </c>
    </row>
    <row r="1000" spans="1:20" x14ac:dyDescent="0.25">
      <c r="A1000" s="11" t="str">
        <f>IF(Tableau8[[#This Row],[Semaine]]="","",VLOOKUP(Tableau8[[#This Row],[Semaine]],Listes!$A:$B,2,FALSE))</f>
        <v/>
      </c>
      <c r="B1000" s="11" t="str">
        <f>IF(ISBLANK(Tableau8[[#This Row],[Matricule]]),"",VLOOKUP(Tableau8[[#This Row],[Matricule]],#REF!,2,FALSE))</f>
        <v/>
      </c>
      <c r="C1000" s="11" t="str">
        <f>IF(ISBLANK(Tableau8[[#This Row],[Matricule]]),"",VLOOKUP(Tableau8[[#This Row],[Matricule]],#REF!,3,FALSE))</f>
        <v/>
      </c>
      <c r="D1000" s="11" t="str">
        <f>CONCATENATE(Tableau8[[#This Row],[Semaine]],Tableau8[[#This Row],[Matricule]])</f>
        <v/>
      </c>
      <c r="M1000" s="14" t="str">
        <f>IF(Tableau8[[#This Row],[Lundi]]+Tableau8[[#This Row],[Mardi]]&gt;0,Tableau8[[#This Row],[Lundi]]+Tableau8[[#This Row],[Mardi]],"")</f>
        <v/>
      </c>
      <c r="N1000" s="14" t="str">
        <f>IF(Tableau8[[#This Row],[Jeudi]]+Tableau8[[#This Row],[Vendredi]]&gt;0,Tableau8[[#This Row],[Jeudi]]+Tableau8[[#This Row],[Vendredi]],"")</f>
        <v/>
      </c>
      <c r="O1000" s="14">
        <f>COUNTIF(Tableau8[[#This Row],[Lundi]:[Mardi]],"&gt;0") + COUNTIF(Tableau8[[#This Row],[Jeudi]:[Vendredi]],"&gt;0")</f>
        <v>0</v>
      </c>
      <c r="P1000" s="14" t="str">
        <f>IFERROR(Tableau8[[#This Row],[Total Tour 1]]+Tableau8[[#This Row],[Total Tour 2]],"")</f>
        <v/>
      </c>
      <c r="Q1000" s="14">
        <f>COUNTIF(Tableau8[[#This Row],[Lundi]:[Vendredi]],"&gt;=13")*1000</f>
        <v>0</v>
      </c>
      <c r="R1000" s="15">
        <f>IF(Tableau8[[#This Row],[Contrat Confiance]]&gt;26,IF(AND(Tableau8[[#This Row],[Total Tour 1]]&gt;=Tableau8[[#This Row],[Contrat Confiance]],Tableau8[[#This Row],[Total Tour 2]]&gt;=Tableau8[[#This Row],[Contrat Confiance]]),1250*(Tableau8[[#This Row],[Contrat Confiance]]-26),0),0)</f>
        <v>0</v>
      </c>
      <c r="S1000" s="15">
        <f>Tableau8[[#This Row],[Prime production]]+Tableau8[[#This Row],[Prime rendement]]</f>
        <v>0</v>
      </c>
      <c r="T1000" s="15" t="str">
        <f>IF(Tableau8[[#This Row],[Matricule]]&gt;1,IF(COUNTIF(Tableau8[DateMatricule],Tableau8[[#This Row],[DateMatricule]])&gt;1,"Doublon",""),"")</f>
        <v/>
      </c>
    </row>
  </sheetData>
  <sheetProtection formatCells="0" formatColumns="0" formatRows="0" insertColumns="0" insertRows="0" deleteRows="0" sort="0" autoFilter="0" pivotTables="0"/>
  <protectedRanges>
    <protectedRange sqref="E3:L1000" name="Plage1"/>
  </protectedRanges>
  <mergeCells count="1">
    <mergeCell ref="I1:L1"/>
  </mergeCells>
  <conditionalFormatting sqref="A1:T1048576">
    <cfRule type="expression" dxfId="65" priority="1">
      <formula>$T1="Doublon"</formula>
    </cfRule>
    <cfRule type="expression" dxfId="64" priority="10">
      <formula>$E2&lt;&gt;$E1</formula>
    </cfRule>
  </conditionalFormatting>
  <conditionalFormatting sqref="M3:N1000">
    <cfRule type="expression" dxfId="63" priority="4">
      <formula>AND(M3&gt;30,M3&lt;&gt;"")</formula>
    </cfRule>
  </conditionalFormatting>
  <conditionalFormatting sqref="I3:L1000">
    <cfRule type="expression" dxfId="62" priority="3">
      <formula>AND(I3&lt;13,I3&gt;0)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749992370372631"/>
    <pageSetUpPr fitToPage="1"/>
  </sheetPr>
  <dimension ref="A2:G10"/>
  <sheetViews>
    <sheetView workbookViewId="0">
      <selection activeCell="H25" sqref="H25"/>
    </sheetView>
  </sheetViews>
  <sheetFormatPr baseColWidth="10" defaultRowHeight="15" x14ac:dyDescent="0.25"/>
  <cols>
    <col min="1" max="1" width="12.5703125" bestFit="1" customWidth="1"/>
    <col min="2" max="2" width="8.42578125" bestFit="1" customWidth="1"/>
    <col min="3" max="3" width="11.140625" bestFit="1" customWidth="1"/>
    <col min="4" max="4" width="20.28515625" customWidth="1"/>
    <col min="5" max="5" width="17" customWidth="1"/>
    <col min="6" max="6" width="17.28515625" bestFit="1" customWidth="1"/>
    <col min="7" max="7" width="12.42578125" bestFit="1" customWidth="1"/>
  </cols>
  <sheetData>
    <row r="2" spans="1:7" s="16" customFormat="1" x14ac:dyDescent="0.25">
      <c r="A2" s="58" t="s">
        <v>128</v>
      </c>
      <c r="B2" s="58"/>
      <c r="C2" s="58"/>
      <c r="D2" s="58"/>
      <c r="E2" s="58"/>
      <c r="F2" s="58"/>
      <c r="G2" s="58"/>
    </row>
    <row r="3" spans="1:7" s="16" customFormat="1" x14ac:dyDescent="0.25">
      <c r="A3" s="28"/>
      <c r="B3" s="28"/>
      <c r="C3" s="28"/>
      <c r="D3" s="28"/>
      <c r="E3" s="28"/>
      <c r="F3" s="28"/>
    </row>
    <row r="4" spans="1:7" s="16" customFormat="1" x14ac:dyDescent="0.25">
      <c r="A4" s="30" t="s">
        <v>124</v>
      </c>
      <c r="B4" s="30" t="str">
        <f>'Prime Réc'!B4</f>
        <v>NASSIF HAUT</v>
      </c>
      <c r="C4" s="27" t="s">
        <v>125</v>
      </c>
      <c r="D4" s="8" t="str">
        <f>+'Prime Réc'!D4</f>
        <v>Decembre</v>
      </c>
      <c r="E4" s="8"/>
      <c r="F4" s="8"/>
    </row>
    <row r="5" spans="1:7" s="16" customFormat="1" x14ac:dyDescent="0.25">
      <c r="A5" s="1" t="s">
        <v>5</v>
      </c>
      <c r="B5" t="s">
        <v>122</v>
      </c>
      <c r="C5" s="8"/>
      <c r="D5" s="8"/>
      <c r="E5" s="8"/>
      <c r="F5" s="8"/>
    </row>
    <row r="6" spans="1:7" s="16" customFormat="1" x14ac:dyDescent="0.25">
      <c r="A6" s="8"/>
      <c r="B6" s="8"/>
      <c r="C6" s="8"/>
      <c r="D6" s="8"/>
      <c r="E6" s="8"/>
      <c r="F6" s="8"/>
    </row>
    <row r="7" spans="1:7" x14ac:dyDescent="0.25">
      <c r="D7" s="1" t="s">
        <v>27</v>
      </c>
    </row>
    <row r="8" spans="1:7" x14ac:dyDescent="0.25">
      <c r="A8" s="1" t="s">
        <v>0</v>
      </c>
      <c r="B8" s="1" t="s">
        <v>1</v>
      </c>
      <c r="C8" s="1" t="s">
        <v>2</v>
      </c>
      <c r="D8" t="s">
        <v>158</v>
      </c>
      <c r="E8" t="s">
        <v>28</v>
      </c>
      <c r="F8" t="s">
        <v>29</v>
      </c>
      <c r="G8" t="s">
        <v>31</v>
      </c>
    </row>
    <row r="9" spans="1:7" x14ac:dyDescent="0.25">
      <c r="A9" t="s">
        <v>123</v>
      </c>
      <c r="D9" s="2">
        <v>0</v>
      </c>
      <c r="E9" s="31">
        <v>0</v>
      </c>
      <c r="F9" s="31">
        <v>0</v>
      </c>
      <c r="G9" s="31">
        <v>0</v>
      </c>
    </row>
    <row r="10" spans="1:7" x14ac:dyDescent="0.25">
      <c r="A10" t="s">
        <v>6</v>
      </c>
      <c r="D10" s="2">
        <v>0</v>
      </c>
      <c r="E10" s="31">
        <v>0</v>
      </c>
      <c r="F10" s="31">
        <v>0</v>
      </c>
      <c r="G10" s="31">
        <v>0</v>
      </c>
    </row>
  </sheetData>
  <mergeCells count="1">
    <mergeCell ref="A2:G2"/>
  </mergeCells>
  <conditionalFormatting pivot="1" sqref="G9">
    <cfRule type="expression" dxfId="46" priority="1">
      <formula>1=1</formula>
    </cfRule>
  </conditionalFormatting>
  <pageMargins left="0.7" right="0.7" top="0.75" bottom="0.75" header="0.3" footer="0.3"/>
  <pageSetup paperSize="9" scale="88" fitToHeight="0" orientation="portrait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08652"/>
  </sheetPr>
  <dimension ref="A1:V1000"/>
  <sheetViews>
    <sheetView workbookViewId="0">
      <pane ySplit="2" topLeftCell="A3" activePane="bottomLeft" state="frozen"/>
      <selection pane="bottomLeft" activeCell="A3" sqref="A3:C3"/>
    </sheetView>
  </sheetViews>
  <sheetFormatPr baseColWidth="10" defaultRowHeight="15" x14ac:dyDescent="0.25"/>
  <cols>
    <col min="1" max="4" width="11.42578125" style="57"/>
    <col min="5" max="5" width="10.28515625" style="57" customWidth="1"/>
    <col min="6" max="6" width="11.42578125" style="57" bestFit="1" customWidth="1"/>
    <col min="7" max="7" width="11.85546875" style="57" bestFit="1" customWidth="1"/>
    <col min="10" max="10" width="12.140625" bestFit="1" customWidth="1"/>
    <col min="11" max="11" width="12.140625" customWidth="1"/>
    <col min="13" max="13" width="8.5703125" bestFit="1" customWidth="1"/>
    <col min="14" max="14" width="9.85546875" bestFit="1" customWidth="1"/>
    <col min="15" max="16" width="8.7109375" bestFit="1" customWidth="1"/>
    <col min="17" max="17" width="13.42578125" bestFit="1" customWidth="1"/>
    <col min="18" max="18" width="9.85546875" bestFit="1" customWidth="1"/>
    <col min="19" max="19" width="13" bestFit="1" customWidth="1"/>
    <col min="20" max="20" width="13.28515625" bestFit="1" customWidth="1"/>
    <col min="21" max="21" width="8.5703125" bestFit="1" customWidth="1"/>
    <col min="22" max="22" width="10.85546875" customWidth="1"/>
    <col min="23" max="23" width="21" customWidth="1"/>
    <col min="24" max="24" width="16.7109375" customWidth="1"/>
    <col min="25" max="25" width="19.7109375" customWidth="1"/>
    <col min="26" max="26" width="11.42578125" customWidth="1"/>
  </cols>
  <sheetData>
    <row r="1" spans="1:22" x14ac:dyDescent="0.25">
      <c r="I1" s="59" t="s">
        <v>191</v>
      </c>
      <c r="J1" s="59"/>
      <c r="K1" s="59"/>
      <c r="L1" s="59"/>
      <c r="M1" s="59"/>
      <c r="N1" s="56"/>
    </row>
    <row r="2" spans="1:22" ht="33" customHeight="1" x14ac:dyDescent="0.25">
      <c r="A2" s="10" t="s">
        <v>7</v>
      </c>
      <c r="B2" s="10" t="s">
        <v>1</v>
      </c>
      <c r="C2" s="10" t="s">
        <v>2</v>
      </c>
      <c r="D2" s="10" t="s">
        <v>185</v>
      </c>
      <c r="E2" s="37" t="s">
        <v>5</v>
      </c>
      <c r="F2" s="37" t="s">
        <v>36</v>
      </c>
      <c r="G2" s="37" t="s">
        <v>0</v>
      </c>
      <c r="H2" s="24" t="s">
        <v>24</v>
      </c>
      <c r="I2" t="s">
        <v>148</v>
      </c>
      <c r="J2" s="6" t="s">
        <v>149</v>
      </c>
      <c r="K2" s="6" t="s">
        <v>150</v>
      </c>
      <c r="L2" s="6" t="s">
        <v>151</v>
      </c>
      <c r="M2" s="6" t="s">
        <v>152</v>
      </c>
      <c r="N2" s="6" t="s">
        <v>153</v>
      </c>
      <c r="O2" s="41" t="s">
        <v>164</v>
      </c>
      <c r="P2" s="41" t="s">
        <v>163</v>
      </c>
      <c r="Q2" s="41" t="s">
        <v>118</v>
      </c>
      <c r="R2" s="41" t="s">
        <v>162</v>
      </c>
      <c r="S2" s="41" t="s">
        <v>21</v>
      </c>
      <c r="T2" s="41" t="s">
        <v>22</v>
      </c>
      <c r="U2" s="41" t="s">
        <v>25</v>
      </c>
      <c r="V2" s="20" t="s">
        <v>184</v>
      </c>
    </row>
    <row r="3" spans="1:22" x14ac:dyDescent="0.25">
      <c r="A3" s="11" t="str">
        <f>IF(Tableau82529[[#This Row],[Semaine]]="","",VLOOKUP(Tableau82529[[#This Row],[Semaine]],Listes!$A:$B,2,FALSE))</f>
        <v/>
      </c>
      <c r="B3" s="11" t="str">
        <f>IF(ISBLANK(Tableau82529[[#This Row],[Matricule]]),"",VLOOKUP(Tableau82529[[#This Row],[Matricule]],#REF!,2,FALSE))</f>
        <v/>
      </c>
      <c r="C3" s="11" t="str">
        <f>IF(ISBLANK(Tableau82529[[#This Row],[Matricule]]),"",VLOOKUP(Tableau82529[[#This Row],[Matricule]],#REF!,3,FALSE))</f>
        <v/>
      </c>
      <c r="D3" s="11" t="str">
        <f>CONCATENATE(Tableau82529[[#This Row],[Semaine]],Tableau82529[[#This Row],[Matricule]])</f>
        <v/>
      </c>
      <c r="E3" s="39"/>
      <c r="F3" s="39"/>
      <c r="G3" s="46"/>
      <c r="H3" s="6"/>
      <c r="I3" s="6"/>
      <c r="J3" s="29"/>
      <c r="K3" s="29"/>
      <c r="L3" s="6"/>
      <c r="M3" s="29"/>
      <c r="N3" s="29"/>
      <c r="O3" s="43" t="str">
        <f>IF(SUM(Tableau82529[[#This Row],[Lundi]:[Mercredi]])&gt;0,SUM(Tableau82529[[#This Row],[Lundi]:[Mercredi]]),"")</f>
        <v/>
      </c>
      <c r="P3" s="43" t="str">
        <f>IF(SUM(Tableau82529[[#This Row],[Jeudi]:[Samedi]])&gt;0,SUM(Tableau82529[[#This Row],[Jeudi]:[Samedi]]),"")</f>
        <v/>
      </c>
      <c r="Q3" s="14">
        <f>COUNTIF(Tableau82529[[#This Row],[Lundi]:[Mercredi]],"&gt;0") + COUNTIF(Tableau82529[[#This Row],[Jeudi]:[Samedi]],"&gt;0")</f>
        <v>0</v>
      </c>
      <c r="R3" s="14" t="str">
        <f>IFERROR(Tableau82529[[#This Row],[Total Tour 1]]+Tableau82529[[#This Row],[Total Tour 2]],"")</f>
        <v/>
      </c>
      <c r="S3" s="14">
        <f>COUNTIF(Tableau82529[[#This Row],[Lundi]:[Samedi]],"&gt;=12")*1000</f>
        <v>0</v>
      </c>
      <c r="T3" s="14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" s="14">
        <f>Tableau82529[[#This Row],[Prime production]]+Tableau82529[[#This Row],[Prime rendement]]</f>
        <v>0</v>
      </c>
      <c r="V3" s="15" t="str">
        <f>IF(Tableau82529[[#This Row],[Matricule]]&gt;1,IF(COUNTIF(Tableau82529[DateMatricule],Tableau82529[[#This Row],[DateMatricule]])&gt;1,"Doublon",""),"")</f>
        <v/>
      </c>
    </row>
    <row r="4" spans="1:22" x14ac:dyDescent="0.25">
      <c r="A4" s="11" t="str">
        <f>IF(Tableau82529[[#This Row],[Semaine]]="","",VLOOKUP(Tableau82529[[#This Row],[Semaine]],Listes!$A:$B,2,FALSE))</f>
        <v/>
      </c>
      <c r="B4" s="11" t="str">
        <f>IF(ISBLANK(Tableau82529[[#This Row],[Matricule]]),"",VLOOKUP(Tableau82529[[#This Row],[Matricule]],#REF!,2,FALSE))</f>
        <v/>
      </c>
      <c r="C4" s="11" t="str">
        <f>IF(ISBLANK(Tableau82529[[#This Row],[Matricule]]),"",VLOOKUP(Tableau82529[[#This Row],[Matricule]],#REF!,3,FALSE))</f>
        <v/>
      </c>
      <c r="D4" s="11" t="str">
        <f>CONCATENATE(Tableau82529[[#This Row],[Semaine]],Tableau82529[[#This Row],[Matricule]])</f>
        <v/>
      </c>
      <c r="E4" s="46"/>
      <c r="F4" s="39"/>
      <c r="G4" s="46"/>
      <c r="H4" s="6"/>
      <c r="I4" s="6"/>
      <c r="J4" s="29"/>
      <c r="K4" s="29"/>
      <c r="L4" s="29"/>
      <c r="M4" s="29"/>
      <c r="N4" s="29"/>
      <c r="O4" s="43" t="str">
        <f>IF(SUM(Tableau82529[[#This Row],[Lundi]:[Mercredi]])&gt;0,SUM(Tableau82529[[#This Row],[Lundi]:[Mercredi]]),"")</f>
        <v/>
      </c>
      <c r="P4" s="43" t="str">
        <f>IF(SUM(Tableau82529[[#This Row],[Jeudi]:[Samedi]])&gt;0,SUM(Tableau82529[[#This Row],[Jeudi]:[Samedi]]),"")</f>
        <v/>
      </c>
      <c r="Q4" s="14">
        <f>COUNTIF(Tableau82529[[#This Row],[Lundi]:[Mercredi]],"&gt;0") + COUNTIF(Tableau82529[[#This Row],[Jeudi]:[Samedi]],"&gt;0")</f>
        <v>0</v>
      </c>
      <c r="R4" s="14" t="str">
        <f>IFERROR(Tableau82529[[#This Row],[Total Tour 1]]+Tableau82529[[#This Row],[Total Tour 2]],"")</f>
        <v/>
      </c>
      <c r="S4" s="14">
        <f>COUNTIF(Tableau82529[[#This Row],[Lundi]:[Samedi]],"&gt;=12")*1000</f>
        <v>0</v>
      </c>
      <c r="T4" s="14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" s="14">
        <f>Tableau82529[[#This Row],[Prime production]]+Tableau82529[[#This Row],[Prime rendement]]</f>
        <v>0</v>
      </c>
      <c r="V4" s="15" t="str">
        <f>IF(Tableau82529[[#This Row],[Matricule]]&gt;1,IF(COUNTIF(Tableau82529[DateMatricule],Tableau82529[[#This Row],[DateMatricule]])&gt;1,"Doublon",""),"")</f>
        <v/>
      </c>
    </row>
    <row r="5" spans="1:22" x14ac:dyDescent="0.25">
      <c r="A5" s="11" t="str">
        <f>IF(Tableau82529[[#This Row],[Semaine]]="","",VLOOKUP(Tableau82529[[#This Row],[Semaine]],Listes!$A:$B,2,FALSE))</f>
        <v/>
      </c>
      <c r="B5" s="11" t="str">
        <f>IF(ISBLANK(Tableau82529[[#This Row],[Matricule]]),"",VLOOKUP(Tableau82529[[#This Row],[Matricule]],#REF!,2,FALSE))</f>
        <v/>
      </c>
      <c r="C5" s="11" t="str">
        <f>IF(ISBLANK(Tableau82529[[#This Row],[Matricule]]),"",VLOOKUP(Tableau82529[[#This Row],[Matricule]],#REF!,3,FALSE))</f>
        <v/>
      </c>
      <c r="D5" s="11" t="str">
        <f>CONCATENATE(Tableau82529[[#This Row],[Semaine]],Tableau82529[[#This Row],[Matricule]])</f>
        <v/>
      </c>
      <c r="E5" s="46"/>
      <c r="F5" s="39"/>
      <c r="G5" s="46"/>
      <c r="H5" s="6"/>
      <c r="I5" s="6"/>
      <c r="J5" s="29"/>
      <c r="K5" s="29"/>
      <c r="L5" s="29"/>
      <c r="M5" s="29"/>
      <c r="N5" s="29"/>
      <c r="O5" s="43" t="str">
        <f>IF(SUM(Tableau82529[[#This Row],[Lundi]:[Mercredi]])&gt;0,SUM(Tableau82529[[#This Row],[Lundi]:[Mercredi]]),"")</f>
        <v/>
      </c>
      <c r="P5" s="43" t="str">
        <f>IF(SUM(Tableau82529[[#This Row],[Jeudi]:[Samedi]])&gt;0,SUM(Tableau82529[[#This Row],[Jeudi]:[Samedi]]),"")</f>
        <v/>
      </c>
      <c r="Q5" s="14">
        <f>COUNTIF(Tableau82529[[#This Row],[Lundi]:[Mercredi]],"&gt;0") + COUNTIF(Tableau82529[[#This Row],[Jeudi]:[Samedi]],"&gt;0")</f>
        <v>0</v>
      </c>
      <c r="R5" s="14" t="str">
        <f>IFERROR(Tableau82529[[#This Row],[Total Tour 1]]+Tableau82529[[#This Row],[Total Tour 2]],"")</f>
        <v/>
      </c>
      <c r="S5" s="14">
        <f>COUNTIF(Tableau82529[[#This Row],[Lundi]:[Samedi]],"&gt;=12")*1000</f>
        <v>0</v>
      </c>
      <c r="T5" s="14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" s="14">
        <f>Tableau82529[[#This Row],[Prime production]]+Tableau82529[[#This Row],[Prime rendement]]</f>
        <v>0</v>
      </c>
      <c r="V5" s="15" t="str">
        <f>IF(Tableau82529[[#This Row],[Matricule]]&gt;1,IF(COUNTIF(Tableau82529[DateMatricule],Tableau82529[[#This Row],[DateMatricule]])&gt;1,"Doublon",""),"")</f>
        <v/>
      </c>
    </row>
    <row r="6" spans="1:22" x14ac:dyDescent="0.25">
      <c r="A6" s="11" t="str">
        <f>IF(Tableau82529[[#This Row],[Semaine]]="","",VLOOKUP(Tableau82529[[#This Row],[Semaine]],Listes!$A:$B,2,FALSE))</f>
        <v/>
      </c>
      <c r="B6" s="11" t="str">
        <f>IF(ISBLANK(Tableau82529[[#This Row],[Matricule]]),"",VLOOKUP(Tableau82529[[#This Row],[Matricule]],#REF!,2,FALSE))</f>
        <v/>
      </c>
      <c r="C6" s="11" t="str">
        <f>IF(ISBLANK(Tableau82529[[#This Row],[Matricule]]),"",VLOOKUP(Tableau82529[[#This Row],[Matricule]],#REF!,3,FALSE))</f>
        <v/>
      </c>
      <c r="D6" s="11" t="str">
        <f>CONCATENATE(Tableau82529[[#This Row],[Semaine]],Tableau82529[[#This Row],[Matricule]])</f>
        <v/>
      </c>
      <c r="E6" s="46"/>
      <c r="F6" s="39"/>
      <c r="G6" s="46"/>
      <c r="H6" s="6"/>
      <c r="I6" s="6"/>
      <c r="J6" s="29"/>
      <c r="K6" s="29"/>
      <c r="L6" s="29"/>
      <c r="M6" s="29"/>
      <c r="N6" s="29"/>
      <c r="O6" s="43" t="str">
        <f>IF(SUM(Tableau82529[[#This Row],[Lundi]:[Mercredi]])&gt;0,SUM(Tableau82529[[#This Row],[Lundi]:[Mercredi]]),"")</f>
        <v/>
      </c>
      <c r="P6" s="43" t="str">
        <f>IF(SUM(Tableau82529[[#This Row],[Jeudi]:[Samedi]])&gt;0,SUM(Tableau82529[[#This Row],[Jeudi]:[Samedi]]),"")</f>
        <v/>
      </c>
      <c r="Q6" s="14">
        <f>COUNTIF(Tableau82529[[#This Row],[Lundi]:[Mercredi]],"&gt;0") + COUNTIF(Tableau82529[[#This Row],[Jeudi]:[Samedi]],"&gt;0")</f>
        <v>0</v>
      </c>
      <c r="R6" s="14" t="str">
        <f>IFERROR(Tableau82529[[#This Row],[Total Tour 1]]+Tableau82529[[#This Row],[Total Tour 2]],"")</f>
        <v/>
      </c>
      <c r="S6" s="14">
        <f>COUNTIF(Tableau82529[[#This Row],[Lundi]:[Samedi]],"&gt;=12")*1000</f>
        <v>0</v>
      </c>
      <c r="T6" s="14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" s="14">
        <f>Tableau82529[[#This Row],[Prime production]]+Tableau82529[[#This Row],[Prime rendement]]</f>
        <v>0</v>
      </c>
      <c r="V6" s="15" t="str">
        <f>IF(Tableau82529[[#This Row],[Matricule]]&gt;1,IF(COUNTIF(Tableau82529[DateMatricule],Tableau82529[[#This Row],[DateMatricule]])&gt;1,"Doublon",""),"")</f>
        <v/>
      </c>
    </row>
    <row r="7" spans="1:22" x14ac:dyDescent="0.25">
      <c r="A7" s="11" t="str">
        <f>IF(Tableau82529[[#This Row],[Semaine]]="","",VLOOKUP(Tableau82529[[#This Row],[Semaine]],Listes!$A:$B,2,FALSE))</f>
        <v/>
      </c>
      <c r="B7" s="11" t="str">
        <f>IF(ISBLANK(Tableau82529[[#This Row],[Matricule]]),"",VLOOKUP(Tableau82529[[#This Row],[Matricule]],#REF!,2,FALSE))</f>
        <v/>
      </c>
      <c r="C7" s="11" t="str">
        <f>IF(ISBLANK(Tableau82529[[#This Row],[Matricule]]),"",VLOOKUP(Tableau82529[[#This Row],[Matricule]],#REF!,3,FALSE))</f>
        <v/>
      </c>
      <c r="D7" s="11" t="str">
        <f>CONCATENATE(Tableau82529[[#This Row],[Semaine]],Tableau82529[[#This Row],[Matricule]])</f>
        <v/>
      </c>
      <c r="E7" s="46"/>
      <c r="F7" s="39"/>
      <c r="G7" s="46"/>
      <c r="H7" s="6"/>
      <c r="I7" s="6"/>
      <c r="J7" s="6"/>
      <c r="K7" s="6"/>
      <c r="L7" s="29"/>
      <c r="M7" s="29"/>
      <c r="N7" s="29"/>
      <c r="O7" s="44" t="str">
        <f>IF(SUM(Tableau82529[[#This Row],[Lundi]:[Mercredi]])&gt;0,SUM(Tableau82529[[#This Row],[Lundi]:[Mercredi]]),"")</f>
        <v/>
      </c>
      <c r="P7" s="44" t="str">
        <f>IF(SUM(Tableau82529[[#This Row],[Jeudi]:[Samedi]])&gt;0,SUM(Tableau82529[[#This Row],[Jeudi]:[Samedi]]),"")</f>
        <v/>
      </c>
      <c r="Q7" s="14">
        <f>COUNTIF(Tableau82529[[#This Row],[Lundi]:[Mercredi]],"&gt;0") + COUNTIF(Tableau82529[[#This Row],[Jeudi]:[Samedi]],"&gt;0")</f>
        <v>0</v>
      </c>
      <c r="R7" s="14" t="str">
        <f>IFERROR(Tableau82529[[#This Row],[Total Tour 1]]+Tableau82529[[#This Row],[Total Tour 2]],"")</f>
        <v/>
      </c>
      <c r="S7" s="14">
        <f>COUNTIF(Tableau82529[[#This Row],[Lundi]:[Samedi]],"&gt;=12")*1000</f>
        <v>0</v>
      </c>
      <c r="T7" s="14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" s="14">
        <f>Tableau82529[[#This Row],[Prime production]]+Tableau82529[[#This Row],[Prime rendement]]</f>
        <v>0</v>
      </c>
      <c r="V7" s="15" t="str">
        <f>IF(Tableau82529[[#This Row],[Matricule]]&gt;1,IF(COUNTIF(Tableau82529[DateMatricule],Tableau82529[[#This Row],[DateMatricule]])&gt;1,"Doublon",""),"")</f>
        <v/>
      </c>
    </row>
    <row r="8" spans="1:22" x14ac:dyDescent="0.25">
      <c r="A8" s="11" t="str">
        <f>IF(Tableau82529[[#This Row],[Semaine]]="","",VLOOKUP(Tableau82529[[#This Row],[Semaine]],Listes!$A:$B,2,FALSE))</f>
        <v/>
      </c>
      <c r="B8" s="11" t="str">
        <f>IF(ISBLANK(Tableau82529[[#This Row],[Matricule]]),"",VLOOKUP(Tableau82529[[#This Row],[Matricule]],#REF!,2,FALSE))</f>
        <v/>
      </c>
      <c r="C8" s="11" t="str">
        <f>IF(ISBLANK(Tableau82529[[#This Row],[Matricule]]),"",VLOOKUP(Tableau82529[[#This Row],[Matricule]],#REF!,3,FALSE))</f>
        <v/>
      </c>
      <c r="D8" s="11" t="str">
        <f>CONCATENATE(Tableau82529[[#This Row],[Semaine]],Tableau82529[[#This Row],[Matricule]])</f>
        <v/>
      </c>
      <c r="E8" s="46"/>
      <c r="F8" s="39"/>
      <c r="G8" s="46"/>
      <c r="I8" s="29"/>
      <c r="J8" s="29"/>
      <c r="K8" s="29"/>
      <c r="L8" s="29"/>
      <c r="M8" s="29"/>
      <c r="N8" s="29"/>
      <c r="O8" s="44" t="str">
        <f>IF(SUM(Tableau82529[[#This Row],[Lundi]:[Mercredi]])&gt;0,SUM(Tableau82529[[#This Row],[Lundi]:[Mercredi]]),"")</f>
        <v/>
      </c>
      <c r="P8" s="14" t="str">
        <f>IF(SUM(Tableau82529[[#This Row],[Jeudi]:[Samedi]])&gt;0,SUM(Tableau82529[[#This Row],[Jeudi]:[Samedi]]),"")</f>
        <v/>
      </c>
      <c r="Q8" s="14">
        <f>COUNTIF(Tableau82529[[#This Row],[Lundi]:[Mercredi]],"&gt;0") + COUNTIF(Tableau82529[[#This Row],[Jeudi]:[Samedi]],"&gt;0")</f>
        <v>0</v>
      </c>
      <c r="R8" s="14" t="str">
        <f>IFERROR(Tableau82529[[#This Row],[Total Tour 1]]+Tableau82529[[#This Row],[Total Tour 2]],"")</f>
        <v/>
      </c>
      <c r="S8" s="14">
        <f>COUNTIF(Tableau82529[[#This Row],[Lundi]:[Samedi]],"&gt;=12")*1000</f>
        <v>0</v>
      </c>
      <c r="T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" s="15">
        <f>Tableau82529[[#This Row],[Prime production]]+Tableau82529[[#This Row],[Prime rendement]]</f>
        <v>0</v>
      </c>
      <c r="V8" s="15" t="str">
        <f>IF(Tableau82529[[#This Row],[Matricule]]&gt;1,IF(COUNTIF(Tableau82529[DateMatricule],Tableau82529[[#This Row],[DateMatricule]])&gt;1,"Doublon",""),"")</f>
        <v/>
      </c>
    </row>
    <row r="9" spans="1:22" x14ac:dyDescent="0.25">
      <c r="A9" s="11" t="str">
        <f>IF(Tableau82529[[#This Row],[Semaine]]="","",VLOOKUP(Tableau82529[[#This Row],[Semaine]],Listes!$A:$B,2,FALSE))</f>
        <v/>
      </c>
      <c r="B9" s="11" t="str">
        <f>IF(ISBLANK(Tableau82529[[#This Row],[Matricule]]),"",VLOOKUP(Tableau82529[[#This Row],[Matricule]],#REF!,2,FALSE))</f>
        <v/>
      </c>
      <c r="C9" s="11" t="str">
        <f>IF(ISBLANK(Tableau82529[[#This Row],[Matricule]]),"",VLOOKUP(Tableau82529[[#This Row],[Matricule]],#REF!,3,FALSE))</f>
        <v/>
      </c>
      <c r="D9" s="11" t="str">
        <f>CONCATENATE(Tableau82529[[#This Row],[Semaine]],Tableau82529[[#This Row],[Matricule]])</f>
        <v/>
      </c>
      <c r="E9" s="46"/>
      <c r="F9" s="46"/>
      <c r="G9" s="46"/>
      <c r="H9" s="29"/>
      <c r="I9" s="29"/>
      <c r="J9" s="29"/>
      <c r="K9" s="29"/>
      <c r="L9" s="29"/>
      <c r="M9" s="29"/>
      <c r="N9" s="29"/>
      <c r="O9" s="14" t="str">
        <f>IF(SUM(Tableau82529[[#This Row],[Lundi]:[Mercredi]])&gt;0,SUM(Tableau82529[[#This Row],[Lundi]:[Mercredi]]),"")</f>
        <v/>
      </c>
      <c r="P9" s="14" t="str">
        <f>IF(SUM(Tableau82529[[#This Row],[Jeudi]:[Samedi]])&gt;0,SUM(Tableau82529[[#This Row],[Jeudi]:[Samedi]]),"")</f>
        <v/>
      </c>
      <c r="Q9" s="14">
        <f>COUNTIF(Tableau82529[[#This Row],[Lundi]:[Mercredi]],"&gt;0") + COUNTIF(Tableau82529[[#This Row],[Jeudi]:[Samedi]],"&gt;0")</f>
        <v>0</v>
      </c>
      <c r="R9" s="14" t="str">
        <f>IFERROR(Tableau82529[[#This Row],[Total Tour 1]]+Tableau82529[[#This Row],[Total Tour 2]],"")</f>
        <v/>
      </c>
      <c r="S9" s="14">
        <f>COUNTIF(Tableau82529[[#This Row],[Lundi]:[Samedi]],"&gt;=12")*1000</f>
        <v>0</v>
      </c>
      <c r="T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" s="15">
        <f>Tableau82529[[#This Row],[Prime production]]+Tableau82529[[#This Row],[Prime rendement]]</f>
        <v>0</v>
      </c>
      <c r="V9" s="15" t="str">
        <f>IF(Tableau82529[[#This Row],[Matricule]]&gt;1,IF(COUNTIF(Tableau82529[DateMatricule],Tableau82529[[#This Row],[DateMatricule]])&gt;1,"Doublon",""),"")</f>
        <v/>
      </c>
    </row>
    <row r="10" spans="1:22" x14ac:dyDescent="0.25">
      <c r="A10" s="11" t="str">
        <f>IF(Tableau82529[[#This Row],[Semaine]]="","",VLOOKUP(Tableau82529[[#This Row],[Semaine]],Listes!$A:$B,2,FALSE))</f>
        <v/>
      </c>
      <c r="B10" s="11" t="str">
        <f>IF(ISBLANK(Tableau82529[[#This Row],[Matricule]]),"",VLOOKUP(Tableau82529[[#This Row],[Matricule]],#REF!,2,FALSE))</f>
        <v/>
      </c>
      <c r="C10" s="11" t="str">
        <f>IF(ISBLANK(Tableau82529[[#This Row],[Matricule]]),"",VLOOKUP(Tableau82529[[#This Row],[Matricule]],#REF!,3,FALSE))</f>
        <v/>
      </c>
      <c r="D10" s="11" t="str">
        <f>CONCATENATE(Tableau82529[[#This Row],[Semaine]],Tableau82529[[#This Row],[Matricule]])</f>
        <v/>
      </c>
      <c r="E10" s="46"/>
      <c r="F10" s="46"/>
      <c r="G10" s="46"/>
      <c r="H10" s="29"/>
      <c r="I10" s="29"/>
      <c r="J10" s="29"/>
      <c r="K10" s="29"/>
      <c r="L10" s="29"/>
      <c r="M10" s="29"/>
      <c r="N10" s="29"/>
      <c r="O10" s="14" t="str">
        <f>IF(SUM(Tableau82529[[#This Row],[Lundi]:[Mercredi]])&gt;0,SUM(Tableau82529[[#This Row],[Lundi]:[Mercredi]]),"")</f>
        <v/>
      </c>
      <c r="P10" s="14" t="str">
        <f>IF(SUM(Tableau82529[[#This Row],[Jeudi]:[Samedi]])&gt;0,SUM(Tableau82529[[#This Row],[Jeudi]:[Samedi]]),"")</f>
        <v/>
      </c>
      <c r="Q10" s="14">
        <f>COUNTIF(Tableau82529[[#This Row],[Lundi]:[Mercredi]],"&gt;0") + COUNTIF(Tableau82529[[#This Row],[Jeudi]:[Samedi]],"&gt;0")</f>
        <v>0</v>
      </c>
      <c r="R10" s="14" t="str">
        <f>IFERROR(Tableau82529[[#This Row],[Total Tour 1]]+Tableau82529[[#This Row],[Total Tour 2]],"")</f>
        <v/>
      </c>
      <c r="S10" s="14">
        <f>COUNTIF(Tableau82529[[#This Row],[Lundi]:[Samedi]],"&gt;=12")*1000</f>
        <v>0</v>
      </c>
      <c r="T1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0" s="15">
        <f>Tableau82529[[#This Row],[Prime production]]+Tableau82529[[#This Row],[Prime rendement]]</f>
        <v>0</v>
      </c>
      <c r="V10" s="15" t="str">
        <f>IF(Tableau82529[[#This Row],[Matricule]]&gt;1,IF(COUNTIF(Tableau82529[DateMatricule],Tableau82529[[#This Row],[DateMatricule]])&gt;1,"Doublon",""),"")</f>
        <v/>
      </c>
    </row>
    <row r="11" spans="1:22" x14ac:dyDescent="0.25">
      <c r="A11" s="11" t="str">
        <f>IF(Tableau82529[[#This Row],[Semaine]]="","",VLOOKUP(Tableau82529[[#This Row],[Semaine]],Listes!$A:$B,2,FALSE))</f>
        <v/>
      </c>
      <c r="B11" s="11" t="str">
        <f>IF(ISBLANK(Tableau82529[[#This Row],[Matricule]]),"",VLOOKUP(Tableau82529[[#This Row],[Matricule]],#REF!,2,FALSE))</f>
        <v/>
      </c>
      <c r="C11" s="11" t="str">
        <f>IF(ISBLANK(Tableau82529[[#This Row],[Matricule]]),"",VLOOKUP(Tableau82529[[#This Row],[Matricule]],#REF!,3,FALSE))</f>
        <v/>
      </c>
      <c r="D11" s="11" t="str">
        <f>CONCATENATE(Tableau82529[[#This Row],[Semaine]],Tableau82529[[#This Row],[Matricule]])</f>
        <v/>
      </c>
      <c r="E11" s="46"/>
      <c r="F11" s="46"/>
      <c r="G11" s="46"/>
      <c r="H11" s="29"/>
      <c r="I11" s="29"/>
      <c r="J11" s="29"/>
      <c r="K11" s="29"/>
      <c r="L11" s="29"/>
      <c r="M11" s="29"/>
      <c r="N11" s="29"/>
      <c r="O11" s="14" t="str">
        <f>IF(SUM(Tableau82529[[#This Row],[Lundi]:[Mercredi]])&gt;0,SUM(Tableau82529[[#This Row],[Lundi]:[Mercredi]]),"")</f>
        <v/>
      </c>
      <c r="P11" s="14" t="str">
        <f>IF(SUM(Tableau82529[[#This Row],[Jeudi]:[Samedi]])&gt;0,SUM(Tableau82529[[#This Row],[Jeudi]:[Samedi]]),"")</f>
        <v/>
      </c>
      <c r="Q11" s="14">
        <f>COUNTIF(Tableau82529[[#This Row],[Lundi]:[Mercredi]],"&gt;0") + COUNTIF(Tableau82529[[#This Row],[Jeudi]:[Samedi]],"&gt;0")</f>
        <v>0</v>
      </c>
      <c r="R11" s="14" t="str">
        <f>IFERROR(Tableau82529[[#This Row],[Total Tour 1]]+Tableau82529[[#This Row],[Total Tour 2]],"")</f>
        <v/>
      </c>
      <c r="S11" s="14">
        <f>COUNTIF(Tableau82529[[#This Row],[Lundi]:[Samedi]],"&gt;=12")*1000</f>
        <v>0</v>
      </c>
      <c r="T1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1" s="15">
        <f>Tableau82529[[#This Row],[Prime production]]+Tableau82529[[#This Row],[Prime rendement]]</f>
        <v>0</v>
      </c>
      <c r="V11" s="15" t="str">
        <f>IF(Tableau82529[[#This Row],[Matricule]]&gt;1,IF(COUNTIF(Tableau82529[DateMatricule],Tableau82529[[#This Row],[DateMatricule]])&gt;1,"Doublon",""),"")</f>
        <v/>
      </c>
    </row>
    <row r="12" spans="1:22" x14ac:dyDescent="0.25">
      <c r="A12" s="11" t="str">
        <f>IF(Tableau82529[[#This Row],[Semaine]]="","",VLOOKUP(Tableau82529[[#This Row],[Semaine]],Listes!$A:$B,2,FALSE))</f>
        <v/>
      </c>
      <c r="B12" s="11" t="str">
        <f>IF(ISBLANK(Tableau82529[[#This Row],[Matricule]]),"",VLOOKUP(Tableau82529[[#This Row],[Matricule]],#REF!,2,FALSE))</f>
        <v/>
      </c>
      <c r="C12" s="11" t="str">
        <f>IF(ISBLANK(Tableau82529[[#This Row],[Matricule]]),"",VLOOKUP(Tableau82529[[#This Row],[Matricule]],#REF!,3,FALSE))</f>
        <v/>
      </c>
      <c r="D12" s="11" t="str">
        <f>CONCATENATE(Tableau82529[[#This Row],[Semaine]],Tableau82529[[#This Row],[Matricule]])</f>
        <v/>
      </c>
      <c r="E12" s="46"/>
      <c r="F12" s="46"/>
      <c r="G12" s="46"/>
      <c r="H12" s="29"/>
      <c r="I12" s="29"/>
      <c r="J12" s="29"/>
      <c r="K12" s="29"/>
      <c r="L12" s="29"/>
      <c r="M12" s="29"/>
      <c r="N12" s="29"/>
      <c r="O12" s="14" t="str">
        <f>IF(SUM(Tableau82529[[#This Row],[Lundi]:[Mercredi]])&gt;0,SUM(Tableau82529[[#This Row],[Lundi]:[Mercredi]]),"")</f>
        <v/>
      </c>
      <c r="P12" s="14" t="str">
        <f>IF(SUM(Tableau82529[[#This Row],[Jeudi]:[Samedi]])&gt;0,SUM(Tableau82529[[#This Row],[Jeudi]:[Samedi]]),"")</f>
        <v/>
      </c>
      <c r="Q12" s="14">
        <f>COUNTIF(Tableau82529[[#This Row],[Lundi]:[Mercredi]],"&gt;0") + COUNTIF(Tableau82529[[#This Row],[Jeudi]:[Samedi]],"&gt;0")</f>
        <v>0</v>
      </c>
      <c r="R12" s="14" t="str">
        <f>IFERROR(Tableau82529[[#This Row],[Total Tour 1]]+Tableau82529[[#This Row],[Total Tour 2]],"")</f>
        <v/>
      </c>
      <c r="S12" s="14">
        <f>COUNTIF(Tableau82529[[#This Row],[Lundi]:[Samedi]],"&gt;=12")*1000</f>
        <v>0</v>
      </c>
      <c r="T1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2" s="15">
        <f>Tableau82529[[#This Row],[Prime production]]+Tableau82529[[#This Row],[Prime rendement]]</f>
        <v>0</v>
      </c>
      <c r="V12" s="15" t="str">
        <f>IF(Tableau82529[[#This Row],[Matricule]]&gt;1,IF(COUNTIF(Tableau82529[DateMatricule],Tableau82529[[#This Row],[DateMatricule]])&gt;1,"Doublon",""),"")</f>
        <v/>
      </c>
    </row>
    <row r="13" spans="1:22" x14ac:dyDescent="0.25">
      <c r="A13" s="11" t="str">
        <f>IF(Tableau82529[[#This Row],[Semaine]]="","",VLOOKUP(Tableau82529[[#This Row],[Semaine]],Listes!$A:$B,2,FALSE))</f>
        <v/>
      </c>
      <c r="B13" s="11" t="str">
        <f>IF(ISBLANK(Tableau82529[[#This Row],[Matricule]]),"",VLOOKUP(Tableau82529[[#This Row],[Matricule]],#REF!,2,FALSE))</f>
        <v/>
      </c>
      <c r="C13" s="11" t="str">
        <f>IF(ISBLANK(Tableau82529[[#This Row],[Matricule]]),"",VLOOKUP(Tableau82529[[#This Row],[Matricule]],#REF!,3,FALSE))</f>
        <v/>
      </c>
      <c r="D13" s="11" t="str">
        <f>CONCATENATE(Tableau82529[[#This Row],[Semaine]],Tableau82529[[#This Row],[Matricule]])</f>
        <v/>
      </c>
      <c r="E13" s="46"/>
      <c r="F13" s="46"/>
      <c r="G13" s="46"/>
      <c r="H13" s="29"/>
      <c r="O13" s="14" t="str">
        <f>IF(SUM(Tableau82529[[#This Row],[Lundi]:[Mercredi]])&gt;0,SUM(Tableau82529[[#This Row],[Lundi]:[Mercredi]]),"")</f>
        <v/>
      </c>
      <c r="P13" s="14" t="str">
        <f>IF(SUM(Tableau82529[[#This Row],[Jeudi]:[Samedi]])&gt;0,SUM(Tableau82529[[#This Row],[Jeudi]:[Samedi]]),"")</f>
        <v/>
      </c>
      <c r="Q13" s="14">
        <f>COUNTIF(Tableau82529[[#This Row],[Lundi]:[Mercredi]],"&gt;0") + COUNTIF(Tableau82529[[#This Row],[Jeudi]:[Samedi]],"&gt;0")</f>
        <v>0</v>
      </c>
      <c r="R13" s="14" t="str">
        <f>IFERROR(Tableau82529[[#This Row],[Total Tour 1]]+Tableau82529[[#This Row],[Total Tour 2]],"")</f>
        <v/>
      </c>
      <c r="S13" s="14">
        <f>COUNTIF(Tableau82529[[#This Row],[Lundi]:[Samedi]],"&gt;=12")*1000</f>
        <v>0</v>
      </c>
      <c r="T1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3" s="15">
        <f>Tableau82529[[#This Row],[Prime production]]+Tableau82529[[#This Row],[Prime rendement]]</f>
        <v>0</v>
      </c>
      <c r="V13" s="15" t="str">
        <f>IF(Tableau82529[[#This Row],[Matricule]]&gt;1,IF(COUNTIF(Tableau82529[DateMatricule],Tableau82529[[#This Row],[DateMatricule]])&gt;1,"Doublon",""),"")</f>
        <v/>
      </c>
    </row>
    <row r="14" spans="1:22" x14ac:dyDescent="0.25">
      <c r="A14" s="11" t="str">
        <f>IF(Tableau82529[[#This Row],[Semaine]]="","",VLOOKUP(Tableau82529[[#This Row],[Semaine]],Listes!$A:$B,2,FALSE))</f>
        <v/>
      </c>
      <c r="B14" s="11" t="str">
        <f>IF(ISBLANK(Tableau82529[[#This Row],[Matricule]]),"",VLOOKUP(Tableau82529[[#This Row],[Matricule]],#REF!,2,FALSE))</f>
        <v/>
      </c>
      <c r="C14" s="11" t="str">
        <f>IF(ISBLANK(Tableau82529[[#This Row],[Matricule]]),"",VLOOKUP(Tableau82529[[#This Row],[Matricule]],#REF!,3,FALSE))</f>
        <v/>
      </c>
      <c r="D14" s="11" t="str">
        <f>CONCATENATE(Tableau82529[[#This Row],[Semaine]],Tableau82529[[#This Row],[Matricule]])</f>
        <v/>
      </c>
      <c r="E14" s="46"/>
      <c r="F14" s="46"/>
      <c r="G14" s="46"/>
      <c r="H14" s="8"/>
      <c r="O14" s="14" t="str">
        <f>IF(SUM(Tableau82529[[#This Row],[Lundi]:[Mercredi]])&gt;0,SUM(Tableau82529[[#This Row],[Lundi]:[Mercredi]]),"")</f>
        <v/>
      </c>
      <c r="P14" s="14" t="str">
        <f>IF(SUM(Tableau82529[[#This Row],[Jeudi]:[Samedi]])&gt;0,SUM(Tableau82529[[#This Row],[Jeudi]:[Samedi]]),"")</f>
        <v/>
      </c>
      <c r="Q14" s="14">
        <f>COUNTIF(Tableau82529[[#This Row],[Lundi]:[Mercredi]],"&gt;0") + COUNTIF(Tableau82529[[#This Row],[Jeudi]:[Samedi]],"&gt;0")</f>
        <v>0</v>
      </c>
      <c r="R14" s="14" t="str">
        <f>IFERROR(Tableau82529[[#This Row],[Total Tour 1]]+Tableau82529[[#This Row],[Total Tour 2]],"")</f>
        <v/>
      </c>
      <c r="S14" s="14">
        <f>COUNTIF(Tableau82529[[#This Row],[Lundi]:[Samedi]],"&gt;=12")*1000</f>
        <v>0</v>
      </c>
      <c r="T1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4" s="15">
        <f>Tableau82529[[#This Row],[Prime production]]+Tableau82529[[#This Row],[Prime rendement]]</f>
        <v>0</v>
      </c>
      <c r="V14" s="15" t="str">
        <f>IF(Tableau82529[[#This Row],[Matricule]]&gt;1,IF(COUNTIF(Tableau82529[DateMatricule],Tableau82529[[#This Row],[DateMatricule]])&gt;1,"Doublon",""),"")</f>
        <v/>
      </c>
    </row>
    <row r="15" spans="1:22" x14ac:dyDescent="0.25">
      <c r="A15" s="11" t="str">
        <f>IF(Tableau82529[[#This Row],[Semaine]]="","",VLOOKUP(Tableau82529[[#This Row],[Semaine]],Listes!$A:$B,2,FALSE))</f>
        <v/>
      </c>
      <c r="B15" s="11" t="str">
        <f>IF(ISBLANK(Tableau82529[[#This Row],[Matricule]]),"",VLOOKUP(Tableau82529[[#This Row],[Matricule]],#REF!,2,FALSE))</f>
        <v/>
      </c>
      <c r="C15" s="11" t="str">
        <f>IF(ISBLANK(Tableau82529[[#This Row],[Matricule]]),"",VLOOKUP(Tableau82529[[#This Row],[Matricule]],#REF!,3,FALSE))</f>
        <v/>
      </c>
      <c r="D15" s="11" t="str">
        <f>CONCATENATE(Tableau82529[[#This Row],[Semaine]],Tableau82529[[#This Row],[Matricule]])</f>
        <v/>
      </c>
      <c r="O15" s="14" t="str">
        <f>IF(SUM(Tableau82529[[#This Row],[Lundi]:[Mercredi]])&gt;0,SUM(Tableau82529[[#This Row],[Lundi]:[Mercredi]]),"")</f>
        <v/>
      </c>
      <c r="P15" s="14" t="str">
        <f>IF(SUM(Tableau82529[[#This Row],[Jeudi]:[Samedi]])&gt;0,SUM(Tableau82529[[#This Row],[Jeudi]:[Samedi]]),"")</f>
        <v/>
      </c>
      <c r="Q15" s="14">
        <f>COUNTIF(Tableau82529[[#This Row],[Lundi]:[Mercredi]],"&gt;0") + COUNTIF(Tableau82529[[#This Row],[Jeudi]:[Samedi]],"&gt;0")</f>
        <v>0</v>
      </c>
      <c r="R15" s="14" t="str">
        <f>IFERROR(Tableau82529[[#This Row],[Total Tour 1]]+Tableau82529[[#This Row],[Total Tour 2]],"")</f>
        <v/>
      </c>
      <c r="S15" s="14">
        <f>COUNTIF(Tableau82529[[#This Row],[Lundi]:[Samedi]],"&gt;=12")*1000</f>
        <v>0</v>
      </c>
      <c r="T1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5" s="15">
        <f>Tableau82529[[#This Row],[Prime production]]+Tableau82529[[#This Row],[Prime rendement]]</f>
        <v>0</v>
      </c>
      <c r="V15" s="15" t="str">
        <f>IF(Tableau82529[[#This Row],[Matricule]]&gt;1,IF(COUNTIF(Tableau82529[DateMatricule],Tableau82529[[#This Row],[DateMatricule]])&gt;1,"Doublon",""),"")</f>
        <v/>
      </c>
    </row>
    <row r="16" spans="1:22" x14ac:dyDescent="0.25">
      <c r="A16" s="11" t="str">
        <f>IF(Tableau82529[[#This Row],[Semaine]]="","",VLOOKUP(Tableau82529[[#This Row],[Semaine]],Listes!$A:$B,2,FALSE))</f>
        <v/>
      </c>
      <c r="B16" s="11" t="str">
        <f>IF(ISBLANK(Tableau82529[[#This Row],[Matricule]]),"",VLOOKUP(Tableau82529[[#This Row],[Matricule]],#REF!,2,FALSE))</f>
        <v/>
      </c>
      <c r="C16" s="11" t="str">
        <f>IF(ISBLANK(Tableau82529[[#This Row],[Matricule]]),"",VLOOKUP(Tableau82529[[#This Row],[Matricule]],#REF!,3,FALSE))</f>
        <v/>
      </c>
      <c r="D16" s="11" t="str">
        <f>CONCATENATE(Tableau82529[[#This Row],[Semaine]],Tableau82529[[#This Row],[Matricule]])</f>
        <v/>
      </c>
      <c r="O16" s="14" t="str">
        <f>IF(SUM(Tableau82529[[#This Row],[Lundi]:[Mercredi]])&gt;0,SUM(Tableau82529[[#This Row],[Lundi]:[Mercredi]]),"")</f>
        <v/>
      </c>
      <c r="P16" s="14" t="str">
        <f>IF(SUM(Tableau82529[[#This Row],[Jeudi]:[Samedi]])&gt;0,SUM(Tableau82529[[#This Row],[Jeudi]:[Samedi]]),"")</f>
        <v/>
      </c>
      <c r="Q16" s="14">
        <f>COUNTIF(Tableau82529[[#This Row],[Lundi]:[Mercredi]],"&gt;0") + COUNTIF(Tableau82529[[#This Row],[Jeudi]:[Samedi]],"&gt;0")</f>
        <v>0</v>
      </c>
      <c r="R16" s="14" t="str">
        <f>IFERROR(Tableau82529[[#This Row],[Total Tour 1]]+Tableau82529[[#This Row],[Total Tour 2]],"")</f>
        <v/>
      </c>
      <c r="S16" s="14">
        <f>COUNTIF(Tableau82529[[#This Row],[Lundi]:[Samedi]],"&gt;=12")*1000</f>
        <v>0</v>
      </c>
      <c r="T1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6" s="15">
        <f>Tableau82529[[#This Row],[Prime production]]+Tableau82529[[#This Row],[Prime rendement]]</f>
        <v>0</v>
      </c>
      <c r="V16" s="15" t="str">
        <f>IF(Tableau82529[[#This Row],[Matricule]]&gt;1,IF(COUNTIF(Tableau82529[DateMatricule],Tableau82529[[#This Row],[DateMatricule]])&gt;1,"Doublon",""),"")</f>
        <v/>
      </c>
    </row>
    <row r="17" spans="1:22" x14ac:dyDescent="0.25">
      <c r="A17" s="11" t="str">
        <f>IF(Tableau82529[[#This Row],[Semaine]]="","",VLOOKUP(Tableau82529[[#This Row],[Semaine]],Listes!$A:$B,2,FALSE))</f>
        <v/>
      </c>
      <c r="B17" s="11" t="str">
        <f>IF(ISBLANK(Tableau82529[[#This Row],[Matricule]]),"",VLOOKUP(Tableau82529[[#This Row],[Matricule]],#REF!,2,FALSE))</f>
        <v/>
      </c>
      <c r="C17" s="11" t="str">
        <f>IF(ISBLANK(Tableau82529[[#This Row],[Matricule]]),"",VLOOKUP(Tableau82529[[#This Row],[Matricule]],#REF!,3,FALSE))</f>
        <v/>
      </c>
      <c r="D17" s="11" t="str">
        <f>CONCATENATE(Tableau82529[[#This Row],[Semaine]],Tableau82529[[#This Row],[Matricule]])</f>
        <v/>
      </c>
      <c r="O17" s="14" t="str">
        <f>IF(SUM(Tableau82529[[#This Row],[Lundi]:[Mercredi]])&gt;0,SUM(Tableau82529[[#This Row],[Lundi]:[Mercredi]]),"")</f>
        <v/>
      </c>
      <c r="P17" s="14" t="str">
        <f>IF(SUM(Tableau82529[[#This Row],[Jeudi]:[Samedi]])&gt;0,SUM(Tableau82529[[#This Row],[Jeudi]:[Samedi]]),"")</f>
        <v/>
      </c>
      <c r="Q17" s="14">
        <f>COUNTIF(Tableau82529[[#This Row],[Lundi]:[Mercredi]],"&gt;0") + COUNTIF(Tableau82529[[#This Row],[Jeudi]:[Samedi]],"&gt;0")</f>
        <v>0</v>
      </c>
      <c r="R17" s="14" t="str">
        <f>IFERROR(Tableau82529[[#This Row],[Total Tour 1]]+Tableau82529[[#This Row],[Total Tour 2]],"")</f>
        <v/>
      </c>
      <c r="S17" s="14">
        <f>COUNTIF(Tableau82529[[#This Row],[Lundi]:[Samedi]],"&gt;=12")*1000</f>
        <v>0</v>
      </c>
      <c r="T1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7" s="15">
        <f>Tableau82529[[#This Row],[Prime production]]+Tableau82529[[#This Row],[Prime rendement]]</f>
        <v>0</v>
      </c>
      <c r="V17" s="15" t="str">
        <f>IF(Tableau82529[[#This Row],[Matricule]]&gt;1,IF(COUNTIF(Tableau82529[DateMatricule],Tableau82529[[#This Row],[DateMatricule]])&gt;1,"Doublon",""),"")</f>
        <v/>
      </c>
    </row>
    <row r="18" spans="1:22" x14ac:dyDescent="0.25">
      <c r="A18" s="11" t="str">
        <f>IF(Tableau82529[[#This Row],[Semaine]]="","",VLOOKUP(Tableau82529[[#This Row],[Semaine]],Listes!$A:$B,2,FALSE))</f>
        <v/>
      </c>
      <c r="B18" s="11" t="str">
        <f>IF(ISBLANK(Tableau82529[[#This Row],[Matricule]]),"",VLOOKUP(Tableau82529[[#This Row],[Matricule]],#REF!,2,FALSE))</f>
        <v/>
      </c>
      <c r="C18" s="11" t="str">
        <f>IF(ISBLANK(Tableau82529[[#This Row],[Matricule]]),"",VLOOKUP(Tableau82529[[#This Row],[Matricule]],#REF!,3,FALSE))</f>
        <v/>
      </c>
      <c r="D18" s="11" t="str">
        <f>CONCATENATE(Tableau82529[[#This Row],[Semaine]],Tableau82529[[#This Row],[Matricule]])</f>
        <v/>
      </c>
      <c r="O18" s="14" t="str">
        <f>IF(SUM(Tableau82529[[#This Row],[Lundi]:[Mercredi]])&gt;0,SUM(Tableau82529[[#This Row],[Lundi]:[Mercredi]]),"")</f>
        <v/>
      </c>
      <c r="P18" s="14" t="str">
        <f>IF(SUM(Tableau82529[[#This Row],[Jeudi]:[Samedi]])&gt;0,SUM(Tableau82529[[#This Row],[Jeudi]:[Samedi]]),"")</f>
        <v/>
      </c>
      <c r="Q18" s="14">
        <f>COUNTIF(Tableau82529[[#This Row],[Lundi]:[Mercredi]],"&gt;0") + COUNTIF(Tableau82529[[#This Row],[Jeudi]:[Samedi]],"&gt;0")</f>
        <v>0</v>
      </c>
      <c r="R18" s="14" t="str">
        <f>IFERROR(Tableau82529[[#This Row],[Total Tour 1]]+Tableau82529[[#This Row],[Total Tour 2]],"")</f>
        <v/>
      </c>
      <c r="S18" s="14">
        <f>COUNTIF(Tableau82529[[#This Row],[Lundi]:[Samedi]],"&gt;=12")*1000</f>
        <v>0</v>
      </c>
      <c r="T1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8" s="15">
        <f>Tableau82529[[#This Row],[Prime production]]+Tableau82529[[#This Row],[Prime rendement]]</f>
        <v>0</v>
      </c>
      <c r="V18" s="15" t="str">
        <f>IF(Tableau82529[[#This Row],[Matricule]]&gt;1,IF(COUNTIF(Tableau82529[DateMatricule],Tableau82529[[#This Row],[DateMatricule]])&gt;1,"Doublon",""),"")</f>
        <v/>
      </c>
    </row>
    <row r="19" spans="1:22" x14ac:dyDescent="0.25">
      <c r="A19" s="11" t="str">
        <f>IF(Tableau82529[[#This Row],[Semaine]]="","",VLOOKUP(Tableau82529[[#This Row],[Semaine]],Listes!$A:$B,2,FALSE))</f>
        <v/>
      </c>
      <c r="B19" s="11" t="str">
        <f>IF(ISBLANK(Tableau82529[[#This Row],[Matricule]]),"",VLOOKUP(Tableau82529[[#This Row],[Matricule]],#REF!,2,FALSE))</f>
        <v/>
      </c>
      <c r="C19" s="11" t="str">
        <f>IF(ISBLANK(Tableau82529[[#This Row],[Matricule]]),"",VLOOKUP(Tableau82529[[#This Row],[Matricule]],#REF!,3,FALSE))</f>
        <v/>
      </c>
      <c r="D19" s="11" t="str">
        <f>CONCATENATE(Tableau82529[[#This Row],[Semaine]],Tableau82529[[#This Row],[Matricule]])</f>
        <v/>
      </c>
      <c r="O19" s="14" t="str">
        <f>IF(SUM(Tableau82529[[#This Row],[Lundi]:[Mercredi]])&gt;0,SUM(Tableau82529[[#This Row],[Lundi]:[Mercredi]]),"")</f>
        <v/>
      </c>
      <c r="P19" s="14" t="str">
        <f>IF(SUM(Tableau82529[[#This Row],[Jeudi]:[Samedi]])&gt;0,SUM(Tableau82529[[#This Row],[Jeudi]:[Samedi]]),"")</f>
        <v/>
      </c>
      <c r="Q19" s="14">
        <f>COUNTIF(Tableau82529[[#This Row],[Lundi]:[Mercredi]],"&gt;0") + COUNTIF(Tableau82529[[#This Row],[Jeudi]:[Samedi]],"&gt;0")</f>
        <v>0</v>
      </c>
      <c r="R19" s="14" t="str">
        <f>IFERROR(Tableau82529[[#This Row],[Total Tour 1]]+Tableau82529[[#This Row],[Total Tour 2]],"")</f>
        <v/>
      </c>
      <c r="S19" s="14">
        <f>COUNTIF(Tableau82529[[#This Row],[Lundi]:[Samedi]],"&gt;=12")*1000</f>
        <v>0</v>
      </c>
      <c r="T1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9" s="15">
        <f>Tableau82529[[#This Row],[Prime production]]+Tableau82529[[#This Row],[Prime rendement]]</f>
        <v>0</v>
      </c>
      <c r="V19" s="15" t="str">
        <f>IF(Tableau82529[[#This Row],[Matricule]]&gt;1,IF(COUNTIF(Tableau82529[DateMatricule],Tableau82529[[#This Row],[DateMatricule]])&gt;1,"Doublon",""),"")</f>
        <v/>
      </c>
    </row>
    <row r="20" spans="1:22" x14ac:dyDescent="0.25">
      <c r="A20" s="11" t="str">
        <f>IF(Tableau82529[[#This Row],[Semaine]]="","",VLOOKUP(Tableau82529[[#This Row],[Semaine]],Listes!$A:$B,2,FALSE))</f>
        <v/>
      </c>
      <c r="B20" s="11" t="str">
        <f>IF(ISBLANK(Tableau82529[[#This Row],[Matricule]]),"",VLOOKUP(Tableau82529[[#This Row],[Matricule]],#REF!,2,FALSE))</f>
        <v/>
      </c>
      <c r="C20" s="11" t="str">
        <f>IF(ISBLANK(Tableau82529[[#This Row],[Matricule]]),"",VLOOKUP(Tableau82529[[#This Row],[Matricule]],#REF!,3,FALSE))</f>
        <v/>
      </c>
      <c r="D20" s="11" t="str">
        <f>CONCATENATE(Tableau82529[[#This Row],[Semaine]],Tableau82529[[#This Row],[Matricule]])</f>
        <v/>
      </c>
      <c r="O20" s="14" t="str">
        <f>IF(SUM(Tableau82529[[#This Row],[Lundi]:[Mercredi]])&gt;0,SUM(Tableau82529[[#This Row],[Lundi]:[Mercredi]]),"")</f>
        <v/>
      </c>
      <c r="P20" s="14" t="str">
        <f>IF(SUM(Tableau82529[[#This Row],[Jeudi]:[Samedi]])&gt;0,SUM(Tableau82529[[#This Row],[Jeudi]:[Samedi]]),"")</f>
        <v/>
      </c>
      <c r="Q20" s="14">
        <f>COUNTIF(Tableau82529[[#This Row],[Lundi]:[Mercredi]],"&gt;0") + COUNTIF(Tableau82529[[#This Row],[Jeudi]:[Samedi]],"&gt;0")</f>
        <v>0</v>
      </c>
      <c r="R20" s="14" t="str">
        <f>IFERROR(Tableau82529[[#This Row],[Total Tour 1]]+Tableau82529[[#This Row],[Total Tour 2]],"")</f>
        <v/>
      </c>
      <c r="S20" s="14">
        <f>COUNTIF(Tableau82529[[#This Row],[Lundi]:[Samedi]],"&gt;=12")*1000</f>
        <v>0</v>
      </c>
      <c r="T2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0" s="15">
        <f>Tableau82529[[#This Row],[Prime production]]+Tableau82529[[#This Row],[Prime rendement]]</f>
        <v>0</v>
      </c>
      <c r="V20" s="15" t="str">
        <f>IF(Tableau82529[[#This Row],[Matricule]]&gt;1,IF(COUNTIF(Tableau82529[DateMatricule],Tableau82529[[#This Row],[DateMatricule]])&gt;1,"Doublon",""),"")</f>
        <v/>
      </c>
    </row>
    <row r="21" spans="1:22" x14ac:dyDescent="0.25">
      <c r="A21" s="11" t="str">
        <f>IF(Tableau82529[[#This Row],[Semaine]]="","",VLOOKUP(Tableau82529[[#This Row],[Semaine]],Listes!$A:$B,2,FALSE))</f>
        <v/>
      </c>
      <c r="B21" s="11" t="str">
        <f>IF(ISBLANK(Tableau82529[[#This Row],[Matricule]]),"",VLOOKUP(Tableau82529[[#This Row],[Matricule]],#REF!,2,FALSE))</f>
        <v/>
      </c>
      <c r="C21" s="11" t="str">
        <f>IF(ISBLANK(Tableau82529[[#This Row],[Matricule]]),"",VLOOKUP(Tableau82529[[#This Row],[Matricule]],#REF!,3,FALSE))</f>
        <v/>
      </c>
      <c r="D21" s="11" t="str">
        <f>CONCATENATE(Tableau82529[[#This Row],[Semaine]],Tableau82529[[#This Row],[Matricule]])</f>
        <v/>
      </c>
      <c r="O21" s="14" t="str">
        <f>IF(SUM(Tableau82529[[#This Row],[Lundi]:[Mercredi]])&gt;0,SUM(Tableau82529[[#This Row],[Lundi]:[Mercredi]]),"")</f>
        <v/>
      </c>
      <c r="P21" s="14" t="str">
        <f>IF(SUM(Tableau82529[[#This Row],[Jeudi]:[Samedi]])&gt;0,SUM(Tableau82529[[#This Row],[Jeudi]:[Samedi]]),"")</f>
        <v/>
      </c>
      <c r="Q21" s="14">
        <f>COUNTIF(Tableau82529[[#This Row],[Lundi]:[Mercredi]],"&gt;0") + COUNTIF(Tableau82529[[#This Row],[Jeudi]:[Samedi]],"&gt;0")</f>
        <v>0</v>
      </c>
      <c r="R21" s="14" t="str">
        <f>IFERROR(Tableau82529[[#This Row],[Total Tour 1]]+Tableau82529[[#This Row],[Total Tour 2]],"")</f>
        <v/>
      </c>
      <c r="S21" s="14">
        <f>COUNTIF(Tableau82529[[#This Row],[Lundi]:[Samedi]],"&gt;=12")*1000</f>
        <v>0</v>
      </c>
      <c r="T2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1" s="15">
        <f>Tableau82529[[#This Row],[Prime production]]+Tableau82529[[#This Row],[Prime rendement]]</f>
        <v>0</v>
      </c>
      <c r="V21" s="15" t="str">
        <f>IF(Tableau82529[[#This Row],[Matricule]]&gt;1,IF(COUNTIF(Tableau82529[DateMatricule],Tableau82529[[#This Row],[DateMatricule]])&gt;1,"Doublon",""),"")</f>
        <v/>
      </c>
    </row>
    <row r="22" spans="1:22" x14ac:dyDescent="0.25">
      <c r="A22" s="11" t="str">
        <f>IF(Tableau82529[[#This Row],[Semaine]]="","",VLOOKUP(Tableau82529[[#This Row],[Semaine]],Listes!$A:$B,2,FALSE))</f>
        <v/>
      </c>
      <c r="B22" s="11" t="str">
        <f>IF(ISBLANK(Tableau82529[[#This Row],[Matricule]]),"",VLOOKUP(Tableau82529[[#This Row],[Matricule]],#REF!,2,FALSE))</f>
        <v/>
      </c>
      <c r="C22" s="11" t="str">
        <f>IF(ISBLANK(Tableau82529[[#This Row],[Matricule]]),"",VLOOKUP(Tableau82529[[#This Row],[Matricule]],#REF!,3,FALSE))</f>
        <v/>
      </c>
      <c r="D22" s="11" t="str">
        <f>CONCATENATE(Tableau82529[[#This Row],[Semaine]],Tableau82529[[#This Row],[Matricule]])</f>
        <v/>
      </c>
      <c r="O22" s="14" t="str">
        <f>IF(SUM(Tableau82529[[#This Row],[Lundi]:[Mercredi]])&gt;0,SUM(Tableau82529[[#This Row],[Lundi]:[Mercredi]]),"")</f>
        <v/>
      </c>
      <c r="P22" s="14" t="str">
        <f>IF(SUM(Tableau82529[[#This Row],[Jeudi]:[Samedi]])&gt;0,SUM(Tableau82529[[#This Row],[Jeudi]:[Samedi]]),"")</f>
        <v/>
      </c>
      <c r="Q22" s="14">
        <f>COUNTIF(Tableau82529[[#This Row],[Lundi]:[Mercredi]],"&gt;0") + COUNTIF(Tableau82529[[#This Row],[Jeudi]:[Samedi]],"&gt;0")</f>
        <v>0</v>
      </c>
      <c r="R22" s="14" t="str">
        <f>IFERROR(Tableau82529[[#This Row],[Total Tour 1]]+Tableau82529[[#This Row],[Total Tour 2]],"")</f>
        <v/>
      </c>
      <c r="S22" s="14">
        <f>COUNTIF(Tableau82529[[#This Row],[Lundi]:[Samedi]],"&gt;=12")*1000</f>
        <v>0</v>
      </c>
      <c r="T2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2" s="15">
        <f>Tableau82529[[#This Row],[Prime production]]+Tableau82529[[#This Row],[Prime rendement]]</f>
        <v>0</v>
      </c>
      <c r="V22" s="15" t="str">
        <f>IF(Tableau82529[[#This Row],[Matricule]]&gt;1,IF(COUNTIF(Tableau82529[DateMatricule],Tableau82529[[#This Row],[DateMatricule]])&gt;1,"Doublon",""),"")</f>
        <v/>
      </c>
    </row>
    <row r="23" spans="1:22" x14ac:dyDescent="0.25">
      <c r="A23" s="11" t="str">
        <f>IF(Tableau82529[[#This Row],[Semaine]]="","",VLOOKUP(Tableau82529[[#This Row],[Semaine]],Listes!$A:$B,2,FALSE))</f>
        <v/>
      </c>
      <c r="B23" s="11" t="str">
        <f>IF(ISBLANK(Tableau82529[[#This Row],[Matricule]]),"",VLOOKUP(Tableau82529[[#This Row],[Matricule]],#REF!,2,FALSE))</f>
        <v/>
      </c>
      <c r="C23" s="11" t="str">
        <f>IF(ISBLANK(Tableau82529[[#This Row],[Matricule]]),"",VLOOKUP(Tableau82529[[#This Row],[Matricule]],#REF!,3,FALSE))</f>
        <v/>
      </c>
      <c r="D23" s="11" t="str">
        <f>CONCATENATE(Tableau82529[[#This Row],[Semaine]],Tableau82529[[#This Row],[Matricule]])</f>
        <v/>
      </c>
      <c r="O23" s="14" t="str">
        <f>IF(SUM(Tableau82529[[#This Row],[Lundi]:[Mercredi]])&gt;0,SUM(Tableau82529[[#This Row],[Lundi]:[Mercredi]]),"")</f>
        <v/>
      </c>
      <c r="P23" s="14" t="str">
        <f>IF(SUM(Tableau82529[[#This Row],[Jeudi]:[Samedi]])&gt;0,SUM(Tableau82529[[#This Row],[Jeudi]:[Samedi]]),"")</f>
        <v/>
      </c>
      <c r="Q23" s="14">
        <f>COUNTIF(Tableau82529[[#This Row],[Lundi]:[Mercredi]],"&gt;0") + COUNTIF(Tableau82529[[#This Row],[Jeudi]:[Samedi]],"&gt;0")</f>
        <v>0</v>
      </c>
      <c r="R23" s="14" t="str">
        <f>IFERROR(Tableau82529[[#This Row],[Total Tour 1]]+Tableau82529[[#This Row],[Total Tour 2]],"")</f>
        <v/>
      </c>
      <c r="S23" s="14">
        <f>COUNTIF(Tableau82529[[#This Row],[Lundi]:[Samedi]],"&gt;=12")*1000</f>
        <v>0</v>
      </c>
      <c r="T2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3" s="15">
        <f>Tableau82529[[#This Row],[Prime production]]+Tableau82529[[#This Row],[Prime rendement]]</f>
        <v>0</v>
      </c>
      <c r="V23" s="15" t="str">
        <f>IF(Tableau82529[[#This Row],[Matricule]]&gt;1,IF(COUNTIF(Tableau82529[DateMatricule],Tableau82529[[#This Row],[DateMatricule]])&gt;1,"Doublon",""),"")</f>
        <v/>
      </c>
    </row>
    <row r="24" spans="1:22" x14ac:dyDescent="0.25">
      <c r="A24" s="11" t="str">
        <f>IF(Tableau82529[[#This Row],[Semaine]]="","",VLOOKUP(Tableau82529[[#This Row],[Semaine]],Listes!$A:$B,2,FALSE))</f>
        <v/>
      </c>
      <c r="B24" s="11" t="str">
        <f>IF(ISBLANK(Tableau82529[[#This Row],[Matricule]]),"",VLOOKUP(Tableau82529[[#This Row],[Matricule]],#REF!,2,FALSE))</f>
        <v/>
      </c>
      <c r="C24" s="11" t="str">
        <f>IF(ISBLANK(Tableau82529[[#This Row],[Matricule]]),"",VLOOKUP(Tableau82529[[#This Row],[Matricule]],#REF!,3,FALSE))</f>
        <v/>
      </c>
      <c r="D24" s="11" t="str">
        <f>CONCATENATE(Tableau82529[[#This Row],[Semaine]],Tableau82529[[#This Row],[Matricule]])</f>
        <v/>
      </c>
      <c r="O24" s="14" t="str">
        <f>IF(SUM(Tableau82529[[#This Row],[Lundi]:[Mercredi]])&gt;0,SUM(Tableau82529[[#This Row],[Lundi]:[Mercredi]]),"")</f>
        <v/>
      </c>
      <c r="P24" s="14" t="str">
        <f>IF(SUM(Tableau82529[[#This Row],[Jeudi]:[Samedi]])&gt;0,SUM(Tableau82529[[#This Row],[Jeudi]:[Samedi]]),"")</f>
        <v/>
      </c>
      <c r="Q24" s="14">
        <f>COUNTIF(Tableau82529[[#This Row],[Lundi]:[Mercredi]],"&gt;0") + COUNTIF(Tableau82529[[#This Row],[Jeudi]:[Samedi]],"&gt;0")</f>
        <v>0</v>
      </c>
      <c r="R24" s="14" t="str">
        <f>IFERROR(Tableau82529[[#This Row],[Total Tour 1]]+Tableau82529[[#This Row],[Total Tour 2]],"")</f>
        <v/>
      </c>
      <c r="S24" s="14">
        <f>COUNTIF(Tableau82529[[#This Row],[Lundi]:[Samedi]],"&gt;=12")*1000</f>
        <v>0</v>
      </c>
      <c r="T2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4" s="15">
        <f>Tableau82529[[#This Row],[Prime production]]+Tableau82529[[#This Row],[Prime rendement]]</f>
        <v>0</v>
      </c>
      <c r="V24" s="15" t="str">
        <f>IF(Tableau82529[[#This Row],[Matricule]]&gt;1,IF(COUNTIF(Tableau82529[DateMatricule],Tableau82529[[#This Row],[DateMatricule]])&gt;1,"Doublon",""),"")</f>
        <v/>
      </c>
    </row>
    <row r="25" spans="1:22" x14ac:dyDescent="0.25">
      <c r="A25" s="11" t="str">
        <f>IF(Tableau82529[[#This Row],[Semaine]]="","",VLOOKUP(Tableau82529[[#This Row],[Semaine]],Listes!$A:$B,2,FALSE))</f>
        <v/>
      </c>
      <c r="B25" s="11" t="str">
        <f>IF(ISBLANK(Tableau82529[[#This Row],[Matricule]]),"",VLOOKUP(Tableau82529[[#This Row],[Matricule]],#REF!,2,FALSE))</f>
        <v/>
      </c>
      <c r="C25" s="11" t="str">
        <f>IF(ISBLANK(Tableau82529[[#This Row],[Matricule]]),"",VLOOKUP(Tableau82529[[#This Row],[Matricule]],#REF!,3,FALSE))</f>
        <v/>
      </c>
      <c r="D25" s="11" t="str">
        <f>CONCATENATE(Tableau82529[[#This Row],[Semaine]],Tableau82529[[#This Row],[Matricule]])</f>
        <v/>
      </c>
      <c r="O25" s="14" t="str">
        <f>IF(SUM(Tableau82529[[#This Row],[Lundi]:[Mercredi]])&gt;0,SUM(Tableau82529[[#This Row],[Lundi]:[Mercredi]]),"")</f>
        <v/>
      </c>
      <c r="P25" s="14" t="str">
        <f>IF(SUM(Tableau82529[[#This Row],[Jeudi]:[Samedi]])&gt;0,SUM(Tableau82529[[#This Row],[Jeudi]:[Samedi]]),"")</f>
        <v/>
      </c>
      <c r="Q25" s="14">
        <f>COUNTIF(Tableau82529[[#This Row],[Lundi]:[Mercredi]],"&gt;0") + COUNTIF(Tableau82529[[#This Row],[Jeudi]:[Samedi]],"&gt;0")</f>
        <v>0</v>
      </c>
      <c r="R25" s="14" t="str">
        <f>IFERROR(Tableau82529[[#This Row],[Total Tour 1]]+Tableau82529[[#This Row],[Total Tour 2]],"")</f>
        <v/>
      </c>
      <c r="S25" s="14">
        <f>COUNTIF(Tableau82529[[#This Row],[Lundi]:[Samedi]],"&gt;=12")*1000</f>
        <v>0</v>
      </c>
      <c r="T2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5" s="15">
        <f>Tableau82529[[#This Row],[Prime production]]+Tableau82529[[#This Row],[Prime rendement]]</f>
        <v>0</v>
      </c>
      <c r="V25" s="15" t="str">
        <f>IF(Tableau82529[[#This Row],[Matricule]]&gt;1,IF(COUNTIF(Tableau82529[DateMatricule],Tableau82529[[#This Row],[DateMatricule]])&gt;1,"Doublon",""),"")</f>
        <v/>
      </c>
    </row>
    <row r="26" spans="1:22" x14ac:dyDescent="0.25">
      <c r="A26" s="11" t="str">
        <f>IF(Tableau82529[[#This Row],[Semaine]]="","",VLOOKUP(Tableau82529[[#This Row],[Semaine]],Listes!$A:$B,2,FALSE))</f>
        <v/>
      </c>
      <c r="B26" s="11" t="str">
        <f>IF(ISBLANK(Tableau82529[[#This Row],[Matricule]]),"",VLOOKUP(Tableau82529[[#This Row],[Matricule]],#REF!,2,FALSE))</f>
        <v/>
      </c>
      <c r="C26" s="11" t="str">
        <f>IF(ISBLANK(Tableau82529[[#This Row],[Matricule]]),"",VLOOKUP(Tableau82529[[#This Row],[Matricule]],#REF!,3,FALSE))</f>
        <v/>
      </c>
      <c r="D26" s="11" t="str">
        <f>CONCATENATE(Tableau82529[[#This Row],[Semaine]],Tableau82529[[#This Row],[Matricule]])</f>
        <v/>
      </c>
      <c r="O26" s="14" t="str">
        <f>IF(SUM(Tableau82529[[#This Row],[Lundi]:[Mercredi]])&gt;0,SUM(Tableau82529[[#This Row],[Lundi]:[Mercredi]]),"")</f>
        <v/>
      </c>
      <c r="P26" s="14" t="str">
        <f>IF(SUM(Tableau82529[[#This Row],[Jeudi]:[Samedi]])&gt;0,SUM(Tableau82529[[#This Row],[Jeudi]:[Samedi]]),"")</f>
        <v/>
      </c>
      <c r="Q26" s="14">
        <f>COUNTIF(Tableau82529[[#This Row],[Lundi]:[Mercredi]],"&gt;0") + COUNTIF(Tableau82529[[#This Row],[Jeudi]:[Samedi]],"&gt;0")</f>
        <v>0</v>
      </c>
      <c r="R26" s="14" t="str">
        <f>IFERROR(Tableau82529[[#This Row],[Total Tour 1]]+Tableau82529[[#This Row],[Total Tour 2]],"")</f>
        <v/>
      </c>
      <c r="S26" s="14">
        <f>COUNTIF(Tableau82529[[#This Row],[Lundi]:[Samedi]],"&gt;=12")*1000</f>
        <v>0</v>
      </c>
      <c r="T2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6" s="15">
        <f>Tableau82529[[#This Row],[Prime production]]+Tableau82529[[#This Row],[Prime rendement]]</f>
        <v>0</v>
      </c>
      <c r="V26" s="15" t="str">
        <f>IF(Tableau82529[[#This Row],[Matricule]]&gt;1,IF(COUNTIF(Tableau82529[DateMatricule],Tableau82529[[#This Row],[DateMatricule]])&gt;1,"Doublon",""),"")</f>
        <v/>
      </c>
    </row>
    <row r="27" spans="1:22" x14ac:dyDescent="0.25">
      <c r="A27" s="11" t="str">
        <f>IF(Tableau82529[[#This Row],[Semaine]]="","",VLOOKUP(Tableau82529[[#This Row],[Semaine]],Listes!$A:$B,2,FALSE))</f>
        <v/>
      </c>
      <c r="B27" s="11" t="str">
        <f>IF(ISBLANK(Tableau82529[[#This Row],[Matricule]]),"",VLOOKUP(Tableau82529[[#This Row],[Matricule]],#REF!,2,FALSE))</f>
        <v/>
      </c>
      <c r="C27" s="11" t="str">
        <f>IF(ISBLANK(Tableau82529[[#This Row],[Matricule]]),"",VLOOKUP(Tableau82529[[#This Row],[Matricule]],#REF!,3,FALSE))</f>
        <v/>
      </c>
      <c r="D27" s="11" t="str">
        <f>CONCATENATE(Tableau82529[[#This Row],[Semaine]],Tableau82529[[#This Row],[Matricule]])</f>
        <v/>
      </c>
      <c r="O27" s="14" t="str">
        <f>IF(SUM(Tableau82529[[#This Row],[Lundi]:[Mercredi]])&gt;0,SUM(Tableau82529[[#This Row],[Lundi]:[Mercredi]]),"")</f>
        <v/>
      </c>
      <c r="P27" s="14" t="str">
        <f>IF(SUM(Tableau82529[[#This Row],[Jeudi]:[Samedi]])&gt;0,SUM(Tableau82529[[#This Row],[Jeudi]:[Samedi]]),"")</f>
        <v/>
      </c>
      <c r="Q27" s="14">
        <f>COUNTIF(Tableau82529[[#This Row],[Lundi]:[Mercredi]],"&gt;0") + COUNTIF(Tableau82529[[#This Row],[Jeudi]:[Samedi]],"&gt;0")</f>
        <v>0</v>
      </c>
      <c r="R27" s="14" t="str">
        <f>IFERROR(Tableau82529[[#This Row],[Total Tour 1]]+Tableau82529[[#This Row],[Total Tour 2]],"")</f>
        <v/>
      </c>
      <c r="S27" s="14">
        <f>COUNTIF(Tableau82529[[#This Row],[Lundi]:[Samedi]],"&gt;=12")*1000</f>
        <v>0</v>
      </c>
      <c r="T2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7" s="15">
        <f>Tableau82529[[#This Row],[Prime production]]+Tableau82529[[#This Row],[Prime rendement]]</f>
        <v>0</v>
      </c>
      <c r="V27" s="15" t="str">
        <f>IF(Tableau82529[[#This Row],[Matricule]]&gt;1,IF(COUNTIF(Tableau82529[DateMatricule],Tableau82529[[#This Row],[DateMatricule]])&gt;1,"Doublon",""),"")</f>
        <v/>
      </c>
    </row>
    <row r="28" spans="1:22" x14ac:dyDescent="0.25">
      <c r="A28" s="11" t="str">
        <f>IF(Tableau82529[[#This Row],[Semaine]]="","",VLOOKUP(Tableau82529[[#This Row],[Semaine]],Listes!$A:$B,2,FALSE))</f>
        <v/>
      </c>
      <c r="B28" s="11" t="str">
        <f>IF(ISBLANK(Tableau82529[[#This Row],[Matricule]]),"",VLOOKUP(Tableau82529[[#This Row],[Matricule]],#REF!,2,FALSE))</f>
        <v/>
      </c>
      <c r="C28" s="11" t="str">
        <f>IF(ISBLANK(Tableau82529[[#This Row],[Matricule]]),"",VLOOKUP(Tableau82529[[#This Row],[Matricule]],#REF!,3,FALSE))</f>
        <v/>
      </c>
      <c r="D28" s="11" t="str">
        <f>CONCATENATE(Tableau82529[[#This Row],[Semaine]],Tableau82529[[#This Row],[Matricule]])</f>
        <v/>
      </c>
      <c r="O28" s="14" t="str">
        <f>IF(SUM(Tableau82529[[#This Row],[Lundi]:[Mercredi]])&gt;0,SUM(Tableau82529[[#This Row],[Lundi]:[Mercredi]]),"")</f>
        <v/>
      </c>
      <c r="P28" s="14" t="str">
        <f>IF(SUM(Tableau82529[[#This Row],[Jeudi]:[Samedi]])&gt;0,SUM(Tableau82529[[#This Row],[Jeudi]:[Samedi]]),"")</f>
        <v/>
      </c>
      <c r="Q28" s="14">
        <f>COUNTIF(Tableau82529[[#This Row],[Lundi]:[Mercredi]],"&gt;0") + COUNTIF(Tableau82529[[#This Row],[Jeudi]:[Samedi]],"&gt;0")</f>
        <v>0</v>
      </c>
      <c r="R28" s="14" t="str">
        <f>IFERROR(Tableau82529[[#This Row],[Total Tour 1]]+Tableau82529[[#This Row],[Total Tour 2]],"")</f>
        <v/>
      </c>
      <c r="S28" s="14">
        <f>COUNTIF(Tableau82529[[#This Row],[Lundi]:[Samedi]],"&gt;=12")*1000</f>
        <v>0</v>
      </c>
      <c r="T2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8" s="15">
        <f>Tableau82529[[#This Row],[Prime production]]+Tableau82529[[#This Row],[Prime rendement]]</f>
        <v>0</v>
      </c>
      <c r="V28" s="15" t="str">
        <f>IF(Tableau82529[[#This Row],[Matricule]]&gt;1,IF(COUNTIF(Tableau82529[DateMatricule],Tableau82529[[#This Row],[DateMatricule]])&gt;1,"Doublon",""),"")</f>
        <v/>
      </c>
    </row>
    <row r="29" spans="1:22" x14ac:dyDescent="0.25">
      <c r="A29" s="11" t="str">
        <f>IF(Tableau82529[[#This Row],[Semaine]]="","",VLOOKUP(Tableau82529[[#This Row],[Semaine]],Listes!$A:$B,2,FALSE))</f>
        <v/>
      </c>
      <c r="B29" s="11" t="str">
        <f>IF(ISBLANK(Tableau82529[[#This Row],[Matricule]]),"",VLOOKUP(Tableau82529[[#This Row],[Matricule]],#REF!,2,FALSE))</f>
        <v/>
      </c>
      <c r="C29" s="11" t="str">
        <f>IF(ISBLANK(Tableau82529[[#This Row],[Matricule]]),"",VLOOKUP(Tableau82529[[#This Row],[Matricule]],#REF!,3,FALSE))</f>
        <v/>
      </c>
      <c r="D29" s="11" t="str">
        <f>CONCATENATE(Tableau82529[[#This Row],[Semaine]],Tableau82529[[#This Row],[Matricule]])</f>
        <v/>
      </c>
      <c r="O29" s="14" t="str">
        <f>IF(SUM(Tableau82529[[#This Row],[Lundi]:[Mercredi]])&gt;0,SUM(Tableau82529[[#This Row],[Lundi]:[Mercredi]]),"")</f>
        <v/>
      </c>
      <c r="P29" s="14" t="str">
        <f>IF(SUM(Tableau82529[[#This Row],[Jeudi]:[Samedi]])&gt;0,SUM(Tableau82529[[#This Row],[Jeudi]:[Samedi]]),"")</f>
        <v/>
      </c>
      <c r="Q29" s="14">
        <f>COUNTIF(Tableau82529[[#This Row],[Lundi]:[Mercredi]],"&gt;0") + COUNTIF(Tableau82529[[#This Row],[Jeudi]:[Samedi]],"&gt;0")</f>
        <v>0</v>
      </c>
      <c r="R29" s="14" t="str">
        <f>IFERROR(Tableau82529[[#This Row],[Total Tour 1]]+Tableau82529[[#This Row],[Total Tour 2]],"")</f>
        <v/>
      </c>
      <c r="S29" s="14">
        <f>COUNTIF(Tableau82529[[#This Row],[Lundi]:[Samedi]],"&gt;=12")*1000</f>
        <v>0</v>
      </c>
      <c r="T2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9" s="15">
        <f>Tableau82529[[#This Row],[Prime production]]+Tableau82529[[#This Row],[Prime rendement]]</f>
        <v>0</v>
      </c>
      <c r="V29" s="15" t="str">
        <f>IF(Tableau82529[[#This Row],[Matricule]]&gt;1,IF(COUNTIF(Tableau82529[DateMatricule],Tableau82529[[#This Row],[DateMatricule]])&gt;1,"Doublon",""),"")</f>
        <v/>
      </c>
    </row>
    <row r="30" spans="1:22" x14ac:dyDescent="0.25">
      <c r="A30" s="11" t="str">
        <f>IF(Tableau82529[[#This Row],[Semaine]]="","",VLOOKUP(Tableau82529[[#This Row],[Semaine]],Listes!$A:$B,2,FALSE))</f>
        <v/>
      </c>
      <c r="B30" s="11" t="str">
        <f>IF(ISBLANK(Tableau82529[[#This Row],[Matricule]]),"",VLOOKUP(Tableau82529[[#This Row],[Matricule]],#REF!,2,FALSE))</f>
        <v/>
      </c>
      <c r="C30" s="11" t="str">
        <f>IF(ISBLANK(Tableau82529[[#This Row],[Matricule]]),"",VLOOKUP(Tableau82529[[#This Row],[Matricule]],#REF!,3,FALSE))</f>
        <v/>
      </c>
      <c r="D30" s="11" t="str">
        <f>CONCATENATE(Tableau82529[[#This Row],[Semaine]],Tableau82529[[#This Row],[Matricule]])</f>
        <v/>
      </c>
      <c r="O30" s="14" t="str">
        <f>IF(SUM(Tableau82529[[#This Row],[Lundi]:[Mercredi]])&gt;0,SUM(Tableau82529[[#This Row],[Lundi]:[Mercredi]]),"")</f>
        <v/>
      </c>
      <c r="P30" s="14" t="str">
        <f>IF(SUM(Tableau82529[[#This Row],[Jeudi]:[Samedi]])&gt;0,SUM(Tableau82529[[#This Row],[Jeudi]:[Samedi]]),"")</f>
        <v/>
      </c>
      <c r="Q30" s="14">
        <f>COUNTIF(Tableau82529[[#This Row],[Lundi]:[Mercredi]],"&gt;0") + COUNTIF(Tableau82529[[#This Row],[Jeudi]:[Samedi]],"&gt;0")</f>
        <v>0</v>
      </c>
      <c r="R30" s="14" t="str">
        <f>IFERROR(Tableau82529[[#This Row],[Total Tour 1]]+Tableau82529[[#This Row],[Total Tour 2]],"")</f>
        <v/>
      </c>
      <c r="S30" s="14">
        <f>COUNTIF(Tableau82529[[#This Row],[Lundi]:[Samedi]],"&gt;=12")*1000</f>
        <v>0</v>
      </c>
      <c r="T3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0" s="15">
        <f>Tableau82529[[#This Row],[Prime production]]+Tableau82529[[#This Row],[Prime rendement]]</f>
        <v>0</v>
      </c>
      <c r="V30" s="15" t="str">
        <f>IF(Tableau82529[[#This Row],[Matricule]]&gt;1,IF(COUNTIF(Tableau82529[DateMatricule],Tableau82529[[#This Row],[DateMatricule]])&gt;1,"Doublon",""),"")</f>
        <v/>
      </c>
    </row>
    <row r="31" spans="1:22" x14ac:dyDescent="0.25">
      <c r="A31" s="11" t="str">
        <f>IF(Tableau82529[[#This Row],[Semaine]]="","",VLOOKUP(Tableau82529[[#This Row],[Semaine]],Listes!$A:$B,2,FALSE))</f>
        <v/>
      </c>
      <c r="B31" s="11" t="str">
        <f>IF(ISBLANK(Tableau82529[[#This Row],[Matricule]]),"",VLOOKUP(Tableau82529[[#This Row],[Matricule]],#REF!,2,FALSE))</f>
        <v/>
      </c>
      <c r="C31" s="11" t="str">
        <f>IF(ISBLANK(Tableau82529[[#This Row],[Matricule]]),"",VLOOKUP(Tableau82529[[#This Row],[Matricule]],#REF!,3,FALSE))</f>
        <v/>
      </c>
      <c r="D31" s="11" t="str">
        <f>CONCATENATE(Tableau82529[[#This Row],[Semaine]],Tableau82529[[#This Row],[Matricule]])</f>
        <v/>
      </c>
      <c r="O31" s="14" t="str">
        <f>IF(SUM(Tableau82529[[#This Row],[Lundi]:[Mercredi]])&gt;0,SUM(Tableau82529[[#This Row],[Lundi]:[Mercredi]]),"")</f>
        <v/>
      </c>
      <c r="P31" s="14" t="str">
        <f>IF(SUM(Tableau82529[[#This Row],[Jeudi]:[Samedi]])&gt;0,SUM(Tableau82529[[#This Row],[Jeudi]:[Samedi]]),"")</f>
        <v/>
      </c>
      <c r="Q31" s="14">
        <f>COUNTIF(Tableau82529[[#This Row],[Lundi]:[Mercredi]],"&gt;0") + COUNTIF(Tableau82529[[#This Row],[Jeudi]:[Samedi]],"&gt;0")</f>
        <v>0</v>
      </c>
      <c r="R31" s="14" t="str">
        <f>IFERROR(Tableau82529[[#This Row],[Total Tour 1]]+Tableau82529[[#This Row],[Total Tour 2]],"")</f>
        <v/>
      </c>
      <c r="S31" s="14">
        <f>COUNTIF(Tableau82529[[#This Row],[Lundi]:[Samedi]],"&gt;=12")*1000</f>
        <v>0</v>
      </c>
      <c r="T3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1" s="15">
        <f>Tableau82529[[#This Row],[Prime production]]+Tableau82529[[#This Row],[Prime rendement]]</f>
        <v>0</v>
      </c>
      <c r="V31" s="15" t="str">
        <f>IF(Tableau82529[[#This Row],[Matricule]]&gt;1,IF(COUNTIF(Tableau82529[DateMatricule],Tableau82529[[#This Row],[DateMatricule]])&gt;1,"Doublon",""),"")</f>
        <v/>
      </c>
    </row>
    <row r="32" spans="1:22" x14ac:dyDescent="0.25">
      <c r="A32" s="11" t="str">
        <f>IF(Tableau82529[[#This Row],[Semaine]]="","",VLOOKUP(Tableau82529[[#This Row],[Semaine]],Listes!$A:$B,2,FALSE))</f>
        <v/>
      </c>
      <c r="B32" s="11" t="str">
        <f>IF(ISBLANK(Tableau82529[[#This Row],[Matricule]]),"",VLOOKUP(Tableau82529[[#This Row],[Matricule]],#REF!,2,FALSE))</f>
        <v/>
      </c>
      <c r="C32" s="11" t="str">
        <f>IF(ISBLANK(Tableau82529[[#This Row],[Matricule]]),"",VLOOKUP(Tableau82529[[#This Row],[Matricule]],#REF!,3,FALSE))</f>
        <v/>
      </c>
      <c r="D32" s="11" t="str">
        <f>CONCATENATE(Tableau82529[[#This Row],[Semaine]],Tableau82529[[#This Row],[Matricule]])</f>
        <v/>
      </c>
      <c r="O32" s="14" t="str">
        <f>IF(SUM(Tableau82529[[#This Row],[Lundi]:[Mercredi]])&gt;0,SUM(Tableau82529[[#This Row],[Lundi]:[Mercredi]]),"")</f>
        <v/>
      </c>
      <c r="P32" s="14" t="str">
        <f>IF(SUM(Tableau82529[[#This Row],[Jeudi]:[Samedi]])&gt;0,SUM(Tableau82529[[#This Row],[Jeudi]:[Samedi]]),"")</f>
        <v/>
      </c>
      <c r="Q32" s="14">
        <f>COUNTIF(Tableau82529[[#This Row],[Lundi]:[Mercredi]],"&gt;0") + COUNTIF(Tableau82529[[#This Row],[Jeudi]:[Samedi]],"&gt;0")</f>
        <v>0</v>
      </c>
      <c r="R32" s="14" t="str">
        <f>IFERROR(Tableau82529[[#This Row],[Total Tour 1]]+Tableau82529[[#This Row],[Total Tour 2]],"")</f>
        <v/>
      </c>
      <c r="S32" s="14">
        <f>COUNTIF(Tableau82529[[#This Row],[Lundi]:[Samedi]],"&gt;=12")*1000</f>
        <v>0</v>
      </c>
      <c r="T3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2" s="15">
        <f>Tableau82529[[#This Row],[Prime production]]+Tableau82529[[#This Row],[Prime rendement]]</f>
        <v>0</v>
      </c>
      <c r="V32" s="15" t="str">
        <f>IF(Tableau82529[[#This Row],[Matricule]]&gt;1,IF(COUNTIF(Tableau82529[DateMatricule],Tableau82529[[#This Row],[DateMatricule]])&gt;1,"Doublon",""),"")</f>
        <v/>
      </c>
    </row>
    <row r="33" spans="1:22" x14ac:dyDescent="0.25">
      <c r="A33" s="11" t="str">
        <f>IF(Tableau82529[[#This Row],[Semaine]]="","",VLOOKUP(Tableau82529[[#This Row],[Semaine]],Listes!$A:$B,2,FALSE))</f>
        <v/>
      </c>
      <c r="B33" s="11" t="str">
        <f>IF(ISBLANK(Tableau82529[[#This Row],[Matricule]]),"",VLOOKUP(Tableau82529[[#This Row],[Matricule]],#REF!,2,FALSE))</f>
        <v/>
      </c>
      <c r="C33" s="11" t="str">
        <f>IF(ISBLANK(Tableau82529[[#This Row],[Matricule]]),"",VLOOKUP(Tableau82529[[#This Row],[Matricule]],#REF!,3,FALSE))</f>
        <v/>
      </c>
      <c r="D33" s="11" t="str">
        <f>CONCATENATE(Tableau82529[[#This Row],[Semaine]],Tableau82529[[#This Row],[Matricule]])</f>
        <v/>
      </c>
      <c r="O33" s="14" t="str">
        <f>IF(SUM(Tableau82529[[#This Row],[Lundi]:[Mercredi]])&gt;0,SUM(Tableau82529[[#This Row],[Lundi]:[Mercredi]]),"")</f>
        <v/>
      </c>
      <c r="P33" s="14" t="str">
        <f>IF(SUM(Tableau82529[[#This Row],[Jeudi]:[Samedi]])&gt;0,SUM(Tableau82529[[#This Row],[Jeudi]:[Samedi]]),"")</f>
        <v/>
      </c>
      <c r="Q33" s="14">
        <f>COUNTIF(Tableau82529[[#This Row],[Lundi]:[Mercredi]],"&gt;0") + COUNTIF(Tableau82529[[#This Row],[Jeudi]:[Samedi]],"&gt;0")</f>
        <v>0</v>
      </c>
      <c r="R33" s="14" t="str">
        <f>IFERROR(Tableau82529[[#This Row],[Total Tour 1]]+Tableau82529[[#This Row],[Total Tour 2]],"")</f>
        <v/>
      </c>
      <c r="S33" s="14">
        <f>COUNTIF(Tableau82529[[#This Row],[Lundi]:[Samedi]],"&gt;=12")*1000</f>
        <v>0</v>
      </c>
      <c r="T3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3" s="15">
        <f>Tableau82529[[#This Row],[Prime production]]+Tableau82529[[#This Row],[Prime rendement]]</f>
        <v>0</v>
      </c>
      <c r="V33" s="15" t="str">
        <f>IF(Tableau82529[[#This Row],[Matricule]]&gt;1,IF(COUNTIF(Tableau82529[DateMatricule],Tableau82529[[#This Row],[DateMatricule]])&gt;1,"Doublon",""),"")</f>
        <v/>
      </c>
    </row>
    <row r="34" spans="1:22" x14ac:dyDescent="0.25">
      <c r="A34" s="11" t="str">
        <f>IF(Tableau82529[[#This Row],[Semaine]]="","",VLOOKUP(Tableau82529[[#This Row],[Semaine]],Listes!$A:$B,2,FALSE))</f>
        <v/>
      </c>
      <c r="B34" s="11" t="str">
        <f>IF(ISBLANK(Tableau82529[[#This Row],[Matricule]]),"",VLOOKUP(Tableau82529[[#This Row],[Matricule]],#REF!,2,FALSE))</f>
        <v/>
      </c>
      <c r="C34" s="11" t="str">
        <f>IF(ISBLANK(Tableau82529[[#This Row],[Matricule]]),"",VLOOKUP(Tableau82529[[#This Row],[Matricule]],#REF!,3,FALSE))</f>
        <v/>
      </c>
      <c r="D34" s="11" t="str">
        <f>CONCATENATE(Tableau82529[[#This Row],[Semaine]],Tableau82529[[#This Row],[Matricule]])</f>
        <v/>
      </c>
      <c r="O34" s="14" t="str">
        <f>IF(SUM(Tableau82529[[#This Row],[Lundi]:[Mercredi]])&gt;0,SUM(Tableau82529[[#This Row],[Lundi]:[Mercredi]]),"")</f>
        <v/>
      </c>
      <c r="P34" s="14" t="str">
        <f>IF(SUM(Tableau82529[[#This Row],[Jeudi]:[Samedi]])&gt;0,SUM(Tableau82529[[#This Row],[Jeudi]:[Samedi]]),"")</f>
        <v/>
      </c>
      <c r="Q34" s="14">
        <f>COUNTIF(Tableau82529[[#This Row],[Lundi]:[Mercredi]],"&gt;0") + COUNTIF(Tableau82529[[#This Row],[Jeudi]:[Samedi]],"&gt;0")</f>
        <v>0</v>
      </c>
      <c r="R34" s="14" t="str">
        <f>IFERROR(Tableau82529[[#This Row],[Total Tour 1]]+Tableau82529[[#This Row],[Total Tour 2]],"")</f>
        <v/>
      </c>
      <c r="S34" s="14">
        <f>COUNTIF(Tableau82529[[#This Row],[Lundi]:[Samedi]],"&gt;=12")*1000</f>
        <v>0</v>
      </c>
      <c r="T3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4" s="15">
        <f>Tableau82529[[#This Row],[Prime production]]+Tableau82529[[#This Row],[Prime rendement]]</f>
        <v>0</v>
      </c>
      <c r="V34" s="15" t="str">
        <f>IF(Tableau82529[[#This Row],[Matricule]]&gt;1,IF(COUNTIF(Tableau82529[DateMatricule],Tableau82529[[#This Row],[DateMatricule]])&gt;1,"Doublon",""),"")</f>
        <v/>
      </c>
    </row>
    <row r="35" spans="1:22" x14ac:dyDescent="0.25">
      <c r="A35" s="11" t="str">
        <f>IF(Tableau82529[[#This Row],[Semaine]]="","",VLOOKUP(Tableau82529[[#This Row],[Semaine]],Listes!$A:$B,2,FALSE))</f>
        <v/>
      </c>
      <c r="B35" s="11" t="str">
        <f>IF(ISBLANK(Tableau82529[[#This Row],[Matricule]]),"",VLOOKUP(Tableau82529[[#This Row],[Matricule]],#REF!,2,FALSE))</f>
        <v/>
      </c>
      <c r="C35" s="11" t="str">
        <f>IF(ISBLANK(Tableau82529[[#This Row],[Matricule]]),"",VLOOKUP(Tableau82529[[#This Row],[Matricule]],#REF!,3,FALSE))</f>
        <v/>
      </c>
      <c r="D35" s="11" t="str">
        <f>CONCATENATE(Tableau82529[[#This Row],[Semaine]],Tableau82529[[#This Row],[Matricule]])</f>
        <v/>
      </c>
      <c r="O35" s="14" t="str">
        <f>IF(SUM(Tableau82529[[#This Row],[Lundi]:[Mercredi]])&gt;0,SUM(Tableau82529[[#This Row],[Lundi]:[Mercredi]]),"")</f>
        <v/>
      </c>
      <c r="P35" s="14" t="str">
        <f>IF(SUM(Tableau82529[[#This Row],[Jeudi]:[Samedi]])&gt;0,SUM(Tableau82529[[#This Row],[Jeudi]:[Samedi]]),"")</f>
        <v/>
      </c>
      <c r="Q35" s="14">
        <f>COUNTIF(Tableau82529[[#This Row],[Lundi]:[Mercredi]],"&gt;0") + COUNTIF(Tableau82529[[#This Row],[Jeudi]:[Samedi]],"&gt;0")</f>
        <v>0</v>
      </c>
      <c r="R35" s="14" t="str">
        <f>IFERROR(Tableau82529[[#This Row],[Total Tour 1]]+Tableau82529[[#This Row],[Total Tour 2]],"")</f>
        <v/>
      </c>
      <c r="S35" s="14">
        <f>COUNTIF(Tableau82529[[#This Row],[Lundi]:[Samedi]],"&gt;=12")*1000</f>
        <v>0</v>
      </c>
      <c r="T3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5" s="15">
        <f>Tableau82529[[#This Row],[Prime production]]+Tableau82529[[#This Row],[Prime rendement]]</f>
        <v>0</v>
      </c>
      <c r="V35" s="15" t="str">
        <f>IF(Tableau82529[[#This Row],[Matricule]]&gt;1,IF(COUNTIF(Tableau82529[DateMatricule],Tableau82529[[#This Row],[DateMatricule]])&gt;1,"Doublon",""),"")</f>
        <v/>
      </c>
    </row>
    <row r="36" spans="1:22" x14ac:dyDescent="0.25">
      <c r="A36" s="11" t="str">
        <f>IF(Tableau82529[[#This Row],[Semaine]]="","",VLOOKUP(Tableau82529[[#This Row],[Semaine]],Listes!$A:$B,2,FALSE))</f>
        <v/>
      </c>
      <c r="B36" s="11" t="str">
        <f>IF(ISBLANK(Tableau82529[[#This Row],[Matricule]]),"",VLOOKUP(Tableau82529[[#This Row],[Matricule]],#REF!,2,FALSE))</f>
        <v/>
      </c>
      <c r="C36" s="11" t="str">
        <f>IF(ISBLANK(Tableau82529[[#This Row],[Matricule]]),"",VLOOKUP(Tableau82529[[#This Row],[Matricule]],#REF!,3,FALSE))</f>
        <v/>
      </c>
      <c r="D36" s="11" t="str">
        <f>CONCATENATE(Tableau82529[[#This Row],[Semaine]],Tableau82529[[#This Row],[Matricule]])</f>
        <v/>
      </c>
      <c r="O36" s="14" t="str">
        <f>IF(SUM(Tableau82529[[#This Row],[Lundi]:[Mercredi]])&gt;0,SUM(Tableau82529[[#This Row],[Lundi]:[Mercredi]]),"")</f>
        <v/>
      </c>
      <c r="P36" s="14" t="str">
        <f>IF(SUM(Tableau82529[[#This Row],[Jeudi]:[Samedi]])&gt;0,SUM(Tableau82529[[#This Row],[Jeudi]:[Samedi]]),"")</f>
        <v/>
      </c>
      <c r="Q36" s="14">
        <f>COUNTIF(Tableau82529[[#This Row],[Lundi]:[Mercredi]],"&gt;0") + COUNTIF(Tableau82529[[#This Row],[Jeudi]:[Samedi]],"&gt;0")</f>
        <v>0</v>
      </c>
      <c r="R36" s="14" t="str">
        <f>IFERROR(Tableau82529[[#This Row],[Total Tour 1]]+Tableau82529[[#This Row],[Total Tour 2]],"")</f>
        <v/>
      </c>
      <c r="S36" s="14">
        <f>COUNTIF(Tableau82529[[#This Row],[Lundi]:[Samedi]],"&gt;=12")*1000</f>
        <v>0</v>
      </c>
      <c r="T3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6" s="15">
        <f>Tableau82529[[#This Row],[Prime production]]+Tableau82529[[#This Row],[Prime rendement]]</f>
        <v>0</v>
      </c>
      <c r="V36" s="15" t="str">
        <f>IF(Tableau82529[[#This Row],[Matricule]]&gt;1,IF(COUNTIF(Tableau82529[DateMatricule],Tableau82529[[#This Row],[DateMatricule]])&gt;1,"Doublon",""),"")</f>
        <v/>
      </c>
    </row>
    <row r="37" spans="1:22" x14ac:dyDescent="0.25">
      <c r="A37" s="11" t="str">
        <f>IF(Tableau82529[[#This Row],[Semaine]]="","",VLOOKUP(Tableau82529[[#This Row],[Semaine]],Listes!$A:$B,2,FALSE))</f>
        <v/>
      </c>
      <c r="B37" s="11" t="str">
        <f>IF(ISBLANK(Tableau82529[[#This Row],[Matricule]]),"",VLOOKUP(Tableau82529[[#This Row],[Matricule]],#REF!,2,FALSE))</f>
        <v/>
      </c>
      <c r="C37" s="11" t="str">
        <f>IF(ISBLANK(Tableau82529[[#This Row],[Matricule]]),"",VLOOKUP(Tableau82529[[#This Row],[Matricule]],#REF!,3,FALSE))</f>
        <v/>
      </c>
      <c r="D37" s="11" t="str">
        <f>CONCATENATE(Tableau82529[[#This Row],[Semaine]],Tableau82529[[#This Row],[Matricule]])</f>
        <v/>
      </c>
      <c r="O37" s="14" t="str">
        <f>IF(SUM(Tableau82529[[#This Row],[Lundi]:[Mercredi]])&gt;0,SUM(Tableau82529[[#This Row],[Lundi]:[Mercredi]]),"")</f>
        <v/>
      </c>
      <c r="P37" s="14" t="str">
        <f>IF(SUM(Tableau82529[[#This Row],[Jeudi]:[Samedi]])&gt;0,SUM(Tableau82529[[#This Row],[Jeudi]:[Samedi]]),"")</f>
        <v/>
      </c>
      <c r="Q37" s="14">
        <f>COUNTIF(Tableau82529[[#This Row],[Lundi]:[Mercredi]],"&gt;0") + COUNTIF(Tableau82529[[#This Row],[Jeudi]:[Samedi]],"&gt;0")</f>
        <v>0</v>
      </c>
      <c r="R37" s="14" t="str">
        <f>IFERROR(Tableau82529[[#This Row],[Total Tour 1]]+Tableau82529[[#This Row],[Total Tour 2]],"")</f>
        <v/>
      </c>
      <c r="S37" s="14">
        <f>COUNTIF(Tableau82529[[#This Row],[Lundi]:[Samedi]],"&gt;=12")*1000</f>
        <v>0</v>
      </c>
      <c r="T3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7" s="15">
        <f>Tableau82529[[#This Row],[Prime production]]+Tableau82529[[#This Row],[Prime rendement]]</f>
        <v>0</v>
      </c>
      <c r="V37" s="15" t="str">
        <f>IF(Tableau82529[[#This Row],[Matricule]]&gt;1,IF(COUNTIF(Tableau82529[DateMatricule],Tableau82529[[#This Row],[DateMatricule]])&gt;1,"Doublon",""),"")</f>
        <v/>
      </c>
    </row>
    <row r="38" spans="1:22" x14ac:dyDescent="0.25">
      <c r="A38" s="11" t="str">
        <f>IF(Tableau82529[[#This Row],[Semaine]]="","",VLOOKUP(Tableau82529[[#This Row],[Semaine]],Listes!$A:$B,2,FALSE))</f>
        <v/>
      </c>
      <c r="B38" s="11" t="str">
        <f>IF(ISBLANK(Tableau82529[[#This Row],[Matricule]]),"",VLOOKUP(Tableau82529[[#This Row],[Matricule]],#REF!,2,FALSE))</f>
        <v/>
      </c>
      <c r="C38" s="11" t="str">
        <f>IF(ISBLANK(Tableau82529[[#This Row],[Matricule]]),"",VLOOKUP(Tableau82529[[#This Row],[Matricule]],#REF!,3,FALSE))</f>
        <v/>
      </c>
      <c r="D38" s="11" t="str">
        <f>CONCATENATE(Tableau82529[[#This Row],[Semaine]],Tableau82529[[#This Row],[Matricule]])</f>
        <v/>
      </c>
      <c r="O38" s="14" t="str">
        <f>IF(SUM(Tableau82529[[#This Row],[Lundi]:[Mercredi]])&gt;0,SUM(Tableau82529[[#This Row],[Lundi]:[Mercredi]]),"")</f>
        <v/>
      </c>
      <c r="P38" s="14" t="str">
        <f>IF(SUM(Tableau82529[[#This Row],[Jeudi]:[Samedi]])&gt;0,SUM(Tableau82529[[#This Row],[Jeudi]:[Samedi]]),"")</f>
        <v/>
      </c>
      <c r="Q38" s="14">
        <f>COUNTIF(Tableau82529[[#This Row],[Lundi]:[Mercredi]],"&gt;0") + COUNTIF(Tableau82529[[#This Row],[Jeudi]:[Samedi]],"&gt;0")</f>
        <v>0</v>
      </c>
      <c r="R38" s="14" t="str">
        <f>IFERROR(Tableau82529[[#This Row],[Total Tour 1]]+Tableau82529[[#This Row],[Total Tour 2]],"")</f>
        <v/>
      </c>
      <c r="S38" s="14">
        <f>COUNTIF(Tableau82529[[#This Row],[Lundi]:[Samedi]],"&gt;=12")*1000</f>
        <v>0</v>
      </c>
      <c r="T3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8" s="15">
        <f>Tableau82529[[#This Row],[Prime production]]+Tableau82529[[#This Row],[Prime rendement]]</f>
        <v>0</v>
      </c>
      <c r="V38" s="15" t="str">
        <f>IF(Tableau82529[[#This Row],[Matricule]]&gt;1,IF(COUNTIF(Tableau82529[DateMatricule],Tableau82529[[#This Row],[DateMatricule]])&gt;1,"Doublon",""),"")</f>
        <v/>
      </c>
    </row>
    <row r="39" spans="1:22" x14ac:dyDescent="0.25">
      <c r="A39" s="11" t="str">
        <f>IF(Tableau82529[[#This Row],[Semaine]]="","",VLOOKUP(Tableau82529[[#This Row],[Semaine]],Listes!$A:$B,2,FALSE))</f>
        <v/>
      </c>
      <c r="B39" s="11" t="str">
        <f>IF(ISBLANK(Tableau82529[[#This Row],[Matricule]]),"",VLOOKUP(Tableau82529[[#This Row],[Matricule]],#REF!,2,FALSE))</f>
        <v/>
      </c>
      <c r="C39" s="11" t="str">
        <f>IF(ISBLANK(Tableau82529[[#This Row],[Matricule]]),"",VLOOKUP(Tableau82529[[#This Row],[Matricule]],#REF!,3,FALSE))</f>
        <v/>
      </c>
      <c r="D39" s="11" t="str">
        <f>CONCATENATE(Tableau82529[[#This Row],[Semaine]],Tableau82529[[#This Row],[Matricule]])</f>
        <v/>
      </c>
      <c r="O39" s="14" t="str">
        <f>IF(SUM(Tableau82529[[#This Row],[Lundi]:[Mercredi]])&gt;0,SUM(Tableau82529[[#This Row],[Lundi]:[Mercredi]]),"")</f>
        <v/>
      </c>
      <c r="P39" s="14" t="str">
        <f>IF(SUM(Tableau82529[[#This Row],[Jeudi]:[Samedi]])&gt;0,SUM(Tableau82529[[#This Row],[Jeudi]:[Samedi]]),"")</f>
        <v/>
      </c>
      <c r="Q39" s="14">
        <f>COUNTIF(Tableau82529[[#This Row],[Lundi]:[Mercredi]],"&gt;0") + COUNTIF(Tableau82529[[#This Row],[Jeudi]:[Samedi]],"&gt;0")</f>
        <v>0</v>
      </c>
      <c r="R39" s="14" t="str">
        <f>IFERROR(Tableau82529[[#This Row],[Total Tour 1]]+Tableau82529[[#This Row],[Total Tour 2]],"")</f>
        <v/>
      </c>
      <c r="S39" s="14">
        <f>COUNTIF(Tableau82529[[#This Row],[Lundi]:[Samedi]],"&gt;=12")*1000</f>
        <v>0</v>
      </c>
      <c r="T3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9" s="15">
        <f>Tableau82529[[#This Row],[Prime production]]+Tableau82529[[#This Row],[Prime rendement]]</f>
        <v>0</v>
      </c>
      <c r="V39" s="15" t="str">
        <f>IF(Tableau82529[[#This Row],[Matricule]]&gt;1,IF(COUNTIF(Tableau82529[DateMatricule],Tableau82529[[#This Row],[DateMatricule]])&gt;1,"Doublon",""),"")</f>
        <v/>
      </c>
    </row>
    <row r="40" spans="1:22" x14ac:dyDescent="0.25">
      <c r="A40" s="11" t="str">
        <f>IF(Tableau82529[[#This Row],[Semaine]]="","",VLOOKUP(Tableau82529[[#This Row],[Semaine]],Listes!$A:$B,2,FALSE))</f>
        <v/>
      </c>
      <c r="B40" s="11" t="str">
        <f>IF(ISBLANK(Tableau82529[[#This Row],[Matricule]]),"",VLOOKUP(Tableau82529[[#This Row],[Matricule]],#REF!,2,FALSE))</f>
        <v/>
      </c>
      <c r="C40" s="11" t="str">
        <f>IF(ISBLANK(Tableau82529[[#This Row],[Matricule]]),"",VLOOKUP(Tableau82529[[#This Row],[Matricule]],#REF!,3,FALSE))</f>
        <v/>
      </c>
      <c r="D40" s="11" t="str">
        <f>CONCATENATE(Tableau82529[[#This Row],[Semaine]],Tableau82529[[#This Row],[Matricule]])</f>
        <v/>
      </c>
      <c r="O40" s="14" t="str">
        <f>IF(SUM(Tableau82529[[#This Row],[Lundi]:[Mercredi]])&gt;0,SUM(Tableau82529[[#This Row],[Lundi]:[Mercredi]]),"")</f>
        <v/>
      </c>
      <c r="P40" s="14" t="str">
        <f>IF(SUM(Tableau82529[[#This Row],[Jeudi]:[Samedi]])&gt;0,SUM(Tableau82529[[#This Row],[Jeudi]:[Samedi]]),"")</f>
        <v/>
      </c>
      <c r="Q40" s="14">
        <f>COUNTIF(Tableau82529[[#This Row],[Lundi]:[Mercredi]],"&gt;0") + COUNTIF(Tableau82529[[#This Row],[Jeudi]:[Samedi]],"&gt;0")</f>
        <v>0</v>
      </c>
      <c r="R40" s="14" t="str">
        <f>IFERROR(Tableau82529[[#This Row],[Total Tour 1]]+Tableau82529[[#This Row],[Total Tour 2]],"")</f>
        <v/>
      </c>
      <c r="S40" s="14">
        <f>COUNTIF(Tableau82529[[#This Row],[Lundi]:[Samedi]],"&gt;=12")*1000</f>
        <v>0</v>
      </c>
      <c r="T4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0" s="15">
        <f>Tableau82529[[#This Row],[Prime production]]+Tableau82529[[#This Row],[Prime rendement]]</f>
        <v>0</v>
      </c>
      <c r="V40" s="15" t="str">
        <f>IF(Tableau82529[[#This Row],[Matricule]]&gt;1,IF(COUNTIF(Tableau82529[DateMatricule],Tableau82529[[#This Row],[DateMatricule]])&gt;1,"Doublon",""),"")</f>
        <v/>
      </c>
    </row>
    <row r="41" spans="1:22" x14ac:dyDescent="0.25">
      <c r="A41" s="11" t="str">
        <f>IF(Tableau82529[[#This Row],[Semaine]]="","",VLOOKUP(Tableau82529[[#This Row],[Semaine]],Listes!$A:$B,2,FALSE))</f>
        <v/>
      </c>
      <c r="B41" s="11" t="str">
        <f>IF(ISBLANK(Tableau82529[[#This Row],[Matricule]]),"",VLOOKUP(Tableau82529[[#This Row],[Matricule]],#REF!,2,FALSE))</f>
        <v/>
      </c>
      <c r="C41" s="11" t="str">
        <f>IF(ISBLANK(Tableau82529[[#This Row],[Matricule]]),"",VLOOKUP(Tableau82529[[#This Row],[Matricule]],#REF!,3,FALSE))</f>
        <v/>
      </c>
      <c r="D41" s="11" t="str">
        <f>CONCATENATE(Tableau82529[[#This Row],[Semaine]],Tableau82529[[#This Row],[Matricule]])</f>
        <v/>
      </c>
      <c r="O41" s="14" t="str">
        <f>IF(SUM(Tableau82529[[#This Row],[Lundi]:[Mercredi]])&gt;0,SUM(Tableau82529[[#This Row],[Lundi]:[Mercredi]]),"")</f>
        <v/>
      </c>
      <c r="P41" s="14" t="str">
        <f>IF(SUM(Tableau82529[[#This Row],[Jeudi]:[Samedi]])&gt;0,SUM(Tableau82529[[#This Row],[Jeudi]:[Samedi]]),"")</f>
        <v/>
      </c>
      <c r="Q41" s="14">
        <f>COUNTIF(Tableau82529[[#This Row],[Lundi]:[Mercredi]],"&gt;0") + COUNTIF(Tableau82529[[#This Row],[Jeudi]:[Samedi]],"&gt;0")</f>
        <v>0</v>
      </c>
      <c r="R41" s="14" t="str">
        <f>IFERROR(Tableau82529[[#This Row],[Total Tour 1]]+Tableau82529[[#This Row],[Total Tour 2]],"")</f>
        <v/>
      </c>
      <c r="S41" s="14">
        <f>COUNTIF(Tableau82529[[#This Row],[Lundi]:[Samedi]],"&gt;=12")*1000</f>
        <v>0</v>
      </c>
      <c r="T4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1" s="15">
        <f>Tableau82529[[#This Row],[Prime production]]+Tableau82529[[#This Row],[Prime rendement]]</f>
        <v>0</v>
      </c>
      <c r="V41" s="15" t="str">
        <f>IF(Tableau82529[[#This Row],[Matricule]]&gt;1,IF(COUNTIF(Tableau82529[DateMatricule],Tableau82529[[#This Row],[DateMatricule]])&gt;1,"Doublon",""),"")</f>
        <v/>
      </c>
    </row>
    <row r="42" spans="1:22" x14ac:dyDescent="0.25">
      <c r="A42" s="11" t="str">
        <f>IF(Tableau82529[[#This Row],[Semaine]]="","",VLOOKUP(Tableau82529[[#This Row],[Semaine]],Listes!$A:$B,2,FALSE))</f>
        <v/>
      </c>
      <c r="B42" s="11" t="str">
        <f>IF(ISBLANK(Tableau82529[[#This Row],[Matricule]]),"",VLOOKUP(Tableau82529[[#This Row],[Matricule]],#REF!,2,FALSE))</f>
        <v/>
      </c>
      <c r="C42" s="11" t="str">
        <f>IF(ISBLANK(Tableau82529[[#This Row],[Matricule]]),"",VLOOKUP(Tableau82529[[#This Row],[Matricule]],#REF!,3,FALSE))</f>
        <v/>
      </c>
      <c r="D42" s="11" t="str">
        <f>CONCATENATE(Tableau82529[[#This Row],[Semaine]],Tableau82529[[#This Row],[Matricule]])</f>
        <v/>
      </c>
      <c r="O42" s="14" t="str">
        <f>IF(SUM(Tableau82529[[#This Row],[Lundi]:[Mercredi]])&gt;0,SUM(Tableau82529[[#This Row],[Lundi]:[Mercredi]]),"")</f>
        <v/>
      </c>
      <c r="P42" s="14" t="str">
        <f>IF(SUM(Tableau82529[[#This Row],[Jeudi]:[Samedi]])&gt;0,SUM(Tableau82529[[#This Row],[Jeudi]:[Samedi]]),"")</f>
        <v/>
      </c>
      <c r="Q42" s="14">
        <f>COUNTIF(Tableau82529[[#This Row],[Lundi]:[Mercredi]],"&gt;0") + COUNTIF(Tableau82529[[#This Row],[Jeudi]:[Samedi]],"&gt;0")</f>
        <v>0</v>
      </c>
      <c r="R42" s="14" t="str">
        <f>IFERROR(Tableau82529[[#This Row],[Total Tour 1]]+Tableau82529[[#This Row],[Total Tour 2]],"")</f>
        <v/>
      </c>
      <c r="S42" s="14">
        <f>COUNTIF(Tableau82529[[#This Row],[Lundi]:[Samedi]],"&gt;=12")*1000</f>
        <v>0</v>
      </c>
      <c r="T4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2" s="15">
        <f>Tableau82529[[#This Row],[Prime production]]+Tableau82529[[#This Row],[Prime rendement]]</f>
        <v>0</v>
      </c>
      <c r="V42" s="15" t="str">
        <f>IF(Tableau82529[[#This Row],[Matricule]]&gt;1,IF(COUNTIF(Tableau82529[DateMatricule],Tableau82529[[#This Row],[DateMatricule]])&gt;1,"Doublon",""),"")</f>
        <v/>
      </c>
    </row>
    <row r="43" spans="1:22" x14ac:dyDescent="0.25">
      <c r="A43" s="11" t="str">
        <f>IF(Tableau82529[[#This Row],[Semaine]]="","",VLOOKUP(Tableau82529[[#This Row],[Semaine]],Listes!$A:$B,2,FALSE))</f>
        <v/>
      </c>
      <c r="B43" s="11" t="str">
        <f>IF(ISBLANK(Tableau82529[[#This Row],[Matricule]]),"",VLOOKUP(Tableau82529[[#This Row],[Matricule]],#REF!,2,FALSE))</f>
        <v/>
      </c>
      <c r="C43" s="11" t="str">
        <f>IF(ISBLANK(Tableau82529[[#This Row],[Matricule]]),"",VLOOKUP(Tableau82529[[#This Row],[Matricule]],#REF!,3,FALSE))</f>
        <v/>
      </c>
      <c r="D43" s="11" t="str">
        <f>CONCATENATE(Tableau82529[[#This Row],[Semaine]],Tableau82529[[#This Row],[Matricule]])</f>
        <v/>
      </c>
      <c r="O43" s="14" t="str">
        <f>IF(SUM(Tableau82529[[#This Row],[Lundi]:[Mercredi]])&gt;0,SUM(Tableau82529[[#This Row],[Lundi]:[Mercredi]]),"")</f>
        <v/>
      </c>
      <c r="P43" s="14" t="str">
        <f>IF(SUM(Tableau82529[[#This Row],[Jeudi]:[Samedi]])&gt;0,SUM(Tableau82529[[#This Row],[Jeudi]:[Samedi]]),"")</f>
        <v/>
      </c>
      <c r="Q43" s="14">
        <f>COUNTIF(Tableau82529[[#This Row],[Lundi]:[Mercredi]],"&gt;0") + COUNTIF(Tableau82529[[#This Row],[Jeudi]:[Samedi]],"&gt;0")</f>
        <v>0</v>
      </c>
      <c r="R43" s="14" t="str">
        <f>IFERROR(Tableau82529[[#This Row],[Total Tour 1]]+Tableau82529[[#This Row],[Total Tour 2]],"")</f>
        <v/>
      </c>
      <c r="S43" s="14">
        <f>COUNTIF(Tableau82529[[#This Row],[Lundi]:[Samedi]],"&gt;=12")*1000</f>
        <v>0</v>
      </c>
      <c r="T4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3" s="15">
        <f>Tableau82529[[#This Row],[Prime production]]+Tableau82529[[#This Row],[Prime rendement]]</f>
        <v>0</v>
      </c>
      <c r="V43" s="15" t="str">
        <f>IF(Tableau82529[[#This Row],[Matricule]]&gt;1,IF(COUNTIF(Tableau82529[DateMatricule],Tableau82529[[#This Row],[DateMatricule]])&gt;1,"Doublon",""),"")</f>
        <v/>
      </c>
    </row>
    <row r="44" spans="1:22" x14ac:dyDescent="0.25">
      <c r="A44" s="11" t="str">
        <f>IF(Tableau82529[[#This Row],[Semaine]]="","",VLOOKUP(Tableau82529[[#This Row],[Semaine]],Listes!$A:$B,2,FALSE))</f>
        <v/>
      </c>
      <c r="B44" s="11" t="str">
        <f>IF(ISBLANK(Tableau82529[[#This Row],[Matricule]]),"",VLOOKUP(Tableau82529[[#This Row],[Matricule]],#REF!,2,FALSE))</f>
        <v/>
      </c>
      <c r="C44" s="11" t="str">
        <f>IF(ISBLANK(Tableau82529[[#This Row],[Matricule]]),"",VLOOKUP(Tableau82529[[#This Row],[Matricule]],#REF!,3,FALSE))</f>
        <v/>
      </c>
      <c r="D44" s="11" t="str">
        <f>CONCATENATE(Tableau82529[[#This Row],[Semaine]],Tableau82529[[#This Row],[Matricule]])</f>
        <v/>
      </c>
      <c r="O44" s="14" t="str">
        <f>IF(SUM(Tableau82529[[#This Row],[Lundi]:[Mercredi]])&gt;0,SUM(Tableau82529[[#This Row],[Lundi]:[Mercredi]]),"")</f>
        <v/>
      </c>
      <c r="P44" s="14" t="str">
        <f>IF(SUM(Tableau82529[[#This Row],[Jeudi]:[Samedi]])&gt;0,SUM(Tableau82529[[#This Row],[Jeudi]:[Samedi]]),"")</f>
        <v/>
      </c>
      <c r="Q44" s="14">
        <f>COUNTIF(Tableau82529[[#This Row],[Lundi]:[Mercredi]],"&gt;0") + COUNTIF(Tableau82529[[#This Row],[Jeudi]:[Samedi]],"&gt;0")</f>
        <v>0</v>
      </c>
      <c r="R44" s="14" t="str">
        <f>IFERROR(Tableau82529[[#This Row],[Total Tour 1]]+Tableau82529[[#This Row],[Total Tour 2]],"")</f>
        <v/>
      </c>
      <c r="S44" s="14">
        <f>COUNTIF(Tableau82529[[#This Row],[Lundi]:[Samedi]],"&gt;=12")*1000</f>
        <v>0</v>
      </c>
      <c r="T4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4" s="15">
        <f>Tableau82529[[#This Row],[Prime production]]+Tableau82529[[#This Row],[Prime rendement]]</f>
        <v>0</v>
      </c>
      <c r="V44" s="15" t="str">
        <f>IF(Tableau82529[[#This Row],[Matricule]]&gt;1,IF(COUNTIF(Tableau82529[DateMatricule],Tableau82529[[#This Row],[DateMatricule]])&gt;1,"Doublon",""),"")</f>
        <v/>
      </c>
    </row>
    <row r="45" spans="1:22" x14ac:dyDescent="0.25">
      <c r="A45" s="11" t="str">
        <f>IF(Tableau82529[[#This Row],[Semaine]]="","",VLOOKUP(Tableau82529[[#This Row],[Semaine]],Listes!$A:$B,2,FALSE))</f>
        <v/>
      </c>
      <c r="B45" s="11" t="str">
        <f>IF(ISBLANK(Tableau82529[[#This Row],[Matricule]]),"",VLOOKUP(Tableau82529[[#This Row],[Matricule]],#REF!,2,FALSE))</f>
        <v/>
      </c>
      <c r="C45" s="11" t="str">
        <f>IF(ISBLANK(Tableau82529[[#This Row],[Matricule]]),"",VLOOKUP(Tableau82529[[#This Row],[Matricule]],#REF!,3,FALSE))</f>
        <v/>
      </c>
      <c r="D45" s="11" t="str">
        <f>CONCATENATE(Tableau82529[[#This Row],[Semaine]],Tableau82529[[#This Row],[Matricule]])</f>
        <v/>
      </c>
      <c r="O45" s="14" t="str">
        <f>IF(SUM(Tableau82529[[#This Row],[Lundi]:[Mercredi]])&gt;0,SUM(Tableau82529[[#This Row],[Lundi]:[Mercredi]]),"")</f>
        <v/>
      </c>
      <c r="P45" s="14" t="str">
        <f>IF(SUM(Tableau82529[[#This Row],[Jeudi]:[Samedi]])&gt;0,SUM(Tableau82529[[#This Row],[Jeudi]:[Samedi]]),"")</f>
        <v/>
      </c>
      <c r="Q45" s="14">
        <f>COUNTIF(Tableau82529[[#This Row],[Lundi]:[Mercredi]],"&gt;0") + COUNTIF(Tableau82529[[#This Row],[Jeudi]:[Samedi]],"&gt;0")</f>
        <v>0</v>
      </c>
      <c r="R45" s="14" t="str">
        <f>IFERROR(Tableau82529[[#This Row],[Total Tour 1]]+Tableau82529[[#This Row],[Total Tour 2]],"")</f>
        <v/>
      </c>
      <c r="S45" s="14">
        <f>COUNTIF(Tableau82529[[#This Row],[Lundi]:[Samedi]],"&gt;=12")*1000</f>
        <v>0</v>
      </c>
      <c r="T4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5" s="15">
        <f>Tableau82529[[#This Row],[Prime production]]+Tableau82529[[#This Row],[Prime rendement]]</f>
        <v>0</v>
      </c>
      <c r="V45" s="15" t="str">
        <f>IF(Tableau82529[[#This Row],[Matricule]]&gt;1,IF(COUNTIF(Tableau82529[DateMatricule],Tableau82529[[#This Row],[DateMatricule]])&gt;1,"Doublon",""),"")</f>
        <v/>
      </c>
    </row>
    <row r="46" spans="1:22" x14ac:dyDescent="0.25">
      <c r="A46" s="11" t="str">
        <f>IF(Tableau82529[[#This Row],[Semaine]]="","",VLOOKUP(Tableau82529[[#This Row],[Semaine]],Listes!$A:$B,2,FALSE))</f>
        <v/>
      </c>
      <c r="B46" s="11" t="str">
        <f>IF(ISBLANK(Tableau82529[[#This Row],[Matricule]]),"",VLOOKUP(Tableau82529[[#This Row],[Matricule]],#REF!,2,FALSE))</f>
        <v/>
      </c>
      <c r="C46" s="11" t="str">
        <f>IF(ISBLANK(Tableau82529[[#This Row],[Matricule]]),"",VLOOKUP(Tableau82529[[#This Row],[Matricule]],#REF!,3,FALSE))</f>
        <v/>
      </c>
      <c r="D46" s="11" t="str">
        <f>CONCATENATE(Tableau82529[[#This Row],[Semaine]],Tableau82529[[#This Row],[Matricule]])</f>
        <v/>
      </c>
      <c r="O46" s="14" t="str">
        <f>IF(SUM(Tableau82529[[#This Row],[Lundi]:[Mercredi]])&gt;0,SUM(Tableau82529[[#This Row],[Lundi]:[Mercredi]]),"")</f>
        <v/>
      </c>
      <c r="P46" s="14" t="str">
        <f>IF(SUM(Tableau82529[[#This Row],[Jeudi]:[Samedi]])&gt;0,SUM(Tableau82529[[#This Row],[Jeudi]:[Samedi]]),"")</f>
        <v/>
      </c>
      <c r="Q46" s="14">
        <f>COUNTIF(Tableau82529[[#This Row],[Lundi]:[Mercredi]],"&gt;0") + COUNTIF(Tableau82529[[#This Row],[Jeudi]:[Samedi]],"&gt;0")</f>
        <v>0</v>
      </c>
      <c r="R46" s="14" t="str">
        <f>IFERROR(Tableau82529[[#This Row],[Total Tour 1]]+Tableau82529[[#This Row],[Total Tour 2]],"")</f>
        <v/>
      </c>
      <c r="S46" s="14">
        <f>COUNTIF(Tableau82529[[#This Row],[Lundi]:[Samedi]],"&gt;=12")*1000</f>
        <v>0</v>
      </c>
      <c r="T4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6" s="15">
        <f>Tableau82529[[#This Row],[Prime production]]+Tableau82529[[#This Row],[Prime rendement]]</f>
        <v>0</v>
      </c>
      <c r="V46" s="15" t="str">
        <f>IF(Tableau82529[[#This Row],[Matricule]]&gt;1,IF(COUNTIF(Tableau82529[DateMatricule],Tableau82529[[#This Row],[DateMatricule]])&gt;1,"Doublon",""),"")</f>
        <v/>
      </c>
    </row>
    <row r="47" spans="1:22" x14ac:dyDescent="0.25">
      <c r="A47" s="11" t="str">
        <f>IF(Tableau82529[[#This Row],[Semaine]]="","",VLOOKUP(Tableau82529[[#This Row],[Semaine]],Listes!$A:$B,2,FALSE))</f>
        <v/>
      </c>
      <c r="B47" s="11" t="str">
        <f>IF(ISBLANK(Tableau82529[[#This Row],[Matricule]]),"",VLOOKUP(Tableau82529[[#This Row],[Matricule]],#REF!,2,FALSE))</f>
        <v/>
      </c>
      <c r="C47" s="11" t="str">
        <f>IF(ISBLANK(Tableau82529[[#This Row],[Matricule]]),"",VLOOKUP(Tableau82529[[#This Row],[Matricule]],#REF!,3,FALSE))</f>
        <v/>
      </c>
      <c r="D47" s="11" t="str">
        <f>CONCATENATE(Tableau82529[[#This Row],[Semaine]],Tableau82529[[#This Row],[Matricule]])</f>
        <v/>
      </c>
      <c r="O47" s="14" t="str">
        <f>IF(SUM(Tableau82529[[#This Row],[Lundi]:[Mercredi]])&gt;0,SUM(Tableau82529[[#This Row],[Lundi]:[Mercredi]]),"")</f>
        <v/>
      </c>
      <c r="P47" s="14" t="str">
        <f>IF(SUM(Tableau82529[[#This Row],[Jeudi]:[Samedi]])&gt;0,SUM(Tableau82529[[#This Row],[Jeudi]:[Samedi]]),"")</f>
        <v/>
      </c>
      <c r="Q47" s="14">
        <f>COUNTIF(Tableau82529[[#This Row],[Lundi]:[Mercredi]],"&gt;0") + COUNTIF(Tableau82529[[#This Row],[Jeudi]:[Samedi]],"&gt;0")</f>
        <v>0</v>
      </c>
      <c r="R47" s="14" t="str">
        <f>IFERROR(Tableau82529[[#This Row],[Total Tour 1]]+Tableau82529[[#This Row],[Total Tour 2]],"")</f>
        <v/>
      </c>
      <c r="S47" s="14">
        <f>COUNTIF(Tableau82529[[#This Row],[Lundi]:[Samedi]],"&gt;=12")*1000</f>
        <v>0</v>
      </c>
      <c r="T4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7" s="15">
        <f>Tableau82529[[#This Row],[Prime production]]+Tableau82529[[#This Row],[Prime rendement]]</f>
        <v>0</v>
      </c>
      <c r="V47" s="15" t="str">
        <f>IF(Tableau82529[[#This Row],[Matricule]]&gt;1,IF(COUNTIF(Tableau82529[DateMatricule],Tableau82529[[#This Row],[DateMatricule]])&gt;1,"Doublon",""),"")</f>
        <v/>
      </c>
    </row>
    <row r="48" spans="1:22" x14ac:dyDescent="0.25">
      <c r="A48" s="11" t="str">
        <f>IF(Tableau82529[[#This Row],[Semaine]]="","",VLOOKUP(Tableau82529[[#This Row],[Semaine]],Listes!$A:$B,2,FALSE))</f>
        <v/>
      </c>
      <c r="B48" s="11" t="str">
        <f>IF(ISBLANK(Tableau82529[[#This Row],[Matricule]]),"",VLOOKUP(Tableau82529[[#This Row],[Matricule]],#REF!,2,FALSE))</f>
        <v/>
      </c>
      <c r="C48" s="11" t="str">
        <f>IF(ISBLANK(Tableau82529[[#This Row],[Matricule]]),"",VLOOKUP(Tableau82529[[#This Row],[Matricule]],#REF!,3,FALSE))</f>
        <v/>
      </c>
      <c r="D48" s="11" t="str">
        <f>CONCATENATE(Tableau82529[[#This Row],[Semaine]],Tableau82529[[#This Row],[Matricule]])</f>
        <v/>
      </c>
      <c r="O48" s="14" t="str">
        <f>IF(SUM(Tableau82529[[#This Row],[Lundi]:[Mercredi]])&gt;0,SUM(Tableau82529[[#This Row],[Lundi]:[Mercredi]]),"")</f>
        <v/>
      </c>
      <c r="P48" s="14" t="str">
        <f>IF(SUM(Tableau82529[[#This Row],[Jeudi]:[Samedi]])&gt;0,SUM(Tableau82529[[#This Row],[Jeudi]:[Samedi]]),"")</f>
        <v/>
      </c>
      <c r="Q48" s="14">
        <f>COUNTIF(Tableau82529[[#This Row],[Lundi]:[Mercredi]],"&gt;0") + COUNTIF(Tableau82529[[#This Row],[Jeudi]:[Samedi]],"&gt;0")</f>
        <v>0</v>
      </c>
      <c r="R48" s="14" t="str">
        <f>IFERROR(Tableau82529[[#This Row],[Total Tour 1]]+Tableau82529[[#This Row],[Total Tour 2]],"")</f>
        <v/>
      </c>
      <c r="S48" s="14">
        <f>COUNTIF(Tableau82529[[#This Row],[Lundi]:[Samedi]],"&gt;=12")*1000</f>
        <v>0</v>
      </c>
      <c r="T4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8" s="15">
        <f>Tableau82529[[#This Row],[Prime production]]+Tableau82529[[#This Row],[Prime rendement]]</f>
        <v>0</v>
      </c>
      <c r="V48" s="15" t="str">
        <f>IF(Tableau82529[[#This Row],[Matricule]]&gt;1,IF(COUNTIF(Tableau82529[DateMatricule],Tableau82529[[#This Row],[DateMatricule]])&gt;1,"Doublon",""),"")</f>
        <v/>
      </c>
    </row>
    <row r="49" spans="1:22" x14ac:dyDescent="0.25">
      <c r="A49" s="11" t="str">
        <f>IF(Tableau82529[[#This Row],[Semaine]]="","",VLOOKUP(Tableau82529[[#This Row],[Semaine]],Listes!$A:$B,2,FALSE))</f>
        <v/>
      </c>
      <c r="B49" s="11" t="str">
        <f>IF(ISBLANK(Tableau82529[[#This Row],[Matricule]]),"",VLOOKUP(Tableau82529[[#This Row],[Matricule]],#REF!,2,FALSE))</f>
        <v/>
      </c>
      <c r="C49" s="11" t="str">
        <f>IF(ISBLANK(Tableau82529[[#This Row],[Matricule]]),"",VLOOKUP(Tableau82529[[#This Row],[Matricule]],#REF!,3,FALSE))</f>
        <v/>
      </c>
      <c r="D49" s="11" t="str">
        <f>CONCATENATE(Tableau82529[[#This Row],[Semaine]],Tableau82529[[#This Row],[Matricule]])</f>
        <v/>
      </c>
      <c r="O49" s="14" t="str">
        <f>IF(SUM(Tableau82529[[#This Row],[Lundi]:[Mercredi]])&gt;0,SUM(Tableau82529[[#This Row],[Lundi]:[Mercredi]]),"")</f>
        <v/>
      </c>
      <c r="P49" s="14" t="str">
        <f>IF(SUM(Tableau82529[[#This Row],[Jeudi]:[Samedi]])&gt;0,SUM(Tableau82529[[#This Row],[Jeudi]:[Samedi]]),"")</f>
        <v/>
      </c>
      <c r="Q49" s="14">
        <f>COUNTIF(Tableau82529[[#This Row],[Lundi]:[Mercredi]],"&gt;0") + COUNTIF(Tableau82529[[#This Row],[Jeudi]:[Samedi]],"&gt;0")</f>
        <v>0</v>
      </c>
      <c r="R49" s="14" t="str">
        <f>IFERROR(Tableau82529[[#This Row],[Total Tour 1]]+Tableau82529[[#This Row],[Total Tour 2]],"")</f>
        <v/>
      </c>
      <c r="S49" s="14">
        <f>COUNTIF(Tableau82529[[#This Row],[Lundi]:[Samedi]],"&gt;=12")*1000</f>
        <v>0</v>
      </c>
      <c r="T4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9" s="15">
        <f>Tableau82529[[#This Row],[Prime production]]+Tableau82529[[#This Row],[Prime rendement]]</f>
        <v>0</v>
      </c>
      <c r="V49" s="15" t="str">
        <f>IF(Tableau82529[[#This Row],[Matricule]]&gt;1,IF(COUNTIF(Tableau82529[DateMatricule],Tableau82529[[#This Row],[DateMatricule]])&gt;1,"Doublon",""),"")</f>
        <v/>
      </c>
    </row>
    <row r="50" spans="1:22" x14ac:dyDescent="0.25">
      <c r="A50" s="11" t="str">
        <f>IF(Tableau82529[[#This Row],[Semaine]]="","",VLOOKUP(Tableau82529[[#This Row],[Semaine]],Listes!$A:$B,2,FALSE))</f>
        <v/>
      </c>
      <c r="B50" s="11" t="str">
        <f>IF(ISBLANK(Tableau82529[[#This Row],[Matricule]]),"",VLOOKUP(Tableau82529[[#This Row],[Matricule]],#REF!,2,FALSE))</f>
        <v/>
      </c>
      <c r="C50" s="11" t="str">
        <f>IF(ISBLANK(Tableau82529[[#This Row],[Matricule]]),"",VLOOKUP(Tableau82529[[#This Row],[Matricule]],#REF!,3,FALSE))</f>
        <v/>
      </c>
      <c r="D50" s="11" t="str">
        <f>CONCATENATE(Tableau82529[[#This Row],[Semaine]],Tableau82529[[#This Row],[Matricule]])</f>
        <v/>
      </c>
      <c r="O50" s="14" t="str">
        <f>IF(SUM(Tableau82529[[#This Row],[Lundi]:[Mercredi]])&gt;0,SUM(Tableau82529[[#This Row],[Lundi]:[Mercredi]]),"")</f>
        <v/>
      </c>
      <c r="P50" s="14" t="str">
        <f>IF(SUM(Tableau82529[[#This Row],[Jeudi]:[Samedi]])&gt;0,SUM(Tableau82529[[#This Row],[Jeudi]:[Samedi]]),"")</f>
        <v/>
      </c>
      <c r="Q50" s="14">
        <f>COUNTIF(Tableau82529[[#This Row],[Lundi]:[Mercredi]],"&gt;0") + COUNTIF(Tableau82529[[#This Row],[Jeudi]:[Samedi]],"&gt;0")</f>
        <v>0</v>
      </c>
      <c r="R50" s="14" t="str">
        <f>IFERROR(Tableau82529[[#This Row],[Total Tour 1]]+Tableau82529[[#This Row],[Total Tour 2]],"")</f>
        <v/>
      </c>
      <c r="S50" s="14">
        <f>COUNTIF(Tableau82529[[#This Row],[Lundi]:[Samedi]],"&gt;=12")*1000</f>
        <v>0</v>
      </c>
      <c r="T5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0" s="15">
        <f>Tableau82529[[#This Row],[Prime production]]+Tableau82529[[#This Row],[Prime rendement]]</f>
        <v>0</v>
      </c>
      <c r="V50" s="15" t="str">
        <f>IF(Tableau82529[[#This Row],[Matricule]]&gt;1,IF(COUNTIF(Tableau82529[DateMatricule],Tableau82529[[#This Row],[DateMatricule]])&gt;1,"Doublon",""),"")</f>
        <v/>
      </c>
    </row>
    <row r="51" spans="1:22" x14ac:dyDescent="0.25">
      <c r="A51" s="11" t="str">
        <f>IF(Tableau82529[[#This Row],[Semaine]]="","",VLOOKUP(Tableau82529[[#This Row],[Semaine]],Listes!$A:$B,2,FALSE))</f>
        <v/>
      </c>
      <c r="B51" s="11" t="str">
        <f>IF(ISBLANK(Tableau82529[[#This Row],[Matricule]]),"",VLOOKUP(Tableau82529[[#This Row],[Matricule]],#REF!,2,FALSE))</f>
        <v/>
      </c>
      <c r="C51" s="11" t="str">
        <f>IF(ISBLANK(Tableau82529[[#This Row],[Matricule]]),"",VLOOKUP(Tableau82529[[#This Row],[Matricule]],#REF!,3,FALSE))</f>
        <v/>
      </c>
      <c r="D51" s="11" t="str">
        <f>CONCATENATE(Tableau82529[[#This Row],[Semaine]],Tableau82529[[#This Row],[Matricule]])</f>
        <v/>
      </c>
      <c r="O51" s="14" t="str">
        <f>IF(SUM(Tableau82529[[#This Row],[Lundi]:[Mercredi]])&gt;0,SUM(Tableau82529[[#This Row],[Lundi]:[Mercredi]]),"")</f>
        <v/>
      </c>
      <c r="P51" s="14" t="str">
        <f>IF(SUM(Tableau82529[[#This Row],[Jeudi]:[Samedi]])&gt;0,SUM(Tableau82529[[#This Row],[Jeudi]:[Samedi]]),"")</f>
        <v/>
      </c>
      <c r="Q51" s="14">
        <f>COUNTIF(Tableau82529[[#This Row],[Lundi]:[Mercredi]],"&gt;0") + COUNTIF(Tableau82529[[#This Row],[Jeudi]:[Samedi]],"&gt;0")</f>
        <v>0</v>
      </c>
      <c r="R51" s="14" t="str">
        <f>IFERROR(Tableau82529[[#This Row],[Total Tour 1]]+Tableau82529[[#This Row],[Total Tour 2]],"")</f>
        <v/>
      </c>
      <c r="S51" s="14">
        <f>COUNTIF(Tableau82529[[#This Row],[Lundi]:[Samedi]],"&gt;=12")*1000</f>
        <v>0</v>
      </c>
      <c r="T5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1" s="15">
        <f>Tableau82529[[#This Row],[Prime production]]+Tableau82529[[#This Row],[Prime rendement]]</f>
        <v>0</v>
      </c>
      <c r="V51" s="15" t="str">
        <f>IF(Tableau82529[[#This Row],[Matricule]]&gt;1,IF(COUNTIF(Tableau82529[DateMatricule],Tableau82529[[#This Row],[DateMatricule]])&gt;1,"Doublon",""),"")</f>
        <v/>
      </c>
    </row>
    <row r="52" spans="1:22" x14ac:dyDescent="0.25">
      <c r="A52" s="11" t="str">
        <f>IF(Tableau82529[[#This Row],[Semaine]]="","",VLOOKUP(Tableau82529[[#This Row],[Semaine]],Listes!$A:$B,2,FALSE))</f>
        <v/>
      </c>
      <c r="B52" s="11" t="str">
        <f>IF(ISBLANK(Tableau82529[[#This Row],[Matricule]]),"",VLOOKUP(Tableau82529[[#This Row],[Matricule]],#REF!,2,FALSE))</f>
        <v/>
      </c>
      <c r="C52" s="11" t="str">
        <f>IF(ISBLANK(Tableau82529[[#This Row],[Matricule]]),"",VLOOKUP(Tableau82529[[#This Row],[Matricule]],#REF!,3,FALSE))</f>
        <v/>
      </c>
      <c r="D52" s="11" t="str">
        <f>CONCATENATE(Tableau82529[[#This Row],[Semaine]],Tableau82529[[#This Row],[Matricule]])</f>
        <v/>
      </c>
      <c r="O52" s="14" t="str">
        <f>IF(SUM(Tableau82529[[#This Row],[Lundi]:[Mercredi]])&gt;0,SUM(Tableau82529[[#This Row],[Lundi]:[Mercredi]]),"")</f>
        <v/>
      </c>
      <c r="P52" s="14" t="str">
        <f>IF(SUM(Tableau82529[[#This Row],[Jeudi]:[Samedi]])&gt;0,SUM(Tableau82529[[#This Row],[Jeudi]:[Samedi]]),"")</f>
        <v/>
      </c>
      <c r="Q52" s="14">
        <f>COUNTIF(Tableau82529[[#This Row],[Lundi]:[Mercredi]],"&gt;0") + COUNTIF(Tableau82529[[#This Row],[Jeudi]:[Samedi]],"&gt;0")</f>
        <v>0</v>
      </c>
      <c r="R52" s="14" t="str">
        <f>IFERROR(Tableau82529[[#This Row],[Total Tour 1]]+Tableau82529[[#This Row],[Total Tour 2]],"")</f>
        <v/>
      </c>
      <c r="S52" s="14">
        <f>COUNTIF(Tableau82529[[#This Row],[Lundi]:[Samedi]],"&gt;=12")*1000</f>
        <v>0</v>
      </c>
      <c r="T5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2" s="15">
        <f>Tableau82529[[#This Row],[Prime production]]+Tableau82529[[#This Row],[Prime rendement]]</f>
        <v>0</v>
      </c>
      <c r="V52" s="15" t="str">
        <f>IF(Tableau82529[[#This Row],[Matricule]]&gt;1,IF(COUNTIF(Tableau82529[DateMatricule],Tableau82529[[#This Row],[DateMatricule]])&gt;1,"Doublon",""),"")</f>
        <v/>
      </c>
    </row>
    <row r="53" spans="1:22" x14ac:dyDescent="0.25">
      <c r="A53" s="11" t="str">
        <f>IF(Tableau82529[[#This Row],[Semaine]]="","",VLOOKUP(Tableau82529[[#This Row],[Semaine]],Listes!$A:$B,2,FALSE))</f>
        <v/>
      </c>
      <c r="B53" s="11" t="str">
        <f>IF(ISBLANK(Tableau82529[[#This Row],[Matricule]]),"",VLOOKUP(Tableau82529[[#This Row],[Matricule]],#REF!,2,FALSE))</f>
        <v/>
      </c>
      <c r="C53" s="11" t="str">
        <f>IF(ISBLANK(Tableau82529[[#This Row],[Matricule]]),"",VLOOKUP(Tableau82529[[#This Row],[Matricule]],#REF!,3,FALSE))</f>
        <v/>
      </c>
      <c r="D53" s="11" t="str">
        <f>CONCATENATE(Tableau82529[[#This Row],[Semaine]],Tableau82529[[#This Row],[Matricule]])</f>
        <v/>
      </c>
      <c r="O53" s="14" t="str">
        <f>IF(SUM(Tableau82529[[#This Row],[Lundi]:[Mercredi]])&gt;0,SUM(Tableau82529[[#This Row],[Lundi]:[Mercredi]]),"")</f>
        <v/>
      </c>
      <c r="P53" s="14" t="str">
        <f>IF(SUM(Tableau82529[[#This Row],[Jeudi]:[Samedi]])&gt;0,SUM(Tableau82529[[#This Row],[Jeudi]:[Samedi]]),"")</f>
        <v/>
      </c>
      <c r="Q53" s="14">
        <f>COUNTIF(Tableau82529[[#This Row],[Lundi]:[Mercredi]],"&gt;0") + COUNTIF(Tableau82529[[#This Row],[Jeudi]:[Samedi]],"&gt;0")</f>
        <v>0</v>
      </c>
      <c r="R53" s="14" t="str">
        <f>IFERROR(Tableau82529[[#This Row],[Total Tour 1]]+Tableau82529[[#This Row],[Total Tour 2]],"")</f>
        <v/>
      </c>
      <c r="S53" s="14">
        <f>COUNTIF(Tableau82529[[#This Row],[Lundi]:[Samedi]],"&gt;=12")*1000</f>
        <v>0</v>
      </c>
      <c r="T5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3" s="15">
        <f>Tableau82529[[#This Row],[Prime production]]+Tableau82529[[#This Row],[Prime rendement]]</f>
        <v>0</v>
      </c>
      <c r="V53" s="15" t="str">
        <f>IF(Tableau82529[[#This Row],[Matricule]]&gt;1,IF(COUNTIF(Tableau82529[DateMatricule],Tableau82529[[#This Row],[DateMatricule]])&gt;1,"Doublon",""),"")</f>
        <v/>
      </c>
    </row>
    <row r="54" spans="1:22" x14ac:dyDescent="0.25">
      <c r="A54" s="11" t="str">
        <f>IF(Tableau82529[[#This Row],[Semaine]]="","",VLOOKUP(Tableau82529[[#This Row],[Semaine]],Listes!$A:$B,2,FALSE))</f>
        <v/>
      </c>
      <c r="B54" s="11" t="str">
        <f>IF(ISBLANK(Tableau82529[[#This Row],[Matricule]]),"",VLOOKUP(Tableau82529[[#This Row],[Matricule]],#REF!,2,FALSE))</f>
        <v/>
      </c>
      <c r="C54" s="11" t="str">
        <f>IF(ISBLANK(Tableau82529[[#This Row],[Matricule]]),"",VLOOKUP(Tableau82529[[#This Row],[Matricule]],#REF!,3,FALSE))</f>
        <v/>
      </c>
      <c r="D54" s="11" t="str">
        <f>CONCATENATE(Tableau82529[[#This Row],[Semaine]],Tableau82529[[#This Row],[Matricule]])</f>
        <v/>
      </c>
      <c r="O54" s="14" t="str">
        <f>IF(SUM(Tableau82529[[#This Row],[Lundi]:[Mercredi]])&gt;0,SUM(Tableau82529[[#This Row],[Lundi]:[Mercredi]]),"")</f>
        <v/>
      </c>
      <c r="P54" s="14" t="str">
        <f>IF(SUM(Tableau82529[[#This Row],[Jeudi]:[Samedi]])&gt;0,SUM(Tableau82529[[#This Row],[Jeudi]:[Samedi]]),"")</f>
        <v/>
      </c>
      <c r="Q54" s="14">
        <f>COUNTIF(Tableau82529[[#This Row],[Lundi]:[Mercredi]],"&gt;0") + COUNTIF(Tableau82529[[#This Row],[Jeudi]:[Samedi]],"&gt;0")</f>
        <v>0</v>
      </c>
      <c r="R54" s="14" t="str">
        <f>IFERROR(Tableau82529[[#This Row],[Total Tour 1]]+Tableau82529[[#This Row],[Total Tour 2]],"")</f>
        <v/>
      </c>
      <c r="S54" s="14">
        <f>COUNTIF(Tableau82529[[#This Row],[Lundi]:[Samedi]],"&gt;=12")*1000</f>
        <v>0</v>
      </c>
      <c r="T5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4" s="15">
        <f>Tableau82529[[#This Row],[Prime production]]+Tableau82529[[#This Row],[Prime rendement]]</f>
        <v>0</v>
      </c>
      <c r="V54" s="15" t="str">
        <f>IF(Tableau82529[[#This Row],[Matricule]]&gt;1,IF(COUNTIF(Tableau82529[DateMatricule],Tableau82529[[#This Row],[DateMatricule]])&gt;1,"Doublon",""),"")</f>
        <v/>
      </c>
    </row>
    <row r="55" spans="1:22" x14ac:dyDescent="0.25">
      <c r="A55" s="11" t="str">
        <f>IF(Tableau82529[[#This Row],[Semaine]]="","",VLOOKUP(Tableau82529[[#This Row],[Semaine]],Listes!$A:$B,2,FALSE))</f>
        <v/>
      </c>
      <c r="B55" s="11" t="str">
        <f>IF(ISBLANK(Tableau82529[[#This Row],[Matricule]]),"",VLOOKUP(Tableau82529[[#This Row],[Matricule]],#REF!,2,FALSE))</f>
        <v/>
      </c>
      <c r="C55" s="11" t="str">
        <f>IF(ISBLANK(Tableau82529[[#This Row],[Matricule]]),"",VLOOKUP(Tableau82529[[#This Row],[Matricule]],#REF!,3,FALSE))</f>
        <v/>
      </c>
      <c r="D55" s="11" t="str">
        <f>CONCATENATE(Tableau82529[[#This Row],[Semaine]],Tableau82529[[#This Row],[Matricule]])</f>
        <v/>
      </c>
      <c r="O55" s="14" t="str">
        <f>IF(SUM(Tableau82529[[#This Row],[Lundi]:[Mercredi]])&gt;0,SUM(Tableau82529[[#This Row],[Lundi]:[Mercredi]]),"")</f>
        <v/>
      </c>
      <c r="P55" s="14" t="str">
        <f>IF(SUM(Tableau82529[[#This Row],[Jeudi]:[Samedi]])&gt;0,SUM(Tableau82529[[#This Row],[Jeudi]:[Samedi]]),"")</f>
        <v/>
      </c>
      <c r="Q55" s="14">
        <f>COUNTIF(Tableau82529[[#This Row],[Lundi]:[Mercredi]],"&gt;0") + COUNTIF(Tableau82529[[#This Row],[Jeudi]:[Samedi]],"&gt;0")</f>
        <v>0</v>
      </c>
      <c r="R55" s="14" t="str">
        <f>IFERROR(Tableau82529[[#This Row],[Total Tour 1]]+Tableau82529[[#This Row],[Total Tour 2]],"")</f>
        <v/>
      </c>
      <c r="S55" s="14">
        <f>COUNTIF(Tableau82529[[#This Row],[Lundi]:[Samedi]],"&gt;=12")*1000</f>
        <v>0</v>
      </c>
      <c r="T5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5" s="15">
        <f>Tableau82529[[#This Row],[Prime production]]+Tableau82529[[#This Row],[Prime rendement]]</f>
        <v>0</v>
      </c>
      <c r="V55" s="15" t="str">
        <f>IF(Tableau82529[[#This Row],[Matricule]]&gt;1,IF(COUNTIF(Tableau82529[DateMatricule],Tableau82529[[#This Row],[DateMatricule]])&gt;1,"Doublon",""),"")</f>
        <v/>
      </c>
    </row>
    <row r="56" spans="1:22" x14ac:dyDescent="0.25">
      <c r="A56" s="11" t="str">
        <f>IF(Tableau82529[[#This Row],[Semaine]]="","",VLOOKUP(Tableau82529[[#This Row],[Semaine]],Listes!$A:$B,2,FALSE))</f>
        <v/>
      </c>
      <c r="B56" s="11" t="str">
        <f>IF(ISBLANK(Tableau82529[[#This Row],[Matricule]]),"",VLOOKUP(Tableau82529[[#This Row],[Matricule]],#REF!,2,FALSE))</f>
        <v/>
      </c>
      <c r="C56" s="11" t="str">
        <f>IF(ISBLANK(Tableau82529[[#This Row],[Matricule]]),"",VLOOKUP(Tableau82529[[#This Row],[Matricule]],#REF!,3,FALSE))</f>
        <v/>
      </c>
      <c r="D56" s="11" t="str">
        <f>CONCATENATE(Tableau82529[[#This Row],[Semaine]],Tableau82529[[#This Row],[Matricule]])</f>
        <v/>
      </c>
      <c r="O56" s="14" t="str">
        <f>IF(SUM(Tableau82529[[#This Row],[Lundi]:[Mercredi]])&gt;0,SUM(Tableau82529[[#This Row],[Lundi]:[Mercredi]]),"")</f>
        <v/>
      </c>
      <c r="P56" s="14" t="str">
        <f>IF(SUM(Tableau82529[[#This Row],[Jeudi]:[Samedi]])&gt;0,SUM(Tableau82529[[#This Row],[Jeudi]:[Samedi]]),"")</f>
        <v/>
      </c>
      <c r="Q56" s="14">
        <f>COUNTIF(Tableau82529[[#This Row],[Lundi]:[Mercredi]],"&gt;0") + COUNTIF(Tableau82529[[#This Row],[Jeudi]:[Samedi]],"&gt;0")</f>
        <v>0</v>
      </c>
      <c r="R56" s="14" t="str">
        <f>IFERROR(Tableau82529[[#This Row],[Total Tour 1]]+Tableau82529[[#This Row],[Total Tour 2]],"")</f>
        <v/>
      </c>
      <c r="S56" s="14">
        <f>COUNTIF(Tableau82529[[#This Row],[Lundi]:[Samedi]],"&gt;=12")*1000</f>
        <v>0</v>
      </c>
      <c r="T5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6" s="15">
        <f>Tableau82529[[#This Row],[Prime production]]+Tableau82529[[#This Row],[Prime rendement]]</f>
        <v>0</v>
      </c>
      <c r="V56" s="15" t="str">
        <f>IF(Tableau82529[[#This Row],[Matricule]]&gt;1,IF(COUNTIF(Tableau82529[DateMatricule],Tableau82529[[#This Row],[DateMatricule]])&gt;1,"Doublon",""),"")</f>
        <v/>
      </c>
    </row>
    <row r="57" spans="1:22" x14ac:dyDescent="0.25">
      <c r="A57" s="11" t="str">
        <f>IF(Tableau82529[[#This Row],[Semaine]]="","",VLOOKUP(Tableau82529[[#This Row],[Semaine]],Listes!$A:$B,2,FALSE))</f>
        <v/>
      </c>
      <c r="B57" s="11" t="str">
        <f>IF(ISBLANK(Tableau82529[[#This Row],[Matricule]]),"",VLOOKUP(Tableau82529[[#This Row],[Matricule]],#REF!,2,FALSE))</f>
        <v/>
      </c>
      <c r="C57" s="11" t="str">
        <f>IF(ISBLANK(Tableau82529[[#This Row],[Matricule]]),"",VLOOKUP(Tableau82529[[#This Row],[Matricule]],#REF!,3,FALSE))</f>
        <v/>
      </c>
      <c r="D57" s="11" t="str">
        <f>CONCATENATE(Tableau82529[[#This Row],[Semaine]],Tableau82529[[#This Row],[Matricule]])</f>
        <v/>
      </c>
      <c r="O57" s="14" t="str">
        <f>IF(SUM(Tableau82529[[#This Row],[Lundi]:[Mercredi]])&gt;0,SUM(Tableau82529[[#This Row],[Lundi]:[Mercredi]]),"")</f>
        <v/>
      </c>
      <c r="P57" s="14" t="str">
        <f>IF(SUM(Tableau82529[[#This Row],[Jeudi]:[Samedi]])&gt;0,SUM(Tableau82529[[#This Row],[Jeudi]:[Samedi]]),"")</f>
        <v/>
      </c>
      <c r="Q57" s="14">
        <f>COUNTIF(Tableau82529[[#This Row],[Lundi]:[Mercredi]],"&gt;0") + COUNTIF(Tableau82529[[#This Row],[Jeudi]:[Samedi]],"&gt;0")</f>
        <v>0</v>
      </c>
      <c r="R57" s="14" t="str">
        <f>IFERROR(Tableau82529[[#This Row],[Total Tour 1]]+Tableau82529[[#This Row],[Total Tour 2]],"")</f>
        <v/>
      </c>
      <c r="S57" s="14">
        <f>COUNTIF(Tableau82529[[#This Row],[Lundi]:[Samedi]],"&gt;=12")*1000</f>
        <v>0</v>
      </c>
      <c r="T5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7" s="15">
        <f>Tableau82529[[#This Row],[Prime production]]+Tableau82529[[#This Row],[Prime rendement]]</f>
        <v>0</v>
      </c>
      <c r="V57" s="15" t="str">
        <f>IF(Tableau82529[[#This Row],[Matricule]]&gt;1,IF(COUNTIF(Tableau82529[DateMatricule],Tableau82529[[#This Row],[DateMatricule]])&gt;1,"Doublon",""),"")</f>
        <v/>
      </c>
    </row>
    <row r="58" spans="1:22" x14ac:dyDescent="0.25">
      <c r="A58" s="11" t="str">
        <f>IF(Tableau82529[[#This Row],[Semaine]]="","",VLOOKUP(Tableau82529[[#This Row],[Semaine]],Listes!$A:$B,2,FALSE))</f>
        <v/>
      </c>
      <c r="B58" s="11" t="str">
        <f>IF(ISBLANK(Tableau82529[[#This Row],[Matricule]]),"",VLOOKUP(Tableau82529[[#This Row],[Matricule]],#REF!,2,FALSE))</f>
        <v/>
      </c>
      <c r="C58" s="11" t="str">
        <f>IF(ISBLANK(Tableau82529[[#This Row],[Matricule]]),"",VLOOKUP(Tableau82529[[#This Row],[Matricule]],#REF!,3,FALSE))</f>
        <v/>
      </c>
      <c r="D58" s="11" t="str">
        <f>CONCATENATE(Tableau82529[[#This Row],[Semaine]],Tableau82529[[#This Row],[Matricule]])</f>
        <v/>
      </c>
      <c r="O58" s="14" t="str">
        <f>IF(SUM(Tableau82529[[#This Row],[Lundi]:[Mercredi]])&gt;0,SUM(Tableau82529[[#This Row],[Lundi]:[Mercredi]]),"")</f>
        <v/>
      </c>
      <c r="P58" s="14" t="str">
        <f>IF(SUM(Tableau82529[[#This Row],[Jeudi]:[Samedi]])&gt;0,SUM(Tableau82529[[#This Row],[Jeudi]:[Samedi]]),"")</f>
        <v/>
      </c>
      <c r="Q58" s="14">
        <f>COUNTIF(Tableau82529[[#This Row],[Lundi]:[Mercredi]],"&gt;0") + COUNTIF(Tableau82529[[#This Row],[Jeudi]:[Samedi]],"&gt;0")</f>
        <v>0</v>
      </c>
      <c r="R58" s="14" t="str">
        <f>IFERROR(Tableau82529[[#This Row],[Total Tour 1]]+Tableau82529[[#This Row],[Total Tour 2]],"")</f>
        <v/>
      </c>
      <c r="S58" s="14">
        <f>COUNTIF(Tableau82529[[#This Row],[Lundi]:[Samedi]],"&gt;=12")*1000</f>
        <v>0</v>
      </c>
      <c r="T5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8" s="15">
        <f>Tableau82529[[#This Row],[Prime production]]+Tableau82529[[#This Row],[Prime rendement]]</f>
        <v>0</v>
      </c>
      <c r="V58" s="15" t="str">
        <f>IF(Tableau82529[[#This Row],[Matricule]]&gt;1,IF(COUNTIF(Tableau82529[DateMatricule],Tableau82529[[#This Row],[DateMatricule]])&gt;1,"Doublon",""),"")</f>
        <v/>
      </c>
    </row>
    <row r="59" spans="1:22" x14ac:dyDescent="0.25">
      <c r="A59" s="11" t="str">
        <f>IF(Tableau82529[[#This Row],[Semaine]]="","",VLOOKUP(Tableau82529[[#This Row],[Semaine]],Listes!$A:$B,2,FALSE))</f>
        <v/>
      </c>
      <c r="B59" s="11" t="str">
        <f>IF(ISBLANK(Tableau82529[[#This Row],[Matricule]]),"",VLOOKUP(Tableau82529[[#This Row],[Matricule]],#REF!,2,FALSE))</f>
        <v/>
      </c>
      <c r="C59" s="11" t="str">
        <f>IF(ISBLANK(Tableau82529[[#This Row],[Matricule]]),"",VLOOKUP(Tableau82529[[#This Row],[Matricule]],#REF!,3,FALSE))</f>
        <v/>
      </c>
      <c r="D59" s="11" t="str">
        <f>CONCATENATE(Tableau82529[[#This Row],[Semaine]],Tableau82529[[#This Row],[Matricule]])</f>
        <v/>
      </c>
      <c r="O59" s="14" t="str">
        <f>IF(SUM(Tableau82529[[#This Row],[Lundi]:[Mercredi]])&gt;0,SUM(Tableau82529[[#This Row],[Lundi]:[Mercredi]]),"")</f>
        <v/>
      </c>
      <c r="P59" s="14" t="str">
        <f>IF(SUM(Tableau82529[[#This Row],[Jeudi]:[Samedi]])&gt;0,SUM(Tableau82529[[#This Row],[Jeudi]:[Samedi]]),"")</f>
        <v/>
      </c>
      <c r="Q59" s="14">
        <f>COUNTIF(Tableau82529[[#This Row],[Lundi]:[Mercredi]],"&gt;0") + COUNTIF(Tableau82529[[#This Row],[Jeudi]:[Samedi]],"&gt;0")</f>
        <v>0</v>
      </c>
      <c r="R59" s="14" t="str">
        <f>IFERROR(Tableau82529[[#This Row],[Total Tour 1]]+Tableau82529[[#This Row],[Total Tour 2]],"")</f>
        <v/>
      </c>
      <c r="S59" s="14">
        <f>COUNTIF(Tableau82529[[#This Row],[Lundi]:[Samedi]],"&gt;=12")*1000</f>
        <v>0</v>
      </c>
      <c r="T5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9" s="15">
        <f>Tableau82529[[#This Row],[Prime production]]+Tableau82529[[#This Row],[Prime rendement]]</f>
        <v>0</v>
      </c>
      <c r="V59" s="15" t="str">
        <f>IF(Tableau82529[[#This Row],[Matricule]]&gt;1,IF(COUNTIF(Tableau82529[DateMatricule],Tableau82529[[#This Row],[DateMatricule]])&gt;1,"Doublon",""),"")</f>
        <v/>
      </c>
    </row>
    <row r="60" spans="1:22" x14ac:dyDescent="0.25">
      <c r="A60" s="11" t="str">
        <f>IF(Tableau82529[[#This Row],[Semaine]]="","",VLOOKUP(Tableau82529[[#This Row],[Semaine]],Listes!$A:$B,2,FALSE))</f>
        <v/>
      </c>
      <c r="B60" s="11" t="str">
        <f>IF(ISBLANK(Tableau82529[[#This Row],[Matricule]]),"",VLOOKUP(Tableau82529[[#This Row],[Matricule]],#REF!,2,FALSE))</f>
        <v/>
      </c>
      <c r="C60" s="11" t="str">
        <f>IF(ISBLANK(Tableau82529[[#This Row],[Matricule]]),"",VLOOKUP(Tableau82529[[#This Row],[Matricule]],#REF!,3,FALSE))</f>
        <v/>
      </c>
      <c r="D60" s="11" t="str">
        <f>CONCATENATE(Tableau82529[[#This Row],[Semaine]],Tableau82529[[#This Row],[Matricule]])</f>
        <v/>
      </c>
      <c r="O60" s="14" t="str">
        <f>IF(SUM(Tableau82529[[#This Row],[Lundi]:[Mercredi]])&gt;0,SUM(Tableau82529[[#This Row],[Lundi]:[Mercredi]]),"")</f>
        <v/>
      </c>
      <c r="P60" s="14" t="str">
        <f>IF(SUM(Tableau82529[[#This Row],[Jeudi]:[Samedi]])&gt;0,SUM(Tableau82529[[#This Row],[Jeudi]:[Samedi]]),"")</f>
        <v/>
      </c>
      <c r="Q60" s="14">
        <f>COUNTIF(Tableau82529[[#This Row],[Lundi]:[Mercredi]],"&gt;0") + COUNTIF(Tableau82529[[#This Row],[Jeudi]:[Samedi]],"&gt;0")</f>
        <v>0</v>
      </c>
      <c r="R60" s="14" t="str">
        <f>IFERROR(Tableau82529[[#This Row],[Total Tour 1]]+Tableau82529[[#This Row],[Total Tour 2]],"")</f>
        <v/>
      </c>
      <c r="S60" s="14">
        <f>COUNTIF(Tableau82529[[#This Row],[Lundi]:[Samedi]],"&gt;=12")*1000</f>
        <v>0</v>
      </c>
      <c r="T6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0" s="15">
        <f>Tableau82529[[#This Row],[Prime production]]+Tableau82529[[#This Row],[Prime rendement]]</f>
        <v>0</v>
      </c>
      <c r="V60" s="15" t="str">
        <f>IF(Tableau82529[[#This Row],[Matricule]]&gt;1,IF(COUNTIF(Tableau82529[DateMatricule],Tableau82529[[#This Row],[DateMatricule]])&gt;1,"Doublon",""),"")</f>
        <v/>
      </c>
    </row>
    <row r="61" spans="1:22" x14ac:dyDescent="0.25">
      <c r="A61" s="11" t="str">
        <f>IF(Tableau82529[[#This Row],[Semaine]]="","",VLOOKUP(Tableau82529[[#This Row],[Semaine]],Listes!$A:$B,2,FALSE))</f>
        <v/>
      </c>
      <c r="B61" s="11" t="str">
        <f>IF(ISBLANK(Tableau82529[[#This Row],[Matricule]]),"",VLOOKUP(Tableau82529[[#This Row],[Matricule]],#REF!,2,FALSE))</f>
        <v/>
      </c>
      <c r="C61" s="11" t="str">
        <f>IF(ISBLANK(Tableau82529[[#This Row],[Matricule]]),"",VLOOKUP(Tableau82529[[#This Row],[Matricule]],#REF!,3,FALSE))</f>
        <v/>
      </c>
      <c r="D61" s="11" t="str">
        <f>CONCATENATE(Tableau82529[[#This Row],[Semaine]],Tableau82529[[#This Row],[Matricule]])</f>
        <v/>
      </c>
      <c r="O61" s="14" t="str">
        <f>IF(SUM(Tableau82529[[#This Row],[Lundi]:[Mercredi]])&gt;0,SUM(Tableau82529[[#This Row],[Lundi]:[Mercredi]]),"")</f>
        <v/>
      </c>
      <c r="P61" s="14" t="str">
        <f>IF(SUM(Tableau82529[[#This Row],[Jeudi]:[Samedi]])&gt;0,SUM(Tableau82529[[#This Row],[Jeudi]:[Samedi]]),"")</f>
        <v/>
      </c>
      <c r="Q61" s="14">
        <f>COUNTIF(Tableau82529[[#This Row],[Lundi]:[Mercredi]],"&gt;0") + COUNTIF(Tableau82529[[#This Row],[Jeudi]:[Samedi]],"&gt;0")</f>
        <v>0</v>
      </c>
      <c r="R61" s="14" t="str">
        <f>IFERROR(Tableau82529[[#This Row],[Total Tour 1]]+Tableau82529[[#This Row],[Total Tour 2]],"")</f>
        <v/>
      </c>
      <c r="S61" s="14">
        <f>COUNTIF(Tableau82529[[#This Row],[Lundi]:[Samedi]],"&gt;=12")*1000</f>
        <v>0</v>
      </c>
      <c r="T6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1" s="15">
        <f>Tableau82529[[#This Row],[Prime production]]+Tableau82529[[#This Row],[Prime rendement]]</f>
        <v>0</v>
      </c>
      <c r="V61" s="15" t="str">
        <f>IF(Tableau82529[[#This Row],[Matricule]]&gt;1,IF(COUNTIF(Tableau82529[DateMatricule],Tableau82529[[#This Row],[DateMatricule]])&gt;1,"Doublon",""),"")</f>
        <v/>
      </c>
    </row>
    <row r="62" spans="1:22" x14ac:dyDescent="0.25">
      <c r="A62" s="11" t="str">
        <f>IF(Tableau82529[[#This Row],[Semaine]]="","",VLOOKUP(Tableau82529[[#This Row],[Semaine]],Listes!$A:$B,2,FALSE))</f>
        <v/>
      </c>
      <c r="B62" s="11" t="str">
        <f>IF(ISBLANK(Tableau82529[[#This Row],[Matricule]]),"",VLOOKUP(Tableau82529[[#This Row],[Matricule]],#REF!,2,FALSE))</f>
        <v/>
      </c>
      <c r="C62" s="11" t="str">
        <f>IF(ISBLANK(Tableau82529[[#This Row],[Matricule]]),"",VLOOKUP(Tableau82529[[#This Row],[Matricule]],#REF!,3,FALSE))</f>
        <v/>
      </c>
      <c r="D62" s="11" t="str">
        <f>CONCATENATE(Tableau82529[[#This Row],[Semaine]],Tableau82529[[#This Row],[Matricule]])</f>
        <v/>
      </c>
      <c r="O62" s="14" t="str">
        <f>IF(SUM(Tableau82529[[#This Row],[Lundi]:[Mercredi]])&gt;0,SUM(Tableau82529[[#This Row],[Lundi]:[Mercredi]]),"")</f>
        <v/>
      </c>
      <c r="P62" s="14" t="str">
        <f>IF(SUM(Tableau82529[[#This Row],[Jeudi]:[Samedi]])&gt;0,SUM(Tableau82529[[#This Row],[Jeudi]:[Samedi]]),"")</f>
        <v/>
      </c>
      <c r="Q62" s="14">
        <f>COUNTIF(Tableau82529[[#This Row],[Lundi]:[Mercredi]],"&gt;0") + COUNTIF(Tableau82529[[#This Row],[Jeudi]:[Samedi]],"&gt;0")</f>
        <v>0</v>
      </c>
      <c r="R62" s="14" t="str">
        <f>IFERROR(Tableau82529[[#This Row],[Total Tour 1]]+Tableau82529[[#This Row],[Total Tour 2]],"")</f>
        <v/>
      </c>
      <c r="S62" s="14">
        <f>COUNTIF(Tableau82529[[#This Row],[Lundi]:[Samedi]],"&gt;=12")*1000</f>
        <v>0</v>
      </c>
      <c r="T6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2" s="15">
        <f>Tableau82529[[#This Row],[Prime production]]+Tableau82529[[#This Row],[Prime rendement]]</f>
        <v>0</v>
      </c>
      <c r="V62" s="15" t="str">
        <f>IF(Tableau82529[[#This Row],[Matricule]]&gt;1,IF(COUNTIF(Tableau82529[DateMatricule],Tableau82529[[#This Row],[DateMatricule]])&gt;1,"Doublon",""),"")</f>
        <v/>
      </c>
    </row>
    <row r="63" spans="1:22" x14ac:dyDescent="0.25">
      <c r="A63" s="11" t="str">
        <f>IF(Tableau82529[[#This Row],[Semaine]]="","",VLOOKUP(Tableau82529[[#This Row],[Semaine]],Listes!$A:$B,2,FALSE))</f>
        <v/>
      </c>
      <c r="B63" s="11" t="str">
        <f>IF(ISBLANK(Tableau82529[[#This Row],[Matricule]]),"",VLOOKUP(Tableau82529[[#This Row],[Matricule]],#REF!,2,FALSE))</f>
        <v/>
      </c>
      <c r="C63" s="11" t="str">
        <f>IF(ISBLANK(Tableau82529[[#This Row],[Matricule]]),"",VLOOKUP(Tableau82529[[#This Row],[Matricule]],#REF!,3,FALSE))</f>
        <v/>
      </c>
      <c r="D63" s="11" t="str">
        <f>CONCATENATE(Tableau82529[[#This Row],[Semaine]],Tableau82529[[#This Row],[Matricule]])</f>
        <v/>
      </c>
      <c r="O63" s="14" t="str">
        <f>IF(SUM(Tableau82529[[#This Row],[Lundi]:[Mercredi]])&gt;0,SUM(Tableau82529[[#This Row],[Lundi]:[Mercredi]]),"")</f>
        <v/>
      </c>
      <c r="P63" s="14" t="str">
        <f>IF(SUM(Tableau82529[[#This Row],[Jeudi]:[Samedi]])&gt;0,SUM(Tableau82529[[#This Row],[Jeudi]:[Samedi]]),"")</f>
        <v/>
      </c>
      <c r="Q63" s="14">
        <f>COUNTIF(Tableau82529[[#This Row],[Lundi]:[Mercredi]],"&gt;0") + COUNTIF(Tableau82529[[#This Row],[Jeudi]:[Samedi]],"&gt;0")</f>
        <v>0</v>
      </c>
      <c r="R63" s="14" t="str">
        <f>IFERROR(Tableau82529[[#This Row],[Total Tour 1]]+Tableau82529[[#This Row],[Total Tour 2]],"")</f>
        <v/>
      </c>
      <c r="S63" s="14">
        <f>COUNTIF(Tableau82529[[#This Row],[Lundi]:[Samedi]],"&gt;=12")*1000</f>
        <v>0</v>
      </c>
      <c r="T6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3" s="15">
        <f>Tableau82529[[#This Row],[Prime production]]+Tableau82529[[#This Row],[Prime rendement]]</f>
        <v>0</v>
      </c>
      <c r="V63" s="15" t="str">
        <f>IF(Tableau82529[[#This Row],[Matricule]]&gt;1,IF(COUNTIF(Tableau82529[DateMatricule],Tableau82529[[#This Row],[DateMatricule]])&gt;1,"Doublon",""),"")</f>
        <v/>
      </c>
    </row>
    <row r="64" spans="1:22" x14ac:dyDescent="0.25">
      <c r="A64" s="11" t="str">
        <f>IF(Tableau82529[[#This Row],[Semaine]]="","",VLOOKUP(Tableau82529[[#This Row],[Semaine]],Listes!$A:$B,2,FALSE))</f>
        <v/>
      </c>
      <c r="B64" s="11" t="str">
        <f>IF(ISBLANK(Tableau82529[[#This Row],[Matricule]]),"",VLOOKUP(Tableau82529[[#This Row],[Matricule]],#REF!,2,FALSE))</f>
        <v/>
      </c>
      <c r="C64" s="11" t="str">
        <f>IF(ISBLANK(Tableau82529[[#This Row],[Matricule]]),"",VLOOKUP(Tableau82529[[#This Row],[Matricule]],#REF!,3,FALSE))</f>
        <v/>
      </c>
      <c r="D64" s="11" t="str">
        <f>CONCATENATE(Tableau82529[[#This Row],[Semaine]],Tableau82529[[#This Row],[Matricule]])</f>
        <v/>
      </c>
      <c r="O64" s="14" t="str">
        <f>IF(SUM(Tableau82529[[#This Row],[Lundi]:[Mercredi]])&gt;0,SUM(Tableau82529[[#This Row],[Lundi]:[Mercredi]]),"")</f>
        <v/>
      </c>
      <c r="P64" s="14" t="str">
        <f>IF(SUM(Tableau82529[[#This Row],[Jeudi]:[Samedi]])&gt;0,SUM(Tableau82529[[#This Row],[Jeudi]:[Samedi]]),"")</f>
        <v/>
      </c>
      <c r="Q64" s="14">
        <f>COUNTIF(Tableau82529[[#This Row],[Lundi]:[Mercredi]],"&gt;0") + COUNTIF(Tableau82529[[#This Row],[Jeudi]:[Samedi]],"&gt;0")</f>
        <v>0</v>
      </c>
      <c r="R64" s="14" t="str">
        <f>IFERROR(Tableau82529[[#This Row],[Total Tour 1]]+Tableau82529[[#This Row],[Total Tour 2]],"")</f>
        <v/>
      </c>
      <c r="S64" s="14">
        <f>COUNTIF(Tableau82529[[#This Row],[Lundi]:[Samedi]],"&gt;=12")*1000</f>
        <v>0</v>
      </c>
      <c r="T6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4" s="15">
        <f>Tableau82529[[#This Row],[Prime production]]+Tableau82529[[#This Row],[Prime rendement]]</f>
        <v>0</v>
      </c>
      <c r="V64" s="15" t="str">
        <f>IF(Tableau82529[[#This Row],[Matricule]]&gt;1,IF(COUNTIF(Tableau82529[DateMatricule],Tableau82529[[#This Row],[DateMatricule]])&gt;1,"Doublon",""),"")</f>
        <v/>
      </c>
    </row>
    <row r="65" spans="1:22" x14ac:dyDescent="0.25">
      <c r="A65" s="11" t="str">
        <f>IF(Tableau82529[[#This Row],[Semaine]]="","",VLOOKUP(Tableau82529[[#This Row],[Semaine]],Listes!$A:$B,2,FALSE))</f>
        <v/>
      </c>
      <c r="B65" s="11" t="str">
        <f>IF(ISBLANK(Tableau82529[[#This Row],[Matricule]]),"",VLOOKUP(Tableau82529[[#This Row],[Matricule]],#REF!,2,FALSE))</f>
        <v/>
      </c>
      <c r="C65" s="11" t="str">
        <f>IF(ISBLANK(Tableau82529[[#This Row],[Matricule]]),"",VLOOKUP(Tableau82529[[#This Row],[Matricule]],#REF!,3,FALSE))</f>
        <v/>
      </c>
      <c r="D65" s="11" t="str">
        <f>CONCATENATE(Tableau82529[[#This Row],[Semaine]],Tableau82529[[#This Row],[Matricule]])</f>
        <v/>
      </c>
      <c r="O65" s="14" t="str">
        <f>IF(SUM(Tableau82529[[#This Row],[Lundi]:[Mercredi]])&gt;0,SUM(Tableau82529[[#This Row],[Lundi]:[Mercredi]]),"")</f>
        <v/>
      </c>
      <c r="P65" s="14" t="str">
        <f>IF(SUM(Tableau82529[[#This Row],[Jeudi]:[Samedi]])&gt;0,SUM(Tableau82529[[#This Row],[Jeudi]:[Samedi]]),"")</f>
        <v/>
      </c>
      <c r="Q65" s="14">
        <f>COUNTIF(Tableau82529[[#This Row],[Lundi]:[Mercredi]],"&gt;0") + COUNTIF(Tableau82529[[#This Row],[Jeudi]:[Samedi]],"&gt;0")</f>
        <v>0</v>
      </c>
      <c r="R65" s="14" t="str">
        <f>IFERROR(Tableau82529[[#This Row],[Total Tour 1]]+Tableau82529[[#This Row],[Total Tour 2]],"")</f>
        <v/>
      </c>
      <c r="S65" s="14">
        <f>COUNTIF(Tableau82529[[#This Row],[Lundi]:[Samedi]],"&gt;=12")*1000</f>
        <v>0</v>
      </c>
      <c r="T6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5" s="15">
        <f>Tableau82529[[#This Row],[Prime production]]+Tableau82529[[#This Row],[Prime rendement]]</f>
        <v>0</v>
      </c>
      <c r="V65" s="15" t="str">
        <f>IF(Tableau82529[[#This Row],[Matricule]]&gt;1,IF(COUNTIF(Tableau82529[DateMatricule],Tableau82529[[#This Row],[DateMatricule]])&gt;1,"Doublon",""),"")</f>
        <v/>
      </c>
    </row>
    <row r="66" spans="1:22" x14ac:dyDescent="0.25">
      <c r="A66" s="11" t="str">
        <f>IF(Tableau82529[[#This Row],[Semaine]]="","",VLOOKUP(Tableau82529[[#This Row],[Semaine]],Listes!$A:$B,2,FALSE))</f>
        <v/>
      </c>
      <c r="B66" s="11" t="str">
        <f>IF(ISBLANK(Tableau82529[[#This Row],[Matricule]]),"",VLOOKUP(Tableau82529[[#This Row],[Matricule]],#REF!,2,FALSE))</f>
        <v/>
      </c>
      <c r="C66" s="11" t="str">
        <f>IF(ISBLANK(Tableau82529[[#This Row],[Matricule]]),"",VLOOKUP(Tableau82529[[#This Row],[Matricule]],#REF!,3,FALSE))</f>
        <v/>
      </c>
      <c r="D66" s="11" t="str">
        <f>CONCATENATE(Tableau82529[[#This Row],[Semaine]],Tableau82529[[#This Row],[Matricule]])</f>
        <v/>
      </c>
      <c r="O66" s="14" t="str">
        <f>IF(SUM(Tableau82529[[#This Row],[Lundi]:[Mercredi]])&gt;0,SUM(Tableau82529[[#This Row],[Lundi]:[Mercredi]]),"")</f>
        <v/>
      </c>
      <c r="P66" s="14" t="str">
        <f>IF(SUM(Tableau82529[[#This Row],[Jeudi]:[Samedi]])&gt;0,SUM(Tableau82529[[#This Row],[Jeudi]:[Samedi]]),"")</f>
        <v/>
      </c>
      <c r="Q66" s="14">
        <f>COUNTIF(Tableau82529[[#This Row],[Lundi]:[Mercredi]],"&gt;0") + COUNTIF(Tableau82529[[#This Row],[Jeudi]:[Samedi]],"&gt;0")</f>
        <v>0</v>
      </c>
      <c r="R66" s="14" t="str">
        <f>IFERROR(Tableau82529[[#This Row],[Total Tour 1]]+Tableau82529[[#This Row],[Total Tour 2]],"")</f>
        <v/>
      </c>
      <c r="S66" s="14">
        <f>COUNTIF(Tableau82529[[#This Row],[Lundi]:[Samedi]],"&gt;=12")*1000</f>
        <v>0</v>
      </c>
      <c r="T6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6" s="15">
        <f>Tableau82529[[#This Row],[Prime production]]+Tableau82529[[#This Row],[Prime rendement]]</f>
        <v>0</v>
      </c>
      <c r="V66" s="15" t="str">
        <f>IF(Tableau82529[[#This Row],[Matricule]]&gt;1,IF(COUNTIF(Tableau82529[DateMatricule],Tableau82529[[#This Row],[DateMatricule]])&gt;1,"Doublon",""),"")</f>
        <v/>
      </c>
    </row>
    <row r="67" spans="1:22" x14ac:dyDescent="0.25">
      <c r="A67" s="11" t="str">
        <f>IF(Tableau82529[[#This Row],[Semaine]]="","",VLOOKUP(Tableau82529[[#This Row],[Semaine]],Listes!$A:$B,2,FALSE))</f>
        <v/>
      </c>
      <c r="B67" s="11" t="str">
        <f>IF(ISBLANK(Tableau82529[[#This Row],[Matricule]]),"",VLOOKUP(Tableau82529[[#This Row],[Matricule]],#REF!,2,FALSE))</f>
        <v/>
      </c>
      <c r="C67" s="11" t="str">
        <f>IF(ISBLANK(Tableau82529[[#This Row],[Matricule]]),"",VLOOKUP(Tableau82529[[#This Row],[Matricule]],#REF!,3,FALSE))</f>
        <v/>
      </c>
      <c r="D67" s="11" t="str">
        <f>CONCATENATE(Tableau82529[[#This Row],[Semaine]],Tableau82529[[#This Row],[Matricule]])</f>
        <v/>
      </c>
      <c r="O67" s="14" t="str">
        <f>IF(SUM(Tableau82529[[#This Row],[Lundi]:[Mercredi]])&gt;0,SUM(Tableau82529[[#This Row],[Lundi]:[Mercredi]]),"")</f>
        <v/>
      </c>
      <c r="P67" s="14" t="str">
        <f>IF(SUM(Tableau82529[[#This Row],[Jeudi]:[Samedi]])&gt;0,SUM(Tableau82529[[#This Row],[Jeudi]:[Samedi]]),"")</f>
        <v/>
      </c>
      <c r="Q67" s="14">
        <f>COUNTIF(Tableau82529[[#This Row],[Lundi]:[Mercredi]],"&gt;0") + COUNTIF(Tableau82529[[#This Row],[Jeudi]:[Samedi]],"&gt;0")</f>
        <v>0</v>
      </c>
      <c r="R67" s="14" t="str">
        <f>IFERROR(Tableau82529[[#This Row],[Total Tour 1]]+Tableau82529[[#This Row],[Total Tour 2]],"")</f>
        <v/>
      </c>
      <c r="S67" s="14">
        <f>COUNTIF(Tableau82529[[#This Row],[Lundi]:[Samedi]],"&gt;=12")*1000</f>
        <v>0</v>
      </c>
      <c r="T6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7" s="15">
        <f>Tableau82529[[#This Row],[Prime production]]+Tableau82529[[#This Row],[Prime rendement]]</f>
        <v>0</v>
      </c>
      <c r="V67" s="15" t="str">
        <f>IF(Tableau82529[[#This Row],[Matricule]]&gt;1,IF(COUNTIF(Tableau82529[DateMatricule],Tableau82529[[#This Row],[DateMatricule]])&gt;1,"Doublon",""),"")</f>
        <v/>
      </c>
    </row>
    <row r="68" spans="1:22" x14ac:dyDescent="0.25">
      <c r="A68" s="11" t="str">
        <f>IF(Tableau82529[[#This Row],[Semaine]]="","",VLOOKUP(Tableau82529[[#This Row],[Semaine]],Listes!$A:$B,2,FALSE))</f>
        <v/>
      </c>
      <c r="B68" s="11" t="str">
        <f>IF(ISBLANK(Tableau82529[[#This Row],[Matricule]]),"",VLOOKUP(Tableau82529[[#This Row],[Matricule]],#REF!,2,FALSE))</f>
        <v/>
      </c>
      <c r="C68" s="11" t="str">
        <f>IF(ISBLANK(Tableau82529[[#This Row],[Matricule]]),"",VLOOKUP(Tableau82529[[#This Row],[Matricule]],#REF!,3,FALSE))</f>
        <v/>
      </c>
      <c r="D68" s="11" t="str">
        <f>CONCATENATE(Tableau82529[[#This Row],[Semaine]],Tableau82529[[#This Row],[Matricule]])</f>
        <v/>
      </c>
      <c r="O68" s="14" t="str">
        <f>IF(SUM(Tableau82529[[#This Row],[Lundi]:[Mercredi]])&gt;0,SUM(Tableau82529[[#This Row],[Lundi]:[Mercredi]]),"")</f>
        <v/>
      </c>
      <c r="P68" s="14" t="str">
        <f>IF(SUM(Tableau82529[[#This Row],[Jeudi]:[Samedi]])&gt;0,SUM(Tableau82529[[#This Row],[Jeudi]:[Samedi]]),"")</f>
        <v/>
      </c>
      <c r="Q68" s="14">
        <f>COUNTIF(Tableau82529[[#This Row],[Lundi]:[Mercredi]],"&gt;0") + COUNTIF(Tableau82529[[#This Row],[Jeudi]:[Samedi]],"&gt;0")</f>
        <v>0</v>
      </c>
      <c r="R68" s="14" t="str">
        <f>IFERROR(Tableau82529[[#This Row],[Total Tour 1]]+Tableau82529[[#This Row],[Total Tour 2]],"")</f>
        <v/>
      </c>
      <c r="S68" s="14">
        <f>COUNTIF(Tableau82529[[#This Row],[Lundi]:[Samedi]],"&gt;=12")*1000</f>
        <v>0</v>
      </c>
      <c r="T6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8" s="15">
        <f>Tableau82529[[#This Row],[Prime production]]+Tableau82529[[#This Row],[Prime rendement]]</f>
        <v>0</v>
      </c>
      <c r="V68" s="15" t="str">
        <f>IF(Tableau82529[[#This Row],[Matricule]]&gt;1,IF(COUNTIF(Tableau82529[DateMatricule],Tableau82529[[#This Row],[DateMatricule]])&gt;1,"Doublon",""),"")</f>
        <v/>
      </c>
    </row>
    <row r="69" spans="1:22" x14ac:dyDescent="0.25">
      <c r="A69" s="11" t="str">
        <f>IF(Tableau82529[[#This Row],[Semaine]]="","",VLOOKUP(Tableau82529[[#This Row],[Semaine]],Listes!$A:$B,2,FALSE))</f>
        <v/>
      </c>
      <c r="B69" s="11" t="str">
        <f>IF(ISBLANK(Tableau82529[[#This Row],[Matricule]]),"",VLOOKUP(Tableau82529[[#This Row],[Matricule]],#REF!,2,FALSE))</f>
        <v/>
      </c>
      <c r="C69" s="11" t="str">
        <f>IF(ISBLANK(Tableau82529[[#This Row],[Matricule]]),"",VLOOKUP(Tableau82529[[#This Row],[Matricule]],#REF!,3,FALSE))</f>
        <v/>
      </c>
      <c r="D69" s="11" t="str">
        <f>CONCATENATE(Tableau82529[[#This Row],[Semaine]],Tableau82529[[#This Row],[Matricule]])</f>
        <v/>
      </c>
      <c r="O69" s="14" t="str">
        <f>IF(SUM(Tableau82529[[#This Row],[Lundi]:[Mercredi]])&gt;0,SUM(Tableau82529[[#This Row],[Lundi]:[Mercredi]]),"")</f>
        <v/>
      </c>
      <c r="P69" s="14" t="str">
        <f>IF(SUM(Tableau82529[[#This Row],[Jeudi]:[Samedi]])&gt;0,SUM(Tableau82529[[#This Row],[Jeudi]:[Samedi]]),"")</f>
        <v/>
      </c>
      <c r="Q69" s="14">
        <f>COUNTIF(Tableau82529[[#This Row],[Lundi]:[Mercredi]],"&gt;0") + COUNTIF(Tableau82529[[#This Row],[Jeudi]:[Samedi]],"&gt;0")</f>
        <v>0</v>
      </c>
      <c r="R69" s="14" t="str">
        <f>IFERROR(Tableau82529[[#This Row],[Total Tour 1]]+Tableau82529[[#This Row],[Total Tour 2]],"")</f>
        <v/>
      </c>
      <c r="S69" s="14">
        <f>COUNTIF(Tableau82529[[#This Row],[Lundi]:[Samedi]],"&gt;=12")*1000</f>
        <v>0</v>
      </c>
      <c r="T6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9" s="15">
        <f>Tableau82529[[#This Row],[Prime production]]+Tableau82529[[#This Row],[Prime rendement]]</f>
        <v>0</v>
      </c>
      <c r="V69" s="15" t="str">
        <f>IF(Tableau82529[[#This Row],[Matricule]]&gt;1,IF(COUNTIF(Tableau82529[DateMatricule],Tableau82529[[#This Row],[DateMatricule]])&gt;1,"Doublon",""),"")</f>
        <v/>
      </c>
    </row>
    <row r="70" spans="1:22" x14ac:dyDescent="0.25">
      <c r="A70" s="11" t="str">
        <f>IF(Tableau82529[[#This Row],[Semaine]]="","",VLOOKUP(Tableau82529[[#This Row],[Semaine]],Listes!$A:$B,2,FALSE))</f>
        <v/>
      </c>
      <c r="B70" s="11" t="str">
        <f>IF(ISBLANK(Tableau82529[[#This Row],[Matricule]]),"",VLOOKUP(Tableau82529[[#This Row],[Matricule]],#REF!,2,FALSE))</f>
        <v/>
      </c>
      <c r="C70" s="11" t="str">
        <f>IF(ISBLANK(Tableau82529[[#This Row],[Matricule]]),"",VLOOKUP(Tableau82529[[#This Row],[Matricule]],#REF!,3,FALSE))</f>
        <v/>
      </c>
      <c r="D70" s="11" t="str">
        <f>CONCATENATE(Tableau82529[[#This Row],[Semaine]],Tableau82529[[#This Row],[Matricule]])</f>
        <v/>
      </c>
      <c r="O70" s="14" t="str">
        <f>IF(SUM(Tableau82529[[#This Row],[Lundi]:[Mercredi]])&gt;0,SUM(Tableau82529[[#This Row],[Lundi]:[Mercredi]]),"")</f>
        <v/>
      </c>
      <c r="P70" s="14" t="str">
        <f>IF(SUM(Tableau82529[[#This Row],[Jeudi]:[Samedi]])&gt;0,SUM(Tableau82529[[#This Row],[Jeudi]:[Samedi]]),"")</f>
        <v/>
      </c>
      <c r="Q70" s="14">
        <f>COUNTIF(Tableau82529[[#This Row],[Lundi]:[Mercredi]],"&gt;0") + COUNTIF(Tableau82529[[#This Row],[Jeudi]:[Samedi]],"&gt;0")</f>
        <v>0</v>
      </c>
      <c r="R70" s="14" t="str">
        <f>IFERROR(Tableau82529[[#This Row],[Total Tour 1]]+Tableau82529[[#This Row],[Total Tour 2]],"")</f>
        <v/>
      </c>
      <c r="S70" s="14">
        <f>COUNTIF(Tableau82529[[#This Row],[Lundi]:[Samedi]],"&gt;=12")*1000</f>
        <v>0</v>
      </c>
      <c r="T7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0" s="15">
        <f>Tableau82529[[#This Row],[Prime production]]+Tableau82529[[#This Row],[Prime rendement]]</f>
        <v>0</v>
      </c>
      <c r="V70" s="15" t="str">
        <f>IF(Tableau82529[[#This Row],[Matricule]]&gt;1,IF(COUNTIF(Tableau82529[DateMatricule],Tableau82529[[#This Row],[DateMatricule]])&gt;1,"Doublon",""),"")</f>
        <v/>
      </c>
    </row>
    <row r="71" spans="1:22" x14ac:dyDescent="0.25">
      <c r="A71" s="11" t="str">
        <f>IF(Tableau82529[[#This Row],[Semaine]]="","",VLOOKUP(Tableau82529[[#This Row],[Semaine]],Listes!$A:$B,2,FALSE))</f>
        <v/>
      </c>
      <c r="B71" s="11" t="str">
        <f>IF(ISBLANK(Tableau82529[[#This Row],[Matricule]]),"",VLOOKUP(Tableau82529[[#This Row],[Matricule]],#REF!,2,FALSE))</f>
        <v/>
      </c>
      <c r="C71" s="11" t="str">
        <f>IF(ISBLANK(Tableau82529[[#This Row],[Matricule]]),"",VLOOKUP(Tableau82529[[#This Row],[Matricule]],#REF!,3,FALSE))</f>
        <v/>
      </c>
      <c r="D71" s="11" t="str">
        <f>CONCATENATE(Tableau82529[[#This Row],[Semaine]],Tableau82529[[#This Row],[Matricule]])</f>
        <v/>
      </c>
      <c r="O71" s="14" t="str">
        <f>IF(SUM(Tableau82529[[#This Row],[Lundi]:[Mercredi]])&gt;0,SUM(Tableau82529[[#This Row],[Lundi]:[Mercredi]]),"")</f>
        <v/>
      </c>
      <c r="P71" s="14" t="str">
        <f>IF(SUM(Tableau82529[[#This Row],[Jeudi]:[Samedi]])&gt;0,SUM(Tableau82529[[#This Row],[Jeudi]:[Samedi]]),"")</f>
        <v/>
      </c>
      <c r="Q71" s="14">
        <f>COUNTIF(Tableau82529[[#This Row],[Lundi]:[Mercredi]],"&gt;0") + COUNTIF(Tableau82529[[#This Row],[Jeudi]:[Samedi]],"&gt;0")</f>
        <v>0</v>
      </c>
      <c r="R71" s="14" t="str">
        <f>IFERROR(Tableau82529[[#This Row],[Total Tour 1]]+Tableau82529[[#This Row],[Total Tour 2]],"")</f>
        <v/>
      </c>
      <c r="S71" s="14">
        <f>COUNTIF(Tableau82529[[#This Row],[Lundi]:[Samedi]],"&gt;=12")*1000</f>
        <v>0</v>
      </c>
      <c r="T7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1" s="15">
        <f>Tableau82529[[#This Row],[Prime production]]+Tableau82529[[#This Row],[Prime rendement]]</f>
        <v>0</v>
      </c>
      <c r="V71" s="15" t="str">
        <f>IF(Tableau82529[[#This Row],[Matricule]]&gt;1,IF(COUNTIF(Tableau82529[DateMatricule],Tableau82529[[#This Row],[DateMatricule]])&gt;1,"Doublon",""),"")</f>
        <v/>
      </c>
    </row>
    <row r="72" spans="1:22" x14ac:dyDescent="0.25">
      <c r="A72" s="11" t="str">
        <f>IF(Tableau82529[[#This Row],[Semaine]]="","",VLOOKUP(Tableau82529[[#This Row],[Semaine]],Listes!$A:$B,2,FALSE))</f>
        <v/>
      </c>
      <c r="B72" s="11" t="str">
        <f>IF(ISBLANK(Tableau82529[[#This Row],[Matricule]]),"",VLOOKUP(Tableau82529[[#This Row],[Matricule]],#REF!,2,FALSE))</f>
        <v/>
      </c>
      <c r="C72" s="11" t="str">
        <f>IF(ISBLANK(Tableau82529[[#This Row],[Matricule]]),"",VLOOKUP(Tableau82529[[#This Row],[Matricule]],#REF!,3,FALSE))</f>
        <v/>
      </c>
      <c r="D72" s="11" t="str">
        <f>CONCATENATE(Tableau82529[[#This Row],[Semaine]],Tableau82529[[#This Row],[Matricule]])</f>
        <v/>
      </c>
      <c r="O72" s="14" t="str">
        <f>IF(SUM(Tableau82529[[#This Row],[Lundi]:[Mercredi]])&gt;0,SUM(Tableau82529[[#This Row],[Lundi]:[Mercredi]]),"")</f>
        <v/>
      </c>
      <c r="P72" s="14" t="str">
        <f>IF(SUM(Tableau82529[[#This Row],[Jeudi]:[Samedi]])&gt;0,SUM(Tableau82529[[#This Row],[Jeudi]:[Samedi]]),"")</f>
        <v/>
      </c>
      <c r="Q72" s="14">
        <f>COUNTIF(Tableau82529[[#This Row],[Lundi]:[Mercredi]],"&gt;0") + COUNTIF(Tableau82529[[#This Row],[Jeudi]:[Samedi]],"&gt;0")</f>
        <v>0</v>
      </c>
      <c r="R72" s="14" t="str">
        <f>IFERROR(Tableau82529[[#This Row],[Total Tour 1]]+Tableau82529[[#This Row],[Total Tour 2]],"")</f>
        <v/>
      </c>
      <c r="S72" s="14">
        <f>COUNTIF(Tableau82529[[#This Row],[Lundi]:[Samedi]],"&gt;=12")*1000</f>
        <v>0</v>
      </c>
      <c r="T7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2" s="15">
        <f>Tableau82529[[#This Row],[Prime production]]+Tableau82529[[#This Row],[Prime rendement]]</f>
        <v>0</v>
      </c>
      <c r="V72" s="15" t="str">
        <f>IF(Tableau82529[[#This Row],[Matricule]]&gt;1,IF(COUNTIF(Tableau82529[DateMatricule],Tableau82529[[#This Row],[DateMatricule]])&gt;1,"Doublon",""),"")</f>
        <v/>
      </c>
    </row>
    <row r="73" spans="1:22" x14ac:dyDescent="0.25">
      <c r="A73" s="11" t="str">
        <f>IF(Tableau82529[[#This Row],[Semaine]]="","",VLOOKUP(Tableau82529[[#This Row],[Semaine]],Listes!$A:$B,2,FALSE))</f>
        <v/>
      </c>
      <c r="B73" s="11" t="str">
        <f>IF(ISBLANK(Tableau82529[[#This Row],[Matricule]]),"",VLOOKUP(Tableau82529[[#This Row],[Matricule]],#REF!,2,FALSE))</f>
        <v/>
      </c>
      <c r="C73" s="11" t="str">
        <f>IF(ISBLANK(Tableau82529[[#This Row],[Matricule]]),"",VLOOKUP(Tableau82529[[#This Row],[Matricule]],#REF!,3,FALSE))</f>
        <v/>
      </c>
      <c r="D73" s="11" t="str">
        <f>CONCATENATE(Tableau82529[[#This Row],[Semaine]],Tableau82529[[#This Row],[Matricule]])</f>
        <v/>
      </c>
      <c r="O73" s="14" t="str">
        <f>IF(SUM(Tableau82529[[#This Row],[Lundi]:[Mercredi]])&gt;0,SUM(Tableau82529[[#This Row],[Lundi]:[Mercredi]]),"")</f>
        <v/>
      </c>
      <c r="P73" s="14" t="str">
        <f>IF(SUM(Tableau82529[[#This Row],[Jeudi]:[Samedi]])&gt;0,SUM(Tableau82529[[#This Row],[Jeudi]:[Samedi]]),"")</f>
        <v/>
      </c>
      <c r="Q73" s="14">
        <f>COUNTIF(Tableau82529[[#This Row],[Lundi]:[Mercredi]],"&gt;0") + COUNTIF(Tableau82529[[#This Row],[Jeudi]:[Samedi]],"&gt;0")</f>
        <v>0</v>
      </c>
      <c r="R73" s="14" t="str">
        <f>IFERROR(Tableau82529[[#This Row],[Total Tour 1]]+Tableau82529[[#This Row],[Total Tour 2]],"")</f>
        <v/>
      </c>
      <c r="S73" s="14">
        <f>COUNTIF(Tableau82529[[#This Row],[Lundi]:[Samedi]],"&gt;=12")*1000</f>
        <v>0</v>
      </c>
      <c r="T7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3" s="15">
        <f>Tableau82529[[#This Row],[Prime production]]+Tableau82529[[#This Row],[Prime rendement]]</f>
        <v>0</v>
      </c>
      <c r="V73" s="15" t="str">
        <f>IF(Tableau82529[[#This Row],[Matricule]]&gt;1,IF(COUNTIF(Tableau82529[DateMatricule],Tableau82529[[#This Row],[DateMatricule]])&gt;1,"Doublon",""),"")</f>
        <v/>
      </c>
    </row>
    <row r="74" spans="1:22" x14ac:dyDescent="0.25">
      <c r="A74" s="11" t="str">
        <f>IF(Tableau82529[[#This Row],[Semaine]]="","",VLOOKUP(Tableau82529[[#This Row],[Semaine]],Listes!$A:$B,2,FALSE))</f>
        <v/>
      </c>
      <c r="B74" s="11" t="str">
        <f>IF(ISBLANK(Tableau82529[[#This Row],[Matricule]]),"",VLOOKUP(Tableau82529[[#This Row],[Matricule]],#REF!,2,FALSE))</f>
        <v/>
      </c>
      <c r="C74" s="11" t="str">
        <f>IF(ISBLANK(Tableau82529[[#This Row],[Matricule]]),"",VLOOKUP(Tableau82529[[#This Row],[Matricule]],#REF!,3,FALSE))</f>
        <v/>
      </c>
      <c r="D74" s="11" t="str">
        <f>CONCATENATE(Tableau82529[[#This Row],[Semaine]],Tableau82529[[#This Row],[Matricule]])</f>
        <v/>
      </c>
      <c r="O74" s="14" t="str">
        <f>IF(SUM(Tableau82529[[#This Row],[Lundi]:[Mercredi]])&gt;0,SUM(Tableau82529[[#This Row],[Lundi]:[Mercredi]]),"")</f>
        <v/>
      </c>
      <c r="P74" s="14" t="str">
        <f>IF(SUM(Tableau82529[[#This Row],[Jeudi]:[Samedi]])&gt;0,SUM(Tableau82529[[#This Row],[Jeudi]:[Samedi]]),"")</f>
        <v/>
      </c>
      <c r="Q74" s="14">
        <f>COUNTIF(Tableau82529[[#This Row],[Lundi]:[Mercredi]],"&gt;0") + COUNTIF(Tableau82529[[#This Row],[Jeudi]:[Samedi]],"&gt;0")</f>
        <v>0</v>
      </c>
      <c r="R74" s="14" t="str">
        <f>IFERROR(Tableau82529[[#This Row],[Total Tour 1]]+Tableau82529[[#This Row],[Total Tour 2]],"")</f>
        <v/>
      </c>
      <c r="S74" s="14">
        <f>COUNTIF(Tableau82529[[#This Row],[Lundi]:[Samedi]],"&gt;=12")*1000</f>
        <v>0</v>
      </c>
      <c r="T7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4" s="15">
        <f>Tableau82529[[#This Row],[Prime production]]+Tableau82529[[#This Row],[Prime rendement]]</f>
        <v>0</v>
      </c>
      <c r="V74" s="15" t="str">
        <f>IF(Tableau82529[[#This Row],[Matricule]]&gt;1,IF(COUNTIF(Tableau82529[DateMatricule],Tableau82529[[#This Row],[DateMatricule]])&gt;1,"Doublon",""),"")</f>
        <v/>
      </c>
    </row>
    <row r="75" spans="1:22" x14ac:dyDescent="0.25">
      <c r="A75" s="11" t="str">
        <f>IF(Tableau82529[[#This Row],[Semaine]]="","",VLOOKUP(Tableau82529[[#This Row],[Semaine]],Listes!$A:$B,2,FALSE))</f>
        <v/>
      </c>
      <c r="B75" s="11" t="str">
        <f>IF(ISBLANK(Tableau82529[[#This Row],[Matricule]]),"",VLOOKUP(Tableau82529[[#This Row],[Matricule]],#REF!,2,FALSE))</f>
        <v/>
      </c>
      <c r="C75" s="11" t="str">
        <f>IF(ISBLANK(Tableau82529[[#This Row],[Matricule]]),"",VLOOKUP(Tableau82529[[#This Row],[Matricule]],#REF!,3,FALSE))</f>
        <v/>
      </c>
      <c r="D75" s="11" t="str">
        <f>CONCATENATE(Tableau82529[[#This Row],[Semaine]],Tableau82529[[#This Row],[Matricule]])</f>
        <v/>
      </c>
      <c r="O75" s="14" t="str">
        <f>IF(SUM(Tableau82529[[#This Row],[Lundi]:[Mercredi]])&gt;0,SUM(Tableau82529[[#This Row],[Lundi]:[Mercredi]]),"")</f>
        <v/>
      </c>
      <c r="P75" s="14" t="str">
        <f>IF(SUM(Tableau82529[[#This Row],[Jeudi]:[Samedi]])&gt;0,SUM(Tableau82529[[#This Row],[Jeudi]:[Samedi]]),"")</f>
        <v/>
      </c>
      <c r="Q75" s="14">
        <f>COUNTIF(Tableau82529[[#This Row],[Lundi]:[Mercredi]],"&gt;0") + COUNTIF(Tableau82529[[#This Row],[Jeudi]:[Samedi]],"&gt;0")</f>
        <v>0</v>
      </c>
      <c r="R75" s="14" t="str">
        <f>IFERROR(Tableau82529[[#This Row],[Total Tour 1]]+Tableau82529[[#This Row],[Total Tour 2]],"")</f>
        <v/>
      </c>
      <c r="S75" s="14">
        <f>COUNTIF(Tableau82529[[#This Row],[Lundi]:[Samedi]],"&gt;=12")*1000</f>
        <v>0</v>
      </c>
      <c r="T7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5" s="15">
        <f>Tableau82529[[#This Row],[Prime production]]+Tableau82529[[#This Row],[Prime rendement]]</f>
        <v>0</v>
      </c>
      <c r="V75" s="15" t="str">
        <f>IF(Tableau82529[[#This Row],[Matricule]]&gt;1,IF(COUNTIF(Tableau82529[DateMatricule],Tableau82529[[#This Row],[DateMatricule]])&gt;1,"Doublon",""),"")</f>
        <v/>
      </c>
    </row>
    <row r="76" spans="1:22" x14ac:dyDescent="0.25">
      <c r="A76" s="11" t="str">
        <f>IF(Tableau82529[[#This Row],[Semaine]]="","",VLOOKUP(Tableau82529[[#This Row],[Semaine]],Listes!$A:$B,2,FALSE))</f>
        <v/>
      </c>
      <c r="B76" s="11" t="str">
        <f>IF(ISBLANK(Tableau82529[[#This Row],[Matricule]]),"",VLOOKUP(Tableau82529[[#This Row],[Matricule]],#REF!,2,FALSE))</f>
        <v/>
      </c>
      <c r="C76" s="11" t="str">
        <f>IF(ISBLANK(Tableau82529[[#This Row],[Matricule]]),"",VLOOKUP(Tableau82529[[#This Row],[Matricule]],#REF!,3,FALSE))</f>
        <v/>
      </c>
      <c r="D76" s="11" t="str">
        <f>CONCATENATE(Tableau82529[[#This Row],[Semaine]],Tableau82529[[#This Row],[Matricule]])</f>
        <v/>
      </c>
      <c r="O76" s="14" t="str">
        <f>IF(SUM(Tableau82529[[#This Row],[Lundi]:[Mercredi]])&gt;0,SUM(Tableau82529[[#This Row],[Lundi]:[Mercredi]]),"")</f>
        <v/>
      </c>
      <c r="P76" s="14" t="str">
        <f>IF(SUM(Tableau82529[[#This Row],[Jeudi]:[Samedi]])&gt;0,SUM(Tableau82529[[#This Row],[Jeudi]:[Samedi]]),"")</f>
        <v/>
      </c>
      <c r="Q76" s="14">
        <f>COUNTIF(Tableau82529[[#This Row],[Lundi]:[Mercredi]],"&gt;0") + COUNTIF(Tableau82529[[#This Row],[Jeudi]:[Samedi]],"&gt;0")</f>
        <v>0</v>
      </c>
      <c r="R76" s="14" t="str">
        <f>IFERROR(Tableau82529[[#This Row],[Total Tour 1]]+Tableau82529[[#This Row],[Total Tour 2]],"")</f>
        <v/>
      </c>
      <c r="S76" s="14">
        <f>COUNTIF(Tableau82529[[#This Row],[Lundi]:[Samedi]],"&gt;=12")*1000</f>
        <v>0</v>
      </c>
      <c r="T7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6" s="15">
        <f>Tableau82529[[#This Row],[Prime production]]+Tableau82529[[#This Row],[Prime rendement]]</f>
        <v>0</v>
      </c>
      <c r="V76" s="15" t="str">
        <f>IF(Tableau82529[[#This Row],[Matricule]]&gt;1,IF(COUNTIF(Tableau82529[DateMatricule],Tableau82529[[#This Row],[DateMatricule]])&gt;1,"Doublon",""),"")</f>
        <v/>
      </c>
    </row>
    <row r="77" spans="1:22" x14ac:dyDescent="0.25">
      <c r="A77" s="11" t="str">
        <f>IF(Tableau82529[[#This Row],[Semaine]]="","",VLOOKUP(Tableau82529[[#This Row],[Semaine]],Listes!$A:$B,2,FALSE))</f>
        <v/>
      </c>
      <c r="B77" s="11" t="str">
        <f>IF(ISBLANK(Tableau82529[[#This Row],[Matricule]]),"",VLOOKUP(Tableau82529[[#This Row],[Matricule]],#REF!,2,FALSE))</f>
        <v/>
      </c>
      <c r="C77" s="11" t="str">
        <f>IF(ISBLANK(Tableau82529[[#This Row],[Matricule]]),"",VLOOKUP(Tableau82529[[#This Row],[Matricule]],#REF!,3,FALSE))</f>
        <v/>
      </c>
      <c r="D77" s="11" t="str">
        <f>CONCATENATE(Tableau82529[[#This Row],[Semaine]],Tableau82529[[#This Row],[Matricule]])</f>
        <v/>
      </c>
      <c r="O77" s="14" t="str">
        <f>IF(SUM(Tableau82529[[#This Row],[Lundi]:[Mercredi]])&gt;0,SUM(Tableau82529[[#This Row],[Lundi]:[Mercredi]]),"")</f>
        <v/>
      </c>
      <c r="P77" s="14" t="str">
        <f>IF(SUM(Tableau82529[[#This Row],[Jeudi]:[Samedi]])&gt;0,SUM(Tableau82529[[#This Row],[Jeudi]:[Samedi]]),"")</f>
        <v/>
      </c>
      <c r="Q77" s="14">
        <f>COUNTIF(Tableau82529[[#This Row],[Lundi]:[Mercredi]],"&gt;0") + COUNTIF(Tableau82529[[#This Row],[Jeudi]:[Samedi]],"&gt;0")</f>
        <v>0</v>
      </c>
      <c r="R77" s="14" t="str">
        <f>IFERROR(Tableau82529[[#This Row],[Total Tour 1]]+Tableau82529[[#This Row],[Total Tour 2]],"")</f>
        <v/>
      </c>
      <c r="S77" s="14">
        <f>COUNTIF(Tableau82529[[#This Row],[Lundi]:[Samedi]],"&gt;=12")*1000</f>
        <v>0</v>
      </c>
      <c r="T7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7" s="15">
        <f>Tableau82529[[#This Row],[Prime production]]+Tableau82529[[#This Row],[Prime rendement]]</f>
        <v>0</v>
      </c>
      <c r="V77" s="15" t="str">
        <f>IF(Tableau82529[[#This Row],[Matricule]]&gt;1,IF(COUNTIF(Tableau82529[DateMatricule],Tableau82529[[#This Row],[DateMatricule]])&gt;1,"Doublon",""),"")</f>
        <v/>
      </c>
    </row>
    <row r="78" spans="1:22" x14ac:dyDescent="0.25">
      <c r="A78" s="11" t="str">
        <f>IF(Tableau82529[[#This Row],[Semaine]]="","",VLOOKUP(Tableau82529[[#This Row],[Semaine]],Listes!$A:$B,2,FALSE))</f>
        <v/>
      </c>
      <c r="B78" s="11" t="str">
        <f>IF(ISBLANK(Tableau82529[[#This Row],[Matricule]]),"",VLOOKUP(Tableau82529[[#This Row],[Matricule]],#REF!,2,FALSE))</f>
        <v/>
      </c>
      <c r="C78" s="11" t="str">
        <f>IF(ISBLANK(Tableau82529[[#This Row],[Matricule]]),"",VLOOKUP(Tableau82529[[#This Row],[Matricule]],#REF!,3,FALSE))</f>
        <v/>
      </c>
      <c r="D78" s="11" t="str">
        <f>CONCATENATE(Tableau82529[[#This Row],[Semaine]],Tableau82529[[#This Row],[Matricule]])</f>
        <v/>
      </c>
      <c r="O78" s="14" t="str">
        <f>IF(SUM(Tableau82529[[#This Row],[Lundi]:[Mercredi]])&gt;0,SUM(Tableau82529[[#This Row],[Lundi]:[Mercredi]]),"")</f>
        <v/>
      </c>
      <c r="P78" s="14" t="str">
        <f>IF(SUM(Tableau82529[[#This Row],[Jeudi]:[Samedi]])&gt;0,SUM(Tableau82529[[#This Row],[Jeudi]:[Samedi]]),"")</f>
        <v/>
      </c>
      <c r="Q78" s="14">
        <f>COUNTIF(Tableau82529[[#This Row],[Lundi]:[Mercredi]],"&gt;0") + COUNTIF(Tableau82529[[#This Row],[Jeudi]:[Samedi]],"&gt;0")</f>
        <v>0</v>
      </c>
      <c r="R78" s="14" t="str">
        <f>IFERROR(Tableau82529[[#This Row],[Total Tour 1]]+Tableau82529[[#This Row],[Total Tour 2]],"")</f>
        <v/>
      </c>
      <c r="S78" s="14">
        <f>COUNTIF(Tableau82529[[#This Row],[Lundi]:[Samedi]],"&gt;=12")*1000</f>
        <v>0</v>
      </c>
      <c r="T7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8" s="15">
        <f>Tableau82529[[#This Row],[Prime production]]+Tableau82529[[#This Row],[Prime rendement]]</f>
        <v>0</v>
      </c>
      <c r="V78" s="15" t="str">
        <f>IF(Tableau82529[[#This Row],[Matricule]]&gt;1,IF(COUNTIF(Tableau82529[DateMatricule],Tableau82529[[#This Row],[DateMatricule]])&gt;1,"Doublon",""),"")</f>
        <v/>
      </c>
    </row>
    <row r="79" spans="1:22" x14ac:dyDescent="0.25">
      <c r="A79" s="11" t="str">
        <f>IF(Tableau82529[[#This Row],[Semaine]]="","",VLOOKUP(Tableau82529[[#This Row],[Semaine]],Listes!$A:$B,2,FALSE))</f>
        <v/>
      </c>
      <c r="B79" s="11" t="str">
        <f>IF(ISBLANK(Tableau82529[[#This Row],[Matricule]]),"",VLOOKUP(Tableau82529[[#This Row],[Matricule]],#REF!,2,FALSE))</f>
        <v/>
      </c>
      <c r="C79" s="11" t="str">
        <f>IF(ISBLANK(Tableau82529[[#This Row],[Matricule]]),"",VLOOKUP(Tableau82529[[#This Row],[Matricule]],#REF!,3,FALSE))</f>
        <v/>
      </c>
      <c r="D79" s="11" t="str">
        <f>CONCATENATE(Tableau82529[[#This Row],[Semaine]],Tableau82529[[#This Row],[Matricule]])</f>
        <v/>
      </c>
      <c r="O79" s="14" t="str">
        <f>IF(SUM(Tableau82529[[#This Row],[Lundi]:[Mercredi]])&gt;0,SUM(Tableau82529[[#This Row],[Lundi]:[Mercredi]]),"")</f>
        <v/>
      </c>
      <c r="P79" s="14" t="str">
        <f>IF(SUM(Tableau82529[[#This Row],[Jeudi]:[Samedi]])&gt;0,SUM(Tableau82529[[#This Row],[Jeudi]:[Samedi]]),"")</f>
        <v/>
      </c>
      <c r="Q79" s="14">
        <f>COUNTIF(Tableau82529[[#This Row],[Lundi]:[Mercredi]],"&gt;0") + COUNTIF(Tableau82529[[#This Row],[Jeudi]:[Samedi]],"&gt;0")</f>
        <v>0</v>
      </c>
      <c r="R79" s="14" t="str">
        <f>IFERROR(Tableau82529[[#This Row],[Total Tour 1]]+Tableau82529[[#This Row],[Total Tour 2]],"")</f>
        <v/>
      </c>
      <c r="S79" s="14">
        <f>COUNTIF(Tableau82529[[#This Row],[Lundi]:[Samedi]],"&gt;=12")*1000</f>
        <v>0</v>
      </c>
      <c r="T7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9" s="15">
        <f>Tableau82529[[#This Row],[Prime production]]+Tableau82529[[#This Row],[Prime rendement]]</f>
        <v>0</v>
      </c>
      <c r="V79" s="15" t="str">
        <f>IF(Tableau82529[[#This Row],[Matricule]]&gt;1,IF(COUNTIF(Tableau82529[DateMatricule],Tableau82529[[#This Row],[DateMatricule]])&gt;1,"Doublon",""),"")</f>
        <v/>
      </c>
    </row>
    <row r="80" spans="1:22" x14ac:dyDescent="0.25">
      <c r="A80" s="11" t="str">
        <f>IF(Tableau82529[[#This Row],[Semaine]]="","",VLOOKUP(Tableau82529[[#This Row],[Semaine]],Listes!$A:$B,2,FALSE))</f>
        <v/>
      </c>
      <c r="B80" s="11" t="str">
        <f>IF(ISBLANK(Tableau82529[[#This Row],[Matricule]]),"",VLOOKUP(Tableau82529[[#This Row],[Matricule]],#REF!,2,FALSE))</f>
        <v/>
      </c>
      <c r="C80" s="11" t="str">
        <f>IF(ISBLANK(Tableau82529[[#This Row],[Matricule]]),"",VLOOKUP(Tableau82529[[#This Row],[Matricule]],#REF!,3,FALSE))</f>
        <v/>
      </c>
      <c r="D80" s="11" t="str">
        <f>CONCATENATE(Tableau82529[[#This Row],[Semaine]],Tableau82529[[#This Row],[Matricule]])</f>
        <v/>
      </c>
      <c r="O80" s="14" t="str">
        <f>IF(SUM(Tableau82529[[#This Row],[Lundi]:[Mercredi]])&gt;0,SUM(Tableau82529[[#This Row],[Lundi]:[Mercredi]]),"")</f>
        <v/>
      </c>
      <c r="P80" s="14" t="str">
        <f>IF(SUM(Tableau82529[[#This Row],[Jeudi]:[Samedi]])&gt;0,SUM(Tableau82529[[#This Row],[Jeudi]:[Samedi]]),"")</f>
        <v/>
      </c>
      <c r="Q80" s="14">
        <f>COUNTIF(Tableau82529[[#This Row],[Lundi]:[Mercredi]],"&gt;0") + COUNTIF(Tableau82529[[#This Row],[Jeudi]:[Samedi]],"&gt;0")</f>
        <v>0</v>
      </c>
      <c r="R80" s="14" t="str">
        <f>IFERROR(Tableau82529[[#This Row],[Total Tour 1]]+Tableau82529[[#This Row],[Total Tour 2]],"")</f>
        <v/>
      </c>
      <c r="S80" s="14">
        <f>COUNTIF(Tableau82529[[#This Row],[Lundi]:[Samedi]],"&gt;=12")*1000</f>
        <v>0</v>
      </c>
      <c r="T8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0" s="15">
        <f>Tableau82529[[#This Row],[Prime production]]+Tableau82529[[#This Row],[Prime rendement]]</f>
        <v>0</v>
      </c>
      <c r="V80" s="15" t="str">
        <f>IF(Tableau82529[[#This Row],[Matricule]]&gt;1,IF(COUNTIF(Tableau82529[DateMatricule],Tableau82529[[#This Row],[DateMatricule]])&gt;1,"Doublon",""),"")</f>
        <v/>
      </c>
    </row>
    <row r="81" spans="1:22" x14ac:dyDescent="0.25">
      <c r="A81" s="11" t="str">
        <f>IF(Tableau82529[[#This Row],[Semaine]]="","",VLOOKUP(Tableau82529[[#This Row],[Semaine]],Listes!$A:$B,2,FALSE))</f>
        <v/>
      </c>
      <c r="B81" s="11" t="str">
        <f>IF(ISBLANK(Tableau82529[[#This Row],[Matricule]]),"",VLOOKUP(Tableau82529[[#This Row],[Matricule]],#REF!,2,FALSE))</f>
        <v/>
      </c>
      <c r="C81" s="11" t="str">
        <f>IF(ISBLANK(Tableau82529[[#This Row],[Matricule]]),"",VLOOKUP(Tableau82529[[#This Row],[Matricule]],#REF!,3,FALSE))</f>
        <v/>
      </c>
      <c r="D81" s="11" t="str">
        <f>CONCATENATE(Tableau82529[[#This Row],[Semaine]],Tableau82529[[#This Row],[Matricule]])</f>
        <v/>
      </c>
      <c r="O81" s="14" t="str">
        <f>IF(SUM(Tableau82529[[#This Row],[Lundi]:[Mercredi]])&gt;0,SUM(Tableau82529[[#This Row],[Lundi]:[Mercredi]]),"")</f>
        <v/>
      </c>
      <c r="P81" s="14" t="str">
        <f>IF(SUM(Tableau82529[[#This Row],[Jeudi]:[Samedi]])&gt;0,SUM(Tableau82529[[#This Row],[Jeudi]:[Samedi]]),"")</f>
        <v/>
      </c>
      <c r="Q81" s="14">
        <f>COUNTIF(Tableau82529[[#This Row],[Lundi]:[Mercredi]],"&gt;0") + COUNTIF(Tableau82529[[#This Row],[Jeudi]:[Samedi]],"&gt;0")</f>
        <v>0</v>
      </c>
      <c r="R81" s="14" t="str">
        <f>IFERROR(Tableau82529[[#This Row],[Total Tour 1]]+Tableau82529[[#This Row],[Total Tour 2]],"")</f>
        <v/>
      </c>
      <c r="S81" s="14">
        <f>COUNTIF(Tableau82529[[#This Row],[Lundi]:[Samedi]],"&gt;=12")*1000</f>
        <v>0</v>
      </c>
      <c r="T8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1" s="15">
        <f>Tableau82529[[#This Row],[Prime production]]+Tableau82529[[#This Row],[Prime rendement]]</f>
        <v>0</v>
      </c>
      <c r="V81" s="15" t="str">
        <f>IF(Tableau82529[[#This Row],[Matricule]]&gt;1,IF(COUNTIF(Tableau82529[DateMatricule],Tableau82529[[#This Row],[DateMatricule]])&gt;1,"Doublon",""),"")</f>
        <v/>
      </c>
    </row>
    <row r="82" spans="1:22" x14ac:dyDescent="0.25">
      <c r="A82" s="11" t="str">
        <f>IF(Tableau82529[[#This Row],[Semaine]]="","",VLOOKUP(Tableau82529[[#This Row],[Semaine]],Listes!$A:$B,2,FALSE))</f>
        <v/>
      </c>
      <c r="B82" s="11" t="str">
        <f>IF(ISBLANK(Tableau82529[[#This Row],[Matricule]]),"",VLOOKUP(Tableau82529[[#This Row],[Matricule]],#REF!,2,FALSE))</f>
        <v/>
      </c>
      <c r="C82" s="11" t="str">
        <f>IF(ISBLANK(Tableau82529[[#This Row],[Matricule]]),"",VLOOKUP(Tableau82529[[#This Row],[Matricule]],#REF!,3,FALSE))</f>
        <v/>
      </c>
      <c r="D82" s="11" t="str">
        <f>CONCATENATE(Tableau82529[[#This Row],[Semaine]],Tableau82529[[#This Row],[Matricule]])</f>
        <v/>
      </c>
      <c r="O82" s="14" t="str">
        <f>IF(SUM(Tableau82529[[#This Row],[Lundi]:[Mercredi]])&gt;0,SUM(Tableau82529[[#This Row],[Lundi]:[Mercredi]]),"")</f>
        <v/>
      </c>
      <c r="P82" s="14" t="str">
        <f>IF(SUM(Tableau82529[[#This Row],[Jeudi]:[Samedi]])&gt;0,SUM(Tableau82529[[#This Row],[Jeudi]:[Samedi]]),"")</f>
        <v/>
      </c>
      <c r="Q82" s="14">
        <f>COUNTIF(Tableau82529[[#This Row],[Lundi]:[Mercredi]],"&gt;0") + COUNTIF(Tableau82529[[#This Row],[Jeudi]:[Samedi]],"&gt;0")</f>
        <v>0</v>
      </c>
      <c r="R82" s="14" t="str">
        <f>IFERROR(Tableau82529[[#This Row],[Total Tour 1]]+Tableau82529[[#This Row],[Total Tour 2]],"")</f>
        <v/>
      </c>
      <c r="S82" s="14">
        <f>COUNTIF(Tableau82529[[#This Row],[Lundi]:[Samedi]],"&gt;=12")*1000</f>
        <v>0</v>
      </c>
      <c r="T8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2" s="15">
        <f>Tableau82529[[#This Row],[Prime production]]+Tableau82529[[#This Row],[Prime rendement]]</f>
        <v>0</v>
      </c>
      <c r="V82" s="15" t="str">
        <f>IF(Tableau82529[[#This Row],[Matricule]]&gt;1,IF(COUNTIF(Tableau82529[DateMatricule],Tableau82529[[#This Row],[DateMatricule]])&gt;1,"Doublon",""),"")</f>
        <v/>
      </c>
    </row>
    <row r="83" spans="1:22" x14ac:dyDescent="0.25">
      <c r="A83" s="11" t="str">
        <f>IF(Tableau82529[[#This Row],[Semaine]]="","",VLOOKUP(Tableau82529[[#This Row],[Semaine]],Listes!$A:$B,2,FALSE))</f>
        <v/>
      </c>
      <c r="B83" s="11" t="str">
        <f>IF(ISBLANK(Tableau82529[[#This Row],[Matricule]]),"",VLOOKUP(Tableau82529[[#This Row],[Matricule]],#REF!,2,FALSE))</f>
        <v/>
      </c>
      <c r="C83" s="11" t="str">
        <f>IF(ISBLANK(Tableau82529[[#This Row],[Matricule]]),"",VLOOKUP(Tableau82529[[#This Row],[Matricule]],#REF!,3,FALSE))</f>
        <v/>
      </c>
      <c r="D83" s="11" t="str">
        <f>CONCATENATE(Tableau82529[[#This Row],[Semaine]],Tableau82529[[#This Row],[Matricule]])</f>
        <v/>
      </c>
      <c r="O83" s="14" t="str">
        <f>IF(SUM(Tableau82529[[#This Row],[Lundi]:[Mercredi]])&gt;0,SUM(Tableau82529[[#This Row],[Lundi]:[Mercredi]]),"")</f>
        <v/>
      </c>
      <c r="P83" s="14" t="str">
        <f>IF(SUM(Tableau82529[[#This Row],[Jeudi]:[Samedi]])&gt;0,SUM(Tableau82529[[#This Row],[Jeudi]:[Samedi]]),"")</f>
        <v/>
      </c>
      <c r="Q83" s="14">
        <f>COUNTIF(Tableau82529[[#This Row],[Lundi]:[Mercredi]],"&gt;0") + COUNTIF(Tableau82529[[#This Row],[Jeudi]:[Samedi]],"&gt;0")</f>
        <v>0</v>
      </c>
      <c r="R83" s="14" t="str">
        <f>IFERROR(Tableau82529[[#This Row],[Total Tour 1]]+Tableau82529[[#This Row],[Total Tour 2]],"")</f>
        <v/>
      </c>
      <c r="S83" s="14">
        <f>COUNTIF(Tableau82529[[#This Row],[Lundi]:[Samedi]],"&gt;=12")*1000</f>
        <v>0</v>
      </c>
      <c r="T8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3" s="15">
        <f>Tableau82529[[#This Row],[Prime production]]+Tableau82529[[#This Row],[Prime rendement]]</f>
        <v>0</v>
      </c>
      <c r="V83" s="15" t="str">
        <f>IF(Tableau82529[[#This Row],[Matricule]]&gt;1,IF(COUNTIF(Tableau82529[DateMatricule],Tableau82529[[#This Row],[DateMatricule]])&gt;1,"Doublon",""),"")</f>
        <v/>
      </c>
    </row>
    <row r="84" spans="1:22" x14ac:dyDescent="0.25">
      <c r="A84" s="11" t="str">
        <f>IF(Tableau82529[[#This Row],[Semaine]]="","",VLOOKUP(Tableau82529[[#This Row],[Semaine]],Listes!$A:$B,2,FALSE))</f>
        <v/>
      </c>
      <c r="B84" s="11" t="str">
        <f>IF(ISBLANK(Tableau82529[[#This Row],[Matricule]]),"",VLOOKUP(Tableau82529[[#This Row],[Matricule]],#REF!,2,FALSE))</f>
        <v/>
      </c>
      <c r="C84" s="11" t="str">
        <f>IF(ISBLANK(Tableau82529[[#This Row],[Matricule]]),"",VLOOKUP(Tableau82529[[#This Row],[Matricule]],#REF!,3,FALSE))</f>
        <v/>
      </c>
      <c r="D84" s="11" t="str">
        <f>CONCATENATE(Tableau82529[[#This Row],[Semaine]],Tableau82529[[#This Row],[Matricule]])</f>
        <v/>
      </c>
      <c r="O84" s="14" t="str">
        <f>IF(SUM(Tableau82529[[#This Row],[Lundi]:[Mercredi]])&gt;0,SUM(Tableau82529[[#This Row],[Lundi]:[Mercredi]]),"")</f>
        <v/>
      </c>
      <c r="P84" s="14" t="str">
        <f>IF(SUM(Tableau82529[[#This Row],[Jeudi]:[Samedi]])&gt;0,SUM(Tableau82529[[#This Row],[Jeudi]:[Samedi]]),"")</f>
        <v/>
      </c>
      <c r="Q84" s="14">
        <f>COUNTIF(Tableau82529[[#This Row],[Lundi]:[Mercredi]],"&gt;0") + COUNTIF(Tableau82529[[#This Row],[Jeudi]:[Samedi]],"&gt;0")</f>
        <v>0</v>
      </c>
      <c r="R84" s="14" t="str">
        <f>IFERROR(Tableau82529[[#This Row],[Total Tour 1]]+Tableau82529[[#This Row],[Total Tour 2]],"")</f>
        <v/>
      </c>
      <c r="S84" s="14">
        <f>COUNTIF(Tableau82529[[#This Row],[Lundi]:[Samedi]],"&gt;=12")*1000</f>
        <v>0</v>
      </c>
      <c r="T8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4" s="15">
        <f>Tableau82529[[#This Row],[Prime production]]+Tableau82529[[#This Row],[Prime rendement]]</f>
        <v>0</v>
      </c>
      <c r="V84" s="15" t="str">
        <f>IF(Tableau82529[[#This Row],[Matricule]]&gt;1,IF(COUNTIF(Tableau82529[DateMatricule],Tableau82529[[#This Row],[DateMatricule]])&gt;1,"Doublon",""),"")</f>
        <v/>
      </c>
    </row>
    <row r="85" spans="1:22" x14ac:dyDescent="0.25">
      <c r="A85" s="11" t="str">
        <f>IF(Tableau82529[[#This Row],[Semaine]]="","",VLOOKUP(Tableau82529[[#This Row],[Semaine]],Listes!$A:$B,2,FALSE))</f>
        <v/>
      </c>
      <c r="B85" s="11" t="str">
        <f>IF(ISBLANK(Tableau82529[[#This Row],[Matricule]]),"",VLOOKUP(Tableau82529[[#This Row],[Matricule]],#REF!,2,FALSE))</f>
        <v/>
      </c>
      <c r="C85" s="11" t="str">
        <f>IF(ISBLANK(Tableau82529[[#This Row],[Matricule]]),"",VLOOKUP(Tableau82529[[#This Row],[Matricule]],#REF!,3,FALSE))</f>
        <v/>
      </c>
      <c r="D85" s="11" t="str">
        <f>CONCATENATE(Tableau82529[[#This Row],[Semaine]],Tableau82529[[#This Row],[Matricule]])</f>
        <v/>
      </c>
      <c r="O85" s="14" t="str">
        <f>IF(SUM(Tableau82529[[#This Row],[Lundi]:[Mercredi]])&gt;0,SUM(Tableau82529[[#This Row],[Lundi]:[Mercredi]]),"")</f>
        <v/>
      </c>
      <c r="P85" s="14" t="str">
        <f>IF(SUM(Tableau82529[[#This Row],[Jeudi]:[Samedi]])&gt;0,SUM(Tableau82529[[#This Row],[Jeudi]:[Samedi]]),"")</f>
        <v/>
      </c>
      <c r="Q85" s="14">
        <f>COUNTIF(Tableau82529[[#This Row],[Lundi]:[Mercredi]],"&gt;0") + COUNTIF(Tableau82529[[#This Row],[Jeudi]:[Samedi]],"&gt;0")</f>
        <v>0</v>
      </c>
      <c r="R85" s="14" t="str">
        <f>IFERROR(Tableau82529[[#This Row],[Total Tour 1]]+Tableau82529[[#This Row],[Total Tour 2]],"")</f>
        <v/>
      </c>
      <c r="S85" s="14">
        <f>COUNTIF(Tableau82529[[#This Row],[Lundi]:[Samedi]],"&gt;=12")*1000</f>
        <v>0</v>
      </c>
      <c r="T8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5" s="15">
        <f>Tableau82529[[#This Row],[Prime production]]+Tableau82529[[#This Row],[Prime rendement]]</f>
        <v>0</v>
      </c>
      <c r="V85" s="15" t="str">
        <f>IF(Tableau82529[[#This Row],[Matricule]]&gt;1,IF(COUNTIF(Tableau82529[DateMatricule],Tableau82529[[#This Row],[DateMatricule]])&gt;1,"Doublon",""),"")</f>
        <v/>
      </c>
    </row>
    <row r="86" spans="1:22" x14ac:dyDescent="0.25">
      <c r="A86" s="11" t="str">
        <f>IF(Tableau82529[[#This Row],[Semaine]]="","",VLOOKUP(Tableau82529[[#This Row],[Semaine]],Listes!$A:$B,2,FALSE))</f>
        <v/>
      </c>
      <c r="B86" s="11" t="str">
        <f>IF(ISBLANK(Tableau82529[[#This Row],[Matricule]]),"",VLOOKUP(Tableau82529[[#This Row],[Matricule]],#REF!,2,FALSE))</f>
        <v/>
      </c>
      <c r="C86" s="11" t="str">
        <f>IF(ISBLANK(Tableau82529[[#This Row],[Matricule]]),"",VLOOKUP(Tableau82529[[#This Row],[Matricule]],#REF!,3,FALSE))</f>
        <v/>
      </c>
      <c r="D86" s="11" t="str">
        <f>CONCATENATE(Tableau82529[[#This Row],[Semaine]],Tableau82529[[#This Row],[Matricule]])</f>
        <v/>
      </c>
      <c r="O86" s="14" t="str">
        <f>IF(SUM(Tableau82529[[#This Row],[Lundi]:[Mercredi]])&gt;0,SUM(Tableau82529[[#This Row],[Lundi]:[Mercredi]]),"")</f>
        <v/>
      </c>
      <c r="P86" s="14" t="str">
        <f>IF(SUM(Tableau82529[[#This Row],[Jeudi]:[Samedi]])&gt;0,SUM(Tableau82529[[#This Row],[Jeudi]:[Samedi]]),"")</f>
        <v/>
      </c>
      <c r="Q86" s="14">
        <f>COUNTIF(Tableau82529[[#This Row],[Lundi]:[Mercredi]],"&gt;0") + COUNTIF(Tableau82529[[#This Row],[Jeudi]:[Samedi]],"&gt;0")</f>
        <v>0</v>
      </c>
      <c r="R86" s="14" t="str">
        <f>IFERROR(Tableau82529[[#This Row],[Total Tour 1]]+Tableau82529[[#This Row],[Total Tour 2]],"")</f>
        <v/>
      </c>
      <c r="S86" s="14">
        <f>COUNTIF(Tableau82529[[#This Row],[Lundi]:[Samedi]],"&gt;=12")*1000</f>
        <v>0</v>
      </c>
      <c r="T8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6" s="15">
        <f>Tableau82529[[#This Row],[Prime production]]+Tableau82529[[#This Row],[Prime rendement]]</f>
        <v>0</v>
      </c>
      <c r="V86" s="15" t="str">
        <f>IF(Tableau82529[[#This Row],[Matricule]]&gt;1,IF(COUNTIF(Tableau82529[DateMatricule],Tableau82529[[#This Row],[DateMatricule]])&gt;1,"Doublon",""),"")</f>
        <v/>
      </c>
    </row>
    <row r="87" spans="1:22" x14ac:dyDescent="0.25">
      <c r="A87" s="11" t="str">
        <f>IF(Tableau82529[[#This Row],[Semaine]]="","",VLOOKUP(Tableau82529[[#This Row],[Semaine]],Listes!$A:$B,2,FALSE))</f>
        <v/>
      </c>
      <c r="B87" s="11" t="str">
        <f>IF(ISBLANK(Tableau82529[[#This Row],[Matricule]]),"",VLOOKUP(Tableau82529[[#This Row],[Matricule]],#REF!,2,FALSE))</f>
        <v/>
      </c>
      <c r="C87" s="11" t="str">
        <f>IF(ISBLANK(Tableau82529[[#This Row],[Matricule]]),"",VLOOKUP(Tableau82529[[#This Row],[Matricule]],#REF!,3,FALSE))</f>
        <v/>
      </c>
      <c r="D87" s="11" t="str">
        <f>CONCATENATE(Tableau82529[[#This Row],[Semaine]],Tableau82529[[#This Row],[Matricule]])</f>
        <v/>
      </c>
      <c r="O87" s="14" t="str">
        <f>IF(SUM(Tableau82529[[#This Row],[Lundi]:[Mercredi]])&gt;0,SUM(Tableau82529[[#This Row],[Lundi]:[Mercredi]]),"")</f>
        <v/>
      </c>
      <c r="P87" s="14" t="str">
        <f>IF(SUM(Tableau82529[[#This Row],[Jeudi]:[Samedi]])&gt;0,SUM(Tableau82529[[#This Row],[Jeudi]:[Samedi]]),"")</f>
        <v/>
      </c>
      <c r="Q87" s="14">
        <f>COUNTIF(Tableau82529[[#This Row],[Lundi]:[Mercredi]],"&gt;0") + COUNTIF(Tableau82529[[#This Row],[Jeudi]:[Samedi]],"&gt;0")</f>
        <v>0</v>
      </c>
      <c r="R87" s="14" t="str">
        <f>IFERROR(Tableau82529[[#This Row],[Total Tour 1]]+Tableau82529[[#This Row],[Total Tour 2]],"")</f>
        <v/>
      </c>
      <c r="S87" s="14">
        <f>COUNTIF(Tableau82529[[#This Row],[Lundi]:[Samedi]],"&gt;=12")*1000</f>
        <v>0</v>
      </c>
      <c r="T8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7" s="15">
        <f>Tableau82529[[#This Row],[Prime production]]+Tableau82529[[#This Row],[Prime rendement]]</f>
        <v>0</v>
      </c>
      <c r="V87" s="15" t="str">
        <f>IF(Tableau82529[[#This Row],[Matricule]]&gt;1,IF(COUNTIF(Tableau82529[DateMatricule],Tableau82529[[#This Row],[DateMatricule]])&gt;1,"Doublon",""),"")</f>
        <v/>
      </c>
    </row>
    <row r="88" spans="1:22" x14ac:dyDescent="0.25">
      <c r="A88" s="11" t="str">
        <f>IF(Tableau82529[[#This Row],[Semaine]]="","",VLOOKUP(Tableau82529[[#This Row],[Semaine]],Listes!$A:$B,2,FALSE))</f>
        <v/>
      </c>
      <c r="B88" s="11" t="str">
        <f>IF(ISBLANK(Tableau82529[[#This Row],[Matricule]]),"",VLOOKUP(Tableau82529[[#This Row],[Matricule]],#REF!,2,FALSE))</f>
        <v/>
      </c>
      <c r="C88" s="11" t="str">
        <f>IF(ISBLANK(Tableau82529[[#This Row],[Matricule]]),"",VLOOKUP(Tableau82529[[#This Row],[Matricule]],#REF!,3,FALSE))</f>
        <v/>
      </c>
      <c r="D88" s="11" t="str">
        <f>CONCATENATE(Tableau82529[[#This Row],[Semaine]],Tableau82529[[#This Row],[Matricule]])</f>
        <v/>
      </c>
      <c r="O88" s="14" t="str">
        <f>IF(SUM(Tableau82529[[#This Row],[Lundi]:[Mercredi]])&gt;0,SUM(Tableau82529[[#This Row],[Lundi]:[Mercredi]]),"")</f>
        <v/>
      </c>
      <c r="P88" s="14" t="str">
        <f>IF(SUM(Tableau82529[[#This Row],[Jeudi]:[Samedi]])&gt;0,SUM(Tableau82529[[#This Row],[Jeudi]:[Samedi]]),"")</f>
        <v/>
      </c>
      <c r="Q88" s="14">
        <f>COUNTIF(Tableau82529[[#This Row],[Lundi]:[Mercredi]],"&gt;0") + COUNTIF(Tableau82529[[#This Row],[Jeudi]:[Samedi]],"&gt;0")</f>
        <v>0</v>
      </c>
      <c r="R88" s="14" t="str">
        <f>IFERROR(Tableau82529[[#This Row],[Total Tour 1]]+Tableau82529[[#This Row],[Total Tour 2]],"")</f>
        <v/>
      </c>
      <c r="S88" s="14">
        <f>COUNTIF(Tableau82529[[#This Row],[Lundi]:[Samedi]],"&gt;=12")*1000</f>
        <v>0</v>
      </c>
      <c r="T8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8" s="15">
        <f>Tableau82529[[#This Row],[Prime production]]+Tableau82529[[#This Row],[Prime rendement]]</f>
        <v>0</v>
      </c>
      <c r="V88" s="15" t="str">
        <f>IF(Tableau82529[[#This Row],[Matricule]]&gt;1,IF(COUNTIF(Tableau82529[DateMatricule],Tableau82529[[#This Row],[DateMatricule]])&gt;1,"Doublon",""),"")</f>
        <v/>
      </c>
    </row>
    <row r="89" spans="1:22" x14ac:dyDescent="0.25">
      <c r="A89" s="11" t="str">
        <f>IF(Tableau82529[[#This Row],[Semaine]]="","",VLOOKUP(Tableau82529[[#This Row],[Semaine]],Listes!$A:$B,2,FALSE))</f>
        <v/>
      </c>
      <c r="B89" s="11" t="str">
        <f>IF(ISBLANK(Tableau82529[[#This Row],[Matricule]]),"",VLOOKUP(Tableau82529[[#This Row],[Matricule]],#REF!,2,FALSE))</f>
        <v/>
      </c>
      <c r="C89" s="11" t="str">
        <f>IF(ISBLANK(Tableau82529[[#This Row],[Matricule]]),"",VLOOKUP(Tableau82529[[#This Row],[Matricule]],#REF!,3,FALSE))</f>
        <v/>
      </c>
      <c r="D89" s="11" t="str">
        <f>CONCATENATE(Tableau82529[[#This Row],[Semaine]],Tableau82529[[#This Row],[Matricule]])</f>
        <v/>
      </c>
      <c r="O89" s="14" t="str">
        <f>IF(SUM(Tableau82529[[#This Row],[Lundi]:[Mercredi]])&gt;0,SUM(Tableau82529[[#This Row],[Lundi]:[Mercredi]]),"")</f>
        <v/>
      </c>
      <c r="P89" s="14" t="str">
        <f>IF(SUM(Tableau82529[[#This Row],[Jeudi]:[Samedi]])&gt;0,SUM(Tableau82529[[#This Row],[Jeudi]:[Samedi]]),"")</f>
        <v/>
      </c>
      <c r="Q89" s="14">
        <f>COUNTIF(Tableau82529[[#This Row],[Lundi]:[Mercredi]],"&gt;0") + COUNTIF(Tableau82529[[#This Row],[Jeudi]:[Samedi]],"&gt;0")</f>
        <v>0</v>
      </c>
      <c r="R89" s="14" t="str">
        <f>IFERROR(Tableau82529[[#This Row],[Total Tour 1]]+Tableau82529[[#This Row],[Total Tour 2]],"")</f>
        <v/>
      </c>
      <c r="S89" s="14">
        <f>COUNTIF(Tableau82529[[#This Row],[Lundi]:[Samedi]],"&gt;=12")*1000</f>
        <v>0</v>
      </c>
      <c r="T8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9" s="15">
        <f>Tableau82529[[#This Row],[Prime production]]+Tableau82529[[#This Row],[Prime rendement]]</f>
        <v>0</v>
      </c>
      <c r="V89" s="15" t="str">
        <f>IF(Tableau82529[[#This Row],[Matricule]]&gt;1,IF(COUNTIF(Tableau82529[DateMatricule],Tableau82529[[#This Row],[DateMatricule]])&gt;1,"Doublon",""),"")</f>
        <v/>
      </c>
    </row>
    <row r="90" spans="1:22" x14ac:dyDescent="0.25">
      <c r="A90" s="11" t="str">
        <f>IF(Tableau82529[[#This Row],[Semaine]]="","",VLOOKUP(Tableau82529[[#This Row],[Semaine]],Listes!$A:$B,2,FALSE))</f>
        <v/>
      </c>
      <c r="B90" s="11" t="str">
        <f>IF(ISBLANK(Tableau82529[[#This Row],[Matricule]]),"",VLOOKUP(Tableau82529[[#This Row],[Matricule]],#REF!,2,FALSE))</f>
        <v/>
      </c>
      <c r="C90" s="11" t="str">
        <f>IF(ISBLANK(Tableau82529[[#This Row],[Matricule]]),"",VLOOKUP(Tableau82529[[#This Row],[Matricule]],#REF!,3,FALSE))</f>
        <v/>
      </c>
      <c r="D90" s="11" t="str">
        <f>CONCATENATE(Tableau82529[[#This Row],[Semaine]],Tableau82529[[#This Row],[Matricule]])</f>
        <v/>
      </c>
      <c r="O90" s="14" t="str">
        <f>IF(SUM(Tableau82529[[#This Row],[Lundi]:[Mercredi]])&gt;0,SUM(Tableau82529[[#This Row],[Lundi]:[Mercredi]]),"")</f>
        <v/>
      </c>
      <c r="P90" s="14" t="str">
        <f>IF(SUM(Tableau82529[[#This Row],[Jeudi]:[Samedi]])&gt;0,SUM(Tableau82529[[#This Row],[Jeudi]:[Samedi]]),"")</f>
        <v/>
      </c>
      <c r="Q90" s="14">
        <f>COUNTIF(Tableau82529[[#This Row],[Lundi]:[Mercredi]],"&gt;0") + COUNTIF(Tableau82529[[#This Row],[Jeudi]:[Samedi]],"&gt;0")</f>
        <v>0</v>
      </c>
      <c r="R90" s="14" t="str">
        <f>IFERROR(Tableau82529[[#This Row],[Total Tour 1]]+Tableau82529[[#This Row],[Total Tour 2]],"")</f>
        <v/>
      </c>
      <c r="S90" s="14">
        <f>COUNTIF(Tableau82529[[#This Row],[Lundi]:[Samedi]],"&gt;=12")*1000</f>
        <v>0</v>
      </c>
      <c r="T9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0" s="15">
        <f>Tableau82529[[#This Row],[Prime production]]+Tableau82529[[#This Row],[Prime rendement]]</f>
        <v>0</v>
      </c>
      <c r="V90" s="15" t="str">
        <f>IF(Tableau82529[[#This Row],[Matricule]]&gt;1,IF(COUNTIF(Tableau82529[DateMatricule],Tableau82529[[#This Row],[DateMatricule]])&gt;1,"Doublon",""),"")</f>
        <v/>
      </c>
    </row>
    <row r="91" spans="1:22" x14ac:dyDescent="0.25">
      <c r="A91" s="11" t="str">
        <f>IF(Tableau82529[[#This Row],[Semaine]]="","",VLOOKUP(Tableau82529[[#This Row],[Semaine]],Listes!$A:$B,2,FALSE))</f>
        <v/>
      </c>
      <c r="B91" s="11" t="str">
        <f>IF(ISBLANK(Tableau82529[[#This Row],[Matricule]]),"",VLOOKUP(Tableau82529[[#This Row],[Matricule]],#REF!,2,FALSE))</f>
        <v/>
      </c>
      <c r="C91" s="11" t="str">
        <f>IF(ISBLANK(Tableau82529[[#This Row],[Matricule]]),"",VLOOKUP(Tableau82529[[#This Row],[Matricule]],#REF!,3,FALSE))</f>
        <v/>
      </c>
      <c r="D91" s="11" t="str">
        <f>CONCATENATE(Tableau82529[[#This Row],[Semaine]],Tableau82529[[#This Row],[Matricule]])</f>
        <v/>
      </c>
      <c r="O91" s="14" t="str">
        <f>IF(SUM(Tableau82529[[#This Row],[Lundi]:[Mercredi]])&gt;0,SUM(Tableau82529[[#This Row],[Lundi]:[Mercredi]]),"")</f>
        <v/>
      </c>
      <c r="P91" s="14" t="str">
        <f>IF(SUM(Tableau82529[[#This Row],[Jeudi]:[Samedi]])&gt;0,SUM(Tableau82529[[#This Row],[Jeudi]:[Samedi]]),"")</f>
        <v/>
      </c>
      <c r="Q91" s="14">
        <f>COUNTIF(Tableau82529[[#This Row],[Lundi]:[Mercredi]],"&gt;0") + COUNTIF(Tableau82529[[#This Row],[Jeudi]:[Samedi]],"&gt;0")</f>
        <v>0</v>
      </c>
      <c r="R91" s="14" t="str">
        <f>IFERROR(Tableau82529[[#This Row],[Total Tour 1]]+Tableau82529[[#This Row],[Total Tour 2]],"")</f>
        <v/>
      </c>
      <c r="S91" s="14">
        <f>COUNTIF(Tableau82529[[#This Row],[Lundi]:[Samedi]],"&gt;=12")*1000</f>
        <v>0</v>
      </c>
      <c r="T9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1" s="15">
        <f>Tableau82529[[#This Row],[Prime production]]+Tableau82529[[#This Row],[Prime rendement]]</f>
        <v>0</v>
      </c>
      <c r="V91" s="15" t="str">
        <f>IF(Tableau82529[[#This Row],[Matricule]]&gt;1,IF(COUNTIF(Tableau82529[DateMatricule],Tableau82529[[#This Row],[DateMatricule]])&gt;1,"Doublon",""),"")</f>
        <v/>
      </c>
    </row>
    <row r="92" spans="1:22" x14ac:dyDescent="0.25">
      <c r="A92" s="11" t="str">
        <f>IF(Tableau82529[[#This Row],[Semaine]]="","",VLOOKUP(Tableau82529[[#This Row],[Semaine]],Listes!$A:$B,2,FALSE))</f>
        <v/>
      </c>
      <c r="B92" s="11" t="str">
        <f>IF(ISBLANK(Tableau82529[[#This Row],[Matricule]]),"",VLOOKUP(Tableau82529[[#This Row],[Matricule]],#REF!,2,FALSE))</f>
        <v/>
      </c>
      <c r="C92" s="11" t="str">
        <f>IF(ISBLANK(Tableau82529[[#This Row],[Matricule]]),"",VLOOKUP(Tableau82529[[#This Row],[Matricule]],#REF!,3,FALSE))</f>
        <v/>
      </c>
      <c r="D92" s="11" t="str">
        <f>CONCATENATE(Tableau82529[[#This Row],[Semaine]],Tableau82529[[#This Row],[Matricule]])</f>
        <v/>
      </c>
      <c r="O92" s="14" t="str">
        <f>IF(SUM(Tableau82529[[#This Row],[Lundi]:[Mercredi]])&gt;0,SUM(Tableau82529[[#This Row],[Lundi]:[Mercredi]]),"")</f>
        <v/>
      </c>
      <c r="P92" s="14" t="str">
        <f>IF(SUM(Tableau82529[[#This Row],[Jeudi]:[Samedi]])&gt;0,SUM(Tableau82529[[#This Row],[Jeudi]:[Samedi]]),"")</f>
        <v/>
      </c>
      <c r="Q92" s="14">
        <f>COUNTIF(Tableau82529[[#This Row],[Lundi]:[Mercredi]],"&gt;0") + COUNTIF(Tableau82529[[#This Row],[Jeudi]:[Samedi]],"&gt;0")</f>
        <v>0</v>
      </c>
      <c r="R92" s="14" t="str">
        <f>IFERROR(Tableau82529[[#This Row],[Total Tour 1]]+Tableau82529[[#This Row],[Total Tour 2]],"")</f>
        <v/>
      </c>
      <c r="S92" s="14">
        <f>COUNTIF(Tableau82529[[#This Row],[Lundi]:[Samedi]],"&gt;=12")*1000</f>
        <v>0</v>
      </c>
      <c r="T9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2" s="15">
        <f>Tableau82529[[#This Row],[Prime production]]+Tableau82529[[#This Row],[Prime rendement]]</f>
        <v>0</v>
      </c>
      <c r="V92" s="15" t="str">
        <f>IF(Tableau82529[[#This Row],[Matricule]]&gt;1,IF(COUNTIF(Tableau82529[DateMatricule],Tableau82529[[#This Row],[DateMatricule]])&gt;1,"Doublon",""),"")</f>
        <v/>
      </c>
    </row>
    <row r="93" spans="1:22" x14ac:dyDescent="0.25">
      <c r="A93" s="11" t="str">
        <f>IF(Tableau82529[[#This Row],[Semaine]]="","",VLOOKUP(Tableau82529[[#This Row],[Semaine]],Listes!$A:$B,2,FALSE))</f>
        <v/>
      </c>
      <c r="B93" s="11" t="str">
        <f>IF(ISBLANK(Tableau82529[[#This Row],[Matricule]]),"",VLOOKUP(Tableau82529[[#This Row],[Matricule]],#REF!,2,FALSE))</f>
        <v/>
      </c>
      <c r="C93" s="11" t="str">
        <f>IF(ISBLANK(Tableau82529[[#This Row],[Matricule]]),"",VLOOKUP(Tableau82529[[#This Row],[Matricule]],#REF!,3,FALSE))</f>
        <v/>
      </c>
      <c r="D93" s="11" t="str">
        <f>CONCATENATE(Tableau82529[[#This Row],[Semaine]],Tableau82529[[#This Row],[Matricule]])</f>
        <v/>
      </c>
      <c r="O93" s="14" t="str">
        <f>IF(SUM(Tableau82529[[#This Row],[Lundi]:[Mercredi]])&gt;0,SUM(Tableau82529[[#This Row],[Lundi]:[Mercredi]]),"")</f>
        <v/>
      </c>
      <c r="P93" s="14" t="str">
        <f>IF(SUM(Tableau82529[[#This Row],[Jeudi]:[Samedi]])&gt;0,SUM(Tableau82529[[#This Row],[Jeudi]:[Samedi]]),"")</f>
        <v/>
      </c>
      <c r="Q93" s="14">
        <f>COUNTIF(Tableau82529[[#This Row],[Lundi]:[Mercredi]],"&gt;0") + COUNTIF(Tableau82529[[#This Row],[Jeudi]:[Samedi]],"&gt;0")</f>
        <v>0</v>
      </c>
      <c r="R93" s="14" t="str">
        <f>IFERROR(Tableau82529[[#This Row],[Total Tour 1]]+Tableau82529[[#This Row],[Total Tour 2]],"")</f>
        <v/>
      </c>
      <c r="S93" s="14">
        <f>COUNTIF(Tableau82529[[#This Row],[Lundi]:[Samedi]],"&gt;=12")*1000</f>
        <v>0</v>
      </c>
      <c r="T9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3" s="15">
        <f>Tableau82529[[#This Row],[Prime production]]+Tableau82529[[#This Row],[Prime rendement]]</f>
        <v>0</v>
      </c>
      <c r="V93" s="15" t="str">
        <f>IF(Tableau82529[[#This Row],[Matricule]]&gt;1,IF(COUNTIF(Tableau82529[DateMatricule],Tableau82529[[#This Row],[DateMatricule]])&gt;1,"Doublon",""),"")</f>
        <v/>
      </c>
    </row>
    <row r="94" spans="1:22" x14ac:dyDescent="0.25">
      <c r="A94" s="11" t="str">
        <f>IF(Tableau82529[[#This Row],[Semaine]]="","",VLOOKUP(Tableau82529[[#This Row],[Semaine]],Listes!$A:$B,2,FALSE))</f>
        <v/>
      </c>
      <c r="B94" s="11" t="str">
        <f>IF(ISBLANK(Tableau82529[[#This Row],[Matricule]]),"",VLOOKUP(Tableau82529[[#This Row],[Matricule]],#REF!,2,FALSE))</f>
        <v/>
      </c>
      <c r="C94" s="11" t="str">
        <f>IF(ISBLANK(Tableau82529[[#This Row],[Matricule]]),"",VLOOKUP(Tableau82529[[#This Row],[Matricule]],#REF!,3,FALSE))</f>
        <v/>
      </c>
      <c r="D94" s="11" t="str">
        <f>CONCATENATE(Tableau82529[[#This Row],[Semaine]],Tableau82529[[#This Row],[Matricule]])</f>
        <v/>
      </c>
      <c r="O94" s="14" t="str">
        <f>IF(SUM(Tableau82529[[#This Row],[Lundi]:[Mercredi]])&gt;0,SUM(Tableau82529[[#This Row],[Lundi]:[Mercredi]]),"")</f>
        <v/>
      </c>
      <c r="P94" s="14" t="str">
        <f>IF(SUM(Tableau82529[[#This Row],[Jeudi]:[Samedi]])&gt;0,SUM(Tableau82529[[#This Row],[Jeudi]:[Samedi]]),"")</f>
        <v/>
      </c>
      <c r="Q94" s="14">
        <f>COUNTIF(Tableau82529[[#This Row],[Lundi]:[Mercredi]],"&gt;0") + COUNTIF(Tableau82529[[#This Row],[Jeudi]:[Samedi]],"&gt;0")</f>
        <v>0</v>
      </c>
      <c r="R94" s="14" t="str">
        <f>IFERROR(Tableau82529[[#This Row],[Total Tour 1]]+Tableau82529[[#This Row],[Total Tour 2]],"")</f>
        <v/>
      </c>
      <c r="S94" s="14">
        <f>COUNTIF(Tableau82529[[#This Row],[Lundi]:[Samedi]],"&gt;=12")*1000</f>
        <v>0</v>
      </c>
      <c r="T9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4" s="15">
        <f>Tableau82529[[#This Row],[Prime production]]+Tableau82529[[#This Row],[Prime rendement]]</f>
        <v>0</v>
      </c>
      <c r="V94" s="15" t="str">
        <f>IF(Tableau82529[[#This Row],[Matricule]]&gt;1,IF(COUNTIF(Tableau82529[DateMatricule],Tableau82529[[#This Row],[DateMatricule]])&gt;1,"Doublon",""),"")</f>
        <v/>
      </c>
    </row>
    <row r="95" spans="1:22" x14ac:dyDescent="0.25">
      <c r="A95" s="11" t="str">
        <f>IF(Tableau82529[[#This Row],[Semaine]]="","",VLOOKUP(Tableau82529[[#This Row],[Semaine]],Listes!$A:$B,2,FALSE))</f>
        <v/>
      </c>
      <c r="B95" s="11" t="str">
        <f>IF(ISBLANK(Tableau82529[[#This Row],[Matricule]]),"",VLOOKUP(Tableau82529[[#This Row],[Matricule]],#REF!,2,FALSE))</f>
        <v/>
      </c>
      <c r="C95" s="11" t="str">
        <f>IF(ISBLANK(Tableau82529[[#This Row],[Matricule]]),"",VLOOKUP(Tableau82529[[#This Row],[Matricule]],#REF!,3,FALSE))</f>
        <v/>
      </c>
      <c r="D95" s="11" t="str">
        <f>CONCATENATE(Tableau82529[[#This Row],[Semaine]],Tableau82529[[#This Row],[Matricule]])</f>
        <v/>
      </c>
      <c r="O95" s="14" t="str">
        <f>IF(SUM(Tableau82529[[#This Row],[Lundi]:[Mercredi]])&gt;0,SUM(Tableau82529[[#This Row],[Lundi]:[Mercredi]]),"")</f>
        <v/>
      </c>
      <c r="P95" s="14" t="str">
        <f>IF(SUM(Tableau82529[[#This Row],[Jeudi]:[Samedi]])&gt;0,SUM(Tableau82529[[#This Row],[Jeudi]:[Samedi]]),"")</f>
        <v/>
      </c>
      <c r="Q95" s="14">
        <f>COUNTIF(Tableau82529[[#This Row],[Lundi]:[Mercredi]],"&gt;0") + COUNTIF(Tableau82529[[#This Row],[Jeudi]:[Samedi]],"&gt;0")</f>
        <v>0</v>
      </c>
      <c r="R95" s="14" t="str">
        <f>IFERROR(Tableau82529[[#This Row],[Total Tour 1]]+Tableau82529[[#This Row],[Total Tour 2]],"")</f>
        <v/>
      </c>
      <c r="S95" s="14">
        <f>COUNTIF(Tableau82529[[#This Row],[Lundi]:[Samedi]],"&gt;=12")*1000</f>
        <v>0</v>
      </c>
      <c r="T9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5" s="15">
        <f>Tableau82529[[#This Row],[Prime production]]+Tableau82529[[#This Row],[Prime rendement]]</f>
        <v>0</v>
      </c>
      <c r="V95" s="15" t="str">
        <f>IF(Tableau82529[[#This Row],[Matricule]]&gt;1,IF(COUNTIF(Tableau82529[DateMatricule],Tableau82529[[#This Row],[DateMatricule]])&gt;1,"Doublon",""),"")</f>
        <v/>
      </c>
    </row>
    <row r="96" spans="1:22" x14ac:dyDescent="0.25">
      <c r="A96" s="11" t="str">
        <f>IF(Tableau82529[[#This Row],[Semaine]]="","",VLOOKUP(Tableau82529[[#This Row],[Semaine]],Listes!$A:$B,2,FALSE))</f>
        <v/>
      </c>
      <c r="B96" s="11" t="str">
        <f>IF(ISBLANK(Tableau82529[[#This Row],[Matricule]]),"",VLOOKUP(Tableau82529[[#This Row],[Matricule]],#REF!,2,FALSE))</f>
        <v/>
      </c>
      <c r="C96" s="11" t="str">
        <f>IF(ISBLANK(Tableau82529[[#This Row],[Matricule]]),"",VLOOKUP(Tableau82529[[#This Row],[Matricule]],#REF!,3,FALSE))</f>
        <v/>
      </c>
      <c r="D96" s="11" t="str">
        <f>CONCATENATE(Tableau82529[[#This Row],[Semaine]],Tableau82529[[#This Row],[Matricule]])</f>
        <v/>
      </c>
      <c r="O96" s="14" t="str">
        <f>IF(SUM(Tableau82529[[#This Row],[Lundi]:[Mercredi]])&gt;0,SUM(Tableau82529[[#This Row],[Lundi]:[Mercredi]]),"")</f>
        <v/>
      </c>
      <c r="P96" s="14" t="str">
        <f>IF(SUM(Tableau82529[[#This Row],[Jeudi]:[Samedi]])&gt;0,SUM(Tableau82529[[#This Row],[Jeudi]:[Samedi]]),"")</f>
        <v/>
      </c>
      <c r="Q96" s="14">
        <f>COUNTIF(Tableau82529[[#This Row],[Lundi]:[Mercredi]],"&gt;0") + COUNTIF(Tableau82529[[#This Row],[Jeudi]:[Samedi]],"&gt;0")</f>
        <v>0</v>
      </c>
      <c r="R96" s="14" t="str">
        <f>IFERROR(Tableau82529[[#This Row],[Total Tour 1]]+Tableau82529[[#This Row],[Total Tour 2]],"")</f>
        <v/>
      </c>
      <c r="S96" s="14">
        <f>COUNTIF(Tableau82529[[#This Row],[Lundi]:[Samedi]],"&gt;=12")*1000</f>
        <v>0</v>
      </c>
      <c r="T9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6" s="15">
        <f>Tableau82529[[#This Row],[Prime production]]+Tableau82529[[#This Row],[Prime rendement]]</f>
        <v>0</v>
      </c>
      <c r="V96" s="15" t="str">
        <f>IF(Tableau82529[[#This Row],[Matricule]]&gt;1,IF(COUNTIF(Tableau82529[DateMatricule],Tableau82529[[#This Row],[DateMatricule]])&gt;1,"Doublon",""),"")</f>
        <v/>
      </c>
    </row>
    <row r="97" spans="1:22" x14ac:dyDescent="0.25">
      <c r="A97" s="11" t="str">
        <f>IF(Tableau82529[[#This Row],[Semaine]]="","",VLOOKUP(Tableau82529[[#This Row],[Semaine]],Listes!$A:$B,2,FALSE))</f>
        <v/>
      </c>
      <c r="B97" s="11" t="str">
        <f>IF(ISBLANK(Tableau82529[[#This Row],[Matricule]]),"",VLOOKUP(Tableau82529[[#This Row],[Matricule]],#REF!,2,FALSE))</f>
        <v/>
      </c>
      <c r="C97" s="11" t="str">
        <f>IF(ISBLANK(Tableau82529[[#This Row],[Matricule]]),"",VLOOKUP(Tableau82529[[#This Row],[Matricule]],#REF!,3,FALSE))</f>
        <v/>
      </c>
      <c r="D97" s="11" t="str">
        <f>CONCATENATE(Tableau82529[[#This Row],[Semaine]],Tableau82529[[#This Row],[Matricule]])</f>
        <v/>
      </c>
      <c r="O97" s="14" t="str">
        <f>IF(SUM(Tableau82529[[#This Row],[Lundi]:[Mercredi]])&gt;0,SUM(Tableau82529[[#This Row],[Lundi]:[Mercredi]]),"")</f>
        <v/>
      </c>
      <c r="P97" s="14" t="str">
        <f>IF(SUM(Tableau82529[[#This Row],[Jeudi]:[Samedi]])&gt;0,SUM(Tableau82529[[#This Row],[Jeudi]:[Samedi]]),"")</f>
        <v/>
      </c>
      <c r="Q97" s="14">
        <f>COUNTIF(Tableau82529[[#This Row],[Lundi]:[Mercredi]],"&gt;0") + COUNTIF(Tableau82529[[#This Row],[Jeudi]:[Samedi]],"&gt;0")</f>
        <v>0</v>
      </c>
      <c r="R97" s="14" t="str">
        <f>IFERROR(Tableau82529[[#This Row],[Total Tour 1]]+Tableau82529[[#This Row],[Total Tour 2]],"")</f>
        <v/>
      </c>
      <c r="S97" s="14">
        <f>COUNTIF(Tableau82529[[#This Row],[Lundi]:[Samedi]],"&gt;=12")*1000</f>
        <v>0</v>
      </c>
      <c r="T9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7" s="15">
        <f>Tableau82529[[#This Row],[Prime production]]+Tableau82529[[#This Row],[Prime rendement]]</f>
        <v>0</v>
      </c>
      <c r="V97" s="15" t="str">
        <f>IF(Tableau82529[[#This Row],[Matricule]]&gt;1,IF(COUNTIF(Tableau82529[DateMatricule],Tableau82529[[#This Row],[DateMatricule]])&gt;1,"Doublon",""),"")</f>
        <v/>
      </c>
    </row>
    <row r="98" spans="1:22" x14ac:dyDescent="0.25">
      <c r="A98" s="11" t="str">
        <f>IF(Tableau82529[[#This Row],[Semaine]]="","",VLOOKUP(Tableau82529[[#This Row],[Semaine]],Listes!$A:$B,2,FALSE))</f>
        <v/>
      </c>
      <c r="B98" s="11" t="str">
        <f>IF(ISBLANK(Tableau82529[[#This Row],[Matricule]]),"",VLOOKUP(Tableau82529[[#This Row],[Matricule]],#REF!,2,FALSE))</f>
        <v/>
      </c>
      <c r="C98" s="11" t="str">
        <f>IF(ISBLANK(Tableau82529[[#This Row],[Matricule]]),"",VLOOKUP(Tableau82529[[#This Row],[Matricule]],#REF!,3,FALSE))</f>
        <v/>
      </c>
      <c r="D98" s="11" t="str">
        <f>CONCATENATE(Tableau82529[[#This Row],[Semaine]],Tableau82529[[#This Row],[Matricule]])</f>
        <v/>
      </c>
      <c r="O98" s="14" t="str">
        <f>IF(SUM(Tableau82529[[#This Row],[Lundi]:[Mercredi]])&gt;0,SUM(Tableau82529[[#This Row],[Lundi]:[Mercredi]]),"")</f>
        <v/>
      </c>
      <c r="P98" s="14" t="str">
        <f>IF(SUM(Tableau82529[[#This Row],[Jeudi]:[Samedi]])&gt;0,SUM(Tableau82529[[#This Row],[Jeudi]:[Samedi]]),"")</f>
        <v/>
      </c>
      <c r="Q98" s="14">
        <f>COUNTIF(Tableau82529[[#This Row],[Lundi]:[Mercredi]],"&gt;0") + COUNTIF(Tableau82529[[#This Row],[Jeudi]:[Samedi]],"&gt;0")</f>
        <v>0</v>
      </c>
      <c r="R98" s="14" t="str">
        <f>IFERROR(Tableau82529[[#This Row],[Total Tour 1]]+Tableau82529[[#This Row],[Total Tour 2]],"")</f>
        <v/>
      </c>
      <c r="S98" s="14">
        <f>COUNTIF(Tableau82529[[#This Row],[Lundi]:[Samedi]],"&gt;=12")*1000</f>
        <v>0</v>
      </c>
      <c r="T9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8" s="15">
        <f>Tableau82529[[#This Row],[Prime production]]+Tableau82529[[#This Row],[Prime rendement]]</f>
        <v>0</v>
      </c>
      <c r="V98" s="15" t="str">
        <f>IF(Tableau82529[[#This Row],[Matricule]]&gt;1,IF(COUNTIF(Tableau82529[DateMatricule],Tableau82529[[#This Row],[DateMatricule]])&gt;1,"Doublon",""),"")</f>
        <v/>
      </c>
    </row>
    <row r="99" spans="1:22" x14ac:dyDescent="0.25">
      <c r="A99" s="11" t="str">
        <f>IF(Tableau82529[[#This Row],[Semaine]]="","",VLOOKUP(Tableau82529[[#This Row],[Semaine]],Listes!$A:$B,2,FALSE))</f>
        <v/>
      </c>
      <c r="B99" s="11" t="str">
        <f>IF(ISBLANK(Tableau82529[[#This Row],[Matricule]]),"",VLOOKUP(Tableau82529[[#This Row],[Matricule]],#REF!,2,FALSE))</f>
        <v/>
      </c>
      <c r="C99" s="11" t="str">
        <f>IF(ISBLANK(Tableau82529[[#This Row],[Matricule]]),"",VLOOKUP(Tableau82529[[#This Row],[Matricule]],#REF!,3,FALSE))</f>
        <v/>
      </c>
      <c r="D99" s="11" t="str">
        <f>CONCATENATE(Tableau82529[[#This Row],[Semaine]],Tableau82529[[#This Row],[Matricule]])</f>
        <v/>
      </c>
      <c r="O99" s="14" t="str">
        <f>IF(SUM(Tableau82529[[#This Row],[Lundi]:[Mercredi]])&gt;0,SUM(Tableau82529[[#This Row],[Lundi]:[Mercredi]]),"")</f>
        <v/>
      </c>
      <c r="P99" s="14" t="str">
        <f>IF(SUM(Tableau82529[[#This Row],[Jeudi]:[Samedi]])&gt;0,SUM(Tableau82529[[#This Row],[Jeudi]:[Samedi]]),"")</f>
        <v/>
      </c>
      <c r="Q99" s="14">
        <f>COUNTIF(Tableau82529[[#This Row],[Lundi]:[Mercredi]],"&gt;0") + COUNTIF(Tableau82529[[#This Row],[Jeudi]:[Samedi]],"&gt;0")</f>
        <v>0</v>
      </c>
      <c r="R99" s="14" t="str">
        <f>IFERROR(Tableau82529[[#This Row],[Total Tour 1]]+Tableau82529[[#This Row],[Total Tour 2]],"")</f>
        <v/>
      </c>
      <c r="S99" s="14">
        <f>COUNTIF(Tableau82529[[#This Row],[Lundi]:[Samedi]],"&gt;=12")*1000</f>
        <v>0</v>
      </c>
      <c r="T9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9" s="15">
        <f>Tableau82529[[#This Row],[Prime production]]+Tableau82529[[#This Row],[Prime rendement]]</f>
        <v>0</v>
      </c>
      <c r="V99" s="15" t="str">
        <f>IF(Tableau82529[[#This Row],[Matricule]]&gt;1,IF(COUNTIF(Tableau82529[DateMatricule],Tableau82529[[#This Row],[DateMatricule]])&gt;1,"Doublon",""),"")</f>
        <v/>
      </c>
    </row>
    <row r="100" spans="1:22" x14ac:dyDescent="0.25">
      <c r="A100" s="11" t="str">
        <f>IF(Tableau82529[[#This Row],[Semaine]]="","",VLOOKUP(Tableau82529[[#This Row],[Semaine]],Listes!$A:$B,2,FALSE))</f>
        <v/>
      </c>
      <c r="B100" s="11" t="str">
        <f>IF(ISBLANK(Tableau82529[[#This Row],[Matricule]]),"",VLOOKUP(Tableau82529[[#This Row],[Matricule]],#REF!,2,FALSE))</f>
        <v/>
      </c>
      <c r="C100" s="11" t="str">
        <f>IF(ISBLANK(Tableau82529[[#This Row],[Matricule]]),"",VLOOKUP(Tableau82529[[#This Row],[Matricule]],#REF!,3,FALSE))</f>
        <v/>
      </c>
      <c r="D100" s="11" t="str">
        <f>CONCATENATE(Tableau82529[[#This Row],[Semaine]],Tableau82529[[#This Row],[Matricule]])</f>
        <v/>
      </c>
      <c r="O100" s="14" t="str">
        <f>IF(SUM(Tableau82529[[#This Row],[Lundi]:[Mercredi]])&gt;0,SUM(Tableau82529[[#This Row],[Lundi]:[Mercredi]]),"")</f>
        <v/>
      </c>
      <c r="P100" s="14" t="str">
        <f>IF(SUM(Tableau82529[[#This Row],[Jeudi]:[Samedi]])&gt;0,SUM(Tableau82529[[#This Row],[Jeudi]:[Samedi]]),"")</f>
        <v/>
      </c>
      <c r="Q100" s="14">
        <f>COUNTIF(Tableau82529[[#This Row],[Lundi]:[Mercredi]],"&gt;0") + COUNTIF(Tableau82529[[#This Row],[Jeudi]:[Samedi]],"&gt;0")</f>
        <v>0</v>
      </c>
      <c r="R100" s="14" t="str">
        <f>IFERROR(Tableau82529[[#This Row],[Total Tour 1]]+Tableau82529[[#This Row],[Total Tour 2]],"")</f>
        <v/>
      </c>
      <c r="S100" s="14">
        <f>COUNTIF(Tableau82529[[#This Row],[Lundi]:[Samedi]],"&gt;=12")*1000</f>
        <v>0</v>
      </c>
      <c r="T10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00" s="15">
        <f>Tableau82529[[#This Row],[Prime production]]+Tableau82529[[#This Row],[Prime rendement]]</f>
        <v>0</v>
      </c>
      <c r="V100" s="15" t="str">
        <f>IF(Tableau82529[[#This Row],[Matricule]]&gt;1,IF(COUNTIF(Tableau82529[DateMatricule],Tableau82529[[#This Row],[DateMatricule]])&gt;1,"Doublon",""),"")</f>
        <v/>
      </c>
    </row>
    <row r="101" spans="1:22" x14ac:dyDescent="0.25">
      <c r="A101" s="11" t="str">
        <f>IF(Tableau82529[[#This Row],[Semaine]]="","",VLOOKUP(Tableau82529[[#This Row],[Semaine]],Listes!$A:$B,2,FALSE))</f>
        <v/>
      </c>
      <c r="B101" s="11" t="str">
        <f>IF(ISBLANK(Tableau82529[[#This Row],[Matricule]]),"",VLOOKUP(Tableau82529[[#This Row],[Matricule]],#REF!,2,FALSE))</f>
        <v/>
      </c>
      <c r="C101" s="11" t="str">
        <f>IF(ISBLANK(Tableau82529[[#This Row],[Matricule]]),"",VLOOKUP(Tableau82529[[#This Row],[Matricule]],#REF!,3,FALSE))</f>
        <v/>
      </c>
      <c r="D101" s="11" t="str">
        <f>CONCATENATE(Tableau82529[[#This Row],[Semaine]],Tableau82529[[#This Row],[Matricule]])</f>
        <v/>
      </c>
      <c r="O101" s="14" t="str">
        <f>IF(SUM(Tableau82529[[#This Row],[Lundi]:[Mercredi]])&gt;0,SUM(Tableau82529[[#This Row],[Lundi]:[Mercredi]]),"")</f>
        <v/>
      </c>
      <c r="P101" s="14" t="str">
        <f>IF(SUM(Tableau82529[[#This Row],[Jeudi]:[Samedi]])&gt;0,SUM(Tableau82529[[#This Row],[Jeudi]:[Samedi]]),"")</f>
        <v/>
      </c>
      <c r="Q101" s="14">
        <f>COUNTIF(Tableau82529[[#This Row],[Lundi]:[Mercredi]],"&gt;0") + COUNTIF(Tableau82529[[#This Row],[Jeudi]:[Samedi]],"&gt;0")</f>
        <v>0</v>
      </c>
      <c r="R101" s="14" t="str">
        <f>IFERROR(Tableau82529[[#This Row],[Total Tour 1]]+Tableau82529[[#This Row],[Total Tour 2]],"")</f>
        <v/>
      </c>
      <c r="S101" s="14">
        <f>COUNTIF(Tableau82529[[#This Row],[Lundi]:[Samedi]],"&gt;=12")*1000</f>
        <v>0</v>
      </c>
      <c r="T10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01" s="15">
        <f>Tableau82529[[#This Row],[Prime production]]+Tableau82529[[#This Row],[Prime rendement]]</f>
        <v>0</v>
      </c>
      <c r="V101" s="15" t="str">
        <f>IF(Tableau82529[[#This Row],[Matricule]]&gt;1,IF(COUNTIF(Tableau82529[DateMatricule],Tableau82529[[#This Row],[DateMatricule]])&gt;1,"Doublon",""),"")</f>
        <v/>
      </c>
    </row>
    <row r="102" spans="1:22" x14ac:dyDescent="0.25">
      <c r="A102" s="11" t="str">
        <f>IF(Tableau82529[[#This Row],[Semaine]]="","",VLOOKUP(Tableau82529[[#This Row],[Semaine]],Listes!$A:$B,2,FALSE))</f>
        <v/>
      </c>
      <c r="B102" s="11" t="str">
        <f>IF(ISBLANK(Tableau82529[[#This Row],[Matricule]]),"",VLOOKUP(Tableau82529[[#This Row],[Matricule]],#REF!,2,FALSE))</f>
        <v/>
      </c>
      <c r="C102" s="11" t="str">
        <f>IF(ISBLANK(Tableau82529[[#This Row],[Matricule]]),"",VLOOKUP(Tableau82529[[#This Row],[Matricule]],#REF!,3,FALSE))</f>
        <v/>
      </c>
      <c r="D102" s="11" t="str">
        <f>CONCATENATE(Tableau82529[[#This Row],[Semaine]],Tableau82529[[#This Row],[Matricule]])</f>
        <v/>
      </c>
      <c r="O102" s="14" t="str">
        <f>IF(SUM(Tableau82529[[#This Row],[Lundi]:[Mercredi]])&gt;0,SUM(Tableau82529[[#This Row],[Lundi]:[Mercredi]]),"")</f>
        <v/>
      </c>
      <c r="P102" s="14" t="str">
        <f>IF(SUM(Tableau82529[[#This Row],[Jeudi]:[Samedi]])&gt;0,SUM(Tableau82529[[#This Row],[Jeudi]:[Samedi]]),"")</f>
        <v/>
      </c>
      <c r="Q102" s="14">
        <f>COUNTIF(Tableau82529[[#This Row],[Lundi]:[Mercredi]],"&gt;0") + COUNTIF(Tableau82529[[#This Row],[Jeudi]:[Samedi]],"&gt;0")</f>
        <v>0</v>
      </c>
      <c r="R102" s="14" t="str">
        <f>IFERROR(Tableau82529[[#This Row],[Total Tour 1]]+Tableau82529[[#This Row],[Total Tour 2]],"")</f>
        <v/>
      </c>
      <c r="S102" s="14">
        <f>COUNTIF(Tableau82529[[#This Row],[Lundi]:[Samedi]],"&gt;=12")*1000</f>
        <v>0</v>
      </c>
      <c r="T10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02" s="15">
        <f>Tableau82529[[#This Row],[Prime production]]+Tableau82529[[#This Row],[Prime rendement]]</f>
        <v>0</v>
      </c>
      <c r="V102" s="15" t="str">
        <f>IF(Tableau82529[[#This Row],[Matricule]]&gt;1,IF(COUNTIF(Tableau82529[DateMatricule],Tableau82529[[#This Row],[DateMatricule]])&gt;1,"Doublon",""),"")</f>
        <v/>
      </c>
    </row>
    <row r="103" spans="1:22" x14ac:dyDescent="0.25">
      <c r="A103" s="11" t="str">
        <f>IF(Tableau82529[[#This Row],[Semaine]]="","",VLOOKUP(Tableau82529[[#This Row],[Semaine]],Listes!$A:$B,2,FALSE))</f>
        <v/>
      </c>
      <c r="B103" s="11" t="str">
        <f>IF(ISBLANK(Tableau82529[[#This Row],[Matricule]]),"",VLOOKUP(Tableau82529[[#This Row],[Matricule]],#REF!,2,FALSE))</f>
        <v/>
      </c>
      <c r="C103" s="11" t="str">
        <f>IF(ISBLANK(Tableau82529[[#This Row],[Matricule]]),"",VLOOKUP(Tableau82529[[#This Row],[Matricule]],#REF!,3,FALSE))</f>
        <v/>
      </c>
      <c r="D103" s="11" t="str">
        <f>CONCATENATE(Tableau82529[[#This Row],[Semaine]],Tableau82529[[#This Row],[Matricule]])</f>
        <v/>
      </c>
      <c r="O103" s="14" t="str">
        <f>IF(SUM(Tableau82529[[#This Row],[Lundi]:[Mercredi]])&gt;0,SUM(Tableau82529[[#This Row],[Lundi]:[Mercredi]]),"")</f>
        <v/>
      </c>
      <c r="P103" s="14" t="str">
        <f>IF(SUM(Tableau82529[[#This Row],[Jeudi]:[Samedi]])&gt;0,SUM(Tableau82529[[#This Row],[Jeudi]:[Samedi]]),"")</f>
        <v/>
      </c>
      <c r="Q103" s="14">
        <f>COUNTIF(Tableau82529[[#This Row],[Lundi]:[Mercredi]],"&gt;0") + COUNTIF(Tableau82529[[#This Row],[Jeudi]:[Samedi]],"&gt;0")</f>
        <v>0</v>
      </c>
      <c r="R103" s="14" t="str">
        <f>IFERROR(Tableau82529[[#This Row],[Total Tour 1]]+Tableau82529[[#This Row],[Total Tour 2]],"")</f>
        <v/>
      </c>
      <c r="S103" s="14">
        <f>COUNTIF(Tableau82529[[#This Row],[Lundi]:[Samedi]],"&gt;=12")*1000</f>
        <v>0</v>
      </c>
      <c r="T10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03" s="15">
        <f>Tableau82529[[#This Row],[Prime production]]+Tableau82529[[#This Row],[Prime rendement]]</f>
        <v>0</v>
      </c>
      <c r="V103" s="15" t="str">
        <f>IF(Tableau82529[[#This Row],[Matricule]]&gt;1,IF(COUNTIF(Tableau82529[DateMatricule],Tableau82529[[#This Row],[DateMatricule]])&gt;1,"Doublon",""),"")</f>
        <v/>
      </c>
    </row>
    <row r="104" spans="1:22" x14ac:dyDescent="0.25">
      <c r="A104" s="11" t="str">
        <f>IF(Tableau82529[[#This Row],[Semaine]]="","",VLOOKUP(Tableau82529[[#This Row],[Semaine]],Listes!$A:$B,2,FALSE))</f>
        <v/>
      </c>
      <c r="B104" s="11" t="str">
        <f>IF(ISBLANK(Tableau82529[[#This Row],[Matricule]]),"",VLOOKUP(Tableau82529[[#This Row],[Matricule]],#REF!,2,FALSE))</f>
        <v/>
      </c>
      <c r="C104" s="11" t="str">
        <f>IF(ISBLANK(Tableau82529[[#This Row],[Matricule]]),"",VLOOKUP(Tableau82529[[#This Row],[Matricule]],#REF!,3,FALSE))</f>
        <v/>
      </c>
      <c r="D104" s="11" t="str">
        <f>CONCATENATE(Tableau82529[[#This Row],[Semaine]],Tableau82529[[#This Row],[Matricule]])</f>
        <v/>
      </c>
      <c r="O104" s="14" t="str">
        <f>IF(SUM(Tableau82529[[#This Row],[Lundi]:[Mercredi]])&gt;0,SUM(Tableau82529[[#This Row],[Lundi]:[Mercredi]]),"")</f>
        <v/>
      </c>
      <c r="P104" s="14" t="str">
        <f>IF(SUM(Tableau82529[[#This Row],[Jeudi]:[Samedi]])&gt;0,SUM(Tableau82529[[#This Row],[Jeudi]:[Samedi]]),"")</f>
        <v/>
      </c>
      <c r="Q104" s="14">
        <f>COUNTIF(Tableau82529[[#This Row],[Lundi]:[Mercredi]],"&gt;0") + COUNTIF(Tableau82529[[#This Row],[Jeudi]:[Samedi]],"&gt;0")</f>
        <v>0</v>
      </c>
      <c r="R104" s="14" t="str">
        <f>IFERROR(Tableau82529[[#This Row],[Total Tour 1]]+Tableau82529[[#This Row],[Total Tour 2]],"")</f>
        <v/>
      </c>
      <c r="S104" s="14">
        <f>COUNTIF(Tableau82529[[#This Row],[Lundi]:[Samedi]],"&gt;=12")*1000</f>
        <v>0</v>
      </c>
      <c r="T10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04" s="15">
        <f>Tableau82529[[#This Row],[Prime production]]+Tableau82529[[#This Row],[Prime rendement]]</f>
        <v>0</v>
      </c>
      <c r="V104" s="15" t="str">
        <f>IF(Tableau82529[[#This Row],[Matricule]]&gt;1,IF(COUNTIF(Tableau82529[DateMatricule],Tableau82529[[#This Row],[DateMatricule]])&gt;1,"Doublon",""),"")</f>
        <v/>
      </c>
    </row>
    <row r="105" spans="1:22" x14ac:dyDescent="0.25">
      <c r="A105" s="11" t="str">
        <f>IF(Tableau82529[[#This Row],[Semaine]]="","",VLOOKUP(Tableau82529[[#This Row],[Semaine]],Listes!$A:$B,2,FALSE))</f>
        <v/>
      </c>
      <c r="B105" s="11" t="str">
        <f>IF(ISBLANK(Tableau82529[[#This Row],[Matricule]]),"",VLOOKUP(Tableau82529[[#This Row],[Matricule]],#REF!,2,FALSE))</f>
        <v/>
      </c>
      <c r="C105" s="11" t="str">
        <f>IF(ISBLANK(Tableau82529[[#This Row],[Matricule]]),"",VLOOKUP(Tableau82529[[#This Row],[Matricule]],#REF!,3,FALSE))</f>
        <v/>
      </c>
      <c r="D105" s="11" t="str">
        <f>CONCATENATE(Tableau82529[[#This Row],[Semaine]],Tableau82529[[#This Row],[Matricule]])</f>
        <v/>
      </c>
      <c r="O105" s="14" t="str">
        <f>IF(SUM(Tableau82529[[#This Row],[Lundi]:[Mercredi]])&gt;0,SUM(Tableau82529[[#This Row],[Lundi]:[Mercredi]]),"")</f>
        <v/>
      </c>
      <c r="P105" s="14" t="str">
        <f>IF(SUM(Tableau82529[[#This Row],[Jeudi]:[Samedi]])&gt;0,SUM(Tableau82529[[#This Row],[Jeudi]:[Samedi]]),"")</f>
        <v/>
      </c>
      <c r="Q105" s="14">
        <f>COUNTIF(Tableau82529[[#This Row],[Lundi]:[Mercredi]],"&gt;0") + COUNTIF(Tableau82529[[#This Row],[Jeudi]:[Samedi]],"&gt;0")</f>
        <v>0</v>
      </c>
      <c r="R105" s="14" t="str">
        <f>IFERROR(Tableau82529[[#This Row],[Total Tour 1]]+Tableau82529[[#This Row],[Total Tour 2]],"")</f>
        <v/>
      </c>
      <c r="S105" s="14">
        <f>COUNTIF(Tableau82529[[#This Row],[Lundi]:[Samedi]],"&gt;=12")*1000</f>
        <v>0</v>
      </c>
      <c r="T10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05" s="15">
        <f>Tableau82529[[#This Row],[Prime production]]+Tableau82529[[#This Row],[Prime rendement]]</f>
        <v>0</v>
      </c>
      <c r="V105" s="15" t="str">
        <f>IF(Tableau82529[[#This Row],[Matricule]]&gt;1,IF(COUNTIF(Tableau82529[DateMatricule],Tableau82529[[#This Row],[DateMatricule]])&gt;1,"Doublon",""),"")</f>
        <v/>
      </c>
    </row>
    <row r="106" spans="1:22" x14ac:dyDescent="0.25">
      <c r="A106" s="11" t="str">
        <f>IF(Tableau82529[[#This Row],[Semaine]]="","",VLOOKUP(Tableau82529[[#This Row],[Semaine]],Listes!$A:$B,2,FALSE))</f>
        <v/>
      </c>
      <c r="B106" s="11" t="str">
        <f>IF(ISBLANK(Tableau82529[[#This Row],[Matricule]]),"",VLOOKUP(Tableau82529[[#This Row],[Matricule]],#REF!,2,FALSE))</f>
        <v/>
      </c>
      <c r="C106" s="11" t="str">
        <f>IF(ISBLANK(Tableau82529[[#This Row],[Matricule]]),"",VLOOKUP(Tableau82529[[#This Row],[Matricule]],#REF!,3,FALSE))</f>
        <v/>
      </c>
      <c r="D106" s="11" t="str">
        <f>CONCATENATE(Tableau82529[[#This Row],[Semaine]],Tableau82529[[#This Row],[Matricule]])</f>
        <v/>
      </c>
      <c r="O106" s="14" t="str">
        <f>IF(SUM(Tableau82529[[#This Row],[Lundi]:[Mercredi]])&gt;0,SUM(Tableau82529[[#This Row],[Lundi]:[Mercredi]]),"")</f>
        <v/>
      </c>
      <c r="P106" s="14" t="str">
        <f>IF(SUM(Tableau82529[[#This Row],[Jeudi]:[Samedi]])&gt;0,SUM(Tableau82529[[#This Row],[Jeudi]:[Samedi]]),"")</f>
        <v/>
      </c>
      <c r="Q106" s="14">
        <f>COUNTIF(Tableau82529[[#This Row],[Lundi]:[Mercredi]],"&gt;0") + COUNTIF(Tableau82529[[#This Row],[Jeudi]:[Samedi]],"&gt;0")</f>
        <v>0</v>
      </c>
      <c r="R106" s="14" t="str">
        <f>IFERROR(Tableau82529[[#This Row],[Total Tour 1]]+Tableau82529[[#This Row],[Total Tour 2]],"")</f>
        <v/>
      </c>
      <c r="S106" s="14">
        <f>COUNTIF(Tableau82529[[#This Row],[Lundi]:[Samedi]],"&gt;=12")*1000</f>
        <v>0</v>
      </c>
      <c r="T10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06" s="15">
        <f>Tableau82529[[#This Row],[Prime production]]+Tableau82529[[#This Row],[Prime rendement]]</f>
        <v>0</v>
      </c>
      <c r="V106" s="15" t="str">
        <f>IF(Tableau82529[[#This Row],[Matricule]]&gt;1,IF(COUNTIF(Tableau82529[DateMatricule],Tableau82529[[#This Row],[DateMatricule]])&gt;1,"Doublon",""),"")</f>
        <v/>
      </c>
    </row>
    <row r="107" spans="1:22" x14ac:dyDescent="0.25">
      <c r="A107" s="11" t="str">
        <f>IF(Tableau82529[[#This Row],[Semaine]]="","",VLOOKUP(Tableau82529[[#This Row],[Semaine]],Listes!$A:$B,2,FALSE))</f>
        <v/>
      </c>
      <c r="B107" s="11" t="str">
        <f>IF(ISBLANK(Tableau82529[[#This Row],[Matricule]]),"",VLOOKUP(Tableau82529[[#This Row],[Matricule]],#REF!,2,FALSE))</f>
        <v/>
      </c>
      <c r="C107" s="11" t="str">
        <f>IF(ISBLANK(Tableau82529[[#This Row],[Matricule]]),"",VLOOKUP(Tableau82529[[#This Row],[Matricule]],#REF!,3,FALSE))</f>
        <v/>
      </c>
      <c r="D107" s="11" t="str">
        <f>CONCATENATE(Tableau82529[[#This Row],[Semaine]],Tableau82529[[#This Row],[Matricule]])</f>
        <v/>
      </c>
      <c r="O107" s="14" t="str">
        <f>IF(SUM(Tableau82529[[#This Row],[Lundi]:[Mercredi]])&gt;0,SUM(Tableau82529[[#This Row],[Lundi]:[Mercredi]]),"")</f>
        <v/>
      </c>
      <c r="P107" s="14" t="str">
        <f>IF(SUM(Tableau82529[[#This Row],[Jeudi]:[Samedi]])&gt;0,SUM(Tableau82529[[#This Row],[Jeudi]:[Samedi]]),"")</f>
        <v/>
      </c>
      <c r="Q107" s="14">
        <f>COUNTIF(Tableau82529[[#This Row],[Lundi]:[Mercredi]],"&gt;0") + COUNTIF(Tableau82529[[#This Row],[Jeudi]:[Samedi]],"&gt;0")</f>
        <v>0</v>
      </c>
      <c r="R107" s="14" t="str">
        <f>IFERROR(Tableau82529[[#This Row],[Total Tour 1]]+Tableau82529[[#This Row],[Total Tour 2]],"")</f>
        <v/>
      </c>
      <c r="S107" s="14">
        <f>COUNTIF(Tableau82529[[#This Row],[Lundi]:[Samedi]],"&gt;=12")*1000</f>
        <v>0</v>
      </c>
      <c r="T10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07" s="15">
        <f>Tableau82529[[#This Row],[Prime production]]+Tableau82529[[#This Row],[Prime rendement]]</f>
        <v>0</v>
      </c>
      <c r="V107" s="15" t="str">
        <f>IF(Tableau82529[[#This Row],[Matricule]]&gt;1,IF(COUNTIF(Tableau82529[DateMatricule],Tableau82529[[#This Row],[DateMatricule]])&gt;1,"Doublon",""),"")</f>
        <v/>
      </c>
    </row>
    <row r="108" spans="1:22" x14ac:dyDescent="0.25">
      <c r="A108" s="11" t="str">
        <f>IF(Tableau82529[[#This Row],[Semaine]]="","",VLOOKUP(Tableau82529[[#This Row],[Semaine]],Listes!$A:$B,2,FALSE))</f>
        <v/>
      </c>
      <c r="B108" s="11" t="str">
        <f>IF(ISBLANK(Tableau82529[[#This Row],[Matricule]]),"",VLOOKUP(Tableau82529[[#This Row],[Matricule]],#REF!,2,FALSE))</f>
        <v/>
      </c>
      <c r="C108" s="11" t="str">
        <f>IF(ISBLANK(Tableau82529[[#This Row],[Matricule]]),"",VLOOKUP(Tableau82529[[#This Row],[Matricule]],#REF!,3,FALSE))</f>
        <v/>
      </c>
      <c r="D108" s="11" t="str">
        <f>CONCATENATE(Tableau82529[[#This Row],[Semaine]],Tableau82529[[#This Row],[Matricule]])</f>
        <v/>
      </c>
      <c r="O108" s="14" t="str">
        <f>IF(SUM(Tableau82529[[#This Row],[Lundi]:[Mercredi]])&gt;0,SUM(Tableau82529[[#This Row],[Lundi]:[Mercredi]]),"")</f>
        <v/>
      </c>
      <c r="P108" s="14" t="str">
        <f>IF(SUM(Tableau82529[[#This Row],[Jeudi]:[Samedi]])&gt;0,SUM(Tableau82529[[#This Row],[Jeudi]:[Samedi]]),"")</f>
        <v/>
      </c>
      <c r="Q108" s="14">
        <f>COUNTIF(Tableau82529[[#This Row],[Lundi]:[Mercredi]],"&gt;0") + COUNTIF(Tableau82529[[#This Row],[Jeudi]:[Samedi]],"&gt;0")</f>
        <v>0</v>
      </c>
      <c r="R108" s="14" t="str">
        <f>IFERROR(Tableau82529[[#This Row],[Total Tour 1]]+Tableau82529[[#This Row],[Total Tour 2]],"")</f>
        <v/>
      </c>
      <c r="S108" s="14">
        <f>COUNTIF(Tableau82529[[#This Row],[Lundi]:[Samedi]],"&gt;=12")*1000</f>
        <v>0</v>
      </c>
      <c r="T10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08" s="15">
        <f>Tableau82529[[#This Row],[Prime production]]+Tableau82529[[#This Row],[Prime rendement]]</f>
        <v>0</v>
      </c>
      <c r="V108" s="15" t="str">
        <f>IF(Tableau82529[[#This Row],[Matricule]]&gt;1,IF(COUNTIF(Tableau82529[DateMatricule],Tableau82529[[#This Row],[DateMatricule]])&gt;1,"Doublon",""),"")</f>
        <v/>
      </c>
    </row>
    <row r="109" spans="1:22" x14ac:dyDescent="0.25">
      <c r="A109" s="11" t="str">
        <f>IF(Tableau82529[[#This Row],[Semaine]]="","",VLOOKUP(Tableau82529[[#This Row],[Semaine]],Listes!$A:$B,2,FALSE))</f>
        <v/>
      </c>
      <c r="B109" s="11" t="str">
        <f>IF(ISBLANK(Tableau82529[[#This Row],[Matricule]]),"",VLOOKUP(Tableau82529[[#This Row],[Matricule]],#REF!,2,FALSE))</f>
        <v/>
      </c>
      <c r="C109" s="11" t="str">
        <f>IF(ISBLANK(Tableau82529[[#This Row],[Matricule]]),"",VLOOKUP(Tableau82529[[#This Row],[Matricule]],#REF!,3,FALSE))</f>
        <v/>
      </c>
      <c r="D109" s="11" t="str">
        <f>CONCATENATE(Tableau82529[[#This Row],[Semaine]],Tableau82529[[#This Row],[Matricule]])</f>
        <v/>
      </c>
      <c r="O109" s="14" t="str">
        <f>IF(SUM(Tableau82529[[#This Row],[Lundi]:[Mercredi]])&gt;0,SUM(Tableau82529[[#This Row],[Lundi]:[Mercredi]]),"")</f>
        <v/>
      </c>
      <c r="P109" s="14" t="str">
        <f>IF(SUM(Tableau82529[[#This Row],[Jeudi]:[Samedi]])&gt;0,SUM(Tableau82529[[#This Row],[Jeudi]:[Samedi]]),"")</f>
        <v/>
      </c>
      <c r="Q109" s="14">
        <f>COUNTIF(Tableau82529[[#This Row],[Lundi]:[Mercredi]],"&gt;0") + COUNTIF(Tableau82529[[#This Row],[Jeudi]:[Samedi]],"&gt;0")</f>
        <v>0</v>
      </c>
      <c r="R109" s="14" t="str">
        <f>IFERROR(Tableau82529[[#This Row],[Total Tour 1]]+Tableau82529[[#This Row],[Total Tour 2]],"")</f>
        <v/>
      </c>
      <c r="S109" s="14">
        <f>COUNTIF(Tableau82529[[#This Row],[Lundi]:[Samedi]],"&gt;=12")*1000</f>
        <v>0</v>
      </c>
      <c r="T10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09" s="15">
        <f>Tableau82529[[#This Row],[Prime production]]+Tableau82529[[#This Row],[Prime rendement]]</f>
        <v>0</v>
      </c>
      <c r="V109" s="15" t="str">
        <f>IF(Tableau82529[[#This Row],[Matricule]]&gt;1,IF(COUNTIF(Tableau82529[DateMatricule],Tableau82529[[#This Row],[DateMatricule]])&gt;1,"Doublon",""),"")</f>
        <v/>
      </c>
    </row>
    <row r="110" spans="1:22" x14ac:dyDescent="0.25">
      <c r="A110" s="11" t="str">
        <f>IF(Tableau82529[[#This Row],[Semaine]]="","",VLOOKUP(Tableau82529[[#This Row],[Semaine]],Listes!$A:$B,2,FALSE))</f>
        <v/>
      </c>
      <c r="B110" s="11" t="str">
        <f>IF(ISBLANK(Tableau82529[[#This Row],[Matricule]]),"",VLOOKUP(Tableau82529[[#This Row],[Matricule]],#REF!,2,FALSE))</f>
        <v/>
      </c>
      <c r="C110" s="11" t="str">
        <f>IF(ISBLANK(Tableau82529[[#This Row],[Matricule]]),"",VLOOKUP(Tableau82529[[#This Row],[Matricule]],#REF!,3,FALSE))</f>
        <v/>
      </c>
      <c r="D110" s="11" t="str">
        <f>CONCATENATE(Tableau82529[[#This Row],[Semaine]],Tableau82529[[#This Row],[Matricule]])</f>
        <v/>
      </c>
      <c r="O110" s="14" t="str">
        <f>IF(SUM(Tableau82529[[#This Row],[Lundi]:[Mercredi]])&gt;0,SUM(Tableau82529[[#This Row],[Lundi]:[Mercredi]]),"")</f>
        <v/>
      </c>
      <c r="P110" s="14" t="str">
        <f>IF(SUM(Tableau82529[[#This Row],[Jeudi]:[Samedi]])&gt;0,SUM(Tableau82529[[#This Row],[Jeudi]:[Samedi]]),"")</f>
        <v/>
      </c>
      <c r="Q110" s="14">
        <f>COUNTIF(Tableau82529[[#This Row],[Lundi]:[Mercredi]],"&gt;0") + COUNTIF(Tableau82529[[#This Row],[Jeudi]:[Samedi]],"&gt;0")</f>
        <v>0</v>
      </c>
      <c r="R110" s="14" t="str">
        <f>IFERROR(Tableau82529[[#This Row],[Total Tour 1]]+Tableau82529[[#This Row],[Total Tour 2]],"")</f>
        <v/>
      </c>
      <c r="S110" s="14">
        <f>COUNTIF(Tableau82529[[#This Row],[Lundi]:[Samedi]],"&gt;=12")*1000</f>
        <v>0</v>
      </c>
      <c r="T11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10" s="15">
        <f>Tableau82529[[#This Row],[Prime production]]+Tableau82529[[#This Row],[Prime rendement]]</f>
        <v>0</v>
      </c>
      <c r="V110" s="15" t="str">
        <f>IF(Tableau82529[[#This Row],[Matricule]]&gt;1,IF(COUNTIF(Tableau82529[DateMatricule],Tableau82529[[#This Row],[DateMatricule]])&gt;1,"Doublon",""),"")</f>
        <v/>
      </c>
    </row>
    <row r="111" spans="1:22" x14ac:dyDescent="0.25">
      <c r="A111" s="11" t="str">
        <f>IF(Tableau82529[[#This Row],[Semaine]]="","",VLOOKUP(Tableau82529[[#This Row],[Semaine]],Listes!$A:$B,2,FALSE))</f>
        <v/>
      </c>
      <c r="B111" s="11" t="str">
        <f>IF(ISBLANK(Tableau82529[[#This Row],[Matricule]]),"",VLOOKUP(Tableau82529[[#This Row],[Matricule]],#REF!,2,FALSE))</f>
        <v/>
      </c>
      <c r="C111" s="11" t="str">
        <f>IF(ISBLANK(Tableau82529[[#This Row],[Matricule]]),"",VLOOKUP(Tableau82529[[#This Row],[Matricule]],#REF!,3,FALSE))</f>
        <v/>
      </c>
      <c r="D111" s="11" t="str">
        <f>CONCATENATE(Tableau82529[[#This Row],[Semaine]],Tableau82529[[#This Row],[Matricule]])</f>
        <v/>
      </c>
      <c r="O111" s="14" t="str">
        <f>IF(SUM(Tableau82529[[#This Row],[Lundi]:[Mercredi]])&gt;0,SUM(Tableau82529[[#This Row],[Lundi]:[Mercredi]]),"")</f>
        <v/>
      </c>
      <c r="P111" s="14" t="str">
        <f>IF(SUM(Tableau82529[[#This Row],[Jeudi]:[Samedi]])&gt;0,SUM(Tableau82529[[#This Row],[Jeudi]:[Samedi]]),"")</f>
        <v/>
      </c>
      <c r="Q111" s="14">
        <f>COUNTIF(Tableau82529[[#This Row],[Lundi]:[Mercredi]],"&gt;0") + COUNTIF(Tableau82529[[#This Row],[Jeudi]:[Samedi]],"&gt;0")</f>
        <v>0</v>
      </c>
      <c r="R111" s="14" t="str">
        <f>IFERROR(Tableau82529[[#This Row],[Total Tour 1]]+Tableau82529[[#This Row],[Total Tour 2]],"")</f>
        <v/>
      </c>
      <c r="S111" s="14">
        <f>COUNTIF(Tableau82529[[#This Row],[Lundi]:[Samedi]],"&gt;=12")*1000</f>
        <v>0</v>
      </c>
      <c r="T11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11" s="15">
        <f>Tableau82529[[#This Row],[Prime production]]+Tableau82529[[#This Row],[Prime rendement]]</f>
        <v>0</v>
      </c>
      <c r="V111" s="15" t="str">
        <f>IF(Tableau82529[[#This Row],[Matricule]]&gt;1,IF(COUNTIF(Tableau82529[DateMatricule],Tableau82529[[#This Row],[DateMatricule]])&gt;1,"Doublon",""),"")</f>
        <v/>
      </c>
    </row>
    <row r="112" spans="1:22" x14ac:dyDescent="0.25">
      <c r="A112" s="11" t="str">
        <f>IF(Tableau82529[[#This Row],[Semaine]]="","",VLOOKUP(Tableau82529[[#This Row],[Semaine]],Listes!$A:$B,2,FALSE))</f>
        <v/>
      </c>
      <c r="B112" s="11" t="str">
        <f>IF(ISBLANK(Tableau82529[[#This Row],[Matricule]]),"",VLOOKUP(Tableau82529[[#This Row],[Matricule]],#REF!,2,FALSE))</f>
        <v/>
      </c>
      <c r="C112" s="11" t="str">
        <f>IF(ISBLANK(Tableau82529[[#This Row],[Matricule]]),"",VLOOKUP(Tableau82529[[#This Row],[Matricule]],#REF!,3,FALSE))</f>
        <v/>
      </c>
      <c r="D112" s="11" t="str">
        <f>CONCATENATE(Tableau82529[[#This Row],[Semaine]],Tableau82529[[#This Row],[Matricule]])</f>
        <v/>
      </c>
      <c r="O112" s="14" t="str">
        <f>IF(SUM(Tableau82529[[#This Row],[Lundi]:[Mercredi]])&gt;0,SUM(Tableau82529[[#This Row],[Lundi]:[Mercredi]]),"")</f>
        <v/>
      </c>
      <c r="P112" s="14" t="str">
        <f>IF(SUM(Tableau82529[[#This Row],[Jeudi]:[Samedi]])&gt;0,SUM(Tableau82529[[#This Row],[Jeudi]:[Samedi]]),"")</f>
        <v/>
      </c>
      <c r="Q112" s="14">
        <f>COUNTIF(Tableau82529[[#This Row],[Lundi]:[Mercredi]],"&gt;0") + COUNTIF(Tableau82529[[#This Row],[Jeudi]:[Samedi]],"&gt;0")</f>
        <v>0</v>
      </c>
      <c r="R112" s="14" t="str">
        <f>IFERROR(Tableau82529[[#This Row],[Total Tour 1]]+Tableau82529[[#This Row],[Total Tour 2]],"")</f>
        <v/>
      </c>
      <c r="S112" s="14">
        <f>COUNTIF(Tableau82529[[#This Row],[Lundi]:[Samedi]],"&gt;=12")*1000</f>
        <v>0</v>
      </c>
      <c r="T11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12" s="15">
        <f>Tableau82529[[#This Row],[Prime production]]+Tableau82529[[#This Row],[Prime rendement]]</f>
        <v>0</v>
      </c>
      <c r="V112" s="15" t="str">
        <f>IF(Tableau82529[[#This Row],[Matricule]]&gt;1,IF(COUNTIF(Tableau82529[DateMatricule],Tableau82529[[#This Row],[DateMatricule]])&gt;1,"Doublon",""),"")</f>
        <v/>
      </c>
    </row>
    <row r="113" spans="1:22" x14ac:dyDescent="0.25">
      <c r="A113" s="11" t="str">
        <f>IF(Tableau82529[[#This Row],[Semaine]]="","",VLOOKUP(Tableau82529[[#This Row],[Semaine]],Listes!$A:$B,2,FALSE))</f>
        <v/>
      </c>
      <c r="B113" s="11" t="str">
        <f>IF(ISBLANK(Tableau82529[[#This Row],[Matricule]]),"",VLOOKUP(Tableau82529[[#This Row],[Matricule]],#REF!,2,FALSE))</f>
        <v/>
      </c>
      <c r="C113" s="11" t="str">
        <f>IF(ISBLANK(Tableau82529[[#This Row],[Matricule]]),"",VLOOKUP(Tableau82529[[#This Row],[Matricule]],#REF!,3,FALSE))</f>
        <v/>
      </c>
      <c r="D113" s="11" t="str">
        <f>CONCATENATE(Tableau82529[[#This Row],[Semaine]],Tableau82529[[#This Row],[Matricule]])</f>
        <v/>
      </c>
      <c r="O113" s="14" t="str">
        <f>IF(SUM(Tableau82529[[#This Row],[Lundi]:[Mercredi]])&gt;0,SUM(Tableau82529[[#This Row],[Lundi]:[Mercredi]]),"")</f>
        <v/>
      </c>
      <c r="P113" s="14" t="str">
        <f>IF(SUM(Tableau82529[[#This Row],[Jeudi]:[Samedi]])&gt;0,SUM(Tableau82529[[#This Row],[Jeudi]:[Samedi]]),"")</f>
        <v/>
      </c>
      <c r="Q113" s="14">
        <f>COUNTIF(Tableau82529[[#This Row],[Lundi]:[Mercredi]],"&gt;0") + COUNTIF(Tableau82529[[#This Row],[Jeudi]:[Samedi]],"&gt;0")</f>
        <v>0</v>
      </c>
      <c r="R113" s="14" t="str">
        <f>IFERROR(Tableau82529[[#This Row],[Total Tour 1]]+Tableau82529[[#This Row],[Total Tour 2]],"")</f>
        <v/>
      </c>
      <c r="S113" s="14">
        <f>COUNTIF(Tableau82529[[#This Row],[Lundi]:[Samedi]],"&gt;=12")*1000</f>
        <v>0</v>
      </c>
      <c r="T11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13" s="15">
        <f>Tableau82529[[#This Row],[Prime production]]+Tableau82529[[#This Row],[Prime rendement]]</f>
        <v>0</v>
      </c>
      <c r="V113" s="15" t="str">
        <f>IF(Tableau82529[[#This Row],[Matricule]]&gt;1,IF(COUNTIF(Tableau82529[DateMatricule],Tableau82529[[#This Row],[DateMatricule]])&gt;1,"Doublon",""),"")</f>
        <v/>
      </c>
    </row>
    <row r="114" spans="1:22" x14ac:dyDescent="0.25">
      <c r="A114" s="11" t="str">
        <f>IF(Tableau82529[[#This Row],[Semaine]]="","",VLOOKUP(Tableau82529[[#This Row],[Semaine]],Listes!$A:$B,2,FALSE))</f>
        <v/>
      </c>
      <c r="B114" s="11" t="str">
        <f>IF(ISBLANK(Tableau82529[[#This Row],[Matricule]]),"",VLOOKUP(Tableau82529[[#This Row],[Matricule]],#REF!,2,FALSE))</f>
        <v/>
      </c>
      <c r="C114" s="11" t="str">
        <f>IF(ISBLANK(Tableau82529[[#This Row],[Matricule]]),"",VLOOKUP(Tableau82529[[#This Row],[Matricule]],#REF!,3,FALSE))</f>
        <v/>
      </c>
      <c r="D114" s="11" t="str">
        <f>CONCATENATE(Tableau82529[[#This Row],[Semaine]],Tableau82529[[#This Row],[Matricule]])</f>
        <v/>
      </c>
      <c r="O114" s="14" t="str">
        <f>IF(SUM(Tableau82529[[#This Row],[Lundi]:[Mercredi]])&gt;0,SUM(Tableau82529[[#This Row],[Lundi]:[Mercredi]]),"")</f>
        <v/>
      </c>
      <c r="P114" s="14" t="str">
        <f>IF(SUM(Tableau82529[[#This Row],[Jeudi]:[Samedi]])&gt;0,SUM(Tableau82529[[#This Row],[Jeudi]:[Samedi]]),"")</f>
        <v/>
      </c>
      <c r="Q114" s="14">
        <f>COUNTIF(Tableau82529[[#This Row],[Lundi]:[Mercredi]],"&gt;0") + COUNTIF(Tableau82529[[#This Row],[Jeudi]:[Samedi]],"&gt;0")</f>
        <v>0</v>
      </c>
      <c r="R114" s="14" t="str">
        <f>IFERROR(Tableau82529[[#This Row],[Total Tour 1]]+Tableau82529[[#This Row],[Total Tour 2]],"")</f>
        <v/>
      </c>
      <c r="S114" s="14">
        <f>COUNTIF(Tableau82529[[#This Row],[Lundi]:[Samedi]],"&gt;=12")*1000</f>
        <v>0</v>
      </c>
      <c r="T11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14" s="15">
        <f>Tableau82529[[#This Row],[Prime production]]+Tableau82529[[#This Row],[Prime rendement]]</f>
        <v>0</v>
      </c>
      <c r="V114" s="15" t="str">
        <f>IF(Tableau82529[[#This Row],[Matricule]]&gt;1,IF(COUNTIF(Tableau82529[DateMatricule],Tableau82529[[#This Row],[DateMatricule]])&gt;1,"Doublon",""),"")</f>
        <v/>
      </c>
    </row>
    <row r="115" spans="1:22" x14ac:dyDescent="0.25">
      <c r="A115" s="11" t="str">
        <f>IF(Tableau82529[[#This Row],[Semaine]]="","",VLOOKUP(Tableau82529[[#This Row],[Semaine]],Listes!$A:$B,2,FALSE))</f>
        <v/>
      </c>
      <c r="B115" s="11" t="str">
        <f>IF(ISBLANK(Tableau82529[[#This Row],[Matricule]]),"",VLOOKUP(Tableau82529[[#This Row],[Matricule]],#REF!,2,FALSE))</f>
        <v/>
      </c>
      <c r="C115" s="11" t="str">
        <f>IF(ISBLANK(Tableau82529[[#This Row],[Matricule]]),"",VLOOKUP(Tableau82529[[#This Row],[Matricule]],#REF!,3,FALSE))</f>
        <v/>
      </c>
      <c r="D115" s="11" t="str">
        <f>CONCATENATE(Tableau82529[[#This Row],[Semaine]],Tableau82529[[#This Row],[Matricule]])</f>
        <v/>
      </c>
      <c r="O115" s="14" t="str">
        <f>IF(SUM(Tableau82529[[#This Row],[Lundi]:[Mercredi]])&gt;0,SUM(Tableau82529[[#This Row],[Lundi]:[Mercredi]]),"")</f>
        <v/>
      </c>
      <c r="P115" s="14" t="str">
        <f>IF(SUM(Tableau82529[[#This Row],[Jeudi]:[Samedi]])&gt;0,SUM(Tableau82529[[#This Row],[Jeudi]:[Samedi]]),"")</f>
        <v/>
      </c>
      <c r="Q115" s="14">
        <f>COUNTIF(Tableau82529[[#This Row],[Lundi]:[Mercredi]],"&gt;0") + COUNTIF(Tableau82529[[#This Row],[Jeudi]:[Samedi]],"&gt;0")</f>
        <v>0</v>
      </c>
      <c r="R115" s="14" t="str">
        <f>IFERROR(Tableau82529[[#This Row],[Total Tour 1]]+Tableau82529[[#This Row],[Total Tour 2]],"")</f>
        <v/>
      </c>
      <c r="S115" s="14">
        <f>COUNTIF(Tableau82529[[#This Row],[Lundi]:[Samedi]],"&gt;=12")*1000</f>
        <v>0</v>
      </c>
      <c r="T11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15" s="15">
        <f>Tableau82529[[#This Row],[Prime production]]+Tableau82529[[#This Row],[Prime rendement]]</f>
        <v>0</v>
      </c>
      <c r="V115" s="15" t="str">
        <f>IF(Tableau82529[[#This Row],[Matricule]]&gt;1,IF(COUNTIF(Tableau82529[DateMatricule],Tableau82529[[#This Row],[DateMatricule]])&gt;1,"Doublon",""),"")</f>
        <v/>
      </c>
    </row>
    <row r="116" spans="1:22" x14ac:dyDescent="0.25">
      <c r="A116" s="11" t="str">
        <f>IF(Tableau82529[[#This Row],[Semaine]]="","",VLOOKUP(Tableau82529[[#This Row],[Semaine]],Listes!$A:$B,2,FALSE))</f>
        <v/>
      </c>
      <c r="B116" s="11" t="str">
        <f>IF(ISBLANK(Tableau82529[[#This Row],[Matricule]]),"",VLOOKUP(Tableau82529[[#This Row],[Matricule]],#REF!,2,FALSE))</f>
        <v/>
      </c>
      <c r="C116" s="11" t="str">
        <f>IF(ISBLANK(Tableau82529[[#This Row],[Matricule]]),"",VLOOKUP(Tableau82529[[#This Row],[Matricule]],#REF!,3,FALSE))</f>
        <v/>
      </c>
      <c r="D116" s="11" t="str">
        <f>CONCATENATE(Tableau82529[[#This Row],[Semaine]],Tableau82529[[#This Row],[Matricule]])</f>
        <v/>
      </c>
      <c r="O116" s="14" t="str">
        <f>IF(SUM(Tableau82529[[#This Row],[Lundi]:[Mercredi]])&gt;0,SUM(Tableau82529[[#This Row],[Lundi]:[Mercredi]]),"")</f>
        <v/>
      </c>
      <c r="P116" s="14" t="str">
        <f>IF(SUM(Tableau82529[[#This Row],[Jeudi]:[Samedi]])&gt;0,SUM(Tableau82529[[#This Row],[Jeudi]:[Samedi]]),"")</f>
        <v/>
      </c>
      <c r="Q116" s="14">
        <f>COUNTIF(Tableau82529[[#This Row],[Lundi]:[Mercredi]],"&gt;0") + COUNTIF(Tableau82529[[#This Row],[Jeudi]:[Samedi]],"&gt;0")</f>
        <v>0</v>
      </c>
      <c r="R116" s="14" t="str">
        <f>IFERROR(Tableau82529[[#This Row],[Total Tour 1]]+Tableau82529[[#This Row],[Total Tour 2]],"")</f>
        <v/>
      </c>
      <c r="S116" s="14">
        <f>COUNTIF(Tableau82529[[#This Row],[Lundi]:[Samedi]],"&gt;=12")*1000</f>
        <v>0</v>
      </c>
      <c r="T11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16" s="15">
        <f>Tableau82529[[#This Row],[Prime production]]+Tableau82529[[#This Row],[Prime rendement]]</f>
        <v>0</v>
      </c>
      <c r="V116" s="15" t="str">
        <f>IF(Tableau82529[[#This Row],[Matricule]]&gt;1,IF(COUNTIF(Tableau82529[DateMatricule],Tableau82529[[#This Row],[DateMatricule]])&gt;1,"Doublon",""),"")</f>
        <v/>
      </c>
    </row>
    <row r="117" spans="1:22" x14ac:dyDescent="0.25">
      <c r="A117" s="11" t="str">
        <f>IF(Tableau82529[[#This Row],[Semaine]]="","",VLOOKUP(Tableau82529[[#This Row],[Semaine]],Listes!$A:$B,2,FALSE))</f>
        <v/>
      </c>
      <c r="B117" s="11" t="str">
        <f>IF(ISBLANK(Tableau82529[[#This Row],[Matricule]]),"",VLOOKUP(Tableau82529[[#This Row],[Matricule]],#REF!,2,FALSE))</f>
        <v/>
      </c>
      <c r="C117" s="11" t="str">
        <f>IF(ISBLANK(Tableau82529[[#This Row],[Matricule]]),"",VLOOKUP(Tableau82529[[#This Row],[Matricule]],#REF!,3,FALSE))</f>
        <v/>
      </c>
      <c r="D117" s="11" t="str">
        <f>CONCATENATE(Tableau82529[[#This Row],[Semaine]],Tableau82529[[#This Row],[Matricule]])</f>
        <v/>
      </c>
      <c r="O117" s="14" t="str">
        <f>IF(SUM(Tableau82529[[#This Row],[Lundi]:[Mercredi]])&gt;0,SUM(Tableau82529[[#This Row],[Lundi]:[Mercredi]]),"")</f>
        <v/>
      </c>
      <c r="P117" s="14" t="str">
        <f>IF(SUM(Tableau82529[[#This Row],[Jeudi]:[Samedi]])&gt;0,SUM(Tableau82529[[#This Row],[Jeudi]:[Samedi]]),"")</f>
        <v/>
      </c>
      <c r="Q117" s="14">
        <f>COUNTIF(Tableau82529[[#This Row],[Lundi]:[Mercredi]],"&gt;0") + COUNTIF(Tableau82529[[#This Row],[Jeudi]:[Samedi]],"&gt;0")</f>
        <v>0</v>
      </c>
      <c r="R117" s="14" t="str">
        <f>IFERROR(Tableau82529[[#This Row],[Total Tour 1]]+Tableau82529[[#This Row],[Total Tour 2]],"")</f>
        <v/>
      </c>
      <c r="S117" s="14">
        <f>COUNTIF(Tableau82529[[#This Row],[Lundi]:[Samedi]],"&gt;=12")*1000</f>
        <v>0</v>
      </c>
      <c r="T11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17" s="15">
        <f>Tableau82529[[#This Row],[Prime production]]+Tableau82529[[#This Row],[Prime rendement]]</f>
        <v>0</v>
      </c>
      <c r="V117" s="15" t="str">
        <f>IF(Tableau82529[[#This Row],[Matricule]]&gt;1,IF(COUNTIF(Tableau82529[DateMatricule],Tableau82529[[#This Row],[DateMatricule]])&gt;1,"Doublon",""),"")</f>
        <v/>
      </c>
    </row>
    <row r="118" spans="1:22" x14ac:dyDescent="0.25">
      <c r="A118" s="11" t="str">
        <f>IF(Tableau82529[[#This Row],[Semaine]]="","",VLOOKUP(Tableau82529[[#This Row],[Semaine]],Listes!$A:$B,2,FALSE))</f>
        <v/>
      </c>
      <c r="B118" s="11" t="str">
        <f>IF(ISBLANK(Tableau82529[[#This Row],[Matricule]]),"",VLOOKUP(Tableau82529[[#This Row],[Matricule]],#REF!,2,FALSE))</f>
        <v/>
      </c>
      <c r="C118" s="11" t="str">
        <f>IF(ISBLANK(Tableau82529[[#This Row],[Matricule]]),"",VLOOKUP(Tableau82529[[#This Row],[Matricule]],#REF!,3,FALSE))</f>
        <v/>
      </c>
      <c r="D118" s="11" t="str">
        <f>CONCATENATE(Tableau82529[[#This Row],[Semaine]],Tableau82529[[#This Row],[Matricule]])</f>
        <v/>
      </c>
      <c r="O118" s="14" t="str">
        <f>IF(SUM(Tableau82529[[#This Row],[Lundi]:[Mercredi]])&gt;0,SUM(Tableau82529[[#This Row],[Lundi]:[Mercredi]]),"")</f>
        <v/>
      </c>
      <c r="P118" s="14" t="str">
        <f>IF(SUM(Tableau82529[[#This Row],[Jeudi]:[Samedi]])&gt;0,SUM(Tableau82529[[#This Row],[Jeudi]:[Samedi]]),"")</f>
        <v/>
      </c>
      <c r="Q118" s="14">
        <f>COUNTIF(Tableau82529[[#This Row],[Lundi]:[Mercredi]],"&gt;0") + COUNTIF(Tableau82529[[#This Row],[Jeudi]:[Samedi]],"&gt;0")</f>
        <v>0</v>
      </c>
      <c r="R118" s="14" t="str">
        <f>IFERROR(Tableau82529[[#This Row],[Total Tour 1]]+Tableau82529[[#This Row],[Total Tour 2]],"")</f>
        <v/>
      </c>
      <c r="S118" s="14">
        <f>COUNTIF(Tableau82529[[#This Row],[Lundi]:[Samedi]],"&gt;=12")*1000</f>
        <v>0</v>
      </c>
      <c r="T11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18" s="15">
        <f>Tableau82529[[#This Row],[Prime production]]+Tableau82529[[#This Row],[Prime rendement]]</f>
        <v>0</v>
      </c>
      <c r="V118" s="15" t="str">
        <f>IF(Tableau82529[[#This Row],[Matricule]]&gt;1,IF(COUNTIF(Tableau82529[DateMatricule],Tableau82529[[#This Row],[DateMatricule]])&gt;1,"Doublon",""),"")</f>
        <v/>
      </c>
    </row>
    <row r="119" spans="1:22" x14ac:dyDescent="0.25">
      <c r="A119" s="11" t="str">
        <f>IF(Tableau82529[[#This Row],[Semaine]]="","",VLOOKUP(Tableau82529[[#This Row],[Semaine]],Listes!$A:$B,2,FALSE))</f>
        <v/>
      </c>
      <c r="B119" s="11" t="str">
        <f>IF(ISBLANK(Tableau82529[[#This Row],[Matricule]]),"",VLOOKUP(Tableau82529[[#This Row],[Matricule]],#REF!,2,FALSE))</f>
        <v/>
      </c>
      <c r="C119" s="11" t="str">
        <f>IF(ISBLANK(Tableau82529[[#This Row],[Matricule]]),"",VLOOKUP(Tableau82529[[#This Row],[Matricule]],#REF!,3,FALSE))</f>
        <v/>
      </c>
      <c r="D119" s="11" t="str">
        <f>CONCATENATE(Tableau82529[[#This Row],[Semaine]],Tableau82529[[#This Row],[Matricule]])</f>
        <v/>
      </c>
      <c r="O119" s="14" t="str">
        <f>IF(SUM(Tableau82529[[#This Row],[Lundi]:[Mercredi]])&gt;0,SUM(Tableau82529[[#This Row],[Lundi]:[Mercredi]]),"")</f>
        <v/>
      </c>
      <c r="P119" s="14" t="str">
        <f>IF(SUM(Tableau82529[[#This Row],[Jeudi]:[Samedi]])&gt;0,SUM(Tableau82529[[#This Row],[Jeudi]:[Samedi]]),"")</f>
        <v/>
      </c>
      <c r="Q119" s="14">
        <f>COUNTIF(Tableau82529[[#This Row],[Lundi]:[Mercredi]],"&gt;0") + COUNTIF(Tableau82529[[#This Row],[Jeudi]:[Samedi]],"&gt;0")</f>
        <v>0</v>
      </c>
      <c r="R119" s="14" t="str">
        <f>IFERROR(Tableau82529[[#This Row],[Total Tour 1]]+Tableau82529[[#This Row],[Total Tour 2]],"")</f>
        <v/>
      </c>
      <c r="S119" s="14">
        <f>COUNTIF(Tableau82529[[#This Row],[Lundi]:[Samedi]],"&gt;=12")*1000</f>
        <v>0</v>
      </c>
      <c r="T11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19" s="15">
        <f>Tableau82529[[#This Row],[Prime production]]+Tableau82529[[#This Row],[Prime rendement]]</f>
        <v>0</v>
      </c>
      <c r="V119" s="15" t="str">
        <f>IF(Tableau82529[[#This Row],[Matricule]]&gt;1,IF(COUNTIF(Tableau82529[DateMatricule],Tableau82529[[#This Row],[DateMatricule]])&gt;1,"Doublon",""),"")</f>
        <v/>
      </c>
    </row>
    <row r="120" spans="1:22" x14ac:dyDescent="0.25">
      <c r="A120" s="11" t="str">
        <f>IF(Tableau82529[[#This Row],[Semaine]]="","",VLOOKUP(Tableau82529[[#This Row],[Semaine]],Listes!$A:$B,2,FALSE))</f>
        <v/>
      </c>
      <c r="B120" s="11" t="str">
        <f>IF(ISBLANK(Tableau82529[[#This Row],[Matricule]]),"",VLOOKUP(Tableau82529[[#This Row],[Matricule]],#REF!,2,FALSE))</f>
        <v/>
      </c>
      <c r="C120" s="11" t="str">
        <f>IF(ISBLANK(Tableau82529[[#This Row],[Matricule]]),"",VLOOKUP(Tableau82529[[#This Row],[Matricule]],#REF!,3,FALSE))</f>
        <v/>
      </c>
      <c r="D120" s="11" t="str">
        <f>CONCATENATE(Tableau82529[[#This Row],[Semaine]],Tableau82529[[#This Row],[Matricule]])</f>
        <v/>
      </c>
      <c r="O120" s="14" t="str">
        <f>IF(SUM(Tableau82529[[#This Row],[Lundi]:[Mercredi]])&gt;0,SUM(Tableau82529[[#This Row],[Lundi]:[Mercredi]]),"")</f>
        <v/>
      </c>
      <c r="P120" s="14" t="str">
        <f>IF(SUM(Tableau82529[[#This Row],[Jeudi]:[Samedi]])&gt;0,SUM(Tableau82529[[#This Row],[Jeudi]:[Samedi]]),"")</f>
        <v/>
      </c>
      <c r="Q120" s="14">
        <f>COUNTIF(Tableau82529[[#This Row],[Lundi]:[Mercredi]],"&gt;0") + COUNTIF(Tableau82529[[#This Row],[Jeudi]:[Samedi]],"&gt;0")</f>
        <v>0</v>
      </c>
      <c r="R120" s="14" t="str">
        <f>IFERROR(Tableau82529[[#This Row],[Total Tour 1]]+Tableau82529[[#This Row],[Total Tour 2]],"")</f>
        <v/>
      </c>
      <c r="S120" s="14">
        <f>COUNTIF(Tableau82529[[#This Row],[Lundi]:[Samedi]],"&gt;=12")*1000</f>
        <v>0</v>
      </c>
      <c r="T12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20" s="15">
        <f>Tableau82529[[#This Row],[Prime production]]+Tableau82529[[#This Row],[Prime rendement]]</f>
        <v>0</v>
      </c>
      <c r="V120" s="15" t="str">
        <f>IF(Tableau82529[[#This Row],[Matricule]]&gt;1,IF(COUNTIF(Tableau82529[DateMatricule],Tableau82529[[#This Row],[DateMatricule]])&gt;1,"Doublon",""),"")</f>
        <v/>
      </c>
    </row>
    <row r="121" spans="1:22" x14ac:dyDescent="0.25">
      <c r="A121" s="11" t="str">
        <f>IF(Tableau82529[[#This Row],[Semaine]]="","",VLOOKUP(Tableau82529[[#This Row],[Semaine]],Listes!$A:$B,2,FALSE))</f>
        <v/>
      </c>
      <c r="B121" s="11" t="str">
        <f>IF(ISBLANK(Tableau82529[[#This Row],[Matricule]]),"",VLOOKUP(Tableau82529[[#This Row],[Matricule]],#REF!,2,FALSE))</f>
        <v/>
      </c>
      <c r="C121" s="11" t="str">
        <f>IF(ISBLANK(Tableau82529[[#This Row],[Matricule]]),"",VLOOKUP(Tableau82529[[#This Row],[Matricule]],#REF!,3,FALSE))</f>
        <v/>
      </c>
      <c r="D121" s="11" t="str">
        <f>CONCATENATE(Tableau82529[[#This Row],[Semaine]],Tableau82529[[#This Row],[Matricule]])</f>
        <v/>
      </c>
      <c r="O121" s="14" t="str">
        <f>IF(SUM(Tableau82529[[#This Row],[Lundi]:[Mercredi]])&gt;0,SUM(Tableau82529[[#This Row],[Lundi]:[Mercredi]]),"")</f>
        <v/>
      </c>
      <c r="P121" s="14" t="str">
        <f>IF(SUM(Tableau82529[[#This Row],[Jeudi]:[Samedi]])&gt;0,SUM(Tableau82529[[#This Row],[Jeudi]:[Samedi]]),"")</f>
        <v/>
      </c>
      <c r="Q121" s="14">
        <f>COUNTIF(Tableau82529[[#This Row],[Lundi]:[Mercredi]],"&gt;0") + COUNTIF(Tableau82529[[#This Row],[Jeudi]:[Samedi]],"&gt;0")</f>
        <v>0</v>
      </c>
      <c r="R121" s="14" t="str">
        <f>IFERROR(Tableau82529[[#This Row],[Total Tour 1]]+Tableau82529[[#This Row],[Total Tour 2]],"")</f>
        <v/>
      </c>
      <c r="S121" s="14">
        <f>COUNTIF(Tableau82529[[#This Row],[Lundi]:[Samedi]],"&gt;=12")*1000</f>
        <v>0</v>
      </c>
      <c r="T12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21" s="15">
        <f>Tableau82529[[#This Row],[Prime production]]+Tableau82529[[#This Row],[Prime rendement]]</f>
        <v>0</v>
      </c>
      <c r="V121" s="15" t="str">
        <f>IF(Tableau82529[[#This Row],[Matricule]]&gt;1,IF(COUNTIF(Tableau82529[DateMatricule],Tableau82529[[#This Row],[DateMatricule]])&gt;1,"Doublon",""),"")</f>
        <v/>
      </c>
    </row>
    <row r="122" spans="1:22" x14ac:dyDescent="0.25">
      <c r="A122" s="11" t="str">
        <f>IF(Tableau82529[[#This Row],[Semaine]]="","",VLOOKUP(Tableau82529[[#This Row],[Semaine]],Listes!$A:$B,2,FALSE))</f>
        <v/>
      </c>
      <c r="B122" s="11" t="str">
        <f>IF(ISBLANK(Tableau82529[[#This Row],[Matricule]]),"",VLOOKUP(Tableau82529[[#This Row],[Matricule]],#REF!,2,FALSE))</f>
        <v/>
      </c>
      <c r="C122" s="11" t="str">
        <f>IF(ISBLANK(Tableau82529[[#This Row],[Matricule]]),"",VLOOKUP(Tableau82529[[#This Row],[Matricule]],#REF!,3,FALSE))</f>
        <v/>
      </c>
      <c r="D122" s="11" t="str">
        <f>CONCATENATE(Tableau82529[[#This Row],[Semaine]],Tableau82529[[#This Row],[Matricule]])</f>
        <v/>
      </c>
      <c r="O122" s="14" t="str">
        <f>IF(SUM(Tableau82529[[#This Row],[Lundi]:[Mercredi]])&gt;0,SUM(Tableau82529[[#This Row],[Lundi]:[Mercredi]]),"")</f>
        <v/>
      </c>
      <c r="P122" s="14" t="str">
        <f>IF(SUM(Tableau82529[[#This Row],[Jeudi]:[Samedi]])&gt;0,SUM(Tableau82529[[#This Row],[Jeudi]:[Samedi]]),"")</f>
        <v/>
      </c>
      <c r="Q122" s="14">
        <f>COUNTIF(Tableau82529[[#This Row],[Lundi]:[Mercredi]],"&gt;0") + COUNTIF(Tableau82529[[#This Row],[Jeudi]:[Samedi]],"&gt;0")</f>
        <v>0</v>
      </c>
      <c r="R122" s="14" t="str">
        <f>IFERROR(Tableau82529[[#This Row],[Total Tour 1]]+Tableau82529[[#This Row],[Total Tour 2]],"")</f>
        <v/>
      </c>
      <c r="S122" s="14">
        <f>COUNTIF(Tableau82529[[#This Row],[Lundi]:[Samedi]],"&gt;=12")*1000</f>
        <v>0</v>
      </c>
      <c r="T12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22" s="15">
        <f>Tableau82529[[#This Row],[Prime production]]+Tableau82529[[#This Row],[Prime rendement]]</f>
        <v>0</v>
      </c>
      <c r="V122" s="15" t="str">
        <f>IF(Tableau82529[[#This Row],[Matricule]]&gt;1,IF(COUNTIF(Tableau82529[DateMatricule],Tableau82529[[#This Row],[DateMatricule]])&gt;1,"Doublon",""),"")</f>
        <v/>
      </c>
    </row>
    <row r="123" spans="1:22" x14ac:dyDescent="0.25">
      <c r="A123" s="11" t="str">
        <f>IF(Tableau82529[[#This Row],[Semaine]]="","",VLOOKUP(Tableau82529[[#This Row],[Semaine]],Listes!$A:$B,2,FALSE))</f>
        <v/>
      </c>
      <c r="B123" s="11" t="str">
        <f>IF(ISBLANK(Tableau82529[[#This Row],[Matricule]]),"",VLOOKUP(Tableau82529[[#This Row],[Matricule]],#REF!,2,FALSE))</f>
        <v/>
      </c>
      <c r="C123" s="11" t="str">
        <f>IF(ISBLANK(Tableau82529[[#This Row],[Matricule]]),"",VLOOKUP(Tableau82529[[#This Row],[Matricule]],#REF!,3,FALSE))</f>
        <v/>
      </c>
      <c r="D123" s="11" t="str">
        <f>CONCATENATE(Tableau82529[[#This Row],[Semaine]],Tableau82529[[#This Row],[Matricule]])</f>
        <v/>
      </c>
      <c r="O123" s="14" t="str">
        <f>IF(SUM(Tableau82529[[#This Row],[Lundi]:[Mercredi]])&gt;0,SUM(Tableau82529[[#This Row],[Lundi]:[Mercredi]]),"")</f>
        <v/>
      </c>
      <c r="P123" s="14" t="str">
        <f>IF(SUM(Tableau82529[[#This Row],[Jeudi]:[Samedi]])&gt;0,SUM(Tableau82529[[#This Row],[Jeudi]:[Samedi]]),"")</f>
        <v/>
      </c>
      <c r="Q123" s="14">
        <f>COUNTIF(Tableau82529[[#This Row],[Lundi]:[Mercredi]],"&gt;0") + COUNTIF(Tableau82529[[#This Row],[Jeudi]:[Samedi]],"&gt;0")</f>
        <v>0</v>
      </c>
      <c r="R123" s="14" t="str">
        <f>IFERROR(Tableau82529[[#This Row],[Total Tour 1]]+Tableau82529[[#This Row],[Total Tour 2]],"")</f>
        <v/>
      </c>
      <c r="S123" s="14">
        <f>COUNTIF(Tableau82529[[#This Row],[Lundi]:[Samedi]],"&gt;=12")*1000</f>
        <v>0</v>
      </c>
      <c r="T12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23" s="15">
        <f>Tableau82529[[#This Row],[Prime production]]+Tableau82529[[#This Row],[Prime rendement]]</f>
        <v>0</v>
      </c>
      <c r="V123" s="15" t="str">
        <f>IF(Tableau82529[[#This Row],[Matricule]]&gt;1,IF(COUNTIF(Tableau82529[DateMatricule],Tableau82529[[#This Row],[DateMatricule]])&gt;1,"Doublon",""),"")</f>
        <v/>
      </c>
    </row>
    <row r="124" spans="1:22" x14ac:dyDescent="0.25">
      <c r="A124" s="11" t="str">
        <f>IF(Tableau82529[[#This Row],[Semaine]]="","",VLOOKUP(Tableau82529[[#This Row],[Semaine]],Listes!$A:$B,2,FALSE))</f>
        <v/>
      </c>
      <c r="B124" s="11" t="str">
        <f>IF(ISBLANK(Tableau82529[[#This Row],[Matricule]]),"",VLOOKUP(Tableau82529[[#This Row],[Matricule]],#REF!,2,FALSE))</f>
        <v/>
      </c>
      <c r="C124" s="11" t="str">
        <f>IF(ISBLANK(Tableau82529[[#This Row],[Matricule]]),"",VLOOKUP(Tableau82529[[#This Row],[Matricule]],#REF!,3,FALSE))</f>
        <v/>
      </c>
      <c r="D124" s="11" t="str">
        <f>CONCATENATE(Tableau82529[[#This Row],[Semaine]],Tableau82529[[#This Row],[Matricule]])</f>
        <v/>
      </c>
      <c r="O124" s="14" t="str">
        <f>IF(SUM(Tableau82529[[#This Row],[Lundi]:[Mercredi]])&gt;0,SUM(Tableau82529[[#This Row],[Lundi]:[Mercredi]]),"")</f>
        <v/>
      </c>
      <c r="P124" s="14" t="str">
        <f>IF(SUM(Tableau82529[[#This Row],[Jeudi]:[Samedi]])&gt;0,SUM(Tableau82529[[#This Row],[Jeudi]:[Samedi]]),"")</f>
        <v/>
      </c>
      <c r="Q124" s="14">
        <f>COUNTIF(Tableau82529[[#This Row],[Lundi]:[Mercredi]],"&gt;0") + COUNTIF(Tableau82529[[#This Row],[Jeudi]:[Samedi]],"&gt;0")</f>
        <v>0</v>
      </c>
      <c r="R124" s="14" t="str">
        <f>IFERROR(Tableau82529[[#This Row],[Total Tour 1]]+Tableau82529[[#This Row],[Total Tour 2]],"")</f>
        <v/>
      </c>
      <c r="S124" s="14">
        <f>COUNTIF(Tableau82529[[#This Row],[Lundi]:[Samedi]],"&gt;=12")*1000</f>
        <v>0</v>
      </c>
      <c r="T12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24" s="15">
        <f>Tableau82529[[#This Row],[Prime production]]+Tableau82529[[#This Row],[Prime rendement]]</f>
        <v>0</v>
      </c>
      <c r="V124" s="15" t="str">
        <f>IF(Tableau82529[[#This Row],[Matricule]]&gt;1,IF(COUNTIF(Tableau82529[DateMatricule],Tableau82529[[#This Row],[DateMatricule]])&gt;1,"Doublon",""),"")</f>
        <v/>
      </c>
    </row>
    <row r="125" spans="1:22" x14ac:dyDescent="0.25">
      <c r="A125" s="11" t="str">
        <f>IF(Tableau82529[[#This Row],[Semaine]]="","",VLOOKUP(Tableau82529[[#This Row],[Semaine]],Listes!$A:$B,2,FALSE))</f>
        <v/>
      </c>
      <c r="B125" s="11" t="str">
        <f>IF(ISBLANK(Tableau82529[[#This Row],[Matricule]]),"",VLOOKUP(Tableau82529[[#This Row],[Matricule]],#REF!,2,FALSE))</f>
        <v/>
      </c>
      <c r="C125" s="11" t="str">
        <f>IF(ISBLANK(Tableau82529[[#This Row],[Matricule]]),"",VLOOKUP(Tableau82529[[#This Row],[Matricule]],#REF!,3,FALSE))</f>
        <v/>
      </c>
      <c r="D125" s="11" t="str">
        <f>CONCATENATE(Tableau82529[[#This Row],[Semaine]],Tableau82529[[#This Row],[Matricule]])</f>
        <v/>
      </c>
      <c r="O125" s="14" t="str">
        <f>IF(SUM(Tableau82529[[#This Row],[Lundi]:[Mercredi]])&gt;0,SUM(Tableau82529[[#This Row],[Lundi]:[Mercredi]]),"")</f>
        <v/>
      </c>
      <c r="P125" s="14" t="str">
        <f>IF(SUM(Tableau82529[[#This Row],[Jeudi]:[Samedi]])&gt;0,SUM(Tableau82529[[#This Row],[Jeudi]:[Samedi]]),"")</f>
        <v/>
      </c>
      <c r="Q125" s="14">
        <f>COUNTIF(Tableau82529[[#This Row],[Lundi]:[Mercredi]],"&gt;0") + COUNTIF(Tableau82529[[#This Row],[Jeudi]:[Samedi]],"&gt;0")</f>
        <v>0</v>
      </c>
      <c r="R125" s="14" t="str">
        <f>IFERROR(Tableau82529[[#This Row],[Total Tour 1]]+Tableau82529[[#This Row],[Total Tour 2]],"")</f>
        <v/>
      </c>
      <c r="S125" s="14">
        <f>COUNTIF(Tableau82529[[#This Row],[Lundi]:[Samedi]],"&gt;=12")*1000</f>
        <v>0</v>
      </c>
      <c r="T12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25" s="15">
        <f>Tableau82529[[#This Row],[Prime production]]+Tableau82529[[#This Row],[Prime rendement]]</f>
        <v>0</v>
      </c>
      <c r="V125" s="15" t="str">
        <f>IF(Tableau82529[[#This Row],[Matricule]]&gt;1,IF(COUNTIF(Tableau82529[DateMatricule],Tableau82529[[#This Row],[DateMatricule]])&gt;1,"Doublon",""),"")</f>
        <v/>
      </c>
    </row>
    <row r="126" spans="1:22" x14ac:dyDescent="0.25">
      <c r="A126" s="11" t="str">
        <f>IF(Tableau82529[[#This Row],[Semaine]]="","",VLOOKUP(Tableau82529[[#This Row],[Semaine]],Listes!$A:$B,2,FALSE))</f>
        <v/>
      </c>
      <c r="B126" s="11" t="str">
        <f>IF(ISBLANK(Tableau82529[[#This Row],[Matricule]]),"",VLOOKUP(Tableau82529[[#This Row],[Matricule]],#REF!,2,FALSE))</f>
        <v/>
      </c>
      <c r="C126" s="11" t="str">
        <f>IF(ISBLANK(Tableau82529[[#This Row],[Matricule]]),"",VLOOKUP(Tableau82529[[#This Row],[Matricule]],#REF!,3,FALSE))</f>
        <v/>
      </c>
      <c r="D126" s="11" t="str">
        <f>CONCATENATE(Tableau82529[[#This Row],[Semaine]],Tableau82529[[#This Row],[Matricule]])</f>
        <v/>
      </c>
      <c r="O126" s="14" t="str">
        <f>IF(SUM(Tableau82529[[#This Row],[Lundi]:[Mercredi]])&gt;0,SUM(Tableau82529[[#This Row],[Lundi]:[Mercredi]]),"")</f>
        <v/>
      </c>
      <c r="P126" s="14" t="str">
        <f>IF(SUM(Tableau82529[[#This Row],[Jeudi]:[Samedi]])&gt;0,SUM(Tableau82529[[#This Row],[Jeudi]:[Samedi]]),"")</f>
        <v/>
      </c>
      <c r="Q126" s="14">
        <f>COUNTIF(Tableau82529[[#This Row],[Lundi]:[Mercredi]],"&gt;0") + COUNTIF(Tableau82529[[#This Row],[Jeudi]:[Samedi]],"&gt;0")</f>
        <v>0</v>
      </c>
      <c r="R126" s="14" t="str">
        <f>IFERROR(Tableau82529[[#This Row],[Total Tour 1]]+Tableau82529[[#This Row],[Total Tour 2]],"")</f>
        <v/>
      </c>
      <c r="S126" s="14">
        <f>COUNTIF(Tableau82529[[#This Row],[Lundi]:[Samedi]],"&gt;=12")*1000</f>
        <v>0</v>
      </c>
      <c r="T12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26" s="15">
        <f>Tableau82529[[#This Row],[Prime production]]+Tableau82529[[#This Row],[Prime rendement]]</f>
        <v>0</v>
      </c>
      <c r="V126" s="15" t="str">
        <f>IF(Tableau82529[[#This Row],[Matricule]]&gt;1,IF(COUNTIF(Tableau82529[DateMatricule],Tableau82529[[#This Row],[DateMatricule]])&gt;1,"Doublon",""),"")</f>
        <v/>
      </c>
    </row>
    <row r="127" spans="1:22" x14ac:dyDescent="0.25">
      <c r="A127" s="11" t="str">
        <f>IF(Tableau82529[[#This Row],[Semaine]]="","",VLOOKUP(Tableau82529[[#This Row],[Semaine]],Listes!$A:$B,2,FALSE))</f>
        <v/>
      </c>
      <c r="B127" s="11" t="str">
        <f>IF(ISBLANK(Tableau82529[[#This Row],[Matricule]]),"",VLOOKUP(Tableau82529[[#This Row],[Matricule]],#REF!,2,FALSE))</f>
        <v/>
      </c>
      <c r="C127" s="11" t="str">
        <f>IF(ISBLANK(Tableau82529[[#This Row],[Matricule]]),"",VLOOKUP(Tableau82529[[#This Row],[Matricule]],#REF!,3,FALSE))</f>
        <v/>
      </c>
      <c r="D127" s="11" t="str">
        <f>CONCATENATE(Tableau82529[[#This Row],[Semaine]],Tableau82529[[#This Row],[Matricule]])</f>
        <v/>
      </c>
      <c r="O127" s="14" t="str">
        <f>IF(SUM(Tableau82529[[#This Row],[Lundi]:[Mercredi]])&gt;0,SUM(Tableau82529[[#This Row],[Lundi]:[Mercredi]]),"")</f>
        <v/>
      </c>
      <c r="P127" s="14" t="str">
        <f>IF(SUM(Tableau82529[[#This Row],[Jeudi]:[Samedi]])&gt;0,SUM(Tableau82529[[#This Row],[Jeudi]:[Samedi]]),"")</f>
        <v/>
      </c>
      <c r="Q127" s="14">
        <f>COUNTIF(Tableau82529[[#This Row],[Lundi]:[Mercredi]],"&gt;0") + COUNTIF(Tableau82529[[#This Row],[Jeudi]:[Samedi]],"&gt;0")</f>
        <v>0</v>
      </c>
      <c r="R127" s="14" t="str">
        <f>IFERROR(Tableau82529[[#This Row],[Total Tour 1]]+Tableau82529[[#This Row],[Total Tour 2]],"")</f>
        <v/>
      </c>
      <c r="S127" s="14">
        <f>COUNTIF(Tableau82529[[#This Row],[Lundi]:[Samedi]],"&gt;=12")*1000</f>
        <v>0</v>
      </c>
      <c r="T12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27" s="15">
        <f>Tableau82529[[#This Row],[Prime production]]+Tableau82529[[#This Row],[Prime rendement]]</f>
        <v>0</v>
      </c>
      <c r="V127" s="15" t="str">
        <f>IF(Tableau82529[[#This Row],[Matricule]]&gt;1,IF(COUNTIF(Tableau82529[DateMatricule],Tableau82529[[#This Row],[DateMatricule]])&gt;1,"Doublon",""),"")</f>
        <v/>
      </c>
    </row>
    <row r="128" spans="1:22" x14ac:dyDescent="0.25">
      <c r="A128" s="11" t="str">
        <f>IF(Tableau82529[[#This Row],[Semaine]]="","",VLOOKUP(Tableau82529[[#This Row],[Semaine]],Listes!$A:$B,2,FALSE))</f>
        <v/>
      </c>
      <c r="B128" s="11" t="str">
        <f>IF(ISBLANK(Tableau82529[[#This Row],[Matricule]]),"",VLOOKUP(Tableau82529[[#This Row],[Matricule]],#REF!,2,FALSE))</f>
        <v/>
      </c>
      <c r="C128" s="11" t="str">
        <f>IF(ISBLANK(Tableau82529[[#This Row],[Matricule]]),"",VLOOKUP(Tableau82529[[#This Row],[Matricule]],#REF!,3,FALSE))</f>
        <v/>
      </c>
      <c r="D128" s="11" t="str">
        <f>CONCATENATE(Tableau82529[[#This Row],[Semaine]],Tableau82529[[#This Row],[Matricule]])</f>
        <v/>
      </c>
      <c r="O128" s="14" t="str">
        <f>IF(SUM(Tableau82529[[#This Row],[Lundi]:[Mercredi]])&gt;0,SUM(Tableau82529[[#This Row],[Lundi]:[Mercredi]]),"")</f>
        <v/>
      </c>
      <c r="P128" s="14" t="str">
        <f>IF(SUM(Tableau82529[[#This Row],[Jeudi]:[Samedi]])&gt;0,SUM(Tableau82529[[#This Row],[Jeudi]:[Samedi]]),"")</f>
        <v/>
      </c>
      <c r="Q128" s="14">
        <f>COUNTIF(Tableau82529[[#This Row],[Lundi]:[Mercredi]],"&gt;0") + COUNTIF(Tableau82529[[#This Row],[Jeudi]:[Samedi]],"&gt;0")</f>
        <v>0</v>
      </c>
      <c r="R128" s="14" t="str">
        <f>IFERROR(Tableau82529[[#This Row],[Total Tour 1]]+Tableau82529[[#This Row],[Total Tour 2]],"")</f>
        <v/>
      </c>
      <c r="S128" s="14">
        <f>COUNTIF(Tableau82529[[#This Row],[Lundi]:[Samedi]],"&gt;=12")*1000</f>
        <v>0</v>
      </c>
      <c r="T12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28" s="15">
        <f>Tableau82529[[#This Row],[Prime production]]+Tableau82529[[#This Row],[Prime rendement]]</f>
        <v>0</v>
      </c>
      <c r="V128" s="15" t="str">
        <f>IF(Tableau82529[[#This Row],[Matricule]]&gt;1,IF(COUNTIF(Tableau82529[DateMatricule],Tableau82529[[#This Row],[DateMatricule]])&gt;1,"Doublon",""),"")</f>
        <v/>
      </c>
    </row>
    <row r="129" spans="1:22" x14ac:dyDescent="0.25">
      <c r="A129" s="11" t="str">
        <f>IF(Tableau82529[[#This Row],[Semaine]]="","",VLOOKUP(Tableau82529[[#This Row],[Semaine]],Listes!$A:$B,2,FALSE))</f>
        <v/>
      </c>
      <c r="B129" s="11" t="str">
        <f>IF(ISBLANK(Tableau82529[[#This Row],[Matricule]]),"",VLOOKUP(Tableau82529[[#This Row],[Matricule]],#REF!,2,FALSE))</f>
        <v/>
      </c>
      <c r="C129" s="11" t="str">
        <f>IF(ISBLANK(Tableau82529[[#This Row],[Matricule]]),"",VLOOKUP(Tableau82529[[#This Row],[Matricule]],#REF!,3,FALSE))</f>
        <v/>
      </c>
      <c r="D129" s="11" t="str">
        <f>CONCATENATE(Tableau82529[[#This Row],[Semaine]],Tableau82529[[#This Row],[Matricule]])</f>
        <v/>
      </c>
      <c r="O129" s="14" t="str">
        <f>IF(SUM(Tableau82529[[#This Row],[Lundi]:[Mercredi]])&gt;0,SUM(Tableau82529[[#This Row],[Lundi]:[Mercredi]]),"")</f>
        <v/>
      </c>
      <c r="P129" s="14" t="str">
        <f>IF(SUM(Tableau82529[[#This Row],[Jeudi]:[Samedi]])&gt;0,SUM(Tableau82529[[#This Row],[Jeudi]:[Samedi]]),"")</f>
        <v/>
      </c>
      <c r="Q129" s="14">
        <f>COUNTIF(Tableau82529[[#This Row],[Lundi]:[Mercredi]],"&gt;0") + COUNTIF(Tableau82529[[#This Row],[Jeudi]:[Samedi]],"&gt;0")</f>
        <v>0</v>
      </c>
      <c r="R129" s="14" t="str">
        <f>IFERROR(Tableau82529[[#This Row],[Total Tour 1]]+Tableau82529[[#This Row],[Total Tour 2]],"")</f>
        <v/>
      </c>
      <c r="S129" s="14">
        <f>COUNTIF(Tableau82529[[#This Row],[Lundi]:[Samedi]],"&gt;=12")*1000</f>
        <v>0</v>
      </c>
      <c r="T12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29" s="15">
        <f>Tableau82529[[#This Row],[Prime production]]+Tableau82529[[#This Row],[Prime rendement]]</f>
        <v>0</v>
      </c>
      <c r="V129" s="15" t="str">
        <f>IF(Tableau82529[[#This Row],[Matricule]]&gt;1,IF(COUNTIF(Tableau82529[DateMatricule],Tableau82529[[#This Row],[DateMatricule]])&gt;1,"Doublon",""),"")</f>
        <v/>
      </c>
    </row>
    <row r="130" spans="1:22" x14ac:dyDescent="0.25">
      <c r="A130" s="11" t="str">
        <f>IF(Tableau82529[[#This Row],[Semaine]]="","",VLOOKUP(Tableau82529[[#This Row],[Semaine]],Listes!$A:$B,2,FALSE))</f>
        <v/>
      </c>
      <c r="B130" s="11" t="str">
        <f>IF(ISBLANK(Tableau82529[[#This Row],[Matricule]]),"",VLOOKUP(Tableau82529[[#This Row],[Matricule]],#REF!,2,FALSE))</f>
        <v/>
      </c>
      <c r="C130" s="11" t="str">
        <f>IF(ISBLANK(Tableau82529[[#This Row],[Matricule]]),"",VLOOKUP(Tableau82529[[#This Row],[Matricule]],#REF!,3,FALSE))</f>
        <v/>
      </c>
      <c r="D130" s="11" t="str">
        <f>CONCATENATE(Tableau82529[[#This Row],[Semaine]],Tableau82529[[#This Row],[Matricule]])</f>
        <v/>
      </c>
      <c r="O130" s="14" t="str">
        <f>IF(SUM(Tableau82529[[#This Row],[Lundi]:[Mercredi]])&gt;0,SUM(Tableau82529[[#This Row],[Lundi]:[Mercredi]]),"")</f>
        <v/>
      </c>
      <c r="P130" s="14" t="str">
        <f>IF(SUM(Tableau82529[[#This Row],[Jeudi]:[Samedi]])&gt;0,SUM(Tableau82529[[#This Row],[Jeudi]:[Samedi]]),"")</f>
        <v/>
      </c>
      <c r="Q130" s="14">
        <f>COUNTIF(Tableau82529[[#This Row],[Lundi]:[Mercredi]],"&gt;0") + COUNTIF(Tableau82529[[#This Row],[Jeudi]:[Samedi]],"&gt;0")</f>
        <v>0</v>
      </c>
      <c r="R130" s="14" t="str">
        <f>IFERROR(Tableau82529[[#This Row],[Total Tour 1]]+Tableau82529[[#This Row],[Total Tour 2]],"")</f>
        <v/>
      </c>
      <c r="S130" s="14">
        <f>COUNTIF(Tableau82529[[#This Row],[Lundi]:[Samedi]],"&gt;=12")*1000</f>
        <v>0</v>
      </c>
      <c r="T13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30" s="15">
        <f>Tableau82529[[#This Row],[Prime production]]+Tableau82529[[#This Row],[Prime rendement]]</f>
        <v>0</v>
      </c>
      <c r="V130" s="15" t="str">
        <f>IF(Tableau82529[[#This Row],[Matricule]]&gt;1,IF(COUNTIF(Tableau82529[DateMatricule],Tableau82529[[#This Row],[DateMatricule]])&gt;1,"Doublon",""),"")</f>
        <v/>
      </c>
    </row>
    <row r="131" spans="1:22" x14ac:dyDescent="0.25">
      <c r="A131" s="11" t="str">
        <f>IF(Tableau82529[[#This Row],[Semaine]]="","",VLOOKUP(Tableau82529[[#This Row],[Semaine]],Listes!$A:$B,2,FALSE))</f>
        <v/>
      </c>
      <c r="B131" s="11" t="str">
        <f>IF(ISBLANK(Tableau82529[[#This Row],[Matricule]]),"",VLOOKUP(Tableau82529[[#This Row],[Matricule]],#REF!,2,FALSE))</f>
        <v/>
      </c>
      <c r="C131" s="11" t="str">
        <f>IF(ISBLANK(Tableau82529[[#This Row],[Matricule]]),"",VLOOKUP(Tableau82529[[#This Row],[Matricule]],#REF!,3,FALSE))</f>
        <v/>
      </c>
      <c r="D131" s="11" t="str">
        <f>CONCATENATE(Tableau82529[[#This Row],[Semaine]],Tableau82529[[#This Row],[Matricule]])</f>
        <v/>
      </c>
      <c r="O131" s="14" t="str">
        <f>IF(SUM(Tableau82529[[#This Row],[Lundi]:[Mercredi]])&gt;0,SUM(Tableau82529[[#This Row],[Lundi]:[Mercredi]]),"")</f>
        <v/>
      </c>
      <c r="P131" s="14" t="str">
        <f>IF(SUM(Tableau82529[[#This Row],[Jeudi]:[Samedi]])&gt;0,SUM(Tableau82529[[#This Row],[Jeudi]:[Samedi]]),"")</f>
        <v/>
      </c>
      <c r="Q131" s="14">
        <f>COUNTIF(Tableau82529[[#This Row],[Lundi]:[Mercredi]],"&gt;0") + COUNTIF(Tableau82529[[#This Row],[Jeudi]:[Samedi]],"&gt;0")</f>
        <v>0</v>
      </c>
      <c r="R131" s="14" t="str">
        <f>IFERROR(Tableau82529[[#This Row],[Total Tour 1]]+Tableau82529[[#This Row],[Total Tour 2]],"")</f>
        <v/>
      </c>
      <c r="S131" s="14">
        <f>COUNTIF(Tableau82529[[#This Row],[Lundi]:[Samedi]],"&gt;=12")*1000</f>
        <v>0</v>
      </c>
      <c r="T13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31" s="15">
        <f>Tableau82529[[#This Row],[Prime production]]+Tableau82529[[#This Row],[Prime rendement]]</f>
        <v>0</v>
      </c>
      <c r="V131" s="15" t="str">
        <f>IF(Tableau82529[[#This Row],[Matricule]]&gt;1,IF(COUNTIF(Tableau82529[DateMatricule],Tableau82529[[#This Row],[DateMatricule]])&gt;1,"Doublon",""),"")</f>
        <v/>
      </c>
    </row>
    <row r="132" spans="1:22" x14ac:dyDescent="0.25">
      <c r="A132" s="11" t="str">
        <f>IF(Tableau82529[[#This Row],[Semaine]]="","",VLOOKUP(Tableau82529[[#This Row],[Semaine]],Listes!$A:$B,2,FALSE))</f>
        <v/>
      </c>
      <c r="B132" s="11" t="str">
        <f>IF(ISBLANK(Tableau82529[[#This Row],[Matricule]]),"",VLOOKUP(Tableau82529[[#This Row],[Matricule]],#REF!,2,FALSE))</f>
        <v/>
      </c>
      <c r="C132" s="11" t="str">
        <f>IF(ISBLANK(Tableau82529[[#This Row],[Matricule]]),"",VLOOKUP(Tableau82529[[#This Row],[Matricule]],#REF!,3,FALSE))</f>
        <v/>
      </c>
      <c r="D132" s="11" t="str">
        <f>CONCATENATE(Tableau82529[[#This Row],[Semaine]],Tableau82529[[#This Row],[Matricule]])</f>
        <v/>
      </c>
      <c r="O132" s="14" t="str">
        <f>IF(SUM(Tableau82529[[#This Row],[Lundi]:[Mercredi]])&gt;0,SUM(Tableau82529[[#This Row],[Lundi]:[Mercredi]]),"")</f>
        <v/>
      </c>
      <c r="P132" s="14" t="str">
        <f>IF(SUM(Tableau82529[[#This Row],[Jeudi]:[Samedi]])&gt;0,SUM(Tableau82529[[#This Row],[Jeudi]:[Samedi]]),"")</f>
        <v/>
      </c>
      <c r="Q132" s="14">
        <f>COUNTIF(Tableau82529[[#This Row],[Lundi]:[Mercredi]],"&gt;0") + COUNTIF(Tableau82529[[#This Row],[Jeudi]:[Samedi]],"&gt;0")</f>
        <v>0</v>
      </c>
      <c r="R132" s="14" t="str">
        <f>IFERROR(Tableau82529[[#This Row],[Total Tour 1]]+Tableau82529[[#This Row],[Total Tour 2]],"")</f>
        <v/>
      </c>
      <c r="S132" s="14">
        <f>COUNTIF(Tableau82529[[#This Row],[Lundi]:[Samedi]],"&gt;=12")*1000</f>
        <v>0</v>
      </c>
      <c r="T13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32" s="15">
        <f>Tableau82529[[#This Row],[Prime production]]+Tableau82529[[#This Row],[Prime rendement]]</f>
        <v>0</v>
      </c>
      <c r="V132" s="15" t="str">
        <f>IF(Tableau82529[[#This Row],[Matricule]]&gt;1,IF(COUNTIF(Tableau82529[DateMatricule],Tableau82529[[#This Row],[DateMatricule]])&gt;1,"Doublon",""),"")</f>
        <v/>
      </c>
    </row>
    <row r="133" spans="1:22" x14ac:dyDescent="0.25">
      <c r="A133" s="11" t="str">
        <f>IF(Tableau82529[[#This Row],[Semaine]]="","",VLOOKUP(Tableau82529[[#This Row],[Semaine]],Listes!$A:$B,2,FALSE))</f>
        <v/>
      </c>
      <c r="B133" s="11" t="str">
        <f>IF(ISBLANK(Tableau82529[[#This Row],[Matricule]]),"",VLOOKUP(Tableau82529[[#This Row],[Matricule]],#REF!,2,FALSE))</f>
        <v/>
      </c>
      <c r="C133" s="11" t="str">
        <f>IF(ISBLANK(Tableau82529[[#This Row],[Matricule]]),"",VLOOKUP(Tableau82529[[#This Row],[Matricule]],#REF!,3,FALSE))</f>
        <v/>
      </c>
      <c r="D133" s="11" t="str">
        <f>CONCATENATE(Tableau82529[[#This Row],[Semaine]],Tableau82529[[#This Row],[Matricule]])</f>
        <v/>
      </c>
      <c r="O133" s="14" t="str">
        <f>IF(SUM(Tableau82529[[#This Row],[Lundi]:[Mercredi]])&gt;0,SUM(Tableau82529[[#This Row],[Lundi]:[Mercredi]]),"")</f>
        <v/>
      </c>
      <c r="P133" s="14" t="str">
        <f>IF(SUM(Tableau82529[[#This Row],[Jeudi]:[Samedi]])&gt;0,SUM(Tableau82529[[#This Row],[Jeudi]:[Samedi]]),"")</f>
        <v/>
      </c>
      <c r="Q133" s="14">
        <f>COUNTIF(Tableau82529[[#This Row],[Lundi]:[Mercredi]],"&gt;0") + COUNTIF(Tableau82529[[#This Row],[Jeudi]:[Samedi]],"&gt;0")</f>
        <v>0</v>
      </c>
      <c r="R133" s="14" t="str">
        <f>IFERROR(Tableau82529[[#This Row],[Total Tour 1]]+Tableau82529[[#This Row],[Total Tour 2]],"")</f>
        <v/>
      </c>
      <c r="S133" s="14">
        <f>COUNTIF(Tableau82529[[#This Row],[Lundi]:[Samedi]],"&gt;=12")*1000</f>
        <v>0</v>
      </c>
      <c r="T13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33" s="15">
        <f>Tableau82529[[#This Row],[Prime production]]+Tableau82529[[#This Row],[Prime rendement]]</f>
        <v>0</v>
      </c>
      <c r="V133" s="15" t="str">
        <f>IF(Tableau82529[[#This Row],[Matricule]]&gt;1,IF(COUNTIF(Tableau82529[DateMatricule],Tableau82529[[#This Row],[DateMatricule]])&gt;1,"Doublon",""),"")</f>
        <v/>
      </c>
    </row>
    <row r="134" spans="1:22" x14ac:dyDescent="0.25">
      <c r="A134" s="11" t="str">
        <f>IF(Tableau82529[[#This Row],[Semaine]]="","",VLOOKUP(Tableau82529[[#This Row],[Semaine]],Listes!$A:$B,2,FALSE))</f>
        <v/>
      </c>
      <c r="B134" s="11" t="str">
        <f>IF(ISBLANK(Tableau82529[[#This Row],[Matricule]]),"",VLOOKUP(Tableau82529[[#This Row],[Matricule]],#REF!,2,FALSE))</f>
        <v/>
      </c>
      <c r="C134" s="11" t="str">
        <f>IF(ISBLANK(Tableau82529[[#This Row],[Matricule]]),"",VLOOKUP(Tableau82529[[#This Row],[Matricule]],#REF!,3,FALSE))</f>
        <v/>
      </c>
      <c r="D134" s="11" t="str">
        <f>CONCATENATE(Tableau82529[[#This Row],[Semaine]],Tableau82529[[#This Row],[Matricule]])</f>
        <v/>
      </c>
      <c r="O134" s="14" t="str">
        <f>IF(SUM(Tableau82529[[#This Row],[Lundi]:[Mercredi]])&gt;0,SUM(Tableau82529[[#This Row],[Lundi]:[Mercredi]]),"")</f>
        <v/>
      </c>
      <c r="P134" s="14" t="str">
        <f>IF(SUM(Tableau82529[[#This Row],[Jeudi]:[Samedi]])&gt;0,SUM(Tableau82529[[#This Row],[Jeudi]:[Samedi]]),"")</f>
        <v/>
      </c>
      <c r="Q134" s="14">
        <f>COUNTIF(Tableau82529[[#This Row],[Lundi]:[Mercredi]],"&gt;0") + COUNTIF(Tableau82529[[#This Row],[Jeudi]:[Samedi]],"&gt;0")</f>
        <v>0</v>
      </c>
      <c r="R134" s="14" t="str">
        <f>IFERROR(Tableau82529[[#This Row],[Total Tour 1]]+Tableau82529[[#This Row],[Total Tour 2]],"")</f>
        <v/>
      </c>
      <c r="S134" s="14">
        <f>COUNTIF(Tableau82529[[#This Row],[Lundi]:[Samedi]],"&gt;=12")*1000</f>
        <v>0</v>
      </c>
      <c r="T13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34" s="15">
        <f>Tableau82529[[#This Row],[Prime production]]+Tableau82529[[#This Row],[Prime rendement]]</f>
        <v>0</v>
      </c>
      <c r="V134" s="15" t="str">
        <f>IF(Tableau82529[[#This Row],[Matricule]]&gt;1,IF(COUNTIF(Tableau82529[DateMatricule],Tableau82529[[#This Row],[DateMatricule]])&gt;1,"Doublon",""),"")</f>
        <v/>
      </c>
    </row>
    <row r="135" spans="1:22" x14ac:dyDescent="0.25">
      <c r="A135" s="11" t="str">
        <f>IF(Tableau82529[[#This Row],[Semaine]]="","",VLOOKUP(Tableau82529[[#This Row],[Semaine]],Listes!$A:$B,2,FALSE))</f>
        <v/>
      </c>
      <c r="B135" s="11" t="str">
        <f>IF(ISBLANK(Tableau82529[[#This Row],[Matricule]]),"",VLOOKUP(Tableau82529[[#This Row],[Matricule]],#REF!,2,FALSE))</f>
        <v/>
      </c>
      <c r="C135" s="11" t="str">
        <f>IF(ISBLANK(Tableau82529[[#This Row],[Matricule]]),"",VLOOKUP(Tableau82529[[#This Row],[Matricule]],#REF!,3,FALSE))</f>
        <v/>
      </c>
      <c r="D135" s="11" t="str">
        <f>CONCATENATE(Tableau82529[[#This Row],[Semaine]],Tableau82529[[#This Row],[Matricule]])</f>
        <v/>
      </c>
      <c r="O135" s="14" t="str">
        <f>IF(SUM(Tableau82529[[#This Row],[Lundi]:[Mercredi]])&gt;0,SUM(Tableau82529[[#This Row],[Lundi]:[Mercredi]]),"")</f>
        <v/>
      </c>
      <c r="P135" s="14" t="str">
        <f>IF(SUM(Tableau82529[[#This Row],[Jeudi]:[Samedi]])&gt;0,SUM(Tableau82529[[#This Row],[Jeudi]:[Samedi]]),"")</f>
        <v/>
      </c>
      <c r="Q135" s="14">
        <f>COUNTIF(Tableau82529[[#This Row],[Lundi]:[Mercredi]],"&gt;0") + COUNTIF(Tableau82529[[#This Row],[Jeudi]:[Samedi]],"&gt;0")</f>
        <v>0</v>
      </c>
      <c r="R135" s="14" t="str">
        <f>IFERROR(Tableau82529[[#This Row],[Total Tour 1]]+Tableau82529[[#This Row],[Total Tour 2]],"")</f>
        <v/>
      </c>
      <c r="S135" s="14">
        <f>COUNTIF(Tableau82529[[#This Row],[Lundi]:[Samedi]],"&gt;=12")*1000</f>
        <v>0</v>
      </c>
      <c r="T13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35" s="15">
        <f>Tableau82529[[#This Row],[Prime production]]+Tableau82529[[#This Row],[Prime rendement]]</f>
        <v>0</v>
      </c>
      <c r="V135" s="15" t="str">
        <f>IF(Tableau82529[[#This Row],[Matricule]]&gt;1,IF(COUNTIF(Tableau82529[DateMatricule],Tableau82529[[#This Row],[DateMatricule]])&gt;1,"Doublon",""),"")</f>
        <v/>
      </c>
    </row>
    <row r="136" spans="1:22" x14ac:dyDescent="0.25">
      <c r="A136" s="11" t="str">
        <f>IF(Tableau82529[[#This Row],[Semaine]]="","",VLOOKUP(Tableau82529[[#This Row],[Semaine]],Listes!$A:$B,2,FALSE))</f>
        <v/>
      </c>
      <c r="B136" s="11" t="str">
        <f>IF(ISBLANK(Tableau82529[[#This Row],[Matricule]]),"",VLOOKUP(Tableau82529[[#This Row],[Matricule]],#REF!,2,FALSE))</f>
        <v/>
      </c>
      <c r="C136" s="11" t="str">
        <f>IF(ISBLANK(Tableau82529[[#This Row],[Matricule]]),"",VLOOKUP(Tableau82529[[#This Row],[Matricule]],#REF!,3,FALSE))</f>
        <v/>
      </c>
      <c r="D136" s="11" t="str">
        <f>CONCATENATE(Tableau82529[[#This Row],[Semaine]],Tableau82529[[#This Row],[Matricule]])</f>
        <v/>
      </c>
      <c r="O136" s="14" t="str">
        <f>IF(SUM(Tableau82529[[#This Row],[Lundi]:[Mercredi]])&gt;0,SUM(Tableau82529[[#This Row],[Lundi]:[Mercredi]]),"")</f>
        <v/>
      </c>
      <c r="P136" s="14" t="str">
        <f>IF(SUM(Tableau82529[[#This Row],[Jeudi]:[Samedi]])&gt;0,SUM(Tableau82529[[#This Row],[Jeudi]:[Samedi]]),"")</f>
        <v/>
      </c>
      <c r="Q136" s="14">
        <f>COUNTIF(Tableau82529[[#This Row],[Lundi]:[Mercredi]],"&gt;0") + COUNTIF(Tableau82529[[#This Row],[Jeudi]:[Samedi]],"&gt;0")</f>
        <v>0</v>
      </c>
      <c r="R136" s="14" t="str">
        <f>IFERROR(Tableau82529[[#This Row],[Total Tour 1]]+Tableau82529[[#This Row],[Total Tour 2]],"")</f>
        <v/>
      </c>
      <c r="S136" s="14">
        <f>COUNTIF(Tableau82529[[#This Row],[Lundi]:[Samedi]],"&gt;=12")*1000</f>
        <v>0</v>
      </c>
      <c r="T13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36" s="15">
        <f>Tableau82529[[#This Row],[Prime production]]+Tableau82529[[#This Row],[Prime rendement]]</f>
        <v>0</v>
      </c>
      <c r="V136" s="15" t="str">
        <f>IF(Tableau82529[[#This Row],[Matricule]]&gt;1,IF(COUNTIF(Tableau82529[DateMatricule],Tableau82529[[#This Row],[DateMatricule]])&gt;1,"Doublon",""),"")</f>
        <v/>
      </c>
    </row>
    <row r="137" spans="1:22" x14ac:dyDescent="0.25">
      <c r="A137" s="11" t="str">
        <f>IF(Tableau82529[[#This Row],[Semaine]]="","",VLOOKUP(Tableau82529[[#This Row],[Semaine]],Listes!$A:$B,2,FALSE))</f>
        <v/>
      </c>
      <c r="B137" s="11" t="str">
        <f>IF(ISBLANK(Tableau82529[[#This Row],[Matricule]]),"",VLOOKUP(Tableau82529[[#This Row],[Matricule]],#REF!,2,FALSE))</f>
        <v/>
      </c>
      <c r="C137" s="11" t="str">
        <f>IF(ISBLANK(Tableau82529[[#This Row],[Matricule]]),"",VLOOKUP(Tableau82529[[#This Row],[Matricule]],#REF!,3,FALSE))</f>
        <v/>
      </c>
      <c r="D137" s="11" t="str">
        <f>CONCATENATE(Tableau82529[[#This Row],[Semaine]],Tableau82529[[#This Row],[Matricule]])</f>
        <v/>
      </c>
      <c r="O137" s="14" t="str">
        <f>IF(SUM(Tableau82529[[#This Row],[Lundi]:[Mercredi]])&gt;0,SUM(Tableau82529[[#This Row],[Lundi]:[Mercredi]]),"")</f>
        <v/>
      </c>
      <c r="P137" s="14" t="str">
        <f>IF(SUM(Tableau82529[[#This Row],[Jeudi]:[Samedi]])&gt;0,SUM(Tableau82529[[#This Row],[Jeudi]:[Samedi]]),"")</f>
        <v/>
      </c>
      <c r="Q137" s="14">
        <f>COUNTIF(Tableau82529[[#This Row],[Lundi]:[Mercredi]],"&gt;0") + COUNTIF(Tableau82529[[#This Row],[Jeudi]:[Samedi]],"&gt;0")</f>
        <v>0</v>
      </c>
      <c r="R137" s="14" t="str">
        <f>IFERROR(Tableau82529[[#This Row],[Total Tour 1]]+Tableau82529[[#This Row],[Total Tour 2]],"")</f>
        <v/>
      </c>
      <c r="S137" s="14">
        <f>COUNTIF(Tableau82529[[#This Row],[Lundi]:[Samedi]],"&gt;=12")*1000</f>
        <v>0</v>
      </c>
      <c r="T13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37" s="15">
        <f>Tableau82529[[#This Row],[Prime production]]+Tableau82529[[#This Row],[Prime rendement]]</f>
        <v>0</v>
      </c>
      <c r="V137" s="15" t="str">
        <f>IF(Tableau82529[[#This Row],[Matricule]]&gt;1,IF(COUNTIF(Tableau82529[DateMatricule],Tableau82529[[#This Row],[DateMatricule]])&gt;1,"Doublon",""),"")</f>
        <v/>
      </c>
    </row>
    <row r="138" spans="1:22" x14ac:dyDescent="0.25">
      <c r="A138" s="11" t="str">
        <f>IF(Tableau82529[[#This Row],[Semaine]]="","",VLOOKUP(Tableau82529[[#This Row],[Semaine]],Listes!$A:$B,2,FALSE))</f>
        <v/>
      </c>
      <c r="B138" s="11" t="str">
        <f>IF(ISBLANK(Tableau82529[[#This Row],[Matricule]]),"",VLOOKUP(Tableau82529[[#This Row],[Matricule]],#REF!,2,FALSE))</f>
        <v/>
      </c>
      <c r="C138" s="11" t="str">
        <f>IF(ISBLANK(Tableau82529[[#This Row],[Matricule]]),"",VLOOKUP(Tableau82529[[#This Row],[Matricule]],#REF!,3,FALSE))</f>
        <v/>
      </c>
      <c r="D138" s="11" t="str">
        <f>CONCATENATE(Tableau82529[[#This Row],[Semaine]],Tableau82529[[#This Row],[Matricule]])</f>
        <v/>
      </c>
      <c r="O138" s="14" t="str">
        <f>IF(SUM(Tableau82529[[#This Row],[Lundi]:[Mercredi]])&gt;0,SUM(Tableau82529[[#This Row],[Lundi]:[Mercredi]]),"")</f>
        <v/>
      </c>
      <c r="P138" s="14" t="str">
        <f>IF(SUM(Tableau82529[[#This Row],[Jeudi]:[Samedi]])&gt;0,SUM(Tableau82529[[#This Row],[Jeudi]:[Samedi]]),"")</f>
        <v/>
      </c>
      <c r="Q138" s="14">
        <f>COUNTIF(Tableau82529[[#This Row],[Lundi]:[Mercredi]],"&gt;0") + COUNTIF(Tableau82529[[#This Row],[Jeudi]:[Samedi]],"&gt;0")</f>
        <v>0</v>
      </c>
      <c r="R138" s="14" t="str">
        <f>IFERROR(Tableau82529[[#This Row],[Total Tour 1]]+Tableau82529[[#This Row],[Total Tour 2]],"")</f>
        <v/>
      </c>
      <c r="S138" s="14">
        <f>COUNTIF(Tableau82529[[#This Row],[Lundi]:[Samedi]],"&gt;=12")*1000</f>
        <v>0</v>
      </c>
      <c r="T13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38" s="15">
        <f>Tableau82529[[#This Row],[Prime production]]+Tableau82529[[#This Row],[Prime rendement]]</f>
        <v>0</v>
      </c>
      <c r="V138" s="15" t="str">
        <f>IF(Tableau82529[[#This Row],[Matricule]]&gt;1,IF(COUNTIF(Tableau82529[DateMatricule],Tableau82529[[#This Row],[DateMatricule]])&gt;1,"Doublon",""),"")</f>
        <v/>
      </c>
    </row>
    <row r="139" spans="1:22" x14ac:dyDescent="0.25">
      <c r="A139" s="11" t="str">
        <f>IF(Tableau82529[[#This Row],[Semaine]]="","",VLOOKUP(Tableau82529[[#This Row],[Semaine]],Listes!$A:$B,2,FALSE))</f>
        <v/>
      </c>
      <c r="B139" s="11" t="str">
        <f>IF(ISBLANK(Tableau82529[[#This Row],[Matricule]]),"",VLOOKUP(Tableau82529[[#This Row],[Matricule]],#REF!,2,FALSE))</f>
        <v/>
      </c>
      <c r="C139" s="11" t="str">
        <f>IF(ISBLANK(Tableau82529[[#This Row],[Matricule]]),"",VLOOKUP(Tableau82529[[#This Row],[Matricule]],#REF!,3,FALSE))</f>
        <v/>
      </c>
      <c r="D139" s="11" t="str">
        <f>CONCATENATE(Tableau82529[[#This Row],[Semaine]],Tableau82529[[#This Row],[Matricule]])</f>
        <v/>
      </c>
      <c r="O139" s="14" t="str">
        <f>IF(SUM(Tableau82529[[#This Row],[Lundi]:[Mercredi]])&gt;0,SUM(Tableau82529[[#This Row],[Lundi]:[Mercredi]]),"")</f>
        <v/>
      </c>
      <c r="P139" s="14" t="str">
        <f>IF(SUM(Tableau82529[[#This Row],[Jeudi]:[Samedi]])&gt;0,SUM(Tableau82529[[#This Row],[Jeudi]:[Samedi]]),"")</f>
        <v/>
      </c>
      <c r="Q139" s="14">
        <f>COUNTIF(Tableau82529[[#This Row],[Lundi]:[Mercredi]],"&gt;0") + COUNTIF(Tableau82529[[#This Row],[Jeudi]:[Samedi]],"&gt;0")</f>
        <v>0</v>
      </c>
      <c r="R139" s="14" t="str">
        <f>IFERROR(Tableau82529[[#This Row],[Total Tour 1]]+Tableau82529[[#This Row],[Total Tour 2]],"")</f>
        <v/>
      </c>
      <c r="S139" s="14">
        <f>COUNTIF(Tableau82529[[#This Row],[Lundi]:[Samedi]],"&gt;=12")*1000</f>
        <v>0</v>
      </c>
      <c r="T13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39" s="15">
        <f>Tableau82529[[#This Row],[Prime production]]+Tableau82529[[#This Row],[Prime rendement]]</f>
        <v>0</v>
      </c>
      <c r="V139" s="15" t="str">
        <f>IF(Tableau82529[[#This Row],[Matricule]]&gt;1,IF(COUNTIF(Tableau82529[DateMatricule],Tableau82529[[#This Row],[DateMatricule]])&gt;1,"Doublon",""),"")</f>
        <v/>
      </c>
    </row>
    <row r="140" spans="1:22" x14ac:dyDescent="0.25">
      <c r="A140" s="11" t="str">
        <f>IF(Tableau82529[[#This Row],[Semaine]]="","",VLOOKUP(Tableau82529[[#This Row],[Semaine]],Listes!$A:$B,2,FALSE))</f>
        <v/>
      </c>
      <c r="B140" s="11" t="str">
        <f>IF(ISBLANK(Tableau82529[[#This Row],[Matricule]]),"",VLOOKUP(Tableau82529[[#This Row],[Matricule]],#REF!,2,FALSE))</f>
        <v/>
      </c>
      <c r="C140" s="11" t="str">
        <f>IF(ISBLANK(Tableau82529[[#This Row],[Matricule]]),"",VLOOKUP(Tableau82529[[#This Row],[Matricule]],#REF!,3,FALSE))</f>
        <v/>
      </c>
      <c r="D140" s="11" t="str">
        <f>CONCATENATE(Tableau82529[[#This Row],[Semaine]],Tableau82529[[#This Row],[Matricule]])</f>
        <v/>
      </c>
      <c r="O140" s="14" t="str">
        <f>IF(SUM(Tableau82529[[#This Row],[Lundi]:[Mercredi]])&gt;0,SUM(Tableau82529[[#This Row],[Lundi]:[Mercredi]]),"")</f>
        <v/>
      </c>
      <c r="P140" s="14" t="str">
        <f>IF(SUM(Tableau82529[[#This Row],[Jeudi]:[Samedi]])&gt;0,SUM(Tableau82529[[#This Row],[Jeudi]:[Samedi]]),"")</f>
        <v/>
      </c>
      <c r="Q140" s="14">
        <f>COUNTIF(Tableau82529[[#This Row],[Lundi]:[Mercredi]],"&gt;0") + COUNTIF(Tableau82529[[#This Row],[Jeudi]:[Samedi]],"&gt;0")</f>
        <v>0</v>
      </c>
      <c r="R140" s="14" t="str">
        <f>IFERROR(Tableau82529[[#This Row],[Total Tour 1]]+Tableau82529[[#This Row],[Total Tour 2]],"")</f>
        <v/>
      </c>
      <c r="S140" s="14">
        <f>COUNTIF(Tableau82529[[#This Row],[Lundi]:[Samedi]],"&gt;=12")*1000</f>
        <v>0</v>
      </c>
      <c r="T14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40" s="15">
        <f>Tableau82529[[#This Row],[Prime production]]+Tableau82529[[#This Row],[Prime rendement]]</f>
        <v>0</v>
      </c>
      <c r="V140" s="15" t="str">
        <f>IF(Tableau82529[[#This Row],[Matricule]]&gt;1,IF(COUNTIF(Tableau82529[DateMatricule],Tableau82529[[#This Row],[DateMatricule]])&gt;1,"Doublon",""),"")</f>
        <v/>
      </c>
    </row>
    <row r="141" spans="1:22" x14ac:dyDescent="0.25">
      <c r="A141" s="11" t="str">
        <f>IF(Tableau82529[[#This Row],[Semaine]]="","",VLOOKUP(Tableau82529[[#This Row],[Semaine]],Listes!$A:$B,2,FALSE))</f>
        <v/>
      </c>
      <c r="B141" s="11" t="str">
        <f>IF(ISBLANK(Tableau82529[[#This Row],[Matricule]]),"",VLOOKUP(Tableau82529[[#This Row],[Matricule]],#REF!,2,FALSE))</f>
        <v/>
      </c>
      <c r="C141" s="11" t="str">
        <f>IF(ISBLANK(Tableau82529[[#This Row],[Matricule]]),"",VLOOKUP(Tableau82529[[#This Row],[Matricule]],#REF!,3,FALSE))</f>
        <v/>
      </c>
      <c r="D141" s="11" t="str">
        <f>CONCATENATE(Tableau82529[[#This Row],[Semaine]],Tableau82529[[#This Row],[Matricule]])</f>
        <v/>
      </c>
      <c r="O141" s="14" t="str">
        <f>IF(SUM(Tableau82529[[#This Row],[Lundi]:[Mercredi]])&gt;0,SUM(Tableau82529[[#This Row],[Lundi]:[Mercredi]]),"")</f>
        <v/>
      </c>
      <c r="P141" s="14" t="str">
        <f>IF(SUM(Tableau82529[[#This Row],[Jeudi]:[Samedi]])&gt;0,SUM(Tableau82529[[#This Row],[Jeudi]:[Samedi]]),"")</f>
        <v/>
      </c>
      <c r="Q141" s="14">
        <f>COUNTIF(Tableau82529[[#This Row],[Lundi]:[Mercredi]],"&gt;0") + COUNTIF(Tableau82529[[#This Row],[Jeudi]:[Samedi]],"&gt;0")</f>
        <v>0</v>
      </c>
      <c r="R141" s="14" t="str">
        <f>IFERROR(Tableau82529[[#This Row],[Total Tour 1]]+Tableau82529[[#This Row],[Total Tour 2]],"")</f>
        <v/>
      </c>
      <c r="S141" s="14">
        <f>COUNTIF(Tableau82529[[#This Row],[Lundi]:[Samedi]],"&gt;=12")*1000</f>
        <v>0</v>
      </c>
      <c r="T14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41" s="15">
        <f>Tableau82529[[#This Row],[Prime production]]+Tableau82529[[#This Row],[Prime rendement]]</f>
        <v>0</v>
      </c>
      <c r="V141" s="15" t="str">
        <f>IF(Tableau82529[[#This Row],[Matricule]]&gt;1,IF(COUNTIF(Tableau82529[DateMatricule],Tableau82529[[#This Row],[DateMatricule]])&gt;1,"Doublon",""),"")</f>
        <v/>
      </c>
    </row>
    <row r="142" spans="1:22" x14ac:dyDescent="0.25">
      <c r="A142" s="11" t="str">
        <f>IF(Tableau82529[[#This Row],[Semaine]]="","",VLOOKUP(Tableau82529[[#This Row],[Semaine]],Listes!$A:$B,2,FALSE))</f>
        <v/>
      </c>
      <c r="B142" s="11" t="str">
        <f>IF(ISBLANK(Tableau82529[[#This Row],[Matricule]]),"",VLOOKUP(Tableau82529[[#This Row],[Matricule]],#REF!,2,FALSE))</f>
        <v/>
      </c>
      <c r="C142" s="11" t="str">
        <f>IF(ISBLANK(Tableau82529[[#This Row],[Matricule]]),"",VLOOKUP(Tableau82529[[#This Row],[Matricule]],#REF!,3,FALSE))</f>
        <v/>
      </c>
      <c r="D142" s="11" t="str">
        <f>CONCATENATE(Tableau82529[[#This Row],[Semaine]],Tableau82529[[#This Row],[Matricule]])</f>
        <v/>
      </c>
      <c r="O142" s="14" t="str">
        <f>IF(SUM(Tableau82529[[#This Row],[Lundi]:[Mercredi]])&gt;0,SUM(Tableau82529[[#This Row],[Lundi]:[Mercredi]]),"")</f>
        <v/>
      </c>
      <c r="P142" s="14" t="str">
        <f>IF(SUM(Tableau82529[[#This Row],[Jeudi]:[Samedi]])&gt;0,SUM(Tableau82529[[#This Row],[Jeudi]:[Samedi]]),"")</f>
        <v/>
      </c>
      <c r="Q142" s="14">
        <f>COUNTIF(Tableau82529[[#This Row],[Lundi]:[Mercredi]],"&gt;0") + COUNTIF(Tableau82529[[#This Row],[Jeudi]:[Samedi]],"&gt;0")</f>
        <v>0</v>
      </c>
      <c r="R142" s="14" t="str">
        <f>IFERROR(Tableau82529[[#This Row],[Total Tour 1]]+Tableau82529[[#This Row],[Total Tour 2]],"")</f>
        <v/>
      </c>
      <c r="S142" s="14">
        <f>COUNTIF(Tableau82529[[#This Row],[Lundi]:[Samedi]],"&gt;=12")*1000</f>
        <v>0</v>
      </c>
      <c r="T14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42" s="15">
        <f>Tableau82529[[#This Row],[Prime production]]+Tableau82529[[#This Row],[Prime rendement]]</f>
        <v>0</v>
      </c>
      <c r="V142" s="15" t="str">
        <f>IF(Tableau82529[[#This Row],[Matricule]]&gt;1,IF(COUNTIF(Tableau82529[DateMatricule],Tableau82529[[#This Row],[DateMatricule]])&gt;1,"Doublon",""),"")</f>
        <v/>
      </c>
    </row>
    <row r="143" spans="1:22" x14ac:dyDescent="0.25">
      <c r="A143" s="11" t="str">
        <f>IF(Tableau82529[[#This Row],[Semaine]]="","",VLOOKUP(Tableau82529[[#This Row],[Semaine]],Listes!$A:$B,2,FALSE))</f>
        <v/>
      </c>
      <c r="B143" s="11" t="str">
        <f>IF(ISBLANK(Tableau82529[[#This Row],[Matricule]]),"",VLOOKUP(Tableau82529[[#This Row],[Matricule]],#REF!,2,FALSE))</f>
        <v/>
      </c>
      <c r="C143" s="11" t="str">
        <f>IF(ISBLANK(Tableau82529[[#This Row],[Matricule]]),"",VLOOKUP(Tableau82529[[#This Row],[Matricule]],#REF!,3,FALSE))</f>
        <v/>
      </c>
      <c r="D143" s="11" t="str">
        <f>CONCATENATE(Tableau82529[[#This Row],[Semaine]],Tableau82529[[#This Row],[Matricule]])</f>
        <v/>
      </c>
      <c r="O143" s="14" t="str">
        <f>IF(SUM(Tableau82529[[#This Row],[Lundi]:[Mercredi]])&gt;0,SUM(Tableau82529[[#This Row],[Lundi]:[Mercredi]]),"")</f>
        <v/>
      </c>
      <c r="P143" s="14" t="str">
        <f>IF(SUM(Tableau82529[[#This Row],[Jeudi]:[Samedi]])&gt;0,SUM(Tableau82529[[#This Row],[Jeudi]:[Samedi]]),"")</f>
        <v/>
      </c>
      <c r="Q143" s="14">
        <f>COUNTIF(Tableau82529[[#This Row],[Lundi]:[Mercredi]],"&gt;0") + COUNTIF(Tableau82529[[#This Row],[Jeudi]:[Samedi]],"&gt;0")</f>
        <v>0</v>
      </c>
      <c r="R143" s="14" t="str">
        <f>IFERROR(Tableau82529[[#This Row],[Total Tour 1]]+Tableau82529[[#This Row],[Total Tour 2]],"")</f>
        <v/>
      </c>
      <c r="S143" s="14">
        <f>COUNTIF(Tableau82529[[#This Row],[Lundi]:[Samedi]],"&gt;=12")*1000</f>
        <v>0</v>
      </c>
      <c r="T14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43" s="15">
        <f>Tableau82529[[#This Row],[Prime production]]+Tableau82529[[#This Row],[Prime rendement]]</f>
        <v>0</v>
      </c>
      <c r="V143" s="15" t="str">
        <f>IF(Tableau82529[[#This Row],[Matricule]]&gt;1,IF(COUNTIF(Tableau82529[DateMatricule],Tableau82529[[#This Row],[DateMatricule]])&gt;1,"Doublon",""),"")</f>
        <v/>
      </c>
    </row>
    <row r="144" spans="1:22" x14ac:dyDescent="0.25">
      <c r="A144" s="11" t="str">
        <f>IF(Tableau82529[[#This Row],[Semaine]]="","",VLOOKUP(Tableau82529[[#This Row],[Semaine]],Listes!$A:$B,2,FALSE))</f>
        <v/>
      </c>
      <c r="B144" s="11" t="str">
        <f>IF(ISBLANK(Tableau82529[[#This Row],[Matricule]]),"",VLOOKUP(Tableau82529[[#This Row],[Matricule]],#REF!,2,FALSE))</f>
        <v/>
      </c>
      <c r="C144" s="11" t="str">
        <f>IF(ISBLANK(Tableau82529[[#This Row],[Matricule]]),"",VLOOKUP(Tableau82529[[#This Row],[Matricule]],#REF!,3,FALSE))</f>
        <v/>
      </c>
      <c r="D144" s="11" t="str">
        <f>CONCATENATE(Tableau82529[[#This Row],[Semaine]],Tableau82529[[#This Row],[Matricule]])</f>
        <v/>
      </c>
      <c r="O144" s="14" t="str">
        <f>IF(SUM(Tableau82529[[#This Row],[Lundi]:[Mercredi]])&gt;0,SUM(Tableau82529[[#This Row],[Lundi]:[Mercredi]]),"")</f>
        <v/>
      </c>
      <c r="P144" s="14" t="str">
        <f>IF(SUM(Tableau82529[[#This Row],[Jeudi]:[Samedi]])&gt;0,SUM(Tableau82529[[#This Row],[Jeudi]:[Samedi]]),"")</f>
        <v/>
      </c>
      <c r="Q144" s="14">
        <f>COUNTIF(Tableau82529[[#This Row],[Lundi]:[Mercredi]],"&gt;0") + COUNTIF(Tableau82529[[#This Row],[Jeudi]:[Samedi]],"&gt;0")</f>
        <v>0</v>
      </c>
      <c r="R144" s="14" t="str">
        <f>IFERROR(Tableau82529[[#This Row],[Total Tour 1]]+Tableau82529[[#This Row],[Total Tour 2]],"")</f>
        <v/>
      </c>
      <c r="S144" s="14">
        <f>COUNTIF(Tableau82529[[#This Row],[Lundi]:[Samedi]],"&gt;=12")*1000</f>
        <v>0</v>
      </c>
      <c r="T14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44" s="15">
        <f>Tableau82529[[#This Row],[Prime production]]+Tableau82529[[#This Row],[Prime rendement]]</f>
        <v>0</v>
      </c>
      <c r="V144" s="15" t="str">
        <f>IF(Tableau82529[[#This Row],[Matricule]]&gt;1,IF(COUNTIF(Tableau82529[DateMatricule],Tableau82529[[#This Row],[DateMatricule]])&gt;1,"Doublon",""),"")</f>
        <v/>
      </c>
    </row>
    <row r="145" spans="1:22" x14ac:dyDescent="0.25">
      <c r="A145" s="11" t="str">
        <f>IF(Tableau82529[[#This Row],[Semaine]]="","",VLOOKUP(Tableau82529[[#This Row],[Semaine]],Listes!$A:$B,2,FALSE))</f>
        <v/>
      </c>
      <c r="B145" s="11" t="str">
        <f>IF(ISBLANK(Tableau82529[[#This Row],[Matricule]]),"",VLOOKUP(Tableau82529[[#This Row],[Matricule]],#REF!,2,FALSE))</f>
        <v/>
      </c>
      <c r="C145" s="11" t="str">
        <f>IF(ISBLANK(Tableau82529[[#This Row],[Matricule]]),"",VLOOKUP(Tableau82529[[#This Row],[Matricule]],#REF!,3,FALSE))</f>
        <v/>
      </c>
      <c r="D145" s="11" t="str">
        <f>CONCATENATE(Tableau82529[[#This Row],[Semaine]],Tableau82529[[#This Row],[Matricule]])</f>
        <v/>
      </c>
      <c r="O145" s="14" t="str">
        <f>IF(SUM(Tableau82529[[#This Row],[Lundi]:[Mercredi]])&gt;0,SUM(Tableau82529[[#This Row],[Lundi]:[Mercredi]]),"")</f>
        <v/>
      </c>
      <c r="P145" s="14" t="str">
        <f>IF(SUM(Tableau82529[[#This Row],[Jeudi]:[Samedi]])&gt;0,SUM(Tableau82529[[#This Row],[Jeudi]:[Samedi]]),"")</f>
        <v/>
      </c>
      <c r="Q145" s="14">
        <f>COUNTIF(Tableau82529[[#This Row],[Lundi]:[Mercredi]],"&gt;0") + COUNTIF(Tableau82529[[#This Row],[Jeudi]:[Samedi]],"&gt;0")</f>
        <v>0</v>
      </c>
      <c r="R145" s="14" t="str">
        <f>IFERROR(Tableau82529[[#This Row],[Total Tour 1]]+Tableau82529[[#This Row],[Total Tour 2]],"")</f>
        <v/>
      </c>
      <c r="S145" s="14">
        <f>COUNTIF(Tableau82529[[#This Row],[Lundi]:[Samedi]],"&gt;=12")*1000</f>
        <v>0</v>
      </c>
      <c r="T14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45" s="15">
        <f>Tableau82529[[#This Row],[Prime production]]+Tableau82529[[#This Row],[Prime rendement]]</f>
        <v>0</v>
      </c>
      <c r="V145" s="15" t="str">
        <f>IF(Tableau82529[[#This Row],[Matricule]]&gt;1,IF(COUNTIF(Tableau82529[DateMatricule],Tableau82529[[#This Row],[DateMatricule]])&gt;1,"Doublon",""),"")</f>
        <v/>
      </c>
    </row>
    <row r="146" spans="1:22" x14ac:dyDescent="0.25">
      <c r="A146" s="11" t="str">
        <f>IF(Tableau82529[[#This Row],[Semaine]]="","",VLOOKUP(Tableau82529[[#This Row],[Semaine]],Listes!$A:$B,2,FALSE))</f>
        <v/>
      </c>
      <c r="B146" s="11" t="str">
        <f>IF(ISBLANK(Tableau82529[[#This Row],[Matricule]]),"",VLOOKUP(Tableau82529[[#This Row],[Matricule]],#REF!,2,FALSE))</f>
        <v/>
      </c>
      <c r="C146" s="11" t="str">
        <f>IF(ISBLANK(Tableau82529[[#This Row],[Matricule]]),"",VLOOKUP(Tableau82529[[#This Row],[Matricule]],#REF!,3,FALSE))</f>
        <v/>
      </c>
      <c r="D146" s="11" t="str">
        <f>CONCATENATE(Tableau82529[[#This Row],[Semaine]],Tableau82529[[#This Row],[Matricule]])</f>
        <v/>
      </c>
      <c r="O146" s="14" t="str">
        <f>IF(SUM(Tableau82529[[#This Row],[Lundi]:[Mercredi]])&gt;0,SUM(Tableau82529[[#This Row],[Lundi]:[Mercredi]]),"")</f>
        <v/>
      </c>
      <c r="P146" s="14" t="str">
        <f>IF(SUM(Tableau82529[[#This Row],[Jeudi]:[Samedi]])&gt;0,SUM(Tableau82529[[#This Row],[Jeudi]:[Samedi]]),"")</f>
        <v/>
      </c>
      <c r="Q146" s="14">
        <f>COUNTIF(Tableau82529[[#This Row],[Lundi]:[Mercredi]],"&gt;0") + COUNTIF(Tableau82529[[#This Row],[Jeudi]:[Samedi]],"&gt;0")</f>
        <v>0</v>
      </c>
      <c r="R146" s="14" t="str">
        <f>IFERROR(Tableau82529[[#This Row],[Total Tour 1]]+Tableau82529[[#This Row],[Total Tour 2]],"")</f>
        <v/>
      </c>
      <c r="S146" s="14">
        <f>COUNTIF(Tableau82529[[#This Row],[Lundi]:[Samedi]],"&gt;=12")*1000</f>
        <v>0</v>
      </c>
      <c r="T14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46" s="15">
        <f>Tableau82529[[#This Row],[Prime production]]+Tableau82529[[#This Row],[Prime rendement]]</f>
        <v>0</v>
      </c>
      <c r="V146" s="15" t="str">
        <f>IF(Tableau82529[[#This Row],[Matricule]]&gt;1,IF(COUNTIF(Tableau82529[DateMatricule],Tableau82529[[#This Row],[DateMatricule]])&gt;1,"Doublon",""),"")</f>
        <v/>
      </c>
    </row>
    <row r="147" spans="1:22" x14ac:dyDescent="0.25">
      <c r="A147" s="11" t="str">
        <f>IF(Tableau82529[[#This Row],[Semaine]]="","",VLOOKUP(Tableau82529[[#This Row],[Semaine]],Listes!$A:$B,2,FALSE))</f>
        <v/>
      </c>
      <c r="B147" s="11" t="str">
        <f>IF(ISBLANK(Tableau82529[[#This Row],[Matricule]]),"",VLOOKUP(Tableau82529[[#This Row],[Matricule]],#REF!,2,FALSE))</f>
        <v/>
      </c>
      <c r="C147" s="11" t="str">
        <f>IF(ISBLANK(Tableau82529[[#This Row],[Matricule]]),"",VLOOKUP(Tableau82529[[#This Row],[Matricule]],#REF!,3,FALSE))</f>
        <v/>
      </c>
      <c r="D147" s="11" t="str">
        <f>CONCATENATE(Tableau82529[[#This Row],[Semaine]],Tableau82529[[#This Row],[Matricule]])</f>
        <v/>
      </c>
      <c r="O147" s="14" t="str">
        <f>IF(SUM(Tableau82529[[#This Row],[Lundi]:[Mercredi]])&gt;0,SUM(Tableau82529[[#This Row],[Lundi]:[Mercredi]]),"")</f>
        <v/>
      </c>
      <c r="P147" s="14" t="str">
        <f>IF(SUM(Tableau82529[[#This Row],[Jeudi]:[Samedi]])&gt;0,SUM(Tableau82529[[#This Row],[Jeudi]:[Samedi]]),"")</f>
        <v/>
      </c>
      <c r="Q147" s="14">
        <f>COUNTIF(Tableau82529[[#This Row],[Lundi]:[Mercredi]],"&gt;0") + COUNTIF(Tableau82529[[#This Row],[Jeudi]:[Samedi]],"&gt;0")</f>
        <v>0</v>
      </c>
      <c r="R147" s="14" t="str">
        <f>IFERROR(Tableau82529[[#This Row],[Total Tour 1]]+Tableau82529[[#This Row],[Total Tour 2]],"")</f>
        <v/>
      </c>
      <c r="S147" s="14">
        <f>COUNTIF(Tableau82529[[#This Row],[Lundi]:[Samedi]],"&gt;=12")*1000</f>
        <v>0</v>
      </c>
      <c r="T14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47" s="15">
        <f>Tableau82529[[#This Row],[Prime production]]+Tableau82529[[#This Row],[Prime rendement]]</f>
        <v>0</v>
      </c>
      <c r="V147" s="15" t="str">
        <f>IF(Tableau82529[[#This Row],[Matricule]]&gt;1,IF(COUNTIF(Tableau82529[DateMatricule],Tableau82529[[#This Row],[DateMatricule]])&gt;1,"Doublon",""),"")</f>
        <v/>
      </c>
    </row>
    <row r="148" spans="1:22" x14ac:dyDescent="0.25">
      <c r="A148" s="11" t="str">
        <f>IF(Tableau82529[[#This Row],[Semaine]]="","",VLOOKUP(Tableau82529[[#This Row],[Semaine]],Listes!$A:$B,2,FALSE))</f>
        <v/>
      </c>
      <c r="B148" s="11" t="str">
        <f>IF(ISBLANK(Tableau82529[[#This Row],[Matricule]]),"",VLOOKUP(Tableau82529[[#This Row],[Matricule]],#REF!,2,FALSE))</f>
        <v/>
      </c>
      <c r="C148" s="11" t="str">
        <f>IF(ISBLANK(Tableau82529[[#This Row],[Matricule]]),"",VLOOKUP(Tableau82529[[#This Row],[Matricule]],#REF!,3,FALSE))</f>
        <v/>
      </c>
      <c r="D148" s="11" t="str">
        <f>CONCATENATE(Tableau82529[[#This Row],[Semaine]],Tableau82529[[#This Row],[Matricule]])</f>
        <v/>
      </c>
      <c r="O148" s="14" t="str">
        <f>IF(SUM(Tableau82529[[#This Row],[Lundi]:[Mercredi]])&gt;0,SUM(Tableau82529[[#This Row],[Lundi]:[Mercredi]]),"")</f>
        <v/>
      </c>
      <c r="P148" s="14" t="str">
        <f>IF(SUM(Tableau82529[[#This Row],[Jeudi]:[Samedi]])&gt;0,SUM(Tableau82529[[#This Row],[Jeudi]:[Samedi]]),"")</f>
        <v/>
      </c>
      <c r="Q148" s="14">
        <f>COUNTIF(Tableau82529[[#This Row],[Lundi]:[Mercredi]],"&gt;0") + COUNTIF(Tableau82529[[#This Row],[Jeudi]:[Samedi]],"&gt;0")</f>
        <v>0</v>
      </c>
      <c r="R148" s="14" t="str">
        <f>IFERROR(Tableau82529[[#This Row],[Total Tour 1]]+Tableau82529[[#This Row],[Total Tour 2]],"")</f>
        <v/>
      </c>
      <c r="S148" s="14">
        <f>COUNTIF(Tableau82529[[#This Row],[Lundi]:[Samedi]],"&gt;=12")*1000</f>
        <v>0</v>
      </c>
      <c r="T14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48" s="15">
        <f>Tableau82529[[#This Row],[Prime production]]+Tableau82529[[#This Row],[Prime rendement]]</f>
        <v>0</v>
      </c>
      <c r="V148" s="15" t="str">
        <f>IF(Tableau82529[[#This Row],[Matricule]]&gt;1,IF(COUNTIF(Tableau82529[DateMatricule],Tableau82529[[#This Row],[DateMatricule]])&gt;1,"Doublon",""),"")</f>
        <v/>
      </c>
    </row>
    <row r="149" spans="1:22" x14ac:dyDescent="0.25">
      <c r="A149" s="11" t="str">
        <f>IF(Tableau82529[[#This Row],[Semaine]]="","",VLOOKUP(Tableau82529[[#This Row],[Semaine]],Listes!$A:$B,2,FALSE))</f>
        <v/>
      </c>
      <c r="B149" s="11" t="str">
        <f>IF(ISBLANK(Tableau82529[[#This Row],[Matricule]]),"",VLOOKUP(Tableau82529[[#This Row],[Matricule]],#REF!,2,FALSE))</f>
        <v/>
      </c>
      <c r="C149" s="11" t="str">
        <f>IF(ISBLANK(Tableau82529[[#This Row],[Matricule]]),"",VLOOKUP(Tableau82529[[#This Row],[Matricule]],#REF!,3,FALSE))</f>
        <v/>
      </c>
      <c r="D149" s="11" t="str">
        <f>CONCATENATE(Tableau82529[[#This Row],[Semaine]],Tableau82529[[#This Row],[Matricule]])</f>
        <v/>
      </c>
      <c r="O149" s="14" t="str">
        <f>IF(SUM(Tableau82529[[#This Row],[Lundi]:[Mercredi]])&gt;0,SUM(Tableau82529[[#This Row],[Lundi]:[Mercredi]]),"")</f>
        <v/>
      </c>
      <c r="P149" s="14" t="str">
        <f>IF(SUM(Tableau82529[[#This Row],[Jeudi]:[Samedi]])&gt;0,SUM(Tableau82529[[#This Row],[Jeudi]:[Samedi]]),"")</f>
        <v/>
      </c>
      <c r="Q149" s="14">
        <f>COUNTIF(Tableau82529[[#This Row],[Lundi]:[Mercredi]],"&gt;0") + COUNTIF(Tableau82529[[#This Row],[Jeudi]:[Samedi]],"&gt;0")</f>
        <v>0</v>
      </c>
      <c r="R149" s="14" t="str">
        <f>IFERROR(Tableau82529[[#This Row],[Total Tour 1]]+Tableau82529[[#This Row],[Total Tour 2]],"")</f>
        <v/>
      </c>
      <c r="S149" s="14">
        <f>COUNTIF(Tableau82529[[#This Row],[Lundi]:[Samedi]],"&gt;=12")*1000</f>
        <v>0</v>
      </c>
      <c r="T14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49" s="15">
        <f>Tableau82529[[#This Row],[Prime production]]+Tableau82529[[#This Row],[Prime rendement]]</f>
        <v>0</v>
      </c>
      <c r="V149" s="15" t="str">
        <f>IF(Tableau82529[[#This Row],[Matricule]]&gt;1,IF(COUNTIF(Tableau82529[DateMatricule],Tableau82529[[#This Row],[DateMatricule]])&gt;1,"Doublon",""),"")</f>
        <v/>
      </c>
    </row>
    <row r="150" spans="1:22" x14ac:dyDescent="0.25">
      <c r="A150" s="11" t="str">
        <f>IF(Tableau82529[[#This Row],[Semaine]]="","",VLOOKUP(Tableau82529[[#This Row],[Semaine]],Listes!$A:$B,2,FALSE))</f>
        <v/>
      </c>
      <c r="B150" s="11" t="str">
        <f>IF(ISBLANK(Tableau82529[[#This Row],[Matricule]]),"",VLOOKUP(Tableau82529[[#This Row],[Matricule]],#REF!,2,FALSE))</f>
        <v/>
      </c>
      <c r="C150" s="11" t="str">
        <f>IF(ISBLANK(Tableau82529[[#This Row],[Matricule]]),"",VLOOKUP(Tableau82529[[#This Row],[Matricule]],#REF!,3,FALSE))</f>
        <v/>
      </c>
      <c r="D150" s="11" t="str">
        <f>CONCATENATE(Tableau82529[[#This Row],[Semaine]],Tableau82529[[#This Row],[Matricule]])</f>
        <v/>
      </c>
      <c r="O150" s="14" t="str">
        <f>IF(SUM(Tableau82529[[#This Row],[Lundi]:[Mercredi]])&gt;0,SUM(Tableau82529[[#This Row],[Lundi]:[Mercredi]]),"")</f>
        <v/>
      </c>
      <c r="P150" s="14" t="str">
        <f>IF(SUM(Tableau82529[[#This Row],[Jeudi]:[Samedi]])&gt;0,SUM(Tableau82529[[#This Row],[Jeudi]:[Samedi]]),"")</f>
        <v/>
      </c>
      <c r="Q150" s="14">
        <f>COUNTIF(Tableau82529[[#This Row],[Lundi]:[Mercredi]],"&gt;0") + COUNTIF(Tableau82529[[#This Row],[Jeudi]:[Samedi]],"&gt;0")</f>
        <v>0</v>
      </c>
      <c r="R150" s="14" t="str">
        <f>IFERROR(Tableau82529[[#This Row],[Total Tour 1]]+Tableau82529[[#This Row],[Total Tour 2]],"")</f>
        <v/>
      </c>
      <c r="S150" s="14">
        <f>COUNTIF(Tableau82529[[#This Row],[Lundi]:[Samedi]],"&gt;=12")*1000</f>
        <v>0</v>
      </c>
      <c r="T15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50" s="15">
        <f>Tableau82529[[#This Row],[Prime production]]+Tableau82529[[#This Row],[Prime rendement]]</f>
        <v>0</v>
      </c>
      <c r="V150" s="15" t="str">
        <f>IF(Tableau82529[[#This Row],[Matricule]]&gt;1,IF(COUNTIF(Tableau82529[DateMatricule],Tableau82529[[#This Row],[DateMatricule]])&gt;1,"Doublon",""),"")</f>
        <v/>
      </c>
    </row>
    <row r="151" spans="1:22" x14ac:dyDescent="0.25">
      <c r="A151" s="11" t="str">
        <f>IF(Tableau82529[[#This Row],[Semaine]]="","",VLOOKUP(Tableau82529[[#This Row],[Semaine]],Listes!$A:$B,2,FALSE))</f>
        <v/>
      </c>
      <c r="B151" s="11" t="str">
        <f>IF(ISBLANK(Tableau82529[[#This Row],[Matricule]]),"",VLOOKUP(Tableau82529[[#This Row],[Matricule]],#REF!,2,FALSE))</f>
        <v/>
      </c>
      <c r="C151" s="11" t="str">
        <f>IF(ISBLANK(Tableau82529[[#This Row],[Matricule]]),"",VLOOKUP(Tableau82529[[#This Row],[Matricule]],#REF!,3,FALSE))</f>
        <v/>
      </c>
      <c r="D151" s="11" t="str">
        <f>CONCATENATE(Tableau82529[[#This Row],[Semaine]],Tableau82529[[#This Row],[Matricule]])</f>
        <v/>
      </c>
      <c r="O151" s="14" t="str">
        <f>IF(SUM(Tableau82529[[#This Row],[Lundi]:[Mercredi]])&gt;0,SUM(Tableau82529[[#This Row],[Lundi]:[Mercredi]]),"")</f>
        <v/>
      </c>
      <c r="P151" s="14" t="str">
        <f>IF(SUM(Tableau82529[[#This Row],[Jeudi]:[Samedi]])&gt;0,SUM(Tableau82529[[#This Row],[Jeudi]:[Samedi]]),"")</f>
        <v/>
      </c>
      <c r="Q151" s="14">
        <f>COUNTIF(Tableau82529[[#This Row],[Lundi]:[Mercredi]],"&gt;0") + COUNTIF(Tableau82529[[#This Row],[Jeudi]:[Samedi]],"&gt;0")</f>
        <v>0</v>
      </c>
      <c r="R151" s="14" t="str">
        <f>IFERROR(Tableau82529[[#This Row],[Total Tour 1]]+Tableau82529[[#This Row],[Total Tour 2]],"")</f>
        <v/>
      </c>
      <c r="S151" s="14">
        <f>COUNTIF(Tableau82529[[#This Row],[Lundi]:[Samedi]],"&gt;=12")*1000</f>
        <v>0</v>
      </c>
      <c r="T15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51" s="15">
        <f>Tableau82529[[#This Row],[Prime production]]+Tableau82529[[#This Row],[Prime rendement]]</f>
        <v>0</v>
      </c>
      <c r="V151" s="15" t="str">
        <f>IF(Tableau82529[[#This Row],[Matricule]]&gt;1,IF(COUNTIF(Tableau82529[DateMatricule],Tableau82529[[#This Row],[DateMatricule]])&gt;1,"Doublon",""),"")</f>
        <v/>
      </c>
    </row>
    <row r="152" spans="1:22" x14ac:dyDescent="0.25">
      <c r="A152" s="11" t="str">
        <f>IF(Tableau82529[[#This Row],[Semaine]]="","",VLOOKUP(Tableau82529[[#This Row],[Semaine]],Listes!$A:$B,2,FALSE))</f>
        <v/>
      </c>
      <c r="B152" s="11" t="str">
        <f>IF(ISBLANK(Tableau82529[[#This Row],[Matricule]]),"",VLOOKUP(Tableau82529[[#This Row],[Matricule]],#REF!,2,FALSE))</f>
        <v/>
      </c>
      <c r="C152" s="11" t="str">
        <f>IF(ISBLANK(Tableau82529[[#This Row],[Matricule]]),"",VLOOKUP(Tableau82529[[#This Row],[Matricule]],#REF!,3,FALSE))</f>
        <v/>
      </c>
      <c r="D152" s="11" t="str">
        <f>CONCATENATE(Tableau82529[[#This Row],[Semaine]],Tableau82529[[#This Row],[Matricule]])</f>
        <v/>
      </c>
      <c r="O152" s="14" t="str">
        <f>IF(SUM(Tableau82529[[#This Row],[Lundi]:[Mercredi]])&gt;0,SUM(Tableau82529[[#This Row],[Lundi]:[Mercredi]]),"")</f>
        <v/>
      </c>
      <c r="P152" s="14" t="str">
        <f>IF(SUM(Tableau82529[[#This Row],[Jeudi]:[Samedi]])&gt;0,SUM(Tableau82529[[#This Row],[Jeudi]:[Samedi]]),"")</f>
        <v/>
      </c>
      <c r="Q152" s="14">
        <f>COUNTIF(Tableau82529[[#This Row],[Lundi]:[Mercredi]],"&gt;0") + COUNTIF(Tableau82529[[#This Row],[Jeudi]:[Samedi]],"&gt;0")</f>
        <v>0</v>
      </c>
      <c r="R152" s="14" t="str">
        <f>IFERROR(Tableau82529[[#This Row],[Total Tour 1]]+Tableau82529[[#This Row],[Total Tour 2]],"")</f>
        <v/>
      </c>
      <c r="S152" s="14">
        <f>COUNTIF(Tableau82529[[#This Row],[Lundi]:[Samedi]],"&gt;=12")*1000</f>
        <v>0</v>
      </c>
      <c r="T15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52" s="15">
        <f>Tableau82529[[#This Row],[Prime production]]+Tableau82529[[#This Row],[Prime rendement]]</f>
        <v>0</v>
      </c>
      <c r="V152" s="15" t="str">
        <f>IF(Tableau82529[[#This Row],[Matricule]]&gt;1,IF(COUNTIF(Tableau82529[DateMatricule],Tableau82529[[#This Row],[DateMatricule]])&gt;1,"Doublon",""),"")</f>
        <v/>
      </c>
    </row>
    <row r="153" spans="1:22" x14ac:dyDescent="0.25">
      <c r="A153" s="11" t="str">
        <f>IF(Tableau82529[[#This Row],[Semaine]]="","",VLOOKUP(Tableau82529[[#This Row],[Semaine]],Listes!$A:$B,2,FALSE))</f>
        <v/>
      </c>
      <c r="B153" s="11" t="str">
        <f>IF(ISBLANK(Tableau82529[[#This Row],[Matricule]]),"",VLOOKUP(Tableau82529[[#This Row],[Matricule]],#REF!,2,FALSE))</f>
        <v/>
      </c>
      <c r="C153" s="11" t="str">
        <f>IF(ISBLANK(Tableau82529[[#This Row],[Matricule]]),"",VLOOKUP(Tableau82529[[#This Row],[Matricule]],#REF!,3,FALSE))</f>
        <v/>
      </c>
      <c r="D153" s="11" t="str">
        <f>CONCATENATE(Tableau82529[[#This Row],[Semaine]],Tableau82529[[#This Row],[Matricule]])</f>
        <v/>
      </c>
      <c r="O153" s="14" t="str">
        <f>IF(SUM(Tableau82529[[#This Row],[Lundi]:[Mercredi]])&gt;0,SUM(Tableau82529[[#This Row],[Lundi]:[Mercredi]]),"")</f>
        <v/>
      </c>
      <c r="P153" s="14" t="str">
        <f>IF(SUM(Tableau82529[[#This Row],[Jeudi]:[Samedi]])&gt;0,SUM(Tableau82529[[#This Row],[Jeudi]:[Samedi]]),"")</f>
        <v/>
      </c>
      <c r="Q153" s="14">
        <f>COUNTIF(Tableau82529[[#This Row],[Lundi]:[Mercredi]],"&gt;0") + COUNTIF(Tableau82529[[#This Row],[Jeudi]:[Samedi]],"&gt;0")</f>
        <v>0</v>
      </c>
      <c r="R153" s="14" t="str">
        <f>IFERROR(Tableau82529[[#This Row],[Total Tour 1]]+Tableau82529[[#This Row],[Total Tour 2]],"")</f>
        <v/>
      </c>
      <c r="S153" s="14">
        <f>COUNTIF(Tableau82529[[#This Row],[Lundi]:[Samedi]],"&gt;=12")*1000</f>
        <v>0</v>
      </c>
      <c r="T15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53" s="15">
        <f>Tableau82529[[#This Row],[Prime production]]+Tableau82529[[#This Row],[Prime rendement]]</f>
        <v>0</v>
      </c>
      <c r="V153" s="15" t="str">
        <f>IF(Tableau82529[[#This Row],[Matricule]]&gt;1,IF(COUNTIF(Tableau82529[DateMatricule],Tableau82529[[#This Row],[DateMatricule]])&gt;1,"Doublon",""),"")</f>
        <v/>
      </c>
    </row>
    <row r="154" spans="1:22" x14ac:dyDescent="0.25">
      <c r="A154" s="11" t="str">
        <f>IF(Tableau82529[[#This Row],[Semaine]]="","",VLOOKUP(Tableau82529[[#This Row],[Semaine]],Listes!$A:$B,2,FALSE))</f>
        <v/>
      </c>
      <c r="B154" s="11" t="str">
        <f>IF(ISBLANK(Tableau82529[[#This Row],[Matricule]]),"",VLOOKUP(Tableau82529[[#This Row],[Matricule]],#REF!,2,FALSE))</f>
        <v/>
      </c>
      <c r="C154" s="11" t="str">
        <f>IF(ISBLANK(Tableau82529[[#This Row],[Matricule]]),"",VLOOKUP(Tableau82529[[#This Row],[Matricule]],#REF!,3,FALSE))</f>
        <v/>
      </c>
      <c r="D154" s="11" t="str">
        <f>CONCATENATE(Tableau82529[[#This Row],[Semaine]],Tableau82529[[#This Row],[Matricule]])</f>
        <v/>
      </c>
      <c r="O154" s="14" t="str">
        <f>IF(SUM(Tableau82529[[#This Row],[Lundi]:[Mercredi]])&gt;0,SUM(Tableau82529[[#This Row],[Lundi]:[Mercredi]]),"")</f>
        <v/>
      </c>
      <c r="P154" s="14" t="str">
        <f>IF(SUM(Tableau82529[[#This Row],[Jeudi]:[Samedi]])&gt;0,SUM(Tableau82529[[#This Row],[Jeudi]:[Samedi]]),"")</f>
        <v/>
      </c>
      <c r="Q154" s="14">
        <f>COUNTIF(Tableau82529[[#This Row],[Lundi]:[Mercredi]],"&gt;0") + COUNTIF(Tableau82529[[#This Row],[Jeudi]:[Samedi]],"&gt;0")</f>
        <v>0</v>
      </c>
      <c r="R154" s="14" t="str">
        <f>IFERROR(Tableau82529[[#This Row],[Total Tour 1]]+Tableau82529[[#This Row],[Total Tour 2]],"")</f>
        <v/>
      </c>
      <c r="S154" s="14">
        <f>COUNTIF(Tableau82529[[#This Row],[Lundi]:[Samedi]],"&gt;=12")*1000</f>
        <v>0</v>
      </c>
      <c r="T15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54" s="15">
        <f>Tableau82529[[#This Row],[Prime production]]+Tableau82529[[#This Row],[Prime rendement]]</f>
        <v>0</v>
      </c>
      <c r="V154" s="15" t="str">
        <f>IF(Tableau82529[[#This Row],[Matricule]]&gt;1,IF(COUNTIF(Tableau82529[DateMatricule],Tableau82529[[#This Row],[DateMatricule]])&gt;1,"Doublon",""),"")</f>
        <v/>
      </c>
    </row>
    <row r="155" spans="1:22" x14ac:dyDescent="0.25">
      <c r="A155" s="11" t="str">
        <f>IF(Tableau82529[[#This Row],[Semaine]]="","",VLOOKUP(Tableau82529[[#This Row],[Semaine]],Listes!$A:$B,2,FALSE))</f>
        <v/>
      </c>
      <c r="B155" s="11" t="str">
        <f>IF(ISBLANK(Tableau82529[[#This Row],[Matricule]]),"",VLOOKUP(Tableau82529[[#This Row],[Matricule]],#REF!,2,FALSE))</f>
        <v/>
      </c>
      <c r="C155" s="11" t="str">
        <f>IF(ISBLANK(Tableau82529[[#This Row],[Matricule]]),"",VLOOKUP(Tableau82529[[#This Row],[Matricule]],#REF!,3,FALSE))</f>
        <v/>
      </c>
      <c r="D155" s="11" t="str">
        <f>CONCATENATE(Tableau82529[[#This Row],[Semaine]],Tableau82529[[#This Row],[Matricule]])</f>
        <v/>
      </c>
      <c r="O155" s="14" t="str">
        <f>IF(SUM(Tableau82529[[#This Row],[Lundi]:[Mercredi]])&gt;0,SUM(Tableau82529[[#This Row],[Lundi]:[Mercredi]]),"")</f>
        <v/>
      </c>
      <c r="P155" s="14" t="str">
        <f>IF(SUM(Tableau82529[[#This Row],[Jeudi]:[Samedi]])&gt;0,SUM(Tableau82529[[#This Row],[Jeudi]:[Samedi]]),"")</f>
        <v/>
      </c>
      <c r="Q155" s="14">
        <f>COUNTIF(Tableau82529[[#This Row],[Lundi]:[Mercredi]],"&gt;0") + COUNTIF(Tableau82529[[#This Row],[Jeudi]:[Samedi]],"&gt;0")</f>
        <v>0</v>
      </c>
      <c r="R155" s="14" t="str">
        <f>IFERROR(Tableau82529[[#This Row],[Total Tour 1]]+Tableau82529[[#This Row],[Total Tour 2]],"")</f>
        <v/>
      </c>
      <c r="S155" s="14">
        <f>COUNTIF(Tableau82529[[#This Row],[Lundi]:[Samedi]],"&gt;=12")*1000</f>
        <v>0</v>
      </c>
      <c r="T15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55" s="15">
        <f>Tableau82529[[#This Row],[Prime production]]+Tableau82529[[#This Row],[Prime rendement]]</f>
        <v>0</v>
      </c>
      <c r="V155" s="15" t="str">
        <f>IF(Tableau82529[[#This Row],[Matricule]]&gt;1,IF(COUNTIF(Tableau82529[DateMatricule],Tableau82529[[#This Row],[DateMatricule]])&gt;1,"Doublon",""),"")</f>
        <v/>
      </c>
    </row>
    <row r="156" spans="1:22" x14ac:dyDescent="0.25">
      <c r="A156" s="11" t="str">
        <f>IF(Tableau82529[[#This Row],[Semaine]]="","",VLOOKUP(Tableau82529[[#This Row],[Semaine]],Listes!$A:$B,2,FALSE))</f>
        <v/>
      </c>
      <c r="B156" s="11" t="str">
        <f>IF(ISBLANK(Tableau82529[[#This Row],[Matricule]]),"",VLOOKUP(Tableau82529[[#This Row],[Matricule]],#REF!,2,FALSE))</f>
        <v/>
      </c>
      <c r="C156" s="11" t="str">
        <f>IF(ISBLANK(Tableau82529[[#This Row],[Matricule]]),"",VLOOKUP(Tableau82529[[#This Row],[Matricule]],#REF!,3,FALSE))</f>
        <v/>
      </c>
      <c r="D156" s="11" t="str">
        <f>CONCATENATE(Tableau82529[[#This Row],[Semaine]],Tableau82529[[#This Row],[Matricule]])</f>
        <v/>
      </c>
      <c r="O156" s="14" t="str">
        <f>IF(SUM(Tableau82529[[#This Row],[Lundi]:[Mercredi]])&gt;0,SUM(Tableau82529[[#This Row],[Lundi]:[Mercredi]]),"")</f>
        <v/>
      </c>
      <c r="P156" s="14" t="str">
        <f>IF(SUM(Tableau82529[[#This Row],[Jeudi]:[Samedi]])&gt;0,SUM(Tableau82529[[#This Row],[Jeudi]:[Samedi]]),"")</f>
        <v/>
      </c>
      <c r="Q156" s="14">
        <f>COUNTIF(Tableau82529[[#This Row],[Lundi]:[Mercredi]],"&gt;0") + COUNTIF(Tableau82529[[#This Row],[Jeudi]:[Samedi]],"&gt;0")</f>
        <v>0</v>
      </c>
      <c r="R156" s="14" t="str">
        <f>IFERROR(Tableau82529[[#This Row],[Total Tour 1]]+Tableau82529[[#This Row],[Total Tour 2]],"")</f>
        <v/>
      </c>
      <c r="S156" s="14">
        <f>COUNTIF(Tableau82529[[#This Row],[Lundi]:[Samedi]],"&gt;=12")*1000</f>
        <v>0</v>
      </c>
      <c r="T15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56" s="15">
        <f>Tableau82529[[#This Row],[Prime production]]+Tableau82529[[#This Row],[Prime rendement]]</f>
        <v>0</v>
      </c>
      <c r="V156" s="15" t="str">
        <f>IF(Tableau82529[[#This Row],[Matricule]]&gt;1,IF(COUNTIF(Tableau82529[DateMatricule],Tableau82529[[#This Row],[DateMatricule]])&gt;1,"Doublon",""),"")</f>
        <v/>
      </c>
    </row>
    <row r="157" spans="1:22" x14ac:dyDescent="0.25">
      <c r="A157" s="11" t="str">
        <f>IF(Tableau82529[[#This Row],[Semaine]]="","",VLOOKUP(Tableau82529[[#This Row],[Semaine]],Listes!$A:$B,2,FALSE))</f>
        <v/>
      </c>
      <c r="B157" s="11" t="str">
        <f>IF(ISBLANK(Tableau82529[[#This Row],[Matricule]]),"",VLOOKUP(Tableau82529[[#This Row],[Matricule]],#REF!,2,FALSE))</f>
        <v/>
      </c>
      <c r="C157" s="11" t="str">
        <f>IF(ISBLANK(Tableau82529[[#This Row],[Matricule]]),"",VLOOKUP(Tableau82529[[#This Row],[Matricule]],#REF!,3,FALSE))</f>
        <v/>
      </c>
      <c r="D157" s="11" t="str">
        <f>CONCATENATE(Tableau82529[[#This Row],[Semaine]],Tableau82529[[#This Row],[Matricule]])</f>
        <v/>
      </c>
      <c r="O157" s="14" t="str">
        <f>IF(SUM(Tableau82529[[#This Row],[Lundi]:[Mercredi]])&gt;0,SUM(Tableau82529[[#This Row],[Lundi]:[Mercredi]]),"")</f>
        <v/>
      </c>
      <c r="P157" s="14" t="str">
        <f>IF(SUM(Tableau82529[[#This Row],[Jeudi]:[Samedi]])&gt;0,SUM(Tableau82529[[#This Row],[Jeudi]:[Samedi]]),"")</f>
        <v/>
      </c>
      <c r="Q157" s="14">
        <f>COUNTIF(Tableau82529[[#This Row],[Lundi]:[Mercredi]],"&gt;0") + COUNTIF(Tableau82529[[#This Row],[Jeudi]:[Samedi]],"&gt;0")</f>
        <v>0</v>
      </c>
      <c r="R157" s="14" t="str">
        <f>IFERROR(Tableau82529[[#This Row],[Total Tour 1]]+Tableau82529[[#This Row],[Total Tour 2]],"")</f>
        <v/>
      </c>
      <c r="S157" s="14">
        <f>COUNTIF(Tableau82529[[#This Row],[Lundi]:[Samedi]],"&gt;=12")*1000</f>
        <v>0</v>
      </c>
      <c r="T15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57" s="15">
        <f>Tableau82529[[#This Row],[Prime production]]+Tableau82529[[#This Row],[Prime rendement]]</f>
        <v>0</v>
      </c>
      <c r="V157" s="15" t="str">
        <f>IF(Tableau82529[[#This Row],[Matricule]]&gt;1,IF(COUNTIF(Tableau82529[DateMatricule],Tableau82529[[#This Row],[DateMatricule]])&gt;1,"Doublon",""),"")</f>
        <v/>
      </c>
    </row>
    <row r="158" spans="1:22" x14ac:dyDescent="0.25">
      <c r="A158" s="11" t="str">
        <f>IF(Tableau82529[[#This Row],[Semaine]]="","",VLOOKUP(Tableau82529[[#This Row],[Semaine]],Listes!$A:$B,2,FALSE))</f>
        <v/>
      </c>
      <c r="B158" s="11" t="str">
        <f>IF(ISBLANK(Tableau82529[[#This Row],[Matricule]]),"",VLOOKUP(Tableau82529[[#This Row],[Matricule]],#REF!,2,FALSE))</f>
        <v/>
      </c>
      <c r="C158" s="11" t="str">
        <f>IF(ISBLANK(Tableau82529[[#This Row],[Matricule]]),"",VLOOKUP(Tableau82529[[#This Row],[Matricule]],#REF!,3,FALSE))</f>
        <v/>
      </c>
      <c r="D158" s="11" t="str">
        <f>CONCATENATE(Tableau82529[[#This Row],[Semaine]],Tableau82529[[#This Row],[Matricule]])</f>
        <v/>
      </c>
      <c r="O158" s="14" t="str">
        <f>IF(SUM(Tableau82529[[#This Row],[Lundi]:[Mercredi]])&gt;0,SUM(Tableau82529[[#This Row],[Lundi]:[Mercredi]]),"")</f>
        <v/>
      </c>
      <c r="P158" s="14" t="str">
        <f>IF(SUM(Tableau82529[[#This Row],[Jeudi]:[Samedi]])&gt;0,SUM(Tableau82529[[#This Row],[Jeudi]:[Samedi]]),"")</f>
        <v/>
      </c>
      <c r="Q158" s="14">
        <f>COUNTIF(Tableau82529[[#This Row],[Lundi]:[Mercredi]],"&gt;0") + COUNTIF(Tableau82529[[#This Row],[Jeudi]:[Samedi]],"&gt;0")</f>
        <v>0</v>
      </c>
      <c r="R158" s="14" t="str">
        <f>IFERROR(Tableau82529[[#This Row],[Total Tour 1]]+Tableau82529[[#This Row],[Total Tour 2]],"")</f>
        <v/>
      </c>
      <c r="S158" s="14">
        <f>COUNTIF(Tableau82529[[#This Row],[Lundi]:[Samedi]],"&gt;=12")*1000</f>
        <v>0</v>
      </c>
      <c r="T15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58" s="15">
        <f>Tableau82529[[#This Row],[Prime production]]+Tableau82529[[#This Row],[Prime rendement]]</f>
        <v>0</v>
      </c>
      <c r="V158" s="15" t="str">
        <f>IF(Tableau82529[[#This Row],[Matricule]]&gt;1,IF(COUNTIF(Tableau82529[DateMatricule],Tableau82529[[#This Row],[DateMatricule]])&gt;1,"Doublon",""),"")</f>
        <v/>
      </c>
    </row>
    <row r="159" spans="1:22" x14ac:dyDescent="0.25">
      <c r="A159" s="11" t="str">
        <f>IF(Tableau82529[[#This Row],[Semaine]]="","",VLOOKUP(Tableau82529[[#This Row],[Semaine]],Listes!$A:$B,2,FALSE))</f>
        <v/>
      </c>
      <c r="B159" s="11" t="str">
        <f>IF(ISBLANK(Tableau82529[[#This Row],[Matricule]]),"",VLOOKUP(Tableau82529[[#This Row],[Matricule]],#REF!,2,FALSE))</f>
        <v/>
      </c>
      <c r="C159" s="11" t="str">
        <f>IF(ISBLANK(Tableau82529[[#This Row],[Matricule]]),"",VLOOKUP(Tableau82529[[#This Row],[Matricule]],#REF!,3,FALSE))</f>
        <v/>
      </c>
      <c r="D159" s="11" t="str">
        <f>CONCATENATE(Tableau82529[[#This Row],[Semaine]],Tableau82529[[#This Row],[Matricule]])</f>
        <v/>
      </c>
      <c r="O159" s="14" t="str">
        <f>IF(SUM(Tableau82529[[#This Row],[Lundi]:[Mercredi]])&gt;0,SUM(Tableau82529[[#This Row],[Lundi]:[Mercredi]]),"")</f>
        <v/>
      </c>
      <c r="P159" s="14" t="str">
        <f>IF(SUM(Tableau82529[[#This Row],[Jeudi]:[Samedi]])&gt;0,SUM(Tableau82529[[#This Row],[Jeudi]:[Samedi]]),"")</f>
        <v/>
      </c>
      <c r="Q159" s="14">
        <f>COUNTIF(Tableau82529[[#This Row],[Lundi]:[Mercredi]],"&gt;0") + COUNTIF(Tableau82529[[#This Row],[Jeudi]:[Samedi]],"&gt;0")</f>
        <v>0</v>
      </c>
      <c r="R159" s="14" t="str">
        <f>IFERROR(Tableau82529[[#This Row],[Total Tour 1]]+Tableau82529[[#This Row],[Total Tour 2]],"")</f>
        <v/>
      </c>
      <c r="S159" s="14">
        <f>COUNTIF(Tableau82529[[#This Row],[Lundi]:[Samedi]],"&gt;=12")*1000</f>
        <v>0</v>
      </c>
      <c r="T15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59" s="15">
        <f>Tableau82529[[#This Row],[Prime production]]+Tableau82529[[#This Row],[Prime rendement]]</f>
        <v>0</v>
      </c>
      <c r="V159" s="15" t="str">
        <f>IF(Tableau82529[[#This Row],[Matricule]]&gt;1,IF(COUNTIF(Tableau82529[DateMatricule],Tableau82529[[#This Row],[DateMatricule]])&gt;1,"Doublon",""),"")</f>
        <v/>
      </c>
    </row>
    <row r="160" spans="1:22" x14ac:dyDescent="0.25">
      <c r="A160" s="11" t="str">
        <f>IF(Tableau82529[[#This Row],[Semaine]]="","",VLOOKUP(Tableau82529[[#This Row],[Semaine]],Listes!$A:$B,2,FALSE))</f>
        <v/>
      </c>
      <c r="B160" s="11" t="str">
        <f>IF(ISBLANK(Tableau82529[[#This Row],[Matricule]]),"",VLOOKUP(Tableau82529[[#This Row],[Matricule]],#REF!,2,FALSE))</f>
        <v/>
      </c>
      <c r="C160" s="11" t="str">
        <f>IF(ISBLANK(Tableau82529[[#This Row],[Matricule]]),"",VLOOKUP(Tableau82529[[#This Row],[Matricule]],#REF!,3,FALSE))</f>
        <v/>
      </c>
      <c r="D160" s="11" t="str">
        <f>CONCATENATE(Tableau82529[[#This Row],[Semaine]],Tableau82529[[#This Row],[Matricule]])</f>
        <v/>
      </c>
      <c r="O160" s="14" t="str">
        <f>IF(SUM(Tableau82529[[#This Row],[Lundi]:[Mercredi]])&gt;0,SUM(Tableau82529[[#This Row],[Lundi]:[Mercredi]]),"")</f>
        <v/>
      </c>
      <c r="P160" s="14" t="str">
        <f>IF(SUM(Tableau82529[[#This Row],[Jeudi]:[Samedi]])&gt;0,SUM(Tableau82529[[#This Row],[Jeudi]:[Samedi]]),"")</f>
        <v/>
      </c>
      <c r="Q160" s="14">
        <f>COUNTIF(Tableau82529[[#This Row],[Lundi]:[Mercredi]],"&gt;0") + COUNTIF(Tableau82529[[#This Row],[Jeudi]:[Samedi]],"&gt;0")</f>
        <v>0</v>
      </c>
      <c r="R160" s="14" t="str">
        <f>IFERROR(Tableau82529[[#This Row],[Total Tour 1]]+Tableau82529[[#This Row],[Total Tour 2]],"")</f>
        <v/>
      </c>
      <c r="S160" s="14">
        <f>COUNTIF(Tableau82529[[#This Row],[Lundi]:[Samedi]],"&gt;=12")*1000</f>
        <v>0</v>
      </c>
      <c r="T16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60" s="15">
        <f>Tableau82529[[#This Row],[Prime production]]+Tableau82529[[#This Row],[Prime rendement]]</f>
        <v>0</v>
      </c>
      <c r="V160" s="15" t="str">
        <f>IF(Tableau82529[[#This Row],[Matricule]]&gt;1,IF(COUNTIF(Tableau82529[DateMatricule],Tableau82529[[#This Row],[DateMatricule]])&gt;1,"Doublon",""),"")</f>
        <v/>
      </c>
    </row>
    <row r="161" spans="1:22" x14ac:dyDescent="0.25">
      <c r="A161" s="11" t="str">
        <f>IF(Tableau82529[[#This Row],[Semaine]]="","",VLOOKUP(Tableau82529[[#This Row],[Semaine]],Listes!$A:$B,2,FALSE))</f>
        <v/>
      </c>
      <c r="B161" s="11" t="str">
        <f>IF(ISBLANK(Tableau82529[[#This Row],[Matricule]]),"",VLOOKUP(Tableau82529[[#This Row],[Matricule]],#REF!,2,FALSE))</f>
        <v/>
      </c>
      <c r="C161" s="11" t="str">
        <f>IF(ISBLANK(Tableau82529[[#This Row],[Matricule]]),"",VLOOKUP(Tableau82529[[#This Row],[Matricule]],#REF!,3,FALSE))</f>
        <v/>
      </c>
      <c r="D161" s="11" t="str">
        <f>CONCATENATE(Tableau82529[[#This Row],[Semaine]],Tableau82529[[#This Row],[Matricule]])</f>
        <v/>
      </c>
      <c r="O161" s="14" t="str">
        <f>IF(SUM(Tableau82529[[#This Row],[Lundi]:[Mercredi]])&gt;0,SUM(Tableau82529[[#This Row],[Lundi]:[Mercredi]]),"")</f>
        <v/>
      </c>
      <c r="P161" s="14" t="str">
        <f>IF(SUM(Tableau82529[[#This Row],[Jeudi]:[Samedi]])&gt;0,SUM(Tableau82529[[#This Row],[Jeudi]:[Samedi]]),"")</f>
        <v/>
      </c>
      <c r="Q161" s="14">
        <f>COUNTIF(Tableau82529[[#This Row],[Lundi]:[Mercredi]],"&gt;0") + COUNTIF(Tableau82529[[#This Row],[Jeudi]:[Samedi]],"&gt;0")</f>
        <v>0</v>
      </c>
      <c r="R161" s="14" t="str">
        <f>IFERROR(Tableau82529[[#This Row],[Total Tour 1]]+Tableau82529[[#This Row],[Total Tour 2]],"")</f>
        <v/>
      </c>
      <c r="S161" s="14">
        <f>COUNTIF(Tableau82529[[#This Row],[Lundi]:[Samedi]],"&gt;=12")*1000</f>
        <v>0</v>
      </c>
      <c r="T16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61" s="15">
        <f>Tableau82529[[#This Row],[Prime production]]+Tableau82529[[#This Row],[Prime rendement]]</f>
        <v>0</v>
      </c>
      <c r="V161" s="15" t="str">
        <f>IF(Tableau82529[[#This Row],[Matricule]]&gt;1,IF(COUNTIF(Tableau82529[DateMatricule],Tableau82529[[#This Row],[DateMatricule]])&gt;1,"Doublon",""),"")</f>
        <v/>
      </c>
    </row>
    <row r="162" spans="1:22" x14ac:dyDescent="0.25">
      <c r="A162" s="11" t="str">
        <f>IF(Tableau82529[[#This Row],[Semaine]]="","",VLOOKUP(Tableau82529[[#This Row],[Semaine]],Listes!$A:$B,2,FALSE))</f>
        <v/>
      </c>
      <c r="B162" s="11" t="str">
        <f>IF(ISBLANK(Tableau82529[[#This Row],[Matricule]]),"",VLOOKUP(Tableau82529[[#This Row],[Matricule]],#REF!,2,FALSE))</f>
        <v/>
      </c>
      <c r="C162" s="11" t="str">
        <f>IF(ISBLANK(Tableau82529[[#This Row],[Matricule]]),"",VLOOKUP(Tableau82529[[#This Row],[Matricule]],#REF!,3,FALSE))</f>
        <v/>
      </c>
      <c r="D162" s="11" t="str">
        <f>CONCATENATE(Tableau82529[[#This Row],[Semaine]],Tableau82529[[#This Row],[Matricule]])</f>
        <v/>
      </c>
      <c r="O162" s="14" t="str">
        <f>IF(SUM(Tableau82529[[#This Row],[Lundi]:[Mercredi]])&gt;0,SUM(Tableau82529[[#This Row],[Lundi]:[Mercredi]]),"")</f>
        <v/>
      </c>
      <c r="P162" s="14" t="str">
        <f>IF(SUM(Tableau82529[[#This Row],[Jeudi]:[Samedi]])&gt;0,SUM(Tableau82529[[#This Row],[Jeudi]:[Samedi]]),"")</f>
        <v/>
      </c>
      <c r="Q162" s="14">
        <f>COUNTIF(Tableau82529[[#This Row],[Lundi]:[Mercredi]],"&gt;0") + COUNTIF(Tableau82529[[#This Row],[Jeudi]:[Samedi]],"&gt;0")</f>
        <v>0</v>
      </c>
      <c r="R162" s="14" t="str">
        <f>IFERROR(Tableau82529[[#This Row],[Total Tour 1]]+Tableau82529[[#This Row],[Total Tour 2]],"")</f>
        <v/>
      </c>
      <c r="S162" s="14">
        <f>COUNTIF(Tableau82529[[#This Row],[Lundi]:[Samedi]],"&gt;=12")*1000</f>
        <v>0</v>
      </c>
      <c r="T16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62" s="15">
        <f>Tableau82529[[#This Row],[Prime production]]+Tableau82529[[#This Row],[Prime rendement]]</f>
        <v>0</v>
      </c>
      <c r="V162" s="15" t="str">
        <f>IF(Tableau82529[[#This Row],[Matricule]]&gt;1,IF(COUNTIF(Tableau82529[DateMatricule],Tableau82529[[#This Row],[DateMatricule]])&gt;1,"Doublon",""),"")</f>
        <v/>
      </c>
    </row>
    <row r="163" spans="1:22" x14ac:dyDescent="0.25">
      <c r="A163" s="11" t="str">
        <f>IF(Tableau82529[[#This Row],[Semaine]]="","",VLOOKUP(Tableau82529[[#This Row],[Semaine]],Listes!$A:$B,2,FALSE))</f>
        <v/>
      </c>
      <c r="B163" s="11" t="str">
        <f>IF(ISBLANK(Tableau82529[[#This Row],[Matricule]]),"",VLOOKUP(Tableau82529[[#This Row],[Matricule]],#REF!,2,FALSE))</f>
        <v/>
      </c>
      <c r="C163" s="11" t="str">
        <f>IF(ISBLANK(Tableau82529[[#This Row],[Matricule]]),"",VLOOKUP(Tableau82529[[#This Row],[Matricule]],#REF!,3,FALSE))</f>
        <v/>
      </c>
      <c r="D163" s="11" t="str">
        <f>CONCATENATE(Tableau82529[[#This Row],[Semaine]],Tableau82529[[#This Row],[Matricule]])</f>
        <v/>
      </c>
      <c r="O163" s="14" t="str">
        <f>IF(SUM(Tableau82529[[#This Row],[Lundi]:[Mercredi]])&gt;0,SUM(Tableau82529[[#This Row],[Lundi]:[Mercredi]]),"")</f>
        <v/>
      </c>
      <c r="P163" s="14" t="str">
        <f>IF(SUM(Tableau82529[[#This Row],[Jeudi]:[Samedi]])&gt;0,SUM(Tableau82529[[#This Row],[Jeudi]:[Samedi]]),"")</f>
        <v/>
      </c>
      <c r="Q163" s="14">
        <f>COUNTIF(Tableau82529[[#This Row],[Lundi]:[Mercredi]],"&gt;0") + COUNTIF(Tableau82529[[#This Row],[Jeudi]:[Samedi]],"&gt;0")</f>
        <v>0</v>
      </c>
      <c r="R163" s="14" t="str">
        <f>IFERROR(Tableau82529[[#This Row],[Total Tour 1]]+Tableau82529[[#This Row],[Total Tour 2]],"")</f>
        <v/>
      </c>
      <c r="S163" s="14">
        <f>COUNTIF(Tableau82529[[#This Row],[Lundi]:[Samedi]],"&gt;=12")*1000</f>
        <v>0</v>
      </c>
      <c r="T16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63" s="15">
        <f>Tableau82529[[#This Row],[Prime production]]+Tableau82529[[#This Row],[Prime rendement]]</f>
        <v>0</v>
      </c>
      <c r="V163" s="15" t="str">
        <f>IF(Tableau82529[[#This Row],[Matricule]]&gt;1,IF(COUNTIF(Tableau82529[DateMatricule],Tableau82529[[#This Row],[DateMatricule]])&gt;1,"Doublon",""),"")</f>
        <v/>
      </c>
    </row>
    <row r="164" spans="1:22" x14ac:dyDescent="0.25">
      <c r="A164" s="11" t="str">
        <f>IF(Tableau82529[[#This Row],[Semaine]]="","",VLOOKUP(Tableau82529[[#This Row],[Semaine]],Listes!$A:$B,2,FALSE))</f>
        <v/>
      </c>
      <c r="B164" s="11" t="str">
        <f>IF(ISBLANK(Tableau82529[[#This Row],[Matricule]]),"",VLOOKUP(Tableau82529[[#This Row],[Matricule]],#REF!,2,FALSE))</f>
        <v/>
      </c>
      <c r="C164" s="11" t="str">
        <f>IF(ISBLANK(Tableau82529[[#This Row],[Matricule]]),"",VLOOKUP(Tableau82529[[#This Row],[Matricule]],#REF!,3,FALSE))</f>
        <v/>
      </c>
      <c r="D164" s="11" t="str">
        <f>CONCATENATE(Tableau82529[[#This Row],[Semaine]],Tableau82529[[#This Row],[Matricule]])</f>
        <v/>
      </c>
      <c r="O164" s="14" t="str">
        <f>IF(SUM(Tableau82529[[#This Row],[Lundi]:[Mercredi]])&gt;0,SUM(Tableau82529[[#This Row],[Lundi]:[Mercredi]]),"")</f>
        <v/>
      </c>
      <c r="P164" s="14" t="str">
        <f>IF(SUM(Tableau82529[[#This Row],[Jeudi]:[Samedi]])&gt;0,SUM(Tableau82529[[#This Row],[Jeudi]:[Samedi]]),"")</f>
        <v/>
      </c>
      <c r="Q164" s="14">
        <f>COUNTIF(Tableau82529[[#This Row],[Lundi]:[Mercredi]],"&gt;0") + COUNTIF(Tableau82529[[#This Row],[Jeudi]:[Samedi]],"&gt;0")</f>
        <v>0</v>
      </c>
      <c r="R164" s="14" t="str">
        <f>IFERROR(Tableau82529[[#This Row],[Total Tour 1]]+Tableau82529[[#This Row],[Total Tour 2]],"")</f>
        <v/>
      </c>
      <c r="S164" s="14">
        <f>COUNTIF(Tableau82529[[#This Row],[Lundi]:[Samedi]],"&gt;=12")*1000</f>
        <v>0</v>
      </c>
      <c r="T16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64" s="15">
        <f>Tableau82529[[#This Row],[Prime production]]+Tableau82529[[#This Row],[Prime rendement]]</f>
        <v>0</v>
      </c>
      <c r="V164" s="15" t="str">
        <f>IF(Tableau82529[[#This Row],[Matricule]]&gt;1,IF(COUNTIF(Tableau82529[DateMatricule],Tableau82529[[#This Row],[DateMatricule]])&gt;1,"Doublon",""),"")</f>
        <v/>
      </c>
    </row>
    <row r="165" spans="1:22" x14ac:dyDescent="0.25">
      <c r="A165" s="11" t="str">
        <f>IF(Tableau82529[[#This Row],[Semaine]]="","",VLOOKUP(Tableau82529[[#This Row],[Semaine]],Listes!$A:$B,2,FALSE))</f>
        <v/>
      </c>
      <c r="B165" s="11" t="str">
        <f>IF(ISBLANK(Tableau82529[[#This Row],[Matricule]]),"",VLOOKUP(Tableau82529[[#This Row],[Matricule]],#REF!,2,FALSE))</f>
        <v/>
      </c>
      <c r="C165" s="11" t="str">
        <f>IF(ISBLANK(Tableau82529[[#This Row],[Matricule]]),"",VLOOKUP(Tableau82529[[#This Row],[Matricule]],#REF!,3,FALSE))</f>
        <v/>
      </c>
      <c r="D165" s="11" t="str">
        <f>CONCATENATE(Tableau82529[[#This Row],[Semaine]],Tableau82529[[#This Row],[Matricule]])</f>
        <v/>
      </c>
      <c r="O165" s="14" t="str">
        <f>IF(SUM(Tableau82529[[#This Row],[Lundi]:[Mercredi]])&gt;0,SUM(Tableau82529[[#This Row],[Lundi]:[Mercredi]]),"")</f>
        <v/>
      </c>
      <c r="P165" s="14" t="str">
        <f>IF(SUM(Tableau82529[[#This Row],[Jeudi]:[Samedi]])&gt;0,SUM(Tableau82529[[#This Row],[Jeudi]:[Samedi]]),"")</f>
        <v/>
      </c>
      <c r="Q165" s="14">
        <f>COUNTIF(Tableau82529[[#This Row],[Lundi]:[Mercredi]],"&gt;0") + COUNTIF(Tableau82529[[#This Row],[Jeudi]:[Samedi]],"&gt;0")</f>
        <v>0</v>
      </c>
      <c r="R165" s="14" t="str">
        <f>IFERROR(Tableau82529[[#This Row],[Total Tour 1]]+Tableau82529[[#This Row],[Total Tour 2]],"")</f>
        <v/>
      </c>
      <c r="S165" s="14">
        <f>COUNTIF(Tableau82529[[#This Row],[Lundi]:[Samedi]],"&gt;=12")*1000</f>
        <v>0</v>
      </c>
      <c r="T16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65" s="15">
        <f>Tableau82529[[#This Row],[Prime production]]+Tableau82529[[#This Row],[Prime rendement]]</f>
        <v>0</v>
      </c>
      <c r="V165" s="15" t="str">
        <f>IF(Tableau82529[[#This Row],[Matricule]]&gt;1,IF(COUNTIF(Tableau82529[DateMatricule],Tableau82529[[#This Row],[DateMatricule]])&gt;1,"Doublon",""),"")</f>
        <v/>
      </c>
    </row>
    <row r="166" spans="1:22" x14ac:dyDescent="0.25">
      <c r="A166" s="11" t="str">
        <f>IF(Tableau82529[[#This Row],[Semaine]]="","",VLOOKUP(Tableau82529[[#This Row],[Semaine]],Listes!$A:$B,2,FALSE))</f>
        <v/>
      </c>
      <c r="B166" s="11" t="str">
        <f>IF(ISBLANK(Tableau82529[[#This Row],[Matricule]]),"",VLOOKUP(Tableau82529[[#This Row],[Matricule]],#REF!,2,FALSE))</f>
        <v/>
      </c>
      <c r="C166" s="11" t="str">
        <f>IF(ISBLANK(Tableau82529[[#This Row],[Matricule]]),"",VLOOKUP(Tableau82529[[#This Row],[Matricule]],#REF!,3,FALSE))</f>
        <v/>
      </c>
      <c r="D166" s="11" t="str">
        <f>CONCATENATE(Tableau82529[[#This Row],[Semaine]],Tableau82529[[#This Row],[Matricule]])</f>
        <v/>
      </c>
      <c r="O166" s="14" t="str">
        <f>IF(SUM(Tableau82529[[#This Row],[Lundi]:[Mercredi]])&gt;0,SUM(Tableau82529[[#This Row],[Lundi]:[Mercredi]]),"")</f>
        <v/>
      </c>
      <c r="P166" s="14" t="str">
        <f>IF(SUM(Tableau82529[[#This Row],[Jeudi]:[Samedi]])&gt;0,SUM(Tableau82529[[#This Row],[Jeudi]:[Samedi]]),"")</f>
        <v/>
      </c>
      <c r="Q166" s="14">
        <f>COUNTIF(Tableau82529[[#This Row],[Lundi]:[Mercredi]],"&gt;0") + COUNTIF(Tableau82529[[#This Row],[Jeudi]:[Samedi]],"&gt;0")</f>
        <v>0</v>
      </c>
      <c r="R166" s="14" t="str">
        <f>IFERROR(Tableau82529[[#This Row],[Total Tour 1]]+Tableau82529[[#This Row],[Total Tour 2]],"")</f>
        <v/>
      </c>
      <c r="S166" s="14">
        <f>COUNTIF(Tableau82529[[#This Row],[Lundi]:[Samedi]],"&gt;=12")*1000</f>
        <v>0</v>
      </c>
      <c r="T16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66" s="15">
        <f>Tableau82529[[#This Row],[Prime production]]+Tableau82529[[#This Row],[Prime rendement]]</f>
        <v>0</v>
      </c>
      <c r="V166" s="15" t="str">
        <f>IF(Tableau82529[[#This Row],[Matricule]]&gt;1,IF(COUNTIF(Tableau82529[DateMatricule],Tableau82529[[#This Row],[DateMatricule]])&gt;1,"Doublon",""),"")</f>
        <v/>
      </c>
    </row>
    <row r="167" spans="1:22" x14ac:dyDescent="0.25">
      <c r="A167" s="11" t="str">
        <f>IF(Tableau82529[[#This Row],[Semaine]]="","",VLOOKUP(Tableau82529[[#This Row],[Semaine]],Listes!$A:$B,2,FALSE))</f>
        <v/>
      </c>
      <c r="B167" s="11" t="str">
        <f>IF(ISBLANK(Tableau82529[[#This Row],[Matricule]]),"",VLOOKUP(Tableau82529[[#This Row],[Matricule]],#REF!,2,FALSE))</f>
        <v/>
      </c>
      <c r="C167" s="11" t="str">
        <f>IF(ISBLANK(Tableau82529[[#This Row],[Matricule]]),"",VLOOKUP(Tableau82529[[#This Row],[Matricule]],#REF!,3,FALSE))</f>
        <v/>
      </c>
      <c r="D167" s="11" t="str">
        <f>CONCATENATE(Tableau82529[[#This Row],[Semaine]],Tableau82529[[#This Row],[Matricule]])</f>
        <v/>
      </c>
      <c r="O167" s="14" t="str">
        <f>IF(SUM(Tableau82529[[#This Row],[Lundi]:[Mercredi]])&gt;0,SUM(Tableau82529[[#This Row],[Lundi]:[Mercredi]]),"")</f>
        <v/>
      </c>
      <c r="P167" s="14" t="str">
        <f>IF(SUM(Tableau82529[[#This Row],[Jeudi]:[Samedi]])&gt;0,SUM(Tableau82529[[#This Row],[Jeudi]:[Samedi]]),"")</f>
        <v/>
      </c>
      <c r="Q167" s="14">
        <f>COUNTIF(Tableau82529[[#This Row],[Lundi]:[Mercredi]],"&gt;0") + COUNTIF(Tableau82529[[#This Row],[Jeudi]:[Samedi]],"&gt;0")</f>
        <v>0</v>
      </c>
      <c r="R167" s="14" t="str">
        <f>IFERROR(Tableau82529[[#This Row],[Total Tour 1]]+Tableau82529[[#This Row],[Total Tour 2]],"")</f>
        <v/>
      </c>
      <c r="S167" s="14">
        <f>COUNTIF(Tableau82529[[#This Row],[Lundi]:[Samedi]],"&gt;=12")*1000</f>
        <v>0</v>
      </c>
      <c r="T16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67" s="15">
        <f>Tableau82529[[#This Row],[Prime production]]+Tableau82529[[#This Row],[Prime rendement]]</f>
        <v>0</v>
      </c>
      <c r="V167" s="15" t="str">
        <f>IF(Tableau82529[[#This Row],[Matricule]]&gt;1,IF(COUNTIF(Tableau82529[DateMatricule],Tableau82529[[#This Row],[DateMatricule]])&gt;1,"Doublon",""),"")</f>
        <v/>
      </c>
    </row>
    <row r="168" spans="1:22" x14ac:dyDescent="0.25">
      <c r="A168" s="11" t="str">
        <f>IF(Tableau82529[[#This Row],[Semaine]]="","",VLOOKUP(Tableau82529[[#This Row],[Semaine]],Listes!$A:$B,2,FALSE))</f>
        <v/>
      </c>
      <c r="B168" s="11" t="str">
        <f>IF(ISBLANK(Tableau82529[[#This Row],[Matricule]]),"",VLOOKUP(Tableau82529[[#This Row],[Matricule]],#REF!,2,FALSE))</f>
        <v/>
      </c>
      <c r="C168" s="11" t="str">
        <f>IF(ISBLANK(Tableau82529[[#This Row],[Matricule]]),"",VLOOKUP(Tableau82529[[#This Row],[Matricule]],#REF!,3,FALSE))</f>
        <v/>
      </c>
      <c r="D168" s="11" t="str">
        <f>CONCATENATE(Tableau82529[[#This Row],[Semaine]],Tableau82529[[#This Row],[Matricule]])</f>
        <v/>
      </c>
      <c r="O168" s="14" t="str">
        <f>IF(SUM(Tableau82529[[#This Row],[Lundi]:[Mercredi]])&gt;0,SUM(Tableau82529[[#This Row],[Lundi]:[Mercredi]]),"")</f>
        <v/>
      </c>
      <c r="P168" s="14" t="str">
        <f>IF(SUM(Tableau82529[[#This Row],[Jeudi]:[Samedi]])&gt;0,SUM(Tableau82529[[#This Row],[Jeudi]:[Samedi]]),"")</f>
        <v/>
      </c>
      <c r="Q168" s="14">
        <f>COUNTIF(Tableau82529[[#This Row],[Lundi]:[Mercredi]],"&gt;0") + COUNTIF(Tableau82529[[#This Row],[Jeudi]:[Samedi]],"&gt;0")</f>
        <v>0</v>
      </c>
      <c r="R168" s="14" t="str">
        <f>IFERROR(Tableau82529[[#This Row],[Total Tour 1]]+Tableau82529[[#This Row],[Total Tour 2]],"")</f>
        <v/>
      </c>
      <c r="S168" s="14">
        <f>COUNTIF(Tableau82529[[#This Row],[Lundi]:[Samedi]],"&gt;=12")*1000</f>
        <v>0</v>
      </c>
      <c r="T16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68" s="15">
        <f>Tableau82529[[#This Row],[Prime production]]+Tableau82529[[#This Row],[Prime rendement]]</f>
        <v>0</v>
      </c>
      <c r="V168" s="15" t="str">
        <f>IF(Tableau82529[[#This Row],[Matricule]]&gt;1,IF(COUNTIF(Tableau82529[DateMatricule],Tableau82529[[#This Row],[DateMatricule]])&gt;1,"Doublon",""),"")</f>
        <v/>
      </c>
    </row>
    <row r="169" spans="1:22" x14ac:dyDescent="0.25">
      <c r="A169" s="11" t="str">
        <f>IF(Tableau82529[[#This Row],[Semaine]]="","",VLOOKUP(Tableau82529[[#This Row],[Semaine]],Listes!$A:$B,2,FALSE))</f>
        <v/>
      </c>
      <c r="B169" s="11" t="str">
        <f>IF(ISBLANK(Tableau82529[[#This Row],[Matricule]]),"",VLOOKUP(Tableau82529[[#This Row],[Matricule]],#REF!,2,FALSE))</f>
        <v/>
      </c>
      <c r="C169" s="11" t="str">
        <f>IF(ISBLANK(Tableau82529[[#This Row],[Matricule]]),"",VLOOKUP(Tableau82529[[#This Row],[Matricule]],#REF!,3,FALSE))</f>
        <v/>
      </c>
      <c r="D169" s="11" t="str">
        <f>CONCATENATE(Tableau82529[[#This Row],[Semaine]],Tableau82529[[#This Row],[Matricule]])</f>
        <v/>
      </c>
      <c r="O169" s="14" t="str">
        <f>IF(SUM(Tableau82529[[#This Row],[Lundi]:[Mercredi]])&gt;0,SUM(Tableau82529[[#This Row],[Lundi]:[Mercredi]]),"")</f>
        <v/>
      </c>
      <c r="P169" s="14" t="str">
        <f>IF(SUM(Tableau82529[[#This Row],[Jeudi]:[Samedi]])&gt;0,SUM(Tableau82529[[#This Row],[Jeudi]:[Samedi]]),"")</f>
        <v/>
      </c>
      <c r="Q169" s="14">
        <f>COUNTIF(Tableau82529[[#This Row],[Lundi]:[Mercredi]],"&gt;0") + COUNTIF(Tableau82529[[#This Row],[Jeudi]:[Samedi]],"&gt;0")</f>
        <v>0</v>
      </c>
      <c r="R169" s="14" t="str">
        <f>IFERROR(Tableau82529[[#This Row],[Total Tour 1]]+Tableau82529[[#This Row],[Total Tour 2]],"")</f>
        <v/>
      </c>
      <c r="S169" s="14">
        <f>COUNTIF(Tableau82529[[#This Row],[Lundi]:[Samedi]],"&gt;=12")*1000</f>
        <v>0</v>
      </c>
      <c r="T16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69" s="15">
        <f>Tableau82529[[#This Row],[Prime production]]+Tableau82529[[#This Row],[Prime rendement]]</f>
        <v>0</v>
      </c>
      <c r="V169" s="15" t="str">
        <f>IF(Tableau82529[[#This Row],[Matricule]]&gt;1,IF(COUNTIF(Tableau82529[DateMatricule],Tableau82529[[#This Row],[DateMatricule]])&gt;1,"Doublon",""),"")</f>
        <v/>
      </c>
    </row>
    <row r="170" spans="1:22" x14ac:dyDescent="0.25">
      <c r="A170" s="11" t="str">
        <f>IF(Tableau82529[[#This Row],[Semaine]]="","",VLOOKUP(Tableau82529[[#This Row],[Semaine]],Listes!$A:$B,2,FALSE))</f>
        <v/>
      </c>
      <c r="B170" s="11" t="str">
        <f>IF(ISBLANK(Tableau82529[[#This Row],[Matricule]]),"",VLOOKUP(Tableau82529[[#This Row],[Matricule]],#REF!,2,FALSE))</f>
        <v/>
      </c>
      <c r="C170" s="11" t="str">
        <f>IF(ISBLANK(Tableau82529[[#This Row],[Matricule]]),"",VLOOKUP(Tableau82529[[#This Row],[Matricule]],#REF!,3,FALSE))</f>
        <v/>
      </c>
      <c r="D170" s="11" t="str">
        <f>CONCATENATE(Tableau82529[[#This Row],[Semaine]],Tableau82529[[#This Row],[Matricule]])</f>
        <v/>
      </c>
      <c r="O170" s="14" t="str">
        <f>IF(SUM(Tableau82529[[#This Row],[Lundi]:[Mercredi]])&gt;0,SUM(Tableau82529[[#This Row],[Lundi]:[Mercredi]]),"")</f>
        <v/>
      </c>
      <c r="P170" s="14" t="str">
        <f>IF(SUM(Tableau82529[[#This Row],[Jeudi]:[Samedi]])&gt;0,SUM(Tableau82529[[#This Row],[Jeudi]:[Samedi]]),"")</f>
        <v/>
      </c>
      <c r="Q170" s="14">
        <f>COUNTIF(Tableau82529[[#This Row],[Lundi]:[Mercredi]],"&gt;0") + COUNTIF(Tableau82529[[#This Row],[Jeudi]:[Samedi]],"&gt;0")</f>
        <v>0</v>
      </c>
      <c r="R170" s="14" t="str">
        <f>IFERROR(Tableau82529[[#This Row],[Total Tour 1]]+Tableau82529[[#This Row],[Total Tour 2]],"")</f>
        <v/>
      </c>
      <c r="S170" s="14">
        <f>COUNTIF(Tableau82529[[#This Row],[Lundi]:[Samedi]],"&gt;=12")*1000</f>
        <v>0</v>
      </c>
      <c r="T17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70" s="15">
        <f>Tableau82529[[#This Row],[Prime production]]+Tableau82529[[#This Row],[Prime rendement]]</f>
        <v>0</v>
      </c>
      <c r="V170" s="15" t="str">
        <f>IF(Tableau82529[[#This Row],[Matricule]]&gt;1,IF(COUNTIF(Tableau82529[DateMatricule],Tableau82529[[#This Row],[DateMatricule]])&gt;1,"Doublon",""),"")</f>
        <v/>
      </c>
    </row>
    <row r="171" spans="1:22" x14ac:dyDescent="0.25">
      <c r="A171" s="11" t="str">
        <f>IF(Tableau82529[[#This Row],[Semaine]]="","",VLOOKUP(Tableau82529[[#This Row],[Semaine]],Listes!$A:$B,2,FALSE))</f>
        <v/>
      </c>
      <c r="B171" s="11" t="str">
        <f>IF(ISBLANK(Tableau82529[[#This Row],[Matricule]]),"",VLOOKUP(Tableau82529[[#This Row],[Matricule]],#REF!,2,FALSE))</f>
        <v/>
      </c>
      <c r="C171" s="11" t="str">
        <f>IF(ISBLANK(Tableau82529[[#This Row],[Matricule]]),"",VLOOKUP(Tableau82529[[#This Row],[Matricule]],#REF!,3,FALSE))</f>
        <v/>
      </c>
      <c r="D171" s="11" t="str">
        <f>CONCATENATE(Tableau82529[[#This Row],[Semaine]],Tableau82529[[#This Row],[Matricule]])</f>
        <v/>
      </c>
      <c r="O171" s="14" t="str">
        <f>IF(SUM(Tableau82529[[#This Row],[Lundi]:[Mercredi]])&gt;0,SUM(Tableau82529[[#This Row],[Lundi]:[Mercredi]]),"")</f>
        <v/>
      </c>
      <c r="P171" s="14" t="str">
        <f>IF(SUM(Tableau82529[[#This Row],[Jeudi]:[Samedi]])&gt;0,SUM(Tableau82529[[#This Row],[Jeudi]:[Samedi]]),"")</f>
        <v/>
      </c>
      <c r="Q171" s="14">
        <f>COUNTIF(Tableau82529[[#This Row],[Lundi]:[Mercredi]],"&gt;0") + COUNTIF(Tableau82529[[#This Row],[Jeudi]:[Samedi]],"&gt;0")</f>
        <v>0</v>
      </c>
      <c r="R171" s="14" t="str">
        <f>IFERROR(Tableau82529[[#This Row],[Total Tour 1]]+Tableau82529[[#This Row],[Total Tour 2]],"")</f>
        <v/>
      </c>
      <c r="S171" s="14">
        <f>COUNTIF(Tableau82529[[#This Row],[Lundi]:[Samedi]],"&gt;=12")*1000</f>
        <v>0</v>
      </c>
      <c r="T17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71" s="15">
        <f>Tableau82529[[#This Row],[Prime production]]+Tableau82529[[#This Row],[Prime rendement]]</f>
        <v>0</v>
      </c>
      <c r="V171" s="15" t="str">
        <f>IF(Tableau82529[[#This Row],[Matricule]]&gt;1,IF(COUNTIF(Tableau82529[DateMatricule],Tableau82529[[#This Row],[DateMatricule]])&gt;1,"Doublon",""),"")</f>
        <v/>
      </c>
    </row>
    <row r="172" spans="1:22" x14ac:dyDescent="0.25">
      <c r="A172" s="11" t="str">
        <f>IF(Tableau82529[[#This Row],[Semaine]]="","",VLOOKUP(Tableau82529[[#This Row],[Semaine]],Listes!$A:$B,2,FALSE))</f>
        <v/>
      </c>
      <c r="B172" s="11" t="str">
        <f>IF(ISBLANK(Tableau82529[[#This Row],[Matricule]]),"",VLOOKUP(Tableau82529[[#This Row],[Matricule]],#REF!,2,FALSE))</f>
        <v/>
      </c>
      <c r="C172" s="11" t="str">
        <f>IF(ISBLANK(Tableau82529[[#This Row],[Matricule]]),"",VLOOKUP(Tableau82529[[#This Row],[Matricule]],#REF!,3,FALSE))</f>
        <v/>
      </c>
      <c r="D172" s="11" t="str">
        <f>CONCATENATE(Tableau82529[[#This Row],[Semaine]],Tableau82529[[#This Row],[Matricule]])</f>
        <v/>
      </c>
      <c r="O172" s="14" t="str">
        <f>IF(SUM(Tableau82529[[#This Row],[Lundi]:[Mercredi]])&gt;0,SUM(Tableau82529[[#This Row],[Lundi]:[Mercredi]]),"")</f>
        <v/>
      </c>
      <c r="P172" s="14" t="str">
        <f>IF(SUM(Tableau82529[[#This Row],[Jeudi]:[Samedi]])&gt;0,SUM(Tableau82529[[#This Row],[Jeudi]:[Samedi]]),"")</f>
        <v/>
      </c>
      <c r="Q172" s="14">
        <f>COUNTIF(Tableau82529[[#This Row],[Lundi]:[Mercredi]],"&gt;0") + COUNTIF(Tableau82529[[#This Row],[Jeudi]:[Samedi]],"&gt;0")</f>
        <v>0</v>
      </c>
      <c r="R172" s="14" t="str">
        <f>IFERROR(Tableau82529[[#This Row],[Total Tour 1]]+Tableau82529[[#This Row],[Total Tour 2]],"")</f>
        <v/>
      </c>
      <c r="S172" s="14">
        <f>COUNTIF(Tableau82529[[#This Row],[Lundi]:[Samedi]],"&gt;=12")*1000</f>
        <v>0</v>
      </c>
      <c r="T17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72" s="15">
        <f>Tableau82529[[#This Row],[Prime production]]+Tableau82529[[#This Row],[Prime rendement]]</f>
        <v>0</v>
      </c>
      <c r="V172" s="15" t="str">
        <f>IF(Tableau82529[[#This Row],[Matricule]]&gt;1,IF(COUNTIF(Tableau82529[DateMatricule],Tableau82529[[#This Row],[DateMatricule]])&gt;1,"Doublon",""),"")</f>
        <v/>
      </c>
    </row>
    <row r="173" spans="1:22" x14ac:dyDescent="0.25">
      <c r="A173" s="11" t="str">
        <f>IF(Tableau82529[[#This Row],[Semaine]]="","",VLOOKUP(Tableau82529[[#This Row],[Semaine]],Listes!$A:$B,2,FALSE))</f>
        <v/>
      </c>
      <c r="B173" s="11" t="str">
        <f>IF(ISBLANK(Tableau82529[[#This Row],[Matricule]]),"",VLOOKUP(Tableau82529[[#This Row],[Matricule]],#REF!,2,FALSE))</f>
        <v/>
      </c>
      <c r="C173" s="11" t="str">
        <f>IF(ISBLANK(Tableau82529[[#This Row],[Matricule]]),"",VLOOKUP(Tableau82529[[#This Row],[Matricule]],#REF!,3,FALSE))</f>
        <v/>
      </c>
      <c r="D173" s="11" t="str">
        <f>CONCATENATE(Tableau82529[[#This Row],[Semaine]],Tableau82529[[#This Row],[Matricule]])</f>
        <v/>
      </c>
      <c r="O173" s="14" t="str">
        <f>IF(SUM(Tableau82529[[#This Row],[Lundi]:[Mercredi]])&gt;0,SUM(Tableau82529[[#This Row],[Lundi]:[Mercredi]]),"")</f>
        <v/>
      </c>
      <c r="P173" s="14" t="str">
        <f>IF(SUM(Tableau82529[[#This Row],[Jeudi]:[Samedi]])&gt;0,SUM(Tableau82529[[#This Row],[Jeudi]:[Samedi]]),"")</f>
        <v/>
      </c>
      <c r="Q173" s="14">
        <f>COUNTIF(Tableau82529[[#This Row],[Lundi]:[Mercredi]],"&gt;0") + COUNTIF(Tableau82529[[#This Row],[Jeudi]:[Samedi]],"&gt;0")</f>
        <v>0</v>
      </c>
      <c r="R173" s="14" t="str">
        <f>IFERROR(Tableau82529[[#This Row],[Total Tour 1]]+Tableau82529[[#This Row],[Total Tour 2]],"")</f>
        <v/>
      </c>
      <c r="S173" s="14">
        <f>COUNTIF(Tableau82529[[#This Row],[Lundi]:[Samedi]],"&gt;=12")*1000</f>
        <v>0</v>
      </c>
      <c r="T17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73" s="15">
        <f>Tableau82529[[#This Row],[Prime production]]+Tableau82529[[#This Row],[Prime rendement]]</f>
        <v>0</v>
      </c>
      <c r="V173" s="15" t="str">
        <f>IF(Tableau82529[[#This Row],[Matricule]]&gt;1,IF(COUNTIF(Tableau82529[DateMatricule],Tableau82529[[#This Row],[DateMatricule]])&gt;1,"Doublon",""),"")</f>
        <v/>
      </c>
    </row>
    <row r="174" spans="1:22" x14ac:dyDescent="0.25">
      <c r="A174" s="11" t="str">
        <f>IF(Tableau82529[[#This Row],[Semaine]]="","",VLOOKUP(Tableau82529[[#This Row],[Semaine]],Listes!$A:$B,2,FALSE))</f>
        <v/>
      </c>
      <c r="B174" s="11" t="str">
        <f>IF(ISBLANK(Tableau82529[[#This Row],[Matricule]]),"",VLOOKUP(Tableau82529[[#This Row],[Matricule]],#REF!,2,FALSE))</f>
        <v/>
      </c>
      <c r="C174" s="11" t="str">
        <f>IF(ISBLANK(Tableau82529[[#This Row],[Matricule]]),"",VLOOKUP(Tableau82529[[#This Row],[Matricule]],#REF!,3,FALSE))</f>
        <v/>
      </c>
      <c r="D174" s="11" t="str">
        <f>CONCATENATE(Tableau82529[[#This Row],[Semaine]],Tableau82529[[#This Row],[Matricule]])</f>
        <v/>
      </c>
      <c r="O174" s="14" t="str">
        <f>IF(SUM(Tableau82529[[#This Row],[Lundi]:[Mercredi]])&gt;0,SUM(Tableau82529[[#This Row],[Lundi]:[Mercredi]]),"")</f>
        <v/>
      </c>
      <c r="P174" s="14" t="str">
        <f>IF(SUM(Tableau82529[[#This Row],[Jeudi]:[Samedi]])&gt;0,SUM(Tableau82529[[#This Row],[Jeudi]:[Samedi]]),"")</f>
        <v/>
      </c>
      <c r="Q174" s="14">
        <f>COUNTIF(Tableau82529[[#This Row],[Lundi]:[Mercredi]],"&gt;0") + COUNTIF(Tableau82529[[#This Row],[Jeudi]:[Samedi]],"&gt;0")</f>
        <v>0</v>
      </c>
      <c r="R174" s="14" t="str">
        <f>IFERROR(Tableau82529[[#This Row],[Total Tour 1]]+Tableau82529[[#This Row],[Total Tour 2]],"")</f>
        <v/>
      </c>
      <c r="S174" s="14">
        <f>COUNTIF(Tableau82529[[#This Row],[Lundi]:[Samedi]],"&gt;=12")*1000</f>
        <v>0</v>
      </c>
      <c r="T17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74" s="15">
        <f>Tableau82529[[#This Row],[Prime production]]+Tableau82529[[#This Row],[Prime rendement]]</f>
        <v>0</v>
      </c>
      <c r="V174" s="15" t="str">
        <f>IF(Tableau82529[[#This Row],[Matricule]]&gt;1,IF(COUNTIF(Tableau82529[DateMatricule],Tableau82529[[#This Row],[DateMatricule]])&gt;1,"Doublon",""),"")</f>
        <v/>
      </c>
    </row>
    <row r="175" spans="1:22" x14ac:dyDescent="0.25">
      <c r="A175" s="11" t="str">
        <f>IF(Tableau82529[[#This Row],[Semaine]]="","",VLOOKUP(Tableau82529[[#This Row],[Semaine]],Listes!$A:$B,2,FALSE))</f>
        <v/>
      </c>
      <c r="B175" s="11" t="str">
        <f>IF(ISBLANK(Tableau82529[[#This Row],[Matricule]]),"",VLOOKUP(Tableau82529[[#This Row],[Matricule]],#REF!,2,FALSE))</f>
        <v/>
      </c>
      <c r="C175" s="11" t="str">
        <f>IF(ISBLANK(Tableau82529[[#This Row],[Matricule]]),"",VLOOKUP(Tableau82529[[#This Row],[Matricule]],#REF!,3,FALSE))</f>
        <v/>
      </c>
      <c r="D175" s="11" t="str">
        <f>CONCATENATE(Tableau82529[[#This Row],[Semaine]],Tableau82529[[#This Row],[Matricule]])</f>
        <v/>
      </c>
      <c r="O175" s="14" t="str">
        <f>IF(SUM(Tableau82529[[#This Row],[Lundi]:[Mercredi]])&gt;0,SUM(Tableau82529[[#This Row],[Lundi]:[Mercredi]]),"")</f>
        <v/>
      </c>
      <c r="P175" s="14" t="str">
        <f>IF(SUM(Tableau82529[[#This Row],[Jeudi]:[Samedi]])&gt;0,SUM(Tableau82529[[#This Row],[Jeudi]:[Samedi]]),"")</f>
        <v/>
      </c>
      <c r="Q175" s="14">
        <f>COUNTIF(Tableau82529[[#This Row],[Lundi]:[Mercredi]],"&gt;0") + COUNTIF(Tableau82529[[#This Row],[Jeudi]:[Samedi]],"&gt;0")</f>
        <v>0</v>
      </c>
      <c r="R175" s="14" t="str">
        <f>IFERROR(Tableau82529[[#This Row],[Total Tour 1]]+Tableau82529[[#This Row],[Total Tour 2]],"")</f>
        <v/>
      </c>
      <c r="S175" s="14">
        <f>COUNTIF(Tableau82529[[#This Row],[Lundi]:[Samedi]],"&gt;=12")*1000</f>
        <v>0</v>
      </c>
      <c r="T17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75" s="15">
        <f>Tableau82529[[#This Row],[Prime production]]+Tableau82529[[#This Row],[Prime rendement]]</f>
        <v>0</v>
      </c>
      <c r="V175" s="15" t="str">
        <f>IF(Tableau82529[[#This Row],[Matricule]]&gt;1,IF(COUNTIF(Tableau82529[DateMatricule],Tableau82529[[#This Row],[DateMatricule]])&gt;1,"Doublon",""),"")</f>
        <v/>
      </c>
    </row>
    <row r="176" spans="1:22" x14ac:dyDescent="0.25">
      <c r="A176" s="11" t="str">
        <f>IF(Tableau82529[[#This Row],[Semaine]]="","",VLOOKUP(Tableau82529[[#This Row],[Semaine]],Listes!$A:$B,2,FALSE))</f>
        <v/>
      </c>
      <c r="B176" s="11" t="str">
        <f>IF(ISBLANK(Tableau82529[[#This Row],[Matricule]]),"",VLOOKUP(Tableau82529[[#This Row],[Matricule]],#REF!,2,FALSE))</f>
        <v/>
      </c>
      <c r="C176" s="11" t="str">
        <f>IF(ISBLANK(Tableau82529[[#This Row],[Matricule]]),"",VLOOKUP(Tableau82529[[#This Row],[Matricule]],#REF!,3,FALSE))</f>
        <v/>
      </c>
      <c r="D176" s="11" t="str">
        <f>CONCATENATE(Tableau82529[[#This Row],[Semaine]],Tableau82529[[#This Row],[Matricule]])</f>
        <v/>
      </c>
      <c r="O176" s="14" t="str">
        <f>IF(SUM(Tableau82529[[#This Row],[Lundi]:[Mercredi]])&gt;0,SUM(Tableau82529[[#This Row],[Lundi]:[Mercredi]]),"")</f>
        <v/>
      </c>
      <c r="P176" s="14" t="str">
        <f>IF(SUM(Tableau82529[[#This Row],[Jeudi]:[Samedi]])&gt;0,SUM(Tableau82529[[#This Row],[Jeudi]:[Samedi]]),"")</f>
        <v/>
      </c>
      <c r="Q176" s="14">
        <f>COUNTIF(Tableau82529[[#This Row],[Lundi]:[Mercredi]],"&gt;0") + COUNTIF(Tableau82529[[#This Row],[Jeudi]:[Samedi]],"&gt;0")</f>
        <v>0</v>
      </c>
      <c r="R176" s="14" t="str">
        <f>IFERROR(Tableau82529[[#This Row],[Total Tour 1]]+Tableau82529[[#This Row],[Total Tour 2]],"")</f>
        <v/>
      </c>
      <c r="S176" s="14">
        <f>COUNTIF(Tableau82529[[#This Row],[Lundi]:[Samedi]],"&gt;=12")*1000</f>
        <v>0</v>
      </c>
      <c r="T17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76" s="15">
        <f>Tableau82529[[#This Row],[Prime production]]+Tableau82529[[#This Row],[Prime rendement]]</f>
        <v>0</v>
      </c>
      <c r="V176" s="15" t="str">
        <f>IF(Tableau82529[[#This Row],[Matricule]]&gt;1,IF(COUNTIF(Tableau82529[DateMatricule],Tableau82529[[#This Row],[DateMatricule]])&gt;1,"Doublon",""),"")</f>
        <v/>
      </c>
    </row>
    <row r="177" spans="1:22" x14ac:dyDescent="0.25">
      <c r="A177" s="11" t="str">
        <f>IF(Tableau82529[[#This Row],[Semaine]]="","",VLOOKUP(Tableau82529[[#This Row],[Semaine]],Listes!$A:$B,2,FALSE))</f>
        <v/>
      </c>
      <c r="B177" s="11" t="str">
        <f>IF(ISBLANK(Tableau82529[[#This Row],[Matricule]]),"",VLOOKUP(Tableau82529[[#This Row],[Matricule]],#REF!,2,FALSE))</f>
        <v/>
      </c>
      <c r="C177" s="11" t="str">
        <f>IF(ISBLANK(Tableau82529[[#This Row],[Matricule]]),"",VLOOKUP(Tableau82529[[#This Row],[Matricule]],#REF!,3,FALSE))</f>
        <v/>
      </c>
      <c r="D177" s="11" t="str">
        <f>CONCATENATE(Tableau82529[[#This Row],[Semaine]],Tableau82529[[#This Row],[Matricule]])</f>
        <v/>
      </c>
      <c r="O177" s="14" t="str">
        <f>IF(SUM(Tableau82529[[#This Row],[Lundi]:[Mercredi]])&gt;0,SUM(Tableau82529[[#This Row],[Lundi]:[Mercredi]]),"")</f>
        <v/>
      </c>
      <c r="P177" s="14" t="str">
        <f>IF(SUM(Tableau82529[[#This Row],[Jeudi]:[Samedi]])&gt;0,SUM(Tableau82529[[#This Row],[Jeudi]:[Samedi]]),"")</f>
        <v/>
      </c>
      <c r="Q177" s="14">
        <f>COUNTIF(Tableau82529[[#This Row],[Lundi]:[Mercredi]],"&gt;0") + COUNTIF(Tableau82529[[#This Row],[Jeudi]:[Samedi]],"&gt;0")</f>
        <v>0</v>
      </c>
      <c r="R177" s="14" t="str">
        <f>IFERROR(Tableau82529[[#This Row],[Total Tour 1]]+Tableau82529[[#This Row],[Total Tour 2]],"")</f>
        <v/>
      </c>
      <c r="S177" s="14">
        <f>COUNTIF(Tableau82529[[#This Row],[Lundi]:[Samedi]],"&gt;=12")*1000</f>
        <v>0</v>
      </c>
      <c r="T17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77" s="15">
        <f>Tableau82529[[#This Row],[Prime production]]+Tableau82529[[#This Row],[Prime rendement]]</f>
        <v>0</v>
      </c>
      <c r="V177" s="15" t="str">
        <f>IF(Tableau82529[[#This Row],[Matricule]]&gt;1,IF(COUNTIF(Tableau82529[DateMatricule],Tableau82529[[#This Row],[DateMatricule]])&gt;1,"Doublon",""),"")</f>
        <v/>
      </c>
    </row>
    <row r="178" spans="1:22" x14ac:dyDescent="0.25">
      <c r="A178" s="11" t="str">
        <f>IF(Tableau82529[[#This Row],[Semaine]]="","",VLOOKUP(Tableau82529[[#This Row],[Semaine]],Listes!$A:$B,2,FALSE))</f>
        <v/>
      </c>
      <c r="B178" s="11" t="str">
        <f>IF(ISBLANK(Tableau82529[[#This Row],[Matricule]]),"",VLOOKUP(Tableau82529[[#This Row],[Matricule]],#REF!,2,FALSE))</f>
        <v/>
      </c>
      <c r="C178" s="11" t="str">
        <f>IF(ISBLANK(Tableau82529[[#This Row],[Matricule]]),"",VLOOKUP(Tableau82529[[#This Row],[Matricule]],#REF!,3,FALSE))</f>
        <v/>
      </c>
      <c r="D178" s="11" t="str">
        <f>CONCATENATE(Tableau82529[[#This Row],[Semaine]],Tableau82529[[#This Row],[Matricule]])</f>
        <v/>
      </c>
      <c r="O178" s="14" t="str">
        <f>IF(SUM(Tableau82529[[#This Row],[Lundi]:[Mercredi]])&gt;0,SUM(Tableau82529[[#This Row],[Lundi]:[Mercredi]]),"")</f>
        <v/>
      </c>
      <c r="P178" s="14" t="str">
        <f>IF(SUM(Tableau82529[[#This Row],[Jeudi]:[Samedi]])&gt;0,SUM(Tableau82529[[#This Row],[Jeudi]:[Samedi]]),"")</f>
        <v/>
      </c>
      <c r="Q178" s="14">
        <f>COUNTIF(Tableau82529[[#This Row],[Lundi]:[Mercredi]],"&gt;0") + COUNTIF(Tableau82529[[#This Row],[Jeudi]:[Samedi]],"&gt;0")</f>
        <v>0</v>
      </c>
      <c r="R178" s="14" t="str">
        <f>IFERROR(Tableau82529[[#This Row],[Total Tour 1]]+Tableau82529[[#This Row],[Total Tour 2]],"")</f>
        <v/>
      </c>
      <c r="S178" s="14">
        <f>COUNTIF(Tableau82529[[#This Row],[Lundi]:[Samedi]],"&gt;=12")*1000</f>
        <v>0</v>
      </c>
      <c r="T17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78" s="15">
        <f>Tableau82529[[#This Row],[Prime production]]+Tableau82529[[#This Row],[Prime rendement]]</f>
        <v>0</v>
      </c>
      <c r="V178" s="15" t="str">
        <f>IF(Tableau82529[[#This Row],[Matricule]]&gt;1,IF(COUNTIF(Tableau82529[DateMatricule],Tableau82529[[#This Row],[DateMatricule]])&gt;1,"Doublon",""),"")</f>
        <v/>
      </c>
    </row>
    <row r="179" spans="1:22" x14ac:dyDescent="0.25">
      <c r="A179" s="11" t="str">
        <f>IF(Tableau82529[[#This Row],[Semaine]]="","",VLOOKUP(Tableau82529[[#This Row],[Semaine]],Listes!$A:$B,2,FALSE))</f>
        <v/>
      </c>
      <c r="B179" s="11" t="str">
        <f>IF(ISBLANK(Tableau82529[[#This Row],[Matricule]]),"",VLOOKUP(Tableau82529[[#This Row],[Matricule]],#REF!,2,FALSE))</f>
        <v/>
      </c>
      <c r="C179" s="11" t="str">
        <f>IF(ISBLANK(Tableau82529[[#This Row],[Matricule]]),"",VLOOKUP(Tableau82529[[#This Row],[Matricule]],#REF!,3,FALSE))</f>
        <v/>
      </c>
      <c r="D179" s="11" t="str">
        <f>CONCATENATE(Tableau82529[[#This Row],[Semaine]],Tableau82529[[#This Row],[Matricule]])</f>
        <v/>
      </c>
      <c r="O179" s="14" t="str">
        <f>IF(SUM(Tableau82529[[#This Row],[Lundi]:[Mercredi]])&gt;0,SUM(Tableau82529[[#This Row],[Lundi]:[Mercredi]]),"")</f>
        <v/>
      </c>
      <c r="P179" s="14" t="str">
        <f>IF(SUM(Tableau82529[[#This Row],[Jeudi]:[Samedi]])&gt;0,SUM(Tableau82529[[#This Row],[Jeudi]:[Samedi]]),"")</f>
        <v/>
      </c>
      <c r="Q179" s="14">
        <f>COUNTIF(Tableau82529[[#This Row],[Lundi]:[Mercredi]],"&gt;0") + COUNTIF(Tableau82529[[#This Row],[Jeudi]:[Samedi]],"&gt;0")</f>
        <v>0</v>
      </c>
      <c r="R179" s="14" t="str">
        <f>IFERROR(Tableau82529[[#This Row],[Total Tour 1]]+Tableau82529[[#This Row],[Total Tour 2]],"")</f>
        <v/>
      </c>
      <c r="S179" s="14">
        <f>COUNTIF(Tableau82529[[#This Row],[Lundi]:[Samedi]],"&gt;=12")*1000</f>
        <v>0</v>
      </c>
      <c r="T17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79" s="15">
        <f>Tableau82529[[#This Row],[Prime production]]+Tableau82529[[#This Row],[Prime rendement]]</f>
        <v>0</v>
      </c>
      <c r="V179" s="15" t="str">
        <f>IF(Tableau82529[[#This Row],[Matricule]]&gt;1,IF(COUNTIF(Tableau82529[DateMatricule],Tableau82529[[#This Row],[DateMatricule]])&gt;1,"Doublon",""),"")</f>
        <v/>
      </c>
    </row>
    <row r="180" spans="1:22" x14ac:dyDescent="0.25">
      <c r="A180" s="11" t="str">
        <f>IF(Tableau82529[[#This Row],[Semaine]]="","",VLOOKUP(Tableau82529[[#This Row],[Semaine]],Listes!$A:$B,2,FALSE))</f>
        <v/>
      </c>
      <c r="B180" s="11" t="str">
        <f>IF(ISBLANK(Tableau82529[[#This Row],[Matricule]]),"",VLOOKUP(Tableau82529[[#This Row],[Matricule]],#REF!,2,FALSE))</f>
        <v/>
      </c>
      <c r="C180" s="11" t="str">
        <f>IF(ISBLANK(Tableau82529[[#This Row],[Matricule]]),"",VLOOKUP(Tableau82529[[#This Row],[Matricule]],#REF!,3,FALSE))</f>
        <v/>
      </c>
      <c r="D180" s="11" t="str">
        <f>CONCATENATE(Tableau82529[[#This Row],[Semaine]],Tableau82529[[#This Row],[Matricule]])</f>
        <v/>
      </c>
      <c r="O180" s="14" t="str">
        <f>IF(SUM(Tableau82529[[#This Row],[Lundi]:[Mercredi]])&gt;0,SUM(Tableau82529[[#This Row],[Lundi]:[Mercredi]]),"")</f>
        <v/>
      </c>
      <c r="P180" s="14" t="str">
        <f>IF(SUM(Tableau82529[[#This Row],[Jeudi]:[Samedi]])&gt;0,SUM(Tableau82529[[#This Row],[Jeudi]:[Samedi]]),"")</f>
        <v/>
      </c>
      <c r="Q180" s="14">
        <f>COUNTIF(Tableau82529[[#This Row],[Lundi]:[Mercredi]],"&gt;0") + COUNTIF(Tableau82529[[#This Row],[Jeudi]:[Samedi]],"&gt;0")</f>
        <v>0</v>
      </c>
      <c r="R180" s="14" t="str">
        <f>IFERROR(Tableau82529[[#This Row],[Total Tour 1]]+Tableau82529[[#This Row],[Total Tour 2]],"")</f>
        <v/>
      </c>
      <c r="S180" s="14">
        <f>COUNTIF(Tableau82529[[#This Row],[Lundi]:[Samedi]],"&gt;=12")*1000</f>
        <v>0</v>
      </c>
      <c r="T18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80" s="15">
        <f>Tableau82529[[#This Row],[Prime production]]+Tableau82529[[#This Row],[Prime rendement]]</f>
        <v>0</v>
      </c>
      <c r="V180" s="15" t="str">
        <f>IF(Tableau82529[[#This Row],[Matricule]]&gt;1,IF(COUNTIF(Tableau82529[DateMatricule],Tableau82529[[#This Row],[DateMatricule]])&gt;1,"Doublon",""),"")</f>
        <v/>
      </c>
    </row>
    <row r="181" spans="1:22" x14ac:dyDescent="0.25">
      <c r="A181" s="11" t="str">
        <f>IF(Tableau82529[[#This Row],[Semaine]]="","",VLOOKUP(Tableau82529[[#This Row],[Semaine]],Listes!$A:$B,2,FALSE))</f>
        <v/>
      </c>
      <c r="B181" s="11" t="str">
        <f>IF(ISBLANK(Tableau82529[[#This Row],[Matricule]]),"",VLOOKUP(Tableau82529[[#This Row],[Matricule]],#REF!,2,FALSE))</f>
        <v/>
      </c>
      <c r="C181" s="11" t="str">
        <f>IF(ISBLANK(Tableau82529[[#This Row],[Matricule]]),"",VLOOKUP(Tableau82529[[#This Row],[Matricule]],#REF!,3,FALSE))</f>
        <v/>
      </c>
      <c r="D181" s="11" t="str">
        <f>CONCATENATE(Tableau82529[[#This Row],[Semaine]],Tableau82529[[#This Row],[Matricule]])</f>
        <v/>
      </c>
      <c r="O181" s="14" t="str">
        <f>IF(SUM(Tableau82529[[#This Row],[Lundi]:[Mercredi]])&gt;0,SUM(Tableau82529[[#This Row],[Lundi]:[Mercredi]]),"")</f>
        <v/>
      </c>
      <c r="P181" s="14" t="str">
        <f>IF(SUM(Tableau82529[[#This Row],[Jeudi]:[Samedi]])&gt;0,SUM(Tableau82529[[#This Row],[Jeudi]:[Samedi]]),"")</f>
        <v/>
      </c>
      <c r="Q181" s="14">
        <f>COUNTIF(Tableau82529[[#This Row],[Lundi]:[Mercredi]],"&gt;0") + COUNTIF(Tableau82529[[#This Row],[Jeudi]:[Samedi]],"&gt;0")</f>
        <v>0</v>
      </c>
      <c r="R181" s="14" t="str">
        <f>IFERROR(Tableau82529[[#This Row],[Total Tour 1]]+Tableau82529[[#This Row],[Total Tour 2]],"")</f>
        <v/>
      </c>
      <c r="S181" s="14">
        <f>COUNTIF(Tableau82529[[#This Row],[Lundi]:[Samedi]],"&gt;=12")*1000</f>
        <v>0</v>
      </c>
      <c r="T18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81" s="15">
        <f>Tableau82529[[#This Row],[Prime production]]+Tableau82529[[#This Row],[Prime rendement]]</f>
        <v>0</v>
      </c>
      <c r="V181" s="15" t="str">
        <f>IF(Tableau82529[[#This Row],[Matricule]]&gt;1,IF(COUNTIF(Tableau82529[DateMatricule],Tableau82529[[#This Row],[DateMatricule]])&gt;1,"Doublon",""),"")</f>
        <v/>
      </c>
    </row>
    <row r="182" spans="1:22" x14ac:dyDescent="0.25">
      <c r="A182" s="11" t="str">
        <f>IF(Tableau82529[[#This Row],[Semaine]]="","",VLOOKUP(Tableau82529[[#This Row],[Semaine]],Listes!$A:$B,2,FALSE))</f>
        <v/>
      </c>
      <c r="B182" s="11" t="str">
        <f>IF(ISBLANK(Tableau82529[[#This Row],[Matricule]]),"",VLOOKUP(Tableau82529[[#This Row],[Matricule]],#REF!,2,FALSE))</f>
        <v/>
      </c>
      <c r="C182" s="11" t="str">
        <f>IF(ISBLANK(Tableau82529[[#This Row],[Matricule]]),"",VLOOKUP(Tableau82529[[#This Row],[Matricule]],#REF!,3,FALSE))</f>
        <v/>
      </c>
      <c r="D182" s="11" t="str">
        <f>CONCATENATE(Tableau82529[[#This Row],[Semaine]],Tableau82529[[#This Row],[Matricule]])</f>
        <v/>
      </c>
      <c r="O182" s="14" t="str">
        <f>IF(SUM(Tableau82529[[#This Row],[Lundi]:[Mercredi]])&gt;0,SUM(Tableau82529[[#This Row],[Lundi]:[Mercredi]]),"")</f>
        <v/>
      </c>
      <c r="P182" s="14" t="str">
        <f>IF(SUM(Tableau82529[[#This Row],[Jeudi]:[Samedi]])&gt;0,SUM(Tableau82529[[#This Row],[Jeudi]:[Samedi]]),"")</f>
        <v/>
      </c>
      <c r="Q182" s="14">
        <f>COUNTIF(Tableau82529[[#This Row],[Lundi]:[Mercredi]],"&gt;0") + COUNTIF(Tableau82529[[#This Row],[Jeudi]:[Samedi]],"&gt;0")</f>
        <v>0</v>
      </c>
      <c r="R182" s="14" t="str">
        <f>IFERROR(Tableau82529[[#This Row],[Total Tour 1]]+Tableau82529[[#This Row],[Total Tour 2]],"")</f>
        <v/>
      </c>
      <c r="S182" s="14">
        <f>COUNTIF(Tableau82529[[#This Row],[Lundi]:[Samedi]],"&gt;=12")*1000</f>
        <v>0</v>
      </c>
      <c r="T18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82" s="15">
        <f>Tableau82529[[#This Row],[Prime production]]+Tableau82529[[#This Row],[Prime rendement]]</f>
        <v>0</v>
      </c>
      <c r="V182" s="15" t="str">
        <f>IF(Tableau82529[[#This Row],[Matricule]]&gt;1,IF(COUNTIF(Tableau82529[DateMatricule],Tableau82529[[#This Row],[DateMatricule]])&gt;1,"Doublon",""),"")</f>
        <v/>
      </c>
    </row>
    <row r="183" spans="1:22" x14ac:dyDescent="0.25">
      <c r="A183" s="11" t="str">
        <f>IF(Tableau82529[[#This Row],[Semaine]]="","",VLOOKUP(Tableau82529[[#This Row],[Semaine]],Listes!$A:$B,2,FALSE))</f>
        <v/>
      </c>
      <c r="B183" s="11" t="str">
        <f>IF(ISBLANK(Tableau82529[[#This Row],[Matricule]]),"",VLOOKUP(Tableau82529[[#This Row],[Matricule]],#REF!,2,FALSE))</f>
        <v/>
      </c>
      <c r="C183" s="11" t="str">
        <f>IF(ISBLANK(Tableau82529[[#This Row],[Matricule]]),"",VLOOKUP(Tableau82529[[#This Row],[Matricule]],#REF!,3,FALSE))</f>
        <v/>
      </c>
      <c r="D183" s="11" t="str">
        <f>CONCATENATE(Tableau82529[[#This Row],[Semaine]],Tableau82529[[#This Row],[Matricule]])</f>
        <v/>
      </c>
      <c r="O183" s="14" t="str">
        <f>IF(SUM(Tableau82529[[#This Row],[Lundi]:[Mercredi]])&gt;0,SUM(Tableau82529[[#This Row],[Lundi]:[Mercredi]]),"")</f>
        <v/>
      </c>
      <c r="P183" s="14" t="str">
        <f>IF(SUM(Tableau82529[[#This Row],[Jeudi]:[Samedi]])&gt;0,SUM(Tableau82529[[#This Row],[Jeudi]:[Samedi]]),"")</f>
        <v/>
      </c>
      <c r="Q183" s="14">
        <f>COUNTIF(Tableau82529[[#This Row],[Lundi]:[Mercredi]],"&gt;0") + COUNTIF(Tableau82529[[#This Row],[Jeudi]:[Samedi]],"&gt;0")</f>
        <v>0</v>
      </c>
      <c r="R183" s="14" t="str">
        <f>IFERROR(Tableau82529[[#This Row],[Total Tour 1]]+Tableau82529[[#This Row],[Total Tour 2]],"")</f>
        <v/>
      </c>
      <c r="S183" s="14">
        <f>COUNTIF(Tableau82529[[#This Row],[Lundi]:[Samedi]],"&gt;=12")*1000</f>
        <v>0</v>
      </c>
      <c r="T18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83" s="15">
        <f>Tableau82529[[#This Row],[Prime production]]+Tableau82529[[#This Row],[Prime rendement]]</f>
        <v>0</v>
      </c>
      <c r="V183" s="15" t="str">
        <f>IF(Tableau82529[[#This Row],[Matricule]]&gt;1,IF(COUNTIF(Tableau82529[DateMatricule],Tableau82529[[#This Row],[DateMatricule]])&gt;1,"Doublon",""),"")</f>
        <v/>
      </c>
    </row>
    <row r="184" spans="1:22" x14ac:dyDescent="0.25">
      <c r="A184" s="11" t="str">
        <f>IF(Tableau82529[[#This Row],[Semaine]]="","",VLOOKUP(Tableau82529[[#This Row],[Semaine]],Listes!$A:$B,2,FALSE))</f>
        <v/>
      </c>
      <c r="B184" s="11" t="str">
        <f>IF(ISBLANK(Tableau82529[[#This Row],[Matricule]]),"",VLOOKUP(Tableau82529[[#This Row],[Matricule]],#REF!,2,FALSE))</f>
        <v/>
      </c>
      <c r="C184" s="11" t="str">
        <f>IF(ISBLANK(Tableau82529[[#This Row],[Matricule]]),"",VLOOKUP(Tableau82529[[#This Row],[Matricule]],#REF!,3,FALSE))</f>
        <v/>
      </c>
      <c r="D184" s="11" t="str">
        <f>CONCATENATE(Tableau82529[[#This Row],[Semaine]],Tableau82529[[#This Row],[Matricule]])</f>
        <v/>
      </c>
      <c r="O184" s="14" t="str">
        <f>IF(SUM(Tableau82529[[#This Row],[Lundi]:[Mercredi]])&gt;0,SUM(Tableau82529[[#This Row],[Lundi]:[Mercredi]]),"")</f>
        <v/>
      </c>
      <c r="P184" s="14" t="str">
        <f>IF(SUM(Tableau82529[[#This Row],[Jeudi]:[Samedi]])&gt;0,SUM(Tableau82529[[#This Row],[Jeudi]:[Samedi]]),"")</f>
        <v/>
      </c>
      <c r="Q184" s="14">
        <f>COUNTIF(Tableau82529[[#This Row],[Lundi]:[Mercredi]],"&gt;0") + COUNTIF(Tableau82529[[#This Row],[Jeudi]:[Samedi]],"&gt;0")</f>
        <v>0</v>
      </c>
      <c r="R184" s="14" t="str">
        <f>IFERROR(Tableau82529[[#This Row],[Total Tour 1]]+Tableau82529[[#This Row],[Total Tour 2]],"")</f>
        <v/>
      </c>
      <c r="S184" s="14">
        <f>COUNTIF(Tableau82529[[#This Row],[Lundi]:[Samedi]],"&gt;=12")*1000</f>
        <v>0</v>
      </c>
      <c r="T18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84" s="15">
        <f>Tableau82529[[#This Row],[Prime production]]+Tableau82529[[#This Row],[Prime rendement]]</f>
        <v>0</v>
      </c>
      <c r="V184" s="15" t="str">
        <f>IF(Tableau82529[[#This Row],[Matricule]]&gt;1,IF(COUNTIF(Tableau82529[DateMatricule],Tableau82529[[#This Row],[DateMatricule]])&gt;1,"Doublon",""),"")</f>
        <v/>
      </c>
    </row>
    <row r="185" spans="1:22" x14ac:dyDescent="0.25">
      <c r="A185" s="11" t="str">
        <f>IF(Tableau82529[[#This Row],[Semaine]]="","",VLOOKUP(Tableau82529[[#This Row],[Semaine]],Listes!$A:$B,2,FALSE))</f>
        <v/>
      </c>
      <c r="B185" s="11" t="str">
        <f>IF(ISBLANK(Tableau82529[[#This Row],[Matricule]]),"",VLOOKUP(Tableau82529[[#This Row],[Matricule]],#REF!,2,FALSE))</f>
        <v/>
      </c>
      <c r="C185" s="11" t="str">
        <f>IF(ISBLANK(Tableau82529[[#This Row],[Matricule]]),"",VLOOKUP(Tableau82529[[#This Row],[Matricule]],#REF!,3,FALSE))</f>
        <v/>
      </c>
      <c r="D185" s="11" t="str">
        <f>CONCATENATE(Tableau82529[[#This Row],[Semaine]],Tableau82529[[#This Row],[Matricule]])</f>
        <v/>
      </c>
      <c r="O185" s="14" t="str">
        <f>IF(SUM(Tableau82529[[#This Row],[Lundi]:[Mercredi]])&gt;0,SUM(Tableau82529[[#This Row],[Lundi]:[Mercredi]]),"")</f>
        <v/>
      </c>
      <c r="P185" s="14" t="str">
        <f>IF(SUM(Tableau82529[[#This Row],[Jeudi]:[Samedi]])&gt;0,SUM(Tableau82529[[#This Row],[Jeudi]:[Samedi]]),"")</f>
        <v/>
      </c>
      <c r="Q185" s="14">
        <f>COUNTIF(Tableau82529[[#This Row],[Lundi]:[Mercredi]],"&gt;0") + COUNTIF(Tableau82529[[#This Row],[Jeudi]:[Samedi]],"&gt;0")</f>
        <v>0</v>
      </c>
      <c r="R185" s="14" t="str">
        <f>IFERROR(Tableau82529[[#This Row],[Total Tour 1]]+Tableau82529[[#This Row],[Total Tour 2]],"")</f>
        <v/>
      </c>
      <c r="S185" s="14">
        <f>COUNTIF(Tableau82529[[#This Row],[Lundi]:[Samedi]],"&gt;=12")*1000</f>
        <v>0</v>
      </c>
      <c r="T18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85" s="15">
        <f>Tableau82529[[#This Row],[Prime production]]+Tableau82529[[#This Row],[Prime rendement]]</f>
        <v>0</v>
      </c>
      <c r="V185" s="15" t="str">
        <f>IF(Tableau82529[[#This Row],[Matricule]]&gt;1,IF(COUNTIF(Tableau82529[DateMatricule],Tableau82529[[#This Row],[DateMatricule]])&gt;1,"Doublon",""),"")</f>
        <v/>
      </c>
    </row>
    <row r="186" spans="1:22" x14ac:dyDescent="0.25">
      <c r="A186" s="11" t="str">
        <f>IF(Tableau82529[[#This Row],[Semaine]]="","",VLOOKUP(Tableau82529[[#This Row],[Semaine]],Listes!$A:$B,2,FALSE))</f>
        <v/>
      </c>
      <c r="B186" s="11" t="str">
        <f>IF(ISBLANK(Tableau82529[[#This Row],[Matricule]]),"",VLOOKUP(Tableau82529[[#This Row],[Matricule]],#REF!,2,FALSE))</f>
        <v/>
      </c>
      <c r="C186" s="11" t="str">
        <f>IF(ISBLANK(Tableau82529[[#This Row],[Matricule]]),"",VLOOKUP(Tableau82529[[#This Row],[Matricule]],#REF!,3,FALSE))</f>
        <v/>
      </c>
      <c r="D186" s="11" t="str">
        <f>CONCATENATE(Tableau82529[[#This Row],[Semaine]],Tableau82529[[#This Row],[Matricule]])</f>
        <v/>
      </c>
      <c r="O186" s="14" t="str">
        <f>IF(SUM(Tableau82529[[#This Row],[Lundi]:[Mercredi]])&gt;0,SUM(Tableau82529[[#This Row],[Lundi]:[Mercredi]]),"")</f>
        <v/>
      </c>
      <c r="P186" s="14" t="str">
        <f>IF(SUM(Tableau82529[[#This Row],[Jeudi]:[Samedi]])&gt;0,SUM(Tableau82529[[#This Row],[Jeudi]:[Samedi]]),"")</f>
        <v/>
      </c>
      <c r="Q186" s="14">
        <f>COUNTIF(Tableau82529[[#This Row],[Lundi]:[Mercredi]],"&gt;0") + COUNTIF(Tableau82529[[#This Row],[Jeudi]:[Samedi]],"&gt;0")</f>
        <v>0</v>
      </c>
      <c r="R186" s="14" t="str">
        <f>IFERROR(Tableau82529[[#This Row],[Total Tour 1]]+Tableau82529[[#This Row],[Total Tour 2]],"")</f>
        <v/>
      </c>
      <c r="S186" s="14">
        <f>COUNTIF(Tableau82529[[#This Row],[Lundi]:[Samedi]],"&gt;=12")*1000</f>
        <v>0</v>
      </c>
      <c r="T18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86" s="15">
        <f>Tableau82529[[#This Row],[Prime production]]+Tableau82529[[#This Row],[Prime rendement]]</f>
        <v>0</v>
      </c>
      <c r="V186" s="15" t="str">
        <f>IF(Tableau82529[[#This Row],[Matricule]]&gt;1,IF(COUNTIF(Tableau82529[DateMatricule],Tableau82529[[#This Row],[DateMatricule]])&gt;1,"Doublon",""),"")</f>
        <v/>
      </c>
    </row>
    <row r="187" spans="1:22" x14ac:dyDescent="0.25">
      <c r="A187" s="11" t="str">
        <f>IF(Tableau82529[[#This Row],[Semaine]]="","",VLOOKUP(Tableau82529[[#This Row],[Semaine]],Listes!$A:$B,2,FALSE))</f>
        <v/>
      </c>
      <c r="B187" s="11" t="str">
        <f>IF(ISBLANK(Tableau82529[[#This Row],[Matricule]]),"",VLOOKUP(Tableau82529[[#This Row],[Matricule]],#REF!,2,FALSE))</f>
        <v/>
      </c>
      <c r="C187" s="11" t="str">
        <f>IF(ISBLANK(Tableau82529[[#This Row],[Matricule]]),"",VLOOKUP(Tableau82529[[#This Row],[Matricule]],#REF!,3,FALSE))</f>
        <v/>
      </c>
      <c r="D187" s="11" t="str">
        <f>CONCATENATE(Tableau82529[[#This Row],[Semaine]],Tableau82529[[#This Row],[Matricule]])</f>
        <v/>
      </c>
      <c r="O187" s="14" t="str">
        <f>IF(SUM(Tableau82529[[#This Row],[Lundi]:[Mercredi]])&gt;0,SUM(Tableau82529[[#This Row],[Lundi]:[Mercredi]]),"")</f>
        <v/>
      </c>
      <c r="P187" s="14" t="str">
        <f>IF(SUM(Tableau82529[[#This Row],[Jeudi]:[Samedi]])&gt;0,SUM(Tableau82529[[#This Row],[Jeudi]:[Samedi]]),"")</f>
        <v/>
      </c>
      <c r="Q187" s="14">
        <f>COUNTIF(Tableau82529[[#This Row],[Lundi]:[Mercredi]],"&gt;0") + COUNTIF(Tableau82529[[#This Row],[Jeudi]:[Samedi]],"&gt;0")</f>
        <v>0</v>
      </c>
      <c r="R187" s="14" t="str">
        <f>IFERROR(Tableau82529[[#This Row],[Total Tour 1]]+Tableau82529[[#This Row],[Total Tour 2]],"")</f>
        <v/>
      </c>
      <c r="S187" s="14">
        <f>COUNTIF(Tableau82529[[#This Row],[Lundi]:[Samedi]],"&gt;=12")*1000</f>
        <v>0</v>
      </c>
      <c r="T18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87" s="15">
        <f>Tableau82529[[#This Row],[Prime production]]+Tableau82529[[#This Row],[Prime rendement]]</f>
        <v>0</v>
      </c>
      <c r="V187" s="15" t="str">
        <f>IF(Tableau82529[[#This Row],[Matricule]]&gt;1,IF(COUNTIF(Tableau82529[DateMatricule],Tableau82529[[#This Row],[DateMatricule]])&gt;1,"Doublon",""),"")</f>
        <v/>
      </c>
    </row>
    <row r="188" spans="1:22" x14ac:dyDescent="0.25">
      <c r="A188" s="11" t="str">
        <f>IF(Tableau82529[[#This Row],[Semaine]]="","",VLOOKUP(Tableau82529[[#This Row],[Semaine]],Listes!$A:$B,2,FALSE))</f>
        <v/>
      </c>
      <c r="B188" s="11" t="str">
        <f>IF(ISBLANK(Tableau82529[[#This Row],[Matricule]]),"",VLOOKUP(Tableau82529[[#This Row],[Matricule]],#REF!,2,FALSE))</f>
        <v/>
      </c>
      <c r="C188" s="11" t="str">
        <f>IF(ISBLANK(Tableau82529[[#This Row],[Matricule]]),"",VLOOKUP(Tableau82529[[#This Row],[Matricule]],#REF!,3,FALSE))</f>
        <v/>
      </c>
      <c r="D188" s="11" t="str">
        <f>CONCATENATE(Tableau82529[[#This Row],[Semaine]],Tableau82529[[#This Row],[Matricule]])</f>
        <v/>
      </c>
      <c r="O188" s="14" t="str">
        <f>IF(SUM(Tableau82529[[#This Row],[Lundi]:[Mercredi]])&gt;0,SUM(Tableau82529[[#This Row],[Lundi]:[Mercredi]]),"")</f>
        <v/>
      </c>
      <c r="P188" s="14" t="str">
        <f>IF(SUM(Tableau82529[[#This Row],[Jeudi]:[Samedi]])&gt;0,SUM(Tableau82529[[#This Row],[Jeudi]:[Samedi]]),"")</f>
        <v/>
      </c>
      <c r="Q188" s="14">
        <f>COUNTIF(Tableau82529[[#This Row],[Lundi]:[Mercredi]],"&gt;0") + COUNTIF(Tableau82529[[#This Row],[Jeudi]:[Samedi]],"&gt;0")</f>
        <v>0</v>
      </c>
      <c r="R188" s="14" t="str">
        <f>IFERROR(Tableau82529[[#This Row],[Total Tour 1]]+Tableau82529[[#This Row],[Total Tour 2]],"")</f>
        <v/>
      </c>
      <c r="S188" s="14">
        <f>COUNTIF(Tableau82529[[#This Row],[Lundi]:[Samedi]],"&gt;=12")*1000</f>
        <v>0</v>
      </c>
      <c r="T18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88" s="15">
        <f>Tableau82529[[#This Row],[Prime production]]+Tableau82529[[#This Row],[Prime rendement]]</f>
        <v>0</v>
      </c>
      <c r="V188" s="15" t="str">
        <f>IF(Tableau82529[[#This Row],[Matricule]]&gt;1,IF(COUNTIF(Tableau82529[DateMatricule],Tableau82529[[#This Row],[DateMatricule]])&gt;1,"Doublon",""),"")</f>
        <v/>
      </c>
    </row>
    <row r="189" spans="1:22" x14ac:dyDescent="0.25">
      <c r="A189" s="11" t="str">
        <f>IF(Tableau82529[[#This Row],[Semaine]]="","",VLOOKUP(Tableau82529[[#This Row],[Semaine]],Listes!$A:$B,2,FALSE))</f>
        <v/>
      </c>
      <c r="B189" s="11" t="str">
        <f>IF(ISBLANK(Tableau82529[[#This Row],[Matricule]]),"",VLOOKUP(Tableau82529[[#This Row],[Matricule]],#REF!,2,FALSE))</f>
        <v/>
      </c>
      <c r="C189" s="11" t="str">
        <f>IF(ISBLANK(Tableau82529[[#This Row],[Matricule]]),"",VLOOKUP(Tableau82529[[#This Row],[Matricule]],#REF!,3,FALSE))</f>
        <v/>
      </c>
      <c r="D189" s="11" t="str">
        <f>CONCATENATE(Tableau82529[[#This Row],[Semaine]],Tableau82529[[#This Row],[Matricule]])</f>
        <v/>
      </c>
      <c r="O189" s="14" t="str">
        <f>IF(SUM(Tableau82529[[#This Row],[Lundi]:[Mercredi]])&gt;0,SUM(Tableau82529[[#This Row],[Lundi]:[Mercredi]]),"")</f>
        <v/>
      </c>
      <c r="P189" s="14" t="str">
        <f>IF(SUM(Tableau82529[[#This Row],[Jeudi]:[Samedi]])&gt;0,SUM(Tableau82529[[#This Row],[Jeudi]:[Samedi]]),"")</f>
        <v/>
      </c>
      <c r="Q189" s="14">
        <f>COUNTIF(Tableau82529[[#This Row],[Lundi]:[Mercredi]],"&gt;0") + COUNTIF(Tableau82529[[#This Row],[Jeudi]:[Samedi]],"&gt;0")</f>
        <v>0</v>
      </c>
      <c r="R189" s="14" t="str">
        <f>IFERROR(Tableau82529[[#This Row],[Total Tour 1]]+Tableau82529[[#This Row],[Total Tour 2]],"")</f>
        <v/>
      </c>
      <c r="S189" s="14">
        <f>COUNTIF(Tableau82529[[#This Row],[Lundi]:[Samedi]],"&gt;=12")*1000</f>
        <v>0</v>
      </c>
      <c r="T18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89" s="15">
        <f>Tableau82529[[#This Row],[Prime production]]+Tableau82529[[#This Row],[Prime rendement]]</f>
        <v>0</v>
      </c>
      <c r="V189" s="15" t="str">
        <f>IF(Tableau82529[[#This Row],[Matricule]]&gt;1,IF(COUNTIF(Tableau82529[DateMatricule],Tableau82529[[#This Row],[DateMatricule]])&gt;1,"Doublon",""),"")</f>
        <v/>
      </c>
    </row>
    <row r="190" spans="1:22" x14ac:dyDescent="0.25">
      <c r="A190" s="11" t="str">
        <f>IF(Tableau82529[[#This Row],[Semaine]]="","",VLOOKUP(Tableau82529[[#This Row],[Semaine]],Listes!$A:$B,2,FALSE))</f>
        <v/>
      </c>
      <c r="B190" s="11" t="str">
        <f>IF(ISBLANK(Tableau82529[[#This Row],[Matricule]]),"",VLOOKUP(Tableau82529[[#This Row],[Matricule]],#REF!,2,FALSE))</f>
        <v/>
      </c>
      <c r="C190" s="11" t="str">
        <f>IF(ISBLANK(Tableau82529[[#This Row],[Matricule]]),"",VLOOKUP(Tableau82529[[#This Row],[Matricule]],#REF!,3,FALSE))</f>
        <v/>
      </c>
      <c r="D190" s="11" t="str">
        <f>CONCATENATE(Tableau82529[[#This Row],[Semaine]],Tableau82529[[#This Row],[Matricule]])</f>
        <v/>
      </c>
      <c r="O190" s="14" t="str">
        <f>IF(SUM(Tableau82529[[#This Row],[Lundi]:[Mercredi]])&gt;0,SUM(Tableau82529[[#This Row],[Lundi]:[Mercredi]]),"")</f>
        <v/>
      </c>
      <c r="P190" s="14" t="str">
        <f>IF(SUM(Tableau82529[[#This Row],[Jeudi]:[Samedi]])&gt;0,SUM(Tableau82529[[#This Row],[Jeudi]:[Samedi]]),"")</f>
        <v/>
      </c>
      <c r="Q190" s="14">
        <f>COUNTIF(Tableau82529[[#This Row],[Lundi]:[Mercredi]],"&gt;0") + COUNTIF(Tableau82529[[#This Row],[Jeudi]:[Samedi]],"&gt;0")</f>
        <v>0</v>
      </c>
      <c r="R190" s="14" t="str">
        <f>IFERROR(Tableau82529[[#This Row],[Total Tour 1]]+Tableau82529[[#This Row],[Total Tour 2]],"")</f>
        <v/>
      </c>
      <c r="S190" s="14">
        <f>COUNTIF(Tableau82529[[#This Row],[Lundi]:[Samedi]],"&gt;=12")*1000</f>
        <v>0</v>
      </c>
      <c r="T19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90" s="15">
        <f>Tableau82529[[#This Row],[Prime production]]+Tableau82529[[#This Row],[Prime rendement]]</f>
        <v>0</v>
      </c>
      <c r="V190" s="15" t="str">
        <f>IF(Tableau82529[[#This Row],[Matricule]]&gt;1,IF(COUNTIF(Tableau82529[DateMatricule],Tableau82529[[#This Row],[DateMatricule]])&gt;1,"Doublon",""),"")</f>
        <v/>
      </c>
    </row>
    <row r="191" spans="1:22" x14ac:dyDescent="0.25">
      <c r="A191" s="11" t="str">
        <f>IF(Tableau82529[[#This Row],[Semaine]]="","",VLOOKUP(Tableau82529[[#This Row],[Semaine]],Listes!$A:$B,2,FALSE))</f>
        <v/>
      </c>
      <c r="B191" s="11" t="str">
        <f>IF(ISBLANK(Tableau82529[[#This Row],[Matricule]]),"",VLOOKUP(Tableau82529[[#This Row],[Matricule]],#REF!,2,FALSE))</f>
        <v/>
      </c>
      <c r="C191" s="11" t="str">
        <f>IF(ISBLANK(Tableau82529[[#This Row],[Matricule]]),"",VLOOKUP(Tableau82529[[#This Row],[Matricule]],#REF!,3,FALSE))</f>
        <v/>
      </c>
      <c r="D191" s="11" t="str">
        <f>CONCATENATE(Tableau82529[[#This Row],[Semaine]],Tableau82529[[#This Row],[Matricule]])</f>
        <v/>
      </c>
      <c r="O191" s="14" t="str">
        <f>IF(SUM(Tableau82529[[#This Row],[Lundi]:[Mercredi]])&gt;0,SUM(Tableau82529[[#This Row],[Lundi]:[Mercredi]]),"")</f>
        <v/>
      </c>
      <c r="P191" s="14" t="str">
        <f>IF(SUM(Tableau82529[[#This Row],[Jeudi]:[Samedi]])&gt;0,SUM(Tableau82529[[#This Row],[Jeudi]:[Samedi]]),"")</f>
        <v/>
      </c>
      <c r="Q191" s="14">
        <f>COUNTIF(Tableau82529[[#This Row],[Lundi]:[Mercredi]],"&gt;0") + COUNTIF(Tableau82529[[#This Row],[Jeudi]:[Samedi]],"&gt;0")</f>
        <v>0</v>
      </c>
      <c r="R191" s="14" t="str">
        <f>IFERROR(Tableau82529[[#This Row],[Total Tour 1]]+Tableau82529[[#This Row],[Total Tour 2]],"")</f>
        <v/>
      </c>
      <c r="S191" s="14">
        <f>COUNTIF(Tableau82529[[#This Row],[Lundi]:[Samedi]],"&gt;=12")*1000</f>
        <v>0</v>
      </c>
      <c r="T19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91" s="15">
        <f>Tableau82529[[#This Row],[Prime production]]+Tableau82529[[#This Row],[Prime rendement]]</f>
        <v>0</v>
      </c>
      <c r="V191" s="15" t="str">
        <f>IF(Tableau82529[[#This Row],[Matricule]]&gt;1,IF(COUNTIF(Tableau82529[DateMatricule],Tableau82529[[#This Row],[DateMatricule]])&gt;1,"Doublon",""),"")</f>
        <v/>
      </c>
    </row>
    <row r="192" spans="1:22" x14ac:dyDescent="0.25">
      <c r="A192" s="11" t="str">
        <f>IF(Tableau82529[[#This Row],[Semaine]]="","",VLOOKUP(Tableau82529[[#This Row],[Semaine]],Listes!$A:$B,2,FALSE))</f>
        <v/>
      </c>
      <c r="B192" s="11" t="str">
        <f>IF(ISBLANK(Tableau82529[[#This Row],[Matricule]]),"",VLOOKUP(Tableau82529[[#This Row],[Matricule]],#REF!,2,FALSE))</f>
        <v/>
      </c>
      <c r="C192" s="11" t="str">
        <f>IF(ISBLANK(Tableau82529[[#This Row],[Matricule]]),"",VLOOKUP(Tableau82529[[#This Row],[Matricule]],#REF!,3,FALSE))</f>
        <v/>
      </c>
      <c r="D192" s="11" t="str">
        <f>CONCATENATE(Tableau82529[[#This Row],[Semaine]],Tableau82529[[#This Row],[Matricule]])</f>
        <v/>
      </c>
      <c r="O192" s="14" t="str">
        <f>IF(SUM(Tableau82529[[#This Row],[Lundi]:[Mercredi]])&gt;0,SUM(Tableau82529[[#This Row],[Lundi]:[Mercredi]]),"")</f>
        <v/>
      </c>
      <c r="P192" s="14" t="str">
        <f>IF(SUM(Tableau82529[[#This Row],[Jeudi]:[Samedi]])&gt;0,SUM(Tableau82529[[#This Row],[Jeudi]:[Samedi]]),"")</f>
        <v/>
      </c>
      <c r="Q192" s="14">
        <f>COUNTIF(Tableau82529[[#This Row],[Lundi]:[Mercredi]],"&gt;0") + COUNTIF(Tableau82529[[#This Row],[Jeudi]:[Samedi]],"&gt;0")</f>
        <v>0</v>
      </c>
      <c r="R192" s="14" t="str">
        <f>IFERROR(Tableau82529[[#This Row],[Total Tour 1]]+Tableau82529[[#This Row],[Total Tour 2]],"")</f>
        <v/>
      </c>
      <c r="S192" s="14">
        <f>COUNTIF(Tableau82529[[#This Row],[Lundi]:[Samedi]],"&gt;=12")*1000</f>
        <v>0</v>
      </c>
      <c r="T19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92" s="15">
        <f>Tableau82529[[#This Row],[Prime production]]+Tableau82529[[#This Row],[Prime rendement]]</f>
        <v>0</v>
      </c>
      <c r="V192" s="15" t="str">
        <f>IF(Tableau82529[[#This Row],[Matricule]]&gt;1,IF(COUNTIF(Tableau82529[DateMatricule],Tableau82529[[#This Row],[DateMatricule]])&gt;1,"Doublon",""),"")</f>
        <v/>
      </c>
    </row>
    <row r="193" spans="1:22" x14ac:dyDescent="0.25">
      <c r="A193" s="11" t="str">
        <f>IF(Tableau82529[[#This Row],[Semaine]]="","",VLOOKUP(Tableau82529[[#This Row],[Semaine]],Listes!$A:$B,2,FALSE))</f>
        <v/>
      </c>
      <c r="B193" s="11" t="str">
        <f>IF(ISBLANK(Tableau82529[[#This Row],[Matricule]]),"",VLOOKUP(Tableau82529[[#This Row],[Matricule]],#REF!,2,FALSE))</f>
        <v/>
      </c>
      <c r="C193" s="11" t="str">
        <f>IF(ISBLANK(Tableau82529[[#This Row],[Matricule]]),"",VLOOKUP(Tableau82529[[#This Row],[Matricule]],#REF!,3,FALSE))</f>
        <v/>
      </c>
      <c r="D193" s="11" t="str">
        <f>CONCATENATE(Tableau82529[[#This Row],[Semaine]],Tableau82529[[#This Row],[Matricule]])</f>
        <v/>
      </c>
      <c r="O193" s="14" t="str">
        <f>IF(SUM(Tableau82529[[#This Row],[Lundi]:[Mercredi]])&gt;0,SUM(Tableau82529[[#This Row],[Lundi]:[Mercredi]]),"")</f>
        <v/>
      </c>
      <c r="P193" s="14" t="str">
        <f>IF(SUM(Tableau82529[[#This Row],[Jeudi]:[Samedi]])&gt;0,SUM(Tableau82529[[#This Row],[Jeudi]:[Samedi]]),"")</f>
        <v/>
      </c>
      <c r="Q193" s="14">
        <f>COUNTIF(Tableau82529[[#This Row],[Lundi]:[Mercredi]],"&gt;0") + COUNTIF(Tableau82529[[#This Row],[Jeudi]:[Samedi]],"&gt;0")</f>
        <v>0</v>
      </c>
      <c r="R193" s="14" t="str">
        <f>IFERROR(Tableau82529[[#This Row],[Total Tour 1]]+Tableau82529[[#This Row],[Total Tour 2]],"")</f>
        <v/>
      </c>
      <c r="S193" s="14">
        <f>COUNTIF(Tableau82529[[#This Row],[Lundi]:[Samedi]],"&gt;=12")*1000</f>
        <v>0</v>
      </c>
      <c r="T19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93" s="15">
        <f>Tableau82529[[#This Row],[Prime production]]+Tableau82529[[#This Row],[Prime rendement]]</f>
        <v>0</v>
      </c>
      <c r="V193" s="15" t="str">
        <f>IF(Tableau82529[[#This Row],[Matricule]]&gt;1,IF(COUNTIF(Tableau82529[DateMatricule],Tableau82529[[#This Row],[DateMatricule]])&gt;1,"Doublon",""),"")</f>
        <v/>
      </c>
    </row>
    <row r="194" spans="1:22" x14ac:dyDescent="0.25">
      <c r="A194" s="11" t="str">
        <f>IF(Tableau82529[[#This Row],[Semaine]]="","",VLOOKUP(Tableau82529[[#This Row],[Semaine]],Listes!$A:$B,2,FALSE))</f>
        <v/>
      </c>
      <c r="B194" s="11" t="str">
        <f>IF(ISBLANK(Tableau82529[[#This Row],[Matricule]]),"",VLOOKUP(Tableau82529[[#This Row],[Matricule]],#REF!,2,FALSE))</f>
        <v/>
      </c>
      <c r="C194" s="11" t="str">
        <f>IF(ISBLANK(Tableau82529[[#This Row],[Matricule]]),"",VLOOKUP(Tableau82529[[#This Row],[Matricule]],#REF!,3,FALSE))</f>
        <v/>
      </c>
      <c r="D194" s="11" t="str">
        <f>CONCATENATE(Tableau82529[[#This Row],[Semaine]],Tableau82529[[#This Row],[Matricule]])</f>
        <v/>
      </c>
      <c r="O194" s="14" t="str">
        <f>IF(SUM(Tableau82529[[#This Row],[Lundi]:[Mercredi]])&gt;0,SUM(Tableau82529[[#This Row],[Lundi]:[Mercredi]]),"")</f>
        <v/>
      </c>
      <c r="P194" s="14" t="str">
        <f>IF(SUM(Tableau82529[[#This Row],[Jeudi]:[Samedi]])&gt;0,SUM(Tableau82529[[#This Row],[Jeudi]:[Samedi]]),"")</f>
        <v/>
      </c>
      <c r="Q194" s="14">
        <f>COUNTIF(Tableau82529[[#This Row],[Lundi]:[Mercredi]],"&gt;0") + COUNTIF(Tableau82529[[#This Row],[Jeudi]:[Samedi]],"&gt;0")</f>
        <v>0</v>
      </c>
      <c r="R194" s="14" t="str">
        <f>IFERROR(Tableau82529[[#This Row],[Total Tour 1]]+Tableau82529[[#This Row],[Total Tour 2]],"")</f>
        <v/>
      </c>
      <c r="S194" s="14">
        <f>COUNTIF(Tableau82529[[#This Row],[Lundi]:[Samedi]],"&gt;=12")*1000</f>
        <v>0</v>
      </c>
      <c r="T19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94" s="15">
        <f>Tableau82529[[#This Row],[Prime production]]+Tableau82529[[#This Row],[Prime rendement]]</f>
        <v>0</v>
      </c>
      <c r="V194" s="15" t="str">
        <f>IF(Tableau82529[[#This Row],[Matricule]]&gt;1,IF(COUNTIF(Tableau82529[DateMatricule],Tableau82529[[#This Row],[DateMatricule]])&gt;1,"Doublon",""),"")</f>
        <v/>
      </c>
    </row>
    <row r="195" spans="1:22" x14ac:dyDescent="0.25">
      <c r="A195" s="11" t="str">
        <f>IF(Tableau82529[[#This Row],[Semaine]]="","",VLOOKUP(Tableau82529[[#This Row],[Semaine]],Listes!$A:$B,2,FALSE))</f>
        <v/>
      </c>
      <c r="B195" s="11" t="str">
        <f>IF(ISBLANK(Tableau82529[[#This Row],[Matricule]]),"",VLOOKUP(Tableau82529[[#This Row],[Matricule]],#REF!,2,FALSE))</f>
        <v/>
      </c>
      <c r="C195" s="11" t="str">
        <f>IF(ISBLANK(Tableau82529[[#This Row],[Matricule]]),"",VLOOKUP(Tableau82529[[#This Row],[Matricule]],#REF!,3,FALSE))</f>
        <v/>
      </c>
      <c r="D195" s="11" t="str">
        <f>CONCATENATE(Tableau82529[[#This Row],[Semaine]],Tableau82529[[#This Row],[Matricule]])</f>
        <v/>
      </c>
      <c r="O195" s="14" t="str">
        <f>IF(SUM(Tableau82529[[#This Row],[Lundi]:[Mercredi]])&gt;0,SUM(Tableau82529[[#This Row],[Lundi]:[Mercredi]]),"")</f>
        <v/>
      </c>
      <c r="P195" s="14" t="str">
        <f>IF(SUM(Tableau82529[[#This Row],[Jeudi]:[Samedi]])&gt;0,SUM(Tableau82529[[#This Row],[Jeudi]:[Samedi]]),"")</f>
        <v/>
      </c>
      <c r="Q195" s="14">
        <f>COUNTIF(Tableau82529[[#This Row],[Lundi]:[Mercredi]],"&gt;0") + COUNTIF(Tableau82529[[#This Row],[Jeudi]:[Samedi]],"&gt;0")</f>
        <v>0</v>
      </c>
      <c r="R195" s="14" t="str">
        <f>IFERROR(Tableau82529[[#This Row],[Total Tour 1]]+Tableau82529[[#This Row],[Total Tour 2]],"")</f>
        <v/>
      </c>
      <c r="S195" s="14">
        <f>COUNTIF(Tableau82529[[#This Row],[Lundi]:[Samedi]],"&gt;=12")*1000</f>
        <v>0</v>
      </c>
      <c r="T19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95" s="15">
        <f>Tableau82529[[#This Row],[Prime production]]+Tableau82529[[#This Row],[Prime rendement]]</f>
        <v>0</v>
      </c>
      <c r="V195" s="15" t="str">
        <f>IF(Tableau82529[[#This Row],[Matricule]]&gt;1,IF(COUNTIF(Tableau82529[DateMatricule],Tableau82529[[#This Row],[DateMatricule]])&gt;1,"Doublon",""),"")</f>
        <v/>
      </c>
    </row>
    <row r="196" spans="1:22" x14ac:dyDescent="0.25">
      <c r="A196" s="11" t="str">
        <f>IF(Tableau82529[[#This Row],[Semaine]]="","",VLOOKUP(Tableau82529[[#This Row],[Semaine]],Listes!$A:$B,2,FALSE))</f>
        <v/>
      </c>
      <c r="B196" s="11" t="str">
        <f>IF(ISBLANK(Tableau82529[[#This Row],[Matricule]]),"",VLOOKUP(Tableau82529[[#This Row],[Matricule]],#REF!,2,FALSE))</f>
        <v/>
      </c>
      <c r="C196" s="11" t="str">
        <f>IF(ISBLANK(Tableau82529[[#This Row],[Matricule]]),"",VLOOKUP(Tableau82529[[#This Row],[Matricule]],#REF!,3,FALSE))</f>
        <v/>
      </c>
      <c r="D196" s="11" t="str">
        <f>CONCATENATE(Tableau82529[[#This Row],[Semaine]],Tableau82529[[#This Row],[Matricule]])</f>
        <v/>
      </c>
      <c r="O196" s="14" t="str">
        <f>IF(SUM(Tableau82529[[#This Row],[Lundi]:[Mercredi]])&gt;0,SUM(Tableau82529[[#This Row],[Lundi]:[Mercredi]]),"")</f>
        <v/>
      </c>
      <c r="P196" s="14" t="str">
        <f>IF(SUM(Tableau82529[[#This Row],[Jeudi]:[Samedi]])&gt;0,SUM(Tableau82529[[#This Row],[Jeudi]:[Samedi]]),"")</f>
        <v/>
      </c>
      <c r="Q196" s="14">
        <f>COUNTIF(Tableau82529[[#This Row],[Lundi]:[Mercredi]],"&gt;0") + COUNTIF(Tableau82529[[#This Row],[Jeudi]:[Samedi]],"&gt;0")</f>
        <v>0</v>
      </c>
      <c r="R196" s="14" t="str">
        <f>IFERROR(Tableau82529[[#This Row],[Total Tour 1]]+Tableau82529[[#This Row],[Total Tour 2]],"")</f>
        <v/>
      </c>
      <c r="S196" s="14">
        <f>COUNTIF(Tableau82529[[#This Row],[Lundi]:[Samedi]],"&gt;=12")*1000</f>
        <v>0</v>
      </c>
      <c r="T19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96" s="15">
        <f>Tableau82529[[#This Row],[Prime production]]+Tableau82529[[#This Row],[Prime rendement]]</f>
        <v>0</v>
      </c>
      <c r="V196" s="15" t="str">
        <f>IF(Tableau82529[[#This Row],[Matricule]]&gt;1,IF(COUNTIF(Tableau82529[DateMatricule],Tableau82529[[#This Row],[DateMatricule]])&gt;1,"Doublon",""),"")</f>
        <v/>
      </c>
    </row>
    <row r="197" spans="1:22" x14ac:dyDescent="0.25">
      <c r="A197" s="11" t="str">
        <f>IF(Tableau82529[[#This Row],[Semaine]]="","",VLOOKUP(Tableau82529[[#This Row],[Semaine]],Listes!$A:$B,2,FALSE))</f>
        <v/>
      </c>
      <c r="B197" s="11" t="str">
        <f>IF(ISBLANK(Tableau82529[[#This Row],[Matricule]]),"",VLOOKUP(Tableau82529[[#This Row],[Matricule]],#REF!,2,FALSE))</f>
        <v/>
      </c>
      <c r="C197" s="11" t="str">
        <f>IF(ISBLANK(Tableau82529[[#This Row],[Matricule]]),"",VLOOKUP(Tableau82529[[#This Row],[Matricule]],#REF!,3,FALSE))</f>
        <v/>
      </c>
      <c r="D197" s="11" t="str">
        <f>CONCATENATE(Tableau82529[[#This Row],[Semaine]],Tableau82529[[#This Row],[Matricule]])</f>
        <v/>
      </c>
      <c r="O197" s="14" t="str">
        <f>IF(SUM(Tableau82529[[#This Row],[Lundi]:[Mercredi]])&gt;0,SUM(Tableau82529[[#This Row],[Lundi]:[Mercredi]]),"")</f>
        <v/>
      </c>
      <c r="P197" s="14" t="str">
        <f>IF(SUM(Tableau82529[[#This Row],[Jeudi]:[Samedi]])&gt;0,SUM(Tableau82529[[#This Row],[Jeudi]:[Samedi]]),"")</f>
        <v/>
      </c>
      <c r="Q197" s="14">
        <f>COUNTIF(Tableau82529[[#This Row],[Lundi]:[Mercredi]],"&gt;0") + COUNTIF(Tableau82529[[#This Row],[Jeudi]:[Samedi]],"&gt;0")</f>
        <v>0</v>
      </c>
      <c r="R197" s="14" t="str">
        <f>IFERROR(Tableau82529[[#This Row],[Total Tour 1]]+Tableau82529[[#This Row],[Total Tour 2]],"")</f>
        <v/>
      </c>
      <c r="S197" s="14">
        <f>COUNTIF(Tableau82529[[#This Row],[Lundi]:[Samedi]],"&gt;=12")*1000</f>
        <v>0</v>
      </c>
      <c r="T19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97" s="15">
        <f>Tableau82529[[#This Row],[Prime production]]+Tableau82529[[#This Row],[Prime rendement]]</f>
        <v>0</v>
      </c>
      <c r="V197" s="15" t="str">
        <f>IF(Tableau82529[[#This Row],[Matricule]]&gt;1,IF(COUNTIF(Tableau82529[DateMatricule],Tableau82529[[#This Row],[DateMatricule]])&gt;1,"Doublon",""),"")</f>
        <v/>
      </c>
    </row>
    <row r="198" spans="1:22" x14ac:dyDescent="0.25">
      <c r="A198" s="11" t="str">
        <f>IF(Tableau82529[[#This Row],[Semaine]]="","",VLOOKUP(Tableau82529[[#This Row],[Semaine]],Listes!$A:$B,2,FALSE))</f>
        <v/>
      </c>
      <c r="B198" s="11" t="str">
        <f>IF(ISBLANK(Tableau82529[[#This Row],[Matricule]]),"",VLOOKUP(Tableau82529[[#This Row],[Matricule]],#REF!,2,FALSE))</f>
        <v/>
      </c>
      <c r="C198" s="11" t="str">
        <f>IF(ISBLANK(Tableau82529[[#This Row],[Matricule]]),"",VLOOKUP(Tableau82529[[#This Row],[Matricule]],#REF!,3,FALSE))</f>
        <v/>
      </c>
      <c r="D198" s="11" t="str">
        <f>CONCATENATE(Tableau82529[[#This Row],[Semaine]],Tableau82529[[#This Row],[Matricule]])</f>
        <v/>
      </c>
      <c r="O198" s="14" t="str">
        <f>IF(SUM(Tableau82529[[#This Row],[Lundi]:[Mercredi]])&gt;0,SUM(Tableau82529[[#This Row],[Lundi]:[Mercredi]]),"")</f>
        <v/>
      </c>
      <c r="P198" s="14" t="str">
        <f>IF(SUM(Tableau82529[[#This Row],[Jeudi]:[Samedi]])&gt;0,SUM(Tableau82529[[#This Row],[Jeudi]:[Samedi]]),"")</f>
        <v/>
      </c>
      <c r="Q198" s="14">
        <f>COUNTIF(Tableau82529[[#This Row],[Lundi]:[Mercredi]],"&gt;0") + COUNTIF(Tableau82529[[#This Row],[Jeudi]:[Samedi]],"&gt;0")</f>
        <v>0</v>
      </c>
      <c r="R198" s="14" t="str">
        <f>IFERROR(Tableau82529[[#This Row],[Total Tour 1]]+Tableau82529[[#This Row],[Total Tour 2]],"")</f>
        <v/>
      </c>
      <c r="S198" s="14">
        <f>COUNTIF(Tableau82529[[#This Row],[Lundi]:[Samedi]],"&gt;=12")*1000</f>
        <v>0</v>
      </c>
      <c r="T19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98" s="15">
        <f>Tableau82529[[#This Row],[Prime production]]+Tableau82529[[#This Row],[Prime rendement]]</f>
        <v>0</v>
      </c>
      <c r="V198" s="15" t="str">
        <f>IF(Tableau82529[[#This Row],[Matricule]]&gt;1,IF(COUNTIF(Tableau82529[DateMatricule],Tableau82529[[#This Row],[DateMatricule]])&gt;1,"Doublon",""),"")</f>
        <v/>
      </c>
    </row>
    <row r="199" spans="1:22" x14ac:dyDescent="0.25">
      <c r="A199" s="11" t="str">
        <f>IF(Tableau82529[[#This Row],[Semaine]]="","",VLOOKUP(Tableau82529[[#This Row],[Semaine]],Listes!$A:$B,2,FALSE))</f>
        <v/>
      </c>
      <c r="B199" s="11" t="str">
        <f>IF(ISBLANK(Tableau82529[[#This Row],[Matricule]]),"",VLOOKUP(Tableau82529[[#This Row],[Matricule]],#REF!,2,FALSE))</f>
        <v/>
      </c>
      <c r="C199" s="11" t="str">
        <f>IF(ISBLANK(Tableau82529[[#This Row],[Matricule]]),"",VLOOKUP(Tableau82529[[#This Row],[Matricule]],#REF!,3,FALSE))</f>
        <v/>
      </c>
      <c r="D199" s="11" t="str">
        <f>CONCATENATE(Tableau82529[[#This Row],[Semaine]],Tableau82529[[#This Row],[Matricule]])</f>
        <v/>
      </c>
      <c r="O199" s="14" t="str">
        <f>IF(SUM(Tableau82529[[#This Row],[Lundi]:[Mercredi]])&gt;0,SUM(Tableau82529[[#This Row],[Lundi]:[Mercredi]]),"")</f>
        <v/>
      </c>
      <c r="P199" s="14" t="str">
        <f>IF(SUM(Tableau82529[[#This Row],[Jeudi]:[Samedi]])&gt;0,SUM(Tableau82529[[#This Row],[Jeudi]:[Samedi]]),"")</f>
        <v/>
      </c>
      <c r="Q199" s="14">
        <f>COUNTIF(Tableau82529[[#This Row],[Lundi]:[Mercredi]],"&gt;0") + COUNTIF(Tableau82529[[#This Row],[Jeudi]:[Samedi]],"&gt;0")</f>
        <v>0</v>
      </c>
      <c r="R199" s="14" t="str">
        <f>IFERROR(Tableau82529[[#This Row],[Total Tour 1]]+Tableau82529[[#This Row],[Total Tour 2]],"")</f>
        <v/>
      </c>
      <c r="S199" s="14">
        <f>COUNTIF(Tableau82529[[#This Row],[Lundi]:[Samedi]],"&gt;=12")*1000</f>
        <v>0</v>
      </c>
      <c r="T19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99" s="15">
        <f>Tableau82529[[#This Row],[Prime production]]+Tableau82529[[#This Row],[Prime rendement]]</f>
        <v>0</v>
      </c>
      <c r="V199" s="15" t="str">
        <f>IF(Tableau82529[[#This Row],[Matricule]]&gt;1,IF(COUNTIF(Tableau82529[DateMatricule],Tableau82529[[#This Row],[DateMatricule]])&gt;1,"Doublon",""),"")</f>
        <v/>
      </c>
    </row>
    <row r="200" spans="1:22" x14ac:dyDescent="0.25">
      <c r="A200" s="11" t="str">
        <f>IF(Tableau82529[[#This Row],[Semaine]]="","",VLOOKUP(Tableau82529[[#This Row],[Semaine]],Listes!$A:$B,2,FALSE))</f>
        <v/>
      </c>
      <c r="B200" s="11" t="str">
        <f>IF(ISBLANK(Tableau82529[[#This Row],[Matricule]]),"",VLOOKUP(Tableau82529[[#This Row],[Matricule]],#REF!,2,FALSE))</f>
        <v/>
      </c>
      <c r="C200" s="11" t="str">
        <f>IF(ISBLANK(Tableau82529[[#This Row],[Matricule]]),"",VLOOKUP(Tableau82529[[#This Row],[Matricule]],#REF!,3,FALSE))</f>
        <v/>
      </c>
      <c r="D200" s="11" t="str">
        <f>CONCATENATE(Tableau82529[[#This Row],[Semaine]],Tableau82529[[#This Row],[Matricule]])</f>
        <v/>
      </c>
      <c r="O200" s="14" t="str">
        <f>IF(SUM(Tableau82529[[#This Row],[Lundi]:[Mercredi]])&gt;0,SUM(Tableau82529[[#This Row],[Lundi]:[Mercredi]]),"")</f>
        <v/>
      </c>
      <c r="P200" s="14" t="str">
        <f>IF(SUM(Tableau82529[[#This Row],[Jeudi]:[Samedi]])&gt;0,SUM(Tableau82529[[#This Row],[Jeudi]:[Samedi]]),"")</f>
        <v/>
      </c>
      <c r="Q200" s="14">
        <f>COUNTIF(Tableau82529[[#This Row],[Lundi]:[Mercredi]],"&gt;0") + COUNTIF(Tableau82529[[#This Row],[Jeudi]:[Samedi]],"&gt;0")</f>
        <v>0</v>
      </c>
      <c r="R200" s="14" t="str">
        <f>IFERROR(Tableau82529[[#This Row],[Total Tour 1]]+Tableau82529[[#This Row],[Total Tour 2]],"")</f>
        <v/>
      </c>
      <c r="S200" s="14">
        <f>COUNTIF(Tableau82529[[#This Row],[Lundi]:[Samedi]],"&gt;=12")*1000</f>
        <v>0</v>
      </c>
      <c r="T20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00" s="15">
        <f>Tableau82529[[#This Row],[Prime production]]+Tableau82529[[#This Row],[Prime rendement]]</f>
        <v>0</v>
      </c>
      <c r="V200" s="15" t="str">
        <f>IF(Tableau82529[[#This Row],[Matricule]]&gt;1,IF(COUNTIF(Tableau82529[DateMatricule],Tableau82529[[#This Row],[DateMatricule]])&gt;1,"Doublon",""),"")</f>
        <v/>
      </c>
    </row>
    <row r="201" spans="1:22" x14ac:dyDescent="0.25">
      <c r="A201" s="11" t="str">
        <f>IF(Tableau82529[[#This Row],[Semaine]]="","",VLOOKUP(Tableau82529[[#This Row],[Semaine]],Listes!$A:$B,2,FALSE))</f>
        <v/>
      </c>
      <c r="B201" s="11" t="str">
        <f>IF(ISBLANK(Tableau82529[[#This Row],[Matricule]]),"",VLOOKUP(Tableau82529[[#This Row],[Matricule]],#REF!,2,FALSE))</f>
        <v/>
      </c>
      <c r="C201" s="11" t="str">
        <f>IF(ISBLANK(Tableau82529[[#This Row],[Matricule]]),"",VLOOKUP(Tableau82529[[#This Row],[Matricule]],#REF!,3,FALSE))</f>
        <v/>
      </c>
      <c r="D201" s="11" t="str">
        <f>CONCATENATE(Tableau82529[[#This Row],[Semaine]],Tableau82529[[#This Row],[Matricule]])</f>
        <v/>
      </c>
      <c r="O201" s="14" t="str">
        <f>IF(SUM(Tableau82529[[#This Row],[Lundi]:[Mercredi]])&gt;0,SUM(Tableau82529[[#This Row],[Lundi]:[Mercredi]]),"")</f>
        <v/>
      </c>
      <c r="P201" s="14" t="str">
        <f>IF(SUM(Tableau82529[[#This Row],[Jeudi]:[Samedi]])&gt;0,SUM(Tableau82529[[#This Row],[Jeudi]:[Samedi]]),"")</f>
        <v/>
      </c>
      <c r="Q201" s="14">
        <f>COUNTIF(Tableau82529[[#This Row],[Lundi]:[Mercredi]],"&gt;0") + COUNTIF(Tableau82529[[#This Row],[Jeudi]:[Samedi]],"&gt;0")</f>
        <v>0</v>
      </c>
      <c r="R201" s="14" t="str">
        <f>IFERROR(Tableau82529[[#This Row],[Total Tour 1]]+Tableau82529[[#This Row],[Total Tour 2]],"")</f>
        <v/>
      </c>
      <c r="S201" s="14">
        <f>COUNTIF(Tableau82529[[#This Row],[Lundi]:[Samedi]],"&gt;=12")*1000</f>
        <v>0</v>
      </c>
      <c r="T20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01" s="15">
        <f>Tableau82529[[#This Row],[Prime production]]+Tableau82529[[#This Row],[Prime rendement]]</f>
        <v>0</v>
      </c>
      <c r="V201" s="15" t="str">
        <f>IF(Tableau82529[[#This Row],[Matricule]]&gt;1,IF(COUNTIF(Tableau82529[DateMatricule],Tableau82529[[#This Row],[DateMatricule]])&gt;1,"Doublon",""),"")</f>
        <v/>
      </c>
    </row>
    <row r="202" spans="1:22" x14ac:dyDescent="0.25">
      <c r="A202" s="11" t="str">
        <f>IF(Tableau82529[[#This Row],[Semaine]]="","",VLOOKUP(Tableau82529[[#This Row],[Semaine]],Listes!$A:$B,2,FALSE))</f>
        <v/>
      </c>
      <c r="B202" s="11" t="str">
        <f>IF(ISBLANK(Tableau82529[[#This Row],[Matricule]]),"",VLOOKUP(Tableau82529[[#This Row],[Matricule]],#REF!,2,FALSE))</f>
        <v/>
      </c>
      <c r="C202" s="11" t="str">
        <f>IF(ISBLANK(Tableau82529[[#This Row],[Matricule]]),"",VLOOKUP(Tableau82529[[#This Row],[Matricule]],#REF!,3,FALSE))</f>
        <v/>
      </c>
      <c r="D202" s="11" t="str">
        <f>CONCATENATE(Tableau82529[[#This Row],[Semaine]],Tableau82529[[#This Row],[Matricule]])</f>
        <v/>
      </c>
      <c r="O202" s="14" t="str">
        <f>IF(SUM(Tableau82529[[#This Row],[Lundi]:[Mercredi]])&gt;0,SUM(Tableau82529[[#This Row],[Lundi]:[Mercredi]]),"")</f>
        <v/>
      </c>
      <c r="P202" s="14" t="str">
        <f>IF(SUM(Tableau82529[[#This Row],[Jeudi]:[Samedi]])&gt;0,SUM(Tableau82529[[#This Row],[Jeudi]:[Samedi]]),"")</f>
        <v/>
      </c>
      <c r="Q202" s="14">
        <f>COUNTIF(Tableau82529[[#This Row],[Lundi]:[Mercredi]],"&gt;0") + COUNTIF(Tableau82529[[#This Row],[Jeudi]:[Samedi]],"&gt;0")</f>
        <v>0</v>
      </c>
      <c r="R202" s="14" t="str">
        <f>IFERROR(Tableau82529[[#This Row],[Total Tour 1]]+Tableau82529[[#This Row],[Total Tour 2]],"")</f>
        <v/>
      </c>
      <c r="S202" s="14">
        <f>COUNTIF(Tableau82529[[#This Row],[Lundi]:[Samedi]],"&gt;=12")*1000</f>
        <v>0</v>
      </c>
      <c r="T20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02" s="15">
        <f>Tableau82529[[#This Row],[Prime production]]+Tableau82529[[#This Row],[Prime rendement]]</f>
        <v>0</v>
      </c>
      <c r="V202" s="15" t="str">
        <f>IF(Tableau82529[[#This Row],[Matricule]]&gt;1,IF(COUNTIF(Tableau82529[DateMatricule],Tableau82529[[#This Row],[DateMatricule]])&gt;1,"Doublon",""),"")</f>
        <v/>
      </c>
    </row>
    <row r="203" spans="1:22" x14ac:dyDescent="0.25">
      <c r="A203" s="11" t="str">
        <f>IF(Tableau82529[[#This Row],[Semaine]]="","",VLOOKUP(Tableau82529[[#This Row],[Semaine]],Listes!$A:$B,2,FALSE))</f>
        <v/>
      </c>
      <c r="B203" s="11" t="str">
        <f>IF(ISBLANK(Tableau82529[[#This Row],[Matricule]]),"",VLOOKUP(Tableau82529[[#This Row],[Matricule]],#REF!,2,FALSE))</f>
        <v/>
      </c>
      <c r="C203" s="11" t="str">
        <f>IF(ISBLANK(Tableau82529[[#This Row],[Matricule]]),"",VLOOKUP(Tableau82529[[#This Row],[Matricule]],#REF!,3,FALSE))</f>
        <v/>
      </c>
      <c r="D203" s="11" t="str">
        <f>CONCATENATE(Tableau82529[[#This Row],[Semaine]],Tableau82529[[#This Row],[Matricule]])</f>
        <v/>
      </c>
      <c r="O203" s="14" t="str">
        <f>IF(SUM(Tableau82529[[#This Row],[Lundi]:[Mercredi]])&gt;0,SUM(Tableau82529[[#This Row],[Lundi]:[Mercredi]]),"")</f>
        <v/>
      </c>
      <c r="P203" s="14" t="str">
        <f>IF(SUM(Tableau82529[[#This Row],[Jeudi]:[Samedi]])&gt;0,SUM(Tableau82529[[#This Row],[Jeudi]:[Samedi]]),"")</f>
        <v/>
      </c>
      <c r="Q203" s="14">
        <f>COUNTIF(Tableau82529[[#This Row],[Lundi]:[Mercredi]],"&gt;0") + COUNTIF(Tableau82529[[#This Row],[Jeudi]:[Samedi]],"&gt;0")</f>
        <v>0</v>
      </c>
      <c r="R203" s="14" t="str">
        <f>IFERROR(Tableau82529[[#This Row],[Total Tour 1]]+Tableau82529[[#This Row],[Total Tour 2]],"")</f>
        <v/>
      </c>
      <c r="S203" s="14">
        <f>COUNTIF(Tableau82529[[#This Row],[Lundi]:[Samedi]],"&gt;=12")*1000</f>
        <v>0</v>
      </c>
      <c r="T20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03" s="15">
        <f>Tableau82529[[#This Row],[Prime production]]+Tableau82529[[#This Row],[Prime rendement]]</f>
        <v>0</v>
      </c>
      <c r="V203" s="15" t="str">
        <f>IF(Tableau82529[[#This Row],[Matricule]]&gt;1,IF(COUNTIF(Tableau82529[DateMatricule],Tableau82529[[#This Row],[DateMatricule]])&gt;1,"Doublon",""),"")</f>
        <v/>
      </c>
    </row>
    <row r="204" spans="1:22" x14ac:dyDescent="0.25">
      <c r="A204" s="11" t="str">
        <f>IF(Tableau82529[[#This Row],[Semaine]]="","",VLOOKUP(Tableau82529[[#This Row],[Semaine]],Listes!$A:$B,2,FALSE))</f>
        <v/>
      </c>
      <c r="B204" s="11" t="str">
        <f>IF(ISBLANK(Tableau82529[[#This Row],[Matricule]]),"",VLOOKUP(Tableau82529[[#This Row],[Matricule]],#REF!,2,FALSE))</f>
        <v/>
      </c>
      <c r="C204" s="11" t="str">
        <f>IF(ISBLANK(Tableau82529[[#This Row],[Matricule]]),"",VLOOKUP(Tableau82529[[#This Row],[Matricule]],#REF!,3,FALSE))</f>
        <v/>
      </c>
      <c r="D204" s="11" t="str">
        <f>CONCATENATE(Tableau82529[[#This Row],[Semaine]],Tableau82529[[#This Row],[Matricule]])</f>
        <v/>
      </c>
      <c r="O204" s="14" t="str">
        <f>IF(SUM(Tableau82529[[#This Row],[Lundi]:[Mercredi]])&gt;0,SUM(Tableau82529[[#This Row],[Lundi]:[Mercredi]]),"")</f>
        <v/>
      </c>
      <c r="P204" s="14" t="str">
        <f>IF(SUM(Tableau82529[[#This Row],[Jeudi]:[Samedi]])&gt;0,SUM(Tableau82529[[#This Row],[Jeudi]:[Samedi]]),"")</f>
        <v/>
      </c>
      <c r="Q204" s="14">
        <f>COUNTIF(Tableau82529[[#This Row],[Lundi]:[Mercredi]],"&gt;0") + COUNTIF(Tableau82529[[#This Row],[Jeudi]:[Samedi]],"&gt;0")</f>
        <v>0</v>
      </c>
      <c r="R204" s="14" t="str">
        <f>IFERROR(Tableau82529[[#This Row],[Total Tour 1]]+Tableau82529[[#This Row],[Total Tour 2]],"")</f>
        <v/>
      </c>
      <c r="S204" s="14">
        <f>COUNTIF(Tableau82529[[#This Row],[Lundi]:[Samedi]],"&gt;=12")*1000</f>
        <v>0</v>
      </c>
      <c r="T20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04" s="15">
        <f>Tableau82529[[#This Row],[Prime production]]+Tableau82529[[#This Row],[Prime rendement]]</f>
        <v>0</v>
      </c>
      <c r="V204" s="15" t="str">
        <f>IF(Tableau82529[[#This Row],[Matricule]]&gt;1,IF(COUNTIF(Tableau82529[DateMatricule],Tableau82529[[#This Row],[DateMatricule]])&gt;1,"Doublon",""),"")</f>
        <v/>
      </c>
    </row>
    <row r="205" spans="1:22" x14ac:dyDescent="0.25">
      <c r="A205" s="11" t="str">
        <f>IF(Tableau82529[[#This Row],[Semaine]]="","",VLOOKUP(Tableau82529[[#This Row],[Semaine]],Listes!$A:$B,2,FALSE))</f>
        <v/>
      </c>
      <c r="B205" s="11" t="str">
        <f>IF(ISBLANK(Tableau82529[[#This Row],[Matricule]]),"",VLOOKUP(Tableau82529[[#This Row],[Matricule]],#REF!,2,FALSE))</f>
        <v/>
      </c>
      <c r="C205" s="11" t="str">
        <f>IF(ISBLANK(Tableau82529[[#This Row],[Matricule]]),"",VLOOKUP(Tableau82529[[#This Row],[Matricule]],#REF!,3,FALSE))</f>
        <v/>
      </c>
      <c r="D205" s="11" t="str">
        <f>CONCATENATE(Tableau82529[[#This Row],[Semaine]],Tableau82529[[#This Row],[Matricule]])</f>
        <v/>
      </c>
      <c r="O205" s="14" t="str">
        <f>IF(SUM(Tableau82529[[#This Row],[Lundi]:[Mercredi]])&gt;0,SUM(Tableau82529[[#This Row],[Lundi]:[Mercredi]]),"")</f>
        <v/>
      </c>
      <c r="P205" s="14" t="str">
        <f>IF(SUM(Tableau82529[[#This Row],[Jeudi]:[Samedi]])&gt;0,SUM(Tableau82529[[#This Row],[Jeudi]:[Samedi]]),"")</f>
        <v/>
      </c>
      <c r="Q205" s="14">
        <f>COUNTIF(Tableau82529[[#This Row],[Lundi]:[Mercredi]],"&gt;0") + COUNTIF(Tableau82529[[#This Row],[Jeudi]:[Samedi]],"&gt;0")</f>
        <v>0</v>
      </c>
      <c r="R205" s="14" t="str">
        <f>IFERROR(Tableau82529[[#This Row],[Total Tour 1]]+Tableau82529[[#This Row],[Total Tour 2]],"")</f>
        <v/>
      </c>
      <c r="S205" s="14">
        <f>COUNTIF(Tableau82529[[#This Row],[Lundi]:[Samedi]],"&gt;=12")*1000</f>
        <v>0</v>
      </c>
      <c r="T20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05" s="15">
        <f>Tableau82529[[#This Row],[Prime production]]+Tableau82529[[#This Row],[Prime rendement]]</f>
        <v>0</v>
      </c>
      <c r="V205" s="15" t="str">
        <f>IF(Tableau82529[[#This Row],[Matricule]]&gt;1,IF(COUNTIF(Tableau82529[DateMatricule],Tableau82529[[#This Row],[DateMatricule]])&gt;1,"Doublon",""),"")</f>
        <v/>
      </c>
    </row>
    <row r="206" spans="1:22" x14ac:dyDescent="0.25">
      <c r="A206" s="11" t="str">
        <f>IF(Tableau82529[[#This Row],[Semaine]]="","",VLOOKUP(Tableau82529[[#This Row],[Semaine]],Listes!$A:$B,2,FALSE))</f>
        <v/>
      </c>
      <c r="B206" s="11" t="str">
        <f>IF(ISBLANK(Tableau82529[[#This Row],[Matricule]]),"",VLOOKUP(Tableau82529[[#This Row],[Matricule]],#REF!,2,FALSE))</f>
        <v/>
      </c>
      <c r="C206" s="11" t="str">
        <f>IF(ISBLANK(Tableau82529[[#This Row],[Matricule]]),"",VLOOKUP(Tableau82529[[#This Row],[Matricule]],#REF!,3,FALSE))</f>
        <v/>
      </c>
      <c r="D206" s="11" t="str">
        <f>CONCATENATE(Tableau82529[[#This Row],[Semaine]],Tableau82529[[#This Row],[Matricule]])</f>
        <v/>
      </c>
      <c r="O206" s="14" t="str">
        <f>IF(SUM(Tableau82529[[#This Row],[Lundi]:[Mercredi]])&gt;0,SUM(Tableau82529[[#This Row],[Lundi]:[Mercredi]]),"")</f>
        <v/>
      </c>
      <c r="P206" s="14" t="str">
        <f>IF(SUM(Tableau82529[[#This Row],[Jeudi]:[Samedi]])&gt;0,SUM(Tableau82529[[#This Row],[Jeudi]:[Samedi]]),"")</f>
        <v/>
      </c>
      <c r="Q206" s="14">
        <f>COUNTIF(Tableau82529[[#This Row],[Lundi]:[Mercredi]],"&gt;0") + COUNTIF(Tableau82529[[#This Row],[Jeudi]:[Samedi]],"&gt;0")</f>
        <v>0</v>
      </c>
      <c r="R206" s="14" t="str">
        <f>IFERROR(Tableau82529[[#This Row],[Total Tour 1]]+Tableau82529[[#This Row],[Total Tour 2]],"")</f>
        <v/>
      </c>
      <c r="S206" s="14">
        <f>COUNTIF(Tableau82529[[#This Row],[Lundi]:[Samedi]],"&gt;=12")*1000</f>
        <v>0</v>
      </c>
      <c r="T20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06" s="15">
        <f>Tableau82529[[#This Row],[Prime production]]+Tableau82529[[#This Row],[Prime rendement]]</f>
        <v>0</v>
      </c>
      <c r="V206" s="15" t="str">
        <f>IF(Tableau82529[[#This Row],[Matricule]]&gt;1,IF(COUNTIF(Tableau82529[DateMatricule],Tableau82529[[#This Row],[DateMatricule]])&gt;1,"Doublon",""),"")</f>
        <v/>
      </c>
    </row>
    <row r="207" spans="1:22" x14ac:dyDescent="0.25">
      <c r="A207" s="11" t="str">
        <f>IF(Tableau82529[[#This Row],[Semaine]]="","",VLOOKUP(Tableau82529[[#This Row],[Semaine]],Listes!$A:$B,2,FALSE))</f>
        <v/>
      </c>
      <c r="B207" s="11" t="str">
        <f>IF(ISBLANK(Tableau82529[[#This Row],[Matricule]]),"",VLOOKUP(Tableau82529[[#This Row],[Matricule]],#REF!,2,FALSE))</f>
        <v/>
      </c>
      <c r="C207" s="11" t="str">
        <f>IF(ISBLANK(Tableau82529[[#This Row],[Matricule]]),"",VLOOKUP(Tableau82529[[#This Row],[Matricule]],#REF!,3,FALSE))</f>
        <v/>
      </c>
      <c r="D207" s="11" t="str">
        <f>CONCATENATE(Tableau82529[[#This Row],[Semaine]],Tableau82529[[#This Row],[Matricule]])</f>
        <v/>
      </c>
      <c r="O207" s="14" t="str">
        <f>IF(SUM(Tableau82529[[#This Row],[Lundi]:[Mercredi]])&gt;0,SUM(Tableau82529[[#This Row],[Lundi]:[Mercredi]]),"")</f>
        <v/>
      </c>
      <c r="P207" s="14" t="str">
        <f>IF(SUM(Tableau82529[[#This Row],[Jeudi]:[Samedi]])&gt;0,SUM(Tableau82529[[#This Row],[Jeudi]:[Samedi]]),"")</f>
        <v/>
      </c>
      <c r="Q207" s="14">
        <f>COUNTIF(Tableau82529[[#This Row],[Lundi]:[Mercredi]],"&gt;0") + COUNTIF(Tableau82529[[#This Row],[Jeudi]:[Samedi]],"&gt;0")</f>
        <v>0</v>
      </c>
      <c r="R207" s="14" t="str">
        <f>IFERROR(Tableau82529[[#This Row],[Total Tour 1]]+Tableau82529[[#This Row],[Total Tour 2]],"")</f>
        <v/>
      </c>
      <c r="S207" s="14">
        <f>COUNTIF(Tableau82529[[#This Row],[Lundi]:[Samedi]],"&gt;=12")*1000</f>
        <v>0</v>
      </c>
      <c r="T20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07" s="15">
        <f>Tableau82529[[#This Row],[Prime production]]+Tableau82529[[#This Row],[Prime rendement]]</f>
        <v>0</v>
      </c>
      <c r="V207" s="15" t="str">
        <f>IF(Tableau82529[[#This Row],[Matricule]]&gt;1,IF(COUNTIF(Tableau82529[DateMatricule],Tableau82529[[#This Row],[DateMatricule]])&gt;1,"Doublon",""),"")</f>
        <v/>
      </c>
    </row>
    <row r="208" spans="1:22" x14ac:dyDescent="0.25">
      <c r="A208" s="11" t="str">
        <f>IF(Tableau82529[[#This Row],[Semaine]]="","",VLOOKUP(Tableau82529[[#This Row],[Semaine]],Listes!$A:$B,2,FALSE))</f>
        <v/>
      </c>
      <c r="B208" s="11" t="str">
        <f>IF(ISBLANK(Tableau82529[[#This Row],[Matricule]]),"",VLOOKUP(Tableau82529[[#This Row],[Matricule]],#REF!,2,FALSE))</f>
        <v/>
      </c>
      <c r="C208" s="11" t="str">
        <f>IF(ISBLANK(Tableau82529[[#This Row],[Matricule]]),"",VLOOKUP(Tableau82529[[#This Row],[Matricule]],#REF!,3,FALSE))</f>
        <v/>
      </c>
      <c r="D208" s="11" t="str">
        <f>CONCATENATE(Tableau82529[[#This Row],[Semaine]],Tableau82529[[#This Row],[Matricule]])</f>
        <v/>
      </c>
      <c r="O208" s="14" t="str">
        <f>IF(SUM(Tableau82529[[#This Row],[Lundi]:[Mercredi]])&gt;0,SUM(Tableau82529[[#This Row],[Lundi]:[Mercredi]]),"")</f>
        <v/>
      </c>
      <c r="P208" s="14" t="str">
        <f>IF(SUM(Tableau82529[[#This Row],[Jeudi]:[Samedi]])&gt;0,SUM(Tableau82529[[#This Row],[Jeudi]:[Samedi]]),"")</f>
        <v/>
      </c>
      <c r="Q208" s="14">
        <f>COUNTIF(Tableau82529[[#This Row],[Lundi]:[Mercredi]],"&gt;0") + COUNTIF(Tableau82529[[#This Row],[Jeudi]:[Samedi]],"&gt;0")</f>
        <v>0</v>
      </c>
      <c r="R208" s="14" t="str">
        <f>IFERROR(Tableau82529[[#This Row],[Total Tour 1]]+Tableau82529[[#This Row],[Total Tour 2]],"")</f>
        <v/>
      </c>
      <c r="S208" s="14">
        <f>COUNTIF(Tableau82529[[#This Row],[Lundi]:[Samedi]],"&gt;=12")*1000</f>
        <v>0</v>
      </c>
      <c r="T20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08" s="15">
        <f>Tableau82529[[#This Row],[Prime production]]+Tableau82529[[#This Row],[Prime rendement]]</f>
        <v>0</v>
      </c>
      <c r="V208" s="15" t="str">
        <f>IF(Tableau82529[[#This Row],[Matricule]]&gt;1,IF(COUNTIF(Tableau82529[DateMatricule],Tableau82529[[#This Row],[DateMatricule]])&gt;1,"Doublon",""),"")</f>
        <v/>
      </c>
    </row>
    <row r="209" spans="1:22" x14ac:dyDescent="0.25">
      <c r="A209" s="11" t="str">
        <f>IF(Tableau82529[[#This Row],[Semaine]]="","",VLOOKUP(Tableau82529[[#This Row],[Semaine]],Listes!$A:$B,2,FALSE))</f>
        <v/>
      </c>
      <c r="B209" s="11" t="str">
        <f>IF(ISBLANK(Tableau82529[[#This Row],[Matricule]]),"",VLOOKUP(Tableau82529[[#This Row],[Matricule]],#REF!,2,FALSE))</f>
        <v/>
      </c>
      <c r="C209" s="11" t="str">
        <f>IF(ISBLANK(Tableau82529[[#This Row],[Matricule]]),"",VLOOKUP(Tableau82529[[#This Row],[Matricule]],#REF!,3,FALSE))</f>
        <v/>
      </c>
      <c r="D209" s="11" t="str">
        <f>CONCATENATE(Tableau82529[[#This Row],[Semaine]],Tableau82529[[#This Row],[Matricule]])</f>
        <v/>
      </c>
      <c r="O209" s="14" t="str">
        <f>IF(SUM(Tableau82529[[#This Row],[Lundi]:[Mercredi]])&gt;0,SUM(Tableau82529[[#This Row],[Lundi]:[Mercredi]]),"")</f>
        <v/>
      </c>
      <c r="P209" s="14" t="str">
        <f>IF(SUM(Tableau82529[[#This Row],[Jeudi]:[Samedi]])&gt;0,SUM(Tableau82529[[#This Row],[Jeudi]:[Samedi]]),"")</f>
        <v/>
      </c>
      <c r="Q209" s="14">
        <f>COUNTIF(Tableau82529[[#This Row],[Lundi]:[Mercredi]],"&gt;0") + COUNTIF(Tableau82529[[#This Row],[Jeudi]:[Samedi]],"&gt;0")</f>
        <v>0</v>
      </c>
      <c r="R209" s="14" t="str">
        <f>IFERROR(Tableau82529[[#This Row],[Total Tour 1]]+Tableau82529[[#This Row],[Total Tour 2]],"")</f>
        <v/>
      </c>
      <c r="S209" s="14">
        <f>COUNTIF(Tableau82529[[#This Row],[Lundi]:[Samedi]],"&gt;=12")*1000</f>
        <v>0</v>
      </c>
      <c r="T20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09" s="15">
        <f>Tableau82529[[#This Row],[Prime production]]+Tableau82529[[#This Row],[Prime rendement]]</f>
        <v>0</v>
      </c>
      <c r="V209" s="15" t="str">
        <f>IF(Tableau82529[[#This Row],[Matricule]]&gt;1,IF(COUNTIF(Tableau82529[DateMatricule],Tableau82529[[#This Row],[DateMatricule]])&gt;1,"Doublon",""),"")</f>
        <v/>
      </c>
    </row>
    <row r="210" spans="1:22" x14ac:dyDescent="0.25">
      <c r="A210" s="11" t="str">
        <f>IF(Tableau82529[[#This Row],[Semaine]]="","",VLOOKUP(Tableau82529[[#This Row],[Semaine]],Listes!$A:$B,2,FALSE))</f>
        <v/>
      </c>
      <c r="B210" s="11" t="str">
        <f>IF(ISBLANK(Tableau82529[[#This Row],[Matricule]]),"",VLOOKUP(Tableau82529[[#This Row],[Matricule]],#REF!,2,FALSE))</f>
        <v/>
      </c>
      <c r="C210" s="11" t="str">
        <f>IF(ISBLANK(Tableau82529[[#This Row],[Matricule]]),"",VLOOKUP(Tableau82529[[#This Row],[Matricule]],#REF!,3,FALSE))</f>
        <v/>
      </c>
      <c r="D210" s="11" t="str">
        <f>CONCATENATE(Tableau82529[[#This Row],[Semaine]],Tableau82529[[#This Row],[Matricule]])</f>
        <v/>
      </c>
      <c r="O210" s="14" t="str">
        <f>IF(SUM(Tableau82529[[#This Row],[Lundi]:[Mercredi]])&gt;0,SUM(Tableau82529[[#This Row],[Lundi]:[Mercredi]]),"")</f>
        <v/>
      </c>
      <c r="P210" s="14" t="str">
        <f>IF(SUM(Tableau82529[[#This Row],[Jeudi]:[Samedi]])&gt;0,SUM(Tableau82529[[#This Row],[Jeudi]:[Samedi]]),"")</f>
        <v/>
      </c>
      <c r="Q210" s="14">
        <f>COUNTIF(Tableau82529[[#This Row],[Lundi]:[Mercredi]],"&gt;0") + COUNTIF(Tableau82529[[#This Row],[Jeudi]:[Samedi]],"&gt;0")</f>
        <v>0</v>
      </c>
      <c r="R210" s="14" t="str">
        <f>IFERROR(Tableau82529[[#This Row],[Total Tour 1]]+Tableau82529[[#This Row],[Total Tour 2]],"")</f>
        <v/>
      </c>
      <c r="S210" s="14">
        <f>COUNTIF(Tableau82529[[#This Row],[Lundi]:[Samedi]],"&gt;=12")*1000</f>
        <v>0</v>
      </c>
      <c r="T21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10" s="15">
        <f>Tableau82529[[#This Row],[Prime production]]+Tableau82529[[#This Row],[Prime rendement]]</f>
        <v>0</v>
      </c>
      <c r="V210" s="15" t="str">
        <f>IF(Tableau82529[[#This Row],[Matricule]]&gt;1,IF(COUNTIF(Tableau82529[DateMatricule],Tableau82529[[#This Row],[DateMatricule]])&gt;1,"Doublon",""),"")</f>
        <v/>
      </c>
    </row>
    <row r="211" spans="1:22" x14ac:dyDescent="0.25">
      <c r="A211" s="11" t="str">
        <f>IF(Tableau82529[[#This Row],[Semaine]]="","",VLOOKUP(Tableau82529[[#This Row],[Semaine]],Listes!$A:$B,2,FALSE))</f>
        <v/>
      </c>
      <c r="B211" s="11" t="str">
        <f>IF(ISBLANK(Tableau82529[[#This Row],[Matricule]]),"",VLOOKUP(Tableau82529[[#This Row],[Matricule]],#REF!,2,FALSE))</f>
        <v/>
      </c>
      <c r="C211" s="11" t="str">
        <f>IF(ISBLANK(Tableau82529[[#This Row],[Matricule]]),"",VLOOKUP(Tableau82529[[#This Row],[Matricule]],#REF!,3,FALSE))</f>
        <v/>
      </c>
      <c r="D211" s="11" t="str">
        <f>CONCATENATE(Tableau82529[[#This Row],[Semaine]],Tableau82529[[#This Row],[Matricule]])</f>
        <v/>
      </c>
      <c r="O211" s="14" t="str">
        <f>IF(SUM(Tableau82529[[#This Row],[Lundi]:[Mercredi]])&gt;0,SUM(Tableau82529[[#This Row],[Lundi]:[Mercredi]]),"")</f>
        <v/>
      </c>
      <c r="P211" s="14" t="str">
        <f>IF(SUM(Tableau82529[[#This Row],[Jeudi]:[Samedi]])&gt;0,SUM(Tableau82529[[#This Row],[Jeudi]:[Samedi]]),"")</f>
        <v/>
      </c>
      <c r="Q211" s="14">
        <f>COUNTIF(Tableau82529[[#This Row],[Lundi]:[Mercredi]],"&gt;0") + COUNTIF(Tableau82529[[#This Row],[Jeudi]:[Samedi]],"&gt;0")</f>
        <v>0</v>
      </c>
      <c r="R211" s="14" t="str">
        <f>IFERROR(Tableau82529[[#This Row],[Total Tour 1]]+Tableau82529[[#This Row],[Total Tour 2]],"")</f>
        <v/>
      </c>
      <c r="S211" s="14">
        <f>COUNTIF(Tableau82529[[#This Row],[Lundi]:[Samedi]],"&gt;=12")*1000</f>
        <v>0</v>
      </c>
      <c r="T21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11" s="15">
        <f>Tableau82529[[#This Row],[Prime production]]+Tableau82529[[#This Row],[Prime rendement]]</f>
        <v>0</v>
      </c>
      <c r="V211" s="15" t="str">
        <f>IF(Tableau82529[[#This Row],[Matricule]]&gt;1,IF(COUNTIF(Tableau82529[DateMatricule],Tableau82529[[#This Row],[DateMatricule]])&gt;1,"Doublon",""),"")</f>
        <v/>
      </c>
    </row>
    <row r="212" spans="1:22" x14ac:dyDescent="0.25">
      <c r="A212" s="11" t="str">
        <f>IF(Tableau82529[[#This Row],[Semaine]]="","",VLOOKUP(Tableau82529[[#This Row],[Semaine]],Listes!$A:$B,2,FALSE))</f>
        <v/>
      </c>
      <c r="B212" s="11" t="str">
        <f>IF(ISBLANK(Tableau82529[[#This Row],[Matricule]]),"",VLOOKUP(Tableau82529[[#This Row],[Matricule]],#REF!,2,FALSE))</f>
        <v/>
      </c>
      <c r="C212" s="11" t="str">
        <f>IF(ISBLANK(Tableau82529[[#This Row],[Matricule]]),"",VLOOKUP(Tableau82529[[#This Row],[Matricule]],#REF!,3,FALSE))</f>
        <v/>
      </c>
      <c r="D212" s="11" t="str">
        <f>CONCATENATE(Tableau82529[[#This Row],[Semaine]],Tableau82529[[#This Row],[Matricule]])</f>
        <v/>
      </c>
      <c r="O212" s="14" t="str">
        <f>IF(SUM(Tableau82529[[#This Row],[Lundi]:[Mercredi]])&gt;0,SUM(Tableau82529[[#This Row],[Lundi]:[Mercredi]]),"")</f>
        <v/>
      </c>
      <c r="P212" s="14" t="str">
        <f>IF(SUM(Tableau82529[[#This Row],[Jeudi]:[Samedi]])&gt;0,SUM(Tableau82529[[#This Row],[Jeudi]:[Samedi]]),"")</f>
        <v/>
      </c>
      <c r="Q212" s="14">
        <f>COUNTIF(Tableau82529[[#This Row],[Lundi]:[Mercredi]],"&gt;0") + COUNTIF(Tableau82529[[#This Row],[Jeudi]:[Samedi]],"&gt;0")</f>
        <v>0</v>
      </c>
      <c r="R212" s="14" t="str">
        <f>IFERROR(Tableau82529[[#This Row],[Total Tour 1]]+Tableau82529[[#This Row],[Total Tour 2]],"")</f>
        <v/>
      </c>
      <c r="S212" s="14">
        <f>COUNTIF(Tableau82529[[#This Row],[Lundi]:[Samedi]],"&gt;=12")*1000</f>
        <v>0</v>
      </c>
      <c r="T21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12" s="15">
        <f>Tableau82529[[#This Row],[Prime production]]+Tableau82529[[#This Row],[Prime rendement]]</f>
        <v>0</v>
      </c>
      <c r="V212" s="15" t="str">
        <f>IF(Tableau82529[[#This Row],[Matricule]]&gt;1,IF(COUNTIF(Tableau82529[DateMatricule],Tableau82529[[#This Row],[DateMatricule]])&gt;1,"Doublon",""),"")</f>
        <v/>
      </c>
    </row>
    <row r="213" spans="1:22" x14ac:dyDescent="0.25">
      <c r="A213" s="11" t="str">
        <f>IF(Tableau82529[[#This Row],[Semaine]]="","",VLOOKUP(Tableau82529[[#This Row],[Semaine]],Listes!$A:$B,2,FALSE))</f>
        <v/>
      </c>
      <c r="B213" s="11" t="str">
        <f>IF(ISBLANK(Tableau82529[[#This Row],[Matricule]]),"",VLOOKUP(Tableau82529[[#This Row],[Matricule]],#REF!,2,FALSE))</f>
        <v/>
      </c>
      <c r="C213" s="11" t="str">
        <f>IF(ISBLANK(Tableau82529[[#This Row],[Matricule]]),"",VLOOKUP(Tableau82529[[#This Row],[Matricule]],#REF!,3,FALSE))</f>
        <v/>
      </c>
      <c r="D213" s="11" t="str">
        <f>CONCATENATE(Tableau82529[[#This Row],[Semaine]],Tableau82529[[#This Row],[Matricule]])</f>
        <v/>
      </c>
      <c r="O213" s="14" t="str">
        <f>IF(SUM(Tableau82529[[#This Row],[Lundi]:[Mercredi]])&gt;0,SUM(Tableau82529[[#This Row],[Lundi]:[Mercredi]]),"")</f>
        <v/>
      </c>
      <c r="P213" s="14" t="str">
        <f>IF(SUM(Tableau82529[[#This Row],[Jeudi]:[Samedi]])&gt;0,SUM(Tableau82529[[#This Row],[Jeudi]:[Samedi]]),"")</f>
        <v/>
      </c>
      <c r="Q213" s="14">
        <f>COUNTIF(Tableau82529[[#This Row],[Lundi]:[Mercredi]],"&gt;0") + COUNTIF(Tableau82529[[#This Row],[Jeudi]:[Samedi]],"&gt;0")</f>
        <v>0</v>
      </c>
      <c r="R213" s="14" t="str">
        <f>IFERROR(Tableau82529[[#This Row],[Total Tour 1]]+Tableau82529[[#This Row],[Total Tour 2]],"")</f>
        <v/>
      </c>
      <c r="S213" s="14">
        <f>COUNTIF(Tableau82529[[#This Row],[Lundi]:[Samedi]],"&gt;=12")*1000</f>
        <v>0</v>
      </c>
      <c r="T21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13" s="15">
        <f>Tableau82529[[#This Row],[Prime production]]+Tableau82529[[#This Row],[Prime rendement]]</f>
        <v>0</v>
      </c>
      <c r="V213" s="15" t="str">
        <f>IF(Tableau82529[[#This Row],[Matricule]]&gt;1,IF(COUNTIF(Tableau82529[DateMatricule],Tableau82529[[#This Row],[DateMatricule]])&gt;1,"Doublon",""),"")</f>
        <v/>
      </c>
    </row>
    <row r="214" spans="1:22" x14ac:dyDescent="0.25">
      <c r="A214" s="11" t="str">
        <f>IF(Tableau82529[[#This Row],[Semaine]]="","",VLOOKUP(Tableau82529[[#This Row],[Semaine]],Listes!$A:$B,2,FALSE))</f>
        <v/>
      </c>
      <c r="B214" s="11" t="str">
        <f>IF(ISBLANK(Tableau82529[[#This Row],[Matricule]]),"",VLOOKUP(Tableau82529[[#This Row],[Matricule]],#REF!,2,FALSE))</f>
        <v/>
      </c>
      <c r="C214" s="11" t="str">
        <f>IF(ISBLANK(Tableau82529[[#This Row],[Matricule]]),"",VLOOKUP(Tableau82529[[#This Row],[Matricule]],#REF!,3,FALSE))</f>
        <v/>
      </c>
      <c r="D214" s="11" t="str">
        <f>CONCATENATE(Tableau82529[[#This Row],[Semaine]],Tableau82529[[#This Row],[Matricule]])</f>
        <v/>
      </c>
      <c r="O214" s="14" t="str">
        <f>IF(SUM(Tableau82529[[#This Row],[Lundi]:[Mercredi]])&gt;0,SUM(Tableau82529[[#This Row],[Lundi]:[Mercredi]]),"")</f>
        <v/>
      </c>
      <c r="P214" s="14" t="str">
        <f>IF(SUM(Tableau82529[[#This Row],[Jeudi]:[Samedi]])&gt;0,SUM(Tableau82529[[#This Row],[Jeudi]:[Samedi]]),"")</f>
        <v/>
      </c>
      <c r="Q214" s="14">
        <f>COUNTIF(Tableau82529[[#This Row],[Lundi]:[Mercredi]],"&gt;0") + COUNTIF(Tableau82529[[#This Row],[Jeudi]:[Samedi]],"&gt;0")</f>
        <v>0</v>
      </c>
      <c r="R214" s="14" t="str">
        <f>IFERROR(Tableau82529[[#This Row],[Total Tour 1]]+Tableau82529[[#This Row],[Total Tour 2]],"")</f>
        <v/>
      </c>
      <c r="S214" s="14">
        <f>COUNTIF(Tableau82529[[#This Row],[Lundi]:[Samedi]],"&gt;=12")*1000</f>
        <v>0</v>
      </c>
      <c r="T21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14" s="15">
        <f>Tableau82529[[#This Row],[Prime production]]+Tableau82529[[#This Row],[Prime rendement]]</f>
        <v>0</v>
      </c>
      <c r="V214" s="15" t="str">
        <f>IF(Tableau82529[[#This Row],[Matricule]]&gt;1,IF(COUNTIF(Tableau82529[DateMatricule],Tableau82529[[#This Row],[DateMatricule]])&gt;1,"Doublon",""),"")</f>
        <v/>
      </c>
    </row>
    <row r="215" spans="1:22" x14ac:dyDescent="0.25">
      <c r="A215" s="11" t="str">
        <f>IF(Tableau82529[[#This Row],[Semaine]]="","",VLOOKUP(Tableau82529[[#This Row],[Semaine]],Listes!$A:$B,2,FALSE))</f>
        <v/>
      </c>
      <c r="B215" s="11" t="str">
        <f>IF(ISBLANK(Tableau82529[[#This Row],[Matricule]]),"",VLOOKUP(Tableau82529[[#This Row],[Matricule]],#REF!,2,FALSE))</f>
        <v/>
      </c>
      <c r="C215" s="11" t="str">
        <f>IF(ISBLANK(Tableau82529[[#This Row],[Matricule]]),"",VLOOKUP(Tableau82529[[#This Row],[Matricule]],#REF!,3,FALSE))</f>
        <v/>
      </c>
      <c r="D215" s="11" t="str">
        <f>CONCATENATE(Tableau82529[[#This Row],[Semaine]],Tableau82529[[#This Row],[Matricule]])</f>
        <v/>
      </c>
      <c r="O215" s="14" t="str">
        <f>IF(SUM(Tableau82529[[#This Row],[Lundi]:[Mercredi]])&gt;0,SUM(Tableau82529[[#This Row],[Lundi]:[Mercredi]]),"")</f>
        <v/>
      </c>
      <c r="P215" s="14" t="str">
        <f>IF(SUM(Tableau82529[[#This Row],[Jeudi]:[Samedi]])&gt;0,SUM(Tableau82529[[#This Row],[Jeudi]:[Samedi]]),"")</f>
        <v/>
      </c>
      <c r="Q215" s="14">
        <f>COUNTIF(Tableau82529[[#This Row],[Lundi]:[Mercredi]],"&gt;0") + COUNTIF(Tableau82529[[#This Row],[Jeudi]:[Samedi]],"&gt;0")</f>
        <v>0</v>
      </c>
      <c r="R215" s="14" t="str">
        <f>IFERROR(Tableau82529[[#This Row],[Total Tour 1]]+Tableau82529[[#This Row],[Total Tour 2]],"")</f>
        <v/>
      </c>
      <c r="S215" s="14">
        <f>COUNTIF(Tableau82529[[#This Row],[Lundi]:[Samedi]],"&gt;=12")*1000</f>
        <v>0</v>
      </c>
      <c r="T21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15" s="15">
        <f>Tableau82529[[#This Row],[Prime production]]+Tableau82529[[#This Row],[Prime rendement]]</f>
        <v>0</v>
      </c>
      <c r="V215" s="15" t="str">
        <f>IF(Tableau82529[[#This Row],[Matricule]]&gt;1,IF(COUNTIF(Tableau82529[DateMatricule],Tableau82529[[#This Row],[DateMatricule]])&gt;1,"Doublon",""),"")</f>
        <v/>
      </c>
    </row>
    <row r="216" spans="1:22" x14ac:dyDescent="0.25">
      <c r="A216" s="11" t="str">
        <f>IF(Tableau82529[[#This Row],[Semaine]]="","",VLOOKUP(Tableau82529[[#This Row],[Semaine]],Listes!$A:$B,2,FALSE))</f>
        <v/>
      </c>
      <c r="B216" s="11" t="str">
        <f>IF(ISBLANK(Tableau82529[[#This Row],[Matricule]]),"",VLOOKUP(Tableau82529[[#This Row],[Matricule]],#REF!,2,FALSE))</f>
        <v/>
      </c>
      <c r="C216" s="11" t="str">
        <f>IF(ISBLANK(Tableau82529[[#This Row],[Matricule]]),"",VLOOKUP(Tableau82529[[#This Row],[Matricule]],#REF!,3,FALSE))</f>
        <v/>
      </c>
      <c r="D216" s="11" t="str">
        <f>CONCATENATE(Tableau82529[[#This Row],[Semaine]],Tableau82529[[#This Row],[Matricule]])</f>
        <v/>
      </c>
      <c r="O216" s="14" t="str">
        <f>IF(SUM(Tableau82529[[#This Row],[Lundi]:[Mercredi]])&gt;0,SUM(Tableau82529[[#This Row],[Lundi]:[Mercredi]]),"")</f>
        <v/>
      </c>
      <c r="P216" s="14" t="str">
        <f>IF(SUM(Tableau82529[[#This Row],[Jeudi]:[Samedi]])&gt;0,SUM(Tableau82529[[#This Row],[Jeudi]:[Samedi]]),"")</f>
        <v/>
      </c>
      <c r="Q216" s="14">
        <f>COUNTIF(Tableau82529[[#This Row],[Lundi]:[Mercredi]],"&gt;0") + COUNTIF(Tableau82529[[#This Row],[Jeudi]:[Samedi]],"&gt;0")</f>
        <v>0</v>
      </c>
      <c r="R216" s="14" t="str">
        <f>IFERROR(Tableau82529[[#This Row],[Total Tour 1]]+Tableau82529[[#This Row],[Total Tour 2]],"")</f>
        <v/>
      </c>
      <c r="S216" s="14">
        <f>COUNTIF(Tableau82529[[#This Row],[Lundi]:[Samedi]],"&gt;=12")*1000</f>
        <v>0</v>
      </c>
      <c r="T21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16" s="15">
        <f>Tableau82529[[#This Row],[Prime production]]+Tableau82529[[#This Row],[Prime rendement]]</f>
        <v>0</v>
      </c>
      <c r="V216" s="15" t="str">
        <f>IF(Tableau82529[[#This Row],[Matricule]]&gt;1,IF(COUNTIF(Tableau82529[DateMatricule],Tableau82529[[#This Row],[DateMatricule]])&gt;1,"Doublon",""),"")</f>
        <v/>
      </c>
    </row>
    <row r="217" spans="1:22" x14ac:dyDescent="0.25">
      <c r="A217" s="11" t="str">
        <f>IF(Tableau82529[[#This Row],[Semaine]]="","",VLOOKUP(Tableau82529[[#This Row],[Semaine]],Listes!$A:$B,2,FALSE))</f>
        <v/>
      </c>
      <c r="B217" s="11" t="str">
        <f>IF(ISBLANK(Tableau82529[[#This Row],[Matricule]]),"",VLOOKUP(Tableau82529[[#This Row],[Matricule]],#REF!,2,FALSE))</f>
        <v/>
      </c>
      <c r="C217" s="11" t="str">
        <f>IF(ISBLANK(Tableau82529[[#This Row],[Matricule]]),"",VLOOKUP(Tableau82529[[#This Row],[Matricule]],#REF!,3,FALSE))</f>
        <v/>
      </c>
      <c r="D217" s="11" t="str">
        <f>CONCATENATE(Tableau82529[[#This Row],[Semaine]],Tableau82529[[#This Row],[Matricule]])</f>
        <v/>
      </c>
      <c r="O217" s="14" t="str">
        <f>IF(SUM(Tableau82529[[#This Row],[Lundi]:[Mercredi]])&gt;0,SUM(Tableau82529[[#This Row],[Lundi]:[Mercredi]]),"")</f>
        <v/>
      </c>
      <c r="P217" s="14" t="str">
        <f>IF(SUM(Tableau82529[[#This Row],[Jeudi]:[Samedi]])&gt;0,SUM(Tableau82529[[#This Row],[Jeudi]:[Samedi]]),"")</f>
        <v/>
      </c>
      <c r="Q217" s="14">
        <f>COUNTIF(Tableau82529[[#This Row],[Lundi]:[Mercredi]],"&gt;0") + COUNTIF(Tableau82529[[#This Row],[Jeudi]:[Samedi]],"&gt;0")</f>
        <v>0</v>
      </c>
      <c r="R217" s="14" t="str">
        <f>IFERROR(Tableau82529[[#This Row],[Total Tour 1]]+Tableau82529[[#This Row],[Total Tour 2]],"")</f>
        <v/>
      </c>
      <c r="S217" s="14">
        <f>COUNTIF(Tableau82529[[#This Row],[Lundi]:[Samedi]],"&gt;=12")*1000</f>
        <v>0</v>
      </c>
      <c r="T21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17" s="15">
        <f>Tableau82529[[#This Row],[Prime production]]+Tableau82529[[#This Row],[Prime rendement]]</f>
        <v>0</v>
      </c>
      <c r="V217" s="15" t="str">
        <f>IF(Tableau82529[[#This Row],[Matricule]]&gt;1,IF(COUNTIF(Tableau82529[DateMatricule],Tableau82529[[#This Row],[DateMatricule]])&gt;1,"Doublon",""),"")</f>
        <v/>
      </c>
    </row>
    <row r="218" spans="1:22" x14ac:dyDescent="0.25">
      <c r="A218" s="11" t="str">
        <f>IF(Tableau82529[[#This Row],[Semaine]]="","",VLOOKUP(Tableau82529[[#This Row],[Semaine]],Listes!$A:$B,2,FALSE))</f>
        <v/>
      </c>
      <c r="B218" s="11" t="str">
        <f>IF(ISBLANK(Tableau82529[[#This Row],[Matricule]]),"",VLOOKUP(Tableau82529[[#This Row],[Matricule]],#REF!,2,FALSE))</f>
        <v/>
      </c>
      <c r="C218" s="11" t="str">
        <f>IF(ISBLANK(Tableau82529[[#This Row],[Matricule]]),"",VLOOKUP(Tableau82529[[#This Row],[Matricule]],#REF!,3,FALSE))</f>
        <v/>
      </c>
      <c r="D218" s="11" t="str">
        <f>CONCATENATE(Tableau82529[[#This Row],[Semaine]],Tableau82529[[#This Row],[Matricule]])</f>
        <v/>
      </c>
      <c r="O218" s="14" t="str">
        <f>IF(SUM(Tableau82529[[#This Row],[Lundi]:[Mercredi]])&gt;0,SUM(Tableau82529[[#This Row],[Lundi]:[Mercredi]]),"")</f>
        <v/>
      </c>
      <c r="P218" s="14" t="str">
        <f>IF(SUM(Tableau82529[[#This Row],[Jeudi]:[Samedi]])&gt;0,SUM(Tableau82529[[#This Row],[Jeudi]:[Samedi]]),"")</f>
        <v/>
      </c>
      <c r="Q218" s="14">
        <f>COUNTIF(Tableau82529[[#This Row],[Lundi]:[Mercredi]],"&gt;0") + COUNTIF(Tableau82529[[#This Row],[Jeudi]:[Samedi]],"&gt;0")</f>
        <v>0</v>
      </c>
      <c r="R218" s="14" t="str">
        <f>IFERROR(Tableau82529[[#This Row],[Total Tour 1]]+Tableau82529[[#This Row],[Total Tour 2]],"")</f>
        <v/>
      </c>
      <c r="S218" s="14">
        <f>COUNTIF(Tableau82529[[#This Row],[Lundi]:[Samedi]],"&gt;=12")*1000</f>
        <v>0</v>
      </c>
      <c r="T21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18" s="15">
        <f>Tableau82529[[#This Row],[Prime production]]+Tableau82529[[#This Row],[Prime rendement]]</f>
        <v>0</v>
      </c>
      <c r="V218" s="15" t="str">
        <f>IF(Tableau82529[[#This Row],[Matricule]]&gt;1,IF(COUNTIF(Tableau82529[DateMatricule],Tableau82529[[#This Row],[DateMatricule]])&gt;1,"Doublon",""),"")</f>
        <v/>
      </c>
    </row>
    <row r="219" spans="1:22" x14ac:dyDescent="0.25">
      <c r="A219" s="11" t="str">
        <f>IF(Tableau82529[[#This Row],[Semaine]]="","",VLOOKUP(Tableau82529[[#This Row],[Semaine]],Listes!$A:$B,2,FALSE))</f>
        <v/>
      </c>
      <c r="B219" s="11" t="str">
        <f>IF(ISBLANK(Tableau82529[[#This Row],[Matricule]]),"",VLOOKUP(Tableau82529[[#This Row],[Matricule]],#REF!,2,FALSE))</f>
        <v/>
      </c>
      <c r="C219" s="11" t="str">
        <f>IF(ISBLANK(Tableau82529[[#This Row],[Matricule]]),"",VLOOKUP(Tableau82529[[#This Row],[Matricule]],#REF!,3,FALSE))</f>
        <v/>
      </c>
      <c r="D219" s="11" t="str">
        <f>CONCATENATE(Tableau82529[[#This Row],[Semaine]],Tableau82529[[#This Row],[Matricule]])</f>
        <v/>
      </c>
      <c r="O219" s="14" t="str">
        <f>IF(SUM(Tableau82529[[#This Row],[Lundi]:[Mercredi]])&gt;0,SUM(Tableau82529[[#This Row],[Lundi]:[Mercredi]]),"")</f>
        <v/>
      </c>
      <c r="P219" s="14" t="str">
        <f>IF(SUM(Tableau82529[[#This Row],[Jeudi]:[Samedi]])&gt;0,SUM(Tableau82529[[#This Row],[Jeudi]:[Samedi]]),"")</f>
        <v/>
      </c>
      <c r="Q219" s="14">
        <f>COUNTIF(Tableau82529[[#This Row],[Lundi]:[Mercredi]],"&gt;0") + COUNTIF(Tableau82529[[#This Row],[Jeudi]:[Samedi]],"&gt;0")</f>
        <v>0</v>
      </c>
      <c r="R219" s="14" t="str">
        <f>IFERROR(Tableau82529[[#This Row],[Total Tour 1]]+Tableau82529[[#This Row],[Total Tour 2]],"")</f>
        <v/>
      </c>
      <c r="S219" s="14">
        <f>COUNTIF(Tableau82529[[#This Row],[Lundi]:[Samedi]],"&gt;=12")*1000</f>
        <v>0</v>
      </c>
      <c r="T21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19" s="15">
        <f>Tableau82529[[#This Row],[Prime production]]+Tableau82529[[#This Row],[Prime rendement]]</f>
        <v>0</v>
      </c>
      <c r="V219" s="15" t="str">
        <f>IF(Tableau82529[[#This Row],[Matricule]]&gt;1,IF(COUNTIF(Tableau82529[DateMatricule],Tableau82529[[#This Row],[DateMatricule]])&gt;1,"Doublon",""),"")</f>
        <v/>
      </c>
    </row>
    <row r="220" spans="1:22" x14ac:dyDescent="0.25">
      <c r="A220" s="11" t="str">
        <f>IF(Tableau82529[[#This Row],[Semaine]]="","",VLOOKUP(Tableau82529[[#This Row],[Semaine]],Listes!$A:$B,2,FALSE))</f>
        <v/>
      </c>
      <c r="B220" s="11" t="str">
        <f>IF(ISBLANK(Tableau82529[[#This Row],[Matricule]]),"",VLOOKUP(Tableau82529[[#This Row],[Matricule]],#REF!,2,FALSE))</f>
        <v/>
      </c>
      <c r="C220" s="11" t="str">
        <f>IF(ISBLANK(Tableau82529[[#This Row],[Matricule]]),"",VLOOKUP(Tableau82529[[#This Row],[Matricule]],#REF!,3,FALSE))</f>
        <v/>
      </c>
      <c r="D220" s="11" t="str">
        <f>CONCATENATE(Tableau82529[[#This Row],[Semaine]],Tableau82529[[#This Row],[Matricule]])</f>
        <v/>
      </c>
      <c r="O220" s="14" t="str">
        <f>IF(SUM(Tableau82529[[#This Row],[Lundi]:[Mercredi]])&gt;0,SUM(Tableau82529[[#This Row],[Lundi]:[Mercredi]]),"")</f>
        <v/>
      </c>
      <c r="P220" s="14" t="str">
        <f>IF(SUM(Tableau82529[[#This Row],[Jeudi]:[Samedi]])&gt;0,SUM(Tableau82529[[#This Row],[Jeudi]:[Samedi]]),"")</f>
        <v/>
      </c>
      <c r="Q220" s="14">
        <f>COUNTIF(Tableau82529[[#This Row],[Lundi]:[Mercredi]],"&gt;0") + COUNTIF(Tableau82529[[#This Row],[Jeudi]:[Samedi]],"&gt;0")</f>
        <v>0</v>
      </c>
      <c r="R220" s="14" t="str">
        <f>IFERROR(Tableau82529[[#This Row],[Total Tour 1]]+Tableau82529[[#This Row],[Total Tour 2]],"")</f>
        <v/>
      </c>
      <c r="S220" s="14">
        <f>COUNTIF(Tableau82529[[#This Row],[Lundi]:[Samedi]],"&gt;=12")*1000</f>
        <v>0</v>
      </c>
      <c r="T22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20" s="15">
        <f>Tableau82529[[#This Row],[Prime production]]+Tableau82529[[#This Row],[Prime rendement]]</f>
        <v>0</v>
      </c>
      <c r="V220" s="15" t="str">
        <f>IF(Tableau82529[[#This Row],[Matricule]]&gt;1,IF(COUNTIF(Tableau82529[DateMatricule],Tableau82529[[#This Row],[DateMatricule]])&gt;1,"Doublon",""),"")</f>
        <v/>
      </c>
    </row>
    <row r="221" spans="1:22" x14ac:dyDescent="0.25">
      <c r="A221" s="11" t="str">
        <f>IF(Tableau82529[[#This Row],[Semaine]]="","",VLOOKUP(Tableau82529[[#This Row],[Semaine]],Listes!$A:$B,2,FALSE))</f>
        <v/>
      </c>
      <c r="B221" s="11" t="str">
        <f>IF(ISBLANK(Tableau82529[[#This Row],[Matricule]]),"",VLOOKUP(Tableau82529[[#This Row],[Matricule]],#REF!,2,FALSE))</f>
        <v/>
      </c>
      <c r="C221" s="11" t="str">
        <f>IF(ISBLANK(Tableau82529[[#This Row],[Matricule]]),"",VLOOKUP(Tableau82529[[#This Row],[Matricule]],#REF!,3,FALSE))</f>
        <v/>
      </c>
      <c r="D221" s="11" t="str">
        <f>CONCATENATE(Tableau82529[[#This Row],[Semaine]],Tableau82529[[#This Row],[Matricule]])</f>
        <v/>
      </c>
      <c r="O221" s="14" t="str">
        <f>IF(SUM(Tableau82529[[#This Row],[Lundi]:[Mercredi]])&gt;0,SUM(Tableau82529[[#This Row],[Lundi]:[Mercredi]]),"")</f>
        <v/>
      </c>
      <c r="P221" s="14" t="str">
        <f>IF(SUM(Tableau82529[[#This Row],[Jeudi]:[Samedi]])&gt;0,SUM(Tableau82529[[#This Row],[Jeudi]:[Samedi]]),"")</f>
        <v/>
      </c>
      <c r="Q221" s="14">
        <f>COUNTIF(Tableau82529[[#This Row],[Lundi]:[Mercredi]],"&gt;0") + COUNTIF(Tableau82529[[#This Row],[Jeudi]:[Samedi]],"&gt;0")</f>
        <v>0</v>
      </c>
      <c r="R221" s="14" t="str">
        <f>IFERROR(Tableau82529[[#This Row],[Total Tour 1]]+Tableau82529[[#This Row],[Total Tour 2]],"")</f>
        <v/>
      </c>
      <c r="S221" s="14">
        <f>COUNTIF(Tableau82529[[#This Row],[Lundi]:[Samedi]],"&gt;=12")*1000</f>
        <v>0</v>
      </c>
      <c r="T22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21" s="15">
        <f>Tableau82529[[#This Row],[Prime production]]+Tableau82529[[#This Row],[Prime rendement]]</f>
        <v>0</v>
      </c>
      <c r="V221" s="15" t="str">
        <f>IF(Tableau82529[[#This Row],[Matricule]]&gt;1,IF(COUNTIF(Tableau82529[DateMatricule],Tableau82529[[#This Row],[DateMatricule]])&gt;1,"Doublon",""),"")</f>
        <v/>
      </c>
    </row>
    <row r="222" spans="1:22" x14ac:dyDescent="0.25">
      <c r="A222" s="11" t="str">
        <f>IF(Tableau82529[[#This Row],[Semaine]]="","",VLOOKUP(Tableau82529[[#This Row],[Semaine]],Listes!$A:$B,2,FALSE))</f>
        <v/>
      </c>
      <c r="B222" s="11" t="str">
        <f>IF(ISBLANK(Tableau82529[[#This Row],[Matricule]]),"",VLOOKUP(Tableau82529[[#This Row],[Matricule]],#REF!,2,FALSE))</f>
        <v/>
      </c>
      <c r="C222" s="11" t="str">
        <f>IF(ISBLANK(Tableau82529[[#This Row],[Matricule]]),"",VLOOKUP(Tableau82529[[#This Row],[Matricule]],#REF!,3,FALSE))</f>
        <v/>
      </c>
      <c r="D222" s="11" t="str">
        <f>CONCATENATE(Tableau82529[[#This Row],[Semaine]],Tableau82529[[#This Row],[Matricule]])</f>
        <v/>
      </c>
      <c r="O222" s="14" t="str">
        <f>IF(SUM(Tableau82529[[#This Row],[Lundi]:[Mercredi]])&gt;0,SUM(Tableau82529[[#This Row],[Lundi]:[Mercredi]]),"")</f>
        <v/>
      </c>
      <c r="P222" s="14" t="str">
        <f>IF(SUM(Tableau82529[[#This Row],[Jeudi]:[Samedi]])&gt;0,SUM(Tableau82529[[#This Row],[Jeudi]:[Samedi]]),"")</f>
        <v/>
      </c>
      <c r="Q222" s="14">
        <f>COUNTIF(Tableau82529[[#This Row],[Lundi]:[Mercredi]],"&gt;0") + COUNTIF(Tableau82529[[#This Row],[Jeudi]:[Samedi]],"&gt;0")</f>
        <v>0</v>
      </c>
      <c r="R222" s="14" t="str">
        <f>IFERROR(Tableau82529[[#This Row],[Total Tour 1]]+Tableau82529[[#This Row],[Total Tour 2]],"")</f>
        <v/>
      </c>
      <c r="S222" s="14">
        <f>COUNTIF(Tableau82529[[#This Row],[Lundi]:[Samedi]],"&gt;=12")*1000</f>
        <v>0</v>
      </c>
      <c r="T22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22" s="15">
        <f>Tableau82529[[#This Row],[Prime production]]+Tableau82529[[#This Row],[Prime rendement]]</f>
        <v>0</v>
      </c>
      <c r="V222" s="15" t="str">
        <f>IF(Tableau82529[[#This Row],[Matricule]]&gt;1,IF(COUNTIF(Tableau82529[DateMatricule],Tableau82529[[#This Row],[DateMatricule]])&gt;1,"Doublon",""),"")</f>
        <v/>
      </c>
    </row>
    <row r="223" spans="1:22" x14ac:dyDescent="0.25">
      <c r="A223" s="11" t="str">
        <f>IF(Tableau82529[[#This Row],[Semaine]]="","",VLOOKUP(Tableau82529[[#This Row],[Semaine]],Listes!$A:$B,2,FALSE))</f>
        <v/>
      </c>
      <c r="B223" s="11" t="str">
        <f>IF(ISBLANK(Tableau82529[[#This Row],[Matricule]]),"",VLOOKUP(Tableau82529[[#This Row],[Matricule]],#REF!,2,FALSE))</f>
        <v/>
      </c>
      <c r="C223" s="11" t="str">
        <f>IF(ISBLANK(Tableau82529[[#This Row],[Matricule]]),"",VLOOKUP(Tableau82529[[#This Row],[Matricule]],#REF!,3,FALSE))</f>
        <v/>
      </c>
      <c r="D223" s="11" t="str">
        <f>CONCATENATE(Tableau82529[[#This Row],[Semaine]],Tableau82529[[#This Row],[Matricule]])</f>
        <v/>
      </c>
      <c r="O223" s="14" t="str">
        <f>IF(SUM(Tableau82529[[#This Row],[Lundi]:[Mercredi]])&gt;0,SUM(Tableau82529[[#This Row],[Lundi]:[Mercredi]]),"")</f>
        <v/>
      </c>
      <c r="P223" s="14" t="str">
        <f>IF(SUM(Tableau82529[[#This Row],[Jeudi]:[Samedi]])&gt;0,SUM(Tableau82529[[#This Row],[Jeudi]:[Samedi]]),"")</f>
        <v/>
      </c>
      <c r="Q223" s="14">
        <f>COUNTIF(Tableau82529[[#This Row],[Lundi]:[Mercredi]],"&gt;0") + COUNTIF(Tableau82529[[#This Row],[Jeudi]:[Samedi]],"&gt;0")</f>
        <v>0</v>
      </c>
      <c r="R223" s="14" t="str">
        <f>IFERROR(Tableau82529[[#This Row],[Total Tour 1]]+Tableau82529[[#This Row],[Total Tour 2]],"")</f>
        <v/>
      </c>
      <c r="S223" s="14">
        <f>COUNTIF(Tableau82529[[#This Row],[Lundi]:[Samedi]],"&gt;=12")*1000</f>
        <v>0</v>
      </c>
      <c r="T22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23" s="15">
        <f>Tableau82529[[#This Row],[Prime production]]+Tableau82529[[#This Row],[Prime rendement]]</f>
        <v>0</v>
      </c>
      <c r="V223" s="15" t="str">
        <f>IF(Tableau82529[[#This Row],[Matricule]]&gt;1,IF(COUNTIF(Tableau82529[DateMatricule],Tableau82529[[#This Row],[DateMatricule]])&gt;1,"Doublon",""),"")</f>
        <v/>
      </c>
    </row>
    <row r="224" spans="1:22" x14ac:dyDescent="0.25">
      <c r="A224" s="11" t="str">
        <f>IF(Tableau82529[[#This Row],[Semaine]]="","",VLOOKUP(Tableau82529[[#This Row],[Semaine]],Listes!$A:$B,2,FALSE))</f>
        <v/>
      </c>
      <c r="B224" s="11" t="str">
        <f>IF(ISBLANK(Tableau82529[[#This Row],[Matricule]]),"",VLOOKUP(Tableau82529[[#This Row],[Matricule]],#REF!,2,FALSE))</f>
        <v/>
      </c>
      <c r="C224" s="11" t="str">
        <f>IF(ISBLANK(Tableau82529[[#This Row],[Matricule]]),"",VLOOKUP(Tableau82529[[#This Row],[Matricule]],#REF!,3,FALSE))</f>
        <v/>
      </c>
      <c r="D224" s="11" t="str">
        <f>CONCATENATE(Tableau82529[[#This Row],[Semaine]],Tableau82529[[#This Row],[Matricule]])</f>
        <v/>
      </c>
      <c r="O224" s="14" t="str">
        <f>IF(SUM(Tableau82529[[#This Row],[Lundi]:[Mercredi]])&gt;0,SUM(Tableau82529[[#This Row],[Lundi]:[Mercredi]]),"")</f>
        <v/>
      </c>
      <c r="P224" s="14" t="str">
        <f>IF(SUM(Tableau82529[[#This Row],[Jeudi]:[Samedi]])&gt;0,SUM(Tableau82529[[#This Row],[Jeudi]:[Samedi]]),"")</f>
        <v/>
      </c>
      <c r="Q224" s="14">
        <f>COUNTIF(Tableau82529[[#This Row],[Lundi]:[Mercredi]],"&gt;0") + COUNTIF(Tableau82529[[#This Row],[Jeudi]:[Samedi]],"&gt;0")</f>
        <v>0</v>
      </c>
      <c r="R224" s="14" t="str">
        <f>IFERROR(Tableau82529[[#This Row],[Total Tour 1]]+Tableau82529[[#This Row],[Total Tour 2]],"")</f>
        <v/>
      </c>
      <c r="S224" s="14">
        <f>COUNTIF(Tableau82529[[#This Row],[Lundi]:[Samedi]],"&gt;=12")*1000</f>
        <v>0</v>
      </c>
      <c r="T22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24" s="15">
        <f>Tableau82529[[#This Row],[Prime production]]+Tableau82529[[#This Row],[Prime rendement]]</f>
        <v>0</v>
      </c>
      <c r="V224" s="15" t="str">
        <f>IF(Tableau82529[[#This Row],[Matricule]]&gt;1,IF(COUNTIF(Tableau82529[DateMatricule],Tableau82529[[#This Row],[DateMatricule]])&gt;1,"Doublon",""),"")</f>
        <v/>
      </c>
    </row>
    <row r="225" spans="1:22" x14ac:dyDescent="0.25">
      <c r="A225" s="11" t="str">
        <f>IF(Tableau82529[[#This Row],[Semaine]]="","",VLOOKUP(Tableau82529[[#This Row],[Semaine]],Listes!$A:$B,2,FALSE))</f>
        <v/>
      </c>
      <c r="B225" s="11" t="str">
        <f>IF(ISBLANK(Tableau82529[[#This Row],[Matricule]]),"",VLOOKUP(Tableau82529[[#This Row],[Matricule]],#REF!,2,FALSE))</f>
        <v/>
      </c>
      <c r="C225" s="11" t="str">
        <f>IF(ISBLANK(Tableau82529[[#This Row],[Matricule]]),"",VLOOKUP(Tableau82529[[#This Row],[Matricule]],#REF!,3,FALSE))</f>
        <v/>
      </c>
      <c r="D225" s="11" t="str">
        <f>CONCATENATE(Tableau82529[[#This Row],[Semaine]],Tableau82529[[#This Row],[Matricule]])</f>
        <v/>
      </c>
      <c r="O225" s="14" t="str">
        <f>IF(SUM(Tableau82529[[#This Row],[Lundi]:[Mercredi]])&gt;0,SUM(Tableau82529[[#This Row],[Lundi]:[Mercredi]]),"")</f>
        <v/>
      </c>
      <c r="P225" s="14" t="str">
        <f>IF(SUM(Tableau82529[[#This Row],[Jeudi]:[Samedi]])&gt;0,SUM(Tableau82529[[#This Row],[Jeudi]:[Samedi]]),"")</f>
        <v/>
      </c>
      <c r="Q225" s="14">
        <f>COUNTIF(Tableau82529[[#This Row],[Lundi]:[Mercredi]],"&gt;0") + COUNTIF(Tableau82529[[#This Row],[Jeudi]:[Samedi]],"&gt;0")</f>
        <v>0</v>
      </c>
      <c r="R225" s="14" t="str">
        <f>IFERROR(Tableau82529[[#This Row],[Total Tour 1]]+Tableau82529[[#This Row],[Total Tour 2]],"")</f>
        <v/>
      </c>
      <c r="S225" s="14">
        <f>COUNTIF(Tableau82529[[#This Row],[Lundi]:[Samedi]],"&gt;=12")*1000</f>
        <v>0</v>
      </c>
      <c r="T22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25" s="15">
        <f>Tableau82529[[#This Row],[Prime production]]+Tableau82529[[#This Row],[Prime rendement]]</f>
        <v>0</v>
      </c>
      <c r="V225" s="15" t="str">
        <f>IF(Tableau82529[[#This Row],[Matricule]]&gt;1,IF(COUNTIF(Tableau82529[DateMatricule],Tableau82529[[#This Row],[DateMatricule]])&gt;1,"Doublon",""),"")</f>
        <v/>
      </c>
    </row>
    <row r="226" spans="1:22" x14ac:dyDescent="0.25">
      <c r="A226" s="11" t="str">
        <f>IF(Tableau82529[[#This Row],[Semaine]]="","",VLOOKUP(Tableau82529[[#This Row],[Semaine]],Listes!$A:$B,2,FALSE))</f>
        <v/>
      </c>
      <c r="B226" s="11" t="str">
        <f>IF(ISBLANK(Tableau82529[[#This Row],[Matricule]]),"",VLOOKUP(Tableau82529[[#This Row],[Matricule]],#REF!,2,FALSE))</f>
        <v/>
      </c>
      <c r="C226" s="11" t="str">
        <f>IF(ISBLANK(Tableau82529[[#This Row],[Matricule]]),"",VLOOKUP(Tableau82529[[#This Row],[Matricule]],#REF!,3,FALSE))</f>
        <v/>
      </c>
      <c r="D226" s="11" t="str">
        <f>CONCATENATE(Tableau82529[[#This Row],[Semaine]],Tableau82529[[#This Row],[Matricule]])</f>
        <v/>
      </c>
      <c r="O226" s="14" t="str">
        <f>IF(SUM(Tableau82529[[#This Row],[Lundi]:[Mercredi]])&gt;0,SUM(Tableau82529[[#This Row],[Lundi]:[Mercredi]]),"")</f>
        <v/>
      </c>
      <c r="P226" s="14" t="str">
        <f>IF(SUM(Tableau82529[[#This Row],[Jeudi]:[Samedi]])&gt;0,SUM(Tableau82529[[#This Row],[Jeudi]:[Samedi]]),"")</f>
        <v/>
      </c>
      <c r="Q226" s="14">
        <f>COUNTIF(Tableau82529[[#This Row],[Lundi]:[Mercredi]],"&gt;0") + COUNTIF(Tableau82529[[#This Row],[Jeudi]:[Samedi]],"&gt;0")</f>
        <v>0</v>
      </c>
      <c r="R226" s="14" t="str">
        <f>IFERROR(Tableau82529[[#This Row],[Total Tour 1]]+Tableau82529[[#This Row],[Total Tour 2]],"")</f>
        <v/>
      </c>
      <c r="S226" s="14">
        <f>COUNTIF(Tableau82529[[#This Row],[Lundi]:[Samedi]],"&gt;=12")*1000</f>
        <v>0</v>
      </c>
      <c r="T22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26" s="15">
        <f>Tableau82529[[#This Row],[Prime production]]+Tableau82529[[#This Row],[Prime rendement]]</f>
        <v>0</v>
      </c>
      <c r="V226" s="15" t="str">
        <f>IF(Tableau82529[[#This Row],[Matricule]]&gt;1,IF(COUNTIF(Tableau82529[DateMatricule],Tableau82529[[#This Row],[DateMatricule]])&gt;1,"Doublon",""),"")</f>
        <v/>
      </c>
    </row>
    <row r="227" spans="1:22" x14ac:dyDescent="0.25">
      <c r="A227" s="11" t="str">
        <f>IF(Tableau82529[[#This Row],[Semaine]]="","",VLOOKUP(Tableau82529[[#This Row],[Semaine]],Listes!$A:$B,2,FALSE))</f>
        <v/>
      </c>
      <c r="B227" s="11" t="str">
        <f>IF(ISBLANK(Tableau82529[[#This Row],[Matricule]]),"",VLOOKUP(Tableau82529[[#This Row],[Matricule]],#REF!,2,FALSE))</f>
        <v/>
      </c>
      <c r="C227" s="11" t="str">
        <f>IF(ISBLANK(Tableau82529[[#This Row],[Matricule]]),"",VLOOKUP(Tableau82529[[#This Row],[Matricule]],#REF!,3,FALSE))</f>
        <v/>
      </c>
      <c r="D227" s="11" t="str">
        <f>CONCATENATE(Tableau82529[[#This Row],[Semaine]],Tableau82529[[#This Row],[Matricule]])</f>
        <v/>
      </c>
      <c r="O227" s="14" t="str">
        <f>IF(SUM(Tableau82529[[#This Row],[Lundi]:[Mercredi]])&gt;0,SUM(Tableau82529[[#This Row],[Lundi]:[Mercredi]]),"")</f>
        <v/>
      </c>
      <c r="P227" s="14" t="str">
        <f>IF(SUM(Tableau82529[[#This Row],[Jeudi]:[Samedi]])&gt;0,SUM(Tableau82529[[#This Row],[Jeudi]:[Samedi]]),"")</f>
        <v/>
      </c>
      <c r="Q227" s="14">
        <f>COUNTIF(Tableau82529[[#This Row],[Lundi]:[Mercredi]],"&gt;0") + COUNTIF(Tableau82529[[#This Row],[Jeudi]:[Samedi]],"&gt;0")</f>
        <v>0</v>
      </c>
      <c r="R227" s="14" t="str">
        <f>IFERROR(Tableau82529[[#This Row],[Total Tour 1]]+Tableau82529[[#This Row],[Total Tour 2]],"")</f>
        <v/>
      </c>
      <c r="S227" s="14">
        <f>COUNTIF(Tableau82529[[#This Row],[Lundi]:[Samedi]],"&gt;=12")*1000</f>
        <v>0</v>
      </c>
      <c r="T22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27" s="15">
        <f>Tableau82529[[#This Row],[Prime production]]+Tableau82529[[#This Row],[Prime rendement]]</f>
        <v>0</v>
      </c>
      <c r="V227" s="15" t="str">
        <f>IF(Tableau82529[[#This Row],[Matricule]]&gt;1,IF(COUNTIF(Tableau82529[DateMatricule],Tableau82529[[#This Row],[DateMatricule]])&gt;1,"Doublon",""),"")</f>
        <v/>
      </c>
    </row>
    <row r="228" spans="1:22" x14ac:dyDescent="0.25">
      <c r="A228" s="11" t="str">
        <f>IF(Tableau82529[[#This Row],[Semaine]]="","",VLOOKUP(Tableau82529[[#This Row],[Semaine]],Listes!$A:$B,2,FALSE))</f>
        <v/>
      </c>
      <c r="B228" s="11" t="str">
        <f>IF(ISBLANK(Tableau82529[[#This Row],[Matricule]]),"",VLOOKUP(Tableau82529[[#This Row],[Matricule]],#REF!,2,FALSE))</f>
        <v/>
      </c>
      <c r="C228" s="11" t="str">
        <f>IF(ISBLANK(Tableau82529[[#This Row],[Matricule]]),"",VLOOKUP(Tableau82529[[#This Row],[Matricule]],#REF!,3,FALSE))</f>
        <v/>
      </c>
      <c r="D228" s="11" t="str">
        <f>CONCATENATE(Tableau82529[[#This Row],[Semaine]],Tableau82529[[#This Row],[Matricule]])</f>
        <v/>
      </c>
      <c r="O228" s="14" t="str">
        <f>IF(SUM(Tableau82529[[#This Row],[Lundi]:[Mercredi]])&gt;0,SUM(Tableau82529[[#This Row],[Lundi]:[Mercredi]]),"")</f>
        <v/>
      </c>
      <c r="P228" s="14" t="str">
        <f>IF(SUM(Tableau82529[[#This Row],[Jeudi]:[Samedi]])&gt;0,SUM(Tableau82529[[#This Row],[Jeudi]:[Samedi]]),"")</f>
        <v/>
      </c>
      <c r="Q228" s="14">
        <f>COUNTIF(Tableau82529[[#This Row],[Lundi]:[Mercredi]],"&gt;0") + COUNTIF(Tableau82529[[#This Row],[Jeudi]:[Samedi]],"&gt;0")</f>
        <v>0</v>
      </c>
      <c r="R228" s="14" t="str">
        <f>IFERROR(Tableau82529[[#This Row],[Total Tour 1]]+Tableau82529[[#This Row],[Total Tour 2]],"")</f>
        <v/>
      </c>
      <c r="S228" s="14">
        <f>COUNTIF(Tableau82529[[#This Row],[Lundi]:[Samedi]],"&gt;=12")*1000</f>
        <v>0</v>
      </c>
      <c r="T22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28" s="15">
        <f>Tableau82529[[#This Row],[Prime production]]+Tableau82529[[#This Row],[Prime rendement]]</f>
        <v>0</v>
      </c>
      <c r="V228" s="15" t="str">
        <f>IF(Tableau82529[[#This Row],[Matricule]]&gt;1,IF(COUNTIF(Tableau82529[DateMatricule],Tableau82529[[#This Row],[DateMatricule]])&gt;1,"Doublon",""),"")</f>
        <v/>
      </c>
    </row>
    <row r="229" spans="1:22" x14ac:dyDescent="0.25">
      <c r="A229" s="11" t="str">
        <f>IF(Tableau82529[[#This Row],[Semaine]]="","",VLOOKUP(Tableau82529[[#This Row],[Semaine]],Listes!$A:$B,2,FALSE))</f>
        <v/>
      </c>
      <c r="B229" s="11" t="str">
        <f>IF(ISBLANK(Tableau82529[[#This Row],[Matricule]]),"",VLOOKUP(Tableau82529[[#This Row],[Matricule]],#REF!,2,FALSE))</f>
        <v/>
      </c>
      <c r="C229" s="11" t="str">
        <f>IF(ISBLANK(Tableau82529[[#This Row],[Matricule]]),"",VLOOKUP(Tableau82529[[#This Row],[Matricule]],#REF!,3,FALSE))</f>
        <v/>
      </c>
      <c r="D229" s="11" t="str">
        <f>CONCATENATE(Tableau82529[[#This Row],[Semaine]],Tableau82529[[#This Row],[Matricule]])</f>
        <v/>
      </c>
      <c r="O229" s="14" t="str">
        <f>IF(SUM(Tableau82529[[#This Row],[Lundi]:[Mercredi]])&gt;0,SUM(Tableau82529[[#This Row],[Lundi]:[Mercredi]]),"")</f>
        <v/>
      </c>
      <c r="P229" s="14" t="str">
        <f>IF(SUM(Tableau82529[[#This Row],[Jeudi]:[Samedi]])&gt;0,SUM(Tableau82529[[#This Row],[Jeudi]:[Samedi]]),"")</f>
        <v/>
      </c>
      <c r="Q229" s="14">
        <f>COUNTIF(Tableau82529[[#This Row],[Lundi]:[Mercredi]],"&gt;0") + COUNTIF(Tableau82529[[#This Row],[Jeudi]:[Samedi]],"&gt;0")</f>
        <v>0</v>
      </c>
      <c r="R229" s="14" t="str">
        <f>IFERROR(Tableau82529[[#This Row],[Total Tour 1]]+Tableau82529[[#This Row],[Total Tour 2]],"")</f>
        <v/>
      </c>
      <c r="S229" s="14">
        <f>COUNTIF(Tableau82529[[#This Row],[Lundi]:[Samedi]],"&gt;=12")*1000</f>
        <v>0</v>
      </c>
      <c r="T22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29" s="15">
        <f>Tableau82529[[#This Row],[Prime production]]+Tableau82529[[#This Row],[Prime rendement]]</f>
        <v>0</v>
      </c>
      <c r="V229" s="15" t="str">
        <f>IF(Tableau82529[[#This Row],[Matricule]]&gt;1,IF(COUNTIF(Tableau82529[DateMatricule],Tableau82529[[#This Row],[DateMatricule]])&gt;1,"Doublon",""),"")</f>
        <v/>
      </c>
    </row>
    <row r="230" spans="1:22" x14ac:dyDescent="0.25">
      <c r="A230" s="11" t="str">
        <f>IF(Tableau82529[[#This Row],[Semaine]]="","",VLOOKUP(Tableau82529[[#This Row],[Semaine]],Listes!$A:$B,2,FALSE))</f>
        <v/>
      </c>
      <c r="B230" s="11" t="str">
        <f>IF(ISBLANK(Tableau82529[[#This Row],[Matricule]]),"",VLOOKUP(Tableau82529[[#This Row],[Matricule]],#REF!,2,FALSE))</f>
        <v/>
      </c>
      <c r="C230" s="11" t="str">
        <f>IF(ISBLANK(Tableau82529[[#This Row],[Matricule]]),"",VLOOKUP(Tableau82529[[#This Row],[Matricule]],#REF!,3,FALSE))</f>
        <v/>
      </c>
      <c r="D230" s="11" t="str">
        <f>CONCATENATE(Tableau82529[[#This Row],[Semaine]],Tableau82529[[#This Row],[Matricule]])</f>
        <v/>
      </c>
      <c r="O230" s="14" t="str">
        <f>IF(SUM(Tableau82529[[#This Row],[Lundi]:[Mercredi]])&gt;0,SUM(Tableau82529[[#This Row],[Lundi]:[Mercredi]]),"")</f>
        <v/>
      </c>
      <c r="P230" s="14" t="str">
        <f>IF(SUM(Tableau82529[[#This Row],[Jeudi]:[Samedi]])&gt;0,SUM(Tableau82529[[#This Row],[Jeudi]:[Samedi]]),"")</f>
        <v/>
      </c>
      <c r="Q230" s="14">
        <f>COUNTIF(Tableau82529[[#This Row],[Lundi]:[Mercredi]],"&gt;0") + COUNTIF(Tableau82529[[#This Row],[Jeudi]:[Samedi]],"&gt;0")</f>
        <v>0</v>
      </c>
      <c r="R230" s="14" t="str">
        <f>IFERROR(Tableau82529[[#This Row],[Total Tour 1]]+Tableau82529[[#This Row],[Total Tour 2]],"")</f>
        <v/>
      </c>
      <c r="S230" s="14">
        <f>COUNTIF(Tableau82529[[#This Row],[Lundi]:[Samedi]],"&gt;=12")*1000</f>
        <v>0</v>
      </c>
      <c r="T23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30" s="15">
        <f>Tableau82529[[#This Row],[Prime production]]+Tableau82529[[#This Row],[Prime rendement]]</f>
        <v>0</v>
      </c>
      <c r="V230" s="15" t="str">
        <f>IF(Tableau82529[[#This Row],[Matricule]]&gt;1,IF(COUNTIF(Tableau82529[DateMatricule],Tableau82529[[#This Row],[DateMatricule]])&gt;1,"Doublon",""),"")</f>
        <v/>
      </c>
    </row>
    <row r="231" spans="1:22" x14ac:dyDescent="0.25">
      <c r="A231" s="11" t="str">
        <f>IF(Tableau82529[[#This Row],[Semaine]]="","",VLOOKUP(Tableau82529[[#This Row],[Semaine]],Listes!$A:$B,2,FALSE))</f>
        <v/>
      </c>
      <c r="B231" s="11" t="str">
        <f>IF(ISBLANK(Tableau82529[[#This Row],[Matricule]]),"",VLOOKUP(Tableau82529[[#This Row],[Matricule]],#REF!,2,FALSE))</f>
        <v/>
      </c>
      <c r="C231" s="11" t="str">
        <f>IF(ISBLANK(Tableau82529[[#This Row],[Matricule]]),"",VLOOKUP(Tableau82529[[#This Row],[Matricule]],#REF!,3,FALSE))</f>
        <v/>
      </c>
      <c r="D231" s="11" t="str">
        <f>CONCATENATE(Tableau82529[[#This Row],[Semaine]],Tableau82529[[#This Row],[Matricule]])</f>
        <v/>
      </c>
      <c r="O231" s="14" t="str">
        <f>IF(SUM(Tableau82529[[#This Row],[Lundi]:[Mercredi]])&gt;0,SUM(Tableau82529[[#This Row],[Lundi]:[Mercredi]]),"")</f>
        <v/>
      </c>
      <c r="P231" s="14" t="str">
        <f>IF(SUM(Tableau82529[[#This Row],[Jeudi]:[Samedi]])&gt;0,SUM(Tableau82529[[#This Row],[Jeudi]:[Samedi]]),"")</f>
        <v/>
      </c>
      <c r="Q231" s="14">
        <f>COUNTIF(Tableau82529[[#This Row],[Lundi]:[Mercredi]],"&gt;0") + COUNTIF(Tableau82529[[#This Row],[Jeudi]:[Samedi]],"&gt;0")</f>
        <v>0</v>
      </c>
      <c r="R231" s="14" t="str">
        <f>IFERROR(Tableau82529[[#This Row],[Total Tour 1]]+Tableau82529[[#This Row],[Total Tour 2]],"")</f>
        <v/>
      </c>
      <c r="S231" s="14">
        <f>COUNTIF(Tableau82529[[#This Row],[Lundi]:[Samedi]],"&gt;=12")*1000</f>
        <v>0</v>
      </c>
      <c r="T23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31" s="15">
        <f>Tableau82529[[#This Row],[Prime production]]+Tableau82529[[#This Row],[Prime rendement]]</f>
        <v>0</v>
      </c>
      <c r="V231" s="15" t="str">
        <f>IF(Tableau82529[[#This Row],[Matricule]]&gt;1,IF(COUNTIF(Tableau82529[DateMatricule],Tableau82529[[#This Row],[DateMatricule]])&gt;1,"Doublon",""),"")</f>
        <v/>
      </c>
    </row>
    <row r="232" spans="1:22" x14ac:dyDescent="0.25">
      <c r="A232" s="11" t="str">
        <f>IF(Tableau82529[[#This Row],[Semaine]]="","",VLOOKUP(Tableau82529[[#This Row],[Semaine]],Listes!$A:$B,2,FALSE))</f>
        <v/>
      </c>
      <c r="B232" s="11" t="str">
        <f>IF(ISBLANK(Tableau82529[[#This Row],[Matricule]]),"",VLOOKUP(Tableau82529[[#This Row],[Matricule]],#REF!,2,FALSE))</f>
        <v/>
      </c>
      <c r="C232" s="11" t="str">
        <f>IF(ISBLANK(Tableau82529[[#This Row],[Matricule]]),"",VLOOKUP(Tableau82529[[#This Row],[Matricule]],#REF!,3,FALSE))</f>
        <v/>
      </c>
      <c r="D232" s="11" t="str">
        <f>CONCATENATE(Tableau82529[[#This Row],[Semaine]],Tableau82529[[#This Row],[Matricule]])</f>
        <v/>
      </c>
      <c r="O232" s="14" t="str">
        <f>IF(SUM(Tableau82529[[#This Row],[Lundi]:[Mercredi]])&gt;0,SUM(Tableau82529[[#This Row],[Lundi]:[Mercredi]]),"")</f>
        <v/>
      </c>
      <c r="P232" s="14" t="str">
        <f>IF(SUM(Tableau82529[[#This Row],[Jeudi]:[Samedi]])&gt;0,SUM(Tableau82529[[#This Row],[Jeudi]:[Samedi]]),"")</f>
        <v/>
      </c>
      <c r="Q232" s="14">
        <f>COUNTIF(Tableau82529[[#This Row],[Lundi]:[Mercredi]],"&gt;0") + COUNTIF(Tableau82529[[#This Row],[Jeudi]:[Samedi]],"&gt;0")</f>
        <v>0</v>
      </c>
      <c r="R232" s="14" t="str">
        <f>IFERROR(Tableau82529[[#This Row],[Total Tour 1]]+Tableau82529[[#This Row],[Total Tour 2]],"")</f>
        <v/>
      </c>
      <c r="S232" s="14">
        <f>COUNTIF(Tableau82529[[#This Row],[Lundi]:[Samedi]],"&gt;=12")*1000</f>
        <v>0</v>
      </c>
      <c r="T23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32" s="15">
        <f>Tableau82529[[#This Row],[Prime production]]+Tableau82529[[#This Row],[Prime rendement]]</f>
        <v>0</v>
      </c>
      <c r="V232" s="15" t="str">
        <f>IF(Tableau82529[[#This Row],[Matricule]]&gt;1,IF(COUNTIF(Tableau82529[DateMatricule],Tableau82529[[#This Row],[DateMatricule]])&gt;1,"Doublon",""),"")</f>
        <v/>
      </c>
    </row>
    <row r="233" spans="1:22" x14ac:dyDescent="0.25">
      <c r="A233" s="11" t="str">
        <f>IF(Tableau82529[[#This Row],[Semaine]]="","",VLOOKUP(Tableau82529[[#This Row],[Semaine]],Listes!$A:$B,2,FALSE))</f>
        <v/>
      </c>
      <c r="B233" s="11" t="str">
        <f>IF(ISBLANK(Tableau82529[[#This Row],[Matricule]]),"",VLOOKUP(Tableau82529[[#This Row],[Matricule]],#REF!,2,FALSE))</f>
        <v/>
      </c>
      <c r="C233" s="11" t="str">
        <f>IF(ISBLANK(Tableau82529[[#This Row],[Matricule]]),"",VLOOKUP(Tableau82529[[#This Row],[Matricule]],#REF!,3,FALSE))</f>
        <v/>
      </c>
      <c r="D233" s="11" t="str">
        <f>CONCATENATE(Tableau82529[[#This Row],[Semaine]],Tableau82529[[#This Row],[Matricule]])</f>
        <v/>
      </c>
      <c r="O233" s="14" t="str">
        <f>IF(SUM(Tableau82529[[#This Row],[Lundi]:[Mercredi]])&gt;0,SUM(Tableau82529[[#This Row],[Lundi]:[Mercredi]]),"")</f>
        <v/>
      </c>
      <c r="P233" s="14" t="str">
        <f>IF(SUM(Tableau82529[[#This Row],[Jeudi]:[Samedi]])&gt;0,SUM(Tableau82529[[#This Row],[Jeudi]:[Samedi]]),"")</f>
        <v/>
      </c>
      <c r="Q233" s="14">
        <f>COUNTIF(Tableau82529[[#This Row],[Lundi]:[Mercredi]],"&gt;0") + COUNTIF(Tableau82529[[#This Row],[Jeudi]:[Samedi]],"&gt;0")</f>
        <v>0</v>
      </c>
      <c r="R233" s="14" t="str">
        <f>IFERROR(Tableau82529[[#This Row],[Total Tour 1]]+Tableau82529[[#This Row],[Total Tour 2]],"")</f>
        <v/>
      </c>
      <c r="S233" s="14">
        <f>COUNTIF(Tableau82529[[#This Row],[Lundi]:[Samedi]],"&gt;=12")*1000</f>
        <v>0</v>
      </c>
      <c r="T23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33" s="15">
        <f>Tableau82529[[#This Row],[Prime production]]+Tableau82529[[#This Row],[Prime rendement]]</f>
        <v>0</v>
      </c>
      <c r="V233" s="15" t="str">
        <f>IF(Tableau82529[[#This Row],[Matricule]]&gt;1,IF(COUNTIF(Tableau82529[DateMatricule],Tableau82529[[#This Row],[DateMatricule]])&gt;1,"Doublon",""),"")</f>
        <v/>
      </c>
    </row>
    <row r="234" spans="1:22" x14ac:dyDescent="0.25">
      <c r="A234" s="11" t="str">
        <f>IF(Tableau82529[[#This Row],[Semaine]]="","",VLOOKUP(Tableau82529[[#This Row],[Semaine]],Listes!$A:$B,2,FALSE))</f>
        <v/>
      </c>
      <c r="B234" s="11" t="str">
        <f>IF(ISBLANK(Tableau82529[[#This Row],[Matricule]]),"",VLOOKUP(Tableau82529[[#This Row],[Matricule]],#REF!,2,FALSE))</f>
        <v/>
      </c>
      <c r="C234" s="11" t="str">
        <f>IF(ISBLANK(Tableau82529[[#This Row],[Matricule]]),"",VLOOKUP(Tableau82529[[#This Row],[Matricule]],#REF!,3,FALSE))</f>
        <v/>
      </c>
      <c r="D234" s="11" t="str">
        <f>CONCATENATE(Tableau82529[[#This Row],[Semaine]],Tableau82529[[#This Row],[Matricule]])</f>
        <v/>
      </c>
      <c r="O234" s="14" t="str">
        <f>IF(SUM(Tableau82529[[#This Row],[Lundi]:[Mercredi]])&gt;0,SUM(Tableau82529[[#This Row],[Lundi]:[Mercredi]]),"")</f>
        <v/>
      </c>
      <c r="P234" s="14" t="str">
        <f>IF(SUM(Tableau82529[[#This Row],[Jeudi]:[Samedi]])&gt;0,SUM(Tableau82529[[#This Row],[Jeudi]:[Samedi]]),"")</f>
        <v/>
      </c>
      <c r="Q234" s="14">
        <f>COUNTIF(Tableau82529[[#This Row],[Lundi]:[Mercredi]],"&gt;0") + COUNTIF(Tableau82529[[#This Row],[Jeudi]:[Samedi]],"&gt;0")</f>
        <v>0</v>
      </c>
      <c r="R234" s="14" t="str">
        <f>IFERROR(Tableau82529[[#This Row],[Total Tour 1]]+Tableau82529[[#This Row],[Total Tour 2]],"")</f>
        <v/>
      </c>
      <c r="S234" s="14">
        <f>COUNTIF(Tableau82529[[#This Row],[Lundi]:[Samedi]],"&gt;=12")*1000</f>
        <v>0</v>
      </c>
      <c r="T23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34" s="15">
        <f>Tableau82529[[#This Row],[Prime production]]+Tableau82529[[#This Row],[Prime rendement]]</f>
        <v>0</v>
      </c>
      <c r="V234" s="15" t="str">
        <f>IF(Tableau82529[[#This Row],[Matricule]]&gt;1,IF(COUNTIF(Tableau82529[DateMatricule],Tableau82529[[#This Row],[DateMatricule]])&gt;1,"Doublon",""),"")</f>
        <v/>
      </c>
    </row>
    <row r="235" spans="1:22" x14ac:dyDescent="0.25">
      <c r="A235" s="11" t="str">
        <f>IF(Tableau82529[[#This Row],[Semaine]]="","",VLOOKUP(Tableau82529[[#This Row],[Semaine]],Listes!$A:$B,2,FALSE))</f>
        <v/>
      </c>
      <c r="B235" s="11" t="str">
        <f>IF(ISBLANK(Tableau82529[[#This Row],[Matricule]]),"",VLOOKUP(Tableau82529[[#This Row],[Matricule]],#REF!,2,FALSE))</f>
        <v/>
      </c>
      <c r="C235" s="11" t="str">
        <f>IF(ISBLANK(Tableau82529[[#This Row],[Matricule]]),"",VLOOKUP(Tableau82529[[#This Row],[Matricule]],#REF!,3,FALSE))</f>
        <v/>
      </c>
      <c r="D235" s="11" t="str">
        <f>CONCATENATE(Tableau82529[[#This Row],[Semaine]],Tableau82529[[#This Row],[Matricule]])</f>
        <v/>
      </c>
      <c r="O235" s="14" t="str">
        <f>IF(SUM(Tableau82529[[#This Row],[Lundi]:[Mercredi]])&gt;0,SUM(Tableau82529[[#This Row],[Lundi]:[Mercredi]]),"")</f>
        <v/>
      </c>
      <c r="P235" s="14" t="str">
        <f>IF(SUM(Tableau82529[[#This Row],[Jeudi]:[Samedi]])&gt;0,SUM(Tableau82529[[#This Row],[Jeudi]:[Samedi]]),"")</f>
        <v/>
      </c>
      <c r="Q235" s="14">
        <f>COUNTIF(Tableau82529[[#This Row],[Lundi]:[Mercredi]],"&gt;0") + COUNTIF(Tableau82529[[#This Row],[Jeudi]:[Samedi]],"&gt;0")</f>
        <v>0</v>
      </c>
      <c r="R235" s="14" t="str">
        <f>IFERROR(Tableau82529[[#This Row],[Total Tour 1]]+Tableau82529[[#This Row],[Total Tour 2]],"")</f>
        <v/>
      </c>
      <c r="S235" s="14">
        <f>COUNTIF(Tableau82529[[#This Row],[Lundi]:[Samedi]],"&gt;=12")*1000</f>
        <v>0</v>
      </c>
      <c r="T23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35" s="15">
        <f>Tableau82529[[#This Row],[Prime production]]+Tableau82529[[#This Row],[Prime rendement]]</f>
        <v>0</v>
      </c>
      <c r="V235" s="15" t="str">
        <f>IF(Tableau82529[[#This Row],[Matricule]]&gt;1,IF(COUNTIF(Tableau82529[DateMatricule],Tableau82529[[#This Row],[DateMatricule]])&gt;1,"Doublon",""),"")</f>
        <v/>
      </c>
    </row>
    <row r="236" spans="1:22" x14ac:dyDescent="0.25">
      <c r="A236" s="11" t="str">
        <f>IF(Tableau82529[[#This Row],[Semaine]]="","",VLOOKUP(Tableau82529[[#This Row],[Semaine]],Listes!$A:$B,2,FALSE))</f>
        <v/>
      </c>
      <c r="B236" s="11" t="str">
        <f>IF(ISBLANK(Tableau82529[[#This Row],[Matricule]]),"",VLOOKUP(Tableau82529[[#This Row],[Matricule]],#REF!,2,FALSE))</f>
        <v/>
      </c>
      <c r="C236" s="11" t="str">
        <f>IF(ISBLANK(Tableau82529[[#This Row],[Matricule]]),"",VLOOKUP(Tableau82529[[#This Row],[Matricule]],#REF!,3,FALSE))</f>
        <v/>
      </c>
      <c r="D236" s="11" t="str">
        <f>CONCATENATE(Tableau82529[[#This Row],[Semaine]],Tableau82529[[#This Row],[Matricule]])</f>
        <v/>
      </c>
      <c r="O236" s="14" t="str">
        <f>IF(SUM(Tableau82529[[#This Row],[Lundi]:[Mercredi]])&gt;0,SUM(Tableau82529[[#This Row],[Lundi]:[Mercredi]]),"")</f>
        <v/>
      </c>
      <c r="P236" s="14" t="str">
        <f>IF(SUM(Tableau82529[[#This Row],[Jeudi]:[Samedi]])&gt;0,SUM(Tableau82529[[#This Row],[Jeudi]:[Samedi]]),"")</f>
        <v/>
      </c>
      <c r="Q236" s="14">
        <f>COUNTIF(Tableau82529[[#This Row],[Lundi]:[Mercredi]],"&gt;0") + COUNTIF(Tableau82529[[#This Row],[Jeudi]:[Samedi]],"&gt;0")</f>
        <v>0</v>
      </c>
      <c r="R236" s="14" t="str">
        <f>IFERROR(Tableau82529[[#This Row],[Total Tour 1]]+Tableau82529[[#This Row],[Total Tour 2]],"")</f>
        <v/>
      </c>
      <c r="S236" s="14">
        <f>COUNTIF(Tableau82529[[#This Row],[Lundi]:[Samedi]],"&gt;=12")*1000</f>
        <v>0</v>
      </c>
      <c r="T23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36" s="15">
        <f>Tableau82529[[#This Row],[Prime production]]+Tableau82529[[#This Row],[Prime rendement]]</f>
        <v>0</v>
      </c>
      <c r="V236" s="15" t="str">
        <f>IF(Tableau82529[[#This Row],[Matricule]]&gt;1,IF(COUNTIF(Tableau82529[DateMatricule],Tableau82529[[#This Row],[DateMatricule]])&gt;1,"Doublon",""),"")</f>
        <v/>
      </c>
    </row>
    <row r="237" spans="1:22" x14ac:dyDescent="0.25">
      <c r="A237" s="11" t="str">
        <f>IF(Tableau82529[[#This Row],[Semaine]]="","",VLOOKUP(Tableau82529[[#This Row],[Semaine]],Listes!$A:$B,2,FALSE))</f>
        <v/>
      </c>
      <c r="B237" s="11" t="str">
        <f>IF(ISBLANK(Tableau82529[[#This Row],[Matricule]]),"",VLOOKUP(Tableau82529[[#This Row],[Matricule]],#REF!,2,FALSE))</f>
        <v/>
      </c>
      <c r="C237" s="11" t="str">
        <f>IF(ISBLANK(Tableau82529[[#This Row],[Matricule]]),"",VLOOKUP(Tableau82529[[#This Row],[Matricule]],#REF!,3,FALSE))</f>
        <v/>
      </c>
      <c r="D237" s="11" t="str">
        <f>CONCATENATE(Tableau82529[[#This Row],[Semaine]],Tableau82529[[#This Row],[Matricule]])</f>
        <v/>
      </c>
      <c r="O237" s="14" t="str">
        <f>IF(SUM(Tableau82529[[#This Row],[Lundi]:[Mercredi]])&gt;0,SUM(Tableau82529[[#This Row],[Lundi]:[Mercredi]]),"")</f>
        <v/>
      </c>
      <c r="P237" s="14" t="str">
        <f>IF(SUM(Tableau82529[[#This Row],[Jeudi]:[Samedi]])&gt;0,SUM(Tableau82529[[#This Row],[Jeudi]:[Samedi]]),"")</f>
        <v/>
      </c>
      <c r="Q237" s="14">
        <f>COUNTIF(Tableau82529[[#This Row],[Lundi]:[Mercredi]],"&gt;0") + COUNTIF(Tableau82529[[#This Row],[Jeudi]:[Samedi]],"&gt;0")</f>
        <v>0</v>
      </c>
      <c r="R237" s="14" t="str">
        <f>IFERROR(Tableau82529[[#This Row],[Total Tour 1]]+Tableau82529[[#This Row],[Total Tour 2]],"")</f>
        <v/>
      </c>
      <c r="S237" s="14">
        <f>COUNTIF(Tableau82529[[#This Row],[Lundi]:[Samedi]],"&gt;=12")*1000</f>
        <v>0</v>
      </c>
      <c r="T23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37" s="15">
        <f>Tableau82529[[#This Row],[Prime production]]+Tableau82529[[#This Row],[Prime rendement]]</f>
        <v>0</v>
      </c>
      <c r="V237" s="15" t="str">
        <f>IF(Tableau82529[[#This Row],[Matricule]]&gt;1,IF(COUNTIF(Tableau82529[DateMatricule],Tableau82529[[#This Row],[DateMatricule]])&gt;1,"Doublon",""),"")</f>
        <v/>
      </c>
    </row>
    <row r="238" spans="1:22" x14ac:dyDescent="0.25">
      <c r="A238" s="11" t="str">
        <f>IF(Tableau82529[[#This Row],[Semaine]]="","",VLOOKUP(Tableau82529[[#This Row],[Semaine]],Listes!$A:$B,2,FALSE))</f>
        <v/>
      </c>
      <c r="B238" s="11" t="str">
        <f>IF(ISBLANK(Tableau82529[[#This Row],[Matricule]]),"",VLOOKUP(Tableau82529[[#This Row],[Matricule]],#REF!,2,FALSE))</f>
        <v/>
      </c>
      <c r="C238" s="11" t="str">
        <f>IF(ISBLANK(Tableau82529[[#This Row],[Matricule]]),"",VLOOKUP(Tableau82529[[#This Row],[Matricule]],#REF!,3,FALSE))</f>
        <v/>
      </c>
      <c r="D238" s="11" t="str">
        <f>CONCATENATE(Tableau82529[[#This Row],[Semaine]],Tableau82529[[#This Row],[Matricule]])</f>
        <v/>
      </c>
      <c r="O238" s="14" t="str">
        <f>IF(SUM(Tableau82529[[#This Row],[Lundi]:[Mercredi]])&gt;0,SUM(Tableau82529[[#This Row],[Lundi]:[Mercredi]]),"")</f>
        <v/>
      </c>
      <c r="P238" s="14" t="str">
        <f>IF(SUM(Tableau82529[[#This Row],[Jeudi]:[Samedi]])&gt;0,SUM(Tableau82529[[#This Row],[Jeudi]:[Samedi]]),"")</f>
        <v/>
      </c>
      <c r="Q238" s="14">
        <f>COUNTIF(Tableau82529[[#This Row],[Lundi]:[Mercredi]],"&gt;0") + COUNTIF(Tableau82529[[#This Row],[Jeudi]:[Samedi]],"&gt;0")</f>
        <v>0</v>
      </c>
      <c r="R238" s="14" t="str">
        <f>IFERROR(Tableau82529[[#This Row],[Total Tour 1]]+Tableau82529[[#This Row],[Total Tour 2]],"")</f>
        <v/>
      </c>
      <c r="S238" s="14">
        <f>COUNTIF(Tableau82529[[#This Row],[Lundi]:[Samedi]],"&gt;=12")*1000</f>
        <v>0</v>
      </c>
      <c r="T23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38" s="15">
        <f>Tableau82529[[#This Row],[Prime production]]+Tableau82529[[#This Row],[Prime rendement]]</f>
        <v>0</v>
      </c>
      <c r="V238" s="15" t="str">
        <f>IF(Tableau82529[[#This Row],[Matricule]]&gt;1,IF(COUNTIF(Tableau82529[DateMatricule],Tableau82529[[#This Row],[DateMatricule]])&gt;1,"Doublon",""),"")</f>
        <v/>
      </c>
    </row>
    <row r="239" spans="1:22" x14ac:dyDescent="0.25">
      <c r="A239" s="11" t="str">
        <f>IF(Tableau82529[[#This Row],[Semaine]]="","",VLOOKUP(Tableau82529[[#This Row],[Semaine]],Listes!$A:$B,2,FALSE))</f>
        <v/>
      </c>
      <c r="B239" s="11" t="str">
        <f>IF(ISBLANK(Tableau82529[[#This Row],[Matricule]]),"",VLOOKUP(Tableau82529[[#This Row],[Matricule]],#REF!,2,FALSE))</f>
        <v/>
      </c>
      <c r="C239" s="11" t="str">
        <f>IF(ISBLANK(Tableau82529[[#This Row],[Matricule]]),"",VLOOKUP(Tableau82529[[#This Row],[Matricule]],#REF!,3,FALSE))</f>
        <v/>
      </c>
      <c r="D239" s="11" t="str">
        <f>CONCATENATE(Tableau82529[[#This Row],[Semaine]],Tableau82529[[#This Row],[Matricule]])</f>
        <v/>
      </c>
      <c r="O239" s="14" t="str">
        <f>IF(SUM(Tableau82529[[#This Row],[Lundi]:[Mercredi]])&gt;0,SUM(Tableau82529[[#This Row],[Lundi]:[Mercredi]]),"")</f>
        <v/>
      </c>
      <c r="P239" s="14" t="str">
        <f>IF(SUM(Tableau82529[[#This Row],[Jeudi]:[Samedi]])&gt;0,SUM(Tableau82529[[#This Row],[Jeudi]:[Samedi]]),"")</f>
        <v/>
      </c>
      <c r="Q239" s="14">
        <f>COUNTIF(Tableau82529[[#This Row],[Lundi]:[Mercredi]],"&gt;0") + COUNTIF(Tableau82529[[#This Row],[Jeudi]:[Samedi]],"&gt;0")</f>
        <v>0</v>
      </c>
      <c r="R239" s="14" t="str">
        <f>IFERROR(Tableau82529[[#This Row],[Total Tour 1]]+Tableau82529[[#This Row],[Total Tour 2]],"")</f>
        <v/>
      </c>
      <c r="S239" s="14">
        <f>COUNTIF(Tableau82529[[#This Row],[Lundi]:[Samedi]],"&gt;=12")*1000</f>
        <v>0</v>
      </c>
      <c r="T23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39" s="15">
        <f>Tableau82529[[#This Row],[Prime production]]+Tableau82529[[#This Row],[Prime rendement]]</f>
        <v>0</v>
      </c>
      <c r="V239" s="15" t="str">
        <f>IF(Tableau82529[[#This Row],[Matricule]]&gt;1,IF(COUNTIF(Tableau82529[DateMatricule],Tableau82529[[#This Row],[DateMatricule]])&gt;1,"Doublon",""),"")</f>
        <v/>
      </c>
    </row>
    <row r="240" spans="1:22" x14ac:dyDescent="0.25">
      <c r="A240" s="11" t="str">
        <f>IF(Tableau82529[[#This Row],[Semaine]]="","",VLOOKUP(Tableau82529[[#This Row],[Semaine]],Listes!$A:$B,2,FALSE))</f>
        <v/>
      </c>
      <c r="B240" s="11" t="str">
        <f>IF(ISBLANK(Tableau82529[[#This Row],[Matricule]]),"",VLOOKUP(Tableau82529[[#This Row],[Matricule]],#REF!,2,FALSE))</f>
        <v/>
      </c>
      <c r="C240" s="11" t="str">
        <f>IF(ISBLANK(Tableau82529[[#This Row],[Matricule]]),"",VLOOKUP(Tableau82529[[#This Row],[Matricule]],#REF!,3,FALSE))</f>
        <v/>
      </c>
      <c r="D240" s="11" t="str">
        <f>CONCATENATE(Tableau82529[[#This Row],[Semaine]],Tableau82529[[#This Row],[Matricule]])</f>
        <v/>
      </c>
      <c r="O240" s="14" t="str">
        <f>IF(SUM(Tableau82529[[#This Row],[Lundi]:[Mercredi]])&gt;0,SUM(Tableau82529[[#This Row],[Lundi]:[Mercredi]]),"")</f>
        <v/>
      </c>
      <c r="P240" s="14" t="str">
        <f>IF(SUM(Tableau82529[[#This Row],[Jeudi]:[Samedi]])&gt;0,SUM(Tableau82529[[#This Row],[Jeudi]:[Samedi]]),"")</f>
        <v/>
      </c>
      <c r="Q240" s="14">
        <f>COUNTIF(Tableau82529[[#This Row],[Lundi]:[Mercredi]],"&gt;0") + COUNTIF(Tableau82529[[#This Row],[Jeudi]:[Samedi]],"&gt;0")</f>
        <v>0</v>
      </c>
      <c r="R240" s="14" t="str">
        <f>IFERROR(Tableau82529[[#This Row],[Total Tour 1]]+Tableau82529[[#This Row],[Total Tour 2]],"")</f>
        <v/>
      </c>
      <c r="S240" s="14">
        <f>COUNTIF(Tableau82529[[#This Row],[Lundi]:[Samedi]],"&gt;=12")*1000</f>
        <v>0</v>
      </c>
      <c r="T24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40" s="15">
        <f>Tableau82529[[#This Row],[Prime production]]+Tableau82529[[#This Row],[Prime rendement]]</f>
        <v>0</v>
      </c>
      <c r="V240" s="15" t="str">
        <f>IF(Tableau82529[[#This Row],[Matricule]]&gt;1,IF(COUNTIF(Tableau82529[DateMatricule],Tableau82529[[#This Row],[DateMatricule]])&gt;1,"Doublon",""),"")</f>
        <v/>
      </c>
    </row>
    <row r="241" spans="1:22" x14ac:dyDescent="0.25">
      <c r="A241" s="11" t="str">
        <f>IF(Tableau82529[[#This Row],[Semaine]]="","",VLOOKUP(Tableau82529[[#This Row],[Semaine]],Listes!$A:$B,2,FALSE))</f>
        <v/>
      </c>
      <c r="B241" s="11" t="str">
        <f>IF(ISBLANK(Tableau82529[[#This Row],[Matricule]]),"",VLOOKUP(Tableau82529[[#This Row],[Matricule]],#REF!,2,FALSE))</f>
        <v/>
      </c>
      <c r="C241" s="11" t="str">
        <f>IF(ISBLANK(Tableau82529[[#This Row],[Matricule]]),"",VLOOKUP(Tableau82529[[#This Row],[Matricule]],#REF!,3,FALSE))</f>
        <v/>
      </c>
      <c r="D241" s="11" t="str">
        <f>CONCATENATE(Tableau82529[[#This Row],[Semaine]],Tableau82529[[#This Row],[Matricule]])</f>
        <v/>
      </c>
      <c r="O241" s="14" t="str">
        <f>IF(SUM(Tableau82529[[#This Row],[Lundi]:[Mercredi]])&gt;0,SUM(Tableau82529[[#This Row],[Lundi]:[Mercredi]]),"")</f>
        <v/>
      </c>
      <c r="P241" s="14" t="str">
        <f>IF(SUM(Tableau82529[[#This Row],[Jeudi]:[Samedi]])&gt;0,SUM(Tableau82529[[#This Row],[Jeudi]:[Samedi]]),"")</f>
        <v/>
      </c>
      <c r="Q241" s="14">
        <f>COUNTIF(Tableau82529[[#This Row],[Lundi]:[Mercredi]],"&gt;0") + COUNTIF(Tableau82529[[#This Row],[Jeudi]:[Samedi]],"&gt;0")</f>
        <v>0</v>
      </c>
      <c r="R241" s="14" t="str">
        <f>IFERROR(Tableau82529[[#This Row],[Total Tour 1]]+Tableau82529[[#This Row],[Total Tour 2]],"")</f>
        <v/>
      </c>
      <c r="S241" s="14">
        <f>COUNTIF(Tableau82529[[#This Row],[Lundi]:[Samedi]],"&gt;=12")*1000</f>
        <v>0</v>
      </c>
      <c r="T24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41" s="15">
        <f>Tableau82529[[#This Row],[Prime production]]+Tableau82529[[#This Row],[Prime rendement]]</f>
        <v>0</v>
      </c>
      <c r="V241" s="15" t="str">
        <f>IF(Tableau82529[[#This Row],[Matricule]]&gt;1,IF(COUNTIF(Tableau82529[DateMatricule],Tableau82529[[#This Row],[DateMatricule]])&gt;1,"Doublon",""),"")</f>
        <v/>
      </c>
    </row>
    <row r="242" spans="1:22" x14ac:dyDescent="0.25">
      <c r="A242" s="11" t="str">
        <f>IF(Tableau82529[[#This Row],[Semaine]]="","",VLOOKUP(Tableau82529[[#This Row],[Semaine]],Listes!$A:$B,2,FALSE))</f>
        <v/>
      </c>
      <c r="B242" s="11" t="str">
        <f>IF(ISBLANK(Tableau82529[[#This Row],[Matricule]]),"",VLOOKUP(Tableau82529[[#This Row],[Matricule]],#REF!,2,FALSE))</f>
        <v/>
      </c>
      <c r="C242" s="11" t="str">
        <f>IF(ISBLANK(Tableau82529[[#This Row],[Matricule]]),"",VLOOKUP(Tableau82529[[#This Row],[Matricule]],#REF!,3,FALSE))</f>
        <v/>
      </c>
      <c r="D242" s="11" t="str">
        <f>CONCATENATE(Tableau82529[[#This Row],[Semaine]],Tableau82529[[#This Row],[Matricule]])</f>
        <v/>
      </c>
      <c r="O242" s="14" t="str">
        <f>IF(SUM(Tableau82529[[#This Row],[Lundi]:[Mercredi]])&gt;0,SUM(Tableau82529[[#This Row],[Lundi]:[Mercredi]]),"")</f>
        <v/>
      </c>
      <c r="P242" s="14" t="str">
        <f>IF(SUM(Tableau82529[[#This Row],[Jeudi]:[Samedi]])&gt;0,SUM(Tableau82529[[#This Row],[Jeudi]:[Samedi]]),"")</f>
        <v/>
      </c>
      <c r="Q242" s="14">
        <f>COUNTIF(Tableau82529[[#This Row],[Lundi]:[Mercredi]],"&gt;0") + COUNTIF(Tableau82529[[#This Row],[Jeudi]:[Samedi]],"&gt;0")</f>
        <v>0</v>
      </c>
      <c r="R242" s="14" t="str">
        <f>IFERROR(Tableau82529[[#This Row],[Total Tour 1]]+Tableau82529[[#This Row],[Total Tour 2]],"")</f>
        <v/>
      </c>
      <c r="S242" s="14">
        <f>COUNTIF(Tableau82529[[#This Row],[Lundi]:[Samedi]],"&gt;=12")*1000</f>
        <v>0</v>
      </c>
      <c r="T24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42" s="15">
        <f>Tableau82529[[#This Row],[Prime production]]+Tableau82529[[#This Row],[Prime rendement]]</f>
        <v>0</v>
      </c>
      <c r="V242" s="15" t="str">
        <f>IF(Tableau82529[[#This Row],[Matricule]]&gt;1,IF(COUNTIF(Tableau82529[DateMatricule],Tableau82529[[#This Row],[DateMatricule]])&gt;1,"Doublon",""),"")</f>
        <v/>
      </c>
    </row>
    <row r="243" spans="1:22" x14ac:dyDescent="0.25">
      <c r="A243" s="11" t="str">
        <f>IF(Tableau82529[[#This Row],[Semaine]]="","",VLOOKUP(Tableau82529[[#This Row],[Semaine]],Listes!$A:$B,2,FALSE))</f>
        <v/>
      </c>
      <c r="B243" s="11" t="str">
        <f>IF(ISBLANK(Tableau82529[[#This Row],[Matricule]]),"",VLOOKUP(Tableau82529[[#This Row],[Matricule]],#REF!,2,FALSE))</f>
        <v/>
      </c>
      <c r="C243" s="11" t="str">
        <f>IF(ISBLANK(Tableau82529[[#This Row],[Matricule]]),"",VLOOKUP(Tableau82529[[#This Row],[Matricule]],#REF!,3,FALSE))</f>
        <v/>
      </c>
      <c r="D243" s="11" t="str">
        <f>CONCATENATE(Tableau82529[[#This Row],[Semaine]],Tableau82529[[#This Row],[Matricule]])</f>
        <v/>
      </c>
      <c r="O243" s="14" t="str">
        <f>IF(SUM(Tableau82529[[#This Row],[Lundi]:[Mercredi]])&gt;0,SUM(Tableau82529[[#This Row],[Lundi]:[Mercredi]]),"")</f>
        <v/>
      </c>
      <c r="P243" s="14" t="str">
        <f>IF(SUM(Tableau82529[[#This Row],[Jeudi]:[Samedi]])&gt;0,SUM(Tableau82529[[#This Row],[Jeudi]:[Samedi]]),"")</f>
        <v/>
      </c>
      <c r="Q243" s="14">
        <f>COUNTIF(Tableau82529[[#This Row],[Lundi]:[Mercredi]],"&gt;0") + COUNTIF(Tableau82529[[#This Row],[Jeudi]:[Samedi]],"&gt;0")</f>
        <v>0</v>
      </c>
      <c r="R243" s="14" t="str">
        <f>IFERROR(Tableau82529[[#This Row],[Total Tour 1]]+Tableau82529[[#This Row],[Total Tour 2]],"")</f>
        <v/>
      </c>
      <c r="S243" s="14">
        <f>COUNTIF(Tableau82529[[#This Row],[Lundi]:[Samedi]],"&gt;=12")*1000</f>
        <v>0</v>
      </c>
      <c r="T24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43" s="15">
        <f>Tableau82529[[#This Row],[Prime production]]+Tableau82529[[#This Row],[Prime rendement]]</f>
        <v>0</v>
      </c>
      <c r="V243" s="15" t="str">
        <f>IF(Tableau82529[[#This Row],[Matricule]]&gt;1,IF(COUNTIF(Tableau82529[DateMatricule],Tableau82529[[#This Row],[DateMatricule]])&gt;1,"Doublon",""),"")</f>
        <v/>
      </c>
    </row>
    <row r="244" spans="1:22" x14ac:dyDescent="0.25">
      <c r="A244" s="11" t="str">
        <f>IF(Tableau82529[[#This Row],[Semaine]]="","",VLOOKUP(Tableau82529[[#This Row],[Semaine]],Listes!$A:$B,2,FALSE))</f>
        <v/>
      </c>
      <c r="B244" s="11" t="str">
        <f>IF(ISBLANK(Tableau82529[[#This Row],[Matricule]]),"",VLOOKUP(Tableau82529[[#This Row],[Matricule]],#REF!,2,FALSE))</f>
        <v/>
      </c>
      <c r="C244" s="11" t="str">
        <f>IF(ISBLANK(Tableau82529[[#This Row],[Matricule]]),"",VLOOKUP(Tableau82529[[#This Row],[Matricule]],#REF!,3,FALSE))</f>
        <v/>
      </c>
      <c r="D244" s="11" t="str">
        <f>CONCATENATE(Tableau82529[[#This Row],[Semaine]],Tableau82529[[#This Row],[Matricule]])</f>
        <v/>
      </c>
      <c r="O244" s="14" t="str">
        <f>IF(SUM(Tableau82529[[#This Row],[Lundi]:[Mercredi]])&gt;0,SUM(Tableau82529[[#This Row],[Lundi]:[Mercredi]]),"")</f>
        <v/>
      </c>
      <c r="P244" s="14" t="str">
        <f>IF(SUM(Tableau82529[[#This Row],[Jeudi]:[Samedi]])&gt;0,SUM(Tableau82529[[#This Row],[Jeudi]:[Samedi]]),"")</f>
        <v/>
      </c>
      <c r="Q244" s="14">
        <f>COUNTIF(Tableau82529[[#This Row],[Lundi]:[Mercredi]],"&gt;0") + COUNTIF(Tableau82529[[#This Row],[Jeudi]:[Samedi]],"&gt;0")</f>
        <v>0</v>
      </c>
      <c r="R244" s="14" t="str">
        <f>IFERROR(Tableau82529[[#This Row],[Total Tour 1]]+Tableau82529[[#This Row],[Total Tour 2]],"")</f>
        <v/>
      </c>
      <c r="S244" s="14">
        <f>COUNTIF(Tableau82529[[#This Row],[Lundi]:[Samedi]],"&gt;=12")*1000</f>
        <v>0</v>
      </c>
      <c r="T24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44" s="15">
        <f>Tableau82529[[#This Row],[Prime production]]+Tableau82529[[#This Row],[Prime rendement]]</f>
        <v>0</v>
      </c>
      <c r="V244" s="15" t="str">
        <f>IF(Tableau82529[[#This Row],[Matricule]]&gt;1,IF(COUNTIF(Tableau82529[DateMatricule],Tableau82529[[#This Row],[DateMatricule]])&gt;1,"Doublon",""),"")</f>
        <v/>
      </c>
    </row>
    <row r="245" spans="1:22" x14ac:dyDescent="0.25">
      <c r="A245" s="11" t="str">
        <f>IF(Tableau82529[[#This Row],[Semaine]]="","",VLOOKUP(Tableau82529[[#This Row],[Semaine]],Listes!$A:$B,2,FALSE))</f>
        <v/>
      </c>
      <c r="B245" s="11" t="str">
        <f>IF(ISBLANK(Tableau82529[[#This Row],[Matricule]]),"",VLOOKUP(Tableau82529[[#This Row],[Matricule]],#REF!,2,FALSE))</f>
        <v/>
      </c>
      <c r="C245" s="11" t="str">
        <f>IF(ISBLANK(Tableau82529[[#This Row],[Matricule]]),"",VLOOKUP(Tableau82529[[#This Row],[Matricule]],#REF!,3,FALSE))</f>
        <v/>
      </c>
      <c r="D245" s="11" t="str">
        <f>CONCATENATE(Tableau82529[[#This Row],[Semaine]],Tableau82529[[#This Row],[Matricule]])</f>
        <v/>
      </c>
      <c r="O245" s="14" t="str">
        <f>IF(SUM(Tableau82529[[#This Row],[Lundi]:[Mercredi]])&gt;0,SUM(Tableau82529[[#This Row],[Lundi]:[Mercredi]]),"")</f>
        <v/>
      </c>
      <c r="P245" s="14" t="str">
        <f>IF(SUM(Tableau82529[[#This Row],[Jeudi]:[Samedi]])&gt;0,SUM(Tableau82529[[#This Row],[Jeudi]:[Samedi]]),"")</f>
        <v/>
      </c>
      <c r="Q245" s="14">
        <f>COUNTIF(Tableau82529[[#This Row],[Lundi]:[Mercredi]],"&gt;0") + COUNTIF(Tableau82529[[#This Row],[Jeudi]:[Samedi]],"&gt;0")</f>
        <v>0</v>
      </c>
      <c r="R245" s="14" t="str">
        <f>IFERROR(Tableau82529[[#This Row],[Total Tour 1]]+Tableau82529[[#This Row],[Total Tour 2]],"")</f>
        <v/>
      </c>
      <c r="S245" s="14">
        <f>COUNTIF(Tableau82529[[#This Row],[Lundi]:[Samedi]],"&gt;=12")*1000</f>
        <v>0</v>
      </c>
      <c r="T24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45" s="15">
        <f>Tableau82529[[#This Row],[Prime production]]+Tableau82529[[#This Row],[Prime rendement]]</f>
        <v>0</v>
      </c>
      <c r="V245" s="15" t="str">
        <f>IF(Tableau82529[[#This Row],[Matricule]]&gt;1,IF(COUNTIF(Tableau82529[DateMatricule],Tableau82529[[#This Row],[DateMatricule]])&gt;1,"Doublon",""),"")</f>
        <v/>
      </c>
    </row>
    <row r="246" spans="1:22" x14ac:dyDescent="0.25">
      <c r="A246" s="11" t="str">
        <f>IF(Tableau82529[[#This Row],[Semaine]]="","",VLOOKUP(Tableau82529[[#This Row],[Semaine]],Listes!$A:$B,2,FALSE))</f>
        <v/>
      </c>
      <c r="B246" s="11" t="str">
        <f>IF(ISBLANK(Tableau82529[[#This Row],[Matricule]]),"",VLOOKUP(Tableau82529[[#This Row],[Matricule]],#REF!,2,FALSE))</f>
        <v/>
      </c>
      <c r="C246" s="11" t="str">
        <f>IF(ISBLANK(Tableau82529[[#This Row],[Matricule]]),"",VLOOKUP(Tableau82529[[#This Row],[Matricule]],#REF!,3,FALSE))</f>
        <v/>
      </c>
      <c r="D246" s="11" t="str">
        <f>CONCATENATE(Tableau82529[[#This Row],[Semaine]],Tableau82529[[#This Row],[Matricule]])</f>
        <v/>
      </c>
      <c r="O246" s="14" t="str">
        <f>IF(SUM(Tableau82529[[#This Row],[Lundi]:[Mercredi]])&gt;0,SUM(Tableau82529[[#This Row],[Lundi]:[Mercredi]]),"")</f>
        <v/>
      </c>
      <c r="P246" s="14" t="str">
        <f>IF(SUM(Tableau82529[[#This Row],[Jeudi]:[Samedi]])&gt;0,SUM(Tableau82529[[#This Row],[Jeudi]:[Samedi]]),"")</f>
        <v/>
      </c>
      <c r="Q246" s="14">
        <f>COUNTIF(Tableau82529[[#This Row],[Lundi]:[Mercredi]],"&gt;0") + COUNTIF(Tableau82529[[#This Row],[Jeudi]:[Samedi]],"&gt;0")</f>
        <v>0</v>
      </c>
      <c r="R246" s="14" t="str">
        <f>IFERROR(Tableau82529[[#This Row],[Total Tour 1]]+Tableau82529[[#This Row],[Total Tour 2]],"")</f>
        <v/>
      </c>
      <c r="S246" s="14">
        <f>COUNTIF(Tableau82529[[#This Row],[Lundi]:[Samedi]],"&gt;=12")*1000</f>
        <v>0</v>
      </c>
      <c r="T24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46" s="15">
        <f>Tableau82529[[#This Row],[Prime production]]+Tableau82529[[#This Row],[Prime rendement]]</f>
        <v>0</v>
      </c>
      <c r="V246" s="15" t="str">
        <f>IF(Tableau82529[[#This Row],[Matricule]]&gt;1,IF(COUNTIF(Tableau82529[DateMatricule],Tableau82529[[#This Row],[DateMatricule]])&gt;1,"Doublon",""),"")</f>
        <v/>
      </c>
    </row>
    <row r="247" spans="1:22" x14ac:dyDescent="0.25">
      <c r="A247" s="11" t="str">
        <f>IF(Tableau82529[[#This Row],[Semaine]]="","",VLOOKUP(Tableau82529[[#This Row],[Semaine]],Listes!$A:$B,2,FALSE))</f>
        <v/>
      </c>
      <c r="B247" s="11" t="str">
        <f>IF(ISBLANK(Tableau82529[[#This Row],[Matricule]]),"",VLOOKUP(Tableau82529[[#This Row],[Matricule]],#REF!,2,FALSE))</f>
        <v/>
      </c>
      <c r="C247" s="11" t="str">
        <f>IF(ISBLANK(Tableau82529[[#This Row],[Matricule]]),"",VLOOKUP(Tableau82529[[#This Row],[Matricule]],#REF!,3,FALSE))</f>
        <v/>
      </c>
      <c r="D247" s="11" t="str">
        <f>CONCATENATE(Tableau82529[[#This Row],[Semaine]],Tableau82529[[#This Row],[Matricule]])</f>
        <v/>
      </c>
      <c r="O247" s="14" t="str">
        <f>IF(SUM(Tableau82529[[#This Row],[Lundi]:[Mercredi]])&gt;0,SUM(Tableau82529[[#This Row],[Lundi]:[Mercredi]]),"")</f>
        <v/>
      </c>
      <c r="P247" s="14" t="str">
        <f>IF(SUM(Tableau82529[[#This Row],[Jeudi]:[Samedi]])&gt;0,SUM(Tableau82529[[#This Row],[Jeudi]:[Samedi]]),"")</f>
        <v/>
      </c>
      <c r="Q247" s="14">
        <f>COUNTIF(Tableau82529[[#This Row],[Lundi]:[Mercredi]],"&gt;0") + COUNTIF(Tableau82529[[#This Row],[Jeudi]:[Samedi]],"&gt;0")</f>
        <v>0</v>
      </c>
      <c r="R247" s="14" t="str">
        <f>IFERROR(Tableau82529[[#This Row],[Total Tour 1]]+Tableau82529[[#This Row],[Total Tour 2]],"")</f>
        <v/>
      </c>
      <c r="S247" s="14">
        <f>COUNTIF(Tableau82529[[#This Row],[Lundi]:[Samedi]],"&gt;=12")*1000</f>
        <v>0</v>
      </c>
      <c r="T24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47" s="15">
        <f>Tableau82529[[#This Row],[Prime production]]+Tableau82529[[#This Row],[Prime rendement]]</f>
        <v>0</v>
      </c>
      <c r="V247" s="15" t="str">
        <f>IF(Tableau82529[[#This Row],[Matricule]]&gt;1,IF(COUNTIF(Tableau82529[DateMatricule],Tableau82529[[#This Row],[DateMatricule]])&gt;1,"Doublon",""),"")</f>
        <v/>
      </c>
    </row>
    <row r="248" spans="1:22" x14ac:dyDescent="0.25">
      <c r="A248" s="11" t="str">
        <f>IF(Tableau82529[[#This Row],[Semaine]]="","",VLOOKUP(Tableau82529[[#This Row],[Semaine]],Listes!$A:$B,2,FALSE))</f>
        <v/>
      </c>
      <c r="B248" s="11" t="str">
        <f>IF(ISBLANK(Tableau82529[[#This Row],[Matricule]]),"",VLOOKUP(Tableau82529[[#This Row],[Matricule]],#REF!,2,FALSE))</f>
        <v/>
      </c>
      <c r="C248" s="11" t="str">
        <f>IF(ISBLANK(Tableau82529[[#This Row],[Matricule]]),"",VLOOKUP(Tableau82529[[#This Row],[Matricule]],#REF!,3,FALSE))</f>
        <v/>
      </c>
      <c r="D248" s="11" t="str">
        <f>CONCATENATE(Tableau82529[[#This Row],[Semaine]],Tableau82529[[#This Row],[Matricule]])</f>
        <v/>
      </c>
      <c r="O248" s="14" t="str">
        <f>IF(SUM(Tableau82529[[#This Row],[Lundi]:[Mercredi]])&gt;0,SUM(Tableau82529[[#This Row],[Lundi]:[Mercredi]]),"")</f>
        <v/>
      </c>
      <c r="P248" s="14" t="str">
        <f>IF(SUM(Tableau82529[[#This Row],[Jeudi]:[Samedi]])&gt;0,SUM(Tableau82529[[#This Row],[Jeudi]:[Samedi]]),"")</f>
        <v/>
      </c>
      <c r="Q248" s="14">
        <f>COUNTIF(Tableau82529[[#This Row],[Lundi]:[Mercredi]],"&gt;0") + COUNTIF(Tableau82529[[#This Row],[Jeudi]:[Samedi]],"&gt;0")</f>
        <v>0</v>
      </c>
      <c r="R248" s="14" t="str">
        <f>IFERROR(Tableau82529[[#This Row],[Total Tour 1]]+Tableau82529[[#This Row],[Total Tour 2]],"")</f>
        <v/>
      </c>
      <c r="S248" s="14">
        <f>COUNTIF(Tableau82529[[#This Row],[Lundi]:[Samedi]],"&gt;=12")*1000</f>
        <v>0</v>
      </c>
      <c r="T24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48" s="15">
        <f>Tableau82529[[#This Row],[Prime production]]+Tableau82529[[#This Row],[Prime rendement]]</f>
        <v>0</v>
      </c>
      <c r="V248" s="15" t="str">
        <f>IF(Tableau82529[[#This Row],[Matricule]]&gt;1,IF(COUNTIF(Tableau82529[DateMatricule],Tableau82529[[#This Row],[DateMatricule]])&gt;1,"Doublon",""),"")</f>
        <v/>
      </c>
    </row>
    <row r="249" spans="1:22" x14ac:dyDescent="0.25">
      <c r="A249" s="11" t="str">
        <f>IF(Tableau82529[[#This Row],[Semaine]]="","",VLOOKUP(Tableau82529[[#This Row],[Semaine]],Listes!$A:$B,2,FALSE))</f>
        <v/>
      </c>
      <c r="B249" s="11" t="str">
        <f>IF(ISBLANK(Tableau82529[[#This Row],[Matricule]]),"",VLOOKUP(Tableau82529[[#This Row],[Matricule]],#REF!,2,FALSE))</f>
        <v/>
      </c>
      <c r="C249" s="11" t="str">
        <f>IF(ISBLANK(Tableau82529[[#This Row],[Matricule]]),"",VLOOKUP(Tableau82529[[#This Row],[Matricule]],#REF!,3,FALSE))</f>
        <v/>
      </c>
      <c r="D249" s="11" t="str">
        <f>CONCATENATE(Tableau82529[[#This Row],[Semaine]],Tableau82529[[#This Row],[Matricule]])</f>
        <v/>
      </c>
      <c r="O249" s="14" t="str">
        <f>IF(SUM(Tableau82529[[#This Row],[Lundi]:[Mercredi]])&gt;0,SUM(Tableau82529[[#This Row],[Lundi]:[Mercredi]]),"")</f>
        <v/>
      </c>
      <c r="P249" s="14" t="str">
        <f>IF(SUM(Tableau82529[[#This Row],[Jeudi]:[Samedi]])&gt;0,SUM(Tableau82529[[#This Row],[Jeudi]:[Samedi]]),"")</f>
        <v/>
      </c>
      <c r="Q249" s="14">
        <f>COUNTIF(Tableau82529[[#This Row],[Lundi]:[Mercredi]],"&gt;0") + COUNTIF(Tableau82529[[#This Row],[Jeudi]:[Samedi]],"&gt;0")</f>
        <v>0</v>
      </c>
      <c r="R249" s="14" t="str">
        <f>IFERROR(Tableau82529[[#This Row],[Total Tour 1]]+Tableau82529[[#This Row],[Total Tour 2]],"")</f>
        <v/>
      </c>
      <c r="S249" s="14">
        <f>COUNTIF(Tableau82529[[#This Row],[Lundi]:[Samedi]],"&gt;=12")*1000</f>
        <v>0</v>
      </c>
      <c r="T24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49" s="15">
        <f>Tableau82529[[#This Row],[Prime production]]+Tableau82529[[#This Row],[Prime rendement]]</f>
        <v>0</v>
      </c>
      <c r="V249" s="15" t="str">
        <f>IF(Tableau82529[[#This Row],[Matricule]]&gt;1,IF(COUNTIF(Tableau82529[DateMatricule],Tableau82529[[#This Row],[DateMatricule]])&gt;1,"Doublon",""),"")</f>
        <v/>
      </c>
    </row>
    <row r="250" spans="1:22" x14ac:dyDescent="0.25">
      <c r="A250" s="11" t="str">
        <f>IF(Tableau82529[[#This Row],[Semaine]]="","",VLOOKUP(Tableau82529[[#This Row],[Semaine]],Listes!$A:$B,2,FALSE))</f>
        <v/>
      </c>
      <c r="B250" s="11" t="str">
        <f>IF(ISBLANK(Tableau82529[[#This Row],[Matricule]]),"",VLOOKUP(Tableau82529[[#This Row],[Matricule]],#REF!,2,FALSE))</f>
        <v/>
      </c>
      <c r="C250" s="11" t="str">
        <f>IF(ISBLANK(Tableau82529[[#This Row],[Matricule]]),"",VLOOKUP(Tableau82529[[#This Row],[Matricule]],#REF!,3,FALSE))</f>
        <v/>
      </c>
      <c r="D250" s="11" t="str">
        <f>CONCATENATE(Tableau82529[[#This Row],[Semaine]],Tableau82529[[#This Row],[Matricule]])</f>
        <v/>
      </c>
      <c r="O250" s="14" t="str">
        <f>IF(SUM(Tableau82529[[#This Row],[Lundi]:[Mercredi]])&gt;0,SUM(Tableau82529[[#This Row],[Lundi]:[Mercredi]]),"")</f>
        <v/>
      </c>
      <c r="P250" s="14" t="str">
        <f>IF(SUM(Tableau82529[[#This Row],[Jeudi]:[Samedi]])&gt;0,SUM(Tableau82529[[#This Row],[Jeudi]:[Samedi]]),"")</f>
        <v/>
      </c>
      <c r="Q250" s="14">
        <f>COUNTIF(Tableau82529[[#This Row],[Lundi]:[Mercredi]],"&gt;0") + COUNTIF(Tableau82529[[#This Row],[Jeudi]:[Samedi]],"&gt;0")</f>
        <v>0</v>
      </c>
      <c r="R250" s="14" t="str">
        <f>IFERROR(Tableau82529[[#This Row],[Total Tour 1]]+Tableau82529[[#This Row],[Total Tour 2]],"")</f>
        <v/>
      </c>
      <c r="S250" s="14">
        <f>COUNTIF(Tableau82529[[#This Row],[Lundi]:[Samedi]],"&gt;=12")*1000</f>
        <v>0</v>
      </c>
      <c r="T25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50" s="15">
        <f>Tableau82529[[#This Row],[Prime production]]+Tableau82529[[#This Row],[Prime rendement]]</f>
        <v>0</v>
      </c>
      <c r="V250" s="15" t="str">
        <f>IF(Tableau82529[[#This Row],[Matricule]]&gt;1,IF(COUNTIF(Tableau82529[DateMatricule],Tableau82529[[#This Row],[DateMatricule]])&gt;1,"Doublon",""),"")</f>
        <v/>
      </c>
    </row>
    <row r="251" spans="1:22" x14ac:dyDescent="0.25">
      <c r="A251" s="11" t="str">
        <f>IF(Tableau82529[[#This Row],[Semaine]]="","",VLOOKUP(Tableau82529[[#This Row],[Semaine]],Listes!$A:$B,2,FALSE))</f>
        <v/>
      </c>
      <c r="B251" s="11" t="str">
        <f>IF(ISBLANK(Tableau82529[[#This Row],[Matricule]]),"",VLOOKUP(Tableau82529[[#This Row],[Matricule]],#REF!,2,FALSE))</f>
        <v/>
      </c>
      <c r="C251" s="11" t="str">
        <f>IF(ISBLANK(Tableau82529[[#This Row],[Matricule]]),"",VLOOKUP(Tableau82529[[#This Row],[Matricule]],#REF!,3,FALSE))</f>
        <v/>
      </c>
      <c r="D251" s="11" t="str">
        <f>CONCATENATE(Tableau82529[[#This Row],[Semaine]],Tableau82529[[#This Row],[Matricule]])</f>
        <v/>
      </c>
      <c r="O251" s="14" t="str">
        <f>IF(SUM(Tableau82529[[#This Row],[Lundi]:[Mercredi]])&gt;0,SUM(Tableau82529[[#This Row],[Lundi]:[Mercredi]]),"")</f>
        <v/>
      </c>
      <c r="P251" s="14" t="str">
        <f>IF(SUM(Tableau82529[[#This Row],[Jeudi]:[Samedi]])&gt;0,SUM(Tableau82529[[#This Row],[Jeudi]:[Samedi]]),"")</f>
        <v/>
      </c>
      <c r="Q251" s="14">
        <f>COUNTIF(Tableau82529[[#This Row],[Lundi]:[Mercredi]],"&gt;0") + COUNTIF(Tableau82529[[#This Row],[Jeudi]:[Samedi]],"&gt;0")</f>
        <v>0</v>
      </c>
      <c r="R251" s="14" t="str">
        <f>IFERROR(Tableau82529[[#This Row],[Total Tour 1]]+Tableau82529[[#This Row],[Total Tour 2]],"")</f>
        <v/>
      </c>
      <c r="S251" s="14">
        <f>COUNTIF(Tableau82529[[#This Row],[Lundi]:[Samedi]],"&gt;=12")*1000</f>
        <v>0</v>
      </c>
      <c r="T25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51" s="15">
        <f>Tableau82529[[#This Row],[Prime production]]+Tableau82529[[#This Row],[Prime rendement]]</f>
        <v>0</v>
      </c>
      <c r="V251" s="15" t="str">
        <f>IF(Tableau82529[[#This Row],[Matricule]]&gt;1,IF(COUNTIF(Tableau82529[DateMatricule],Tableau82529[[#This Row],[DateMatricule]])&gt;1,"Doublon",""),"")</f>
        <v/>
      </c>
    </row>
    <row r="252" spans="1:22" x14ac:dyDescent="0.25">
      <c r="A252" s="11" t="str">
        <f>IF(Tableau82529[[#This Row],[Semaine]]="","",VLOOKUP(Tableau82529[[#This Row],[Semaine]],Listes!$A:$B,2,FALSE))</f>
        <v/>
      </c>
      <c r="B252" s="11" t="str">
        <f>IF(ISBLANK(Tableau82529[[#This Row],[Matricule]]),"",VLOOKUP(Tableau82529[[#This Row],[Matricule]],#REF!,2,FALSE))</f>
        <v/>
      </c>
      <c r="C252" s="11" t="str">
        <f>IF(ISBLANK(Tableau82529[[#This Row],[Matricule]]),"",VLOOKUP(Tableau82529[[#This Row],[Matricule]],#REF!,3,FALSE))</f>
        <v/>
      </c>
      <c r="D252" s="11" t="str">
        <f>CONCATENATE(Tableau82529[[#This Row],[Semaine]],Tableau82529[[#This Row],[Matricule]])</f>
        <v/>
      </c>
      <c r="O252" s="14" t="str">
        <f>IF(SUM(Tableau82529[[#This Row],[Lundi]:[Mercredi]])&gt;0,SUM(Tableau82529[[#This Row],[Lundi]:[Mercredi]]),"")</f>
        <v/>
      </c>
      <c r="P252" s="14" t="str">
        <f>IF(SUM(Tableau82529[[#This Row],[Jeudi]:[Samedi]])&gt;0,SUM(Tableau82529[[#This Row],[Jeudi]:[Samedi]]),"")</f>
        <v/>
      </c>
      <c r="Q252" s="14">
        <f>COUNTIF(Tableau82529[[#This Row],[Lundi]:[Mercredi]],"&gt;0") + COUNTIF(Tableau82529[[#This Row],[Jeudi]:[Samedi]],"&gt;0")</f>
        <v>0</v>
      </c>
      <c r="R252" s="14" t="str">
        <f>IFERROR(Tableau82529[[#This Row],[Total Tour 1]]+Tableau82529[[#This Row],[Total Tour 2]],"")</f>
        <v/>
      </c>
      <c r="S252" s="14">
        <f>COUNTIF(Tableau82529[[#This Row],[Lundi]:[Samedi]],"&gt;=12")*1000</f>
        <v>0</v>
      </c>
      <c r="T25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52" s="15">
        <f>Tableau82529[[#This Row],[Prime production]]+Tableau82529[[#This Row],[Prime rendement]]</f>
        <v>0</v>
      </c>
      <c r="V252" s="15" t="str">
        <f>IF(Tableau82529[[#This Row],[Matricule]]&gt;1,IF(COUNTIF(Tableau82529[DateMatricule],Tableau82529[[#This Row],[DateMatricule]])&gt;1,"Doublon",""),"")</f>
        <v/>
      </c>
    </row>
    <row r="253" spans="1:22" x14ac:dyDescent="0.25">
      <c r="A253" s="11" t="str">
        <f>IF(Tableau82529[[#This Row],[Semaine]]="","",VLOOKUP(Tableau82529[[#This Row],[Semaine]],Listes!$A:$B,2,FALSE))</f>
        <v/>
      </c>
      <c r="B253" s="11" t="str">
        <f>IF(ISBLANK(Tableau82529[[#This Row],[Matricule]]),"",VLOOKUP(Tableau82529[[#This Row],[Matricule]],#REF!,2,FALSE))</f>
        <v/>
      </c>
      <c r="C253" s="11" t="str">
        <f>IF(ISBLANK(Tableau82529[[#This Row],[Matricule]]),"",VLOOKUP(Tableau82529[[#This Row],[Matricule]],#REF!,3,FALSE))</f>
        <v/>
      </c>
      <c r="D253" s="11" t="str">
        <f>CONCATENATE(Tableau82529[[#This Row],[Semaine]],Tableau82529[[#This Row],[Matricule]])</f>
        <v/>
      </c>
      <c r="O253" s="14" t="str">
        <f>IF(SUM(Tableau82529[[#This Row],[Lundi]:[Mercredi]])&gt;0,SUM(Tableau82529[[#This Row],[Lundi]:[Mercredi]]),"")</f>
        <v/>
      </c>
      <c r="P253" s="14" t="str">
        <f>IF(SUM(Tableau82529[[#This Row],[Jeudi]:[Samedi]])&gt;0,SUM(Tableau82529[[#This Row],[Jeudi]:[Samedi]]),"")</f>
        <v/>
      </c>
      <c r="Q253" s="14">
        <f>COUNTIF(Tableau82529[[#This Row],[Lundi]:[Mercredi]],"&gt;0") + COUNTIF(Tableau82529[[#This Row],[Jeudi]:[Samedi]],"&gt;0")</f>
        <v>0</v>
      </c>
      <c r="R253" s="14" t="str">
        <f>IFERROR(Tableau82529[[#This Row],[Total Tour 1]]+Tableau82529[[#This Row],[Total Tour 2]],"")</f>
        <v/>
      </c>
      <c r="S253" s="14">
        <f>COUNTIF(Tableau82529[[#This Row],[Lundi]:[Samedi]],"&gt;=12")*1000</f>
        <v>0</v>
      </c>
      <c r="T25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53" s="15">
        <f>Tableau82529[[#This Row],[Prime production]]+Tableau82529[[#This Row],[Prime rendement]]</f>
        <v>0</v>
      </c>
      <c r="V253" s="15" t="str">
        <f>IF(Tableau82529[[#This Row],[Matricule]]&gt;1,IF(COUNTIF(Tableau82529[DateMatricule],Tableau82529[[#This Row],[DateMatricule]])&gt;1,"Doublon",""),"")</f>
        <v/>
      </c>
    </row>
    <row r="254" spans="1:22" x14ac:dyDescent="0.25">
      <c r="A254" s="11" t="str">
        <f>IF(Tableau82529[[#This Row],[Semaine]]="","",VLOOKUP(Tableau82529[[#This Row],[Semaine]],Listes!$A:$B,2,FALSE))</f>
        <v/>
      </c>
      <c r="B254" s="11" t="str">
        <f>IF(ISBLANK(Tableau82529[[#This Row],[Matricule]]),"",VLOOKUP(Tableau82529[[#This Row],[Matricule]],#REF!,2,FALSE))</f>
        <v/>
      </c>
      <c r="C254" s="11" t="str">
        <f>IF(ISBLANK(Tableau82529[[#This Row],[Matricule]]),"",VLOOKUP(Tableau82529[[#This Row],[Matricule]],#REF!,3,FALSE))</f>
        <v/>
      </c>
      <c r="D254" s="11" t="str">
        <f>CONCATENATE(Tableau82529[[#This Row],[Semaine]],Tableau82529[[#This Row],[Matricule]])</f>
        <v/>
      </c>
      <c r="O254" s="14" t="str">
        <f>IF(SUM(Tableau82529[[#This Row],[Lundi]:[Mercredi]])&gt;0,SUM(Tableau82529[[#This Row],[Lundi]:[Mercredi]]),"")</f>
        <v/>
      </c>
      <c r="P254" s="14" t="str">
        <f>IF(SUM(Tableau82529[[#This Row],[Jeudi]:[Samedi]])&gt;0,SUM(Tableau82529[[#This Row],[Jeudi]:[Samedi]]),"")</f>
        <v/>
      </c>
      <c r="Q254" s="14">
        <f>COUNTIF(Tableau82529[[#This Row],[Lundi]:[Mercredi]],"&gt;0") + COUNTIF(Tableau82529[[#This Row],[Jeudi]:[Samedi]],"&gt;0")</f>
        <v>0</v>
      </c>
      <c r="R254" s="14" t="str">
        <f>IFERROR(Tableau82529[[#This Row],[Total Tour 1]]+Tableau82529[[#This Row],[Total Tour 2]],"")</f>
        <v/>
      </c>
      <c r="S254" s="14">
        <f>COUNTIF(Tableau82529[[#This Row],[Lundi]:[Samedi]],"&gt;=12")*1000</f>
        <v>0</v>
      </c>
      <c r="T25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54" s="15">
        <f>Tableau82529[[#This Row],[Prime production]]+Tableau82529[[#This Row],[Prime rendement]]</f>
        <v>0</v>
      </c>
      <c r="V254" s="15" t="str">
        <f>IF(Tableau82529[[#This Row],[Matricule]]&gt;1,IF(COUNTIF(Tableau82529[DateMatricule],Tableau82529[[#This Row],[DateMatricule]])&gt;1,"Doublon",""),"")</f>
        <v/>
      </c>
    </row>
    <row r="255" spans="1:22" x14ac:dyDescent="0.25">
      <c r="A255" s="11" t="str">
        <f>IF(Tableau82529[[#This Row],[Semaine]]="","",VLOOKUP(Tableau82529[[#This Row],[Semaine]],Listes!$A:$B,2,FALSE))</f>
        <v/>
      </c>
      <c r="B255" s="11" t="str">
        <f>IF(ISBLANK(Tableau82529[[#This Row],[Matricule]]),"",VLOOKUP(Tableau82529[[#This Row],[Matricule]],#REF!,2,FALSE))</f>
        <v/>
      </c>
      <c r="C255" s="11" t="str">
        <f>IF(ISBLANK(Tableau82529[[#This Row],[Matricule]]),"",VLOOKUP(Tableau82529[[#This Row],[Matricule]],#REF!,3,FALSE))</f>
        <v/>
      </c>
      <c r="D255" s="11" t="str">
        <f>CONCATENATE(Tableau82529[[#This Row],[Semaine]],Tableau82529[[#This Row],[Matricule]])</f>
        <v/>
      </c>
      <c r="O255" s="14" t="str">
        <f>IF(SUM(Tableau82529[[#This Row],[Lundi]:[Mercredi]])&gt;0,SUM(Tableau82529[[#This Row],[Lundi]:[Mercredi]]),"")</f>
        <v/>
      </c>
      <c r="P255" s="14" t="str">
        <f>IF(SUM(Tableau82529[[#This Row],[Jeudi]:[Samedi]])&gt;0,SUM(Tableau82529[[#This Row],[Jeudi]:[Samedi]]),"")</f>
        <v/>
      </c>
      <c r="Q255" s="14">
        <f>COUNTIF(Tableau82529[[#This Row],[Lundi]:[Mercredi]],"&gt;0") + COUNTIF(Tableau82529[[#This Row],[Jeudi]:[Samedi]],"&gt;0")</f>
        <v>0</v>
      </c>
      <c r="R255" s="14" t="str">
        <f>IFERROR(Tableau82529[[#This Row],[Total Tour 1]]+Tableau82529[[#This Row],[Total Tour 2]],"")</f>
        <v/>
      </c>
      <c r="S255" s="14">
        <f>COUNTIF(Tableau82529[[#This Row],[Lundi]:[Samedi]],"&gt;=12")*1000</f>
        <v>0</v>
      </c>
      <c r="T25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55" s="15">
        <f>Tableau82529[[#This Row],[Prime production]]+Tableau82529[[#This Row],[Prime rendement]]</f>
        <v>0</v>
      </c>
      <c r="V255" s="15" t="str">
        <f>IF(Tableau82529[[#This Row],[Matricule]]&gt;1,IF(COUNTIF(Tableau82529[DateMatricule],Tableau82529[[#This Row],[DateMatricule]])&gt;1,"Doublon",""),"")</f>
        <v/>
      </c>
    </row>
    <row r="256" spans="1:22" x14ac:dyDescent="0.25">
      <c r="A256" s="11" t="str">
        <f>IF(Tableau82529[[#This Row],[Semaine]]="","",VLOOKUP(Tableau82529[[#This Row],[Semaine]],Listes!$A:$B,2,FALSE))</f>
        <v/>
      </c>
      <c r="B256" s="11" t="str">
        <f>IF(ISBLANK(Tableau82529[[#This Row],[Matricule]]),"",VLOOKUP(Tableau82529[[#This Row],[Matricule]],#REF!,2,FALSE))</f>
        <v/>
      </c>
      <c r="C256" s="11" t="str">
        <f>IF(ISBLANK(Tableau82529[[#This Row],[Matricule]]),"",VLOOKUP(Tableau82529[[#This Row],[Matricule]],#REF!,3,FALSE))</f>
        <v/>
      </c>
      <c r="D256" s="11" t="str">
        <f>CONCATENATE(Tableau82529[[#This Row],[Semaine]],Tableau82529[[#This Row],[Matricule]])</f>
        <v/>
      </c>
      <c r="O256" s="14" t="str">
        <f>IF(SUM(Tableau82529[[#This Row],[Lundi]:[Mercredi]])&gt;0,SUM(Tableau82529[[#This Row],[Lundi]:[Mercredi]]),"")</f>
        <v/>
      </c>
      <c r="P256" s="14" t="str">
        <f>IF(SUM(Tableau82529[[#This Row],[Jeudi]:[Samedi]])&gt;0,SUM(Tableau82529[[#This Row],[Jeudi]:[Samedi]]),"")</f>
        <v/>
      </c>
      <c r="Q256" s="14">
        <f>COUNTIF(Tableau82529[[#This Row],[Lundi]:[Mercredi]],"&gt;0") + COUNTIF(Tableau82529[[#This Row],[Jeudi]:[Samedi]],"&gt;0")</f>
        <v>0</v>
      </c>
      <c r="R256" s="14" t="str">
        <f>IFERROR(Tableau82529[[#This Row],[Total Tour 1]]+Tableau82529[[#This Row],[Total Tour 2]],"")</f>
        <v/>
      </c>
      <c r="S256" s="14">
        <f>COUNTIF(Tableau82529[[#This Row],[Lundi]:[Samedi]],"&gt;=12")*1000</f>
        <v>0</v>
      </c>
      <c r="T25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56" s="15">
        <f>Tableau82529[[#This Row],[Prime production]]+Tableau82529[[#This Row],[Prime rendement]]</f>
        <v>0</v>
      </c>
      <c r="V256" s="15" t="str">
        <f>IF(Tableau82529[[#This Row],[Matricule]]&gt;1,IF(COUNTIF(Tableau82529[DateMatricule],Tableau82529[[#This Row],[DateMatricule]])&gt;1,"Doublon",""),"")</f>
        <v/>
      </c>
    </row>
    <row r="257" spans="1:22" x14ac:dyDescent="0.25">
      <c r="A257" s="11" t="str">
        <f>IF(Tableau82529[[#This Row],[Semaine]]="","",VLOOKUP(Tableau82529[[#This Row],[Semaine]],Listes!$A:$B,2,FALSE))</f>
        <v/>
      </c>
      <c r="B257" s="11" t="str">
        <f>IF(ISBLANK(Tableau82529[[#This Row],[Matricule]]),"",VLOOKUP(Tableau82529[[#This Row],[Matricule]],#REF!,2,FALSE))</f>
        <v/>
      </c>
      <c r="C257" s="11" t="str">
        <f>IF(ISBLANK(Tableau82529[[#This Row],[Matricule]]),"",VLOOKUP(Tableau82529[[#This Row],[Matricule]],#REF!,3,FALSE))</f>
        <v/>
      </c>
      <c r="D257" s="11" t="str">
        <f>CONCATENATE(Tableau82529[[#This Row],[Semaine]],Tableau82529[[#This Row],[Matricule]])</f>
        <v/>
      </c>
      <c r="O257" s="14" t="str">
        <f>IF(SUM(Tableau82529[[#This Row],[Lundi]:[Mercredi]])&gt;0,SUM(Tableau82529[[#This Row],[Lundi]:[Mercredi]]),"")</f>
        <v/>
      </c>
      <c r="P257" s="14" t="str">
        <f>IF(SUM(Tableau82529[[#This Row],[Jeudi]:[Samedi]])&gt;0,SUM(Tableau82529[[#This Row],[Jeudi]:[Samedi]]),"")</f>
        <v/>
      </c>
      <c r="Q257" s="14">
        <f>COUNTIF(Tableau82529[[#This Row],[Lundi]:[Mercredi]],"&gt;0") + COUNTIF(Tableau82529[[#This Row],[Jeudi]:[Samedi]],"&gt;0")</f>
        <v>0</v>
      </c>
      <c r="R257" s="14" t="str">
        <f>IFERROR(Tableau82529[[#This Row],[Total Tour 1]]+Tableau82529[[#This Row],[Total Tour 2]],"")</f>
        <v/>
      </c>
      <c r="S257" s="14">
        <f>COUNTIF(Tableau82529[[#This Row],[Lundi]:[Samedi]],"&gt;=12")*1000</f>
        <v>0</v>
      </c>
      <c r="T25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57" s="15">
        <f>Tableau82529[[#This Row],[Prime production]]+Tableau82529[[#This Row],[Prime rendement]]</f>
        <v>0</v>
      </c>
      <c r="V257" s="15" t="str">
        <f>IF(Tableau82529[[#This Row],[Matricule]]&gt;1,IF(COUNTIF(Tableau82529[DateMatricule],Tableau82529[[#This Row],[DateMatricule]])&gt;1,"Doublon",""),"")</f>
        <v/>
      </c>
    </row>
    <row r="258" spans="1:22" x14ac:dyDescent="0.25">
      <c r="A258" s="11" t="str">
        <f>IF(Tableau82529[[#This Row],[Semaine]]="","",VLOOKUP(Tableau82529[[#This Row],[Semaine]],Listes!$A:$B,2,FALSE))</f>
        <v/>
      </c>
      <c r="B258" s="11" t="str">
        <f>IF(ISBLANK(Tableau82529[[#This Row],[Matricule]]),"",VLOOKUP(Tableau82529[[#This Row],[Matricule]],#REF!,2,FALSE))</f>
        <v/>
      </c>
      <c r="C258" s="11" t="str">
        <f>IF(ISBLANK(Tableau82529[[#This Row],[Matricule]]),"",VLOOKUP(Tableau82529[[#This Row],[Matricule]],#REF!,3,FALSE))</f>
        <v/>
      </c>
      <c r="D258" s="11" t="str">
        <f>CONCATENATE(Tableau82529[[#This Row],[Semaine]],Tableau82529[[#This Row],[Matricule]])</f>
        <v/>
      </c>
      <c r="O258" s="14" t="str">
        <f>IF(SUM(Tableau82529[[#This Row],[Lundi]:[Mercredi]])&gt;0,SUM(Tableau82529[[#This Row],[Lundi]:[Mercredi]]),"")</f>
        <v/>
      </c>
      <c r="P258" s="14" t="str">
        <f>IF(SUM(Tableau82529[[#This Row],[Jeudi]:[Samedi]])&gt;0,SUM(Tableau82529[[#This Row],[Jeudi]:[Samedi]]),"")</f>
        <v/>
      </c>
      <c r="Q258" s="14">
        <f>COUNTIF(Tableau82529[[#This Row],[Lundi]:[Mercredi]],"&gt;0") + COUNTIF(Tableau82529[[#This Row],[Jeudi]:[Samedi]],"&gt;0")</f>
        <v>0</v>
      </c>
      <c r="R258" s="14" t="str">
        <f>IFERROR(Tableau82529[[#This Row],[Total Tour 1]]+Tableau82529[[#This Row],[Total Tour 2]],"")</f>
        <v/>
      </c>
      <c r="S258" s="14">
        <f>COUNTIF(Tableau82529[[#This Row],[Lundi]:[Samedi]],"&gt;=12")*1000</f>
        <v>0</v>
      </c>
      <c r="T25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58" s="15">
        <f>Tableau82529[[#This Row],[Prime production]]+Tableau82529[[#This Row],[Prime rendement]]</f>
        <v>0</v>
      </c>
      <c r="V258" s="15" t="str">
        <f>IF(Tableau82529[[#This Row],[Matricule]]&gt;1,IF(COUNTIF(Tableau82529[DateMatricule],Tableau82529[[#This Row],[DateMatricule]])&gt;1,"Doublon",""),"")</f>
        <v/>
      </c>
    </row>
    <row r="259" spans="1:22" x14ac:dyDescent="0.25">
      <c r="A259" s="11" t="str">
        <f>IF(Tableau82529[[#This Row],[Semaine]]="","",VLOOKUP(Tableau82529[[#This Row],[Semaine]],Listes!$A:$B,2,FALSE))</f>
        <v/>
      </c>
      <c r="B259" s="11" t="str">
        <f>IF(ISBLANK(Tableau82529[[#This Row],[Matricule]]),"",VLOOKUP(Tableau82529[[#This Row],[Matricule]],#REF!,2,FALSE))</f>
        <v/>
      </c>
      <c r="C259" s="11" t="str">
        <f>IF(ISBLANK(Tableau82529[[#This Row],[Matricule]]),"",VLOOKUP(Tableau82529[[#This Row],[Matricule]],#REF!,3,FALSE))</f>
        <v/>
      </c>
      <c r="D259" s="11" t="str">
        <f>CONCATENATE(Tableau82529[[#This Row],[Semaine]],Tableau82529[[#This Row],[Matricule]])</f>
        <v/>
      </c>
      <c r="O259" s="14" t="str">
        <f>IF(SUM(Tableau82529[[#This Row],[Lundi]:[Mercredi]])&gt;0,SUM(Tableau82529[[#This Row],[Lundi]:[Mercredi]]),"")</f>
        <v/>
      </c>
      <c r="P259" s="14" t="str">
        <f>IF(SUM(Tableau82529[[#This Row],[Jeudi]:[Samedi]])&gt;0,SUM(Tableau82529[[#This Row],[Jeudi]:[Samedi]]),"")</f>
        <v/>
      </c>
      <c r="Q259" s="14">
        <f>COUNTIF(Tableau82529[[#This Row],[Lundi]:[Mercredi]],"&gt;0") + COUNTIF(Tableau82529[[#This Row],[Jeudi]:[Samedi]],"&gt;0")</f>
        <v>0</v>
      </c>
      <c r="R259" s="14" t="str">
        <f>IFERROR(Tableau82529[[#This Row],[Total Tour 1]]+Tableau82529[[#This Row],[Total Tour 2]],"")</f>
        <v/>
      </c>
      <c r="S259" s="14">
        <f>COUNTIF(Tableau82529[[#This Row],[Lundi]:[Samedi]],"&gt;=12")*1000</f>
        <v>0</v>
      </c>
      <c r="T25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59" s="15">
        <f>Tableau82529[[#This Row],[Prime production]]+Tableau82529[[#This Row],[Prime rendement]]</f>
        <v>0</v>
      </c>
      <c r="V259" s="15" t="str">
        <f>IF(Tableau82529[[#This Row],[Matricule]]&gt;1,IF(COUNTIF(Tableau82529[DateMatricule],Tableau82529[[#This Row],[DateMatricule]])&gt;1,"Doublon",""),"")</f>
        <v/>
      </c>
    </row>
    <row r="260" spans="1:22" x14ac:dyDescent="0.25">
      <c r="A260" s="11" t="str">
        <f>IF(Tableau82529[[#This Row],[Semaine]]="","",VLOOKUP(Tableau82529[[#This Row],[Semaine]],Listes!$A:$B,2,FALSE))</f>
        <v/>
      </c>
      <c r="B260" s="11" t="str">
        <f>IF(ISBLANK(Tableau82529[[#This Row],[Matricule]]),"",VLOOKUP(Tableau82529[[#This Row],[Matricule]],#REF!,2,FALSE))</f>
        <v/>
      </c>
      <c r="C260" s="11" t="str">
        <f>IF(ISBLANK(Tableau82529[[#This Row],[Matricule]]),"",VLOOKUP(Tableau82529[[#This Row],[Matricule]],#REF!,3,FALSE))</f>
        <v/>
      </c>
      <c r="D260" s="11" t="str">
        <f>CONCATENATE(Tableau82529[[#This Row],[Semaine]],Tableau82529[[#This Row],[Matricule]])</f>
        <v/>
      </c>
      <c r="O260" s="14" t="str">
        <f>IF(SUM(Tableau82529[[#This Row],[Lundi]:[Mercredi]])&gt;0,SUM(Tableau82529[[#This Row],[Lundi]:[Mercredi]]),"")</f>
        <v/>
      </c>
      <c r="P260" s="14" t="str">
        <f>IF(SUM(Tableau82529[[#This Row],[Jeudi]:[Samedi]])&gt;0,SUM(Tableau82529[[#This Row],[Jeudi]:[Samedi]]),"")</f>
        <v/>
      </c>
      <c r="Q260" s="14">
        <f>COUNTIF(Tableau82529[[#This Row],[Lundi]:[Mercredi]],"&gt;0") + COUNTIF(Tableau82529[[#This Row],[Jeudi]:[Samedi]],"&gt;0")</f>
        <v>0</v>
      </c>
      <c r="R260" s="14" t="str">
        <f>IFERROR(Tableau82529[[#This Row],[Total Tour 1]]+Tableau82529[[#This Row],[Total Tour 2]],"")</f>
        <v/>
      </c>
      <c r="S260" s="14">
        <f>COUNTIF(Tableau82529[[#This Row],[Lundi]:[Samedi]],"&gt;=12")*1000</f>
        <v>0</v>
      </c>
      <c r="T26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60" s="15">
        <f>Tableau82529[[#This Row],[Prime production]]+Tableau82529[[#This Row],[Prime rendement]]</f>
        <v>0</v>
      </c>
      <c r="V260" s="15" t="str">
        <f>IF(Tableau82529[[#This Row],[Matricule]]&gt;1,IF(COUNTIF(Tableau82529[DateMatricule],Tableau82529[[#This Row],[DateMatricule]])&gt;1,"Doublon",""),"")</f>
        <v/>
      </c>
    </row>
    <row r="261" spans="1:22" x14ac:dyDescent="0.25">
      <c r="A261" s="11" t="str">
        <f>IF(Tableau82529[[#This Row],[Semaine]]="","",VLOOKUP(Tableau82529[[#This Row],[Semaine]],Listes!$A:$B,2,FALSE))</f>
        <v/>
      </c>
      <c r="B261" s="11" t="str">
        <f>IF(ISBLANK(Tableau82529[[#This Row],[Matricule]]),"",VLOOKUP(Tableau82529[[#This Row],[Matricule]],#REF!,2,FALSE))</f>
        <v/>
      </c>
      <c r="C261" s="11" t="str">
        <f>IF(ISBLANK(Tableau82529[[#This Row],[Matricule]]),"",VLOOKUP(Tableau82529[[#This Row],[Matricule]],#REF!,3,FALSE))</f>
        <v/>
      </c>
      <c r="D261" s="11" t="str">
        <f>CONCATENATE(Tableau82529[[#This Row],[Semaine]],Tableau82529[[#This Row],[Matricule]])</f>
        <v/>
      </c>
      <c r="O261" s="14" t="str">
        <f>IF(SUM(Tableau82529[[#This Row],[Lundi]:[Mercredi]])&gt;0,SUM(Tableau82529[[#This Row],[Lundi]:[Mercredi]]),"")</f>
        <v/>
      </c>
      <c r="P261" s="14" t="str">
        <f>IF(SUM(Tableau82529[[#This Row],[Jeudi]:[Samedi]])&gt;0,SUM(Tableau82529[[#This Row],[Jeudi]:[Samedi]]),"")</f>
        <v/>
      </c>
      <c r="Q261" s="14">
        <f>COUNTIF(Tableau82529[[#This Row],[Lundi]:[Mercredi]],"&gt;0") + COUNTIF(Tableau82529[[#This Row],[Jeudi]:[Samedi]],"&gt;0")</f>
        <v>0</v>
      </c>
      <c r="R261" s="14" t="str">
        <f>IFERROR(Tableau82529[[#This Row],[Total Tour 1]]+Tableau82529[[#This Row],[Total Tour 2]],"")</f>
        <v/>
      </c>
      <c r="S261" s="14">
        <f>COUNTIF(Tableau82529[[#This Row],[Lundi]:[Samedi]],"&gt;=12")*1000</f>
        <v>0</v>
      </c>
      <c r="T26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61" s="15">
        <f>Tableau82529[[#This Row],[Prime production]]+Tableau82529[[#This Row],[Prime rendement]]</f>
        <v>0</v>
      </c>
      <c r="V261" s="15" t="str">
        <f>IF(Tableau82529[[#This Row],[Matricule]]&gt;1,IF(COUNTIF(Tableau82529[DateMatricule],Tableau82529[[#This Row],[DateMatricule]])&gt;1,"Doublon",""),"")</f>
        <v/>
      </c>
    </row>
    <row r="262" spans="1:22" x14ac:dyDescent="0.25">
      <c r="A262" s="11" t="str">
        <f>IF(Tableau82529[[#This Row],[Semaine]]="","",VLOOKUP(Tableau82529[[#This Row],[Semaine]],Listes!$A:$B,2,FALSE))</f>
        <v/>
      </c>
      <c r="B262" s="11" t="str">
        <f>IF(ISBLANK(Tableau82529[[#This Row],[Matricule]]),"",VLOOKUP(Tableau82529[[#This Row],[Matricule]],#REF!,2,FALSE))</f>
        <v/>
      </c>
      <c r="C262" s="11" t="str">
        <f>IF(ISBLANK(Tableau82529[[#This Row],[Matricule]]),"",VLOOKUP(Tableau82529[[#This Row],[Matricule]],#REF!,3,FALSE))</f>
        <v/>
      </c>
      <c r="D262" s="11" t="str">
        <f>CONCATENATE(Tableau82529[[#This Row],[Semaine]],Tableau82529[[#This Row],[Matricule]])</f>
        <v/>
      </c>
      <c r="O262" s="14" t="str">
        <f>IF(SUM(Tableau82529[[#This Row],[Lundi]:[Mercredi]])&gt;0,SUM(Tableau82529[[#This Row],[Lundi]:[Mercredi]]),"")</f>
        <v/>
      </c>
      <c r="P262" s="14" t="str">
        <f>IF(SUM(Tableau82529[[#This Row],[Jeudi]:[Samedi]])&gt;0,SUM(Tableau82529[[#This Row],[Jeudi]:[Samedi]]),"")</f>
        <v/>
      </c>
      <c r="Q262" s="14">
        <f>COUNTIF(Tableau82529[[#This Row],[Lundi]:[Mercredi]],"&gt;0") + COUNTIF(Tableau82529[[#This Row],[Jeudi]:[Samedi]],"&gt;0")</f>
        <v>0</v>
      </c>
      <c r="R262" s="14" t="str">
        <f>IFERROR(Tableau82529[[#This Row],[Total Tour 1]]+Tableau82529[[#This Row],[Total Tour 2]],"")</f>
        <v/>
      </c>
      <c r="S262" s="14">
        <f>COUNTIF(Tableau82529[[#This Row],[Lundi]:[Samedi]],"&gt;=12")*1000</f>
        <v>0</v>
      </c>
      <c r="T26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62" s="15">
        <f>Tableau82529[[#This Row],[Prime production]]+Tableau82529[[#This Row],[Prime rendement]]</f>
        <v>0</v>
      </c>
      <c r="V262" s="15" t="str">
        <f>IF(Tableau82529[[#This Row],[Matricule]]&gt;1,IF(COUNTIF(Tableau82529[DateMatricule],Tableau82529[[#This Row],[DateMatricule]])&gt;1,"Doublon",""),"")</f>
        <v/>
      </c>
    </row>
    <row r="263" spans="1:22" x14ac:dyDescent="0.25">
      <c r="A263" s="11" t="str">
        <f>IF(Tableau82529[[#This Row],[Semaine]]="","",VLOOKUP(Tableau82529[[#This Row],[Semaine]],Listes!$A:$B,2,FALSE))</f>
        <v/>
      </c>
      <c r="B263" s="11" t="str">
        <f>IF(ISBLANK(Tableau82529[[#This Row],[Matricule]]),"",VLOOKUP(Tableau82529[[#This Row],[Matricule]],#REF!,2,FALSE))</f>
        <v/>
      </c>
      <c r="C263" s="11" t="str">
        <f>IF(ISBLANK(Tableau82529[[#This Row],[Matricule]]),"",VLOOKUP(Tableau82529[[#This Row],[Matricule]],#REF!,3,FALSE))</f>
        <v/>
      </c>
      <c r="D263" s="11" t="str">
        <f>CONCATENATE(Tableau82529[[#This Row],[Semaine]],Tableau82529[[#This Row],[Matricule]])</f>
        <v/>
      </c>
      <c r="O263" s="14" t="str">
        <f>IF(SUM(Tableau82529[[#This Row],[Lundi]:[Mercredi]])&gt;0,SUM(Tableau82529[[#This Row],[Lundi]:[Mercredi]]),"")</f>
        <v/>
      </c>
      <c r="P263" s="14" t="str">
        <f>IF(SUM(Tableau82529[[#This Row],[Jeudi]:[Samedi]])&gt;0,SUM(Tableau82529[[#This Row],[Jeudi]:[Samedi]]),"")</f>
        <v/>
      </c>
      <c r="Q263" s="14">
        <f>COUNTIF(Tableau82529[[#This Row],[Lundi]:[Mercredi]],"&gt;0") + COUNTIF(Tableau82529[[#This Row],[Jeudi]:[Samedi]],"&gt;0")</f>
        <v>0</v>
      </c>
      <c r="R263" s="14" t="str">
        <f>IFERROR(Tableau82529[[#This Row],[Total Tour 1]]+Tableau82529[[#This Row],[Total Tour 2]],"")</f>
        <v/>
      </c>
      <c r="S263" s="14">
        <f>COUNTIF(Tableau82529[[#This Row],[Lundi]:[Samedi]],"&gt;=12")*1000</f>
        <v>0</v>
      </c>
      <c r="T26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63" s="15">
        <f>Tableau82529[[#This Row],[Prime production]]+Tableau82529[[#This Row],[Prime rendement]]</f>
        <v>0</v>
      </c>
      <c r="V263" s="15" t="str">
        <f>IF(Tableau82529[[#This Row],[Matricule]]&gt;1,IF(COUNTIF(Tableau82529[DateMatricule],Tableau82529[[#This Row],[DateMatricule]])&gt;1,"Doublon",""),"")</f>
        <v/>
      </c>
    </row>
    <row r="264" spans="1:22" x14ac:dyDescent="0.25">
      <c r="A264" s="11" t="str">
        <f>IF(Tableau82529[[#This Row],[Semaine]]="","",VLOOKUP(Tableau82529[[#This Row],[Semaine]],Listes!$A:$B,2,FALSE))</f>
        <v/>
      </c>
      <c r="B264" s="11" t="str">
        <f>IF(ISBLANK(Tableau82529[[#This Row],[Matricule]]),"",VLOOKUP(Tableau82529[[#This Row],[Matricule]],#REF!,2,FALSE))</f>
        <v/>
      </c>
      <c r="C264" s="11" t="str">
        <f>IF(ISBLANK(Tableau82529[[#This Row],[Matricule]]),"",VLOOKUP(Tableau82529[[#This Row],[Matricule]],#REF!,3,FALSE))</f>
        <v/>
      </c>
      <c r="D264" s="11" t="str">
        <f>CONCATENATE(Tableau82529[[#This Row],[Semaine]],Tableau82529[[#This Row],[Matricule]])</f>
        <v/>
      </c>
      <c r="O264" s="14" t="str">
        <f>IF(SUM(Tableau82529[[#This Row],[Lundi]:[Mercredi]])&gt;0,SUM(Tableau82529[[#This Row],[Lundi]:[Mercredi]]),"")</f>
        <v/>
      </c>
      <c r="P264" s="14" t="str">
        <f>IF(SUM(Tableau82529[[#This Row],[Jeudi]:[Samedi]])&gt;0,SUM(Tableau82529[[#This Row],[Jeudi]:[Samedi]]),"")</f>
        <v/>
      </c>
      <c r="Q264" s="14">
        <f>COUNTIF(Tableau82529[[#This Row],[Lundi]:[Mercredi]],"&gt;0") + COUNTIF(Tableau82529[[#This Row],[Jeudi]:[Samedi]],"&gt;0")</f>
        <v>0</v>
      </c>
      <c r="R264" s="14" t="str">
        <f>IFERROR(Tableau82529[[#This Row],[Total Tour 1]]+Tableau82529[[#This Row],[Total Tour 2]],"")</f>
        <v/>
      </c>
      <c r="S264" s="14">
        <f>COUNTIF(Tableau82529[[#This Row],[Lundi]:[Samedi]],"&gt;=12")*1000</f>
        <v>0</v>
      </c>
      <c r="T26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64" s="15">
        <f>Tableau82529[[#This Row],[Prime production]]+Tableau82529[[#This Row],[Prime rendement]]</f>
        <v>0</v>
      </c>
      <c r="V264" s="15" t="str">
        <f>IF(Tableau82529[[#This Row],[Matricule]]&gt;1,IF(COUNTIF(Tableau82529[DateMatricule],Tableau82529[[#This Row],[DateMatricule]])&gt;1,"Doublon",""),"")</f>
        <v/>
      </c>
    </row>
    <row r="265" spans="1:22" x14ac:dyDescent="0.25">
      <c r="A265" s="11" t="str">
        <f>IF(Tableau82529[[#This Row],[Semaine]]="","",VLOOKUP(Tableau82529[[#This Row],[Semaine]],Listes!$A:$B,2,FALSE))</f>
        <v/>
      </c>
      <c r="B265" s="11" t="str">
        <f>IF(ISBLANK(Tableau82529[[#This Row],[Matricule]]),"",VLOOKUP(Tableau82529[[#This Row],[Matricule]],#REF!,2,FALSE))</f>
        <v/>
      </c>
      <c r="C265" s="11" t="str">
        <f>IF(ISBLANK(Tableau82529[[#This Row],[Matricule]]),"",VLOOKUP(Tableau82529[[#This Row],[Matricule]],#REF!,3,FALSE))</f>
        <v/>
      </c>
      <c r="D265" s="11" t="str">
        <f>CONCATENATE(Tableau82529[[#This Row],[Semaine]],Tableau82529[[#This Row],[Matricule]])</f>
        <v/>
      </c>
      <c r="O265" s="14" t="str">
        <f>IF(SUM(Tableau82529[[#This Row],[Lundi]:[Mercredi]])&gt;0,SUM(Tableau82529[[#This Row],[Lundi]:[Mercredi]]),"")</f>
        <v/>
      </c>
      <c r="P265" s="14" t="str">
        <f>IF(SUM(Tableau82529[[#This Row],[Jeudi]:[Samedi]])&gt;0,SUM(Tableau82529[[#This Row],[Jeudi]:[Samedi]]),"")</f>
        <v/>
      </c>
      <c r="Q265" s="14">
        <f>COUNTIF(Tableau82529[[#This Row],[Lundi]:[Mercredi]],"&gt;0") + COUNTIF(Tableau82529[[#This Row],[Jeudi]:[Samedi]],"&gt;0")</f>
        <v>0</v>
      </c>
      <c r="R265" s="14" t="str">
        <f>IFERROR(Tableau82529[[#This Row],[Total Tour 1]]+Tableau82529[[#This Row],[Total Tour 2]],"")</f>
        <v/>
      </c>
      <c r="S265" s="14">
        <f>COUNTIF(Tableau82529[[#This Row],[Lundi]:[Samedi]],"&gt;=12")*1000</f>
        <v>0</v>
      </c>
      <c r="T26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65" s="15">
        <f>Tableau82529[[#This Row],[Prime production]]+Tableau82529[[#This Row],[Prime rendement]]</f>
        <v>0</v>
      </c>
      <c r="V265" s="15" t="str">
        <f>IF(Tableau82529[[#This Row],[Matricule]]&gt;1,IF(COUNTIF(Tableau82529[DateMatricule],Tableau82529[[#This Row],[DateMatricule]])&gt;1,"Doublon",""),"")</f>
        <v/>
      </c>
    </row>
    <row r="266" spans="1:22" x14ac:dyDescent="0.25">
      <c r="A266" s="11" t="str">
        <f>IF(Tableau82529[[#This Row],[Semaine]]="","",VLOOKUP(Tableau82529[[#This Row],[Semaine]],Listes!$A:$B,2,FALSE))</f>
        <v/>
      </c>
      <c r="B266" s="11" t="str">
        <f>IF(ISBLANK(Tableau82529[[#This Row],[Matricule]]),"",VLOOKUP(Tableau82529[[#This Row],[Matricule]],#REF!,2,FALSE))</f>
        <v/>
      </c>
      <c r="C266" s="11" t="str">
        <f>IF(ISBLANK(Tableau82529[[#This Row],[Matricule]]),"",VLOOKUP(Tableau82529[[#This Row],[Matricule]],#REF!,3,FALSE))</f>
        <v/>
      </c>
      <c r="D266" s="11" t="str">
        <f>CONCATENATE(Tableau82529[[#This Row],[Semaine]],Tableau82529[[#This Row],[Matricule]])</f>
        <v/>
      </c>
      <c r="O266" s="14" t="str">
        <f>IF(SUM(Tableau82529[[#This Row],[Lundi]:[Mercredi]])&gt;0,SUM(Tableau82529[[#This Row],[Lundi]:[Mercredi]]),"")</f>
        <v/>
      </c>
      <c r="P266" s="14" t="str">
        <f>IF(SUM(Tableau82529[[#This Row],[Jeudi]:[Samedi]])&gt;0,SUM(Tableau82529[[#This Row],[Jeudi]:[Samedi]]),"")</f>
        <v/>
      </c>
      <c r="Q266" s="14">
        <f>COUNTIF(Tableau82529[[#This Row],[Lundi]:[Mercredi]],"&gt;0") + COUNTIF(Tableau82529[[#This Row],[Jeudi]:[Samedi]],"&gt;0")</f>
        <v>0</v>
      </c>
      <c r="R266" s="14" t="str">
        <f>IFERROR(Tableau82529[[#This Row],[Total Tour 1]]+Tableau82529[[#This Row],[Total Tour 2]],"")</f>
        <v/>
      </c>
      <c r="S266" s="14">
        <f>COUNTIF(Tableau82529[[#This Row],[Lundi]:[Samedi]],"&gt;=12")*1000</f>
        <v>0</v>
      </c>
      <c r="T26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66" s="15">
        <f>Tableau82529[[#This Row],[Prime production]]+Tableau82529[[#This Row],[Prime rendement]]</f>
        <v>0</v>
      </c>
      <c r="V266" s="15" t="str">
        <f>IF(Tableau82529[[#This Row],[Matricule]]&gt;1,IF(COUNTIF(Tableau82529[DateMatricule],Tableau82529[[#This Row],[DateMatricule]])&gt;1,"Doublon",""),"")</f>
        <v/>
      </c>
    </row>
    <row r="267" spans="1:22" x14ac:dyDescent="0.25">
      <c r="A267" s="11" t="str">
        <f>IF(Tableau82529[[#This Row],[Semaine]]="","",VLOOKUP(Tableau82529[[#This Row],[Semaine]],Listes!$A:$B,2,FALSE))</f>
        <v/>
      </c>
      <c r="B267" s="11" t="str">
        <f>IF(ISBLANK(Tableau82529[[#This Row],[Matricule]]),"",VLOOKUP(Tableau82529[[#This Row],[Matricule]],#REF!,2,FALSE))</f>
        <v/>
      </c>
      <c r="C267" s="11" t="str">
        <f>IF(ISBLANK(Tableau82529[[#This Row],[Matricule]]),"",VLOOKUP(Tableau82529[[#This Row],[Matricule]],#REF!,3,FALSE))</f>
        <v/>
      </c>
      <c r="D267" s="11" t="str">
        <f>CONCATENATE(Tableau82529[[#This Row],[Semaine]],Tableau82529[[#This Row],[Matricule]])</f>
        <v/>
      </c>
      <c r="O267" s="14" t="str">
        <f>IF(SUM(Tableau82529[[#This Row],[Lundi]:[Mercredi]])&gt;0,SUM(Tableau82529[[#This Row],[Lundi]:[Mercredi]]),"")</f>
        <v/>
      </c>
      <c r="P267" s="14" t="str">
        <f>IF(SUM(Tableau82529[[#This Row],[Jeudi]:[Samedi]])&gt;0,SUM(Tableau82529[[#This Row],[Jeudi]:[Samedi]]),"")</f>
        <v/>
      </c>
      <c r="Q267" s="14">
        <f>COUNTIF(Tableau82529[[#This Row],[Lundi]:[Mercredi]],"&gt;0") + COUNTIF(Tableau82529[[#This Row],[Jeudi]:[Samedi]],"&gt;0")</f>
        <v>0</v>
      </c>
      <c r="R267" s="14" t="str">
        <f>IFERROR(Tableau82529[[#This Row],[Total Tour 1]]+Tableau82529[[#This Row],[Total Tour 2]],"")</f>
        <v/>
      </c>
      <c r="S267" s="14">
        <f>COUNTIF(Tableau82529[[#This Row],[Lundi]:[Samedi]],"&gt;=12")*1000</f>
        <v>0</v>
      </c>
      <c r="T26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67" s="15">
        <f>Tableau82529[[#This Row],[Prime production]]+Tableau82529[[#This Row],[Prime rendement]]</f>
        <v>0</v>
      </c>
      <c r="V267" s="15" t="str">
        <f>IF(Tableau82529[[#This Row],[Matricule]]&gt;1,IF(COUNTIF(Tableau82529[DateMatricule],Tableau82529[[#This Row],[DateMatricule]])&gt;1,"Doublon",""),"")</f>
        <v/>
      </c>
    </row>
    <row r="268" spans="1:22" x14ac:dyDescent="0.25">
      <c r="A268" s="11" t="str">
        <f>IF(Tableau82529[[#This Row],[Semaine]]="","",VLOOKUP(Tableau82529[[#This Row],[Semaine]],Listes!$A:$B,2,FALSE))</f>
        <v/>
      </c>
      <c r="B268" s="11" t="str">
        <f>IF(ISBLANK(Tableau82529[[#This Row],[Matricule]]),"",VLOOKUP(Tableau82529[[#This Row],[Matricule]],#REF!,2,FALSE))</f>
        <v/>
      </c>
      <c r="C268" s="11" t="str">
        <f>IF(ISBLANK(Tableau82529[[#This Row],[Matricule]]),"",VLOOKUP(Tableau82529[[#This Row],[Matricule]],#REF!,3,FALSE))</f>
        <v/>
      </c>
      <c r="D268" s="11" t="str">
        <f>CONCATENATE(Tableau82529[[#This Row],[Semaine]],Tableau82529[[#This Row],[Matricule]])</f>
        <v/>
      </c>
      <c r="O268" s="14" t="str">
        <f>IF(SUM(Tableau82529[[#This Row],[Lundi]:[Mercredi]])&gt;0,SUM(Tableau82529[[#This Row],[Lundi]:[Mercredi]]),"")</f>
        <v/>
      </c>
      <c r="P268" s="14" t="str">
        <f>IF(SUM(Tableau82529[[#This Row],[Jeudi]:[Samedi]])&gt;0,SUM(Tableau82529[[#This Row],[Jeudi]:[Samedi]]),"")</f>
        <v/>
      </c>
      <c r="Q268" s="14">
        <f>COUNTIF(Tableau82529[[#This Row],[Lundi]:[Mercredi]],"&gt;0") + COUNTIF(Tableau82529[[#This Row],[Jeudi]:[Samedi]],"&gt;0")</f>
        <v>0</v>
      </c>
      <c r="R268" s="14" t="str">
        <f>IFERROR(Tableau82529[[#This Row],[Total Tour 1]]+Tableau82529[[#This Row],[Total Tour 2]],"")</f>
        <v/>
      </c>
      <c r="S268" s="14">
        <f>COUNTIF(Tableau82529[[#This Row],[Lundi]:[Samedi]],"&gt;=12")*1000</f>
        <v>0</v>
      </c>
      <c r="T26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68" s="15">
        <f>Tableau82529[[#This Row],[Prime production]]+Tableau82529[[#This Row],[Prime rendement]]</f>
        <v>0</v>
      </c>
      <c r="V268" s="15" t="str">
        <f>IF(Tableau82529[[#This Row],[Matricule]]&gt;1,IF(COUNTIF(Tableau82529[DateMatricule],Tableau82529[[#This Row],[DateMatricule]])&gt;1,"Doublon",""),"")</f>
        <v/>
      </c>
    </row>
    <row r="269" spans="1:22" x14ac:dyDescent="0.25">
      <c r="A269" s="11" t="str">
        <f>IF(Tableau82529[[#This Row],[Semaine]]="","",VLOOKUP(Tableau82529[[#This Row],[Semaine]],Listes!$A:$B,2,FALSE))</f>
        <v/>
      </c>
      <c r="B269" s="11" t="str">
        <f>IF(ISBLANK(Tableau82529[[#This Row],[Matricule]]),"",VLOOKUP(Tableau82529[[#This Row],[Matricule]],#REF!,2,FALSE))</f>
        <v/>
      </c>
      <c r="C269" s="11" t="str">
        <f>IF(ISBLANK(Tableau82529[[#This Row],[Matricule]]),"",VLOOKUP(Tableau82529[[#This Row],[Matricule]],#REF!,3,FALSE))</f>
        <v/>
      </c>
      <c r="D269" s="11" t="str">
        <f>CONCATENATE(Tableau82529[[#This Row],[Semaine]],Tableau82529[[#This Row],[Matricule]])</f>
        <v/>
      </c>
      <c r="O269" s="14" t="str">
        <f>IF(SUM(Tableau82529[[#This Row],[Lundi]:[Mercredi]])&gt;0,SUM(Tableau82529[[#This Row],[Lundi]:[Mercredi]]),"")</f>
        <v/>
      </c>
      <c r="P269" s="14" t="str">
        <f>IF(SUM(Tableau82529[[#This Row],[Jeudi]:[Samedi]])&gt;0,SUM(Tableau82529[[#This Row],[Jeudi]:[Samedi]]),"")</f>
        <v/>
      </c>
      <c r="Q269" s="14">
        <f>COUNTIF(Tableau82529[[#This Row],[Lundi]:[Mercredi]],"&gt;0") + COUNTIF(Tableau82529[[#This Row],[Jeudi]:[Samedi]],"&gt;0")</f>
        <v>0</v>
      </c>
      <c r="R269" s="14" t="str">
        <f>IFERROR(Tableau82529[[#This Row],[Total Tour 1]]+Tableau82529[[#This Row],[Total Tour 2]],"")</f>
        <v/>
      </c>
      <c r="S269" s="14">
        <f>COUNTIF(Tableau82529[[#This Row],[Lundi]:[Samedi]],"&gt;=12")*1000</f>
        <v>0</v>
      </c>
      <c r="T26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69" s="15">
        <f>Tableau82529[[#This Row],[Prime production]]+Tableau82529[[#This Row],[Prime rendement]]</f>
        <v>0</v>
      </c>
      <c r="V269" s="15" t="str">
        <f>IF(Tableau82529[[#This Row],[Matricule]]&gt;1,IF(COUNTIF(Tableau82529[DateMatricule],Tableau82529[[#This Row],[DateMatricule]])&gt;1,"Doublon",""),"")</f>
        <v/>
      </c>
    </row>
    <row r="270" spans="1:22" x14ac:dyDescent="0.25">
      <c r="A270" s="11" t="str">
        <f>IF(Tableau82529[[#This Row],[Semaine]]="","",VLOOKUP(Tableau82529[[#This Row],[Semaine]],Listes!$A:$B,2,FALSE))</f>
        <v/>
      </c>
      <c r="B270" s="11" t="str">
        <f>IF(ISBLANK(Tableau82529[[#This Row],[Matricule]]),"",VLOOKUP(Tableau82529[[#This Row],[Matricule]],#REF!,2,FALSE))</f>
        <v/>
      </c>
      <c r="C270" s="11" t="str">
        <f>IF(ISBLANK(Tableau82529[[#This Row],[Matricule]]),"",VLOOKUP(Tableau82529[[#This Row],[Matricule]],#REF!,3,FALSE))</f>
        <v/>
      </c>
      <c r="D270" s="11" t="str">
        <f>CONCATENATE(Tableau82529[[#This Row],[Semaine]],Tableau82529[[#This Row],[Matricule]])</f>
        <v/>
      </c>
      <c r="O270" s="14" t="str">
        <f>IF(SUM(Tableau82529[[#This Row],[Lundi]:[Mercredi]])&gt;0,SUM(Tableau82529[[#This Row],[Lundi]:[Mercredi]]),"")</f>
        <v/>
      </c>
      <c r="P270" s="14" t="str">
        <f>IF(SUM(Tableau82529[[#This Row],[Jeudi]:[Samedi]])&gt;0,SUM(Tableau82529[[#This Row],[Jeudi]:[Samedi]]),"")</f>
        <v/>
      </c>
      <c r="Q270" s="14">
        <f>COUNTIF(Tableau82529[[#This Row],[Lundi]:[Mercredi]],"&gt;0") + COUNTIF(Tableau82529[[#This Row],[Jeudi]:[Samedi]],"&gt;0")</f>
        <v>0</v>
      </c>
      <c r="R270" s="14" t="str">
        <f>IFERROR(Tableau82529[[#This Row],[Total Tour 1]]+Tableau82529[[#This Row],[Total Tour 2]],"")</f>
        <v/>
      </c>
      <c r="S270" s="14">
        <f>COUNTIF(Tableau82529[[#This Row],[Lundi]:[Samedi]],"&gt;=12")*1000</f>
        <v>0</v>
      </c>
      <c r="T27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70" s="15">
        <f>Tableau82529[[#This Row],[Prime production]]+Tableau82529[[#This Row],[Prime rendement]]</f>
        <v>0</v>
      </c>
      <c r="V270" s="15" t="str">
        <f>IF(Tableau82529[[#This Row],[Matricule]]&gt;1,IF(COUNTIF(Tableau82529[DateMatricule],Tableau82529[[#This Row],[DateMatricule]])&gt;1,"Doublon",""),"")</f>
        <v/>
      </c>
    </row>
    <row r="271" spans="1:22" x14ac:dyDescent="0.25">
      <c r="A271" s="11" t="str">
        <f>IF(Tableau82529[[#This Row],[Semaine]]="","",VLOOKUP(Tableau82529[[#This Row],[Semaine]],Listes!$A:$B,2,FALSE))</f>
        <v/>
      </c>
      <c r="B271" s="11" t="str">
        <f>IF(ISBLANK(Tableau82529[[#This Row],[Matricule]]),"",VLOOKUP(Tableau82529[[#This Row],[Matricule]],#REF!,2,FALSE))</f>
        <v/>
      </c>
      <c r="C271" s="11" t="str">
        <f>IF(ISBLANK(Tableau82529[[#This Row],[Matricule]]),"",VLOOKUP(Tableau82529[[#This Row],[Matricule]],#REF!,3,FALSE))</f>
        <v/>
      </c>
      <c r="D271" s="11" t="str">
        <f>CONCATENATE(Tableau82529[[#This Row],[Semaine]],Tableau82529[[#This Row],[Matricule]])</f>
        <v/>
      </c>
      <c r="O271" s="14" t="str">
        <f>IF(SUM(Tableau82529[[#This Row],[Lundi]:[Mercredi]])&gt;0,SUM(Tableau82529[[#This Row],[Lundi]:[Mercredi]]),"")</f>
        <v/>
      </c>
      <c r="P271" s="14" t="str">
        <f>IF(SUM(Tableau82529[[#This Row],[Jeudi]:[Samedi]])&gt;0,SUM(Tableau82529[[#This Row],[Jeudi]:[Samedi]]),"")</f>
        <v/>
      </c>
      <c r="Q271" s="14">
        <f>COUNTIF(Tableau82529[[#This Row],[Lundi]:[Mercredi]],"&gt;0") + COUNTIF(Tableau82529[[#This Row],[Jeudi]:[Samedi]],"&gt;0")</f>
        <v>0</v>
      </c>
      <c r="R271" s="14" t="str">
        <f>IFERROR(Tableau82529[[#This Row],[Total Tour 1]]+Tableau82529[[#This Row],[Total Tour 2]],"")</f>
        <v/>
      </c>
      <c r="S271" s="14">
        <f>COUNTIF(Tableau82529[[#This Row],[Lundi]:[Samedi]],"&gt;=12")*1000</f>
        <v>0</v>
      </c>
      <c r="T27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71" s="15">
        <f>Tableau82529[[#This Row],[Prime production]]+Tableau82529[[#This Row],[Prime rendement]]</f>
        <v>0</v>
      </c>
      <c r="V271" s="15" t="str">
        <f>IF(Tableau82529[[#This Row],[Matricule]]&gt;1,IF(COUNTIF(Tableau82529[DateMatricule],Tableau82529[[#This Row],[DateMatricule]])&gt;1,"Doublon",""),"")</f>
        <v/>
      </c>
    </row>
    <row r="272" spans="1:22" x14ac:dyDescent="0.25">
      <c r="A272" s="11" t="str">
        <f>IF(Tableau82529[[#This Row],[Semaine]]="","",VLOOKUP(Tableau82529[[#This Row],[Semaine]],Listes!$A:$B,2,FALSE))</f>
        <v/>
      </c>
      <c r="B272" s="11" t="str">
        <f>IF(ISBLANK(Tableau82529[[#This Row],[Matricule]]),"",VLOOKUP(Tableau82529[[#This Row],[Matricule]],#REF!,2,FALSE))</f>
        <v/>
      </c>
      <c r="C272" s="11" t="str">
        <f>IF(ISBLANK(Tableau82529[[#This Row],[Matricule]]),"",VLOOKUP(Tableau82529[[#This Row],[Matricule]],#REF!,3,FALSE))</f>
        <v/>
      </c>
      <c r="D272" s="11" t="str">
        <f>CONCATENATE(Tableau82529[[#This Row],[Semaine]],Tableau82529[[#This Row],[Matricule]])</f>
        <v/>
      </c>
      <c r="O272" s="14" t="str">
        <f>IF(SUM(Tableau82529[[#This Row],[Lundi]:[Mercredi]])&gt;0,SUM(Tableau82529[[#This Row],[Lundi]:[Mercredi]]),"")</f>
        <v/>
      </c>
      <c r="P272" s="14" t="str">
        <f>IF(SUM(Tableau82529[[#This Row],[Jeudi]:[Samedi]])&gt;0,SUM(Tableau82529[[#This Row],[Jeudi]:[Samedi]]),"")</f>
        <v/>
      </c>
      <c r="Q272" s="14">
        <f>COUNTIF(Tableau82529[[#This Row],[Lundi]:[Mercredi]],"&gt;0") + COUNTIF(Tableau82529[[#This Row],[Jeudi]:[Samedi]],"&gt;0")</f>
        <v>0</v>
      </c>
      <c r="R272" s="14" t="str">
        <f>IFERROR(Tableau82529[[#This Row],[Total Tour 1]]+Tableau82529[[#This Row],[Total Tour 2]],"")</f>
        <v/>
      </c>
      <c r="S272" s="14">
        <f>COUNTIF(Tableau82529[[#This Row],[Lundi]:[Samedi]],"&gt;=12")*1000</f>
        <v>0</v>
      </c>
      <c r="T27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72" s="15">
        <f>Tableau82529[[#This Row],[Prime production]]+Tableau82529[[#This Row],[Prime rendement]]</f>
        <v>0</v>
      </c>
      <c r="V272" s="15" t="str">
        <f>IF(Tableau82529[[#This Row],[Matricule]]&gt;1,IF(COUNTIF(Tableau82529[DateMatricule],Tableau82529[[#This Row],[DateMatricule]])&gt;1,"Doublon",""),"")</f>
        <v/>
      </c>
    </row>
    <row r="273" spans="1:22" x14ac:dyDescent="0.25">
      <c r="A273" s="11" t="str">
        <f>IF(Tableau82529[[#This Row],[Semaine]]="","",VLOOKUP(Tableau82529[[#This Row],[Semaine]],Listes!$A:$B,2,FALSE))</f>
        <v/>
      </c>
      <c r="B273" s="11" t="str">
        <f>IF(ISBLANK(Tableau82529[[#This Row],[Matricule]]),"",VLOOKUP(Tableau82529[[#This Row],[Matricule]],#REF!,2,FALSE))</f>
        <v/>
      </c>
      <c r="C273" s="11" t="str">
        <f>IF(ISBLANK(Tableau82529[[#This Row],[Matricule]]),"",VLOOKUP(Tableau82529[[#This Row],[Matricule]],#REF!,3,FALSE))</f>
        <v/>
      </c>
      <c r="D273" s="11" t="str">
        <f>CONCATENATE(Tableau82529[[#This Row],[Semaine]],Tableau82529[[#This Row],[Matricule]])</f>
        <v/>
      </c>
      <c r="O273" s="14" t="str">
        <f>IF(SUM(Tableau82529[[#This Row],[Lundi]:[Mercredi]])&gt;0,SUM(Tableau82529[[#This Row],[Lundi]:[Mercredi]]),"")</f>
        <v/>
      </c>
      <c r="P273" s="14" t="str">
        <f>IF(SUM(Tableau82529[[#This Row],[Jeudi]:[Samedi]])&gt;0,SUM(Tableau82529[[#This Row],[Jeudi]:[Samedi]]),"")</f>
        <v/>
      </c>
      <c r="Q273" s="14">
        <f>COUNTIF(Tableau82529[[#This Row],[Lundi]:[Mercredi]],"&gt;0") + COUNTIF(Tableau82529[[#This Row],[Jeudi]:[Samedi]],"&gt;0")</f>
        <v>0</v>
      </c>
      <c r="R273" s="14" t="str">
        <f>IFERROR(Tableau82529[[#This Row],[Total Tour 1]]+Tableau82529[[#This Row],[Total Tour 2]],"")</f>
        <v/>
      </c>
      <c r="S273" s="14">
        <f>COUNTIF(Tableau82529[[#This Row],[Lundi]:[Samedi]],"&gt;=12")*1000</f>
        <v>0</v>
      </c>
      <c r="T27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73" s="15">
        <f>Tableau82529[[#This Row],[Prime production]]+Tableau82529[[#This Row],[Prime rendement]]</f>
        <v>0</v>
      </c>
      <c r="V273" s="15" t="str">
        <f>IF(Tableau82529[[#This Row],[Matricule]]&gt;1,IF(COUNTIF(Tableau82529[DateMatricule],Tableau82529[[#This Row],[DateMatricule]])&gt;1,"Doublon",""),"")</f>
        <v/>
      </c>
    </row>
    <row r="274" spans="1:22" x14ac:dyDescent="0.25">
      <c r="A274" s="11" t="str">
        <f>IF(Tableau82529[[#This Row],[Semaine]]="","",VLOOKUP(Tableau82529[[#This Row],[Semaine]],Listes!$A:$B,2,FALSE))</f>
        <v/>
      </c>
      <c r="B274" s="11" t="str">
        <f>IF(ISBLANK(Tableau82529[[#This Row],[Matricule]]),"",VLOOKUP(Tableau82529[[#This Row],[Matricule]],#REF!,2,FALSE))</f>
        <v/>
      </c>
      <c r="C274" s="11" t="str">
        <f>IF(ISBLANK(Tableau82529[[#This Row],[Matricule]]),"",VLOOKUP(Tableau82529[[#This Row],[Matricule]],#REF!,3,FALSE))</f>
        <v/>
      </c>
      <c r="D274" s="11" t="str">
        <f>CONCATENATE(Tableau82529[[#This Row],[Semaine]],Tableau82529[[#This Row],[Matricule]])</f>
        <v/>
      </c>
      <c r="O274" s="14" t="str">
        <f>IF(SUM(Tableau82529[[#This Row],[Lundi]:[Mercredi]])&gt;0,SUM(Tableau82529[[#This Row],[Lundi]:[Mercredi]]),"")</f>
        <v/>
      </c>
      <c r="P274" s="14" t="str">
        <f>IF(SUM(Tableau82529[[#This Row],[Jeudi]:[Samedi]])&gt;0,SUM(Tableau82529[[#This Row],[Jeudi]:[Samedi]]),"")</f>
        <v/>
      </c>
      <c r="Q274" s="14">
        <f>COUNTIF(Tableau82529[[#This Row],[Lundi]:[Mercredi]],"&gt;0") + COUNTIF(Tableau82529[[#This Row],[Jeudi]:[Samedi]],"&gt;0")</f>
        <v>0</v>
      </c>
      <c r="R274" s="14" t="str">
        <f>IFERROR(Tableau82529[[#This Row],[Total Tour 1]]+Tableau82529[[#This Row],[Total Tour 2]],"")</f>
        <v/>
      </c>
      <c r="S274" s="14">
        <f>COUNTIF(Tableau82529[[#This Row],[Lundi]:[Samedi]],"&gt;=12")*1000</f>
        <v>0</v>
      </c>
      <c r="T27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74" s="15">
        <f>Tableau82529[[#This Row],[Prime production]]+Tableau82529[[#This Row],[Prime rendement]]</f>
        <v>0</v>
      </c>
      <c r="V274" s="15" t="str">
        <f>IF(Tableau82529[[#This Row],[Matricule]]&gt;1,IF(COUNTIF(Tableau82529[DateMatricule],Tableau82529[[#This Row],[DateMatricule]])&gt;1,"Doublon",""),"")</f>
        <v/>
      </c>
    </row>
    <row r="275" spans="1:22" x14ac:dyDescent="0.25">
      <c r="A275" s="11" t="str">
        <f>IF(Tableau82529[[#This Row],[Semaine]]="","",VLOOKUP(Tableau82529[[#This Row],[Semaine]],Listes!$A:$B,2,FALSE))</f>
        <v/>
      </c>
      <c r="B275" s="11" t="str">
        <f>IF(ISBLANK(Tableau82529[[#This Row],[Matricule]]),"",VLOOKUP(Tableau82529[[#This Row],[Matricule]],#REF!,2,FALSE))</f>
        <v/>
      </c>
      <c r="C275" s="11" t="str">
        <f>IF(ISBLANK(Tableau82529[[#This Row],[Matricule]]),"",VLOOKUP(Tableau82529[[#This Row],[Matricule]],#REF!,3,FALSE))</f>
        <v/>
      </c>
      <c r="D275" s="11" t="str">
        <f>CONCATENATE(Tableau82529[[#This Row],[Semaine]],Tableau82529[[#This Row],[Matricule]])</f>
        <v/>
      </c>
      <c r="O275" s="14" t="str">
        <f>IF(SUM(Tableau82529[[#This Row],[Lundi]:[Mercredi]])&gt;0,SUM(Tableau82529[[#This Row],[Lundi]:[Mercredi]]),"")</f>
        <v/>
      </c>
      <c r="P275" s="14" t="str">
        <f>IF(SUM(Tableau82529[[#This Row],[Jeudi]:[Samedi]])&gt;0,SUM(Tableau82529[[#This Row],[Jeudi]:[Samedi]]),"")</f>
        <v/>
      </c>
      <c r="Q275" s="14">
        <f>COUNTIF(Tableau82529[[#This Row],[Lundi]:[Mercredi]],"&gt;0") + COUNTIF(Tableau82529[[#This Row],[Jeudi]:[Samedi]],"&gt;0")</f>
        <v>0</v>
      </c>
      <c r="R275" s="14" t="str">
        <f>IFERROR(Tableau82529[[#This Row],[Total Tour 1]]+Tableau82529[[#This Row],[Total Tour 2]],"")</f>
        <v/>
      </c>
      <c r="S275" s="14">
        <f>COUNTIF(Tableau82529[[#This Row],[Lundi]:[Samedi]],"&gt;=12")*1000</f>
        <v>0</v>
      </c>
      <c r="T27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75" s="15">
        <f>Tableau82529[[#This Row],[Prime production]]+Tableau82529[[#This Row],[Prime rendement]]</f>
        <v>0</v>
      </c>
      <c r="V275" s="15" t="str">
        <f>IF(Tableau82529[[#This Row],[Matricule]]&gt;1,IF(COUNTIF(Tableau82529[DateMatricule],Tableau82529[[#This Row],[DateMatricule]])&gt;1,"Doublon",""),"")</f>
        <v/>
      </c>
    </row>
    <row r="276" spans="1:22" x14ac:dyDescent="0.25">
      <c r="A276" s="11" t="str">
        <f>IF(Tableau82529[[#This Row],[Semaine]]="","",VLOOKUP(Tableau82529[[#This Row],[Semaine]],Listes!$A:$B,2,FALSE))</f>
        <v/>
      </c>
      <c r="B276" s="11" t="str">
        <f>IF(ISBLANK(Tableau82529[[#This Row],[Matricule]]),"",VLOOKUP(Tableau82529[[#This Row],[Matricule]],#REF!,2,FALSE))</f>
        <v/>
      </c>
      <c r="C276" s="11" t="str">
        <f>IF(ISBLANK(Tableau82529[[#This Row],[Matricule]]),"",VLOOKUP(Tableau82529[[#This Row],[Matricule]],#REF!,3,FALSE))</f>
        <v/>
      </c>
      <c r="D276" s="11" t="str">
        <f>CONCATENATE(Tableau82529[[#This Row],[Semaine]],Tableau82529[[#This Row],[Matricule]])</f>
        <v/>
      </c>
      <c r="O276" s="14" t="str">
        <f>IF(SUM(Tableau82529[[#This Row],[Lundi]:[Mercredi]])&gt;0,SUM(Tableau82529[[#This Row],[Lundi]:[Mercredi]]),"")</f>
        <v/>
      </c>
      <c r="P276" s="14" t="str">
        <f>IF(SUM(Tableau82529[[#This Row],[Jeudi]:[Samedi]])&gt;0,SUM(Tableau82529[[#This Row],[Jeudi]:[Samedi]]),"")</f>
        <v/>
      </c>
      <c r="Q276" s="14">
        <f>COUNTIF(Tableau82529[[#This Row],[Lundi]:[Mercredi]],"&gt;0") + COUNTIF(Tableau82529[[#This Row],[Jeudi]:[Samedi]],"&gt;0")</f>
        <v>0</v>
      </c>
      <c r="R276" s="14" t="str">
        <f>IFERROR(Tableau82529[[#This Row],[Total Tour 1]]+Tableau82529[[#This Row],[Total Tour 2]],"")</f>
        <v/>
      </c>
      <c r="S276" s="14">
        <f>COUNTIF(Tableau82529[[#This Row],[Lundi]:[Samedi]],"&gt;=12")*1000</f>
        <v>0</v>
      </c>
      <c r="T27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76" s="15">
        <f>Tableau82529[[#This Row],[Prime production]]+Tableau82529[[#This Row],[Prime rendement]]</f>
        <v>0</v>
      </c>
      <c r="V276" s="15" t="str">
        <f>IF(Tableau82529[[#This Row],[Matricule]]&gt;1,IF(COUNTIF(Tableau82529[DateMatricule],Tableau82529[[#This Row],[DateMatricule]])&gt;1,"Doublon",""),"")</f>
        <v/>
      </c>
    </row>
    <row r="277" spans="1:22" x14ac:dyDescent="0.25">
      <c r="A277" s="11" t="str">
        <f>IF(Tableau82529[[#This Row],[Semaine]]="","",VLOOKUP(Tableau82529[[#This Row],[Semaine]],Listes!$A:$B,2,FALSE))</f>
        <v/>
      </c>
      <c r="B277" s="11" t="str">
        <f>IF(ISBLANK(Tableau82529[[#This Row],[Matricule]]),"",VLOOKUP(Tableau82529[[#This Row],[Matricule]],#REF!,2,FALSE))</f>
        <v/>
      </c>
      <c r="C277" s="11" t="str">
        <f>IF(ISBLANK(Tableau82529[[#This Row],[Matricule]]),"",VLOOKUP(Tableau82529[[#This Row],[Matricule]],#REF!,3,FALSE))</f>
        <v/>
      </c>
      <c r="D277" s="11" t="str">
        <f>CONCATENATE(Tableau82529[[#This Row],[Semaine]],Tableau82529[[#This Row],[Matricule]])</f>
        <v/>
      </c>
      <c r="O277" s="14" t="str">
        <f>IF(SUM(Tableau82529[[#This Row],[Lundi]:[Mercredi]])&gt;0,SUM(Tableau82529[[#This Row],[Lundi]:[Mercredi]]),"")</f>
        <v/>
      </c>
      <c r="P277" s="14" t="str">
        <f>IF(SUM(Tableau82529[[#This Row],[Jeudi]:[Samedi]])&gt;0,SUM(Tableau82529[[#This Row],[Jeudi]:[Samedi]]),"")</f>
        <v/>
      </c>
      <c r="Q277" s="14">
        <f>COUNTIF(Tableau82529[[#This Row],[Lundi]:[Mercredi]],"&gt;0") + COUNTIF(Tableau82529[[#This Row],[Jeudi]:[Samedi]],"&gt;0")</f>
        <v>0</v>
      </c>
      <c r="R277" s="14" t="str">
        <f>IFERROR(Tableau82529[[#This Row],[Total Tour 1]]+Tableau82529[[#This Row],[Total Tour 2]],"")</f>
        <v/>
      </c>
      <c r="S277" s="14">
        <f>COUNTIF(Tableau82529[[#This Row],[Lundi]:[Samedi]],"&gt;=12")*1000</f>
        <v>0</v>
      </c>
      <c r="T27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77" s="15">
        <f>Tableau82529[[#This Row],[Prime production]]+Tableau82529[[#This Row],[Prime rendement]]</f>
        <v>0</v>
      </c>
      <c r="V277" s="15" t="str">
        <f>IF(Tableau82529[[#This Row],[Matricule]]&gt;1,IF(COUNTIF(Tableau82529[DateMatricule],Tableau82529[[#This Row],[DateMatricule]])&gt;1,"Doublon",""),"")</f>
        <v/>
      </c>
    </row>
    <row r="278" spans="1:22" x14ac:dyDescent="0.25">
      <c r="A278" s="11" t="str">
        <f>IF(Tableau82529[[#This Row],[Semaine]]="","",VLOOKUP(Tableau82529[[#This Row],[Semaine]],Listes!$A:$B,2,FALSE))</f>
        <v/>
      </c>
      <c r="B278" s="11" t="str">
        <f>IF(ISBLANK(Tableau82529[[#This Row],[Matricule]]),"",VLOOKUP(Tableau82529[[#This Row],[Matricule]],#REF!,2,FALSE))</f>
        <v/>
      </c>
      <c r="C278" s="11" t="str">
        <f>IF(ISBLANK(Tableau82529[[#This Row],[Matricule]]),"",VLOOKUP(Tableau82529[[#This Row],[Matricule]],#REF!,3,FALSE))</f>
        <v/>
      </c>
      <c r="D278" s="11" t="str">
        <f>CONCATENATE(Tableau82529[[#This Row],[Semaine]],Tableau82529[[#This Row],[Matricule]])</f>
        <v/>
      </c>
      <c r="O278" s="14" t="str">
        <f>IF(SUM(Tableau82529[[#This Row],[Lundi]:[Mercredi]])&gt;0,SUM(Tableau82529[[#This Row],[Lundi]:[Mercredi]]),"")</f>
        <v/>
      </c>
      <c r="P278" s="14" t="str">
        <f>IF(SUM(Tableau82529[[#This Row],[Jeudi]:[Samedi]])&gt;0,SUM(Tableau82529[[#This Row],[Jeudi]:[Samedi]]),"")</f>
        <v/>
      </c>
      <c r="Q278" s="14">
        <f>COUNTIF(Tableau82529[[#This Row],[Lundi]:[Mercredi]],"&gt;0") + COUNTIF(Tableau82529[[#This Row],[Jeudi]:[Samedi]],"&gt;0")</f>
        <v>0</v>
      </c>
      <c r="R278" s="14" t="str">
        <f>IFERROR(Tableau82529[[#This Row],[Total Tour 1]]+Tableau82529[[#This Row],[Total Tour 2]],"")</f>
        <v/>
      </c>
      <c r="S278" s="14">
        <f>COUNTIF(Tableau82529[[#This Row],[Lundi]:[Samedi]],"&gt;=12")*1000</f>
        <v>0</v>
      </c>
      <c r="T27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78" s="15">
        <f>Tableau82529[[#This Row],[Prime production]]+Tableau82529[[#This Row],[Prime rendement]]</f>
        <v>0</v>
      </c>
      <c r="V278" s="15" t="str">
        <f>IF(Tableau82529[[#This Row],[Matricule]]&gt;1,IF(COUNTIF(Tableau82529[DateMatricule],Tableau82529[[#This Row],[DateMatricule]])&gt;1,"Doublon",""),"")</f>
        <v/>
      </c>
    </row>
    <row r="279" spans="1:22" x14ac:dyDescent="0.25">
      <c r="A279" s="11" t="str">
        <f>IF(Tableau82529[[#This Row],[Semaine]]="","",VLOOKUP(Tableau82529[[#This Row],[Semaine]],Listes!$A:$B,2,FALSE))</f>
        <v/>
      </c>
      <c r="B279" s="11" t="str">
        <f>IF(ISBLANK(Tableau82529[[#This Row],[Matricule]]),"",VLOOKUP(Tableau82529[[#This Row],[Matricule]],#REF!,2,FALSE))</f>
        <v/>
      </c>
      <c r="C279" s="11" t="str">
        <f>IF(ISBLANK(Tableau82529[[#This Row],[Matricule]]),"",VLOOKUP(Tableau82529[[#This Row],[Matricule]],#REF!,3,FALSE))</f>
        <v/>
      </c>
      <c r="D279" s="11" t="str">
        <f>CONCATENATE(Tableau82529[[#This Row],[Semaine]],Tableau82529[[#This Row],[Matricule]])</f>
        <v/>
      </c>
      <c r="O279" s="14" t="str">
        <f>IF(SUM(Tableau82529[[#This Row],[Lundi]:[Mercredi]])&gt;0,SUM(Tableau82529[[#This Row],[Lundi]:[Mercredi]]),"")</f>
        <v/>
      </c>
      <c r="P279" s="14" t="str">
        <f>IF(SUM(Tableau82529[[#This Row],[Jeudi]:[Samedi]])&gt;0,SUM(Tableau82529[[#This Row],[Jeudi]:[Samedi]]),"")</f>
        <v/>
      </c>
      <c r="Q279" s="14">
        <f>COUNTIF(Tableau82529[[#This Row],[Lundi]:[Mercredi]],"&gt;0") + COUNTIF(Tableau82529[[#This Row],[Jeudi]:[Samedi]],"&gt;0")</f>
        <v>0</v>
      </c>
      <c r="R279" s="14" t="str">
        <f>IFERROR(Tableau82529[[#This Row],[Total Tour 1]]+Tableau82529[[#This Row],[Total Tour 2]],"")</f>
        <v/>
      </c>
      <c r="S279" s="14">
        <f>COUNTIF(Tableau82529[[#This Row],[Lundi]:[Samedi]],"&gt;=12")*1000</f>
        <v>0</v>
      </c>
      <c r="T27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79" s="15">
        <f>Tableau82529[[#This Row],[Prime production]]+Tableau82529[[#This Row],[Prime rendement]]</f>
        <v>0</v>
      </c>
      <c r="V279" s="15" t="str">
        <f>IF(Tableau82529[[#This Row],[Matricule]]&gt;1,IF(COUNTIF(Tableau82529[DateMatricule],Tableau82529[[#This Row],[DateMatricule]])&gt;1,"Doublon",""),"")</f>
        <v/>
      </c>
    </row>
    <row r="280" spans="1:22" x14ac:dyDescent="0.25">
      <c r="A280" s="11" t="str">
        <f>IF(Tableau82529[[#This Row],[Semaine]]="","",VLOOKUP(Tableau82529[[#This Row],[Semaine]],Listes!$A:$B,2,FALSE))</f>
        <v/>
      </c>
      <c r="B280" s="11" t="str">
        <f>IF(ISBLANK(Tableau82529[[#This Row],[Matricule]]),"",VLOOKUP(Tableau82529[[#This Row],[Matricule]],#REF!,2,FALSE))</f>
        <v/>
      </c>
      <c r="C280" s="11" t="str">
        <f>IF(ISBLANK(Tableau82529[[#This Row],[Matricule]]),"",VLOOKUP(Tableau82529[[#This Row],[Matricule]],#REF!,3,FALSE))</f>
        <v/>
      </c>
      <c r="D280" s="11" t="str">
        <f>CONCATENATE(Tableau82529[[#This Row],[Semaine]],Tableau82529[[#This Row],[Matricule]])</f>
        <v/>
      </c>
      <c r="O280" s="14" t="str">
        <f>IF(SUM(Tableau82529[[#This Row],[Lundi]:[Mercredi]])&gt;0,SUM(Tableau82529[[#This Row],[Lundi]:[Mercredi]]),"")</f>
        <v/>
      </c>
      <c r="P280" s="14" t="str">
        <f>IF(SUM(Tableau82529[[#This Row],[Jeudi]:[Samedi]])&gt;0,SUM(Tableau82529[[#This Row],[Jeudi]:[Samedi]]),"")</f>
        <v/>
      </c>
      <c r="Q280" s="14">
        <f>COUNTIF(Tableau82529[[#This Row],[Lundi]:[Mercredi]],"&gt;0") + COUNTIF(Tableau82529[[#This Row],[Jeudi]:[Samedi]],"&gt;0")</f>
        <v>0</v>
      </c>
      <c r="R280" s="14" t="str">
        <f>IFERROR(Tableau82529[[#This Row],[Total Tour 1]]+Tableau82529[[#This Row],[Total Tour 2]],"")</f>
        <v/>
      </c>
      <c r="S280" s="14">
        <f>COUNTIF(Tableau82529[[#This Row],[Lundi]:[Samedi]],"&gt;=12")*1000</f>
        <v>0</v>
      </c>
      <c r="T28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80" s="15">
        <f>Tableau82529[[#This Row],[Prime production]]+Tableau82529[[#This Row],[Prime rendement]]</f>
        <v>0</v>
      </c>
      <c r="V280" s="15" t="str">
        <f>IF(Tableau82529[[#This Row],[Matricule]]&gt;1,IF(COUNTIF(Tableau82529[DateMatricule],Tableau82529[[#This Row],[DateMatricule]])&gt;1,"Doublon",""),"")</f>
        <v/>
      </c>
    </row>
    <row r="281" spans="1:22" x14ac:dyDescent="0.25">
      <c r="A281" s="11" t="str">
        <f>IF(Tableau82529[[#This Row],[Semaine]]="","",VLOOKUP(Tableau82529[[#This Row],[Semaine]],Listes!$A:$B,2,FALSE))</f>
        <v/>
      </c>
      <c r="B281" s="11" t="str">
        <f>IF(ISBLANK(Tableau82529[[#This Row],[Matricule]]),"",VLOOKUP(Tableau82529[[#This Row],[Matricule]],#REF!,2,FALSE))</f>
        <v/>
      </c>
      <c r="C281" s="11" t="str">
        <f>IF(ISBLANK(Tableau82529[[#This Row],[Matricule]]),"",VLOOKUP(Tableau82529[[#This Row],[Matricule]],#REF!,3,FALSE))</f>
        <v/>
      </c>
      <c r="D281" s="11" t="str">
        <f>CONCATENATE(Tableau82529[[#This Row],[Semaine]],Tableau82529[[#This Row],[Matricule]])</f>
        <v/>
      </c>
      <c r="O281" s="14" t="str">
        <f>IF(SUM(Tableau82529[[#This Row],[Lundi]:[Mercredi]])&gt;0,SUM(Tableau82529[[#This Row],[Lundi]:[Mercredi]]),"")</f>
        <v/>
      </c>
      <c r="P281" s="14" t="str">
        <f>IF(SUM(Tableau82529[[#This Row],[Jeudi]:[Samedi]])&gt;0,SUM(Tableau82529[[#This Row],[Jeudi]:[Samedi]]),"")</f>
        <v/>
      </c>
      <c r="Q281" s="14">
        <f>COUNTIF(Tableau82529[[#This Row],[Lundi]:[Mercredi]],"&gt;0") + COUNTIF(Tableau82529[[#This Row],[Jeudi]:[Samedi]],"&gt;0")</f>
        <v>0</v>
      </c>
      <c r="R281" s="14" t="str">
        <f>IFERROR(Tableau82529[[#This Row],[Total Tour 1]]+Tableau82529[[#This Row],[Total Tour 2]],"")</f>
        <v/>
      </c>
      <c r="S281" s="14">
        <f>COUNTIF(Tableau82529[[#This Row],[Lundi]:[Samedi]],"&gt;=12")*1000</f>
        <v>0</v>
      </c>
      <c r="T28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81" s="15">
        <f>Tableau82529[[#This Row],[Prime production]]+Tableau82529[[#This Row],[Prime rendement]]</f>
        <v>0</v>
      </c>
      <c r="V281" s="15" t="str">
        <f>IF(Tableau82529[[#This Row],[Matricule]]&gt;1,IF(COUNTIF(Tableau82529[DateMatricule],Tableau82529[[#This Row],[DateMatricule]])&gt;1,"Doublon",""),"")</f>
        <v/>
      </c>
    </row>
    <row r="282" spans="1:22" x14ac:dyDescent="0.25">
      <c r="A282" s="11" t="str">
        <f>IF(Tableau82529[[#This Row],[Semaine]]="","",VLOOKUP(Tableau82529[[#This Row],[Semaine]],Listes!$A:$B,2,FALSE))</f>
        <v/>
      </c>
      <c r="B282" s="11" t="str">
        <f>IF(ISBLANK(Tableau82529[[#This Row],[Matricule]]),"",VLOOKUP(Tableau82529[[#This Row],[Matricule]],#REF!,2,FALSE))</f>
        <v/>
      </c>
      <c r="C282" s="11" t="str">
        <f>IF(ISBLANK(Tableau82529[[#This Row],[Matricule]]),"",VLOOKUP(Tableau82529[[#This Row],[Matricule]],#REF!,3,FALSE))</f>
        <v/>
      </c>
      <c r="D282" s="11" t="str">
        <f>CONCATENATE(Tableau82529[[#This Row],[Semaine]],Tableau82529[[#This Row],[Matricule]])</f>
        <v/>
      </c>
      <c r="O282" s="14" t="str">
        <f>IF(SUM(Tableau82529[[#This Row],[Lundi]:[Mercredi]])&gt;0,SUM(Tableau82529[[#This Row],[Lundi]:[Mercredi]]),"")</f>
        <v/>
      </c>
      <c r="P282" s="14" t="str">
        <f>IF(SUM(Tableau82529[[#This Row],[Jeudi]:[Samedi]])&gt;0,SUM(Tableau82529[[#This Row],[Jeudi]:[Samedi]]),"")</f>
        <v/>
      </c>
      <c r="Q282" s="14">
        <f>COUNTIF(Tableau82529[[#This Row],[Lundi]:[Mercredi]],"&gt;0") + COUNTIF(Tableau82529[[#This Row],[Jeudi]:[Samedi]],"&gt;0")</f>
        <v>0</v>
      </c>
      <c r="R282" s="14" t="str">
        <f>IFERROR(Tableau82529[[#This Row],[Total Tour 1]]+Tableau82529[[#This Row],[Total Tour 2]],"")</f>
        <v/>
      </c>
      <c r="S282" s="14">
        <f>COUNTIF(Tableau82529[[#This Row],[Lundi]:[Samedi]],"&gt;=12")*1000</f>
        <v>0</v>
      </c>
      <c r="T28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82" s="15">
        <f>Tableau82529[[#This Row],[Prime production]]+Tableau82529[[#This Row],[Prime rendement]]</f>
        <v>0</v>
      </c>
      <c r="V282" s="15" t="str">
        <f>IF(Tableau82529[[#This Row],[Matricule]]&gt;1,IF(COUNTIF(Tableau82529[DateMatricule],Tableau82529[[#This Row],[DateMatricule]])&gt;1,"Doublon",""),"")</f>
        <v/>
      </c>
    </row>
    <row r="283" spans="1:22" x14ac:dyDescent="0.25">
      <c r="A283" s="11" t="str">
        <f>IF(Tableau82529[[#This Row],[Semaine]]="","",VLOOKUP(Tableau82529[[#This Row],[Semaine]],Listes!$A:$B,2,FALSE))</f>
        <v/>
      </c>
      <c r="B283" s="11" t="str">
        <f>IF(ISBLANK(Tableau82529[[#This Row],[Matricule]]),"",VLOOKUP(Tableau82529[[#This Row],[Matricule]],#REF!,2,FALSE))</f>
        <v/>
      </c>
      <c r="C283" s="11" t="str">
        <f>IF(ISBLANK(Tableau82529[[#This Row],[Matricule]]),"",VLOOKUP(Tableau82529[[#This Row],[Matricule]],#REF!,3,FALSE))</f>
        <v/>
      </c>
      <c r="D283" s="11" t="str">
        <f>CONCATENATE(Tableau82529[[#This Row],[Semaine]],Tableau82529[[#This Row],[Matricule]])</f>
        <v/>
      </c>
      <c r="O283" s="14" t="str">
        <f>IF(SUM(Tableau82529[[#This Row],[Lundi]:[Mercredi]])&gt;0,SUM(Tableau82529[[#This Row],[Lundi]:[Mercredi]]),"")</f>
        <v/>
      </c>
      <c r="P283" s="14" t="str">
        <f>IF(SUM(Tableau82529[[#This Row],[Jeudi]:[Samedi]])&gt;0,SUM(Tableau82529[[#This Row],[Jeudi]:[Samedi]]),"")</f>
        <v/>
      </c>
      <c r="Q283" s="14">
        <f>COUNTIF(Tableau82529[[#This Row],[Lundi]:[Mercredi]],"&gt;0") + COUNTIF(Tableau82529[[#This Row],[Jeudi]:[Samedi]],"&gt;0")</f>
        <v>0</v>
      </c>
      <c r="R283" s="14" t="str">
        <f>IFERROR(Tableau82529[[#This Row],[Total Tour 1]]+Tableau82529[[#This Row],[Total Tour 2]],"")</f>
        <v/>
      </c>
      <c r="S283" s="14">
        <f>COUNTIF(Tableau82529[[#This Row],[Lundi]:[Samedi]],"&gt;=12")*1000</f>
        <v>0</v>
      </c>
      <c r="T28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83" s="15">
        <f>Tableau82529[[#This Row],[Prime production]]+Tableau82529[[#This Row],[Prime rendement]]</f>
        <v>0</v>
      </c>
      <c r="V283" s="15" t="str">
        <f>IF(Tableau82529[[#This Row],[Matricule]]&gt;1,IF(COUNTIF(Tableau82529[DateMatricule],Tableau82529[[#This Row],[DateMatricule]])&gt;1,"Doublon",""),"")</f>
        <v/>
      </c>
    </row>
    <row r="284" spans="1:22" x14ac:dyDescent="0.25">
      <c r="A284" s="11" t="str">
        <f>IF(Tableau82529[[#This Row],[Semaine]]="","",VLOOKUP(Tableau82529[[#This Row],[Semaine]],Listes!$A:$B,2,FALSE))</f>
        <v/>
      </c>
      <c r="B284" s="11" t="str">
        <f>IF(ISBLANK(Tableau82529[[#This Row],[Matricule]]),"",VLOOKUP(Tableau82529[[#This Row],[Matricule]],#REF!,2,FALSE))</f>
        <v/>
      </c>
      <c r="C284" s="11" t="str">
        <f>IF(ISBLANK(Tableau82529[[#This Row],[Matricule]]),"",VLOOKUP(Tableau82529[[#This Row],[Matricule]],#REF!,3,FALSE))</f>
        <v/>
      </c>
      <c r="D284" s="11" t="str">
        <f>CONCATENATE(Tableau82529[[#This Row],[Semaine]],Tableau82529[[#This Row],[Matricule]])</f>
        <v/>
      </c>
      <c r="O284" s="14" t="str">
        <f>IF(SUM(Tableau82529[[#This Row],[Lundi]:[Mercredi]])&gt;0,SUM(Tableau82529[[#This Row],[Lundi]:[Mercredi]]),"")</f>
        <v/>
      </c>
      <c r="P284" s="14" t="str">
        <f>IF(SUM(Tableau82529[[#This Row],[Jeudi]:[Samedi]])&gt;0,SUM(Tableau82529[[#This Row],[Jeudi]:[Samedi]]),"")</f>
        <v/>
      </c>
      <c r="Q284" s="14">
        <f>COUNTIF(Tableau82529[[#This Row],[Lundi]:[Mercredi]],"&gt;0") + COUNTIF(Tableau82529[[#This Row],[Jeudi]:[Samedi]],"&gt;0")</f>
        <v>0</v>
      </c>
      <c r="R284" s="14" t="str">
        <f>IFERROR(Tableau82529[[#This Row],[Total Tour 1]]+Tableau82529[[#This Row],[Total Tour 2]],"")</f>
        <v/>
      </c>
      <c r="S284" s="14">
        <f>COUNTIF(Tableau82529[[#This Row],[Lundi]:[Samedi]],"&gt;=12")*1000</f>
        <v>0</v>
      </c>
      <c r="T28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84" s="15">
        <f>Tableau82529[[#This Row],[Prime production]]+Tableau82529[[#This Row],[Prime rendement]]</f>
        <v>0</v>
      </c>
      <c r="V284" s="15" t="str">
        <f>IF(Tableau82529[[#This Row],[Matricule]]&gt;1,IF(COUNTIF(Tableau82529[DateMatricule],Tableau82529[[#This Row],[DateMatricule]])&gt;1,"Doublon",""),"")</f>
        <v/>
      </c>
    </row>
    <row r="285" spans="1:22" x14ac:dyDescent="0.25">
      <c r="A285" s="11" t="str">
        <f>IF(Tableau82529[[#This Row],[Semaine]]="","",VLOOKUP(Tableau82529[[#This Row],[Semaine]],Listes!$A:$B,2,FALSE))</f>
        <v/>
      </c>
      <c r="B285" s="11" t="str">
        <f>IF(ISBLANK(Tableau82529[[#This Row],[Matricule]]),"",VLOOKUP(Tableau82529[[#This Row],[Matricule]],#REF!,2,FALSE))</f>
        <v/>
      </c>
      <c r="C285" s="11" t="str">
        <f>IF(ISBLANK(Tableau82529[[#This Row],[Matricule]]),"",VLOOKUP(Tableau82529[[#This Row],[Matricule]],#REF!,3,FALSE))</f>
        <v/>
      </c>
      <c r="D285" s="11" t="str">
        <f>CONCATENATE(Tableau82529[[#This Row],[Semaine]],Tableau82529[[#This Row],[Matricule]])</f>
        <v/>
      </c>
      <c r="O285" s="14" t="str">
        <f>IF(SUM(Tableau82529[[#This Row],[Lundi]:[Mercredi]])&gt;0,SUM(Tableau82529[[#This Row],[Lundi]:[Mercredi]]),"")</f>
        <v/>
      </c>
      <c r="P285" s="14" t="str">
        <f>IF(SUM(Tableau82529[[#This Row],[Jeudi]:[Samedi]])&gt;0,SUM(Tableau82529[[#This Row],[Jeudi]:[Samedi]]),"")</f>
        <v/>
      </c>
      <c r="Q285" s="14">
        <f>COUNTIF(Tableau82529[[#This Row],[Lundi]:[Mercredi]],"&gt;0") + COUNTIF(Tableau82529[[#This Row],[Jeudi]:[Samedi]],"&gt;0")</f>
        <v>0</v>
      </c>
      <c r="R285" s="14" t="str">
        <f>IFERROR(Tableau82529[[#This Row],[Total Tour 1]]+Tableau82529[[#This Row],[Total Tour 2]],"")</f>
        <v/>
      </c>
      <c r="S285" s="14">
        <f>COUNTIF(Tableau82529[[#This Row],[Lundi]:[Samedi]],"&gt;=12")*1000</f>
        <v>0</v>
      </c>
      <c r="T28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85" s="15">
        <f>Tableau82529[[#This Row],[Prime production]]+Tableau82529[[#This Row],[Prime rendement]]</f>
        <v>0</v>
      </c>
      <c r="V285" s="15" t="str">
        <f>IF(Tableau82529[[#This Row],[Matricule]]&gt;1,IF(COUNTIF(Tableau82529[DateMatricule],Tableau82529[[#This Row],[DateMatricule]])&gt;1,"Doublon",""),"")</f>
        <v/>
      </c>
    </row>
    <row r="286" spans="1:22" x14ac:dyDescent="0.25">
      <c r="A286" s="11" t="str">
        <f>IF(Tableau82529[[#This Row],[Semaine]]="","",VLOOKUP(Tableau82529[[#This Row],[Semaine]],Listes!$A:$B,2,FALSE))</f>
        <v/>
      </c>
      <c r="B286" s="11" t="str">
        <f>IF(ISBLANK(Tableau82529[[#This Row],[Matricule]]),"",VLOOKUP(Tableau82529[[#This Row],[Matricule]],#REF!,2,FALSE))</f>
        <v/>
      </c>
      <c r="C286" s="11" t="str">
        <f>IF(ISBLANK(Tableau82529[[#This Row],[Matricule]]),"",VLOOKUP(Tableau82529[[#This Row],[Matricule]],#REF!,3,FALSE))</f>
        <v/>
      </c>
      <c r="D286" s="11" t="str">
        <f>CONCATENATE(Tableau82529[[#This Row],[Semaine]],Tableau82529[[#This Row],[Matricule]])</f>
        <v/>
      </c>
      <c r="O286" s="14" t="str">
        <f>IF(SUM(Tableau82529[[#This Row],[Lundi]:[Mercredi]])&gt;0,SUM(Tableau82529[[#This Row],[Lundi]:[Mercredi]]),"")</f>
        <v/>
      </c>
      <c r="P286" s="14" t="str">
        <f>IF(SUM(Tableau82529[[#This Row],[Jeudi]:[Samedi]])&gt;0,SUM(Tableau82529[[#This Row],[Jeudi]:[Samedi]]),"")</f>
        <v/>
      </c>
      <c r="Q286" s="14">
        <f>COUNTIF(Tableau82529[[#This Row],[Lundi]:[Mercredi]],"&gt;0") + COUNTIF(Tableau82529[[#This Row],[Jeudi]:[Samedi]],"&gt;0")</f>
        <v>0</v>
      </c>
      <c r="R286" s="14" t="str">
        <f>IFERROR(Tableau82529[[#This Row],[Total Tour 1]]+Tableau82529[[#This Row],[Total Tour 2]],"")</f>
        <v/>
      </c>
      <c r="S286" s="14">
        <f>COUNTIF(Tableau82529[[#This Row],[Lundi]:[Samedi]],"&gt;=12")*1000</f>
        <v>0</v>
      </c>
      <c r="T28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86" s="15">
        <f>Tableau82529[[#This Row],[Prime production]]+Tableau82529[[#This Row],[Prime rendement]]</f>
        <v>0</v>
      </c>
      <c r="V286" s="15" t="str">
        <f>IF(Tableau82529[[#This Row],[Matricule]]&gt;1,IF(COUNTIF(Tableau82529[DateMatricule],Tableau82529[[#This Row],[DateMatricule]])&gt;1,"Doublon",""),"")</f>
        <v/>
      </c>
    </row>
    <row r="287" spans="1:22" x14ac:dyDescent="0.25">
      <c r="A287" s="11" t="str">
        <f>IF(Tableau82529[[#This Row],[Semaine]]="","",VLOOKUP(Tableau82529[[#This Row],[Semaine]],Listes!$A:$B,2,FALSE))</f>
        <v/>
      </c>
      <c r="B287" s="11" t="str">
        <f>IF(ISBLANK(Tableau82529[[#This Row],[Matricule]]),"",VLOOKUP(Tableau82529[[#This Row],[Matricule]],#REF!,2,FALSE))</f>
        <v/>
      </c>
      <c r="C287" s="11" t="str">
        <f>IF(ISBLANK(Tableau82529[[#This Row],[Matricule]]),"",VLOOKUP(Tableau82529[[#This Row],[Matricule]],#REF!,3,FALSE))</f>
        <v/>
      </c>
      <c r="D287" s="11" t="str">
        <f>CONCATENATE(Tableau82529[[#This Row],[Semaine]],Tableau82529[[#This Row],[Matricule]])</f>
        <v/>
      </c>
      <c r="O287" s="14" t="str">
        <f>IF(SUM(Tableau82529[[#This Row],[Lundi]:[Mercredi]])&gt;0,SUM(Tableau82529[[#This Row],[Lundi]:[Mercredi]]),"")</f>
        <v/>
      </c>
      <c r="P287" s="14" t="str">
        <f>IF(SUM(Tableau82529[[#This Row],[Jeudi]:[Samedi]])&gt;0,SUM(Tableau82529[[#This Row],[Jeudi]:[Samedi]]),"")</f>
        <v/>
      </c>
      <c r="Q287" s="14">
        <f>COUNTIF(Tableau82529[[#This Row],[Lundi]:[Mercredi]],"&gt;0") + COUNTIF(Tableau82529[[#This Row],[Jeudi]:[Samedi]],"&gt;0")</f>
        <v>0</v>
      </c>
      <c r="R287" s="14" t="str">
        <f>IFERROR(Tableau82529[[#This Row],[Total Tour 1]]+Tableau82529[[#This Row],[Total Tour 2]],"")</f>
        <v/>
      </c>
      <c r="S287" s="14">
        <f>COUNTIF(Tableau82529[[#This Row],[Lundi]:[Samedi]],"&gt;=12")*1000</f>
        <v>0</v>
      </c>
      <c r="T28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87" s="15">
        <f>Tableau82529[[#This Row],[Prime production]]+Tableau82529[[#This Row],[Prime rendement]]</f>
        <v>0</v>
      </c>
      <c r="V287" s="15" t="str">
        <f>IF(Tableau82529[[#This Row],[Matricule]]&gt;1,IF(COUNTIF(Tableau82529[DateMatricule],Tableau82529[[#This Row],[DateMatricule]])&gt;1,"Doublon",""),"")</f>
        <v/>
      </c>
    </row>
    <row r="288" spans="1:22" x14ac:dyDescent="0.25">
      <c r="A288" s="11" t="str">
        <f>IF(Tableau82529[[#This Row],[Semaine]]="","",VLOOKUP(Tableau82529[[#This Row],[Semaine]],Listes!$A:$B,2,FALSE))</f>
        <v/>
      </c>
      <c r="B288" s="11" t="str">
        <f>IF(ISBLANK(Tableau82529[[#This Row],[Matricule]]),"",VLOOKUP(Tableau82529[[#This Row],[Matricule]],#REF!,2,FALSE))</f>
        <v/>
      </c>
      <c r="C288" s="11" t="str">
        <f>IF(ISBLANK(Tableau82529[[#This Row],[Matricule]]),"",VLOOKUP(Tableau82529[[#This Row],[Matricule]],#REF!,3,FALSE))</f>
        <v/>
      </c>
      <c r="D288" s="11" t="str">
        <f>CONCATENATE(Tableau82529[[#This Row],[Semaine]],Tableau82529[[#This Row],[Matricule]])</f>
        <v/>
      </c>
      <c r="O288" s="14" t="str">
        <f>IF(SUM(Tableau82529[[#This Row],[Lundi]:[Mercredi]])&gt;0,SUM(Tableau82529[[#This Row],[Lundi]:[Mercredi]]),"")</f>
        <v/>
      </c>
      <c r="P288" s="14" t="str">
        <f>IF(SUM(Tableau82529[[#This Row],[Jeudi]:[Samedi]])&gt;0,SUM(Tableau82529[[#This Row],[Jeudi]:[Samedi]]),"")</f>
        <v/>
      </c>
      <c r="Q288" s="14">
        <f>COUNTIF(Tableau82529[[#This Row],[Lundi]:[Mercredi]],"&gt;0") + COUNTIF(Tableau82529[[#This Row],[Jeudi]:[Samedi]],"&gt;0")</f>
        <v>0</v>
      </c>
      <c r="R288" s="14" t="str">
        <f>IFERROR(Tableau82529[[#This Row],[Total Tour 1]]+Tableau82529[[#This Row],[Total Tour 2]],"")</f>
        <v/>
      </c>
      <c r="S288" s="14">
        <f>COUNTIF(Tableau82529[[#This Row],[Lundi]:[Samedi]],"&gt;=12")*1000</f>
        <v>0</v>
      </c>
      <c r="T28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88" s="15">
        <f>Tableau82529[[#This Row],[Prime production]]+Tableau82529[[#This Row],[Prime rendement]]</f>
        <v>0</v>
      </c>
      <c r="V288" s="15" t="str">
        <f>IF(Tableau82529[[#This Row],[Matricule]]&gt;1,IF(COUNTIF(Tableau82529[DateMatricule],Tableau82529[[#This Row],[DateMatricule]])&gt;1,"Doublon",""),"")</f>
        <v/>
      </c>
    </row>
    <row r="289" spans="1:22" x14ac:dyDescent="0.25">
      <c r="A289" s="11" t="str">
        <f>IF(Tableau82529[[#This Row],[Semaine]]="","",VLOOKUP(Tableau82529[[#This Row],[Semaine]],Listes!$A:$B,2,FALSE))</f>
        <v/>
      </c>
      <c r="B289" s="11" t="str">
        <f>IF(ISBLANK(Tableau82529[[#This Row],[Matricule]]),"",VLOOKUP(Tableau82529[[#This Row],[Matricule]],#REF!,2,FALSE))</f>
        <v/>
      </c>
      <c r="C289" s="11" t="str">
        <f>IF(ISBLANK(Tableau82529[[#This Row],[Matricule]]),"",VLOOKUP(Tableau82529[[#This Row],[Matricule]],#REF!,3,FALSE))</f>
        <v/>
      </c>
      <c r="D289" s="11" t="str">
        <f>CONCATENATE(Tableau82529[[#This Row],[Semaine]],Tableau82529[[#This Row],[Matricule]])</f>
        <v/>
      </c>
      <c r="O289" s="14" t="str">
        <f>IF(SUM(Tableau82529[[#This Row],[Lundi]:[Mercredi]])&gt;0,SUM(Tableau82529[[#This Row],[Lundi]:[Mercredi]]),"")</f>
        <v/>
      </c>
      <c r="P289" s="14" t="str">
        <f>IF(SUM(Tableau82529[[#This Row],[Jeudi]:[Samedi]])&gt;0,SUM(Tableau82529[[#This Row],[Jeudi]:[Samedi]]),"")</f>
        <v/>
      </c>
      <c r="Q289" s="14">
        <f>COUNTIF(Tableau82529[[#This Row],[Lundi]:[Mercredi]],"&gt;0") + COUNTIF(Tableau82529[[#This Row],[Jeudi]:[Samedi]],"&gt;0")</f>
        <v>0</v>
      </c>
      <c r="R289" s="14" t="str">
        <f>IFERROR(Tableau82529[[#This Row],[Total Tour 1]]+Tableau82529[[#This Row],[Total Tour 2]],"")</f>
        <v/>
      </c>
      <c r="S289" s="14">
        <f>COUNTIF(Tableau82529[[#This Row],[Lundi]:[Samedi]],"&gt;=12")*1000</f>
        <v>0</v>
      </c>
      <c r="T28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89" s="15">
        <f>Tableau82529[[#This Row],[Prime production]]+Tableau82529[[#This Row],[Prime rendement]]</f>
        <v>0</v>
      </c>
      <c r="V289" s="15" t="str">
        <f>IF(Tableau82529[[#This Row],[Matricule]]&gt;1,IF(COUNTIF(Tableau82529[DateMatricule],Tableau82529[[#This Row],[DateMatricule]])&gt;1,"Doublon",""),"")</f>
        <v/>
      </c>
    </row>
    <row r="290" spans="1:22" x14ac:dyDescent="0.25">
      <c r="A290" s="11" t="str">
        <f>IF(Tableau82529[[#This Row],[Semaine]]="","",VLOOKUP(Tableau82529[[#This Row],[Semaine]],Listes!$A:$B,2,FALSE))</f>
        <v/>
      </c>
      <c r="B290" s="11" t="str">
        <f>IF(ISBLANK(Tableau82529[[#This Row],[Matricule]]),"",VLOOKUP(Tableau82529[[#This Row],[Matricule]],#REF!,2,FALSE))</f>
        <v/>
      </c>
      <c r="C290" s="11" t="str">
        <f>IF(ISBLANK(Tableau82529[[#This Row],[Matricule]]),"",VLOOKUP(Tableau82529[[#This Row],[Matricule]],#REF!,3,FALSE))</f>
        <v/>
      </c>
      <c r="D290" s="11" t="str">
        <f>CONCATENATE(Tableau82529[[#This Row],[Semaine]],Tableau82529[[#This Row],[Matricule]])</f>
        <v/>
      </c>
      <c r="O290" s="14" t="str">
        <f>IF(SUM(Tableau82529[[#This Row],[Lundi]:[Mercredi]])&gt;0,SUM(Tableau82529[[#This Row],[Lundi]:[Mercredi]]),"")</f>
        <v/>
      </c>
      <c r="P290" s="14" t="str">
        <f>IF(SUM(Tableau82529[[#This Row],[Jeudi]:[Samedi]])&gt;0,SUM(Tableau82529[[#This Row],[Jeudi]:[Samedi]]),"")</f>
        <v/>
      </c>
      <c r="Q290" s="14">
        <f>COUNTIF(Tableau82529[[#This Row],[Lundi]:[Mercredi]],"&gt;0") + COUNTIF(Tableau82529[[#This Row],[Jeudi]:[Samedi]],"&gt;0")</f>
        <v>0</v>
      </c>
      <c r="R290" s="14" t="str">
        <f>IFERROR(Tableau82529[[#This Row],[Total Tour 1]]+Tableau82529[[#This Row],[Total Tour 2]],"")</f>
        <v/>
      </c>
      <c r="S290" s="14">
        <f>COUNTIF(Tableau82529[[#This Row],[Lundi]:[Samedi]],"&gt;=12")*1000</f>
        <v>0</v>
      </c>
      <c r="T29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90" s="15">
        <f>Tableau82529[[#This Row],[Prime production]]+Tableau82529[[#This Row],[Prime rendement]]</f>
        <v>0</v>
      </c>
      <c r="V290" s="15" t="str">
        <f>IF(Tableau82529[[#This Row],[Matricule]]&gt;1,IF(COUNTIF(Tableau82529[DateMatricule],Tableau82529[[#This Row],[DateMatricule]])&gt;1,"Doublon",""),"")</f>
        <v/>
      </c>
    </row>
    <row r="291" spans="1:22" x14ac:dyDescent="0.25">
      <c r="A291" s="11" t="str">
        <f>IF(Tableau82529[[#This Row],[Semaine]]="","",VLOOKUP(Tableau82529[[#This Row],[Semaine]],Listes!$A:$B,2,FALSE))</f>
        <v/>
      </c>
      <c r="B291" s="11" t="str">
        <f>IF(ISBLANK(Tableau82529[[#This Row],[Matricule]]),"",VLOOKUP(Tableau82529[[#This Row],[Matricule]],#REF!,2,FALSE))</f>
        <v/>
      </c>
      <c r="C291" s="11" t="str">
        <f>IF(ISBLANK(Tableau82529[[#This Row],[Matricule]]),"",VLOOKUP(Tableau82529[[#This Row],[Matricule]],#REF!,3,FALSE))</f>
        <v/>
      </c>
      <c r="D291" s="11" t="str">
        <f>CONCATENATE(Tableau82529[[#This Row],[Semaine]],Tableau82529[[#This Row],[Matricule]])</f>
        <v/>
      </c>
      <c r="O291" s="14" t="str">
        <f>IF(SUM(Tableau82529[[#This Row],[Lundi]:[Mercredi]])&gt;0,SUM(Tableau82529[[#This Row],[Lundi]:[Mercredi]]),"")</f>
        <v/>
      </c>
      <c r="P291" s="14" t="str">
        <f>IF(SUM(Tableau82529[[#This Row],[Jeudi]:[Samedi]])&gt;0,SUM(Tableau82529[[#This Row],[Jeudi]:[Samedi]]),"")</f>
        <v/>
      </c>
      <c r="Q291" s="14">
        <f>COUNTIF(Tableau82529[[#This Row],[Lundi]:[Mercredi]],"&gt;0") + COUNTIF(Tableau82529[[#This Row],[Jeudi]:[Samedi]],"&gt;0")</f>
        <v>0</v>
      </c>
      <c r="R291" s="14" t="str">
        <f>IFERROR(Tableau82529[[#This Row],[Total Tour 1]]+Tableau82529[[#This Row],[Total Tour 2]],"")</f>
        <v/>
      </c>
      <c r="S291" s="14">
        <f>COUNTIF(Tableau82529[[#This Row],[Lundi]:[Samedi]],"&gt;=12")*1000</f>
        <v>0</v>
      </c>
      <c r="T29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91" s="15">
        <f>Tableau82529[[#This Row],[Prime production]]+Tableau82529[[#This Row],[Prime rendement]]</f>
        <v>0</v>
      </c>
      <c r="V291" s="15" t="str">
        <f>IF(Tableau82529[[#This Row],[Matricule]]&gt;1,IF(COUNTIF(Tableau82529[DateMatricule],Tableau82529[[#This Row],[DateMatricule]])&gt;1,"Doublon",""),"")</f>
        <v/>
      </c>
    </row>
    <row r="292" spans="1:22" x14ac:dyDescent="0.25">
      <c r="A292" s="11" t="str">
        <f>IF(Tableau82529[[#This Row],[Semaine]]="","",VLOOKUP(Tableau82529[[#This Row],[Semaine]],Listes!$A:$B,2,FALSE))</f>
        <v/>
      </c>
      <c r="B292" s="11" t="str">
        <f>IF(ISBLANK(Tableau82529[[#This Row],[Matricule]]),"",VLOOKUP(Tableau82529[[#This Row],[Matricule]],#REF!,2,FALSE))</f>
        <v/>
      </c>
      <c r="C292" s="11" t="str">
        <f>IF(ISBLANK(Tableau82529[[#This Row],[Matricule]]),"",VLOOKUP(Tableau82529[[#This Row],[Matricule]],#REF!,3,FALSE))</f>
        <v/>
      </c>
      <c r="D292" s="11" t="str">
        <f>CONCATENATE(Tableau82529[[#This Row],[Semaine]],Tableau82529[[#This Row],[Matricule]])</f>
        <v/>
      </c>
      <c r="O292" s="14" t="str">
        <f>IF(SUM(Tableau82529[[#This Row],[Lundi]:[Mercredi]])&gt;0,SUM(Tableau82529[[#This Row],[Lundi]:[Mercredi]]),"")</f>
        <v/>
      </c>
      <c r="P292" s="14" t="str">
        <f>IF(SUM(Tableau82529[[#This Row],[Jeudi]:[Samedi]])&gt;0,SUM(Tableau82529[[#This Row],[Jeudi]:[Samedi]]),"")</f>
        <v/>
      </c>
      <c r="Q292" s="14">
        <f>COUNTIF(Tableau82529[[#This Row],[Lundi]:[Mercredi]],"&gt;0") + COUNTIF(Tableau82529[[#This Row],[Jeudi]:[Samedi]],"&gt;0")</f>
        <v>0</v>
      </c>
      <c r="R292" s="14" t="str">
        <f>IFERROR(Tableau82529[[#This Row],[Total Tour 1]]+Tableau82529[[#This Row],[Total Tour 2]],"")</f>
        <v/>
      </c>
      <c r="S292" s="14">
        <f>COUNTIF(Tableau82529[[#This Row],[Lundi]:[Samedi]],"&gt;=12")*1000</f>
        <v>0</v>
      </c>
      <c r="T29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92" s="15">
        <f>Tableau82529[[#This Row],[Prime production]]+Tableau82529[[#This Row],[Prime rendement]]</f>
        <v>0</v>
      </c>
      <c r="V292" s="15" t="str">
        <f>IF(Tableau82529[[#This Row],[Matricule]]&gt;1,IF(COUNTIF(Tableau82529[DateMatricule],Tableau82529[[#This Row],[DateMatricule]])&gt;1,"Doublon",""),"")</f>
        <v/>
      </c>
    </row>
    <row r="293" spans="1:22" x14ac:dyDescent="0.25">
      <c r="A293" s="11" t="str">
        <f>IF(Tableau82529[[#This Row],[Semaine]]="","",VLOOKUP(Tableau82529[[#This Row],[Semaine]],Listes!$A:$B,2,FALSE))</f>
        <v/>
      </c>
      <c r="B293" s="11" t="str">
        <f>IF(ISBLANK(Tableau82529[[#This Row],[Matricule]]),"",VLOOKUP(Tableau82529[[#This Row],[Matricule]],#REF!,2,FALSE))</f>
        <v/>
      </c>
      <c r="C293" s="11" t="str">
        <f>IF(ISBLANK(Tableau82529[[#This Row],[Matricule]]),"",VLOOKUP(Tableau82529[[#This Row],[Matricule]],#REF!,3,FALSE))</f>
        <v/>
      </c>
      <c r="D293" s="11" t="str">
        <f>CONCATENATE(Tableau82529[[#This Row],[Semaine]],Tableau82529[[#This Row],[Matricule]])</f>
        <v/>
      </c>
      <c r="O293" s="14" t="str">
        <f>IF(SUM(Tableau82529[[#This Row],[Lundi]:[Mercredi]])&gt;0,SUM(Tableau82529[[#This Row],[Lundi]:[Mercredi]]),"")</f>
        <v/>
      </c>
      <c r="P293" s="14" t="str">
        <f>IF(SUM(Tableau82529[[#This Row],[Jeudi]:[Samedi]])&gt;0,SUM(Tableau82529[[#This Row],[Jeudi]:[Samedi]]),"")</f>
        <v/>
      </c>
      <c r="Q293" s="14">
        <f>COUNTIF(Tableau82529[[#This Row],[Lundi]:[Mercredi]],"&gt;0") + COUNTIF(Tableau82529[[#This Row],[Jeudi]:[Samedi]],"&gt;0")</f>
        <v>0</v>
      </c>
      <c r="R293" s="14" t="str">
        <f>IFERROR(Tableau82529[[#This Row],[Total Tour 1]]+Tableau82529[[#This Row],[Total Tour 2]],"")</f>
        <v/>
      </c>
      <c r="S293" s="14">
        <f>COUNTIF(Tableau82529[[#This Row],[Lundi]:[Samedi]],"&gt;=12")*1000</f>
        <v>0</v>
      </c>
      <c r="T29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93" s="15">
        <f>Tableau82529[[#This Row],[Prime production]]+Tableau82529[[#This Row],[Prime rendement]]</f>
        <v>0</v>
      </c>
      <c r="V293" s="15" t="str">
        <f>IF(Tableau82529[[#This Row],[Matricule]]&gt;1,IF(COUNTIF(Tableau82529[DateMatricule],Tableau82529[[#This Row],[DateMatricule]])&gt;1,"Doublon",""),"")</f>
        <v/>
      </c>
    </row>
    <row r="294" spans="1:22" x14ac:dyDescent="0.25">
      <c r="A294" s="11" t="str">
        <f>IF(Tableau82529[[#This Row],[Semaine]]="","",VLOOKUP(Tableau82529[[#This Row],[Semaine]],Listes!$A:$B,2,FALSE))</f>
        <v/>
      </c>
      <c r="B294" s="11" t="str">
        <f>IF(ISBLANK(Tableau82529[[#This Row],[Matricule]]),"",VLOOKUP(Tableau82529[[#This Row],[Matricule]],#REF!,2,FALSE))</f>
        <v/>
      </c>
      <c r="C294" s="11" t="str">
        <f>IF(ISBLANK(Tableau82529[[#This Row],[Matricule]]),"",VLOOKUP(Tableau82529[[#This Row],[Matricule]],#REF!,3,FALSE))</f>
        <v/>
      </c>
      <c r="D294" s="11" t="str">
        <f>CONCATENATE(Tableau82529[[#This Row],[Semaine]],Tableau82529[[#This Row],[Matricule]])</f>
        <v/>
      </c>
      <c r="O294" s="14" t="str">
        <f>IF(SUM(Tableau82529[[#This Row],[Lundi]:[Mercredi]])&gt;0,SUM(Tableau82529[[#This Row],[Lundi]:[Mercredi]]),"")</f>
        <v/>
      </c>
      <c r="P294" s="14" t="str">
        <f>IF(SUM(Tableau82529[[#This Row],[Jeudi]:[Samedi]])&gt;0,SUM(Tableau82529[[#This Row],[Jeudi]:[Samedi]]),"")</f>
        <v/>
      </c>
      <c r="Q294" s="14">
        <f>COUNTIF(Tableau82529[[#This Row],[Lundi]:[Mercredi]],"&gt;0") + COUNTIF(Tableau82529[[#This Row],[Jeudi]:[Samedi]],"&gt;0")</f>
        <v>0</v>
      </c>
      <c r="R294" s="14" t="str">
        <f>IFERROR(Tableau82529[[#This Row],[Total Tour 1]]+Tableau82529[[#This Row],[Total Tour 2]],"")</f>
        <v/>
      </c>
      <c r="S294" s="14">
        <f>COUNTIF(Tableau82529[[#This Row],[Lundi]:[Samedi]],"&gt;=12")*1000</f>
        <v>0</v>
      </c>
      <c r="T29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94" s="15">
        <f>Tableau82529[[#This Row],[Prime production]]+Tableau82529[[#This Row],[Prime rendement]]</f>
        <v>0</v>
      </c>
      <c r="V294" s="15" t="str">
        <f>IF(Tableau82529[[#This Row],[Matricule]]&gt;1,IF(COUNTIF(Tableau82529[DateMatricule],Tableau82529[[#This Row],[DateMatricule]])&gt;1,"Doublon",""),"")</f>
        <v/>
      </c>
    </row>
    <row r="295" spans="1:22" x14ac:dyDescent="0.25">
      <c r="A295" s="11" t="str">
        <f>IF(Tableau82529[[#This Row],[Semaine]]="","",VLOOKUP(Tableau82529[[#This Row],[Semaine]],Listes!$A:$B,2,FALSE))</f>
        <v/>
      </c>
      <c r="B295" s="11" t="str">
        <f>IF(ISBLANK(Tableau82529[[#This Row],[Matricule]]),"",VLOOKUP(Tableau82529[[#This Row],[Matricule]],#REF!,2,FALSE))</f>
        <v/>
      </c>
      <c r="C295" s="11" t="str">
        <f>IF(ISBLANK(Tableau82529[[#This Row],[Matricule]]),"",VLOOKUP(Tableau82529[[#This Row],[Matricule]],#REF!,3,FALSE))</f>
        <v/>
      </c>
      <c r="D295" s="11" t="str">
        <f>CONCATENATE(Tableau82529[[#This Row],[Semaine]],Tableau82529[[#This Row],[Matricule]])</f>
        <v/>
      </c>
      <c r="O295" s="14" t="str">
        <f>IF(SUM(Tableau82529[[#This Row],[Lundi]:[Mercredi]])&gt;0,SUM(Tableau82529[[#This Row],[Lundi]:[Mercredi]]),"")</f>
        <v/>
      </c>
      <c r="P295" s="14" t="str">
        <f>IF(SUM(Tableau82529[[#This Row],[Jeudi]:[Samedi]])&gt;0,SUM(Tableau82529[[#This Row],[Jeudi]:[Samedi]]),"")</f>
        <v/>
      </c>
      <c r="Q295" s="14">
        <f>COUNTIF(Tableau82529[[#This Row],[Lundi]:[Mercredi]],"&gt;0") + COUNTIF(Tableau82529[[#This Row],[Jeudi]:[Samedi]],"&gt;0")</f>
        <v>0</v>
      </c>
      <c r="R295" s="14" t="str">
        <f>IFERROR(Tableau82529[[#This Row],[Total Tour 1]]+Tableau82529[[#This Row],[Total Tour 2]],"")</f>
        <v/>
      </c>
      <c r="S295" s="14">
        <f>COUNTIF(Tableau82529[[#This Row],[Lundi]:[Samedi]],"&gt;=12")*1000</f>
        <v>0</v>
      </c>
      <c r="T29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95" s="15">
        <f>Tableau82529[[#This Row],[Prime production]]+Tableau82529[[#This Row],[Prime rendement]]</f>
        <v>0</v>
      </c>
      <c r="V295" s="15" t="str">
        <f>IF(Tableau82529[[#This Row],[Matricule]]&gt;1,IF(COUNTIF(Tableau82529[DateMatricule],Tableau82529[[#This Row],[DateMatricule]])&gt;1,"Doublon",""),"")</f>
        <v/>
      </c>
    </row>
    <row r="296" spans="1:22" x14ac:dyDescent="0.25">
      <c r="A296" s="11" t="str">
        <f>IF(Tableau82529[[#This Row],[Semaine]]="","",VLOOKUP(Tableau82529[[#This Row],[Semaine]],Listes!$A:$B,2,FALSE))</f>
        <v/>
      </c>
      <c r="B296" s="11" t="str">
        <f>IF(ISBLANK(Tableau82529[[#This Row],[Matricule]]),"",VLOOKUP(Tableau82529[[#This Row],[Matricule]],#REF!,2,FALSE))</f>
        <v/>
      </c>
      <c r="C296" s="11" t="str">
        <f>IF(ISBLANK(Tableau82529[[#This Row],[Matricule]]),"",VLOOKUP(Tableau82529[[#This Row],[Matricule]],#REF!,3,FALSE))</f>
        <v/>
      </c>
      <c r="D296" s="11" t="str">
        <f>CONCATENATE(Tableau82529[[#This Row],[Semaine]],Tableau82529[[#This Row],[Matricule]])</f>
        <v/>
      </c>
      <c r="O296" s="14" t="str">
        <f>IF(SUM(Tableau82529[[#This Row],[Lundi]:[Mercredi]])&gt;0,SUM(Tableau82529[[#This Row],[Lundi]:[Mercredi]]),"")</f>
        <v/>
      </c>
      <c r="P296" s="14" t="str">
        <f>IF(SUM(Tableau82529[[#This Row],[Jeudi]:[Samedi]])&gt;0,SUM(Tableau82529[[#This Row],[Jeudi]:[Samedi]]),"")</f>
        <v/>
      </c>
      <c r="Q296" s="14">
        <f>COUNTIF(Tableau82529[[#This Row],[Lundi]:[Mercredi]],"&gt;0") + COUNTIF(Tableau82529[[#This Row],[Jeudi]:[Samedi]],"&gt;0")</f>
        <v>0</v>
      </c>
      <c r="R296" s="14" t="str">
        <f>IFERROR(Tableau82529[[#This Row],[Total Tour 1]]+Tableau82529[[#This Row],[Total Tour 2]],"")</f>
        <v/>
      </c>
      <c r="S296" s="14">
        <f>COUNTIF(Tableau82529[[#This Row],[Lundi]:[Samedi]],"&gt;=12")*1000</f>
        <v>0</v>
      </c>
      <c r="T29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96" s="15">
        <f>Tableau82529[[#This Row],[Prime production]]+Tableau82529[[#This Row],[Prime rendement]]</f>
        <v>0</v>
      </c>
      <c r="V296" s="15" t="str">
        <f>IF(Tableau82529[[#This Row],[Matricule]]&gt;1,IF(COUNTIF(Tableau82529[DateMatricule],Tableau82529[[#This Row],[DateMatricule]])&gt;1,"Doublon",""),"")</f>
        <v/>
      </c>
    </row>
    <row r="297" spans="1:22" x14ac:dyDescent="0.25">
      <c r="A297" s="11" t="str">
        <f>IF(Tableau82529[[#This Row],[Semaine]]="","",VLOOKUP(Tableau82529[[#This Row],[Semaine]],Listes!$A:$B,2,FALSE))</f>
        <v/>
      </c>
      <c r="B297" s="11" t="str">
        <f>IF(ISBLANK(Tableau82529[[#This Row],[Matricule]]),"",VLOOKUP(Tableau82529[[#This Row],[Matricule]],#REF!,2,FALSE))</f>
        <v/>
      </c>
      <c r="C297" s="11" t="str">
        <f>IF(ISBLANK(Tableau82529[[#This Row],[Matricule]]),"",VLOOKUP(Tableau82529[[#This Row],[Matricule]],#REF!,3,FALSE))</f>
        <v/>
      </c>
      <c r="D297" s="11" t="str">
        <f>CONCATENATE(Tableau82529[[#This Row],[Semaine]],Tableau82529[[#This Row],[Matricule]])</f>
        <v/>
      </c>
      <c r="O297" s="14" t="str">
        <f>IF(SUM(Tableau82529[[#This Row],[Lundi]:[Mercredi]])&gt;0,SUM(Tableau82529[[#This Row],[Lundi]:[Mercredi]]),"")</f>
        <v/>
      </c>
      <c r="P297" s="14" t="str">
        <f>IF(SUM(Tableau82529[[#This Row],[Jeudi]:[Samedi]])&gt;0,SUM(Tableau82529[[#This Row],[Jeudi]:[Samedi]]),"")</f>
        <v/>
      </c>
      <c r="Q297" s="14">
        <f>COUNTIF(Tableau82529[[#This Row],[Lundi]:[Mercredi]],"&gt;0") + COUNTIF(Tableau82529[[#This Row],[Jeudi]:[Samedi]],"&gt;0")</f>
        <v>0</v>
      </c>
      <c r="R297" s="14" t="str">
        <f>IFERROR(Tableau82529[[#This Row],[Total Tour 1]]+Tableau82529[[#This Row],[Total Tour 2]],"")</f>
        <v/>
      </c>
      <c r="S297" s="14">
        <f>COUNTIF(Tableau82529[[#This Row],[Lundi]:[Samedi]],"&gt;=12")*1000</f>
        <v>0</v>
      </c>
      <c r="T29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97" s="15">
        <f>Tableau82529[[#This Row],[Prime production]]+Tableau82529[[#This Row],[Prime rendement]]</f>
        <v>0</v>
      </c>
      <c r="V297" s="15" t="str">
        <f>IF(Tableau82529[[#This Row],[Matricule]]&gt;1,IF(COUNTIF(Tableau82529[DateMatricule],Tableau82529[[#This Row],[DateMatricule]])&gt;1,"Doublon",""),"")</f>
        <v/>
      </c>
    </row>
    <row r="298" spans="1:22" x14ac:dyDescent="0.25">
      <c r="A298" s="11" t="str">
        <f>IF(Tableau82529[[#This Row],[Semaine]]="","",VLOOKUP(Tableau82529[[#This Row],[Semaine]],Listes!$A:$B,2,FALSE))</f>
        <v/>
      </c>
      <c r="B298" s="11" t="str">
        <f>IF(ISBLANK(Tableau82529[[#This Row],[Matricule]]),"",VLOOKUP(Tableau82529[[#This Row],[Matricule]],#REF!,2,FALSE))</f>
        <v/>
      </c>
      <c r="C298" s="11" t="str">
        <f>IF(ISBLANK(Tableau82529[[#This Row],[Matricule]]),"",VLOOKUP(Tableau82529[[#This Row],[Matricule]],#REF!,3,FALSE))</f>
        <v/>
      </c>
      <c r="D298" s="11" t="str">
        <f>CONCATENATE(Tableau82529[[#This Row],[Semaine]],Tableau82529[[#This Row],[Matricule]])</f>
        <v/>
      </c>
      <c r="O298" s="14" t="str">
        <f>IF(SUM(Tableau82529[[#This Row],[Lundi]:[Mercredi]])&gt;0,SUM(Tableau82529[[#This Row],[Lundi]:[Mercredi]]),"")</f>
        <v/>
      </c>
      <c r="P298" s="14" t="str">
        <f>IF(SUM(Tableau82529[[#This Row],[Jeudi]:[Samedi]])&gt;0,SUM(Tableau82529[[#This Row],[Jeudi]:[Samedi]]),"")</f>
        <v/>
      </c>
      <c r="Q298" s="14">
        <f>COUNTIF(Tableau82529[[#This Row],[Lundi]:[Mercredi]],"&gt;0") + COUNTIF(Tableau82529[[#This Row],[Jeudi]:[Samedi]],"&gt;0")</f>
        <v>0</v>
      </c>
      <c r="R298" s="14" t="str">
        <f>IFERROR(Tableau82529[[#This Row],[Total Tour 1]]+Tableau82529[[#This Row],[Total Tour 2]],"")</f>
        <v/>
      </c>
      <c r="S298" s="14">
        <f>COUNTIF(Tableau82529[[#This Row],[Lundi]:[Samedi]],"&gt;=12")*1000</f>
        <v>0</v>
      </c>
      <c r="T29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98" s="15">
        <f>Tableau82529[[#This Row],[Prime production]]+Tableau82529[[#This Row],[Prime rendement]]</f>
        <v>0</v>
      </c>
      <c r="V298" s="15" t="str">
        <f>IF(Tableau82529[[#This Row],[Matricule]]&gt;1,IF(COUNTIF(Tableau82529[DateMatricule],Tableau82529[[#This Row],[DateMatricule]])&gt;1,"Doublon",""),"")</f>
        <v/>
      </c>
    </row>
    <row r="299" spans="1:22" x14ac:dyDescent="0.25">
      <c r="A299" s="11" t="str">
        <f>IF(Tableau82529[[#This Row],[Semaine]]="","",VLOOKUP(Tableau82529[[#This Row],[Semaine]],Listes!$A:$B,2,FALSE))</f>
        <v/>
      </c>
      <c r="B299" s="11" t="str">
        <f>IF(ISBLANK(Tableau82529[[#This Row],[Matricule]]),"",VLOOKUP(Tableau82529[[#This Row],[Matricule]],#REF!,2,FALSE))</f>
        <v/>
      </c>
      <c r="C299" s="11" t="str">
        <f>IF(ISBLANK(Tableau82529[[#This Row],[Matricule]]),"",VLOOKUP(Tableau82529[[#This Row],[Matricule]],#REF!,3,FALSE))</f>
        <v/>
      </c>
      <c r="D299" s="11" t="str">
        <f>CONCATENATE(Tableau82529[[#This Row],[Semaine]],Tableau82529[[#This Row],[Matricule]])</f>
        <v/>
      </c>
      <c r="O299" s="14" t="str">
        <f>IF(SUM(Tableau82529[[#This Row],[Lundi]:[Mercredi]])&gt;0,SUM(Tableau82529[[#This Row],[Lundi]:[Mercredi]]),"")</f>
        <v/>
      </c>
      <c r="P299" s="14" t="str">
        <f>IF(SUM(Tableau82529[[#This Row],[Jeudi]:[Samedi]])&gt;0,SUM(Tableau82529[[#This Row],[Jeudi]:[Samedi]]),"")</f>
        <v/>
      </c>
      <c r="Q299" s="14">
        <f>COUNTIF(Tableau82529[[#This Row],[Lundi]:[Mercredi]],"&gt;0") + COUNTIF(Tableau82529[[#This Row],[Jeudi]:[Samedi]],"&gt;0")</f>
        <v>0</v>
      </c>
      <c r="R299" s="14" t="str">
        <f>IFERROR(Tableau82529[[#This Row],[Total Tour 1]]+Tableau82529[[#This Row],[Total Tour 2]],"")</f>
        <v/>
      </c>
      <c r="S299" s="14">
        <f>COUNTIF(Tableau82529[[#This Row],[Lundi]:[Samedi]],"&gt;=12")*1000</f>
        <v>0</v>
      </c>
      <c r="T29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299" s="15">
        <f>Tableau82529[[#This Row],[Prime production]]+Tableau82529[[#This Row],[Prime rendement]]</f>
        <v>0</v>
      </c>
      <c r="V299" s="15" t="str">
        <f>IF(Tableau82529[[#This Row],[Matricule]]&gt;1,IF(COUNTIF(Tableau82529[DateMatricule],Tableau82529[[#This Row],[DateMatricule]])&gt;1,"Doublon",""),"")</f>
        <v/>
      </c>
    </row>
    <row r="300" spans="1:22" x14ac:dyDescent="0.25">
      <c r="A300" s="11" t="str">
        <f>IF(Tableau82529[[#This Row],[Semaine]]="","",VLOOKUP(Tableau82529[[#This Row],[Semaine]],Listes!$A:$B,2,FALSE))</f>
        <v/>
      </c>
      <c r="B300" s="11" t="str">
        <f>IF(ISBLANK(Tableau82529[[#This Row],[Matricule]]),"",VLOOKUP(Tableau82529[[#This Row],[Matricule]],#REF!,2,FALSE))</f>
        <v/>
      </c>
      <c r="C300" s="11" t="str">
        <f>IF(ISBLANK(Tableau82529[[#This Row],[Matricule]]),"",VLOOKUP(Tableau82529[[#This Row],[Matricule]],#REF!,3,FALSE))</f>
        <v/>
      </c>
      <c r="D300" s="11" t="str">
        <f>CONCATENATE(Tableau82529[[#This Row],[Semaine]],Tableau82529[[#This Row],[Matricule]])</f>
        <v/>
      </c>
      <c r="O300" s="14" t="str">
        <f>IF(SUM(Tableau82529[[#This Row],[Lundi]:[Mercredi]])&gt;0,SUM(Tableau82529[[#This Row],[Lundi]:[Mercredi]]),"")</f>
        <v/>
      </c>
      <c r="P300" s="14" t="str">
        <f>IF(SUM(Tableau82529[[#This Row],[Jeudi]:[Samedi]])&gt;0,SUM(Tableau82529[[#This Row],[Jeudi]:[Samedi]]),"")</f>
        <v/>
      </c>
      <c r="Q300" s="14">
        <f>COUNTIF(Tableau82529[[#This Row],[Lundi]:[Mercredi]],"&gt;0") + COUNTIF(Tableau82529[[#This Row],[Jeudi]:[Samedi]],"&gt;0")</f>
        <v>0</v>
      </c>
      <c r="R300" s="14" t="str">
        <f>IFERROR(Tableau82529[[#This Row],[Total Tour 1]]+Tableau82529[[#This Row],[Total Tour 2]],"")</f>
        <v/>
      </c>
      <c r="S300" s="14">
        <f>COUNTIF(Tableau82529[[#This Row],[Lundi]:[Samedi]],"&gt;=12")*1000</f>
        <v>0</v>
      </c>
      <c r="T30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00" s="15">
        <f>Tableau82529[[#This Row],[Prime production]]+Tableau82529[[#This Row],[Prime rendement]]</f>
        <v>0</v>
      </c>
      <c r="V300" s="15" t="str">
        <f>IF(Tableau82529[[#This Row],[Matricule]]&gt;1,IF(COUNTIF(Tableau82529[DateMatricule],Tableau82529[[#This Row],[DateMatricule]])&gt;1,"Doublon",""),"")</f>
        <v/>
      </c>
    </row>
    <row r="301" spans="1:22" x14ac:dyDescent="0.25">
      <c r="A301" s="11" t="str">
        <f>IF(Tableau82529[[#This Row],[Semaine]]="","",VLOOKUP(Tableau82529[[#This Row],[Semaine]],Listes!$A:$B,2,FALSE))</f>
        <v/>
      </c>
      <c r="B301" s="11" t="str">
        <f>IF(ISBLANK(Tableau82529[[#This Row],[Matricule]]),"",VLOOKUP(Tableau82529[[#This Row],[Matricule]],#REF!,2,FALSE))</f>
        <v/>
      </c>
      <c r="C301" s="11" t="str">
        <f>IF(ISBLANK(Tableau82529[[#This Row],[Matricule]]),"",VLOOKUP(Tableau82529[[#This Row],[Matricule]],#REF!,3,FALSE))</f>
        <v/>
      </c>
      <c r="D301" s="11" t="str">
        <f>CONCATENATE(Tableau82529[[#This Row],[Semaine]],Tableau82529[[#This Row],[Matricule]])</f>
        <v/>
      </c>
      <c r="O301" s="14" t="str">
        <f>IF(SUM(Tableau82529[[#This Row],[Lundi]:[Mercredi]])&gt;0,SUM(Tableau82529[[#This Row],[Lundi]:[Mercredi]]),"")</f>
        <v/>
      </c>
      <c r="P301" s="14" t="str">
        <f>IF(SUM(Tableau82529[[#This Row],[Jeudi]:[Samedi]])&gt;0,SUM(Tableau82529[[#This Row],[Jeudi]:[Samedi]]),"")</f>
        <v/>
      </c>
      <c r="Q301" s="14">
        <f>COUNTIF(Tableau82529[[#This Row],[Lundi]:[Mercredi]],"&gt;0") + COUNTIF(Tableau82529[[#This Row],[Jeudi]:[Samedi]],"&gt;0")</f>
        <v>0</v>
      </c>
      <c r="R301" s="14" t="str">
        <f>IFERROR(Tableau82529[[#This Row],[Total Tour 1]]+Tableau82529[[#This Row],[Total Tour 2]],"")</f>
        <v/>
      </c>
      <c r="S301" s="14">
        <f>COUNTIF(Tableau82529[[#This Row],[Lundi]:[Samedi]],"&gt;=12")*1000</f>
        <v>0</v>
      </c>
      <c r="T30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01" s="15">
        <f>Tableau82529[[#This Row],[Prime production]]+Tableau82529[[#This Row],[Prime rendement]]</f>
        <v>0</v>
      </c>
      <c r="V301" s="15" t="str">
        <f>IF(Tableau82529[[#This Row],[Matricule]]&gt;1,IF(COUNTIF(Tableau82529[DateMatricule],Tableau82529[[#This Row],[DateMatricule]])&gt;1,"Doublon",""),"")</f>
        <v/>
      </c>
    </row>
    <row r="302" spans="1:22" x14ac:dyDescent="0.25">
      <c r="A302" s="11" t="str">
        <f>IF(Tableau82529[[#This Row],[Semaine]]="","",VLOOKUP(Tableau82529[[#This Row],[Semaine]],Listes!$A:$B,2,FALSE))</f>
        <v/>
      </c>
      <c r="B302" s="11" t="str">
        <f>IF(ISBLANK(Tableau82529[[#This Row],[Matricule]]),"",VLOOKUP(Tableau82529[[#This Row],[Matricule]],#REF!,2,FALSE))</f>
        <v/>
      </c>
      <c r="C302" s="11" t="str">
        <f>IF(ISBLANK(Tableau82529[[#This Row],[Matricule]]),"",VLOOKUP(Tableau82529[[#This Row],[Matricule]],#REF!,3,FALSE))</f>
        <v/>
      </c>
      <c r="D302" s="11" t="str">
        <f>CONCATENATE(Tableau82529[[#This Row],[Semaine]],Tableau82529[[#This Row],[Matricule]])</f>
        <v/>
      </c>
      <c r="O302" s="14" t="str">
        <f>IF(SUM(Tableau82529[[#This Row],[Lundi]:[Mercredi]])&gt;0,SUM(Tableau82529[[#This Row],[Lundi]:[Mercredi]]),"")</f>
        <v/>
      </c>
      <c r="P302" s="14" t="str">
        <f>IF(SUM(Tableau82529[[#This Row],[Jeudi]:[Samedi]])&gt;0,SUM(Tableau82529[[#This Row],[Jeudi]:[Samedi]]),"")</f>
        <v/>
      </c>
      <c r="Q302" s="14">
        <f>COUNTIF(Tableau82529[[#This Row],[Lundi]:[Mercredi]],"&gt;0") + COUNTIF(Tableau82529[[#This Row],[Jeudi]:[Samedi]],"&gt;0")</f>
        <v>0</v>
      </c>
      <c r="R302" s="14" t="str">
        <f>IFERROR(Tableau82529[[#This Row],[Total Tour 1]]+Tableau82529[[#This Row],[Total Tour 2]],"")</f>
        <v/>
      </c>
      <c r="S302" s="14">
        <f>COUNTIF(Tableau82529[[#This Row],[Lundi]:[Samedi]],"&gt;=12")*1000</f>
        <v>0</v>
      </c>
      <c r="T30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02" s="15">
        <f>Tableau82529[[#This Row],[Prime production]]+Tableau82529[[#This Row],[Prime rendement]]</f>
        <v>0</v>
      </c>
      <c r="V302" s="15" t="str">
        <f>IF(Tableau82529[[#This Row],[Matricule]]&gt;1,IF(COUNTIF(Tableau82529[DateMatricule],Tableau82529[[#This Row],[DateMatricule]])&gt;1,"Doublon",""),"")</f>
        <v/>
      </c>
    </row>
    <row r="303" spans="1:22" x14ac:dyDescent="0.25">
      <c r="A303" s="11" t="str">
        <f>IF(Tableau82529[[#This Row],[Semaine]]="","",VLOOKUP(Tableau82529[[#This Row],[Semaine]],Listes!$A:$B,2,FALSE))</f>
        <v/>
      </c>
      <c r="B303" s="11" t="str">
        <f>IF(ISBLANK(Tableau82529[[#This Row],[Matricule]]),"",VLOOKUP(Tableau82529[[#This Row],[Matricule]],#REF!,2,FALSE))</f>
        <v/>
      </c>
      <c r="C303" s="11" t="str">
        <f>IF(ISBLANK(Tableau82529[[#This Row],[Matricule]]),"",VLOOKUP(Tableau82529[[#This Row],[Matricule]],#REF!,3,FALSE))</f>
        <v/>
      </c>
      <c r="D303" s="11" t="str">
        <f>CONCATENATE(Tableau82529[[#This Row],[Semaine]],Tableau82529[[#This Row],[Matricule]])</f>
        <v/>
      </c>
      <c r="O303" s="14" t="str">
        <f>IF(SUM(Tableau82529[[#This Row],[Lundi]:[Mercredi]])&gt;0,SUM(Tableau82529[[#This Row],[Lundi]:[Mercredi]]),"")</f>
        <v/>
      </c>
      <c r="P303" s="14" t="str">
        <f>IF(SUM(Tableau82529[[#This Row],[Jeudi]:[Samedi]])&gt;0,SUM(Tableau82529[[#This Row],[Jeudi]:[Samedi]]),"")</f>
        <v/>
      </c>
      <c r="Q303" s="14">
        <f>COUNTIF(Tableau82529[[#This Row],[Lundi]:[Mercredi]],"&gt;0") + COUNTIF(Tableau82529[[#This Row],[Jeudi]:[Samedi]],"&gt;0")</f>
        <v>0</v>
      </c>
      <c r="R303" s="14" t="str">
        <f>IFERROR(Tableau82529[[#This Row],[Total Tour 1]]+Tableau82529[[#This Row],[Total Tour 2]],"")</f>
        <v/>
      </c>
      <c r="S303" s="14">
        <f>COUNTIF(Tableau82529[[#This Row],[Lundi]:[Samedi]],"&gt;=12")*1000</f>
        <v>0</v>
      </c>
      <c r="T30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03" s="15">
        <f>Tableau82529[[#This Row],[Prime production]]+Tableau82529[[#This Row],[Prime rendement]]</f>
        <v>0</v>
      </c>
      <c r="V303" s="15" t="str">
        <f>IF(Tableau82529[[#This Row],[Matricule]]&gt;1,IF(COUNTIF(Tableau82529[DateMatricule],Tableau82529[[#This Row],[DateMatricule]])&gt;1,"Doublon",""),"")</f>
        <v/>
      </c>
    </row>
    <row r="304" spans="1:22" x14ac:dyDescent="0.25">
      <c r="A304" s="11" t="str">
        <f>IF(Tableau82529[[#This Row],[Semaine]]="","",VLOOKUP(Tableau82529[[#This Row],[Semaine]],Listes!$A:$B,2,FALSE))</f>
        <v/>
      </c>
      <c r="B304" s="11" t="str">
        <f>IF(ISBLANK(Tableau82529[[#This Row],[Matricule]]),"",VLOOKUP(Tableau82529[[#This Row],[Matricule]],#REF!,2,FALSE))</f>
        <v/>
      </c>
      <c r="C304" s="11" t="str">
        <f>IF(ISBLANK(Tableau82529[[#This Row],[Matricule]]),"",VLOOKUP(Tableau82529[[#This Row],[Matricule]],#REF!,3,FALSE))</f>
        <v/>
      </c>
      <c r="D304" s="11" t="str">
        <f>CONCATENATE(Tableau82529[[#This Row],[Semaine]],Tableau82529[[#This Row],[Matricule]])</f>
        <v/>
      </c>
      <c r="O304" s="14" t="str">
        <f>IF(SUM(Tableau82529[[#This Row],[Lundi]:[Mercredi]])&gt;0,SUM(Tableau82529[[#This Row],[Lundi]:[Mercredi]]),"")</f>
        <v/>
      </c>
      <c r="P304" s="14" t="str">
        <f>IF(SUM(Tableau82529[[#This Row],[Jeudi]:[Samedi]])&gt;0,SUM(Tableau82529[[#This Row],[Jeudi]:[Samedi]]),"")</f>
        <v/>
      </c>
      <c r="Q304" s="14">
        <f>COUNTIF(Tableau82529[[#This Row],[Lundi]:[Mercredi]],"&gt;0") + COUNTIF(Tableau82529[[#This Row],[Jeudi]:[Samedi]],"&gt;0")</f>
        <v>0</v>
      </c>
      <c r="R304" s="14" t="str">
        <f>IFERROR(Tableau82529[[#This Row],[Total Tour 1]]+Tableau82529[[#This Row],[Total Tour 2]],"")</f>
        <v/>
      </c>
      <c r="S304" s="14">
        <f>COUNTIF(Tableau82529[[#This Row],[Lundi]:[Samedi]],"&gt;=12")*1000</f>
        <v>0</v>
      </c>
      <c r="T30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04" s="15">
        <f>Tableau82529[[#This Row],[Prime production]]+Tableau82529[[#This Row],[Prime rendement]]</f>
        <v>0</v>
      </c>
      <c r="V304" s="15" t="str">
        <f>IF(Tableau82529[[#This Row],[Matricule]]&gt;1,IF(COUNTIF(Tableau82529[DateMatricule],Tableau82529[[#This Row],[DateMatricule]])&gt;1,"Doublon",""),"")</f>
        <v/>
      </c>
    </row>
    <row r="305" spans="1:22" x14ac:dyDescent="0.25">
      <c r="A305" s="11" t="str">
        <f>IF(Tableau82529[[#This Row],[Semaine]]="","",VLOOKUP(Tableau82529[[#This Row],[Semaine]],Listes!$A:$B,2,FALSE))</f>
        <v/>
      </c>
      <c r="B305" s="11" t="str">
        <f>IF(ISBLANK(Tableau82529[[#This Row],[Matricule]]),"",VLOOKUP(Tableau82529[[#This Row],[Matricule]],#REF!,2,FALSE))</f>
        <v/>
      </c>
      <c r="C305" s="11" t="str">
        <f>IF(ISBLANK(Tableau82529[[#This Row],[Matricule]]),"",VLOOKUP(Tableau82529[[#This Row],[Matricule]],#REF!,3,FALSE))</f>
        <v/>
      </c>
      <c r="D305" s="11" t="str">
        <f>CONCATENATE(Tableau82529[[#This Row],[Semaine]],Tableau82529[[#This Row],[Matricule]])</f>
        <v/>
      </c>
      <c r="O305" s="14" t="str">
        <f>IF(SUM(Tableau82529[[#This Row],[Lundi]:[Mercredi]])&gt;0,SUM(Tableau82529[[#This Row],[Lundi]:[Mercredi]]),"")</f>
        <v/>
      </c>
      <c r="P305" s="14" t="str">
        <f>IF(SUM(Tableau82529[[#This Row],[Jeudi]:[Samedi]])&gt;0,SUM(Tableau82529[[#This Row],[Jeudi]:[Samedi]]),"")</f>
        <v/>
      </c>
      <c r="Q305" s="14">
        <f>COUNTIF(Tableau82529[[#This Row],[Lundi]:[Mercredi]],"&gt;0") + COUNTIF(Tableau82529[[#This Row],[Jeudi]:[Samedi]],"&gt;0")</f>
        <v>0</v>
      </c>
      <c r="R305" s="14" t="str">
        <f>IFERROR(Tableau82529[[#This Row],[Total Tour 1]]+Tableau82529[[#This Row],[Total Tour 2]],"")</f>
        <v/>
      </c>
      <c r="S305" s="14">
        <f>COUNTIF(Tableau82529[[#This Row],[Lundi]:[Samedi]],"&gt;=12")*1000</f>
        <v>0</v>
      </c>
      <c r="T30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05" s="15">
        <f>Tableau82529[[#This Row],[Prime production]]+Tableau82529[[#This Row],[Prime rendement]]</f>
        <v>0</v>
      </c>
      <c r="V305" s="15" t="str">
        <f>IF(Tableau82529[[#This Row],[Matricule]]&gt;1,IF(COUNTIF(Tableau82529[DateMatricule],Tableau82529[[#This Row],[DateMatricule]])&gt;1,"Doublon",""),"")</f>
        <v/>
      </c>
    </row>
    <row r="306" spans="1:22" x14ac:dyDescent="0.25">
      <c r="A306" s="11" t="str">
        <f>IF(Tableau82529[[#This Row],[Semaine]]="","",VLOOKUP(Tableau82529[[#This Row],[Semaine]],Listes!$A:$B,2,FALSE))</f>
        <v/>
      </c>
      <c r="B306" s="11" t="str">
        <f>IF(ISBLANK(Tableau82529[[#This Row],[Matricule]]),"",VLOOKUP(Tableau82529[[#This Row],[Matricule]],#REF!,2,FALSE))</f>
        <v/>
      </c>
      <c r="C306" s="11" t="str">
        <f>IF(ISBLANK(Tableau82529[[#This Row],[Matricule]]),"",VLOOKUP(Tableau82529[[#This Row],[Matricule]],#REF!,3,FALSE))</f>
        <v/>
      </c>
      <c r="D306" s="11" t="str">
        <f>CONCATENATE(Tableau82529[[#This Row],[Semaine]],Tableau82529[[#This Row],[Matricule]])</f>
        <v/>
      </c>
      <c r="O306" s="14" t="str">
        <f>IF(SUM(Tableau82529[[#This Row],[Lundi]:[Mercredi]])&gt;0,SUM(Tableau82529[[#This Row],[Lundi]:[Mercredi]]),"")</f>
        <v/>
      </c>
      <c r="P306" s="14" t="str">
        <f>IF(SUM(Tableau82529[[#This Row],[Jeudi]:[Samedi]])&gt;0,SUM(Tableau82529[[#This Row],[Jeudi]:[Samedi]]),"")</f>
        <v/>
      </c>
      <c r="Q306" s="14">
        <f>COUNTIF(Tableau82529[[#This Row],[Lundi]:[Mercredi]],"&gt;0") + COUNTIF(Tableau82529[[#This Row],[Jeudi]:[Samedi]],"&gt;0")</f>
        <v>0</v>
      </c>
      <c r="R306" s="14" t="str">
        <f>IFERROR(Tableau82529[[#This Row],[Total Tour 1]]+Tableau82529[[#This Row],[Total Tour 2]],"")</f>
        <v/>
      </c>
      <c r="S306" s="14">
        <f>COUNTIF(Tableau82529[[#This Row],[Lundi]:[Samedi]],"&gt;=12")*1000</f>
        <v>0</v>
      </c>
      <c r="T30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06" s="15">
        <f>Tableau82529[[#This Row],[Prime production]]+Tableau82529[[#This Row],[Prime rendement]]</f>
        <v>0</v>
      </c>
      <c r="V306" s="15" t="str">
        <f>IF(Tableau82529[[#This Row],[Matricule]]&gt;1,IF(COUNTIF(Tableau82529[DateMatricule],Tableau82529[[#This Row],[DateMatricule]])&gt;1,"Doublon",""),"")</f>
        <v/>
      </c>
    </row>
    <row r="307" spans="1:22" x14ac:dyDescent="0.25">
      <c r="A307" s="11" t="str">
        <f>IF(Tableau82529[[#This Row],[Semaine]]="","",VLOOKUP(Tableau82529[[#This Row],[Semaine]],Listes!$A:$B,2,FALSE))</f>
        <v/>
      </c>
      <c r="B307" s="11" t="str">
        <f>IF(ISBLANK(Tableau82529[[#This Row],[Matricule]]),"",VLOOKUP(Tableau82529[[#This Row],[Matricule]],#REF!,2,FALSE))</f>
        <v/>
      </c>
      <c r="C307" s="11" t="str">
        <f>IF(ISBLANK(Tableau82529[[#This Row],[Matricule]]),"",VLOOKUP(Tableau82529[[#This Row],[Matricule]],#REF!,3,FALSE))</f>
        <v/>
      </c>
      <c r="D307" s="11" t="str">
        <f>CONCATENATE(Tableau82529[[#This Row],[Semaine]],Tableau82529[[#This Row],[Matricule]])</f>
        <v/>
      </c>
      <c r="O307" s="14" t="str">
        <f>IF(SUM(Tableau82529[[#This Row],[Lundi]:[Mercredi]])&gt;0,SUM(Tableau82529[[#This Row],[Lundi]:[Mercredi]]),"")</f>
        <v/>
      </c>
      <c r="P307" s="14" t="str">
        <f>IF(SUM(Tableau82529[[#This Row],[Jeudi]:[Samedi]])&gt;0,SUM(Tableau82529[[#This Row],[Jeudi]:[Samedi]]),"")</f>
        <v/>
      </c>
      <c r="Q307" s="14">
        <f>COUNTIF(Tableau82529[[#This Row],[Lundi]:[Mercredi]],"&gt;0") + COUNTIF(Tableau82529[[#This Row],[Jeudi]:[Samedi]],"&gt;0")</f>
        <v>0</v>
      </c>
      <c r="R307" s="14" t="str">
        <f>IFERROR(Tableau82529[[#This Row],[Total Tour 1]]+Tableau82529[[#This Row],[Total Tour 2]],"")</f>
        <v/>
      </c>
      <c r="S307" s="14">
        <f>COUNTIF(Tableau82529[[#This Row],[Lundi]:[Samedi]],"&gt;=12")*1000</f>
        <v>0</v>
      </c>
      <c r="T30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07" s="15">
        <f>Tableau82529[[#This Row],[Prime production]]+Tableau82529[[#This Row],[Prime rendement]]</f>
        <v>0</v>
      </c>
      <c r="V307" s="15" t="str">
        <f>IF(Tableau82529[[#This Row],[Matricule]]&gt;1,IF(COUNTIF(Tableau82529[DateMatricule],Tableau82529[[#This Row],[DateMatricule]])&gt;1,"Doublon",""),"")</f>
        <v/>
      </c>
    </row>
    <row r="308" spans="1:22" x14ac:dyDescent="0.25">
      <c r="A308" s="11" t="str">
        <f>IF(Tableau82529[[#This Row],[Semaine]]="","",VLOOKUP(Tableau82529[[#This Row],[Semaine]],Listes!$A:$B,2,FALSE))</f>
        <v/>
      </c>
      <c r="B308" s="11" t="str">
        <f>IF(ISBLANK(Tableau82529[[#This Row],[Matricule]]),"",VLOOKUP(Tableau82529[[#This Row],[Matricule]],#REF!,2,FALSE))</f>
        <v/>
      </c>
      <c r="C308" s="11" t="str">
        <f>IF(ISBLANK(Tableau82529[[#This Row],[Matricule]]),"",VLOOKUP(Tableau82529[[#This Row],[Matricule]],#REF!,3,FALSE))</f>
        <v/>
      </c>
      <c r="D308" s="11" t="str">
        <f>CONCATENATE(Tableau82529[[#This Row],[Semaine]],Tableau82529[[#This Row],[Matricule]])</f>
        <v/>
      </c>
      <c r="O308" s="14" t="str">
        <f>IF(SUM(Tableau82529[[#This Row],[Lundi]:[Mercredi]])&gt;0,SUM(Tableau82529[[#This Row],[Lundi]:[Mercredi]]),"")</f>
        <v/>
      </c>
      <c r="P308" s="14" t="str">
        <f>IF(SUM(Tableau82529[[#This Row],[Jeudi]:[Samedi]])&gt;0,SUM(Tableau82529[[#This Row],[Jeudi]:[Samedi]]),"")</f>
        <v/>
      </c>
      <c r="Q308" s="14">
        <f>COUNTIF(Tableau82529[[#This Row],[Lundi]:[Mercredi]],"&gt;0") + COUNTIF(Tableau82529[[#This Row],[Jeudi]:[Samedi]],"&gt;0")</f>
        <v>0</v>
      </c>
      <c r="R308" s="14" t="str">
        <f>IFERROR(Tableau82529[[#This Row],[Total Tour 1]]+Tableau82529[[#This Row],[Total Tour 2]],"")</f>
        <v/>
      </c>
      <c r="S308" s="14">
        <f>COUNTIF(Tableau82529[[#This Row],[Lundi]:[Samedi]],"&gt;=12")*1000</f>
        <v>0</v>
      </c>
      <c r="T30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08" s="15">
        <f>Tableau82529[[#This Row],[Prime production]]+Tableau82529[[#This Row],[Prime rendement]]</f>
        <v>0</v>
      </c>
      <c r="V308" s="15" t="str">
        <f>IF(Tableau82529[[#This Row],[Matricule]]&gt;1,IF(COUNTIF(Tableau82529[DateMatricule],Tableau82529[[#This Row],[DateMatricule]])&gt;1,"Doublon",""),"")</f>
        <v/>
      </c>
    </row>
    <row r="309" spans="1:22" x14ac:dyDescent="0.25">
      <c r="A309" s="11" t="str">
        <f>IF(Tableau82529[[#This Row],[Semaine]]="","",VLOOKUP(Tableau82529[[#This Row],[Semaine]],Listes!$A:$B,2,FALSE))</f>
        <v/>
      </c>
      <c r="B309" s="11" t="str">
        <f>IF(ISBLANK(Tableau82529[[#This Row],[Matricule]]),"",VLOOKUP(Tableau82529[[#This Row],[Matricule]],#REF!,2,FALSE))</f>
        <v/>
      </c>
      <c r="C309" s="11" t="str">
        <f>IF(ISBLANK(Tableau82529[[#This Row],[Matricule]]),"",VLOOKUP(Tableau82529[[#This Row],[Matricule]],#REF!,3,FALSE))</f>
        <v/>
      </c>
      <c r="D309" s="11" t="str">
        <f>CONCATENATE(Tableau82529[[#This Row],[Semaine]],Tableau82529[[#This Row],[Matricule]])</f>
        <v/>
      </c>
      <c r="O309" s="14" t="str">
        <f>IF(SUM(Tableau82529[[#This Row],[Lundi]:[Mercredi]])&gt;0,SUM(Tableau82529[[#This Row],[Lundi]:[Mercredi]]),"")</f>
        <v/>
      </c>
      <c r="P309" s="14" t="str">
        <f>IF(SUM(Tableau82529[[#This Row],[Jeudi]:[Samedi]])&gt;0,SUM(Tableau82529[[#This Row],[Jeudi]:[Samedi]]),"")</f>
        <v/>
      </c>
      <c r="Q309" s="14">
        <f>COUNTIF(Tableau82529[[#This Row],[Lundi]:[Mercredi]],"&gt;0") + COUNTIF(Tableau82529[[#This Row],[Jeudi]:[Samedi]],"&gt;0")</f>
        <v>0</v>
      </c>
      <c r="R309" s="14" t="str">
        <f>IFERROR(Tableau82529[[#This Row],[Total Tour 1]]+Tableau82529[[#This Row],[Total Tour 2]],"")</f>
        <v/>
      </c>
      <c r="S309" s="14">
        <f>COUNTIF(Tableau82529[[#This Row],[Lundi]:[Samedi]],"&gt;=12")*1000</f>
        <v>0</v>
      </c>
      <c r="T30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09" s="15">
        <f>Tableau82529[[#This Row],[Prime production]]+Tableau82529[[#This Row],[Prime rendement]]</f>
        <v>0</v>
      </c>
      <c r="V309" s="15" t="str">
        <f>IF(Tableau82529[[#This Row],[Matricule]]&gt;1,IF(COUNTIF(Tableau82529[DateMatricule],Tableau82529[[#This Row],[DateMatricule]])&gt;1,"Doublon",""),"")</f>
        <v/>
      </c>
    </row>
    <row r="310" spans="1:22" x14ac:dyDescent="0.25">
      <c r="A310" s="11" t="str">
        <f>IF(Tableau82529[[#This Row],[Semaine]]="","",VLOOKUP(Tableau82529[[#This Row],[Semaine]],Listes!$A:$B,2,FALSE))</f>
        <v/>
      </c>
      <c r="B310" s="11" t="str">
        <f>IF(ISBLANK(Tableau82529[[#This Row],[Matricule]]),"",VLOOKUP(Tableau82529[[#This Row],[Matricule]],#REF!,2,FALSE))</f>
        <v/>
      </c>
      <c r="C310" s="11" t="str">
        <f>IF(ISBLANK(Tableau82529[[#This Row],[Matricule]]),"",VLOOKUP(Tableau82529[[#This Row],[Matricule]],#REF!,3,FALSE))</f>
        <v/>
      </c>
      <c r="D310" s="11" t="str">
        <f>CONCATENATE(Tableau82529[[#This Row],[Semaine]],Tableau82529[[#This Row],[Matricule]])</f>
        <v/>
      </c>
      <c r="O310" s="14" t="str">
        <f>IF(SUM(Tableau82529[[#This Row],[Lundi]:[Mercredi]])&gt;0,SUM(Tableau82529[[#This Row],[Lundi]:[Mercredi]]),"")</f>
        <v/>
      </c>
      <c r="P310" s="14" t="str">
        <f>IF(SUM(Tableau82529[[#This Row],[Jeudi]:[Samedi]])&gt;0,SUM(Tableau82529[[#This Row],[Jeudi]:[Samedi]]),"")</f>
        <v/>
      </c>
      <c r="Q310" s="14">
        <f>COUNTIF(Tableau82529[[#This Row],[Lundi]:[Mercredi]],"&gt;0") + COUNTIF(Tableau82529[[#This Row],[Jeudi]:[Samedi]],"&gt;0")</f>
        <v>0</v>
      </c>
      <c r="R310" s="14" t="str">
        <f>IFERROR(Tableau82529[[#This Row],[Total Tour 1]]+Tableau82529[[#This Row],[Total Tour 2]],"")</f>
        <v/>
      </c>
      <c r="S310" s="14">
        <f>COUNTIF(Tableau82529[[#This Row],[Lundi]:[Samedi]],"&gt;=12")*1000</f>
        <v>0</v>
      </c>
      <c r="T31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10" s="15">
        <f>Tableau82529[[#This Row],[Prime production]]+Tableau82529[[#This Row],[Prime rendement]]</f>
        <v>0</v>
      </c>
      <c r="V310" s="15" t="str">
        <f>IF(Tableau82529[[#This Row],[Matricule]]&gt;1,IF(COUNTIF(Tableau82529[DateMatricule],Tableau82529[[#This Row],[DateMatricule]])&gt;1,"Doublon",""),"")</f>
        <v/>
      </c>
    </row>
    <row r="311" spans="1:22" x14ac:dyDescent="0.25">
      <c r="A311" s="11" t="str">
        <f>IF(Tableau82529[[#This Row],[Semaine]]="","",VLOOKUP(Tableau82529[[#This Row],[Semaine]],Listes!$A:$B,2,FALSE))</f>
        <v/>
      </c>
      <c r="B311" s="11" t="str">
        <f>IF(ISBLANK(Tableau82529[[#This Row],[Matricule]]),"",VLOOKUP(Tableau82529[[#This Row],[Matricule]],#REF!,2,FALSE))</f>
        <v/>
      </c>
      <c r="C311" s="11" t="str">
        <f>IF(ISBLANK(Tableau82529[[#This Row],[Matricule]]),"",VLOOKUP(Tableau82529[[#This Row],[Matricule]],#REF!,3,FALSE))</f>
        <v/>
      </c>
      <c r="D311" s="11" t="str">
        <f>CONCATENATE(Tableau82529[[#This Row],[Semaine]],Tableau82529[[#This Row],[Matricule]])</f>
        <v/>
      </c>
      <c r="O311" s="14" t="str">
        <f>IF(SUM(Tableau82529[[#This Row],[Lundi]:[Mercredi]])&gt;0,SUM(Tableau82529[[#This Row],[Lundi]:[Mercredi]]),"")</f>
        <v/>
      </c>
      <c r="P311" s="14" t="str">
        <f>IF(SUM(Tableau82529[[#This Row],[Jeudi]:[Samedi]])&gt;0,SUM(Tableau82529[[#This Row],[Jeudi]:[Samedi]]),"")</f>
        <v/>
      </c>
      <c r="Q311" s="14">
        <f>COUNTIF(Tableau82529[[#This Row],[Lundi]:[Mercredi]],"&gt;0") + COUNTIF(Tableau82529[[#This Row],[Jeudi]:[Samedi]],"&gt;0")</f>
        <v>0</v>
      </c>
      <c r="R311" s="14" t="str">
        <f>IFERROR(Tableau82529[[#This Row],[Total Tour 1]]+Tableau82529[[#This Row],[Total Tour 2]],"")</f>
        <v/>
      </c>
      <c r="S311" s="14">
        <f>COUNTIF(Tableau82529[[#This Row],[Lundi]:[Samedi]],"&gt;=12")*1000</f>
        <v>0</v>
      </c>
      <c r="T31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11" s="15">
        <f>Tableau82529[[#This Row],[Prime production]]+Tableau82529[[#This Row],[Prime rendement]]</f>
        <v>0</v>
      </c>
      <c r="V311" s="15" t="str">
        <f>IF(Tableau82529[[#This Row],[Matricule]]&gt;1,IF(COUNTIF(Tableau82529[DateMatricule],Tableau82529[[#This Row],[DateMatricule]])&gt;1,"Doublon",""),"")</f>
        <v/>
      </c>
    </row>
    <row r="312" spans="1:22" x14ac:dyDescent="0.25">
      <c r="A312" s="11" t="str">
        <f>IF(Tableau82529[[#This Row],[Semaine]]="","",VLOOKUP(Tableau82529[[#This Row],[Semaine]],Listes!$A:$B,2,FALSE))</f>
        <v/>
      </c>
      <c r="B312" s="11" t="str">
        <f>IF(ISBLANK(Tableau82529[[#This Row],[Matricule]]),"",VLOOKUP(Tableau82529[[#This Row],[Matricule]],#REF!,2,FALSE))</f>
        <v/>
      </c>
      <c r="C312" s="11" t="str">
        <f>IF(ISBLANK(Tableau82529[[#This Row],[Matricule]]),"",VLOOKUP(Tableau82529[[#This Row],[Matricule]],#REF!,3,FALSE))</f>
        <v/>
      </c>
      <c r="D312" s="11" t="str">
        <f>CONCATENATE(Tableau82529[[#This Row],[Semaine]],Tableau82529[[#This Row],[Matricule]])</f>
        <v/>
      </c>
      <c r="O312" s="14" t="str">
        <f>IF(SUM(Tableau82529[[#This Row],[Lundi]:[Mercredi]])&gt;0,SUM(Tableau82529[[#This Row],[Lundi]:[Mercredi]]),"")</f>
        <v/>
      </c>
      <c r="P312" s="14" t="str">
        <f>IF(SUM(Tableau82529[[#This Row],[Jeudi]:[Samedi]])&gt;0,SUM(Tableau82529[[#This Row],[Jeudi]:[Samedi]]),"")</f>
        <v/>
      </c>
      <c r="Q312" s="14">
        <f>COUNTIF(Tableau82529[[#This Row],[Lundi]:[Mercredi]],"&gt;0") + COUNTIF(Tableau82529[[#This Row],[Jeudi]:[Samedi]],"&gt;0")</f>
        <v>0</v>
      </c>
      <c r="R312" s="14" t="str">
        <f>IFERROR(Tableau82529[[#This Row],[Total Tour 1]]+Tableau82529[[#This Row],[Total Tour 2]],"")</f>
        <v/>
      </c>
      <c r="S312" s="14">
        <f>COUNTIF(Tableau82529[[#This Row],[Lundi]:[Samedi]],"&gt;=12")*1000</f>
        <v>0</v>
      </c>
      <c r="T31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12" s="15">
        <f>Tableau82529[[#This Row],[Prime production]]+Tableau82529[[#This Row],[Prime rendement]]</f>
        <v>0</v>
      </c>
      <c r="V312" s="15" t="str">
        <f>IF(Tableau82529[[#This Row],[Matricule]]&gt;1,IF(COUNTIF(Tableau82529[DateMatricule],Tableau82529[[#This Row],[DateMatricule]])&gt;1,"Doublon",""),"")</f>
        <v/>
      </c>
    </row>
    <row r="313" spans="1:22" x14ac:dyDescent="0.25">
      <c r="A313" s="11" t="str">
        <f>IF(Tableau82529[[#This Row],[Semaine]]="","",VLOOKUP(Tableau82529[[#This Row],[Semaine]],Listes!$A:$B,2,FALSE))</f>
        <v/>
      </c>
      <c r="B313" s="11" t="str">
        <f>IF(ISBLANK(Tableau82529[[#This Row],[Matricule]]),"",VLOOKUP(Tableau82529[[#This Row],[Matricule]],#REF!,2,FALSE))</f>
        <v/>
      </c>
      <c r="C313" s="11" t="str">
        <f>IF(ISBLANK(Tableau82529[[#This Row],[Matricule]]),"",VLOOKUP(Tableau82529[[#This Row],[Matricule]],#REF!,3,FALSE))</f>
        <v/>
      </c>
      <c r="D313" s="11" t="str">
        <f>CONCATENATE(Tableau82529[[#This Row],[Semaine]],Tableau82529[[#This Row],[Matricule]])</f>
        <v/>
      </c>
      <c r="O313" s="14" t="str">
        <f>IF(SUM(Tableau82529[[#This Row],[Lundi]:[Mercredi]])&gt;0,SUM(Tableau82529[[#This Row],[Lundi]:[Mercredi]]),"")</f>
        <v/>
      </c>
      <c r="P313" s="14" t="str">
        <f>IF(SUM(Tableau82529[[#This Row],[Jeudi]:[Samedi]])&gt;0,SUM(Tableau82529[[#This Row],[Jeudi]:[Samedi]]),"")</f>
        <v/>
      </c>
      <c r="Q313" s="14">
        <f>COUNTIF(Tableau82529[[#This Row],[Lundi]:[Mercredi]],"&gt;0") + COUNTIF(Tableau82529[[#This Row],[Jeudi]:[Samedi]],"&gt;0")</f>
        <v>0</v>
      </c>
      <c r="R313" s="14" t="str">
        <f>IFERROR(Tableau82529[[#This Row],[Total Tour 1]]+Tableau82529[[#This Row],[Total Tour 2]],"")</f>
        <v/>
      </c>
      <c r="S313" s="14">
        <f>COUNTIF(Tableau82529[[#This Row],[Lundi]:[Samedi]],"&gt;=12")*1000</f>
        <v>0</v>
      </c>
      <c r="T31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13" s="15">
        <f>Tableau82529[[#This Row],[Prime production]]+Tableau82529[[#This Row],[Prime rendement]]</f>
        <v>0</v>
      </c>
      <c r="V313" s="15" t="str">
        <f>IF(Tableau82529[[#This Row],[Matricule]]&gt;1,IF(COUNTIF(Tableau82529[DateMatricule],Tableau82529[[#This Row],[DateMatricule]])&gt;1,"Doublon",""),"")</f>
        <v/>
      </c>
    </row>
    <row r="314" spans="1:22" x14ac:dyDescent="0.25">
      <c r="A314" s="11" t="str">
        <f>IF(Tableau82529[[#This Row],[Semaine]]="","",VLOOKUP(Tableau82529[[#This Row],[Semaine]],Listes!$A:$B,2,FALSE))</f>
        <v/>
      </c>
      <c r="B314" s="11" t="str">
        <f>IF(ISBLANK(Tableau82529[[#This Row],[Matricule]]),"",VLOOKUP(Tableau82529[[#This Row],[Matricule]],#REF!,2,FALSE))</f>
        <v/>
      </c>
      <c r="C314" s="11" t="str">
        <f>IF(ISBLANK(Tableau82529[[#This Row],[Matricule]]),"",VLOOKUP(Tableau82529[[#This Row],[Matricule]],#REF!,3,FALSE))</f>
        <v/>
      </c>
      <c r="D314" s="11" t="str">
        <f>CONCATENATE(Tableau82529[[#This Row],[Semaine]],Tableau82529[[#This Row],[Matricule]])</f>
        <v/>
      </c>
      <c r="O314" s="14" t="str">
        <f>IF(SUM(Tableau82529[[#This Row],[Lundi]:[Mercredi]])&gt;0,SUM(Tableau82529[[#This Row],[Lundi]:[Mercredi]]),"")</f>
        <v/>
      </c>
      <c r="P314" s="14" t="str">
        <f>IF(SUM(Tableau82529[[#This Row],[Jeudi]:[Samedi]])&gt;0,SUM(Tableau82529[[#This Row],[Jeudi]:[Samedi]]),"")</f>
        <v/>
      </c>
      <c r="Q314" s="14">
        <f>COUNTIF(Tableau82529[[#This Row],[Lundi]:[Mercredi]],"&gt;0") + COUNTIF(Tableau82529[[#This Row],[Jeudi]:[Samedi]],"&gt;0")</f>
        <v>0</v>
      </c>
      <c r="R314" s="14" t="str">
        <f>IFERROR(Tableau82529[[#This Row],[Total Tour 1]]+Tableau82529[[#This Row],[Total Tour 2]],"")</f>
        <v/>
      </c>
      <c r="S314" s="14">
        <f>COUNTIF(Tableau82529[[#This Row],[Lundi]:[Samedi]],"&gt;=12")*1000</f>
        <v>0</v>
      </c>
      <c r="T31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14" s="15">
        <f>Tableau82529[[#This Row],[Prime production]]+Tableau82529[[#This Row],[Prime rendement]]</f>
        <v>0</v>
      </c>
      <c r="V314" s="15" t="str">
        <f>IF(Tableau82529[[#This Row],[Matricule]]&gt;1,IF(COUNTIF(Tableau82529[DateMatricule],Tableau82529[[#This Row],[DateMatricule]])&gt;1,"Doublon",""),"")</f>
        <v/>
      </c>
    </row>
    <row r="315" spans="1:22" x14ac:dyDescent="0.25">
      <c r="A315" s="11" t="str">
        <f>IF(Tableau82529[[#This Row],[Semaine]]="","",VLOOKUP(Tableau82529[[#This Row],[Semaine]],Listes!$A:$B,2,FALSE))</f>
        <v/>
      </c>
      <c r="B315" s="11" t="str">
        <f>IF(ISBLANK(Tableau82529[[#This Row],[Matricule]]),"",VLOOKUP(Tableau82529[[#This Row],[Matricule]],#REF!,2,FALSE))</f>
        <v/>
      </c>
      <c r="C315" s="11" t="str">
        <f>IF(ISBLANK(Tableau82529[[#This Row],[Matricule]]),"",VLOOKUP(Tableau82529[[#This Row],[Matricule]],#REF!,3,FALSE))</f>
        <v/>
      </c>
      <c r="D315" s="11" t="str">
        <f>CONCATENATE(Tableau82529[[#This Row],[Semaine]],Tableau82529[[#This Row],[Matricule]])</f>
        <v/>
      </c>
      <c r="O315" s="14" t="str">
        <f>IF(SUM(Tableau82529[[#This Row],[Lundi]:[Mercredi]])&gt;0,SUM(Tableau82529[[#This Row],[Lundi]:[Mercredi]]),"")</f>
        <v/>
      </c>
      <c r="P315" s="14" t="str">
        <f>IF(SUM(Tableau82529[[#This Row],[Jeudi]:[Samedi]])&gt;0,SUM(Tableau82529[[#This Row],[Jeudi]:[Samedi]]),"")</f>
        <v/>
      </c>
      <c r="Q315" s="14">
        <f>COUNTIF(Tableau82529[[#This Row],[Lundi]:[Mercredi]],"&gt;0") + COUNTIF(Tableau82529[[#This Row],[Jeudi]:[Samedi]],"&gt;0")</f>
        <v>0</v>
      </c>
      <c r="R315" s="14" t="str">
        <f>IFERROR(Tableau82529[[#This Row],[Total Tour 1]]+Tableau82529[[#This Row],[Total Tour 2]],"")</f>
        <v/>
      </c>
      <c r="S315" s="14">
        <f>COUNTIF(Tableau82529[[#This Row],[Lundi]:[Samedi]],"&gt;=12")*1000</f>
        <v>0</v>
      </c>
      <c r="T31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15" s="15">
        <f>Tableau82529[[#This Row],[Prime production]]+Tableau82529[[#This Row],[Prime rendement]]</f>
        <v>0</v>
      </c>
      <c r="V315" s="15" t="str">
        <f>IF(Tableau82529[[#This Row],[Matricule]]&gt;1,IF(COUNTIF(Tableau82529[DateMatricule],Tableau82529[[#This Row],[DateMatricule]])&gt;1,"Doublon",""),"")</f>
        <v/>
      </c>
    </row>
    <row r="316" spans="1:22" x14ac:dyDescent="0.25">
      <c r="A316" s="11" t="str">
        <f>IF(Tableau82529[[#This Row],[Semaine]]="","",VLOOKUP(Tableau82529[[#This Row],[Semaine]],Listes!$A:$B,2,FALSE))</f>
        <v/>
      </c>
      <c r="B316" s="11" t="str">
        <f>IF(ISBLANK(Tableau82529[[#This Row],[Matricule]]),"",VLOOKUP(Tableau82529[[#This Row],[Matricule]],#REF!,2,FALSE))</f>
        <v/>
      </c>
      <c r="C316" s="11" t="str">
        <f>IF(ISBLANK(Tableau82529[[#This Row],[Matricule]]),"",VLOOKUP(Tableau82529[[#This Row],[Matricule]],#REF!,3,FALSE))</f>
        <v/>
      </c>
      <c r="D316" s="11" t="str">
        <f>CONCATENATE(Tableau82529[[#This Row],[Semaine]],Tableau82529[[#This Row],[Matricule]])</f>
        <v/>
      </c>
      <c r="O316" s="14" t="str">
        <f>IF(SUM(Tableau82529[[#This Row],[Lundi]:[Mercredi]])&gt;0,SUM(Tableau82529[[#This Row],[Lundi]:[Mercredi]]),"")</f>
        <v/>
      </c>
      <c r="P316" s="14" t="str">
        <f>IF(SUM(Tableau82529[[#This Row],[Jeudi]:[Samedi]])&gt;0,SUM(Tableau82529[[#This Row],[Jeudi]:[Samedi]]),"")</f>
        <v/>
      </c>
      <c r="Q316" s="14">
        <f>COUNTIF(Tableau82529[[#This Row],[Lundi]:[Mercredi]],"&gt;0") + COUNTIF(Tableau82529[[#This Row],[Jeudi]:[Samedi]],"&gt;0")</f>
        <v>0</v>
      </c>
      <c r="R316" s="14" t="str">
        <f>IFERROR(Tableau82529[[#This Row],[Total Tour 1]]+Tableau82529[[#This Row],[Total Tour 2]],"")</f>
        <v/>
      </c>
      <c r="S316" s="14">
        <f>COUNTIF(Tableau82529[[#This Row],[Lundi]:[Samedi]],"&gt;=12")*1000</f>
        <v>0</v>
      </c>
      <c r="T31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16" s="15">
        <f>Tableau82529[[#This Row],[Prime production]]+Tableau82529[[#This Row],[Prime rendement]]</f>
        <v>0</v>
      </c>
      <c r="V316" s="15" t="str">
        <f>IF(Tableau82529[[#This Row],[Matricule]]&gt;1,IF(COUNTIF(Tableau82529[DateMatricule],Tableau82529[[#This Row],[DateMatricule]])&gt;1,"Doublon",""),"")</f>
        <v/>
      </c>
    </row>
    <row r="317" spans="1:22" x14ac:dyDescent="0.25">
      <c r="A317" s="11" t="str">
        <f>IF(Tableau82529[[#This Row],[Semaine]]="","",VLOOKUP(Tableau82529[[#This Row],[Semaine]],Listes!$A:$B,2,FALSE))</f>
        <v/>
      </c>
      <c r="B317" s="11" t="str">
        <f>IF(ISBLANK(Tableau82529[[#This Row],[Matricule]]),"",VLOOKUP(Tableau82529[[#This Row],[Matricule]],#REF!,2,FALSE))</f>
        <v/>
      </c>
      <c r="C317" s="11" t="str">
        <f>IF(ISBLANK(Tableau82529[[#This Row],[Matricule]]),"",VLOOKUP(Tableau82529[[#This Row],[Matricule]],#REF!,3,FALSE))</f>
        <v/>
      </c>
      <c r="D317" s="11" t="str">
        <f>CONCATENATE(Tableau82529[[#This Row],[Semaine]],Tableau82529[[#This Row],[Matricule]])</f>
        <v/>
      </c>
      <c r="O317" s="14" t="str">
        <f>IF(SUM(Tableau82529[[#This Row],[Lundi]:[Mercredi]])&gt;0,SUM(Tableau82529[[#This Row],[Lundi]:[Mercredi]]),"")</f>
        <v/>
      </c>
      <c r="P317" s="14" t="str">
        <f>IF(SUM(Tableau82529[[#This Row],[Jeudi]:[Samedi]])&gt;0,SUM(Tableau82529[[#This Row],[Jeudi]:[Samedi]]),"")</f>
        <v/>
      </c>
      <c r="Q317" s="14">
        <f>COUNTIF(Tableau82529[[#This Row],[Lundi]:[Mercredi]],"&gt;0") + COUNTIF(Tableau82529[[#This Row],[Jeudi]:[Samedi]],"&gt;0")</f>
        <v>0</v>
      </c>
      <c r="R317" s="14" t="str">
        <f>IFERROR(Tableau82529[[#This Row],[Total Tour 1]]+Tableau82529[[#This Row],[Total Tour 2]],"")</f>
        <v/>
      </c>
      <c r="S317" s="14">
        <f>COUNTIF(Tableau82529[[#This Row],[Lundi]:[Samedi]],"&gt;=12")*1000</f>
        <v>0</v>
      </c>
      <c r="T31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17" s="15">
        <f>Tableau82529[[#This Row],[Prime production]]+Tableau82529[[#This Row],[Prime rendement]]</f>
        <v>0</v>
      </c>
      <c r="V317" s="15" t="str">
        <f>IF(Tableau82529[[#This Row],[Matricule]]&gt;1,IF(COUNTIF(Tableau82529[DateMatricule],Tableau82529[[#This Row],[DateMatricule]])&gt;1,"Doublon",""),"")</f>
        <v/>
      </c>
    </row>
    <row r="318" spans="1:22" x14ac:dyDescent="0.25">
      <c r="A318" s="11" t="str">
        <f>IF(Tableau82529[[#This Row],[Semaine]]="","",VLOOKUP(Tableau82529[[#This Row],[Semaine]],Listes!$A:$B,2,FALSE))</f>
        <v/>
      </c>
      <c r="B318" s="11" t="str">
        <f>IF(ISBLANK(Tableau82529[[#This Row],[Matricule]]),"",VLOOKUP(Tableau82529[[#This Row],[Matricule]],#REF!,2,FALSE))</f>
        <v/>
      </c>
      <c r="C318" s="11" t="str">
        <f>IF(ISBLANK(Tableau82529[[#This Row],[Matricule]]),"",VLOOKUP(Tableau82529[[#This Row],[Matricule]],#REF!,3,FALSE))</f>
        <v/>
      </c>
      <c r="D318" s="11" t="str">
        <f>CONCATENATE(Tableau82529[[#This Row],[Semaine]],Tableau82529[[#This Row],[Matricule]])</f>
        <v/>
      </c>
      <c r="O318" s="14" t="str">
        <f>IF(SUM(Tableau82529[[#This Row],[Lundi]:[Mercredi]])&gt;0,SUM(Tableau82529[[#This Row],[Lundi]:[Mercredi]]),"")</f>
        <v/>
      </c>
      <c r="P318" s="14" t="str">
        <f>IF(SUM(Tableau82529[[#This Row],[Jeudi]:[Samedi]])&gt;0,SUM(Tableau82529[[#This Row],[Jeudi]:[Samedi]]),"")</f>
        <v/>
      </c>
      <c r="Q318" s="14">
        <f>COUNTIF(Tableau82529[[#This Row],[Lundi]:[Mercredi]],"&gt;0") + COUNTIF(Tableau82529[[#This Row],[Jeudi]:[Samedi]],"&gt;0")</f>
        <v>0</v>
      </c>
      <c r="R318" s="14" t="str">
        <f>IFERROR(Tableau82529[[#This Row],[Total Tour 1]]+Tableau82529[[#This Row],[Total Tour 2]],"")</f>
        <v/>
      </c>
      <c r="S318" s="14">
        <f>COUNTIF(Tableau82529[[#This Row],[Lundi]:[Samedi]],"&gt;=12")*1000</f>
        <v>0</v>
      </c>
      <c r="T31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18" s="15">
        <f>Tableau82529[[#This Row],[Prime production]]+Tableau82529[[#This Row],[Prime rendement]]</f>
        <v>0</v>
      </c>
      <c r="V318" s="15" t="str">
        <f>IF(Tableau82529[[#This Row],[Matricule]]&gt;1,IF(COUNTIF(Tableau82529[DateMatricule],Tableau82529[[#This Row],[DateMatricule]])&gt;1,"Doublon",""),"")</f>
        <v/>
      </c>
    </row>
    <row r="319" spans="1:22" x14ac:dyDescent="0.25">
      <c r="A319" s="11" t="str">
        <f>IF(Tableau82529[[#This Row],[Semaine]]="","",VLOOKUP(Tableau82529[[#This Row],[Semaine]],Listes!$A:$B,2,FALSE))</f>
        <v/>
      </c>
      <c r="B319" s="11" t="str">
        <f>IF(ISBLANK(Tableau82529[[#This Row],[Matricule]]),"",VLOOKUP(Tableau82529[[#This Row],[Matricule]],#REF!,2,FALSE))</f>
        <v/>
      </c>
      <c r="C319" s="11" t="str">
        <f>IF(ISBLANK(Tableau82529[[#This Row],[Matricule]]),"",VLOOKUP(Tableau82529[[#This Row],[Matricule]],#REF!,3,FALSE))</f>
        <v/>
      </c>
      <c r="D319" s="11" t="str">
        <f>CONCATENATE(Tableau82529[[#This Row],[Semaine]],Tableau82529[[#This Row],[Matricule]])</f>
        <v/>
      </c>
      <c r="O319" s="14" t="str">
        <f>IF(SUM(Tableau82529[[#This Row],[Lundi]:[Mercredi]])&gt;0,SUM(Tableau82529[[#This Row],[Lundi]:[Mercredi]]),"")</f>
        <v/>
      </c>
      <c r="P319" s="14" t="str">
        <f>IF(SUM(Tableau82529[[#This Row],[Jeudi]:[Samedi]])&gt;0,SUM(Tableau82529[[#This Row],[Jeudi]:[Samedi]]),"")</f>
        <v/>
      </c>
      <c r="Q319" s="14">
        <f>COUNTIF(Tableau82529[[#This Row],[Lundi]:[Mercredi]],"&gt;0") + COUNTIF(Tableau82529[[#This Row],[Jeudi]:[Samedi]],"&gt;0")</f>
        <v>0</v>
      </c>
      <c r="R319" s="14" t="str">
        <f>IFERROR(Tableau82529[[#This Row],[Total Tour 1]]+Tableau82529[[#This Row],[Total Tour 2]],"")</f>
        <v/>
      </c>
      <c r="S319" s="14">
        <f>COUNTIF(Tableau82529[[#This Row],[Lundi]:[Samedi]],"&gt;=12")*1000</f>
        <v>0</v>
      </c>
      <c r="T31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19" s="15">
        <f>Tableau82529[[#This Row],[Prime production]]+Tableau82529[[#This Row],[Prime rendement]]</f>
        <v>0</v>
      </c>
      <c r="V319" s="15" t="str">
        <f>IF(Tableau82529[[#This Row],[Matricule]]&gt;1,IF(COUNTIF(Tableau82529[DateMatricule],Tableau82529[[#This Row],[DateMatricule]])&gt;1,"Doublon",""),"")</f>
        <v/>
      </c>
    </row>
    <row r="320" spans="1:22" x14ac:dyDescent="0.25">
      <c r="A320" s="11" t="str">
        <f>IF(Tableau82529[[#This Row],[Semaine]]="","",VLOOKUP(Tableau82529[[#This Row],[Semaine]],Listes!$A:$B,2,FALSE))</f>
        <v/>
      </c>
      <c r="B320" s="11" t="str">
        <f>IF(ISBLANK(Tableau82529[[#This Row],[Matricule]]),"",VLOOKUP(Tableau82529[[#This Row],[Matricule]],#REF!,2,FALSE))</f>
        <v/>
      </c>
      <c r="C320" s="11" t="str">
        <f>IF(ISBLANK(Tableau82529[[#This Row],[Matricule]]),"",VLOOKUP(Tableau82529[[#This Row],[Matricule]],#REF!,3,FALSE))</f>
        <v/>
      </c>
      <c r="D320" s="11" t="str">
        <f>CONCATENATE(Tableau82529[[#This Row],[Semaine]],Tableau82529[[#This Row],[Matricule]])</f>
        <v/>
      </c>
      <c r="O320" s="14" t="str">
        <f>IF(SUM(Tableau82529[[#This Row],[Lundi]:[Mercredi]])&gt;0,SUM(Tableau82529[[#This Row],[Lundi]:[Mercredi]]),"")</f>
        <v/>
      </c>
      <c r="P320" s="14" t="str">
        <f>IF(SUM(Tableau82529[[#This Row],[Jeudi]:[Samedi]])&gt;0,SUM(Tableau82529[[#This Row],[Jeudi]:[Samedi]]),"")</f>
        <v/>
      </c>
      <c r="Q320" s="14">
        <f>COUNTIF(Tableau82529[[#This Row],[Lundi]:[Mercredi]],"&gt;0") + COUNTIF(Tableau82529[[#This Row],[Jeudi]:[Samedi]],"&gt;0")</f>
        <v>0</v>
      </c>
      <c r="R320" s="14" t="str">
        <f>IFERROR(Tableau82529[[#This Row],[Total Tour 1]]+Tableau82529[[#This Row],[Total Tour 2]],"")</f>
        <v/>
      </c>
      <c r="S320" s="14">
        <f>COUNTIF(Tableau82529[[#This Row],[Lundi]:[Samedi]],"&gt;=12")*1000</f>
        <v>0</v>
      </c>
      <c r="T32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20" s="15">
        <f>Tableau82529[[#This Row],[Prime production]]+Tableau82529[[#This Row],[Prime rendement]]</f>
        <v>0</v>
      </c>
      <c r="V320" s="15" t="str">
        <f>IF(Tableau82529[[#This Row],[Matricule]]&gt;1,IF(COUNTIF(Tableau82529[DateMatricule],Tableau82529[[#This Row],[DateMatricule]])&gt;1,"Doublon",""),"")</f>
        <v/>
      </c>
    </row>
    <row r="321" spans="1:22" x14ac:dyDescent="0.25">
      <c r="A321" s="11" t="str">
        <f>IF(Tableau82529[[#This Row],[Semaine]]="","",VLOOKUP(Tableau82529[[#This Row],[Semaine]],Listes!$A:$B,2,FALSE))</f>
        <v/>
      </c>
      <c r="B321" s="11" t="str">
        <f>IF(ISBLANK(Tableau82529[[#This Row],[Matricule]]),"",VLOOKUP(Tableau82529[[#This Row],[Matricule]],#REF!,2,FALSE))</f>
        <v/>
      </c>
      <c r="C321" s="11" t="str">
        <f>IF(ISBLANK(Tableau82529[[#This Row],[Matricule]]),"",VLOOKUP(Tableau82529[[#This Row],[Matricule]],#REF!,3,FALSE))</f>
        <v/>
      </c>
      <c r="D321" s="11" t="str">
        <f>CONCATENATE(Tableau82529[[#This Row],[Semaine]],Tableau82529[[#This Row],[Matricule]])</f>
        <v/>
      </c>
      <c r="O321" s="14" t="str">
        <f>IF(SUM(Tableau82529[[#This Row],[Lundi]:[Mercredi]])&gt;0,SUM(Tableau82529[[#This Row],[Lundi]:[Mercredi]]),"")</f>
        <v/>
      </c>
      <c r="P321" s="14" t="str">
        <f>IF(SUM(Tableau82529[[#This Row],[Jeudi]:[Samedi]])&gt;0,SUM(Tableau82529[[#This Row],[Jeudi]:[Samedi]]),"")</f>
        <v/>
      </c>
      <c r="Q321" s="14">
        <f>COUNTIF(Tableau82529[[#This Row],[Lundi]:[Mercredi]],"&gt;0") + COUNTIF(Tableau82529[[#This Row],[Jeudi]:[Samedi]],"&gt;0")</f>
        <v>0</v>
      </c>
      <c r="R321" s="14" t="str">
        <f>IFERROR(Tableau82529[[#This Row],[Total Tour 1]]+Tableau82529[[#This Row],[Total Tour 2]],"")</f>
        <v/>
      </c>
      <c r="S321" s="14">
        <f>COUNTIF(Tableau82529[[#This Row],[Lundi]:[Samedi]],"&gt;=12")*1000</f>
        <v>0</v>
      </c>
      <c r="T32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21" s="15">
        <f>Tableau82529[[#This Row],[Prime production]]+Tableau82529[[#This Row],[Prime rendement]]</f>
        <v>0</v>
      </c>
      <c r="V321" s="15" t="str">
        <f>IF(Tableau82529[[#This Row],[Matricule]]&gt;1,IF(COUNTIF(Tableau82529[DateMatricule],Tableau82529[[#This Row],[DateMatricule]])&gt;1,"Doublon",""),"")</f>
        <v/>
      </c>
    </row>
    <row r="322" spans="1:22" x14ac:dyDescent="0.25">
      <c r="A322" s="11" t="str">
        <f>IF(Tableau82529[[#This Row],[Semaine]]="","",VLOOKUP(Tableau82529[[#This Row],[Semaine]],Listes!$A:$B,2,FALSE))</f>
        <v/>
      </c>
      <c r="B322" s="11" t="str">
        <f>IF(ISBLANK(Tableau82529[[#This Row],[Matricule]]),"",VLOOKUP(Tableau82529[[#This Row],[Matricule]],#REF!,2,FALSE))</f>
        <v/>
      </c>
      <c r="C322" s="11" t="str">
        <f>IF(ISBLANK(Tableau82529[[#This Row],[Matricule]]),"",VLOOKUP(Tableau82529[[#This Row],[Matricule]],#REF!,3,FALSE))</f>
        <v/>
      </c>
      <c r="D322" s="11" t="str">
        <f>CONCATENATE(Tableau82529[[#This Row],[Semaine]],Tableau82529[[#This Row],[Matricule]])</f>
        <v/>
      </c>
      <c r="O322" s="14" t="str">
        <f>IF(SUM(Tableau82529[[#This Row],[Lundi]:[Mercredi]])&gt;0,SUM(Tableau82529[[#This Row],[Lundi]:[Mercredi]]),"")</f>
        <v/>
      </c>
      <c r="P322" s="14" t="str">
        <f>IF(SUM(Tableau82529[[#This Row],[Jeudi]:[Samedi]])&gt;0,SUM(Tableau82529[[#This Row],[Jeudi]:[Samedi]]),"")</f>
        <v/>
      </c>
      <c r="Q322" s="14">
        <f>COUNTIF(Tableau82529[[#This Row],[Lundi]:[Mercredi]],"&gt;0") + COUNTIF(Tableau82529[[#This Row],[Jeudi]:[Samedi]],"&gt;0")</f>
        <v>0</v>
      </c>
      <c r="R322" s="14" t="str">
        <f>IFERROR(Tableau82529[[#This Row],[Total Tour 1]]+Tableau82529[[#This Row],[Total Tour 2]],"")</f>
        <v/>
      </c>
      <c r="S322" s="14">
        <f>COUNTIF(Tableau82529[[#This Row],[Lundi]:[Samedi]],"&gt;=12")*1000</f>
        <v>0</v>
      </c>
      <c r="T32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22" s="15">
        <f>Tableau82529[[#This Row],[Prime production]]+Tableau82529[[#This Row],[Prime rendement]]</f>
        <v>0</v>
      </c>
      <c r="V322" s="15" t="str">
        <f>IF(Tableau82529[[#This Row],[Matricule]]&gt;1,IF(COUNTIF(Tableau82529[DateMatricule],Tableau82529[[#This Row],[DateMatricule]])&gt;1,"Doublon",""),"")</f>
        <v/>
      </c>
    </row>
    <row r="323" spans="1:22" x14ac:dyDescent="0.25">
      <c r="A323" s="11" t="str">
        <f>IF(Tableau82529[[#This Row],[Semaine]]="","",VLOOKUP(Tableau82529[[#This Row],[Semaine]],Listes!$A:$B,2,FALSE))</f>
        <v/>
      </c>
      <c r="B323" s="11" t="str">
        <f>IF(ISBLANK(Tableau82529[[#This Row],[Matricule]]),"",VLOOKUP(Tableau82529[[#This Row],[Matricule]],#REF!,2,FALSE))</f>
        <v/>
      </c>
      <c r="C323" s="11" t="str">
        <f>IF(ISBLANK(Tableau82529[[#This Row],[Matricule]]),"",VLOOKUP(Tableau82529[[#This Row],[Matricule]],#REF!,3,FALSE))</f>
        <v/>
      </c>
      <c r="D323" s="11" t="str">
        <f>CONCATENATE(Tableau82529[[#This Row],[Semaine]],Tableau82529[[#This Row],[Matricule]])</f>
        <v/>
      </c>
      <c r="O323" s="14" t="str">
        <f>IF(SUM(Tableau82529[[#This Row],[Lundi]:[Mercredi]])&gt;0,SUM(Tableau82529[[#This Row],[Lundi]:[Mercredi]]),"")</f>
        <v/>
      </c>
      <c r="P323" s="14" t="str">
        <f>IF(SUM(Tableau82529[[#This Row],[Jeudi]:[Samedi]])&gt;0,SUM(Tableau82529[[#This Row],[Jeudi]:[Samedi]]),"")</f>
        <v/>
      </c>
      <c r="Q323" s="14">
        <f>COUNTIF(Tableau82529[[#This Row],[Lundi]:[Mercredi]],"&gt;0") + COUNTIF(Tableau82529[[#This Row],[Jeudi]:[Samedi]],"&gt;0")</f>
        <v>0</v>
      </c>
      <c r="R323" s="14" t="str">
        <f>IFERROR(Tableau82529[[#This Row],[Total Tour 1]]+Tableau82529[[#This Row],[Total Tour 2]],"")</f>
        <v/>
      </c>
      <c r="S323" s="14">
        <f>COUNTIF(Tableau82529[[#This Row],[Lundi]:[Samedi]],"&gt;=12")*1000</f>
        <v>0</v>
      </c>
      <c r="T32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23" s="15">
        <f>Tableau82529[[#This Row],[Prime production]]+Tableau82529[[#This Row],[Prime rendement]]</f>
        <v>0</v>
      </c>
      <c r="V323" s="15" t="str">
        <f>IF(Tableau82529[[#This Row],[Matricule]]&gt;1,IF(COUNTIF(Tableau82529[DateMatricule],Tableau82529[[#This Row],[DateMatricule]])&gt;1,"Doublon",""),"")</f>
        <v/>
      </c>
    </row>
    <row r="324" spans="1:22" x14ac:dyDescent="0.25">
      <c r="A324" s="11" t="str">
        <f>IF(Tableau82529[[#This Row],[Semaine]]="","",VLOOKUP(Tableau82529[[#This Row],[Semaine]],Listes!$A:$B,2,FALSE))</f>
        <v/>
      </c>
      <c r="B324" s="11" t="str">
        <f>IF(ISBLANK(Tableau82529[[#This Row],[Matricule]]),"",VLOOKUP(Tableau82529[[#This Row],[Matricule]],#REF!,2,FALSE))</f>
        <v/>
      </c>
      <c r="C324" s="11" t="str">
        <f>IF(ISBLANK(Tableau82529[[#This Row],[Matricule]]),"",VLOOKUP(Tableau82529[[#This Row],[Matricule]],#REF!,3,FALSE))</f>
        <v/>
      </c>
      <c r="D324" s="11" t="str">
        <f>CONCATENATE(Tableau82529[[#This Row],[Semaine]],Tableau82529[[#This Row],[Matricule]])</f>
        <v/>
      </c>
      <c r="O324" s="14" t="str">
        <f>IF(SUM(Tableau82529[[#This Row],[Lundi]:[Mercredi]])&gt;0,SUM(Tableau82529[[#This Row],[Lundi]:[Mercredi]]),"")</f>
        <v/>
      </c>
      <c r="P324" s="14" t="str">
        <f>IF(SUM(Tableau82529[[#This Row],[Jeudi]:[Samedi]])&gt;0,SUM(Tableau82529[[#This Row],[Jeudi]:[Samedi]]),"")</f>
        <v/>
      </c>
      <c r="Q324" s="14">
        <f>COUNTIF(Tableau82529[[#This Row],[Lundi]:[Mercredi]],"&gt;0") + COUNTIF(Tableau82529[[#This Row],[Jeudi]:[Samedi]],"&gt;0")</f>
        <v>0</v>
      </c>
      <c r="R324" s="14" t="str">
        <f>IFERROR(Tableau82529[[#This Row],[Total Tour 1]]+Tableau82529[[#This Row],[Total Tour 2]],"")</f>
        <v/>
      </c>
      <c r="S324" s="14">
        <f>COUNTIF(Tableau82529[[#This Row],[Lundi]:[Samedi]],"&gt;=12")*1000</f>
        <v>0</v>
      </c>
      <c r="T32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24" s="15">
        <f>Tableau82529[[#This Row],[Prime production]]+Tableau82529[[#This Row],[Prime rendement]]</f>
        <v>0</v>
      </c>
      <c r="V324" s="15" t="str">
        <f>IF(Tableau82529[[#This Row],[Matricule]]&gt;1,IF(COUNTIF(Tableau82529[DateMatricule],Tableau82529[[#This Row],[DateMatricule]])&gt;1,"Doublon",""),"")</f>
        <v/>
      </c>
    </row>
    <row r="325" spans="1:22" x14ac:dyDescent="0.25">
      <c r="A325" s="11" t="str">
        <f>IF(Tableau82529[[#This Row],[Semaine]]="","",VLOOKUP(Tableau82529[[#This Row],[Semaine]],Listes!$A:$B,2,FALSE))</f>
        <v/>
      </c>
      <c r="B325" s="11" t="str">
        <f>IF(ISBLANK(Tableau82529[[#This Row],[Matricule]]),"",VLOOKUP(Tableau82529[[#This Row],[Matricule]],#REF!,2,FALSE))</f>
        <v/>
      </c>
      <c r="C325" s="11" t="str">
        <f>IF(ISBLANK(Tableau82529[[#This Row],[Matricule]]),"",VLOOKUP(Tableau82529[[#This Row],[Matricule]],#REF!,3,FALSE))</f>
        <v/>
      </c>
      <c r="D325" s="11" t="str">
        <f>CONCATENATE(Tableau82529[[#This Row],[Semaine]],Tableau82529[[#This Row],[Matricule]])</f>
        <v/>
      </c>
      <c r="O325" s="14" t="str">
        <f>IF(SUM(Tableau82529[[#This Row],[Lundi]:[Mercredi]])&gt;0,SUM(Tableau82529[[#This Row],[Lundi]:[Mercredi]]),"")</f>
        <v/>
      </c>
      <c r="P325" s="14" t="str">
        <f>IF(SUM(Tableau82529[[#This Row],[Jeudi]:[Samedi]])&gt;0,SUM(Tableau82529[[#This Row],[Jeudi]:[Samedi]]),"")</f>
        <v/>
      </c>
      <c r="Q325" s="14">
        <f>COUNTIF(Tableau82529[[#This Row],[Lundi]:[Mercredi]],"&gt;0") + COUNTIF(Tableau82529[[#This Row],[Jeudi]:[Samedi]],"&gt;0")</f>
        <v>0</v>
      </c>
      <c r="R325" s="14" t="str">
        <f>IFERROR(Tableau82529[[#This Row],[Total Tour 1]]+Tableau82529[[#This Row],[Total Tour 2]],"")</f>
        <v/>
      </c>
      <c r="S325" s="14">
        <f>COUNTIF(Tableau82529[[#This Row],[Lundi]:[Samedi]],"&gt;=12")*1000</f>
        <v>0</v>
      </c>
      <c r="T32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25" s="15">
        <f>Tableau82529[[#This Row],[Prime production]]+Tableau82529[[#This Row],[Prime rendement]]</f>
        <v>0</v>
      </c>
      <c r="V325" s="15" t="str">
        <f>IF(Tableau82529[[#This Row],[Matricule]]&gt;1,IF(COUNTIF(Tableau82529[DateMatricule],Tableau82529[[#This Row],[DateMatricule]])&gt;1,"Doublon",""),"")</f>
        <v/>
      </c>
    </row>
    <row r="326" spans="1:22" x14ac:dyDescent="0.25">
      <c r="A326" s="11" t="str">
        <f>IF(Tableau82529[[#This Row],[Semaine]]="","",VLOOKUP(Tableau82529[[#This Row],[Semaine]],Listes!$A:$B,2,FALSE))</f>
        <v/>
      </c>
      <c r="B326" s="11" t="str">
        <f>IF(ISBLANK(Tableau82529[[#This Row],[Matricule]]),"",VLOOKUP(Tableau82529[[#This Row],[Matricule]],#REF!,2,FALSE))</f>
        <v/>
      </c>
      <c r="C326" s="11" t="str">
        <f>IF(ISBLANK(Tableau82529[[#This Row],[Matricule]]),"",VLOOKUP(Tableau82529[[#This Row],[Matricule]],#REF!,3,FALSE))</f>
        <v/>
      </c>
      <c r="D326" s="11" t="str">
        <f>CONCATENATE(Tableau82529[[#This Row],[Semaine]],Tableau82529[[#This Row],[Matricule]])</f>
        <v/>
      </c>
      <c r="O326" s="14" t="str">
        <f>IF(SUM(Tableau82529[[#This Row],[Lundi]:[Mercredi]])&gt;0,SUM(Tableau82529[[#This Row],[Lundi]:[Mercredi]]),"")</f>
        <v/>
      </c>
      <c r="P326" s="14" t="str">
        <f>IF(SUM(Tableau82529[[#This Row],[Jeudi]:[Samedi]])&gt;0,SUM(Tableau82529[[#This Row],[Jeudi]:[Samedi]]),"")</f>
        <v/>
      </c>
      <c r="Q326" s="14">
        <f>COUNTIF(Tableau82529[[#This Row],[Lundi]:[Mercredi]],"&gt;0") + COUNTIF(Tableau82529[[#This Row],[Jeudi]:[Samedi]],"&gt;0")</f>
        <v>0</v>
      </c>
      <c r="R326" s="14" t="str">
        <f>IFERROR(Tableau82529[[#This Row],[Total Tour 1]]+Tableau82529[[#This Row],[Total Tour 2]],"")</f>
        <v/>
      </c>
      <c r="S326" s="14">
        <f>COUNTIF(Tableau82529[[#This Row],[Lundi]:[Samedi]],"&gt;=12")*1000</f>
        <v>0</v>
      </c>
      <c r="T32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26" s="15">
        <f>Tableau82529[[#This Row],[Prime production]]+Tableau82529[[#This Row],[Prime rendement]]</f>
        <v>0</v>
      </c>
      <c r="V326" s="15" t="str">
        <f>IF(Tableau82529[[#This Row],[Matricule]]&gt;1,IF(COUNTIF(Tableau82529[DateMatricule],Tableau82529[[#This Row],[DateMatricule]])&gt;1,"Doublon",""),"")</f>
        <v/>
      </c>
    </row>
    <row r="327" spans="1:22" x14ac:dyDescent="0.25">
      <c r="A327" s="11" t="str">
        <f>IF(Tableau82529[[#This Row],[Semaine]]="","",VLOOKUP(Tableau82529[[#This Row],[Semaine]],Listes!$A:$B,2,FALSE))</f>
        <v/>
      </c>
      <c r="B327" s="11" t="str">
        <f>IF(ISBLANK(Tableau82529[[#This Row],[Matricule]]),"",VLOOKUP(Tableau82529[[#This Row],[Matricule]],#REF!,2,FALSE))</f>
        <v/>
      </c>
      <c r="C327" s="11" t="str">
        <f>IF(ISBLANK(Tableau82529[[#This Row],[Matricule]]),"",VLOOKUP(Tableau82529[[#This Row],[Matricule]],#REF!,3,FALSE))</f>
        <v/>
      </c>
      <c r="D327" s="11" t="str">
        <f>CONCATENATE(Tableau82529[[#This Row],[Semaine]],Tableau82529[[#This Row],[Matricule]])</f>
        <v/>
      </c>
      <c r="O327" s="14" t="str">
        <f>IF(SUM(Tableau82529[[#This Row],[Lundi]:[Mercredi]])&gt;0,SUM(Tableau82529[[#This Row],[Lundi]:[Mercredi]]),"")</f>
        <v/>
      </c>
      <c r="P327" s="14" t="str">
        <f>IF(SUM(Tableau82529[[#This Row],[Jeudi]:[Samedi]])&gt;0,SUM(Tableau82529[[#This Row],[Jeudi]:[Samedi]]),"")</f>
        <v/>
      </c>
      <c r="Q327" s="14">
        <f>COUNTIF(Tableau82529[[#This Row],[Lundi]:[Mercredi]],"&gt;0") + COUNTIF(Tableau82529[[#This Row],[Jeudi]:[Samedi]],"&gt;0")</f>
        <v>0</v>
      </c>
      <c r="R327" s="14" t="str">
        <f>IFERROR(Tableau82529[[#This Row],[Total Tour 1]]+Tableau82529[[#This Row],[Total Tour 2]],"")</f>
        <v/>
      </c>
      <c r="S327" s="14">
        <f>COUNTIF(Tableau82529[[#This Row],[Lundi]:[Samedi]],"&gt;=12")*1000</f>
        <v>0</v>
      </c>
      <c r="T32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27" s="15">
        <f>Tableau82529[[#This Row],[Prime production]]+Tableau82529[[#This Row],[Prime rendement]]</f>
        <v>0</v>
      </c>
      <c r="V327" s="15" t="str">
        <f>IF(Tableau82529[[#This Row],[Matricule]]&gt;1,IF(COUNTIF(Tableau82529[DateMatricule],Tableau82529[[#This Row],[DateMatricule]])&gt;1,"Doublon",""),"")</f>
        <v/>
      </c>
    </row>
    <row r="328" spans="1:22" x14ac:dyDescent="0.25">
      <c r="A328" s="11" t="str">
        <f>IF(Tableau82529[[#This Row],[Semaine]]="","",VLOOKUP(Tableau82529[[#This Row],[Semaine]],Listes!$A:$B,2,FALSE))</f>
        <v/>
      </c>
      <c r="B328" s="11" t="str">
        <f>IF(ISBLANK(Tableau82529[[#This Row],[Matricule]]),"",VLOOKUP(Tableau82529[[#This Row],[Matricule]],#REF!,2,FALSE))</f>
        <v/>
      </c>
      <c r="C328" s="11" t="str">
        <f>IF(ISBLANK(Tableau82529[[#This Row],[Matricule]]),"",VLOOKUP(Tableau82529[[#This Row],[Matricule]],#REF!,3,FALSE))</f>
        <v/>
      </c>
      <c r="D328" s="11" t="str">
        <f>CONCATENATE(Tableau82529[[#This Row],[Semaine]],Tableau82529[[#This Row],[Matricule]])</f>
        <v/>
      </c>
      <c r="O328" s="14" t="str">
        <f>IF(SUM(Tableau82529[[#This Row],[Lundi]:[Mercredi]])&gt;0,SUM(Tableau82529[[#This Row],[Lundi]:[Mercredi]]),"")</f>
        <v/>
      </c>
      <c r="P328" s="14" t="str">
        <f>IF(SUM(Tableau82529[[#This Row],[Jeudi]:[Samedi]])&gt;0,SUM(Tableau82529[[#This Row],[Jeudi]:[Samedi]]),"")</f>
        <v/>
      </c>
      <c r="Q328" s="14">
        <f>COUNTIF(Tableau82529[[#This Row],[Lundi]:[Mercredi]],"&gt;0") + COUNTIF(Tableau82529[[#This Row],[Jeudi]:[Samedi]],"&gt;0")</f>
        <v>0</v>
      </c>
      <c r="R328" s="14" t="str">
        <f>IFERROR(Tableau82529[[#This Row],[Total Tour 1]]+Tableau82529[[#This Row],[Total Tour 2]],"")</f>
        <v/>
      </c>
      <c r="S328" s="14">
        <f>COUNTIF(Tableau82529[[#This Row],[Lundi]:[Samedi]],"&gt;=12")*1000</f>
        <v>0</v>
      </c>
      <c r="T32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28" s="15">
        <f>Tableau82529[[#This Row],[Prime production]]+Tableau82529[[#This Row],[Prime rendement]]</f>
        <v>0</v>
      </c>
      <c r="V328" s="15" t="str">
        <f>IF(Tableau82529[[#This Row],[Matricule]]&gt;1,IF(COUNTIF(Tableau82529[DateMatricule],Tableau82529[[#This Row],[DateMatricule]])&gt;1,"Doublon",""),"")</f>
        <v/>
      </c>
    </row>
    <row r="329" spans="1:22" x14ac:dyDescent="0.25">
      <c r="A329" s="11" t="str">
        <f>IF(Tableau82529[[#This Row],[Semaine]]="","",VLOOKUP(Tableau82529[[#This Row],[Semaine]],Listes!$A:$B,2,FALSE))</f>
        <v/>
      </c>
      <c r="B329" s="11" t="str">
        <f>IF(ISBLANK(Tableau82529[[#This Row],[Matricule]]),"",VLOOKUP(Tableau82529[[#This Row],[Matricule]],#REF!,2,FALSE))</f>
        <v/>
      </c>
      <c r="C329" s="11" t="str">
        <f>IF(ISBLANK(Tableau82529[[#This Row],[Matricule]]),"",VLOOKUP(Tableau82529[[#This Row],[Matricule]],#REF!,3,FALSE))</f>
        <v/>
      </c>
      <c r="D329" s="11" t="str">
        <f>CONCATENATE(Tableau82529[[#This Row],[Semaine]],Tableau82529[[#This Row],[Matricule]])</f>
        <v/>
      </c>
      <c r="O329" s="14" t="str">
        <f>IF(SUM(Tableau82529[[#This Row],[Lundi]:[Mercredi]])&gt;0,SUM(Tableau82529[[#This Row],[Lundi]:[Mercredi]]),"")</f>
        <v/>
      </c>
      <c r="P329" s="14" t="str">
        <f>IF(SUM(Tableau82529[[#This Row],[Jeudi]:[Samedi]])&gt;0,SUM(Tableau82529[[#This Row],[Jeudi]:[Samedi]]),"")</f>
        <v/>
      </c>
      <c r="Q329" s="14">
        <f>COUNTIF(Tableau82529[[#This Row],[Lundi]:[Mercredi]],"&gt;0") + COUNTIF(Tableau82529[[#This Row],[Jeudi]:[Samedi]],"&gt;0")</f>
        <v>0</v>
      </c>
      <c r="R329" s="14" t="str">
        <f>IFERROR(Tableau82529[[#This Row],[Total Tour 1]]+Tableau82529[[#This Row],[Total Tour 2]],"")</f>
        <v/>
      </c>
      <c r="S329" s="14">
        <f>COUNTIF(Tableau82529[[#This Row],[Lundi]:[Samedi]],"&gt;=12")*1000</f>
        <v>0</v>
      </c>
      <c r="T32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29" s="15">
        <f>Tableau82529[[#This Row],[Prime production]]+Tableau82529[[#This Row],[Prime rendement]]</f>
        <v>0</v>
      </c>
      <c r="V329" s="15" t="str">
        <f>IF(Tableau82529[[#This Row],[Matricule]]&gt;1,IF(COUNTIF(Tableau82529[DateMatricule],Tableau82529[[#This Row],[DateMatricule]])&gt;1,"Doublon",""),"")</f>
        <v/>
      </c>
    </row>
    <row r="330" spans="1:22" x14ac:dyDescent="0.25">
      <c r="A330" s="11" t="str">
        <f>IF(Tableau82529[[#This Row],[Semaine]]="","",VLOOKUP(Tableau82529[[#This Row],[Semaine]],Listes!$A:$B,2,FALSE))</f>
        <v/>
      </c>
      <c r="B330" s="11" t="str">
        <f>IF(ISBLANK(Tableau82529[[#This Row],[Matricule]]),"",VLOOKUP(Tableau82529[[#This Row],[Matricule]],#REF!,2,FALSE))</f>
        <v/>
      </c>
      <c r="C330" s="11" t="str">
        <f>IF(ISBLANK(Tableau82529[[#This Row],[Matricule]]),"",VLOOKUP(Tableau82529[[#This Row],[Matricule]],#REF!,3,FALSE))</f>
        <v/>
      </c>
      <c r="D330" s="11" t="str">
        <f>CONCATENATE(Tableau82529[[#This Row],[Semaine]],Tableau82529[[#This Row],[Matricule]])</f>
        <v/>
      </c>
      <c r="O330" s="14" t="str">
        <f>IF(SUM(Tableau82529[[#This Row],[Lundi]:[Mercredi]])&gt;0,SUM(Tableau82529[[#This Row],[Lundi]:[Mercredi]]),"")</f>
        <v/>
      </c>
      <c r="P330" s="14" t="str">
        <f>IF(SUM(Tableau82529[[#This Row],[Jeudi]:[Samedi]])&gt;0,SUM(Tableau82529[[#This Row],[Jeudi]:[Samedi]]),"")</f>
        <v/>
      </c>
      <c r="Q330" s="14">
        <f>COUNTIF(Tableau82529[[#This Row],[Lundi]:[Mercredi]],"&gt;0") + COUNTIF(Tableau82529[[#This Row],[Jeudi]:[Samedi]],"&gt;0")</f>
        <v>0</v>
      </c>
      <c r="R330" s="14" t="str">
        <f>IFERROR(Tableau82529[[#This Row],[Total Tour 1]]+Tableau82529[[#This Row],[Total Tour 2]],"")</f>
        <v/>
      </c>
      <c r="S330" s="14">
        <f>COUNTIF(Tableau82529[[#This Row],[Lundi]:[Samedi]],"&gt;=12")*1000</f>
        <v>0</v>
      </c>
      <c r="T33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30" s="15">
        <f>Tableau82529[[#This Row],[Prime production]]+Tableau82529[[#This Row],[Prime rendement]]</f>
        <v>0</v>
      </c>
      <c r="V330" s="15" t="str">
        <f>IF(Tableau82529[[#This Row],[Matricule]]&gt;1,IF(COUNTIF(Tableau82529[DateMatricule],Tableau82529[[#This Row],[DateMatricule]])&gt;1,"Doublon",""),"")</f>
        <v/>
      </c>
    </row>
    <row r="331" spans="1:22" x14ac:dyDescent="0.25">
      <c r="A331" s="11" t="str">
        <f>IF(Tableau82529[[#This Row],[Semaine]]="","",VLOOKUP(Tableau82529[[#This Row],[Semaine]],Listes!$A:$B,2,FALSE))</f>
        <v/>
      </c>
      <c r="B331" s="11" t="str">
        <f>IF(ISBLANK(Tableau82529[[#This Row],[Matricule]]),"",VLOOKUP(Tableau82529[[#This Row],[Matricule]],#REF!,2,FALSE))</f>
        <v/>
      </c>
      <c r="C331" s="11" t="str">
        <f>IF(ISBLANK(Tableau82529[[#This Row],[Matricule]]),"",VLOOKUP(Tableau82529[[#This Row],[Matricule]],#REF!,3,FALSE))</f>
        <v/>
      </c>
      <c r="D331" s="11" t="str">
        <f>CONCATENATE(Tableau82529[[#This Row],[Semaine]],Tableau82529[[#This Row],[Matricule]])</f>
        <v/>
      </c>
      <c r="O331" s="14" t="str">
        <f>IF(SUM(Tableau82529[[#This Row],[Lundi]:[Mercredi]])&gt;0,SUM(Tableau82529[[#This Row],[Lundi]:[Mercredi]]),"")</f>
        <v/>
      </c>
      <c r="P331" s="14" t="str">
        <f>IF(SUM(Tableau82529[[#This Row],[Jeudi]:[Samedi]])&gt;0,SUM(Tableau82529[[#This Row],[Jeudi]:[Samedi]]),"")</f>
        <v/>
      </c>
      <c r="Q331" s="14">
        <f>COUNTIF(Tableau82529[[#This Row],[Lundi]:[Mercredi]],"&gt;0") + COUNTIF(Tableau82529[[#This Row],[Jeudi]:[Samedi]],"&gt;0")</f>
        <v>0</v>
      </c>
      <c r="R331" s="14" t="str">
        <f>IFERROR(Tableau82529[[#This Row],[Total Tour 1]]+Tableau82529[[#This Row],[Total Tour 2]],"")</f>
        <v/>
      </c>
      <c r="S331" s="14">
        <f>COUNTIF(Tableau82529[[#This Row],[Lundi]:[Samedi]],"&gt;=12")*1000</f>
        <v>0</v>
      </c>
      <c r="T33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31" s="15">
        <f>Tableau82529[[#This Row],[Prime production]]+Tableau82529[[#This Row],[Prime rendement]]</f>
        <v>0</v>
      </c>
      <c r="V331" s="15" t="str">
        <f>IF(Tableau82529[[#This Row],[Matricule]]&gt;1,IF(COUNTIF(Tableau82529[DateMatricule],Tableau82529[[#This Row],[DateMatricule]])&gt;1,"Doublon",""),"")</f>
        <v/>
      </c>
    </row>
    <row r="332" spans="1:22" x14ac:dyDescent="0.25">
      <c r="A332" s="11" t="str">
        <f>IF(Tableau82529[[#This Row],[Semaine]]="","",VLOOKUP(Tableau82529[[#This Row],[Semaine]],Listes!$A:$B,2,FALSE))</f>
        <v/>
      </c>
      <c r="B332" s="11" t="str">
        <f>IF(ISBLANK(Tableau82529[[#This Row],[Matricule]]),"",VLOOKUP(Tableau82529[[#This Row],[Matricule]],#REF!,2,FALSE))</f>
        <v/>
      </c>
      <c r="C332" s="11" t="str">
        <f>IF(ISBLANK(Tableau82529[[#This Row],[Matricule]]),"",VLOOKUP(Tableau82529[[#This Row],[Matricule]],#REF!,3,FALSE))</f>
        <v/>
      </c>
      <c r="D332" s="11" t="str">
        <f>CONCATENATE(Tableau82529[[#This Row],[Semaine]],Tableau82529[[#This Row],[Matricule]])</f>
        <v/>
      </c>
      <c r="O332" s="14" t="str">
        <f>IF(SUM(Tableau82529[[#This Row],[Lundi]:[Mercredi]])&gt;0,SUM(Tableau82529[[#This Row],[Lundi]:[Mercredi]]),"")</f>
        <v/>
      </c>
      <c r="P332" s="14" t="str">
        <f>IF(SUM(Tableau82529[[#This Row],[Jeudi]:[Samedi]])&gt;0,SUM(Tableau82529[[#This Row],[Jeudi]:[Samedi]]),"")</f>
        <v/>
      </c>
      <c r="Q332" s="14">
        <f>COUNTIF(Tableau82529[[#This Row],[Lundi]:[Mercredi]],"&gt;0") + COUNTIF(Tableau82529[[#This Row],[Jeudi]:[Samedi]],"&gt;0")</f>
        <v>0</v>
      </c>
      <c r="R332" s="14" t="str">
        <f>IFERROR(Tableau82529[[#This Row],[Total Tour 1]]+Tableau82529[[#This Row],[Total Tour 2]],"")</f>
        <v/>
      </c>
      <c r="S332" s="14">
        <f>COUNTIF(Tableau82529[[#This Row],[Lundi]:[Samedi]],"&gt;=12")*1000</f>
        <v>0</v>
      </c>
      <c r="T33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32" s="15">
        <f>Tableau82529[[#This Row],[Prime production]]+Tableau82529[[#This Row],[Prime rendement]]</f>
        <v>0</v>
      </c>
      <c r="V332" s="15" t="str">
        <f>IF(Tableau82529[[#This Row],[Matricule]]&gt;1,IF(COUNTIF(Tableau82529[DateMatricule],Tableau82529[[#This Row],[DateMatricule]])&gt;1,"Doublon",""),"")</f>
        <v/>
      </c>
    </row>
    <row r="333" spans="1:22" x14ac:dyDescent="0.25">
      <c r="A333" s="11" t="str">
        <f>IF(Tableau82529[[#This Row],[Semaine]]="","",VLOOKUP(Tableau82529[[#This Row],[Semaine]],Listes!$A:$B,2,FALSE))</f>
        <v/>
      </c>
      <c r="B333" s="11" t="str">
        <f>IF(ISBLANK(Tableau82529[[#This Row],[Matricule]]),"",VLOOKUP(Tableau82529[[#This Row],[Matricule]],#REF!,2,FALSE))</f>
        <v/>
      </c>
      <c r="C333" s="11" t="str">
        <f>IF(ISBLANK(Tableau82529[[#This Row],[Matricule]]),"",VLOOKUP(Tableau82529[[#This Row],[Matricule]],#REF!,3,FALSE))</f>
        <v/>
      </c>
      <c r="D333" s="11" t="str">
        <f>CONCATENATE(Tableau82529[[#This Row],[Semaine]],Tableau82529[[#This Row],[Matricule]])</f>
        <v/>
      </c>
      <c r="O333" s="14" t="str">
        <f>IF(SUM(Tableau82529[[#This Row],[Lundi]:[Mercredi]])&gt;0,SUM(Tableau82529[[#This Row],[Lundi]:[Mercredi]]),"")</f>
        <v/>
      </c>
      <c r="P333" s="14" t="str">
        <f>IF(SUM(Tableau82529[[#This Row],[Jeudi]:[Samedi]])&gt;0,SUM(Tableau82529[[#This Row],[Jeudi]:[Samedi]]),"")</f>
        <v/>
      </c>
      <c r="Q333" s="14">
        <f>COUNTIF(Tableau82529[[#This Row],[Lundi]:[Mercredi]],"&gt;0") + COUNTIF(Tableau82529[[#This Row],[Jeudi]:[Samedi]],"&gt;0")</f>
        <v>0</v>
      </c>
      <c r="R333" s="14" t="str">
        <f>IFERROR(Tableau82529[[#This Row],[Total Tour 1]]+Tableau82529[[#This Row],[Total Tour 2]],"")</f>
        <v/>
      </c>
      <c r="S333" s="14">
        <f>COUNTIF(Tableau82529[[#This Row],[Lundi]:[Samedi]],"&gt;=12")*1000</f>
        <v>0</v>
      </c>
      <c r="T33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33" s="15">
        <f>Tableau82529[[#This Row],[Prime production]]+Tableau82529[[#This Row],[Prime rendement]]</f>
        <v>0</v>
      </c>
      <c r="V333" s="15" t="str">
        <f>IF(Tableau82529[[#This Row],[Matricule]]&gt;1,IF(COUNTIF(Tableau82529[DateMatricule],Tableau82529[[#This Row],[DateMatricule]])&gt;1,"Doublon",""),"")</f>
        <v/>
      </c>
    </row>
    <row r="334" spans="1:22" x14ac:dyDescent="0.25">
      <c r="A334" s="11" t="str">
        <f>IF(Tableau82529[[#This Row],[Semaine]]="","",VLOOKUP(Tableau82529[[#This Row],[Semaine]],Listes!$A:$B,2,FALSE))</f>
        <v/>
      </c>
      <c r="B334" s="11" t="str">
        <f>IF(ISBLANK(Tableau82529[[#This Row],[Matricule]]),"",VLOOKUP(Tableau82529[[#This Row],[Matricule]],#REF!,2,FALSE))</f>
        <v/>
      </c>
      <c r="C334" s="11" t="str">
        <f>IF(ISBLANK(Tableau82529[[#This Row],[Matricule]]),"",VLOOKUP(Tableau82529[[#This Row],[Matricule]],#REF!,3,FALSE))</f>
        <v/>
      </c>
      <c r="D334" s="11" t="str">
        <f>CONCATENATE(Tableau82529[[#This Row],[Semaine]],Tableau82529[[#This Row],[Matricule]])</f>
        <v/>
      </c>
      <c r="O334" s="14" t="str">
        <f>IF(SUM(Tableau82529[[#This Row],[Lundi]:[Mercredi]])&gt;0,SUM(Tableau82529[[#This Row],[Lundi]:[Mercredi]]),"")</f>
        <v/>
      </c>
      <c r="P334" s="14" t="str">
        <f>IF(SUM(Tableau82529[[#This Row],[Jeudi]:[Samedi]])&gt;0,SUM(Tableau82529[[#This Row],[Jeudi]:[Samedi]]),"")</f>
        <v/>
      </c>
      <c r="Q334" s="14">
        <f>COUNTIF(Tableau82529[[#This Row],[Lundi]:[Mercredi]],"&gt;0") + COUNTIF(Tableau82529[[#This Row],[Jeudi]:[Samedi]],"&gt;0")</f>
        <v>0</v>
      </c>
      <c r="R334" s="14" t="str">
        <f>IFERROR(Tableau82529[[#This Row],[Total Tour 1]]+Tableau82529[[#This Row],[Total Tour 2]],"")</f>
        <v/>
      </c>
      <c r="S334" s="14">
        <f>COUNTIF(Tableau82529[[#This Row],[Lundi]:[Samedi]],"&gt;=12")*1000</f>
        <v>0</v>
      </c>
      <c r="T33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34" s="15">
        <f>Tableau82529[[#This Row],[Prime production]]+Tableau82529[[#This Row],[Prime rendement]]</f>
        <v>0</v>
      </c>
      <c r="V334" s="15" t="str">
        <f>IF(Tableau82529[[#This Row],[Matricule]]&gt;1,IF(COUNTIF(Tableau82529[DateMatricule],Tableau82529[[#This Row],[DateMatricule]])&gt;1,"Doublon",""),"")</f>
        <v/>
      </c>
    </row>
    <row r="335" spans="1:22" x14ac:dyDescent="0.25">
      <c r="A335" s="11" t="str">
        <f>IF(Tableau82529[[#This Row],[Semaine]]="","",VLOOKUP(Tableau82529[[#This Row],[Semaine]],Listes!$A:$B,2,FALSE))</f>
        <v/>
      </c>
      <c r="B335" s="11" t="str">
        <f>IF(ISBLANK(Tableau82529[[#This Row],[Matricule]]),"",VLOOKUP(Tableau82529[[#This Row],[Matricule]],#REF!,2,FALSE))</f>
        <v/>
      </c>
      <c r="C335" s="11" t="str">
        <f>IF(ISBLANK(Tableau82529[[#This Row],[Matricule]]),"",VLOOKUP(Tableau82529[[#This Row],[Matricule]],#REF!,3,FALSE))</f>
        <v/>
      </c>
      <c r="D335" s="11" t="str">
        <f>CONCATENATE(Tableau82529[[#This Row],[Semaine]],Tableau82529[[#This Row],[Matricule]])</f>
        <v/>
      </c>
      <c r="O335" s="14" t="str">
        <f>IF(SUM(Tableau82529[[#This Row],[Lundi]:[Mercredi]])&gt;0,SUM(Tableau82529[[#This Row],[Lundi]:[Mercredi]]),"")</f>
        <v/>
      </c>
      <c r="P335" s="14" t="str">
        <f>IF(SUM(Tableau82529[[#This Row],[Jeudi]:[Samedi]])&gt;0,SUM(Tableau82529[[#This Row],[Jeudi]:[Samedi]]),"")</f>
        <v/>
      </c>
      <c r="Q335" s="14">
        <f>COUNTIF(Tableau82529[[#This Row],[Lundi]:[Mercredi]],"&gt;0") + COUNTIF(Tableau82529[[#This Row],[Jeudi]:[Samedi]],"&gt;0")</f>
        <v>0</v>
      </c>
      <c r="R335" s="14" t="str">
        <f>IFERROR(Tableau82529[[#This Row],[Total Tour 1]]+Tableau82529[[#This Row],[Total Tour 2]],"")</f>
        <v/>
      </c>
      <c r="S335" s="14">
        <f>COUNTIF(Tableau82529[[#This Row],[Lundi]:[Samedi]],"&gt;=12")*1000</f>
        <v>0</v>
      </c>
      <c r="T33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35" s="15">
        <f>Tableau82529[[#This Row],[Prime production]]+Tableau82529[[#This Row],[Prime rendement]]</f>
        <v>0</v>
      </c>
      <c r="V335" s="15" t="str">
        <f>IF(Tableau82529[[#This Row],[Matricule]]&gt;1,IF(COUNTIF(Tableau82529[DateMatricule],Tableau82529[[#This Row],[DateMatricule]])&gt;1,"Doublon",""),"")</f>
        <v/>
      </c>
    </row>
    <row r="336" spans="1:22" x14ac:dyDescent="0.25">
      <c r="A336" s="11" t="str">
        <f>IF(Tableau82529[[#This Row],[Semaine]]="","",VLOOKUP(Tableau82529[[#This Row],[Semaine]],Listes!$A:$B,2,FALSE))</f>
        <v/>
      </c>
      <c r="B336" s="11" t="str">
        <f>IF(ISBLANK(Tableau82529[[#This Row],[Matricule]]),"",VLOOKUP(Tableau82529[[#This Row],[Matricule]],#REF!,2,FALSE))</f>
        <v/>
      </c>
      <c r="C336" s="11" t="str">
        <f>IF(ISBLANK(Tableau82529[[#This Row],[Matricule]]),"",VLOOKUP(Tableau82529[[#This Row],[Matricule]],#REF!,3,FALSE))</f>
        <v/>
      </c>
      <c r="D336" s="11" t="str">
        <f>CONCATENATE(Tableau82529[[#This Row],[Semaine]],Tableau82529[[#This Row],[Matricule]])</f>
        <v/>
      </c>
      <c r="O336" s="14" t="str">
        <f>IF(SUM(Tableau82529[[#This Row],[Lundi]:[Mercredi]])&gt;0,SUM(Tableau82529[[#This Row],[Lundi]:[Mercredi]]),"")</f>
        <v/>
      </c>
      <c r="P336" s="14" t="str">
        <f>IF(SUM(Tableau82529[[#This Row],[Jeudi]:[Samedi]])&gt;0,SUM(Tableau82529[[#This Row],[Jeudi]:[Samedi]]),"")</f>
        <v/>
      </c>
      <c r="Q336" s="14">
        <f>COUNTIF(Tableau82529[[#This Row],[Lundi]:[Mercredi]],"&gt;0") + COUNTIF(Tableau82529[[#This Row],[Jeudi]:[Samedi]],"&gt;0")</f>
        <v>0</v>
      </c>
      <c r="R336" s="14" t="str">
        <f>IFERROR(Tableau82529[[#This Row],[Total Tour 1]]+Tableau82529[[#This Row],[Total Tour 2]],"")</f>
        <v/>
      </c>
      <c r="S336" s="14">
        <f>COUNTIF(Tableau82529[[#This Row],[Lundi]:[Samedi]],"&gt;=12")*1000</f>
        <v>0</v>
      </c>
      <c r="T33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36" s="15">
        <f>Tableau82529[[#This Row],[Prime production]]+Tableau82529[[#This Row],[Prime rendement]]</f>
        <v>0</v>
      </c>
      <c r="V336" s="15" t="str">
        <f>IF(Tableau82529[[#This Row],[Matricule]]&gt;1,IF(COUNTIF(Tableau82529[DateMatricule],Tableau82529[[#This Row],[DateMatricule]])&gt;1,"Doublon",""),"")</f>
        <v/>
      </c>
    </row>
    <row r="337" spans="1:22" x14ac:dyDescent="0.25">
      <c r="A337" s="11" t="str">
        <f>IF(Tableau82529[[#This Row],[Semaine]]="","",VLOOKUP(Tableau82529[[#This Row],[Semaine]],Listes!$A:$B,2,FALSE))</f>
        <v/>
      </c>
      <c r="B337" s="11" t="str">
        <f>IF(ISBLANK(Tableau82529[[#This Row],[Matricule]]),"",VLOOKUP(Tableau82529[[#This Row],[Matricule]],#REF!,2,FALSE))</f>
        <v/>
      </c>
      <c r="C337" s="11" t="str">
        <f>IF(ISBLANK(Tableau82529[[#This Row],[Matricule]]),"",VLOOKUP(Tableau82529[[#This Row],[Matricule]],#REF!,3,FALSE))</f>
        <v/>
      </c>
      <c r="D337" s="11" t="str">
        <f>CONCATENATE(Tableau82529[[#This Row],[Semaine]],Tableau82529[[#This Row],[Matricule]])</f>
        <v/>
      </c>
      <c r="O337" s="14" t="str">
        <f>IF(SUM(Tableau82529[[#This Row],[Lundi]:[Mercredi]])&gt;0,SUM(Tableau82529[[#This Row],[Lundi]:[Mercredi]]),"")</f>
        <v/>
      </c>
      <c r="P337" s="14" t="str">
        <f>IF(SUM(Tableau82529[[#This Row],[Jeudi]:[Samedi]])&gt;0,SUM(Tableau82529[[#This Row],[Jeudi]:[Samedi]]),"")</f>
        <v/>
      </c>
      <c r="Q337" s="14">
        <f>COUNTIF(Tableau82529[[#This Row],[Lundi]:[Mercredi]],"&gt;0") + COUNTIF(Tableau82529[[#This Row],[Jeudi]:[Samedi]],"&gt;0")</f>
        <v>0</v>
      </c>
      <c r="R337" s="14" t="str">
        <f>IFERROR(Tableau82529[[#This Row],[Total Tour 1]]+Tableau82529[[#This Row],[Total Tour 2]],"")</f>
        <v/>
      </c>
      <c r="S337" s="14">
        <f>COUNTIF(Tableau82529[[#This Row],[Lundi]:[Samedi]],"&gt;=12")*1000</f>
        <v>0</v>
      </c>
      <c r="T33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37" s="15">
        <f>Tableau82529[[#This Row],[Prime production]]+Tableau82529[[#This Row],[Prime rendement]]</f>
        <v>0</v>
      </c>
      <c r="V337" s="15" t="str">
        <f>IF(Tableau82529[[#This Row],[Matricule]]&gt;1,IF(COUNTIF(Tableau82529[DateMatricule],Tableau82529[[#This Row],[DateMatricule]])&gt;1,"Doublon",""),"")</f>
        <v/>
      </c>
    </row>
    <row r="338" spans="1:22" x14ac:dyDescent="0.25">
      <c r="A338" s="11" t="str">
        <f>IF(Tableau82529[[#This Row],[Semaine]]="","",VLOOKUP(Tableau82529[[#This Row],[Semaine]],Listes!$A:$B,2,FALSE))</f>
        <v/>
      </c>
      <c r="B338" s="11" t="str">
        <f>IF(ISBLANK(Tableau82529[[#This Row],[Matricule]]),"",VLOOKUP(Tableau82529[[#This Row],[Matricule]],#REF!,2,FALSE))</f>
        <v/>
      </c>
      <c r="C338" s="11" t="str">
        <f>IF(ISBLANK(Tableau82529[[#This Row],[Matricule]]),"",VLOOKUP(Tableau82529[[#This Row],[Matricule]],#REF!,3,FALSE))</f>
        <v/>
      </c>
      <c r="D338" s="11" t="str">
        <f>CONCATENATE(Tableau82529[[#This Row],[Semaine]],Tableau82529[[#This Row],[Matricule]])</f>
        <v/>
      </c>
      <c r="O338" s="14" t="str">
        <f>IF(SUM(Tableau82529[[#This Row],[Lundi]:[Mercredi]])&gt;0,SUM(Tableau82529[[#This Row],[Lundi]:[Mercredi]]),"")</f>
        <v/>
      </c>
      <c r="P338" s="14" t="str">
        <f>IF(SUM(Tableau82529[[#This Row],[Jeudi]:[Samedi]])&gt;0,SUM(Tableau82529[[#This Row],[Jeudi]:[Samedi]]),"")</f>
        <v/>
      </c>
      <c r="Q338" s="14">
        <f>COUNTIF(Tableau82529[[#This Row],[Lundi]:[Mercredi]],"&gt;0") + COUNTIF(Tableau82529[[#This Row],[Jeudi]:[Samedi]],"&gt;0")</f>
        <v>0</v>
      </c>
      <c r="R338" s="14" t="str">
        <f>IFERROR(Tableau82529[[#This Row],[Total Tour 1]]+Tableau82529[[#This Row],[Total Tour 2]],"")</f>
        <v/>
      </c>
      <c r="S338" s="14">
        <f>COUNTIF(Tableau82529[[#This Row],[Lundi]:[Samedi]],"&gt;=12")*1000</f>
        <v>0</v>
      </c>
      <c r="T33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38" s="15">
        <f>Tableau82529[[#This Row],[Prime production]]+Tableau82529[[#This Row],[Prime rendement]]</f>
        <v>0</v>
      </c>
      <c r="V338" s="15" t="str">
        <f>IF(Tableau82529[[#This Row],[Matricule]]&gt;1,IF(COUNTIF(Tableau82529[DateMatricule],Tableau82529[[#This Row],[DateMatricule]])&gt;1,"Doublon",""),"")</f>
        <v/>
      </c>
    </row>
    <row r="339" spans="1:22" x14ac:dyDescent="0.25">
      <c r="A339" s="11" t="str">
        <f>IF(Tableau82529[[#This Row],[Semaine]]="","",VLOOKUP(Tableau82529[[#This Row],[Semaine]],Listes!$A:$B,2,FALSE))</f>
        <v/>
      </c>
      <c r="B339" s="11" t="str">
        <f>IF(ISBLANK(Tableau82529[[#This Row],[Matricule]]),"",VLOOKUP(Tableau82529[[#This Row],[Matricule]],#REF!,2,FALSE))</f>
        <v/>
      </c>
      <c r="C339" s="11" t="str">
        <f>IF(ISBLANK(Tableau82529[[#This Row],[Matricule]]),"",VLOOKUP(Tableau82529[[#This Row],[Matricule]],#REF!,3,FALSE))</f>
        <v/>
      </c>
      <c r="D339" s="11" t="str">
        <f>CONCATENATE(Tableau82529[[#This Row],[Semaine]],Tableau82529[[#This Row],[Matricule]])</f>
        <v/>
      </c>
      <c r="O339" s="14" t="str">
        <f>IF(SUM(Tableau82529[[#This Row],[Lundi]:[Mercredi]])&gt;0,SUM(Tableau82529[[#This Row],[Lundi]:[Mercredi]]),"")</f>
        <v/>
      </c>
      <c r="P339" s="14" t="str">
        <f>IF(SUM(Tableau82529[[#This Row],[Jeudi]:[Samedi]])&gt;0,SUM(Tableau82529[[#This Row],[Jeudi]:[Samedi]]),"")</f>
        <v/>
      </c>
      <c r="Q339" s="14">
        <f>COUNTIF(Tableau82529[[#This Row],[Lundi]:[Mercredi]],"&gt;0") + COUNTIF(Tableau82529[[#This Row],[Jeudi]:[Samedi]],"&gt;0")</f>
        <v>0</v>
      </c>
      <c r="R339" s="14" t="str">
        <f>IFERROR(Tableau82529[[#This Row],[Total Tour 1]]+Tableau82529[[#This Row],[Total Tour 2]],"")</f>
        <v/>
      </c>
      <c r="S339" s="14">
        <f>COUNTIF(Tableau82529[[#This Row],[Lundi]:[Samedi]],"&gt;=12")*1000</f>
        <v>0</v>
      </c>
      <c r="T33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39" s="15">
        <f>Tableau82529[[#This Row],[Prime production]]+Tableau82529[[#This Row],[Prime rendement]]</f>
        <v>0</v>
      </c>
      <c r="V339" s="15" t="str">
        <f>IF(Tableau82529[[#This Row],[Matricule]]&gt;1,IF(COUNTIF(Tableau82529[DateMatricule],Tableau82529[[#This Row],[DateMatricule]])&gt;1,"Doublon",""),"")</f>
        <v/>
      </c>
    </row>
    <row r="340" spans="1:22" x14ac:dyDescent="0.25">
      <c r="A340" s="11" t="str">
        <f>IF(Tableau82529[[#This Row],[Semaine]]="","",VLOOKUP(Tableau82529[[#This Row],[Semaine]],Listes!$A:$B,2,FALSE))</f>
        <v/>
      </c>
      <c r="B340" s="11" t="str">
        <f>IF(ISBLANK(Tableau82529[[#This Row],[Matricule]]),"",VLOOKUP(Tableau82529[[#This Row],[Matricule]],#REF!,2,FALSE))</f>
        <v/>
      </c>
      <c r="C340" s="11" t="str">
        <f>IF(ISBLANK(Tableau82529[[#This Row],[Matricule]]),"",VLOOKUP(Tableau82529[[#This Row],[Matricule]],#REF!,3,FALSE))</f>
        <v/>
      </c>
      <c r="D340" s="11" t="str">
        <f>CONCATENATE(Tableau82529[[#This Row],[Semaine]],Tableau82529[[#This Row],[Matricule]])</f>
        <v/>
      </c>
      <c r="O340" s="14" t="str">
        <f>IF(SUM(Tableau82529[[#This Row],[Lundi]:[Mercredi]])&gt;0,SUM(Tableau82529[[#This Row],[Lundi]:[Mercredi]]),"")</f>
        <v/>
      </c>
      <c r="P340" s="14" t="str">
        <f>IF(SUM(Tableau82529[[#This Row],[Jeudi]:[Samedi]])&gt;0,SUM(Tableau82529[[#This Row],[Jeudi]:[Samedi]]),"")</f>
        <v/>
      </c>
      <c r="Q340" s="14">
        <f>COUNTIF(Tableau82529[[#This Row],[Lundi]:[Mercredi]],"&gt;0") + COUNTIF(Tableau82529[[#This Row],[Jeudi]:[Samedi]],"&gt;0")</f>
        <v>0</v>
      </c>
      <c r="R340" s="14" t="str">
        <f>IFERROR(Tableau82529[[#This Row],[Total Tour 1]]+Tableau82529[[#This Row],[Total Tour 2]],"")</f>
        <v/>
      </c>
      <c r="S340" s="14">
        <f>COUNTIF(Tableau82529[[#This Row],[Lundi]:[Samedi]],"&gt;=12")*1000</f>
        <v>0</v>
      </c>
      <c r="T34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40" s="15">
        <f>Tableau82529[[#This Row],[Prime production]]+Tableau82529[[#This Row],[Prime rendement]]</f>
        <v>0</v>
      </c>
      <c r="V340" s="15" t="str">
        <f>IF(Tableau82529[[#This Row],[Matricule]]&gt;1,IF(COUNTIF(Tableau82529[DateMatricule],Tableau82529[[#This Row],[DateMatricule]])&gt;1,"Doublon",""),"")</f>
        <v/>
      </c>
    </row>
    <row r="341" spans="1:22" x14ac:dyDescent="0.25">
      <c r="A341" s="11" t="str">
        <f>IF(Tableau82529[[#This Row],[Semaine]]="","",VLOOKUP(Tableau82529[[#This Row],[Semaine]],Listes!$A:$B,2,FALSE))</f>
        <v/>
      </c>
      <c r="B341" s="11" t="str">
        <f>IF(ISBLANK(Tableau82529[[#This Row],[Matricule]]),"",VLOOKUP(Tableau82529[[#This Row],[Matricule]],#REF!,2,FALSE))</f>
        <v/>
      </c>
      <c r="C341" s="11" t="str">
        <f>IF(ISBLANK(Tableau82529[[#This Row],[Matricule]]),"",VLOOKUP(Tableau82529[[#This Row],[Matricule]],#REF!,3,FALSE))</f>
        <v/>
      </c>
      <c r="D341" s="11" t="str">
        <f>CONCATENATE(Tableau82529[[#This Row],[Semaine]],Tableau82529[[#This Row],[Matricule]])</f>
        <v/>
      </c>
      <c r="O341" s="14" t="str">
        <f>IF(SUM(Tableau82529[[#This Row],[Lundi]:[Mercredi]])&gt;0,SUM(Tableau82529[[#This Row],[Lundi]:[Mercredi]]),"")</f>
        <v/>
      </c>
      <c r="P341" s="14" t="str">
        <f>IF(SUM(Tableau82529[[#This Row],[Jeudi]:[Samedi]])&gt;0,SUM(Tableau82529[[#This Row],[Jeudi]:[Samedi]]),"")</f>
        <v/>
      </c>
      <c r="Q341" s="14">
        <f>COUNTIF(Tableau82529[[#This Row],[Lundi]:[Mercredi]],"&gt;0") + COUNTIF(Tableau82529[[#This Row],[Jeudi]:[Samedi]],"&gt;0")</f>
        <v>0</v>
      </c>
      <c r="R341" s="14" t="str">
        <f>IFERROR(Tableau82529[[#This Row],[Total Tour 1]]+Tableau82529[[#This Row],[Total Tour 2]],"")</f>
        <v/>
      </c>
      <c r="S341" s="14">
        <f>COUNTIF(Tableau82529[[#This Row],[Lundi]:[Samedi]],"&gt;=12")*1000</f>
        <v>0</v>
      </c>
      <c r="T34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41" s="15">
        <f>Tableau82529[[#This Row],[Prime production]]+Tableau82529[[#This Row],[Prime rendement]]</f>
        <v>0</v>
      </c>
      <c r="V341" s="15" t="str">
        <f>IF(Tableau82529[[#This Row],[Matricule]]&gt;1,IF(COUNTIF(Tableau82529[DateMatricule],Tableau82529[[#This Row],[DateMatricule]])&gt;1,"Doublon",""),"")</f>
        <v/>
      </c>
    </row>
    <row r="342" spans="1:22" x14ac:dyDescent="0.25">
      <c r="A342" s="11" t="str">
        <f>IF(Tableau82529[[#This Row],[Semaine]]="","",VLOOKUP(Tableau82529[[#This Row],[Semaine]],Listes!$A:$B,2,FALSE))</f>
        <v/>
      </c>
      <c r="B342" s="11" t="str">
        <f>IF(ISBLANK(Tableau82529[[#This Row],[Matricule]]),"",VLOOKUP(Tableau82529[[#This Row],[Matricule]],#REF!,2,FALSE))</f>
        <v/>
      </c>
      <c r="C342" s="11" t="str">
        <f>IF(ISBLANK(Tableau82529[[#This Row],[Matricule]]),"",VLOOKUP(Tableau82529[[#This Row],[Matricule]],#REF!,3,FALSE))</f>
        <v/>
      </c>
      <c r="D342" s="11" t="str">
        <f>CONCATENATE(Tableau82529[[#This Row],[Semaine]],Tableau82529[[#This Row],[Matricule]])</f>
        <v/>
      </c>
      <c r="O342" s="14" t="str">
        <f>IF(SUM(Tableau82529[[#This Row],[Lundi]:[Mercredi]])&gt;0,SUM(Tableau82529[[#This Row],[Lundi]:[Mercredi]]),"")</f>
        <v/>
      </c>
      <c r="P342" s="14" t="str">
        <f>IF(SUM(Tableau82529[[#This Row],[Jeudi]:[Samedi]])&gt;0,SUM(Tableau82529[[#This Row],[Jeudi]:[Samedi]]),"")</f>
        <v/>
      </c>
      <c r="Q342" s="14">
        <f>COUNTIF(Tableau82529[[#This Row],[Lundi]:[Mercredi]],"&gt;0") + COUNTIF(Tableau82529[[#This Row],[Jeudi]:[Samedi]],"&gt;0")</f>
        <v>0</v>
      </c>
      <c r="R342" s="14" t="str">
        <f>IFERROR(Tableau82529[[#This Row],[Total Tour 1]]+Tableau82529[[#This Row],[Total Tour 2]],"")</f>
        <v/>
      </c>
      <c r="S342" s="14">
        <f>COUNTIF(Tableau82529[[#This Row],[Lundi]:[Samedi]],"&gt;=12")*1000</f>
        <v>0</v>
      </c>
      <c r="T34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42" s="15">
        <f>Tableau82529[[#This Row],[Prime production]]+Tableau82529[[#This Row],[Prime rendement]]</f>
        <v>0</v>
      </c>
      <c r="V342" s="15" t="str">
        <f>IF(Tableau82529[[#This Row],[Matricule]]&gt;1,IF(COUNTIF(Tableau82529[DateMatricule],Tableau82529[[#This Row],[DateMatricule]])&gt;1,"Doublon",""),"")</f>
        <v/>
      </c>
    </row>
    <row r="343" spans="1:22" x14ac:dyDescent="0.25">
      <c r="A343" s="11" t="str">
        <f>IF(Tableau82529[[#This Row],[Semaine]]="","",VLOOKUP(Tableau82529[[#This Row],[Semaine]],Listes!$A:$B,2,FALSE))</f>
        <v/>
      </c>
      <c r="B343" s="11" t="str">
        <f>IF(ISBLANK(Tableau82529[[#This Row],[Matricule]]),"",VLOOKUP(Tableau82529[[#This Row],[Matricule]],#REF!,2,FALSE))</f>
        <v/>
      </c>
      <c r="C343" s="11" t="str">
        <f>IF(ISBLANK(Tableau82529[[#This Row],[Matricule]]),"",VLOOKUP(Tableau82529[[#This Row],[Matricule]],#REF!,3,FALSE))</f>
        <v/>
      </c>
      <c r="D343" s="11" t="str">
        <f>CONCATENATE(Tableau82529[[#This Row],[Semaine]],Tableau82529[[#This Row],[Matricule]])</f>
        <v/>
      </c>
      <c r="O343" s="14" t="str">
        <f>IF(SUM(Tableau82529[[#This Row],[Lundi]:[Mercredi]])&gt;0,SUM(Tableau82529[[#This Row],[Lundi]:[Mercredi]]),"")</f>
        <v/>
      </c>
      <c r="P343" s="14" t="str">
        <f>IF(SUM(Tableau82529[[#This Row],[Jeudi]:[Samedi]])&gt;0,SUM(Tableau82529[[#This Row],[Jeudi]:[Samedi]]),"")</f>
        <v/>
      </c>
      <c r="Q343" s="14">
        <f>COUNTIF(Tableau82529[[#This Row],[Lundi]:[Mercredi]],"&gt;0") + COUNTIF(Tableau82529[[#This Row],[Jeudi]:[Samedi]],"&gt;0")</f>
        <v>0</v>
      </c>
      <c r="R343" s="14" t="str">
        <f>IFERROR(Tableau82529[[#This Row],[Total Tour 1]]+Tableau82529[[#This Row],[Total Tour 2]],"")</f>
        <v/>
      </c>
      <c r="S343" s="14">
        <f>COUNTIF(Tableau82529[[#This Row],[Lundi]:[Samedi]],"&gt;=12")*1000</f>
        <v>0</v>
      </c>
      <c r="T34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43" s="15">
        <f>Tableau82529[[#This Row],[Prime production]]+Tableau82529[[#This Row],[Prime rendement]]</f>
        <v>0</v>
      </c>
      <c r="V343" s="15" t="str">
        <f>IF(Tableau82529[[#This Row],[Matricule]]&gt;1,IF(COUNTIF(Tableau82529[DateMatricule],Tableau82529[[#This Row],[DateMatricule]])&gt;1,"Doublon",""),"")</f>
        <v/>
      </c>
    </row>
    <row r="344" spans="1:22" x14ac:dyDescent="0.25">
      <c r="A344" s="11" t="str">
        <f>IF(Tableau82529[[#This Row],[Semaine]]="","",VLOOKUP(Tableau82529[[#This Row],[Semaine]],Listes!$A:$B,2,FALSE))</f>
        <v/>
      </c>
      <c r="B344" s="11" t="str">
        <f>IF(ISBLANK(Tableau82529[[#This Row],[Matricule]]),"",VLOOKUP(Tableau82529[[#This Row],[Matricule]],#REF!,2,FALSE))</f>
        <v/>
      </c>
      <c r="C344" s="11" t="str">
        <f>IF(ISBLANK(Tableau82529[[#This Row],[Matricule]]),"",VLOOKUP(Tableau82529[[#This Row],[Matricule]],#REF!,3,FALSE))</f>
        <v/>
      </c>
      <c r="D344" s="11" t="str">
        <f>CONCATENATE(Tableau82529[[#This Row],[Semaine]],Tableau82529[[#This Row],[Matricule]])</f>
        <v/>
      </c>
      <c r="O344" s="14" t="str">
        <f>IF(SUM(Tableau82529[[#This Row],[Lundi]:[Mercredi]])&gt;0,SUM(Tableau82529[[#This Row],[Lundi]:[Mercredi]]),"")</f>
        <v/>
      </c>
      <c r="P344" s="14" t="str">
        <f>IF(SUM(Tableau82529[[#This Row],[Jeudi]:[Samedi]])&gt;0,SUM(Tableau82529[[#This Row],[Jeudi]:[Samedi]]),"")</f>
        <v/>
      </c>
      <c r="Q344" s="14">
        <f>COUNTIF(Tableau82529[[#This Row],[Lundi]:[Mercredi]],"&gt;0") + COUNTIF(Tableau82529[[#This Row],[Jeudi]:[Samedi]],"&gt;0")</f>
        <v>0</v>
      </c>
      <c r="R344" s="14" t="str">
        <f>IFERROR(Tableau82529[[#This Row],[Total Tour 1]]+Tableau82529[[#This Row],[Total Tour 2]],"")</f>
        <v/>
      </c>
      <c r="S344" s="14">
        <f>COUNTIF(Tableau82529[[#This Row],[Lundi]:[Samedi]],"&gt;=12")*1000</f>
        <v>0</v>
      </c>
      <c r="T34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44" s="15">
        <f>Tableau82529[[#This Row],[Prime production]]+Tableau82529[[#This Row],[Prime rendement]]</f>
        <v>0</v>
      </c>
      <c r="V344" s="15" t="str">
        <f>IF(Tableau82529[[#This Row],[Matricule]]&gt;1,IF(COUNTIF(Tableau82529[DateMatricule],Tableau82529[[#This Row],[DateMatricule]])&gt;1,"Doublon",""),"")</f>
        <v/>
      </c>
    </row>
    <row r="345" spans="1:22" x14ac:dyDescent="0.25">
      <c r="A345" s="11" t="str">
        <f>IF(Tableau82529[[#This Row],[Semaine]]="","",VLOOKUP(Tableau82529[[#This Row],[Semaine]],Listes!$A:$B,2,FALSE))</f>
        <v/>
      </c>
      <c r="B345" s="11" t="str">
        <f>IF(ISBLANK(Tableau82529[[#This Row],[Matricule]]),"",VLOOKUP(Tableau82529[[#This Row],[Matricule]],#REF!,2,FALSE))</f>
        <v/>
      </c>
      <c r="C345" s="11" t="str">
        <f>IF(ISBLANK(Tableau82529[[#This Row],[Matricule]]),"",VLOOKUP(Tableau82529[[#This Row],[Matricule]],#REF!,3,FALSE))</f>
        <v/>
      </c>
      <c r="D345" s="11" t="str">
        <f>CONCATENATE(Tableau82529[[#This Row],[Semaine]],Tableau82529[[#This Row],[Matricule]])</f>
        <v/>
      </c>
      <c r="O345" s="14" t="str">
        <f>IF(SUM(Tableau82529[[#This Row],[Lundi]:[Mercredi]])&gt;0,SUM(Tableau82529[[#This Row],[Lundi]:[Mercredi]]),"")</f>
        <v/>
      </c>
      <c r="P345" s="14" t="str">
        <f>IF(SUM(Tableau82529[[#This Row],[Jeudi]:[Samedi]])&gt;0,SUM(Tableau82529[[#This Row],[Jeudi]:[Samedi]]),"")</f>
        <v/>
      </c>
      <c r="Q345" s="14">
        <f>COUNTIF(Tableau82529[[#This Row],[Lundi]:[Mercredi]],"&gt;0") + COUNTIF(Tableau82529[[#This Row],[Jeudi]:[Samedi]],"&gt;0")</f>
        <v>0</v>
      </c>
      <c r="R345" s="14" t="str">
        <f>IFERROR(Tableau82529[[#This Row],[Total Tour 1]]+Tableau82529[[#This Row],[Total Tour 2]],"")</f>
        <v/>
      </c>
      <c r="S345" s="14">
        <f>COUNTIF(Tableau82529[[#This Row],[Lundi]:[Samedi]],"&gt;=12")*1000</f>
        <v>0</v>
      </c>
      <c r="T34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45" s="15">
        <f>Tableau82529[[#This Row],[Prime production]]+Tableau82529[[#This Row],[Prime rendement]]</f>
        <v>0</v>
      </c>
      <c r="V345" s="15" t="str">
        <f>IF(Tableau82529[[#This Row],[Matricule]]&gt;1,IF(COUNTIF(Tableau82529[DateMatricule],Tableau82529[[#This Row],[DateMatricule]])&gt;1,"Doublon",""),"")</f>
        <v/>
      </c>
    </row>
    <row r="346" spans="1:22" x14ac:dyDescent="0.25">
      <c r="A346" s="11" t="str">
        <f>IF(Tableau82529[[#This Row],[Semaine]]="","",VLOOKUP(Tableau82529[[#This Row],[Semaine]],Listes!$A:$B,2,FALSE))</f>
        <v/>
      </c>
      <c r="B346" s="11" t="str">
        <f>IF(ISBLANK(Tableau82529[[#This Row],[Matricule]]),"",VLOOKUP(Tableau82529[[#This Row],[Matricule]],#REF!,2,FALSE))</f>
        <v/>
      </c>
      <c r="C346" s="11" t="str">
        <f>IF(ISBLANK(Tableau82529[[#This Row],[Matricule]]),"",VLOOKUP(Tableau82529[[#This Row],[Matricule]],#REF!,3,FALSE))</f>
        <v/>
      </c>
      <c r="D346" s="11" t="str">
        <f>CONCATENATE(Tableau82529[[#This Row],[Semaine]],Tableau82529[[#This Row],[Matricule]])</f>
        <v/>
      </c>
      <c r="O346" s="14" t="str">
        <f>IF(SUM(Tableau82529[[#This Row],[Lundi]:[Mercredi]])&gt;0,SUM(Tableau82529[[#This Row],[Lundi]:[Mercredi]]),"")</f>
        <v/>
      </c>
      <c r="P346" s="14" t="str">
        <f>IF(SUM(Tableau82529[[#This Row],[Jeudi]:[Samedi]])&gt;0,SUM(Tableau82529[[#This Row],[Jeudi]:[Samedi]]),"")</f>
        <v/>
      </c>
      <c r="Q346" s="14">
        <f>COUNTIF(Tableau82529[[#This Row],[Lundi]:[Mercredi]],"&gt;0") + COUNTIF(Tableau82529[[#This Row],[Jeudi]:[Samedi]],"&gt;0")</f>
        <v>0</v>
      </c>
      <c r="R346" s="14" t="str">
        <f>IFERROR(Tableau82529[[#This Row],[Total Tour 1]]+Tableau82529[[#This Row],[Total Tour 2]],"")</f>
        <v/>
      </c>
      <c r="S346" s="14">
        <f>COUNTIF(Tableau82529[[#This Row],[Lundi]:[Samedi]],"&gt;=12")*1000</f>
        <v>0</v>
      </c>
      <c r="T34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46" s="15">
        <f>Tableau82529[[#This Row],[Prime production]]+Tableau82529[[#This Row],[Prime rendement]]</f>
        <v>0</v>
      </c>
      <c r="V346" s="15" t="str">
        <f>IF(Tableau82529[[#This Row],[Matricule]]&gt;1,IF(COUNTIF(Tableau82529[DateMatricule],Tableau82529[[#This Row],[DateMatricule]])&gt;1,"Doublon",""),"")</f>
        <v/>
      </c>
    </row>
    <row r="347" spans="1:22" x14ac:dyDescent="0.25">
      <c r="A347" s="11" t="str">
        <f>IF(Tableau82529[[#This Row],[Semaine]]="","",VLOOKUP(Tableau82529[[#This Row],[Semaine]],Listes!$A:$B,2,FALSE))</f>
        <v/>
      </c>
      <c r="B347" s="11" t="str">
        <f>IF(ISBLANK(Tableau82529[[#This Row],[Matricule]]),"",VLOOKUP(Tableau82529[[#This Row],[Matricule]],#REF!,2,FALSE))</f>
        <v/>
      </c>
      <c r="C347" s="11" t="str">
        <f>IF(ISBLANK(Tableau82529[[#This Row],[Matricule]]),"",VLOOKUP(Tableau82529[[#This Row],[Matricule]],#REF!,3,FALSE))</f>
        <v/>
      </c>
      <c r="D347" s="11" t="str">
        <f>CONCATENATE(Tableau82529[[#This Row],[Semaine]],Tableau82529[[#This Row],[Matricule]])</f>
        <v/>
      </c>
      <c r="O347" s="14" t="str">
        <f>IF(SUM(Tableau82529[[#This Row],[Lundi]:[Mercredi]])&gt;0,SUM(Tableau82529[[#This Row],[Lundi]:[Mercredi]]),"")</f>
        <v/>
      </c>
      <c r="P347" s="14" t="str">
        <f>IF(SUM(Tableau82529[[#This Row],[Jeudi]:[Samedi]])&gt;0,SUM(Tableau82529[[#This Row],[Jeudi]:[Samedi]]),"")</f>
        <v/>
      </c>
      <c r="Q347" s="14">
        <f>COUNTIF(Tableau82529[[#This Row],[Lundi]:[Mercredi]],"&gt;0") + COUNTIF(Tableau82529[[#This Row],[Jeudi]:[Samedi]],"&gt;0")</f>
        <v>0</v>
      </c>
      <c r="R347" s="14" t="str">
        <f>IFERROR(Tableau82529[[#This Row],[Total Tour 1]]+Tableau82529[[#This Row],[Total Tour 2]],"")</f>
        <v/>
      </c>
      <c r="S347" s="14">
        <f>COUNTIF(Tableau82529[[#This Row],[Lundi]:[Samedi]],"&gt;=12")*1000</f>
        <v>0</v>
      </c>
      <c r="T34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47" s="15">
        <f>Tableau82529[[#This Row],[Prime production]]+Tableau82529[[#This Row],[Prime rendement]]</f>
        <v>0</v>
      </c>
      <c r="V347" s="15" t="str">
        <f>IF(Tableau82529[[#This Row],[Matricule]]&gt;1,IF(COUNTIF(Tableau82529[DateMatricule],Tableau82529[[#This Row],[DateMatricule]])&gt;1,"Doublon",""),"")</f>
        <v/>
      </c>
    </row>
    <row r="348" spans="1:22" x14ac:dyDescent="0.25">
      <c r="A348" s="11" t="str">
        <f>IF(Tableau82529[[#This Row],[Semaine]]="","",VLOOKUP(Tableau82529[[#This Row],[Semaine]],Listes!$A:$B,2,FALSE))</f>
        <v/>
      </c>
      <c r="B348" s="11" t="str">
        <f>IF(ISBLANK(Tableau82529[[#This Row],[Matricule]]),"",VLOOKUP(Tableau82529[[#This Row],[Matricule]],#REF!,2,FALSE))</f>
        <v/>
      </c>
      <c r="C348" s="11" t="str">
        <f>IF(ISBLANK(Tableau82529[[#This Row],[Matricule]]),"",VLOOKUP(Tableau82529[[#This Row],[Matricule]],#REF!,3,FALSE))</f>
        <v/>
      </c>
      <c r="D348" s="11" t="str">
        <f>CONCATENATE(Tableau82529[[#This Row],[Semaine]],Tableau82529[[#This Row],[Matricule]])</f>
        <v/>
      </c>
      <c r="O348" s="14" t="str">
        <f>IF(SUM(Tableau82529[[#This Row],[Lundi]:[Mercredi]])&gt;0,SUM(Tableau82529[[#This Row],[Lundi]:[Mercredi]]),"")</f>
        <v/>
      </c>
      <c r="P348" s="14" t="str">
        <f>IF(SUM(Tableau82529[[#This Row],[Jeudi]:[Samedi]])&gt;0,SUM(Tableau82529[[#This Row],[Jeudi]:[Samedi]]),"")</f>
        <v/>
      </c>
      <c r="Q348" s="14">
        <f>COUNTIF(Tableau82529[[#This Row],[Lundi]:[Mercredi]],"&gt;0") + COUNTIF(Tableau82529[[#This Row],[Jeudi]:[Samedi]],"&gt;0")</f>
        <v>0</v>
      </c>
      <c r="R348" s="14" t="str">
        <f>IFERROR(Tableau82529[[#This Row],[Total Tour 1]]+Tableau82529[[#This Row],[Total Tour 2]],"")</f>
        <v/>
      </c>
      <c r="S348" s="14">
        <f>COUNTIF(Tableau82529[[#This Row],[Lundi]:[Samedi]],"&gt;=12")*1000</f>
        <v>0</v>
      </c>
      <c r="T34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48" s="15">
        <f>Tableau82529[[#This Row],[Prime production]]+Tableau82529[[#This Row],[Prime rendement]]</f>
        <v>0</v>
      </c>
      <c r="V348" s="15" t="str">
        <f>IF(Tableau82529[[#This Row],[Matricule]]&gt;1,IF(COUNTIF(Tableau82529[DateMatricule],Tableau82529[[#This Row],[DateMatricule]])&gt;1,"Doublon",""),"")</f>
        <v/>
      </c>
    </row>
    <row r="349" spans="1:22" x14ac:dyDescent="0.25">
      <c r="A349" s="11" t="str">
        <f>IF(Tableau82529[[#This Row],[Semaine]]="","",VLOOKUP(Tableau82529[[#This Row],[Semaine]],Listes!$A:$B,2,FALSE))</f>
        <v/>
      </c>
      <c r="B349" s="11" t="str">
        <f>IF(ISBLANK(Tableau82529[[#This Row],[Matricule]]),"",VLOOKUP(Tableau82529[[#This Row],[Matricule]],#REF!,2,FALSE))</f>
        <v/>
      </c>
      <c r="C349" s="11" t="str">
        <f>IF(ISBLANK(Tableau82529[[#This Row],[Matricule]]),"",VLOOKUP(Tableau82529[[#This Row],[Matricule]],#REF!,3,FALSE))</f>
        <v/>
      </c>
      <c r="D349" s="11" t="str">
        <f>CONCATENATE(Tableau82529[[#This Row],[Semaine]],Tableau82529[[#This Row],[Matricule]])</f>
        <v/>
      </c>
      <c r="O349" s="14" t="str">
        <f>IF(SUM(Tableau82529[[#This Row],[Lundi]:[Mercredi]])&gt;0,SUM(Tableau82529[[#This Row],[Lundi]:[Mercredi]]),"")</f>
        <v/>
      </c>
      <c r="P349" s="14" t="str">
        <f>IF(SUM(Tableau82529[[#This Row],[Jeudi]:[Samedi]])&gt;0,SUM(Tableau82529[[#This Row],[Jeudi]:[Samedi]]),"")</f>
        <v/>
      </c>
      <c r="Q349" s="14">
        <f>COUNTIF(Tableau82529[[#This Row],[Lundi]:[Mercredi]],"&gt;0") + COUNTIF(Tableau82529[[#This Row],[Jeudi]:[Samedi]],"&gt;0")</f>
        <v>0</v>
      </c>
      <c r="R349" s="14" t="str">
        <f>IFERROR(Tableau82529[[#This Row],[Total Tour 1]]+Tableau82529[[#This Row],[Total Tour 2]],"")</f>
        <v/>
      </c>
      <c r="S349" s="14">
        <f>COUNTIF(Tableau82529[[#This Row],[Lundi]:[Samedi]],"&gt;=12")*1000</f>
        <v>0</v>
      </c>
      <c r="T34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49" s="15">
        <f>Tableau82529[[#This Row],[Prime production]]+Tableau82529[[#This Row],[Prime rendement]]</f>
        <v>0</v>
      </c>
      <c r="V349" s="15" t="str">
        <f>IF(Tableau82529[[#This Row],[Matricule]]&gt;1,IF(COUNTIF(Tableau82529[DateMatricule],Tableau82529[[#This Row],[DateMatricule]])&gt;1,"Doublon",""),"")</f>
        <v/>
      </c>
    </row>
    <row r="350" spans="1:22" x14ac:dyDescent="0.25">
      <c r="A350" s="11" t="str">
        <f>IF(Tableau82529[[#This Row],[Semaine]]="","",VLOOKUP(Tableau82529[[#This Row],[Semaine]],Listes!$A:$B,2,FALSE))</f>
        <v/>
      </c>
      <c r="B350" s="11" t="str">
        <f>IF(ISBLANK(Tableau82529[[#This Row],[Matricule]]),"",VLOOKUP(Tableau82529[[#This Row],[Matricule]],#REF!,2,FALSE))</f>
        <v/>
      </c>
      <c r="C350" s="11" t="str">
        <f>IF(ISBLANK(Tableau82529[[#This Row],[Matricule]]),"",VLOOKUP(Tableau82529[[#This Row],[Matricule]],#REF!,3,FALSE))</f>
        <v/>
      </c>
      <c r="D350" s="11" t="str">
        <f>CONCATENATE(Tableau82529[[#This Row],[Semaine]],Tableau82529[[#This Row],[Matricule]])</f>
        <v/>
      </c>
      <c r="O350" s="14" t="str">
        <f>IF(SUM(Tableau82529[[#This Row],[Lundi]:[Mercredi]])&gt;0,SUM(Tableau82529[[#This Row],[Lundi]:[Mercredi]]),"")</f>
        <v/>
      </c>
      <c r="P350" s="14" t="str">
        <f>IF(SUM(Tableau82529[[#This Row],[Jeudi]:[Samedi]])&gt;0,SUM(Tableau82529[[#This Row],[Jeudi]:[Samedi]]),"")</f>
        <v/>
      </c>
      <c r="Q350" s="14">
        <f>COUNTIF(Tableau82529[[#This Row],[Lundi]:[Mercredi]],"&gt;0") + COUNTIF(Tableau82529[[#This Row],[Jeudi]:[Samedi]],"&gt;0")</f>
        <v>0</v>
      </c>
      <c r="R350" s="14" t="str">
        <f>IFERROR(Tableau82529[[#This Row],[Total Tour 1]]+Tableau82529[[#This Row],[Total Tour 2]],"")</f>
        <v/>
      </c>
      <c r="S350" s="14">
        <f>COUNTIF(Tableau82529[[#This Row],[Lundi]:[Samedi]],"&gt;=12")*1000</f>
        <v>0</v>
      </c>
      <c r="T35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50" s="15">
        <f>Tableau82529[[#This Row],[Prime production]]+Tableau82529[[#This Row],[Prime rendement]]</f>
        <v>0</v>
      </c>
      <c r="V350" s="15" t="str">
        <f>IF(Tableau82529[[#This Row],[Matricule]]&gt;1,IF(COUNTIF(Tableau82529[DateMatricule],Tableau82529[[#This Row],[DateMatricule]])&gt;1,"Doublon",""),"")</f>
        <v/>
      </c>
    </row>
    <row r="351" spans="1:22" x14ac:dyDescent="0.25">
      <c r="A351" s="11" t="str">
        <f>IF(Tableau82529[[#This Row],[Semaine]]="","",VLOOKUP(Tableau82529[[#This Row],[Semaine]],Listes!$A:$B,2,FALSE))</f>
        <v/>
      </c>
      <c r="B351" s="11" t="str">
        <f>IF(ISBLANK(Tableau82529[[#This Row],[Matricule]]),"",VLOOKUP(Tableau82529[[#This Row],[Matricule]],#REF!,2,FALSE))</f>
        <v/>
      </c>
      <c r="C351" s="11" t="str">
        <f>IF(ISBLANK(Tableau82529[[#This Row],[Matricule]]),"",VLOOKUP(Tableau82529[[#This Row],[Matricule]],#REF!,3,FALSE))</f>
        <v/>
      </c>
      <c r="D351" s="11" t="str">
        <f>CONCATENATE(Tableau82529[[#This Row],[Semaine]],Tableau82529[[#This Row],[Matricule]])</f>
        <v/>
      </c>
      <c r="O351" s="14" t="str">
        <f>IF(SUM(Tableau82529[[#This Row],[Lundi]:[Mercredi]])&gt;0,SUM(Tableau82529[[#This Row],[Lundi]:[Mercredi]]),"")</f>
        <v/>
      </c>
      <c r="P351" s="14" t="str">
        <f>IF(SUM(Tableau82529[[#This Row],[Jeudi]:[Samedi]])&gt;0,SUM(Tableau82529[[#This Row],[Jeudi]:[Samedi]]),"")</f>
        <v/>
      </c>
      <c r="Q351" s="14">
        <f>COUNTIF(Tableau82529[[#This Row],[Lundi]:[Mercredi]],"&gt;0") + COUNTIF(Tableau82529[[#This Row],[Jeudi]:[Samedi]],"&gt;0")</f>
        <v>0</v>
      </c>
      <c r="R351" s="14" t="str">
        <f>IFERROR(Tableau82529[[#This Row],[Total Tour 1]]+Tableau82529[[#This Row],[Total Tour 2]],"")</f>
        <v/>
      </c>
      <c r="S351" s="14">
        <f>COUNTIF(Tableau82529[[#This Row],[Lundi]:[Samedi]],"&gt;=12")*1000</f>
        <v>0</v>
      </c>
      <c r="T35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51" s="15">
        <f>Tableau82529[[#This Row],[Prime production]]+Tableau82529[[#This Row],[Prime rendement]]</f>
        <v>0</v>
      </c>
      <c r="V351" s="15" t="str">
        <f>IF(Tableau82529[[#This Row],[Matricule]]&gt;1,IF(COUNTIF(Tableau82529[DateMatricule],Tableau82529[[#This Row],[DateMatricule]])&gt;1,"Doublon",""),"")</f>
        <v/>
      </c>
    </row>
    <row r="352" spans="1:22" x14ac:dyDescent="0.25">
      <c r="A352" s="11" t="str">
        <f>IF(Tableau82529[[#This Row],[Semaine]]="","",VLOOKUP(Tableau82529[[#This Row],[Semaine]],Listes!$A:$B,2,FALSE))</f>
        <v/>
      </c>
      <c r="B352" s="11" t="str">
        <f>IF(ISBLANK(Tableau82529[[#This Row],[Matricule]]),"",VLOOKUP(Tableau82529[[#This Row],[Matricule]],#REF!,2,FALSE))</f>
        <v/>
      </c>
      <c r="C352" s="11" t="str">
        <f>IF(ISBLANK(Tableau82529[[#This Row],[Matricule]]),"",VLOOKUP(Tableau82529[[#This Row],[Matricule]],#REF!,3,FALSE))</f>
        <v/>
      </c>
      <c r="D352" s="11" t="str">
        <f>CONCATENATE(Tableau82529[[#This Row],[Semaine]],Tableau82529[[#This Row],[Matricule]])</f>
        <v/>
      </c>
      <c r="O352" s="14" t="str">
        <f>IF(SUM(Tableau82529[[#This Row],[Lundi]:[Mercredi]])&gt;0,SUM(Tableau82529[[#This Row],[Lundi]:[Mercredi]]),"")</f>
        <v/>
      </c>
      <c r="P352" s="14" t="str">
        <f>IF(SUM(Tableau82529[[#This Row],[Jeudi]:[Samedi]])&gt;0,SUM(Tableau82529[[#This Row],[Jeudi]:[Samedi]]),"")</f>
        <v/>
      </c>
      <c r="Q352" s="14">
        <f>COUNTIF(Tableau82529[[#This Row],[Lundi]:[Mercredi]],"&gt;0") + COUNTIF(Tableau82529[[#This Row],[Jeudi]:[Samedi]],"&gt;0")</f>
        <v>0</v>
      </c>
      <c r="R352" s="14" t="str">
        <f>IFERROR(Tableau82529[[#This Row],[Total Tour 1]]+Tableau82529[[#This Row],[Total Tour 2]],"")</f>
        <v/>
      </c>
      <c r="S352" s="14">
        <f>COUNTIF(Tableau82529[[#This Row],[Lundi]:[Samedi]],"&gt;=12")*1000</f>
        <v>0</v>
      </c>
      <c r="T35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52" s="15">
        <f>Tableau82529[[#This Row],[Prime production]]+Tableau82529[[#This Row],[Prime rendement]]</f>
        <v>0</v>
      </c>
      <c r="V352" s="15" t="str">
        <f>IF(Tableau82529[[#This Row],[Matricule]]&gt;1,IF(COUNTIF(Tableau82529[DateMatricule],Tableau82529[[#This Row],[DateMatricule]])&gt;1,"Doublon",""),"")</f>
        <v/>
      </c>
    </row>
    <row r="353" spans="1:22" x14ac:dyDescent="0.25">
      <c r="A353" s="11" t="str">
        <f>IF(Tableau82529[[#This Row],[Semaine]]="","",VLOOKUP(Tableau82529[[#This Row],[Semaine]],Listes!$A:$B,2,FALSE))</f>
        <v/>
      </c>
      <c r="B353" s="11" t="str">
        <f>IF(ISBLANK(Tableau82529[[#This Row],[Matricule]]),"",VLOOKUP(Tableau82529[[#This Row],[Matricule]],#REF!,2,FALSE))</f>
        <v/>
      </c>
      <c r="C353" s="11" t="str">
        <f>IF(ISBLANK(Tableau82529[[#This Row],[Matricule]]),"",VLOOKUP(Tableau82529[[#This Row],[Matricule]],#REF!,3,FALSE))</f>
        <v/>
      </c>
      <c r="D353" s="11" t="str">
        <f>CONCATENATE(Tableau82529[[#This Row],[Semaine]],Tableau82529[[#This Row],[Matricule]])</f>
        <v/>
      </c>
      <c r="O353" s="14" t="str">
        <f>IF(SUM(Tableau82529[[#This Row],[Lundi]:[Mercredi]])&gt;0,SUM(Tableau82529[[#This Row],[Lundi]:[Mercredi]]),"")</f>
        <v/>
      </c>
      <c r="P353" s="14" t="str">
        <f>IF(SUM(Tableau82529[[#This Row],[Jeudi]:[Samedi]])&gt;0,SUM(Tableau82529[[#This Row],[Jeudi]:[Samedi]]),"")</f>
        <v/>
      </c>
      <c r="Q353" s="14">
        <f>COUNTIF(Tableau82529[[#This Row],[Lundi]:[Mercredi]],"&gt;0") + COUNTIF(Tableau82529[[#This Row],[Jeudi]:[Samedi]],"&gt;0")</f>
        <v>0</v>
      </c>
      <c r="R353" s="14" t="str">
        <f>IFERROR(Tableau82529[[#This Row],[Total Tour 1]]+Tableau82529[[#This Row],[Total Tour 2]],"")</f>
        <v/>
      </c>
      <c r="S353" s="14">
        <f>COUNTIF(Tableau82529[[#This Row],[Lundi]:[Samedi]],"&gt;=12")*1000</f>
        <v>0</v>
      </c>
      <c r="T35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53" s="15">
        <f>Tableau82529[[#This Row],[Prime production]]+Tableau82529[[#This Row],[Prime rendement]]</f>
        <v>0</v>
      </c>
      <c r="V353" s="15" t="str">
        <f>IF(Tableau82529[[#This Row],[Matricule]]&gt;1,IF(COUNTIF(Tableau82529[DateMatricule],Tableau82529[[#This Row],[DateMatricule]])&gt;1,"Doublon",""),"")</f>
        <v/>
      </c>
    </row>
    <row r="354" spans="1:22" x14ac:dyDescent="0.25">
      <c r="A354" s="11" t="str">
        <f>IF(Tableau82529[[#This Row],[Semaine]]="","",VLOOKUP(Tableau82529[[#This Row],[Semaine]],Listes!$A:$B,2,FALSE))</f>
        <v/>
      </c>
      <c r="B354" s="11" t="str">
        <f>IF(ISBLANK(Tableau82529[[#This Row],[Matricule]]),"",VLOOKUP(Tableau82529[[#This Row],[Matricule]],#REF!,2,FALSE))</f>
        <v/>
      </c>
      <c r="C354" s="11" t="str">
        <f>IF(ISBLANK(Tableau82529[[#This Row],[Matricule]]),"",VLOOKUP(Tableau82529[[#This Row],[Matricule]],#REF!,3,FALSE))</f>
        <v/>
      </c>
      <c r="D354" s="11" t="str">
        <f>CONCATENATE(Tableau82529[[#This Row],[Semaine]],Tableau82529[[#This Row],[Matricule]])</f>
        <v/>
      </c>
      <c r="O354" s="14" t="str">
        <f>IF(SUM(Tableau82529[[#This Row],[Lundi]:[Mercredi]])&gt;0,SUM(Tableau82529[[#This Row],[Lundi]:[Mercredi]]),"")</f>
        <v/>
      </c>
      <c r="P354" s="14" t="str">
        <f>IF(SUM(Tableau82529[[#This Row],[Jeudi]:[Samedi]])&gt;0,SUM(Tableau82529[[#This Row],[Jeudi]:[Samedi]]),"")</f>
        <v/>
      </c>
      <c r="Q354" s="14">
        <f>COUNTIF(Tableau82529[[#This Row],[Lundi]:[Mercredi]],"&gt;0") + COUNTIF(Tableau82529[[#This Row],[Jeudi]:[Samedi]],"&gt;0")</f>
        <v>0</v>
      </c>
      <c r="R354" s="14" t="str">
        <f>IFERROR(Tableau82529[[#This Row],[Total Tour 1]]+Tableau82529[[#This Row],[Total Tour 2]],"")</f>
        <v/>
      </c>
      <c r="S354" s="14">
        <f>COUNTIF(Tableau82529[[#This Row],[Lundi]:[Samedi]],"&gt;=12")*1000</f>
        <v>0</v>
      </c>
      <c r="T35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54" s="15">
        <f>Tableau82529[[#This Row],[Prime production]]+Tableau82529[[#This Row],[Prime rendement]]</f>
        <v>0</v>
      </c>
      <c r="V354" s="15" t="str">
        <f>IF(Tableau82529[[#This Row],[Matricule]]&gt;1,IF(COUNTIF(Tableau82529[DateMatricule],Tableau82529[[#This Row],[DateMatricule]])&gt;1,"Doublon",""),"")</f>
        <v/>
      </c>
    </row>
    <row r="355" spans="1:22" x14ac:dyDescent="0.25">
      <c r="A355" s="11" t="str">
        <f>IF(Tableau82529[[#This Row],[Semaine]]="","",VLOOKUP(Tableau82529[[#This Row],[Semaine]],Listes!$A:$B,2,FALSE))</f>
        <v/>
      </c>
      <c r="B355" s="11" t="str">
        <f>IF(ISBLANK(Tableau82529[[#This Row],[Matricule]]),"",VLOOKUP(Tableau82529[[#This Row],[Matricule]],#REF!,2,FALSE))</f>
        <v/>
      </c>
      <c r="C355" s="11" t="str">
        <f>IF(ISBLANK(Tableau82529[[#This Row],[Matricule]]),"",VLOOKUP(Tableau82529[[#This Row],[Matricule]],#REF!,3,FALSE))</f>
        <v/>
      </c>
      <c r="D355" s="11" t="str">
        <f>CONCATENATE(Tableau82529[[#This Row],[Semaine]],Tableau82529[[#This Row],[Matricule]])</f>
        <v/>
      </c>
      <c r="O355" s="14" t="str">
        <f>IF(SUM(Tableau82529[[#This Row],[Lundi]:[Mercredi]])&gt;0,SUM(Tableau82529[[#This Row],[Lundi]:[Mercredi]]),"")</f>
        <v/>
      </c>
      <c r="P355" s="14" t="str">
        <f>IF(SUM(Tableau82529[[#This Row],[Jeudi]:[Samedi]])&gt;0,SUM(Tableau82529[[#This Row],[Jeudi]:[Samedi]]),"")</f>
        <v/>
      </c>
      <c r="Q355" s="14">
        <f>COUNTIF(Tableau82529[[#This Row],[Lundi]:[Mercredi]],"&gt;0") + COUNTIF(Tableau82529[[#This Row],[Jeudi]:[Samedi]],"&gt;0")</f>
        <v>0</v>
      </c>
      <c r="R355" s="14" t="str">
        <f>IFERROR(Tableau82529[[#This Row],[Total Tour 1]]+Tableau82529[[#This Row],[Total Tour 2]],"")</f>
        <v/>
      </c>
      <c r="S355" s="14">
        <f>COUNTIF(Tableau82529[[#This Row],[Lundi]:[Samedi]],"&gt;=12")*1000</f>
        <v>0</v>
      </c>
      <c r="T35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55" s="15">
        <f>Tableau82529[[#This Row],[Prime production]]+Tableau82529[[#This Row],[Prime rendement]]</f>
        <v>0</v>
      </c>
      <c r="V355" s="15" t="str">
        <f>IF(Tableau82529[[#This Row],[Matricule]]&gt;1,IF(COUNTIF(Tableau82529[DateMatricule],Tableau82529[[#This Row],[DateMatricule]])&gt;1,"Doublon",""),"")</f>
        <v/>
      </c>
    </row>
    <row r="356" spans="1:22" x14ac:dyDescent="0.25">
      <c r="A356" s="11" t="str">
        <f>IF(Tableau82529[[#This Row],[Semaine]]="","",VLOOKUP(Tableau82529[[#This Row],[Semaine]],Listes!$A:$B,2,FALSE))</f>
        <v/>
      </c>
      <c r="B356" s="11" t="str">
        <f>IF(ISBLANK(Tableau82529[[#This Row],[Matricule]]),"",VLOOKUP(Tableau82529[[#This Row],[Matricule]],#REF!,2,FALSE))</f>
        <v/>
      </c>
      <c r="C356" s="11" t="str">
        <f>IF(ISBLANK(Tableau82529[[#This Row],[Matricule]]),"",VLOOKUP(Tableau82529[[#This Row],[Matricule]],#REF!,3,FALSE))</f>
        <v/>
      </c>
      <c r="D356" s="11" t="str">
        <f>CONCATENATE(Tableau82529[[#This Row],[Semaine]],Tableau82529[[#This Row],[Matricule]])</f>
        <v/>
      </c>
      <c r="O356" s="14" t="str">
        <f>IF(SUM(Tableau82529[[#This Row],[Lundi]:[Mercredi]])&gt;0,SUM(Tableau82529[[#This Row],[Lundi]:[Mercredi]]),"")</f>
        <v/>
      </c>
      <c r="P356" s="14" t="str">
        <f>IF(SUM(Tableau82529[[#This Row],[Jeudi]:[Samedi]])&gt;0,SUM(Tableau82529[[#This Row],[Jeudi]:[Samedi]]),"")</f>
        <v/>
      </c>
      <c r="Q356" s="14">
        <f>COUNTIF(Tableau82529[[#This Row],[Lundi]:[Mercredi]],"&gt;0") + COUNTIF(Tableau82529[[#This Row],[Jeudi]:[Samedi]],"&gt;0")</f>
        <v>0</v>
      </c>
      <c r="R356" s="14" t="str">
        <f>IFERROR(Tableau82529[[#This Row],[Total Tour 1]]+Tableau82529[[#This Row],[Total Tour 2]],"")</f>
        <v/>
      </c>
      <c r="S356" s="14">
        <f>COUNTIF(Tableau82529[[#This Row],[Lundi]:[Samedi]],"&gt;=12")*1000</f>
        <v>0</v>
      </c>
      <c r="T35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56" s="15">
        <f>Tableau82529[[#This Row],[Prime production]]+Tableau82529[[#This Row],[Prime rendement]]</f>
        <v>0</v>
      </c>
      <c r="V356" s="15" t="str">
        <f>IF(Tableau82529[[#This Row],[Matricule]]&gt;1,IF(COUNTIF(Tableau82529[DateMatricule],Tableau82529[[#This Row],[DateMatricule]])&gt;1,"Doublon",""),"")</f>
        <v/>
      </c>
    </row>
    <row r="357" spans="1:22" x14ac:dyDescent="0.25">
      <c r="A357" s="11" t="str">
        <f>IF(Tableau82529[[#This Row],[Semaine]]="","",VLOOKUP(Tableau82529[[#This Row],[Semaine]],Listes!$A:$B,2,FALSE))</f>
        <v/>
      </c>
      <c r="B357" s="11" t="str">
        <f>IF(ISBLANK(Tableau82529[[#This Row],[Matricule]]),"",VLOOKUP(Tableau82529[[#This Row],[Matricule]],#REF!,2,FALSE))</f>
        <v/>
      </c>
      <c r="C357" s="11" t="str">
        <f>IF(ISBLANK(Tableau82529[[#This Row],[Matricule]]),"",VLOOKUP(Tableau82529[[#This Row],[Matricule]],#REF!,3,FALSE))</f>
        <v/>
      </c>
      <c r="D357" s="11" t="str">
        <f>CONCATENATE(Tableau82529[[#This Row],[Semaine]],Tableau82529[[#This Row],[Matricule]])</f>
        <v/>
      </c>
      <c r="O357" s="14" t="str">
        <f>IF(SUM(Tableau82529[[#This Row],[Lundi]:[Mercredi]])&gt;0,SUM(Tableau82529[[#This Row],[Lundi]:[Mercredi]]),"")</f>
        <v/>
      </c>
      <c r="P357" s="14" t="str">
        <f>IF(SUM(Tableau82529[[#This Row],[Jeudi]:[Samedi]])&gt;0,SUM(Tableau82529[[#This Row],[Jeudi]:[Samedi]]),"")</f>
        <v/>
      </c>
      <c r="Q357" s="14">
        <f>COUNTIF(Tableau82529[[#This Row],[Lundi]:[Mercredi]],"&gt;0") + COUNTIF(Tableau82529[[#This Row],[Jeudi]:[Samedi]],"&gt;0")</f>
        <v>0</v>
      </c>
      <c r="R357" s="14" t="str">
        <f>IFERROR(Tableau82529[[#This Row],[Total Tour 1]]+Tableau82529[[#This Row],[Total Tour 2]],"")</f>
        <v/>
      </c>
      <c r="S357" s="14">
        <f>COUNTIF(Tableau82529[[#This Row],[Lundi]:[Samedi]],"&gt;=12")*1000</f>
        <v>0</v>
      </c>
      <c r="T35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57" s="15">
        <f>Tableau82529[[#This Row],[Prime production]]+Tableau82529[[#This Row],[Prime rendement]]</f>
        <v>0</v>
      </c>
      <c r="V357" s="15" t="str">
        <f>IF(Tableau82529[[#This Row],[Matricule]]&gt;1,IF(COUNTIF(Tableau82529[DateMatricule],Tableau82529[[#This Row],[DateMatricule]])&gt;1,"Doublon",""),"")</f>
        <v/>
      </c>
    </row>
    <row r="358" spans="1:22" x14ac:dyDescent="0.25">
      <c r="A358" s="11" t="str">
        <f>IF(Tableau82529[[#This Row],[Semaine]]="","",VLOOKUP(Tableau82529[[#This Row],[Semaine]],Listes!$A:$B,2,FALSE))</f>
        <v/>
      </c>
      <c r="B358" s="11" t="str">
        <f>IF(ISBLANK(Tableau82529[[#This Row],[Matricule]]),"",VLOOKUP(Tableau82529[[#This Row],[Matricule]],#REF!,2,FALSE))</f>
        <v/>
      </c>
      <c r="C358" s="11" t="str">
        <f>IF(ISBLANK(Tableau82529[[#This Row],[Matricule]]),"",VLOOKUP(Tableau82529[[#This Row],[Matricule]],#REF!,3,FALSE))</f>
        <v/>
      </c>
      <c r="D358" s="11" t="str">
        <f>CONCATENATE(Tableau82529[[#This Row],[Semaine]],Tableau82529[[#This Row],[Matricule]])</f>
        <v/>
      </c>
      <c r="O358" s="14" t="str">
        <f>IF(SUM(Tableau82529[[#This Row],[Lundi]:[Mercredi]])&gt;0,SUM(Tableau82529[[#This Row],[Lundi]:[Mercredi]]),"")</f>
        <v/>
      </c>
      <c r="P358" s="14" t="str">
        <f>IF(SUM(Tableau82529[[#This Row],[Jeudi]:[Samedi]])&gt;0,SUM(Tableau82529[[#This Row],[Jeudi]:[Samedi]]),"")</f>
        <v/>
      </c>
      <c r="Q358" s="14">
        <f>COUNTIF(Tableau82529[[#This Row],[Lundi]:[Mercredi]],"&gt;0") + COUNTIF(Tableau82529[[#This Row],[Jeudi]:[Samedi]],"&gt;0")</f>
        <v>0</v>
      </c>
      <c r="R358" s="14" t="str">
        <f>IFERROR(Tableau82529[[#This Row],[Total Tour 1]]+Tableau82529[[#This Row],[Total Tour 2]],"")</f>
        <v/>
      </c>
      <c r="S358" s="14">
        <f>COUNTIF(Tableau82529[[#This Row],[Lundi]:[Samedi]],"&gt;=12")*1000</f>
        <v>0</v>
      </c>
      <c r="T35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58" s="15">
        <f>Tableau82529[[#This Row],[Prime production]]+Tableau82529[[#This Row],[Prime rendement]]</f>
        <v>0</v>
      </c>
      <c r="V358" s="15" t="str">
        <f>IF(Tableau82529[[#This Row],[Matricule]]&gt;1,IF(COUNTIF(Tableau82529[DateMatricule],Tableau82529[[#This Row],[DateMatricule]])&gt;1,"Doublon",""),"")</f>
        <v/>
      </c>
    </row>
    <row r="359" spans="1:22" x14ac:dyDescent="0.25">
      <c r="A359" s="11" t="str">
        <f>IF(Tableau82529[[#This Row],[Semaine]]="","",VLOOKUP(Tableau82529[[#This Row],[Semaine]],Listes!$A:$B,2,FALSE))</f>
        <v/>
      </c>
      <c r="B359" s="11" t="str">
        <f>IF(ISBLANK(Tableau82529[[#This Row],[Matricule]]),"",VLOOKUP(Tableau82529[[#This Row],[Matricule]],#REF!,2,FALSE))</f>
        <v/>
      </c>
      <c r="C359" s="11" t="str">
        <f>IF(ISBLANK(Tableau82529[[#This Row],[Matricule]]),"",VLOOKUP(Tableau82529[[#This Row],[Matricule]],#REF!,3,FALSE))</f>
        <v/>
      </c>
      <c r="D359" s="11" t="str">
        <f>CONCATENATE(Tableau82529[[#This Row],[Semaine]],Tableau82529[[#This Row],[Matricule]])</f>
        <v/>
      </c>
      <c r="O359" s="14" t="str">
        <f>IF(SUM(Tableau82529[[#This Row],[Lundi]:[Mercredi]])&gt;0,SUM(Tableau82529[[#This Row],[Lundi]:[Mercredi]]),"")</f>
        <v/>
      </c>
      <c r="P359" s="14" t="str">
        <f>IF(SUM(Tableau82529[[#This Row],[Jeudi]:[Samedi]])&gt;0,SUM(Tableau82529[[#This Row],[Jeudi]:[Samedi]]),"")</f>
        <v/>
      </c>
      <c r="Q359" s="14">
        <f>COUNTIF(Tableau82529[[#This Row],[Lundi]:[Mercredi]],"&gt;0") + COUNTIF(Tableau82529[[#This Row],[Jeudi]:[Samedi]],"&gt;0")</f>
        <v>0</v>
      </c>
      <c r="R359" s="14" t="str">
        <f>IFERROR(Tableau82529[[#This Row],[Total Tour 1]]+Tableau82529[[#This Row],[Total Tour 2]],"")</f>
        <v/>
      </c>
      <c r="S359" s="14">
        <f>COUNTIF(Tableau82529[[#This Row],[Lundi]:[Samedi]],"&gt;=12")*1000</f>
        <v>0</v>
      </c>
      <c r="T35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59" s="15">
        <f>Tableau82529[[#This Row],[Prime production]]+Tableau82529[[#This Row],[Prime rendement]]</f>
        <v>0</v>
      </c>
      <c r="V359" s="15" t="str">
        <f>IF(Tableau82529[[#This Row],[Matricule]]&gt;1,IF(COUNTIF(Tableau82529[DateMatricule],Tableau82529[[#This Row],[DateMatricule]])&gt;1,"Doublon",""),"")</f>
        <v/>
      </c>
    </row>
    <row r="360" spans="1:22" x14ac:dyDescent="0.25">
      <c r="A360" s="11" t="str">
        <f>IF(Tableau82529[[#This Row],[Semaine]]="","",VLOOKUP(Tableau82529[[#This Row],[Semaine]],Listes!$A:$B,2,FALSE))</f>
        <v/>
      </c>
      <c r="B360" s="11" t="str">
        <f>IF(ISBLANK(Tableau82529[[#This Row],[Matricule]]),"",VLOOKUP(Tableau82529[[#This Row],[Matricule]],#REF!,2,FALSE))</f>
        <v/>
      </c>
      <c r="C360" s="11" t="str">
        <f>IF(ISBLANK(Tableau82529[[#This Row],[Matricule]]),"",VLOOKUP(Tableau82529[[#This Row],[Matricule]],#REF!,3,FALSE))</f>
        <v/>
      </c>
      <c r="D360" s="11" t="str">
        <f>CONCATENATE(Tableau82529[[#This Row],[Semaine]],Tableau82529[[#This Row],[Matricule]])</f>
        <v/>
      </c>
      <c r="O360" s="14" t="str">
        <f>IF(SUM(Tableau82529[[#This Row],[Lundi]:[Mercredi]])&gt;0,SUM(Tableau82529[[#This Row],[Lundi]:[Mercredi]]),"")</f>
        <v/>
      </c>
      <c r="P360" s="14" t="str">
        <f>IF(SUM(Tableau82529[[#This Row],[Jeudi]:[Samedi]])&gt;0,SUM(Tableau82529[[#This Row],[Jeudi]:[Samedi]]),"")</f>
        <v/>
      </c>
      <c r="Q360" s="14">
        <f>COUNTIF(Tableau82529[[#This Row],[Lundi]:[Mercredi]],"&gt;0") + COUNTIF(Tableau82529[[#This Row],[Jeudi]:[Samedi]],"&gt;0")</f>
        <v>0</v>
      </c>
      <c r="R360" s="14" t="str">
        <f>IFERROR(Tableau82529[[#This Row],[Total Tour 1]]+Tableau82529[[#This Row],[Total Tour 2]],"")</f>
        <v/>
      </c>
      <c r="S360" s="14">
        <f>COUNTIF(Tableau82529[[#This Row],[Lundi]:[Samedi]],"&gt;=12")*1000</f>
        <v>0</v>
      </c>
      <c r="T36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60" s="15">
        <f>Tableau82529[[#This Row],[Prime production]]+Tableau82529[[#This Row],[Prime rendement]]</f>
        <v>0</v>
      </c>
      <c r="V360" s="15" t="str">
        <f>IF(Tableau82529[[#This Row],[Matricule]]&gt;1,IF(COUNTIF(Tableau82529[DateMatricule],Tableau82529[[#This Row],[DateMatricule]])&gt;1,"Doublon",""),"")</f>
        <v/>
      </c>
    </row>
    <row r="361" spans="1:22" x14ac:dyDescent="0.25">
      <c r="A361" s="11" t="str">
        <f>IF(Tableau82529[[#This Row],[Semaine]]="","",VLOOKUP(Tableau82529[[#This Row],[Semaine]],Listes!$A:$B,2,FALSE))</f>
        <v/>
      </c>
      <c r="B361" s="11" t="str">
        <f>IF(ISBLANK(Tableau82529[[#This Row],[Matricule]]),"",VLOOKUP(Tableau82529[[#This Row],[Matricule]],#REF!,2,FALSE))</f>
        <v/>
      </c>
      <c r="C361" s="11" t="str">
        <f>IF(ISBLANK(Tableau82529[[#This Row],[Matricule]]),"",VLOOKUP(Tableau82529[[#This Row],[Matricule]],#REF!,3,FALSE))</f>
        <v/>
      </c>
      <c r="D361" s="11" t="str">
        <f>CONCATENATE(Tableau82529[[#This Row],[Semaine]],Tableau82529[[#This Row],[Matricule]])</f>
        <v/>
      </c>
      <c r="O361" s="14" t="str">
        <f>IF(SUM(Tableau82529[[#This Row],[Lundi]:[Mercredi]])&gt;0,SUM(Tableau82529[[#This Row],[Lundi]:[Mercredi]]),"")</f>
        <v/>
      </c>
      <c r="P361" s="14" t="str">
        <f>IF(SUM(Tableau82529[[#This Row],[Jeudi]:[Samedi]])&gt;0,SUM(Tableau82529[[#This Row],[Jeudi]:[Samedi]]),"")</f>
        <v/>
      </c>
      <c r="Q361" s="14">
        <f>COUNTIF(Tableau82529[[#This Row],[Lundi]:[Mercredi]],"&gt;0") + COUNTIF(Tableau82529[[#This Row],[Jeudi]:[Samedi]],"&gt;0")</f>
        <v>0</v>
      </c>
      <c r="R361" s="14" t="str">
        <f>IFERROR(Tableau82529[[#This Row],[Total Tour 1]]+Tableau82529[[#This Row],[Total Tour 2]],"")</f>
        <v/>
      </c>
      <c r="S361" s="14">
        <f>COUNTIF(Tableau82529[[#This Row],[Lundi]:[Samedi]],"&gt;=12")*1000</f>
        <v>0</v>
      </c>
      <c r="T36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61" s="15">
        <f>Tableau82529[[#This Row],[Prime production]]+Tableau82529[[#This Row],[Prime rendement]]</f>
        <v>0</v>
      </c>
      <c r="V361" s="15" t="str">
        <f>IF(Tableau82529[[#This Row],[Matricule]]&gt;1,IF(COUNTIF(Tableau82529[DateMatricule],Tableau82529[[#This Row],[DateMatricule]])&gt;1,"Doublon",""),"")</f>
        <v/>
      </c>
    </row>
    <row r="362" spans="1:22" x14ac:dyDescent="0.25">
      <c r="A362" s="11" t="str">
        <f>IF(Tableau82529[[#This Row],[Semaine]]="","",VLOOKUP(Tableau82529[[#This Row],[Semaine]],Listes!$A:$B,2,FALSE))</f>
        <v/>
      </c>
      <c r="B362" s="11" t="str">
        <f>IF(ISBLANK(Tableau82529[[#This Row],[Matricule]]),"",VLOOKUP(Tableau82529[[#This Row],[Matricule]],#REF!,2,FALSE))</f>
        <v/>
      </c>
      <c r="C362" s="11" t="str">
        <f>IF(ISBLANK(Tableau82529[[#This Row],[Matricule]]),"",VLOOKUP(Tableau82529[[#This Row],[Matricule]],#REF!,3,FALSE))</f>
        <v/>
      </c>
      <c r="D362" s="11" t="str">
        <f>CONCATENATE(Tableau82529[[#This Row],[Semaine]],Tableau82529[[#This Row],[Matricule]])</f>
        <v/>
      </c>
      <c r="O362" s="14" t="str">
        <f>IF(SUM(Tableau82529[[#This Row],[Lundi]:[Mercredi]])&gt;0,SUM(Tableau82529[[#This Row],[Lundi]:[Mercredi]]),"")</f>
        <v/>
      </c>
      <c r="P362" s="14" t="str">
        <f>IF(SUM(Tableau82529[[#This Row],[Jeudi]:[Samedi]])&gt;0,SUM(Tableau82529[[#This Row],[Jeudi]:[Samedi]]),"")</f>
        <v/>
      </c>
      <c r="Q362" s="14">
        <f>COUNTIF(Tableau82529[[#This Row],[Lundi]:[Mercredi]],"&gt;0") + COUNTIF(Tableau82529[[#This Row],[Jeudi]:[Samedi]],"&gt;0")</f>
        <v>0</v>
      </c>
      <c r="R362" s="14" t="str">
        <f>IFERROR(Tableau82529[[#This Row],[Total Tour 1]]+Tableau82529[[#This Row],[Total Tour 2]],"")</f>
        <v/>
      </c>
      <c r="S362" s="14">
        <f>COUNTIF(Tableau82529[[#This Row],[Lundi]:[Samedi]],"&gt;=12")*1000</f>
        <v>0</v>
      </c>
      <c r="T36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62" s="15">
        <f>Tableau82529[[#This Row],[Prime production]]+Tableau82529[[#This Row],[Prime rendement]]</f>
        <v>0</v>
      </c>
      <c r="V362" s="15" t="str">
        <f>IF(Tableau82529[[#This Row],[Matricule]]&gt;1,IF(COUNTIF(Tableau82529[DateMatricule],Tableau82529[[#This Row],[DateMatricule]])&gt;1,"Doublon",""),"")</f>
        <v/>
      </c>
    </row>
    <row r="363" spans="1:22" x14ac:dyDescent="0.25">
      <c r="A363" s="11" t="str">
        <f>IF(Tableau82529[[#This Row],[Semaine]]="","",VLOOKUP(Tableau82529[[#This Row],[Semaine]],Listes!$A:$B,2,FALSE))</f>
        <v/>
      </c>
      <c r="B363" s="11" t="str">
        <f>IF(ISBLANK(Tableau82529[[#This Row],[Matricule]]),"",VLOOKUP(Tableau82529[[#This Row],[Matricule]],#REF!,2,FALSE))</f>
        <v/>
      </c>
      <c r="C363" s="11" t="str">
        <f>IF(ISBLANK(Tableau82529[[#This Row],[Matricule]]),"",VLOOKUP(Tableau82529[[#This Row],[Matricule]],#REF!,3,FALSE))</f>
        <v/>
      </c>
      <c r="D363" s="11" t="str">
        <f>CONCATENATE(Tableau82529[[#This Row],[Semaine]],Tableau82529[[#This Row],[Matricule]])</f>
        <v/>
      </c>
      <c r="O363" s="14" t="str">
        <f>IF(SUM(Tableau82529[[#This Row],[Lundi]:[Mercredi]])&gt;0,SUM(Tableau82529[[#This Row],[Lundi]:[Mercredi]]),"")</f>
        <v/>
      </c>
      <c r="P363" s="14" t="str">
        <f>IF(SUM(Tableau82529[[#This Row],[Jeudi]:[Samedi]])&gt;0,SUM(Tableau82529[[#This Row],[Jeudi]:[Samedi]]),"")</f>
        <v/>
      </c>
      <c r="Q363" s="14">
        <f>COUNTIF(Tableau82529[[#This Row],[Lundi]:[Mercredi]],"&gt;0") + COUNTIF(Tableau82529[[#This Row],[Jeudi]:[Samedi]],"&gt;0")</f>
        <v>0</v>
      </c>
      <c r="R363" s="14" t="str">
        <f>IFERROR(Tableau82529[[#This Row],[Total Tour 1]]+Tableau82529[[#This Row],[Total Tour 2]],"")</f>
        <v/>
      </c>
      <c r="S363" s="14">
        <f>COUNTIF(Tableau82529[[#This Row],[Lundi]:[Samedi]],"&gt;=12")*1000</f>
        <v>0</v>
      </c>
      <c r="T36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63" s="15">
        <f>Tableau82529[[#This Row],[Prime production]]+Tableau82529[[#This Row],[Prime rendement]]</f>
        <v>0</v>
      </c>
      <c r="V363" s="15" t="str">
        <f>IF(Tableau82529[[#This Row],[Matricule]]&gt;1,IF(COUNTIF(Tableau82529[DateMatricule],Tableau82529[[#This Row],[DateMatricule]])&gt;1,"Doublon",""),"")</f>
        <v/>
      </c>
    </row>
    <row r="364" spans="1:22" x14ac:dyDescent="0.25">
      <c r="A364" s="11" t="str">
        <f>IF(Tableau82529[[#This Row],[Semaine]]="","",VLOOKUP(Tableau82529[[#This Row],[Semaine]],Listes!$A:$B,2,FALSE))</f>
        <v/>
      </c>
      <c r="B364" s="11" t="str">
        <f>IF(ISBLANK(Tableau82529[[#This Row],[Matricule]]),"",VLOOKUP(Tableau82529[[#This Row],[Matricule]],#REF!,2,FALSE))</f>
        <v/>
      </c>
      <c r="C364" s="11" t="str">
        <f>IF(ISBLANK(Tableau82529[[#This Row],[Matricule]]),"",VLOOKUP(Tableau82529[[#This Row],[Matricule]],#REF!,3,FALSE))</f>
        <v/>
      </c>
      <c r="D364" s="11" t="str">
        <f>CONCATENATE(Tableau82529[[#This Row],[Semaine]],Tableau82529[[#This Row],[Matricule]])</f>
        <v/>
      </c>
      <c r="O364" s="14" t="str">
        <f>IF(SUM(Tableau82529[[#This Row],[Lundi]:[Mercredi]])&gt;0,SUM(Tableau82529[[#This Row],[Lundi]:[Mercredi]]),"")</f>
        <v/>
      </c>
      <c r="P364" s="14" t="str">
        <f>IF(SUM(Tableau82529[[#This Row],[Jeudi]:[Samedi]])&gt;0,SUM(Tableau82529[[#This Row],[Jeudi]:[Samedi]]),"")</f>
        <v/>
      </c>
      <c r="Q364" s="14">
        <f>COUNTIF(Tableau82529[[#This Row],[Lundi]:[Mercredi]],"&gt;0") + COUNTIF(Tableau82529[[#This Row],[Jeudi]:[Samedi]],"&gt;0")</f>
        <v>0</v>
      </c>
      <c r="R364" s="14" t="str">
        <f>IFERROR(Tableau82529[[#This Row],[Total Tour 1]]+Tableau82529[[#This Row],[Total Tour 2]],"")</f>
        <v/>
      </c>
      <c r="S364" s="14">
        <f>COUNTIF(Tableau82529[[#This Row],[Lundi]:[Samedi]],"&gt;=12")*1000</f>
        <v>0</v>
      </c>
      <c r="T36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64" s="15">
        <f>Tableau82529[[#This Row],[Prime production]]+Tableau82529[[#This Row],[Prime rendement]]</f>
        <v>0</v>
      </c>
      <c r="V364" s="15" t="str">
        <f>IF(Tableau82529[[#This Row],[Matricule]]&gt;1,IF(COUNTIF(Tableau82529[DateMatricule],Tableau82529[[#This Row],[DateMatricule]])&gt;1,"Doublon",""),"")</f>
        <v/>
      </c>
    </row>
    <row r="365" spans="1:22" x14ac:dyDescent="0.25">
      <c r="A365" s="11" t="str">
        <f>IF(Tableau82529[[#This Row],[Semaine]]="","",VLOOKUP(Tableau82529[[#This Row],[Semaine]],Listes!$A:$B,2,FALSE))</f>
        <v/>
      </c>
      <c r="B365" s="11" t="str">
        <f>IF(ISBLANK(Tableau82529[[#This Row],[Matricule]]),"",VLOOKUP(Tableau82529[[#This Row],[Matricule]],#REF!,2,FALSE))</f>
        <v/>
      </c>
      <c r="C365" s="11" t="str">
        <f>IF(ISBLANK(Tableau82529[[#This Row],[Matricule]]),"",VLOOKUP(Tableau82529[[#This Row],[Matricule]],#REF!,3,FALSE))</f>
        <v/>
      </c>
      <c r="D365" s="11" t="str">
        <f>CONCATENATE(Tableau82529[[#This Row],[Semaine]],Tableau82529[[#This Row],[Matricule]])</f>
        <v/>
      </c>
      <c r="O365" s="14" t="str">
        <f>IF(SUM(Tableau82529[[#This Row],[Lundi]:[Mercredi]])&gt;0,SUM(Tableau82529[[#This Row],[Lundi]:[Mercredi]]),"")</f>
        <v/>
      </c>
      <c r="P365" s="14" t="str">
        <f>IF(SUM(Tableau82529[[#This Row],[Jeudi]:[Samedi]])&gt;0,SUM(Tableau82529[[#This Row],[Jeudi]:[Samedi]]),"")</f>
        <v/>
      </c>
      <c r="Q365" s="14">
        <f>COUNTIF(Tableau82529[[#This Row],[Lundi]:[Mercredi]],"&gt;0") + COUNTIF(Tableau82529[[#This Row],[Jeudi]:[Samedi]],"&gt;0")</f>
        <v>0</v>
      </c>
      <c r="R365" s="14" t="str">
        <f>IFERROR(Tableau82529[[#This Row],[Total Tour 1]]+Tableau82529[[#This Row],[Total Tour 2]],"")</f>
        <v/>
      </c>
      <c r="S365" s="14">
        <f>COUNTIF(Tableau82529[[#This Row],[Lundi]:[Samedi]],"&gt;=12")*1000</f>
        <v>0</v>
      </c>
      <c r="T36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65" s="15">
        <f>Tableau82529[[#This Row],[Prime production]]+Tableau82529[[#This Row],[Prime rendement]]</f>
        <v>0</v>
      </c>
      <c r="V365" s="15" t="str">
        <f>IF(Tableau82529[[#This Row],[Matricule]]&gt;1,IF(COUNTIF(Tableau82529[DateMatricule],Tableau82529[[#This Row],[DateMatricule]])&gt;1,"Doublon",""),"")</f>
        <v/>
      </c>
    </row>
    <row r="366" spans="1:22" x14ac:dyDescent="0.25">
      <c r="A366" s="11" t="str">
        <f>IF(Tableau82529[[#This Row],[Semaine]]="","",VLOOKUP(Tableau82529[[#This Row],[Semaine]],Listes!$A:$B,2,FALSE))</f>
        <v/>
      </c>
      <c r="B366" s="11" t="str">
        <f>IF(ISBLANK(Tableau82529[[#This Row],[Matricule]]),"",VLOOKUP(Tableau82529[[#This Row],[Matricule]],#REF!,2,FALSE))</f>
        <v/>
      </c>
      <c r="C366" s="11" t="str">
        <f>IF(ISBLANK(Tableau82529[[#This Row],[Matricule]]),"",VLOOKUP(Tableau82529[[#This Row],[Matricule]],#REF!,3,FALSE))</f>
        <v/>
      </c>
      <c r="D366" s="11" t="str">
        <f>CONCATENATE(Tableau82529[[#This Row],[Semaine]],Tableau82529[[#This Row],[Matricule]])</f>
        <v/>
      </c>
      <c r="O366" s="14" t="str">
        <f>IF(SUM(Tableau82529[[#This Row],[Lundi]:[Mercredi]])&gt;0,SUM(Tableau82529[[#This Row],[Lundi]:[Mercredi]]),"")</f>
        <v/>
      </c>
      <c r="P366" s="14" t="str">
        <f>IF(SUM(Tableau82529[[#This Row],[Jeudi]:[Samedi]])&gt;0,SUM(Tableau82529[[#This Row],[Jeudi]:[Samedi]]),"")</f>
        <v/>
      </c>
      <c r="Q366" s="14">
        <f>COUNTIF(Tableau82529[[#This Row],[Lundi]:[Mercredi]],"&gt;0") + COUNTIF(Tableau82529[[#This Row],[Jeudi]:[Samedi]],"&gt;0")</f>
        <v>0</v>
      </c>
      <c r="R366" s="14" t="str">
        <f>IFERROR(Tableau82529[[#This Row],[Total Tour 1]]+Tableau82529[[#This Row],[Total Tour 2]],"")</f>
        <v/>
      </c>
      <c r="S366" s="14">
        <f>COUNTIF(Tableau82529[[#This Row],[Lundi]:[Samedi]],"&gt;=12")*1000</f>
        <v>0</v>
      </c>
      <c r="T36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66" s="15">
        <f>Tableau82529[[#This Row],[Prime production]]+Tableau82529[[#This Row],[Prime rendement]]</f>
        <v>0</v>
      </c>
      <c r="V366" s="15" t="str">
        <f>IF(Tableau82529[[#This Row],[Matricule]]&gt;1,IF(COUNTIF(Tableau82529[DateMatricule],Tableau82529[[#This Row],[DateMatricule]])&gt;1,"Doublon",""),"")</f>
        <v/>
      </c>
    </row>
    <row r="367" spans="1:22" x14ac:dyDescent="0.25">
      <c r="A367" s="11" t="str">
        <f>IF(Tableau82529[[#This Row],[Semaine]]="","",VLOOKUP(Tableau82529[[#This Row],[Semaine]],Listes!$A:$B,2,FALSE))</f>
        <v/>
      </c>
      <c r="B367" s="11" t="str">
        <f>IF(ISBLANK(Tableau82529[[#This Row],[Matricule]]),"",VLOOKUP(Tableau82529[[#This Row],[Matricule]],#REF!,2,FALSE))</f>
        <v/>
      </c>
      <c r="C367" s="11" t="str">
        <f>IF(ISBLANK(Tableau82529[[#This Row],[Matricule]]),"",VLOOKUP(Tableau82529[[#This Row],[Matricule]],#REF!,3,FALSE))</f>
        <v/>
      </c>
      <c r="D367" s="11" t="str">
        <f>CONCATENATE(Tableau82529[[#This Row],[Semaine]],Tableau82529[[#This Row],[Matricule]])</f>
        <v/>
      </c>
      <c r="O367" s="14" t="str">
        <f>IF(SUM(Tableau82529[[#This Row],[Lundi]:[Mercredi]])&gt;0,SUM(Tableau82529[[#This Row],[Lundi]:[Mercredi]]),"")</f>
        <v/>
      </c>
      <c r="P367" s="14" t="str">
        <f>IF(SUM(Tableau82529[[#This Row],[Jeudi]:[Samedi]])&gt;0,SUM(Tableau82529[[#This Row],[Jeudi]:[Samedi]]),"")</f>
        <v/>
      </c>
      <c r="Q367" s="14">
        <f>COUNTIF(Tableau82529[[#This Row],[Lundi]:[Mercredi]],"&gt;0") + COUNTIF(Tableau82529[[#This Row],[Jeudi]:[Samedi]],"&gt;0")</f>
        <v>0</v>
      </c>
      <c r="R367" s="14" t="str">
        <f>IFERROR(Tableau82529[[#This Row],[Total Tour 1]]+Tableau82529[[#This Row],[Total Tour 2]],"")</f>
        <v/>
      </c>
      <c r="S367" s="14">
        <f>COUNTIF(Tableau82529[[#This Row],[Lundi]:[Samedi]],"&gt;=12")*1000</f>
        <v>0</v>
      </c>
      <c r="T36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67" s="15">
        <f>Tableau82529[[#This Row],[Prime production]]+Tableau82529[[#This Row],[Prime rendement]]</f>
        <v>0</v>
      </c>
      <c r="V367" s="15" t="str">
        <f>IF(Tableau82529[[#This Row],[Matricule]]&gt;1,IF(COUNTIF(Tableau82529[DateMatricule],Tableau82529[[#This Row],[DateMatricule]])&gt;1,"Doublon",""),"")</f>
        <v/>
      </c>
    </row>
    <row r="368" spans="1:22" x14ac:dyDescent="0.25">
      <c r="A368" s="11" t="str">
        <f>IF(Tableau82529[[#This Row],[Semaine]]="","",VLOOKUP(Tableau82529[[#This Row],[Semaine]],Listes!$A:$B,2,FALSE))</f>
        <v/>
      </c>
      <c r="B368" s="11" t="str">
        <f>IF(ISBLANK(Tableau82529[[#This Row],[Matricule]]),"",VLOOKUP(Tableau82529[[#This Row],[Matricule]],#REF!,2,FALSE))</f>
        <v/>
      </c>
      <c r="C368" s="11" t="str">
        <f>IF(ISBLANK(Tableau82529[[#This Row],[Matricule]]),"",VLOOKUP(Tableau82529[[#This Row],[Matricule]],#REF!,3,FALSE))</f>
        <v/>
      </c>
      <c r="D368" s="11" t="str">
        <f>CONCATENATE(Tableau82529[[#This Row],[Semaine]],Tableau82529[[#This Row],[Matricule]])</f>
        <v/>
      </c>
      <c r="O368" s="14" t="str">
        <f>IF(SUM(Tableau82529[[#This Row],[Lundi]:[Mercredi]])&gt;0,SUM(Tableau82529[[#This Row],[Lundi]:[Mercredi]]),"")</f>
        <v/>
      </c>
      <c r="P368" s="14" t="str">
        <f>IF(SUM(Tableau82529[[#This Row],[Jeudi]:[Samedi]])&gt;0,SUM(Tableau82529[[#This Row],[Jeudi]:[Samedi]]),"")</f>
        <v/>
      </c>
      <c r="Q368" s="14">
        <f>COUNTIF(Tableau82529[[#This Row],[Lundi]:[Mercredi]],"&gt;0") + COUNTIF(Tableau82529[[#This Row],[Jeudi]:[Samedi]],"&gt;0")</f>
        <v>0</v>
      </c>
      <c r="R368" s="14" t="str">
        <f>IFERROR(Tableau82529[[#This Row],[Total Tour 1]]+Tableau82529[[#This Row],[Total Tour 2]],"")</f>
        <v/>
      </c>
      <c r="S368" s="14">
        <f>COUNTIF(Tableau82529[[#This Row],[Lundi]:[Samedi]],"&gt;=12")*1000</f>
        <v>0</v>
      </c>
      <c r="T36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68" s="15">
        <f>Tableau82529[[#This Row],[Prime production]]+Tableau82529[[#This Row],[Prime rendement]]</f>
        <v>0</v>
      </c>
      <c r="V368" s="15" t="str">
        <f>IF(Tableau82529[[#This Row],[Matricule]]&gt;1,IF(COUNTIF(Tableau82529[DateMatricule],Tableau82529[[#This Row],[DateMatricule]])&gt;1,"Doublon",""),"")</f>
        <v/>
      </c>
    </row>
    <row r="369" spans="1:22" x14ac:dyDescent="0.25">
      <c r="A369" s="11" t="str">
        <f>IF(Tableau82529[[#This Row],[Semaine]]="","",VLOOKUP(Tableau82529[[#This Row],[Semaine]],Listes!$A:$B,2,FALSE))</f>
        <v/>
      </c>
      <c r="B369" s="11" t="str">
        <f>IF(ISBLANK(Tableau82529[[#This Row],[Matricule]]),"",VLOOKUP(Tableau82529[[#This Row],[Matricule]],#REF!,2,FALSE))</f>
        <v/>
      </c>
      <c r="C369" s="11" t="str">
        <f>IF(ISBLANK(Tableau82529[[#This Row],[Matricule]]),"",VLOOKUP(Tableau82529[[#This Row],[Matricule]],#REF!,3,FALSE))</f>
        <v/>
      </c>
      <c r="D369" s="11" t="str">
        <f>CONCATENATE(Tableau82529[[#This Row],[Semaine]],Tableau82529[[#This Row],[Matricule]])</f>
        <v/>
      </c>
      <c r="O369" s="14" t="str">
        <f>IF(SUM(Tableau82529[[#This Row],[Lundi]:[Mercredi]])&gt;0,SUM(Tableau82529[[#This Row],[Lundi]:[Mercredi]]),"")</f>
        <v/>
      </c>
      <c r="P369" s="14" t="str">
        <f>IF(SUM(Tableau82529[[#This Row],[Jeudi]:[Samedi]])&gt;0,SUM(Tableau82529[[#This Row],[Jeudi]:[Samedi]]),"")</f>
        <v/>
      </c>
      <c r="Q369" s="14">
        <f>COUNTIF(Tableau82529[[#This Row],[Lundi]:[Mercredi]],"&gt;0") + COUNTIF(Tableau82529[[#This Row],[Jeudi]:[Samedi]],"&gt;0")</f>
        <v>0</v>
      </c>
      <c r="R369" s="14" t="str">
        <f>IFERROR(Tableau82529[[#This Row],[Total Tour 1]]+Tableau82529[[#This Row],[Total Tour 2]],"")</f>
        <v/>
      </c>
      <c r="S369" s="14">
        <f>COUNTIF(Tableau82529[[#This Row],[Lundi]:[Samedi]],"&gt;=12")*1000</f>
        <v>0</v>
      </c>
      <c r="T36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69" s="15">
        <f>Tableau82529[[#This Row],[Prime production]]+Tableau82529[[#This Row],[Prime rendement]]</f>
        <v>0</v>
      </c>
      <c r="V369" s="15" t="str">
        <f>IF(Tableau82529[[#This Row],[Matricule]]&gt;1,IF(COUNTIF(Tableau82529[DateMatricule],Tableau82529[[#This Row],[DateMatricule]])&gt;1,"Doublon",""),"")</f>
        <v/>
      </c>
    </row>
    <row r="370" spans="1:22" x14ac:dyDescent="0.25">
      <c r="A370" s="11" t="str">
        <f>IF(Tableau82529[[#This Row],[Semaine]]="","",VLOOKUP(Tableau82529[[#This Row],[Semaine]],Listes!$A:$B,2,FALSE))</f>
        <v/>
      </c>
      <c r="B370" s="11" t="str">
        <f>IF(ISBLANK(Tableau82529[[#This Row],[Matricule]]),"",VLOOKUP(Tableau82529[[#This Row],[Matricule]],#REF!,2,FALSE))</f>
        <v/>
      </c>
      <c r="C370" s="11" t="str">
        <f>IF(ISBLANK(Tableau82529[[#This Row],[Matricule]]),"",VLOOKUP(Tableau82529[[#This Row],[Matricule]],#REF!,3,FALSE))</f>
        <v/>
      </c>
      <c r="D370" s="11" t="str">
        <f>CONCATENATE(Tableau82529[[#This Row],[Semaine]],Tableau82529[[#This Row],[Matricule]])</f>
        <v/>
      </c>
      <c r="O370" s="14" t="str">
        <f>IF(SUM(Tableau82529[[#This Row],[Lundi]:[Mercredi]])&gt;0,SUM(Tableau82529[[#This Row],[Lundi]:[Mercredi]]),"")</f>
        <v/>
      </c>
      <c r="P370" s="14" t="str">
        <f>IF(SUM(Tableau82529[[#This Row],[Jeudi]:[Samedi]])&gt;0,SUM(Tableau82529[[#This Row],[Jeudi]:[Samedi]]),"")</f>
        <v/>
      </c>
      <c r="Q370" s="14">
        <f>COUNTIF(Tableau82529[[#This Row],[Lundi]:[Mercredi]],"&gt;0") + COUNTIF(Tableau82529[[#This Row],[Jeudi]:[Samedi]],"&gt;0")</f>
        <v>0</v>
      </c>
      <c r="R370" s="14" t="str">
        <f>IFERROR(Tableau82529[[#This Row],[Total Tour 1]]+Tableau82529[[#This Row],[Total Tour 2]],"")</f>
        <v/>
      </c>
      <c r="S370" s="14">
        <f>COUNTIF(Tableau82529[[#This Row],[Lundi]:[Samedi]],"&gt;=12")*1000</f>
        <v>0</v>
      </c>
      <c r="T37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70" s="15">
        <f>Tableau82529[[#This Row],[Prime production]]+Tableau82529[[#This Row],[Prime rendement]]</f>
        <v>0</v>
      </c>
      <c r="V370" s="15" t="str">
        <f>IF(Tableau82529[[#This Row],[Matricule]]&gt;1,IF(COUNTIF(Tableau82529[DateMatricule],Tableau82529[[#This Row],[DateMatricule]])&gt;1,"Doublon",""),"")</f>
        <v/>
      </c>
    </row>
    <row r="371" spans="1:22" x14ac:dyDescent="0.25">
      <c r="A371" s="11" t="str">
        <f>IF(Tableau82529[[#This Row],[Semaine]]="","",VLOOKUP(Tableau82529[[#This Row],[Semaine]],Listes!$A:$B,2,FALSE))</f>
        <v/>
      </c>
      <c r="B371" s="11" t="str">
        <f>IF(ISBLANK(Tableau82529[[#This Row],[Matricule]]),"",VLOOKUP(Tableau82529[[#This Row],[Matricule]],#REF!,2,FALSE))</f>
        <v/>
      </c>
      <c r="C371" s="11" t="str">
        <f>IF(ISBLANK(Tableau82529[[#This Row],[Matricule]]),"",VLOOKUP(Tableau82529[[#This Row],[Matricule]],#REF!,3,FALSE))</f>
        <v/>
      </c>
      <c r="D371" s="11" t="str">
        <f>CONCATENATE(Tableau82529[[#This Row],[Semaine]],Tableau82529[[#This Row],[Matricule]])</f>
        <v/>
      </c>
      <c r="O371" s="14" t="str">
        <f>IF(SUM(Tableau82529[[#This Row],[Lundi]:[Mercredi]])&gt;0,SUM(Tableau82529[[#This Row],[Lundi]:[Mercredi]]),"")</f>
        <v/>
      </c>
      <c r="P371" s="14" t="str">
        <f>IF(SUM(Tableau82529[[#This Row],[Jeudi]:[Samedi]])&gt;0,SUM(Tableau82529[[#This Row],[Jeudi]:[Samedi]]),"")</f>
        <v/>
      </c>
      <c r="Q371" s="14">
        <f>COUNTIF(Tableau82529[[#This Row],[Lundi]:[Mercredi]],"&gt;0") + COUNTIF(Tableau82529[[#This Row],[Jeudi]:[Samedi]],"&gt;0")</f>
        <v>0</v>
      </c>
      <c r="R371" s="14" t="str">
        <f>IFERROR(Tableau82529[[#This Row],[Total Tour 1]]+Tableau82529[[#This Row],[Total Tour 2]],"")</f>
        <v/>
      </c>
      <c r="S371" s="14">
        <f>COUNTIF(Tableau82529[[#This Row],[Lundi]:[Samedi]],"&gt;=12")*1000</f>
        <v>0</v>
      </c>
      <c r="T37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71" s="15">
        <f>Tableau82529[[#This Row],[Prime production]]+Tableau82529[[#This Row],[Prime rendement]]</f>
        <v>0</v>
      </c>
      <c r="V371" s="15" t="str">
        <f>IF(Tableau82529[[#This Row],[Matricule]]&gt;1,IF(COUNTIF(Tableau82529[DateMatricule],Tableau82529[[#This Row],[DateMatricule]])&gt;1,"Doublon",""),"")</f>
        <v/>
      </c>
    </row>
    <row r="372" spans="1:22" x14ac:dyDescent="0.25">
      <c r="A372" s="11" t="str">
        <f>IF(Tableau82529[[#This Row],[Semaine]]="","",VLOOKUP(Tableau82529[[#This Row],[Semaine]],Listes!$A:$B,2,FALSE))</f>
        <v/>
      </c>
      <c r="B372" s="11" t="str">
        <f>IF(ISBLANK(Tableau82529[[#This Row],[Matricule]]),"",VLOOKUP(Tableau82529[[#This Row],[Matricule]],#REF!,2,FALSE))</f>
        <v/>
      </c>
      <c r="C372" s="11" t="str">
        <f>IF(ISBLANK(Tableau82529[[#This Row],[Matricule]]),"",VLOOKUP(Tableau82529[[#This Row],[Matricule]],#REF!,3,FALSE))</f>
        <v/>
      </c>
      <c r="D372" s="11" t="str">
        <f>CONCATENATE(Tableau82529[[#This Row],[Semaine]],Tableau82529[[#This Row],[Matricule]])</f>
        <v/>
      </c>
      <c r="O372" s="14" t="str">
        <f>IF(SUM(Tableau82529[[#This Row],[Lundi]:[Mercredi]])&gt;0,SUM(Tableau82529[[#This Row],[Lundi]:[Mercredi]]),"")</f>
        <v/>
      </c>
      <c r="P372" s="14" t="str">
        <f>IF(SUM(Tableau82529[[#This Row],[Jeudi]:[Samedi]])&gt;0,SUM(Tableau82529[[#This Row],[Jeudi]:[Samedi]]),"")</f>
        <v/>
      </c>
      <c r="Q372" s="14">
        <f>COUNTIF(Tableau82529[[#This Row],[Lundi]:[Mercredi]],"&gt;0") + COUNTIF(Tableau82529[[#This Row],[Jeudi]:[Samedi]],"&gt;0")</f>
        <v>0</v>
      </c>
      <c r="R372" s="14" t="str">
        <f>IFERROR(Tableau82529[[#This Row],[Total Tour 1]]+Tableau82529[[#This Row],[Total Tour 2]],"")</f>
        <v/>
      </c>
      <c r="S372" s="14">
        <f>COUNTIF(Tableau82529[[#This Row],[Lundi]:[Samedi]],"&gt;=12")*1000</f>
        <v>0</v>
      </c>
      <c r="T37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72" s="15">
        <f>Tableau82529[[#This Row],[Prime production]]+Tableau82529[[#This Row],[Prime rendement]]</f>
        <v>0</v>
      </c>
      <c r="V372" s="15" t="str">
        <f>IF(Tableau82529[[#This Row],[Matricule]]&gt;1,IF(COUNTIF(Tableau82529[DateMatricule],Tableau82529[[#This Row],[DateMatricule]])&gt;1,"Doublon",""),"")</f>
        <v/>
      </c>
    </row>
    <row r="373" spans="1:22" x14ac:dyDescent="0.25">
      <c r="A373" s="11" t="str">
        <f>IF(Tableau82529[[#This Row],[Semaine]]="","",VLOOKUP(Tableau82529[[#This Row],[Semaine]],Listes!$A:$B,2,FALSE))</f>
        <v/>
      </c>
      <c r="B373" s="11" t="str">
        <f>IF(ISBLANK(Tableau82529[[#This Row],[Matricule]]),"",VLOOKUP(Tableau82529[[#This Row],[Matricule]],#REF!,2,FALSE))</f>
        <v/>
      </c>
      <c r="C373" s="11" t="str">
        <f>IF(ISBLANK(Tableau82529[[#This Row],[Matricule]]),"",VLOOKUP(Tableau82529[[#This Row],[Matricule]],#REF!,3,FALSE))</f>
        <v/>
      </c>
      <c r="D373" s="11" t="str">
        <f>CONCATENATE(Tableau82529[[#This Row],[Semaine]],Tableau82529[[#This Row],[Matricule]])</f>
        <v/>
      </c>
      <c r="O373" s="14" t="str">
        <f>IF(SUM(Tableau82529[[#This Row],[Lundi]:[Mercredi]])&gt;0,SUM(Tableau82529[[#This Row],[Lundi]:[Mercredi]]),"")</f>
        <v/>
      </c>
      <c r="P373" s="14" t="str">
        <f>IF(SUM(Tableau82529[[#This Row],[Jeudi]:[Samedi]])&gt;0,SUM(Tableau82529[[#This Row],[Jeudi]:[Samedi]]),"")</f>
        <v/>
      </c>
      <c r="Q373" s="14">
        <f>COUNTIF(Tableau82529[[#This Row],[Lundi]:[Mercredi]],"&gt;0") + COUNTIF(Tableau82529[[#This Row],[Jeudi]:[Samedi]],"&gt;0")</f>
        <v>0</v>
      </c>
      <c r="R373" s="14" t="str">
        <f>IFERROR(Tableau82529[[#This Row],[Total Tour 1]]+Tableau82529[[#This Row],[Total Tour 2]],"")</f>
        <v/>
      </c>
      <c r="S373" s="14">
        <f>COUNTIF(Tableau82529[[#This Row],[Lundi]:[Samedi]],"&gt;=12")*1000</f>
        <v>0</v>
      </c>
      <c r="T37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73" s="15">
        <f>Tableau82529[[#This Row],[Prime production]]+Tableau82529[[#This Row],[Prime rendement]]</f>
        <v>0</v>
      </c>
      <c r="V373" s="15" t="str">
        <f>IF(Tableau82529[[#This Row],[Matricule]]&gt;1,IF(COUNTIF(Tableau82529[DateMatricule],Tableau82529[[#This Row],[DateMatricule]])&gt;1,"Doublon",""),"")</f>
        <v/>
      </c>
    </row>
    <row r="374" spans="1:22" x14ac:dyDescent="0.25">
      <c r="A374" s="11" t="str">
        <f>IF(Tableau82529[[#This Row],[Semaine]]="","",VLOOKUP(Tableau82529[[#This Row],[Semaine]],Listes!$A:$B,2,FALSE))</f>
        <v/>
      </c>
      <c r="B374" s="11" t="str">
        <f>IF(ISBLANK(Tableau82529[[#This Row],[Matricule]]),"",VLOOKUP(Tableau82529[[#This Row],[Matricule]],#REF!,2,FALSE))</f>
        <v/>
      </c>
      <c r="C374" s="11" t="str">
        <f>IF(ISBLANK(Tableau82529[[#This Row],[Matricule]]),"",VLOOKUP(Tableau82529[[#This Row],[Matricule]],#REF!,3,FALSE))</f>
        <v/>
      </c>
      <c r="D374" s="11" t="str">
        <f>CONCATENATE(Tableau82529[[#This Row],[Semaine]],Tableau82529[[#This Row],[Matricule]])</f>
        <v/>
      </c>
      <c r="O374" s="14" t="str">
        <f>IF(SUM(Tableau82529[[#This Row],[Lundi]:[Mercredi]])&gt;0,SUM(Tableau82529[[#This Row],[Lundi]:[Mercredi]]),"")</f>
        <v/>
      </c>
      <c r="P374" s="14" t="str">
        <f>IF(SUM(Tableau82529[[#This Row],[Jeudi]:[Samedi]])&gt;0,SUM(Tableau82529[[#This Row],[Jeudi]:[Samedi]]),"")</f>
        <v/>
      </c>
      <c r="Q374" s="14">
        <f>COUNTIF(Tableau82529[[#This Row],[Lundi]:[Mercredi]],"&gt;0") + COUNTIF(Tableau82529[[#This Row],[Jeudi]:[Samedi]],"&gt;0")</f>
        <v>0</v>
      </c>
      <c r="R374" s="14" t="str">
        <f>IFERROR(Tableau82529[[#This Row],[Total Tour 1]]+Tableau82529[[#This Row],[Total Tour 2]],"")</f>
        <v/>
      </c>
      <c r="S374" s="14">
        <f>COUNTIF(Tableau82529[[#This Row],[Lundi]:[Samedi]],"&gt;=12")*1000</f>
        <v>0</v>
      </c>
      <c r="T37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74" s="15">
        <f>Tableau82529[[#This Row],[Prime production]]+Tableau82529[[#This Row],[Prime rendement]]</f>
        <v>0</v>
      </c>
      <c r="V374" s="15" t="str">
        <f>IF(Tableau82529[[#This Row],[Matricule]]&gt;1,IF(COUNTIF(Tableau82529[DateMatricule],Tableau82529[[#This Row],[DateMatricule]])&gt;1,"Doublon",""),"")</f>
        <v/>
      </c>
    </row>
    <row r="375" spans="1:22" x14ac:dyDescent="0.25">
      <c r="A375" s="11" t="str">
        <f>IF(Tableau82529[[#This Row],[Semaine]]="","",VLOOKUP(Tableau82529[[#This Row],[Semaine]],Listes!$A:$B,2,FALSE))</f>
        <v/>
      </c>
      <c r="B375" s="11" t="str">
        <f>IF(ISBLANK(Tableau82529[[#This Row],[Matricule]]),"",VLOOKUP(Tableau82529[[#This Row],[Matricule]],#REF!,2,FALSE))</f>
        <v/>
      </c>
      <c r="C375" s="11" t="str">
        <f>IF(ISBLANK(Tableau82529[[#This Row],[Matricule]]),"",VLOOKUP(Tableau82529[[#This Row],[Matricule]],#REF!,3,FALSE))</f>
        <v/>
      </c>
      <c r="D375" s="11" t="str">
        <f>CONCATENATE(Tableau82529[[#This Row],[Semaine]],Tableau82529[[#This Row],[Matricule]])</f>
        <v/>
      </c>
      <c r="O375" s="14" t="str">
        <f>IF(SUM(Tableau82529[[#This Row],[Lundi]:[Mercredi]])&gt;0,SUM(Tableau82529[[#This Row],[Lundi]:[Mercredi]]),"")</f>
        <v/>
      </c>
      <c r="P375" s="14" t="str">
        <f>IF(SUM(Tableau82529[[#This Row],[Jeudi]:[Samedi]])&gt;0,SUM(Tableau82529[[#This Row],[Jeudi]:[Samedi]]),"")</f>
        <v/>
      </c>
      <c r="Q375" s="14">
        <f>COUNTIF(Tableau82529[[#This Row],[Lundi]:[Mercredi]],"&gt;0") + COUNTIF(Tableau82529[[#This Row],[Jeudi]:[Samedi]],"&gt;0")</f>
        <v>0</v>
      </c>
      <c r="R375" s="14" t="str">
        <f>IFERROR(Tableau82529[[#This Row],[Total Tour 1]]+Tableau82529[[#This Row],[Total Tour 2]],"")</f>
        <v/>
      </c>
      <c r="S375" s="14">
        <f>COUNTIF(Tableau82529[[#This Row],[Lundi]:[Samedi]],"&gt;=12")*1000</f>
        <v>0</v>
      </c>
      <c r="T37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75" s="15">
        <f>Tableau82529[[#This Row],[Prime production]]+Tableau82529[[#This Row],[Prime rendement]]</f>
        <v>0</v>
      </c>
      <c r="V375" s="15" t="str">
        <f>IF(Tableau82529[[#This Row],[Matricule]]&gt;1,IF(COUNTIF(Tableau82529[DateMatricule],Tableau82529[[#This Row],[DateMatricule]])&gt;1,"Doublon",""),"")</f>
        <v/>
      </c>
    </row>
    <row r="376" spans="1:22" x14ac:dyDescent="0.25">
      <c r="A376" s="11" t="str">
        <f>IF(Tableau82529[[#This Row],[Semaine]]="","",VLOOKUP(Tableau82529[[#This Row],[Semaine]],Listes!$A:$B,2,FALSE))</f>
        <v/>
      </c>
      <c r="B376" s="11" t="str">
        <f>IF(ISBLANK(Tableau82529[[#This Row],[Matricule]]),"",VLOOKUP(Tableau82529[[#This Row],[Matricule]],#REF!,2,FALSE))</f>
        <v/>
      </c>
      <c r="C376" s="11" t="str">
        <f>IF(ISBLANK(Tableau82529[[#This Row],[Matricule]]),"",VLOOKUP(Tableau82529[[#This Row],[Matricule]],#REF!,3,FALSE))</f>
        <v/>
      </c>
      <c r="D376" s="11" t="str">
        <f>CONCATENATE(Tableau82529[[#This Row],[Semaine]],Tableau82529[[#This Row],[Matricule]])</f>
        <v/>
      </c>
      <c r="O376" s="14" t="str">
        <f>IF(SUM(Tableau82529[[#This Row],[Lundi]:[Mercredi]])&gt;0,SUM(Tableau82529[[#This Row],[Lundi]:[Mercredi]]),"")</f>
        <v/>
      </c>
      <c r="P376" s="14" t="str">
        <f>IF(SUM(Tableau82529[[#This Row],[Jeudi]:[Samedi]])&gt;0,SUM(Tableau82529[[#This Row],[Jeudi]:[Samedi]]),"")</f>
        <v/>
      </c>
      <c r="Q376" s="14">
        <f>COUNTIF(Tableau82529[[#This Row],[Lundi]:[Mercredi]],"&gt;0") + COUNTIF(Tableau82529[[#This Row],[Jeudi]:[Samedi]],"&gt;0")</f>
        <v>0</v>
      </c>
      <c r="R376" s="14" t="str">
        <f>IFERROR(Tableau82529[[#This Row],[Total Tour 1]]+Tableau82529[[#This Row],[Total Tour 2]],"")</f>
        <v/>
      </c>
      <c r="S376" s="14">
        <f>COUNTIF(Tableau82529[[#This Row],[Lundi]:[Samedi]],"&gt;=12")*1000</f>
        <v>0</v>
      </c>
      <c r="T37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76" s="15">
        <f>Tableau82529[[#This Row],[Prime production]]+Tableau82529[[#This Row],[Prime rendement]]</f>
        <v>0</v>
      </c>
      <c r="V376" s="15" t="str">
        <f>IF(Tableau82529[[#This Row],[Matricule]]&gt;1,IF(COUNTIF(Tableau82529[DateMatricule],Tableau82529[[#This Row],[DateMatricule]])&gt;1,"Doublon",""),"")</f>
        <v/>
      </c>
    </row>
    <row r="377" spans="1:22" x14ac:dyDescent="0.25">
      <c r="A377" s="11" t="str">
        <f>IF(Tableau82529[[#This Row],[Semaine]]="","",VLOOKUP(Tableau82529[[#This Row],[Semaine]],Listes!$A:$B,2,FALSE))</f>
        <v/>
      </c>
      <c r="B377" s="11" t="str">
        <f>IF(ISBLANK(Tableau82529[[#This Row],[Matricule]]),"",VLOOKUP(Tableau82529[[#This Row],[Matricule]],#REF!,2,FALSE))</f>
        <v/>
      </c>
      <c r="C377" s="11" t="str">
        <f>IF(ISBLANK(Tableau82529[[#This Row],[Matricule]]),"",VLOOKUP(Tableau82529[[#This Row],[Matricule]],#REF!,3,FALSE))</f>
        <v/>
      </c>
      <c r="D377" s="11" t="str">
        <f>CONCATENATE(Tableau82529[[#This Row],[Semaine]],Tableau82529[[#This Row],[Matricule]])</f>
        <v/>
      </c>
      <c r="O377" s="14" t="str">
        <f>IF(SUM(Tableau82529[[#This Row],[Lundi]:[Mercredi]])&gt;0,SUM(Tableau82529[[#This Row],[Lundi]:[Mercredi]]),"")</f>
        <v/>
      </c>
      <c r="P377" s="14" t="str">
        <f>IF(SUM(Tableau82529[[#This Row],[Jeudi]:[Samedi]])&gt;0,SUM(Tableau82529[[#This Row],[Jeudi]:[Samedi]]),"")</f>
        <v/>
      </c>
      <c r="Q377" s="14">
        <f>COUNTIF(Tableau82529[[#This Row],[Lundi]:[Mercredi]],"&gt;0") + COUNTIF(Tableau82529[[#This Row],[Jeudi]:[Samedi]],"&gt;0")</f>
        <v>0</v>
      </c>
      <c r="R377" s="14" t="str">
        <f>IFERROR(Tableau82529[[#This Row],[Total Tour 1]]+Tableau82529[[#This Row],[Total Tour 2]],"")</f>
        <v/>
      </c>
      <c r="S377" s="14">
        <f>COUNTIF(Tableau82529[[#This Row],[Lundi]:[Samedi]],"&gt;=12")*1000</f>
        <v>0</v>
      </c>
      <c r="T37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77" s="15">
        <f>Tableau82529[[#This Row],[Prime production]]+Tableau82529[[#This Row],[Prime rendement]]</f>
        <v>0</v>
      </c>
      <c r="V377" s="15" t="str">
        <f>IF(Tableau82529[[#This Row],[Matricule]]&gt;1,IF(COUNTIF(Tableau82529[DateMatricule],Tableau82529[[#This Row],[DateMatricule]])&gt;1,"Doublon",""),"")</f>
        <v/>
      </c>
    </row>
    <row r="378" spans="1:22" x14ac:dyDescent="0.25">
      <c r="A378" s="11" t="str">
        <f>IF(Tableau82529[[#This Row],[Semaine]]="","",VLOOKUP(Tableau82529[[#This Row],[Semaine]],Listes!$A:$B,2,FALSE))</f>
        <v/>
      </c>
      <c r="B378" s="11" t="str">
        <f>IF(ISBLANK(Tableau82529[[#This Row],[Matricule]]),"",VLOOKUP(Tableau82529[[#This Row],[Matricule]],#REF!,2,FALSE))</f>
        <v/>
      </c>
      <c r="C378" s="11" t="str">
        <f>IF(ISBLANK(Tableau82529[[#This Row],[Matricule]]),"",VLOOKUP(Tableau82529[[#This Row],[Matricule]],#REF!,3,FALSE))</f>
        <v/>
      </c>
      <c r="D378" s="11" t="str">
        <f>CONCATENATE(Tableau82529[[#This Row],[Semaine]],Tableau82529[[#This Row],[Matricule]])</f>
        <v/>
      </c>
      <c r="O378" s="14" t="str">
        <f>IF(SUM(Tableau82529[[#This Row],[Lundi]:[Mercredi]])&gt;0,SUM(Tableau82529[[#This Row],[Lundi]:[Mercredi]]),"")</f>
        <v/>
      </c>
      <c r="P378" s="14" t="str">
        <f>IF(SUM(Tableau82529[[#This Row],[Jeudi]:[Samedi]])&gt;0,SUM(Tableau82529[[#This Row],[Jeudi]:[Samedi]]),"")</f>
        <v/>
      </c>
      <c r="Q378" s="14">
        <f>COUNTIF(Tableau82529[[#This Row],[Lundi]:[Mercredi]],"&gt;0") + COUNTIF(Tableau82529[[#This Row],[Jeudi]:[Samedi]],"&gt;0")</f>
        <v>0</v>
      </c>
      <c r="R378" s="14" t="str">
        <f>IFERROR(Tableau82529[[#This Row],[Total Tour 1]]+Tableau82529[[#This Row],[Total Tour 2]],"")</f>
        <v/>
      </c>
      <c r="S378" s="14">
        <f>COUNTIF(Tableau82529[[#This Row],[Lundi]:[Samedi]],"&gt;=12")*1000</f>
        <v>0</v>
      </c>
      <c r="T37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78" s="15">
        <f>Tableau82529[[#This Row],[Prime production]]+Tableau82529[[#This Row],[Prime rendement]]</f>
        <v>0</v>
      </c>
      <c r="V378" s="15" t="str">
        <f>IF(Tableau82529[[#This Row],[Matricule]]&gt;1,IF(COUNTIF(Tableau82529[DateMatricule],Tableau82529[[#This Row],[DateMatricule]])&gt;1,"Doublon",""),"")</f>
        <v/>
      </c>
    </row>
    <row r="379" spans="1:22" x14ac:dyDescent="0.25">
      <c r="A379" s="11" t="str">
        <f>IF(Tableau82529[[#This Row],[Semaine]]="","",VLOOKUP(Tableau82529[[#This Row],[Semaine]],Listes!$A:$B,2,FALSE))</f>
        <v/>
      </c>
      <c r="B379" s="11" t="str">
        <f>IF(ISBLANK(Tableau82529[[#This Row],[Matricule]]),"",VLOOKUP(Tableau82529[[#This Row],[Matricule]],#REF!,2,FALSE))</f>
        <v/>
      </c>
      <c r="C379" s="11" t="str">
        <f>IF(ISBLANK(Tableau82529[[#This Row],[Matricule]]),"",VLOOKUP(Tableau82529[[#This Row],[Matricule]],#REF!,3,FALSE))</f>
        <v/>
      </c>
      <c r="D379" s="11" t="str">
        <f>CONCATENATE(Tableau82529[[#This Row],[Semaine]],Tableau82529[[#This Row],[Matricule]])</f>
        <v/>
      </c>
      <c r="O379" s="14" t="str">
        <f>IF(SUM(Tableau82529[[#This Row],[Lundi]:[Mercredi]])&gt;0,SUM(Tableau82529[[#This Row],[Lundi]:[Mercredi]]),"")</f>
        <v/>
      </c>
      <c r="P379" s="14" t="str">
        <f>IF(SUM(Tableau82529[[#This Row],[Jeudi]:[Samedi]])&gt;0,SUM(Tableau82529[[#This Row],[Jeudi]:[Samedi]]),"")</f>
        <v/>
      </c>
      <c r="Q379" s="14">
        <f>COUNTIF(Tableau82529[[#This Row],[Lundi]:[Mercredi]],"&gt;0") + COUNTIF(Tableau82529[[#This Row],[Jeudi]:[Samedi]],"&gt;0")</f>
        <v>0</v>
      </c>
      <c r="R379" s="14" t="str">
        <f>IFERROR(Tableau82529[[#This Row],[Total Tour 1]]+Tableau82529[[#This Row],[Total Tour 2]],"")</f>
        <v/>
      </c>
      <c r="S379" s="14">
        <f>COUNTIF(Tableau82529[[#This Row],[Lundi]:[Samedi]],"&gt;=12")*1000</f>
        <v>0</v>
      </c>
      <c r="T37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79" s="15">
        <f>Tableau82529[[#This Row],[Prime production]]+Tableau82529[[#This Row],[Prime rendement]]</f>
        <v>0</v>
      </c>
      <c r="V379" s="15" t="str">
        <f>IF(Tableau82529[[#This Row],[Matricule]]&gt;1,IF(COUNTIF(Tableau82529[DateMatricule],Tableau82529[[#This Row],[DateMatricule]])&gt;1,"Doublon",""),"")</f>
        <v/>
      </c>
    </row>
    <row r="380" spans="1:22" x14ac:dyDescent="0.25">
      <c r="A380" s="11" t="str">
        <f>IF(Tableau82529[[#This Row],[Semaine]]="","",VLOOKUP(Tableau82529[[#This Row],[Semaine]],Listes!$A:$B,2,FALSE))</f>
        <v/>
      </c>
      <c r="B380" s="11" t="str">
        <f>IF(ISBLANK(Tableau82529[[#This Row],[Matricule]]),"",VLOOKUP(Tableau82529[[#This Row],[Matricule]],#REF!,2,FALSE))</f>
        <v/>
      </c>
      <c r="C380" s="11" t="str">
        <f>IF(ISBLANK(Tableau82529[[#This Row],[Matricule]]),"",VLOOKUP(Tableau82529[[#This Row],[Matricule]],#REF!,3,FALSE))</f>
        <v/>
      </c>
      <c r="D380" s="11" t="str">
        <f>CONCATENATE(Tableau82529[[#This Row],[Semaine]],Tableau82529[[#This Row],[Matricule]])</f>
        <v/>
      </c>
      <c r="O380" s="14" t="str">
        <f>IF(SUM(Tableau82529[[#This Row],[Lundi]:[Mercredi]])&gt;0,SUM(Tableau82529[[#This Row],[Lundi]:[Mercredi]]),"")</f>
        <v/>
      </c>
      <c r="P380" s="14" t="str">
        <f>IF(SUM(Tableau82529[[#This Row],[Jeudi]:[Samedi]])&gt;0,SUM(Tableau82529[[#This Row],[Jeudi]:[Samedi]]),"")</f>
        <v/>
      </c>
      <c r="Q380" s="14">
        <f>COUNTIF(Tableau82529[[#This Row],[Lundi]:[Mercredi]],"&gt;0") + COUNTIF(Tableau82529[[#This Row],[Jeudi]:[Samedi]],"&gt;0")</f>
        <v>0</v>
      </c>
      <c r="R380" s="14" t="str">
        <f>IFERROR(Tableau82529[[#This Row],[Total Tour 1]]+Tableau82529[[#This Row],[Total Tour 2]],"")</f>
        <v/>
      </c>
      <c r="S380" s="14">
        <f>COUNTIF(Tableau82529[[#This Row],[Lundi]:[Samedi]],"&gt;=12")*1000</f>
        <v>0</v>
      </c>
      <c r="T38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80" s="15">
        <f>Tableau82529[[#This Row],[Prime production]]+Tableau82529[[#This Row],[Prime rendement]]</f>
        <v>0</v>
      </c>
      <c r="V380" s="15" t="str">
        <f>IF(Tableau82529[[#This Row],[Matricule]]&gt;1,IF(COUNTIF(Tableau82529[DateMatricule],Tableau82529[[#This Row],[DateMatricule]])&gt;1,"Doublon",""),"")</f>
        <v/>
      </c>
    </row>
    <row r="381" spans="1:22" x14ac:dyDescent="0.25">
      <c r="A381" s="11" t="str">
        <f>IF(Tableau82529[[#This Row],[Semaine]]="","",VLOOKUP(Tableau82529[[#This Row],[Semaine]],Listes!$A:$B,2,FALSE))</f>
        <v/>
      </c>
      <c r="B381" s="11" t="str">
        <f>IF(ISBLANK(Tableau82529[[#This Row],[Matricule]]),"",VLOOKUP(Tableau82529[[#This Row],[Matricule]],#REF!,2,FALSE))</f>
        <v/>
      </c>
      <c r="C381" s="11" t="str">
        <f>IF(ISBLANK(Tableau82529[[#This Row],[Matricule]]),"",VLOOKUP(Tableau82529[[#This Row],[Matricule]],#REF!,3,FALSE))</f>
        <v/>
      </c>
      <c r="D381" s="11" t="str">
        <f>CONCATENATE(Tableau82529[[#This Row],[Semaine]],Tableau82529[[#This Row],[Matricule]])</f>
        <v/>
      </c>
      <c r="O381" s="14" t="str">
        <f>IF(SUM(Tableau82529[[#This Row],[Lundi]:[Mercredi]])&gt;0,SUM(Tableau82529[[#This Row],[Lundi]:[Mercredi]]),"")</f>
        <v/>
      </c>
      <c r="P381" s="14" t="str">
        <f>IF(SUM(Tableau82529[[#This Row],[Jeudi]:[Samedi]])&gt;0,SUM(Tableau82529[[#This Row],[Jeudi]:[Samedi]]),"")</f>
        <v/>
      </c>
      <c r="Q381" s="14">
        <f>COUNTIF(Tableau82529[[#This Row],[Lundi]:[Mercredi]],"&gt;0") + COUNTIF(Tableau82529[[#This Row],[Jeudi]:[Samedi]],"&gt;0")</f>
        <v>0</v>
      </c>
      <c r="R381" s="14" t="str">
        <f>IFERROR(Tableau82529[[#This Row],[Total Tour 1]]+Tableau82529[[#This Row],[Total Tour 2]],"")</f>
        <v/>
      </c>
      <c r="S381" s="14">
        <f>COUNTIF(Tableau82529[[#This Row],[Lundi]:[Samedi]],"&gt;=12")*1000</f>
        <v>0</v>
      </c>
      <c r="T38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81" s="15">
        <f>Tableau82529[[#This Row],[Prime production]]+Tableau82529[[#This Row],[Prime rendement]]</f>
        <v>0</v>
      </c>
      <c r="V381" s="15" t="str">
        <f>IF(Tableau82529[[#This Row],[Matricule]]&gt;1,IF(COUNTIF(Tableau82529[DateMatricule],Tableau82529[[#This Row],[DateMatricule]])&gt;1,"Doublon",""),"")</f>
        <v/>
      </c>
    </row>
    <row r="382" spans="1:22" x14ac:dyDescent="0.25">
      <c r="A382" s="11" t="str">
        <f>IF(Tableau82529[[#This Row],[Semaine]]="","",VLOOKUP(Tableau82529[[#This Row],[Semaine]],Listes!$A:$B,2,FALSE))</f>
        <v/>
      </c>
      <c r="B382" s="11" t="str">
        <f>IF(ISBLANK(Tableau82529[[#This Row],[Matricule]]),"",VLOOKUP(Tableau82529[[#This Row],[Matricule]],#REF!,2,FALSE))</f>
        <v/>
      </c>
      <c r="C382" s="11" t="str">
        <f>IF(ISBLANK(Tableau82529[[#This Row],[Matricule]]),"",VLOOKUP(Tableau82529[[#This Row],[Matricule]],#REF!,3,FALSE))</f>
        <v/>
      </c>
      <c r="D382" s="11" t="str">
        <f>CONCATENATE(Tableau82529[[#This Row],[Semaine]],Tableau82529[[#This Row],[Matricule]])</f>
        <v/>
      </c>
      <c r="O382" s="14" t="str">
        <f>IF(SUM(Tableau82529[[#This Row],[Lundi]:[Mercredi]])&gt;0,SUM(Tableau82529[[#This Row],[Lundi]:[Mercredi]]),"")</f>
        <v/>
      </c>
      <c r="P382" s="14" t="str">
        <f>IF(SUM(Tableau82529[[#This Row],[Jeudi]:[Samedi]])&gt;0,SUM(Tableau82529[[#This Row],[Jeudi]:[Samedi]]),"")</f>
        <v/>
      </c>
      <c r="Q382" s="14">
        <f>COUNTIF(Tableau82529[[#This Row],[Lundi]:[Mercredi]],"&gt;0") + COUNTIF(Tableau82529[[#This Row],[Jeudi]:[Samedi]],"&gt;0")</f>
        <v>0</v>
      </c>
      <c r="R382" s="14" t="str">
        <f>IFERROR(Tableau82529[[#This Row],[Total Tour 1]]+Tableau82529[[#This Row],[Total Tour 2]],"")</f>
        <v/>
      </c>
      <c r="S382" s="14">
        <f>COUNTIF(Tableau82529[[#This Row],[Lundi]:[Samedi]],"&gt;=12")*1000</f>
        <v>0</v>
      </c>
      <c r="T38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82" s="15">
        <f>Tableau82529[[#This Row],[Prime production]]+Tableau82529[[#This Row],[Prime rendement]]</f>
        <v>0</v>
      </c>
      <c r="V382" s="15" t="str">
        <f>IF(Tableau82529[[#This Row],[Matricule]]&gt;1,IF(COUNTIF(Tableau82529[DateMatricule],Tableau82529[[#This Row],[DateMatricule]])&gt;1,"Doublon",""),"")</f>
        <v/>
      </c>
    </row>
    <row r="383" spans="1:22" x14ac:dyDescent="0.25">
      <c r="A383" s="11" t="str">
        <f>IF(Tableau82529[[#This Row],[Semaine]]="","",VLOOKUP(Tableau82529[[#This Row],[Semaine]],Listes!$A:$B,2,FALSE))</f>
        <v/>
      </c>
      <c r="B383" s="11" t="str">
        <f>IF(ISBLANK(Tableau82529[[#This Row],[Matricule]]),"",VLOOKUP(Tableau82529[[#This Row],[Matricule]],#REF!,2,FALSE))</f>
        <v/>
      </c>
      <c r="C383" s="11" t="str">
        <f>IF(ISBLANK(Tableau82529[[#This Row],[Matricule]]),"",VLOOKUP(Tableau82529[[#This Row],[Matricule]],#REF!,3,FALSE))</f>
        <v/>
      </c>
      <c r="D383" s="11" t="str">
        <f>CONCATENATE(Tableau82529[[#This Row],[Semaine]],Tableau82529[[#This Row],[Matricule]])</f>
        <v/>
      </c>
      <c r="O383" s="14" t="str">
        <f>IF(SUM(Tableau82529[[#This Row],[Lundi]:[Mercredi]])&gt;0,SUM(Tableau82529[[#This Row],[Lundi]:[Mercredi]]),"")</f>
        <v/>
      </c>
      <c r="P383" s="14" t="str">
        <f>IF(SUM(Tableau82529[[#This Row],[Jeudi]:[Samedi]])&gt;0,SUM(Tableau82529[[#This Row],[Jeudi]:[Samedi]]),"")</f>
        <v/>
      </c>
      <c r="Q383" s="14">
        <f>COUNTIF(Tableau82529[[#This Row],[Lundi]:[Mercredi]],"&gt;0") + COUNTIF(Tableau82529[[#This Row],[Jeudi]:[Samedi]],"&gt;0")</f>
        <v>0</v>
      </c>
      <c r="R383" s="14" t="str">
        <f>IFERROR(Tableau82529[[#This Row],[Total Tour 1]]+Tableau82529[[#This Row],[Total Tour 2]],"")</f>
        <v/>
      </c>
      <c r="S383" s="14">
        <f>COUNTIF(Tableau82529[[#This Row],[Lundi]:[Samedi]],"&gt;=12")*1000</f>
        <v>0</v>
      </c>
      <c r="T38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83" s="15">
        <f>Tableau82529[[#This Row],[Prime production]]+Tableau82529[[#This Row],[Prime rendement]]</f>
        <v>0</v>
      </c>
      <c r="V383" s="15" t="str">
        <f>IF(Tableau82529[[#This Row],[Matricule]]&gt;1,IF(COUNTIF(Tableau82529[DateMatricule],Tableau82529[[#This Row],[DateMatricule]])&gt;1,"Doublon",""),"")</f>
        <v/>
      </c>
    </row>
    <row r="384" spans="1:22" x14ac:dyDescent="0.25">
      <c r="A384" s="11" t="str">
        <f>IF(Tableau82529[[#This Row],[Semaine]]="","",VLOOKUP(Tableau82529[[#This Row],[Semaine]],Listes!$A:$B,2,FALSE))</f>
        <v/>
      </c>
      <c r="B384" s="11" t="str">
        <f>IF(ISBLANK(Tableau82529[[#This Row],[Matricule]]),"",VLOOKUP(Tableau82529[[#This Row],[Matricule]],#REF!,2,FALSE))</f>
        <v/>
      </c>
      <c r="C384" s="11" t="str">
        <f>IF(ISBLANK(Tableau82529[[#This Row],[Matricule]]),"",VLOOKUP(Tableau82529[[#This Row],[Matricule]],#REF!,3,FALSE))</f>
        <v/>
      </c>
      <c r="D384" s="11" t="str">
        <f>CONCATENATE(Tableau82529[[#This Row],[Semaine]],Tableau82529[[#This Row],[Matricule]])</f>
        <v/>
      </c>
      <c r="O384" s="14" t="str">
        <f>IF(SUM(Tableau82529[[#This Row],[Lundi]:[Mercredi]])&gt;0,SUM(Tableau82529[[#This Row],[Lundi]:[Mercredi]]),"")</f>
        <v/>
      </c>
      <c r="P384" s="14" t="str">
        <f>IF(SUM(Tableau82529[[#This Row],[Jeudi]:[Samedi]])&gt;0,SUM(Tableau82529[[#This Row],[Jeudi]:[Samedi]]),"")</f>
        <v/>
      </c>
      <c r="Q384" s="14">
        <f>COUNTIF(Tableau82529[[#This Row],[Lundi]:[Mercredi]],"&gt;0") + COUNTIF(Tableau82529[[#This Row],[Jeudi]:[Samedi]],"&gt;0")</f>
        <v>0</v>
      </c>
      <c r="R384" s="14" t="str">
        <f>IFERROR(Tableau82529[[#This Row],[Total Tour 1]]+Tableau82529[[#This Row],[Total Tour 2]],"")</f>
        <v/>
      </c>
      <c r="S384" s="14">
        <f>COUNTIF(Tableau82529[[#This Row],[Lundi]:[Samedi]],"&gt;=12")*1000</f>
        <v>0</v>
      </c>
      <c r="T38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84" s="15">
        <f>Tableau82529[[#This Row],[Prime production]]+Tableau82529[[#This Row],[Prime rendement]]</f>
        <v>0</v>
      </c>
      <c r="V384" s="15" t="str">
        <f>IF(Tableau82529[[#This Row],[Matricule]]&gt;1,IF(COUNTIF(Tableau82529[DateMatricule],Tableau82529[[#This Row],[DateMatricule]])&gt;1,"Doublon",""),"")</f>
        <v/>
      </c>
    </row>
    <row r="385" spans="1:22" x14ac:dyDescent="0.25">
      <c r="A385" s="11" t="str">
        <f>IF(Tableau82529[[#This Row],[Semaine]]="","",VLOOKUP(Tableau82529[[#This Row],[Semaine]],Listes!$A:$B,2,FALSE))</f>
        <v/>
      </c>
      <c r="B385" s="11" t="str">
        <f>IF(ISBLANK(Tableau82529[[#This Row],[Matricule]]),"",VLOOKUP(Tableau82529[[#This Row],[Matricule]],#REF!,2,FALSE))</f>
        <v/>
      </c>
      <c r="C385" s="11" t="str">
        <f>IF(ISBLANK(Tableau82529[[#This Row],[Matricule]]),"",VLOOKUP(Tableau82529[[#This Row],[Matricule]],#REF!,3,FALSE))</f>
        <v/>
      </c>
      <c r="D385" s="11" t="str">
        <f>CONCATENATE(Tableau82529[[#This Row],[Semaine]],Tableau82529[[#This Row],[Matricule]])</f>
        <v/>
      </c>
      <c r="O385" s="14" t="str">
        <f>IF(SUM(Tableau82529[[#This Row],[Lundi]:[Mercredi]])&gt;0,SUM(Tableau82529[[#This Row],[Lundi]:[Mercredi]]),"")</f>
        <v/>
      </c>
      <c r="P385" s="14" t="str">
        <f>IF(SUM(Tableau82529[[#This Row],[Jeudi]:[Samedi]])&gt;0,SUM(Tableau82529[[#This Row],[Jeudi]:[Samedi]]),"")</f>
        <v/>
      </c>
      <c r="Q385" s="14">
        <f>COUNTIF(Tableau82529[[#This Row],[Lundi]:[Mercredi]],"&gt;0") + COUNTIF(Tableau82529[[#This Row],[Jeudi]:[Samedi]],"&gt;0")</f>
        <v>0</v>
      </c>
      <c r="R385" s="14" t="str">
        <f>IFERROR(Tableau82529[[#This Row],[Total Tour 1]]+Tableau82529[[#This Row],[Total Tour 2]],"")</f>
        <v/>
      </c>
      <c r="S385" s="14">
        <f>COUNTIF(Tableau82529[[#This Row],[Lundi]:[Samedi]],"&gt;=12")*1000</f>
        <v>0</v>
      </c>
      <c r="T38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85" s="15">
        <f>Tableau82529[[#This Row],[Prime production]]+Tableau82529[[#This Row],[Prime rendement]]</f>
        <v>0</v>
      </c>
      <c r="V385" s="15" t="str">
        <f>IF(Tableau82529[[#This Row],[Matricule]]&gt;1,IF(COUNTIF(Tableau82529[DateMatricule],Tableau82529[[#This Row],[DateMatricule]])&gt;1,"Doublon",""),"")</f>
        <v/>
      </c>
    </row>
    <row r="386" spans="1:22" x14ac:dyDescent="0.25">
      <c r="A386" s="11" t="str">
        <f>IF(Tableau82529[[#This Row],[Semaine]]="","",VLOOKUP(Tableau82529[[#This Row],[Semaine]],Listes!$A:$B,2,FALSE))</f>
        <v/>
      </c>
      <c r="B386" s="11" t="str">
        <f>IF(ISBLANK(Tableau82529[[#This Row],[Matricule]]),"",VLOOKUP(Tableau82529[[#This Row],[Matricule]],#REF!,2,FALSE))</f>
        <v/>
      </c>
      <c r="C386" s="11" t="str">
        <f>IF(ISBLANK(Tableau82529[[#This Row],[Matricule]]),"",VLOOKUP(Tableau82529[[#This Row],[Matricule]],#REF!,3,FALSE))</f>
        <v/>
      </c>
      <c r="D386" s="11" t="str">
        <f>CONCATENATE(Tableau82529[[#This Row],[Semaine]],Tableau82529[[#This Row],[Matricule]])</f>
        <v/>
      </c>
      <c r="O386" s="14" t="str">
        <f>IF(SUM(Tableau82529[[#This Row],[Lundi]:[Mercredi]])&gt;0,SUM(Tableau82529[[#This Row],[Lundi]:[Mercredi]]),"")</f>
        <v/>
      </c>
      <c r="P386" s="14" t="str">
        <f>IF(SUM(Tableau82529[[#This Row],[Jeudi]:[Samedi]])&gt;0,SUM(Tableau82529[[#This Row],[Jeudi]:[Samedi]]),"")</f>
        <v/>
      </c>
      <c r="Q386" s="14">
        <f>COUNTIF(Tableau82529[[#This Row],[Lundi]:[Mercredi]],"&gt;0") + COUNTIF(Tableau82529[[#This Row],[Jeudi]:[Samedi]],"&gt;0")</f>
        <v>0</v>
      </c>
      <c r="R386" s="14" t="str">
        <f>IFERROR(Tableau82529[[#This Row],[Total Tour 1]]+Tableau82529[[#This Row],[Total Tour 2]],"")</f>
        <v/>
      </c>
      <c r="S386" s="14">
        <f>COUNTIF(Tableau82529[[#This Row],[Lundi]:[Samedi]],"&gt;=12")*1000</f>
        <v>0</v>
      </c>
      <c r="T38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86" s="15">
        <f>Tableau82529[[#This Row],[Prime production]]+Tableau82529[[#This Row],[Prime rendement]]</f>
        <v>0</v>
      </c>
      <c r="V386" s="15" t="str">
        <f>IF(Tableau82529[[#This Row],[Matricule]]&gt;1,IF(COUNTIF(Tableau82529[DateMatricule],Tableau82529[[#This Row],[DateMatricule]])&gt;1,"Doublon",""),"")</f>
        <v/>
      </c>
    </row>
    <row r="387" spans="1:22" x14ac:dyDescent="0.25">
      <c r="A387" s="11" t="str">
        <f>IF(Tableau82529[[#This Row],[Semaine]]="","",VLOOKUP(Tableau82529[[#This Row],[Semaine]],Listes!$A:$B,2,FALSE))</f>
        <v/>
      </c>
      <c r="B387" s="11" t="str">
        <f>IF(ISBLANK(Tableau82529[[#This Row],[Matricule]]),"",VLOOKUP(Tableau82529[[#This Row],[Matricule]],#REF!,2,FALSE))</f>
        <v/>
      </c>
      <c r="C387" s="11" t="str">
        <f>IF(ISBLANK(Tableau82529[[#This Row],[Matricule]]),"",VLOOKUP(Tableau82529[[#This Row],[Matricule]],#REF!,3,FALSE))</f>
        <v/>
      </c>
      <c r="D387" s="11" t="str">
        <f>CONCATENATE(Tableau82529[[#This Row],[Semaine]],Tableau82529[[#This Row],[Matricule]])</f>
        <v/>
      </c>
      <c r="O387" s="14" t="str">
        <f>IF(SUM(Tableau82529[[#This Row],[Lundi]:[Mercredi]])&gt;0,SUM(Tableau82529[[#This Row],[Lundi]:[Mercredi]]),"")</f>
        <v/>
      </c>
      <c r="P387" s="14" t="str">
        <f>IF(SUM(Tableau82529[[#This Row],[Jeudi]:[Samedi]])&gt;0,SUM(Tableau82529[[#This Row],[Jeudi]:[Samedi]]),"")</f>
        <v/>
      </c>
      <c r="Q387" s="14">
        <f>COUNTIF(Tableau82529[[#This Row],[Lundi]:[Mercredi]],"&gt;0") + COUNTIF(Tableau82529[[#This Row],[Jeudi]:[Samedi]],"&gt;0")</f>
        <v>0</v>
      </c>
      <c r="R387" s="14" t="str">
        <f>IFERROR(Tableau82529[[#This Row],[Total Tour 1]]+Tableau82529[[#This Row],[Total Tour 2]],"")</f>
        <v/>
      </c>
      <c r="S387" s="14">
        <f>COUNTIF(Tableau82529[[#This Row],[Lundi]:[Samedi]],"&gt;=12")*1000</f>
        <v>0</v>
      </c>
      <c r="T38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87" s="15">
        <f>Tableau82529[[#This Row],[Prime production]]+Tableau82529[[#This Row],[Prime rendement]]</f>
        <v>0</v>
      </c>
      <c r="V387" s="15" t="str">
        <f>IF(Tableau82529[[#This Row],[Matricule]]&gt;1,IF(COUNTIF(Tableau82529[DateMatricule],Tableau82529[[#This Row],[DateMatricule]])&gt;1,"Doublon",""),"")</f>
        <v/>
      </c>
    </row>
    <row r="388" spans="1:22" x14ac:dyDescent="0.25">
      <c r="A388" s="11" t="str">
        <f>IF(Tableau82529[[#This Row],[Semaine]]="","",VLOOKUP(Tableau82529[[#This Row],[Semaine]],Listes!$A:$B,2,FALSE))</f>
        <v/>
      </c>
      <c r="B388" s="11" t="str">
        <f>IF(ISBLANK(Tableau82529[[#This Row],[Matricule]]),"",VLOOKUP(Tableau82529[[#This Row],[Matricule]],#REF!,2,FALSE))</f>
        <v/>
      </c>
      <c r="C388" s="11" t="str">
        <f>IF(ISBLANK(Tableau82529[[#This Row],[Matricule]]),"",VLOOKUP(Tableau82529[[#This Row],[Matricule]],#REF!,3,FALSE))</f>
        <v/>
      </c>
      <c r="D388" s="11" t="str">
        <f>CONCATENATE(Tableau82529[[#This Row],[Semaine]],Tableau82529[[#This Row],[Matricule]])</f>
        <v/>
      </c>
      <c r="O388" s="14" t="str">
        <f>IF(SUM(Tableau82529[[#This Row],[Lundi]:[Mercredi]])&gt;0,SUM(Tableau82529[[#This Row],[Lundi]:[Mercredi]]),"")</f>
        <v/>
      </c>
      <c r="P388" s="14" t="str">
        <f>IF(SUM(Tableau82529[[#This Row],[Jeudi]:[Samedi]])&gt;0,SUM(Tableau82529[[#This Row],[Jeudi]:[Samedi]]),"")</f>
        <v/>
      </c>
      <c r="Q388" s="14">
        <f>COUNTIF(Tableau82529[[#This Row],[Lundi]:[Mercredi]],"&gt;0") + COUNTIF(Tableau82529[[#This Row],[Jeudi]:[Samedi]],"&gt;0")</f>
        <v>0</v>
      </c>
      <c r="R388" s="14" t="str">
        <f>IFERROR(Tableau82529[[#This Row],[Total Tour 1]]+Tableau82529[[#This Row],[Total Tour 2]],"")</f>
        <v/>
      </c>
      <c r="S388" s="14">
        <f>COUNTIF(Tableau82529[[#This Row],[Lundi]:[Samedi]],"&gt;=12")*1000</f>
        <v>0</v>
      </c>
      <c r="T38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88" s="15">
        <f>Tableau82529[[#This Row],[Prime production]]+Tableau82529[[#This Row],[Prime rendement]]</f>
        <v>0</v>
      </c>
      <c r="V388" s="15" t="str">
        <f>IF(Tableau82529[[#This Row],[Matricule]]&gt;1,IF(COUNTIF(Tableau82529[DateMatricule],Tableau82529[[#This Row],[DateMatricule]])&gt;1,"Doublon",""),"")</f>
        <v/>
      </c>
    </row>
    <row r="389" spans="1:22" x14ac:dyDescent="0.25">
      <c r="A389" s="11" t="str">
        <f>IF(Tableau82529[[#This Row],[Semaine]]="","",VLOOKUP(Tableau82529[[#This Row],[Semaine]],Listes!$A:$B,2,FALSE))</f>
        <v/>
      </c>
      <c r="B389" s="11" t="str">
        <f>IF(ISBLANK(Tableau82529[[#This Row],[Matricule]]),"",VLOOKUP(Tableau82529[[#This Row],[Matricule]],#REF!,2,FALSE))</f>
        <v/>
      </c>
      <c r="C389" s="11" t="str">
        <f>IF(ISBLANK(Tableau82529[[#This Row],[Matricule]]),"",VLOOKUP(Tableau82529[[#This Row],[Matricule]],#REF!,3,FALSE))</f>
        <v/>
      </c>
      <c r="D389" s="11" t="str">
        <f>CONCATENATE(Tableau82529[[#This Row],[Semaine]],Tableau82529[[#This Row],[Matricule]])</f>
        <v/>
      </c>
      <c r="O389" s="14" t="str">
        <f>IF(SUM(Tableau82529[[#This Row],[Lundi]:[Mercredi]])&gt;0,SUM(Tableau82529[[#This Row],[Lundi]:[Mercredi]]),"")</f>
        <v/>
      </c>
      <c r="P389" s="14" t="str">
        <f>IF(SUM(Tableau82529[[#This Row],[Jeudi]:[Samedi]])&gt;0,SUM(Tableau82529[[#This Row],[Jeudi]:[Samedi]]),"")</f>
        <v/>
      </c>
      <c r="Q389" s="14">
        <f>COUNTIF(Tableau82529[[#This Row],[Lundi]:[Mercredi]],"&gt;0") + COUNTIF(Tableau82529[[#This Row],[Jeudi]:[Samedi]],"&gt;0")</f>
        <v>0</v>
      </c>
      <c r="R389" s="14" t="str">
        <f>IFERROR(Tableau82529[[#This Row],[Total Tour 1]]+Tableau82529[[#This Row],[Total Tour 2]],"")</f>
        <v/>
      </c>
      <c r="S389" s="14">
        <f>COUNTIF(Tableau82529[[#This Row],[Lundi]:[Samedi]],"&gt;=12")*1000</f>
        <v>0</v>
      </c>
      <c r="T38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89" s="15">
        <f>Tableau82529[[#This Row],[Prime production]]+Tableau82529[[#This Row],[Prime rendement]]</f>
        <v>0</v>
      </c>
      <c r="V389" s="15" t="str">
        <f>IF(Tableau82529[[#This Row],[Matricule]]&gt;1,IF(COUNTIF(Tableau82529[DateMatricule],Tableau82529[[#This Row],[DateMatricule]])&gt;1,"Doublon",""),"")</f>
        <v/>
      </c>
    </row>
    <row r="390" spans="1:22" x14ac:dyDescent="0.25">
      <c r="A390" s="11" t="str">
        <f>IF(Tableau82529[[#This Row],[Semaine]]="","",VLOOKUP(Tableau82529[[#This Row],[Semaine]],Listes!$A:$B,2,FALSE))</f>
        <v/>
      </c>
      <c r="B390" s="11" t="str">
        <f>IF(ISBLANK(Tableau82529[[#This Row],[Matricule]]),"",VLOOKUP(Tableau82529[[#This Row],[Matricule]],#REF!,2,FALSE))</f>
        <v/>
      </c>
      <c r="C390" s="11" t="str">
        <f>IF(ISBLANK(Tableau82529[[#This Row],[Matricule]]),"",VLOOKUP(Tableau82529[[#This Row],[Matricule]],#REF!,3,FALSE))</f>
        <v/>
      </c>
      <c r="D390" s="11" t="str">
        <f>CONCATENATE(Tableau82529[[#This Row],[Semaine]],Tableau82529[[#This Row],[Matricule]])</f>
        <v/>
      </c>
      <c r="O390" s="14" t="str">
        <f>IF(SUM(Tableau82529[[#This Row],[Lundi]:[Mercredi]])&gt;0,SUM(Tableau82529[[#This Row],[Lundi]:[Mercredi]]),"")</f>
        <v/>
      </c>
      <c r="P390" s="14" t="str">
        <f>IF(SUM(Tableau82529[[#This Row],[Jeudi]:[Samedi]])&gt;0,SUM(Tableau82529[[#This Row],[Jeudi]:[Samedi]]),"")</f>
        <v/>
      </c>
      <c r="Q390" s="14">
        <f>COUNTIF(Tableau82529[[#This Row],[Lundi]:[Mercredi]],"&gt;0") + COUNTIF(Tableau82529[[#This Row],[Jeudi]:[Samedi]],"&gt;0")</f>
        <v>0</v>
      </c>
      <c r="R390" s="14" t="str">
        <f>IFERROR(Tableau82529[[#This Row],[Total Tour 1]]+Tableau82529[[#This Row],[Total Tour 2]],"")</f>
        <v/>
      </c>
      <c r="S390" s="14">
        <f>COUNTIF(Tableau82529[[#This Row],[Lundi]:[Samedi]],"&gt;=12")*1000</f>
        <v>0</v>
      </c>
      <c r="T39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90" s="15">
        <f>Tableau82529[[#This Row],[Prime production]]+Tableau82529[[#This Row],[Prime rendement]]</f>
        <v>0</v>
      </c>
      <c r="V390" s="15" t="str">
        <f>IF(Tableau82529[[#This Row],[Matricule]]&gt;1,IF(COUNTIF(Tableau82529[DateMatricule],Tableau82529[[#This Row],[DateMatricule]])&gt;1,"Doublon",""),"")</f>
        <v/>
      </c>
    </row>
    <row r="391" spans="1:22" x14ac:dyDescent="0.25">
      <c r="A391" s="11" t="str">
        <f>IF(Tableau82529[[#This Row],[Semaine]]="","",VLOOKUP(Tableau82529[[#This Row],[Semaine]],Listes!$A:$B,2,FALSE))</f>
        <v/>
      </c>
      <c r="B391" s="11" t="str">
        <f>IF(ISBLANK(Tableau82529[[#This Row],[Matricule]]),"",VLOOKUP(Tableau82529[[#This Row],[Matricule]],#REF!,2,FALSE))</f>
        <v/>
      </c>
      <c r="C391" s="11" t="str">
        <f>IF(ISBLANK(Tableau82529[[#This Row],[Matricule]]),"",VLOOKUP(Tableau82529[[#This Row],[Matricule]],#REF!,3,FALSE))</f>
        <v/>
      </c>
      <c r="D391" s="11" t="str">
        <f>CONCATENATE(Tableau82529[[#This Row],[Semaine]],Tableau82529[[#This Row],[Matricule]])</f>
        <v/>
      </c>
      <c r="O391" s="14" t="str">
        <f>IF(SUM(Tableau82529[[#This Row],[Lundi]:[Mercredi]])&gt;0,SUM(Tableau82529[[#This Row],[Lundi]:[Mercredi]]),"")</f>
        <v/>
      </c>
      <c r="P391" s="14" t="str">
        <f>IF(SUM(Tableau82529[[#This Row],[Jeudi]:[Samedi]])&gt;0,SUM(Tableau82529[[#This Row],[Jeudi]:[Samedi]]),"")</f>
        <v/>
      </c>
      <c r="Q391" s="14">
        <f>COUNTIF(Tableau82529[[#This Row],[Lundi]:[Mercredi]],"&gt;0") + COUNTIF(Tableau82529[[#This Row],[Jeudi]:[Samedi]],"&gt;0")</f>
        <v>0</v>
      </c>
      <c r="R391" s="14" t="str">
        <f>IFERROR(Tableau82529[[#This Row],[Total Tour 1]]+Tableau82529[[#This Row],[Total Tour 2]],"")</f>
        <v/>
      </c>
      <c r="S391" s="14">
        <f>COUNTIF(Tableau82529[[#This Row],[Lundi]:[Samedi]],"&gt;=12")*1000</f>
        <v>0</v>
      </c>
      <c r="T39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91" s="15">
        <f>Tableau82529[[#This Row],[Prime production]]+Tableau82529[[#This Row],[Prime rendement]]</f>
        <v>0</v>
      </c>
      <c r="V391" s="15" t="str">
        <f>IF(Tableau82529[[#This Row],[Matricule]]&gt;1,IF(COUNTIF(Tableau82529[DateMatricule],Tableau82529[[#This Row],[DateMatricule]])&gt;1,"Doublon",""),"")</f>
        <v/>
      </c>
    </row>
    <row r="392" spans="1:22" x14ac:dyDescent="0.25">
      <c r="A392" s="11" t="str">
        <f>IF(Tableau82529[[#This Row],[Semaine]]="","",VLOOKUP(Tableau82529[[#This Row],[Semaine]],Listes!$A:$B,2,FALSE))</f>
        <v/>
      </c>
      <c r="B392" s="11" t="str">
        <f>IF(ISBLANK(Tableau82529[[#This Row],[Matricule]]),"",VLOOKUP(Tableau82529[[#This Row],[Matricule]],#REF!,2,FALSE))</f>
        <v/>
      </c>
      <c r="C392" s="11" t="str">
        <f>IF(ISBLANK(Tableau82529[[#This Row],[Matricule]]),"",VLOOKUP(Tableau82529[[#This Row],[Matricule]],#REF!,3,FALSE))</f>
        <v/>
      </c>
      <c r="D392" s="11" t="str">
        <f>CONCATENATE(Tableau82529[[#This Row],[Semaine]],Tableau82529[[#This Row],[Matricule]])</f>
        <v/>
      </c>
      <c r="O392" s="14" t="str">
        <f>IF(SUM(Tableau82529[[#This Row],[Lundi]:[Mercredi]])&gt;0,SUM(Tableau82529[[#This Row],[Lundi]:[Mercredi]]),"")</f>
        <v/>
      </c>
      <c r="P392" s="14" t="str">
        <f>IF(SUM(Tableau82529[[#This Row],[Jeudi]:[Samedi]])&gt;0,SUM(Tableau82529[[#This Row],[Jeudi]:[Samedi]]),"")</f>
        <v/>
      </c>
      <c r="Q392" s="14">
        <f>COUNTIF(Tableau82529[[#This Row],[Lundi]:[Mercredi]],"&gt;0") + COUNTIF(Tableau82529[[#This Row],[Jeudi]:[Samedi]],"&gt;0")</f>
        <v>0</v>
      </c>
      <c r="R392" s="14" t="str">
        <f>IFERROR(Tableau82529[[#This Row],[Total Tour 1]]+Tableau82529[[#This Row],[Total Tour 2]],"")</f>
        <v/>
      </c>
      <c r="S392" s="14">
        <f>COUNTIF(Tableau82529[[#This Row],[Lundi]:[Samedi]],"&gt;=12")*1000</f>
        <v>0</v>
      </c>
      <c r="T39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92" s="15">
        <f>Tableau82529[[#This Row],[Prime production]]+Tableau82529[[#This Row],[Prime rendement]]</f>
        <v>0</v>
      </c>
      <c r="V392" s="15" t="str">
        <f>IF(Tableau82529[[#This Row],[Matricule]]&gt;1,IF(COUNTIF(Tableau82529[DateMatricule],Tableau82529[[#This Row],[DateMatricule]])&gt;1,"Doublon",""),"")</f>
        <v/>
      </c>
    </row>
    <row r="393" spans="1:22" x14ac:dyDescent="0.25">
      <c r="A393" s="11" t="str">
        <f>IF(Tableau82529[[#This Row],[Semaine]]="","",VLOOKUP(Tableau82529[[#This Row],[Semaine]],Listes!$A:$B,2,FALSE))</f>
        <v/>
      </c>
      <c r="B393" s="11" t="str">
        <f>IF(ISBLANK(Tableau82529[[#This Row],[Matricule]]),"",VLOOKUP(Tableau82529[[#This Row],[Matricule]],#REF!,2,FALSE))</f>
        <v/>
      </c>
      <c r="C393" s="11" t="str">
        <f>IF(ISBLANK(Tableau82529[[#This Row],[Matricule]]),"",VLOOKUP(Tableau82529[[#This Row],[Matricule]],#REF!,3,FALSE))</f>
        <v/>
      </c>
      <c r="D393" s="11" t="str">
        <f>CONCATENATE(Tableau82529[[#This Row],[Semaine]],Tableau82529[[#This Row],[Matricule]])</f>
        <v/>
      </c>
      <c r="O393" s="14" t="str">
        <f>IF(SUM(Tableau82529[[#This Row],[Lundi]:[Mercredi]])&gt;0,SUM(Tableau82529[[#This Row],[Lundi]:[Mercredi]]),"")</f>
        <v/>
      </c>
      <c r="P393" s="14" t="str">
        <f>IF(SUM(Tableau82529[[#This Row],[Jeudi]:[Samedi]])&gt;0,SUM(Tableau82529[[#This Row],[Jeudi]:[Samedi]]),"")</f>
        <v/>
      </c>
      <c r="Q393" s="14">
        <f>COUNTIF(Tableau82529[[#This Row],[Lundi]:[Mercredi]],"&gt;0") + COUNTIF(Tableau82529[[#This Row],[Jeudi]:[Samedi]],"&gt;0")</f>
        <v>0</v>
      </c>
      <c r="R393" s="14" t="str">
        <f>IFERROR(Tableau82529[[#This Row],[Total Tour 1]]+Tableau82529[[#This Row],[Total Tour 2]],"")</f>
        <v/>
      </c>
      <c r="S393" s="14">
        <f>COUNTIF(Tableau82529[[#This Row],[Lundi]:[Samedi]],"&gt;=12")*1000</f>
        <v>0</v>
      </c>
      <c r="T39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93" s="15">
        <f>Tableau82529[[#This Row],[Prime production]]+Tableau82529[[#This Row],[Prime rendement]]</f>
        <v>0</v>
      </c>
      <c r="V393" s="15" t="str">
        <f>IF(Tableau82529[[#This Row],[Matricule]]&gt;1,IF(COUNTIF(Tableau82529[DateMatricule],Tableau82529[[#This Row],[DateMatricule]])&gt;1,"Doublon",""),"")</f>
        <v/>
      </c>
    </row>
    <row r="394" spans="1:22" x14ac:dyDescent="0.25">
      <c r="A394" s="11" t="str">
        <f>IF(Tableau82529[[#This Row],[Semaine]]="","",VLOOKUP(Tableau82529[[#This Row],[Semaine]],Listes!$A:$B,2,FALSE))</f>
        <v/>
      </c>
      <c r="B394" s="11" t="str">
        <f>IF(ISBLANK(Tableau82529[[#This Row],[Matricule]]),"",VLOOKUP(Tableau82529[[#This Row],[Matricule]],#REF!,2,FALSE))</f>
        <v/>
      </c>
      <c r="C394" s="11" t="str">
        <f>IF(ISBLANK(Tableau82529[[#This Row],[Matricule]]),"",VLOOKUP(Tableau82529[[#This Row],[Matricule]],#REF!,3,FALSE))</f>
        <v/>
      </c>
      <c r="D394" s="11" t="str">
        <f>CONCATENATE(Tableau82529[[#This Row],[Semaine]],Tableau82529[[#This Row],[Matricule]])</f>
        <v/>
      </c>
      <c r="O394" s="14" t="str">
        <f>IF(SUM(Tableau82529[[#This Row],[Lundi]:[Mercredi]])&gt;0,SUM(Tableau82529[[#This Row],[Lundi]:[Mercredi]]),"")</f>
        <v/>
      </c>
      <c r="P394" s="14" t="str">
        <f>IF(SUM(Tableau82529[[#This Row],[Jeudi]:[Samedi]])&gt;0,SUM(Tableau82529[[#This Row],[Jeudi]:[Samedi]]),"")</f>
        <v/>
      </c>
      <c r="Q394" s="14">
        <f>COUNTIF(Tableau82529[[#This Row],[Lundi]:[Mercredi]],"&gt;0") + COUNTIF(Tableau82529[[#This Row],[Jeudi]:[Samedi]],"&gt;0")</f>
        <v>0</v>
      </c>
      <c r="R394" s="14" t="str">
        <f>IFERROR(Tableau82529[[#This Row],[Total Tour 1]]+Tableau82529[[#This Row],[Total Tour 2]],"")</f>
        <v/>
      </c>
      <c r="S394" s="14">
        <f>COUNTIF(Tableau82529[[#This Row],[Lundi]:[Samedi]],"&gt;=12")*1000</f>
        <v>0</v>
      </c>
      <c r="T39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94" s="15">
        <f>Tableau82529[[#This Row],[Prime production]]+Tableau82529[[#This Row],[Prime rendement]]</f>
        <v>0</v>
      </c>
      <c r="V394" s="15" t="str">
        <f>IF(Tableau82529[[#This Row],[Matricule]]&gt;1,IF(COUNTIF(Tableau82529[DateMatricule],Tableau82529[[#This Row],[DateMatricule]])&gt;1,"Doublon",""),"")</f>
        <v/>
      </c>
    </row>
    <row r="395" spans="1:22" x14ac:dyDescent="0.25">
      <c r="A395" s="11" t="str">
        <f>IF(Tableau82529[[#This Row],[Semaine]]="","",VLOOKUP(Tableau82529[[#This Row],[Semaine]],Listes!$A:$B,2,FALSE))</f>
        <v/>
      </c>
      <c r="B395" s="11" t="str">
        <f>IF(ISBLANK(Tableau82529[[#This Row],[Matricule]]),"",VLOOKUP(Tableau82529[[#This Row],[Matricule]],#REF!,2,FALSE))</f>
        <v/>
      </c>
      <c r="C395" s="11" t="str">
        <f>IF(ISBLANK(Tableau82529[[#This Row],[Matricule]]),"",VLOOKUP(Tableau82529[[#This Row],[Matricule]],#REF!,3,FALSE))</f>
        <v/>
      </c>
      <c r="D395" s="11" t="str">
        <f>CONCATENATE(Tableau82529[[#This Row],[Semaine]],Tableau82529[[#This Row],[Matricule]])</f>
        <v/>
      </c>
      <c r="O395" s="14" t="str">
        <f>IF(SUM(Tableau82529[[#This Row],[Lundi]:[Mercredi]])&gt;0,SUM(Tableau82529[[#This Row],[Lundi]:[Mercredi]]),"")</f>
        <v/>
      </c>
      <c r="P395" s="14" t="str">
        <f>IF(SUM(Tableau82529[[#This Row],[Jeudi]:[Samedi]])&gt;0,SUM(Tableau82529[[#This Row],[Jeudi]:[Samedi]]),"")</f>
        <v/>
      </c>
      <c r="Q395" s="14">
        <f>COUNTIF(Tableau82529[[#This Row],[Lundi]:[Mercredi]],"&gt;0") + COUNTIF(Tableau82529[[#This Row],[Jeudi]:[Samedi]],"&gt;0")</f>
        <v>0</v>
      </c>
      <c r="R395" s="14" t="str">
        <f>IFERROR(Tableau82529[[#This Row],[Total Tour 1]]+Tableau82529[[#This Row],[Total Tour 2]],"")</f>
        <v/>
      </c>
      <c r="S395" s="14">
        <f>COUNTIF(Tableau82529[[#This Row],[Lundi]:[Samedi]],"&gt;=12")*1000</f>
        <v>0</v>
      </c>
      <c r="T39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95" s="15">
        <f>Tableau82529[[#This Row],[Prime production]]+Tableau82529[[#This Row],[Prime rendement]]</f>
        <v>0</v>
      </c>
      <c r="V395" s="15" t="str">
        <f>IF(Tableau82529[[#This Row],[Matricule]]&gt;1,IF(COUNTIF(Tableau82529[DateMatricule],Tableau82529[[#This Row],[DateMatricule]])&gt;1,"Doublon",""),"")</f>
        <v/>
      </c>
    </row>
    <row r="396" spans="1:22" x14ac:dyDescent="0.25">
      <c r="A396" s="11" t="str">
        <f>IF(Tableau82529[[#This Row],[Semaine]]="","",VLOOKUP(Tableau82529[[#This Row],[Semaine]],Listes!$A:$B,2,FALSE))</f>
        <v/>
      </c>
      <c r="B396" s="11" t="str">
        <f>IF(ISBLANK(Tableau82529[[#This Row],[Matricule]]),"",VLOOKUP(Tableau82529[[#This Row],[Matricule]],#REF!,2,FALSE))</f>
        <v/>
      </c>
      <c r="C396" s="11" t="str">
        <f>IF(ISBLANK(Tableau82529[[#This Row],[Matricule]]),"",VLOOKUP(Tableau82529[[#This Row],[Matricule]],#REF!,3,FALSE))</f>
        <v/>
      </c>
      <c r="D396" s="11" t="str">
        <f>CONCATENATE(Tableau82529[[#This Row],[Semaine]],Tableau82529[[#This Row],[Matricule]])</f>
        <v/>
      </c>
      <c r="O396" s="14" t="str">
        <f>IF(SUM(Tableau82529[[#This Row],[Lundi]:[Mercredi]])&gt;0,SUM(Tableau82529[[#This Row],[Lundi]:[Mercredi]]),"")</f>
        <v/>
      </c>
      <c r="P396" s="14" t="str">
        <f>IF(SUM(Tableau82529[[#This Row],[Jeudi]:[Samedi]])&gt;0,SUM(Tableau82529[[#This Row],[Jeudi]:[Samedi]]),"")</f>
        <v/>
      </c>
      <c r="Q396" s="14">
        <f>COUNTIF(Tableau82529[[#This Row],[Lundi]:[Mercredi]],"&gt;0") + COUNTIF(Tableau82529[[#This Row],[Jeudi]:[Samedi]],"&gt;0")</f>
        <v>0</v>
      </c>
      <c r="R396" s="14" t="str">
        <f>IFERROR(Tableau82529[[#This Row],[Total Tour 1]]+Tableau82529[[#This Row],[Total Tour 2]],"")</f>
        <v/>
      </c>
      <c r="S396" s="14">
        <f>COUNTIF(Tableau82529[[#This Row],[Lundi]:[Samedi]],"&gt;=12")*1000</f>
        <v>0</v>
      </c>
      <c r="T39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96" s="15">
        <f>Tableau82529[[#This Row],[Prime production]]+Tableau82529[[#This Row],[Prime rendement]]</f>
        <v>0</v>
      </c>
      <c r="V396" s="15" t="str">
        <f>IF(Tableau82529[[#This Row],[Matricule]]&gt;1,IF(COUNTIF(Tableau82529[DateMatricule],Tableau82529[[#This Row],[DateMatricule]])&gt;1,"Doublon",""),"")</f>
        <v/>
      </c>
    </row>
    <row r="397" spans="1:22" x14ac:dyDescent="0.25">
      <c r="A397" s="11" t="str">
        <f>IF(Tableau82529[[#This Row],[Semaine]]="","",VLOOKUP(Tableau82529[[#This Row],[Semaine]],Listes!$A:$B,2,FALSE))</f>
        <v/>
      </c>
      <c r="B397" s="11" t="str">
        <f>IF(ISBLANK(Tableau82529[[#This Row],[Matricule]]),"",VLOOKUP(Tableau82529[[#This Row],[Matricule]],#REF!,2,FALSE))</f>
        <v/>
      </c>
      <c r="C397" s="11" t="str">
        <f>IF(ISBLANK(Tableau82529[[#This Row],[Matricule]]),"",VLOOKUP(Tableau82529[[#This Row],[Matricule]],#REF!,3,FALSE))</f>
        <v/>
      </c>
      <c r="D397" s="11" t="str">
        <f>CONCATENATE(Tableau82529[[#This Row],[Semaine]],Tableau82529[[#This Row],[Matricule]])</f>
        <v/>
      </c>
      <c r="O397" s="14" t="str">
        <f>IF(SUM(Tableau82529[[#This Row],[Lundi]:[Mercredi]])&gt;0,SUM(Tableau82529[[#This Row],[Lundi]:[Mercredi]]),"")</f>
        <v/>
      </c>
      <c r="P397" s="14" t="str">
        <f>IF(SUM(Tableau82529[[#This Row],[Jeudi]:[Samedi]])&gt;0,SUM(Tableau82529[[#This Row],[Jeudi]:[Samedi]]),"")</f>
        <v/>
      </c>
      <c r="Q397" s="14">
        <f>COUNTIF(Tableau82529[[#This Row],[Lundi]:[Mercredi]],"&gt;0") + COUNTIF(Tableau82529[[#This Row],[Jeudi]:[Samedi]],"&gt;0")</f>
        <v>0</v>
      </c>
      <c r="R397" s="14" t="str">
        <f>IFERROR(Tableau82529[[#This Row],[Total Tour 1]]+Tableau82529[[#This Row],[Total Tour 2]],"")</f>
        <v/>
      </c>
      <c r="S397" s="14">
        <f>COUNTIF(Tableau82529[[#This Row],[Lundi]:[Samedi]],"&gt;=12")*1000</f>
        <v>0</v>
      </c>
      <c r="T39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97" s="15">
        <f>Tableau82529[[#This Row],[Prime production]]+Tableau82529[[#This Row],[Prime rendement]]</f>
        <v>0</v>
      </c>
      <c r="V397" s="15" t="str">
        <f>IF(Tableau82529[[#This Row],[Matricule]]&gt;1,IF(COUNTIF(Tableau82529[DateMatricule],Tableau82529[[#This Row],[DateMatricule]])&gt;1,"Doublon",""),"")</f>
        <v/>
      </c>
    </row>
    <row r="398" spans="1:22" x14ac:dyDescent="0.25">
      <c r="A398" s="11" t="str">
        <f>IF(Tableau82529[[#This Row],[Semaine]]="","",VLOOKUP(Tableau82529[[#This Row],[Semaine]],Listes!$A:$B,2,FALSE))</f>
        <v/>
      </c>
      <c r="B398" s="11" t="str">
        <f>IF(ISBLANK(Tableau82529[[#This Row],[Matricule]]),"",VLOOKUP(Tableau82529[[#This Row],[Matricule]],#REF!,2,FALSE))</f>
        <v/>
      </c>
      <c r="C398" s="11" t="str">
        <f>IF(ISBLANK(Tableau82529[[#This Row],[Matricule]]),"",VLOOKUP(Tableau82529[[#This Row],[Matricule]],#REF!,3,FALSE))</f>
        <v/>
      </c>
      <c r="D398" s="11" t="str">
        <f>CONCATENATE(Tableau82529[[#This Row],[Semaine]],Tableau82529[[#This Row],[Matricule]])</f>
        <v/>
      </c>
      <c r="O398" s="14" t="str">
        <f>IF(SUM(Tableau82529[[#This Row],[Lundi]:[Mercredi]])&gt;0,SUM(Tableau82529[[#This Row],[Lundi]:[Mercredi]]),"")</f>
        <v/>
      </c>
      <c r="P398" s="14" t="str">
        <f>IF(SUM(Tableau82529[[#This Row],[Jeudi]:[Samedi]])&gt;0,SUM(Tableau82529[[#This Row],[Jeudi]:[Samedi]]),"")</f>
        <v/>
      </c>
      <c r="Q398" s="14">
        <f>COUNTIF(Tableau82529[[#This Row],[Lundi]:[Mercredi]],"&gt;0") + COUNTIF(Tableau82529[[#This Row],[Jeudi]:[Samedi]],"&gt;0")</f>
        <v>0</v>
      </c>
      <c r="R398" s="14" t="str">
        <f>IFERROR(Tableau82529[[#This Row],[Total Tour 1]]+Tableau82529[[#This Row],[Total Tour 2]],"")</f>
        <v/>
      </c>
      <c r="S398" s="14">
        <f>COUNTIF(Tableau82529[[#This Row],[Lundi]:[Samedi]],"&gt;=12")*1000</f>
        <v>0</v>
      </c>
      <c r="T39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98" s="15">
        <f>Tableau82529[[#This Row],[Prime production]]+Tableau82529[[#This Row],[Prime rendement]]</f>
        <v>0</v>
      </c>
      <c r="V398" s="15" t="str">
        <f>IF(Tableau82529[[#This Row],[Matricule]]&gt;1,IF(COUNTIF(Tableau82529[DateMatricule],Tableau82529[[#This Row],[DateMatricule]])&gt;1,"Doublon",""),"")</f>
        <v/>
      </c>
    </row>
    <row r="399" spans="1:22" x14ac:dyDescent="0.25">
      <c r="A399" s="11" t="str">
        <f>IF(Tableau82529[[#This Row],[Semaine]]="","",VLOOKUP(Tableau82529[[#This Row],[Semaine]],Listes!$A:$B,2,FALSE))</f>
        <v/>
      </c>
      <c r="B399" s="11" t="str">
        <f>IF(ISBLANK(Tableau82529[[#This Row],[Matricule]]),"",VLOOKUP(Tableau82529[[#This Row],[Matricule]],#REF!,2,FALSE))</f>
        <v/>
      </c>
      <c r="C399" s="11" t="str">
        <f>IF(ISBLANK(Tableau82529[[#This Row],[Matricule]]),"",VLOOKUP(Tableau82529[[#This Row],[Matricule]],#REF!,3,FALSE))</f>
        <v/>
      </c>
      <c r="D399" s="11" t="str">
        <f>CONCATENATE(Tableau82529[[#This Row],[Semaine]],Tableau82529[[#This Row],[Matricule]])</f>
        <v/>
      </c>
      <c r="O399" s="14" t="str">
        <f>IF(SUM(Tableau82529[[#This Row],[Lundi]:[Mercredi]])&gt;0,SUM(Tableau82529[[#This Row],[Lundi]:[Mercredi]]),"")</f>
        <v/>
      </c>
      <c r="P399" s="14" t="str">
        <f>IF(SUM(Tableau82529[[#This Row],[Jeudi]:[Samedi]])&gt;0,SUM(Tableau82529[[#This Row],[Jeudi]:[Samedi]]),"")</f>
        <v/>
      </c>
      <c r="Q399" s="14">
        <f>COUNTIF(Tableau82529[[#This Row],[Lundi]:[Mercredi]],"&gt;0") + COUNTIF(Tableau82529[[#This Row],[Jeudi]:[Samedi]],"&gt;0")</f>
        <v>0</v>
      </c>
      <c r="R399" s="14" t="str">
        <f>IFERROR(Tableau82529[[#This Row],[Total Tour 1]]+Tableau82529[[#This Row],[Total Tour 2]],"")</f>
        <v/>
      </c>
      <c r="S399" s="14">
        <f>COUNTIF(Tableau82529[[#This Row],[Lundi]:[Samedi]],"&gt;=12")*1000</f>
        <v>0</v>
      </c>
      <c r="T39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399" s="15">
        <f>Tableau82529[[#This Row],[Prime production]]+Tableau82529[[#This Row],[Prime rendement]]</f>
        <v>0</v>
      </c>
      <c r="V399" s="15" t="str">
        <f>IF(Tableau82529[[#This Row],[Matricule]]&gt;1,IF(COUNTIF(Tableau82529[DateMatricule],Tableau82529[[#This Row],[DateMatricule]])&gt;1,"Doublon",""),"")</f>
        <v/>
      </c>
    </row>
    <row r="400" spans="1:22" x14ac:dyDescent="0.25">
      <c r="A400" s="11" t="str">
        <f>IF(Tableau82529[[#This Row],[Semaine]]="","",VLOOKUP(Tableau82529[[#This Row],[Semaine]],Listes!$A:$B,2,FALSE))</f>
        <v/>
      </c>
      <c r="B400" s="11" t="str">
        <f>IF(ISBLANK(Tableau82529[[#This Row],[Matricule]]),"",VLOOKUP(Tableau82529[[#This Row],[Matricule]],#REF!,2,FALSE))</f>
        <v/>
      </c>
      <c r="C400" s="11" t="str">
        <f>IF(ISBLANK(Tableau82529[[#This Row],[Matricule]]),"",VLOOKUP(Tableau82529[[#This Row],[Matricule]],#REF!,3,FALSE))</f>
        <v/>
      </c>
      <c r="D400" s="11" t="str">
        <f>CONCATENATE(Tableau82529[[#This Row],[Semaine]],Tableau82529[[#This Row],[Matricule]])</f>
        <v/>
      </c>
      <c r="O400" s="14" t="str">
        <f>IF(SUM(Tableau82529[[#This Row],[Lundi]:[Mercredi]])&gt;0,SUM(Tableau82529[[#This Row],[Lundi]:[Mercredi]]),"")</f>
        <v/>
      </c>
      <c r="P400" s="14" t="str">
        <f>IF(SUM(Tableau82529[[#This Row],[Jeudi]:[Samedi]])&gt;0,SUM(Tableau82529[[#This Row],[Jeudi]:[Samedi]]),"")</f>
        <v/>
      </c>
      <c r="Q400" s="14">
        <f>COUNTIF(Tableau82529[[#This Row],[Lundi]:[Mercredi]],"&gt;0") + COUNTIF(Tableau82529[[#This Row],[Jeudi]:[Samedi]],"&gt;0")</f>
        <v>0</v>
      </c>
      <c r="R400" s="14" t="str">
        <f>IFERROR(Tableau82529[[#This Row],[Total Tour 1]]+Tableau82529[[#This Row],[Total Tour 2]],"")</f>
        <v/>
      </c>
      <c r="S400" s="14">
        <f>COUNTIF(Tableau82529[[#This Row],[Lundi]:[Samedi]],"&gt;=12")*1000</f>
        <v>0</v>
      </c>
      <c r="T40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00" s="15">
        <f>Tableau82529[[#This Row],[Prime production]]+Tableau82529[[#This Row],[Prime rendement]]</f>
        <v>0</v>
      </c>
      <c r="V400" s="15" t="str">
        <f>IF(Tableau82529[[#This Row],[Matricule]]&gt;1,IF(COUNTIF(Tableau82529[DateMatricule],Tableau82529[[#This Row],[DateMatricule]])&gt;1,"Doublon",""),"")</f>
        <v/>
      </c>
    </row>
    <row r="401" spans="1:22" x14ac:dyDescent="0.25">
      <c r="A401" s="11" t="str">
        <f>IF(Tableau82529[[#This Row],[Semaine]]="","",VLOOKUP(Tableau82529[[#This Row],[Semaine]],Listes!$A:$B,2,FALSE))</f>
        <v/>
      </c>
      <c r="B401" s="11" t="str">
        <f>IF(ISBLANK(Tableau82529[[#This Row],[Matricule]]),"",VLOOKUP(Tableau82529[[#This Row],[Matricule]],#REF!,2,FALSE))</f>
        <v/>
      </c>
      <c r="C401" s="11" t="str">
        <f>IF(ISBLANK(Tableau82529[[#This Row],[Matricule]]),"",VLOOKUP(Tableau82529[[#This Row],[Matricule]],#REF!,3,FALSE))</f>
        <v/>
      </c>
      <c r="D401" s="11" t="str">
        <f>CONCATENATE(Tableau82529[[#This Row],[Semaine]],Tableau82529[[#This Row],[Matricule]])</f>
        <v/>
      </c>
      <c r="O401" s="14" t="str">
        <f>IF(SUM(Tableau82529[[#This Row],[Lundi]:[Mercredi]])&gt;0,SUM(Tableau82529[[#This Row],[Lundi]:[Mercredi]]),"")</f>
        <v/>
      </c>
      <c r="P401" s="14" t="str">
        <f>IF(SUM(Tableau82529[[#This Row],[Jeudi]:[Samedi]])&gt;0,SUM(Tableau82529[[#This Row],[Jeudi]:[Samedi]]),"")</f>
        <v/>
      </c>
      <c r="Q401" s="14">
        <f>COUNTIF(Tableau82529[[#This Row],[Lundi]:[Mercredi]],"&gt;0") + COUNTIF(Tableau82529[[#This Row],[Jeudi]:[Samedi]],"&gt;0")</f>
        <v>0</v>
      </c>
      <c r="R401" s="14" t="str">
        <f>IFERROR(Tableau82529[[#This Row],[Total Tour 1]]+Tableau82529[[#This Row],[Total Tour 2]],"")</f>
        <v/>
      </c>
      <c r="S401" s="14">
        <f>COUNTIF(Tableau82529[[#This Row],[Lundi]:[Samedi]],"&gt;=12")*1000</f>
        <v>0</v>
      </c>
      <c r="T40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01" s="15">
        <f>Tableau82529[[#This Row],[Prime production]]+Tableau82529[[#This Row],[Prime rendement]]</f>
        <v>0</v>
      </c>
      <c r="V401" s="15" t="str">
        <f>IF(Tableau82529[[#This Row],[Matricule]]&gt;1,IF(COUNTIF(Tableau82529[DateMatricule],Tableau82529[[#This Row],[DateMatricule]])&gt;1,"Doublon",""),"")</f>
        <v/>
      </c>
    </row>
    <row r="402" spans="1:22" x14ac:dyDescent="0.25">
      <c r="A402" s="11" t="str">
        <f>IF(Tableau82529[[#This Row],[Semaine]]="","",VLOOKUP(Tableau82529[[#This Row],[Semaine]],Listes!$A:$B,2,FALSE))</f>
        <v/>
      </c>
      <c r="B402" s="11" t="str">
        <f>IF(ISBLANK(Tableau82529[[#This Row],[Matricule]]),"",VLOOKUP(Tableau82529[[#This Row],[Matricule]],#REF!,2,FALSE))</f>
        <v/>
      </c>
      <c r="C402" s="11" t="str">
        <f>IF(ISBLANK(Tableau82529[[#This Row],[Matricule]]),"",VLOOKUP(Tableau82529[[#This Row],[Matricule]],#REF!,3,FALSE))</f>
        <v/>
      </c>
      <c r="D402" s="11" t="str">
        <f>CONCATENATE(Tableau82529[[#This Row],[Semaine]],Tableau82529[[#This Row],[Matricule]])</f>
        <v/>
      </c>
      <c r="O402" s="14" t="str">
        <f>IF(SUM(Tableau82529[[#This Row],[Lundi]:[Mercredi]])&gt;0,SUM(Tableau82529[[#This Row],[Lundi]:[Mercredi]]),"")</f>
        <v/>
      </c>
      <c r="P402" s="14" t="str">
        <f>IF(SUM(Tableau82529[[#This Row],[Jeudi]:[Samedi]])&gt;0,SUM(Tableau82529[[#This Row],[Jeudi]:[Samedi]]),"")</f>
        <v/>
      </c>
      <c r="Q402" s="14">
        <f>COUNTIF(Tableau82529[[#This Row],[Lundi]:[Mercredi]],"&gt;0") + COUNTIF(Tableau82529[[#This Row],[Jeudi]:[Samedi]],"&gt;0")</f>
        <v>0</v>
      </c>
      <c r="R402" s="14" t="str">
        <f>IFERROR(Tableau82529[[#This Row],[Total Tour 1]]+Tableau82529[[#This Row],[Total Tour 2]],"")</f>
        <v/>
      </c>
      <c r="S402" s="14">
        <f>COUNTIF(Tableau82529[[#This Row],[Lundi]:[Samedi]],"&gt;=12")*1000</f>
        <v>0</v>
      </c>
      <c r="T40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02" s="15">
        <f>Tableau82529[[#This Row],[Prime production]]+Tableau82529[[#This Row],[Prime rendement]]</f>
        <v>0</v>
      </c>
      <c r="V402" s="15" t="str">
        <f>IF(Tableau82529[[#This Row],[Matricule]]&gt;1,IF(COUNTIF(Tableau82529[DateMatricule],Tableau82529[[#This Row],[DateMatricule]])&gt;1,"Doublon",""),"")</f>
        <v/>
      </c>
    </row>
    <row r="403" spans="1:22" x14ac:dyDescent="0.25">
      <c r="A403" s="11" t="str">
        <f>IF(Tableau82529[[#This Row],[Semaine]]="","",VLOOKUP(Tableau82529[[#This Row],[Semaine]],Listes!$A:$B,2,FALSE))</f>
        <v/>
      </c>
      <c r="B403" s="11" t="str">
        <f>IF(ISBLANK(Tableau82529[[#This Row],[Matricule]]),"",VLOOKUP(Tableau82529[[#This Row],[Matricule]],#REF!,2,FALSE))</f>
        <v/>
      </c>
      <c r="C403" s="11" t="str">
        <f>IF(ISBLANK(Tableau82529[[#This Row],[Matricule]]),"",VLOOKUP(Tableau82529[[#This Row],[Matricule]],#REF!,3,FALSE))</f>
        <v/>
      </c>
      <c r="D403" s="11" t="str">
        <f>CONCATENATE(Tableau82529[[#This Row],[Semaine]],Tableau82529[[#This Row],[Matricule]])</f>
        <v/>
      </c>
      <c r="O403" s="14" t="str">
        <f>IF(SUM(Tableau82529[[#This Row],[Lundi]:[Mercredi]])&gt;0,SUM(Tableau82529[[#This Row],[Lundi]:[Mercredi]]),"")</f>
        <v/>
      </c>
      <c r="P403" s="14" t="str">
        <f>IF(SUM(Tableau82529[[#This Row],[Jeudi]:[Samedi]])&gt;0,SUM(Tableau82529[[#This Row],[Jeudi]:[Samedi]]),"")</f>
        <v/>
      </c>
      <c r="Q403" s="14">
        <f>COUNTIF(Tableau82529[[#This Row],[Lundi]:[Mercredi]],"&gt;0") + COUNTIF(Tableau82529[[#This Row],[Jeudi]:[Samedi]],"&gt;0")</f>
        <v>0</v>
      </c>
      <c r="R403" s="14" t="str">
        <f>IFERROR(Tableau82529[[#This Row],[Total Tour 1]]+Tableau82529[[#This Row],[Total Tour 2]],"")</f>
        <v/>
      </c>
      <c r="S403" s="14">
        <f>COUNTIF(Tableau82529[[#This Row],[Lundi]:[Samedi]],"&gt;=12")*1000</f>
        <v>0</v>
      </c>
      <c r="T40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03" s="15">
        <f>Tableau82529[[#This Row],[Prime production]]+Tableau82529[[#This Row],[Prime rendement]]</f>
        <v>0</v>
      </c>
      <c r="V403" s="15" t="str">
        <f>IF(Tableau82529[[#This Row],[Matricule]]&gt;1,IF(COUNTIF(Tableau82529[DateMatricule],Tableau82529[[#This Row],[DateMatricule]])&gt;1,"Doublon",""),"")</f>
        <v/>
      </c>
    </row>
    <row r="404" spans="1:22" x14ac:dyDescent="0.25">
      <c r="A404" s="11" t="str">
        <f>IF(Tableau82529[[#This Row],[Semaine]]="","",VLOOKUP(Tableau82529[[#This Row],[Semaine]],Listes!$A:$B,2,FALSE))</f>
        <v/>
      </c>
      <c r="B404" s="11" t="str">
        <f>IF(ISBLANK(Tableau82529[[#This Row],[Matricule]]),"",VLOOKUP(Tableau82529[[#This Row],[Matricule]],#REF!,2,FALSE))</f>
        <v/>
      </c>
      <c r="C404" s="11" t="str">
        <f>IF(ISBLANK(Tableau82529[[#This Row],[Matricule]]),"",VLOOKUP(Tableau82529[[#This Row],[Matricule]],#REF!,3,FALSE))</f>
        <v/>
      </c>
      <c r="D404" s="11" t="str">
        <f>CONCATENATE(Tableau82529[[#This Row],[Semaine]],Tableau82529[[#This Row],[Matricule]])</f>
        <v/>
      </c>
      <c r="O404" s="14" t="str">
        <f>IF(SUM(Tableau82529[[#This Row],[Lundi]:[Mercredi]])&gt;0,SUM(Tableau82529[[#This Row],[Lundi]:[Mercredi]]),"")</f>
        <v/>
      </c>
      <c r="P404" s="14" t="str">
        <f>IF(SUM(Tableau82529[[#This Row],[Jeudi]:[Samedi]])&gt;0,SUM(Tableau82529[[#This Row],[Jeudi]:[Samedi]]),"")</f>
        <v/>
      </c>
      <c r="Q404" s="14">
        <f>COUNTIF(Tableau82529[[#This Row],[Lundi]:[Mercredi]],"&gt;0") + COUNTIF(Tableau82529[[#This Row],[Jeudi]:[Samedi]],"&gt;0")</f>
        <v>0</v>
      </c>
      <c r="R404" s="14" t="str">
        <f>IFERROR(Tableau82529[[#This Row],[Total Tour 1]]+Tableau82529[[#This Row],[Total Tour 2]],"")</f>
        <v/>
      </c>
      <c r="S404" s="14">
        <f>COUNTIF(Tableau82529[[#This Row],[Lundi]:[Samedi]],"&gt;=12")*1000</f>
        <v>0</v>
      </c>
      <c r="T40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04" s="15">
        <f>Tableau82529[[#This Row],[Prime production]]+Tableau82529[[#This Row],[Prime rendement]]</f>
        <v>0</v>
      </c>
      <c r="V404" s="15" t="str">
        <f>IF(Tableau82529[[#This Row],[Matricule]]&gt;1,IF(COUNTIF(Tableau82529[DateMatricule],Tableau82529[[#This Row],[DateMatricule]])&gt;1,"Doublon",""),"")</f>
        <v/>
      </c>
    </row>
    <row r="405" spans="1:22" x14ac:dyDescent="0.25">
      <c r="A405" s="11" t="str">
        <f>IF(Tableau82529[[#This Row],[Semaine]]="","",VLOOKUP(Tableau82529[[#This Row],[Semaine]],Listes!$A:$B,2,FALSE))</f>
        <v/>
      </c>
      <c r="B405" s="11" t="str">
        <f>IF(ISBLANK(Tableau82529[[#This Row],[Matricule]]),"",VLOOKUP(Tableau82529[[#This Row],[Matricule]],#REF!,2,FALSE))</f>
        <v/>
      </c>
      <c r="C405" s="11" t="str">
        <f>IF(ISBLANK(Tableau82529[[#This Row],[Matricule]]),"",VLOOKUP(Tableau82529[[#This Row],[Matricule]],#REF!,3,FALSE))</f>
        <v/>
      </c>
      <c r="D405" s="11" t="str">
        <f>CONCATENATE(Tableau82529[[#This Row],[Semaine]],Tableau82529[[#This Row],[Matricule]])</f>
        <v/>
      </c>
      <c r="O405" s="14" t="str">
        <f>IF(SUM(Tableau82529[[#This Row],[Lundi]:[Mercredi]])&gt;0,SUM(Tableau82529[[#This Row],[Lundi]:[Mercredi]]),"")</f>
        <v/>
      </c>
      <c r="P405" s="14" t="str">
        <f>IF(SUM(Tableau82529[[#This Row],[Jeudi]:[Samedi]])&gt;0,SUM(Tableau82529[[#This Row],[Jeudi]:[Samedi]]),"")</f>
        <v/>
      </c>
      <c r="Q405" s="14">
        <f>COUNTIF(Tableau82529[[#This Row],[Lundi]:[Mercredi]],"&gt;0") + COUNTIF(Tableau82529[[#This Row],[Jeudi]:[Samedi]],"&gt;0")</f>
        <v>0</v>
      </c>
      <c r="R405" s="14" t="str">
        <f>IFERROR(Tableau82529[[#This Row],[Total Tour 1]]+Tableau82529[[#This Row],[Total Tour 2]],"")</f>
        <v/>
      </c>
      <c r="S405" s="14">
        <f>COUNTIF(Tableau82529[[#This Row],[Lundi]:[Samedi]],"&gt;=12")*1000</f>
        <v>0</v>
      </c>
      <c r="T40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05" s="15">
        <f>Tableau82529[[#This Row],[Prime production]]+Tableau82529[[#This Row],[Prime rendement]]</f>
        <v>0</v>
      </c>
      <c r="V405" s="15" t="str">
        <f>IF(Tableau82529[[#This Row],[Matricule]]&gt;1,IF(COUNTIF(Tableau82529[DateMatricule],Tableau82529[[#This Row],[DateMatricule]])&gt;1,"Doublon",""),"")</f>
        <v/>
      </c>
    </row>
    <row r="406" spans="1:22" x14ac:dyDescent="0.25">
      <c r="A406" s="11" t="str">
        <f>IF(Tableau82529[[#This Row],[Semaine]]="","",VLOOKUP(Tableau82529[[#This Row],[Semaine]],Listes!$A:$B,2,FALSE))</f>
        <v/>
      </c>
      <c r="B406" s="11" t="str">
        <f>IF(ISBLANK(Tableau82529[[#This Row],[Matricule]]),"",VLOOKUP(Tableau82529[[#This Row],[Matricule]],#REF!,2,FALSE))</f>
        <v/>
      </c>
      <c r="C406" s="11" t="str">
        <f>IF(ISBLANK(Tableau82529[[#This Row],[Matricule]]),"",VLOOKUP(Tableau82529[[#This Row],[Matricule]],#REF!,3,FALSE))</f>
        <v/>
      </c>
      <c r="D406" s="11" t="str">
        <f>CONCATENATE(Tableau82529[[#This Row],[Semaine]],Tableau82529[[#This Row],[Matricule]])</f>
        <v/>
      </c>
      <c r="O406" s="14" t="str">
        <f>IF(SUM(Tableau82529[[#This Row],[Lundi]:[Mercredi]])&gt;0,SUM(Tableau82529[[#This Row],[Lundi]:[Mercredi]]),"")</f>
        <v/>
      </c>
      <c r="P406" s="14" t="str">
        <f>IF(SUM(Tableau82529[[#This Row],[Jeudi]:[Samedi]])&gt;0,SUM(Tableau82529[[#This Row],[Jeudi]:[Samedi]]),"")</f>
        <v/>
      </c>
      <c r="Q406" s="14">
        <f>COUNTIF(Tableau82529[[#This Row],[Lundi]:[Mercredi]],"&gt;0") + COUNTIF(Tableau82529[[#This Row],[Jeudi]:[Samedi]],"&gt;0")</f>
        <v>0</v>
      </c>
      <c r="R406" s="14" t="str">
        <f>IFERROR(Tableau82529[[#This Row],[Total Tour 1]]+Tableau82529[[#This Row],[Total Tour 2]],"")</f>
        <v/>
      </c>
      <c r="S406" s="14">
        <f>COUNTIF(Tableau82529[[#This Row],[Lundi]:[Samedi]],"&gt;=12")*1000</f>
        <v>0</v>
      </c>
      <c r="T40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06" s="15">
        <f>Tableau82529[[#This Row],[Prime production]]+Tableau82529[[#This Row],[Prime rendement]]</f>
        <v>0</v>
      </c>
      <c r="V406" s="15" t="str">
        <f>IF(Tableau82529[[#This Row],[Matricule]]&gt;1,IF(COUNTIF(Tableau82529[DateMatricule],Tableau82529[[#This Row],[DateMatricule]])&gt;1,"Doublon",""),"")</f>
        <v/>
      </c>
    </row>
    <row r="407" spans="1:22" x14ac:dyDescent="0.25">
      <c r="A407" s="11" t="str">
        <f>IF(Tableau82529[[#This Row],[Semaine]]="","",VLOOKUP(Tableau82529[[#This Row],[Semaine]],Listes!$A:$B,2,FALSE))</f>
        <v/>
      </c>
      <c r="B407" s="11" t="str">
        <f>IF(ISBLANK(Tableau82529[[#This Row],[Matricule]]),"",VLOOKUP(Tableau82529[[#This Row],[Matricule]],#REF!,2,FALSE))</f>
        <v/>
      </c>
      <c r="C407" s="11" t="str">
        <f>IF(ISBLANK(Tableau82529[[#This Row],[Matricule]]),"",VLOOKUP(Tableau82529[[#This Row],[Matricule]],#REF!,3,FALSE))</f>
        <v/>
      </c>
      <c r="D407" s="11" t="str">
        <f>CONCATENATE(Tableau82529[[#This Row],[Semaine]],Tableau82529[[#This Row],[Matricule]])</f>
        <v/>
      </c>
      <c r="O407" s="14" t="str">
        <f>IF(SUM(Tableau82529[[#This Row],[Lundi]:[Mercredi]])&gt;0,SUM(Tableau82529[[#This Row],[Lundi]:[Mercredi]]),"")</f>
        <v/>
      </c>
      <c r="P407" s="14" t="str">
        <f>IF(SUM(Tableau82529[[#This Row],[Jeudi]:[Samedi]])&gt;0,SUM(Tableau82529[[#This Row],[Jeudi]:[Samedi]]),"")</f>
        <v/>
      </c>
      <c r="Q407" s="14">
        <f>COUNTIF(Tableau82529[[#This Row],[Lundi]:[Mercredi]],"&gt;0") + COUNTIF(Tableau82529[[#This Row],[Jeudi]:[Samedi]],"&gt;0")</f>
        <v>0</v>
      </c>
      <c r="R407" s="14" t="str">
        <f>IFERROR(Tableau82529[[#This Row],[Total Tour 1]]+Tableau82529[[#This Row],[Total Tour 2]],"")</f>
        <v/>
      </c>
      <c r="S407" s="14">
        <f>COUNTIF(Tableau82529[[#This Row],[Lundi]:[Samedi]],"&gt;=12")*1000</f>
        <v>0</v>
      </c>
      <c r="T40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07" s="15">
        <f>Tableau82529[[#This Row],[Prime production]]+Tableau82529[[#This Row],[Prime rendement]]</f>
        <v>0</v>
      </c>
      <c r="V407" s="15" t="str">
        <f>IF(Tableau82529[[#This Row],[Matricule]]&gt;1,IF(COUNTIF(Tableau82529[DateMatricule],Tableau82529[[#This Row],[DateMatricule]])&gt;1,"Doublon",""),"")</f>
        <v/>
      </c>
    </row>
    <row r="408" spans="1:22" x14ac:dyDescent="0.25">
      <c r="A408" s="11" t="str">
        <f>IF(Tableau82529[[#This Row],[Semaine]]="","",VLOOKUP(Tableau82529[[#This Row],[Semaine]],Listes!$A:$B,2,FALSE))</f>
        <v/>
      </c>
      <c r="B408" s="11" t="str">
        <f>IF(ISBLANK(Tableau82529[[#This Row],[Matricule]]),"",VLOOKUP(Tableau82529[[#This Row],[Matricule]],#REF!,2,FALSE))</f>
        <v/>
      </c>
      <c r="C408" s="11" t="str">
        <f>IF(ISBLANK(Tableau82529[[#This Row],[Matricule]]),"",VLOOKUP(Tableau82529[[#This Row],[Matricule]],#REF!,3,FALSE))</f>
        <v/>
      </c>
      <c r="D408" s="11" t="str">
        <f>CONCATENATE(Tableau82529[[#This Row],[Semaine]],Tableau82529[[#This Row],[Matricule]])</f>
        <v/>
      </c>
      <c r="O408" s="14" t="str">
        <f>IF(SUM(Tableau82529[[#This Row],[Lundi]:[Mercredi]])&gt;0,SUM(Tableau82529[[#This Row],[Lundi]:[Mercredi]]),"")</f>
        <v/>
      </c>
      <c r="P408" s="14" t="str">
        <f>IF(SUM(Tableau82529[[#This Row],[Jeudi]:[Samedi]])&gt;0,SUM(Tableau82529[[#This Row],[Jeudi]:[Samedi]]),"")</f>
        <v/>
      </c>
      <c r="Q408" s="14">
        <f>COUNTIF(Tableau82529[[#This Row],[Lundi]:[Mercredi]],"&gt;0") + COUNTIF(Tableau82529[[#This Row],[Jeudi]:[Samedi]],"&gt;0")</f>
        <v>0</v>
      </c>
      <c r="R408" s="14" t="str">
        <f>IFERROR(Tableau82529[[#This Row],[Total Tour 1]]+Tableau82529[[#This Row],[Total Tour 2]],"")</f>
        <v/>
      </c>
      <c r="S408" s="14">
        <f>COUNTIF(Tableau82529[[#This Row],[Lundi]:[Samedi]],"&gt;=12")*1000</f>
        <v>0</v>
      </c>
      <c r="T40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08" s="15">
        <f>Tableau82529[[#This Row],[Prime production]]+Tableau82529[[#This Row],[Prime rendement]]</f>
        <v>0</v>
      </c>
      <c r="V408" s="15" t="str">
        <f>IF(Tableau82529[[#This Row],[Matricule]]&gt;1,IF(COUNTIF(Tableau82529[DateMatricule],Tableau82529[[#This Row],[DateMatricule]])&gt;1,"Doublon",""),"")</f>
        <v/>
      </c>
    </row>
    <row r="409" spans="1:22" x14ac:dyDescent="0.25">
      <c r="A409" s="11" t="str">
        <f>IF(Tableau82529[[#This Row],[Semaine]]="","",VLOOKUP(Tableau82529[[#This Row],[Semaine]],Listes!$A:$B,2,FALSE))</f>
        <v/>
      </c>
      <c r="B409" s="11" t="str">
        <f>IF(ISBLANK(Tableau82529[[#This Row],[Matricule]]),"",VLOOKUP(Tableau82529[[#This Row],[Matricule]],#REF!,2,FALSE))</f>
        <v/>
      </c>
      <c r="C409" s="11" t="str">
        <f>IF(ISBLANK(Tableau82529[[#This Row],[Matricule]]),"",VLOOKUP(Tableau82529[[#This Row],[Matricule]],#REF!,3,FALSE))</f>
        <v/>
      </c>
      <c r="D409" s="11" t="str">
        <f>CONCATENATE(Tableau82529[[#This Row],[Semaine]],Tableau82529[[#This Row],[Matricule]])</f>
        <v/>
      </c>
      <c r="O409" s="14" t="str">
        <f>IF(SUM(Tableau82529[[#This Row],[Lundi]:[Mercredi]])&gt;0,SUM(Tableau82529[[#This Row],[Lundi]:[Mercredi]]),"")</f>
        <v/>
      </c>
      <c r="P409" s="14" t="str">
        <f>IF(SUM(Tableau82529[[#This Row],[Jeudi]:[Samedi]])&gt;0,SUM(Tableau82529[[#This Row],[Jeudi]:[Samedi]]),"")</f>
        <v/>
      </c>
      <c r="Q409" s="14">
        <f>COUNTIF(Tableau82529[[#This Row],[Lundi]:[Mercredi]],"&gt;0") + COUNTIF(Tableau82529[[#This Row],[Jeudi]:[Samedi]],"&gt;0")</f>
        <v>0</v>
      </c>
      <c r="R409" s="14" t="str">
        <f>IFERROR(Tableau82529[[#This Row],[Total Tour 1]]+Tableau82529[[#This Row],[Total Tour 2]],"")</f>
        <v/>
      </c>
      <c r="S409" s="14">
        <f>COUNTIF(Tableau82529[[#This Row],[Lundi]:[Samedi]],"&gt;=12")*1000</f>
        <v>0</v>
      </c>
      <c r="T40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09" s="15">
        <f>Tableau82529[[#This Row],[Prime production]]+Tableau82529[[#This Row],[Prime rendement]]</f>
        <v>0</v>
      </c>
      <c r="V409" s="15" t="str">
        <f>IF(Tableau82529[[#This Row],[Matricule]]&gt;1,IF(COUNTIF(Tableau82529[DateMatricule],Tableau82529[[#This Row],[DateMatricule]])&gt;1,"Doublon",""),"")</f>
        <v/>
      </c>
    </row>
    <row r="410" spans="1:22" x14ac:dyDescent="0.25">
      <c r="A410" s="11" t="str">
        <f>IF(Tableau82529[[#This Row],[Semaine]]="","",VLOOKUP(Tableau82529[[#This Row],[Semaine]],Listes!$A:$B,2,FALSE))</f>
        <v/>
      </c>
      <c r="B410" s="11" t="str">
        <f>IF(ISBLANK(Tableau82529[[#This Row],[Matricule]]),"",VLOOKUP(Tableau82529[[#This Row],[Matricule]],#REF!,2,FALSE))</f>
        <v/>
      </c>
      <c r="C410" s="11" t="str">
        <f>IF(ISBLANK(Tableau82529[[#This Row],[Matricule]]),"",VLOOKUP(Tableau82529[[#This Row],[Matricule]],#REF!,3,FALSE))</f>
        <v/>
      </c>
      <c r="D410" s="11" t="str">
        <f>CONCATENATE(Tableau82529[[#This Row],[Semaine]],Tableau82529[[#This Row],[Matricule]])</f>
        <v/>
      </c>
      <c r="O410" s="14" t="str">
        <f>IF(SUM(Tableau82529[[#This Row],[Lundi]:[Mercredi]])&gt;0,SUM(Tableau82529[[#This Row],[Lundi]:[Mercredi]]),"")</f>
        <v/>
      </c>
      <c r="P410" s="14" t="str">
        <f>IF(SUM(Tableau82529[[#This Row],[Jeudi]:[Samedi]])&gt;0,SUM(Tableau82529[[#This Row],[Jeudi]:[Samedi]]),"")</f>
        <v/>
      </c>
      <c r="Q410" s="14">
        <f>COUNTIF(Tableau82529[[#This Row],[Lundi]:[Mercredi]],"&gt;0") + COUNTIF(Tableau82529[[#This Row],[Jeudi]:[Samedi]],"&gt;0")</f>
        <v>0</v>
      </c>
      <c r="R410" s="14" t="str">
        <f>IFERROR(Tableau82529[[#This Row],[Total Tour 1]]+Tableau82529[[#This Row],[Total Tour 2]],"")</f>
        <v/>
      </c>
      <c r="S410" s="14">
        <f>COUNTIF(Tableau82529[[#This Row],[Lundi]:[Samedi]],"&gt;=12")*1000</f>
        <v>0</v>
      </c>
      <c r="T41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10" s="15">
        <f>Tableau82529[[#This Row],[Prime production]]+Tableau82529[[#This Row],[Prime rendement]]</f>
        <v>0</v>
      </c>
      <c r="V410" s="15" t="str">
        <f>IF(Tableau82529[[#This Row],[Matricule]]&gt;1,IF(COUNTIF(Tableau82529[DateMatricule],Tableau82529[[#This Row],[DateMatricule]])&gt;1,"Doublon",""),"")</f>
        <v/>
      </c>
    </row>
    <row r="411" spans="1:22" x14ac:dyDescent="0.25">
      <c r="A411" s="11" t="str">
        <f>IF(Tableau82529[[#This Row],[Semaine]]="","",VLOOKUP(Tableau82529[[#This Row],[Semaine]],Listes!$A:$B,2,FALSE))</f>
        <v/>
      </c>
      <c r="B411" s="11" t="str">
        <f>IF(ISBLANK(Tableau82529[[#This Row],[Matricule]]),"",VLOOKUP(Tableau82529[[#This Row],[Matricule]],#REF!,2,FALSE))</f>
        <v/>
      </c>
      <c r="C411" s="11" t="str">
        <f>IF(ISBLANK(Tableau82529[[#This Row],[Matricule]]),"",VLOOKUP(Tableau82529[[#This Row],[Matricule]],#REF!,3,FALSE))</f>
        <v/>
      </c>
      <c r="D411" s="11" t="str">
        <f>CONCATENATE(Tableau82529[[#This Row],[Semaine]],Tableau82529[[#This Row],[Matricule]])</f>
        <v/>
      </c>
      <c r="O411" s="14" t="str">
        <f>IF(SUM(Tableau82529[[#This Row],[Lundi]:[Mercredi]])&gt;0,SUM(Tableau82529[[#This Row],[Lundi]:[Mercredi]]),"")</f>
        <v/>
      </c>
      <c r="P411" s="14" t="str">
        <f>IF(SUM(Tableau82529[[#This Row],[Jeudi]:[Samedi]])&gt;0,SUM(Tableau82529[[#This Row],[Jeudi]:[Samedi]]),"")</f>
        <v/>
      </c>
      <c r="Q411" s="14">
        <f>COUNTIF(Tableau82529[[#This Row],[Lundi]:[Mercredi]],"&gt;0") + COUNTIF(Tableau82529[[#This Row],[Jeudi]:[Samedi]],"&gt;0")</f>
        <v>0</v>
      </c>
      <c r="R411" s="14" t="str">
        <f>IFERROR(Tableau82529[[#This Row],[Total Tour 1]]+Tableau82529[[#This Row],[Total Tour 2]],"")</f>
        <v/>
      </c>
      <c r="S411" s="14">
        <f>COUNTIF(Tableau82529[[#This Row],[Lundi]:[Samedi]],"&gt;=12")*1000</f>
        <v>0</v>
      </c>
      <c r="T41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11" s="15">
        <f>Tableau82529[[#This Row],[Prime production]]+Tableau82529[[#This Row],[Prime rendement]]</f>
        <v>0</v>
      </c>
      <c r="V411" s="15" t="str">
        <f>IF(Tableau82529[[#This Row],[Matricule]]&gt;1,IF(COUNTIF(Tableau82529[DateMatricule],Tableau82529[[#This Row],[DateMatricule]])&gt;1,"Doublon",""),"")</f>
        <v/>
      </c>
    </row>
    <row r="412" spans="1:22" x14ac:dyDescent="0.25">
      <c r="A412" s="11" t="str">
        <f>IF(Tableau82529[[#This Row],[Semaine]]="","",VLOOKUP(Tableau82529[[#This Row],[Semaine]],Listes!$A:$B,2,FALSE))</f>
        <v/>
      </c>
      <c r="B412" s="11" t="str">
        <f>IF(ISBLANK(Tableau82529[[#This Row],[Matricule]]),"",VLOOKUP(Tableau82529[[#This Row],[Matricule]],#REF!,2,FALSE))</f>
        <v/>
      </c>
      <c r="C412" s="11" t="str">
        <f>IF(ISBLANK(Tableau82529[[#This Row],[Matricule]]),"",VLOOKUP(Tableau82529[[#This Row],[Matricule]],#REF!,3,FALSE))</f>
        <v/>
      </c>
      <c r="D412" s="11" t="str">
        <f>CONCATENATE(Tableau82529[[#This Row],[Semaine]],Tableau82529[[#This Row],[Matricule]])</f>
        <v/>
      </c>
      <c r="O412" s="14" t="str">
        <f>IF(SUM(Tableau82529[[#This Row],[Lundi]:[Mercredi]])&gt;0,SUM(Tableau82529[[#This Row],[Lundi]:[Mercredi]]),"")</f>
        <v/>
      </c>
      <c r="P412" s="14" t="str">
        <f>IF(SUM(Tableau82529[[#This Row],[Jeudi]:[Samedi]])&gt;0,SUM(Tableau82529[[#This Row],[Jeudi]:[Samedi]]),"")</f>
        <v/>
      </c>
      <c r="Q412" s="14">
        <f>COUNTIF(Tableau82529[[#This Row],[Lundi]:[Mercredi]],"&gt;0") + COUNTIF(Tableau82529[[#This Row],[Jeudi]:[Samedi]],"&gt;0")</f>
        <v>0</v>
      </c>
      <c r="R412" s="14" t="str">
        <f>IFERROR(Tableau82529[[#This Row],[Total Tour 1]]+Tableau82529[[#This Row],[Total Tour 2]],"")</f>
        <v/>
      </c>
      <c r="S412" s="14">
        <f>COUNTIF(Tableau82529[[#This Row],[Lundi]:[Samedi]],"&gt;=12")*1000</f>
        <v>0</v>
      </c>
      <c r="T41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12" s="15">
        <f>Tableau82529[[#This Row],[Prime production]]+Tableau82529[[#This Row],[Prime rendement]]</f>
        <v>0</v>
      </c>
      <c r="V412" s="15" t="str">
        <f>IF(Tableau82529[[#This Row],[Matricule]]&gt;1,IF(COUNTIF(Tableau82529[DateMatricule],Tableau82529[[#This Row],[DateMatricule]])&gt;1,"Doublon",""),"")</f>
        <v/>
      </c>
    </row>
    <row r="413" spans="1:22" x14ac:dyDescent="0.25">
      <c r="A413" s="11" t="str">
        <f>IF(Tableau82529[[#This Row],[Semaine]]="","",VLOOKUP(Tableau82529[[#This Row],[Semaine]],Listes!$A:$B,2,FALSE))</f>
        <v/>
      </c>
      <c r="B413" s="11" t="str">
        <f>IF(ISBLANK(Tableau82529[[#This Row],[Matricule]]),"",VLOOKUP(Tableau82529[[#This Row],[Matricule]],#REF!,2,FALSE))</f>
        <v/>
      </c>
      <c r="C413" s="11" t="str">
        <f>IF(ISBLANK(Tableau82529[[#This Row],[Matricule]]),"",VLOOKUP(Tableau82529[[#This Row],[Matricule]],#REF!,3,FALSE))</f>
        <v/>
      </c>
      <c r="D413" s="11" t="str">
        <f>CONCATENATE(Tableau82529[[#This Row],[Semaine]],Tableau82529[[#This Row],[Matricule]])</f>
        <v/>
      </c>
      <c r="O413" s="14" t="str">
        <f>IF(SUM(Tableau82529[[#This Row],[Lundi]:[Mercredi]])&gt;0,SUM(Tableau82529[[#This Row],[Lundi]:[Mercredi]]),"")</f>
        <v/>
      </c>
      <c r="P413" s="14" t="str">
        <f>IF(SUM(Tableau82529[[#This Row],[Jeudi]:[Samedi]])&gt;0,SUM(Tableau82529[[#This Row],[Jeudi]:[Samedi]]),"")</f>
        <v/>
      </c>
      <c r="Q413" s="14">
        <f>COUNTIF(Tableau82529[[#This Row],[Lundi]:[Mercredi]],"&gt;0") + COUNTIF(Tableau82529[[#This Row],[Jeudi]:[Samedi]],"&gt;0")</f>
        <v>0</v>
      </c>
      <c r="R413" s="14" t="str">
        <f>IFERROR(Tableau82529[[#This Row],[Total Tour 1]]+Tableau82529[[#This Row],[Total Tour 2]],"")</f>
        <v/>
      </c>
      <c r="S413" s="14">
        <f>COUNTIF(Tableau82529[[#This Row],[Lundi]:[Samedi]],"&gt;=12")*1000</f>
        <v>0</v>
      </c>
      <c r="T41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13" s="15">
        <f>Tableau82529[[#This Row],[Prime production]]+Tableau82529[[#This Row],[Prime rendement]]</f>
        <v>0</v>
      </c>
      <c r="V413" s="15" t="str">
        <f>IF(Tableau82529[[#This Row],[Matricule]]&gt;1,IF(COUNTIF(Tableau82529[DateMatricule],Tableau82529[[#This Row],[DateMatricule]])&gt;1,"Doublon",""),"")</f>
        <v/>
      </c>
    </row>
    <row r="414" spans="1:22" x14ac:dyDescent="0.25">
      <c r="A414" s="11" t="str">
        <f>IF(Tableau82529[[#This Row],[Semaine]]="","",VLOOKUP(Tableau82529[[#This Row],[Semaine]],Listes!$A:$B,2,FALSE))</f>
        <v/>
      </c>
      <c r="B414" s="11" t="str">
        <f>IF(ISBLANK(Tableau82529[[#This Row],[Matricule]]),"",VLOOKUP(Tableau82529[[#This Row],[Matricule]],#REF!,2,FALSE))</f>
        <v/>
      </c>
      <c r="C414" s="11" t="str">
        <f>IF(ISBLANK(Tableau82529[[#This Row],[Matricule]]),"",VLOOKUP(Tableau82529[[#This Row],[Matricule]],#REF!,3,FALSE))</f>
        <v/>
      </c>
      <c r="D414" s="11" t="str">
        <f>CONCATENATE(Tableau82529[[#This Row],[Semaine]],Tableau82529[[#This Row],[Matricule]])</f>
        <v/>
      </c>
      <c r="O414" s="14" t="str">
        <f>IF(SUM(Tableau82529[[#This Row],[Lundi]:[Mercredi]])&gt;0,SUM(Tableau82529[[#This Row],[Lundi]:[Mercredi]]),"")</f>
        <v/>
      </c>
      <c r="P414" s="14" t="str">
        <f>IF(SUM(Tableau82529[[#This Row],[Jeudi]:[Samedi]])&gt;0,SUM(Tableau82529[[#This Row],[Jeudi]:[Samedi]]),"")</f>
        <v/>
      </c>
      <c r="Q414" s="14">
        <f>COUNTIF(Tableau82529[[#This Row],[Lundi]:[Mercredi]],"&gt;0") + COUNTIF(Tableau82529[[#This Row],[Jeudi]:[Samedi]],"&gt;0")</f>
        <v>0</v>
      </c>
      <c r="R414" s="14" t="str">
        <f>IFERROR(Tableau82529[[#This Row],[Total Tour 1]]+Tableau82529[[#This Row],[Total Tour 2]],"")</f>
        <v/>
      </c>
      <c r="S414" s="14">
        <f>COUNTIF(Tableau82529[[#This Row],[Lundi]:[Samedi]],"&gt;=12")*1000</f>
        <v>0</v>
      </c>
      <c r="T41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14" s="15">
        <f>Tableau82529[[#This Row],[Prime production]]+Tableau82529[[#This Row],[Prime rendement]]</f>
        <v>0</v>
      </c>
      <c r="V414" s="15" t="str">
        <f>IF(Tableau82529[[#This Row],[Matricule]]&gt;1,IF(COUNTIF(Tableau82529[DateMatricule],Tableau82529[[#This Row],[DateMatricule]])&gt;1,"Doublon",""),"")</f>
        <v/>
      </c>
    </row>
    <row r="415" spans="1:22" x14ac:dyDescent="0.25">
      <c r="A415" s="11" t="str">
        <f>IF(Tableau82529[[#This Row],[Semaine]]="","",VLOOKUP(Tableau82529[[#This Row],[Semaine]],Listes!$A:$B,2,FALSE))</f>
        <v/>
      </c>
      <c r="B415" s="11" t="str">
        <f>IF(ISBLANK(Tableau82529[[#This Row],[Matricule]]),"",VLOOKUP(Tableau82529[[#This Row],[Matricule]],#REF!,2,FALSE))</f>
        <v/>
      </c>
      <c r="C415" s="11" t="str">
        <f>IF(ISBLANK(Tableau82529[[#This Row],[Matricule]]),"",VLOOKUP(Tableau82529[[#This Row],[Matricule]],#REF!,3,FALSE))</f>
        <v/>
      </c>
      <c r="D415" s="11" t="str">
        <f>CONCATENATE(Tableau82529[[#This Row],[Semaine]],Tableau82529[[#This Row],[Matricule]])</f>
        <v/>
      </c>
      <c r="O415" s="14" t="str">
        <f>IF(SUM(Tableau82529[[#This Row],[Lundi]:[Mercredi]])&gt;0,SUM(Tableau82529[[#This Row],[Lundi]:[Mercredi]]),"")</f>
        <v/>
      </c>
      <c r="P415" s="14" t="str">
        <f>IF(SUM(Tableau82529[[#This Row],[Jeudi]:[Samedi]])&gt;0,SUM(Tableau82529[[#This Row],[Jeudi]:[Samedi]]),"")</f>
        <v/>
      </c>
      <c r="Q415" s="14">
        <f>COUNTIF(Tableau82529[[#This Row],[Lundi]:[Mercredi]],"&gt;0") + COUNTIF(Tableau82529[[#This Row],[Jeudi]:[Samedi]],"&gt;0")</f>
        <v>0</v>
      </c>
      <c r="R415" s="14" t="str">
        <f>IFERROR(Tableau82529[[#This Row],[Total Tour 1]]+Tableau82529[[#This Row],[Total Tour 2]],"")</f>
        <v/>
      </c>
      <c r="S415" s="14">
        <f>COUNTIF(Tableau82529[[#This Row],[Lundi]:[Samedi]],"&gt;=12")*1000</f>
        <v>0</v>
      </c>
      <c r="T41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15" s="15">
        <f>Tableau82529[[#This Row],[Prime production]]+Tableau82529[[#This Row],[Prime rendement]]</f>
        <v>0</v>
      </c>
      <c r="V415" s="15" t="str">
        <f>IF(Tableau82529[[#This Row],[Matricule]]&gt;1,IF(COUNTIF(Tableau82529[DateMatricule],Tableau82529[[#This Row],[DateMatricule]])&gt;1,"Doublon",""),"")</f>
        <v/>
      </c>
    </row>
    <row r="416" spans="1:22" x14ac:dyDescent="0.25">
      <c r="A416" s="11" t="str">
        <f>IF(Tableau82529[[#This Row],[Semaine]]="","",VLOOKUP(Tableau82529[[#This Row],[Semaine]],Listes!$A:$B,2,FALSE))</f>
        <v/>
      </c>
      <c r="B416" s="11" t="str">
        <f>IF(ISBLANK(Tableau82529[[#This Row],[Matricule]]),"",VLOOKUP(Tableau82529[[#This Row],[Matricule]],#REF!,2,FALSE))</f>
        <v/>
      </c>
      <c r="C416" s="11" t="str">
        <f>IF(ISBLANK(Tableau82529[[#This Row],[Matricule]]),"",VLOOKUP(Tableau82529[[#This Row],[Matricule]],#REF!,3,FALSE))</f>
        <v/>
      </c>
      <c r="D416" s="11" t="str">
        <f>CONCATENATE(Tableau82529[[#This Row],[Semaine]],Tableau82529[[#This Row],[Matricule]])</f>
        <v/>
      </c>
      <c r="O416" s="14" t="str">
        <f>IF(SUM(Tableau82529[[#This Row],[Lundi]:[Mercredi]])&gt;0,SUM(Tableau82529[[#This Row],[Lundi]:[Mercredi]]),"")</f>
        <v/>
      </c>
      <c r="P416" s="14" t="str">
        <f>IF(SUM(Tableau82529[[#This Row],[Jeudi]:[Samedi]])&gt;0,SUM(Tableau82529[[#This Row],[Jeudi]:[Samedi]]),"")</f>
        <v/>
      </c>
      <c r="Q416" s="14">
        <f>COUNTIF(Tableau82529[[#This Row],[Lundi]:[Mercredi]],"&gt;0") + COUNTIF(Tableau82529[[#This Row],[Jeudi]:[Samedi]],"&gt;0")</f>
        <v>0</v>
      </c>
      <c r="R416" s="14" t="str">
        <f>IFERROR(Tableau82529[[#This Row],[Total Tour 1]]+Tableau82529[[#This Row],[Total Tour 2]],"")</f>
        <v/>
      </c>
      <c r="S416" s="14">
        <f>COUNTIF(Tableau82529[[#This Row],[Lundi]:[Samedi]],"&gt;=12")*1000</f>
        <v>0</v>
      </c>
      <c r="T41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16" s="15">
        <f>Tableau82529[[#This Row],[Prime production]]+Tableau82529[[#This Row],[Prime rendement]]</f>
        <v>0</v>
      </c>
      <c r="V416" s="15" t="str">
        <f>IF(Tableau82529[[#This Row],[Matricule]]&gt;1,IF(COUNTIF(Tableau82529[DateMatricule],Tableau82529[[#This Row],[DateMatricule]])&gt;1,"Doublon",""),"")</f>
        <v/>
      </c>
    </row>
    <row r="417" spans="1:22" x14ac:dyDescent="0.25">
      <c r="A417" s="11" t="str">
        <f>IF(Tableau82529[[#This Row],[Semaine]]="","",VLOOKUP(Tableau82529[[#This Row],[Semaine]],Listes!$A:$B,2,FALSE))</f>
        <v/>
      </c>
      <c r="B417" s="11" t="str">
        <f>IF(ISBLANK(Tableau82529[[#This Row],[Matricule]]),"",VLOOKUP(Tableau82529[[#This Row],[Matricule]],#REF!,2,FALSE))</f>
        <v/>
      </c>
      <c r="C417" s="11" t="str">
        <f>IF(ISBLANK(Tableau82529[[#This Row],[Matricule]]),"",VLOOKUP(Tableau82529[[#This Row],[Matricule]],#REF!,3,FALSE))</f>
        <v/>
      </c>
      <c r="D417" s="11" t="str">
        <f>CONCATENATE(Tableau82529[[#This Row],[Semaine]],Tableau82529[[#This Row],[Matricule]])</f>
        <v/>
      </c>
      <c r="O417" s="14" t="str">
        <f>IF(SUM(Tableau82529[[#This Row],[Lundi]:[Mercredi]])&gt;0,SUM(Tableau82529[[#This Row],[Lundi]:[Mercredi]]),"")</f>
        <v/>
      </c>
      <c r="P417" s="14" t="str">
        <f>IF(SUM(Tableau82529[[#This Row],[Jeudi]:[Samedi]])&gt;0,SUM(Tableau82529[[#This Row],[Jeudi]:[Samedi]]),"")</f>
        <v/>
      </c>
      <c r="Q417" s="14">
        <f>COUNTIF(Tableau82529[[#This Row],[Lundi]:[Mercredi]],"&gt;0") + COUNTIF(Tableau82529[[#This Row],[Jeudi]:[Samedi]],"&gt;0")</f>
        <v>0</v>
      </c>
      <c r="R417" s="14" t="str">
        <f>IFERROR(Tableau82529[[#This Row],[Total Tour 1]]+Tableau82529[[#This Row],[Total Tour 2]],"")</f>
        <v/>
      </c>
      <c r="S417" s="14">
        <f>COUNTIF(Tableau82529[[#This Row],[Lundi]:[Samedi]],"&gt;=12")*1000</f>
        <v>0</v>
      </c>
      <c r="T41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17" s="15">
        <f>Tableau82529[[#This Row],[Prime production]]+Tableau82529[[#This Row],[Prime rendement]]</f>
        <v>0</v>
      </c>
      <c r="V417" s="15" t="str">
        <f>IF(Tableau82529[[#This Row],[Matricule]]&gt;1,IF(COUNTIF(Tableau82529[DateMatricule],Tableau82529[[#This Row],[DateMatricule]])&gt;1,"Doublon",""),"")</f>
        <v/>
      </c>
    </row>
    <row r="418" spans="1:22" x14ac:dyDescent="0.25">
      <c r="A418" s="11" t="str">
        <f>IF(Tableau82529[[#This Row],[Semaine]]="","",VLOOKUP(Tableau82529[[#This Row],[Semaine]],Listes!$A:$B,2,FALSE))</f>
        <v/>
      </c>
      <c r="B418" s="11" t="str">
        <f>IF(ISBLANK(Tableau82529[[#This Row],[Matricule]]),"",VLOOKUP(Tableau82529[[#This Row],[Matricule]],#REF!,2,FALSE))</f>
        <v/>
      </c>
      <c r="C418" s="11" t="str">
        <f>IF(ISBLANK(Tableau82529[[#This Row],[Matricule]]),"",VLOOKUP(Tableau82529[[#This Row],[Matricule]],#REF!,3,FALSE))</f>
        <v/>
      </c>
      <c r="D418" s="11" t="str">
        <f>CONCATENATE(Tableau82529[[#This Row],[Semaine]],Tableau82529[[#This Row],[Matricule]])</f>
        <v/>
      </c>
      <c r="O418" s="14" t="str">
        <f>IF(SUM(Tableau82529[[#This Row],[Lundi]:[Mercredi]])&gt;0,SUM(Tableau82529[[#This Row],[Lundi]:[Mercredi]]),"")</f>
        <v/>
      </c>
      <c r="P418" s="14" t="str">
        <f>IF(SUM(Tableau82529[[#This Row],[Jeudi]:[Samedi]])&gt;0,SUM(Tableau82529[[#This Row],[Jeudi]:[Samedi]]),"")</f>
        <v/>
      </c>
      <c r="Q418" s="14">
        <f>COUNTIF(Tableau82529[[#This Row],[Lundi]:[Mercredi]],"&gt;0") + COUNTIF(Tableau82529[[#This Row],[Jeudi]:[Samedi]],"&gt;0")</f>
        <v>0</v>
      </c>
      <c r="R418" s="14" t="str">
        <f>IFERROR(Tableau82529[[#This Row],[Total Tour 1]]+Tableau82529[[#This Row],[Total Tour 2]],"")</f>
        <v/>
      </c>
      <c r="S418" s="14">
        <f>COUNTIF(Tableau82529[[#This Row],[Lundi]:[Samedi]],"&gt;=12")*1000</f>
        <v>0</v>
      </c>
      <c r="T41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18" s="15">
        <f>Tableau82529[[#This Row],[Prime production]]+Tableau82529[[#This Row],[Prime rendement]]</f>
        <v>0</v>
      </c>
      <c r="V418" s="15" t="str">
        <f>IF(Tableau82529[[#This Row],[Matricule]]&gt;1,IF(COUNTIF(Tableau82529[DateMatricule],Tableau82529[[#This Row],[DateMatricule]])&gt;1,"Doublon",""),"")</f>
        <v/>
      </c>
    </row>
    <row r="419" spans="1:22" x14ac:dyDescent="0.25">
      <c r="A419" s="11" t="str">
        <f>IF(Tableau82529[[#This Row],[Semaine]]="","",VLOOKUP(Tableau82529[[#This Row],[Semaine]],Listes!$A:$B,2,FALSE))</f>
        <v/>
      </c>
      <c r="B419" s="11" t="str">
        <f>IF(ISBLANK(Tableau82529[[#This Row],[Matricule]]),"",VLOOKUP(Tableau82529[[#This Row],[Matricule]],#REF!,2,FALSE))</f>
        <v/>
      </c>
      <c r="C419" s="11" t="str">
        <f>IF(ISBLANK(Tableau82529[[#This Row],[Matricule]]),"",VLOOKUP(Tableau82529[[#This Row],[Matricule]],#REF!,3,FALSE))</f>
        <v/>
      </c>
      <c r="D419" s="11" t="str">
        <f>CONCATENATE(Tableau82529[[#This Row],[Semaine]],Tableau82529[[#This Row],[Matricule]])</f>
        <v/>
      </c>
      <c r="O419" s="14" t="str">
        <f>IF(SUM(Tableau82529[[#This Row],[Lundi]:[Mercredi]])&gt;0,SUM(Tableau82529[[#This Row],[Lundi]:[Mercredi]]),"")</f>
        <v/>
      </c>
      <c r="P419" s="14" t="str">
        <f>IF(SUM(Tableau82529[[#This Row],[Jeudi]:[Samedi]])&gt;0,SUM(Tableau82529[[#This Row],[Jeudi]:[Samedi]]),"")</f>
        <v/>
      </c>
      <c r="Q419" s="14">
        <f>COUNTIF(Tableau82529[[#This Row],[Lundi]:[Mercredi]],"&gt;0") + COUNTIF(Tableau82529[[#This Row],[Jeudi]:[Samedi]],"&gt;0")</f>
        <v>0</v>
      </c>
      <c r="R419" s="14" t="str">
        <f>IFERROR(Tableau82529[[#This Row],[Total Tour 1]]+Tableau82529[[#This Row],[Total Tour 2]],"")</f>
        <v/>
      </c>
      <c r="S419" s="14">
        <f>COUNTIF(Tableau82529[[#This Row],[Lundi]:[Samedi]],"&gt;=12")*1000</f>
        <v>0</v>
      </c>
      <c r="T41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19" s="15">
        <f>Tableau82529[[#This Row],[Prime production]]+Tableau82529[[#This Row],[Prime rendement]]</f>
        <v>0</v>
      </c>
      <c r="V419" s="15" t="str">
        <f>IF(Tableau82529[[#This Row],[Matricule]]&gt;1,IF(COUNTIF(Tableau82529[DateMatricule],Tableau82529[[#This Row],[DateMatricule]])&gt;1,"Doublon",""),"")</f>
        <v/>
      </c>
    </row>
    <row r="420" spans="1:22" x14ac:dyDescent="0.25">
      <c r="A420" s="11" t="str">
        <f>IF(Tableau82529[[#This Row],[Semaine]]="","",VLOOKUP(Tableau82529[[#This Row],[Semaine]],Listes!$A:$B,2,FALSE))</f>
        <v/>
      </c>
      <c r="B420" s="11" t="str">
        <f>IF(ISBLANK(Tableau82529[[#This Row],[Matricule]]),"",VLOOKUP(Tableau82529[[#This Row],[Matricule]],#REF!,2,FALSE))</f>
        <v/>
      </c>
      <c r="C420" s="11" t="str">
        <f>IF(ISBLANK(Tableau82529[[#This Row],[Matricule]]),"",VLOOKUP(Tableau82529[[#This Row],[Matricule]],#REF!,3,FALSE))</f>
        <v/>
      </c>
      <c r="D420" s="11" t="str">
        <f>CONCATENATE(Tableau82529[[#This Row],[Semaine]],Tableau82529[[#This Row],[Matricule]])</f>
        <v/>
      </c>
      <c r="O420" s="14" t="str">
        <f>IF(SUM(Tableau82529[[#This Row],[Lundi]:[Mercredi]])&gt;0,SUM(Tableau82529[[#This Row],[Lundi]:[Mercredi]]),"")</f>
        <v/>
      </c>
      <c r="P420" s="14" t="str">
        <f>IF(SUM(Tableau82529[[#This Row],[Jeudi]:[Samedi]])&gt;0,SUM(Tableau82529[[#This Row],[Jeudi]:[Samedi]]),"")</f>
        <v/>
      </c>
      <c r="Q420" s="14">
        <f>COUNTIF(Tableau82529[[#This Row],[Lundi]:[Mercredi]],"&gt;0") + COUNTIF(Tableau82529[[#This Row],[Jeudi]:[Samedi]],"&gt;0")</f>
        <v>0</v>
      </c>
      <c r="R420" s="14" t="str">
        <f>IFERROR(Tableau82529[[#This Row],[Total Tour 1]]+Tableau82529[[#This Row],[Total Tour 2]],"")</f>
        <v/>
      </c>
      <c r="S420" s="14">
        <f>COUNTIF(Tableau82529[[#This Row],[Lundi]:[Samedi]],"&gt;=12")*1000</f>
        <v>0</v>
      </c>
      <c r="T42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20" s="15">
        <f>Tableau82529[[#This Row],[Prime production]]+Tableau82529[[#This Row],[Prime rendement]]</f>
        <v>0</v>
      </c>
      <c r="V420" s="15" t="str">
        <f>IF(Tableau82529[[#This Row],[Matricule]]&gt;1,IF(COUNTIF(Tableau82529[DateMatricule],Tableau82529[[#This Row],[DateMatricule]])&gt;1,"Doublon",""),"")</f>
        <v/>
      </c>
    </row>
    <row r="421" spans="1:22" x14ac:dyDescent="0.25">
      <c r="A421" s="11" t="str">
        <f>IF(Tableau82529[[#This Row],[Semaine]]="","",VLOOKUP(Tableau82529[[#This Row],[Semaine]],Listes!$A:$B,2,FALSE))</f>
        <v/>
      </c>
      <c r="B421" s="11" t="str">
        <f>IF(ISBLANK(Tableau82529[[#This Row],[Matricule]]),"",VLOOKUP(Tableau82529[[#This Row],[Matricule]],#REF!,2,FALSE))</f>
        <v/>
      </c>
      <c r="C421" s="11" t="str">
        <f>IF(ISBLANK(Tableau82529[[#This Row],[Matricule]]),"",VLOOKUP(Tableau82529[[#This Row],[Matricule]],#REF!,3,FALSE))</f>
        <v/>
      </c>
      <c r="D421" s="11" t="str">
        <f>CONCATENATE(Tableau82529[[#This Row],[Semaine]],Tableau82529[[#This Row],[Matricule]])</f>
        <v/>
      </c>
      <c r="O421" s="14" t="str">
        <f>IF(SUM(Tableau82529[[#This Row],[Lundi]:[Mercredi]])&gt;0,SUM(Tableau82529[[#This Row],[Lundi]:[Mercredi]]),"")</f>
        <v/>
      </c>
      <c r="P421" s="14" t="str">
        <f>IF(SUM(Tableau82529[[#This Row],[Jeudi]:[Samedi]])&gt;0,SUM(Tableau82529[[#This Row],[Jeudi]:[Samedi]]),"")</f>
        <v/>
      </c>
      <c r="Q421" s="14">
        <f>COUNTIF(Tableau82529[[#This Row],[Lundi]:[Mercredi]],"&gt;0") + COUNTIF(Tableau82529[[#This Row],[Jeudi]:[Samedi]],"&gt;0")</f>
        <v>0</v>
      </c>
      <c r="R421" s="14" t="str">
        <f>IFERROR(Tableau82529[[#This Row],[Total Tour 1]]+Tableau82529[[#This Row],[Total Tour 2]],"")</f>
        <v/>
      </c>
      <c r="S421" s="14">
        <f>COUNTIF(Tableau82529[[#This Row],[Lundi]:[Samedi]],"&gt;=12")*1000</f>
        <v>0</v>
      </c>
      <c r="T42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21" s="15">
        <f>Tableau82529[[#This Row],[Prime production]]+Tableau82529[[#This Row],[Prime rendement]]</f>
        <v>0</v>
      </c>
      <c r="V421" s="15" t="str">
        <f>IF(Tableau82529[[#This Row],[Matricule]]&gt;1,IF(COUNTIF(Tableau82529[DateMatricule],Tableau82529[[#This Row],[DateMatricule]])&gt;1,"Doublon",""),"")</f>
        <v/>
      </c>
    </row>
    <row r="422" spans="1:22" x14ac:dyDescent="0.25">
      <c r="A422" s="11" t="str">
        <f>IF(Tableau82529[[#This Row],[Semaine]]="","",VLOOKUP(Tableau82529[[#This Row],[Semaine]],Listes!$A:$B,2,FALSE))</f>
        <v/>
      </c>
      <c r="B422" s="11" t="str">
        <f>IF(ISBLANK(Tableau82529[[#This Row],[Matricule]]),"",VLOOKUP(Tableau82529[[#This Row],[Matricule]],#REF!,2,FALSE))</f>
        <v/>
      </c>
      <c r="C422" s="11" t="str">
        <f>IF(ISBLANK(Tableau82529[[#This Row],[Matricule]]),"",VLOOKUP(Tableau82529[[#This Row],[Matricule]],#REF!,3,FALSE))</f>
        <v/>
      </c>
      <c r="D422" s="11" t="str">
        <f>CONCATENATE(Tableau82529[[#This Row],[Semaine]],Tableau82529[[#This Row],[Matricule]])</f>
        <v/>
      </c>
      <c r="O422" s="14" t="str">
        <f>IF(SUM(Tableau82529[[#This Row],[Lundi]:[Mercredi]])&gt;0,SUM(Tableau82529[[#This Row],[Lundi]:[Mercredi]]),"")</f>
        <v/>
      </c>
      <c r="P422" s="14" t="str">
        <f>IF(SUM(Tableau82529[[#This Row],[Jeudi]:[Samedi]])&gt;0,SUM(Tableau82529[[#This Row],[Jeudi]:[Samedi]]),"")</f>
        <v/>
      </c>
      <c r="Q422" s="14">
        <f>COUNTIF(Tableau82529[[#This Row],[Lundi]:[Mercredi]],"&gt;0") + COUNTIF(Tableau82529[[#This Row],[Jeudi]:[Samedi]],"&gt;0")</f>
        <v>0</v>
      </c>
      <c r="R422" s="14" t="str">
        <f>IFERROR(Tableau82529[[#This Row],[Total Tour 1]]+Tableau82529[[#This Row],[Total Tour 2]],"")</f>
        <v/>
      </c>
      <c r="S422" s="14">
        <f>COUNTIF(Tableau82529[[#This Row],[Lundi]:[Samedi]],"&gt;=12")*1000</f>
        <v>0</v>
      </c>
      <c r="T42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22" s="15">
        <f>Tableau82529[[#This Row],[Prime production]]+Tableau82529[[#This Row],[Prime rendement]]</f>
        <v>0</v>
      </c>
      <c r="V422" s="15" t="str">
        <f>IF(Tableau82529[[#This Row],[Matricule]]&gt;1,IF(COUNTIF(Tableau82529[DateMatricule],Tableau82529[[#This Row],[DateMatricule]])&gt;1,"Doublon",""),"")</f>
        <v/>
      </c>
    </row>
    <row r="423" spans="1:22" x14ac:dyDescent="0.25">
      <c r="A423" s="11" t="str">
        <f>IF(Tableau82529[[#This Row],[Semaine]]="","",VLOOKUP(Tableau82529[[#This Row],[Semaine]],Listes!$A:$B,2,FALSE))</f>
        <v/>
      </c>
      <c r="B423" s="11" t="str">
        <f>IF(ISBLANK(Tableau82529[[#This Row],[Matricule]]),"",VLOOKUP(Tableau82529[[#This Row],[Matricule]],#REF!,2,FALSE))</f>
        <v/>
      </c>
      <c r="C423" s="11" t="str">
        <f>IF(ISBLANK(Tableau82529[[#This Row],[Matricule]]),"",VLOOKUP(Tableau82529[[#This Row],[Matricule]],#REF!,3,FALSE))</f>
        <v/>
      </c>
      <c r="D423" s="11" t="str">
        <f>CONCATENATE(Tableau82529[[#This Row],[Semaine]],Tableau82529[[#This Row],[Matricule]])</f>
        <v/>
      </c>
      <c r="O423" s="14" t="str">
        <f>IF(SUM(Tableau82529[[#This Row],[Lundi]:[Mercredi]])&gt;0,SUM(Tableau82529[[#This Row],[Lundi]:[Mercredi]]),"")</f>
        <v/>
      </c>
      <c r="P423" s="14" t="str">
        <f>IF(SUM(Tableau82529[[#This Row],[Jeudi]:[Samedi]])&gt;0,SUM(Tableau82529[[#This Row],[Jeudi]:[Samedi]]),"")</f>
        <v/>
      </c>
      <c r="Q423" s="14">
        <f>COUNTIF(Tableau82529[[#This Row],[Lundi]:[Mercredi]],"&gt;0") + COUNTIF(Tableau82529[[#This Row],[Jeudi]:[Samedi]],"&gt;0")</f>
        <v>0</v>
      </c>
      <c r="R423" s="14" t="str">
        <f>IFERROR(Tableau82529[[#This Row],[Total Tour 1]]+Tableau82529[[#This Row],[Total Tour 2]],"")</f>
        <v/>
      </c>
      <c r="S423" s="14">
        <f>COUNTIF(Tableau82529[[#This Row],[Lundi]:[Samedi]],"&gt;=12")*1000</f>
        <v>0</v>
      </c>
      <c r="T42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23" s="15">
        <f>Tableau82529[[#This Row],[Prime production]]+Tableau82529[[#This Row],[Prime rendement]]</f>
        <v>0</v>
      </c>
      <c r="V423" s="15" t="str">
        <f>IF(Tableau82529[[#This Row],[Matricule]]&gt;1,IF(COUNTIF(Tableau82529[DateMatricule],Tableau82529[[#This Row],[DateMatricule]])&gt;1,"Doublon",""),"")</f>
        <v/>
      </c>
    </row>
    <row r="424" spans="1:22" x14ac:dyDescent="0.25">
      <c r="A424" s="11" t="str">
        <f>IF(Tableau82529[[#This Row],[Semaine]]="","",VLOOKUP(Tableau82529[[#This Row],[Semaine]],Listes!$A:$B,2,FALSE))</f>
        <v/>
      </c>
      <c r="B424" s="11" t="str">
        <f>IF(ISBLANK(Tableau82529[[#This Row],[Matricule]]),"",VLOOKUP(Tableau82529[[#This Row],[Matricule]],#REF!,2,FALSE))</f>
        <v/>
      </c>
      <c r="C424" s="11" t="str">
        <f>IF(ISBLANK(Tableau82529[[#This Row],[Matricule]]),"",VLOOKUP(Tableau82529[[#This Row],[Matricule]],#REF!,3,FALSE))</f>
        <v/>
      </c>
      <c r="D424" s="11" t="str">
        <f>CONCATENATE(Tableau82529[[#This Row],[Semaine]],Tableau82529[[#This Row],[Matricule]])</f>
        <v/>
      </c>
      <c r="O424" s="14" t="str">
        <f>IF(SUM(Tableau82529[[#This Row],[Lundi]:[Mercredi]])&gt;0,SUM(Tableau82529[[#This Row],[Lundi]:[Mercredi]]),"")</f>
        <v/>
      </c>
      <c r="P424" s="14" t="str">
        <f>IF(SUM(Tableau82529[[#This Row],[Jeudi]:[Samedi]])&gt;0,SUM(Tableau82529[[#This Row],[Jeudi]:[Samedi]]),"")</f>
        <v/>
      </c>
      <c r="Q424" s="14">
        <f>COUNTIF(Tableau82529[[#This Row],[Lundi]:[Mercredi]],"&gt;0") + COUNTIF(Tableau82529[[#This Row],[Jeudi]:[Samedi]],"&gt;0")</f>
        <v>0</v>
      </c>
      <c r="R424" s="14" t="str">
        <f>IFERROR(Tableau82529[[#This Row],[Total Tour 1]]+Tableau82529[[#This Row],[Total Tour 2]],"")</f>
        <v/>
      </c>
      <c r="S424" s="14">
        <f>COUNTIF(Tableau82529[[#This Row],[Lundi]:[Samedi]],"&gt;=12")*1000</f>
        <v>0</v>
      </c>
      <c r="T42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24" s="15">
        <f>Tableau82529[[#This Row],[Prime production]]+Tableau82529[[#This Row],[Prime rendement]]</f>
        <v>0</v>
      </c>
      <c r="V424" s="15" t="str">
        <f>IF(Tableau82529[[#This Row],[Matricule]]&gt;1,IF(COUNTIF(Tableau82529[DateMatricule],Tableau82529[[#This Row],[DateMatricule]])&gt;1,"Doublon",""),"")</f>
        <v/>
      </c>
    </row>
    <row r="425" spans="1:22" x14ac:dyDescent="0.25">
      <c r="A425" s="11" t="str">
        <f>IF(Tableau82529[[#This Row],[Semaine]]="","",VLOOKUP(Tableau82529[[#This Row],[Semaine]],Listes!$A:$B,2,FALSE))</f>
        <v/>
      </c>
      <c r="B425" s="11" t="str">
        <f>IF(ISBLANK(Tableau82529[[#This Row],[Matricule]]),"",VLOOKUP(Tableau82529[[#This Row],[Matricule]],#REF!,2,FALSE))</f>
        <v/>
      </c>
      <c r="C425" s="11" t="str">
        <f>IF(ISBLANK(Tableau82529[[#This Row],[Matricule]]),"",VLOOKUP(Tableau82529[[#This Row],[Matricule]],#REF!,3,FALSE))</f>
        <v/>
      </c>
      <c r="D425" s="11" t="str">
        <f>CONCATENATE(Tableau82529[[#This Row],[Semaine]],Tableau82529[[#This Row],[Matricule]])</f>
        <v/>
      </c>
      <c r="O425" s="14" t="str">
        <f>IF(SUM(Tableau82529[[#This Row],[Lundi]:[Mercredi]])&gt;0,SUM(Tableau82529[[#This Row],[Lundi]:[Mercredi]]),"")</f>
        <v/>
      </c>
      <c r="P425" s="14" t="str">
        <f>IF(SUM(Tableau82529[[#This Row],[Jeudi]:[Samedi]])&gt;0,SUM(Tableau82529[[#This Row],[Jeudi]:[Samedi]]),"")</f>
        <v/>
      </c>
      <c r="Q425" s="14">
        <f>COUNTIF(Tableau82529[[#This Row],[Lundi]:[Mercredi]],"&gt;0") + COUNTIF(Tableau82529[[#This Row],[Jeudi]:[Samedi]],"&gt;0")</f>
        <v>0</v>
      </c>
      <c r="R425" s="14" t="str">
        <f>IFERROR(Tableau82529[[#This Row],[Total Tour 1]]+Tableau82529[[#This Row],[Total Tour 2]],"")</f>
        <v/>
      </c>
      <c r="S425" s="14">
        <f>COUNTIF(Tableau82529[[#This Row],[Lundi]:[Samedi]],"&gt;=12")*1000</f>
        <v>0</v>
      </c>
      <c r="T42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25" s="15">
        <f>Tableau82529[[#This Row],[Prime production]]+Tableau82529[[#This Row],[Prime rendement]]</f>
        <v>0</v>
      </c>
      <c r="V425" s="15" t="str">
        <f>IF(Tableau82529[[#This Row],[Matricule]]&gt;1,IF(COUNTIF(Tableau82529[DateMatricule],Tableau82529[[#This Row],[DateMatricule]])&gt;1,"Doublon",""),"")</f>
        <v/>
      </c>
    </row>
    <row r="426" spans="1:22" x14ac:dyDescent="0.25">
      <c r="A426" s="11" t="str">
        <f>IF(Tableau82529[[#This Row],[Semaine]]="","",VLOOKUP(Tableau82529[[#This Row],[Semaine]],Listes!$A:$B,2,FALSE))</f>
        <v/>
      </c>
      <c r="B426" s="11" t="str">
        <f>IF(ISBLANK(Tableau82529[[#This Row],[Matricule]]),"",VLOOKUP(Tableau82529[[#This Row],[Matricule]],#REF!,2,FALSE))</f>
        <v/>
      </c>
      <c r="C426" s="11" t="str">
        <f>IF(ISBLANK(Tableau82529[[#This Row],[Matricule]]),"",VLOOKUP(Tableau82529[[#This Row],[Matricule]],#REF!,3,FALSE))</f>
        <v/>
      </c>
      <c r="D426" s="11" t="str">
        <f>CONCATENATE(Tableau82529[[#This Row],[Semaine]],Tableau82529[[#This Row],[Matricule]])</f>
        <v/>
      </c>
      <c r="O426" s="14" t="str">
        <f>IF(SUM(Tableau82529[[#This Row],[Lundi]:[Mercredi]])&gt;0,SUM(Tableau82529[[#This Row],[Lundi]:[Mercredi]]),"")</f>
        <v/>
      </c>
      <c r="P426" s="14" t="str">
        <f>IF(SUM(Tableau82529[[#This Row],[Jeudi]:[Samedi]])&gt;0,SUM(Tableau82529[[#This Row],[Jeudi]:[Samedi]]),"")</f>
        <v/>
      </c>
      <c r="Q426" s="14">
        <f>COUNTIF(Tableau82529[[#This Row],[Lundi]:[Mercredi]],"&gt;0") + COUNTIF(Tableau82529[[#This Row],[Jeudi]:[Samedi]],"&gt;0")</f>
        <v>0</v>
      </c>
      <c r="R426" s="14" t="str">
        <f>IFERROR(Tableau82529[[#This Row],[Total Tour 1]]+Tableau82529[[#This Row],[Total Tour 2]],"")</f>
        <v/>
      </c>
      <c r="S426" s="14">
        <f>COUNTIF(Tableau82529[[#This Row],[Lundi]:[Samedi]],"&gt;=12")*1000</f>
        <v>0</v>
      </c>
      <c r="T42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26" s="15">
        <f>Tableau82529[[#This Row],[Prime production]]+Tableau82529[[#This Row],[Prime rendement]]</f>
        <v>0</v>
      </c>
      <c r="V426" s="15" t="str">
        <f>IF(Tableau82529[[#This Row],[Matricule]]&gt;1,IF(COUNTIF(Tableau82529[DateMatricule],Tableau82529[[#This Row],[DateMatricule]])&gt;1,"Doublon",""),"")</f>
        <v/>
      </c>
    </row>
    <row r="427" spans="1:22" x14ac:dyDescent="0.25">
      <c r="A427" s="11" t="str">
        <f>IF(Tableau82529[[#This Row],[Semaine]]="","",VLOOKUP(Tableau82529[[#This Row],[Semaine]],Listes!$A:$B,2,FALSE))</f>
        <v/>
      </c>
      <c r="B427" s="11" t="str">
        <f>IF(ISBLANK(Tableau82529[[#This Row],[Matricule]]),"",VLOOKUP(Tableau82529[[#This Row],[Matricule]],#REF!,2,FALSE))</f>
        <v/>
      </c>
      <c r="C427" s="11" t="str">
        <f>IF(ISBLANK(Tableau82529[[#This Row],[Matricule]]),"",VLOOKUP(Tableau82529[[#This Row],[Matricule]],#REF!,3,FALSE))</f>
        <v/>
      </c>
      <c r="D427" s="11" t="str">
        <f>CONCATENATE(Tableau82529[[#This Row],[Semaine]],Tableau82529[[#This Row],[Matricule]])</f>
        <v/>
      </c>
      <c r="O427" s="14" t="str">
        <f>IF(SUM(Tableau82529[[#This Row],[Lundi]:[Mercredi]])&gt;0,SUM(Tableau82529[[#This Row],[Lundi]:[Mercredi]]),"")</f>
        <v/>
      </c>
      <c r="P427" s="14" t="str">
        <f>IF(SUM(Tableau82529[[#This Row],[Jeudi]:[Samedi]])&gt;0,SUM(Tableau82529[[#This Row],[Jeudi]:[Samedi]]),"")</f>
        <v/>
      </c>
      <c r="Q427" s="14">
        <f>COUNTIF(Tableau82529[[#This Row],[Lundi]:[Mercredi]],"&gt;0") + COUNTIF(Tableau82529[[#This Row],[Jeudi]:[Samedi]],"&gt;0")</f>
        <v>0</v>
      </c>
      <c r="R427" s="14" t="str">
        <f>IFERROR(Tableau82529[[#This Row],[Total Tour 1]]+Tableau82529[[#This Row],[Total Tour 2]],"")</f>
        <v/>
      </c>
      <c r="S427" s="14">
        <f>COUNTIF(Tableau82529[[#This Row],[Lundi]:[Samedi]],"&gt;=12")*1000</f>
        <v>0</v>
      </c>
      <c r="T42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27" s="15">
        <f>Tableau82529[[#This Row],[Prime production]]+Tableau82529[[#This Row],[Prime rendement]]</f>
        <v>0</v>
      </c>
      <c r="V427" s="15" t="str">
        <f>IF(Tableau82529[[#This Row],[Matricule]]&gt;1,IF(COUNTIF(Tableau82529[DateMatricule],Tableau82529[[#This Row],[DateMatricule]])&gt;1,"Doublon",""),"")</f>
        <v/>
      </c>
    </row>
    <row r="428" spans="1:22" x14ac:dyDescent="0.25">
      <c r="A428" s="11" t="str">
        <f>IF(Tableau82529[[#This Row],[Semaine]]="","",VLOOKUP(Tableau82529[[#This Row],[Semaine]],Listes!$A:$B,2,FALSE))</f>
        <v/>
      </c>
      <c r="B428" s="11" t="str">
        <f>IF(ISBLANK(Tableau82529[[#This Row],[Matricule]]),"",VLOOKUP(Tableau82529[[#This Row],[Matricule]],#REF!,2,FALSE))</f>
        <v/>
      </c>
      <c r="C428" s="11" t="str">
        <f>IF(ISBLANK(Tableau82529[[#This Row],[Matricule]]),"",VLOOKUP(Tableau82529[[#This Row],[Matricule]],#REF!,3,FALSE))</f>
        <v/>
      </c>
      <c r="D428" s="11" t="str">
        <f>CONCATENATE(Tableau82529[[#This Row],[Semaine]],Tableau82529[[#This Row],[Matricule]])</f>
        <v/>
      </c>
      <c r="O428" s="14" t="str">
        <f>IF(SUM(Tableau82529[[#This Row],[Lundi]:[Mercredi]])&gt;0,SUM(Tableau82529[[#This Row],[Lundi]:[Mercredi]]),"")</f>
        <v/>
      </c>
      <c r="P428" s="14" t="str">
        <f>IF(SUM(Tableau82529[[#This Row],[Jeudi]:[Samedi]])&gt;0,SUM(Tableau82529[[#This Row],[Jeudi]:[Samedi]]),"")</f>
        <v/>
      </c>
      <c r="Q428" s="14">
        <f>COUNTIF(Tableau82529[[#This Row],[Lundi]:[Mercredi]],"&gt;0") + COUNTIF(Tableau82529[[#This Row],[Jeudi]:[Samedi]],"&gt;0")</f>
        <v>0</v>
      </c>
      <c r="R428" s="14" t="str">
        <f>IFERROR(Tableau82529[[#This Row],[Total Tour 1]]+Tableau82529[[#This Row],[Total Tour 2]],"")</f>
        <v/>
      </c>
      <c r="S428" s="14">
        <f>COUNTIF(Tableau82529[[#This Row],[Lundi]:[Samedi]],"&gt;=12")*1000</f>
        <v>0</v>
      </c>
      <c r="T42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28" s="15">
        <f>Tableau82529[[#This Row],[Prime production]]+Tableau82529[[#This Row],[Prime rendement]]</f>
        <v>0</v>
      </c>
      <c r="V428" s="15" t="str">
        <f>IF(Tableau82529[[#This Row],[Matricule]]&gt;1,IF(COUNTIF(Tableau82529[DateMatricule],Tableau82529[[#This Row],[DateMatricule]])&gt;1,"Doublon",""),"")</f>
        <v/>
      </c>
    </row>
    <row r="429" spans="1:22" x14ac:dyDescent="0.25">
      <c r="A429" s="11" t="str">
        <f>IF(Tableau82529[[#This Row],[Semaine]]="","",VLOOKUP(Tableau82529[[#This Row],[Semaine]],Listes!$A:$B,2,FALSE))</f>
        <v/>
      </c>
      <c r="B429" s="11" t="str">
        <f>IF(ISBLANK(Tableau82529[[#This Row],[Matricule]]),"",VLOOKUP(Tableau82529[[#This Row],[Matricule]],#REF!,2,FALSE))</f>
        <v/>
      </c>
      <c r="C429" s="11" t="str">
        <f>IF(ISBLANK(Tableau82529[[#This Row],[Matricule]]),"",VLOOKUP(Tableau82529[[#This Row],[Matricule]],#REF!,3,FALSE))</f>
        <v/>
      </c>
      <c r="D429" s="11" t="str">
        <f>CONCATENATE(Tableau82529[[#This Row],[Semaine]],Tableau82529[[#This Row],[Matricule]])</f>
        <v/>
      </c>
      <c r="O429" s="14" t="str">
        <f>IF(SUM(Tableau82529[[#This Row],[Lundi]:[Mercredi]])&gt;0,SUM(Tableau82529[[#This Row],[Lundi]:[Mercredi]]),"")</f>
        <v/>
      </c>
      <c r="P429" s="14" t="str">
        <f>IF(SUM(Tableau82529[[#This Row],[Jeudi]:[Samedi]])&gt;0,SUM(Tableau82529[[#This Row],[Jeudi]:[Samedi]]),"")</f>
        <v/>
      </c>
      <c r="Q429" s="14">
        <f>COUNTIF(Tableau82529[[#This Row],[Lundi]:[Mercredi]],"&gt;0") + COUNTIF(Tableau82529[[#This Row],[Jeudi]:[Samedi]],"&gt;0")</f>
        <v>0</v>
      </c>
      <c r="R429" s="14" t="str">
        <f>IFERROR(Tableau82529[[#This Row],[Total Tour 1]]+Tableau82529[[#This Row],[Total Tour 2]],"")</f>
        <v/>
      </c>
      <c r="S429" s="14">
        <f>COUNTIF(Tableau82529[[#This Row],[Lundi]:[Samedi]],"&gt;=12")*1000</f>
        <v>0</v>
      </c>
      <c r="T42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29" s="15">
        <f>Tableau82529[[#This Row],[Prime production]]+Tableau82529[[#This Row],[Prime rendement]]</f>
        <v>0</v>
      </c>
      <c r="V429" s="15" t="str">
        <f>IF(Tableau82529[[#This Row],[Matricule]]&gt;1,IF(COUNTIF(Tableau82529[DateMatricule],Tableau82529[[#This Row],[DateMatricule]])&gt;1,"Doublon",""),"")</f>
        <v/>
      </c>
    </row>
    <row r="430" spans="1:22" x14ac:dyDescent="0.25">
      <c r="A430" s="11" t="str">
        <f>IF(Tableau82529[[#This Row],[Semaine]]="","",VLOOKUP(Tableau82529[[#This Row],[Semaine]],Listes!$A:$B,2,FALSE))</f>
        <v/>
      </c>
      <c r="B430" s="11" t="str">
        <f>IF(ISBLANK(Tableau82529[[#This Row],[Matricule]]),"",VLOOKUP(Tableau82529[[#This Row],[Matricule]],#REF!,2,FALSE))</f>
        <v/>
      </c>
      <c r="C430" s="11" t="str">
        <f>IF(ISBLANK(Tableau82529[[#This Row],[Matricule]]),"",VLOOKUP(Tableau82529[[#This Row],[Matricule]],#REF!,3,FALSE))</f>
        <v/>
      </c>
      <c r="D430" s="11" t="str">
        <f>CONCATENATE(Tableau82529[[#This Row],[Semaine]],Tableau82529[[#This Row],[Matricule]])</f>
        <v/>
      </c>
      <c r="O430" s="14" t="str">
        <f>IF(SUM(Tableau82529[[#This Row],[Lundi]:[Mercredi]])&gt;0,SUM(Tableau82529[[#This Row],[Lundi]:[Mercredi]]),"")</f>
        <v/>
      </c>
      <c r="P430" s="14" t="str">
        <f>IF(SUM(Tableau82529[[#This Row],[Jeudi]:[Samedi]])&gt;0,SUM(Tableau82529[[#This Row],[Jeudi]:[Samedi]]),"")</f>
        <v/>
      </c>
      <c r="Q430" s="14">
        <f>COUNTIF(Tableau82529[[#This Row],[Lundi]:[Mercredi]],"&gt;0") + COUNTIF(Tableau82529[[#This Row],[Jeudi]:[Samedi]],"&gt;0")</f>
        <v>0</v>
      </c>
      <c r="R430" s="14" t="str">
        <f>IFERROR(Tableau82529[[#This Row],[Total Tour 1]]+Tableau82529[[#This Row],[Total Tour 2]],"")</f>
        <v/>
      </c>
      <c r="S430" s="14">
        <f>COUNTIF(Tableau82529[[#This Row],[Lundi]:[Samedi]],"&gt;=12")*1000</f>
        <v>0</v>
      </c>
      <c r="T43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30" s="15">
        <f>Tableau82529[[#This Row],[Prime production]]+Tableau82529[[#This Row],[Prime rendement]]</f>
        <v>0</v>
      </c>
      <c r="V430" s="15" t="str">
        <f>IF(Tableau82529[[#This Row],[Matricule]]&gt;1,IF(COUNTIF(Tableau82529[DateMatricule],Tableau82529[[#This Row],[DateMatricule]])&gt;1,"Doublon",""),"")</f>
        <v/>
      </c>
    </row>
    <row r="431" spans="1:22" x14ac:dyDescent="0.25">
      <c r="A431" s="11" t="str">
        <f>IF(Tableau82529[[#This Row],[Semaine]]="","",VLOOKUP(Tableau82529[[#This Row],[Semaine]],Listes!$A:$B,2,FALSE))</f>
        <v/>
      </c>
      <c r="B431" s="11" t="str">
        <f>IF(ISBLANK(Tableau82529[[#This Row],[Matricule]]),"",VLOOKUP(Tableau82529[[#This Row],[Matricule]],#REF!,2,FALSE))</f>
        <v/>
      </c>
      <c r="C431" s="11" t="str">
        <f>IF(ISBLANK(Tableau82529[[#This Row],[Matricule]]),"",VLOOKUP(Tableau82529[[#This Row],[Matricule]],#REF!,3,FALSE))</f>
        <v/>
      </c>
      <c r="D431" s="11" t="str">
        <f>CONCATENATE(Tableau82529[[#This Row],[Semaine]],Tableau82529[[#This Row],[Matricule]])</f>
        <v/>
      </c>
      <c r="O431" s="14" t="str">
        <f>IF(SUM(Tableau82529[[#This Row],[Lundi]:[Mercredi]])&gt;0,SUM(Tableau82529[[#This Row],[Lundi]:[Mercredi]]),"")</f>
        <v/>
      </c>
      <c r="P431" s="14" t="str">
        <f>IF(SUM(Tableau82529[[#This Row],[Jeudi]:[Samedi]])&gt;0,SUM(Tableau82529[[#This Row],[Jeudi]:[Samedi]]),"")</f>
        <v/>
      </c>
      <c r="Q431" s="14">
        <f>COUNTIF(Tableau82529[[#This Row],[Lundi]:[Mercredi]],"&gt;0") + COUNTIF(Tableau82529[[#This Row],[Jeudi]:[Samedi]],"&gt;0")</f>
        <v>0</v>
      </c>
      <c r="R431" s="14" t="str">
        <f>IFERROR(Tableau82529[[#This Row],[Total Tour 1]]+Tableau82529[[#This Row],[Total Tour 2]],"")</f>
        <v/>
      </c>
      <c r="S431" s="14">
        <f>COUNTIF(Tableau82529[[#This Row],[Lundi]:[Samedi]],"&gt;=12")*1000</f>
        <v>0</v>
      </c>
      <c r="T43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31" s="15">
        <f>Tableau82529[[#This Row],[Prime production]]+Tableau82529[[#This Row],[Prime rendement]]</f>
        <v>0</v>
      </c>
      <c r="V431" s="15" t="str">
        <f>IF(Tableau82529[[#This Row],[Matricule]]&gt;1,IF(COUNTIF(Tableau82529[DateMatricule],Tableau82529[[#This Row],[DateMatricule]])&gt;1,"Doublon",""),"")</f>
        <v/>
      </c>
    </row>
    <row r="432" spans="1:22" x14ac:dyDescent="0.25">
      <c r="A432" s="11" t="str">
        <f>IF(Tableau82529[[#This Row],[Semaine]]="","",VLOOKUP(Tableau82529[[#This Row],[Semaine]],Listes!$A:$B,2,FALSE))</f>
        <v/>
      </c>
      <c r="B432" s="11" t="str">
        <f>IF(ISBLANK(Tableau82529[[#This Row],[Matricule]]),"",VLOOKUP(Tableau82529[[#This Row],[Matricule]],#REF!,2,FALSE))</f>
        <v/>
      </c>
      <c r="C432" s="11" t="str">
        <f>IF(ISBLANK(Tableau82529[[#This Row],[Matricule]]),"",VLOOKUP(Tableau82529[[#This Row],[Matricule]],#REF!,3,FALSE))</f>
        <v/>
      </c>
      <c r="D432" s="11" t="str">
        <f>CONCATENATE(Tableau82529[[#This Row],[Semaine]],Tableau82529[[#This Row],[Matricule]])</f>
        <v/>
      </c>
      <c r="O432" s="14" t="str">
        <f>IF(SUM(Tableau82529[[#This Row],[Lundi]:[Mercredi]])&gt;0,SUM(Tableau82529[[#This Row],[Lundi]:[Mercredi]]),"")</f>
        <v/>
      </c>
      <c r="P432" s="14" t="str">
        <f>IF(SUM(Tableau82529[[#This Row],[Jeudi]:[Samedi]])&gt;0,SUM(Tableau82529[[#This Row],[Jeudi]:[Samedi]]),"")</f>
        <v/>
      </c>
      <c r="Q432" s="14">
        <f>COUNTIF(Tableau82529[[#This Row],[Lundi]:[Mercredi]],"&gt;0") + COUNTIF(Tableau82529[[#This Row],[Jeudi]:[Samedi]],"&gt;0")</f>
        <v>0</v>
      </c>
      <c r="R432" s="14" t="str">
        <f>IFERROR(Tableau82529[[#This Row],[Total Tour 1]]+Tableau82529[[#This Row],[Total Tour 2]],"")</f>
        <v/>
      </c>
      <c r="S432" s="14">
        <f>COUNTIF(Tableau82529[[#This Row],[Lundi]:[Samedi]],"&gt;=12")*1000</f>
        <v>0</v>
      </c>
      <c r="T43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32" s="15">
        <f>Tableau82529[[#This Row],[Prime production]]+Tableau82529[[#This Row],[Prime rendement]]</f>
        <v>0</v>
      </c>
      <c r="V432" s="15" t="str">
        <f>IF(Tableau82529[[#This Row],[Matricule]]&gt;1,IF(COUNTIF(Tableau82529[DateMatricule],Tableau82529[[#This Row],[DateMatricule]])&gt;1,"Doublon",""),"")</f>
        <v/>
      </c>
    </row>
    <row r="433" spans="1:22" x14ac:dyDescent="0.25">
      <c r="A433" s="11" t="str">
        <f>IF(Tableau82529[[#This Row],[Semaine]]="","",VLOOKUP(Tableau82529[[#This Row],[Semaine]],Listes!$A:$B,2,FALSE))</f>
        <v/>
      </c>
      <c r="B433" s="11" t="str">
        <f>IF(ISBLANK(Tableau82529[[#This Row],[Matricule]]),"",VLOOKUP(Tableau82529[[#This Row],[Matricule]],#REF!,2,FALSE))</f>
        <v/>
      </c>
      <c r="C433" s="11" t="str">
        <f>IF(ISBLANK(Tableau82529[[#This Row],[Matricule]]),"",VLOOKUP(Tableau82529[[#This Row],[Matricule]],#REF!,3,FALSE))</f>
        <v/>
      </c>
      <c r="D433" s="11" t="str">
        <f>CONCATENATE(Tableau82529[[#This Row],[Semaine]],Tableau82529[[#This Row],[Matricule]])</f>
        <v/>
      </c>
      <c r="O433" s="14" t="str">
        <f>IF(SUM(Tableau82529[[#This Row],[Lundi]:[Mercredi]])&gt;0,SUM(Tableau82529[[#This Row],[Lundi]:[Mercredi]]),"")</f>
        <v/>
      </c>
      <c r="P433" s="14" t="str">
        <f>IF(SUM(Tableau82529[[#This Row],[Jeudi]:[Samedi]])&gt;0,SUM(Tableau82529[[#This Row],[Jeudi]:[Samedi]]),"")</f>
        <v/>
      </c>
      <c r="Q433" s="14">
        <f>COUNTIF(Tableau82529[[#This Row],[Lundi]:[Mercredi]],"&gt;0") + COUNTIF(Tableau82529[[#This Row],[Jeudi]:[Samedi]],"&gt;0")</f>
        <v>0</v>
      </c>
      <c r="R433" s="14" t="str">
        <f>IFERROR(Tableau82529[[#This Row],[Total Tour 1]]+Tableau82529[[#This Row],[Total Tour 2]],"")</f>
        <v/>
      </c>
      <c r="S433" s="14">
        <f>COUNTIF(Tableau82529[[#This Row],[Lundi]:[Samedi]],"&gt;=12")*1000</f>
        <v>0</v>
      </c>
      <c r="T43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33" s="15">
        <f>Tableau82529[[#This Row],[Prime production]]+Tableau82529[[#This Row],[Prime rendement]]</f>
        <v>0</v>
      </c>
      <c r="V433" s="15" t="str">
        <f>IF(Tableau82529[[#This Row],[Matricule]]&gt;1,IF(COUNTIF(Tableau82529[DateMatricule],Tableau82529[[#This Row],[DateMatricule]])&gt;1,"Doublon",""),"")</f>
        <v/>
      </c>
    </row>
    <row r="434" spans="1:22" x14ac:dyDescent="0.25">
      <c r="A434" s="11" t="str">
        <f>IF(Tableau82529[[#This Row],[Semaine]]="","",VLOOKUP(Tableau82529[[#This Row],[Semaine]],Listes!$A:$B,2,FALSE))</f>
        <v/>
      </c>
      <c r="B434" s="11" t="str">
        <f>IF(ISBLANK(Tableau82529[[#This Row],[Matricule]]),"",VLOOKUP(Tableau82529[[#This Row],[Matricule]],#REF!,2,FALSE))</f>
        <v/>
      </c>
      <c r="C434" s="11" t="str">
        <f>IF(ISBLANK(Tableau82529[[#This Row],[Matricule]]),"",VLOOKUP(Tableau82529[[#This Row],[Matricule]],#REF!,3,FALSE))</f>
        <v/>
      </c>
      <c r="D434" s="11" t="str">
        <f>CONCATENATE(Tableau82529[[#This Row],[Semaine]],Tableau82529[[#This Row],[Matricule]])</f>
        <v/>
      </c>
      <c r="O434" s="14" t="str">
        <f>IF(SUM(Tableau82529[[#This Row],[Lundi]:[Mercredi]])&gt;0,SUM(Tableau82529[[#This Row],[Lundi]:[Mercredi]]),"")</f>
        <v/>
      </c>
      <c r="P434" s="14" t="str">
        <f>IF(SUM(Tableau82529[[#This Row],[Jeudi]:[Samedi]])&gt;0,SUM(Tableau82529[[#This Row],[Jeudi]:[Samedi]]),"")</f>
        <v/>
      </c>
      <c r="Q434" s="14">
        <f>COUNTIF(Tableau82529[[#This Row],[Lundi]:[Mercredi]],"&gt;0") + COUNTIF(Tableau82529[[#This Row],[Jeudi]:[Samedi]],"&gt;0")</f>
        <v>0</v>
      </c>
      <c r="R434" s="14" t="str">
        <f>IFERROR(Tableau82529[[#This Row],[Total Tour 1]]+Tableau82529[[#This Row],[Total Tour 2]],"")</f>
        <v/>
      </c>
      <c r="S434" s="14">
        <f>COUNTIF(Tableau82529[[#This Row],[Lundi]:[Samedi]],"&gt;=12")*1000</f>
        <v>0</v>
      </c>
      <c r="T43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34" s="15">
        <f>Tableau82529[[#This Row],[Prime production]]+Tableau82529[[#This Row],[Prime rendement]]</f>
        <v>0</v>
      </c>
      <c r="V434" s="15" t="str">
        <f>IF(Tableau82529[[#This Row],[Matricule]]&gt;1,IF(COUNTIF(Tableau82529[DateMatricule],Tableau82529[[#This Row],[DateMatricule]])&gt;1,"Doublon",""),"")</f>
        <v/>
      </c>
    </row>
    <row r="435" spans="1:22" x14ac:dyDescent="0.25">
      <c r="A435" s="11" t="str">
        <f>IF(Tableau82529[[#This Row],[Semaine]]="","",VLOOKUP(Tableau82529[[#This Row],[Semaine]],Listes!$A:$B,2,FALSE))</f>
        <v/>
      </c>
      <c r="B435" s="11" t="str">
        <f>IF(ISBLANK(Tableau82529[[#This Row],[Matricule]]),"",VLOOKUP(Tableau82529[[#This Row],[Matricule]],#REF!,2,FALSE))</f>
        <v/>
      </c>
      <c r="C435" s="11" t="str">
        <f>IF(ISBLANK(Tableau82529[[#This Row],[Matricule]]),"",VLOOKUP(Tableau82529[[#This Row],[Matricule]],#REF!,3,FALSE))</f>
        <v/>
      </c>
      <c r="D435" s="11" t="str">
        <f>CONCATENATE(Tableau82529[[#This Row],[Semaine]],Tableau82529[[#This Row],[Matricule]])</f>
        <v/>
      </c>
      <c r="O435" s="14" t="str">
        <f>IF(SUM(Tableau82529[[#This Row],[Lundi]:[Mercredi]])&gt;0,SUM(Tableau82529[[#This Row],[Lundi]:[Mercredi]]),"")</f>
        <v/>
      </c>
      <c r="P435" s="14" t="str">
        <f>IF(SUM(Tableau82529[[#This Row],[Jeudi]:[Samedi]])&gt;0,SUM(Tableau82529[[#This Row],[Jeudi]:[Samedi]]),"")</f>
        <v/>
      </c>
      <c r="Q435" s="14">
        <f>COUNTIF(Tableau82529[[#This Row],[Lundi]:[Mercredi]],"&gt;0") + COUNTIF(Tableau82529[[#This Row],[Jeudi]:[Samedi]],"&gt;0")</f>
        <v>0</v>
      </c>
      <c r="R435" s="14" t="str">
        <f>IFERROR(Tableau82529[[#This Row],[Total Tour 1]]+Tableau82529[[#This Row],[Total Tour 2]],"")</f>
        <v/>
      </c>
      <c r="S435" s="14">
        <f>COUNTIF(Tableau82529[[#This Row],[Lundi]:[Samedi]],"&gt;=12")*1000</f>
        <v>0</v>
      </c>
      <c r="T43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35" s="15">
        <f>Tableau82529[[#This Row],[Prime production]]+Tableau82529[[#This Row],[Prime rendement]]</f>
        <v>0</v>
      </c>
      <c r="V435" s="15" t="str">
        <f>IF(Tableau82529[[#This Row],[Matricule]]&gt;1,IF(COUNTIF(Tableau82529[DateMatricule],Tableau82529[[#This Row],[DateMatricule]])&gt;1,"Doublon",""),"")</f>
        <v/>
      </c>
    </row>
    <row r="436" spans="1:22" x14ac:dyDescent="0.25">
      <c r="A436" s="11" t="str">
        <f>IF(Tableau82529[[#This Row],[Semaine]]="","",VLOOKUP(Tableau82529[[#This Row],[Semaine]],Listes!$A:$B,2,FALSE))</f>
        <v/>
      </c>
      <c r="B436" s="11" t="str">
        <f>IF(ISBLANK(Tableau82529[[#This Row],[Matricule]]),"",VLOOKUP(Tableau82529[[#This Row],[Matricule]],#REF!,2,FALSE))</f>
        <v/>
      </c>
      <c r="C436" s="11" t="str">
        <f>IF(ISBLANK(Tableau82529[[#This Row],[Matricule]]),"",VLOOKUP(Tableau82529[[#This Row],[Matricule]],#REF!,3,FALSE))</f>
        <v/>
      </c>
      <c r="D436" s="11" t="str">
        <f>CONCATENATE(Tableau82529[[#This Row],[Semaine]],Tableau82529[[#This Row],[Matricule]])</f>
        <v/>
      </c>
      <c r="O436" s="14" t="str">
        <f>IF(SUM(Tableau82529[[#This Row],[Lundi]:[Mercredi]])&gt;0,SUM(Tableau82529[[#This Row],[Lundi]:[Mercredi]]),"")</f>
        <v/>
      </c>
      <c r="P436" s="14" t="str">
        <f>IF(SUM(Tableau82529[[#This Row],[Jeudi]:[Samedi]])&gt;0,SUM(Tableau82529[[#This Row],[Jeudi]:[Samedi]]),"")</f>
        <v/>
      </c>
      <c r="Q436" s="14">
        <f>COUNTIF(Tableau82529[[#This Row],[Lundi]:[Mercredi]],"&gt;0") + COUNTIF(Tableau82529[[#This Row],[Jeudi]:[Samedi]],"&gt;0")</f>
        <v>0</v>
      </c>
      <c r="R436" s="14" t="str">
        <f>IFERROR(Tableau82529[[#This Row],[Total Tour 1]]+Tableau82529[[#This Row],[Total Tour 2]],"")</f>
        <v/>
      </c>
      <c r="S436" s="14">
        <f>COUNTIF(Tableau82529[[#This Row],[Lundi]:[Samedi]],"&gt;=12")*1000</f>
        <v>0</v>
      </c>
      <c r="T43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36" s="15">
        <f>Tableau82529[[#This Row],[Prime production]]+Tableau82529[[#This Row],[Prime rendement]]</f>
        <v>0</v>
      </c>
      <c r="V436" s="15" t="str">
        <f>IF(Tableau82529[[#This Row],[Matricule]]&gt;1,IF(COUNTIF(Tableau82529[DateMatricule],Tableau82529[[#This Row],[DateMatricule]])&gt;1,"Doublon",""),"")</f>
        <v/>
      </c>
    </row>
    <row r="437" spans="1:22" x14ac:dyDescent="0.25">
      <c r="A437" s="11" t="str">
        <f>IF(Tableau82529[[#This Row],[Semaine]]="","",VLOOKUP(Tableau82529[[#This Row],[Semaine]],Listes!$A:$B,2,FALSE))</f>
        <v/>
      </c>
      <c r="B437" s="11" t="str">
        <f>IF(ISBLANK(Tableau82529[[#This Row],[Matricule]]),"",VLOOKUP(Tableau82529[[#This Row],[Matricule]],#REF!,2,FALSE))</f>
        <v/>
      </c>
      <c r="C437" s="11" t="str">
        <f>IF(ISBLANK(Tableau82529[[#This Row],[Matricule]]),"",VLOOKUP(Tableau82529[[#This Row],[Matricule]],#REF!,3,FALSE))</f>
        <v/>
      </c>
      <c r="D437" s="11" t="str">
        <f>CONCATENATE(Tableau82529[[#This Row],[Semaine]],Tableau82529[[#This Row],[Matricule]])</f>
        <v/>
      </c>
      <c r="O437" s="14" t="str">
        <f>IF(SUM(Tableau82529[[#This Row],[Lundi]:[Mercredi]])&gt;0,SUM(Tableau82529[[#This Row],[Lundi]:[Mercredi]]),"")</f>
        <v/>
      </c>
      <c r="P437" s="14" t="str">
        <f>IF(SUM(Tableau82529[[#This Row],[Jeudi]:[Samedi]])&gt;0,SUM(Tableau82529[[#This Row],[Jeudi]:[Samedi]]),"")</f>
        <v/>
      </c>
      <c r="Q437" s="14">
        <f>COUNTIF(Tableau82529[[#This Row],[Lundi]:[Mercredi]],"&gt;0") + COUNTIF(Tableau82529[[#This Row],[Jeudi]:[Samedi]],"&gt;0")</f>
        <v>0</v>
      </c>
      <c r="R437" s="14" t="str">
        <f>IFERROR(Tableau82529[[#This Row],[Total Tour 1]]+Tableau82529[[#This Row],[Total Tour 2]],"")</f>
        <v/>
      </c>
      <c r="S437" s="14">
        <f>COUNTIF(Tableau82529[[#This Row],[Lundi]:[Samedi]],"&gt;=12")*1000</f>
        <v>0</v>
      </c>
      <c r="T43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37" s="15">
        <f>Tableau82529[[#This Row],[Prime production]]+Tableau82529[[#This Row],[Prime rendement]]</f>
        <v>0</v>
      </c>
      <c r="V437" s="15" t="str">
        <f>IF(Tableau82529[[#This Row],[Matricule]]&gt;1,IF(COUNTIF(Tableau82529[DateMatricule],Tableau82529[[#This Row],[DateMatricule]])&gt;1,"Doublon",""),"")</f>
        <v/>
      </c>
    </row>
    <row r="438" spans="1:22" x14ac:dyDescent="0.25">
      <c r="A438" s="11" t="str">
        <f>IF(Tableau82529[[#This Row],[Semaine]]="","",VLOOKUP(Tableau82529[[#This Row],[Semaine]],Listes!$A:$B,2,FALSE))</f>
        <v/>
      </c>
      <c r="B438" s="11" t="str">
        <f>IF(ISBLANK(Tableau82529[[#This Row],[Matricule]]),"",VLOOKUP(Tableau82529[[#This Row],[Matricule]],#REF!,2,FALSE))</f>
        <v/>
      </c>
      <c r="C438" s="11" t="str">
        <f>IF(ISBLANK(Tableau82529[[#This Row],[Matricule]]),"",VLOOKUP(Tableau82529[[#This Row],[Matricule]],#REF!,3,FALSE))</f>
        <v/>
      </c>
      <c r="D438" s="11" t="str">
        <f>CONCATENATE(Tableau82529[[#This Row],[Semaine]],Tableau82529[[#This Row],[Matricule]])</f>
        <v/>
      </c>
      <c r="O438" s="14" t="str">
        <f>IF(SUM(Tableau82529[[#This Row],[Lundi]:[Mercredi]])&gt;0,SUM(Tableau82529[[#This Row],[Lundi]:[Mercredi]]),"")</f>
        <v/>
      </c>
      <c r="P438" s="14" t="str">
        <f>IF(SUM(Tableau82529[[#This Row],[Jeudi]:[Samedi]])&gt;0,SUM(Tableau82529[[#This Row],[Jeudi]:[Samedi]]),"")</f>
        <v/>
      </c>
      <c r="Q438" s="14">
        <f>COUNTIF(Tableau82529[[#This Row],[Lundi]:[Mercredi]],"&gt;0") + COUNTIF(Tableau82529[[#This Row],[Jeudi]:[Samedi]],"&gt;0")</f>
        <v>0</v>
      </c>
      <c r="R438" s="14" t="str">
        <f>IFERROR(Tableau82529[[#This Row],[Total Tour 1]]+Tableau82529[[#This Row],[Total Tour 2]],"")</f>
        <v/>
      </c>
      <c r="S438" s="14">
        <f>COUNTIF(Tableau82529[[#This Row],[Lundi]:[Samedi]],"&gt;=12")*1000</f>
        <v>0</v>
      </c>
      <c r="T43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38" s="15">
        <f>Tableau82529[[#This Row],[Prime production]]+Tableau82529[[#This Row],[Prime rendement]]</f>
        <v>0</v>
      </c>
      <c r="V438" s="15" t="str">
        <f>IF(Tableau82529[[#This Row],[Matricule]]&gt;1,IF(COUNTIF(Tableau82529[DateMatricule],Tableau82529[[#This Row],[DateMatricule]])&gt;1,"Doublon",""),"")</f>
        <v/>
      </c>
    </row>
    <row r="439" spans="1:22" x14ac:dyDescent="0.25">
      <c r="A439" s="11" t="str">
        <f>IF(Tableau82529[[#This Row],[Semaine]]="","",VLOOKUP(Tableau82529[[#This Row],[Semaine]],Listes!$A:$B,2,FALSE))</f>
        <v/>
      </c>
      <c r="B439" s="11" t="str">
        <f>IF(ISBLANK(Tableau82529[[#This Row],[Matricule]]),"",VLOOKUP(Tableau82529[[#This Row],[Matricule]],#REF!,2,FALSE))</f>
        <v/>
      </c>
      <c r="C439" s="11" t="str">
        <f>IF(ISBLANK(Tableau82529[[#This Row],[Matricule]]),"",VLOOKUP(Tableau82529[[#This Row],[Matricule]],#REF!,3,FALSE))</f>
        <v/>
      </c>
      <c r="D439" s="11" t="str">
        <f>CONCATENATE(Tableau82529[[#This Row],[Semaine]],Tableau82529[[#This Row],[Matricule]])</f>
        <v/>
      </c>
      <c r="O439" s="14" t="str">
        <f>IF(SUM(Tableau82529[[#This Row],[Lundi]:[Mercredi]])&gt;0,SUM(Tableau82529[[#This Row],[Lundi]:[Mercredi]]),"")</f>
        <v/>
      </c>
      <c r="P439" s="14" t="str">
        <f>IF(SUM(Tableau82529[[#This Row],[Jeudi]:[Samedi]])&gt;0,SUM(Tableau82529[[#This Row],[Jeudi]:[Samedi]]),"")</f>
        <v/>
      </c>
      <c r="Q439" s="14">
        <f>COUNTIF(Tableau82529[[#This Row],[Lundi]:[Mercredi]],"&gt;0") + COUNTIF(Tableau82529[[#This Row],[Jeudi]:[Samedi]],"&gt;0")</f>
        <v>0</v>
      </c>
      <c r="R439" s="14" t="str">
        <f>IFERROR(Tableau82529[[#This Row],[Total Tour 1]]+Tableau82529[[#This Row],[Total Tour 2]],"")</f>
        <v/>
      </c>
      <c r="S439" s="14">
        <f>COUNTIF(Tableau82529[[#This Row],[Lundi]:[Samedi]],"&gt;=12")*1000</f>
        <v>0</v>
      </c>
      <c r="T43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39" s="15">
        <f>Tableau82529[[#This Row],[Prime production]]+Tableau82529[[#This Row],[Prime rendement]]</f>
        <v>0</v>
      </c>
      <c r="V439" s="15" t="str">
        <f>IF(Tableau82529[[#This Row],[Matricule]]&gt;1,IF(COUNTIF(Tableau82529[DateMatricule],Tableau82529[[#This Row],[DateMatricule]])&gt;1,"Doublon",""),"")</f>
        <v/>
      </c>
    </row>
    <row r="440" spans="1:22" x14ac:dyDescent="0.25">
      <c r="A440" s="11" t="str">
        <f>IF(Tableau82529[[#This Row],[Semaine]]="","",VLOOKUP(Tableau82529[[#This Row],[Semaine]],Listes!$A:$B,2,FALSE))</f>
        <v/>
      </c>
      <c r="B440" s="11" t="str">
        <f>IF(ISBLANK(Tableau82529[[#This Row],[Matricule]]),"",VLOOKUP(Tableau82529[[#This Row],[Matricule]],#REF!,2,FALSE))</f>
        <v/>
      </c>
      <c r="C440" s="11" t="str">
        <f>IF(ISBLANK(Tableau82529[[#This Row],[Matricule]]),"",VLOOKUP(Tableau82529[[#This Row],[Matricule]],#REF!,3,FALSE))</f>
        <v/>
      </c>
      <c r="D440" s="11" t="str">
        <f>CONCATENATE(Tableau82529[[#This Row],[Semaine]],Tableau82529[[#This Row],[Matricule]])</f>
        <v/>
      </c>
      <c r="O440" s="14" t="str">
        <f>IF(SUM(Tableau82529[[#This Row],[Lundi]:[Mercredi]])&gt;0,SUM(Tableau82529[[#This Row],[Lundi]:[Mercredi]]),"")</f>
        <v/>
      </c>
      <c r="P440" s="14" t="str">
        <f>IF(SUM(Tableau82529[[#This Row],[Jeudi]:[Samedi]])&gt;0,SUM(Tableau82529[[#This Row],[Jeudi]:[Samedi]]),"")</f>
        <v/>
      </c>
      <c r="Q440" s="14">
        <f>COUNTIF(Tableau82529[[#This Row],[Lundi]:[Mercredi]],"&gt;0") + COUNTIF(Tableau82529[[#This Row],[Jeudi]:[Samedi]],"&gt;0")</f>
        <v>0</v>
      </c>
      <c r="R440" s="14" t="str">
        <f>IFERROR(Tableau82529[[#This Row],[Total Tour 1]]+Tableau82529[[#This Row],[Total Tour 2]],"")</f>
        <v/>
      </c>
      <c r="S440" s="14">
        <f>COUNTIF(Tableau82529[[#This Row],[Lundi]:[Samedi]],"&gt;=12")*1000</f>
        <v>0</v>
      </c>
      <c r="T44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40" s="15">
        <f>Tableau82529[[#This Row],[Prime production]]+Tableau82529[[#This Row],[Prime rendement]]</f>
        <v>0</v>
      </c>
      <c r="V440" s="15" t="str">
        <f>IF(Tableau82529[[#This Row],[Matricule]]&gt;1,IF(COUNTIF(Tableau82529[DateMatricule],Tableau82529[[#This Row],[DateMatricule]])&gt;1,"Doublon",""),"")</f>
        <v/>
      </c>
    </row>
    <row r="441" spans="1:22" x14ac:dyDescent="0.25">
      <c r="A441" s="11" t="str">
        <f>IF(Tableau82529[[#This Row],[Semaine]]="","",VLOOKUP(Tableau82529[[#This Row],[Semaine]],Listes!$A:$B,2,FALSE))</f>
        <v/>
      </c>
      <c r="B441" s="11" t="str">
        <f>IF(ISBLANK(Tableau82529[[#This Row],[Matricule]]),"",VLOOKUP(Tableau82529[[#This Row],[Matricule]],#REF!,2,FALSE))</f>
        <v/>
      </c>
      <c r="C441" s="11" t="str">
        <f>IF(ISBLANK(Tableau82529[[#This Row],[Matricule]]),"",VLOOKUP(Tableau82529[[#This Row],[Matricule]],#REF!,3,FALSE))</f>
        <v/>
      </c>
      <c r="D441" s="11" t="str">
        <f>CONCATENATE(Tableau82529[[#This Row],[Semaine]],Tableau82529[[#This Row],[Matricule]])</f>
        <v/>
      </c>
      <c r="O441" s="14" t="str">
        <f>IF(SUM(Tableau82529[[#This Row],[Lundi]:[Mercredi]])&gt;0,SUM(Tableau82529[[#This Row],[Lundi]:[Mercredi]]),"")</f>
        <v/>
      </c>
      <c r="P441" s="14" t="str">
        <f>IF(SUM(Tableau82529[[#This Row],[Jeudi]:[Samedi]])&gt;0,SUM(Tableau82529[[#This Row],[Jeudi]:[Samedi]]),"")</f>
        <v/>
      </c>
      <c r="Q441" s="14">
        <f>COUNTIF(Tableau82529[[#This Row],[Lundi]:[Mercredi]],"&gt;0") + COUNTIF(Tableau82529[[#This Row],[Jeudi]:[Samedi]],"&gt;0")</f>
        <v>0</v>
      </c>
      <c r="R441" s="14" t="str">
        <f>IFERROR(Tableau82529[[#This Row],[Total Tour 1]]+Tableau82529[[#This Row],[Total Tour 2]],"")</f>
        <v/>
      </c>
      <c r="S441" s="14">
        <f>COUNTIF(Tableau82529[[#This Row],[Lundi]:[Samedi]],"&gt;=12")*1000</f>
        <v>0</v>
      </c>
      <c r="T44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41" s="15">
        <f>Tableau82529[[#This Row],[Prime production]]+Tableau82529[[#This Row],[Prime rendement]]</f>
        <v>0</v>
      </c>
      <c r="V441" s="15" t="str">
        <f>IF(Tableau82529[[#This Row],[Matricule]]&gt;1,IF(COUNTIF(Tableau82529[DateMatricule],Tableau82529[[#This Row],[DateMatricule]])&gt;1,"Doublon",""),"")</f>
        <v/>
      </c>
    </row>
    <row r="442" spans="1:22" x14ac:dyDescent="0.25">
      <c r="A442" s="11" t="str">
        <f>IF(Tableau82529[[#This Row],[Semaine]]="","",VLOOKUP(Tableau82529[[#This Row],[Semaine]],Listes!$A:$B,2,FALSE))</f>
        <v/>
      </c>
      <c r="B442" s="11" t="str">
        <f>IF(ISBLANK(Tableau82529[[#This Row],[Matricule]]),"",VLOOKUP(Tableau82529[[#This Row],[Matricule]],#REF!,2,FALSE))</f>
        <v/>
      </c>
      <c r="C442" s="11" t="str">
        <f>IF(ISBLANK(Tableau82529[[#This Row],[Matricule]]),"",VLOOKUP(Tableau82529[[#This Row],[Matricule]],#REF!,3,FALSE))</f>
        <v/>
      </c>
      <c r="D442" s="11" t="str">
        <f>CONCATENATE(Tableau82529[[#This Row],[Semaine]],Tableau82529[[#This Row],[Matricule]])</f>
        <v/>
      </c>
      <c r="O442" s="14" t="str">
        <f>IF(SUM(Tableau82529[[#This Row],[Lundi]:[Mercredi]])&gt;0,SUM(Tableau82529[[#This Row],[Lundi]:[Mercredi]]),"")</f>
        <v/>
      </c>
      <c r="P442" s="14" t="str">
        <f>IF(SUM(Tableau82529[[#This Row],[Jeudi]:[Samedi]])&gt;0,SUM(Tableau82529[[#This Row],[Jeudi]:[Samedi]]),"")</f>
        <v/>
      </c>
      <c r="Q442" s="14">
        <f>COUNTIF(Tableau82529[[#This Row],[Lundi]:[Mercredi]],"&gt;0") + COUNTIF(Tableau82529[[#This Row],[Jeudi]:[Samedi]],"&gt;0")</f>
        <v>0</v>
      </c>
      <c r="R442" s="14" t="str">
        <f>IFERROR(Tableau82529[[#This Row],[Total Tour 1]]+Tableau82529[[#This Row],[Total Tour 2]],"")</f>
        <v/>
      </c>
      <c r="S442" s="14">
        <f>COUNTIF(Tableau82529[[#This Row],[Lundi]:[Samedi]],"&gt;=12")*1000</f>
        <v>0</v>
      </c>
      <c r="T44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42" s="15">
        <f>Tableau82529[[#This Row],[Prime production]]+Tableau82529[[#This Row],[Prime rendement]]</f>
        <v>0</v>
      </c>
      <c r="V442" s="15" t="str">
        <f>IF(Tableau82529[[#This Row],[Matricule]]&gt;1,IF(COUNTIF(Tableau82529[DateMatricule],Tableau82529[[#This Row],[DateMatricule]])&gt;1,"Doublon",""),"")</f>
        <v/>
      </c>
    </row>
    <row r="443" spans="1:22" x14ac:dyDescent="0.25">
      <c r="A443" s="11" t="str">
        <f>IF(Tableau82529[[#This Row],[Semaine]]="","",VLOOKUP(Tableau82529[[#This Row],[Semaine]],Listes!$A:$B,2,FALSE))</f>
        <v/>
      </c>
      <c r="B443" s="11" t="str">
        <f>IF(ISBLANK(Tableau82529[[#This Row],[Matricule]]),"",VLOOKUP(Tableau82529[[#This Row],[Matricule]],#REF!,2,FALSE))</f>
        <v/>
      </c>
      <c r="C443" s="11" t="str">
        <f>IF(ISBLANK(Tableau82529[[#This Row],[Matricule]]),"",VLOOKUP(Tableau82529[[#This Row],[Matricule]],#REF!,3,FALSE))</f>
        <v/>
      </c>
      <c r="D443" s="11" t="str">
        <f>CONCATENATE(Tableau82529[[#This Row],[Semaine]],Tableau82529[[#This Row],[Matricule]])</f>
        <v/>
      </c>
      <c r="O443" s="14" t="str">
        <f>IF(SUM(Tableau82529[[#This Row],[Lundi]:[Mercredi]])&gt;0,SUM(Tableau82529[[#This Row],[Lundi]:[Mercredi]]),"")</f>
        <v/>
      </c>
      <c r="P443" s="14" t="str">
        <f>IF(SUM(Tableau82529[[#This Row],[Jeudi]:[Samedi]])&gt;0,SUM(Tableau82529[[#This Row],[Jeudi]:[Samedi]]),"")</f>
        <v/>
      </c>
      <c r="Q443" s="14">
        <f>COUNTIF(Tableau82529[[#This Row],[Lundi]:[Mercredi]],"&gt;0") + COUNTIF(Tableau82529[[#This Row],[Jeudi]:[Samedi]],"&gt;0")</f>
        <v>0</v>
      </c>
      <c r="R443" s="14" t="str">
        <f>IFERROR(Tableau82529[[#This Row],[Total Tour 1]]+Tableau82529[[#This Row],[Total Tour 2]],"")</f>
        <v/>
      </c>
      <c r="S443" s="14">
        <f>COUNTIF(Tableau82529[[#This Row],[Lundi]:[Samedi]],"&gt;=12")*1000</f>
        <v>0</v>
      </c>
      <c r="T44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43" s="15">
        <f>Tableau82529[[#This Row],[Prime production]]+Tableau82529[[#This Row],[Prime rendement]]</f>
        <v>0</v>
      </c>
      <c r="V443" s="15" t="str">
        <f>IF(Tableau82529[[#This Row],[Matricule]]&gt;1,IF(COUNTIF(Tableau82529[DateMatricule],Tableau82529[[#This Row],[DateMatricule]])&gt;1,"Doublon",""),"")</f>
        <v/>
      </c>
    </row>
    <row r="444" spans="1:22" x14ac:dyDescent="0.25">
      <c r="A444" s="11" t="str">
        <f>IF(Tableau82529[[#This Row],[Semaine]]="","",VLOOKUP(Tableau82529[[#This Row],[Semaine]],Listes!$A:$B,2,FALSE))</f>
        <v/>
      </c>
      <c r="B444" s="11" t="str">
        <f>IF(ISBLANK(Tableau82529[[#This Row],[Matricule]]),"",VLOOKUP(Tableau82529[[#This Row],[Matricule]],#REF!,2,FALSE))</f>
        <v/>
      </c>
      <c r="C444" s="11" t="str">
        <f>IF(ISBLANK(Tableau82529[[#This Row],[Matricule]]),"",VLOOKUP(Tableau82529[[#This Row],[Matricule]],#REF!,3,FALSE))</f>
        <v/>
      </c>
      <c r="D444" s="11" t="str">
        <f>CONCATENATE(Tableau82529[[#This Row],[Semaine]],Tableau82529[[#This Row],[Matricule]])</f>
        <v/>
      </c>
      <c r="O444" s="14" t="str">
        <f>IF(SUM(Tableau82529[[#This Row],[Lundi]:[Mercredi]])&gt;0,SUM(Tableau82529[[#This Row],[Lundi]:[Mercredi]]),"")</f>
        <v/>
      </c>
      <c r="P444" s="14" t="str">
        <f>IF(SUM(Tableau82529[[#This Row],[Jeudi]:[Samedi]])&gt;0,SUM(Tableau82529[[#This Row],[Jeudi]:[Samedi]]),"")</f>
        <v/>
      </c>
      <c r="Q444" s="14">
        <f>COUNTIF(Tableau82529[[#This Row],[Lundi]:[Mercredi]],"&gt;0") + COUNTIF(Tableau82529[[#This Row],[Jeudi]:[Samedi]],"&gt;0")</f>
        <v>0</v>
      </c>
      <c r="R444" s="14" t="str">
        <f>IFERROR(Tableau82529[[#This Row],[Total Tour 1]]+Tableau82529[[#This Row],[Total Tour 2]],"")</f>
        <v/>
      </c>
      <c r="S444" s="14">
        <f>COUNTIF(Tableau82529[[#This Row],[Lundi]:[Samedi]],"&gt;=12")*1000</f>
        <v>0</v>
      </c>
      <c r="T44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44" s="15">
        <f>Tableau82529[[#This Row],[Prime production]]+Tableau82529[[#This Row],[Prime rendement]]</f>
        <v>0</v>
      </c>
      <c r="V444" s="15" t="str">
        <f>IF(Tableau82529[[#This Row],[Matricule]]&gt;1,IF(COUNTIF(Tableau82529[DateMatricule],Tableau82529[[#This Row],[DateMatricule]])&gt;1,"Doublon",""),"")</f>
        <v/>
      </c>
    </row>
    <row r="445" spans="1:22" x14ac:dyDescent="0.25">
      <c r="A445" s="11" t="str">
        <f>IF(Tableau82529[[#This Row],[Semaine]]="","",VLOOKUP(Tableau82529[[#This Row],[Semaine]],Listes!$A:$B,2,FALSE))</f>
        <v/>
      </c>
      <c r="B445" s="11" t="str">
        <f>IF(ISBLANK(Tableau82529[[#This Row],[Matricule]]),"",VLOOKUP(Tableau82529[[#This Row],[Matricule]],#REF!,2,FALSE))</f>
        <v/>
      </c>
      <c r="C445" s="11" t="str">
        <f>IF(ISBLANK(Tableau82529[[#This Row],[Matricule]]),"",VLOOKUP(Tableau82529[[#This Row],[Matricule]],#REF!,3,FALSE))</f>
        <v/>
      </c>
      <c r="D445" s="11" t="str">
        <f>CONCATENATE(Tableau82529[[#This Row],[Semaine]],Tableau82529[[#This Row],[Matricule]])</f>
        <v/>
      </c>
      <c r="O445" s="14" t="str">
        <f>IF(SUM(Tableau82529[[#This Row],[Lundi]:[Mercredi]])&gt;0,SUM(Tableau82529[[#This Row],[Lundi]:[Mercredi]]),"")</f>
        <v/>
      </c>
      <c r="P445" s="14" t="str">
        <f>IF(SUM(Tableau82529[[#This Row],[Jeudi]:[Samedi]])&gt;0,SUM(Tableau82529[[#This Row],[Jeudi]:[Samedi]]),"")</f>
        <v/>
      </c>
      <c r="Q445" s="14">
        <f>COUNTIF(Tableau82529[[#This Row],[Lundi]:[Mercredi]],"&gt;0") + COUNTIF(Tableau82529[[#This Row],[Jeudi]:[Samedi]],"&gt;0")</f>
        <v>0</v>
      </c>
      <c r="R445" s="14" t="str">
        <f>IFERROR(Tableau82529[[#This Row],[Total Tour 1]]+Tableau82529[[#This Row],[Total Tour 2]],"")</f>
        <v/>
      </c>
      <c r="S445" s="14">
        <f>COUNTIF(Tableau82529[[#This Row],[Lundi]:[Samedi]],"&gt;=12")*1000</f>
        <v>0</v>
      </c>
      <c r="T44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45" s="15">
        <f>Tableau82529[[#This Row],[Prime production]]+Tableau82529[[#This Row],[Prime rendement]]</f>
        <v>0</v>
      </c>
      <c r="V445" s="15" t="str">
        <f>IF(Tableau82529[[#This Row],[Matricule]]&gt;1,IF(COUNTIF(Tableau82529[DateMatricule],Tableau82529[[#This Row],[DateMatricule]])&gt;1,"Doublon",""),"")</f>
        <v/>
      </c>
    </row>
    <row r="446" spans="1:22" x14ac:dyDescent="0.25">
      <c r="A446" s="11" t="str">
        <f>IF(Tableau82529[[#This Row],[Semaine]]="","",VLOOKUP(Tableau82529[[#This Row],[Semaine]],Listes!$A:$B,2,FALSE))</f>
        <v/>
      </c>
      <c r="B446" s="11" t="str">
        <f>IF(ISBLANK(Tableau82529[[#This Row],[Matricule]]),"",VLOOKUP(Tableau82529[[#This Row],[Matricule]],#REF!,2,FALSE))</f>
        <v/>
      </c>
      <c r="C446" s="11" t="str">
        <f>IF(ISBLANK(Tableau82529[[#This Row],[Matricule]]),"",VLOOKUP(Tableau82529[[#This Row],[Matricule]],#REF!,3,FALSE))</f>
        <v/>
      </c>
      <c r="D446" s="11" t="str">
        <f>CONCATENATE(Tableau82529[[#This Row],[Semaine]],Tableau82529[[#This Row],[Matricule]])</f>
        <v/>
      </c>
      <c r="O446" s="14" t="str">
        <f>IF(SUM(Tableau82529[[#This Row],[Lundi]:[Mercredi]])&gt;0,SUM(Tableau82529[[#This Row],[Lundi]:[Mercredi]]),"")</f>
        <v/>
      </c>
      <c r="P446" s="14" t="str">
        <f>IF(SUM(Tableau82529[[#This Row],[Jeudi]:[Samedi]])&gt;0,SUM(Tableau82529[[#This Row],[Jeudi]:[Samedi]]),"")</f>
        <v/>
      </c>
      <c r="Q446" s="14">
        <f>COUNTIF(Tableau82529[[#This Row],[Lundi]:[Mercredi]],"&gt;0") + COUNTIF(Tableau82529[[#This Row],[Jeudi]:[Samedi]],"&gt;0")</f>
        <v>0</v>
      </c>
      <c r="R446" s="14" t="str">
        <f>IFERROR(Tableau82529[[#This Row],[Total Tour 1]]+Tableau82529[[#This Row],[Total Tour 2]],"")</f>
        <v/>
      </c>
      <c r="S446" s="14">
        <f>COUNTIF(Tableau82529[[#This Row],[Lundi]:[Samedi]],"&gt;=12")*1000</f>
        <v>0</v>
      </c>
      <c r="T44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46" s="15">
        <f>Tableau82529[[#This Row],[Prime production]]+Tableau82529[[#This Row],[Prime rendement]]</f>
        <v>0</v>
      </c>
      <c r="V446" s="15" t="str">
        <f>IF(Tableau82529[[#This Row],[Matricule]]&gt;1,IF(COUNTIF(Tableau82529[DateMatricule],Tableau82529[[#This Row],[DateMatricule]])&gt;1,"Doublon",""),"")</f>
        <v/>
      </c>
    </row>
    <row r="447" spans="1:22" x14ac:dyDescent="0.25">
      <c r="A447" s="11" t="str">
        <f>IF(Tableau82529[[#This Row],[Semaine]]="","",VLOOKUP(Tableau82529[[#This Row],[Semaine]],Listes!$A:$B,2,FALSE))</f>
        <v/>
      </c>
      <c r="B447" s="11" t="str">
        <f>IF(ISBLANK(Tableau82529[[#This Row],[Matricule]]),"",VLOOKUP(Tableau82529[[#This Row],[Matricule]],#REF!,2,FALSE))</f>
        <v/>
      </c>
      <c r="C447" s="11" t="str">
        <f>IF(ISBLANK(Tableau82529[[#This Row],[Matricule]]),"",VLOOKUP(Tableau82529[[#This Row],[Matricule]],#REF!,3,FALSE))</f>
        <v/>
      </c>
      <c r="D447" s="11" t="str">
        <f>CONCATENATE(Tableau82529[[#This Row],[Semaine]],Tableau82529[[#This Row],[Matricule]])</f>
        <v/>
      </c>
      <c r="O447" s="14" t="str">
        <f>IF(SUM(Tableau82529[[#This Row],[Lundi]:[Mercredi]])&gt;0,SUM(Tableau82529[[#This Row],[Lundi]:[Mercredi]]),"")</f>
        <v/>
      </c>
      <c r="P447" s="14" t="str">
        <f>IF(SUM(Tableau82529[[#This Row],[Jeudi]:[Samedi]])&gt;0,SUM(Tableau82529[[#This Row],[Jeudi]:[Samedi]]),"")</f>
        <v/>
      </c>
      <c r="Q447" s="14">
        <f>COUNTIF(Tableau82529[[#This Row],[Lundi]:[Mercredi]],"&gt;0") + COUNTIF(Tableau82529[[#This Row],[Jeudi]:[Samedi]],"&gt;0")</f>
        <v>0</v>
      </c>
      <c r="R447" s="14" t="str">
        <f>IFERROR(Tableau82529[[#This Row],[Total Tour 1]]+Tableau82529[[#This Row],[Total Tour 2]],"")</f>
        <v/>
      </c>
      <c r="S447" s="14">
        <f>COUNTIF(Tableau82529[[#This Row],[Lundi]:[Samedi]],"&gt;=12")*1000</f>
        <v>0</v>
      </c>
      <c r="T44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47" s="15">
        <f>Tableau82529[[#This Row],[Prime production]]+Tableau82529[[#This Row],[Prime rendement]]</f>
        <v>0</v>
      </c>
      <c r="V447" s="15" t="str">
        <f>IF(Tableau82529[[#This Row],[Matricule]]&gt;1,IF(COUNTIF(Tableau82529[DateMatricule],Tableau82529[[#This Row],[DateMatricule]])&gt;1,"Doublon",""),"")</f>
        <v/>
      </c>
    </row>
    <row r="448" spans="1:22" x14ac:dyDescent="0.25">
      <c r="A448" s="11" t="str">
        <f>IF(Tableau82529[[#This Row],[Semaine]]="","",VLOOKUP(Tableau82529[[#This Row],[Semaine]],Listes!$A:$B,2,FALSE))</f>
        <v/>
      </c>
      <c r="B448" s="11" t="str">
        <f>IF(ISBLANK(Tableau82529[[#This Row],[Matricule]]),"",VLOOKUP(Tableau82529[[#This Row],[Matricule]],#REF!,2,FALSE))</f>
        <v/>
      </c>
      <c r="C448" s="11" t="str">
        <f>IF(ISBLANK(Tableau82529[[#This Row],[Matricule]]),"",VLOOKUP(Tableau82529[[#This Row],[Matricule]],#REF!,3,FALSE))</f>
        <v/>
      </c>
      <c r="D448" s="11" t="str">
        <f>CONCATENATE(Tableau82529[[#This Row],[Semaine]],Tableau82529[[#This Row],[Matricule]])</f>
        <v/>
      </c>
      <c r="O448" s="14" t="str">
        <f>IF(SUM(Tableau82529[[#This Row],[Lundi]:[Mercredi]])&gt;0,SUM(Tableau82529[[#This Row],[Lundi]:[Mercredi]]),"")</f>
        <v/>
      </c>
      <c r="P448" s="14" t="str">
        <f>IF(SUM(Tableau82529[[#This Row],[Jeudi]:[Samedi]])&gt;0,SUM(Tableau82529[[#This Row],[Jeudi]:[Samedi]]),"")</f>
        <v/>
      </c>
      <c r="Q448" s="14">
        <f>COUNTIF(Tableau82529[[#This Row],[Lundi]:[Mercredi]],"&gt;0") + COUNTIF(Tableau82529[[#This Row],[Jeudi]:[Samedi]],"&gt;0")</f>
        <v>0</v>
      </c>
      <c r="R448" s="14" t="str">
        <f>IFERROR(Tableau82529[[#This Row],[Total Tour 1]]+Tableau82529[[#This Row],[Total Tour 2]],"")</f>
        <v/>
      </c>
      <c r="S448" s="14">
        <f>COUNTIF(Tableau82529[[#This Row],[Lundi]:[Samedi]],"&gt;=12")*1000</f>
        <v>0</v>
      </c>
      <c r="T44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48" s="15">
        <f>Tableau82529[[#This Row],[Prime production]]+Tableau82529[[#This Row],[Prime rendement]]</f>
        <v>0</v>
      </c>
      <c r="V448" s="15" t="str">
        <f>IF(Tableau82529[[#This Row],[Matricule]]&gt;1,IF(COUNTIF(Tableau82529[DateMatricule],Tableau82529[[#This Row],[DateMatricule]])&gt;1,"Doublon",""),"")</f>
        <v/>
      </c>
    </row>
    <row r="449" spans="1:22" x14ac:dyDescent="0.25">
      <c r="A449" s="11" t="str">
        <f>IF(Tableau82529[[#This Row],[Semaine]]="","",VLOOKUP(Tableau82529[[#This Row],[Semaine]],Listes!$A:$B,2,FALSE))</f>
        <v/>
      </c>
      <c r="B449" s="11" t="str">
        <f>IF(ISBLANK(Tableau82529[[#This Row],[Matricule]]),"",VLOOKUP(Tableau82529[[#This Row],[Matricule]],#REF!,2,FALSE))</f>
        <v/>
      </c>
      <c r="C449" s="11" t="str">
        <f>IF(ISBLANK(Tableau82529[[#This Row],[Matricule]]),"",VLOOKUP(Tableau82529[[#This Row],[Matricule]],#REF!,3,FALSE))</f>
        <v/>
      </c>
      <c r="D449" s="11" t="str">
        <f>CONCATENATE(Tableau82529[[#This Row],[Semaine]],Tableau82529[[#This Row],[Matricule]])</f>
        <v/>
      </c>
      <c r="O449" s="14" t="str">
        <f>IF(SUM(Tableau82529[[#This Row],[Lundi]:[Mercredi]])&gt;0,SUM(Tableau82529[[#This Row],[Lundi]:[Mercredi]]),"")</f>
        <v/>
      </c>
      <c r="P449" s="14" t="str">
        <f>IF(SUM(Tableau82529[[#This Row],[Jeudi]:[Samedi]])&gt;0,SUM(Tableau82529[[#This Row],[Jeudi]:[Samedi]]),"")</f>
        <v/>
      </c>
      <c r="Q449" s="14">
        <f>COUNTIF(Tableau82529[[#This Row],[Lundi]:[Mercredi]],"&gt;0") + COUNTIF(Tableau82529[[#This Row],[Jeudi]:[Samedi]],"&gt;0")</f>
        <v>0</v>
      </c>
      <c r="R449" s="14" t="str">
        <f>IFERROR(Tableau82529[[#This Row],[Total Tour 1]]+Tableau82529[[#This Row],[Total Tour 2]],"")</f>
        <v/>
      </c>
      <c r="S449" s="14">
        <f>COUNTIF(Tableau82529[[#This Row],[Lundi]:[Samedi]],"&gt;=12")*1000</f>
        <v>0</v>
      </c>
      <c r="T44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49" s="15">
        <f>Tableau82529[[#This Row],[Prime production]]+Tableau82529[[#This Row],[Prime rendement]]</f>
        <v>0</v>
      </c>
      <c r="V449" s="15" t="str">
        <f>IF(Tableau82529[[#This Row],[Matricule]]&gt;1,IF(COUNTIF(Tableau82529[DateMatricule],Tableau82529[[#This Row],[DateMatricule]])&gt;1,"Doublon",""),"")</f>
        <v/>
      </c>
    </row>
    <row r="450" spans="1:22" x14ac:dyDescent="0.25">
      <c r="A450" s="11" t="str">
        <f>IF(Tableau82529[[#This Row],[Semaine]]="","",VLOOKUP(Tableau82529[[#This Row],[Semaine]],Listes!$A:$B,2,FALSE))</f>
        <v/>
      </c>
      <c r="B450" s="11" t="str">
        <f>IF(ISBLANK(Tableau82529[[#This Row],[Matricule]]),"",VLOOKUP(Tableau82529[[#This Row],[Matricule]],#REF!,2,FALSE))</f>
        <v/>
      </c>
      <c r="C450" s="11" t="str">
        <f>IF(ISBLANK(Tableau82529[[#This Row],[Matricule]]),"",VLOOKUP(Tableau82529[[#This Row],[Matricule]],#REF!,3,FALSE))</f>
        <v/>
      </c>
      <c r="D450" s="11" t="str">
        <f>CONCATENATE(Tableau82529[[#This Row],[Semaine]],Tableau82529[[#This Row],[Matricule]])</f>
        <v/>
      </c>
      <c r="O450" s="14" t="str">
        <f>IF(SUM(Tableau82529[[#This Row],[Lundi]:[Mercredi]])&gt;0,SUM(Tableau82529[[#This Row],[Lundi]:[Mercredi]]),"")</f>
        <v/>
      </c>
      <c r="P450" s="14" t="str">
        <f>IF(SUM(Tableau82529[[#This Row],[Jeudi]:[Samedi]])&gt;0,SUM(Tableau82529[[#This Row],[Jeudi]:[Samedi]]),"")</f>
        <v/>
      </c>
      <c r="Q450" s="14">
        <f>COUNTIF(Tableau82529[[#This Row],[Lundi]:[Mercredi]],"&gt;0") + COUNTIF(Tableau82529[[#This Row],[Jeudi]:[Samedi]],"&gt;0")</f>
        <v>0</v>
      </c>
      <c r="R450" s="14" t="str">
        <f>IFERROR(Tableau82529[[#This Row],[Total Tour 1]]+Tableau82529[[#This Row],[Total Tour 2]],"")</f>
        <v/>
      </c>
      <c r="S450" s="14">
        <f>COUNTIF(Tableau82529[[#This Row],[Lundi]:[Samedi]],"&gt;=12")*1000</f>
        <v>0</v>
      </c>
      <c r="T45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50" s="15">
        <f>Tableau82529[[#This Row],[Prime production]]+Tableau82529[[#This Row],[Prime rendement]]</f>
        <v>0</v>
      </c>
      <c r="V450" s="15" t="str">
        <f>IF(Tableau82529[[#This Row],[Matricule]]&gt;1,IF(COUNTIF(Tableau82529[DateMatricule],Tableau82529[[#This Row],[DateMatricule]])&gt;1,"Doublon",""),"")</f>
        <v/>
      </c>
    </row>
    <row r="451" spans="1:22" x14ac:dyDescent="0.25">
      <c r="A451" s="11" t="str">
        <f>IF(Tableau82529[[#This Row],[Semaine]]="","",VLOOKUP(Tableau82529[[#This Row],[Semaine]],Listes!$A:$B,2,FALSE))</f>
        <v/>
      </c>
      <c r="B451" s="11" t="str">
        <f>IF(ISBLANK(Tableau82529[[#This Row],[Matricule]]),"",VLOOKUP(Tableau82529[[#This Row],[Matricule]],#REF!,2,FALSE))</f>
        <v/>
      </c>
      <c r="C451" s="11" t="str">
        <f>IF(ISBLANK(Tableau82529[[#This Row],[Matricule]]),"",VLOOKUP(Tableau82529[[#This Row],[Matricule]],#REF!,3,FALSE))</f>
        <v/>
      </c>
      <c r="D451" s="11" t="str">
        <f>CONCATENATE(Tableau82529[[#This Row],[Semaine]],Tableau82529[[#This Row],[Matricule]])</f>
        <v/>
      </c>
      <c r="O451" s="14" t="str">
        <f>IF(SUM(Tableau82529[[#This Row],[Lundi]:[Mercredi]])&gt;0,SUM(Tableau82529[[#This Row],[Lundi]:[Mercredi]]),"")</f>
        <v/>
      </c>
      <c r="P451" s="14" t="str">
        <f>IF(SUM(Tableau82529[[#This Row],[Jeudi]:[Samedi]])&gt;0,SUM(Tableau82529[[#This Row],[Jeudi]:[Samedi]]),"")</f>
        <v/>
      </c>
      <c r="Q451" s="14">
        <f>COUNTIF(Tableau82529[[#This Row],[Lundi]:[Mercredi]],"&gt;0") + COUNTIF(Tableau82529[[#This Row],[Jeudi]:[Samedi]],"&gt;0")</f>
        <v>0</v>
      </c>
      <c r="R451" s="14" t="str">
        <f>IFERROR(Tableau82529[[#This Row],[Total Tour 1]]+Tableau82529[[#This Row],[Total Tour 2]],"")</f>
        <v/>
      </c>
      <c r="S451" s="14">
        <f>COUNTIF(Tableau82529[[#This Row],[Lundi]:[Samedi]],"&gt;=12")*1000</f>
        <v>0</v>
      </c>
      <c r="T45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51" s="15">
        <f>Tableau82529[[#This Row],[Prime production]]+Tableau82529[[#This Row],[Prime rendement]]</f>
        <v>0</v>
      </c>
      <c r="V451" s="15" t="str">
        <f>IF(Tableau82529[[#This Row],[Matricule]]&gt;1,IF(COUNTIF(Tableau82529[DateMatricule],Tableau82529[[#This Row],[DateMatricule]])&gt;1,"Doublon",""),"")</f>
        <v/>
      </c>
    </row>
    <row r="452" spans="1:22" x14ac:dyDescent="0.25">
      <c r="A452" s="11" t="str">
        <f>IF(Tableau82529[[#This Row],[Semaine]]="","",VLOOKUP(Tableau82529[[#This Row],[Semaine]],Listes!$A:$B,2,FALSE))</f>
        <v/>
      </c>
      <c r="B452" s="11" t="str">
        <f>IF(ISBLANK(Tableau82529[[#This Row],[Matricule]]),"",VLOOKUP(Tableau82529[[#This Row],[Matricule]],#REF!,2,FALSE))</f>
        <v/>
      </c>
      <c r="C452" s="11" t="str">
        <f>IF(ISBLANK(Tableau82529[[#This Row],[Matricule]]),"",VLOOKUP(Tableau82529[[#This Row],[Matricule]],#REF!,3,FALSE))</f>
        <v/>
      </c>
      <c r="D452" s="11" t="str">
        <f>CONCATENATE(Tableau82529[[#This Row],[Semaine]],Tableau82529[[#This Row],[Matricule]])</f>
        <v/>
      </c>
      <c r="O452" s="14" t="str">
        <f>IF(SUM(Tableau82529[[#This Row],[Lundi]:[Mercredi]])&gt;0,SUM(Tableau82529[[#This Row],[Lundi]:[Mercredi]]),"")</f>
        <v/>
      </c>
      <c r="P452" s="14" t="str">
        <f>IF(SUM(Tableau82529[[#This Row],[Jeudi]:[Samedi]])&gt;0,SUM(Tableau82529[[#This Row],[Jeudi]:[Samedi]]),"")</f>
        <v/>
      </c>
      <c r="Q452" s="14">
        <f>COUNTIF(Tableau82529[[#This Row],[Lundi]:[Mercredi]],"&gt;0") + COUNTIF(Tableau82529[[#This Row],[Jeudi]:[Samedi]],"&gt;0")</f>
        <v>0</v>
      </c>
      <c r="R452" s="14" t="str">
        <f>IFERROR(Tableau82529[[#This Row],[Total Tour 1]]+Tableau82529[[#This Row],[Total Tour 2]],"")</f>
        <v/>
      </c>
      <c r="S452" s="14">
        <f>COUNTIF(Tableau82529[[#This Row],[Lundi]:[Samedi]],"&gt;=12")*1000</f>
        <v>0</v>
      </c>
      <c r="T45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52" s="15">
        <f>Tableau82529[[#This Row],[Prime production]]+Tableau82529[[#This Row],[Prime rendement]]</f>
        <v>0</v>
      </c>
      <c r="V452" s="15" t="str">
        <f>IF(Tableau82529[[#This Row],[Matricule]]&gt;1,IF(COUNTIF(Tableau82529[DateMatricule],Tableau82529[[#This Row],[DateMatricule]])&gt;1,"Doublon",""),"")</f>
        <v/>
      </c>
    </row>
    <row r="453" spans="1:22" x14ac:dyDescent="0.25">
      <c r="A453" s="11" t="str">
        <f>IF(Tableau82529[[#This Row],[Semaine]]="","",VLOOKUP(Tableau82529[[#This Row],[Semaine]],Listes!$A:$B,2,FALSE))</f>
        <v/>
      </c>
      <c r="B453" s="11" t="str">
        <f>IF(ISBLANK(Tableau82529[[#This Row],[Matricule]]),"",VLOOKUP(Tableau82529[[#This Row],[Matricule]],#REF!,2,FALSE))</f>
        <v/>
      </c>
      <c r="C453" s="11" t="str">
        <f>IF(ISBLANK(Tableau82529[[#This Row],[Matricule]]),"",VLOOKUP(Tableau82529[[#This Row],[Matricule]],#REF!,3,FALSE))</f>
        <v/>
      </c>
      <c r="D453" s="11" t="str">
        <f>CONCATENATE(Tableau82529[[#This Row],[Semaine]],Tableau82529[[#This Row],[Matricule]])</f>
        <v/>
      </c>
      <c r="O453" s="14" t="str">
        <f>IF(SUM(Tableau82529[[#This Row],[Lundi]:[Mercredi]])&gt;0,SUM(Tableau82529[[#This Row],[Lundi]:[Mercredi]]),"")</f>
        <v/>
      </c>
      <c r="P453" s="14" t="str">
        <f>IF(SUM(Tableau82529[[#This Row],[Jeudi]:[Samedi]])&gt;0,SUM(Tableau82529[[#This Row],[Jeudi]:[Samedi]]),"")</f>
        <v/>
      </c>
      <c r="Q453" s="14">
        <f>COUNTIF(Tableau82529[[#This Row],[Lundi]:[Mercredi]],"&gt;0") + COUNTIF(Tableau82529[[#This Row],[Jeudi]:[Samedi]],"&gt;0")</f>
        <v>0</v>
      </c>
      <c r="R453" s="14" t="str">
        <f>IFERROR(Tableau82529[[#This Row],[Total Tour 1]]+Tableau82529[[#This Row],[Total Tour 2]],"")</f>
        <v/>
      </c>
      <c r="S453" s="14">
        <f>COUNTIF(Tableau82529[[#This Row],[Lundi]:[Samedi]],"&gt;=12")*1000</f>
        <v>0</v>
      </c>
      <c r="T45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53" s="15">
        <f>Tableau82529[[#This Row],[Prime production]]+Tableau82529[[#This Row],[Prime rendement]]</f>
        <v>0</v>
      </c>
      <c r="V453" s="15" t="str">
        <f>IF(Tableau82529[[#This Row],[Matricule]]&gt;1,IF(COUNTIF(Tableau82529[DateMatricule],Tableau82529[[#This Row],[DateMatricule]])&gt;1,"Doublon",""),"")</f>
        <v/>
      </c>
    </row>
    <row r="454" spans="1:22" x14ac:dyDescent="0.25">
      <c r="A454" s="11" t="str">
        <f>IF(Tableau82529[[#This Row],[Semaine]]="","",VLOOKUP(Tableau82529[[#This Row],[Semaine]],Listes!$A:$B,2,FALSE))</f>
        <v/>
      </c>
      <c r="B454" s="11" t="str">
        <f>IF(ISBLANK(Tableau82529[[#This Row],[Matricule]]),"",VLOOKUP(Tableau82529[[#This Row],[Matricule]],#REF!,2,FALSE))</f>
        <v/>
      </c>
      <c r="C454" s="11" t="str">
        <f>IF(ISBLANK(Tableau82529[[#This Row],[Matricule]]),"",VLOOKUP(Tableau82529[[#This Row],[Matricule]],#REF!,3,FALSE))</f>
        <v/>
      </c>
      <c r="D454" s="11" t="str">
        <f>CONCATENATE(Tableau82529[[#This Row],[Semaine]],Tableau82529[[#This Row],[Matricule]])</f>
        <v/>
      </c>
      <c r="O454" s="14" t="str">
        <f>IF(SUM(Tableau82529[[#This Row],[Lundi]:[Mercredi]])&gt;0,SUM(Tableau82529[[#This Row],[Lundi]:[Mercredi]]),"")</f>
        <v/>
      </c>
      <c r="P454" s="14" t="str">
        <f>IF(SUM(Tableau82529[[#This Row],[Jeudi]:[Samedi]])&gt;0,SUM(Tableau82529[[#This Row],[Jeudi]:[Samedi]]),"")</f>
        <v/>
      </c>
      <c r="Q454" s="14">
        <f>COUNTIF(Tableau82529[[#This Row],[Lundi]:[Mercredi]],"&gt;0") + COUNTIF(Tableau82529[[#This Row],[Jeudi]:[Samedi]],"&gt;0")</f>
        <v>0</v>
      </c>
      <c r="R454" s="14" t="str">
        <f>IFERROR(Tableau82529[[#This Row],[Total Tour 1]]+Tableau82529[[#This Row],[Total Tour 2]],"")</f>
        <v/>
      </c>
      <c r="S454" s="14">
        <f>COUNTIF(Tableau82529[[#This Row],[Lundi]:[Samedi]],"&gt;=12")*1000</f>
        <v>0</v>
      </c>
      <c r="T45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54" s="15">
        <f>Tableau82529[[#This Row],[Prime production]]+Tableau82529[[#This Row],[Prime rendement]]</f>
        <v>0</v>
      </c>
      <c r="V454" s="15" t="str">
        <f>IF(Tableau82529[[#This Row],[Matricule]]&gt;1,IF(COUNTIF(Tableau82529[DateMatricule],Tableau82529[[#This Row],[DateMatricule]])&gt;1,"Doublon",""),"")</f>
        <v/>
      </c>
    </row>
    <row r="455" spans="1:22" x14ac:dyDescent="0.25">
      <c r="A455" s="11" t="str">
        <f>IF(Tableau82529[[#This Row],[Semaine]]="","",VLOOKUP(Tableau82529[[#This Row],[Semaine]],Listes!$A:$B,2,FALSE))</f>
        <v/>
      </c>
      <c r="B455" s="11" t="str">
        <f>IF(ISBLANK(Tableau82529[[#This Row],[Matricule]]),"",VLOOKUP(Tableau82529[[#This Row],[Matricule]],#REF!,2,FALSE))</f>
        <v/>
      </c>
      <c r="C455" s="11" t="str">
        <f>IF(ISBLANK(Tableau82529[[#This Row],[Matricule]]),"",VLOOKUP(Tableau82529[[#This Row],[Matricule]],#REF!,3,FALSE))</f>
        <v/>
      </c>
      <c r="D455" s="11" t="str">
        <f>CONCATENATE(Tableau82529[[#This Row],[Semaine]],Tableau82529[[#This Row],[Matricule]])</f>
        <v/>
      </c>
      <c r="O455" s="14" t="str">
        <f>IF(SUM(Tableau82529[[#This Row],[Lundi]:[Mercredi]])&gt;0,SUM(Tableau82529[[#This Row],[Lundi]:[Mercredi]]),"")</f>
        <v/>
      </c>
      <c r="P455" s="14" t="str">
        <f>IF(SUM(Tableau82529[[#This Row],[Jeudi]:[Samedi]])&gt;0,SUM(Tableau82529[[#This Row],[Jeudi]:[Samedi]]),"")</f>
        <v/>
      </c>
      <c r="Q455" s="14">
        <f>COUNTIF(Tableau82529[[#This Row],[Lundi]:[Mercredi]],"&gt;0") + COUNTIF(Tableau82529[[#This Row],[Jeudi]:[Samedi]],"&gt;0")</f>
        <v>0</v>
      </c>
      <c r="R455" s="14" t="str">
        <f>IFERROR(Tableau82529[[#This Row],[Total Tour 1]]+Tableau82529[[#This Row],[Total Tour 2]],"")</f>
        <v/>
      </c>
      <c r="S455" s="14">
        <f>COUNTIF(Tableau82529[[#This Row],[Lundi]:[Samedi]],"&gt;=12")*1000</f>
        <v>0</v>
      </c>
      <c r="T45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55" s="15">
        <f>Tableau82529[[#This Row],[Prime production]]+Tableau82529[[#This Row],[Prime rendement]]</f>
        <v>0</v>
      </c>
      <c r="V455" s="15" t="str">
        <f>IF(Tableau82529[[#This Row],[Matricule]]&gt;1,IF(COUNTIF(Tableau82529[DateMatricule],Tableau82529[[#This Row],[DateMatricule]])&gt;1,"Doublon",""),"")</f>
        <v/>
      </c>
    </row>
    <row r="456" spans="1:22" x14ac:dyDescent="0.25">
      <c r="A456" s="11" t="str">
        <f>IF(Tableau82529[[#This Row],[Semaine]]="","",VLOOKUP(Tableau82529[[#This Row],[Semaine]],Listes!$A:$B,2,FALSE))</f>
        <v/>
      </c>
      <c r="B456" s="11" t="str">
        <f>IF(ISBLANK(Tableau82529[[#This Row],[Matricule]]),"",VLOOKUP(Tableau82529[[#This Row],[Matricule]],#REF!,2,FALSE))</f>
        <v/>
      </c>
      <c r="C456" s="11" t="str">
        <f>IF(ISBLANK(Tableau82529[[#This Row],[Matricule]]),"",VLOOKUP(Tableau82529[[#This Row],[Matricule]],#REF!,3,FALSE))</f>
        <v/>
      </c>
      <c r="D456" s="11" t="str">
        <f>CONCATENATE(Tableau82529[[#This Row],[Semaine]],Tableau82529[[#This Row],[Matricule]])</f>
        <v/>
      </c>
      <c r="O456" s="14" t="str">
        <f>IF(SUM(Tableau82529[[#This Row],[Lundi]:[Mercredi]])&gt;0,SUM(Tableau82529[[#This Row],[Lundi]:[Mercredi]]),"")</f>
        <v/>
      </c>
      <c r="P456" s="14" t="str">
        <f>IF(SUM(Tableau82529[[#This Row],[Jeudi]:[Samedi]])&gt;0,SUM(Tableau82529[[#This Row],[Jeudi]:[Samedi]]),"")</f>
        <v/>
      </c>
      <c r="Q456" s="14">
        <f>COUNTIF(Tableau82529[[#This Row],[Lundi]:[Mercredi]],"&gt;0") + COUNTIF(Tableau82529[[#This Row],[Jeudi]:[Samedi]],"&gt;0")</f>
        <v>0</v>
      </c>
      <c r="R456" s="14" t="str">
        <f>IFERROR(Tableau82529[[#This Row],[Total Tour 1]]+Tableau82529[[#This Row],[Total Tour 2]],"")</f>
        <v/>
      </c>
      <c r="S456" s="14">
        <f>COUNTIF(Tableau82529[[#This Row],[Lundi]:[Samedi]],"&gt;=12")*1000</f>
        <v>0</v>
      </c>
      <c r="T45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56" s="15">
        <f>Tableau82529[[#This Row],[Prime production]]+Tableau82529[[#This Row],[Prime rendement]]</f>
        <v>0</v>
      </c>
      <c r="V456" s="15" t="str">
        <f>IF(Tableau82529[[#This Row],[Matricule]]&gt;1,IF(COUNTIF(Tableau82529[DateMatricule],Tableau82529[[#This Row],[DateMatricule]])&gt;1,"Doublon",""),"")</f>
        <v/>
      </c>
    </row>
    <row r="457" spans="1:22" x14ac:dyDescent="0.25">
      <c r="A457" s="11" t="str">
        <f>IF(Tableau82529[[#This Row],[Semaine]]="","",VLOOKUP(Tableau82529[[#This Row],[Semaine]],Listes!$A:$B,2,FALSE))</f>
        <v/>
      </c>
      <c r="B457" s="11" t="str">
        <f>IF(ISBLANK(Tableau82529[[#This Row],[Matricule]]),"",VLOOKUP(Tableau82529[[#This Row],[Matricule]],#REF!,2,FALSE))</f>
        <v/>
      </c>
      <c r="C457" s="11" t="str">
        <f>IF(ISBLANK(Tableau82529[[#This Row],[Matricule]]),"",VLOOKUP(Tableau82529[[#This Row],[Matricule]],#REF!,3,FALSE))</f>
        <v/>
      </c>
      <c r="D457" s="11" t="str">
        <f>CONCATENATE(Tableau82529[[#This Row],[Semaine]],Tableau82529[[#This Row],[Matricule]])</f>
        <v/>
      </c>
      <c r="O457" s="14" t="str">
        <f>IF(SUM(Tableau82529[[#This Row],[Lundi]:[Mercredi]])&gt;0,SUM(Tableau82529[[#This Row],[Lundi]:[Mercredi]]),"")</f>
        <v/>
      </c>
      <c r="P457" s="14" t="str">
        <f>IF(SUM(Tableau82529[[#This Row],[Jeudi]:[Samedi]])&gt;0,SUM(Tableau82529[[#This Row],[Jeudi]:[Samedi]]),"")</f>
        <v/>
      </c>
      <c r="Q457" s="14">
        <f>COUNTIF(Tableau82529[[#This Row],[Lundi]:[Mercredi]],"&gt;0") + COUNTIF(Tableau82529[[#This Row],[Jeudi]:[Samedi]],"&gt;0")</f>
        <v>0</v>
      </c>
      <c r="R457" s="14" t="str">
        <f>IFERROR(Tableau82529[[#This Row],[Total Tour 1]]+Tableau82529[[#This Row],[Total Tour 2]],"")</f>
        <v/>
      </c>
      <c r="S457" s="14">
        <f>COUNTIF(Tableau82529[[#This Row],[Lundi]:[Samedi]],"&gt;=12")*1000</f>
        <v>0</v>
      </c>
      <c r="T45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57" s="15">
        <f>Tableau82529[[#This Row],[Prime production]]+Tableau82529[[#This Row],[Prime rendement]]</f>
        <v>0</v>
      </c>
      <c r="V457" s="15" t="str">
        <f>IF(Tableau82529[[#This Row],[Matricule]]&gt;1,IF(COUNTIF(Tableau82529[DateMatricule],Tableau82529[[#This Row],[DateMatricule]])&gt;1,"Doublon",""),"")</f>
        <v/>
      </c>
    </row>
    <row r="458" spans="1:22" x14ac:dyDescent="0.25">
      <c r="A458" s="11" t="str">
        <f>IF(Tableau82529[[#This Row],[Semaine]]="","",VLOOKUP(Tableau82529[[#This Row],[Semaine]],Listes!$A:$B,2,FALSE))</f>
        <v/>
      </c>
      <c r="B458" s="11" t="str">
        <f>IF(ISBLANK(Tableau82529[[#This Row],[Matricule]]),"",VLOOKUP(Tableau82529[[#This Row],[Matricule]],#REF!,2,FALSE))</f>
        <v/>
      </c>
      <c r="C458" s="11" t="str">
        <f>IF(ISBLANK(Tableau82529[[#This Row],[Matricule]]),"",VLOOKUP(Tableau82529[[#This Row],[Matricule]],#REF!,3,FALSE))</f>
        <v/>
      </c>
      <c r="D458" s="11" t="str">
        <f>CONCATENATE(Tableau82529[[#This Row],[Semaine]],Tableau82529[[#This Row],[Matricule]])</f>
        <v/>
      </c>
      <c r="O458" s="14" t="str">
        <f>IF(SUM(Tableau82529[[#This Row],[Lundi]:[Mercredi]])&gt;0,SUM(Tableau82529[[#This Row],[Lundi]:[Mercredi]]),"")</f>
        <v/>
      </c>
      <c r="P458" s="14" t="str">
        <f>IF(SUM(Tableau82529[[#This Row],[Jeudi]:[Samedi]])&gt;0,SUM(Tableau82529[[#This Row],[Jeudi]:[Samedi]]),"")</f>
        <v/>
      </c>
      <c r="Q458" s="14">
        <f>COUNTIF(Tableau82529[[#This Row],[Lundi]:[Mercredi]],"&gt;0") + COUNTIF(Tableau82529[[#This Row],[Jeudi]:[Samedi]],"&gt;0")</f>
        <v>0</v>
      </c>
      <c r="R458" s="14" t="str">
        <f>IFERROR(Tableau82529[[#This Row],[Total Tour 1]]+Tableau82529[[#This Row],[Total Tour 2]],"")</f>
        <v/>
      </c>
      <c r="S458" s="14">
        <f>COUNTIF(Tableau82529[[#This Row],[Lundi]:[Samedi]],"&gt;=12")*1000</f>
        <v>0</v>
      </c>
      <c r="T45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58" s="15">
        <f>Tableau82529[[#This Row],[Prime production]]+Tableau82529[[#This Row],[Prime rendement]]</f>
        <v>0</v>
      </c>
      <c r="V458" s="15" t="str">
        <f>IF(Tableau82529[[#This Row],[Matricule]]&gt;1,IF(COUNTIF(Tableau82529[DateMatricule],Tableau82529[[#This Row],[DateMatricule]])&gt;1,"Doublon",""),"")</f>
        <v/>
      </c>
    </row>
    <row r="459" spans="1:22" x14ac:dyDescent="0.25">
      <c r="A459" s="11" t="str">
        <f>IF(Tableau82529[[#This Row],[Semaine]]="","",VLOOKUP(Tableau82529[[#This Row],[Semaine]],Listes!$A:$B,2,FALSE))</f>
        <v/>
      </c>
      <c r="B459" s="11" t="str">
        <f>IF(ISBLANK(Tableau82529[[#This Row],[Matricule]]),"",VLOOKUP(Tableau82529[[#This Row],[Matricule]],#REF!,2,FALSE))</f>
        <v/>
      </c>
      <c r="C459" s="11" t="str">
        <f>IF(ISBLANK(Tableau82529[[#This Row],[Matricule]]),"",VLOOKUP(Tableau82529[[#This Row],[Matricule]],#REF!,3,FALSE))</f>
        <v/>
      </c>
      <c r="D459" s="11" t="str">
        <f>CONCATENATE(Tableau82529[[#This Row],[Semaine]],Tableau82529[[#This Row],[Matricule]])</f>
        <v/>
      </c>
      <c r="O459" s="14" t="str">
        <f>IF(SUM(Tableau82529[[#This Row],[Lundi]:[Mercredi]])&gt;0,SUM(Tableau82529[[#This Row],[Lundi]:[Mercredi]]),"")</f>
        <v/>
      </c>
      <c r="P459" s="14" t="str">
        <f>IF(SUM(Tableau82529[[#This Row],[Jeudi]:[Samedi]])&gt;0,SUM(Tableau82529[[#This Row],[Jeudi]:[Samedi]]),"")</f>
        <v/>
      </c>
      <c r="Q459" s="14">
        <f>COUNTIF(Tableau82529[[#This Row],[Lundi]:[Mercredi]],"&gt;0") + COUNTIF(Tableau82529[[#This Row],[Jeudi]:[Samedi]],"&gt;0")</f>
        <v>0</v>
      </c>
      <c r="R459" s="14" t="str">
        <f>IFERROR(Tableau82529[[#This Row],[Total Tour 1]]+Tableau82529[[#This Row],[Total Tour 2]],"")</f>
        <v/>
      </c>
      <c r="S459" s="14">
        <f>COUNTIF(Tableau82529[[#This Row],[Lundi]:[Samedi]],"&gt;=12")*1000</f>
        <v>0</v>
      </c>
      <c r="T45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59" s="15">
        <f>Tableau82529[[#This Row],[Prime production]]+Tableau82529[[#This Row],[Prime rendement]]</f>
        <v>0</v>
      </c>
      <c r="V459" s="15" t="str">
        <f>IF(Tableau82529[[#This Row],[Matricule]]&gt;1,IF(COUNTIF(Tableau82529[DateMatricule],Tableau82529[[#This Row],[DateMatricule]])&gt;1,"Doublon",""),"")</f>
        <v/>
      </c>
    </row>
    <row r="460" spans="1:22" x14ac:dyDescent="0.25">
      <c r="A460" s="11" t="str">
        <f>IF(Tableau82529[[#This Row],[Semaine]]="","",VLOOKUP(Tableau82529[[#This Row],[Semaine]],Listes!$A:$B,2,FALSE))</f>
        <v/>
      </c>
      <c r="B460" s="11" t="str">
        <f>IF(ISBLANK(Tableau82529[[#This Row],[Matricule]]),"",VLOOKUP(Tableau82529[[#This Row],[Matricule]],#REF!,2,FALSE))</f>
        <v/>
      </c>
      <c r="C460" s="11" t="str">
        <f>IF(ISBLANK(Tableau82529[[#This Row],[Matricule]]),"",VLOOKUP(Tableau82529[[#This Row],[Matricule]],#REF!,3,FALSE))</f>
        <v/>
      </c>
      <c r="D460" s="11" t="str">
        <f>CONCATENATE(Tableau82529[[#This Row],[Semaine]],Tableau82529[[#This Row],[Matricule]])</f>
        <v/>
      </c>
      <c r="O460" s="14" t="str">
        <f>IF(SUM(Tableau82529[[#This Row],[Lundi]:[Mercredi]])&gt;0,SUM(Tableau82529[[#This Row],[Lundi]:[Mercredi]]),"")</f>
        <v/>
      </c>
      <c r="P460" s="14" t="str">
        <f>IF(SUM(Tableau82529[[#This Row],[Jeudi]:[Samedi]])&gt;0,SUM(Tableau82529[[#This Row],[Jeudi]:[Samedi]]),"")</f>
        <v/>
      </c>
      <c r="Q460" s="14">
        <f>COUNTIF(Tableau82529[[#This Row],[Lundi]:[Mercredi]],"&gt;0") + COUNTIF(Tableau82529[[#This Row],[Jeudi]:[Samedi]],"&gt;0")</f>
        <v>0</v>
      </c>
      <c r="R460" s="14" t="str">
        <f>IFERROR(Tableau82529[[#This Row],[Total Tour 1]]+Tableau82529[[#This Row],[Total Tour 2]],"")</f>
        <v/>
      </c>
      <c r="S460" s="14">
        <f>COUNTIF(Tableau82529[[#This Row],[Lundi]:[Samedi]],"&gt;=12")*1000</f>
        <v>0</v>
      </c>
      <c r="T46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60" s="15">
        <f>Tableau82529[[#This Row],[Prime production]]+Tableau82529[[#This Row],[Prime rendement]]</f>
        <v>0</v>
      </c>
      <c r="V460" s="15" t="str">
        <f>IF(Tableau82529[[#This Row],[Matricule]]&gt;1,IF(COUNTIF(Tableau82529[DateMatricule],Tableau82529[[#This Row],[DateMatricule]])&gt;1,"Doublon",""),"")</f>
        <v/>
      </c>
    </row>
    <row r="461" spans="1:22" x14ac:dyDescent="0.25">
      <c r="A461" s="11" t="str">
        <f>IF(Tableau82529[[#This Row],[Semaine]]="","",VLOOKUP(Tableau82529[[#This Row],[Semaine]],Listes!$A:$B,2,FALSE))</f>
        <v/>
      </c>
      <c r="B461" s="11" t="str">
        <f>IF(ISBLANK(Tableau82529[[#This Row],[Matricule]]),"",VLOOKUP(Tableau82529[[#This Row],[Matricule]],#REF!,2,FALSE))</f>
        <v/>
      </c>
      <c r="C461" s="11" t="str">
        <f>IF(ISBLANK(Tableau82529[[#This Row],[Matricule]]),"",VLOOKUP(Tableau82529[[#This Row],[Matricule]],#REF!,3,FALSE))</f>
        <v/>
      </c>
      <c r="D461" s="11" t="str">
        <f>CONCATENATE(Tableau82529[[#This Row],[Semaine]],Tableau82529[[#This Row],[Matricule]])</f>
        <v/>
      </c>
      <c r="O461" s="14" t="str">
        <f>IF(SUM(Tableau82529[[#This Row],[Lundi]:[Mercredi]])&gt;0,SUM(Tableau82529[[#This Row],[Lundi]:[Mercredi]]),"")</f>
        <v/>
      </c>
      <c r="P461" s="14" t="str">
        <f>IF(SUM(Tableau82529[[#This Row],[Jeudi]:[Samedi]])&gt;0,SUM(Tableau82529[[#This Row],[Jeudi]:[Samedi]]),"")</f>
        <v/>
      </c>
      <c r="Q461" s="14">
        <f>COUNTIF(Tableau82529[[#This Row],[Lundi]:[Mercredi]],"&gt;0") + COUNTIF(Tableau82529[[#This Row],[Jeudi]:[Samedi]],"&gt;0")</f>
        <v>0</v>
      </c>
      <c r="R461" s="14" t="str">
        <f>IFERROR(Tableau82529[[#This Row],[Total Tour 1]]+Tableau82529[[#This Row],[Total Tour 2]],"")</f>
        <v/>
      </c>
      <c r="S461" s="14">
        <f>COUNTIF(Tableau82529[[#This Row],[Lundi]:[Samedi]],"&gt;=12")*1000</f>
        <v>0</v>
      </c>
      <c r="T46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61" s="15">
        <f>Tableau82529[[#This Row],[Prime production]]+Tableau82529[[#This Row],[Prime rendement]]</f>
        <v>0</v>
      </c>
      <c r="V461" s="15" t="str">
        <f>IF(Tableau82529[[#This Row],[Matricule]]&gt;1,IF(COUNTIF(Tableau82529[DateMatricule],Tableau82529[[#This Row],[DateMatricule]])&gt;1,"Doublon",""),"")</f>
        <v/>
      </c>
    </row>
    <row r="462" spans="1:22" x14ac:dyDescent="0.25">
      <c r="A462" s="11" t="str">
        <f>IF(Tableau82529[[#This Row],[Semaine]]="","",VLOOKUP(Tableau82529[[#This Row],[Semaine]],Listes!$A:$B,2,FALSE))</f>
        <v/>
      </c>
      <c r="B462" s="11" t="str">
        <f>IF(ISBLANK(Tableau82529[[#This Row],[Matricule]]),"",VLOOKUP(Tableau82529[[#This Row],[Matricule]],#REF!,2,FALSE))</f>
        <v/>
      </c>
      <c r="C462" s="11" t="str">
        <f>IF(ISBLANK(Tableau82529[[#This Row],[Matricule]]),"",VLOOKUP(Tableau82529[[#This Row],[Matricule]],#REF!,3,FALSE))</f>
        <v/>
      </c>
      <c r="D462" s="11" t="str">
        <f>CONCATENATE(Tableau82529[[#This Row],[Semaine]],Tableau82529[[#This Row],[Matricule]])</f>
        <v/>
      </c>
      <c r="O462" s="14" t="str">
        <f>IF(SUM(Tableau82529[[#This Row],[Lundi]:[Mercredi]])&gt;0,SUM(Tableau82529[[#This Row],[Lundi]:[Mercredi]]),"")</f>
        <v/>
      </c>
      <c r="P462" s="14" t="str">
        <f>IF(SUM(Tableau82529[[#This Row],[Jeudi]:[Samedi]])&gt;0,SUM(Tableau82529[[#This Row],[Jeudi]:[Samedi]]),"")</f>
        <v/>
      </c>
      <c r="Q462" s="14">
        <f>COUNTIF(Tableau82529[[#This Row],[Lundi]:[Mercredi]],"&gt;0") + COUNTIF(Tableau82529[[#This Row],[Jeudi]:[Samedi]],"&gt;0")</f>
        <v>0</v>
      </c>
      <c r="R462" s="14" t="str">
        <f>IFERROR(Tableau82529[[#This Row],[Total Tour 1]]+Tableau82529[[#This Row],[Total Tour 2]],"")</f>
        <v/>
      </c>
      <c r="S462" s="14">
        <f>COUNTIF(Tableau82529[[#This Row],[Lundi]:[Samedi]],"&gt;=12")*1000</f>
        <v>0</v>
      </c>
      <c r="T46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62" s="15">
        <f>Tableau82529[[#This Row],[Prime production]]+Tableau82529[[#This Row],[Prime rendement]]</f>
        <v>0</v>
      </c>
      <c r="V462" s="15" t="str">
        <f>IF(Tableau82529[[#This Row],[Matricule]]&gt;1,IF(COUNTIF(Tableau82529[DateMatricule],Tableau82529[[#This Row],[DateMatricule]])&gt;1,"Doublon",""),"")</f>
        <v/>
      </c>
    </row>
    <row r="463" spans="1:22" x14ac:dyDescent="0.25">
      <c r="A463" s="11" t="str">
        <f>IF(Tableau82529[[#This Row],[Semaine]]="","",VLOOKUP(Tableau82529[[#This Row],[Semaine]],Listes!$A:$B,2,FALSE))</f>
        <v/>
      </c>
      <c r="B463" s="11" t="str">
        <f>IF(ISBLANK(Tableau82529[[#This Row],[Matricule]]),"",VLOOKUP(Tableau82529[[#This Row],[Matricule]],#REF!,2,FALSE))</f>
        <v/>
      </c>
      <c r="C463" s="11" t="str">
        <f>IF(ISBLANK(Tableau82529[[#This Row],[Matricule]]),"",VLOOKUP(Tableau82529[[#This Row],[Matricule]],#REF!,3,FALSE))</f>
        <v/>
      </c>
      <c r="D463" s="11" t="str">
        <f>CONCATENATE(Tableau82529[[#This Row],[Semaine]],Tableau82529[[#This Row],[Matricule]])</f>
        <v/>
      </c>
      <c r="O463" s="14" t="str">
        <f>IF(SUM(Tableau82529[[#This Row],[Lundi]:[Mercredi]])&gt;0,SUM(Tableau82529[[#This Row],[Lundi]:[Mercredi]]),"")</f>
        <v/>
      </c>
      <c r="P463" s="14" t="str">
        <f>IF(SUM(Tableau82529[[#This Row],[Jeudi]:[Samedi]])&gt;0,SUM(Tableau82529[[#This Row],[Jeudi]:[Samedi]]),"")</f>
        <v/>
      </c>
      <c r="Q463" s="14">
        <f>COUNTIF(Tableau82529[[#This Row],[Lundi]:[Mercredi]],"&gt;0") + COUNTIF(Tableau82529[[#This Row],[Jeudi]:[Samedi]],"&gt;0")</f>
        <v>0</v>
      </c>
      <c r="R463" s="14" t="str">
        <f>IFERROR(Tableau82529[[#This Row],[Total Tour 1]]+Tableau82529[[#This Row],[Total Tour 2]],"")</f>
        <v/>
      </c>
      <c r="S463" s="14">
        <f>COUNTIF(Tableau82529[[#This Row],[Lundi]:[Samedi]],"&gt;=12")*1000</f>
        <v>0</v>
      </c>
      <c r="T46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63" s="15">
        <f>Tableau82529[[#This Row],[Prime production]]+Tableau82529[[#This Row],[Prime rendement]]</f>
        <v>0</v>
      </c>
      <c r="V463" s="15" t="str">
        <f>IF(Tableau82529[[#This Row],[Matricule]]&gt;1,IF(COUNTIF(Tableau82529[DateMatricule],Tableau82529[[#This Row],[DateMatricule]])&gt;1,"Doublon",""),"")</f>
        <v/>
      </c>
    </row>
    <row r="464" spans="1:22" x14ac:dyDescent="0.25">
      <c r="A464" s="11" t="str">
        <f>IF(Tableau82529[[#This Row],[Semaine]]="","",VLOOKUP(Tableau82529[[#This Row],[Semaine]],Listes!$A:$B,2,FALSE))</f>
        <v/>
      </c>
      <c r="B464" s="11" t="str">
        <f>IF(ISBLANK(Tableau82529[[#This Row],[Matricule]]),"",VLOOKUP(Tableau82529[[#This Row],[Matricule]],#REF!,2,FALSE))</f>
        <v/>
      </c>
      <c r="C464" s="11" t="str">
        <f>IF(ISBLANK(Tableau82529[[#This Row],[Matricule]]),"",VLOOKUP(Tableau82529[[#This Row],[Matricule]],#REF!,3,FALSE))</f>
        <v/>
      </c>
      <c r="D464" s="11" t="str">
        <f>CONCATENATE(Tableau82529[[#This Row],[Semaine]],Tableau82529[[#This Row],[Matricule]])</f>
        <v/>
      </c>
      <c r="O464" s="14" t="str">
        <f>IF(SUM(Tableau82529[[#This Row],[Lundi]:[Mercredi]])&gt;0,SUM(Tableau82529[[#This Row],[Lundi]:[Mercredi]]),"")</f>
        <v/>
      </c>
      <c r="P464" s="14" t="str">
        <f>IF(SUM(Tableau82529[[#This Row],[Jeudi]:[Samedi]])&gt;0,SUM(Tableau82529[[#This Row],[Jeudi]:[Samedi]]),"")</f>
        <v/>
      </c>
      <c r="Q464" s="14">
        <f>COUNTIF(Tableau82529[[#This Row],[Lundi]:[Mercredi]],"&gt;0") + COUNTIF(Tableau82529[[#This Row],[Jeudi]:[Samedi]],"&gt;0")</f>
        <v>0</v>
      </c>
      <c r="R464" s="14" t="str">
        <f>IFERROR(Tableau82529[[#This Row],[Total Tour 1]]+Tableau82529[[#This Row],[Total Tour 2]],"")</f>
        <v/>
      </c>
      <c r="S464" s="14">
        <f>COUNTIF(Tableau82529[[#This Row],[Lundi]:[Samedi]],"&gt;=12")*1000</f>
        <v>0</v>
      </c>
      <c r="T46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64" s="15">
        <f>Tableau82529[[#This Row],[Prime production]]+Tableau82529[[#This Row],[Prime rendement]]</f>
        <v>0</v>
      </c>
      <c r="V464" s="15" t="str">
        <f>IF(Tableau82529[[#This Row],[Matricule]]&gt;1,IF(COUNTIF(Tableau82529[DateMatricule],Tableau82529[[#This Row],[DateMatricule]])&gt;1,"Doublon",""),"")</f>
        <v/>
      </c>
    </row>
    <row r="465" spans="1:22" x14ac:dyDescent="0.25">
      <c r="A465" s="11" t="str">
        <f>IF(Tableau82529[[#This Row],[Semaine]]="","",VLOOKUP(Tableau82529[[#This Row],[Semaine]],Listes!$A:$B,2,FALSE))</f>
        <v/>
      </c>
      <c r="B465" s="11" t="str">
        <f>IF(ISBLANK(Tableau82529[[#This Row],[Matricule]]),"",VLOOKUP(Tableau82529[[#This Row],[Matricule]],#REF!,2,FALSE))</f>
        <v/>
      </c>
      <c r="C465" s="11" t="str">
        <f>IF(ISBLANK(Tableau82529[[#This Row],[Matricule]]),"",VLOOKUP(Tableau82529[[#This Row],[Matricule]],#REF!,3,FALSE))</f>
        <v/>
      </c>
      <c r="D465" s="11" t="str">
        <f>CONCATENATE(Tableau82529[[#This Row],[Semaine]],Tableau82529[[#This Row],[Matricule]])</f>
        <v/>
      </c>
      <c r="O465" s="14" t="str">
        <f>IF(SUM(Tableau82529[[#This Row],[Lundi]:[Mercredi]])&gt;0,SUM(Tableau82529[[#This Row],[Lundi]:[Mercredi]]),"")</f>
        <v/>
      </c>
      <c r="P465" s="14" t="str">
        <f>IF(SUM(Tableau82529[[#This Row],[Jeudi]:[Samedi]])&gt;0,SUM(Tableau82529[[#This Row],[Jeudi]:[Samedi]]),"")</f>
        <v/>
      </c>
      <c r="Q465" s="14">
        <f>COUNTIF(Tableau82529[[#This Row],[Lundi]:[Mercredi]],"&gt;0") + COUNTIF(Tableau82529[[#This Row],[Jeudi]:[Samedi]],"&gt;0")</f>
        <v>0</v>
      </c>
      <c r="R465" s="14" t="str">
        <f>IFERROR(Tableau82529[[#This Row],[Total Tour 1]]+Tableau82529[[#This Row],[Total Tour 2]],"")</f>
        <v/>
      </c>
      <c r="S465" s="14">
        <f>COUNTIF(Tableau82529[[#This Row],[Lundi]:[Samedi]],"&gt;=12")*1000</f>
        <v>0</v>
      </c>
      <c r="T46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65" s="15">
        <f>Tableau82529[[#This Row],[Prime production]]+Tableau82529[[#This Row],[Prime rendement]]</f>
        <v>0</v>
      </c>
      <c r="V465" s="15" t="str">
        <f>IF(Tableau82529[[#This Row],[Matricule]]&gt;1,IF(COUNTIF(Tableau82529[DateMatricule],Tableau82529[[#This Row],[DateMatricule]])&gt;1,"Doublon",""),"")</f>
        <v/>
      </c>
    </row>
    <row r="466" spans="1:22" x14ac:dyDescent="0.25">
      <c r="A466" s="11" t="str">
        <f>IF(Tableau82529[[#This Row],[Semaine]]="","",VLOOKUP(Tableau82529[[#This Row],[Semaine]],Listes!$A:$B,2,FALSE))</f>
        <v/>
      </c>
      <c r="B466" s="11" t="str">
        <f>IF(ISBLANK(Tableau82529[[#This Row],[Matricule]]),"",VLOOKUP(Tableau82529[[#This Row],[Matricule]],#REF!,2,FALSE))</f>
        <v/>
      </c>
      <c r="C466" s="11" t="str">
        <f>IF(ISBLANK(Tableau82529[[#This Row],[Matricule]]),"",VLOOKUP(Tableau82529[[#This Row],[Matricule]],#REF!,3,FALSE))</f>
        <v/>
      </c>
      <c r="D466" s="11" t="str">
        <f>CONCATENATE(Tableau82529[[#This Row],[Semaine]],Tableau82529[[#This Row],[Matricule]])</f>
        <v/>
      </c>
      <c r="O466" s="14" t="str">
        <f>IF(SUM(Tableau82529[[#This Row],[Lundi]:[Mercredi]])&gt;0,SUM(Tableau82529[[#This Row],[Lundi]:[Mercredi]]),"")</f>
        <v/>
      </c>
      <c r="P466" s="14" t="str">
        <f>IF(SUM(Tableau82529[[#This Row],[Jeudi]:[Samedi]])&gt;0,SUM(Tableau82529[[#This Row],[Jeudi]:[Samedi]]),"")</f>
        <v/>
      </c>
      <c r="Q466" s="14">
        <f>COUNTIF(Tableau82529[[#This Row],[Lundi]:[Mercredi]],"&gt;0") + COUNTIF(Tableau82529[[#This Row],[Jeudi]:[Samedi]],"&gt;0")</f>
        <v>0</v>
      </c>
      <c r="R466" s="14" t="str">
        <f>IFERROR(Tableau82529[[#This Row],[Total Tour 1]]+Tableau82529[[#This Row],[Total Tour 2]],"")</f>
        <v/>
      </c>
      <c r="S466" s="14">
        <f>COUNTIF(Tableau82529[[#This Row],[Lundi]:[Samedi]],"&gt;=12")*1000</f>
        <v>0</v>
      </c>
      <c r="T46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66" s="15">
        <f>Tableau82529[[#This Row],[Prime production]]+Tableau82529[[#This Row],[Prime rendement]]</f>
        <v>0</v>
      </c>
      <c r="V466" s="15" t="str">
        <f>IF(Tableau82529[[#This Row],[Matricule]]&gt;1,IF(COUNTIF(Tableau82529[DateMatricule],Tableau82529[[#This Row],[DateMatricule]])&gt;1,"Doublon",""),"")</f>
        <v/>
      </c>
    </row>
    <row r="467" spans="1:22" x14ac:dyDescent="0.25">
      <c r="A467" s="11" t="str">
        <f>IF(Tableau82529[[#This Row],[Semaine]]="","",VLOOKUP(Tableau82529[[#This Row],[Semaine]],Listes!$A:$B,2,FALSE))</f>
        <v/>
      </c>
      <c r="B467" s="11" t="str">
        <f>IF(ISBLANK(Tableau82529[[#This Row],[Matricule]]),"",VLOOKUP(Tableau82529[[#This Row],[Matricule]],#REF!,2,FALSE))</f>
        <v/>
      </c>
      <c r="C467" s="11" t="str">
        <f>IF(ISBLANK(Tableau82529[[#This Row],[Matricule]]),"",VLOOKUP(Tableau82529[[#This Row],[Matricule]],#REF!,3,FALSE))</f>
        <v/>
      </c>
      <c r="D467" s="11" t="str">
        <f>CONCATENATE(Tableau82529[[#This Row],[Semaine]],Tableau82529[[#This Row],[Matricule]])</f>
        <v/>
      </c>
      <c r="O467" s="14" t="str">
        <f>IF(SUM(Tableau82529[[#This Row],[Lundi]:[Mercredi]])&gt;0,SUM(Tableau82529[[#This Row],[Lundi]:[Mercredi]]),"")</f>
        <v/>
      </c>
      <c r="P467" s="14" t="str">
        <f>IF(SUM(Tableau82529[[#This Row],[Jeudi]:[Samedi]])&gt;0,SUM(Tableau82529[[#This Row],[Jeudi]:[Samedi]]),"")</f>
        <v/>
      </c>
      <c r="Q467" s="14">
        <f>COUNTIF(Tableau82529[[#This Row],[Lundi]:[Mercredi]],"&gt;0") + COUNTIF(Tableau82529[[#This Row],[Jeudi]:[Samedi]],"&gt;0")</f>
        <v>0</v>
      </c>
      <c r="R467" s="14" t="str">
        <f>IFERROR(Tableau82529[[#This Row],[Total Tour 1]]+Tableau82529[[#This Row],[Total Tour 2]],"")</f>
        <v/>
      </c>
      <c r="S467" s="14">
        <f>COUNTIF(Tableau82529[[#This Row],[Lundi]:[Samedi]],"&gt;=12")*1000</f>
        <v>0</v>
      </c>
      <c r="T46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67" s="15">
        <f>Tableau82529[[#This Row],[Prime production]]+Tableau82529[[#This Row],[Prime rendement]]</f>
        <v>0</v>
      </c>
      <c r="V467" s="15" t="str">
        <f>IF(Tableau82529[[#This Row],[Matricule]]&gt;1,IF(COUNTIF(Tableau82529[DateMatricule],Tableau82529[[#This Row],[DateMatricule]])&gt;1,"Doublon",""),"")</f>
        <v/>
      </c>
    </row>
    <row r="468" spans="1:22" x14ac:dyDescent="0.25">
      <c r="A468" s="11" t="str">
        <f>IF(Tableau82529[[#This Row],[Semaine]]="","",VLOOKUP(Tableau82529[[#This Row],[Semaine]],Listes!$A:$B,2,FALSE))</f>
        <v/>
      </c>
      <c r="B468" s="11" t="str">
        <f>IF(ISBLANK(Tableau82529[[#This Row],[Matricule]]),"",VLOOKUP(Tableau82529[[#This Row],[Matricule]],#REF!,2,FALSE))</f>
        <v/>
      </c>
      <c r="C468" s="11" t="str">
        <f>IF(ISBLANK(Tableau82529[[#This Row],[Matricule]]),"",VLOOKUP(Tableau82529[[#This Row],[Matricule]],#REF!,3,FALSE))</f>
        <v/>
      </c>
      <c r="D468" s="11" t="str">
        <f>CONCATENATE(Tableau82529[[#This Row],[Semaine]],Tableau82529[[#This Row],[Matricule]])</f>
        <v/>
      </c>
      <c r="O468" s="14" t="str">
        <f>IF(SUM(Tableau82529[[#This Row],[Lundi]:[Mercredi]])&gt;0,SUM(Tableau82529[[#This Row],[Lundi]:[Mercredi]]),"")</f>
        <v/>
      </c>
      <c r="P468" s="14" t="str">
        <f>IF(SUM(Tableau82529[[#This Row],[Jeudi]:[Samedi]])&gt;0,SUM(Tableau82529[[#This Row],[Jeudi]:[Samedi]]),"")</f>
        <v/>
      </c>
      <c r="Q468" s="14">
        <f>COUNTIF(Tableau82529[[#This Row],[Lundi]:[Mercredi]],"&gt;0") + COUNTIF(Tableau82529[[#This Row],[Jeudi]:[Samedi]],"&gt;0")</f>
        <v>0</v>
      </c>
      <c r="R468" s="14" t="str">
        <f>IFERROR(Tableau82529[[#This Row],[Total Tour 1]]+Tableau82529[[#This Row],[Total Tour 2]],"")</f>
        <v/>
      </c>
      <c r="S468" s="14">
        <f>COUNTIF(Tableau82529[[#This Row],[Lundi]:[Samedi]],"&gt;=12")*1000</f>
        <v>0</v>
      </c>
      <c r="T46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68" s="15">
        <f>Tableau82529[[#This Row],[Prime production]]+Tableau82529[[#This Row],[Prime rendement]]</f>
        <v>0</v>
      </c>
      <c r="V468" s="15" t="str">
        <f>IF(Tableau82529[[#This Row],[Matricule]]&gt;1,IF(COUNTIF(Tableau82529[DateMatricule],Tableau82529[[#This Row],[DateMatricule]])&gt;1,"Doublon",""),"")</f>
        <v/>
      </c>
    </row>
    <row r="469" spans="1:22" x14ac:dyDescent="0.25">
      <c r="A469" s="11" t="str">
        <f>IF(Tableau82529[[#This Row],[Semaine]]="","",VLOOKUP(Tableau82529[[#This Row],[Semaine]],Listes!$A:$B,2,FALSE))</f>
        <v/>
      </c>
      <c r="B469" s="11" t="str">
        <f>IF(ISBLANK(Tableau82529[[#This Row],[Matricule]]),"",VLOOKUP(Tableau82529[[#This Row],[Matricule]],#REF!,2,FALSE))</f>
        <v/>
      </c>
      <c r="C469" s="11" t="str">
        <f>IF(ISBLANK(Tableau82529[[#This Row],[Matricule]]),"",VLOOKUP(Tableau82529[[#This Row],[Matricule]],#REF!,3,FALSE))</f>
        <v/>
      </c>
      <c r="D469" s="11" t="str">
        <f>CONCATENATE(Tableau82529[[#This Row],[Semaine]],Tableau82529[[#This Row],[Matricule]])</f>
        <v/>
      </c>
      <c r="O469" s="14" t="str">
        <f>IF(SUM(Tableau82529[[#This Row],[Lundi]:[Mercredi]])&gt;0,SUM(Tableau82529[[#This Row],[Lundi]:[Mercredi]]),"")</f>
        <v/>
      </c>
      <c r="P469" s="14" t="str">
        <f>IF(SUM(Tableau82529[[#This Row],[Jeudi]:[Samedi]])&gt;0,SUM(Tableau82529[[#This Row],[Jeudi]:[Samedi]]),"")</f>
        <v/>
      </c>
      <c r="Q469" s="14">
        <f>COUNTIF(Tableau82529[[#This Row],[Lundi]:[Mercredi]],"&gt;0") + COUNTIF(Tableau82529[[#This Row],[Jeudi]:[Samedi]],"&gt;0")</f>
        <v>0</v>
      </c>
      <c r="R469" s="14" t="str">
        <f>IFERROR(Tableau82529[[#This Row],[Total Tour 1]]+Tableau82529[[#This Row],[Total Tour 2]],"")</f>
        <v/>
      </c>
      <c r="S469" s="14">
        <f>COUNTIF(Tableau82529[[#This Row],[Lundi]:[Samedi]],"&gt;=12")*1000</f>
        <v>0</v>
      </c>
      <c r="T46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69" s="15">
        <f>Tableau82529[[#This Row],[Prime production]]+Tableau82529[[#This Row],[Prime rendement]]</f>
        <v>0</v>
      </c>
      <c r="V469" s="15" t="str">
        <f>IF(Tableau82529[[#This Row],[Matricule]]&gt;1,IF(COUNTIF(Tableau82529[DateMatricule],Tableau82529[[#This Row],[DateMatricule]])&gt;1,"Doublon",""),"")</f>
        <v/>
      </c>
    </row>
    <row r="470" spans="1:22" x14ac:dyDescent="0.25">
      <c r="A470" s="11" t="str">
        <f>IF(Tableau82529[[#This Row],[Semaine]]="","",VLOOKUP(Tableau82529[[#This Row],[Semaine]],Listes!$A:$B,2,FALSE))</f>
        <v/>
      </c>
      <c r="B470" s="11" t="str">
        <f>IF(ISBLANK(Tableau82529[[#This Row],[Matricule]]),"",VLOOKUP(Tableau82529[[#This Row],[Matricule]],#REF!,2,FALSE))</f>
        <v/>
      </c>
      <c r="C470" s="11" t="str">
        <f>IF(ISBLANK(Tableau82529[[#This Row],[Matricule]]),"",VLOOKUP(Tableau82529[[#This Row],[Matricule]],#REF!,3,FALSE))</f>
        <v/>
      </c>
      <c r="D470" s="11" t="str">
        <f>CONCATENATE(Tableau82529[[#This Row],[Semaine]],Tableau82529[[#This Row],[Matricule]])</f>
        <v/>
      </c>
      <c r="O470" s="14" t="str">
        <f>IF(SUM(Tableau82529[[#This Row],[Lundi]:[Mercredi]])&gt;0,SUM(Tableau82529[[#This Row],[Lundi]:[Mercredi]]),"")</f>
        <v/>
      </c>
      <c r="P470" s="14" t="str">
        <f>IF(SUM(Tableau82529[[#This Row],[Jeudi]:[Samedi]])&gt;0,SUM(Tableau82529[[#This Row],[Jeudi]:[Samedi]]),"")</f>
        <v/>
      </c>
      <c r="Q470" s="14">
        <f>COUNTIF(Tableau82529[[#This Row],[Lundi]:[Mercredi]],"&gt;0") + COUNTIF(Tableau82529[[#This Row],[Jeudi]:[Samedi]],"&gt;0")</f>
        <v>0</v>
      </c>
      <c r="R470" s="14" t="str">
        <f>IFERROR(Tableau82529[[#This Row],[Total Tour 1]]+Tableau82529[[#This Row],[Total Tour 2]],"")</f>
        <v/>
      </c>
      <c r="S470" s="14">
        <f>COUNTIF(Tableau82529[[#This Row],[Lundi]:[Samedi]],"&gt;=12")*1000</f>
        <v>0</v>
      </c>
      <c r="T47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70" s="15">
        <f>Tableau82529[[#This Row],[Prime production]]+Tableau82529[[#This Row],[Prime rendement]]</f>
        <v>0</v>
      </c>
      <c r="V470" s="15" t="str">
        <f>IF(Tableau82529[[#This Row],[Matricule]]&gt;1,IF(COUNTIF(Tableau82529[DateMatricule],Tableau82529[[#This Row],[DateMatricule]])&gt;1,"Doublon",""),"")</f>
        <v/>
      </c>
    </row>
    <row r="471" spans="1:22" x14ac:dyDescent="0.25">
      <c r="A471" s="11" t="str">
        <f>IF(Tableau82529[[#This Row],[Semaine]]="","",VLOOKUP(Tableau82529[[#This Row],[Semaine]],Listes!$A:$B,2,FALSE))</f>
        <v/>
      </c>
      <c r="B471" s="11" t="str">
        <f>IF(ISBLANK(Tableau82529[[#This Row],[Matricule]]),"",VLOOKUP(Tableau82529[[#This Row],[Matricule]],#REF!,2,FALSE))</f>
        <v/>
      </c>
      <c r="C471" s="11" t="str">
        <f>IF(ISBLANK(Tableau82529[[#This Row],[Matricule]]),"",VLOOKUP(Tableau82529[[#This Row],[Matricule]],#REF!,3,FALSE))</f>
        <v/>
      </c>
      <c r="D471" s="11" t="str">
        <f>CONCATENATE(Tableau82529[[#This Row],[Semaine]],Tableau82529[[#This Row],[Matricule]])</f>
        <v/>
      </c>
      <c r="O471" s="14" t="str">
        <f>IF(SUM(Tableau82529[[#This Row],[Lundi]:[Mercredi]])&gt;0,SUM(Tableau82529[[#This Row],[Lundi]:[Mercredi]]),"")</f>
        <v/>
      </c>
      <c r="P471" s="14" t="str">
        <f>IF(SUM(Tableau82529[[#This Row],[Jeudi]:[Samedi]])&gt;0,SUM(Tableau82529[[#This Row],[Jeudi]:[Samedi]]),"")</f>
        <v/>
      </c>
      <c r="Q471" s="14">
        <f>COUNTIF(Tableau82529[[#This Row],[Lundi]:[Mercredi]],"&gt;0") + COUNTIF(Tableau82529[[#This Row],[Jeudi]:[Samedi]],"&gt;0")</f>
        <v>0</v>
      </c>
      <c r="R471" s="14" t="str">
        <f>IFERROR(Tableau82529[[#This Row],[Total Tour 1]]+Tableau82529[[#This Row],[Total Tour 2]],"")</f>
        <v/>
      </c>
      <c r="S471" s="14">
        <f>COUNTIF(Tableau82529[[#This Row],[Lundi]:[Samedi]],"&gt;=12")*1000</f>
        <v>0</v>
      </c>
      <c r="T47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71" s="15">
        <f>Tableau82529[[#This Row],[Prime production]]+Tableau82529[[#This Row],[Prime rendement]]</f>
        <v>0</v>
      </c>
      <c r="V471" s="15" t="str">
        <f>IF(Tableau82529[[#This Row],[Matricule]]&gt;1,IF(COUNTIF(Tableau82529[DateMatricule],Tableau82529[[#This Row],[DateMatricule]])&gt;1,"Doublon",""),"")</f>
        <v/>
      </c>
    </row>
    <row r="472" spans="1:22" x14ac:dyDescent="0.25">
      <c r="A472" s="11" t="str">
        <f>IF(Tableau82529[[#This Row],[Semaine]]="","",VLOOKUP(Tableau82529[[#This Row],[Semaine]],Listes!$A:$B,2,FALSE))</f>
        <v/>
      </c>
      <c r="B472" s="11" t="str">
        <f>IF(ISBLANK(Tableau82529[[#This Row],[Matricule]]),"",VLOOKUP(Tableau82529[[#This Row],[Matricule]],#REF!,2,FALSE))</f>
        <v/>
      </c>
      <c r="C472" s="11" t="str">
        <f>IF(ISBLANK(Tableau82529[[#This Row],[Matricule]]),"",VLOOKUP(Tableau82529[[#This Row],[Matricule]],#REF!,3,FALSE))</f>
        <v/>
      </c>
      <c r="D472" s="11" t="str">
        <f>CONCATENATE(Tableau82529[[#This Row],[Semaine]],Tableau82529[[#This Row],[Matricule]])</f>
        <v/>
      </c>
      <c r="O472" s="14" t="str">
        <f>IF(SUM(Tableau82529[[#This Row],[Lundi]:[Mercredi]])&gt;0,SUM(Tableau82529[[#This Row],[Lundi]:[Mercredi]]),"")</f>
        <v/>
      </c>
      <c r="P472" s="14" t="str">
        <f>IF(SUM(Tableau82529[[#This Row],[Jeudi]:[Samedi]])&gt;0,SUM(Tableau82529[[#This Row],[Jeudi]:[Samedi]]),"")</f>
        <v/>
      </c>
      <c r="Q472" s="14">
        <f>COUNTIF(Tableau82529[[#This Row],[Lundi]:[Mercredi]],"&gt;0") + COUNTIF(Tableau82529[[#This Row],[Jeudi]:[Samedi]],"&gt;0")</f>
        <v>0</v>
      </c>
      <c r="R472" s="14" t="str">
        <f>IFERROR(Tableau82529[[#This Row],[Total Tour 1]]+Tableau82529[[#This Row],[Total Tour 2]],"")</f>
        <v/>
      </c>
      <c r="S472" s="14">
        <f>COUNTIF(Tableau82529[[#This Row],[Lundi]:[Samedi]],"&gt;=12")*1000</f>
        <v>0</v>
      </c>
      <c r="T47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72" s="15">
        <f>Tableau82529[[#This Row],[Prime production]]+Tableau82529[[#This Row],[Prime rendement]]</f>
        <v>0</v>
      </c>
      <c r="V472" s="15" t="str">
        <f>IF(Tableau82529[[#This Row],[Matricule]]&gt;1,IF(COUNTIF(Tableau82529[DateMatricule],Tableau82529[[#This Row],[DateMatricule]])&gt;1,"Doublon",""),"")</f>
        <v/>
      </c>
    </row>
    <row r="473" spans="1:22" x14ac:dyDescent="0.25">
      <c r="A473" s="11" t="str">
        <f>IF(Tableau82529[[#This Row],[Semaine]]="","",VLOOKUP(Tableau82529[[#This Row],[Semaine]],Listes!$A:$B,2,FALSE))</f>
        <v/>
      </c>
      <c r="B473" s="11" t="str">
        <f>IF(ISBLANK(Tableau82529[[#This Row],[Matricule]]),"",VLOOKUP(Tableau82529[[#This Row],[Matricule]],#REF!,2,FALSE))</f>
        <v/>
      </c>
      <c r="C473" s="11" t="str">
        <f>IF(ISBLANK(Tableau82529[[#This Row],[Matricule]]),"",VLOOKUP(Tableau82529[[#This Row],[Matricule]],#REF!,3,FALSE))</f>
        <v/>
      </c>
      <c r="D473" s="11" t="str">
        <f>CONCATENATE(Tableau82529[[#This Row],[Semaine]],Tableau82529[[#This Row],[Matricule]])</f>
        <v/>
      </c>
      <c r="O473" s="14" t="str">
        <f>IF(SUM(Tableau82529[[#This Row],[Lundi]:[Mercredi]])&gt;0,SUM(Tableau82529[[#This Row],[Lundi]:[Mercredi]]),"")</f>
        <v/>
      </c>
      <c r="P473" s="14" t="str">
        <f>IF(SUM(Tableau82529[[#This Row],[Jeudi]:[Samedi]])&gt;0,SUM(Tableau82529[[#This Row],[Jeudi]:[Samedi]]),"")</f>
        <v/>
      </c>
      <c r="Q473" s="14">
        <f>COUNTIF(Tableau82529[[#This Row],[Lundi]:[Mercredi]],"&gt;0") + COUNTIF(Tableau82529[[#This Row],[Jeudi]:[Samedi]],"&gt;0")</f>
        <v>0</v>
      </c>
      <c r="R473" s="14" t="str">
        <f>IFERROR(Tableau82529[[#This Row],[Total Tour 1]]+Tableau82529[[#This Row],[Total Tour 2]],"")</f>
        <v/>
      </c>
      <c r="S473" s="14">
        <f>COUNTIF(Tableau82529[[#This Row],[Lundi]:[Samedi]],"&gt;=12")*1000</f>
        <v>0</v>
      </c>
      <c r="T47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73" s="15">
        <f>Tableau82529[[#This Row],[Prime production]]+Tableau82529[[#This Row],[Prime rendement]]</f>
        <v>0</v>
      </c>
      <c r="V473" s="15" t="str">
        <f>IF(Tableau82529[[#This Row],[Matricule]]&gt;1,IF(COUNTIF(Tableau82529[DateMatricule],Tableau82529[[#This Row],[DateMatricule]])&gt;1,"Doublon",""),"")</f>
        <v/>
      </c>
    </row>
    <row r="474" spans="1:22" x14ac:dyDescent="0.25">
      <c r="A474" s="11" t="str">
        <f>IF(Tableau82529[[#This Row],[Semaine]]="","",VLOOKUP(Tableau82529[[#This Row],[Semaine]],Listes!$A:$B,2,FALSE))</f>
        <v/>
      </c>
      <c r="B474" s="11" t="str">
        <f>IF(ISBLANK(Tableau82529[[#This Row],[Matricule]]),"",VLOOKUP(Tableau82529[[#This Row],[Matricule]],#REF!,2,FALSE))</f>
        <v/>
      </c>
      <c r="C474" s="11" t="str">
        <f>IF(ISBLANK(Tableau82529[[#This Row],[Matricule]]),"",VLOOKUP(Tableau82529[[#This Row],[Matricule]],#REF!,3,FALSE))</f>
        <v/>
      </c>
      <c r="D474" s="11" t="str">
        <f>CONCATENATE(Tableau82529[[#This Row],[Semaine]],Tableau82529[[#This Row],[Matricule]])</f>
        <v/>
      </c>
      <c r="O474" s="14" t="str">
        <f>IF(SUM(Tableau82529[[#This Row],[Lundi]:[Mercredi]])&gt;0,SUM(Tableau82529[[#This Row],[Lundi]:[Mercredi]]),"")</f>
        <v/>
      </c>
      <c r="P474" s="14" t="str">
        <f>IF(SUM(Tableau82529[[#This Row],[Jeudi]:[Samedi]])&gt;0,SUM(Tableau82529[[#This Row],[Jeudi]:[Samedi]]),"")</f>
        <v/>
      </c>
      <c r="Q474" s="14">
        <f>COUNTIF(Tableau82529[[#This Row],[Lundi]:[Mercredi]],"&gt;0") + COUNTIF(Tableau82529[[#This Row],[Jeudi]:[Samedi]],"&gt;0")</f>
        <v>0</v>
      </c>
      <c r="R474" s="14" t="str">
        <f>IFERROR(Tableau82529[[#This Row],[Total Tour 1]]+Tableau82529[[#This Row],[Total Tour 2]],"")</f>
        <v/>
      </c>
      <c r="S474" s="14">
        <f>COUNTIF(Tableau82529[[#This Row],[Lundi]:[Samedi]],"&gt;=12")*1000</f>
        <v>0</v>
      </c>
      <c r="T47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74" s="15">
        <f>Tableau82529[[#This Row],[Prime production]]+Tableau82529[[#This Row],[Prime rendement]]</f>
        <v>0</v>
      </c>
      <c r="V474" s="15" t="str">
        <f>IF(Tableau82529[[#This Row],[Matricule]]&gt;1,IF(COUNTIF(Tableau82529[DateMatricule],Tableau82529[[#This Row],[DateMatricule]])&gt;1,"Doublon",""),"")</f>
        <v/>
      </c>
    </row>
    <row r="475" spans="1:22" x14ac:dyDescent="0.25">
      <c r="A475" s="11" t="str">
        <f>IF(Tableau82529[[#This Row],[Semaine]]="","",VLOOKUP(Tableau82529[[#This Row],[Semaine]],Listes!$A:$B,2,FALSE))</f>
        <v/>
      </c>
      <c r="B475" s="11" t="str">
        <f>IF(ISBLANK(Tableau82529[[#This Row],[Matricule]]),"",VLOOKUP(Tableau82529[[#This Row],[Matricule]],#REF!,2,FALSE))</f>
        <v/>
      </c>
      <c r="C475" s="11" t="str">
        <f>IF(ISBLANK(Tableau82529[[#This Row],[Matricule]]),"",VLOOKUP(Tableau82529[[#This Row],[Matricule]],#REF!,3,FALSE))</f>
        <v/>
      </c>
      <c r="D475" s="11" t="str">
        <f>CONCATENATE(Tableau82529[[#This Row],[Semaine]],Tableau82529[[#This Row],[Matricule]])</f>
        <v/>
      </c>
      <c r="O475" s="14" t="str">
        <f>IF(SUM(Tableau82529[[#This Row],[Lundi]:[Mercredi]])&gt;0,SUM(Tableau82529[[#This Row],[Lundi]:[Mercredi]]),"")</f>
        <v/>
      </c>
      <c r="P475" s="14" t="str">
        <f>IF(SUM(Tableau82529[[#This Row],[Jeudi]:[Samedi]])&gt;0,SUM(Tableau82529[[#This Row],[Jeudi]:[Samedi]]),"")</f>
        <v/>
      </c>
      <c r="Q475" s="14">
        <f>COUNTIF(Tableau82529[[#This Row],[Lundi]:[Mercredi]],"&gt;0") + COUNTIF(Tableau82529[[#This Row],[Jeudi]:[Samedi]],"&gt;0")</f>
        <v>0</v>
      </c>
      <c r="R475" s="14" t="str">
        <f>IFERROR(Tableau82529[[#This Row],[Total Tour 1]]+Tableau82529[[#This Row],[Total Tour 2]],"")</f>
        <v/>
      </c>
      <c r="S475" s="14">
        <f>COUNTIF(Tableau82529[[#This Row],[Lundi]:[Samedi]],"&gt;=12")*1000</f>
        <v>0</v>
      </c>
      <c r="T47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75" s="15">
        <f>Tableau82529[[#This Row],[Prime production]]+Tableau82529[[#This Row],[Prime rendement]]</f>
        <v>0</v>
      </c>
      <c r="V475" s="15" t="str">
        <f>IF(Tableau82529[[#This Row],[Matricule]]&gt;1,IF(COUNTIF(Tableau82529[DateMatricule],Tableau82529[[#This Row],[DateMatricule]])&gt;1,"Doublon",""),"")</f>
        <v/>
      </c>
    </row>
    <row r="476" spans="1:22" x14ac:dyDescent="0.25">
      <c r="A476" s="11" t="str">
        <f>IF(Tableau82529[[#This Row],[Semaine]]="","",VLOOKUP(Tableau82529[[#This Row],[Semaine]],Listes!$A:$B,2,FALSE))</f>
        <v/>
      </c>
      <c r="B476" s="11" t="str">
        <f>IF(ISBLANK(Tableau82529[[#This Row],[Matricule]]),"",VLOOKUP(Tableau82529[[#This Row],[Matricule]],#REF!,2,FALSE))</f>
        <v/>
      </c>
      <c r="C476" s="11" t="str">
        <f>IF(ISBLANK(Tableau82529[[#This Row],[Matricule]]),"",VLOOKUP(Tableau82529[[#This Row],[Matricule]],#REF!,3,FALSE))</f>
        <v/>
      </c>
      <c r="D476" s="11" t="str">
        <f>CONCATENATE(Tableau82529[[#This Row],[Semaine]],Tableau82529[[#This Row],[Matricule]])</f>
        <v/>
      </c>
      <c r="O476" s="14" t="str">
        <f>IF(SUM(Tableau82529[[#This Row],[Lundi]:[Mercredi]])&gt;0,SUM(Tableau82529[[#This Row],[Lundi]:[Mercredi]]),"")</f>
        <v/>
      </c>
      <c r="P476" s="14" t="str">
        <f>IF(SUM(Tableau82529[[#This Row],[Jeudi]:[Samedi]])&gt;0,SUM(Tableau82529[[#This Row],[Jeudi]:[Samedi]]),"")</f>
        <v/>
      </c>
      <c r="Q476" s="14">
        <f>COUNTIF(Tableau82529[[#This Row],[Lundi]:[Mercredi]],"&gt;0") + COUNTIF(Tableau82529[[#This Row],[Jeudi]:[Samedi]],"&gt;0")</f>
        <v>0</v>
      </c>
      <c r="R476" s="14" t="str">
        <f>IFERROR(Tableau82529[[#This Row],[Total Tour 1]]+Tableau82529[[#This Row],[Total Tour 2]],"")</f>
        <v/>
      </c>
      <c r="S476" s="14">
        <f>COUNTIF(Tableau82529[[#This Row],[Lundi]:[Samedi]],"&gt;=12")*1000</f>
        <v>0</v>
      </c>
      <c r="T47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76" s="15">
        <f>Tableau82529[[#This Row],[Prime production]]+Tableau82529[[#This Row],[Prime rendement]]</f>
        <v>0</v>
      </c>
      <c r="V476" s="15" t="str">
        <f>IF(Tableau82529[[#This Row],[Matricule]]&gt;1,IF(COUNTIF(Tableau82529[DateMatricule],Tableau82529[[#This Row],[DateMatricule]])&gt;1,"Doublon",""),"")</f>
        <v/>
      </c>
    </row>
    <row r="477" spans="1:22" x14ac:dyDescent="0.25">
      <c r="A477" s="11" t="str">
        <f>IF(Tableau82529[[#This Row],[Semaine]]="","",VLOOKUP(Tableau82529[[#This Row],[Semaine]],Listes!$A:$B,2,FALSE))</f>
        <v/>
      </c>
      <c r="B477" s="11" t="str">
        <f>IF(ISBLANK(Tableau82529[[#This Row],[Matricule]]),"",VLOOKUP(Tableau82529[[#This Row],[Matricule]],#REF!,2,FALSE))</f>
        <v/>
      </c>
      <c r="C477" s="11" t="str">
        <f>IF(ISBLANK(Tableau82529[[#This Row],[Matricule]]),"",VLOOKUP(Tableau82529[[#This Row],[Matricule]],#REF!,3,FALSE))</f>
        <v/>
      </c>
      <c r="D477" s="11" t="str">
        <f>CONCATENATE(Tableau82529[[#This Row],[Semaine]],Tableau82529[[#This Row],[Matricule]])</f>
        <v/>
      </c>
      <c r="O477" s="14" t="str">
        <f>IF(SUM(Tableau82529[[#This Row],[Lundi]:[Mercredi]])&gt;0,SUM(Tableau82529[[#This Row],[Lundi]:[Mercredi]]),"")</f>
        <v/>
      </c>
      <c r="P477" s="14" t="str">
        <f>IF(SUM(Tableau82529[[#This Row],[Jeudi]:[Samedi]])&gt;0,SUM(Tableau82529[[#This Row],[Jeudi]:[Samedi]]),"")</f>
        <v/>
      </c>
      <c r="Q477" s="14">
        <f>COUNTIF(Tableau82529[[#This Row],[Lundi]:[Mercredi]],"&gt;0") + COUNTIF(Tableau82529[[#This Row],[Jeudi]:[Samedi]],"&gt;0")</f>
        <v>0</v>
      </c>
      <c r="R477" s="14" t="str">
        <f>IFERROR(Tableau82529[[#This Row],[Total Tour 1]]+Tableau82529[[#This Row],[Total Tour 2]],"")</f>
        <v/>
      </c>
      <c r="S477" s="14">
        <f>COUNTIF(Tableau82529[[#This Row],[Lundi]:[Samedi]],"&gt;=12")*1000</f>
        <v>0</v>
      </c>
      <c r="T47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77" s="15">
        <f>Tableau82529[[#This Row],[Prime production]]+Tableau82529[[#This Row],[Prime rendement]]</f>
        <v>0</v>
      </c>
      <c r="V477" s="15" t="str">
        <f>IF(Tableau82529[[#This Row],[Matricule]]&gt;1,IF(COUNTIF(Tableau82529[DateMatricule],Tableau82529[[#This Row],[DateMatricule]])&gt;1,"Doublon",""),"")</f>
        <v/>
      </c>
    </row>
    <row r="478" spans="1:22" x14ac:dyDescent="0.25">
      <c r="A478" s="11" t="str">
        <f>IF(Tableau82529[[#This Row],[Semaine]]="","",VLOOKUP(Tableau82529[[#This Row],[Semaine]],Listes!$A:$B,2,FALSE))</f>
        <v/>
      </c>
      <c r="B478" s="11" t="str">
        <f>IF(ISBLANK(Tableau82529[[#This Row],[Matricule]]),"",VLOOKUP(Tableau82529[[#This Row],[Matricule]],#REF!,2,FALSE))</f>
        <v/>
      </c>
      <c r="C478" s="11" t="str">
        <f>IF(ISBLANK(Tableau82529[[#This Row],[Matricule]]),"",VLOOKUP(Tableau82529[[#This Row],[Matricule]],#REF!,3,FALSE))</f>
        <v/>
      </c>
      <c r="D478" s="11" t="str">
        <f>CONCATENATE(Tableau82529[[#This Row],[Semaine]],Tableau82529[[#This Row],[Matricule]])</f>
        <v/>
      </c>
      <c r="O478" s="14" t="str">
        <f>IF(SUM(Tableau82529[[#This Row],[Lundi]:[Mercredi]])&gt;0,SUM(Tableau82529[[#This Row],[Lundi]:[Mercredi]]),"")</f>
        <v/>
      </c>
      <c r="P478" s="14" t="str">
        <f>IF(SUM(Tableau82529[[#This Row],[Jeudi]:[Samedi]])&gt;0,SUM(Tableau82529[[#This Row],[Jeudi]:[Samedi]]),"")</f>
        <v/>
      </c>
      <c r="Q478" s="14">
        <f>COUNTIF(Tableau82529[[#This Row],[Lundi]:[Mercredi]],"&gt;0") + COUNTIF(Tableau82529[[#This Row],[Jeudi]:[Samedi]],"&gt;0")</f>
        <v>0</v>
      </c>
      <c r="R478" s="14" t="str">
        <f>IFERROR(Tableau82529[[#This Row],[Total Tour 1]]+Tableau82529[[#This Row],[Total Tour 2]],"")</f>
        <v/>
      </c>
      <c r="S478" s="14">
        <f>COUNTIF(Tableau82529[[#This Row],[Lundi]:[Samedi]],"&gt;=12")*1000</f>
        <v>0</v>
      </c>
      <c r="T47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78" s="15">
        <f>Tableau82529[[#This Row],[Prime production]]+Tableau82529[[#This Row],[Prime rendement]]</f>
        <v>0</v>
      </c>
      <c r="V478" s="15" t="str">
        <f>IF(Tableau82529[[#This Row],[Matricule]]&gt;1,IF(COUNTIF(Tableau82529[DateMatricule],Tableau82529[[#This Row],[DateMatricule]])&gt;1,"Doublon",""),"")</f>
        <v/>
      </c>
    </row>
    <row r="479" spans="1:22" x14ac:dyDescent="0.25">
      <c r="A479" s="11" t="str">
        <f>IF(Tableau82529[[#This Row],[Semaine]]="","",VLOOKUP(Tableau82529[[#This Row],[Semaine]],Listes!$A:$B,2,FALSE))</f>
        <v/>
      </c>
      <c r="B479" s="11" t="str">
        <f>IF(ISBLANK(Tableau82529[[#This Row],[Matricule]]),"",VLOOKUP(Tableau82529[[#This Row],[Matricule]],#REF!,2,FALSE))</f>
        <v/>
      </c>
      <c r="C479" s="11" t="str">
        <f>IF(ISBLANK(Tableau82529[[#This Row],[Matricule]]),"",VLOOKUP(Tableau82529[[#This Row],[Matricule]],#REF!,3,FALSE))</f>
        <v/>
      </c>
      <c r="D479" s="11" t="str">
        <f>CONCATENATE(Tableau82529[[#This Row],[Semaine]],Tableau82529[[#This Row],[Matricule]])</f>
        <v/>
      </c>
      <c r="O479" s="14" t="str">
        <f>IF(SUM(Tableau82529[[#This Row],[Lundi]:[Mercredi]])&gt;0,SUM(Tableau82529[[#This Row],[Lundi]:[Mercredi]]),"")</f>
        <v/>
      </c>
      <c r="P479" s="14" t="str">
        <f>IF(SUM(Tableau82529[[#This Row],[Jeudi]:[Samedi]])&gt;0,SUM(Tableau82529[[#This Row],[Jeudi]:[Samedi]]),"")</f>
        <v/>
      </c>
      <c r="Q479" s="14">
        <f>COUNTIF(Tableau82529[[#This Row],[Lundi]:[Mercredi]],"&gt;0") + COUNTIF(Tableau82529[[#This Row],[Jeudi]:[Samedi]],"&gt;0")</f>
        <v>0</v>
      </c>
      <c r="R479" s="14" t="str">
        <f>IFERROR(Tableau82529[[#This Row],[Total Tour 1]]+Tableau82529[[#This Row],[Total Tour 2]],"")</f>
        <v/>
      </c>
      <c r="S479" s="14">
        <f>COUNTIF(Tableau82529[[#This Row],[Lundi]:[Samedi]],"&gt;=12")*1000</f>
        <v>0</v>
      </c>
      <c r="T47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79" s="15">
        <f>Tableau82529[[#This Row],[Prime production]]+Tableau82529[[#This Row],[Prime rendement]]</f>
        <v>0</v>
      </c>
      <c r="V479" s="15" t="str">
        <f>IF(Tableau82529[[#This Row],[Matricule]]&gt;1,IF(COUNTIF(Tableau82529[DateMatricule],Tableau82529[[#This Row],[DateMatricule]])&gt;1,"Doublon",""),"")</f>
        <v/>
      </c>
    </row>
    <row r="480" spans="1:22" x14ac:dyDescent="0.25">
      <c r="A480" s="11" t="str">
        <f>IF(Tableau82529[[#This Row],[Semaine]]="","",VLOOKUP(Tableau82529[[#This Row],[Semaine]],Listes!$A:$B,2,FALSE))</f>
        <v/>
      </c>
      <c r="B480" s="11" t="str">
        <f>IF(ISBLANK(Tableau82529[[#This Row],[Matricule]]),"",VLOOKUP(Tableau82529[[#This Row],[Matricule]],#REF!,2,FALSE))</f>
        <v/>
      </c>
      <c r="C480" s="11" t="str">
        <f>IF(ISBLANK(Tableau82529[[#This Row],[Matricule]]),"",VLOOKUP(Tableau82529[[#This Row],[Matricule]],#REF!,3,FALSE))</f>
        <v/>
      </c>
      <c r="D480" s="11" t="str">
        <f>CONCATENATE(Tableau82529[[#This Row],[Semaine]],Tableau82529[[#This Row],[Matricule]])</f>
        <v/>
      </c>
      <c r="O480" s="14" t="str">
        <f>IF(SUM(Tableau82529[[#This Row],[Lundi]:[Mercredi]])&gt;0,SUM(Tableau82529[[#This Row],[Lundi]:[Mercredi]]),"")</f>
        <v/>
      </c>
      <c r="P480" s="14" t="str">
        <f>IF(SUM(Tableau82529[[#This Row],[Jeudi]:[Samedi]])&gt;0,SUM(Tableau82529[[#This Row],[Jeudi]:[Samedi]]),"")</f>
        <v/>
      </c>
      <c r="Q480" s="14">
        <f>COUNTIF(Tableau82529[[#This Row],[Lundi]:[Mercredi]],"&gt;0") + COUNTIF(Tableau82529[[#This Row],[Jeudi]:[Samedi]],"&gt;0")</f>
        <v>0</v>
      </c>
      <c r="R480" s="14" t="str">
        <f>IFERROR(Tableau82529[[#This Row],[Total Tour 1]]+Tableau82529[[#This Row],[Total Tour 2]],"")</f>
        <v/>
      </c>
      <c r="S480" s="14">
        <f>COUNTIF(Tableau82529[[#This Row],[Lundi]:[Samedi]],"&gt;=12")*1000</f>
        <v>0</v>
      </c>
      <c r="T48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80" s="15">
        <f>Tableau82529[[#This Row],[Prime production]]+Tableau82529[[#This Row],[Prime rendement]]</f>
        <v>0</v>
      </c>
      <c r="V480" s="15" t="str">
        <f>IF(Tableau82529[[#This Row],[Matricule]]&gt;1,IF(COUNTIF(Tableau82529[DateMatricule],Tableau82529[[#This Row],[DateMatricule]])&gt;1,"Doublon",""),"")</f>
        <v/>
      </c>
    </row>
    <row r="481" spans="1:22" x14ac:dyDescent="0.25">
      <c r="A481" s="11" t="str">
        <f>IF(Tableau82529[[#This Row],[Semaine]]="","",VLOOKUP(Tableau82529[[#This Row],[Semaine]],Listes!$A:$B,2,FALSE))</f>
        <v/>
      </c>
      <c r="B481" s="11" t="str">
        <f>IF(ISBLANK(Tableau82529[[#This Row],[Matricule]]),"",VLOOKUP(Tableau82529[[#This Row],[Matricule]],#REF!,2,FALSE))</f>
        <v/>
      </c>
      <c r="C481" s="11" t="str">
        <f>IF(ISBLANK(Tableau82529[[#This Row],[Matricule]]),"",VLOOKUP(Tableau82529[[#This Row],[Matricule]],#REF!,3,FALSE))</f>
        <v/>
      </c>
      <c r="D481" s="11" t="str">
        <f>CONCATENATE(Tableau82529[[#This Row],[Semaine]],Tableau82529[[#This Row],[Matricule]])</f>
        <v/>
      </c>
      <c r="O481" s="14" t="str">
        <f>IF(SUM(Tableau82529[[#This Row],[Lundi]:[Mercredi]])&gt;0,SUM(Tableau82529[[#This Row],[Lundi]:[Mercredi]]),"")</f>
        <v/>
      </c>
      <c r="P481" s="14" t="str">
        <f>IF(SUM(Tableau82529[[#This Row],[Jeudi]:[Samedi]])&gt;0,SUM(Tableau82529[[#This Row],[Jeudi]:[Samedi]]),"")</f>
        <v/>
      </c>
      <c r="Q481" s="14">
        <f>COUNTIF(Tableau82529[[#This Row],[Lundi]:[Mercredi]],"&gt;0") + COUNTIF(Tableau82529[[#This Row],[Jeudi]:[Samedi]],"&gt;0")</f>
        <v>0</v>
      </c>
      <c r="R481" s="14" t="str">
        <f>IFERROR(Tableau82529[[#This Row],[Total Tour 1]]+Tableau82529[[#This Row],[Total Tour 2]],"")</f>
        <v/>
      </c>
      <c r="S481" s="14">
        <f>COUNTIF(Tableau82529[[#This Row],[Lundi]:[Samedi]],"&gt;=12")*1000</f>
        <v>0</v>
      </c>
      <c r="T48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81" s="15">
        <f>Tableau82529[[#This Row],[Prime production]]+Tableau82529[[#This Row],[Prime rendement]]</f>
        <v>0</v>
      </c>
      <c r="V481" s="15" t="str">
        <f>IF(Tableau82529[[#This Row],[Matricule]]&gt;1,IF(COUNTIF(Tableau82529[DateMatricule],Tableau82529[[#This Row],[DateMatricule]])&gt;1,"Doublon",""),"")</f>
        <v/>
      </c>
    </row>
    <row r="482" spans="1:22" x14ac:dyDescent="0.25">
      <c r="A482" s="11" t="str">
        <f>IF(Tableau82529[[#This Row],[Semaine]]="","",VLOOKUP(Tableau82529[[#This Row],[Semaine]],Listes!$A:$B,2,FALSE))</f>
        <v/>
      </c>
      <c r="B482" s="11" t="str">
        <f>IF(ISBLANK(Tableau82529[[#This Row],[Matricule]]),"",VLOOKUP(Tableau82529[[#This Row],[Matricule]],#REF!,2,FALSE))</f>
        <v/>
      </c>
      <c r="C482" s="11" t="str">
        <f>IF(ISBLANK(Tableau82529[[#This Row],[Matricule]]),"",VLOOKUP(Tableau82529[[#This Row],[Matricule]],#REF!,3,FALSE))</f>
        <v/>
      </c>
      <c r="D482" s="11" t="str">
        <f>CONCATENATE(Tableau82529[[#This Row],[Semaine]],Tableau82529[[#This Row],[Matricule]])</f>
        <v/>
      </c>
      <c r="O482" s="14" t="str">
        <f>IF(SUM(Tableau82529[[#This Row],[Lundi]:[Mercredi]])&gt;0,SUM(Tableau82529[[#This Row],[Lundi]:[Mercredi]]),"")</f>
        <v/>
      </c>
      <c r="P482" s="14" t="str">
        <f>IF(SUM(Tableau82529[[#This Row],[Jeudi]:[Samedi]])&gt;0,SUM(Tableau82529[[#This Row],[Jeudi]:[Samedi]]),"")</f>
        <v/>
      </c>
      <c r="Q482" s="14">
        <f>COUNTIF(Tableau82529[[#This Row],[Lundi]:[Mercredi]],"&gt;0") + COUNTIF(Tableau82529[[#This Row],[Jeudi]:[Samedi]],"&gt;0")</f>
        <v>0</v>
      </c>
      <c r="R482" s="14" t="str">
        <f>IFERROR(Tableau82529[[#This Row],[Total Tour 1]]+Tableau82529[[#This Row],[Total Tour 2]],"")</f>
        <v/>
      </c>
      <c r="S482" s="14">
        <f>COUNTIF(Tableau82529[[#This Row],[Lundi]:[Samedi]],"&gt;=12")*1000</f>
        <v>0</v>
      </c>
      <c r="T48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82" s="15">
        <f>Tableau82529[[#This Row],[Prime production]]+Tableau82529[[#This Row],[Prime rendement]]</f>
        <v>0</v>
      </c>
      <c r="V482" s="15" t="str">
        <f>IF(Tableau82529[[#This Row],[Matricule]]&gt;1,IF(COUNTIF(Tableau82529[DateMatricule],Tableau82529[[#This Row],[DateMatricule]])&gt;1,"Doublon",""),"")</f>
        <v/>
      </c>
    </row>
    <row r="483" spans="1:22" x14ac:dyDescent="0.25">
      <c r="A483" s="11" t="str">
        <f>IF(Tableau82529[[#This Row],[Semaine]]="","",VLOOKUP(Tableau82529[[#This Row],[Semaine]],Listes!$A:$B,2,FALSE))</f>
        <v/>
      </c>
      <c r="B483" s="11" t="str">
        <f>IF(ISBLANK(Tableau82529[[#This Row],[Matricule]]),"",VLOOKUP(Tableau82529[[#This Row],[Matricule]],#REF!,2,FALSE))</f>
        <v/>
      </c>
      <c r="C483" s="11" t="str">
        <f>IF(ISBLANK(Tableau82529[[#This Row],[Matricule]]),"",VLOOKUP(Tableau82529[[#This Row],[Matricule]],#REF!,3,FALSE))</f>
        <v/>
      </c>
      <c r="D483" s="11" t="str">
        <f>CONCATENATE(Tableau82529[[#This Row],[Semaine]],Tableau82529[[#This Row],[Matricule]])</f>
        <v/>
      </c>
      <c r="O483" s="14" t="str">
        <f>IF(SUM(Tableau82529[[#This Row],[Lundi]:[Mercredi]])&gt;0,SUM(Tableau82529[[#This Row],[Lundi]:[Mercredi]]),"")</f>
        <v/>
      </c>
      <c r="P483" s="14" t="str">
        <f>IF(SUM(Tableau82529[[#This Row],[Jeudi]:[Samedi]])&gt;0,SUM(Tableau82529[[#This Row],[Jeudi]:[Samedi]]),"")</f>
        <v/>
      </c>
      <c r="Q483" s="14">
        <f>COUNTIF(Tableau82529[[#This Row],[Lundi]:[Mercredi]],"&gt;0") + COUNTIF(Tableau82529[[#This Row],[Jeudi]:[Samedi]],"&gt;0")</f>
        <v>0</v>
      </c>
      <c r="R483" s="14" t="str">
        <f>IFERROR(Tableau82529[[#This Row],[Total Tour 1]]+Tableau82529[[#This Row],[Total Tour 2]],"")</f>
        <v/>
      </c>
      <c r="S483" s="14">
        <f>COUNTIF(Tableau82529[[#This Row],[Lundi]:[Samedi]],"&gt;=12")*1000</f>
        <v>0</v>
      </c>
      <c r="T48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83" s="15">
        <f>Tableau82529[[#This Row],[Prime production]]+Tableau82529[[#This Row],[Prime rendement]]</f>
        <v>0</v>
      </c>
      <c r="V483" s="15" t="str">
        <f>IF(Tableau82529[[#This Row],[Matricule]]&gt;1,IF(COUNTIF(Tableau82529[DateMatricule],Tableau82529[[#This Row],[DateMatricule]])&gt;1,"Doublon",""),"")</f>
        <v/>
      </c>
    </row>
    <row r="484" spans="1:22" x14ac:dyDescent="0.25">
      <c r="A484" s="11" t="str">
        <f>IF(Tableau82529[[#This Row],[Semaine]]="","",VLOOKUP(Tableau82529[[#This Row],[Semaine]],Listes!$A:$B,2,FALSE))</f>
        <v/>
      </c>
      <c r="B484" s="11" t="str">
        <f>IF(ISBLANK(Tableau82529[[#This Row],[Matricule]]),"",VLOOKUP(Tableau82529[[#This Row],[Matricule]],#REF!,2,FALSE))</f>
        <v/>
      </c>
      <c r="C484" s="11" t="str">
        <f>IF(ISBLANK(Tableau82529[[#This Row],[Matricule]]),"",VLOOKUP(Tableau82529[[#This Row],[Matricule]],#REF!,3,FALSE))</f>
        <v/>
      </c>
      <c r="D484" s="11" t="str">
        <f>CONCATENATE(Tableau82529[[#This Row],[Semaine]],Tableau82529[[#This Row],[Matricule]])</f>
        <v/>
      </c>
      <c r="O484" s="14" t="str">
        <f>IF(SUM(Tableau82529[[#This Row],[Lundi]:[Mercredi]])&gt;0,SUM(Tableau82529[[#This Row],[Lundi]:[Mercredi]]),"")</f>
        <v/>
      </c>
      <c r="P484" s="14" t="str">
        <f>IF(SUM(Tableau82529[[#This Row],[Jeudi]:[Samedi]])&gt;0,SUM(Tableau82529[[#This Row],[Jeudi]:[Samedi]]),"")</f>
        <v/>
      </c>
      <c r="Q484" s="14">
        <f>COUNTIF(Tableau82529[[#This Row],[Lundi]:[Mercredi]],"&gt;0") + COUNTIF(Tableau82529[[#This Row],[Jeudi]:[Samedi]],"&gt;0")</f>
        <v>0</v>
      </c>
      <c r="R484" s="14" t="str">
        <f>IFERROR(Tableau82529[[#This Row],[Total Tour 1]]+Tableau82529[[#This Row],[Total Tour 2]],"")</f>
        <v/>
      </c>
      <c r="S484" s="14">
        <f>COUNTIF(Tableau82529[[#This Row],[Lundi]:[Samedi]],"&gt;=12")*1000</f>
        <v>0</v>
      </c>
      <c r="T48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84" s="15">
        <f>Tableau82529[[#This Row],[Prime production]]+Tableau82529[[#This Row],[Prime rendement]]</f>
        <v>0</v>
      </c>
      <c r="V484" s="15" t="str">
        <f>IF(Tableau82529[[#This Row],[Matricule]]&gt;1,IF(COUNTIF(Tableau82529[DateMatricule],Tableau82529[[#This Row],[DateMatricule]])&gt;1,"Doublon",""),"")</f>
        <v/>
      </c>
    </row>
    <row r="485" spans="1:22" x14ac:dyDescent="0.25">
      <c r="A485" s="11" t="str">
        <f>IF(Tableau82529[[#This Row],[Semaine]]="","",VLOOKUP(Tableau82529[[#This Row],[Semaine]],Listes!$A:$B,2,FALSE))</f>
        <v/>
      </c>
      <c r="B485" s="11" t="str">
        <f>IF(ISBLANK(Tableau82529[[#This Row],[Matricule]]),"",VLOOKUP(Tableau82529[[#This Row],[Matricule]],#REF!,2,FALSE))</f>
        <v/>
      </c>
      <c r="C485" s="11" t="str">
        <f>IF(ISBLANK(Tableau82529[[#This Row],[Matricule]]),"",VLOOKUP(Tableau82529[[#This Row],[Matricule]],#REF!,3,FALSE))</f>
        <v/>
      </c>
      <c r="D485" s="11" t="str">
        <f>CONCATENATE(Tableau82529[[#This Row],[Semaine]],Tableau82529[[#This Row],[Matricule]])</f>
        <v/>
      </c>
      <c r="O485" s="14" t="str">
        <f>IF(SUM(Tableau82529[[#This Row],[Lundi]:[Mercredi]])&gt;0,SUM(Tableau82529[[#This Row],[Lundi]:[Mercredi]]),"")</f>
        <v/>
      </c>
      <c r="P485" s="14" t="str">
        <f>IF(SUM(Tableau82529[[#This Row],[Jeudi]:[Samedi]])&gt;0,SUM(Tableau82529[[#This Row],[Jeudi]:[Samedi]]),"")</f>
        <v/>
      </c>
      <c r="Q485" s="14">
        <f>COUNTIF(Tableau82529[[#This Row],[Lundi]:[Mercredi]],"&gt;0") + COUNTIF(Tableau82529[[#This Row],[Jeudi]:[Samedi]],"&gt;0")</f>
        <v>0</v>
      </c>
      <c r="R485" s="14" t="str">
        <f>IFERROR(Tableau82529[[#This Row],[Total Tour 1]]+Tableau82529[[#This Row],[Total Tour 2]],"")</f>
        <v/>
      </c>
      <c r="S485" s="14">
        <f>COUNTIF(Tableau82529[[#This Row],[Lundi]:[Samedi]],"&gt;=12")*1000</f>
        <v>0</v>
      </c>
      <c r="T48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85" s="15">
        <f>Tableau82529[[#This Row],[Prime production]]+Tableau82529[[#This Row],[Prime rendement]]</f>
        <v>0</v>
      </c>
      <c r="V485" s="15" t="str">
        <f>IF(Tableau82529[[#This Row],[Matricule]]&gt;1,IF(COUNTIF(Tableau82529[DateMatricule],Tableau82529[[#This Row],[DateMatricule]])&gt;1,"Doublon",""),"")</f>
        <v/>
      </c>
    </row>
    <row r="486" spans="1:22" x14ac:dyDescent="0.25">
      <c r="A486" s="11" t="str">
        <f>IF(Tableau82529[[#This Row],[Semaine]]="","",VLOOKUP(Tableau82529[[#This Row],[Semaine]],Listes!$A:$B,2,FALSE))</f>
        <v/>
      </c>
      <c r="B486" s="11" t="str">
        <f>IF(ISBLANK(Tableau82529[[#This Row],[Matricule]]),"",VLOOKUP(Tableau82529[[#This Row],[Matricule]],#REF!,2,FALSE))</f>
        <v/>
      </c>
      <c r="C486" s="11" t="str">
        <f>IF(ISBLANK(Tableau82529[[#This Row],[Matricule]]),"",VLOOKUP(Tableau82529[[#This Row],[Matricule]],#REF!,3,FALSE))</f>
        <v/>
      </c>
      <c r="D486" s="11" t="str">
        <f>CONCATENATE(Tableau82529[[#This Row],[Semaine]],Tableau82529[[#This Row],[Matricule]])</f>
        <v/>
      </c>
      <c r="O486" s="14" t="str">
        <f>IF(SUM(Tableau82529[[#This Row],[Lundi]:[Mercredi]])&gt;0,SUM(Tableau82529[[#This Row],[Lundi]:[Mercredi]]),"")</f>
        <v/>
      </c>
      <c r="P486" s="14" t="str">
        <f>IF(SUM(Tableau82529[[#This Row],[Jeudi]:[Samedi]])&gt;0,SUM(Tableau82529[[#This Row],[Jeudi]:[Samedi]]),"")</f>
        <v/>
      </c>
      <c r="Q486" s="14">
        <f>COUNTIF(Tableau82529[[#This Row],[Lundi]:[Mercredi]],"&gt;0") + COUNTIF(Tableau82529[[#This Row],[Jeudi]:[Samedi]],"&gt;0")</f>
        <v>0</v>
      </c>
      <c r="R486" s="14" t="str">
        <f>IFERROR(Tableau82529[[#This Row],[Total Tour 1]]+Tableau82529[[#This Row],[Total Tour 2]],"")</f>
        <v/>
      </c>
      <c r="S486" s="14">
        <f>COUNTIF(Tableau82529[[#This Row],[Lundi]:[Samedi]],"&gt;=12")*1000</f>
        <v>0</v>
      </c>
      <c r="T48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86" s="15">
        <f>Tableau82529[[#This Row],[Prime production]]+Tableau82529[[#This Row],[Prime rendement]]</f>
        <v>0</v>
      </c>
      <c r="V486" s="15" t="str">
        <f>IF(Tableau82529[[#This Row],[Matricule]]&gt;1,IF(COUNTIF(Tableau82529[DateMatricule],Tableau82529[[#This Row],[DateMatricule]])&gt;1,"Doublon",""),"")</f>
        <v/>
      </c>
    </row>
    <row r="487" spans="1:22" x14ac:dyDescent="0.25">
      <c r="A487" s="11" t="str">
        <f>IF(Tableau82529[[#This Row],[Semaine]]="","",VLOOKUP(Tableau82529[[#This Row],[Semaine]],Listes!$A:$B,2,FALSE))</f>
        <v/>
      </c>
      <c r="B487" s="11" t="str">
        <f>IF(ISBLANK(Tableau82529[[#This Row],[Matricule]]),"",VLOOKUP(Tableau82529[[#This Row],[Matricule]],#REF!,2,FALSE))</f>
        <v/>
      </c>
      <c r="C487" s="11" t="str">
        <f>IF(ISBLANK(Tableau82529[[#This Row],[Matricule]]),"",VLOOKUP(Tableau82529[[#This Row],[Matricule]],#REF!,3,FALSE))</f>
        <v/>
      </c>
      <c r="D487" s="11" t="str">
        <f>CONCATENATE(Tableau82529[[#This Row],[Semaine]],Tableau82529[[#This Row],[Matricule]])</f>
        <v/>
      </c>
      <c r="O487" s="14" t="str">
        <f>IF(SUM(Tableau82529[[#This Row],[Lundi]:[Mercredi]])&gt;0,SUM(Tableau82529[[#This Row],[Lundi]:[Mercredi]]),"")</f>
        <v/>
      </c>
      <c r="P487" s="14" t="str">
        <f>IF(SUM(Tableau82529[[#This Row],[Jeudi]:[Samedi]])&gt;0,SUM(Tableau82529[[#This Row],[Jeudi]:[Samedi]]),"")</f>
        <v/>
      </c>
      <c r="Q487" s="14">
        <f>COUNTIF(Tableau82529[[#This Row],[Lundi]:[Mercredi]],"&gt;0") + COUNTIF(Tableau82529[[#This Row],[Jeudi]:[Samedi]],"&gt;0")</f>
        <v>0</v>
      </c>
      <c r="R487" s="14" t="str">
        <f>IFERROR(Tableau82529[[#This Row],[Total Tour 1]]+Tableau82529[[#This Row],[Total Tour 2]],"")</f>
        <v/>
      </c>
      <c r="S487" s="14">
        <f>COUNTIF(Tableau82529[[#This Row],[Lundi]:[Samedi]],"&gt;=12")*1000</f>
        <v>0</v>
      </c>
      <c r="T48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87" s="15">
        <f>Tableau82529[[#This Row],[Prime production]]+Tableau82529[[#This Row],[Prime rendement]]</f>
        <v>0</v>
      </c>
      <c r="V487" s="15" t="str">
        <f>IF(Tableau82529[[#This Row],[Matricule]]&gt;1,IF(COUNTIF(Tableau82529[DateMatricule],Tableau82529[[#This Row],[DateMatricule]])&gt;1,"Doublon",""),"")</f>
        <v/>
      </c>
    </row>
    <row r="488" spans="1:22" x14ac:dyDescent="0.25">
      <c r="A488" s="11" t="str">
        <f>IF(Tableau82529[[#This Row],[Semaine]]="","",VLOOKUP(Tableau82529[[#This Row],[Semaine]],Listes!$A:$B,2,FALSE))</f>
        <v/>
      </c>
      <c r="B488" s="11" t="str">
        <f>IF(ISBLANK(Tableau82529[[#This Row],[Matricule]]),"",VLOOKUP(Tableau82529[[#This Row],[Matricule]],#REF!,2,FALSE))</f>
        <v/>
      </c>
      <c r="C488" s="11" t="str">
        <f>IF(ISBLANK(Tableau82529[[#This Row],[Matricule]]),"",VLOOKUP(Tableau82529[[#This Row],[Matricule]],#REF!,3,FALSE))</f>
        <v/>
      </c>
      <c r="D488" s="11" t="str">
        <f>CONCATENATE(Tableau82529[[#This Row],[Semaine]],Tableau82529[[#This Row],[Matricule]])</f>
        <v/>
      </c>
      <c r="O488" s="14" t="str">
        <f>IF(SUM(Tableau82529[[#This Row],[Lundi]:[Mercredi]])&gt;0,SUM(Tableau82529[[#This Row],[Lundi]:[Mercredi]]),"")</f>
        <v/>
      </c>
      <c r="P488" s="14" t="str">
        <f>IF(SUM(Tableau82529[[#This Row],[Jeudi]:[Samedi]])&gt;0,SUM(Tableau82529[[#This Row],[Jeudi]:[Samedi]]),"")</f>
        <v/>
      </c>
      <c r="Q488" s="14">
        <f>COUNTIF(Tableau82529[[#This Row],[Lundi]:[Mercredi]],"&gt;0") + COUNTIF(Tableau82529[[#This Row],[Jeudi]:[Samedi]],"&gt;0")</f>
        <v>0</v>
      </c>
      <c r="R488" s="14" t="str">
        <f>IFERROR(Tableau82529[[#This Row],[Total Tour 1]]+Tableau82529[[#This Row],[Total Tour 2]],"")</f>
        <v/>
      </c>
      <c r="S488" s="14">
        <f>COUNTIF(Tableau82529[[#This Row],[Lundi]:[Samedi]],"&gt;=12")*1000</f>
        <v>0</v>
      </c>
      <c r="T48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88" s="15">
        <f>Tableau82529[[#This Row],[Prime production]]+Tableau82529[[#This Row],[Prime rendement]]</f>
        <v>0</v>
      </c>
      <c r="V488" s="15" t="str">
        <f>IF(Tableau82529[[#This Row],[Matricule]]&gt;1,IF(COUNTIF(Tableau82529[DateMatricule],Tableau82529[[#This Row],[DateMatricule]])&gt;1,"Doublon",""),"")</f>
        <v/>
      </c>
    </row>
    <row r="489" spans="1:22" x14ac:dyDescent="0.25">
      <c r="A489" s="11" t="str">
        <f>IF(Tableau82529[[#This Row],[Semaine]]="","",VLOOKUP(Tableau82529[[#This Row],[Semaine]],Listes!$A:$B,2,FALSE))</f>
        <v/>
      </c>
      <c r="B489" s="11" t="str">
        <f>IF(ISBLANK(Tableau82529[[#This Row],[Matricule]]),"",VLOOKUP(Tableau82529[[#This Row],[Matricule]],#REF!,2,FALSE))</f>
        <v/>
      </c>
      <c r="C489" s="11" t="str">
        <f>IF(ISBLANK(Tableau82529[[#This Row],[Matricule]]),"",VLOOKUP(Tableau82529[[#This Row],[Matricule]],#REF!,3,FALSE))</f>
        <v/>
      </c>
      <c r="D489" s="11" t="str">
        <f>CONCATENATE(Tableau82529[[#This Row],[Semaine]],Tableau82529[[#This Row],[Matricule]])</f>
        <v/>
      </c>
      <c r="O489" s="14" t="str">
        <f>IF(SUM(Tableau82529[[#This Row],[Lundi]:[Mercredi]])&gt;0,SUM(Tableau82529[[#This Row],[Lundi]:[Mercredi]]),"")</f>
        <v/>
      </c>
      <c r="P489" s="14" t="str">
        <f>IF(SUM(Tableau82529[[#This Row],[Jeudi]:[Samedi]])&gt;0,SUM(Tableau82529[[#This Row],[Jeudi]:[Samedi]]),"")</f>
        <v/>
      </c>
      <c r="Q489" s="14">
        <f>COUNTIF(Tableau82529[[#This Row],[Lundi]:[Mercredi]],"&gt;0") + COUNTIF(Tableau82529[[#This Row],[Jeudi]:[Samedi]],"&gt;0")</f>
        <v>0</v>
      </c>
      <c r="R489" s="14" t="str">
        <f>IFERROR(Tableau82529[[#This Row],[Total Tour 1]]+Tableau82529[[#This Row],[Total Tour 2]],"")</f>
        <v/>
      </c>
      <c r="S489" s="14">
        <f>COUNTIF(Tableau82529[[#This Row],[Lundi]:[Samedi]],"&gt;=12")*1000</f>
        <v>0</v>
      </c>
      <c r="T48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89" s="15">
        <f>Tableau82529[[#This Row],[Prime production]]+Tableau82529[[#This Row],[Prime rendement]]</f>
        <v>0</v>
      </c>
      <c r="V489" s="15" t="str">
        <f>IF(Tableau82529[[#This Row],[Matricule]]&gt;1,IF(COUNTIF(Tableau82529[DateMatricule],Tableau82529[[#This Row],[DateMatricule]])&gt;1,"Doublon",""),"")</f>
        <v/>
      </c>
    </row>
    <row r="490" spans="1:22" x14ac:dyDescent="0.25">
      <c r="A490" s="11" t="str">
        <f>IF(Tableau82529[[#This Row],[Semaine]]="","",VLOOKUP(Tableau82529[[#This Row],[Semaine]],Listes!$A:$B,2,FALSE))</f>
        <v/>
      </c>
      <c r="B490" s="11" t="str">
        <f>IF(ISBLANK(Tableau82529[[#This Row],[Matricule]]),"",VLOOKUP(Tableau82529[[#This Row],[Matricule]],#REF!,2,FALSE))</f>
        <v/>
      </c>
      <c r="C490" s="11" t="str">
        <f>IF(ISBLANK(Tableau82529[[#This Row],[Matricule]]),"",VLOOKUP(Tableau82529[[#This Row],[Matricule]],#REF!,3,FALSE))</f>
        <v/>
      </c>
      <c r="D490" s="11" t="str">
        <f>CONCATENATE(Tableau82529[[#This Row],[Semaine]],Tableau82529[[#This Row],[Matricule]])</f>
        <v/>
      </c>
      <c r="O490" s="14" t="str">
        <f>IF(SUM(Tableau82529[[#This Row],[Lundi]:[Mercredi]])&gt;0,SUM(Tableau82529[[#This Row],[Lundi]:[Mercredi]]),"")</f>
        <v/>
      </c>
      <c r="P490" s="14" t="str">
        <f>IF(SUM(Tableau82529[[#This Row],[Jeudi]:[Samedi]])&gt;0,SUM(Tableau82529[[#This Row],[Jeudi]:[Samedi]]),"")</f>
        <v/>
      </c>
      <c r="Q490" s="14">
        <f>COUNTIF(Tableau82529[[#This Row],[Lundi]:[Mercredi]],"&gt;0") + COUNTIF(Tableau82529[[#This Row],[Jeudi]:[Samedi]],"&gt;0")</f>
        <v>0</v>
      </c>
      <c r="R490" s="14" t="str">
        <f>IFERROR(Tableau82529[[#This Row],[Total Tour 1]]+Tableau82529[[#This Row],[Total Tour 2]],"")</f>
        <v/>
      </c>
      <c r="S490" s="14">
        <f>COUNTIF(Tableau82529[[#This Row],[Lundi]:[Samedi]],"&gt;=12")*1000</f>
        <v>0</v>
      </c>
      <c r="T49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90" s="15">
        <f>Tableau82529[[#This Row],[Prime production]]+Tableau82529[[#This Row],[Prime rendement]]</f>
        <v>0</v>
      </c>
      <c r="V490" s="15" t="str">
        <f>IF(Tableau82529[[#This Row],[Matricule]]&gt;1,IF(COUNTIF(Tableau82529[DateMatricule],Tableau82529[[#This Row],[DateMatricule]])&gt;1,"Doublon",""),"")</f>
        <v/>
      </c>
    </row>
    <row r="491" spans="1:22" x14ac:dyDescent="0.25">
      <c r="A491" s="11" t="str">
        <f>IF(Tableau82529[[#This Row],[Semaine]]="","",VLOOKUP(Tableau82529[[#This Row],[Semaine]],Listes!$A:$B,2,FALSE))</f>
        <v/>
      </c>
      <c r="B491" s="11" t="str">
        <f>IF(ISBLANK(Tableau82529[[#This Row],[Matricule]]),"",VLOOKUP(Tableau82529[[#This Row],[Matricule]],#REF!,2,FALSE))</f>
        <v/>
      </c>
      <c r="C491" s="11" t="str">
        <f>IF(ISBLANK(Tableau82529[[#This Row],[Matricule]]),"",VLOOKUP(Tableau82529[[#This Row],[Matricule]],#REF!,3,FALSE))</f>
        <v/>
      </c>
      <c r="D491" s="11" t="str">
        <f>CONCATENATE(Tableau82529[[#This Row],[Semaine]],Tableau82529[[#This Row],[Matricule]])</f>
        <v/>
      </c>
      <c r="O491" s="14" t="str">
        <f>IF(SUM(Tableau82529[[#This Row],[Lundi]:[Mercredi]])&gt;0,SUM(Tableau82529[[#This Row],[Lundi]:[Mercredi]]),"")</f>
        <v/>
      </c>
      <c r="P491" s="14" t="str">
        <f>IF(SUM(Tableau82529[[#This Row],[Jeudi]:[Samedi]])&gt;0,SUM(Tableau82529[[#This Row],[Jeudi]:[Samedi]]),"")</f>
        <v/>
      </c>
      <c r="Q491" s="14">
        <f>COUNTIF(Tableau82529[[#This Row],[Lundi]:[Mercredi]],"&gt;0") + COUNTIF(Tableau82529[[#This Row],[Jeudi]:[Samedi]],"&gt;0")</f>
        <v>0</v>
      </c>
      <c r="R491" s="14" t="str">
        <f>IFERROR(Tableau82529[[#This Row],[Total Tour 1]]+Tableau82529[[#This Row],[Total Tour 2]],"")</f>
        <v/>
      </c>
      <c r="S491" s="14">
        <f>COUNTIF(Tableau82529[[#This Row],[Lundi]:[Samedi]],"&gt;=12")*1000</f>
        <v>0</v>
      </c>
      <c r="T49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91" s="15">
        <f>Tableau82529[[#This Row],[Prime production]]+Tableau82529[[#This Row],[Prime rendement]]</f>
        <v>0</v>
      </c>
      <c r="V491" s="15" t="str">
        <f>IF(Tableau82529[[#This Row],[Matricule]]&gt;1,IF(COUNTIF(Tableau82529[DateMatricule],Tableau82529[[#This Row],[DateMatricule]])&gt;1,"Doublon",""),"")</f>
        <v/>
      </c>
    </row>
    <row r="492" spans="1:22" x14ac:dyDescent="0.25">
      <c r="A492" s="11" t="str">
        <f>IF(Tableau82529[[#This Row],[Semaine]]="","",VLOOKUP(Tableau82529[[#This Row],[Semaine]],Listes!$A:$B,2,FALSE))</f>
        <v/>
      </c>
      <c r="B492" s="11" t="str">
        <f>IF(ISBLANK(Tableau82529[[#This Row],[Matricule]]),"",VLOOKUP(Tableau82529[[#This Row],[Matricule]],#REF!,2,FALSE))</f>
        <v/>
      </c>
      <c r="C492" s="11" t="str">
        <f>IF(ISBLANK(Tableau82529[[#This Row],[Matricule]]),"",VLOOKUP(Tableau82529[[#This Row],[Matricule]],#REF!,3,FALSE))</f>
        <v/>
      </c>
      <c r="D492" s="11" t="str">
        <f>CONCATENATE(Tableau82529[[#This Row],[Semaine]],Tableau82529[[#This Row],[Matricule]])</f>
        <v/>
      </c>
      <c r="O492" s="14" t="str">
        <f>IF(SUM(Tableau82529[[#This Row],[Lundi]:[Mercredi]])&gt;0,SUM(Tableau82529[[#This Row],[Lundi]:[Mercredi]]),"")</f>
        <v/>
      </c>
      <c r="P492" s="14" t="str">
        <f>IF(SUM(Tableau82529[[#This Row],[Jeudi]:[Samedi]])&gt;0,SUM(Tableau82529[[#This Row],[Jeudi]:[Samedi]]),"")</f>
        <v/>
      </c>
      <c r="Q492" s="14">
        <f>COUNTIF(Tableau82529[[#This Row],[Lundi]:[Mercredi]],"&gt;0") + COUNTIF(Tableau82529[[#This Row],[Jeudi]:[Samedi]],"&gt;0")</f>
        <v>0</v>
      </c>
      <c r="R492" s="14" t="str">
        <f>IFERROR(Tableau82529[[#This Row],[Total Tour 1]]+Tableau82529[[#This Row],[Total Tour 2]],"")</f>
        <v/>
      </c>
      <c r="S492" s="14">
        <f>COUNTIF(Tableau82529[[#This Row],[Lundi]:[Samedi]],"&gt;=12")*1000</f>
        <v>0</v>
      </c>
      <c r="T49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92" s="15">
        <f>Tableau82529[[#This Row],[Prime production]]+Tableau82529[[#This Row],[Prime rendement]]</f>
        <v>0</v>
      </c>
      <c r="V492" s="15" t="str">
        <f>IF(Tableau82529[[#This Row],[Matricule]]&gt;1,IF(COUNTIF(Tableau82529[DateMatricule],Tableau82529[[#This Row],[DateMatricule]])&gt;1,"Doublon",""),"")</f>
        <v/>
      </c>
    </row>
    <row r="493" spans="1:22" x14ac:dyDescent="0.25">
      <c r="A493" s="11" t="str">
        <f>IF(Tableau82529[[#This Row],[Semaine]]="","",VLOOKUP(Tableau82529[[#This Row],[Semaine]],Listes!$A:$B,2,FALSE))</f>
        <v/>
      </c>
      <c r="B493" s="11" t="str">
        <f>IF(ISBLANK(Tableau82529[[#This Row],[Matricule]]),"",VLOOKUP(Tableau82529[[#This Row],[Matricule]],#REF!,2,FALSE))</f>
        <v/>
      </c>
      <c r="C493" s="11" t="str">
        <f>IF(ISBLANK(Tableau82529[[#This Row],[Matricule]]),"",VLOOKUP(Tableau82529[[#This Row],[Matricule]],#REF!,3,FALSE))</f>
        <v/>
      </c>
      <c r="D493" s="11" t="str">
        <f>CONCATENATE(Tableau82529[[#This Row],[Semaine]],Tableau82529[[#This Row],[Matricule]])</f>
        <v/>
      </c>
      <c r="O493" s="14" t="str">
        <f>IF(SUM(Tableau82529[[#This Row],[Lundi]:[Mercredi]])&gt;0,SUM(Tableau82529[[#This Row],[Lundi]:[Mercredi]]),"")</f>
        <v/>
      </c>
      <c r="P493" s="14" t="str">
        <f>IF(SUM(Tableau82529[[#This Row],[Jeudi]:[Samedi]])&gt;0,SUM(Tableau82529[[#This Row],[Jeudi]:[Samedi]]),"")</f>
        <v/>
      </c>
      <c r="Q493" s="14">
        <f>COUNTIF(Tableau82529[[#This Row],[Lundi]:[Mercredi]],"&gt;0") + COUNTIF(Tableau82529[[#This Row],[Jeudi]:[Samedi]],"&gt;0")</f>
        <v>0</v>
      </c>
      <c r="R493" s="14" t="str">
        <f>IFERROR(Tableau82529[[#This Row],[Total Tour 1]]+Tableau82529[[#This Row],[Total Tour 2]],"")</f>
        <v/>
      </c>
      <c r="S493" s="14">
        <f>COUNTIF(Tableau82529[[#This Row],[Lundi]:[Samedi]],"&gt;=12")*1000</f>
        <v>0</v>
      </c>
      <c r="T49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93" s="15">
        <f>Tableau82529[[#This Row],[Prime production]]+Tableau82529[[#This Row],[Prime rendement]]</f>
        <v>0</v>
      </c>
      <c r="V493" s="15" t="str">
        <f>IF(Tableau82529[[#This Row],[Matricule]]&gt;1,IF(COUNTIF(Tableau82529[DateMatricule],Tableau82529[[#This Row],[DateMatricule]])&gt;1,"Doublon",""),"")</f>
        <v/>
      </c>
    </row>
    <row r="494" spans="1:22" x14ac:dyDescent="0.25">
      <c r="A494" s="11" t="str">
        <f>IF(Tableau82529[[#This Row],[Semaine]]="","",VLOOKUP(Tableau82529[[#This Row],[Semaine]],Listes!$A:$B,2,FALSE))</f>
        <v/>
      </c>
      <c r="B494" s="11" t="str">
        <f>IF(ISBLANK(Tableau82529[[#This Row],[Matricule]]),"",VLOOKUP(Tableau82529[[#This Row],[Matricule]],#REF!,2,FALSE))</f>
        <v/>
      </c>
      <c r="C494" s="11" t="str">
        <f>IF(ISBLANK(Tableau82529[[#This Row],[Matricule]]),"",VLOOKUP(Tableau82529[[#This Row],[Matricule]],#REF!,3,FALSE))</f>
        <v/>
      </c>
      <c r="D494" s="11" t="str">
        <f>CONCATENATE(Tableau82529[[#This Row],[Semaine]],Tableau82529[[#This Row],[Matricule]])</f>
        <v/>
      </c>
      <c r="O494" s="14" t="str">
        <f>IF(SUM(Tableau82529[[#This Row],[Lundi]:[Mercredi]])&gt;0,SUM(Tableau82529[[#This Row],[Lundi]:[Mercredi]]),"")</f>
        <v/>
      </c>
      <c r="P494" s="14" t="str">
        <f>IF(SUM(Tableau82529[[#This Row],[Jeudi]:[Samedi]])&gt;0,SUM(Tableau82529[[#This Row],[Jeudi]:[Samedi]]),"")</f>
        <v/>
      </c>
      <c r="Q494" s="14">
        <f>COUNTIF(Tableau82529[[#This Row],[Lundi]:[Mercredi]],"&gt;0") + COUNTIF(Tableau82529[[#This Row],[Jeudi]:[Samedi]],"&gt;0")</f>
        <v>0</v>
      </c>
      <c r="R494" s="14" t="str">
        <f>IFERROR(Tableau82529[[#This Row],[Total Tour 1]]+Tableau82529[[#This Row],[Total Tour 2]],"")</f>
        <v/>
      </c>
      <c r="S494" s="14">
        <f>COUNTIF(Tableau82529[[#This Row],[Lundi]:[Samedi]],"&gt;=12")*1000</f>
        <v>0</v>
      </c>
      <c r="T49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94" s="15">
        <f>Tableau82529[[#This Row],[Prime production]]+Tableau82529[[#This Row],[Prime rendement]]</f>
        <v>0</v>
      </c>
      <c r="V494" s="15" t="str">
        <f>IF(Tableau82529[[#This Row],[Matricule]]&gt;1,IF(COUNTIF(Tableau82529[DateMatricule],Tableau82529[[#This Row],[DateMatricule]])&gt;1,"Doublon",""),"")</f>
        <v/>
      </c>
    </row>
    <row r="495" spans="1:22" x14ac:dyDescent="0.25">
      <c r="A495" s="11" t="str">
        <f>IF(Tableau82529[[#This Row],[Semaine]]="","",VLOOKUP(Tableau82529[[#This Row],[Semaine]],Listes!$A:$B,2,FALSE))</f>
        <v/>
      </c>
      <c r="B495" s="11" t="str">
        <f>IF(ISBLANK(Tableau82529[[#This Row],[Matricule]]),"",VLOOKUP(Tableau82529[[#This Row],[Matricule]],#REF!,2,FALSE))</f>
        <v/>
      </c>
      <c r="C495" s="11" t="str">
        <f>IF(ISBLANK(Tableau82529[[#This Row],[Matricule]]),"",VLOOKUP(Tableau82529[[#This Row],[Matricule]],#REF!,3,FALSE))</f>
        <v/>
      </c>
      <c r="D495" s="11" t="str">
        <f>CONCATENATE(Tableau82529[[#This Row],[Semaine]],Tableau82529[[#This Row],[Matricule]])</f>
        <v/>
      </c>
      <c r="O495" s="14" t="str">
        <f>IF(SUM(Tableau82529[[#This Row],[Lundi]:[Mercredi]])&gt;0,SUM(Tableau82529[[#This Row],[Lundi]:[Mercredi]]),"")</f>
        <v/>
      </c>
      <c r="P495" s="14" t="str">
        <f>IF(SUM(Tableau82529[[#This Row],[Jeudi]:[Samedi]])&gt;0,SUM(Tableau82529[[#This Row],[Jeudi]:[Samedi]]),"")</f>
        <v/>
      </c>
      <c r="Q495" s="14">
        <f>COUNTIF(Tableau82529[[#This Row],[Lundi]:[Mercredi]],"&gt;0") + COUNTIF(Tableau82529[[#This Row],[Jeudi]:[Samedi]],"&gt;0")</f>
        <v>0</v>
      </c>
      <c r="R495" s="14" t="str">
        <f>IFERROR(Tableau82529[[#This Row],[Total Tour 1]]+Tableau82529[[#This Row],[Total Tour 2]],"")</f>
        <v/>
      </c>
      <c r="S495" s="14">
        <f>COUNTIF(Tableau82529[[#This Row],[Lundi]:[Samedi]],"&gt;=12")*1000</f>
        <v>0</v>
      </c>
      <c r="T49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95" s="15">
        <f>Tableau82529[[#This Row],[Prime production]]+Tableau82529[[#This Row],[Prime rendement]]</f>
        <v>0</v>
      </c>
      <c r="V495" s="15" t="str">
        <f>IF(Tableau82529[[#This Row],[Matricule]]&gt;1,IF(COUNTIF(Tableau82529[DateMatricule],Tableau82529[[#This Row],[DateMatricule]])&gt;1,"Doublon",""),"")</f>
        <v/>
      </c>
    </row>
    <row r="496" spans="1:22" x14ac:dyDescent="0.25">
      <c r="A496" s="11" t="str">
        <f>IF(Tableau82529[[#This Row],[Semaine]]="","",VLOOKUP(Tableau82529[[#This Row],[Semaine]],Listes!$A:$B,2,FALSE))</f>
        <v/>
      </c>
      <c r="B496" s="11" t="str">
        <f>IF(ISBLANK(Tableau82529[[#This Row],[Matricule]]),"",VLOOKUP(Tableau82529[[#This Row],[Matricule]],#REF!,2,FALSE))</f>
        <v/>
      </c>
      <c r="C496" s="11" t="str">
        <f>IF(ISBLANK(Tableau82529[[#This Row],[Matricule]]),"",VLOOKUP(Tableau82529[[#This Row],[Matricule]],#REF!,3,FALSE))</f>
        <v/>
      </c>
      <c r="D496" s="11" t="str">
        <f>CONCATENATE(Tableau82529[[#This Row],[Semaine]],Tableau82529[[#This Row],[Matricule]])</f>
        <v/>
      </c>
      <c r="O496" s="14" t="str">
        <f>IF(SUM(Tableau82529[[#This Row],[Lundi]:[Mercredi]])&gt;0,SUM(Tableau82529[[#This Row],[Lundi]:[Mercredi]]),"")</f>
        <v/>
      </c>
      <c r="P496" s="14" t="str">
        <f>IF(SUM(Tableau82529[[#This Row],[Jeudi]:[Samedi]])&gt;0,SUM(Tableau82529[[#This Row],[Jeudi]:[Samedi]]),"")</f>
        <v/>
      </c>
      <c r="Q496" s="14">
        <f>COUNTIF(Tableau82529[[#This Row],[Lundi]:[Mercredi]],"&gt;0") + COUNTIF(Tableau82529[[#This Row],[Jeudi]:[Samedi]],"&gt;0")</f>
        <v>0</v>
      </c>
      <c r="R496" s="14" t="str">
        <f>IFERROR(Tableau82529[[#This Row],[Total Tour 1]]+Tableau82529[[#This Row],[Total Tour 2]],"")</f>
        <v/>
      </c>
      <c r="S496" s="14">
        <f>COUNTIF(Tableau82529[[#This Row],[Lundi]:[Samedi]],"&gt;=12")*1000</f>
        <v>0</v>
      </c>
      <c r="T49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96" s="15">
        <f>Tableau82529[[#This Row],[Prime production]]+Tableau82529[[#This Row],[Prime rendement]]</f>
        <v>0</v>
      </c>
      <c r="V496" s="15" t="str">
        <f>IF(Tableau82529[[#This Row],[Matricule]]&gt;1,IF(COUNTIF(Tableau82529[DateMatricule],Tableau82529[[#This Row],[DateMatricule]])&gt;1,"Doublon",""),"")</f>
        <v/>
      </c>
    </row>
    <row r="497" spans="1:22" x14ac:dyDescent="0.25">
      <c r="A497" s="11" t="str">
        <f>IF(Tableau82529[[#This Row],[Semaine]]="","",VLOOKUP(Tableau82529[[#This Row],[Semaine]],Listes!$A:$B,2,FALSE))</f>
        <v/>
      </c>
      <c r="B497" s="11" t="str">
        <f>IF(ISBLANK(Tableau82529[[#This Row],[Matricule]]),"",VLOOKUP(Tableau82529[[#This Row],[Matricule]],#REF!,2,FALSE))</f>
        <v/>
      </c>
      <c r="C497" s="11" t="str">
        <f>IF(ISBLANK(Tableau82529[[#This Row],[Matricule]]),"",VLOOKUP(Tableau82529[[#This Row],[Matricule]],#REF!,3,FALSE))</f>
        <v/>
      </c>
      <c r="D497" s="11" t="str">
        <f>CONCATENATE(Tableau82529[[#This Row],[Semaine]],Tableau82529[[#This Row],[Matricule]])</f>
        <v/>
      </c>
      <c r="O497" s="14" t="str">
        <f>IF(SUM(Tableau82529[[#This Row],[Lundi]:[Mercredi]])&gt;0,SUM(Tableau82529[[#This Row],[Lundi]:[Mercredi]]),"")</f>
        <v/>
      </c>
      <c r="P497" s="14" t="str">
        <f>IF(SUM(Tableau82529[[#This Row],[Jeudi]:[Samedi]])&gt;0,SUM(Tableau82529[[#This Row],[Jeudi]:[Samedi]]),"")</f>
        <v/>
      </c>
      <c r="Q497" s="14">
        <f>COUNTIF(Tableau82529[[#This Row],[Lundi]:[Mercredi]],"&gt;0") + COUNTIF(Tableau82529[[#This Row],[Jeudi]:[Samedi]],"&gt;0")</f>
        <v>0</v>
      </c>
      <c r="R497" s="14" t="str">
        <f>IFERROR(Tableau82529[[#This Row],[Total Tour 1]]+Tableau82529[[#This Row],[Total Tour 2]],"")</f>
        <v/>
      </c>
      <c r="S497" s="14">
        <f>COUNTIF(Tableau82529[[#This Row],[Lundi]:[Samedi]],"&gt;=12")*1000</f>
        <v>0</v>
      </c>
      <c r="T49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97" s="15">
        <f>Tableau82529[[#This Row],[Prime production]]+Tableau82529[[#This Row],[Prime rendement]]</f>
        <v>0</v>
      </c>
      <c r="V497" s="15" t="str">
        <f>IF(Tableau82529[[#This Row],[Matricule]]&gt;1,IF(COUNTIF(Tableau82529[DateMatricule],Tableau82529[[#This Row],[DateMatricule]])&gt;1,"Doublon",""),"")</f>
        <v/>
      </c>
    </row>
    <row r="498" spans="1:22" x14ac:dyDescent="0.25">
      <c r="A498" s="11" t="str">
        <f>IF(Tableau82529[[#This Row],[Semaine]]="","",VLOOKUP(Tableau82529[[#This Row],[Semaine]],Listes!$A:$B,2,FALSE))</f>
        <v/>
      </c>
      <c r="B498" s="11" t="str">
        <f>IF(ISBLANK(Tableau82529[[#This Row],[Matricule]]),"",VLOOKUP(Tableau82529[[#This Row],[Matricule]],#REF!,2,FALSE))</f>
        <v/>
      </c>
      <c r="C498" s="11" t="str">
        <f>IF(ISBLANK(Tableau82529[[#This Row],[Matricule]]),"",VLOOKUP(Tableau82529[[#This Row],[Matricule]],#REF!,3,FALSE))</f>
        <v/>
      </c>
      <c r="D498" s="11" t="str">
        <f>CONCATENATE(Tableau82529[[#This Row],[Semaine]],Tableau82529[[#This Row],[Matricule]])</f>
        <v/>
      </c>
      <c r="O498" s="14" t="str">
        <f>IF(SUM(Tableau82529[[#This Row],[Lundi]:[Mercredi]])&gt;0,SUM(Tableau82529[[#This Row],[Lundi]:[Mercredi]]),"")</f>
        <v/>
      </c>
      <c r="P498" s="14" t="str">
        <f>IF(SUM(Tableau82529[[#This Row],[Jeudi]:[Samedi]])&gt;0,SUM(Tableau82529[[#This Row],[Jeudi]:[Samedi]]),"")</f>
        <v/>
      </c>
      <c r="Q498" s="14">
        <f>COUNTIF(Tableau82529[[#This Row],[Lundi]:[Mercredi]],"&gt;0") + COUNTIF(Tableau82529[[#This Row],[Jeudi]:[Samedi]],"&gt;0")</f>
        <v>0</v>
      </c>
      <c r="R498" s="14" t="str">
        <f>IFERROR(Tableau82529[[#This Row],[Total Tour 1]]+Tableau82529[[#This Row],[Total Tour 2]],"")</f>
        <v/>
      </c>
      <c r="S498" s="14">
        <f>COUNTIF(Tableau82529[[#This Row],[Lundi]:[Samedi]],"&gt;=12")*1000</f>
        <v>0</v>
      </c>
      <c r="T49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98" s="15">
        <f>Tableau82529[[#This Row],[Prime production]]+Tableau82529[[#This Row],[Prime rendement]]</f>
        <v>0</v>
      </c>
      <c r="V498" s="15" t="str">
        <f>IF(Tableau82529[[#This Row],[Matricule]]&gt;1,IF(COUNTIF(Tableau82529[DateMatricule],Tableau82529[[#This Row],[DateMatricule]])&gt;1,"Doublon",""),"")</f>
        <v/>
      </c>
    </row>
    <row r="499" spans="1:22" x14ac:dyDescent="0.25">
      <c r="A499" s="11" t="str">
        <f>IF(Tableau82529[[#This Row],[Semaine]]="","",VLOOKUP(Tableau82529[[#This Row],[Semaine]],Listes!$A:$B,2,FALSE))</f>
        <v/>
      </c>
      <c r="B499" s="11" t="str">
        <f>IF(ISBLANK(Tableau82529[[#This Row],[Matricule]]),"",VLOOKUP(Tableau82529[[#This Row],[Matricule]],#REF!,2,FALSE))</f>
        <v/>
      </c>
      <c r="C499" s="11" t="str">
        <f>IF(ISBLANK(Tableau82529[[#This Row],[Matricule]]),"",VLOOKUP(Tableau82529[[#This Row],[Matricule]],#REF!,3,FALSE))</f>
        <v/>
      </c>
      <c r="D499" s="11" t="str">
        <f>CONCATENATE(Tableau82529[[#This Row],[Semaine]],Tableau82529[[#This Row],[Matricule]])</f>
        <v/>
      </c>
      <c r="O499" s="14" t="str">
        <f>IF(SUM(Tableau82529[[#This Row],[Lundi]:[Mercredi]])&gt;0,SUM(Tableau82529[[#This Row],[Lundi]:[Mercredi]]),"")</f>
        <v/>
      </c>
      <c r="P499" s="14" t="str">
        <f>IF(SUM(Tableau82529[[#This Row],[Jeudi]:[Samedi]])&gt;0,SUM(Tableau82529[[#This Row],[Jeudi]:[Samedi]]),"")</f>
        <v/>
      </c>
      <c r="Q499" s="14">
        <f>COUNTIF(Tableau82529[[#This Row],[Lundi]:[Mercredi]],"&gt;0") + COUNTIF(Tableau82529[[#This Row],[Jeudi]:[Samedi]],"&gt;0")</f>
        <v>0</v>
      </c>
      <c r="R499" s="14" t="str">
        <f>IFERROR(Tableau82529[[#This Row],[Total Tour 1]]+Tableau82529[[#This Row],[Total Tour 2]],"")</f>
        <v/>
      </c>
      <c r="S499" s="14">
        <f>COUNTIF(Tableau82529[[#This Row],[Lundi]:[Samedi]],"&gt;=12")*1000</f>
        <v>0</v>
      </c>
      <c r="T49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499" s="15">
        <f>Tableau82529[[#This Row],[Prime production]]+Tableau82529[[#This Row],[Prime rendement]]</f>
        <v>0</v>
      </c>
      <c r="V499" s="15" t="str">
        <f>IF(Tableau82529[[#This Row],[Matricule]]&gt;1,IF(COUNTIF(Tableau82529[DateMatricule],Tableau82529[[#This Row],[DateMatricule]])&gt;1,"Doublon",""),"")</f>
        <v/>
      </c>
    </row>
    <row r="500" spans="1:22" x14ac:dyDescent="0.25">
      <c r="A500" s="11" t="str">
        <f>IF(Tableau82529[[#This Row],[Semaine]]="","",VLOOKUP(Tableau82529[[#This Row],[Semaine]],Listes!$A:$B,2,FALSE))</f>
        <v/>
      </c>
      <c r="B500" s="11" t="str">
        <f>IF(ISBLANK(Tableau82529[[#This Row],[Matricule]]),"",VLOOKUP(Tableau82529[[#This Row],[Matricule]],#REF!,2,FALSE))</f>
        <v/>
      </c>
      <c r="C500" s="11" t="str">
        <f>IF(ISBLANK(Tableau82529[[#This Row],[Matricule]]),"",VLOOKUP(Tableau82529[[#This Row],[Matricule]],#REF!,3,FALSE))</f>
        <v/>
      </c>
      <c r="D500" s="11" t="str">
        <f>CONCATENATE(Tableau82529[[#This Row],[Semaine]],Tableau82529[[#This Row],[Matricule]])</f>
        <v/>
      </c>
      <c r="O500" s="14" t="str">
        <f>IF(SUM(Tableau82529[[#This Row],[Lundi]:[Mercredi]])&gt;0,SUM(Tableau82529[[#This Row],[Lundi]:[Mercredi]]),"")</f>
        <v/>
      </c>
      <c r="P500" s="14" t="str">
        <f>IF(SUM(Tableau82529[[#This Row],[Jeudi]:[Samedi]])&gt;0,SUM(Tableau82529[[#This Row],[Jeudi]:[Samedi]]),"")</f>
        <v/>
      </c>
      <c r="Q500" s="14">
        <f>COUNTIF(Tableau82529[[#This Row],[Lundi]:[Mercredi]],"&gt;0") + COUNTIF(Tableau82529[[#This Row],[Jeudi]:[Samedi]],"&gt;0")</f>
        <v>0</v>
      </c>
      <c r="R500" s="14" t="str">
        <f>IFERROR(Tableau82529[[#This Row],[Total Tour 1]]+Tableau82529[[#This Row],[Total Tour 2]],"")</f>
        <v/>
      </c>
      <c r="S500" s="14">
        <f>COUNTIF(Tableau82529[[#This Row],[Lundi]:[Samedi]],"&gt;=12")*1000</f>
        <v>0</v>
      </c>
      <c r="T50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00" s="15">
        <f>Tableau82529[[#This Row],[Prime production]]+Tableau82529[[#This Row],[Prime rendement]]</f>
        <v>0</v>
      </c>
      <c r="V500" s="15" t="str">
        <f>IF(Tableau82529[[#This Row],[Matricule]]&gt;1,IF(COUNTIF(Tableau82529[DateMatricule],Tableau82529[[#This Row],[DateMatricule]])&gt;1,"Doublon",""),"")</f>
        <v/>
      </c>
    </row>
    <row r="501" spans="1:22" x14ac:dyDescent="0.25">
      <c r="A501" s="11" t="str">
        <f>IF(Tableau82529[[#This Row],[Semaine]]="","",VLOOKUP(Tableau82529[[#This Row],[Semaine]],Listes!$A:$B,2,FALSE))</f>
        <v/>
      </c>
      <c r="B501" s="11" t="str">
        <f>IF(ISBLANK(Tableau82529[[#This Row],[Matricule]]),"",VLOOKUP(Tableau82529[[#This Row],[Matricule]],#REF!,2,FALSE))</f>
        <v/>
      </c>
      <c r="C501" s="11" t="str">
        <f>IF(ISBLANK(Tableau82529[[#This Row],[Matricule]]),"",VLOOKUP(Tableau82529[[#This Row],[Matricule]],#REF!,3,FALSE))</f>
        <v/>
      </c>
      <c r="D501" s="11" t="str">
        <f>CONCATENATE(Tableau82529[[#This Row],[Semaine]],Tableau82529[[#This Row],[Matricule]])</f>
        <v/>
      </c>
      <c r="O501" s="14" t="str">
        <f>IF(SUM(Tableau82529[[#This Row],[Lundi]:[Mercredi]])&gt;0,SUM(Tableau82529[[#This Row],[Lundi]:[Mercredi]]),"")</f>
        <v/>
      </c>
      <c r="P501" s="14" t="str">
        <f>IF(SUM(Tableau82529[[#This Row],[Jeudi]:[Samedi]])&gt;0,SUM(Tableau82529[[#This Row],[Jeudi]:[Samedi]]),"")</f>
        <v/>
      </c>
      <c r="Q501" s="14">
        <f>COUNTIF(Tableau82529[[#This Row],[Lundi]:[Mercredi]],"&gt;0") + COUNTIF(Tableau82529[[#This Row],[Jeudi]:[Samedi]],"&gt;0")</f>
        <v>0</v>
      </c>
      <c r="R501" s="14" t="str">
        <f>IFERROR(Tableau82529[[#This Row],[Total Tour 1]]+Tableau82529[[#This Row],[Total Tour 2]],"")</f>
        <v/>
      </c>
      <c r="S501" s="14">
        <f>COUNTIF(Tableau82529[[#This Row],[Lundi]:[Samedi]],"&gt;=12")*1000</f>
        <v>0</v>
      </c>
      <c r="T50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01" s="15">
        <f>Tableau82529[[#This Row],[Prime production]]+Tableau82529[[#This Row],[Prime rendement]]</f>
        <v>0</v>
      </c>
      <c r="V501" s="15" t="str">
        <f>IF(Tableau82529[[#This Row],[Matricule]]&gt;1,IF(COUNTIF(Tableau82529[DateMatricule],Tableau82529[[#This Row],[DateMatricule]])&gt;1,"Doublon",""),"")</f>
        <v/>
      </c>
    </row>
    <row r="502" spans="1:22" x14ac:dyDescent="0.25">
      <c r="A502" s="11" t="str">
        <f>IF(Tableau82529[[#This Row],[Semaine]]="","",VLOOKUP(Tableau82529[[#This Row],[Semaine]],Listes!$A:$B,2,FALSE))</f>
        <v/>
      </c>
      <c r="B502" s="11" t="str">
        <f>IF(ISBLANK(Tableau82529[[#This Row],[Matricule]]),"",VLOOKUP(Tableau82529[[#This Row],[Matricule]],#REF!,2,FALSE))</f>
        <v/>
      </c>
      <c r="C502" s="11" t="str">
        <f>IF(ISBLANK(Tableau82529[[#This Row],[Matricule]]),"",VLOOKUP(Tableau82529[[#This Row],[Matricule]],#REF!,3,FALSE))</f>
        <v/>
      </c>
      <c r="D502" s="11" t="str">
        <f>CONCATENATE(Tableau82529[[#This Row],[Semaine]],Tableau82529[[#This Row],[Matricule]])</f>
        <v/>
      </c>
      <c r="O502" s="14" t="str">
        <f>IF(SUM(Tableau82529[[#This Row],[Lundi]:[Mercredi]])&gt;0,SUM(Tableau82529[[#This Row],[Lundi]:[Mercredi]]),"")</f>
        <v/>
      </c>
      <c r="P502" s="14" t="str">
        <f>IF(SUM(Tableau82529[[#This Row],[Jeudi]:[Samedi]])&gt;0,SUM(Tableau82529[[#This Row],[Jeudi]:[Samedi]]),"")</f>
        <v/>
      </c>
      <c r="Q502" s="14">
        <f>COUNTIF(Tableau82529[[#This Row],[Lundi]:[Mercredi]],"&gt;0") + COUNTIF(Tableau82529[[#This Row],[Jeudi]:[Samedi]],"&gt;0")</f>
        <v>0</v>
      </c>
      <c r="R502" s="14" t="str">
        <f>IFERROR(Tableau82529[[#This Row],[Total Tour 1]]+Tableau82529[[#This Row],[Total Tour 2]],"")</f>
        <v/>
      </c>
      <c r="S502" s="14">
        <f>COUNTIF(Tableau82529[[#This Row],[Lundi]:[Samedi]],"&gt;=12")*1000</f>
        <v>0</v>
      </c>
      <c r="T50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02" s="15">
        <f>Tableau82529[[#This Row],[Prime production]]+Tableau82529[[#This Row],[Prime rendement]]</f>
        <v>0</v>
      </c>
      <c r="V502" s="15" t="str">
        <f>IF(Tableau82529[[#This Row],[Matricule]]&gt;1,IF(COUNTIF(Tableau82529[DateMatricule],Tableau82529[[#This Row],[DateMatricule]])&gt;1,"Doublon",""),"")</f>
        <v/>
      </c>
    </row>
    <row r="503" spans="1:22" x14ac:dyDescent="0.25">
      <c r="A503" s="11" t="str">
        <f>IF(Tableau82529[[#This Row],[Semaine]]="","",VLOOKUP(Tableau82529[[#This Row],[Semaine]],Listes!$A:$B,2,FALSE))</f>
        <v/>
      </c>
      <c r="B503" s="11" t="str">
        <f>IF(ISBLANK(Tableau82529[[#This Row],[Matricule]]),"",VLOOKUP(Tableau82529[[#This Row],[Matricule]],#REF!,2,FALSE))</f>
        <v/>
      </c>
      <c r="C503" s="11" t="str">
        <f>IF(ISBLANK(Tableau82529[[#This Row],[Matricule]]),"",VLOOKUP(Tableau82529[[#This Row],[Matricule]],#REF!,3,FALSE))</f>
        <v/>
      </c>
      <c r="D503" s="11" t="str">
        <f>CONCATENATE(Tableau82529[[#This Row],[Semaine]],Tableau82529[[#This Row],[Matricule]])</f>
        <v/>
      </c>
      <c r="O503" s="14" t="str">
        <f>IF(SUM(Tableau82529[[#This Row],[Lundi]:[Mercredi]])&gt;0,SUM(Tableau82529[[#This Row],[Lundi]:[Mercredi]]),"")</f>
        <v/>
      </c>
      <c r="P503" s="14" t="str">
        <f>IF(SUM(Tableau82529[[#This Row],[Jeudi]:[Samedi]])&gt;0,SUM(Tableau82529[[#This Row],[Jeudi]:[Samedi]]),"")</f>
        <v/>
      </c>
      <c r="Q503" s="14">
        <f>COUNTIF(Tableau82529[[#This Row],[Lundi]:[Mercredi]],"&gt;0") + COUNTIF(Tableau82529[[#This Row],[Jeudi]:[Samedi]],"&gt;0")</f>
        <v>0</v>
      </c>
      <c r="R503" s="14" t="str">
        <f>IFERROR(Tableau82529[[#This Row],[Total Tour 1]]+Tableau82529[[#This Row],[Total Tour 2]],"")</f>
        <v/>
      </c>
      <c r="S503" s="14">
        <f>COUNTIF(Tableau82529[[#This Row],[Lundi]:[Samedi]],"&gt;=12")*1000</f>
        <v>0</v>
      </c>
      <c r="T50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03" s="15">
        <f>Tableau82529[[#This Row],[Prime production]]+Tableau82529[[#This Row],[Prime rendement]]</f>
        <v>0</v>
      </c>
      <c r="V503" s="15" t="str">
        <f>IF(Tableau82529[[#This Row],[Matricule]]&gt;1,IF(COUNTIF(Tableau82529[DateMatricule],Tableau82529[[#This Row],[DateMatricule]])&gt;1,"Doublon",""),"")</f>
        <v/>
      </c>
    </row>
    <row r="504" spans="1:22" x14ac:dyDescent="0.25">
      <c r="A504" s="11" t="str">
        <f>IF(Tableau82529[[#This Row],[Semaine]]="","",VLOOKUP(Tableau82529[[#This Row],[Semaine]],Listes!$A:$B,2,FALSE))</f>
        <v/>
      </c>
      <c r="B504" s="11" t="str">
        <f>IF(ISBLANK(Tableau82529[[#This Row],[Matricule]]),"",VLOOKUP(Tableau82529[[#This Row],[Matricule]],#REF!,2,FALSE))</f>
        <v/>
      </c>
      <c r="C504" s="11" t="str">
        <f>IF(ISBLANK(Tableau82529[[#This Row],[Matricule]]),"",VLOOKUP(Tableau82529[[#This Row],[Matricule]],#REF!,3,FALSE))</f>
        <v/>
      </c>
      <c r="D504" s="11" t="str">
        <f>CONCATENATE(Tableau82529[[#This Row],[Semaine]],Tableau82529[[#This Row],[Matricule]])</f>
        <v/>
      </c>
      <c r="O504" s="14" t="str">
        <f>IF(SUM(Tableau82529[[#This Row],[Lundi]:[Mercredi]])&gt;0,SUM(Tableau82529[[#This Row],[Lundi]:[Mercredi]]),"")</f>
        <v/>
      </c>
      <c r="P504" s="14" t="str">
        <f>IF(SUM(Tableau82529[[#This Row],[Jeudi]:[Samedi]])&gt;0,SUM(Tableau82529[[#This Row],[Jeudi]:[Samedi]]),"")</f>
        <v/>
      </c>
      <c r="Q504" s="14">
        <f>COUNTIF(Tableau82529[[#This Row],[Lundi]:[Mercredi]],"&gt;0") + COUNTIF(Tableau82529[[#This Row],[Jeudi]:[Samedi]],"&gt;0")</f>
        <v>0</v>
      </c>
      <c r="R504" s="14" t="str">
        <f>IFERROR(Tableau82529[[#This Row],[Total Tour 1]]+Tableau82529[[#This Row],[Total Tour 2]],"")</f>
        <v/>
      </c>
      <c r="S504" s="14">
        <f>COUNTIF(Tableau82529[[#This Row],[Lundi]:[Samedi]],"&gt;=12")*1000</f>
        <v>0</v>
      </c>
      <c r="T50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04" s="15">
        <f>Tableau82529[[#This Row],[Prime production]]+Tableau82529[[#This Row],[Prime rendement]]</f>
        <v>0</v>
      </c>
      <c r="V504" s="15" t="str">
        <f>IF(Tableau82529[[#This Row],[Matricule]]&gt;1,IF(COUNTIF(Tableau82529[DateMatricule],Tableau82529[[#This Row],[DateMatricule]])&gt;1,"Doublon",""),"")</f>
        <v/>
      </c>
    </row>
    <row r="505" spans="1:22" x14ac:dyDescent="0.25">
      <c r="A505" s="11" t="str">
        <f>IF(Tableau82529[[#This Row],[Semaine]]="","",VLOOKUP(Tableau82529[[#This Row],[Semaine]],Listes!$A:$B,2,FALSE))</f>
        <v/>
      </c>
      <c r="B505" s="11" t="str">
        <f>IF(ISBLANK(Tableau82529[[#This Row],[Matricule]]),"",VLOOKUP(Tableau82529[[#This Row],[Matricule]],#REF!,2,FALSE))</f>
        <v/>
      </c>
      <c r="C505" s="11" t="str">
        <f>IF(ISBLANK(Tableau82529[[#This Row],[Matricule]]),"",VLOOKUP(Tableau82529[[#This Row],[Matricule]],#REF!,3,FALSE))</f>
        <v/>
      </c>
      <c r="D505" s="11" t="str">
        <f>CONCATENATE(Tableau82529[[#This Row],[Semaine]],Tableau82529[[#This Row],[Matricule]])</f>
        <v/>
      </c>
      <c r="O505" s="14" t="str">
        <f>IF(SUM(Tableau82529[[#This Row],[Lundi]:[Mercredi]])&gt;0,SUM(Tableau82529[[#This Row],[Lundi]:[Mercredi]]),"")</f>
        <v/>
      </c>
      <c r="P505" s="14" t="str">
        <f>IF(SUM(Tableau82529[[#This Row],[Jeudi]:[Samedi]])&gt;0,SUM(Tableau82529[[#This Row],[Jeudi]:[Samedi]]),"")</f>
        <v/>
      </c>
      <c r="Q505" s="14">
        <f>COUNTIF(Tableau82529[[#This Row],[Lundi]:[Mercredi]],"&gt;0") + COUNTIF(Tableau82529[[#This Row],[Jeudi]:[Samedi]],"&gt;0")</f>
        <v>0</v>
      </c>
      <c r="R505" s="14" t="str">
        <f>IFERROR(Tableau82529[[#This Row],[Total Tour 1]]+Tableau82529[[#This Row],[Total Tour 2]],"")</f>
        <v/>
      </c>
      <c r="S505" s="14">
        <f>COUNTIF(Tableau82529[[#This Row],[Lundi]:[Samedi]],"&gt;=12")*1000</f>
        <v>0</v>
      </c>
      <c r="T50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05" s="15">
        <f>Tableau82529[[#This Row],[Prime production]]+Tableau82529[[#This Row],[Prime rendement]]</f>
        <v>0</v>
      </c>
      <c r="V505" s="15" t="str">
        <f>IF(Tableau82529[[#This Row],[Matricule]]&gt;1,IF(COUNTIF(Tableau82529[DateMatricule],Tableau82529[[#This Row],[DateMatricule]])&gt;1,"Doublon",""),"")</f>
        <v/>
      </c>
    </row>
    <row r="506" spans="1:22" x14ac:dyDescent="0.25">
      <c r="A506" s="11" t="str">
        <f>IF(Tableau82529[[#This Row],[Semaine]]="","",VLOOKUP(Tableau82529[[#This Row],[Semaine]],Listes!$A:$B,2,FALSE))</f>
        <v/>
      </c>
      <c r="B506" s="11" t="str">
        <f>IF(ISBLANK(Tableau82529[[#This Row],[Matricule]]),"",VLOOKUP(Tableau82529[[#This Row],[Matricule]],#REF!,2,FALSE))</f>
        <v/>
      </c>
      <c r="C506" s="11" t="str">
        <f>IF(ISBLANK(Tableau82529[[#This Row],[Matricule]]),"",VLOOKUP(Tableau82529[[#This Row],[Matricule]],#REF!,3,FALSE))</f>
        <v/>
      </c>
      <c r="D506" s="11" t="str">
        <f>CONCATENATE(Tableau82529[[#This Row],[Semaine]],Tableau82529[[#This Row],[Matricule]])</f>
        <v/>
      </c>
      <c r="O506" s="14" t="str">
        <f>IF(SUM(Tableau82529[[#This Row],[Lundi]:[Mercredi]])&gt;0,SUM(Tableau82529[[#This Row],[Lundi]:[Mercredi]]),"")</f>
        <v/>
      </c>
      <c r="P506" s="14" t="str">
        <f>IF(SUM(Tableau82529[[#This Row],[Jeudi]:[Samedi]])&gt;0,SUM(Tableau82529[[#This Row],[Jeudi]:[Samedi]]),"")</f>
        <v/>
      </c>
      <c r="Q506" s="14">
        <f>COUNTIF(Tableau82529[[#This Row],[Lundi]:[Mercredi]],"&gt;0") + COUNTIF(Tableau82529[[#This Row],[Jeudi]:[Samedi]],"&gt;0")</f>
        <v>0</v>
      </c>
      <c r="R506" s="14" t="str">
        <f>IFERROR(Tableau82529[[#This Row],[Total Tour 1]]+Tableau82529[[#This Row],[Total Tour 2]],"")</f>
        <v/>
      </c>
      <c r="S506" s="14">
        <f>COUNTIF(Tableau82529[[#This Row],[Lundi]:[Samedi]],"&gt;=12")*1000</f>
        <v>0</v>
      </c>
      <c r="T50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06" s="15">
        <f>Tableau82529[[#This Row],[Prime production]]+Tableau82529[[#This Row],[Prime rendement]]</f>
        <v>0</v>
      </c>
      <c r="V506" s="15" t="str">
        <f>IF(Tableau82529[[#This Row],[Matricule]]&gt;1,IF(COUNTIF(Tableau82529[DateMatricule],Tableau82529[[#This Row],[DateMatricule]])&gt;1,"Doublon",""),"")</f>
        <v/>
      </c>
    </row>
    <row r="507" spans="1:22" x14ac:dyDescent="0.25">
      <c r="A507" s="11" t="str">
        <f>IF(Tableau82529[[#This Row],[Semaine]]="","",VLOOKUP(Tableau82529[[#This Row],[Semaine]],Listes!$A:$B,2,FALSE))</f>
        <v/>
      </c>
      <c r="B507" s="11" t="str">
        <f>IF(ISBLANK(Tableau82529[[#This Row],[Matricule]]),"",VLOOKUP(Tableau82529[[#This Row],[Matricule]],#REF!,2,FALSE))</f>
        <v/>
      </c>
      <c r="C507" s="11" t="str">
        <f>IF(ISBLANK(Tableau82529[[#This Row],[Matricule]]),"",VLOOKUP(Tableau82529[[#This Row],[Matricule]],#REF!,3,FALSE))</f>
        <v/>
      </c>
      <c r="D507" s="11" t="str">
        <f>CONCATENATE(Tableau82529[[#This Row],[Semaine]],Tableau82529[[#This Row],[Matricule]])</f>
        <v/>
      </c>
      <c r="O507" s="14" t="str">
        <f>IF(SUM(Tableau82529[[#This Row],[Lundi]:[Mercredi]])&gt;0,SUM(Tableau82529[[#This Row],[Lundi]:[Mercredi]]),"")</f>
        <v/>
      </c>
      <c r="P507" s="14" t="str">
        <f>IF(SUM(Tableau82529[[#This Row],[Jeudi]:[Samedi]])&gt;0,SUM(Tableau82529[[#This Row],[Jeudi]:[Samedi]]),"")</f>
        <v/>
      </c>
      <c r="Q507" s="14">
        <f>COUNTIF(Tableau82529[[#This Row],[Lundi]:[Mercredi]],"&gt;0") + COUNTIF(Tableau82529[[#This Row],[Jeudi]:[Samedi]],"&gt;0")</f>
        <v>0</v>
      </c>
      <c r="R507" s="14" t="str">
        <f>IFERROR(Tableau82529[[#This Row],[Total Tour 1]]+Tableau82529[[#This Row],[Total Tour 2]],"")</f>
        <v/>
      </c>
      <c r="S507" s="14">
        <f>COUNTIF(Tableau82529[[#This Row],[Lundi]:[Samedi]],"&gt;=12")*1000</f>
        <v>0</v>
      </c>
      <c r="T50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07" s="15">
        <f>Tableau82529[[#This Row],[Prime production]]+Tableau82529[[#This Row],[Prime rendement]]</f>
        <v>0</v>
      </c>
      <c r="V507" s="15" t="str">
        <f>IF(Tableau82529[[#This Row],[Matricule]]&gt;1,IF(COUNTIF(Tableau82529[DateMatricule],Tableau82529[[#This Row],[DateMatricule]])&gt;1,"Doublon",""),"")</f>
        <v/>
      </c>
    </row>
    <row r="508" spans="1:22" x14ac:dyDescent="0.25">
      <c r="A508" s="11" t="str">
        <f>IF(Tableau82529[[#This Row],[Semaine]]="","",VLOOKUP(Tableau82529[[#This Row],[Semaine]],Listes!$A:$B,2,FALSE))</f>
        <v/>
      </c>
      <c r="B508" s="11" t="str">
        <f>IF(ISBLANK(Tableau82529[[#This Row],[Matricule]]),"",VLOOKUP(Tableau82529[[#This Row],[Matricule]],#REF!,2,FALSE))</f>
        <v/>
      </c>
      <c r="C508" s="11" t="str">
        <f>IF(ISBLANK(Tableau82529[[#This Row],[Matricule]]),"",VLOOKUP(Tableau82529[[#This Row],[Matricule]],#REF!,3,FALSE))</f>
        <v/>
      </c>
      <c r="D508" s="11" t="str">
        <f>CONCATENATE(Tableau82529[[#This Row],[Semaine]],Tableau82529[[#This Row],[Matricule]])</f>
        <v/>
      </c>
      <c r="O508" s="14" t="str">
        <f>IF(SUM(Tableau82529[[#This Row],[Lundi]:[Mercredi]])&gt;0,SUM(Tableau82529[[#This Row],[Lundi]:[Mercredi]]),"")</f>
        <v/>
      </c>
      <c r="P508" s="14" t="str">
        <f>IF(SUM(Tableau82529[[#This Row],[Jeudi]:[Samedi]])&gt;0,SUM(Tableau82529[[#This Row],[Jeudi]:[Samedi]]),"")</f>
        <v/>
      </c>
      <c r="Q508" s="14">
        <f>COUNTIF(Tableau82529[[#This Row],[Lundi]:[Mercredi]],"&gt;0") + COUNTIF(Tableau82529[[#This Row],[Jeudi]:[Samedi]],"&gt;0")</f>
        <v>0</v>
      </c>
      <c r="R508" s="14" t="str">
        <f>IFERROR(Tableau82529[[#This Row],[Total Tour 1]]+Tableau82529[[#This Row],[Total Tour 2]],"")</f>
        <v/>
      </c>
      <c r="S508" s="14">
        <f>COUNTIF(Tableau82529[[#This Row],[Lundi]:[Samedi]],"&gt;=12")*1000</f>
        <v>0</v>
      </c>
      <c r="T50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08" s="15">
        <f>Tableau82529[[#This Row],[Prime production]]+Tableau82529[[#This Row],[Prime rendement]]</f>
        <v>0</v>
      </c>
      <c r="V508" s="15" t="str">
        <f>IF(Tableau82529[[#This Row],[Matricule]]&gt;1,IF(COUNTIF(Tableau82529[DateMatricule],Tableau82529[[#This Row],[DateMatricule]])&gt;1,"Doublon",""),"")</f>
        <v/>
      </c>
    </row>
    <row r="509" spans="1:22" x14ac:dyDescent="0.25">
      <c r="A509" s="11" t="str">
        <f>IF(Tableau82529[[#This Row],[Semaine]]="","",VLOOKUP(Tableau82529[[#This Row],[Semaine]],Listes!$A:$B,2,FALSE))</f>
        <v/>
      </c>
      <c r="B509" s="11" t="str">
        <f>IF(ISBLANK(Tableau82529[[#This Row],[Matricule]]),"",VLOOKUP(Tableau82529[[#This Row],[Matricule]],#REF!,2,FALSE))</f>
        <v/>
      </c>
      <c r="C509" s="11" t="str">
        <f>IF(ISBLANK(Tableau82529[[#This Row],[Matricule]]),"",VLOOKUP(Tableau82529[[#This Row],[Matricule]],#REF!,3,FALSE))</f>
        <v/>
      </c>
      <c r="D509" s="11" t="str">
        <f>CONCATENATE(Tableau82529[[#This Row],[Semaine]],Tableau82529[[#This Row],[Matricule]])</f>
        <v/>
      </c>
      <c r="O509" s="14" t="str">
        <f>IF(SUM(Tableau82529[[#This Row],[Lundi]:[Mercredi]])&gt;0,SUM(Tableau82529[[#This Row],[Lundi]:[Mercredi]]),"")</f>
        <v/>
      </c>
      <c r="P509" s="14" t="str">
        <f>IF(SUM(Tableau82529[[#This Row],[Jeudi]:[Samedi]])&gt;0,SUM(Tableau82529[[#This Row],[Jeudi]:[Samedi]]),"")</f>
        <v/>
      </c>
      <c r="Q509" s="14">
        <f>COUNTIF(Tableau82529[[#This Row],[Lundi]:[Mercredi]],"&gt;0") + COUNTIF(Tableau82529[[#This Row],[Jeudi]:[Samedi]],"&gt;0")</f>
        <v>0</v>
      </c>
      <c r="R509" s="14" t="str">
        <f>IFERROR(Tableau82529[[#This Row],[Total Tour 1]]+Tableau82529[[#This Row],[Total Tour 2]],"")</f>
        <v/>
      </c>
      <c r="S509" s="14">
        <f>COUNTIF(Tableau82529[[#This Row],[Lundi]:[Samedi]],"&gt;=12")*1000</f>
        <v>0</v>
      </c>
      <c r="T50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09" s="15">
        <f>Tableau82529[[#This Row],[Prime production]]+Tableau82529[[#This Row],[Prime rendement]]</f>
        <v>0</v>
      </c>
      <c r="V509" s="15" t="str">
        <f>IF(Tableau82529[[#This Row],[Matricule]]&gt;1,IF(COUNTIF(Tableau82529[DateMatricule],Tableau82529[[#This Row],[DateMatricule]])&gt;1,"Doublon",""),"")</f>
        <v/>
      </c>
    </row>
    <row r="510" spans="1:22" x14ac:dyDescent="0.25">
      <c r="A510" s="11" t="str">
        <f>IF(Tableau82529[[#This Row],[Semaine]]="","",VLOOKUP(Tableau82529[[#This Row],[Semaine]],Listes!$A:$B,2,FALSE))</f>
        <v/>
      </c>
      <c r="B510" s="11" t="str">
        <f>IF(ISBLANK(Tableau82529[[#This Row],[Matricule]]),"",VLOOKUP(Tableau82529[[#This Row],[Matricule]],#REF!,2,FALSE))</f>
        <v/>
      </c>
      <c r="C510" s="11" t="str">
        <f>IF(ISBLANK(Tableau82529[[#This Row],[Matricule]]),"",VLOOKUP(Tableau82529[[#This Row],[Matricule]],#REF!,3,FALSE))</f>
        <v/>
      </c>
      <c r="D510" s="11" t="str">
        <f>CONCATENATE(Tableau82529[[#This Row],[Semaine]],Tableau82529[[#This Row],[Matricule]])</f>
        <v/>
      </c>
      <c r="O510" s="14" t="str">
        <f>IF(SUM(Tableau82529[[#This Row],[Lundi]:[Mercredi]])&gt;0,SUM(Tableau82529[[#This Row],[Lundi]:[Mercredi]]),"")</f>
        <v/>
      </c>
      <c r="P510" s="14" t="str">
        <f>IF(SUM(Tableau82529[[#This Row],[Jeudi]:[Samedi]])&gt;0,SUM(Tableau82529[[#This Row],[Jeudi]:[Samedi]]),"")</f>
        <v/>
      </c>
      <c r="Q510" s="14">
        <f>COUNTIF(Tableau82529[[#This Row],[Lundi]:[Mercredi]],"&gt;0") + COUNTIF(Tableau82529[[#This Row],[Jeudi]:[Samedi]],"&gt;0")</f>
        <v>0</v>
      </c>
      <c r="R510" s="14" t="str">
        <f>IFERROR(Tableau82529[[#This Row],[Total Tour 1]]+Tableau82529[[#This Row],[Total Tour 2]],"")</f>
        <v/>
      </c>
      <c r="S510" s="14">
        <f>COUNTIF(Tableau82529[[#This Row],[Lundi]:[Samedi]],"&gt;=12")*1000</f>
        <v>0</v>
      </c>
      <c r="T51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10" s="15">
        <f>Tableau82529[[#This Row],[Prime production]]+Tableau82529[[#This Row],[Prime rendement]]</f>
        <v>0</v>
      </c>
      <c r="V510" s="15" t="str">
        <f>IF(Tableau82529[[#This Row],[Matricule]]&gt;1,IF(COUNTIF(Tableau82529[DateMatricule],Tableau82529[[#This Row],[DateMatricule]])&gt;1,"Doublon",""),"")</f>
        <v/>
      </c>
    </row>
    <row r="511" spans="1:22" x14ac:dyDescent="0.25">
      <c r="A511" s="11" t="str">
        <f>IF(Tableau82529[[#This Row],[Semaine]]="","",VLOOKUP(Tableau82529[[#This Row],[Semaine]],Listes!$A:$B,2,FALSE))</f>
        <v/>
      </c>
      <c r="B511" s="11" t="str">
        <f>IF(ISBLANK(Tableau82529[[#This Row],[Matricule]]),"",VLOOKUP(Tableau82529[[#This Row],[Matricule]],#REF!,2,FALSE))</f>
        <v/>
      </c>
      <c r="C511" s="11" t="str">
        <f>IF(ISBLANK(Tableau82529[[#This Row],[Matricule]]),"",VLOOKUP(Tableau82529[[#This Row],[Matricule]],#REF!,3,FALSE))</f>
        <v/>
      </c>
      <c r="D511" s="11" t="str">
        <f>CONCATENATE(Tableau82529[[#This Row],[Semaine]],Tableau82529[[#This Row],[Matricule]])</f>
        <v/>
      </c>
      <c r="O511" s="14" t="str">
        <f>IF(SUM(Tableau82529[[#This Row],[Lundi]:[Mercredi]])&gt;0,SUM(Tableau82529[[#This Row],[Lundi]:[Mercredi]]),"")</f>
        <v/>
      </c>
      <c r="P511" s="14" t="str">
        <f>IF(SUM(Tableau82529[[#This Row],[Jeudi]:[Samedi]])&gt;0,SUM(Tableau82529[[#This Row],[Jeudi]:[Samedi]]),"")</f>
        <v/>
      </c>
      <c r="Q511" s="14">
        <f>COUNTIF(Tableau82529[[#This Row],[Lundi]:[Mercredi]],"&gt;0") + COUNTIF(Tableau82529[[#This Row],[Jeudi]:[Samedi]],"&gt;0")</f>
        <v>0</v>
      </c>
      <c r="R511" s="14" t="str">
        <f>IFERROR(Tableau82529[[#This Row],[Total Tour 1]]+Tableau82529[[#This Row],[Total Tour 2]],"")</f>
        <v/>
      </c>
      <c r="S511" s="14">
        <f>COUNTIF(Tableau82529[[#This Row],[Lundi]:[Samedi]],"&gt;=12")*1000</f>
        <v>0</v>
      </c>
      <c r="T51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11" s="15">
        <f>Tableau82529[[#This Row],[Prime production]]+Tableau82529[[#This Row],[Prime rendement]]</f>
        <v>0</v>
      </c>
      <c r="V511" s="15" t="str">
        <f>IF(Tableau82529[[#This Row],[Matricule]]&gt;1,IF(COUNTIF(Tableau82529[DateMatricule],Tableau82529[[#This Row],[DateMatricule]])&gt;1,"Doublon",""),"")</f>
        <v/>
      </c>
    </row>
    <row r="512" spans="1:22" x14ac:dyDescent="0.25">
      <c r="A512" s="11" t="str">
        <f>IF(Tableau82529[[#This Row],[Semaine]]="","",VLOOKUP(Tableau82529[[#This Row],[Semaine]],Listes!$A:$B,2,FALSE))</f>
        <v/>
      </c>
      <c r="B512" s="11" t="str">
        <f>IF(ISBLANK(Tableau82529[[#This Row],[Matricule]]),"",VLOOKUP(Tableau82529[[#This Row],[Matricule]],#REF!,2,FALSE))</f>
        <v/>
      </c>
      <c r="C512" s="11" t="str">
        <f>IF(ISBLANK(Tableau82529[[#This Row],[Matricule]]),"",VLOOKUP(Tableau82529[[#This Row],[Matricule]],#REF!,3,FALSE))</f>
        <v/>
      </c>
      <c r="D512" s="11" t="str">
        <f>CONCATENATE(Tableau82529[[#This Row],[Semaine]],Tableau82529[[#This Row],[Matricule]])</f>
        <v/>
      </c>
      <c r="O512" s="14" t="str">
        <f>IF(SUM(Tableau82529[[#This Row],[Lundi]:[Mercredi]])&gt;0,SUM(Tableau82529[[#This Row],[Lundi]:[Mercredi]]),"")</f>
        <v/>
      </c>
      <c r="P512" s="14" t="str">
        <f>IF(SUM(Tableau82529[[#This Row],[Jeudi]:[Samedi]])&gt;0,SUM(Tableau82529[[#This Row],[Jeudi]:[Samedi]]),"")</f>
        <v/>
      </c>
      <c r="Q512" s="14">
        <f>COUNTIF(Tableau82529[[#This Row],[Lundi]:[Mercredi]],"&gt;0") + COUNTIF(Tableau82529[[#This Row],[Jeudi]:[Samedi]],"&gt;0")</f>
        <v>0</v>
      </c>
      <c r="R512" s="14" t="str">
        <f>IFERROR(Tableau82529[[#This Row],[Total Tour 1]]+Tableau82529[[#This Row],[Total Tour 2]],"")</f>
        <v/>
      </c>
      <c r="S512" s="14">
        <f>COUNTIF(Tableau82529[[#This Row],[Lundi]:[Samedi]],"&gt;=12")*1000</f>
        <v>0</v>
      </c>
      <c r="T51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12" s="15">
        <f>Tableau82529[[#This Row],[Prime production]]+Tableau82529[[#This Row],[Prime rendement]]</f>
        <v>0</v>
      </c>
      <c r="V512" s="15" t="str">
        <f>IF(Tableau82529[[#This Row],[Matricule]]&gt;1,IF(COUNTIF(Tableau82529[DateMatricule],Tableau82529[[#This Row],[DateMatricule]])&gt;1,"Doublon",""),"")</f>
        <v/>
      </c>
    </row>
    <row r="513" spans="1:22" x14ac:dyDescent="0.25">
      <c r="A513" s="11" t="str">
        <f>IF(Tableau82529[[#This Row],[Semaine]]="","",VLOOKUP(Tableau82529[[#This Row],[Semaine]],Listes!$A:$B,2,FALSE))</f>
        <v/>
      </c>
      <c r="B513" s="11" t="str">
        <f>IF(ISBLANK(Tableau82529[[#This Row],[Matricule]]),"",VLOOKUP(Tableau82529[[#This Row],[Matricule]],#REF!,2,FALSE))</f>
        <v/>
      </c>
      <c r="C513" s="11" t="str">
        <f>IF(ISBLANK(Tableau82529[[#This Row],[Matricule]]),"",VLOOKUP(Tableau82529[[#This Row],[Matricule]],#REF!,3,FALSE))</f>
        <v/>
      </c>
      <c r="D513" s="11" t="str">
        <f>CONCATENATE(Tableau82529[[#This Row],[Semaine]],Tableau82529[[#This Row],[Matricule]])</f>
        <v/>
      </c>
      <c r="O513" s="14" t="str">
        <f>IF(SUM(Tableau82529[[#This Row],[Lundi]:[Mercredi]])&gt;0,SUM(Tableau82529[[#This Row],[Lundi]:[Mercredi]]),"")</f>
        <v/>
      </c>
      <c r="P513" s="14" t="str">
        <f>IF(SUM(Tableau82529[[#This Row],[Jeudi]:[Samedi]])&gt;0,SUM(Tableau82529[[#This Row],[Jeudi]:[Samedi]]),"")</f>
        <v/>
      </c>
      <c r="Q513" s="14">
        <f>COUNTIF(Tableau82529[[#This Row],[Lundi]:[Mercredi]],"&gt;0") + COUNTIF(Tableau82529[[#This Row],[Jeudi]:[Samedi]],"&gt;0")</f>
        <v>0</v>
      </c>
      <c r="R513" s="14" t="str">
        <f>IFERROR(Tableau82529[[#This Row],[Total Tour 1]]+Tableau82529[[#This Row],[Total Tour 2]],"")</f>
        <v/>
      </c>
      <c r="S513" s="14">
        <f>COUNTIF(Tableau82529[[#This Row],[Lundi]:[Samedi]],"&gt;=12")*1000</f>
        <v>0</v>
      </c>
      <c r="T51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13" s="15">
        <f>Tableau82529[[#This Row],[Prime production]]+Tableau82529[[#This Row],[Prime rendement]]</f>
        <v>0</v>
      </c>
      <c r="V513" s="15" t="str">
        <f>IF(Tableau82529[[#This Row],[Matricule]]&gt;1,IF(COUNTIF(Tableau82529[DateMatricule],Tableau82529[[#This Row],[DateMatricule]])&gt;1,"Doublon",""),"")</f>
        <v/>
      </c>
    </row>
    <row r="514" spans="1:22" x14ac:dyDescent="0.25">
      <c r="A514" s="11" t="str">
        <f>IF(Tableau82529[[#This Row],[Semaine]]="","",VLOOKUP(Tableau82529[[#This Row],[Semaine]],Listes!$A:$B,2,FALSE))</f>
        <v/>
      </c>
      <c r="B514" s="11" t="str">
        <f>IF(ISBLANK(Tableau82529[[#This Row],[Matricule]]),"",VLOOKUP(Tableau82529[[#This Row],[Matricule]],#REF!,2,FALSE))</f>
        <v/>
      </c>
      <c r="C514" s="11" t="str">
        <f>IF(ISBLANK(Tableau82529[[#This Row],[Matricule]]),"",VLOOKUP(Tableau82529[[#This Row],[Matricule]],#REF!,3,FALSE))</f>
        <v/>
      </c>
      <c r="D514" s="11" t="str">
        <f>CONCATENATE(Tableau82529[[#This Row],[Semaine]],Tableau82529[[#This Row],[Matricule]])</f>
        <v/>
      </c>
      <c r="O514" s="14" t="str">
        <f>IF(SUM(Tableau82529[[#This Row],[Lundi]:[Mercredi]])&gt;0,SUM(Tableau82529[[#This Row],[Lundi]:[Mercredi]]),"")</f>
        <v/>
      </c>
      <c r="P514" s="14" t="str">
        <f>IF(SUM(Tableau82529[[#This Row],[Jeudi]:[Samedi]])&gt;0,SUM(Tableau82529[[#This Row],[Jeudi]:[Samedi]]),"")</f>
        <v/>
      </c>
      <c r="Q514" s="14">
        <f>COUNTIF(Tableau82529[[#This Row],[Lundi]:[Mercredi]],"&gt;0") + COUNTIF(Tableau82529[[#This Row],[Jeudi]:[Samedi]],"&gt;0")</f>
        <v>0</v>
      </c>
      <c r="R514" s="14" t="str">
        <f>IFERROR(Tableau82529[[#This Row],[Total Tour 1]]+Tableau82529[[#This Row],[Total Tour 2]],"")</f>
        <v/>
      </c>
      <c r="S514" s="14">
        <f>COUNTIF(Tableau82529[[#This Row],[Lundi]:[Samedi]],"&gt;=12")*1000</f>
        <v>0</v>
      </c>
      <c r="T51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14" s="15">
        <f>Tableau82529[[#This Row],[Prime production]]+Tableau82529[[#This Row],[Prime rendement]]</f>
        <v>0</v>
      </c>
      <c r="V514" s="15" t="str">
        <f>IF(Tableau82529[[#This Row],[Matricule]]&gt;1,IF(COUNTIF(Tableau82529[DateMatricule],Tableau82529[[#This Row],[DateMatricule]])&gt;1,"Doublon",""),"")</f>
        <v/>
      </c>
    </row>
    <row r="515" spans="1:22" x14ac:dyDescent="0.25">
      <c r="A515" s="11" t="str">
        <f>IF(Tableau82529[[#This Row],[Semaine]]="","",VLOOKUP(Tableau82529[[#This Row],[Semaine]],Listes!$A:$B,2,FALSE))</f>
        <v/>
      </c>
      <c r="B515" s="11" t="str">
        <f>IF(ISBLANK(Tableau82529[[#This Row],[Matricule]]),"",VLOOKUP(Tableau82529[[#This Row],[Matricule]],#REF!,2,FALSE))</f>
        <v/>
      </c>
      <c r="C515" s="11" t="str">
        <f>IF(ISBLANK(Tableau82529[[#This Row],[Matricule]]),"",VLOOKUP(Tableau82529[[#This Row],[Matricule]],#REF!,3,FALSE))</f>
        <v/>
      </c>
      <c r="D515" s="11" t="str">
        <f>CONCATENATE(Tableau82529[[#This Row],[Semaine]],Tableau82529[[#This Row],[Matricule]])</f>
        <v/>
      </c>
      <c r="O515" s="14" t="str">
        <f>IF(SUM(Tableau82529[[#This Row],[Lundi]:[Mercredi]])&gt;0,SUM(Tableau82529[[#This Row],[Lundi]:[Mercredi]]),"")</f>
        <v/>
      </c>
      <c r="P515" s="14" t="str">
        <f>IF(SUM(Tableau82529[[#This Row],[Jeudi]:[Samedi]])&gt;0,SUM(Tableau82529[[#This Row],[Jeudi]:[Samedi]]),"")</f>
        <v/>
      </c>
      <c r="Q515" s="14">
        <f>COUNTIF(Tableau82529[[#This Row],[Lundi]:[Mercredi]],"&gt;0") + COUNTIF(Tableau82529[[#This Row],[Jeudi]:[Samedi]],"&gt;0")</f>
        <v>0</v>
      </c>
      <c r="R515" s="14" t="str">
        <f>IFERROR(Tableau82529[[#This Row],[Total Tour 1]]+Tableau82529[[#This Row],[Total Tour 2]],"")</f>
        <v/>
      </c>
      <c r="S515" s="14">
        <f>COUNTIF(Tableau82529[[#This Row],[Lundi]:[Samedi]],"&gt;=12")*1000</f>
        <v>0</v>
      </c>
      <c r="T51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15" s="15">
        <f>Tableau82529[[#This Row],[Prime production]]+Tableau82529[[#This Row],[Prime rendement]]</f>
        <v>0</v>
      </c>
      <c r="V515" s="15" t="str">
        <f>IF(Tableau82529[[#This Row],[Matricule]]&gt;1,IF(COUNTIF(Tableau82529[DateMatricule],Tableau82529[[#This Row],[DateMatricule]])&gt;1,"Doublon",""),"")</f>
        <v/>
      </c>
    </row>
    <row r="516" spans="1:22" x14ac:dyDescent="0.25">
      <c r="A516" s="11" t="str">
        <f>IF(Tableau82529[[#This Row],[Semaine]]="","",VLOOKUP(Tableau82529[[#This Row],[Semaine]],Listes!$A:$B,2,FALSE))</f>
        <v/>
      </c>
      <c r="B516" s="11" t="str">
        <f>IF(ISBLANK(Tableau82529[[#This Row],[Matricule]]),"",VLOOKUP(Tableau82529[[#This Row],[Matricule]],#REF!,2,FALSE))</f>
        <v/>
      </c>
      <c r="C516" s="11" t="str">
        <f>IF(ISBLANK(Tableau82529[[#This Row],[Matricule]]),"",VLOOKUP(Tableau82529[[#This Row],[Matricule]],#REF!,3,FALSE))</f>
        <v/>
      </c>
      <c r="D516" s="11" t="str">
        <f>CONCATENATE(Tableau82529[[#This Row],[Semaine]],Tableau82529[[#This Row],[Matricule]])</f>
        <v/>
      </c>
      <c r="O516" s="14" t="str">
        <f>IF(SUM(Tableau82529[[#This Row],[Lundi]:[Mercredi]])&gt;0,SUM(Tableau82529[[#This Row],[Lundi]:[Mercredi]]),"")</f>
        <v/>
      </c>
      <c r="P516" s="14" t="str">
        <f>IF(SUM(Tableau82529[[#This Row],[Jeudi]:[Samedi]])&gt;0,SUM(Tableau82529[[#This Row],[Jeudi]:[Samedi]]),"")</f>
        <v/>
      </c>
      <c r="Q516" s="14">
        <f>COUNTIF(Tableau82529[[#This Row],[Lundi]:[Mercredi]],"&gt;0") + COUNTIF(Tableau82529[[#This Row],[Jeudi]:[Samedi]],"&gt;0")</f>
        <v>0</v>
      </c>
      <c r="R516" s="14" t="str">
        <f>IFERROR(Tableau82529[[#This Row],[Total Tour 1]]+Tableau82529[[#This Row],[Total Tour 2]],"")</f>
        <v/>
      </c>
      <c r="S516" s="14">
        <f>COUNTIF(Tableau82529[[#This Row],[Lundi]:[Samedi]],"&gt;=12")*1000</f>
        <v>0</v>
      </c>
      <c r="T51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16" s="15">
        <f>Tableau82529[[#This Row],[Prime production]]+Tableau82529[[#This Row],[Prime rendement]]</f>
        <v>0</v>
      </c>
      <c r="V516" s="15" t="str">
        <f>IF(Tableau82529[[#This Row],[Matricule]]&gt;1,IF(COUNTIF(Tableau82529[DateMatricule],Tableau82529[[#This Row],[DateMatricule]])&gt;1,"Doublon",""),"")</f>
        <v/>
      </c>
    </row>
    <row r="517" spans="1:22" x14ac:dyDescent="0.25">
      <c r="A517" s="11" t="str">
        <f>IF(Tableau82529[[#This Row],[Semaine]]="","",VLOOKUP(Tableau82529[[#This Row],[Semaine]],Listes!$A:$B,2,FALSE))</f>
        <v/>
      </c>
      <c r="B517" s="11" t="str">
        <f>IF(ISBLANK(Tableau82529[[#This Row],[Matricule]]),"",VLOOKUP(Tableau82529[[#This Row],[Matricule]],#REF!,2,FALSE))</f>
        <v/>
      </c>
      <c r="C517" s="11" t="str">
        <f>IF(ISBLANK(Tableau82529[[#This Row],[Matricule]]),"",VLOOKUP(Tableau82529[[#This Row],[Matricule]],#REF!,3,FALSE))</f>
        <v/>
      </c>
      <c r="D517" s="11" t="str">
        <f>CONCATENATE(Tableau82529[[#This Row],[Semaine]],Tableau82529[[#This Row],[Matricule]])</f>
        <v/>
      </c>
      <c r="O517" s="14" t="str">
        <f>IF(SUM(Tableau82529[[#This Row],[Lundi]:[Mercredi]])&gt;0,SUM(Tableau82529[[#This Row],[Lundi]:[Mercredi]]),"")</f>
        <v/>
      </c>
      <c r="P517" s="14" t="str">
        <f>IF(SUM(Tableau82529[[#This Row],[Jeudi]:[Samedi]])&gt;0,SUM(Tableau82529[[#This Row],[Jeudi]:[Samedi]]),"")</f>
        <v/>
      </c>
      <c r="Q517" s="14">
        <f>COUNTIF(Tableau82529[[#This Row],[Lundi]:[Mercredi]],"&gt;0") + COUNTIF(Tableau82529[[#This Row],[Jeudi]:[Samedi]],"&gt;0")</f>
        <v>0</v>
      </c>
      <c r="R517" s="14" t="str">
        <f>IFERROR(Tableau82529[[#This Row],[Total Tour 1]]+Tableau82529[[#This Row],[Total Tour 2]],"")</f>
        <v/>
      </c>
      <c r="S517" s="14">
        <f>COUNTIF(Tableau82529[[#This Row],[Lundi]:[Samedi]],"&gt;=12")*1000</f>
        <v>0</v>
      </c>
      <c r="T51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17" s="15">
        <f>Tableau82529[[#This Row],[Prime production]]+Tableau82529[[#This Row],[Prime rendement]]</f>
        <v>0</v>
      </c>
      <c r="V517" s="15" t="str">
        <f>IF(Tableau82529[[#This Row],[Matricule]]&gt;1,IF(COUNTIF(Tableau82529[DateMatricule],Tableau82529[[#This Row],[DateMatricule]])&gt;1,"Doublon",""),"")</f>
        <v/>
      </c>
    </row>
    <row r="518" spans="1:22" x14ac:dyDescent="0.25">
      <c r="A518" s="11" t="str">
        <f>IF(Tableau82529[[#This Row],[Semaine]]="","",VLOOKUP(Tableau82529[[#This Row],[Semaine]],Listes!$A:$B,2,FALSE))</f>
        <v/>
      </c>
      <c r="B518" s="11" t="str">
        <f>IF(ISBLANK(Tableau82529[[#This Row],[Matricule]]),"",VLOOKUP(Tableau82529[[#This Row],[Matricule]],#REF!,2,FALSE))</f>
        <v/>
      </c>
      <c r="C518" s="11" t="str">
        <f>IF(ISBLANK(Tableau82529[[#This Row],[Matricule]]),"",VLOOKUP(Tableau82529[[#This Row],[Matricule]],#REF!,3,FALSE))</f>
        <v/>
      </c>
      <c r="D518" s="11" t="str">
        <f>CONCATENATE(Tableau82529[[#This Row],[Semaine]],Tableau82529[[#This Row],[Matricule]])</f>
        <v/>
      </c>
      <c r="O518" s="14" t="str">
        <f>IF(SUM(Tableau82529[[#This Row],[Lundi]:[Mercredi]])&gt;0,SUM(Tableau82529[[#This Row],[Lundi]:[Mercredi]]),"")</f>
        <v/>
      </c>
      <c r="P518" s="14" t="str">
        <f>IF(SUM(Tableau82529[[#This Row],[Jeudi]:[Samedi]])&gt;0,SUM(Tableau82529[[#This Row],[Jeudi]:[Samedi]]),"")</f>
        <v/>
      </c>
      <c r="Q518" s="14">
        <f>COUNTIF(Tableau82529[[#This Row],[Lundi]:[Mercredi]],"&gt;0") + COUNTIF(Tableau82529[[#This Row],[Jeudi]:[Samedi]],"&gt;0")</f>
        <v>0</v>
      </c>
      <c r="R518" s="14" t="str">
        <f>IFERROR(Tableau82529[[#This Row],[Total Tour 1]]+Tableau82529[[#This Row],[Total Tour 2]],"")</f>
        <v/>
      </c>
      <c r="S518" s="14">
        <f>COUNTIF(Tableau82529[[#This Row],[Lundi]:[Samedi]],"&gt;=12")*1000</f>
        <v>0</v>
      </c>
      <c r="T51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18" s="15">
        <f>Tableau82529[[#This Row],[Prime production]]+Tableau82529[[#This Row],[Prime rendement]]</f>
        <v>0</v>
      </c>
      <c r="V518" s="15" t="str">
        <f>IF(Tableau82529[[#This Row],[Matricule]]&gt;1,IF(COUNTIF(Tableau82529[DateMatricule],Tableau82529[[#This Row],[DateMatricule]])&gt;1,"Doublon",""),"")</f>
        <v/>
      </c>
    </row>
    <row r="519" spans="1:22" x14ac:dyDescent="0.25">
      <c r="A519" s="11" t="str">
        <f>IF(Tableau82529[[#This Row],[Semaine]]="","",VLOOKUP(Tableau82529[[#This Row],[Semaine]],Listes!$A:$B,2,FALSE))</f>
        <v/>
      </c>
      <c r="B519" s="11" t="str">
        <f>IF(ISBLANK(Tableau82529[[#This Row],[Matricule]]),"",VLOOKUP(Tableau82529[[#This Row],[Matricule]],#REF!,2,FALSE))</f>
        <v/>
      </c>
      <c r="C519" s="11" t="str">
        <f>IF(ISBLANK(Tableau82529[[#This Row],[Matricule]]),"",VLOOKUP(Tableau82529[[#This Row],[Matricule]],#REF!,3,FALSE))</f>
        <v/>
      </c>
      <c r="D519" s="11" t="str">
        <f>CONCATENATE(Tableau82529[[#This Row],[Semaine]],Tableau82529[[#This Row],[Matricule]])</f>
        <v/>
      </c>
      <c r="O519" s="14" t="str">
        <f>IF(SUM(Tableau82529[[#This Row],[Lundi]:[Mercredi]])&gt;0,SUM(Tableau82529[[#This Row],[Lundi]:[Mercredi]]),"")</f>
        <v/>
      </c>
      <c r="P519" s="14" t="str">
        <f>IF(SUM(Tableau82529[[#This Row],[Jeudi]:[Samedi]])&gt;0,SUM(Tableau82529[[#This Row],[Jeudi]:[Samedi]]),"")</f>
        <v/>
      </c>
      <c r="Q519" s="14">
        <f>COUNTIF(Tableau82529[[#This Row],[Lundi]:[Mercredi]],"&gt;0") + COUNTIF(Tableau82529[[#This Row],[Jeudi]:[Samedi]],"&gt;0")</f>
        <v>0</v>
      </c>
      <c r="R519" s="14" t="str">
        <f>IFERROR(Tableau82529[[#This Row],[Total Tour 1]]+Tableau82529[[#This Row],[Total Tour 2]],"")</f>
        <v/>
      </c>
      <c r="S519" s="14">
        <f>COUNTIF(Tableau82529[[#This Row],[Lundi]:[Samedi]],"&gt;=12")*1000</f>
        <v>0</v>
      </c>
      <c r="T51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19" s="15">
        <f>Tableau82529[[#This Row],[Prime production]]+Tableau82529[[#This Row],[Prime rendement]]</f>
        <v>0</v>
      </c>
      <c r="V519" s="15" t="str">
        <f>IF(Tableau82529[[#This Row],[Matricule]]&gt;1,IF(COUNTIF(Tableau82529[DateMatricule],Tableau82529[[#This Row],[DateMatricule]])&gt;1,"Doublon",""),"")</f>
        <v/>
      </c>
    </row>
    <row r="520" spans="1:22" x14ac:dyDescent="0.25">
      <c r="A520" s="11" t="str">
        <f>IF(Tableau82529[[#This Row],[Semaine]]="","",VLOOKUP(Tableau82529[[#This Row],[Semaine]],Listes!$A:$B,2,FALSE))</f>
        <v/>
      </c>
      <c r="B520" s="11" t="str">
        <f>IF(ISBLANK(Tableau82529[[#This Row],[Matricule]]),"",VLOOKUP(Tableau82529[[#This Row],[Matricule]],#REF!,2,FALSE))</f>
        <v/>
      </c>
      <c r="C520" s="11" t="str">
        <f>IF(ISBLANK(Tableau82529[[#This Row],[Matricule]]),"",VLOOKUP(Tableau82529[[#This Row],[Matricule]],#REF!,3,FALSE))</f>
        <v/>
      </c>
      <c r="D520" s="11" t="str">
        <f>CONCATENATE(Tableau82529[[#This Row],[Semaine]],Tableau82529[[#This Row],[Matricule]])</f>
        <v/>
      </c>
      <c r="O520" s="14" t="str">
        <f>IF(SUM(Tableau82529[[#This Row],[Lundi]:[Mercredi]])&gt;0,SUM(Tableau82529[[#This Row],[Lundi]:[Mercredi]]),"")</f>
        <v/>
      </c>
      <c r="P520" s="14" t="str">
        <f>IF(SUM(Tableau82529[[#This Row],[Jeudi]:[Samedi]])&gt;0,SUM(Tableau82529[[#This Row],[Jeudi]:[Samedi]]),"")</f>
        <v/>
      </c>
      <c r="Q520" s="14">
        <f>COUNTIF(Tableau82529[[#This Row],[Lundi]:[Mercredi]],"&gt;0") + COUNTIF(Tableau82529[[#This Row],[Jeudi]:[Samedi]],"&gt;0")</f>
        <v>0</v>
      </c>
      <c r="R520" s="14" t="str">
        <f>IFERROR(Tableau82529[[#This Row],[Total Tour 1]]+Tableau82529[[#This Row],[Total Tour 2]],"")</f>
        <v/>
      </c>
      <c r="S520" s="14">
        <f>COUNTIF(Tableau82529[[#This Row],[Lundi]:[Samedi]],"&gt;=12")*1000</f>
        <v>0</v>
      </c>
      <c r="T52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20" s="15">
        <f>Tableau82529[[#This Row],[Prime production]]+Tableau82529[[#This Row],[Prime rendement]]</f>
        <v>0</v>
      </c>
      <c r="V520" s="15" t="str">
        <f>IF(Tableau82529[[#This Row],[Matricule]]&gt;1,IF(COUNTIF(Tableau82529[DateMatricule],Tableau82529[[#This Row],[DateMatricule]])&gt;1,"Doublon",""),"")</f>
        <v/>
      </c>
    </row>
    <row r="521" spans="1:22" x14ac:dyDescent="0.25">
      <c r="A521" s="11" t="str">
        <f>IF(Tableau82529[[#This Row],[Semaine]]="","",VLOOKUP(Tableau82529[[#This Row],[Semaine]],Listes!$A:$B,2,FALSE))</f>
        <v/>
      </c>
      <c r="B521" s="11" t="str">
        <f>IF(ISBLANK(Tableau82529[[#This Row],[Matricule]]),"",VLOOKUP(Tableau82529[[#This Row],[Matricule]],#REF!,2,FALSE))</f>
        <v/>
      </c>
      <c r="C521" s="11" t="str">
        <f>IF(ISBLANK(Tableau82529[[#This Row],[Matricule]]),"",VLOOKUP(Tableau82529[[#This Row],[Matricule]],#REF!,3,FALSE))</f>
        <v/>
      </c>
      <c r="D521" s="11" t="str">
        <f>CONCATENATE(Tableau82529[[#This Row],[Semaine]],Tableau82529[[#This Row],[Matricule]])</f>
        <v/>
      </c>
      <c r="O521" s="14" t="str">
        <f>IF(SUM(Tableau82529[[#This Row],[Lundi]:[Mercredi]])&gt;0,SUM(Tableau82529[[#This Row],[Lundi]:[Mercredi]]),"")</f>
        <v/>
      </c>
      <c r="P521" s="14" t="str">
        <f>IF(SUM(Tableau82529[[#This Row],[Jeudi]:[Samedi]])&gt;0,SUM(Tableau82529[[#This Row],[Jeudi]:[Samedi]]),"")</f>
        <v/>
      </c>
      <c r="Q521" s="14">
        <f>COUNTIF(Tableau82529[[#This Row],[Lundi]:[Mercredi]],"&gt;0") + COUNTIF(Tableau82529[[#This Row],[Jeudi]:[Samedi]],"&gt;0")</f>
        <v>0</v>
      </c>
      <c r="R521" s="14" t="str">
        <f>IFERROR(Tableau82529[[#This Row],[Total Tour 1]]+Tableau82529[[#This Row],[Total Tour 2]],"")</f>
        <v/>
      </c>
      <c r="S521" s="14">
        <f>COUNTIF(Tableau82529[[#This Row],[Lundi]:[Samedi]],"&gt;=12")*1000</f>
        <v>0</v>
      </c>
      <c r="T52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21" s="15">
        <f>Tableau82529[[#This Row],[Prime production]]+Tableau82529[[#This Row],[Prime rendement]]</f>
        <v>0</v>
      </c>
      <c r="V521" s="15" t="str">
        <f>IF(Tableau82529[[#This Row],[Matricule]]&gt;1,IF(COUNTIF(Tableau82529[DateMatricule],Tableau82529[[#This Row],[DateMatricule]])&gt;1,"Doublon",""),"")</f>
        <v/>
      </c>
    </row>
    <row r="522" spans="1:22" x14ac:dyDescent="0.25">
      <c r="A522" s="11" t="str">
        <f>IF(Tableau82529[[#This Row],[Semaine]]="","",VLOOKUP(Tableau82529[[#This Row],[Semaine]],Listes!$A:$B,2,FALSE))</f>
        <v/>
      </c>
      <c r="B522" s="11" t="str">
        <f>IF(ISBLANK(Tableau82529[[#This Row],[Matricule]]),"",VLOOKUP(Tableau82529[[#This Row],[Matricule]],#REF!,2,FALSE))</f>
        <v/>
      </c>
      <c r="C522" s="11" t="str">
        <f>IF(ISBLANK(Tableau82529[[#This Row],[Matricule]]),"",VLOOKUP(Tableau82529[[#This Row],[Matricule]],#REF!,3,FALSE))</f>
        <v/>
      </c>
      <c r="D522" s="11" t="str">
        <f>CONCATENATE(Tableau82529[[#This Row],[Semaine]],Tableau82529[[#This Row],[Matricule]])</f>
        <v/>
      </c>
      <c r="O522" s="14" t="str">
        <f>IF(SUM(Tableau82529[[#This Row],[Lundi]:[Mercredi]])&gt;0,SUM(Tableau82529[[#This Row],[Lundi]:[Mercredi]]),"")</f>
        <v/>
      </c>
      <c r="P522" s="14" t="str">
        <f>IF(SUM(Tableau82529[[#This Row],[Jeudi]:[Samedi]])&gt;0,SUM(Tableau82529[[#This Row],[Jeudi]:[Samedi]]),"")</f>
        <v/>
      </c>
      <c r="Q522" s="14">
        <f>COUNTIF(Tableau82529[[#This Row],[Lundi]:[Mercredi]],"&gt;0") + COUNTIF(Tableau82529[[#This Row],[Jeudi]:[Samedi]],"&gt;0")</f>
        <v>0</v>
      </c>
      <c r="R522" s="14" t="str">
        <f>IFERROR(Tableau82529[[#This Row],[Total Tour 1]]+Tableau82529[[#This Row],[Total Tour 2]],"")</f>
        <v/>
      </c>
      <c r="S522" s="14">
        <f>COUNTIF(Tableau82529[[#This Row],[Lundi]:[Samedi]],"&gt;=12")*1000</f>
        <v>0</v>
      </c>
      <c r="T52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22" s="15">
        <f>Tableau82529[[#This Row],[Prime production]]+Tableau82529[[#This Row],[Prime rendement]]</f>
        <v>0</v>
      </c>
      <c r="V522" s="15" t="str">
        <f>IF(Tableau82529[[#This Row],[Matricule]]&gt;1,IF(COUNTIF(Tableau82529[DateMatricule],Tableau82529[[#This Row],[DateMatricule]])&gt;1,"Doublon",""),"")</f>
        <v/>
      </c>
    </row>
    <row r="523" spans="1:22" x14ac:dyDescent="0.25">
      <c r="A523" s="11" t="str">
        <f>IF(Tableau82529[[#This Row],[Semaine]]="","",VLOOKUP(Tableau82529[[#This Row],[Semaine]],Listes!$A:$B,2,FALSE))</f>
        <v/>
      </c>
      <c r="B523" s="11" t="str">
        <f>IF(ISBLANK(Tableau82529[[#This Row],[Matricule]]),"",VLOOKUP(Tableau82529[[#This Row],[Matricule]],#REF!,2,FALSE))</f>
        <v/>
      </c>
      <c r="C523" s="11" t="str">
        <f>IF(ISBLANK(Tableau82529[[#This Row],[Matricule]]),"",VLOOKUP(Tableau82529[[#This Row],[Matricule]],#REF!,3,FALSE))</f>
        <v/>
      </c>
      <c r="D523" s="11" t="str">
        <f>CONCATENATE(Tableau82529[[#This Row],[Semaine]],Tableau82529[[#This Row],[Matricule]])</f>
        <v/>
      </c>
      <c r="O523" s="14" t="str">
        <f>IF(SUM(Tableau82529[[#This Row],[Lundi]:[Mercredi]])&gt;0,SUM(Tableau82529[[#This Row],[Lundi]:[Mercredi]]),"")</f>
        <v/>
      </c>
      <c r="P523" s="14" t="str">
        <f>IF(SUM(Tableau82529[[#This Row],[Jeudi]:[Samedi]])&gt;0,SUM(Tableau82529[[#This Row],[Jeudi]:[Samedi]]),"")</f>
        <v/>
      </c>
      <c r="Q523" s="14">
        <f>COUNTIF(Tableau82529[[#This Row],[Lundi]:[Mercredi]],"&gt;0") + COUNTIF(Tableau82529[[#This Row],[Jeudi]:[Samedi]],"&gt;0")</f>
        <v>0</v>
      </c>
      <c r="R523" s="14" t="str">
        <f>IFERROR(Tableau82529[[#This Row],[Total Tour 1]]+Tableau82529[[#This Row],[Total Tour 2]],"")</f>
        <v/>
      </c>
      <c r="S523" s="14">
        <f>COUNTIF(Tableau82529[[#This Row],[Lundi]:[Samedi]],"&gt;=12")*1000</f>
        <v>0</v>
      </c>
      <c r="T52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23" s="15">
        <f>Tableau82529[[#This Row],[Prime production]]+Tableau82529[[#This Row],[Prime rendement]]</f>
        <v>0</v>
      </c>
      <c r="V523" s="15" t="str">
        <f>IF(Tableau82529[[#This Row],[Matricule]]&gt;1,IF(COUNTIF(Tableau82529[DateMatricule],Tableau82529[[#This Row],[DateMatricule]])&gt;1,"Doublon",""),"")</f>
        <v/>
      </c>
    </row>
    <row r="524" spans="1:22" x14ac:dyDescent="0.25">
      <c r="A524" s="11" t="str">
        <f>IF(Tableau82529[[#This Row],[Semaine]]="","",VLOOKUP(Tableau82529[[#This Row],[Semaine]],Listes!$A:$B,2,FALSE))</f>
        <v/>
      </c>
      <c r="B524" s="11" t="str">
        <f>IF(ISBLANK(Tableau82529[[#This Row],[Matricule]]),"",VLOOKUP(Tableau82529[[#This Row],[Matricule]],#REF!,2,FALSE))</f>
        <v/>
      </c>
      <c r="C524" s="11" t="str">
        <f>IF(ISBLANK(Tableau82529[[#This Row],[Matricule]]),"",VLOOKUP(Tableau82529[[#This Row],[Matricule]],#REF!,3,FALSE))</f>
        <v/>
      </c>
      <c r="D524" s="11" t="str">
        <f>CONCATENATE(Tableau82529[[#This Row],[Semaine]],Tableau82529[[#This Row],[Matricule]])</f>
        <v/>
      </c>
      <c r="O524" s="14" t="str">
        <f>IF(SUM(Tableau82529[[#This Row],[Lundi]:[Mercredi]])&gt;0,SUM(Tableau82529[[#This Row],[Lundi]:[Mercredi]]),"")</f>
        <v/>
      </c>
      <c r="P524" s="14" t="str">
        <f>IF(SUM(Tableau82529[[#This Row],[Jeudi]:[Samedi]])&gt;0,SUM(Tableau82529[[#This Row],[Jeudi]:[Samedi]]),"")</f>
        <v/>
      </c>
      <c r="Q524" s="14">
        <f>COUNTIF(Tableau82529[[#This Row],[Lundi]:[Mercredi]],"&gt;0") + COUNTIF(Tableau82529[[#This Row],[Jeudi]:[Samedi]],"&gt;0")</f>
        <v>0</v>
      </c>
      <c r="R524" s="14" t="str">
        <f>IFERROR(Tableau82529[[#This Row],[Total Tour 1]]+Tableau82529[[#This Row],[Total Tour 2]],"")</f>
        <v/>
      </c>
      <c r="S524" s="14">
        <f>COUNTIF(Tableau82529[[#This Row],[Lundi]:[Samedi]],"&gt;=12")*1000</f>
        <v>0</v>
      </c>
      <c r="T52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24" s="15">
        <f>Tableau82529[[#This Row],[Prime production]]+Tableau82529[[#This Row],[Prime rendement]]</f>
        <v>0</v>
      </c>
      <c r="V524" s="15" t="str">
        <f>IF(Tableau82529[[#This Row],[Matricule]]&gt;1,IF(COUNTIF(Tableau82529[DateMatricule],Tableau82529[[#This Row],[DateMatricule]])&gt;1,"Doublon",""),"")</f>
        <v/>
      </c>
    </row>
    <row r="525" spans="1:22" x14ac:dyDescent="0.25">
      <c r="A525" s="11" t="str">
        <f>IF(Tableau82529[[#This Row],[Semaine]]="","",VLOOKUP(Tableau82529[[#This Row],[Semaine]],Listes!$A:$B,2,FALSE))</f>
        <v/>
      </c>
      <c r="B525" s="11" t="str">
        <f>IF(ISBLANK(Tableau82529[[#This Row],[Matricule]]),"",VLOOKUP(Tableau82529[[#This Row],[Matricule]],#REF!,2,FALSE))</f>
        <v/>
      </c>
      <c r="C525" s="11" t="str">
        <f>IF(ISBLANK(Tableau82529[[#This Row],[Matricule]]),"",VLOOKUP(Tableau82529[[#This Row],[Matricule]],#REF!,3,FALSE))</f>
        <v/>
      </c>
      <c r="D525" s="11" t="str">
        <f>CONCATENATE(Tableau82529[[#This Row],[Semaine]],Tableau82529[[#This Row],[Matricule]])</f>
        <v/>
      </c>
      <c r="O525" s="14" t="str">
        <f>IF(SUM(Tableau82529[[#This Row],[Lundi]:[Mercredi]])&gt;0,SUM(Tableau82529[[#This Row],[Lundi]:[Mercredi]]),"")</f>
        <v/>
      </c>
      <c r="P525" s="14" t="str">
        <f>IF(SUM(Tableau82529[[#This Row],[Jeudi]:[Samedi]])&gt;0,SUM(Tableau82529[[#This Row],[Jeudi]:[Samedi]]),"")</f>
        <v/>
      </c>
      <c r="Q525" s="14">
        <f>COUNTIF(Tableau82529[[#This Row],[Lundi]:[Mercredi]],"&gt;0") + COUNTIF(Tableau82529[[#This Row],[Jeudi]:[Samedi]],"&gt;0")</f>
        <v>0</v>
      </c>
      <c r="R525" s="14" t="str">
        <f>IFERROR(Tableau82529[[#This Row],[Total Tour 1]]+Tableau82529[[#This Row],[Total Tour 2]],"")</f>
        <v/>
      </c>
      <c r="S525" s="14">
        <f>COUNTIF(Tableau82529[[#This Row],[Lundi]:[Samedi]],"&gt;=12")*1000</f>
        <v>0</v>
      </c>
      <c r="T52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25" s="15">
        <f>Tableau82529[[#This Row],[Prime production]]+Tableau82529[[#This Row],[Prime rendement]]</f>
        <v>0</v>
      </c>
      <c r="V525" s="15" t="str">
        <f>IF(Tableau82529[[#This Row],[Matricule]]&gt;1,IF(COUNTIF(Tableau82529[DateMatricule],Tableau82529[[#This Row],[DateMatricule]])&gt;1,"Doublon",""),"")</f>
        <v/>
      </c>
    </row>
    <row r="526" spans="1:22" x14ac:dyDescent="0.25">
      <c r="A526" s="11" t="str">
        <f>IF(Tableau82529[[#This Row],[Semaine]]="","",VLOOKUP(Tableau82529[[#This Row],[Semaine]],Listes!$A:$B,2,FALSE))</f>
        <v/>
      </c>
      <c r="B526" s="11" t="str">
        <f>IF(ISBLANK(Tableau82529[[#This Row],[Matricule]]),"",VLOOKUP(Tableau82529[[#This Row],[Matricule]],#REF!,2,FALSE))</f>
        <v/>
      </c>
      <c r="C526" s="11" t="str">
        <f>IF(ISBLANK(Tableau82529[[#This Row],[Matricule]]),"",VLOOKUP(Tableau82529[[#This Row],[Matricule]],#REF!,3,FALSE))</f>
        <v/>
      </c>
      <c r="D526" s="11" t="str">
        <f>CONCATENATE(Tableau82529[[#This Row],[Semaine]],Tableau82529[[#This Row],[Matricule]])</f>
        <v/>
      </c>
      <c r="O526" s="14" t="str">
        <f>IF(SUM(Tableau82529[[#This Row],[Lundi]:[Mercredi]])&gt;0,SUM(Tableau82529[[#This Row],[Lundi]:[Mercredi]]),"")</f>
        <v/>
      </c>
      <c r="P526" s="14" t="str">
        <f>IF(SUM(Tableau82529[[#This Row],[Jeudi]:[Samedi]])&gt;0,SUM(Tableau82529[[#This Row],[Jeudi]:[Samedi]]),"")</f>
        <v/>
      </c>
      <c r="Q526" s="14">
        <f>COUNTIF(Tableau82529[[#This Row],[Lundi]:[Mercredi]],"&gt;0") + COUNTIF(Tableau82529[[#This Row],[Jeudi]:[Samedi]],"&gt;0")</f>
        <v>0</v>
      </c>
      <c r="R526" s="14" t="str">
        <f>IFERROR(Tableau82529[[#This Row],[Total Tour 1]]+Tableau82529[[#This Row],[Total Tour 2]],"")</f>
        <v/>
      </c>
      <c r="S526" s="14">
        <f>COUNTIF(Tableau82529[[#This Row],[Lundi]:[Samedi]],"&gt;=12")*1000</f>
        <v>0</v>
      </c>
      <c r="T52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26" s="15">
        <f>Tableau82529[[#This Row],[Prime production]]+Tableau82529[[#This Row],[Prime rendement]]</f>
        <v>0</v>
      </c>
      <c r="V526" s="15" t="str">
        <f>IF(Tableau82529[[#This Row],[Matricule]]&gt;1,IF(COUNTIF(Tableau82529[DateMatricule],Tableau82529[[#This Row],[DateMatricule]])&gt;1,"Doublon",""),"")</f>
        <v/>
      </c>
    </row>
    <row r="527" spans="1:22" x14ac:dyDescent="0.25">
      <c r="A527" s="11" t="str">
        <f>IF(Tableau82529[[#This Row],[Semaine]]="","",VLOOKUP(Tableau82529[[#This Row],[Semaine]],Listes!$A:$B,2,FALSE))</f>
        <v/>
      </c>
      <c r="B527" s="11" t="str">
        <f>IF(ISBLANK(Tableau82529[[#This Row],[Matricule]]),"",VLOOKUP(Tableau82529[[#This Row],[Matricule]],#REF!,2,FALSE))</f>
        <v/>
      </c>
      <c r="C527" s="11" t="str">
        <f>IF(ISBLANK(Tableau82529[[#This Row],[Matricule]]),"",VLOOKUP(Tableau82529[[#This Row],[Matricule]],#REF!,3,FALSE))</f>
        <v/>
      </c>
      <c r="D527" s="11" t="str">
        <f>CONCATENATE(Tableau82529[[#This Row],[Semaine]],Tableau82529[[#This Row],[Matricule]])</f>
        <v/>
      </c>
      <c r="O527" s="14" t="str">
        <f>IF(SUM(Tableau82529[[#This Row],[Lundi]:[Mercredi]])&gt;0,SUM(Tableau82529[[#This Row],[Lundi]:[Mercredi]]),"")</f>
        <v/>
      </c>
      <c r="P527" s="14" t="str">
        <f>IF(SUM(Tableau82529[[#This Row],[Jeudi]:[Samedi]])&gt;0,SUM(Tableau82529[[#This Row],[Jeudi]:[Samedi]]),"")</f>
        <v/>
      </c>
      <c r="Q527" s="14">
        <f>COUNTIF(Tableau82529[[#This Row],[Lundi]:[Mercredi]],"&gt;0") + COUNTIF(Tableau82529[[#This Row],[Jeudi]:[Samedi]],"&gt;0")</f>
        <v>0</v>
      </c>
      <c r="R527" s="14" t="str">
        <f>IFERROR(Tableau82529[[#This Row],[Total Tour 1]]+Tableau82529[[#This Row],[Total Tour 2]],"")</f>
        <v/>
      </c>
      <c r="S527" s="14">
        <f>COUNTIF(Tableau82529[[#This Row],[Lundi]:[Samedi]],"&gt;=12")*1000</f>
        <v>0</v>
      </c>
      <c r="T52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27" s="15">
        <f>Tableau82529[[#This Row],[Prime production]]+Tableau82529[[#This Row],[Prime rendement]]</f>
        <v>0</v>
      </c>
      <c r="V527" s="15" t="str">
        <f>IF(Tableau82529[[#This Row],[Matricule]]&gt;1,IF(COUNTIF(Tableau82529[DateMatricule],Tableau82529[[#This Row],[DateMatricule]])&gt;1,"Doublon",""),"")</f>
        <v/>
      </c>
    </row>
    <row r="528" spans="1:22" x14ac:dyDescent="0.25">
      <c r="A528" s="11" t="str">
        <f>IF(Tableau82529[[#This Row],[Semaine]]="","",VLOOKUP(Tableau82529[[#This Row],[Semaine]],Listes!$A:$B,2,FALSE))</f>
        <v/>
      </c>
      <c r="B528" s="11" t="str">
        <f>IF(ISBLANK(Tableau82529[[#This Row],[Matricule]]),"",VLOOKUP(Tableau82529[[#This Row],[Matricule]],#REF!,2,FALSE))</f>
        <v/>
      </c>
      <c r="C528" s="11" t="str">
        <f>IF(ISBLANK(Tableau82529[[#This Row],[Matricule]]),"",VLOOKUP(Tableau82529[[#This Row],[Matricule]],#REF!,3,FALSE))</f>
        <v/>
      </c>
      <c r="D528" s="11" t="str">
        <f>CONCATENATE(Tableau82529[[#This Row],[Semaine]],Tableau82529[[#This Row],[Matricule]])</f>
        <v/>
      </c>
      <c r="O528" s="14" t="str">
        <f>IF(SUM(Tableau82529[[#This Row],[Lundi]:[Mercredi]])&gt;0,SUM(Tableau82529[[#This Row],[Lundi]:[Mercredi]]),"")</f>
        <v/>
      </c>
      <c r="P528" s="14" t="str">
        <f>IF(SUM(Tableau82529[[#This Row],[Jeudi]:[Samedi]])&gt;0,SUM(Tableau82529[[#This Row],[Jeudi]:[Samedi]]),"")</f>
        <v/>
      </c>
      <c r="Q528" s="14">
        <f>COUNTIF(Tableau82529[[#This Row],[Lundi]:[Mercredi]],"&gt;0") + COUNTIF(Tableau82529[[#This Row],[Jeudi]:[Samedi]],"&gt;0")</f>
        <v>0</v>
      </c>
      <c r="R528" s="14" t="str">
        <f>IFERROR(Tableau82529[[#This Row],[Total Tour 1]]+Tableau82529[[#This Row],[Total Tour 2]],"")</f>
        <v/>
      </c>
      <c r="S528" s="14">
        <f>COUNTIF(Tableau82529[[#This Row],[Lundi]:[Samedi]],"&gt;=12")*1000</f>
        <v>0</v>
      </c>
      <c r="T52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28" s="15">
        <f>Tableau82529[[#This Row],[Prime production]]+Tableau82529[[#This Row],[Prime rendement]]</f>
        <v>0</v>
      </c>
      <c r="V528" s="15" t="str">
        <f>IF(Tableau82529[[#This Row],[Matricule]]&gt;1,IF(COUNTIF(Tableau82529[DateMatricule],Tableau82529[[#This Row],[DateMatricule]])&gt;1,"Doublon",""),"")</f>
        <v/>
      </c>
    </row>
    <row r="529" spans="1:22" x14ac:dyDescent="0.25">
      <c r="A529" s="11" t="str">
        <f>IF(Tableau82529[[#This Row],[Semaine]]="","",VLOOKUP(Tableau82529[[#This Row],[Semaine]],Listes!$A:$B,2,FALSE))</f>
        <v/>
      </c>
      <c r="B529" s="11" t="str">
        <f>IF(ISBLANK(Tableau82529[[#This Row],[Matricule]]),"",VLOOKUP(Tableau82529[[#This Row],[Matricule]],#REF!,2,FALSE))</f>
        <v/>
      </c>
      <c r="C529" s="11" t="str">
        <f>IF(ISBLANK(Tableau82529[[#This Row],[Matricule]]),"",VLOOKUP(Tableau82529[[#This Row],[Matricule]],#REF!,3,FALSE))</f>
        <v/>
      </c>
      <c r="D529" s="11" t="str">
        <f>CONCATENATE(Tableau82529[[#This Row],[Semaine]],Tableau82529[[#This Row],[Matricule]])</f>
        <v/>
      </c>
      <c r="O529" s="14" t="str">
        <f>IF(SUM(Tableau82529[[#This Row],[Lundi]:[Mercredi]])&gt;0,SUM(Tableau82529[[#This Row],[Lundi]:[Mercredi]]),"")</f>
        <v/>
      </c>
      <c r="P529" s="14" t="str">
        <f>IF(SUM(Tableau82529[[#This Row],[Jeudi]:[Samedi]])&gt;0,SUM(Tableau82529[[#This Row],[Jeudi]:[Samedi]]),"")</f>
        <v/>
      </c>
      <c r="Q529" s="14">
        <f>COUNTIF(Tableau82529[[#This Row],[Lundi]:[Mercredi]],"&gt;0") + COUNTIF(Tableau82529[[#This Row],[Jeudi]:[Samedi]],"&gt;0")</f>
        <v>0</v>
      </c>
      <c r="R529" s="14" t="str">
        <f>IFERROR(Tableau82529[[#This Row],[Total Tour 1]]+Tableau82529[[#This Row],[Total Tour 2]],"")</f>
        <v/>
      </c>
      <c r="S529" s="14">
        <f>COUNTIF(Tableau82529[[#This Row],[Lundi]:[Samedi]],"&gt;=12")*1000</f>
        <v>0</v>
      </c>
      <c r="T52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29" s="15">
        <f>Tableau82529[[#This Row],[Prime production]]+Tableau82529[[#This Row],[Prime rendement]]</f>
        <v>0</v>
      </c>
      <c r="V529" s="15" t="str">
        <f>IF(Tableau82529[[#This Row],[Matricule]]&gt;1,IF(COUNTIF(Tableau82529[DateMatricule],Tableau82529[[#This Row],[DateMatricule]])&gt;1,"Doublon",""),"")</f>
        <v/>
      </c>
    </row>
    <row r="530" spans="1:22" x14ac:dyDescent="0.25">
      <c r="A530" s="11" t="str">
        <f>IF(Tableau82529[[#This Row],[Semaine]]="","",VLOOKUP(Tableau82529[[#This Row],[Semaine]],Listes!$A:$B,2,FALSE))</f>
        <v/>
      </c>
      <c r="B530" s="11" t="str">
        <f>IF(ISBLANK(Tableau82529[[#This Row],[Matricule]]),"",VLOOKUP(Tableau82529[[#This Row],[Matricule]],#REF!,2,FALSE))</f>
        <v/>
      </c>
      <c r="C530" s="11" t="str">
        <f>IF(ISBLANK(Tableau82529[[#This Row],[Matricule]]),"",VLOOKUP(Tableau82529[[#This Row],[Matricule]],#REF!,3,FALSE))</f>
        <v/>
      </c>
      <c r="D530" s="11" t="str">
        <f>CONCATENATE(Tableau82529[[#This Row],[Semaine]],Tableau82529[[#This Row],[Matricule]])</f>
        <v/>
      </c>
      <c r="O530" s="14" t="str">
        <f>IF(SUM(Tableau82529[[#This Row],[Lundi]:[Mercredi]])&gt;0,SUM(Tableau82529[[#This Row],[Lundi]:[Mercredi]]),"")</f>
        <v/>
      </c>
      <c r="P530" s="14" t="str">
        <f>IF(SUM(Tableau82529[[#This Row],[Jeudi]:[Samedi]])&gt;0,SUM(Tableau82529[[#This Row],[Jeudi]:[Samedi]]),"")</f>
        <v/>
      </c>
      <c r="Q530" s="14">
        <f>COUNTIF(Tableau82529[[#This Row],[Lundi]:[Mercredi]],"&gt;0") + COUNTIF(Tableau82529[[#This Row],[Jeudi]:[Samedi]],"&gt;0")</f>
        <v>0</v>
      </c>
      <c r="R530" s="14" t="str">
        <f>IFERROR(Tableau82529[[#This Row],[Total Tour 1]]+Tableau82529[[#This Row],[Total Tour 2]],"")</f>
        <v/>
      </c>
      <c r="S530" s="14">
        <f>COUNTIF(Tableau82529[[#This Row],[Lundi]:[Samedi]],"&gt;=12")*1000</f>
        <v>0</v>
      </c>
      <c r="T53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30" s="15">
        <f>Tableau82529[[#This Row],[Prime production]]+Tableau82529[[#This Row],[Prime rendement]]</f>
        <v>0</v>
      </c>
      <c r="V530" s="15" t="str">
        <f>IF(Tableau82529[[#This Row],[Matricule]]&gt;1,IF(COUNTIF(Tableau82529[DateMatricule],Tableau82529[[#This Row],[DateMatricule]])&gt;1,"Doublon",""),"")</f>
        <v/>
      </c>
    </row>
    <row r="531" spans="1:22" x14ac:dyDescent="0.25">
      <c r="A531" s="11" t="str">
        <f>IF(Tableau82529[[#This Row],[Semaine]]="","",VLOOKUP(Tableau82529[[#This Row],[Semaine]],Listes!$A:$B,2,FALSE))</f>
        <v/>
      </c>
      <c r="B531" s="11" t="str">
        <f>IF(ISBLANK(Tableau82529[[#This Row],[Matricule]]),"",VLOOKUP(Tableau82529[[#This Row],[Matricule]],#REF!,2,FALSE))</f>
        <v/>
      </c>
      <c r="C531" s="11" t="str">
        <f>IF(ISBLANK(Tableau82529[[#This Row],[Matricule]]),"",VLOOKUP(Tableau82529[[#This Row],[Matricule]],#REF!,3,FALSE))</f>
        <v/>
      </c>
      <c r="D531" s="11" t="str">
        <f>CONCATENATE(Tableau82529[[#This Row],[Semaine]],Tableau82529[[#This Row],[Matricule]])</f>
        <v/>
      </c>
      <c r="O531" s="14" t="str">
        <f>IF(SUM(Tableau82529[[#This Row],[Lundi]:[Mercredi]])&gt;0,SUM(Tableau82529[[#This Row],[Lundi]:[Mercredi]]),"")</f>
        <v/>
      </c>
      <c r="P531" s="14" t="str">
        <f>IF(SUM(Tableau82529[[#This Row],[Jeudi]:[Samedi]])&gt;0,SUM(Tableau82529[[#This Row],[Jeudi]:[Samedi]]),"")</f>
        <v/>
      </c>
      <c r="Q531" s="14">
        <f>COUNTIF(Tableau82529[[#This Row],[Lundi]:[Mercredi]],"&gt;0") + COUNTIF(Tableau82529[[#This Row],[Jeudi]:[Samedi]],"&gt;0")</f>
        <v>0</v>
      </c>
      <c r="R531" s="14" t="str">
        <f>IFERROR(Tableau82529[[#This Row],[Total Tour 1]]+Tableau82529[[#This Row],[Total Tour 2]],"")</f>
        <v/>
      </c>
      <c r="S531" s="14">
        <f>COUNTIF(Tableau82529[[#This Row],[Lundi]:[Samedi]],"&gt;=12")*1000</f>
        <v>0</v>
      </c>
      <c r="T53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31" s="15">
        <f>Tableau82529[[#This Row],[Prime production]]+Tableau82529[[#This Row],[Prime rendement]]</f>
        <v>0</v>
      </c>
      <c r="V531" s="15" t="str">
        <f>IF(Tableau82529[[#This Row],[Matricule]]&gt;1,IF(COUNTIF(Tableau82529[DateMatricule],Tableau82529[[#This Row],[DateMatricule]])&gt;1,"Doublon",""),"")</f>
        <v/>
      </c>
    </row>
    <row r="532" spans="1:22" x14ac:dyDescent="0.25">
      <c r="A532" s="11" t="str">
        <f>IF(Tableau82529[[#This Row],[Semaine]]="","",VLOOKUP(Tableau82529[[#This Row],[Semaine]],Listes!$A:$B,2,FALSE))</f>
        <v/>
      </c>
      <c r="B532" s="11" t="str">
        <f>IF(ISBLANK(Tableau82529[[#This Row],[Matricule]]),"",VLOOKUP(Tableau82529[[#This Row],[Matricule]],#REF!,2,FALSE))</f>
        <v/>
      </c>
      <c r="C532" s="11" t="str">
        <f>IF(ISBLANK(Tableau82529[[#This Row],[Matricule]]),"",VLOOKUP(Tableau82529[[#This Row],[Matricule]],#REF!,3,FALSE))</f>
        <v/>
      </c>
      <c r="D532" s="11" t="str">
        <f>CONCATENATE(Tableau82529[[#This Row],[Semaine]],Tableau82529[[#This Row],[Matricule]])</f>
        <v/>
      </c>
      <c r="O532" s="14" t="str">
        <f>IF(SUM(Tableau82529[[#This Row],[Lundi]:[Mercredi]])&gt;0,SUM(Tableau82529[[#This Row],[Lundi]:[Mercredi]]),"")</f>
        <v/>
      </c>
      <c r="P532" s="14" t="str">
        <f>IF(SUM(Tableau82529[[#This Row],[Jeudi]:[Samedi]])&gt;0,SUM(Tableau82529[[#This Row],[Jeudi]:[Samedi]]),"")</f>
        <v/>
      </c>
      <c r="Q532" s="14">
        <f>COUNTIF(Tableau82529[[#This Row],[Lundi]:[Mercredi]],"&gt;0") + COUNTIF(Tableau82529[[#This Row],[Jeudi]:[Samedi]],"&gt;0")</f>
        <v>0</v>
      </c>
      <c r="R532" s="14" t="str">
        <f>IFERROR(Tableau82529[[#This Row],[Total Tour 1]]+Tableau82529[[#This Row],[Total Tour 2]],"")</f>
        <v/>
      </c>
      <c r="S532" s="14">
        <f>COUNTIF(Tableau82529[[#This Row],[Lundi]:[Samedi]],"&gt;=12")*1000</f>
        <v>0</v>
      </c>
      <c r="T53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32" s="15">
        <f>Tableau82529[[#This Row],[Prime production]]+Tableau82529[[#This Row],[Prime rendement]]</f>
        <v>0</v>
      </c>
      <c r="V532" s="15" t="str">
        <f>IF(Tableau82529[[#This Row],[Matricule]]&gt;1,IF(COUNTIF(Tableau82529[DateMatricule],Tableau82529[[#This Row],[DateMatricule]])&gt;1,"Doublon",""),"")</f>
        <v/>
      </c>
    </row>
    <row r="533" spans="1:22" x14ac:dyDescent="0.25">
      <c r="A533" s="11" t="str">
        <f>IF(Tableau82529[[#This Row],[Semaine]]="","",VLOOKUP(Tableau82529[[#This Row],[Semaine]],Listes!$A:$B,2,FALSE))</f>
        <v/>
      </c>
      <c r="B533" s="11" t="str">
        <f>IF(ISBLANK(Tableau82529[[#This Row],[Matricule]]),"",VLOOKUP(Tableau82529[[#This Row],[Matricule]],#REF!,2,FALSE))</f>
        <v/>
      </c>
      <c r="C533" s="11" t="str">
        <f>IF(ISBLANK(Tableau82529[[#This Row],[Matricule]]),"",VLOOKUP(Tableau82529[[#This Row],[Matricule]],#REF!,3,FALSE))</f>
        <v/>
      </c>
      <c r="D533" s="11" t="str">
        <f>CONCATENATE(Tableau82529[[#This Row],[Semaine]],Tableau82529[[#This Row],[Matricule]])</f>
        <v/>
      </c>
      <c r="O533" s="14" t="str">
        <f>IF(SUM(Tableau82529[[#This Row],[Lundi]:[Mercredi]])&gt;0,SUM(Tableau82529[[#This Row],[Lundi]:[Mercredi]]),"")</f>
        <v/>
      </c>
      <c r="P533" s="14" t="str">
        <f>IF(SUM(Tableau82529[[#This Row],[Jeudi]:[Samedi]])&gt;0,SUM(Tableau82529[[#This Row],[Jeudi]:[Samedi]]),"")</f>
        <v/>
      </c>
      <c r="Q533" s="14">
        <f>COUNTIF(Tableau82529[[#This Row],[Lundi]:[Mercredi]],"&gt;0") + COUNTIF(Tableau82529[[#This Row],[Jeudi]:[Samedi]],"&gt;0")</f>
        <v>0</v>
      </c>
      <c r="R533" s="14" t="str">
        <f>IFERROR(Tableau82529[[#This Row],[Total Tour 1]]+Tableau82529[[#This Row],[Total Tour 2]],"")</f>
        <v/>
      </c>
      <c r="S533" s="14">
        <f>COUNTIF(Tableau82529[[#This Row],[Lundi]:[Samedi]],"&gt;=12")*1000</f>
        <v>0</v>
      </c>
      <c r="T53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33" s="15">
        <f>Tableau82529[[#This Row],[Prime production]]+Tableau82529[[#This Row],[Prime rendement]]</f>
        <v>0</v>
      </c>
      <c r="V533" s="15" t="str">
        <f>IF(Tableau82529[[#This Row],[Matricule]]&gt;1,IF(COUNTIF(Tableau82529[DateMatricule],Tableau82529[[#This Row],[DateMatricule]])&gt;1,"Doublon",""),"")</f>
        <v/>
      </c>
    </row>
    <row r="534" spans="1:22" x14ac:dyDescent="0.25">
      <c r="A534" s="11" t="str">
        <f>IF(Tableau82529[[#This Row],[Semaine]]="","",VLOOKUP(Tableau82529[[#This Row],[Semaine]],Listes!$A:$B,2,FALSE))</f>
        <v/>
      </c>
      <c r="B534" s="11" t="str">
        <f>IF(ISBLANK(Tableau82529[[#This Row],[Matricule]]),"",VLOOKUP(Tableau82529[[#This Row],[Matricule]],#REF!,2,FALSE))</f>
        <v/>
      </c>
      <c r="C534" s="11" t="str">
        <f>IF(ISBLANK(Tableau82529[[#This Row],[Matricule]]),"",VLOOKUP(Tableau82529[[#This Row],[Matricule]],#REF!,3,FALSE))</f>
        <v/>
      </c>
      <c r="D534" s="11" t="str">
        <f>CONCATENATE(Tableau82529[[#This Row],[Semaine]],Tableau82529[[#This Row],[Matricule]])</f>
        <v/>
      </c>
      <c r="O534" s="14" t="str">
        <f>IF(SUM(Tableau82529[[#This Row],[Lundi]:[Mercredi]])&gt;0,SUM(Tableau82529[[#This Row],[Lundi]:[Mercredi]]),"")</f>
        <v/>
      </c>
      <c r="P534" s="14" t="str">
        <f>IF(SUM(Tableau82529[[#This Row],[Jeudi]:[Samedi]])&gt;0,SUM(Tableau82529[[#This Row],[Jeudi]:[Samedi]]),"")</f>
        <v/>
      </c>
      <c r="Q534" s="14">
        <f>COUNTIF(Tableau82529[[#This Row],[Lundi]:[Mercredi]],"&gt;0") + COUNTIF(Tableau82529[[#This Row],[Jeudi]:[Samedi]],"&gt;0")</f>
        <v>0</v>
      </c>
      <c r="R534" s="14" t="str">
        <f>IFERROR(Tableau82529[[#This Row],[Total Tour 1]]+Tableau82529[[#This Row],[Total Tour 2]],"")</f>
        <v/>
      </c>
      <c r="S534" s="14">
        <f>COUNTIF(Tableau82529[[#This Row],[Lundi]:[Samedi]],"&gt;=12")*1000</f>
        <v>0</v>
      </c>
      <c r="T53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34" s="15">
        <f>Tableau82529[[#This Row],[Prime production]]+Tableau82529[[#This Row],[Prime rendement]]</f>
        <v>0</v>
      </c>
      <c r="V534" s="15" t="str">
        <f>IF(Tableau82529[[#This Row],[Matricule]]&gt;1,IF(COUNTIF(Tableau82529[DateMatricule],Tableau82529[[#This Row],[DateMatricule]])&gt;1,"Doublon",""),"")</f>
        <v/>
      </c>
    </row>
    <row r="535" spans="1:22" x14ac:dyDescent="0.25">
      <c r="A535" s="11" t="str">
        <f>IF(Tableau82529[[#This Row],[Semaine]]="","",VLOOKUP(Tableau82529[[#This Row],[Semaine]],Listes!$A:$B,2,FALSE))</f>
        <v/>
      </c>
      <c r="B535" s="11" t="str">
        <f>IF(ISBLANK(Tableau82529[[#This Row],[Matricule]]),"",VLOOKUP(Tableau82529[[#This Row],[Matricule]],#REF!,2,FALSE))</f>
        <v/>
      </c>
      <c r="C535" s="11" t="str">
        <f>IF(ISBLANK(Tableau82529[[#This Row],[Matricule]]),"",VLOOKUP(Tableau82529[[#This Row],[Matricule]],#REF!,3,FALSE))</f>
        <v/>
      </c>
      <c r="D535" s="11" t="str">
        <f>CONCATENATE(Tableau82529[[#This Row],[Semaine]],Tableau82529[[#This Row],[Matricule]])</f>
        <v/>
      </c>
      <c r="O535" s="14" t="str">
        <f>IF(SUM(Tableau82529[[#This Row],[Lundi]:[Mercredi]])&gt;0,SUM(Tableau82529[[#This Row],[Lundi]:[Mercredi]]),"")</f>
        <v/>
      </c>
      <c r="P535" s="14" t="str">
        <f>IF(SUM(Tableau82529[[#This Row],[Jeudi]:[Samedi]])&gt;0,SUM(Tableau82529[[#This Row],[Jeudi]:[Samedi]]),"")</f>
        <v/>
      </c>
      <c r="Q535" s="14">
        <f>COUNTIF(Tableau82529[[#This Row],[Lundi]:[Mercredi]],"&gt;0") + COUNTIF(Tableau82529[[#This Row],[Jeudi]:[Samedi]],"&gt;0")</f>
        <v>0</v>
      </c>
      <c r="R535" s="14" t="str">
        <f>IFERROR(Tableau82529[[#This Row],[Total Tour 1]]+Tableau82529[[#This Row],[Total Tour 2]],"")</f>
        <v/>
      </c>
      <c r="S535" s="14">
        <f>COUNTIF(Tableau82529[[#This Row],[Lundi]:[Samedi]],"&gt;=12")*1000</f>
        <v>0</v>
      </c>
      <c r="T53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35" s="15">
        <f>Tableau82529[[#This Row],[Prime production]]+Tableau82529[[#This Row],[Prime rendement]]</f>
        <v>0</v>
      </c>
      <c r="V535" s="15" t="str">
        <f>IF(Tableau82529[[#This Row],[Matricule]]&gt;1,IF(COUNTIF(Tableau82529[DateMatricule],Tableau82529[[#This Row],[DateMatricule]])&gt;1,"Doublon",""),"")</f>
        <v/>
      </c>
    </row>
    <row r="536" spans="1:22" x14ac:dyDescent="0.25">
      <c r="A536" s="11" t="str">
        <f>IF(Tableau82529[[#This Row],[Semaine]]="","",VLOOKUP(Tableau82529[[#This Row],[Semaine]],Listes!$A:$B,2,FALSE))</f>
        <v/>
      </c>
      <c r="B536" s="11" t="str">
        <f>IF(ISBLANK(Tableau82529[[#This Row],[Matricule]]),"",VLOOKUP(Tableau82529[[#This Row],[Matricule]],#REF!,2,FALSE))</f>
        <v/>
      </c>
      <c r="C536" s="11" t="str">
        <f>IF(ISBLANK(Tableau82529[[#This Row],[Matricule]]),"",VLOOKUP(Tableau82529[[#This Row],[Matricule]],#REF!,3,FALSE))</f>
        <v/>
      </c>
      <c r="D536" s="11" t="str">
        <f>CONCATENATE(Tableau82529[[#This Row],[Semaine]],Tableau82529[[#This Row],[Matricule]])</f>
        <v/>
      </c>
      <c r="O536" s="14" t="str">
        <f>IF(SUM(Tableau82529[[#This Row],[Lundi]:[Mercredi]])&gt;0,SUM(Tableau82529[[#This Row],[Lundi]:[Mercredi]]),"")</f>
        <v/>
      </c>
      <c r="P536" s="14" t="str">
        <f>IF(SUM(Tableau82529[[#This Row],[Jeudi]:[Samedi]])&gt;0,SUM(Tableau82529[[#This Row],[Jeudi]:[Samedi]]),"")</f>
        <v/>
      </c>
      <c r="Q536" s="14">
        <f>COUNTIF(Tableau82529[[#This Row],[Lundi]:[Mercredi]],"&gt;0") + COUNTIF(Tableau82529[[#This Row],[Jeudi]:[Samedi]],"&gt;0")</f>
        <v>0</v>
      </c>
      <c r="R536" s="14" t="str">
        <f>IFERROR(Tableau82529[[#This Row],[Total Tour 1]]+Tableau82529[[#This Row],[Total Tour 2]],"")</f>
        <v/>
      </c>
      <c r="S536" s="14">
        <f>COUNTIF(Tableau82529[[#This Row],[Lundi]:[Samedi]],"&gt;=12")*1000</f>
        <v>0</v>
      </c>
      <c r="T53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36" s="15">
        <f>Tableau82529[[#This Row],[Prime production]]+Tableau82529[[#This Row],[Prime rendement]]</f>
        <v>0</v>
      </c>
      <c r="V536" s="15" t="str">
        <f>IF(Tableau82529[[#This Row],[Matricule]]&gt;1,IF(COUNTIF(Tableau82529[DateMatricule],Tableau82529[[#This Row],[DateMatricule]])&gt;1,"Doublon",""),"")</f>
        <v/>
      </c>
    </row>
    <row r="537" spans="1:22" x14ac:dyDescent="0.25">
      <c r="A537" s="11" t="str">
        <f>IF(Tableau82529[[#This Row],[Semaine]]="","",VLOOKUP(Tableau82529[[#This Row],[Semaine]],Listes!$A:$B,2,FALSE))</f>
        <v/>
      </c>
      <c r="B537" s="11" t="str">
        <f>IF(ISBLANK(Tableau82529[[#This Row],[Matricule]]),"",VLOOKUP(Tableau82529[[#This Row],[Matricule]],#REF!,2,FALSE))</f>
        <v/>
      </c>
      <c r="C537" s="11" t="str">
        <f>IF(ISBLANK(Tableau82529[[#This Row],[Matricule]]),"",VLOOKUP(Tableau82529[[#This Row],[Matricule]],#REF!,3,FALSE))</f>
        <v/>
      </c>
      <c r="D537" s="11" t="str">
        <f>CONCATENATE(Tableau82529[[#This Row],[Semaine]],Tableau82529[[#This Row],[Matricule]])</f>
        <v/>
      </c>
      <c r="O537" s="14" t="str">
        <f>IF(SUM(Tableau82529[[#This Row],[Lundi]:[Mercredi]])&gt;0,SUM(Tableau82529[[#This Row],[Lundi]:[Mercredi]]),"")</f>
        <v/>
      </c>
      <c r="P537" s="14" t="str">
        <f>IF(SUM(Tableau82529[[#This Row],[Jeudi]:[Samedi]])&gt;0,SUM(Tableau82529[[#This Row],[Jeudi]:[Samedi]]),"")</f>
        <v/>
      </c>
      <c r="Q537" s="14">
        <f>COUNTIF(Tableau82529[[#This Row],[Lundi]:[Mercredi]],"&gt;0") + COUNTIF(Tableau82529[[#This Row],[Jeudi]:[Samedi]],"&gt;0")</f>
        <v>0</v>
      </c>
      <c r="R537" s="14" t="str">
        <f>IFERROR(Tableau82529[[#This Row],[Total Tour 1]]+Tableau82529[[#This Row],[Total Tour 2]],"")</f>
        <v/>
      </c>
      <c r="S537" s="14">
        <f>COUNTIF(Tableau82529[[#This Row],[Lundi]:[Samedi]],"&gt;=12")*1000</f>
        <v>0</v>
      </c>
      <c r="T53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37" s="15">
        <f>Tableau82529[[#This Row],[Prime production]]+Tableau82529[[#This Row],[Prime rendement]]</f>
        <v>0</v>
      </c>
      <c r="V537" s="15" t="str">
        <f>IF(Tableau82529[[#This Row],[Matricule]]&gt;1,IF(COUNTIF(Tableau82529[DateMatricule],Tableau82529[[#This Row],[DateMatricule]])&gt;1,"Doublon",""),"")</f>
        <v/>
      </c>
    </row>
    <row r="538" spans="1:22" x14ac:dyDescent="0.25">
      <c r="A538" s="11" t="str">
        <f>IF(Tableau82529[[#This Row],[Semaine]]="","",VLOOKUP(Tableau82529[[#This Row],[Semaine]],Listes!$A:$B,2,FALSE))</f>
        <v/>
      </c>
      <c r="B538" s="11" t="str">
        <f>IF(ISBLANK(Tableau82529[[#This Row],[Matricule]]),"",VLOOKUP(Tableau82529[[#This Row],[Matricule]],#REF!,2,FALSE))</f>
        <v/>
      </c>
      <c r="C538" s="11" t="str">
        <f>IF(ISBLANK(Tableau82529[[#This Row],[Matricule]]),"",VLOOKUP(Tableau82529[[#This Row],[Matricule]],#REF!,3,FALSE))</f>
        <v/>
      </c>
      <c r="D538" s="11" t="str">
        <f>CONCATENATE(Tableau82529[[#This Row],[Semaine]],Tableau82529[[#This Row],[Matricule]])</f>
        <v/>
      </c>
      <c r="O538" s="14" t="str">
        <f>IF(SUM(Tableau82529[[#This Row],[Lundi]:[Mercredi]])&gt;0,SUM(Tableau82529[[#This Row],[Lundi]:[Mercredi]]),"")</f>
        <v/>
      </c>
      <c r="P538" s="14" t="str">
        <f>IF(SUM(Tableau82529[[#This Row],[Jeudi]:[Samedi]])&gt;0,SUM(Tableau82529[[#This Row],[Jeudi]:[Samedi]]),"")</f>
        <v/>
      </c>
      <c r="Q538" s="14">
        <f>COUNTIF(Tableau82529[[#This Row],[Lundi]:[Mercredi]],"&gt;0") + COUNTIF(Tableau82529[[#This Row],[Jeudi]:[Samedi]],"&gt;0")</f>
        <v>0</v>
      </c>
      <c r="R538" s="14" t="str">
        <f>IFERROR(Tableau82529[[#This Row],[Total Tour 1]]+Tableau82529[[#This Row],[Total Tour 2]],"")</f>
        <v/>
      </c>
      <c r="S538" s="14">
        <f>COUNTIF(Tableau82529[[#This Row],[Lundi]:[Samedi]],"&gt;=12")*1000</f>
        <v>0</v>
      </c>
      <c r="T53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38" s="15">
        <f>Tableau82529[[#This Row],[Prime production]]+Tableau82529[[#This Row],[Prime rendement]]</f>
        <v>0</v>
      </c>
      <c r="V538" s="15" t="str">
        <f>IF(Tableau82529[[#This Row],[Matricule]]&gt;1,IF(COUNTIF(Tableau82529[DateMatricule],Tableau82529[[#This Row],[DateMatricule]])&gt;1,"Doublon",""),"")</f>
        <v/>
      </c>
    </row>
    <row r="539" spans="1:22" x14ac:dyDescent="0.25">
      <c r="A539" s="11" t="str">
        <f>IF(Tableau82529[[#This Row],[Semaine]]="","",VLOOKUP(Tableau82529[[#This Row],[Semaine]],Listes!$A:$B,2,FALSE))</f>
        <v/>
      </c>
      <c r="B539" s="11" t="str">
        <f>IF(ISBLANK(Tableau82529[[#This Row],[Matricule]]),"",VLOOKUP(Tableau82529[[#This Row],[Matricule]],#REF!,2,FALSE))</f>
        <v/>
      </c>
      <c r="C539" s="11" t="str">
        <f>IF(ISBLANK(Tableau82529[[#This Row],[Matricule]]),"",VLOOKUP(Tableau82529[[#This Row],[Matricule]],#REF!,3,FALSE))</f>
        <v/>
      </c>
      <c r="D539" s="11" t="str">
        <f>CONCATENATE(Tableau82529[[#This Row],[Semaine]],Tableau82529[[#This Row],[Matricule]])</f>
        <v/>
      </c>
      <c r="O539" s="14" t="str">
        <f>IF(SUM(Tableau82529[[#This Row],[Lundi]:[Mercredi]])&gt;0,SUM(Tableau82529[[#This Row],[Lundi]:[Mercredi]]),"")</f>
        <v/>
      </c>
      <c r="P539" s="14" t="str">
        <f>IF(SUM(Tableau82529[[#This Row],[Jeudi]:[Samedi]])&gt;0,SUM(Tableau82529[[#This Row],[Jeudi]:[Samedi]]),"")</f>
        <v/>
      </c>
      <c r="Q539" s="14">
        <f>COUNTIF(Tableau82529[[#This Row],[Lundi]:[Mercredi]],"&gt;0") + COUNTIF(Tableau82529[[#This Row],[Jeudi]:[Samedi]],"&gt;0")</f>
        <v>0</v>
      </c>
      <c r="R539" s="14" t="str">
        <f>IFERROR(Tableau82529[[#This Row],[Total Tour 1]]+Tableau82529[[#This Row],[Total Tour 2]],"")</f>
        <v/>
      </c>
      <c r="S539" s="14">
        <f>COUNTIF(Tableau82529[[#This Row],[Lundi]:[Samedi]],"&gt;=12")*1000</f>
        <v>0</v>
      </c>
      <c r="T53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39" s="15">
        <f>Tableau82529[[#This Row],[Prime production]]+Tableau82529[[#This Row],[Prime rendement]]</f>
        <v>0</v>
      </c>
      <c r="V539" s="15" t="str">
        <f>IF(Tableau82529[[#This Row],[Matricule]]&gt;1,IF(COUNTIF(Tableau82529[DateMatricule],Tableau82529[[#This Row],[DateMatricule]])&gt;1,"Doublon",""),"")</f>
        <v/>
      </c>
    </row>
    <row r="540" spans="1:22" x14ac:dyDescent="0.25">
      <c r="A540" s="11" t="str">
        <f>IF(Tableau82529[[#This Row],[Semaine]]="","",VLOOKUP(Tableau82529[[#This Row],[Semaine]],Listes!$A:$B,2,FALSE))</f>
        <v/>
      </c>
      <c r="B540" s="11" t="str">
        <f>IF(ISBLANK(Tableau82529[[#This Row],[Matricule]]),"",VLOOKUP(Tableau82529[[#This Row],[Matricule]],#REF!,2,FALSE))</f>
        <v/>
      </c>
      <c r="C540" s="11" t="str">
        <f>IF(ISBLANK(Tableau82529[[#This Row],[Matricule]]),"",VLOOKUP(Tableau82529[[#This Row],[Matricule]],#REF!,3,FALSE))</f>
        <v/>
      </c>
      <c r="D540" s="11" t="str">
        <f>CONCATENATE(Tableau82529[[#This Row],[Semaine]],Tableau82529[[#This Row],[Matricule]])</f>
        <v/>
      </c>
      <c r="O540" s="14" t="str">
        <f>IF(SUM(Tableau82529[[#This Row],[Lundi]:[Mercredi]])&gt;0,SUM(Tableau82529[[#This Row],[Lundi]:[Mercredi]]),"")</f>
        <v/>
      </c>
      <c r="P540" s="14" t="str">
        <f>IF(SUM(Tableau82529[[#This Row],[Jeudi]:[Samedi]])&gt;0,SUM(Tableau82529[[#This Row],[Jeudi]:[Samedi]]),"")</f>
        <v/>
      </c>
      <c r="Q540" s="14">
        <f>COUNTIF(Tableau82529[[#This Row],[Lundi]:[Mercredi]],"&gt;0") + COUNTIF(Tableau82529[[#This Row],[Jeudi]:[Samedi]],"&gt;0")</f>
        <v>0</v>
      </c>
      <c r="R540" s="14" t="str">
        <f>IFERROR(Tableau82529[[#This Row],[Total Tour 1]]+Tableau82529[[#This Row],[Total Tour 2]],"")</f>
        <v/>
      </c>
      <c r="S540" s="14">
        <f>COUNTIF(Tableau82529[[#This Row],[Lundi]:[Samedi]],"&gt;=12")*1000</f>
        <v>0</v>
      </c>
      <c r="T54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40" s="15">
        <f>Tableau82529[[#This Row],[Prime production]]+Tableau82529[[#This Row],[Prime rendement]]</f>
        <v>0</v>
      </c>
      <c r="V540" s="15" t="str">
        <f>IF(Tableau82529[[#This Row],[Matricule]]&gt;1,IF(COUNTIF(Tableau82529[DateMatricule],Tableau82529[[#This Row],[DateMatricule]])&gt;1,"Doublon",""),"")</f>
        <v/>
      </c>
    </row>
    <row r="541" spans="1:22" x14ac:dyDescent="0.25">
      <c r="A541" s="11" t="str">
        <f>IF(Tableau82529[[#This Row],[Semaine]]="","",VLOOKUP(Tableau82529[[#This Row],[Semaine]],Listes!$A:$B,2,FALSE))</f>
        <v/>
      </c>
      <c r="B541" s="11" t="str">
        <f>IF(ISBLANK(Tableau82529[[#This Row],[Matricule]]),"",VLOOKUP(Tableau82529[[#This Row],[Matricule]],#REF!,2,FALSE))</f>
        <v/>
      </c>
      <c r="C541" s="11" t="str">
        <f>IF(ISBLANK(Tableau82529[[#This Row],[Matricule]]),"",VLOOKUP(Tableau82529[[#This Row],[Matricule]],#REF!,3,FALSE))</f>
        <v/>
      </c>
      <c r="D541" s="11" t="str">
        <f>CONCATENATE(Tableau82529[[#This Row],[Semaine]],Tableau82529[[#This Row],[Matricule]])</f>
        <v/>
      </c>
      <c r="O541" s="14" t="str">
        <f>IF(SUM(Tableau82529[[#This Row],[Lundi]:[Mercredi]])&gt;0,SUM(Tableau82529[[#This Row],[Lundi]:[Mercredi]]),"")</f>
        <v/>
      </c>
      <c r="P541" s="14" t="str">
        <f>IF(SUM(Tableau82529[[#This Row],[Jeudi]:[Samedi]])&gt;0,SUM(Tableau82529[[#This Row],[Jeudi]:[Samedi]]),"")</f>
        <v/>
      </c>
      <c r="Q541" s="14">
        <f>COUNTIF(Tableau82529[[#This Row],[Lundi]:[Mercredi]],"&gt;0") + COUNTIF(Tableau82529[[#This Row],[Jeudi]:[Samedi]],"&gt;0")</f>
        <v>0</v>
      </c>
      <c r="R541" s="14" t="str">
        <f>IFERROR(Tableau82529[[#This Row],[Total Tour 1]]+Tableau82529[[#This Row],[Total Tour 2]],"")</f>
        <v/>
      </c>
      <c r="S541" s="14">
        <f>COUNTIF(Tableau82529[[#This Row],[Lundi]:[Samedi]],"&gt;=12")*1000</f>
        <v>0</v>
      </c>
      <c r="T54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41" s="15">
        <f>Tableau82529[[#This Row],[Prime production]]+Tableau82529[[#This Row],[Prime rendement]]</f>
        <v>0</v>
      </c>
      <c r="V541" s="15" t="str">
        <f>IF(Tableau82529[[#This Row],[Matricule]]&gt;1,IF(COUNTIF(Tableau82529[DateMatricule],Tableau82529[[#This Row],[DateMatricule]])&gt;1,"Doublon",""),"")</f>
        <v/>
      </c>
    </row>
    <row r="542" spans="1:22" x14ac:dyDescent="0.25">
      <c r="A542" s="11" t="str">
        <f>IF(Tableau82529[[#This Row],[Semaine]]="","",VLOOKUP(Tableau82529[[#This Row],[Semaine]],Listes!$A:$B,2,FALSE))</f>
        <v/>
      </c>
      <c r="B542" s="11" t="str">
        <f>IF(ISBLANK(Tableau82529[[#This Row],[Matricule]]),"",VLOOKUP(Tableau82529[[#This Row],[Matricule]],#REF!,2,FALSE))</f>
        <v/>
      </c>
      <c r="C542" s="11" t="str">
        <f>IF(ISBLANK(Tableau82529[[#This Row],[Matricule]]),"",VLOOKUP(Tableau82529[[#This Row],[Matricule]],#REF!,3,FALSE))</f>
        <v/>
      </c>
      <c r="D542" s="11" t="str">
        <f>CONCATENATE(Tableau82529[[#This Row],[Semaine]],Tableau82529[[#This Row],[Matricule]])</f>
        <v/>
      </c>
      <c r="O542" s="14" t="str">
        <f>IF(SUM(Tableau82529[[#This Row],[Lundi]:[Mercredi]])&gt;0,SUM(Tableau82529[[#This Row],[Lundi]:[Mercredi]]),"")</f>
        <v/>
      </c>
      <c r="P542" s="14" t="str">
        <f>IF(SUM(Tableau82529[[#This Row],[Jeudi]:[Samedi]])&gt;0,SUM(Tableau82529[[#This Row],[Jeudi]:[Samedi]]),"")</f>
        <v/>
      </c>
      <c r="Q542" s="14">
        <f>COUNTIF(Tableau82529[[#This Row],[Lundi]:[Mercredi]],"&gt;0") + COUNTIF(Tableau82529[[#This Row],[Jeudi]:[Samedi]],"&gt;0")</f>
        <v>0</v>
      </c>
      <c r="R542" s="14" t="str">
        <f>IFERROR(Tableau82529[[#This Row],[Total Tour 1]]+Tableau82529[[#This Row],[Total Tour 2]],"")</f>
        <v/>
      </c>
      <c r="S542" s="14">
        <f>COUNTIF(Tableau82529[[#This Row],[Lundi]:[Samedi]],"&gt;=12")*1000</f>
        <v>0</v>
      </c>
      <c r="T54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42" s="15">
        <f>Tableau82529[[#This Row],[Prime production]]+Tableau82529[[#This Row],[Prime rendement]]</f>
        <v>0</v>
      </c>
      <c r="V542" s="15" t="str">
        <f>IF(Tableau82529[[#This Row],[Matricule]]&gt;1,IF(COUNTIF(Tableau82529[DateMatricule],Tableau82529[[#This Row],[DateMatricule]])&gt;1,"Doublon",""),"")</f>
        <v/>
      </c>
    </row>
    <row r="543" spans="1:22" x14ac:dyDescent="0.25">
      <c r="A543" s="11" t="str">
        <f>IF(Tableau82529[[#This Row],[Semaine]]="","",VLOOKUP(Tableau82529[[#This Row],[Semaine]],Listes!$A:$B,2,FALSE))</f>
        <v/>
      </c>
      <c r="B543" s="11" t="str">
        <f>IF(ISBLANK(Tableau82529[[#This Row],[Matricule]]),"",VLOOKUP(Tableau82529[[#This Row],[Matricule]],#REF!,2,FALSE))</f>
        <v/>
      </c>
      <c r="C543" s="11" t="str">
        <f>IF(ISBLANK(Tableau82529[[#This Row],[Matricule]]),"",VLOOKUP(Tableau82529[[#This Row],[Matricule]],#REF!,3,FALSE))</f>
        <v/>
      </c>
      <c r="D543" s="11" t="str">
        <f>CONCATENATE(Tableau82529[[#This Row],[Semaine]],Tableau82529[[#This Row],[Matricule]])</f>
        <v/>
      </c>
      <c r="O543" s="14" t="str">
        <f>IF(SUM(Tableau82529[[#This Row],[Lundi]:[Mercredi]])&gt;0,SUM(Tableau82529[[#This Row],[Lundi]:[Mercredi]]),"")</f>
        <v/>
      </c>
      <c r="P543" s="14" t="str">
        <f>IF(SUM(Tableau82529[[#This Row],[Jeudi]:[Samedi]])&gt;0,SUM(Tableau82529[[#This Row],[Jeudi]:[Samedi]]),"")</f>
        <v/>
      </c>
      <c r="Q543" s="14">
        <f>COUNTIF(Tableau82529[[#This Row],[Lundi]:[Mercredi]],"&gt;0") + COUNTIF(Tableau82529[[#This Row],[Jeudi]:[Samedi]],"&gt;0")</f>
        <v>0</v>
      </c>
      <c r="R543" s="14" t="str">
        <f>IFERROR(Tableau82529[[#This Row],[Total Tour 1]]+Tableau82529[[#This Row],[Total Tour 2]],"")</f>
        <v/>
      </c>
      <c r="S543" s="14">
        <f>COUNTIF(Tableau82529[[#This Row],[Lundi]:[Samedi]],"&gt;=12")*1000</f>
        <v>0</v>
      </c>
      <c r="T54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43" s="15">
        <f>Tableau82529[[#This Row],[Prime production]]+Tableau82529[[#This Row],[Prime rendement]]</f>
        <v>0</v>
      </c>
      <c r="V543" s="15" t="str">
        <f>IF(Tableau82529[[#This Row],[Matricule]]&gt;1,IF(COUNTIF(Tableau82529[DateMatricule],Tableau82529[[#This Row],[DateMatricule]])&gt;1,"Doublon",""),"")</f>
        <v/>
      </c>
    </row>
    <row r="544" spans="1:22" x14ac:dyDescent="0.25">
      <c r="A544" s="11" t="str">
        <f>IF(Tableau82529[[#This Row],[Semaine]]="","",VLOOKUP(Tableau82529[[#This Row],[Semaine]],Listes!$A:$B,2,FALSE))</f>
        <v/>
      </c>
      <c r="B544" s="11" t="str">
        <f>IF(ISBLANK(Tableau82529[[#This Row],[Matricule]]),"",VLOOKUP(Tableau82529[[#This Row],[Matricule]],#REF!,2,FALSE))</f>
        <v/>
      </c>
      <c r="C544" s="11" t="str">
        <f>IF(ISBLANK(Tableau82529[[#This Row],[Matricule]]),"",VLOOKUP(Tableau82529[[#This Row],[Matricule]],#REF!,3,FALSE))</f>
        <v/>
      </c>
      <c r="D544" s="11" t="str">
        <f>CONCATENATE(Tableau82529[[#This Row],[Semaine]],Tableau82529[[#This Row],[Matricule]])</f>
        <v/>
      </c>
      <c r="O544" s="14" t="str">
        <f>IF(SUM(Tableau82529[[#This Row],[Lundi]:[Mercredi]])&gt;0,SUM(Tableau82529[[#This Row],[Lundi]:[Mercredi]]),"")</f>
        <v/>
      </c>
      <c r="P544" s="14" t="str">
        <f>IF(SUM(Tableau82529[[#This Row],[Jeudi]:[Samedi]])&gt;0,SUM(Tableau82529[[#This Row],[Jeudi]:[Samedi]]),"")</f>
        <v/>
      </c>
      <c r="Q544" s="14">
        <f>COUNTIF(Tableau82529[[#This Row],[Lundi]:[Mercredi]],"&gt;0") + COUNTIF(Tableau82529[[#This Row],[Jeudi]:[Samedi]],"&gt;0")</f>
        <v>0</v>
      </c>
      <c r="R544" s="14" t="str">
        <f>IFERROR(Tableau82529[[#This Row],[Total Tour 1]]+Tableau82529[[#This Row],[Total Tour 2]],"")</f>
        <v/>
      </c>
      <c r="S544" s="14">
        <f>COUNTIF(Tableau82529[[#This Row],[Lundi]:[Samedi]],"&gt;=12")*1000</f>
        <v>0</v>
      </c>
      <c r="T54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44" s="15">
        <f>Tableau82529[[#This Row],[Prime production]]+Tableau82529[[#This Row],[Prime rendement]]</f>
        <v>0</v>
      </c>
      <c r="V544" s="15" t="str">
        <f>IF(Tableau82529[[#This Row],[Matricule]]&gt;1,IF(COUNTIF(Tableau82529[DateMatricule],Tableau82529[[#This Row],[DateMatricule]])&gt;1,"Doublon",""),"")</f>
        <v/>
      </c>
    </row>
    <row r="545" spans="1:22" x14ac:dyDescent="0.25">
      <c r="A545" s="11" t="str">
        <f>IF(Tableau82529[[#This Row],[Semaine]]="","",VLOOKUP(Tableau82529[[#This Row],[Semaine]],Listes!$A:$B,2,FALSE))</f>
        <v/>
      </c>
      <c r="B545" s="11" t="str">
        <f>IF(ISBLANK(Tableau82529[[#This Row],[Matricule]]),"",VLOOKUP(Tableau82529[[#This Row],[Matricule]],#REF!,2,FALSE))</f>
        <v/>
      </c>
      <c r="C545" s="11" t="str">
        <f>IF(ISBLANK(Tableau82529[[#This Row],[Matricule]]),"",VLOOKUP(Tableau82529[[#This Row],[Matricule]],#REF!,3,FALSE))</f>
        <v/>
      </c>
      <c r="D545" s="11" t="str">
        <f>CONCATENATE(Tableau82529[[#This Row],[Semaine]],Tableau82529[[#This Row],[Matricule]])</f>
        <v/>
      </c>
      <c r="O545" s="14" t="str">
        <f>IF(SUM(Tableau82529[[#This Row],[Lundi]:[Mercredi]])&gt;0,SUM(Tableau82529[[#This Row],[Lundi]:[Mercredi]]),"")</f>
        <v/>
      </c>
      <c r="P545" s="14" t="str">
        <f>IF(SUM(Tableau82529[[#This Row],[Jeudi]:[Samedi]])&gt;0,SUM(Tableau82529[[#This Row],[Jeudi]:[Samedi]]),"")</f>
        <v/>
      </c>
      <c r="Q545" s="14">
        <f>COUNTIF(Tableau82529[[#This Row],[Lundi]:[Mercredi]],"&gt;0") + COUNTIF(Tableau82529[[#This Row],[Jeudi]:[Samedi]],"&gt;0")</f>
        <v>0</v>
      </c>
      <c r="R545" s="14" t="str">
        <f>IFERROR(Tableau82529[[#This Row],[Total Tour 1]]+Tableau82529[[#This Row],[Total Tour 2]],"")</f>
        <v/>
      </c>
      <c r="S545" s="14">
        <f>COUNTIF(Tableau82529[[#This Row],[Lundi]:[Samedi]],"&gt;=12")*1000</f>
        <v>0</v>
      </c>
      <c r="T54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45" s="15">
        <f>Tableau82529[[#This Row],[Prime production]]+Tableau82529[[#This Row],[Prime rendement]]</f>
        <v>0</v>
      </c>
      <c r="V545" s="15" t="str">
        <f>IF(Tableau82529[[#This Row],[Matricule]]&gt;1,IF(COUNTIF(Tableau82529[DateMatricule],Tableau82529[[#This Row],[DateMatricule]])&gt;1,"Doublon",""),"")</f>
        <v/>
      </c>
    </row>
    <row r="546" spans="1:22" x14ac:dyDescent="0.25">
      <c r="A546" s="11" t="str">
        <f>IF(Tableau82529[[#This Row],[Semaine]]="","",VLOOKUP(Tableau82529[[#This Row],[Semaine]],Listes!$A:$B,2,FALSE))</f>
        <v/>
      </c>
      <c r="B546" s="11" t="str">
        <f>IF(ISBLANK(Tableau82529[[#This Row],[Matricule]]),"",VLOOKUP(Tableau82529[[#This Row],[Matricule]],#REF!,2,FALSE))</f>
        <v/>
      </c>
      <c r="C546" s="11" t="str">
        <f>IF(ISBLANK(Tableau82529[[#This Row],[Matricule]]),"",VLOOKUP(Tableau82529[[#This Row],[Matricule]],#REF!,3,FALSE))</f>
        <v/>
      </c>
      <c r="D546" s="11" t="str">
        <f>CONCATENATE(Tableau82529[[#This Row],[Semaine]],Tableau82529[[#This Row],[Matricule]])</f>
        <v/>
      </c>
      <c r="O546" s="14" t="str">
        <f>IF(SUM(Tableau82529[[#This Row],[Lundi]:[Mercredi]])&gt;0,SUM(Tableau82529[[#This Row],[Lundi]:[Mercredi]]),"")</f>
        <v/>
      </c>
      <c r="P546" s="14" t="str">
        <f>IF(SUM(Tableau82529[[#This Row],[Jeudi]:[Samedi]])&gt;0,SUM(Tableau82529[[#This Row],[Jeudi]:[Samedi]]),"")</f>
        <v/>
      </c>
      <c r="Q546" s="14">
        <f>COUNTIF(Tableau82529[[#This Row],[Lundi]:[Mercredi]],"&gt;0") + COUNTIF(Tableau82529[[#This Row],[Jeudi]:[Samedi]],"&gt;0")</f>
        <v>0</v>
      </c>
      <c r="R546" s="14" t="str">
        <f>IFERROR(Tableau82529[[#This Row],[Total Tour 1]]+Tableau82529[[#This Row],[Total Tour 2]],"")</f>
        <v/>
      </c>
      <c r="S546" s="14">
        <f>COUNTIF(Tableau82529[[#This Row],[Lundi]:[Samedi]],"&gt;=12")*1000</f>
        <v>0</v>
      </c>
      <c r="T54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46" s="15">
        <f>Tableau82529[[#This Row],[Prime production]]+Tableau82529[[#This Row],[Prime rendement]]</f>
        <v>0</v>
      </c>
      <c r="V546" s="15" t="str">
        <f>IF(Tableau82529[[#This Row],[Matricule]]&gt;1,IF(COUNTIF(Tableau82529[DateMatricule],Tableau82529[[#This Row],[DateMatricule]])&gt;1,"Doublon",""),"")</f>
        <v/>
      </c>
    </row>
    <row r="547" spans="1:22" x14ac:dyDescent="0.25">
      <c r="A547" s="11" t="str">
        <f>IF(Tableau82529[[#This Row],[Semaine]]="","",VLOOKUP(Tableau82529[[#This Row],[Semaine]],Listes!$A:$B,2,FALSE))</f>
        <v/>
      </c>
      <c r="B547" s="11" t="str">
        <f>IF(ISBLANK(Tableau82529[[#This Row],[Matricule]]),"",VLOOKUP(Tableau82529[[#This Row],[Matricule]],#REF!,2,FALSE))</f>
        <v/>
      </c>
      <c r="C547" s="11" t="str">
        <f>IF(ISBLANK(Tableau82529[[#This Row],[Matricule]]),"",VLOOKUP(Tableau82529[[#This Row],[Matricule]],#REF!,3,FALSE))</f>
        <v/>
      </c>
      <c r="D547" s="11" t="str">
        <f>CONCATENATE(Tableau82529[[#This Row],[Semaine]],Tableau82529[[#This Row],[Matricule]])</f>
        <v/>
      </c>
      <c r="O547" s="14" t="str">
        <f>IF(SUM(Tableau82529[[#This Row],[Lundi]:[Mercredi]])&gt;0,SUM(Tableau82529[[#This Row],[Lundi]:[Mercredi]]),"")</f>
        <v/>
      </c>
      <c r="P547" s="14" t="str">
        <f>IF(SUM(Tableau82529[[#This Row],[Jeudi]:[Samedi]])&gt;0,SUM(Tableau82529[[#This Row],[Jeudi]:[Samedi]]),"")</f>
        <v/>
      </c>
      <c r="Q547" s="14">
        <f>COUNTIF(Tableau82529[[#This Row],[Lundi]:[Mercredi]],"&gt;0") + COUNTIF(Tableau82529[[#This Row],[Jeudi]:[Samedi]],"&gt;0")</f>
        <v>0</v>
      </c>
      <c r="R547" s="14" t="str">
        <f>IFERROR(Tableau82529[[#This Row],[Total Tour 1]]+Tableau82529[[#This Row],[Total Tour 2]],"")</f>
        <v/>
      </c>
      <c r="S547" s="14">
        <f>COUNTIF(Tableau82529[[#This Row],[Lundi]:[Samedi]],"&gt;=12")*1000</f>
        <v>0</v>
      </c>
      <c r="T54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47" s="15">
        <f>Tableau82529[[#This Row],[Prime production]]+Tableau82529[[#This Row],[Prime rendement]]</f>
        <v>0</v>
      </c>
      <c r="V547" s="15" t="str">
        <f>IF(Tableau82529[[#This Row],[Matricule]]&gt;1,IF(COUNTIF(Tableau82529[DateMatricule],Tableau82529[[#This Row],[DateMatricule]])&gt;1,"Doublon",""),"")</f>
        <v/>
      </c>
    </row>
    <row r="548" spans="1:22" x14ac:dyDescent="0.25">
      <c r="A548" s="11" t="str">
        <f>IF(Tableau82529[[#This Row],[Semaine]]="","",VLOOKUP(Tableau82529[[#This Row],[Semaine]],Listes!$A:$B,2,FALSE))</f>
        <v/>
      </c>
      <c r="B548" s="11" t="str">
        <f>IF(ISBLANK(Tableau82529[[#This Row],[Matricule]]),"",VLOOKUP(Tableau82529[[#This Row],[Matricule]],#REF!,2,FALSE))</f>
        <v/>
      </c>
      <c r="C548" s="11" t="str">
        <f>IF(ISBLANK(Tableau82529[[#This Row],[Matricule]]),"",VLOOKUP(Tableau82529[[#This Row],[Matricule]],#REF!,3,FALSE))</f>
        <v/>
      </c>
      <c r="D548" s="11" t="str">
        <f>CONCATENATE(Tableau82529[[#This Row],[Semaine]],Tableau82529[[#This Row],[Matricule]])</f>
        <v/>
      </c>
      <c r="O548" s="14" t="str">
        <f>IF(SUM(Tableau82529[[#This Row],[Lundi]:[Mercredi]])&gt;0,SUM(Tableau82529[[#This Row],[Lundi]:[Mercredi]]),"")</f>
        <v/>
      </c>
      <c r="P548" s="14" t="str">
        <f>IF(SUM(Tableau82529[[#This Row],[Jeudi]:[Samedi]])&gt;0,SUM(Tableau82529[[#This Row],[Jeudi]:[Samedi]]),"")</f>
        <v/>
      </c>
      <c r="Q548" s="14">
        <f>COUNTIF(Tableau82529[[#This Row],[Lundi]:[Mercredi]],"&gt;0") + COUNTIF(Tableau82529[[#This Row],[Jeudi]:[Samedi]],"&gt;0")</f>
        <v>0</v>
      </c>
      <c r="R548" s="14" t="str">
        <f>IFERROR(Tableau82529[[#This Row],[Total Tour 1]]+Tableau82529[[#This Row],[Total Tour 2]],"")</f>
        <v/>
      </c>
      <c r="S548" s="14">
        <f>COUNTIF(Tableau82529[[#This Row],[Lundi]:[Samedi]],"&gt;=12")*1000</f>
        <v>0</v>
      </c>
      <c r="T54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48" s="15">
        <f>Tableau82529[[#This Row],[Prime production]]+Tableau82529[[#This Row],[Prime rendement]]</f>
        <v>0</v>
      </c>
      <c r="V548" s="15" t="str">
        <f>IF(Tableau82529[[#This Row],[Matricule]]&gt;1,IF(COUNTIF(Tableau82529[DateMatricule],Tableau82529[[#This Row],[DateMatricule]])&gt;1,"Doublon",""),"")</f>
        <v/>
      </c>
    </row>
    <row r="549" spans="1:22" x14ac:dyDescent="0.25">
      <c r="A549" s="11" t="str">
        <f>IF(Tableau82529[[#This Row],[Semaine]]="","",VLOOKUP(Tableau82529[[#This Row],[Semaine]],Listes!$A:$B,2,FALSE))</f>
        <v/>
      </c>
      <c r="B549" s="11" t="str">
        <f>IF(ISBLANK(Tableau82529[[#This Row],[Matricule]]),"",VLOOKUP(Tableau82529[[#This Row],[Matricule]],#REF!,2,FALSE))</f>
        <v/>
      </c>
      <c r="C549" s="11" t="str">
        <f>IF(ISBLANK(Tableau82529[[#This Row],[Matricule]]),"",VLOOKUP(Tableau82529[[#This Row],[Matricule]],#REF!,3,FALSE))</f>
        <v/>
      </c>
      <c r="D549" s="11" t="str">
        <f>CONCATENATE(Tableau82529[[#This Row],[Semaine]],Tableau82529[[#This Row],[Matricule]])</f>
        <v/>
      </c>
      <c r="O549" s="14" t="str">
        <f>IF(SUM(Tableau82529[[#This Row],[Lundi]:[Mercredi]])&gt;0,SUM(Tableau82529[[#This Row],[Lundi]:[Mercredi]]),"")</f>
        <v/>
      </c>
      <c r="P549" s="14" t="str">
        <f>IF(SUM(Tableau82529[[#This Row],[Jeudi]:[Samedi]])&gt;0,SUM(Tableau82529[[#This Row],[Jeudi]:[Samedi]]),"")</f>
        <v/>
      </c>
      <c r="Q549" s="14">
        <f>COUNTIF(Tableau82529[[#This Row],[Lundi]:[Mercredi]],"&gt;0") + COUNTIF(Tableau82529[[#This Row],[Jeudi]:[Samedi]],"&gt;0")</f>
        <v>0</v>
      </c>
      <c r="R549" s="14" t="str">
        <f>IFERROR(Tableau82529[[#This Row],[Total Tour 1]]+Tableau82529[[#This Row],[Total Tour 2]],"")</f>
        <v/>
      </c>
      <c r="S549" s="14">
        <f>COUNTIF(Tableau82529[[#This Row],[Lundi]:[Samedi]],"&gt;=12")*1000</f>
        <v>0</v>
      </c>
      <c r="T54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49" s="15">
        <f>Tableau82529[[#This Row],[Prime production]]+Tableau82529[[#This Row],[Prime rendement]]</f>
        <v>0</v>
      </c>
      <c r="V549" s="15" t="str">
        <f>IF(Tableau82529[[#This Row],[Matricule]]&gt;1,IF(COUNTIF(Tableau82529[DateMatricule],Tableau82529[[#This Row],[DateMatricule]])&gt;1,"Doublon",""),"")</f>
        <v/>
      </c>
    </row>
    <row r="550" spans="1:22" x14ac:dyDescent="0.25">
      <c r="A550" s="11" t="str">
        <f>IF(Tableau82529[[#This Row],[Semaine]]="","",VLOOKUP(Tableau82529[[#This Row],[Semaine]],Listes!$A:$B,2,FALSE))</f>
        <v/>
      </c>
      <c r="B550" s="11" t="str">
        <f>IF(ISBLANK(Tableau82529[[#This Row],[Matricule]]),"",VLOOKUP(Tableau82529[[#This Row],[Matricule]],#REF!,2,FALSE))</f>
        <v/>
      </c>
      <c r="C550" s="11" t="str">
        <f>IF(ISBLANK(Tableau82529[[#This Row],[Matricule]]),"",VLOOKUP(Tableau82529[[#This Row],[Matricule]],#REF!,3,FALSE))</f>
        <v/>
      </c>
      <c r="D550" s="11" t="str">
        <f>CONCATENATE(Tableau82529[[#This Row],[Semaine]],Tableau82529[[#This Row],[Matricule]])</f>
        <v/>
      </c>
      <c r="O550" s="14" t="str">
        <f>IF(SUM(Tableau82529[[#This Row],[Lundi]:[Mercredi]])&gt;0,SUM(Tableau82529[[#This Row],[Lundi]:[Mercredi]]),"")</f>
        <v/>
      </c>
      <c r="P550" s="14" t="str">
        <f>IF(SUM(Tableau82529[[#This Row],[Jeudi]:[Samedi]])&gt;0,SUM(Tableau82529[[#This Row],[Jeudi]:[Samedi]]),"")</f>
        <v/>
      </c>
      <c r="Q550" s="14">
        <f>COUNTIF(Tableau82529[[#This Row],[Lundi]:[Mercredi]],"&gt;0") + COUNTIF(Tableau82529[[#This Row],[Jeudi]:[Samedi]],"&gt;0")</f>
        <v>0</v>
      </c>
      <c r="R550" s="14" t="str">
        <f>IFERROR(Tableau82529[[#This Row],[Total Tour 1]]+Tableau82529[[#This Row],[Total Tour 2]],"")</f>
        <v/>
      </c>
      <c r="S550" s="14">
        <f>COUNTIF(Tableau82529[[#This Row],[Lundi]:[Samedi]],"&gt;=12")*1000</f>
        <v>0</v>
      </c>
      <c r="T55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50" s="15">
        <f>Tableau82529[[#This Row],[Prime production]]+Tableau82529[[#This Row],[Prime rendement]]</f>
        <v>0</v>
      </c>
      <c r="V550" s="15" t="str">
        <f>IF(Tableau82529[[#This Row],[Matricule]]&gt;1,IF(COUNTIF(Tableau82529[DateMatricule],Tableau82529[[#This Row],[DateMatricule]])&gt;1,"Doublon",""),"")</f>
        <v/>
      </c>
    </row>
    <row r="551" spans="1:22" x14ac:dyDescent="0.25">
      <c r="A551" s="11" t="str">
        <f>IF(Tableau82529[[#This Row],[Semaine]]="","",VLOOKUP(Tableau82529[[#This Row],[Semaine]],Listes!$A:$B,2,FALSE))</f>
        <v/>
      </c>
      <c r="B551" s="11" t="str">
        <f>IF(ISBLANK(Tableau82529[[#This Row],[Matricule]]),"",VLOOKUP(Tableau82529[[#This Row],[Matricule]],#REF!,2,FALSE))</f>
        <v/>
      </c>
      <c r="C551" s="11" t="str">
        <f>IF(ISBLANK(Tableau82529[[#This Row],[Matricule]]),"",VLOOKUP(Tableau82529[[#This Row],[Matricule]],#REF!,3,FALSE))</f>
        <v/>
      </c>
      <c r="D551" s="11" t="str">
        <f>CONCATENATE(Tableau82529[[#This Row],[Semaine]],Tableau82529[[#This Row],[Matricule]])</f>
        <v/>
      </c>
      <c r="O551" s="14" t="str">
        <f>IF(SUM(Tableau82529[[#This Row],[Lundi]:[Mercredi]])&gt;0,SUM(Tableau82529[[#This Row],[Lundi]:[Mercredi]]),"")</f>
        <v/>
      </c>
      <c r="P551" s="14" t="str">
        <f>IF(SUM(Tableau82529[[#This Row],[Jeudi]:[Samedi]])&gt;0,SUM(Tableau82529[[#This Row],[Jeudi]:[Samedi]]),"")</f>
        <v/>
      </c>
      <c r="Q551" s="14">
        <f>COUNTIF(Tableau82529[[#This Row],[Lundi]:[Mercredi]],"&gt;0") + COUNTIF(Tableau82529[[#This Row],[Jeudi]:[Samedi]],"&gt;0")</f>
        <v>0</v>
      </c>
      <c r="R551" s="14" t="str">
        <f>IFERROR(Tableau82529[[#This Row],[Total Tour 1]]+Tableau82529[[#This Row],[Total Tour 2]],"")</f>
        <v/>
      </c>
      <c r="S551" s="14">
        <f>COUNTIF(Tableau82529[[#This Row],[Lundi]:[Samedi]],"&gt;=12")*1000</f>
        <v>0</v>
      </c>
      <c r="T55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51" s="15">
        <f>Tableau82529[[#This Row],[Prime production]]+Tableau82529[[#This Row],[Prime rendement]]</f>
        <v>0</v>
      </c>
      <c r="V551" s="15" t="str">
        <f>IF(Tableau82529[[#This Row],[Matricule]]&gt;1,IF(COUNTIF(Tableau82529[DateMatricule],Tableau82529[[#This Row],[DateMatricule]])&gt;1,"Doublon",""),"")</f>
        <v/>
      </c>
    </row>
    <row r="552" spans="1:22" x14ac:dyDescent="0.25">
      <c r="A552" s="11" t="str">
        <f>IF(Tableau82529[[#This Row],[Semaine]]="","",VLOOKUP(Tableau82529[[#This Row],[Semaine]],Listes!$A:$B,2,FALSE))</f>
        <v/>
      </c>
      <c r="B552" s="11" t="str">
        <f>IF(ISBLANK(Tableau82529[[#This Row],[Matricule]]),"",VLOOKUP(Tableau82529[[#This Row],[Matricule]],#REF!,2,FALSE))</f>
        <v/>
      </c>
      <c r="C552" s="11" t="str">
        <f>IF(ISBLANK(Tableau82529[[#This Row],[Matricule]]),"",VLOOKUP(Tableau82529[[#This Row],[Matricule]],#REF!,3,FALSE))</f>
        <v/>
      </c>
      <c r="D552" s="11" t="str">
        <f>CONCATENATE(Tableau82529[[#This Row],[Semaine]],Tableau82529[[#This Row],[Matricule]])</f>
        <v/>
      </c>
      <c r="O552" s="14" t="str">
        <f>IF(SUM(Tableau82529[[#This Row],[Lundi]:[Mercredi]])&gt;0,SUM(Tableau82529[[#This Row],[Lundi]:[Mercredi]]),"")</f>
        <v/>
      </c>
      <c r="P552" s="14" t="str">
        <f>IF(SUM(Tableau82529[[#This Row],[Jeudi]:[Samedi]])&gt;0,SUM(Tableau82529[[#This Row],[Jeudi]:[Samedi]]),"")</f>
        <v/>
      </c>
      <c r="Q552" s="14">
        <f>COUNTIF(Tableau82529[[#This Row],[Lundi]:[Mercredi]],"&gt;0") + COUNTIF(Tableau82529[[#This Row],[Jeudi]:[Samedi]],"&gt;0")</f>
        <v>0</v>
      </c>
      <c r="R552" s="14" t="str">
        <f>IFERROR(Tableau82529[[#This Row],[Total Tour 1]]+Tableau82529[[#This Row],[Total Tour 2]],"")</f>
        <v/>
      </c>
      <c r="S552" s="14">
        <f>COUNTIF(Tableau82529[[#This Row],[Lundi]:[Samedi]],"&gt;=12")*1000</f>
        <v>0</v>
      </c>
      <c r="T55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52" s="15">
        <f>Tableau82529[[#This Row],[Prime production]]+Tableau82529[[#This Row],[Prime rendement]]</f>
        <v>0</v>
      </c>
      <c r="V552" s="15" t="str">
        <f>IF(Tableau82529[[#This Row],[Matricule]]&gt;1,IF(COUNTIF(Tableau82529[DateMatricule],Tableau82529[[#This Row],[DateMatricule]])&gt;1,"Doublon",""),"")</f>
        <v/>
      </c>
    </row>
    <row r="553" spans="1:22" x14ac:dyDescent="0.25">
      <c r="A553" s="11" t="str">
        <f>IF(Tableau82529[[#This Row],[Semaine]]="","",VLOOKUP(Tableau82529[[#This Row],[Semaine]],Listes!$A:$B,2,FALSE))</f>
        <v/>
      </c>
      <c r="B553" s="11" t="str">
        <f>IF(ISBLANK(Tableau82529[[#This Row],[Matricule]]),"",VLOOKUP(Tableau82529[[#This Row],[Matricule]],#REF!,2,FALSE))</f>
        <v/>
      </c>
      <c r="C553" s="11" t="str">
        <f>IF(ISBLANK(Tableau82529[[#This Row],[Matricule]]),"",VLOOKUP(Tableau82529[[#This Row],[Matricule]],#REF!,3,FALSE))</f>
        <v/>
      </c>
      <c r="D553" s="11" t="str">
        <f>CONCATENATE(Tableau82529[[#This Row],[Semaine]],Tableau82529[[#This Row],[Matricule]])</f>
        <v/>
      </c>
      <c r="O553" s="14" t="str">
        <f>IF(SUM(Tableau82529[[#This Row],[Lundi]:[Mercredi]])&gt;0,SUM(Tableau82529[[#This Row],[Lundi]:[Mercredi]]),"")</f>
        <v/>
      </c>
      <c r="P553" s="14" t="str">
        <f>IF(SUM(Tableau82529[[#This Row],[Jeudi]:[Samedi]])&gt;0,SUM(Tableau82529[[#This Row],[Jeudi]:[Samedi]]),"")</f>
        <v/>
      </c>
      <c r="Q553" s="14">
        <f>COUNTIF(Tableau82529[[#This Row],[Lundi]:[Mercredi]],"&gt;0") + COUNTIF(Tableau82529[[#This Row],[Jeudi]:[Samedi]],"&gt;0")</f>
        <v>0</v>
      </c>
      <c r="R553" s="14" t="str">
        <f>IFERROR(Tableau82529[[#This Row],[Total Tour 1]]+Tableau82529[[#This Row],[Total Tour 2]],"")</f>
        <v/>
      </c>
      <c r="S553" s="14">
        <f>COUNTIF(Tableau82529[[#This Row],[Lundi]:[Samedi]],"&gt;=12")*1000</f>
        <v>0</v>
      </c>
      <c r="T55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53" s="15">
        <f>Tableau82529[[#This Row],[Prime production]]+Tableau82529[[#This Row],[Prime rendement]]</f>
        <v>0</v>
      </c>
      <c r="V553" s="15" t="str">
        <f>IF(Tableau82529[[#This Row],[Matricule]]&gt;1,IF(COUNTIF(Tableau82529[DateMatricule],Tableau82529[[#This Row],[DateMatricule]])&gt;1,"Doublon",""),"")</f>
        <v/>
      </c>
    </row>
    <row r="554" spans="1:22" x14ac:dyDescent="0.25">
      <c r="A554" s="11" t="str">
        <f>IF(Tableau82529[[#This Row],[Semaine]]="","",VLOOKUP(Tableau82529[[#This Row],[Semaine]],Listes!$A:$B,2,FALSE))</f>
        <v/>
      </c>
      <c r="B554" s="11" t="str">
        <f>IF(ISBLANK(Tableau82529[[#This Row],[Matricule]]),"",VLOOKUP(Tableau82529[[#This Row],[Matricule]],#REF!,2,FALSE))</f>
        <v/>
      </c>
      <c r="C554" s="11" t="str">
        <f>IF(ISBLANK(Tableau82529[[#This Row],[Matricule]]),"",VLOOKUP(Tableau82529[[#This Row],[Matricule]],#REF!,3,FALSE))</f>
        <v/>
      </c>
      <c r="D554" s="11" t="str">
        <f>CONCATENATE(Tableau82529[[#This Row],[Semaine]],Tableau82529[[#This Row],[Matricule]])</f>
        <v/>
      </c>
      <c r="O554" s="14" t="str">
        <f>IF(SUM(Tableau82529[[#This Row],[Lundi]:[Mercredi]])&gt;0,SUM(Tableau82529[[#This Row],[Lundi]:[Mercredi]]),"")</f>
        <v/>
      </c>
      <c r="P554" s="14" t="str">
        <f>IF(SUM(Tableau82529[[#This Row],[Jeudi]:[Samedi]])&gt;0,SUM(Tableau82529[[#This Row],[Jeudi]:[Samedi]]),"")</f>
        <v/>
      </c>
      <c r="Q554" s="14">
        <f>COUNTIF(Tableau82529[[#This Row],[Lundi]:[Mercredi]],"&gt;0") + COUNTIF(Tableau82529[[#This Row],[Jeudi]:[Samedi]],"&gt;0")</f>
        <v>0</v>
      </c>
      <c r="R554" s="14" t="str">
        <f>IFERROR(Tableau82529[[#This Row],[Total Tour 1]]+Tableau82529[[#This Row],[Total Tour 2]],"")</f>
        <v/>
      </c>
      <c r="S554" s="14">
        <f>COUNTIF(Tableau82529[[#This Row],[Lundi]:[Samedi]],"&gt;=12")*1000</f>
        <v>0</v>
      </c>
      <c r="T55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54" s="15">
        <f>Tableau82529[[#This Row],[Prime production]]+Tableau82529[[#This Row],[Prime rendement]]</f>
        <v>0</v>
      </c>
      <c r="V554" s="15" t="str">
        <f>IF(Tableau82529[[#This Row],[Matricule]]&gt;1,IF(COUNTIF(Tableau82529[DateMatricule],Tableau82529[[#This Row],[DateMatricule]])&gt;1,"Doublon",""),"")</f>
        <v/>
      </c>
    </row>
    <row r="555" spans="1:22" x14ac:dyDescent="0.25">
      <c r="A555" s="11" t="str">
        <f>IF(Tableau82529[[#This Row],[Semaine]]="","",VLOOKUP(Tableau82529[[#This Row],[Semaine]],Listes!$A:$B,2,FALSE))</f>
        <v/>
      </c>
      <c r="B555" s="11" t="str">
        <f>IF(ISBLANK(Tableau82529[[#This Row],[Matricule]]),"",VLOOKUP(Tableau82529[[#This Row],[Matricule]],#REF!,2,FALSE))</f>
        <v/>
      </c>
      <c r="C555" s="11" t="str">
        <f>IF(ISBLANK(Tableau82529[[#This Row],[Matricule]]),"",VLOOKUP(Tableau82529[[#This Row],[Matricule]],#REF!,3,FALSE))</f>
        <v/>
      </c>
      <c r="D555" s="11" t="str">
        <f>CONCATENATE(Tableau82529[[#This Row],[Semaine]],Tableau82529[[#This Row],[Matricule]])</f>
        <v/>
      </c>
      <c r="O555" s="14" t="str">
        <f>IF(SUM(Tableau82529[[#This Row],[Lundi]:[Mercredi]])&gt;0,SUM(Tableau82529[[#This Row],[Lundi]:[Mercredi]]),"")</f>
        <v/>
      </c>
      <c r="P555" s="14" t="str">
        <f>IF(SUM(Tableau82529[[#This Row],[Jeudi]:[Samedi]])&gt;0,SUM(Tableau82529[[#This Row],[Jeudi]:[Samedi]]),"")</f>
        <v/>
      </c>
      <c r="Q555" s="14">
        <f>COUNTIF(Tableau82529[[#This Row],[Lundi]:[Mercredi]],"&gt;0") + COUNTIF(Tableau82529[[#This Row],[Jeudi]:[Samedi]],"&gt;0")</f>
        <v>0</v>
      </c>
      <c r="R555" s="14" t="str">
        <f>IFERROR(Tableau82529[[#This Row],[Total Tour 1]]+Tableau82529[[#This Row],[Total Tour 2]],"")</f>
        <v/>
      </c>
      <c r="S555" s="14">
        <f>COUNTIF(Tableau82529[[#This Row],[Lundi]:[Samedi]],"&gt;=12")*1000</f>
        <v>0</v>
      </c>
      <c r="T55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55" s="15">
        <f>Tableau82529[[#This Row],[Prime production]]+Tableau82529[[#This Row],[Prime rendement]]</f>
        <v>0</v>
      </c>
      <c r="V555" s="15" t="str">
        <f>IF(Tableau82529[[#This Row],[Matricule]]&gt;1,IF(COUNTIF(Tableau82529[DateMatricule],Tableau82529[[#This Row],[DateMatricule]])&gt;1,"Doublon",""),"")</f>
        <v/>
      </c>
    </row>
    <row r="556" spans="1:22" x14ac:dyDescent="0.25">
      <c r="A556" s="11" t="str">
        <f>IF(Tableau82529[[#This Row],[Semaine]]="","",VLOOKUP(Tableau82529[[#This Row],[Semaine]],Listes!$A:$B,2,FALSE))</f>
        <v/>
      </c>
      <c r="B556" s="11" t="str">
        <f>IF(ISBLANK(Tableau82529[[#This Row],[Matricule]]),"",VLOOKUP(Tableau82529[[#This Row],[Matricule]],#REF!,2,FALSE))</f>
        <v/>
      </c>
      <c r="C556" s="11" t="str">
        <f>IF(ISBLANK(Tableau82529[[#This Row],[Matricule]]),"",VLOOKUP(Tableau82529[[#This Row],[Matricule]],#REF!,3,FALSE))</f>
        <v/>
      </c>
      <c r="D556" s="11" t="str">
        <f>CONCATENATE(Tableau82529[[#This Row],[Semaine]],Tableau82529[[#This Row],[Matricule]])</f>
        <v/>
      </c>
      <c r="O556" s="14" t="str">
        <f>IF(SUM(Tableau82529[[#This Row],[Lundi]:[Mercredi]])&gt;0,SUM(Tableau82529[[#This Row],[Lundi]:[Mercredi]]),"")</f>
        <v/>
      </c>
      <c r="P556" s="14" t="str">
        <f>IF(SUM(Tableau82529[[#This Row],[Jeudi]:[Samedi]])&gt;0,SUM(Tableau82529[[#This Row],[Jeudi]:[Samedi]]),"")</f>
        <v/>
      </c>
      <c r="Q556" s="14">
        <f>COUNTIF(Tableau82529[[#This Row],[Lundi]:[Mercredi]],"&gt;0") + COUNTIF(Tableau82529[[#This Row],[Jeudi]:[Samedi]],"&gt;0")</f>
        <v>0</v>
      </c>
      <c r="R556" s="14" t="str">
        <f>IFERROR(Tableau82529[[#This Row],[Total Tour 1]]+Tableau82529[[#This Row],[Total Tour 2]],"")</f>
        <v/>
      </c>
      <c r="S556" s="14">
        <f>COUNTIF(Tableau82529[[#This Row],[Lundi]:[Samedi]],"&gt;=12")*1000</f>
        <v>0</v>
      </c>
      <c r="T55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56" s="15">
        <f>Tableau82529[[#This Row],[Prime production]]+Tableau82529[[#This Row],[Prime rendement]]</f>
        <v>0</v>
      </c>
      <c r="V556" s="15" t="str">
        <f>IF(Tableau82529[[#This Row],[Matricule]]&gt;1,IF(COUNTIF(Tableau82529[DateMatricule],Tableau82529[[#This Row],[DateMatricule]])&gt;1,"Doublon",""),"")</f>
        <v/>
      </c>
    </row>
    <row r="557" spans="1:22" x14ac:dyDescent="0.25">
      <c r="A557" s="11" t="str">
        <f>IF(Tableau82529[[#This Row],[Semaine]]="","",VLOOKUP(Tableau82529[[#This Row],[Semaine]],Listes!$A:$B,2,FALSE))</f>
        <v/>
      </c>
      <c r="B557" s="11" t="str">
        <f>IF(ISBLANK(Tableau82529[[#This Row],[Matricule]]),"",VLOOKUP(Tableau82529[[#This Row],[Matricule]],#REF!,2,FALSE))</f>
        <v/>
      </c>
      <c r="C557" s="11" t="str">
        <f>IF(ISBLANK(Tableau82529[[#This Row],[Matricule]]),"",VLOOKUP(Tableau82529[[#This Row],[Matricule]],#REF!,3,FALSE))</f>
        <v/>
      </c>
      <c r="D557" s="11" t="str">
        <f>CONCATENATE(Tableau82529[[#This Row],[Semaine]],Tableau82529[[#This Row],[Matricule]])</f>
        <v/>
      </c>
      <c r="O557" s="14" t="str">
        <f>IF(SUM(Tableau82529[[#This Row],[Lundi]:[Mercredi]])&gt;0,SUM(Tableau82529[[#This Row],[Lundi]:[Mercredi]]),"")</f>
        <v/>
      </c>
      <c r="P557" s="14" t="str">
        <f>IF(SUM(Tableau82529[[#This Row],[Jeudi]:[Samedi]])&gt;0,SUM(Tableau82529[[#This Row],[Jeudi]:[Samedi]]),"")</f>
        <v/>
      </c>
      <c r="Q557" s="14">
        <f>COUNTIF(Tableau82529[[#This Row],[Lundi]:[Mercredi]],"&gt;0") + COUNTIF(Tableau82529[[#This Row],[Jeudi]:[Samedi]],"&gt;0")</f>
        <v>0</v>
      </c>
      <c r="R557" s="14" t="str">
        <f>IFERROR(Tableau82529[[#This Row],[Total Tour 1]]+Tableau82529[[#This Row],[Total Tour 2]],"")</f>
        <v/>
      </c>
      <c r="S557" s="14">
        <f>COUNTIF(Tableau82529[[#This Row],[Lundi]:[Samedi]],"&gt;=12")*1000</f>
        <v>0</v>
      </c>
      <c r="T55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57" s="15">
        <f>Tableau82529[[#This Row],[Prime production]]+Tableau82529[[#This Row],[Prime rendement]]</f>
        <v>0</v>
      </c>
      <c r="V557" s="15" t="str">
        <f>IF(Tableau82529[[#This Row],[Matricule]]&gt;1,IF(COUNTIF(Tableau82529[DateMatricule],Tableau82529[[#This Row],[DateMatricule]])&gt;1,"Doublon",""),"")</f>
        <v/>
      </c>
    </row>
    <row r="558" spans="1:22" x14ac:dyDescent="0.25">
      <c r="A558" s="11" t="str">
        <f>IF(Tableau82529[[#This Row],[Semaine]]="","",VLOOKUP(Tableau82529[[#This Row],[Semaine]],Listes!$A:$B,2,FALSE))</f>
        <v/>
      </c>
      <c r="B558" s="11" t="str">
        <f>IF(ISBLANK(Tableau82529[[#This Row],[Matricule]]),"",VLOOKUP(Tableau82529[[#This Row],[Matricule]],#REF!,2,FALSE))</f>
        <v/>
      </c>
      <c r="C558" s="11" t="str">
        <f>IF(ISBLANK(Tableau82529[[#This Row],[Matricule]]),"",VLOOKUP(Tableau82529[[#This Row],[Matricule]],#REF!,3,FALSE))</f>
        <v/>
      </c>
      <c r="D558" s="11" t="str">
        <f>CONCATENATE(Tableau82529[[#This Row],[Semaine]],Tableau82529[[#This Row],[Matricule]])</f>
        <v/>
      </c>
      <c r="O558" s="14" t="str">
        <f>IF(SUM(Tableau82529[[#This Row],[Lundi]:[Mercredi]])&gt;0,SUM(Tableau82529[[#This Row],[Lundi]:[Mercredi]]),"")</f>
        <v/>
      </c>
      <c r="P558" s="14" t="str">
        <f>IF(SUM(Tableau82529[[#This Row],[Jeudi]:[Samedi]])&gt;0,SUM(Tableau82529[[#This Row],[Jeudi]:[Samedi]]),"")</f>
        <v/>
      </c>
      <c r="Q558" s="14">
        <f>COUNTIF(Tableau82529[[#This Row],[Lundi]:[Mercredi]],"&gt;0") + COUNTIF(Tableau82529[[#This Row],[Jeudi]:[Samedi]],"&gt;0")</f>
        <v>0</v>
      </c>
      <c r="R558" s="14" t="str">
        <f>IFERROR(Tableau82529[[#This Row],[Total Tour 1]]+Tableau82529[[#This Row],[Total Tour 2]],"")</f>
        <v/>
      </c>
      <c r="S558" s="14">
        <f>COUNTIF(Tableau82529[[#This Row],[Lundi]:[Samedi]],"&gt;=12")*1000</f>
        <v>0</v>
      </c>
      <c r="T55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58" s="15">
        <f>Tableau82529[[#This Row],[Prime production]]+Tableau82529[[#This Row],[Prime rendement]]</f>
        <v>0</v>
      </c>
      <c r="V558" s="15" t="str">
        <f>IF(Tableau82529[[#This Row],[Matricule]]&gt;1,IF(COUNTIF(Tableau82529[DateMatricule],Tableau82529[[#This Row],[DateMatricule]])&gt;1,"Doublon",""),"")</f>
        <v/>
      </c>
    </row>
    <row r="559" spans="1:22" x14ac:dyDescent="0.25">
      <c r="A559" s="11" t="str">
        <f>IF(Tableau82529[[#This Row],[Semaine]]="","",VLOOKUP(Tableau82529[[#This Row],[Semaine]],Listes!$A:$B,2,FALSE))</f>
        <v/>
      </c>
      <c r="B559" s="11" t="str">
        <f>IF(ISBLANK(Tableau82529[[#This Row],[Matricule]]),"",VLOOKUP(Tableau82529[[#This Row],[Matricule]],#REF!,2,FALSE))</f>
        <v/>
      </c>
      <c r="C559" s="11" t="str">
        <f>IF(ISBLANK(Tableau82529[[#This Row],[Matricule]]),"",VLOOKUP(Tableau82529[[#This Row],[Matricule]],#REF!,3,FALSE))</f>
        <v/>
      </c>
      <c r="D559" s="11" t="str">
        <f>CONCATENATE(Tableau82529[[#This Row],[Semaine]],Tableau82529[[#This Row],[Matricule]])</f>
        <v/>
      </c>
      <c r="O559" s="14" t="str">
        <f>IF(SUM(Tableau82529[[#This Row],[Lundi]:[Mercredi]])&gt;0,SUM(Tableau82529[[#This Row],[Lundi]:[Mercredi]]),"")</f>
        <v/>
      </c>
      <c r="P559" s="14" t="str">
        <f>IF(SUM(Tableau82529[[#This Row],[Jeudi]:[Samedi]])&gt;0,SUM(Tableau82529[[#This Row],[Jeudi]:[Samedi]]),"")</f>
        <v/>
      </c>
      <c r="Q559" s="14">
        <f>COUNTIF(Tableau82529[[#This Row],[Lundi]:[Mercredi]],"&gt;0") + COUNTIF(Tableau82529[[#This Row],[Jeudi]:[Samedi]],"&gt;0")</f>
        <v>0</v>
      </c>
      <c r="R559" s="14" t="str">
        <f>IFERROR(Tableau82529[[#This Row],[Total Tour 1]]+Tableau82529[[#This Row],[Total Tour 2]],"")</f>
        <v/>
      </c>
      <c r="S559" s="14">
        <f>COUNTIF(Tableau82529[[#This Row],[Lundi]:[Samedi]],"&gt;=12")*1000</f>
        <v>0</v>
      </c>
      <c r="T55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59" s="15">
        <f>Tableau82529[[#This Row],[Prime production]]+Tableau82529[[#This Row],[Prime rendement]]</f>
        <v>0</v>
      </c>
      <c r="V559" s="15" t="str">
        <f>IF(Tableau82529[[#This Row],[Matricule]]&gt;1,IF(COUNTIF(Tableau82529[DateMatricule],Tableau82529[[#This Row],[DateMatricule]])&gt;1,"Doublon",""),"")</f>
        <v/>
      </c>
    </row>
    <row r="560" spans="1:22" x14ac:dyDescent="0.25">
      <c r="A560" s="11" t="str">
        <f>IF(Tableau82529[[#This Row],[Semaine]]="","",VLOOKUP(Tableau82529[[#This Row],[Semaine]],Listes!$A:$B,2,FALSE))</f>
        <v/>
      </c>
      <c r="B560" s="11" t="str">
        <f>IF(ISBLANK(Tableau82529[[#This Row],[Matricule]]),"",VLOOKUP(Tableau82529[[#This Row],[Matricule]],#REF!,2,FALSE))</f>
        <v/>
      </c>
      <c r="C560" s="11" t="str">
        <f>IF(ISBLANK(Tableau82529[[#This Row],[Matricule]]),"",VLOOKUP(Tableau82529[[#This Row],[Matricule]],#REF!,3,FALSE))</f>
        <v/>
      </c>
      <c r="D560" s="11" t="str">
        <f>CONCATENATE(Tableau82529[[#This Row],[Semaine]],Tableau82529[[#This Row],[Matricule]])</f>
        <v/>
      </c>
      <c r="O560" s="14" t="str">
        <f>IF(SUM(Tableau82529[[#This Row],[Lundi]:[Mercredi]])&gt;0,SUM(Tableau82529[[#This Row],[Lundi]:[Mercredi]]),"")</f>
        <v/>
      </c>
      <c r="P560" s="14" t="str">
        <f>IF(SUM(Tableau82529[[#This Row],[Jeudi]:[Samedi]])&gt;0,SUM(Tableau82529[[#This Row],[Jeudi]:[Samedi]]),"")</f>
        <v/>
      </c>
      <c r="Q560" s="14">
        <f>COUNTIF(Tableau82529[[#This Row],[Lundi]:[Mercredi]],"&gt;0") + COUNTIF(Tableau82529[[#This Row],[Jeudi]:[Samedi]],"&gt;0")</f>
        <v>0</v>
      </c>
      <c r="R560" s="14" t="str">
        <f>IFERROR(Tableau82529[[#This Row],[Total Tour 1]]+Tableau82529[[#This Row],[Total Tour 2]],"")</f>
        <v/>
      </c>
      <c r="S560" s="14">
        <f>COUNTIF(Tableau82529[[#This Row],[Lundi]:[Samedi]],"&gt;=12")*1000</f>
        <v>0</v>
      </c>
      <c r="T56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60" s="15">
        <f>Tableau82529[[#This Row],[Prime production]]+Tableau82529[[#This Row],[Prime rendement]]</f>
        <v>0</v>
      </c>
      <c r="V560" s="15" t="str">
        <f>IF(Tableau82529[[#This Row],[Matricule]]&gt;1,IF(COUNTIF(Tableau82529[DateMatricule],Tableau82529[[#This Row],[DateMatricule]])&gt;1,"Doublon",""),"")</f>
        <v/>
      </c>
    </row>
    <row r="561" spans="1:22" x14ac:dyDescent="0.25">
      <c r="A561" s="11" t="str">
        <f>IF(Tableau82529[[#This Row],[Semaine]]="","",VLOOKUP(Tableau82529[[#This Row],[Semaine]],Listes!$A:$B,2,FALSE))</f>
        <v/>
      </c>
      <c r="B561" s="11" t="str">
        <f>IF(ISBLANK(Tableau82529[[#This Row],[Matricule]]),"",VLOOKUP(Tableau82529[[#This Row],[Matricule]],#REF!,2,FALSE))</f>
        <v/>
      </c>
      <c r="C561" s="11" t="str">
        <f>IF(ISBLANK(Tableau82529[[#This Row],[Matricule]]),"",VLOOKUP(Tableau82529[[#This Row],[Matricule]],#REF!,3,FALSE))</f>
        <v/>
      </c>
      <c r="D561" s="11" t="str">
        <f>CONCATENATE(Tableau82529[[#This Row],[Semaine]],Tableau82529[[#This Row],[Matricule]])</f>
        <v/>
      </c>
      <c r="O561" s="14" t="str">
        <f>IF(SUM(Tableau82529[[#This Row],[Lundi]:[Mercredi]])&gt;0,SUM(Tableau82529[[#This Row],[Lundi]:[Mercredi]]),"")</f>
        <v/>
      </c>
      <c r="P561" s="14" t="str">
        <f>IF(SUM(Tableau82529[[#This Row],[Jeudi]:[Samedi]])&gt;0,SUM(Tableau82529[[#This Row],[Jeudi]:[Samedi]]),"")</f>
        <v/>
      </c>
      <c r="Q561" s="14">
        <f>COUNTIF(Tableau82529[[#This Row],[Lundi]:[Mercredi]],"&gt;0") + COUNTIF(Tableau82529[[#This Row],[Jeudi]:[Samedi]],"&gt;0")</f>
        <v>0</v>
      </c>
      <c r="R561" s="14" t="str">
        <f>IFERROR(Tableau82529[[#This Row],[Total Tour 1]]+Tableau82529[[#This Row],[Total Tour 2]],"")</f>
        <v/>
      </c>
      <c r="S561" s="14">
        <f>COUNTIF(Tableau82529[[#This Row],[Lundi]:[Samedi]],"&gt;=12")*1000</f>
        <v>0</v>
      </c>
      <c r="T56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61" s="15">
        <f>Tableau82529[[#This Row],[Prime production]]+Tableau82529[[#This Row],[Prime rendement]]</f>
        <v>0</v>
      </c>
      <c r="V561" s="15" t="str">
        <f>IF(Tableau82529[[#This Row],[Matricule]]&gt;1,IF(COUNTIF(Tableau82529[DateMatricule],Tableau82529[[#This Row],[DateMatricule]])&gt;1,"Doublon",""),"")</f>
        <v/>
      </c>
    </row>
    <row r="562" spans="1:22" x14ac:dyDescent="0.25">
      <c r="A562" s="11" t="str">
        <f>IF(Tableau82529[[#This Row],[Semaine]]="","",VLOOKUP(Tableau82529[[#This Row],[Semaine]],Listes!$A:$B,2,FALSE))</f>
        <v/>
      </c>
      <c r="B562" s="11" t="str">
        <f>IF(ISBLANK(Tableau82529[[#This Row],[Matricule]]),"",VLOOKUP(Tableau82529[[#This Row],[Matricule]],#REF!,2,FALSE))</f>
        <v/>
      </c>
      <c r="C562" s="11" t="str">
        <f>IF(ISBLANK(Tableau82529[[#This Row],[Matricule]]),"",VLOOKUP(Tableau82529[[#This Row],[Matricule]],#REF!,3,FALSE))</f>
        <v/>
      </c>
      <c r="D562" s="11" t="str">
        <f>CONCATENATE(Tableau82529[[#This Row],[Semaine]],Tableau82529[[#This Row],[Matricule]])</f>
        <v/>
      </c>
      <c r="O562" s="14" t="str">
        <f>IF(SUM(Tableau82529[[#This Row],[Lundi]:[Mercredi]])&gt;0,SUM(Tableau82529[[#This Row],[Lundi]:[Mercredi]]),"")</f>
        <v/>
      </c>
      <c r="P562" s="14" t="str">
        <f>IF(SUM(Tableau82529[[#This Row],[Jeudi]:[Samedi]])&gt;0,SUM(Tableau82529[[#This Row],[Jeudi]:[Samedi]]),"")</f>
        <v/>
      </c>
      <c r="Q562" s="14">
        <f>COUNTIF(Tableau82529[[#This Row],[Lundi]:[Mercredi]],"&gt;0") + COUNTIF(Tableau82529[[#This Row],[Jeudi]:[Samedi]],"&gt;0")</f>
        <v>0</v>
      </c>
      <c r="R562" s="14" t="str">
        <f>IFERROR(Tableau82529[[#This Row],[Total Tour 1]]+Tableau82529[[#This Row],[Total Tour 2]],"")</f>
        <v/>
      </c>
      <c r="S562" s="14">
        <f>COUNTIF(Tableau82529[[#This Row],[Lundi]:[Samedi]],"&gt;=12")*1000</f>
        <v>0</v>
      </c>
      <c r="T56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62" s="15">
        <f>Tableau82529[[#This Row],[Prime production]]+Tableau82529[[#This Row],[Prime rendement]]</f>
        <v>0</v>
      </c>
      <c r="V562" s="15" t="str">
        <f>IF(Tableau82529[[#This Row],[Matricule]]&gt;1,IF(COUNTIF(Tableau82529[DateMatricule],Tableau82529[[#This Row],[DateMatricule]])&gt;1,"Doublon",""),"")</f>
        <v/>
      </c>
    </row>
    <row r="563" spans="1:22" x14ac:dyDescent="0.25">
      <c r="A563" s="11" t="str">
        <f>IF(Tableau82529[[#This Row],[Semaine]]="","",VLOOKUP(Tableau82529[[#This Row],[Semaine]],Listes!$A:$B,2,FALSE))</f>
        <v/>
      </c>
      <c r="B563" s="11" t="str">
        <f>IF(ISBLANK(Tableau82529[[#This Row],[Matricule]]),"",VLOOKUP(Tableau82529[[#This Row],[Matricule]],#REF!,2,FALSE))</f>
        <v/>
      </c>
      <c r="C563" s="11" t="str">
        <f>IF(ISBLANK(Tableau82529[[#This Row],[Matricule]]),"",VLOOKUP(Tableau82529[[#This Row],[Matricule]],#REF!,3,FALSE))</f>
        <v/>
      </c>
      <c r="D563" s="11" t="str">
        <f>CONCATENATE(Tableau82529[[#This Row],[Semaine]],Tableau82529[[#This Row],[Matricule]])</f>
        <v/>
      </c>
      <c r="O563" s="14" t="str">
        <f>IF(SUM(Tableau82529[[#This Row],[Lundi]:[Mercredi]])&gt;0,SUM(Tableau82529[[#This Row],[Lundi]:[Mercredi]]),"")</f>
        <v/>
      </c>
      <c r="P563" s="14" t="str">
        <f>IF(SUM(Tableau82529[[#This Row],[Jeudi]:[Samedi]])&gt;0,SUM(Tableau82529[[#This Row],[Jeudi]:[Samedi]]),"")</f>
        <v/>
      </c>
      <c r="Q563" s="14">
        <f>COUNTIF(Tableau82529[[#This Row],[Lundi]:[Mercredi]],"&gt;0") + COUNTIF(Tableau82529[[#This Row],[Jeudi]:[Samedi]],"&gt;0")</f>
        <v>0</v>
      </c>
      <c r="R563" s="14" t="str">
        <f>IFERROR(Tableau82529[[#This Row],[Total Tour 1]]+Tableau82529[[#This Row],[Total Tour 2]],"")</f>
        <v/>
      </c>
      <c r="S563" s="14">
        <f>COUNTIF(Tableau82529[[#This Row],[Lundi]:[Samedi]],"&gt;=12")*1000</f>
        <v>0</v>
      </c>
      <c r="T56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63" s="15">
        <f>Tableau82529[[#This Row],[Prime production]]+Tableau82529[[#This Row],[Prime rendement]]</f>
        <v>0</v>
      </c>
      <c r="V563" s="15" t="str">
        <f>IF(Tableau82529[[#This Row],[Matricule]]&gt;1,IF(COUNTIF(Tableau82529[DateMatricule],Tableau82529[[#This Row],[DateMatricule]])&gt;1,"Doublon",""),"")</f>
        <v/>
      </c>
    </row>
    <row r="564" spans="1:22" x14ac:dyDescent="0.25">
      <c r="A564" s="11" t="str">
        <f>IF(Tableau82529[[#This Row],[Semaine]]="","",VLOOKUP(Tableau82529[[#This Row],[Semaine]],Listes!$A:$B,2,FALSE))</f>
        <v/>
      </c>
      <c r="B564" s="11" t="str">
        <f>IF(ISBLANK(Tableau82529[[#This Row],[Matricule]]),"",VLOOKUP(Tableau82529[[#This Row],[Matricule]],#REF!,2,FALSE))</f>
        <v/>
      </c>
      <c r="C564" s="11" t="str">
        <f>IF(ISBLANK(Tableau82529[[#This Row],[Matricule]]),"",VLOOKUP(Tableau82529[[#This Row],[Matricule]],#REF!,3,FALSE))</f>
        <v/>
      </c>
      <c r="D564" s="11" t="str">
        <f>CONCATENATE(Tableau82529[[#This Row],[Semaine]],Tableau82529[[#This Row],[Matricule]])</f>
        <v/>
      </c>
      <c r="O564" s="14" t="str">
        <f>IF(SUM(Tableau82529[[#This Row],[Lundi]:[Mercredi]])&gt;0,SUM(Tableau82529[[#This Row],[Lundi]:[Mercredi]]),"")</f>
        <v/>
      </c>
      <c r="P564" s="14" t="str">
        <f>IF(SUM(Tableau82529[[#This Row],[Jeudi]:[Samedi]])&gt;0,SUM(Tableau82529[[#This Row],[Jeudi]:[Samedi]]),"")</f>
        <v/>
      </c>
      <c r="Q564" s="14">
        <f>COUNTIF(Tableau82529[[#This Row],[Lundi]:[Mercredi]],"&gt;0") + COUNTIF(Tableau82529[[#This Row],[Jeudi]:[Samedi]],"&gt;0")</f>
        <v>0</v>
      </c>
      <c r="R564" s="14" t="str">
        <f>IFERROR(Tableau82529[[#This Row],[Total Tour 1]]+Tableau82529[[#This Row],[Total Tour 2]],"")</f>
        <v/>
      </c>
      <c r="S564" s="14">
        <f>COUNTIF(Tableau82529[[#This Row],[Lundi]:[Samedi]],"&gt;=12")*1000</f>
        <v>0</v>
      </c>
      <c r="T56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64" s="15">
        <f>Tableau82529[[#This Row],[Prime production]]+Tableau82529[[#This Row],[Prime rendement]]</f>
        <v>0</v>
      </c>
      <c r="V564" s="15" t="str">
        <f>IF(Tableau82529[[#This Row],[Matricule]]&gt;1,IF(COUNTIF(Tableau82529[DateMatricule],Tableau82529[[#This Row],[DateMatricule]])&gt;1,"Doublon",""),"")</f>
        <v/>
      </c>
    </row>
    <row r="565" spans="1:22" x14ac:dyDescent="0.25">
      <c r="A565" s="11" t="str">
        <f>IF(Tableau82529[[#This Row],[Semaine]]="","",VLOOKUP(Tableau82529[[#This Row],[Semaine]],Listes!$A:$B,2,FALSE))</f>
        <v/>
      </c>
      <c r="B565" s="11" t="str">
        <f>IF(ISBLANK(Tableau82529[[#This Row],[Matricule]]),"",VLOOKUP(Tableau82529[[#This Row],[Matricule]],#REF!,2,FALSE))</f>
        <v/>
      </c>
      <c r="C565" s="11" t="str">
        <f>IF(ISBLANK(Tableau82529[[#This Row],[Matricule]]),"",VLOOKUP(Tableau82529[[#This Row],[Matricule]],#REF!,3,FALSE))</f>
        <v/>
      </c>
      <c r="D565" s="11" t="str">
        <f>CONCATENATE(Tableau82529[[#This Row],[Semaine]],Tableau82529[[#This Row],[Matricule]])</f>
        <v/>
      </c>
      <c r="O565" s="14" t="str">
        <f>IF(SUM(Tableau82529[[#This Row],[Lundi]:[Mercredi]])&gt;0,SUM(Tableau82529[[#This Row],[Lundi]:[Mercredi]]),"")</f>
        <v/>
      </c>
      <c r="P565" s="14" t="str">
        <f>IF(SUM(Tableau82529[[#This Row],[Jeudi]:[Samedi]])&gt;0,SUM(Tableau82529[[#This Row],[Jeudi]:[Samedi]]),"")</f>
        <v/>
      </c>
      <c r="Q565" s="14">
        <f>COUNTIF(Tableau82529[[#This Row],[Lundi]:[Mercredi]],"&gt;0") + COUNTIF(Tableau82529[[#This Row],[Jeudi]:[Samedi]],"&gt;0")</f>
        <v>0</v>
      </c>
      <c r="R565" s="14" t="str">
        <f>IFERROR(Tableau82529[[#This Row],[Total Tour 1]]+Tableau82529[[#This Row],[Total Tour 2]],"")</f>
        <v/>
      </c>
      <c r="S565" s="14">
        <f>COUNTIF(Tableau82529[[#This Row],[Lundi]:[Samedi]],"&gt;=12")*1000</f>
        <v>0</v>
      </c>
      <c r="T56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65" s="15">
        <f>Tableau82529[[#This Row],[Prime production]]+Tableau82529[[#This Row],[Prime rendement]]</f>
        <v>0</v>
      </c>
      <c r="V565" s="15" t="str">
        <f>IF(Tableau82529[[#This Row],[Matricule]]&gt;1,IF(COUNTIF(Tableau82529[DateMatricule],Tableau82529[[#This Row],[DateMatricule]])&gt;1,"Doublon",""),"")</f>
        <v/>
      </c>
    </row>
    <row r="566" spans="1:22" x14ac:dyDescent="0.25">
      <c r="A566" s="11" t="str">
        <f>IF(Tableau82529[[#This Row],[Semaine]]="","",VLOOKUP(Tableau82529[[#This Row],[Semaine]],Listes!$A:$B,2,FALSE))</f>
        <v/>
      </c>
      <c r="B566" s="11" t="str">
        <f>IF(ISBLANK(Tableau82529[[#This Row],[Matricule]]),"",VLOOKUP(Tableau82529[[#This Row],[Matricule]],#REF!,2,FALSE))</f>
        <v/>
      </c>
      <c r="C566" s="11" t="str">
        <f>IF(ISBLANK(Tableau82529[[#This Row],[Matricule]]),"",VLOOKUP(Tableau82529[[#This Row],[Matricule]],#REF!,3,FALSE))</f>
        <v/>
      </c>
      <c r="D566" s="11" t="str">
        <f>CONCATENATE(Tableau82529[[#This Row],[Semaine]],Tableau82529[[#This Row],[Matricule]])</f>
        <v/>
      </c>
      <c r="O566" s="14" t="str">
        <f>IF(SUM(Tableau82529[[#This Row],[Lundi]:[Mercredi]])&gt;0,SUM(Tableau82529[[#This Row],[Lundi]:[Mercredi]]),"")</f>
        <v/>
      </c>
      <c r="P566" s="14" t="str">
        <f>IF(SUM(Tableau82529[[#This Row],[Jeudi]:[Samedi]])&gt;0,SUM(Tableau82529[[#This Row],[Jeudi]:[Samedi]]),"")</f>
        <v/>
      </c>
      <c r="Q566" s="14">
        <f>COUNTIF(Tableau82529[[#This Row],[Lundi]:[Mercredi]],"&gt;0") + COUNTIF(Tableau82529[[#This Row],[Jeudi]:[Samedi]],"&gt;0")</f>
        <v>0</v>
      </c>
      <c r="R566" s="14" t="str">
        <f>IFERROR(Tableau82529[[#This Row],[Total Tour 1]]+Tableau82529[[#This Row],[Total Tour 2]],"")</f>
        <v/>
      </c>
      <c r="S566" s="14">
        <f>COUNTIF(Tableau82529[[#This Row],[Lundi]:[Samedi]],"&gt;=12")*1000</f>
        <v>0</v>
      </c>
      <c r="T56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66" s="15">
        <f>Tableau82529[[#This Row],[Prime production]]+Tableau82529[[#This Row],[Prime rendement]]</f>
        <v>0</v>
      </c>
      <c r="V566" s="15" t="str">
        <f>IF(Tableau82529[[#This Row],[Matricule]]&gt;1,IF(COUNTIF(Tableau82529[DateMatricule],Tableau82529[[#This Row],[DateMatricule]])&gt;1,"Doublon",""),"")</f>
        <v/>
      </c>
    </row>
    <row r="567" spans="1:22" x14ac:dyDescent="0.25">
      <c r="A567" s="11" t="str">
        <f>IF(Tableau82529[[#This Row],[Semaine]]="","",VLOOKUP(Tableau82529[[#This Row],[Semaine]],Listes!$A:$B,2,FALSE))</f>
        <v/>
      </c>
      <c r="B567" s="11" t="str">
        <f>IF(ISBLANK(Tableau82529[[#This Row],[Matricule]]),"",VLOOKUP(Tableau82529[[#This Row],[Matricule]],#REF!,2,FALSE))</f>
        <v/>
      </c>
      <c r="C567" s="11" t="str">
        <f>IF(ISBLANK(Tableau82529[[#This Row],[Matricule]]),"",VLOOKUP(Tableau82529[[#This Row],[Matricule]],#REF!,3,FALSE))</f>
        <v/>
      </c>
      <c r="D567" s="11" t="str">
        <f>CONCATENATE(Tableau82529[[#This Row],[Semaine]],Tableau82529[[#This Row],[Matricule]])</f>
        <v/>
      </c>
      <c r="O567" s="14" t="str">
        <f>IF(SUM(Tableau82529[[#This Row],[Lundi]:[Mercredi]])&gt;0,SUM(Tableau82529[[#This Row],[Lundi]:[Mercredi]]),"")</f>
        <v/>
      </c>
      <c r="P567" s="14" t="str">
        <f>IF(SUM(Tableau82529[[#This Row],[Jeudi]:[Samedi]])&gt;0,SUM(Tableau82529[[#This Row],[Jeudi]:[Samedi]]),"")</f>
        <v/>
      </c>
      <c r="Q567" s="14">
        <f>COUNTIF(Tableau82529[[#This Row],[Lundi]:[Mercredi]],"&gt;0") + COUNTIF(Tableau82529[[#This Row],[Jeudi]:[Samedi]],"&gt;0")</f>
        <v>0</v>
      </c>
      <c r="R567" s="14" t="str">
        <f>IFERROR(Tableau82529[[#This Row],[Total Tour 1]]+Tableau82529[[#This Row],[Total Tour 2]],"")</f>
        <v/>
      </c>
      <c r="S567" s="14">
        <f>COUNTIF(Tableau82529[[#This Row],[Lundi]:[Samedi]],"&gt;=12")*1000</f>
        <v>0</v>
      </c>
      <c r="T56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67" s="15">
        <f>Tableau82529[[#This Row],[Prime production]]+Tableau82529[[#This Row],[Prime rendement]]</f>
        <v>0</v>
      </c>
      <c r="V567" s="15" t="str">
        <f>IF(Tableau82529[[#This Row],[Matricule]]&gt;1,IF(COUNTIF(Tableau82529[DateMatricule],Tableau82529[[#This Row],[DateMatricule]])&gt;1,"Doublon",""),"")</f>
        <v/>
      </c>
    </row>
    <row r="568" spans="1:22" x14ac:dyDescent="0.25">
      <c r="A568" s="11" t="str">
        <f>IF(Tableau82529[[#This Row],[Semaine]]="","",VLOOKUP(Tableau82529[[#This Row],[Semaine]],Listes!$A:$B,2,FALSE))</f>
        <v/>
      </c>
      <c r="B568" s="11" t="str">
        <f>IF(ISBLANK(Tableau82529[[#This Row],[Matricule]]),"",VLOOKUP(Tableau82529[[#This Row],[Matricule]],#REF!,2,FALSE))</f>
        <v/>
      </c>
      <c r="C568" s="11" t="str">
        <f>IF(ISBLANK(Tableau82529[[#This Row],[Matricule]]),"",VLOOKUP(Tableau82529[[#This Row],[Matricule]],#REF!,3,FALSE))</f>
        <v/>
      </c>
      <c r="D568" s="11" t="str">
        <f>CONCATENATE(Tableau82529[[#This Row],[Semaine]],Tableau82529[[#This Row],[Matricule]])</f>
        <v/>
      </c>
      <c r="O568" s="14" t="str">
        <f>IF(SUM(Tableau82529[[#This Row],[Lundi]:[Mercredi]])&gt;0,SUM(Tableau82529[[#This Row],[Lundi]:[Mercredi]]),"")</f>
        <v/>
      </c>
      <c r="P568" s="14" t="str">
        <f>IF(SUM(Tableau82529[[#This Row],[Jeudi]:[Samedi]])&gt;0,SUM(Tableau82529[[#This Row],[Jeudi]:[Samedi]]),"")</f>
        <v/>
      </c>
      <c r="Q568" s="14">
        <f>COUNTIF(Tableau82529[[#This Row],[Lundi]:[Mercredi]],"&gt;0") + COUNTIF(Tableau82529[[#This Row],[Jeudi]:[Samedi]],"&gt;0")</f>
        <v>0</v>
      </c>
      <c r="R568" s="14" t="str">
        <f>IFERROR(Tableau82529[[#This Row],[Total Tour 1]]+Tableau82529[[#This Row],[Total Tour 2]],"")</f>
        <v/>
      </c>
      <c r="S568" s="14">
        <f>COUNTIF(Tableau82529[[#This Row],[Lundi]:[Samedi]],"&gt;=12")*1000</f>
        <v>0</v>
      </c>
      <c r="T56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68" s="15">
        <f>Tableau82529[[#This Row],[Prime production]]+Tableau82529[[#This Row],[Prime rendement]]</f>
        <v>0</v>
      </c>
      <c r="V568" s="15" t="str">
        <f>IF(Tableau82529[[#This Row],[Matricule]]&gt;1,IF(COUNTIF(Tableau82529[DateMatricule],Tableau82529[[#This Row],[DateMatricule]])&gt;1,"Doublon",""),"")</f>
        <v/>
      </c>
    </row>
    <row r="569" spans="1:22" x14ac:dyDescent="0.25">
      <c r="A569" s="11" t="str">
        <f>IF(Tableau82529[[#This Row],[Semaine]]="","",VLOOKUP(Tableau82529[[#This Row],[Semaine]],Listes!$A:$B,2,FALSE))</f>
        <v/>
      </c>
      <c r="B569" s="11" t="str">
        <f>IF(ISBLANK(Tableau82529[[#This Row],[Matricule]]),"",VLOOKUP(Tableau82529[[#This Row],[Matricule]],#REF!,2,FALSE))</f>
        <v/>
      </c>
      <c r="C569" s="11" t="str">
        <f>IF(ISBLANK(Tableau82529[[#This Row],[Matricule]]),"",VLOOKUP(Tableau82529[[#This Row],[Matricule]],#REF!,3,FALSE))</f>
        <v/>
      </c>
      <c r="D569" s="11" t="str">
        <f>CONCATENATE(Tableau82529[[#This Row],[Semaine]],Tableau82529[[#This Row],[Matricule]])</f>
        <v/>
      </c>
      <c r="O569" s="14" t="str">
        <f>IF(SUM(Tableau82529[[#This Row],[Lundi]:[Mercredi]])&gt;0,SUM(Tableau82529[[#This Row],[Lundi]:[Mercredi]]),"")</f>
        <v/>
      </c>
      <c r="P569" s="14" t="str">
        <f>IF(SUM(Tableau82529[[#This Row],[Jeudi]:[Samedi]])&gt;0,SUM(Tableau82529[[#This Row],[Jeudi]:[Samedi]]),"")</f>
        <v/>
      </c>
      <c r="Q569" s="14">
        <f>COUNTIF(Tableau82529[[#This Row],[Lundi]:[Mercredi]],"&gt;0") + COUNTIF(Tableau82529[[#This Row],[Jeudi]:[Samedi]],"&gt;0")</f>
        <v>0</v>
      </c>
      <c r="R569" s="14" t="str">
        <f>IFERROR(Tableau82529[[#This Row],[Total Tour 1]]+Tableau82529[[#This Row],[Total Tour 2]],"")</f>
        <v/>
      </c>
      <c r="S569" s="14">
        <f>COUNTIF(Tableau82529[[#This Row],[Lundi]:[Samedi]],"&gt;=12")*1000</f>
        <v>0</v>
      </c>
      <c r="T56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69" s="15">
        <f>Tableau82529[[#This Row],[Prime production]]+Tableau82529[[#This Row],[Prime rendement]]</f>
        <v>0</v>
      </c>
      <c r="V569" s="15" t="str">
        <f>IF(Tableau82529[[#This Row],[Matricule]]&gt;1,IF(COUNTIF(Tableau82529[DateMatricule],Tableau82529[[#This Row],[DateMatricule]])&gt;1,"Doublon",""),"")</f>
        <v/>
      </c>
    </row>
    <row r="570" spans="1:22" x14ac:dyDescent="0.25">
      <c r="A570" s="11" t="str">
        <f>IF(Tableau82529[[#This Row],[Semaine]]="","",VLOOKUP(Tableau82529[[#This Row],[Semaine]],Listes!$A:$B,2,FALSE))</f>
        <v/>
      </c>
      <c r="B570" s="11" t="str">
        <f>IF(ISBLANK(Tableau82529[[#This Row],[Matricule]]),"",VLOOKUP(Tableau82529[[#This Row],[Matricule]],#REF!,2,FALSE))</f>
        <v/>
      </c>
      <c r="C570" s="11" t="str">
        <f>IF(ISBLANK(Tableau82529[[#This Row],[Matricule]]),"",VLOOKUP(Tableau82529[[#This Row],[Matricule]],#REF!,3,FALSE))</f>
        <v/>
      </c>
      <c r="D570" s="11" t="str">
        <f>CONCATENATE(Tableau82529[[#This Row],[Semaine]],Tableau82529[[#This Row],[Matricule]])</f>
        <v/>
      </c>
      <c r="O570" s="14" t="str">
        <f>IF(SUM(Tableau82529[[#This Row],[Lundi]:[Mercredi]])&gt;0,SUM(Tableau82529[[#This Row],[Lundi]:[Mercredi]]),"")</f>
        <v/>
      </c>
      <c r="P570" s="14" t="str">
        <f>IF(SUM(Tableau82529[[#This Row],[Jeudi]:[Samedi]])&gt;0,SUM(Tableau82529[[#This Row],[Jeudi]:[Samedi]]),"")</f>
        <v/>
      </c>
      <c r="Q570" s="14">
        <f>COUNTIF(Tableau82529[[#This Row],[Lundi]:[Mercredi]],"&gt;0") + COUNTIF(Tableau82529[[#This Row],[Jeudi]:[Samedi]],"&gt;0")</f>
        <v>0</v>
      </c>
      <c r="R570" s="14" t="str">
        <f>IFERROR(Tableau82529[[#This Row],[Total Tour 1]]+Tableau82529[[#This Row],[Total Tour 2]],"")</f>
        <v/>
      </c>
      <c r="S570" s="14">
        <f>COUNTIF(Tableau82529[[#This Row],[Lundi]:[Samedi]],"&gt;=12")*1000</f>
        <v>0</v>
      </c>
      <c r="T57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70" s="15">
        <f>Tableau82529[[#This Row],[Prime production]]+Tableau82529[[#This Row],[Prime rendement]]</f>
        <v>0</v>
      </c>
      <c r="V570" s="15" t="str">
        <f>IF(Tableau82529[[#This Row],[Matricule]]&gt;1,IF(COUNTIF(Tableau82529[DateMatricule],Tableau82529[[#This Row],[DateMatricule]])&gt;1,"Doublon",""),"")</f>
        <v/>
      </c>
    </row>
    <row r="571" spans="1:22" x14ac:dyDescent="0.25">
      <c r="A571" s="11" t="str">
        <f>IF(Tableau82529[[#This Row],[Semaine]]="","",VLOOKUP(Tableau82529[[#This Row],[Semaine]],Listes!$A:$B,2,FALSE))</f>
        <v/>
      </c>
      <c r="B571" s="11" t="str">
        <f>IF(ISBLANK(Tableau82529[[#This Row],[Matricule]]),"",VLOOKUP(Tableau82529[[#This Row],[Matricule]],#REF!,2,FALSE))</f>
        <v/>
      </c>
      <c r="C571" s="11" t="str">
        <f>IF(ISBLANK(Tableau82529[[#This Row],[Matricule]]),"",VLOOKUP(Tableau82529[[#This Row],[Matricule]],#REF!,3,FALSE))</f>
        <v/>
      </c>
      <c r="D571" s="11" t="str">
        <f>CONCATENATE(Tableau82529[[#This Row],[Semaine]],Tableau82529[[#This Row],[Matricule]])</f>
        <v/>
      </c>
      <c r="O571" s="14" t="str">
        <f>IF(SUM(Tableau82529[[#This Row],[Lundi]:[Mercredi]])&gt;0,SUM(Tableau82529[[#This Row],[Lundi]:[Mercredi]]),"")</f>
        <v/>
      </c>
      <c r="P571" s="14" t="str">
        <f>IF(SUM(Tableau82529[[#This Row],[Jeudi]:[Samedi]])&gt;0,SUM(Tableau82529[[#This Row],[Jeudi]:[Samedi]]),"")</f>
        <v/>
      </c>
      <c r="Q571" s="14">
        <f>COUNTIF(Tableau82529[[#This Row],[Lundi]:[Mercredi]],"&gt;0") + COUNTIF(Tableau82529[[#This Row],[Jeudi]:[Samedi]],"&gt;0")</f>
        <v>0</v>
      </c>
      <c r="R571" s="14" t="str">
        <f>IFERROR(Tableau82529[[#This Row],[Total Tour 1]]+Tableau82529[[#This Row],[Total Tour 2]],"")</f>
        <v/>
      </c>
      <c r="S571" s="14">
        <f>COUNTIF(Tableau82529[[#This Row],[Lundi]:[Samedi]],"&gt;=12")*1000</f>
        <v>0</v>
      </c>
      <c r="T57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71" s="15">
        <f>Tableau82529[[#This Row],[Prime production]]+Tableau82529[[#This Row],[Prime rendement]]</f>
        <v>0</v>
      </c>
      <c r="V571" s="15" t="str">
        <f>IF(Tableau82529[[#This Row],[Matricule]]&gt;1,IF(COUNTIF(Tableau82529[DateMatricule],Tableau82529[[#This Row],[DateMatricule]])&gt;1,"Doublon",""),"")</f>
        <v/>
      </c>
    </row>
    <row r="572" spans="1:22" x14ac:dyDescent="0.25">
      <c r="A572" s="11" t="str">
        <f>IF(Tableau82529[[#This Row],[Semaine]]="","",VLOOKUP(Tableau82529[[#This Row],[Semaine]],Listes!$A:$B,2,FALSE))</f>
        <v/>
      </c>
      <c r="B572" s="11" t="str">
        <f>IF(ISBLANK(Tableau82529[[#This Row],[Matricule]]),"",VLOOKUP(Tableau82529[[#This Row],[Matricule]],#REF!,2,FALSE))</f>
        <v/>
      </c>
      <c r="C572" s="11" t="str">
        <f>IF(ISBLANK(Tableau82529[[#This Row],[Matricule]]),"",VLOOKUP(Tableau82529[[#This Row],[Matricule]],#REF!,3,FALSE))</f>
        <v/>
      </c>
      <c r="D572" s="11" t="str">
        <f>CONCATENATE(Tableau82529[[#This Row],[Semaine]],Tableau82529[[#This Row],[Matricule]])</f>
        <v/>
      </c>
      <c r="O572" s="14" t="str">
        <f>IF(SUM(Tableau82529[[#This Row],[Lundi]:[Mercredi]])&gt;0,SUM(Tableau82529[[#This Row],[Lundi]:[Mercredi]]),"")</f>
        <v/>
      </c>
      <c r="P572" s="14" t="str">
        <f>IF(SUM(Tableau82529[[#This Row],[Jeudi]:[Samedi]])&gt;0,SUM(Tableau82529[[#This Row],[Jeudi]:[Samedi]]),"")</f>
        <v/>
      </c>
      <c r="Q572" s="14">
        <f>COUNTIF(Tableau82529[[#This Row],[Lundi]:[Mercredi]],"&gt;0") + COUNTIF(Tableau82529[[#This Row],[Jeudi]:[Samedi]],"&gt;0")</f>
        <v>0</v>
      </c>
      <c r="R572" s="14" t="str">
        <f>IFERROR(Tableau82529[[#This Row],[Total Tour 1]]+Tableau82529[[#This Row],[Total Tour 2]],"")</f>
        <v/>
      </c>
      <c r="S572" s="14">
        <f>COUNTIF(Tableau82529[[#This Row],[Lundi]:[Samedi]],"&gt;=12")*1000</f>
        <v>0</v>
      </c>
      <c r="T57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72" s="15">
        <f>Tableau82529[[#This Row],[Prime production]]+Tableau82529[[#This Row],[Prime rendement]]</f>
        <v>0</v>
      </c>
      <c r="V572" s="15" t="str">
        <f>IF(Tableau82529[[#This Row],[Matricule]]&gt;1,IF(COUNTIF(Tableau82529[DateMatricule],Tableau82529[[#This Row],[DateMatricule]])&gt;1,"Doublon",""),"")</f>
        <v/>
      </c>
    </row>
    <row r="573" spans="1:22" x14ac:dyDescent="0.25">
      <c r="A573" s="11" t="str">
        <f>IF(Tableau82529[[#This Row],[Semaine]]="","",VLOOKUP(Tableau82529[[#This Row],[Semaine]],Listes!$A:$B,2,FALSE))</f>
        <v/>
      </c>
      <c r="B573" s="11" t="str">
        <f>IF(ISBLANK(Tableau82529[[#This Row],[Matricule]]),"",VLOOKUP(Tableau82529[[#This Row],[Matricule]],#REF!,2,FALSE))</f>
        <v/>
      </c>
      <c r="C573" s="11" t="str">
        <f>IF(ISBLANK(Tableau82529[[#This Row],[Matricule]]),"",VLOOKUP(Tableau82529[[#This Row],[Matricule]],#REF!,3,FALSE))</f>
        <v/>
      </c>
      <c r="D573" s="11" t="str">
        <f>CONCATENATE(Tableau82529[[#This Row],[Semaine]],Tableau82529[[#This Row],[Matricule]])</f>
        <v/>
      </c>
      <c r="O573" s="14" t="str">
        <f>IF(SUM(Tableau82529[[#This Row],[Lundi]:[Mercredi]])&gt;0,SUM(Tableau82529[[#This Row],[Lundi]:[Mercredi]]),"")</f>
        <v/>
      </c>
      <c r="P573" s="14" t="str">
        <f>IF(SUM(Tableau82529[[#This Row],[Jeudi]:[Samedi]])&gt;0,SUM(Tableau82529[[#This Row],[Jeudi]:[Samedi]]),"")</f>
        <v/>
      </c>
      <c r="Q573" s="14">
        <f>COUNTIF(Tableau82529[[#This Row],[Lundi]:[Mercredi]],"&gt;0") + COUNTIF(Tableau82529[[#This Row],[Jeudi]:[Samedi]],"&gt;0")</f>
        <v>0</v>
      </c>
      <c r="R573" s="14" t="str">
        <f>IFERROR(Tableau82529[[#This Row],[Total Tour 1]]+Tableau82529[[#This Row],[Total Tour 2]],"")</f>
        <v/>
      </c>
      <c r="S573" s="14">
        <f>COUNTIF(Tableau82529[[#This Row],[Lundi]:[Samedi]],"&gt;=12")*1000</f>
        <v>0</v>
      </c>
      <c r="T57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73" s="15">
        <f>Tableau82529[[#This Row],[Prime production]]+Tableau82529[[#This Row],[Prime rendement]]</f>
        <v>0</v>
      </c>
      <c r="V573" s="15" t="str">
        <f>IF(Tableau82529[[#This Row],[Matricule]]&gt;1,IF(COUNTIF(Tableau82529[DateMatricule],Tableau82529[[#This Row],[DateMatricule]])&gt;1,"Doublon",""),"")</f>
        <v/>
      </c>
    </row>
    <row r="574" spans="1:22" x14ac:dyDescent="0.25">
      <c r="A574" s="11" t="str">
        <f>IF(Tableau82529[[#This Row],[Semaine]]="","",VLOOKUP(Tableau82529[[#This Row],[Semaine]],Listes!$A:$B,2,FALSE))</f>
        <v/>
      </c>
      <c r="B574" s="11" t="str">
        <f>IF(ISBLANK(Tableau82529[[#This Row],[Matricule]]),"",VLOOKUP(Tableau82529[[#This Row],[Matricule]],#REF!,2,FALSE))</f>
        <v/>
      </c>
      <c r="C574" s="11" t="str">
        <f>IF(ISBLANK(Tableau82529[[#This Row],[Matricule]]),"",VLOOKUP(Tableau82529[[#This Row],[Matricule]],#REF!,3,FALSE))</f>
        <v/>
      </c>
      <c r="D574" s="11" t="str">
        <f>CONCATENATE(Tableau82529[[#This Row],[Semaine]],Tableau82529[[#This Row],[Matricule]])</f>
        <v/>
      </c>
      <c r="O574" s="14" t="str">
        <f>IF(SUM(Tableau82529[[#This Row],[Lundi]:[Mercredi]])&gt;0,SUM(Tableau82529[[#This Row],[Lundi]:[Mercredi]]),"")</f>
        <v/>
      </c>
      <c r="P574" s="14" t="str">
        <f>IF(SUM(Tableau82529[[#This Row],[Jeudi]:[Samedi]])&gt;0,SUM(Tableau82529[[#This Row],[Jeudi]:[Samedi]]),"")</f>
        <v/>
      </c>
      <c r="Q574" s="14">
        <f>COUNTIF(Tableau82529[[#This Row],[Lundi]:[Mercredi]],"&gt;0") + COUNTIF(Tableau82529[[#This Row],[Jeudi]:[Samedi]],"&gt;0")</f>
        <v>0</v>
      </c>
      <c r="R574" s="14" t="str">
        <f>IFERROR(Tableau82529[[#This Row],[Total Tour 1]]+Tableau82529[[#This Row],[Total Tour 2]],"")</f>
        <v/>
      </c>
      <c r="S574" s="14">
        <f>COUNTIF(Tableau82529[[#This Row],[Lundi]:[Samedi]],"&gt;=12")*1000</f>
        <v>0</v>
      </c>
      <c r="T57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74" s="15">
        <f>Tableau82529[[#This Row],[Prime production]]+Tableau82529[[#This Row],[Prime rendement]]</f>
        <v>0</v>
      </c>
      <c r="V574" s="15" t="str">
        <f>IF(Tableau82529[[#This Row],[Matricule]]&gt;1,IF(COUNTIF(Tableau82529[DateMatricule],Tableau82529[[#This Row],[DateMatricule]])&gt;1,"Doublon",""),"")</f>
        <v/>
      </c>
    </row>
    <row r="575" spans="1:22" x14ac:dyDescent="0.25">
      <c r="A575" s="11" t="str">
        <f>IF(Tableau82529[[#This Row],[Semaine]]="","",VLOOKUP(Tableau82529[[#This Row],[Semaine]],Listes!$A:$B,2,FALSE))</f>
        <v/>
      </c>
      <c r="B575" s="11" t="str">
        <f>IF(ISBLANK(Tableau82529[[#This Row],[Matricule]]),"",VLOOKUP(Tableau82529[[#This Row],[Matricule]],#REF!,2,FALSE))</f>
        <v/>
      </c>
      <c r="C575" s="11" t="str">
        <f>IF(ISBLANK(Tableau82529[[#This Row],[Matricule]]),"",VLOOKUP(Tableau82529[[#This Row],[Matricule]],#REF!,3,FALSE))</f>
        <v/>
      </c>
      <c r="D575" s="11" t="str">
        <f>CONCATENATE(Tableau82529[[#This Row],[Semaine]],Tableau82529[[#This Row],[Matricule]])</f>
        <v/>
      </c>
      <c r="O575" s="14" t="str">
        <f>IF(SUM(Tableau82529[[#This Row],[Lundi]:[Mercredi]])&gt;0,SUM(Tableau82529[[#This Row],[Lundi]:[Mercredi]]),"")</f>
        <v/>
      </c>
      <c r="P575" s="14" t="str">
        <f>IF(SUM(Tableau82529[[#This Row],[Jeudi]:[Samedi]])&gt;0,SUM(Tableau82529[[#This Row],[Jeudi]:[Samedi]]),"")</f>
        <v/>
      </c>
      <c r="Q575" s="14">
        <f>COUNTIF(Tableau82529[[#This Row],[Lundi]:[Mercredi]],"&gt;0") + COUNTIF(Tableau82529[[#This Row],[Jeudi]:[Samedi]],"&gt;0")</f>
        <v>0</v>
      </c>
      <c r="R575" s="14" t="str">
        <f>IFERROR(Tableau82529[[#This Row],[Total Tour 1]]+Tableau82529[[#This Row],[Total Tour 2]],"")</f>
        <v/>
      </c>
      <c r="S575" s="14">
        <f>COUNTIF(Tableau82529[[#This Row],[Lundi]:[Samedi]],"&gt;=12")*1000</f>
        <v>0</v>
      </c>
      <c r="T57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75" s="15">
        <f>Tableau82529[[#This Row],[Prime production]]+Tableau82529[[#This Row],[Prime rendement]]</f>
        <v>0</v>
      </c>
      <c r="V575" s="15" t="str">
        <f>IF(Tableau82529[[#This Row],[Matricule]]&gt;1,IF(COUNTIF(Tableau82529[DateMatricule],Tableau82529[[#This Row],[DateMatricule]])&gt;1,"Doublon",""),"")</f>
        <v/>
      </c>
    </row>
    <row r="576" spans="1:22" x14ac:dyDescent="0.25">
      <c r="A576" s="11" t="str">
        <f>IF(Tableau82529[[#This Row],[Semaine]]="","",VLOOKUP(Tableau82529[[#This Row],[Semaine]],Listes!$A:$B,2,FALSE))</f>
        <v/>
      </c>
      <c r="B576" s="11" t="str">
        <f>IF(ISBLANK(Tableau82529[[#This Row],[Matricule]]),"",VLOOKUP(Tableau82529[[#This Row],[Matricule]],#REF!,2,FALSE))</f>
        <v/>
      </c>
      <c r="C576" s="11" t="str">
        <f>IF(ISBLANK(Tableau82529[[#This Row],[Matricule]]),"",VLOOKUP(Tableau82529[[#This Row],[Matricule]],#REF!,3,FALSE))</f>
        <v/>
      </c>
      <c r="D576" s="11" t="str">
        <f>CONCATENATE(Tableau82529[[#This Row],[Semaine]],Tableau82529[[#This Row],[Matricule]])</f>
        <v/>
      </c>
      <c r="O576" s="14" t="str">
        <f>IF(SUM(Tableau82529[[#This Row],[Lundi]:[Mercredi]])&gt;0,SUM(Tableau82529[[#This Row],[Lundi]:[Mercredi]]),"")</f>
        <v/>
      </c>
      <c r="P576" s="14" t="str">
        <f>IF(SUM(Tableau82529[[#This Row],[Jeudi]:[Samedi]])&gt;0,SUM(Tableau82529[[#This Row],[Jeudi]:[Samedi]]),"")</f>
        <v/>
      </c>
      <c r="Q576" s="14">
        <f>COUNTIF(Tableau82529[[#This Row],[Lundi]:[Mercredi]],"&gt;0") + COUNTIF(Tableau82529[[#This Row],[Jeudi]:[Samedi]],"&gt;0")</f>
        <v>0</v>
      </c>
      <c r="R576" s="14" t="str">
        <f>IFERROR(Tableau82529[[#This Row],[Total Tour 1]]+Tableau82529[[#This Row],[Total Tour 2]],"")</f>
        <v/>
      </c>
      <c r="S576" s="14">
        <f>COUNTIF(Tableau82529[[#This Row],[Lundi]:[Samedi]],"&gt;=12")*1000</f>
        <v>0</v>
      </c>
      <c r="T57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76" s="15">
        <f>Tableau82529[[#This Row],[Prime production]]+Tableau82529[[#This Row],[Prime rendement]]</f>
        <v>0</v>
      </c>
      <c r="V576" s="15" t="str">
        <f>IF(Tableau82529[[#This Row],[Matricule]]&gt;1,IF(COUNTIF(Tableau82529[DateMatricule],Tableau82529[[#This Row],[DateMatricule]])&gt;1,"Doublon",""),"")</f>
        <v/>
      </c>
    </row>
    <row r="577" spans="1:22" x14ac:dyDescent="0.25">
      <c r="A577" s="11" t="str">
        <f>IF(Tableau82529[[#This Row],[Semaine]]="","",VLOOKUP(Tableau82529[[#This Row],[Semaine]],Listes!$A:$B,2,FALSE))</f>
        <v/>
      </c>
      <c r="B577" s="11" t="str">
        <f>IF(ISBLANK(Tableau82529[[#This Row],[Matricule]]),"",VLOOKUP(Tableau82529[[#This Row],[Matricule]],#REF!,2,FALSE))</f>
        <v/>
      </c>
      <c r="C577" s="11" t="str">
        <f>IF(ISBLANK(Tableau82529[[#This Row],[Matricule]]),"",VLOOKUP(Tableau82529[[#This Row],[Matricule]],#REF!,3,FALSE))</f>
        <v/>
      </c>
      <c r="D577" s="11" t="str">
        <f>CONCATENATE(Tableau82529[[#This Row],[Semaine]],Tableau82529[[#This Row],[Matricule]])</f>
        <v/>
      </c>
      <c r="O577" s="14" t="str">
        <f>IF(SUM(Tableau82529[[#This Row],[Lundi]:[Mercredi]])&gt;0,SUM(Tableau82529[[#This Row],[Lundi]:[Mercredi]]),"")</f>
        <v/>
      </c>
      <c r="P577" s="14" t="str">
        <f>IF(SUM(Tableau82529[[#This Row],[Jeudi]:[Samedi]])&gt;0,SUM(Tableau82529[[#This Row],[Jeudi]:[Samedi]]),"")</f>
        <v/>
      </c>
      <c r="Q577" s="14">
        <f>COUNTIF(Tableau82529[[#This Row],[Lundi]:[Mercredi]],"&gt;0") + COUNTIF(Tableau82529[[#This Row],[Jeudi]:[Samedi]],"&gt;0")</f>
        <v>0</v>
      </c>
      <c r="R577" s="14" t="str">
        <f>IFERROR(Tableau82529[[#This Row],[Total Tour 1]]+Tableau82529[[#This Row],[Total Tour 2]],"")</f>
        <v/>
      </c>
      <c r="S577" s="14">
        <f>COUNTIF(Tableau82529[[#This Row],[Lundi]:[Samedi]],"&gt;=12")*1000</f>
        <v>0</v>
      </c>
      <c r="T57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77" s="15">
        <f>Tableau82529[[#This Row],[Prime production]]+Tableau82529[[#This Row],[Prime rendement]]</f>
        <v>0</v>
      </c>
      <c r="V577" s="15" t="str">
        <f>IF(Tableau82529[[#This Row],[Matricule]]&gt;1,IF(COUNTIF(Tableau82529[DateMatricule],Tableau82529[[#This Row],[DateMatricule]])&gt;1,"Doublon",""),"")</f>
        <v/>
      </c>
    </row>
    <row r="578" spans="1:22" x14ac:dyDescent="0.25">
      <c r="A578" s="11" t="str">
        <f>IF(Tableau82529[[#This Row],[Semaine]]="","",VLOOKUP(Tableau82529[[#This Row],[Semaine]],Listes!$A:$B,2,FALSE))</f>
        <v/>
      </c>
      <c r="B578" s="11" t="str">
        <f>IF(ISBLANK(Tableau82529[[#This Row],[Matricule]]),"",VLOOKUP(Tableau82529[[#This Row],[Matricule]],#REF!,2,FALSE))</f>
        <v/>
      </c>
      <c r="C578" s="11" t="str">
        <f>IF(ISBLANK(Tableau82529[[#This Row],[Matricule]]),"",VLOOKUP(Tableau82529[[#This Row],[Matricule]],#REF!,3,FALSE))</f>
        <v/>
      </c>
      <c r="D578" s="11" t="str">
        <f>CONCATENATE(Tableau82529[[#This Row],[Semaine]],Tableau82529[[#This Row],[Matricule]])</f>
        <v/>
      </c>
      <c r="O578" s="14" t="str">
        <f>IF(SUM(Tableau82529[[#This Row],[Lundi]:[Mercredi]])&gt;0,SUM(Tableau82529[[#This Row],[Lundi]:[Mercredi]]),"")</f>
        <v/>
      </c>
      <c r="P578" s="14" t="str">
        <f>IF(SUM(Tableau82529[[#This Row],[Jeudi]:[Samedi]])&gt;0,SUM(Tableau82529[[#This Row],[Jeudi]:[Samedi]]),"")</f>
        <v/>
      </c>
      <c r="Q578" s="14">
        <f>COUNTIF(Tableau82529[[#This Row],[Lundi]:[Mercredi]],"&gt;0") + COUNTIF(Tableau82529[[#This Row],[Jeudi]:[Samedi]],"&gt;0")</f>
        <v>0</v>
      </c>
      <c r="R578" s="14" t="str">
        <f>IFERROR(Tableau82529[[#This Row],[Total Tour 1]]+Tableau82529[[#This Row],[Total Tour 2]],"")</f>
        <v/>
      </c>
      <c r="S578" s="14">
        <f>COUNTIF(Tableau82529[[#This Row],[Lundi]:[Samedi]],"&gt;=12")*1000</f>
        <v>0</v>
      </c>
      <c r="T57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78" s="15">
        <f>Tableau82529[[#This Row],[Prime production]]+Tableau82529[[#This Row],[Prime rendement]]</f>
        <v>0</v>
      </c>
      <c r="V578" s="15" t="str">
        <f>IF(Tableau82529[[#This Row],[Matricule]]&gt;1,IF(COUNTIF(Tableau82529[DateMatricule],Tableau82529[[#This Row],[DateMatricule]])&gt;1,"Doublon",""),"")</f>
        <v/>
      </c>
    </row>
    <row r="579" spans="1:22" x14ac:dyDescent="0.25">
      <c r="A579" s="11" t="str">
        <f>IF(Tableau82529[[#This Row],[Semaine]]="","",VLOOKUP(Tableau82529[[#This Row],[Semaine]],Listes!$A:$B,2,FALSE))</f>
        <v/>
      </c>
      <c r="B579" s="11" t="str">
        <f>IF(ISBLANK(Tableau82529[[#This Row],[Matricule]]),"",VLOOKUP(Tableau82529[[#This Row],[Matricule]],#REF!,2,FALSE))</f>
        <v/>
      </c>
      <c r="C579" s="11" t="str">
        <f>IF(ISBLANK(Tableau82529[[#This Row],[Matricule]]),"",VLOOKUP(Tableau82529[[#This Row],[Matricule]],#REF!,3,FALSE))</f>
        <v/>
      </c>
      <c r="D579" s="11" t="str">
        <f>CONCATENATE(Tableau82529[[#This Row],[Semaine]],Tableau82529[[#This Row],[Matricule]])</f>
        <v/>
      </c>
      <c r="O579" s="14" t="str">
        <f>IF(SUM(Tableau82529[[#This Row],[Lundi]:[Mercredi]])&gt;0,SUM(Tableau82529[[#This Row],[Lundi]:[Mercredi]]),"")</f>
        <v/>
      </c>
      <c r="P579" s="14" t="str">
        <f>IF(SUM(Tableau82529[[#This Row],[Jeudi]:[Samedi]])&gt;0,SUM(Tableau82529[[#This Row],[Jeudi]:[Samedi]]),"")</f>
        <v/>
      </c>
      <c r="Q579" s="14">
        <f>COUNTIF(Tableau82529[[#This Row],[Lundi]:[Mercredi]],"&gt;0") + COUNTIF(Tableau82529[[#This Row],[Jeudi]:[Samedi]],"&gt;0")</f>
        <v>0</v>
      </c>
      <c r="R579" s="14" t="str">
        <f>IFERROR(Tableau82529[[#This Row],[Total Tour 1]]+Tableau82529[[#This Row],[Total Tour 2]],"")</f>
        <v/>
      </c>
      <c r="S579" s="14">
        <f>COUNTIF(Tableau82529[[#This Row],[Lundi]:[Samedi]],"&gt;=12")*1000</f>
        <v>0</v>
      </c>
      <c r="T57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79" s="15">
        <f>Tableau82529[[#This Row],[Prime production]]+Tableau82529[[#This Row],[Prime rendement]]</f>
        <v>0</v>
      </c>
      <c r="V579" s="15" t="str">
        <f>IF(Tableau82529[[#This Row],[Matricule]]&gt;1,IF(COUNTIF(Tableau82529[DateMatricule],Tableau82529[[#This Row],[DateMatricule]])&gt;1,"Doublon",""),"")</f>
        <v/>
      </c>
    </row>
    <row r="580" spans="1:22" x14ac:dyDescent="0.25">
      <c r="A580" s="11" t="str">
        <f>IF(Tableau82529[[#This Row],[Semaine]]="","",VLOOKUP(Tableau82529[[#This Row],[Semaine]],Listes!$A:$B,2,FALSE))</f>
        <v/>
      </c>
      <c r="B580" s="11" t="str">
        <f>IF(ISBLANK(Tableau82529[[#This Row],[Matricule]]),"",VLOOKUP(Tableau82529[[#This Row],[Matricule]],#REF!,2,FALSE))</f>
        <v/>
      </c>
      <c r="C580" s="11" t="str">
        <f>IF(ISBLANK(Tableau82529[[#This Row],[Matricule]]),"",VLOOKUP(Tableau82529[[#This Row],[Matricule]],#REF!,3,FALSE))</f>
        <v/>
      </c>
      <c r="D580" s="11" t="str">
        <f>CONCATENATE(Tableau82529[[#This Row],[Semaine]],Tableau82529[[#This Row],[Matricule]])</f>
        <v/>
      </c>
      <c r="O580" s="14" t="str">
        <f>IF(SUM(Tableau82529[[#This Row],[Lundi]:[Mercredi]])&gt;0,SUM(Tableau82529[[#This Row],[Lundi]:[Mercredi]]),"")</f>
        <v/>
      </c>
      <c r="P580" s="14" t="str">
        <f>IF(SUM(Tableau82529[[#This Row],[Jeudi]:[Samedi]])&gt;0,SUM(Tableau82529[[#This Row],[Jeudi]:[Samedi]]),"")</f>
        <v/>
      </c>
      <c r="Q580" s="14">
        <f>COUNTIF(Tableau82529[[#This Row],[Lundi]:[Mercredi]],"&gt;0") + COUNTIF(Tableau82529[[#This Row],[Jeudi]:[Samedi]],"&gt;0")</f>
        <v>0</v>
      </c>
      <c r="R580" s="14" t="str">
        <f>IFERROR(Tableau82529[[#This Row],[Total Tour 1]]+Tableau82529[[#This Row],[Total Tour 2]],"")</f>
        <v/>
      </c>
      <c r="S580" s="14">
        <f>COUNTIF(Tableau82529[[#This Row],[Lundi]:[Samedi]],"&gt;=12")*1000</f>
        <v>0</v>
      </c>
      <c r="T58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80" s="15">
        <f>Tableau82529[[#This Row],[Prime production]]+Tableau82529[[#This Row],[Prime rendement]]</f>
        <v>0</v>
      </c>
      <c r="V580" s="15" t="str">
        <f>IF(Tableau82529[[#This Row],[Matricule]]&gt;1,IF(COUNTIF(Tableau82529[DateMatricule],Tableau82529[[#This Row],[DateMatricule]])&gt;1,"Doublon",""),"")</f>
        <v/>
      </c>
    </row>
    <row r="581" spans="1:22" x14ac:dyDescent="0.25">
      <c r="A581" s="11" t="str">
        <f>IF(Tableau82529[[#This Row],[Semaine]]="","",VLOOKUP(Tableau82529[[#This Row],[Semaine]],Listes!$A:$B,2,FALSE))</f>
        <v/>
      </c>
      <c r="B581" s="11" t="str">
        <f>IF(ISBLANK(Tableau82529[[#This Row],[Matricule]]),"",VLOOKUP(Tableau82529[[#This Row],[Matricule]],#REF!,2,FALSE))</f>
        <v/>
      </c>
      <c r="C581" s="11" t="str">
        <f>IF(ISBLANK(Tableau82529[[#This Row],[Matricule]]),"",VLOOKUP(Tableau82529[[#This Row],[Matricule]],#REF!,3,FALSE))</f>
        <v/>
      </c>
      <c r="D581" s="11" t="str">
        <f>CONCATENATE(Tableau82529[[#This Row],[Semaine]],Tableau82529[[#This Row],[Matricule]])</f>
        <v/>
      </c>
      <c r="O581" s="14" t="str">
        <f>IF(SUM(Tableau82529[[#This Row],[Lundi]:[Mercredi]])&gt;0,SUM(Tableau82529[[#This Row],[Lundi]:[Mercredi]]),"")</f>
        <v/>
      </c>
      <c r="P581" s="14" t="str">
        <f>IF(SUM(Tableau82529[[#This Row],[Jeudi]:[Samedi]])&gt;0,SUM(Tableau82529[[#This Row],[Jeudi]:[Samedi]]),"")</f>
        <v/>
      </c>
      <c r="Q581" s="14">
        <f>COUNTIF(Tableau82529[[#This Row],[Lundi]:[Mercredi]],"&gt;0") + COUNTIF(Tableau82529[[#This Row],[Jeudi]:[Samedi]],"&gt;0")</f>
        <v>0</v>
      </c>
      <c r="R581" s="14" t="str">
        <f>IFERROR(Tableau82529[[#This Row],[Total Tour 1]]+Tableau82529[[#This Row],[Total Tour 2]],"")</f>
        <v/>
      </c>
      <c r="S581" s="14">
        <f>COUNTIF(Tableau82529[[#This Row],[Lundi]:[Samedi]],"&gt;=12")*1000</f>
        <v>0</v>
      </c>
      <c r="T58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81" s="15">
        <f>Tableau82529[[#This Row],[Prime production]]+Tableau82529[[#This Row],[Prime rendement]]</f>
        <v>0</v>
      </c>
      <c r="V581" s="15" t="str">
        <f>IF(Tableau82529[[#This Row],[Matricule]]&gt;1,IF(COUNTIF(Tableau82529[DateMatricule],Tableau82529[[#This Row],[DateMatricule]])&gt;1,"Doublon",""),"")</f>
        <v/>
      </c>
    </row>
    <row r="582" spans="1:22" x14ac:dyDescent="0.25">
      <c r="A582" s="11" t="str">
        <f>IF(Tableau82529[[#This Row],[Semaine]]="","",VLOOKUP(Tableau82529[[#This Row],[Semaine]],Listes!$A:$B,2,FALSE))</f>
        <v/>
      </c>
      <c r="B582" s="11" t="str">
        <f>IF(ISBLANK(Tableau82529[[#This Row],[Matricule]]),"",VLOOKUP(Tableau82529[[#This Row],[Matricule]],#REF!,2,FALSE))</f>
        <v/>
      </c>
      <c r="C582" s="11" t="str">
        <f>IF(ISBLANK(Tableau82529[[#This Row],[Matricule]]),"",VLOOKUP(Tableau82529[[#This Row],[Matricule]],#REF!,3,FALSE))</f>
        <v/>
      </c>
      <c r="D582" s="11" t="str">
        <f>CONCATENATE(Tableau82529[[#This Row],[Semaine]],Tableau82529[[#This Row],[Matricule]])</f>
        <v/>
      </c>
      <c r="O582" s="14" t="str">
        <f>IF(SUM(Tableau82529[[#This Row],[Lundi]:[Mercredi]])&gt;0,SUM(Tableau82529[[#This Row],[Lundi]:[Mercredi]]),"")</f>
        <v/>
      </c>
      <c r="P582" s="14" t="str">
        <f>IF(SUM(Tableau82529[[#This Row],[Jeudi]:[Samedi]])&gt;0,SUM(Tableau82529[[#This Row],[Jeudi]:[Samedi]]),"")</f>
        <v/>
      </c>
      <c r="Q582" s="14">
        <f>COUNTIF(Tableau82529[[#This Row],[Lundi]:[Mercredi]],"&gt;0") + COUNTIF(Tableau82529[[#This Row],[Jeudi]:[Samedi]],"&gt;0")</f>
        <v>0</v>
      </c>
      <c r="R582" s="14" t="str">
        <f>IFERROR(Tableau82529[[#This Row],[Total Tour 1]]+Tableau82529[[#This Row],[Total Tour 2]],"")</f>
        <v/>
      </c>
      <c r="S582" s="14">
        <f>COUNTIF(Tableau82529[[#This Row],[Lundi]:[Samedi]],"&gt;=12")*1000</f>
        <v>0</v>
      </c>
      <c r="T58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82" s="15">
        <f>Tableau82529[[#This Row],[Prime production]]+Tableau82529[[#This Row],[Prime rendement]]</f>
        <v>0</v>
      </c>
      <c r="V582" s="15" t="str">
        <f>IF(Tableau82529[[#This Row],[Matricule]]&gt;1,IF(COUNTIF(Tableau82529[DateMatricule],Tableau82529[[#This Row],[DateMatricule]])&gt;1,"Doublon",""),"")</f>
        <v/>
      </c>
    </row>
    <row r="583" spans="1:22" x14ac:dyDescent="0.25">
      <c r="A583" s="11" t="str">
        <f>IF(Tableau82529[[#This Row],[Semaine]]="","",VLOOKUP(Tableau82529[[#This Row],[Semaine]],Listes!$A:$B,2,FALSE))</f>
        <v/>
      </c>
      <c r="B583" s="11" t="str">
        <f>IF(ISBLANK(Tableau82529[[#This Row],[Matricule]]),"",VLOOKUP(Tableau82529[[#This Row],[Matricule]],#REF!,2,FALSE))</f>
        <v/>
      </c>
      <c r="C583" s="11" t="str">
        <f>IF(ISBLANK(Tableau82529[[#This Row],[Matricule]]),"",VLOOKUP(Tableau82529[[#This Row],[Matricule]],#REF!,3,FALSE))</f>
        <v/>
      </c>
      <c r="D583" s="11" t="str">
        <f>CONCATENATE(Tableau82529[[#This Row],[Semaine]],Tableau82529[[#This Row],[Matricule]])</f>
        <v/>
      </c>
      <c r="O583" s="14" t="str">
        <f>IF(SUM(Tableau82529[[#This Row],[Lundi]:[Mercredi]])&gt;0,SUM(Tableau82529[[#This Row],[Lundi]:[Mercredi]]),"")</f>
        <v/>
      </c>
      <c r="P583" s="14" t="str">
        <f>IF(SUM(Tableau82529[[#This Row],[Jeudi]:[Samedi]])&gt;0,SUM(Tableau82529[[#This Row],[Jeudi]:[Samedi]]),"")</f>
        <v/>
      </c>
      <c r="Q583" s="14">
        <f>COUNTIF(Tableau82529[[#This Row],[Lundi]:[Mercredi]],"&gt;0") + COUNTIF(Tableau82529[[#This Row],[Jeudi]:[Samedi]],"&gt;0")</f>
        <v>0</v>
      </c>
      <c r="R583" s="14" t="str">
        <f>IFERROR(Tableau82529[[#This Row],[Total Tour 1]]+Tableau82529[[#This Row],[Total Tour 2]],"")</f>
        <v/>
      </c>
      <c r="S583" s="14">
        <f>COUNTIF(Tableau82529[[#This Row],[Lundi]:[Samedi]],"&gt;=12")*1000</f>
        <v>0</v>
      </c>
      <c r="T58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83" s="15">
        <f>Tableau82529[[#This Row],[Prime production]]+Tableau82529[[#This Row],[Prime rendement]]</f>
        <v>0</v>
      </c>
      <c r="V583" s="15" t="str">
        <f>IF(Tableau82529[[#This Row],[Matricule]]&gt;1,IF(COUNTIF(Tableau82529[DateMatricule],Tableau82529[[#This Row],[DateMatricule]])&gt;1,"Doublon",""),"")</f>
        <v/>
      </c>
    </row>
    <row r="584" spans="1:22" x14ac:dyDescent="0.25">
      <c r="A584" s="11" t="str">
        <f>IF(Tableau82529[[#This Row],[Semaine]]="","",VLOOKUP(Tableau82529[[#This Row],[Semaine]],Listes!$A:$B,2,FALSE))</f>
        <v/>
      </c>
      <c r="B584" s="11" t="str">
        <f>IF(ISBLANK(Tableau82529[[#This Row],[Matricule]]),"",VLOOKUP(Tableau82529[[#This Row],[Matricule]],#REF!,2,FALSE))</f>
        <v/>
      </c>
      <c r="C584" s="11" t="str">
        <f>IF(ISBLANK(Tableau82529[[#This Row],[Matricule]]),"",VLOOKUP(Tableau82529[[#This Row],[Matricule]],#REF!,3,FALSE))</f>
        <v/>
      </c>
      <c r="D584" s="11" t="str">
        <f>CONCATENATE(Tableau82529[[#This Row],[Semaine]],Tableau82529[[#This Row],[Matricule]])</f>
        <v/>
      </c>
      <c r="O584" s="14" t="str">
        <f>IF(SUM(Tableau82529[[#This Row],[Lundi]:[Mercredi]])&gt;0,SUM(Tableau82529[[#This Row],[Lundi]:[Mercredi]]),"")</f>
        <v/>
      </c>
      <c r="P584" s="14" t="str">
        <f>IF(SUM(Tableau82529[[#This Row],[Jeudi]:[Samedi]])&gt;0,SUM(Tableau82529[[#This Row],[Jeudi]:[Samedi]]),"")</f>
        <v/>
      </c>
      <c r="Q584" s="14">
        <f>COUNTIF(Tableau82529[[#This Row],[Lundi]:[Mercredi]],"&gt;0") + COUNTIF(Tableau82529[[#This Row],[Jeudi]:[Samedi]],"&gt;0")</f>
        <v>0</v>
      </c>
      <c r="R584" s="14" t="str">
        <f>IFERROR(Tableau82529[[#This Row],[Total Tour 1]]+Tableau82529[[#This Row],[Total Tour 2]],"")</f>
        <v/>
      </c>
      <c r="S584" s="14">
        <f>COUNTIF(Tableau82529[[#This Row],[Lundi]:[Samedi]],"&gt;=12")*1000</f>
        <v>0</v>
      </c>
      <c r="T58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84" s="15">
        <f>Tableau82529[[#This Row],[Prime production]]+Tableau82529[[#This Row],[Prime rendement]]</f>
        <v>0</v>
      </c>
      <c r="V584" s="15" t="str">
        <f>IF(Tableau82529[[#This Row],[Matricule]]&gt;1,IF(COUNTIF(Tableau82529[DateMatricule],Tableau82529[[#This Row],[DateMatricule]])&gt;1,"Doublon",""),"")</f>
        <v/>
      </c>
    </row>
    <row r="585" spans="1:22" x14ac:dyDescent="0.25">
      <c r="A585" s="11" t="str">
        <f>IF(Tableau82529[[#This Row],[Semaine]]="","",VLOOKUP(Tableau82529[[#This Row],[Semaine]],Listes!$A:$B,2,FALSE))</f>
        <v/>
      </c>
      <c r="B585" s="11" t="str">
        <f>IF(ISBLANK(Tableau82529[[#This Row],[Matricule]]),"",VLOOKUP(Tableau82529[[#This Row],[Matricule]],#REF!,2,FALSE))</f>
        <v/>
      </c>
      <c r="C585" s="11" t="str">
        <f>IF(ISBLANK(Tableau82529[[#This Row],[Matricule]]),"",VLOOKUP(Tableau82529[[#This Row],[Matricule]],#REF!,3,FALSE))</f>
        <v/>
      </c>
      <c r="D585" s="11" t="str">
        <f>CONCATENATE(Tableau82529[[#This Row],[Semaine]],Tableau82529[[#This Row],[Matricule]])</f>
        <v/>
      </c>
      <c r="O585" s="14" t="str">
        <f>IF(SUM(Tableau82529[[#This Row],[Lundi]:[Mercredi]])&gt;0,SUM(Tableau82529[[#This Row],[Lundi]:[Mercredi]]),"")</f>
        <v/>
      </c>
      <c r="P585" s="14" t="str">
        <f>IF(SUM(Tableau82529[[#This Row],[Jeudi]:[Samedi]])&gt;0,SUM(Tableau82529[[#This Row],[Jeudi]:[Samedi]]),"")</f>
        <v/>
      </c>
      <c r="Q585" s="14">
        <f>COUNTIF(Tableau82529[[#This Row],[Lundi]:[Mercredi]],"&gt;0") + COUNTIF(Tableau82529[[#This Row],[Jeudi]:[Samedi]],"&gt;0")</f>
        <v>0</v>
      </c>
      <c r="R585" s="14" t="str">
        <f>IFERROR(Tableau82529[[#This Row],[Total Tour 1]]+Tableau82529[[#This Row],[Total Tour 2]],"")</f>
        <v/>
      </c>
      <c r="S585" s="14">
        <f>COUNTIF(Tableau82529[[#This Row],[Lundi]:[Samedi]],"&gt;=12")*1000</f>
        <v>0</v>
      </c>
      <c r="T58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85" s="15">
        <f>Tableau82529[[#This Row],[Prime production]]+Tableau82529[[#This Row],[Prime rendement]]</f>
        <v>0</v>
      </c>
      <c r="V585" s="15" t="str">
        <f>IF(Tableau82529[[#This Row],[Matricule]]&gt;1,IF(COUNTIF(Tableau82529[DateMatricule],Tableau82529[[#This Row],[DateMatricule]])&gt;1,"Doublon",""),"")</f>
        <v/>
      </c>
    </row>
    <row r="586" spans="1:22" x14ac:dyDescent="0.25">
      <c r="A586" s="11" t="str">
        <f>IF(Tableau82529[[#This Row],[Semaine]]="","",VLOOKUP(Tableau82529[[#This Row],[Semaine]],Listes!$A:$B,2,FALSE))</f>
        <v/>
      </c>
      <c r="B586" s="11" t="str">
        <f>IF(ISBLANK(Tableau82529[[#This Row],[Matricule]]),"",VLOOKUP(Tableau82529[[#This Row],[Matricule]],#REF!,2,FALSE))</f>
        <v/>
      </c>
      <c r="C586" s="11" t="str">
        <f>IF(ISBLANK(Tableau82529[[#This Row],[Matricule]]),"",VLOOKUP(Tableau82529[[#This Row],[Matricule]],#REF!,3,FALSE))</f>
        <v/>
      </c>
      <c r="D586" s="11" t="str">
        <f>CONCATENATE(Tableau82529[[#This Row],[Semaine]],Tableau82529[[#This Row],[Matricule]])</f>
        <v/>
      </c>
      <c r="O586" s="14" t="str">
        <f>IF(SUM(Tableau82529[[#This Row],[Lundi]:[Mercredi]])&gt;0,SUM(Tableau82529[[#This Row],[Lundi]:[Mercredi]]),"")</f>
        <v/>
      </c>
      <c r="P586" s="14" t="str">
        <f>IF(SUM(Tableau82529[[#This Row],[Jeudi]:[Samedi]])&gt;0,SUM(Tableau82529[[#This Row],[Jeudi]:[Samedi]]),"")</f>
        <v/>
      </c>
      <c r="Q586" s="14">
        <f>COUNTIF(Tableau82529[[#This Row],[Lundi]:[Mercredi]],"&gt;0") + COUNTIF(Tableau82529[[#This Row],[Jeudi]:[Samedi]],"&gt;0")</f>
        <v>0</v>
      </c>
      <c r="R586" s="14" t="str">
        <f>IFERROR(Tableau82529[[#This Row],[Total Tour 1]]+Tableau82529[[#This Row],[Total Tour 2]],"")</f>
        <v/>
      </c>
      <c r="S586" s="14">
        <f>COUNTIF(Tableau82529[[#This Row],[Lundi]:[Samedi]],"&gt;=12")*1000</f>
        <v>0</v>
      </c>
      <c r="T58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86" s="15">
        <f>Tableau82529[[#This Row],[Prime production]]+Tableau82529[[#This Row],[Prime rendement]]</f>
        <v>0</v>
      </c>
      <c r="V586" s="15" t="str">
        <f>IF(Tableau82529[[#This Row],[Matricule]]&gt;1,IF(COUNTIF(Tableau82529[DateMatricule],Tableau82529[[#This Row],[DateMatricule]])&gt;1,"Doublon",""),"")</f>
        <v/>
      </c>
    </row>
    <row r="587" spans="1:22" x14ac:dyDescent="0.25">
      <c r="A587" s="11" t="str">
        <f>IF(Tableau82529[[#This Row],[Semaine]]="","",VLOOKUP(Tableau82529[[#This Row],[Semaine]],Listes!$A:$B,2,FALSE))</f>
        <v/>
      </c>
      <c r="B587" s="11" t="str">
        <f>IF(ISBLANK(Tableau82529[[#This Row],[Matricule]]),"",VLOOKUP(Tableau82529[[#This Row],[Matricule]],#REF!,2,FALSE))</f>
        <v/>
      </c>
      <c r="C587" s="11" t="str">
        <f>IF(ISBLANK(Tableau82529[[#This Row],[Matricule]]),"",VLOOKUP(Tableau82529[[#This Row],[Matricule]],#REF!,3,FALSE))</f>
        <v/>
      </c>
      <c r="D587" s="11" t="str">
        <f>CONCATENATE(Tableau82529[[#This Row],[Semaine]],Tableau82529[[#This Row],[Matricule]])</f>
        <v/>
      </c>
      <c r="O587" s="14" t="str">
        <f>IF(SUM(Tableau82529[[#This Row],[Lundi]:[Mercredi]])&gt;0,SUM(Tableau82529[[#This Row],[Lundi]:[Mercredi]]),"")</f>
        <v/>
      </c>
      <c r="P587" s="14" t="str">
        <f>IF(SUM(Tableau82529[[#This Row],[Jeudi]:[Samedi]])&gt;0,SUM(Tableau82529[[#This Row],[Jeudi]:[Samedi]]),"")</f>
        <v/>
      </c>
      <c r="Q587" s="14">
        <f>COUNTIF(Tableau82529[[#This Row],[Lundi]:[Mercredi]],"&gt;0") + COUNTIF(Tableau82529[[#This Row],[Jeudi]:[Samedi]],"&gt;0")</f>
        <v>0</v>
      </c>
      <c r="R587" s="14" t="str">
        <f>IFERROR(Tableau82529[[#This Row],[Total Tour 1]]+Tableau82529[[#This Row],[Total Tour 2]],"")</f>
        <v/>
      </c>
      <c r="S587" s="14">
        <f>COUNTIF(Tableau82529[[#This Row],[Lundi]:[Samedi]],"&gt;=12")*1000</f>
        <v>0</v>
      </c>
      <c r="T58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87" s="15">
        <f>Tableau82529[[#This Row],[Prime production]]+Tableau82529[[#This Row],[Prime rendement]]</f>
        <v>0</v>
      </c>
      <c r="V587" s="15" t="str">
        <f>IF(Tableau82529[[#This Row],[Matricule]]&gt;1,IF(COUNTIF(Tableau82529[DateMatricule],Tableau82529[[#This Row],[DateMatricule]])&gt;1,"Doublon",""),"")</f>
        <v/>
      </c>
    </row>
    <row r="588" spans="1:22" x14ac:dyDescent="0.25">
      <c r="A588" s="11" t="str">
        <f>IF(Tableau82529[[#This Row],[Semaine]]="","",VLOOKUP(Tableau82529[[#This Row],[Semaine]],Listes!$A:$B,2,FALSE))</f>
        <v/>
      </c>
      <c r="B588" s="11" t="str">
        <f>IF(ISBLANK(Tableau82529[[#This Row],[Matricule]]),"",VLOOKUP(Tableau82529[[#This Row],[Matricule]],#REF!,2,FALSE))</f>
        <v/>
      </c>
      <c r="C588" s="11" t="str">
        <f>IF(ISBLANK(Tableau82529[[#This Row],[Matricule]]),"",VLOOKUP(Tableau82529[[#This Row],[Matricule]],#REF!,3,FALSE))</f>
        <v/>
      </c>
      <c r="D588" s="11" t="str">
        <f>CONCATENATE(Tableau82529[[#This Row],[Semaine]],Tableau82529[[#This Row],[Matricule]])</f>
        <v/>
      </c>
      <c r="O588" s="14" t="str">
        <f>IF(SUM(Tableau82529[[#This Row],[Lundi]:[Mercredi]])&gt;0,SUM(Tableau82529[[#This Row],[Lundi]:[Mercredi]]),"")</f>
        <v/>
      </c>
      <c r="P588" s="14" t="str">
        <f>IF(SUM(Tableau82529[[#This Row],[Jeudi]:[Samedi]])&gt;0,SUM(Tableau82529[[#This Row],[Jeudi]:[Samedi]]),"")</f>
        <v/>
      </c>
      <c r="Q588" s="14">
        <f>COUNTIF(Tableau82529[[#This Row],[Lundi]:[Mercredi]],"&gt;0") + COUNTIF(Tableau82529[[#This Row],[Jeudi]:[Samedi]],"&gt;0")</f>
        <v>0</v>
      </c>
      <c r="R588" s="14" t="str">
        <f>IFERROR(Tableau82529[[#This Row],[Total Tour 1]]+Tableau82529[[#This Row],[Total Tour 2]],"")</f>
        <v/>
      </c>
      <c r="S588" s="14">
        <f>COUNTIF(Tableau82529[[#This Row],[Lundi]:[Samedi]],"&gt;=12")*1000</f>
        <v>0</v>
      </c>
      <c r="T58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88" s="15">
        <f>Tableau82529[[#This Row],[Prime production]]+Tableau82529[[#This Row],[Prime rendement]]</f>
        <v>0</v>
      </c>
      <c r="V588" s="15" t="str">
        <f>IF(Tableau82529[[#This Row],[Matricule]]&gt;1,IF(COUNTIF(Tableau82529[DateMatricule],Tableau82529[[#This Row],[DateMatricule]])&gt;1,"Doublon",""),"")</f>
        <v/>
      </c>
    </row>
    <row r="589" spans="1:22" x14ac:dyDescent="0.25">
      <c r="A589" s="11" t="str">
        <f>IF(Tableau82529[[#This Row],[Semaine]]="","",VLOOKUP(Tableau82529[[#This Row],[Semaine]],Listes!$A:$B,2,FALSE))</f>
        <v/>
      </c>
      <c r="B589" s="11" t="str">
        <f>IF(ISBLANK(Tableau82529[[#This Row],[Matricule]]),"",VLOOKUP(Tableau82529[[#This Row],[Matricule]],#REF!,2,FALSE))</f>
        <v/>
      </c>
      <c r="C589" s="11" t="str">
        <f>IF(ISBLANK(Tableau82529[[#This Row],[Matricule]]),"",VLOOKUP(Tableau82529[[#This Row],[Matricule]],#REF!,3,FALSE))</f>
        <v/>
      </c>
      <c r="D589" s="11" t="str">
        <f>CONCATENATE(Tableau82529[[#This Row],[Semaine]],Tableau82529[[#This Row],[Matricule]])</f>
        <v/>
      </c>
      <c r="O589" s="14" t="str">
        <f>IF(SUM(Tableau82529[[#This Row],[Lundi]:[Mercredi]])&gt;0,SUM(Tableau82529[[#This Row],[Lundi]:[Mercredi]]),"")</f>
        <v/>
      </c>
      <c r="P589" s="14" t="str">
        <f>IF(SUM(Tableau82529[[#This Row],[Jeudi]:[Samedi]])&gt;0,SUM(Tableau82529[[#This Row],[Jeudi]:[Samedi]]),"")</f>
        <v/>
      </c>
      <c r="Q589" s="14">
        <f>COUNTIF(Tableau82529[[#This Row],[Lundi]:[Mercredi]],"&gt;0") + COUNTIF(Tableau82529[[#This Row],[Jeudi]:[Samedi]],"&gt;0")</f>
        <v>0</v>
      </c>
      <c r="R589" s="14" t="str">
        <f>IFERROR(Tableau82529[[#This Row],[Total Tour 1]]+Tableau82529[[#This Row],[Total Tour 2]],"")</f>
        <v/>
      </c>
      <c r="S589" s="14">
        <f>COUNTIF(Tableau82529[[#This Row],[Lundi]:[Samedi]],"&gt;=12")*1000</f>
        <v>0</v>
      </c>
      <c r="T58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89" s="15">
        <f>Tableau82529[[#This Row],[Prime production]]+Tableau82529[[#This Row],[Prime rendement]]</f>
        <v>0</v>
      </c>
      <c r="V589" s="15" t="str">
        <f>IF(Tableau82529[[#This Row],[Matricule]]&gt;1,IF(COUNTIF(Tableau82529[DateMatricule],Tableau82529[[#This Row],[DateMatricule]])&gt;1,"Doublon",""),"")</f>
        <v/>
      </c>
    </row>
    <row r="590" spans="1:22" x14ac:dyDescent="0.25">
      <c r="A590" s="11" t="str">
        <f>IF(Tableau82529[[#This Row],[Semaine]]="","",VLOOKUP(Tableau82529[[#This Row],[Semaine]],Listes!$A:$B,2,FALSE))</f>
        <v/>
      </c>
      <c r="B590" s="11" t="str">
        <f>IF(ISBLANK(Tableau82529[[#This Row],[Matricule]]),"",VLOOKUP(Tableau82529[[#This Row],[Matricule]],#REF!,2,FALSE))</f>
        <v/>
      </c>
      <c r="C590" s="11" t="str">
        <f>IF(ISBLANK(Tableau82529[[#This Row],[Matricule]]),"",VLOOKUP(Tableau82529[[#This Row],[Matricule]],#REF!,3,FALSE))</f>
        <v/>
      </c>
      <c r="D590" s="11" t="str">
        <f>CONCATENATE(Tableau82529[[#This Row],[Semaine]],Tableau82529[[#This Row],[Matricule]])</f>
        <v/>
      </c>
      <c r="O590" s="14" t="str">
        <f>IF(SUM(Tableau82529[[#This Row],[Lundi]:[Mercredi]])&gt;0,SUM(Tableau82529[[#This Row],[Lundi]:[Mercredi]]),"")</f>
        <v/>
      </c>
      <c r="P590" s="14" t="str">
        <f>IF(SUM(Tableau82529[[#This Row],[Jeudi]:[Samedi]])&gt;0,SUM(Tableau82529[[#This Row],[Jeudi]:[Samedi]]),"")</f>
        <v/>
      </c>
      <c r="Q590" s="14">
        <f>COUNTIF(Tableau82529[[#This Row],[Lundi]:[Mercredi]],"&gt;0") + COUNTIF(Tableau82529[[#This Row],[Jeudi]:[Samedi]],"&gt;0")</f>
        <v>0</v>
      </c>
      <c r="R590" s="14" t="str">
        <f>IFERROR(Tableau82529[[#This Row],[Total Tour 1]]+Tableau82529[[#This Row],[Total Tour 2]],"")</f>
        <v/>
      </c>
      <c r="S590" s="14">
        <f>COUNTIF(Tableau82529[[#This Row],[Lundi]:[Samedi]],"&gt;=12")*1000</f>
        <v>0</v>
      </c>
      <c r="T59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90" s="15">
        <f>Tableau82529[[#This Row],[Prime production]]+Tableau82529[[#This Row],[Prime rendement]]</f>
        <v>0</v>
      </c>
      <c r="V590" s="15" t="str">
        <f>IF(Tableau82529[[#This Row],[Matricule]]&gt;1,IF(COUNTIF(Tableau82529[DateMatricule],Tableau82529[[#This Row],[DateMatricule]])&gt;1,"Doublon",""),"")</f>
        <v/>
      </c>
    </row>
    <row r="591" spans="1:22" x14ac:dyDescent="0.25">
      <c r="A591" s="11" t="str">
        <f>IF(Tableau82529[[#This Row],[Semaine]]="","",VLOOKUP(Tableau82529[[#This Row],[Semaine]],Listes!$A:$B,2,FALSE))</f>
        <v/>
      </c>
      <c r="B591" s="11" t="str">
        <f>IF(ISBLANK(Tableau82529[[#This Row],[Matricule]]),"",VLOOKUP(Tableau82529[[#This Row],[Matricule]],#REF!,2,FALSE))</f>
        <v/>
      </c>
      <c r="C591" s="11" t="str">
        <f>IF(ISBLANK(Tableau82529[[#This Row],[Matricule]]),"",VLOOKUP(Tableau82529[[#This Row],[Matricule]],#REF!,3,FALSE))</f>
        <v/>
      </c>
      <c r="D591" s="11" t="str">
        <f>CONCATENATE(Tableau82529[[#This Row],[Semaine]],Tableau82529[[#This Row],[Matricule]])</f>
        <v/>
      </c>
      <c r="O591" s="14" t="str">
        <f>IF(SUM(Tableau82529[[#This Row],[Lundi]:[Mercredi]])&gt;0,SUM(Tableau82529[[#This Row],[Lundi]:[Mercredi]]),"")</f>
        <v/>
      </c>
      <c r="P591" s="14" t="str">
        <f>IF(SUM(Tableau82529[[#This Row],[Jeudi]:[Samedi]])&gt;0,SUM(Tableau82529[[#This Row],[Jeudi]:[Samedi]]),"")</f>
        <v/>
      </c>
      <c r="Q591" s="14">
        <f>COUNTIF(Tableau82529[[#This Row],[Lundi]:[Mercredi]],"&gt;0") + COUNTIF(Tableau82529[[#This Row],[Jeudi]:[Samedi]],"&gt;0")</f>
        <v>0</v>
      </c>
      <c r="R591" s="14" t="str">
        <f>IFERROR(Tableau82529[[#This Row],[Total Tour 1]]+Tableau82529[[#This Row],[Total Tour 2]],"")</f>
        <v/>
      </c>
      <c r="S591" s="14">
        <f>COUNTIF(Tableau82529[[#This Row],[Lundi]:[Samedi]],"&gt;=12")*1000</f>
        <v>0</v>
      </c>
      <c r="T59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91" s="15">
        <f>Tableau82529[[#This Row],[Prime production]]+Tableau82529[[#This Row],[Prime rendement]]</f>
        <v>0</v>
      </c>
      <c r="V591" s="15" t="str">
        <f>IF(Tableau82529[[#This Row],[Matricule]]&gt;1,IF(COUNTIF(Tableau82529[DateMatricule],Tableau82529[[#This Row],[DateMatricule]])&gt;1,"Doublon",""),"")</f>
        <v/>
      </c>
    </row>
    <row r="592" spans="1:22" x14ac:dyDescent="0.25">
      <c r="A592" s="11" t="str">
        <f>IF(Tableau82529[[#This Row],[Semaine]]="","",VLOOKUP(Tableau82529[[#This Row],[Semaine]],Listes!$A:$B,2,FALSE))</f>
        <v/>
      </c>
      <c r="B592" s="11" t="str">
        <f>IF(ISBLANK(Tableau82529[[#This Row],[Matricule]]),"",VLOOKUP(Tableau82529[[#This Row],[Matricule]],#REF!,2,FALSE))</f>
        <v/>
      </c>
      <c r="C592" s="11" t="str">
        <f>IF(ISBLANK(Tableau82529[[#This Row],[Matricule]]),"",VLOOKUP(Tableau82529[[#This Row],[Matricule]],#REF!,3,FALSE))</f>
        <v/>
      </c>
      <c r="D592" s="11" t="str">
        <f>CONCATENATE(Tableau82529[[#This Row],[Semaine]],Tableau82529[[#This Row],[Matricule]])</f>
        <v/>
      </c>
      <c r="O592" s="14" t="str">
        <f>IF(SUM(Tableau82529[[#This Row],[Lundi]:[Mercredi]])&gt;0,SUM(Tableau82529[[#This Row],[Lundi]:[Mercredi]]),"")</f>
        <v/>
      </c>
      <c r="P592" s="14" t="str">
        <f>IF(SUM(Tableau82529[[#This Row],[Jeudi]:[Samedi]])&gt;0,SUM(Tableau82529[[#This Row],[Jeudi]:[Samedi]]),"")</f>
        <v/>
      </c>
      <c r="Q592" s="14">
        <f>COUNTIF(Tableau82529[[#This Row],[Lundi]:[Mercredi]],"&gt;0") + COUNTIF(Tableau82529[[#This Row],[Jeudi]:[Samedi]],"&gt;0")</f>
        <v>0</v>
      </c>
      <c r="R592" s="14" t="str">
        <f>IFERROR(Tableau82529[[#This Row],[Total Tour 1]]+Tableau82529[[#This Row],[Total Tour 2]],"")</f>
        <v/>
      </c>
      <c r="S592" s="14">
        <f>COUNTIF(Tableau82529[[#This Row],[Lundi]:[Samedi]],"&gt;=12")*1000</f>
        <v>0</v>
      </c>
      <c r="T59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92" s="15">
        <f>Tableau82529[[#This Row],[Prime production]]+Tableau82529[[#This Row],[Prime rendement]]</f>
        <v>0</v>
      </c>
      <c r="V592" s="15" t="str">
        <f>IF(Tableau82529[[#This Row],[Matricule]]&gt;1,IF(COUNTIF(Tableau82529[DateMatricule],Tableau82529[[#This Row],[DateMatricule]])&gt;1,"Doublon",""),"")</f>
        <v/>
      </c>
    </row>
    <row r="593" spans="1:22" x14ac:dyDescent="0.25">
      <c r="A593" s="11" t="str">
        <f>IF(Tableau82529[[#This Row],[Semaine]]="","",VLOOKUP(Tableau82529[[#This Row],[Semaine]],Listes!$A:$B,2,FALSE))</f>
        <v/>
      </c>
      <c r="B593" s="11" t="str">
        <f>IF(ISBLANK(Tableau82529[[#This Row],[Matricule]]),"",VLOOKUP(Tableau82529[[#This Row],[Matricule]],#REF!,2,FALSE))</f>
        <v/>
      </c>
      <c r="C593" s="11" t="str">
        <f>IF(ISBLANK(Tableau82529[[#This Row],[Matricule]]),"",VLOOKUP(Tableau82529[[#This Row],[Matricule]],#REF!,3,FALSE))</f>
        <v/>
      </c>
      <c r="D593" s="11" t="str">
        <f>CONCATENATE(Tableau82529[[#This Row],[Semaine]],Tableau82529[[#This Row],[Matricule]])</f>
        <v/>
      </c>
      <c r="O593" s="14" t="str">
        <f>IF(SUM(Tableau82529[[#This Row],[Lundi]:[Mercredi]])&gt;0,SUM(Tableau82529[[#This Row],[Lundi]:[Mercredi]]),"")</f>
        <v/>
      </c>
      <c r="P593" s="14" t="str">
        <f>IF(SUM(Tableau82529[[#This Row],[Jeudi]:[Samedi]])&gt;0,SUM(Tableau82529[[#This Row],[Jeudi]:[Samedi]]),"")</f>
        <v/>
      </c>
      <c r="Q593" s="14">
        <f>COUNTIF(Tableau82529[[#This Row],[Lundi]:[Mercredi]],"&gt;0") + COUNTIF(Tableau82529[[#This Row],[Jeudi]:[Samedi]],"&gt;0")</f>
        <v>0</v>
      </c>
      <c r="R593" s="14" t="str">
        <f>IFERROR(Tableau82529[[#This Row],[Total Tour 1]]+Tableau82529[[#This Row],[Total Tour 2]],"")</f>
        <v/>
      </c>
      <c r="S593" s="14">
        <f>COUNTIF(Tableau82529[[#This Row],[Lundi]:[Samedi]],"&gt;=12")*1000</f>
        <v>0</v>
      </c>
      <c r="T59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93" s="15">
        <f>Tableau82529[[#This Row],[Prime production]]+Tableau82529[[#This Row],[Prime rendement]]</f>
        <v>0</v>
      </c>
      <c r="V593" s="15" t="str">
        <f>IF(Tableau82529[[#This Row],[Matricule]]&gt;1,IF(COUNTIF(Tableau82529[DateMatricule],Tableau82529[[#This Row],[DateMatricule]])&gt;1,"Doublon",""),"")</f>
        <v/>
      </c>
    </row>
    <row r="594" spans="1:22" x14ac:dyDescent="0.25">
      <c r="A594" s="11" t="str">
        <f>IF(Tableau82529[[#This Row],[Semaine]]="","",VLOOKUP(Tableau82529[[#This Row],[Semaine]],Listes!$A:$B,2,FALSE))</f>
        <v/>
      </c>
      <c r="B594" s="11" t="str">
        <f>IF(ISBLANK(Tableau82529[[#This Row],[Matricule]]),"",VLOOKUP(Tableau82529[[#This Row],[Matricule]],#REF!,2,FALSE))</f>
        <v/>
      </c>
      <c r="C594" s="11" t="str">
        <f>IF(ISBLANK(Tableau82529[[#This Row],[Matricule]]),"",VLOOKUP(Tableau82529[[#This Row],[Matricule]],#REF!,3,FALSE))</f>
        <v/>
      </c>
      <c r="D594" s="11" t="str">
        <f>CONCATENATE(Tableau82529[[#This Row],[Semaine]],Tableau82529[[#This Row],[Matricule]])</f>
        <v/>
      </c>
      <c r="O594" s="14" t="str">
        <f>IF(SUM(Tableau82529[[#This Row],[Lundi]:[Mercredi]])&gt;0,SUM(Tableau82529[[#This Row],[Lundi]:[Mercredi]]),"")</f>
        <v/>
      </c>
      <c r="P594" s="14" t="str">
        <f>IF(SUM(Tableau82529[[#This Row],[Jeudi]:[Samedi]])&gt;0,SUM(Tableau82529[[#This Row],[Jeudi]:[Samedi]]),"")</f>
        <v/>
      </c>
      <c r="Q594" s="14">
        <f>COUNTIF(Tableau82529[[#This Row],[Lundi]:[Mercredi]],"&gt;0") + COUNTIF(Tableau82529[[#This Row],[Jeudi]:[Samedi]],"&gt;0")</f>
        <v>0</v>
      </c>
      <c r="R594" s="14" t="str">
        <f>IFERROR(Tableau82529[[#This Row],[Total Tour 1]]+Tableau82529[[#This Row],[Total Tour 2]],"")</f>
        <v/>
      </c>
      <c r="S594" s="14">
        <f>COUNTIF(Tableau82529[[#This Row],[Lundi]:[Samedi]],"&gt;=12")*1000</f>
        <v>0</v>
      </c>
      <c r="T59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94" s="15">
        <f>Tableau82529[[#This Row],[Prime production]]+Tableau82529[[#This Row],[Prime rendement]]</f>
        <v>0</v>
      </c>
      <c r="V594" s="15" t="str">
        <f>IF(Tableau82529[[#This Row],[Matricule]]&gt;1,IF(COUNTIF(Tableau82529[DateMatricule],Tableau82529[[#This Row],[DateMatricule]])&gt;1,"Doublon",""),"")</f>
        <v/>
      </c>
    </row>
    <row r="595" spans="1:22" x14ac:dyDescent="0.25">
      <c r="A595" s="11" t="str">
        <f>IF(Tableau82529[[#This Row],[Semaine]]="","",VLOOKUP(Tableau82529[[#This Row],[Semaine]],Listes!$A:$B,2,FALSE))</f>
        <v/>
      </c>
      <c r="B595" s="11" t="str">
        <f>IF(ISBLANK(Tableau82529[[#This Row],[Matricule]]),"",VLOOKUP(Tableau82529[[#This Row],[Matricule]],#REF!,2,FALSE))</f>
        <v/>
      </c>
      <c r="C595" s="11" t="str">
        <f>IF(ISBLANK(Tableau82529[[#This Row],[Matricule]]),"",VLOOKUP(Tableau82529[[#This Row],[Matricule]],#REF!,3,FALSE))</f>
        <v/>
      </c>
      <c r="D595" s="11" t="str">
        <f>CONCATENATE(Tableau82529[[#This Row],[Semaine]],Tableau82529[[#This Row],[Matricule]])</f>
        <v/>
      </c>
      <c r="O595" s="14" t="str">
        <f>IF(SUM(Tableau82529[[#This Row],[Lundi]:[Mercredi]])&gt;0,SUM(Tableau82529[[#This Row],[Lundi]:[Mercredi]]),"")</f>
        <v/>
      </c>
      <c r="P595" s="14" t="str">
        <f>IF(SUM(Tableau82529[[#This Row],[Jeudi]:[Samedi]])&gt;0,SUM(Tableau82529[[#This Row],[Jeudi]:[Samedi]]),"")</f>
        <v/>
      </c>
      <c r="Q595" s="14">
        <f>COUNTIF(Tableau82529[[#This Row],[Lundi]:[Mercredi]],"&gt;0") + COUNTIF(Tableau82529[[#This Row],[Jeudi]:[Samedi]],"&gt;0")</f>
        <v>0</v>
      </c>
      <c r="R595" s="14" t="str">
        <f>IFERROR(Tableau82529[[#This Row],[Total Tour 1]]+Tableau82529[[#This Row],[Total Tour 2]],"")</f>
        <v/>
      </c>
      <c r="S595" s="14">
        <f>COUNTIF(Tableau82529[[#This Row],[Lundi]:[Samedi]],"&gt;=12")*1000</f>
        <v>0</v>
      </c>
      <c r="T59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95" s="15">
        <f>Tableau82529[[#This Row],[Prime production]]+Tableau82529[[#This Row],[Prime rendement]]</f>
        <v>0</v>
      </c>
      <c r="V595" s="15" t="str">
        <f>IF(Tableau82529[[#This Row],[Matricule]]&gt;1,IF(COUNTIF(Tableau82529[DateMatricule],Tableau82529[[#This Row],[DateMatricule]])&gt;1,"Doublon",""),"")</f>
        <v/>
      </c>
    </row>
    <row r="596" spans="1:22" x14ac:dyDescent="0.25">
      <c r="A596" s="11" t="str">
        <f>IF(Tableau82529[[#This Row],[Semaine]]="","",VLOOKUP(Tableau82529[[#This Row],[Semaine]],Listes!$A:$B,2,FALSE))</f>
        <v/>
      </c>
      <c r="B596" s="11" t="str">
        <f>IF(ISBLANK(Tableau82529[[#This Row],[Matricule]]),"",VLOOKUP(Tableau82529[[#This Row],[Matricule]],#REF!,2,FALSE))</f>
        <v/>
      </c>
      <c r="C596" s="11" t="str">
        <f>IF(ISBLANK(Tableau82529[[#This Row],[Matricule]]),"",VLOOKUP(Tableau82529[[#This Row],[Matricule]],#REF!,3,FALSE))</f>
        <v/>
      </c>
      <c r="D596" s="11" t="str">
        <f>CONCATENATE(Tableau82529[[#This Row],[Semaine]],Tableau82529[[#This Row],[Matricule]])</f>
        <v/>
      </c>
      <c r="O596" s="14" t="str">
        <f>IF(SUM(Tableau82529[[#This Row],[Lundi]:[Mercredi]])&gt;0,SUM(Tableau82529[[#This Row],[Lundi]:[Mercredi]]),"")</f>
        <v/>
      </c>
      <c r="P596" s="14" t="str">
        <f>IF(SUM(Tableau82529[[#This Row],[Jeudi]:[Samedi]])&gt;0,SUM(Tableau82529[[#This Row],[Jeudi]:[Samedi]]),"")</f>
        <v/>
      </c>
      <c r="Q596" s="14">
        <f>COUNTIF(Tableau82529[[#This Row],[Lundi]:[Mercredi]],"&gt;0") + COUNTIF(Tableau82529[[#This Row],[Jeudi]:[Samedi]],"&gt;0")</f>
        <v>0</v>
      </c>
      <c r="R596" s="14" t="str">
        <f>IFERROR(Tableau82529[[#This Row],[Total Tour 1]]+Tableau82529[[#This Row],[Total Tour 2]],"")</f>
        <v/>
      </c>
      <c r="S596" s="14">
        <f>COUNTIF(Tableau82529[[#This Row],[Lundi]:[Samedi]],"&gt;=12")*1000</f>
        <v>0</v>
      </c>
      <c r="T59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96" s="15">
        <f>Tableau82529[[#This Row],[Prime production]]+Tableau82529[[#This Row],[Prime rendement]]</f>
        <v>0</v>
      </c>
      <c r="V596" s="15" t="str">
        <f>IF(Tableau82529[[#This Row],[Matricule]]&gt;1,IF(COUNTIF(Tableau82529[DateMatricule],Tableau82529[[#This Row],[DateMatricule]])&gt;1,"Doublon",""),"")</f>
        <v/>
      </c>
    </row>
    <row r="597" spans="1:22" x14ac:dyDescent="0.25">
      <c r="A597" s="11" t="str">
        <f>IF(Tableau82529[[#This Row],[Semaine]]="","",VLOOKUP(Tableau82529[[#This Row],[Semaine]],Listes!$A:$B,2,FALSE))</f>
        <v/>
      </c>
      <c r="B597" s="11" t="str">
        <f>IF(ISBLANK(Tableau82529[[#This Row],[Matricule]]),"",VLOOKUP(Tableau82529[[#This Row],[Matricule]],#REF!,2,FALSE))</f>
        <v/>
      </c>
      <c r="C597" s="11" t="str">
        <f>IF(ISBLANK(Tableau82529[[#This Row],[Matricule]]),"",VLOOKUP(Tableau82529[[#This Row],[Matricule]],#REF!,3,FALSE))</f>
        <v/>
      </c>
      <c r="D597" s="11" t="str">
        <f>CONCATENATE(Tableau82529[[#This Row],[Semaine]],Tableau82529[[#This Row],[Matricule]])</f>
        <v/>
      </c>
      <c r="O597" s="14" t="str">
        <f>IF(SUM(Tableau82529[[#This Row],[Lundi]:[Mercredi]])&gt;0,SUM(Tableau82529[[#This Row],[Lundi]:[Mercredi]]),"")</f>
        <v/>
      </c>
      <c r="P597" s="14" t="str">
        <f>IF(SUM(Tableau82529[[#This Row],[Jeudi]:[Samedi]])&gt;0,SUM(Tableau82529[[#This Row],[Jeudi]:[Samedi]]),"")</f>
        <v/>
      </c>
      <c r="Q597" s="14">
        <f>COUNTIF(Tableau82529[[#This Row],[Lundi]:[Mercredi]],"&gt;0") + COUNTIF(Tableau82529[[#This Row],[Jeudi]:[Samedi]],"&gt;0")</f>
        <v>0</v>
      </c>
      <c r="R597" s="14" t="str">
        <f>IFERROR(Tableau82529[[#This Row],[Total Tour 1]]+Tableau82529[[#This Row],[Total Tour 2]],"")</f>
        <v/>
      </c>
      <c r="S597" s="14">
        <f>COUNTIF(Tableau82529[[#This Row],[Lundi]:[Samedi]],"&gt;=12")*1000</f>
        <v>0</v>
      </c>
      <c r="T59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97" s="15">
        <f>Tableau82529[[#This Row],[Prime production]]+Tableau82529[[#This Row],[Prime rendement]]</f>
        <v>0</v>
      </c>
      <c r="V597" s="15" t="str">
        <f>IF(Tableau82529[[#This Row],[Matricule]]&gt;1,IF(COUNTIF(Tableau82529[DateMatricule],Tableau82529[[#This Row],[DateMatricule]])&gt;1,"Doublon",""),"")</f>
        <v/>
      </c>
    </row>
    <row r="598" spans="1:22" x14ac:dyDescent="0.25">
      <c r="A598" s="11" t="str">
        <f>IF(Tableau82529[[#This Row],[Semaine]]="","",VLOOKUP(Tableau82529[[#This Row],[Semaine]],Listes!$A:$B,2,FALSE))</f>
        <v/>
      </c>
      <c r="B598" s="11" t="str">
        <f>IF(ISBLANK(Tableau82529[[#This Row],[Matricule]]),"",VLOOKUP(Tableau82529[[#This Row],[Matricule]],#REF!,2,FALSE))</f>
        <v/>
      </c>
      <c r="C598" s="11" t="str">
        <f>IF(ISBLANK(Tableau82529[[#This Row],[Matricule]]),"",VLOOKUP(Tableau82529[[#This Row],[Matricule]],#REF!,3,FALSE))</f>
        <v/>
      </c>
      <c r="D598" s="11" t="str">
        <f>CONCATENATE(Tableau82529[[#This Row],[Semaine]],Tableau82529[[#This Row],[Matricule]])</f>
        <v/>
      </c>
      <c r="O598" s="14" t="str">
        <f>IF(SUM(Tableau82529[[#This Row],[Lundi]:[Mercredi]])&gt;0,SUM(Tableau82529[[#This Row],[Lundi]:[Mercredi]]),"")</f>
        <v/>
      </c>
      <c r="P598" s="14" t="str">
        <f>IF(SUM(Tableau82529[[#This Row],[Jeudi]:[Samedi]])&gt;0,SUM(Tableau82529[[#This Row],[Jeudi]:[Samedi]]),"")</f>
        <v/>
      </c>
      <c r="Q598" s="14">
        <f>COUNTIF(Tableau82529[[#This Row],[Lundi]:[Mercredi]],"&gt;0") + COUNTIF(Tableau82529[[#This Row],[Jeudi]:[Samedi]],"&gt;0")</f>
        <v>0</v>
      </c>
      <c r="R598" s="14" t="str">
        <f>IFERROR(Tableau82529[[#This Row],[Total Tour 1]]+Tableau82529[[#This Row],[Total Tour 2]],"")</f>
        <v/>
      </c>
      <c r="S598" s="14">
        <f>COUNTIF(Tableau82529[[#This Row],[Lundi]:[Samedi]],"&gt;=12")*1000</f>
        <v>0</v>
      </c>
      <c r="T59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98" s="15">
        <f>Tableau82529[[#This Row],[Prime production]]+Tableau82529[[#This Row],[Prime rendement]]</f>
        <v>0</v>
      </c>
      <c r="V598" s="15" t="str">
        <f>IF(Tableau82529[[#This Row],[Matricule]]&gt;1,IF(COUNTIF(Tableau82529[DateMatricule],Tableau82529[[#This Row],[DateMatricule]])&gt;1,"Doublon",""),"")</f>
        <v/>
      </c>
    </row>
    <row r="599" spans="1:22" x14ac:dyDescent="0.25">
      <c r="A599" s="11" t="str">
        <f>IF(Tableau82529[[#This Row],[Semaine]]="","",VLOOKUP(Tableau82529[[#This Row],[Semaine]],Listes!$A:$B,2,FALSE))</f>
        <v/>
      </c>
      <c r="B599" s="11" t="str">
        <f>IF(ISBLANK(Tableau82529[[#This Row],[Matricule]]),"",VLOOKUP(Tableau82529[[#This Row],[Matricule]],#REF!,2,FALSE))</f>
        <v/>
      </c>
      <c r="C599" s="11" t="str">
        <f>IF(ISBLANK(Tableau82529[[#This Row],[Matricule]]),"",VLOOKUP(Tableau82529[[#This Row],[Matricule]],#REF!,3,FALSE))</f>
        <v/>
      </c>
      <c r="D599" s="11" t="str">
        <f>CONCATENATE(Tableau82529[[#This Row],[Semaine]],Tableau82529[[#This Row],[Matricule]])</f>
        <v/>
      </c>
      <c r="O599" s="14" t="str">
        <f>IF(SUM(Tableau82529[[#This Row],[Lundi]:[Mercredi]])&gt;0,SUM(Tableau82529[[#This Row],[Lundi]:[Mercredi]]),"")</f>
        <v/>
      </c>
      <c r="P599" s="14" t="str">
        <f>IF(SUM(Tableau82529[[#This Row],[Jeudi]:[Samedi]])&gt;0,SUM(Tableau82529[[#This Row],[Jeudi]:[Samedi]]),"")</f>
        <v/>
      </c>
      <c r="Q599" s="14">
        <f>COUNTIF(Tableau82529[[#This Row],[Lundi]:[Mercredi]],"&gt;0") + COUNTIF(Tableau82529[[#This Row],[Jeudi]:[Samedi]],"&gt;0")</f>
        <v>0</v>
      </c>
      <c r="R599" s="14" t="str">
        <f>IFERROR(Tableau82529[[#This Row],[Total Tour 1]]+Tableau82529[[#This Row],[Total Tour 2]],"")</f>
        <v/>
      </c>
      <c r="S599" s="14">
        <f>COUNTIF(Tableau82529[[#This Row],[Lundi]:[Samedi]],"&gt;=12")*1000</f>
        <v>0</v>
      </c>
      <c r="T59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599" s="15">
        <f>Tableau82529[[#This Row],[Prime production]]+Tableau82529[[#This Row],[Prime rendement]]</f>
        <v>0</v>
      </c>
      <c r="V599" s="15" t="str">
        <f>IF(Tableau82529[[#This Row],[Matricule]]&gt;1,IF(COUNTIF(Tableau82529[DateMatricule],Tableau82529[[#This Row],[DateMatricule]])&gt;1,"Doublon",""),"")</f>
        <v/>
      </c>
    </row>
    <row r="600" spans="1:22" x14ac:dyDescent="0.25">
      <c r="A600" s="11" t="str">
        <f>IF(Tableau82529[[#This Row],[Semaine]]="","",VLOOKUP(Tableau82529[[#This Row],[Semaine]],Listes!$A:$B,2,FALSE))</f>
        <v/>
      </c>
      <c r="B600" s="11" t="str">
        <f>IF(ISBLANK(Tableau82529[[#This Row],[Matricule]]),"",VLOOKUP(Tableau82529[[#This Row],[Matricule]],#REF!,2,FALSE))</f>
        <v/>
      </c>
      <c r="C600" s="11" t="str">
        <f>IF(ISBLANK(Tableau82529[[#This Row],[Matricule]]),"",VLOOKUP(Tableau82529[[#This Row],[Matricule]],#REF!,3,FALSE))</f>
        <v/>
      </c>
      <c r="D600" s="11" t="str">
        <f>CONCATENATE(Tableau82529[[#This Row],[Semaine]],Tableau82529[[#This Row],[Matricule]])</f>
        <v/>
      </c>
      <c r="O600" s="14" t="str">
        <f>IF(SUM(Tableau82529[[#This Row],[Lundi]:[Mercredi]])&gt;0,SUM(Tableau82529[[#This Row],[Lundi]:[Mercredi]]),"")</f>
        <v/>
      </c>
      <c r="P600" s="14" t="str">
        <f>IF(SUM(Tableau82529[[#This Row],[Jeudi]:[Samedi]])&gt;0,SUM(Tableau82529[[#This Row],[Jeudi]:[Samedi]]),"")</f>
        <v/>
      </c>
      <c r="Q600" s="14">
        <f>COUNTIF(Tableau82529[[#This Row],[Lundi]:[Mercredi]],"&gt;0") + COUNTIF(Tableau82529[[#This Row],[Jeudi]:[Samedi]],"&gt;0")</f>
        <v>0</v>
      </c>
      <c r="R600" s="14" t="str">
        <f>IFERROR(Tableau82529[[#This Row],[Total Tour 1]]+Tableau82529[[#This Row],[Total Tour 2]],"")</f>
        <v/>
      </c>
      <c r="S600" s="14">
        <f>COUNTIF(Tableau82529[[#This Row],[Lundi]:[Samedi]],"&gt;=12")*1000</f>
        <v>0</v>
      </c>
      <c r="T60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00" s="15">
        <f>Tableau82529[[#This Row],[Prime production]]+Tableau82529[[#This Row],[Prime rendement]]</f>
        <v>0</v>
      </c>
      <c r="V600" s="15" t="str">
        <f>IF(Tableau82529[[#This Row],[Matricule]]&gt;1,IF(COUNTIF(Tableau82529[DateMatricule],Tableau82529[[#This Row],[DateMatricule]])&gt;1,"Doublon",""),"")</f>
        <v/>
      </c>
    </row>
    <row r="601" spans="1:22" x14ac:dyDescent="0.25">
      <c r="A601" s="11" t="str">
        <f>IF(Tableau82529[[#This Row],[Semaine]]="","",VLOOKUP(Tableau82529[[#This Row],[Semaine]],Listes!$A:$B,2,FALSE))</f>
        <v/>
      </c>
      <c r="B601" s="11" t="str">
        <f>IF(ISBLANK(Tableau82529[[#This Row],[Matricule]]),"",VLOOKUP(Tableau82529[[#This Row],[Matricule]],#REF!,2,FALSE))</f>
        <v/>
      </c>
      <c r="C601" s="11" t="str">
        <f>IF(ISBLANK(Tableau82529[[#This Row],[Matricule]]),"",VLOOKUP(Tableau82529[[#This Row],[Matricule]],#REF!,3,FALSE))</f>
        <v/>
      </c>
      <c r="D601" s="11" t="str">
        <f>CONCATENATE(Tableau82529[[#This Row],[Semaine]],Tableau82529[[#This Row],[Matricule]])</f>
        <v/>
      </c>
      <c r="O601" s="14" t="str">
        <f>IF(SUM(Tableau82529[[#This Row],[Lundi]:[Mercredi]])&gt;0,SUM(Tableau82529[[#This Row],[Lundi]:[Mercredi]]),"")</f>
        <v/>
      </c>
      <c r="P601" s="14" t="str">
        <f>IF(SUM(Tableau82529[[#This Row],[Jeudi]:[Samedi]])&gt;0,SUM(Tableau82529[[#This Row],[Jeudi]:[Samedi]]),"")</f>
        <v/>
      </c>
      <c r="Q601" s="14">
        <f>COUNTIF(Tableau82529[[#This Row],[Lundi]:[Mercredi]],"&gt;0") + COUNTIF(Tableau82529[[#This Row],[Jeudi]:[Samedi]],"&gt;0")</f>
        <v>0</v>
      </c>
      <c r="R601" s="14" t="str">
        <f>IFERROR(Tableau82529[[#This Row],[Total Tour 1]]+Tableau82529[[#This Row],[Total Tour 2]],"")</f>
        <v/>
      </c>
      <c r="S601" s="14">
        <f>COUNTIF(Tableau82529[[#This Row],[Lundi]:[Samedi]],"&gt;=12")*1000</f>
        <v>0</v>
      </c>
      <c r="T60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01" s="15">
        <f>Tableau82529[[#This Row],[Prime production]]+Tableau82529[[#This Row],[Prime rendement]]</f>
        <v>0</v>
      </c>
      <c r="V601" s="15" t="str">
        <f>IF(Tableau82529[[#This Row],[Matricule]]&gt;1,IF(COUNTIF(Tableau82529[DateMatricule],Tableau82529[[#This Row],[DateMatricule]])&gt;1,"Doublon",""),"")</f>
        <v/>
      </c>
    </row>
    <row r="602" spans="1:22" x14ac:dyDescent="0.25">
      <c r="A602" s="11" t="str">
        <f>IF(Tableau82529[[#This Row],[Semaine]]="","",VLOOKUP(Tableau82529[[#This Row],[Semaine]],Listes!$A:$B,2,FALSE))</f>
        <v/>
      </c>
      <c r="B602" s="11" t="str">
        <f>IF(ISBLANK(Tableau82529[[#This Row],[Matricule]]),"",VLOOKUP(Tableau82529[[#This Row],[Matricule]],#REF!,2,FALSE))</f>
        <v/>
      </c>
      <c r="C602" s="11" t="str">
        <f>IF(ISBLANK(Tableau82529[[#This Row],[Matricule]]),"",VLOOKUP(Tableau82529[[#This Row],[Matricule]],#REF!,3,FALSE))</f>
        <v/>
      </c>
      <c r="D602" s="11" t="str">
        <f>CONCATENATE(Tableau82529[[#This Row],[Semaine]],Tableau82529[[#This Row],[Matricule]])</f>
        <v/>
      </c>
      <c r="O602" s="14" t="str">
        <f>IF(SUM(Tableau82529[[#This Row],[Lundi]:[Mercredi]])&gt;0,SUM(Tableau82529[[#This Row],[Lundi]:[Mercredi]]),"")</f>
        <v/>
      </c>
      <c r="P602" s="14" t="str">
        <f>IF(SUM(Tableau82529[[#This Row],[Jeudi]:[Samedi]])&gt;0,SUM(Tableau82529[[#This Row],[Jeudi]:[Samedi]]),"")</f>
        <v/>
      </c>
      <c r="Q602" s="14">
        <f>COUNTIF(Tableau82529[[#This Row],[Lundi]:[Mercredi]],"&gt;0") + COUNTIF(Tableau82529[[#This Row],[Jeudi]:[Samedi]],"&gt;0")</f>
        <v>0</v>
      </c>
      <c r="R602" s="14" t="str">
        <f>IFERROR(Tableau82529[[#This Row],[Total Tour 1]]+Tableau82529[[#This Row],[Total Tour 2]],"")</f>
        <v/>
      </c>
      <c r="S602" s="14">
        <f>COUNTIF(Tableau82529[[#This Row],[Lundi]:[Samedi]],"&gt;=12")*1000</f>
        <v>0</v>
      </c>
      <c r="T60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02" s="15">
        <f>Tableau82529[[#This Row],[Prime production]]+Tableau82529[[#This Row],[Prime rendement]]</f>
        <v>0</v>
      </c>
      <c r="V602" s="15" t="str">
        <f>IF(Tableau82529[[#This Row],[Matricule]]&gt;1,IF(COUNTIF(Tableau82529[DateMatricule],Tableau82529[[#This Row],[DateMatricule]])&gt;1,"Doublon",""),"")</f>
        <v/>
      </c>
    </row>
    <row r="603" spans="1:22" x14ac:dyDescent="0.25">
      <c r="A603" s="11" t="str">
        <f>IF(Tableau82529[[#This Row],[Semaine]]="","",VLOOKUP(Tableau82529[[#This Row],[Semaine]],Listes!$A:$B,2,FALSE))</f>
        <v/>
      </c>
      <c r="B603" s="11" t="str">
        <f>IF(ISBLANK(Tableau82529[[#This Row],[Matricule]]),"",VLOOKUP(Tableau82529[[#This Row],[Matricule]],#REF!,2,FALSE))</f>
        <v/>
      </c>
      <c r="C603" s="11" t="str">
        <f>IF(ISBLANK(Tableau82529[[#This Row],[Matricule]]),"",VLOOKUP(Tableau82529[[#This Row],[Matricule]],#REF!,3,FALSE))</f>
        <v/>
      </c>
      <c r="D603" s="11" t="str">
        <f>CONCATENATE(Tableau82529[[#This Row],[Semaine]],Tableau82529[[#This Row],[Matricule]])</f>
        <v/>
      </c>
      <c r="O603" s="14" t="str">
        <f>IF(SUM(Tableau82529[[#This Row],[Lundi]:[Mercredi]])&gt;0,SUM(Tableau82529[[#This Row],[Lundi]:[Mercredi]]),"")</f>
        <v/>
      </c>
      <c r="P603" s="14" t="str">
        <f>IF(SUM(Tableau82529[[#This Row],[Jeudi]:[Samedi]])&gt;0,SUM(Tableau82529[[#This Row],[Jeudi]:[Samedi]]),"")</f>
        <v/>
      </c>
      <c r="Q603" s="14">
        <f>COUNTIF(Tableau82529[[#This Row],[Lundi]:[Mercredi]],"&gt;0") + COUNTIF(Tableau82529[[#This Row],[Jeudi]:[Samedi]],"&gt;0")</f>
        <v>0</v>
      </c>
      <c r="R603" s="14" t="str">
        <f>IFERROR(Tableau82529[[#This Row],[Total Tour 1]]+Tableau82529[[#This Row],[Total Tour 2]],"")</f>
        <v/>
      </c>
      <c r="S603" s="14">
        <f>COUNTIF(Tableau82529[[#This Row],[Lundi]:[Samedi]],"&gt;=12")*1000</f>
        <v>0</v>
      </c>
      <c r="T60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03" s="15">
        <f>Tableau82529[[#This Row],[Prime production]]+Tableau82529[[#This Row],[Prime rendement]]</f>
        <v>0</v>
      </c>
      <c r="V603" s="15" t="str">
        <f>IF(Tableau82529[[#This Row],[Matricule]]&gt;1,IF(COUNTIF(Tableau82529[DateMatricule],Tableau82529[[#This Row],[DateMatricule]])&gt;1,"Doublon",""),"")</f>
        <v/>
      </c>
    </row>
    <row r="604" spans="1:22" x14ac:dyDescent="0.25">
      <c r="A604" s="11" t="str">
        <f>IF(Tableau82529[[#This Row],[Semaine]]="","",VLOOKUP(Tableau82529[[#This Row],[Semaine]],Listes!$A:$B,2,FALSE))</f>
        <v/>
      </c>
      <c r="B604" s="11" t="str">
        <f>IF(ISBLANK(Tableau82529[[#This Row],[Matricule]]),"",VLOOKUP(Tableau82529[[#This Row],[Matricule]],#REF!,2,FALSE))</f>
        <v/>
      </c>
      <c r="C604" s="11" t="str">
        <f>IF(ISBLANK(Tableau82529[[#This Row],[Matricule]]),"",VLOOKUP(Tableau82529[[#This Row],[Matricule]],#REF!,3,FALSE))</f>
        <v/>
      </c>
      <c r="D604" s="11" t="str">
        <f>CONCATENATE(Tableau82529[[#This Row],[Semaine]],Tableau82529[[#This Row],[Matricule]])</f>
        <v/>
      </c>
      <c r="O604" s="14" t="str">
        <f>IF(SUM(Tableau82529[[#This Row],[Lundi]:[Mercredi]])&gt;0,SUM(Tableau82529[[#This Row],[Lundi]:[Mercredi]]),"")</f>
        <v/>
      </c>
      <c r="P604" s="14" t="str">
        <f>IF(SUM(Tableau82529[[#This Row],[Jeudi]:[Samedi]])&gt;0,SUM(Tableau82529[[#This Row],[Jeudi]:[Samedi]]),"")</f>
        <v/>
      </c>
      <c r="Q604" s="14">
        <f>COUNTIF(Tableau82529[[#This Row],[Lundi]:[Mercredi]],"&gt;0") + COUNTIF(Tableau82529[[#This Row],[Jeudi]:[Samedi]],"&gt;0")</f>
        <v>0</v>
      </c>
      <c r="R604" s="14" t="str">
        <f>IFERROR(Tableau82529[[#This Row],[Total Tour 1]]+Tableau82529[[#This Row],[Total Tour 2]],"")</f>
        <v/>
      </c>
      <c r="S604" s="14">
        <f>COUNTIF(Tableau82529[[#This Row],[Lundi]:[Samedi]],"&gt;=12")*1000</f>
        <v>0</v>
      </c>
      <c r="T60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04" s="15">
        <f>Tableau82529[[#This Row],[Prime production]]+Tableau82529[[#This Row],[Prime rendement]]</f>
        <v>0</v>
      </c>
      <c r="V604" s="15" t="str">
        <f>IF(Tableau82529[[#This Row],[Matricule]]&gt;1,IF(COUNTIF(Tableau82529[DateMatricule],Tableau82529[[#This Row],[DateMatricule]])&gt;1,"Doublon",""),"")</f>
        <v/>
      </c>
    </row>
    <row r="605" spans="1:22" x14ac:dyDescent="0.25">
      <c r="A605" s="11" t="str">
        <f>IF(Tableau82529[[#This Row],[Semaine]]="","",VLOOKUP(Tableau82529[[#This Row],[Semaine]],Listes!$A:$B,2,FALSE))</f>
        <v/>
      </c>
      <c r="B605" s="11" t="str">
        <f>IF(ISBLANK(Tableau82529[[#This Row],[Matricule]]),"",VLOOKUP(Tableau82529[[#This Row],[Matricule]],#REF!,2,FALSE))</f>
        <v/>
      </c>
      <c r="C605" s="11" t="str">
        <f>IF(ISBLANK(Tableau82529[[#This Row],[Matricule]]),"",VLOOKUP(Tableau82529[[#This Row],[Matricule]],#REF!,3,FALSE))</f>
        <v/>
      </c>
      <c r="D605" s="11" t="str">
        <f>CONCATENATE(Tableau82529[[#This Row],[Semaine]],Tableau82529[[#This Row],[Matricule]])</f>
        <v/>
      </c>
      <c r="O605" s="14" t="str">
        <f>IF(SUM(Tableau82529[[#This Row],[Lundi]:[Mercredi]])&gt;0,SUM(Tableau82529[[#This Row],[Lundi]:[Mercredi]]),"")</f>
        <v/>
      </c>
      <c r="P605" s="14" t="str">
        <f>IF(SUM(Tableau82529[[#This Row],[Jeudi]:[Samedi]])&gt;0,SUM(Tableau82529[[#This Row],[Jeudi]:[Samedi]]),"")</f>
        <v/>
      </c>
      <c r="Q605" s="14">
        <f>COUNTIF(Tableau82529[[#This Row],[Lundi]:[Mercredi]],"&gt;0") + COUNTIF(Tableau82529[[#This Row],[Jeudi]:[Samedi]],"&gt;0")</f>
        <v>0</v>
      </c>
      <c r="R605" s="14" t="str">
        <f>IFERROR(Tableau82529[[#This Row],[Total Tour 1]]+Tableau82529[[#This Row],[Total Tour 2]],"")</f>
        <v/>
      </c>
      <c r="S605" s="14">
        <f>COUNTIF(Tableau82529[[#This Row],[Lundi]:[Samedi]],"&gt;=12")*1000</f>
        <v>0</v>
      </c>
      <c r="T60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05" s="15">
        <f>Tableau82529[[#This Row],[Prime production]]+Tableau82529[[#This Row],[Prime rendement]]</f>
        <v>0</v>
      </c>
      <c r="V605" s="15" t="str">
        <f>IF(Tableau82529[[#This Row],[Matricule]]&gt;1,IF(COUNTIF(Tableau82529[DateMatricule],Tableau82529[[#This Row],[DateMatricule]])&gt;1,"Doublon",""),"")</f>
        <v/>
      </c>
    </row>
    <row r="606" spans="1:22" x14ac:dyDescent="0.25">
      <c r="A606" s="11" t="str">
        <f>IF(Tableau82529[[#This Row],[Semaine]]="","",VLOOKUP(Tableau82529[[#This Row],[Semaine]],Listes!$A:$B,2,FALSE))</f>
        <v/>
      </c>
      <c r="B606" s="11" t="str">
        <f>IF(ISBLANK(Tableau82529[[#This Row],[Matricule]]),"",VLOOKUP(Tableau82529[[#This Row],[Matricule]],#REF!,2,FALSE))</f>
        <v/>
      </c>
      <c r="C606" s="11" t="str">
        <f>IF(ISBLANK(Tableau82529[[#This Row],[Matricule]]),"",VLOOKUP(Tableau82529[[#This Row],[Matricule]],#REF!,3,FALSE))</f>
        <v/>
      </c>
      <c r="D606" s="11" t="str">
        <f>CONCATENATE(Tableau82529[[#This Row],[Semaine]],Tableau82529[[#This Row],[Matricule]])</f>
        <v/>
      </c>
      <c r="O606" s="14" t="str">
        <f>IF(SUM(Tableau82529[[#This Row],[Lundi]:[Mercredi]])&gt;0,SUM(Tableau82529[[#This Row],[Lundi]:[Mercredi]]),"")</f>
        <v/>
      </c>
      <c r="P606" s="14" t="str">
        <f>IF(SUM(Tableau82529[[#This Row],[Jeudi]:[Samedi]])&gt;0,SUM(Tableau82529[[#This Row],[Jeudi]:[Samedi]]),"")</f>
        <v/>
      </c>
      <c r="Q606" s="14">
        <f>COUNTIF(Tableau82529[[#This Row],[Lundi]:[Mercredi]],"&gt;0") + COUNTIF(Tableau82529[[#This Row],[Jeudi]:[Samedi]],"&gt;0")</f>
        <v>0</v>
      </c>
      <c r="R606" s="14" t="str">
        <f>IFERROR(Tableau82529[[#This Row],[Total Tour 1]]+Tableau82529[[#This Row],[Total Tour 2]],"")</f>
        <v/>
      </c>
      <c r="S606" s="14">
        <f>COUNTIF(Tableau82529[[#This Row],[Lundi]:[Samedi]],"&gt;=12")*1000</f>
        <v>0</v>
      </c>
      <c r="T60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06" s="15">
        <f>Tableau82529[[#This Row],[Prime production]]+Tableau82529[[#This Row],[Prime rendement]]</f>
        <v>0</v>
      </c>
      <c r="V606" s="15" t="str">
        <f>IF(Tableau82529[[#This Row],[Matricule]]&gt;1,IF(COUNTIF(Tableau82529[DateMatricule],Tableau82529[[#This Row],[DateMatricule]])&gt;1,"Doublon",""),"")</f>
        <v/>
      </c>
    </row>
    <row r="607" spans="1:22" x14ac:dyDescent="0.25">
      <c r="A607" s="11" t="str">
        <f>IF(Tableau82529[[#This Row],[Semaine]]="","",VLOOKUP(Tableau82529[[#This Row],[Semaine]],Listes!$A:$B,2,FALSE))</f>
        <v/>
      </c>
      <c r="B607" s="11" t="str">
        <f>IF(ISBLANK(Tableau82529[[#This Row],[Matricule]]),"",VLOOKUP(Tableau82529[[#This Row],[Matricule]],#REF!,2,FALSE))</f>
        <v/>
      </c>
      <c r="C607" s="11" t="str">
        <f>IF(ISBLANK(Tableau82529[[#This Row],[Matricule]]),"",VLOOKUP(Tableau82529[[#This Row],[Matricule]],#REF!,3,FALSE))</f>
        <v/>
      </c>
      <c r="D607" s="11" t="str">
        <f>CONCATENATE(Tableau82529[[#This Row],[Semaine]],Tableau82529[[#This Row],[Matricule]])</f>
        <v/>
      </c>
      <c r="O607" s="14" t="str">
        <f>IF(SUM(Tableau82529[[#This Row],[Lundi]:[Mercredi]])&gt;0,SUM(Tableau82529[[#This Row],[Lundi]:[Mercredi]]),"")</f>
        <v/>
      </c>
      <c r="P607" s="14" t="str">
        <f>IF(SUM(Tableau82529[[#This Row],[Jeudi]:[Samedi]])&gt;0,SUM(Tableau82529[[#This Row],[Jeudi]:[Samedi]]),"")</f>
        <v/>
      </c>
      <c r="Q607" s="14">
        <f>COUNTIF(Tableau82529[[#This Row],[Lundi]:[Mercredi]],"&gt;0") + COUNTIF(Tableau82529[[#This Row],[Jeudi]:[Samedi]],"&gt;0")</f>
        <v>0</v>
      </c>
      <c r="R607" s="14" t="str">
        <f>IFERROR(Tableau82529[[#This Row],[Total Tour 1]]+Tableau82529[[#This Row],[Total Tour 2]],"")</f>
        <v/>
      </c>
      <c r="S607" s="14">
        <f>COUNTIF(Tableau82529[[#This Row],[Lundi]:[Samedi]],"&gt;=12")*1000</f>
        <v>0</v>
      </c>
      <c r="T60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07" s="15">
        <f>Tableau82529[[#This Row],[Prime production]]+Tableau82529[[#This Row],[Prime rendement]]</f>
        <v>0</v>
      </c>
      <c r="V607" s="15" t="str">
        <f>IF(Tableau82529[[#This Row],[Matricule]]&gt;1,IF(COUNTIF(Tableau82529[DateMatricule],Tableau82529[[#This Row],[DateMatricule]])&gt;1,"Doublon",""),"")</f>
        <v/>
      </c>
    </row>
    <row r="608" spans="1:22" x14ac:dyDescent="0.25">
      <c r="A608" s="11" t="str">
        <f>IF(Tableau82529[[#This Row],[Semaine]]="","",VLOOKUP(Tableau82529[[#This Row],[Semaine]],Listes!$A:$B,2,FALSE))</f>
        <v/>
      </c>
      <c r="B608" s="11" t="str">
        <f>IF(ISBLANK(Tableau82529[[#This Row],[Matricule]]),"",VLOOKUP(Tableau82529[[#This Row],[Matricule]],#REF!,2,FALSE))</f>
        <v/>
      </c>
      <c r="C608" s="11" t="str">
        <f>IF(ISBLANK(Tableau82529[[#This Row],[Matricule]]),"",VLOOKUP(Tableau82529[[#This Row],[Matricule]],#REF!,3,FALSE))</f>
        <v/>
      </c>
      <c r="D608" s="11" t="str">
        <f>CONCATENATE(Tableau82529[[#This Row],[Semaine]],Tableau82529[[#This Row],[Matricule]])</f>
        <v/>
      </c>
      <c r="O608" s="14" t="str">
        <f>IF(SUM(Tableau82529[[#This Row],[Lundi]:[Mercredi]])&gt;0,SUM(Tableau82529[[#This Row],[Lundi]:[Mercredi]]),"")</f>
        <v/>
      </c>
      <c r="P608" s="14" t="str">
        <f>IF(SUM(Tableau82529[[#This Row],[Jeudi]:[Samedi]])&gt;0,SUM(Tableau82529[[#This Row],[Jeudi]:[Samedi]]),"")</f>
        <v/>
      </c>
      <c r="Q608" s="14">
        <f>COUNTIF(Tableau82529[[#This Row],[Lundi]:[Mercredi]],"&gt;0") + COUNTIF(Tableau82529[[#This Row],[Jeudi]:[Samedi]],"&gt;0")</f>
        <v>0</v>
      </c>
      <c r="R608" s="14" t="str">
        <f>IFERROR(Tableau82529[[#This Row],[Total Tour 1]]+Tableau82529[[#This Row],[Total Tour 2]],"")</f>
        <v/>
      </c>
      <c r="S608" s="14">
        <f>COUNTIF(Tableau82529[[#This Row],[Lundi]:[Samedi]],"&gt;=12")*1000</f>
        <v>0</v>
      </c>
      <c r="T60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08" s="15">
        <f>Tableau82529[[#This Row],[Prime production]]+Tableau82529[[#This Row],[Prime rendement]]</f>
        <v>0</v>
      </c>
      <c r="V608" s="15" t="str">
        <f>IF(Tableau82529[[#This Row],[Matricule]]&gt;1,IF(COUNTIF(Tableau82529[DateMatricule],Tableau82529[[#This Row],[DateMatricule]])&gt;1,"Doublon",""),"")</f>
        <v/>
      </c>
    </row>
    <row r="609" spans="1:22" x14ac:dyDescent="0.25">
      <c r="A609" s="11" t="str">
        <f>IF(Tableau82529[[#This Row],[Semaine]]="","",VLOOKUP(Tableau82529[[#This Row],[Semaine]],Listes!$A:$B,2,FALSE))</f>
        <v/>
      </c>
      <c r="B609" s="11" t="str">
        <f>IF(ISBLANK(Tableau82529[[#This Row],[Matricule]]),"",VLOOKUP(Tableau82529[[#This Row],[Matricule]],#REF!,2,FALSE))</f>
        <v/>
      </c>
      <c r="C609" s="11" t="str">
        <f>IF(ISBLANK(Tableau82529[[#This Row],[Matricule]]),"",VLOOKUP(Tableau82529[[#This Row],[Matricule]],#REF!,3,FALSE))</f>
        <v/>
      </c>
      <c r="D609" s="11" t="str">
        <f>CONCATENATE(Tableau82529[[#This Row],[Semaine]],Tableau82529[[#This Row],[Matricule]])</f>
        <v/>
      </c>
      <c r="O609" s="14" t="str">
        <f>IF(SUM(Tableau82529[[#This Row],[Lundi]:[Mercredi]])&gt;0,SUM(Tableau82529[[#This Row],[Lundi]:[Mercredi]]),"")</f>
        <v/>
      </c>
      <c r="P609" s="14" t="str">
        <f>IF(SUM(Tableau82529[[#This Row],[Jeudi]:[Samedi]])&gt;0,SUM(Tableau82529[[#This Row],[Jeudi]:[Samedi]]),"")</f>
        <v/>
      </c>
      <c r="Q609" s="14">
        <f>COUNTIF(Tableau82529[[#This Row],[Lundi]:[Mercredi]],"&gt;0") + COUNTIF(Tableau82529[[#This Row],[Jeudi]:[Samedi]],"&gt;0")</f>
        <v>0</v>
      </c>
      <c r="R609" s="14" t="str">
        <f>IFERROR(Tableau82529[[#This Row],[Total Tour 1]]+Tableau82529[[#This Row],[Total Tour 2]],"")</f>
        <v/>
      </c>
      <c r="S609" s="14">
        <f>COUNTIF(Tableau82529[[#This Row],[Lundi]:[Samedi]],"&gt;=12")*1000</f>
        <v>0</v>
      </c>
      <c r="T60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09" s="15">
        <f>Tableau82529[[#This Row],[Prime production]]+Tableau82529[[#This Row],[Prime rendement]]</f>
        <v>0</v>
      </c>
      <c r="V609" s="15" t="str">
        <f>IF(Tableau82529[[#This Row],[Matricule]]&gt;1,IF(COUNTIF(Tableau82529[DateMatricule],Tableau82529[[#This Row],[DateMatricule]])&gt;1,"Doublon",""),"")</f>
        <v/>
      </c>
    </row>
    <row r="610" spans="1:22" x14ac:dyDescent="0.25">
      <c r="A610" s="11" t="str">
        <f>IF(Tableau82529[[#This Row],[Semaine]]="","",VLOOKUP(Tableau82529[[#This Row],[Semaine]],Listes!$A:$B,2,FALSE))</f>
        <v/>
      </c>
      <c r="B610" s="11" t="str">
        <f>IF(ISBLANK(Tableau82529[[#This Row],[Matricule]]),"",VLOOKUP(Tableau82529[[#This Row],[Matricule]],#REF!,2,FALSE))</f>
        <v/>
      </c>
      <c r="C610" s="11" t="str">
        <f>IF(ISBLANK(Tableau82529[[#This Row],[Matricule]]),"",VLOOKUP(Tableau82529[[#This Row],[Matricule]],#REF!,3,FALSE))</f>
        <v/>
      </c>
      <c r="D610" s="11" t="str">
        <f>CONCATENATE(Tableau82529[[#This Row],[Semaine]],Tableau82529[[#This Row],[Matricule]])</f>
        <v/>
      </c>
      <c r="O610" s="14" t="str">
        <f>IF(SUM(Tableau82529[[#This Row],[Lundi]:[Mercredi]])&gt;0,SUM(Tableau82529[[#This Row],[Lundi]:[Mercredi]]),"")</f>
        <v/>
      </c>
      <c r="P610" s="14" t="str">
        <f>IF(SUM(Tableau82529[[#This Row],[Jeudi]:[Samedi]])&gt;0,SUM(Tableau82529[[#This Row],[Jeudi]:[Samedi]]),"")</f>
        <v/>
      </c>
      <c r="Q610" s="14">
        <f>COUNTIF(Tableau82529[[#This Row],[Lundi]:[Mercredi]],"&gt;0") + COUNTIF(Tableau82529[[#This Row],[Jeudi]:[Samedi]],"&gt;0")</f>
        <v>0</v>
      </c>
      <c r="R610" s="14" t="str">
        <f>IFERROR(Tableau82529[[#This Row],[Total Tour 1]]+Tableau82529[[#This Row],[Total Tour 2]],"")</f>
        <v/>
      </c>
      <c r="S610" s="14">
        <f>COUNTIF(Tableau82529[[#This Row],[Lundi]:[Samedi]],"&gt;=12")*1000</f>
        <v>0</v>
      </c>
      <c r="T61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10" s="15">
        <f>Tableau82529[[#This Row],[Prime production]]+Tableau82529[[#This Row],[Prime rendement]]</f>
        <v>0</v>
      </c>
      <c r="V610" s="15" t="str">
        <f>IF(Tableau82529[[#This Row],[Matricule]]&gt;1,IF(COUNTIF(Tableau82529[DateMatricule],Tableau82529[[#This Row],[DateMatricule]])&gt;1,"Doublon",""),"")</f>
        <v/>
      </c>
    </row>
    <row r="611" spans="1:22" x14ac:dyDescent="0.25">
      <c r="A611" s="11" t="str">
        <f>IF(Tableau82529[[#This Row],[Semaine]]="","",VLOOKUP(Tableau82529[[#This Row],[Semaine]],Listes!$A:$B,2,FALSE))</f>
        <v/>
      </c>
      <c r="B611" s="11" t="str">
        <f>IF(ISBLANK(Tableau82529[[#This Row],[Matricule]]),"",VLOOKUP(Tableau82529[[#This Row],[Matricule]],#REF!,2,FALSE))</f>
        <v/>
      </c>
      <c r="C611" s="11" t="str">
        <f>IF(ISBLANK(Tableau82529[[#This Row],[Matricule]]),"",VLOOKUP(Tableau82529[[#This Row],[Matricule]],#REF!,3,FALSE))</f>
        <v/>
      </c>
      <c r="D611" s="11" t="str">
        <f>CONCATENATE(Tableau82529[[#This Row],[Semaine]],Tableau82529[[#This Row],[Matricule]])</f>
        <v/>
      </c>
      <c r="O611" s="14" t="str">
        <f>IF(SUM(Tableau82529[[#This Row],[Lundi]:[Mercredi]])&gt;0,SUM(Tableau82529[[#This Row],[Lundi]:[Mercredi]]),"")</f>
        <v/>
      </c>
      <c r="P611" s="14" t="str">
        <f>IF(SUM(Tableau82529[[#This Row],[Jeudi]:[Samedi]])&gt;0,SUM(Tableau82529[[#This Row],[Jeudi]:[Samedi]]),"")</f>
        <v/>
      </c>
      <c r="Q611" s="14">
        <f>COUNTIF(Tableau82529[[#This Row],[Lundi]:[Mercredi]],"&gt;0") + COUNTIF(Tableau82529[[#This Row],[Jeudi]:[Samedi]],"&gt;0")</f>
        <v>0</v>
      </c>
      <c r="R611" s="14" t="str">
        <f>IFERROR(Tableau82529[[#This Row],[Total Tour 1]]+Tableau82529[[#This Row],[Total Tour 2]],"")</f>
        <v/>
      </c>
      <c r="S611" s="14">
        <f>COUNTIF(Tableau82529[[#This Row],[Lundi]:[Samedi]],"&gt;=12")*1000</f>
        <v>0</v>
      </c>
      <c r="T61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11" s="15">
        <f>Tableau82529[[#This Row],[Prime production]]+Tableau82529[[#This Row],[Prime rendement]]</f>
        <v>0</v>
      </c>
      <c r="V611" s="15" t="str">
        <f>IF(Tableau82529[[#This Row],[Matricule]]&gt;1,IF(COUNTIF(Tableau82529[DateMatricule],Tableau82529[[#This Row],[DateMatricule]])&gt;1,"Doublon",""),"")</f>
        <v/>
      </c>
    </row>
    <row r="612" spans="1:22" x14ac:dyDescent="0.25">
      <c r="A612" s="11" t="str">
        <f>IF(Tableau82529[[#This Row],[Semaine]]="","",VLOOKUP(Tableau82529[[#This Row],[Semaine]],Listes!$A:$B,2,FALSE))</f>
        <v/>
      </c>
      <c r="B612" s="11" t="str">
        <f>IF(ISBLANK(Tableau82529[[#This Row],[Matricule]]),"",VLOOKUP(Tableau82529[[#This Row],[Matricule]],#REF!,2,FALSE))</f>
        <v/>
      </c>
      <c r="C612" s="11" t="str">
        <f>IF(ISBLANK(Tableau82529[[#This Row],[Matricule]]),"",VLOOKUP(Tableau82529[[#This Row],[Matricule]],#REF!,3,FALSE))</f>
        <v/>
      </c>
      <c r="D612" s="11" t="str">
        <f>CONCATENATE(Tableau82529[[#This Row],[Semaine]],Tableau82529[[#This Row],[Matricule]])</f>
        <v/>
      </c>
      <c r="O612" s="14" t="str">
        <f>IF(SUM(Tableau82529[[#This Row],[Lundi]:[Mercredi]])&gt;0,SUM(Tableau82529[[#This Row],[Lundi]:[Mercredi]]),"")</f>
        <v/>
      </c>
      <c r="P612" s="14" t="str">
        <f>IF(SUM(Tableau82529[[#This Row],[Jeudi]:[Samedi]])&gt;0,SUM(Tableau82529[[#This Row],[Jeudi]:[Samedi]]),"")</f>
        <v/>
      </c>
      <c r="Q612" s="14">
        <f>COUNTIF(Tableau82529[[#This Row],[Lundi]:[Mercredi]],"&gt;0") + COUNTIF(Tableau82529[[#This Row],[Jeudi]:[Samedi]],"&gt;0")</f>
        <v>0</v>
      </c>
      <c r="R612" s="14" t="str">
        <f>IFERROR(Tableau82529[[#This Row],[Total Tour 1]]+Tableau82529[[#This Row],[Total Tour 2]],"")</f>
        <v/>
      </c>
      <c r="S612" s="14">
        <f>COUNTIF(Tableau82529[[#This Row],[Lundi]:[Samedi]],"&gt;=12")*1000</f>
        <v>0</v>
      </c>
      <c r="T61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12" s="15">
        <f>Tableau82529[[#This Row],[Prime production]]+Tableau82529[[#This Row],[Prime rendement]]</f>
        <v>0</v>
      </c>
      <c r="V612" s="15" t="str">
        <f>IF(Tableau82529[[#This Row],[Matricule]]&gt;1,IF(COUNTIF(Tableau82529[DateMatricule],Tableau82529[[#This Row],[DateMatricule]])&gt;1,"Doublon",""),"")</f>
        <v/>
      </c>
    </row>
    <row r="613" spans="1:22" x14ac:dyDescent="0.25">
      <c r="A613" s="11" t="str">
        <f>IF(Tableau82529[[#This Row],[Semaine]]="","",VLOOKUP(Tableau82529[[#This Row],[Semaine]],Listes!$A:$B,2,FALSE))</f>
        <v/>
      </c>
      <c r="B613" s="11" t="str">
        <f>IF(ISBLANK(Tableau82529[[#This Row],[Matricule]]),"",VLOOKUP(Tableau82529[[#This Row],[Matricule]],#REF!,2,FALSE))</f>
        <v/>
      </c>
      <c r="C613" s="11" t="str">
        <f>IF(ISBLANK(Tableau82529[[#This Row],[Matricule]]),"",VLOOKUP(Tableau82529[[#This Row],[Matricule]],#REF!,3,FALSE))</f>
        <v/>
      </c>
      <c r="D613" s="11" t="str">
        <f>CONCATENATE(Tableau82529[[#This Row],[Semaine]],Tableau82529[[#This Row],[Matricule]])</f>
        <v/>
      </c>
      <c r="O613" s="14" t="str">
        <f>IF(SUM(Tableau82529[[#This Row],[Lundi]:[Mercredi]])&gt;0,SUM(Tableau82529[[#This Row],[Lundi]:[Mercredi]]),"")</f>
        <v/>
      </c>
      <c r="P613" s="14" t="str">
        <f>IF(SUM(Tableau82529[[#This Row],[Jeudi]:[Samedi]])&gt;0,SUM(Tableau82529[[#This Row],[Jeudi]:[Samedi]]),"")</f>
        <v/>
      </c>
      <c r="Q613" s="14">
        <f>COUNTIF(Tableau82529[[#This Row],[Lundi]:[Mercredi]],"&gt;0") + COUNTIF(Tableau82529[[#This Row],[Jeudi]:[Samedi]],"&gt;0")</f>
        <v>0</v>
      </c>
      <c r="R613" s="14" t="str">
        <f>IFERROR(Tableau82529[[#This Row],[Total Tour 1]]+Tableau82529[[#This Row],[Total Tour 2]],"")</f>
        <v/>
      </c>
      <c r="S613" s="14">
        <f>COUNTIF(Tableau82529[[#This Row],[Lundi]:[Samedi]],"&gt;=12")*1000</f>
        <v>0</v>
      </c>
      <c r="T61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13" s="15">
        <f>Tableau82529[[#This Row],[Prime production]]+Tableau82529[[#This Row],[Prime rendement]]</f>
        <v>0</v>
      </c>
      <c r="V613" s="15" t="str">
        <f>IF(Tableau82529[[#This Row],[Matricule]]&gt;1,IF(COUNTIF(Tableau82529[DateMatricule],Tableau82529[[#This Row],[DateMatricule]])&gt;1,"Doublon",""),"")</f>
        <v/>
      </c>
    </row>
    <row r="614" spans="1:22" x14ac:dyDescent="0.25">
      <c r="A614" s="11" t="str">
        <f>IF(Tableau82529[[#This Row],[Semaine]]="","",VLOOKUP(Tableau82529[[#This Row],[Semaine]],Listes!$A:$B,2,FALSE))</f>
        <v/>
      </c>
      <c r="B614" s="11" t="str">
        <f>IF(ISBLANK(Tableau82529[[#This Row],[Matricule]]),"",VLOOKUP(Tableau82529[[#This Row],[Matricule]],#REF!,2,FALSE))</f>
        <v/>
      </c>
      <c r="C614" s="11" t="str">
        <f>IF(ISBLANK(Tableau82529[[#This Row],[Matricule]]),"",VLOOKUP(Tableau82529[[#This Row],[Matricule]],#REF!,3,FALSE))</f>
        <v/>
      </c>
      <c r="D614" s="11" t="str">
        <f>CONCATENATE(Tableau82529[[#This Row],[Semaine]],Tableau82529[[#This Row],[Matricule]])</f>
        <v/>
      </c>
      <c r="O614" s="14" t="str">
        <f>IF(SUM(Tableau82529[[#This Row],[Lundi]:[Mercredi]])&gt;0,SUM(Tableau82529[[#This Row],[Lundi]:[Mercredi]]),"")</f>
        <v/>
      </c>
      <c r="P614" s="14" t="str">
        <f>IF(SUM(Tableau82529[[#This Row],[Jeudi]:[Samedi]])&gt;0,SUM(Tableau82529[[#This Row],[Jeudi]:[Samedi]]),"")</f>
        <v/>
      </c>
      <c r="Q614" s="14">
        <f>COUNTIF(Tableau82529[[#This Row],[Lundi]:[Mercredi]],"&gt;0") + COUNTIF(Tableau82529[[#This Row],[Jeudi]:[Samedi]],"&gt;0")</f>
        <v>0</v>
      </c>
      <c r="R614" s="14" t="str">
        <f>IFERROR(Tableau82529[[#This Row],[Total Tour 1]]+Tableau82529[[#This Row],[Total Tour 2]],"")</f>
        <v/>
      </c>
      <c r="S614" s="14">
        <f>COUNTIF(Tableau82529[[#This Row],[Lundi]:[Samedi]],"&gt;=12")*1000</f>
        <v>0</v>
      </c>
      <c r="T61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14" s="15">
        <f>Tableau82529[[#This Row],[Prime production]]+Tableau82529[[#This Row],[Prime rendement]]</f>
        <v>0</v>
      </c>
      <c r="V614" s="15" t="str">
        <f>IF(Tableau82529[[#This Row],[Matricule]]&gt;1,IF(COUNTIF(Tableau82529[DateMatricule],Tableau82529[[#This Row],[DateMatricule]])&gt;1,"Doublon",""),"")</f>
        <v/>
      </c>
    </row>
    <row r="615" spans="1:22" x14ac:dyDescent="0.25">
      <c r="A615" s="11" t="str">
        <f>IF(Tableau82529[[#This Row],[Semaine]]="","",VLOOKUP(Tableau82529[[#This Row],[Semaine]],Listes!$A:$B,2,FALSE))</f>
        <v/>
      </c>
      <c r="B615" s="11" t="str">
        <f>IF(ISBLANK(Tableau82529[[#This Row],[Matricule]]),"",VLOOKUP(Tableau82529[[#This Row],[Matricule]],#REF!,2,FALSE))</f>
        <v/>
      </c>
      <c r="C615" s="11" t="str">
        <f>IF(ISBLANK(Tableau82529[[#This Row],[Matricule]]),"",VLOOKUP(Tableau82529[[#This Row],[Matricule]],#REF!,3,FALSE))</f>
        <v/>
      </c>
      <c r="D615" s="11" t="str">
        <f>CONCATENATE(Tableau82529[[#This Row],[Semaine]],Tableau82529[[#This Row],[Matricule]])</f>
        <v/>
      </c>
      <c r="O615" s="14" t="str">
        <f>IF(SUM(Tableau82529[[#This Row],[Lundi]:[Mercredi]])&gt;0,SUM(Tableau82529[[#This Row],[Lundi]:[Mercredi]]),"")</f>
        <v/>
      </c>
      <c r="P615" s="14" t="str">
        <f>IF(SUM(Tableau82529[[#This Row],[Jeudi]:[Samedi]])&gt;0,SUM(Tableau82529[[#This Row],[Jeudi]:[Samedi]]),"")</f>
        <v/>
      </c>
      <c r="Q615" s="14">
        <f>COUNTIF(Tableau82529[[#This Row],[Lundi]:[Mercredi]],"&gt;0") + COUNTIF(Tableau82529[[#This Row],[Jeudi]:[Samedi]],"&gt;0")</f>
        <v>0</v>
      </c>
      <c r="R615" s="14" t="str">
        <f>IFERROR(Tableau82529[[#This Row],[Total Tour 1]]+Tableau82529[[#This Row],[Total Tour 2]],"")</f>
        <v/>
      </c>
      <c r="S615" s="14">
        <f>COUNTIF(Tableau82529[[#This Row],[Lundi]:[Samedi]],"&gt;=12")*1000</f>
        <v>0</v>
      </c>
      <c r="T61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15" s="15">
        <f>Tableau82529[[#This Row],[Prime production]]+Tableau82529[[#This Row],[Prime rendement]]</f>
        <v>0</v>
      </c>
      <c r="V615" s="15" t="str">
        <f>IF(Tableau82529[[#This Row],[Matricule]]&gt;1,IF(COUNTIF(Tableau82529[DateMatricule],Tableau82529[[#This Row],[DateMatricule]])&gt;1,"Doublon",""),"")</f>
        <v/>
      </c>
    </row>
    <row r="616" spans="1:22" x14ac:dyDescent="0.25">
      <c r="A616" s="11" t="str">
        <f>IF(Tableau82529[[#This Row],[Semaine]]="","",VLOOKUP(Tableau82529[[#This Row],[Semaine]],Listes!$A:$B,2,FALSE))</f>
        <v/>
      </c>
      <c r="B616" s="11" t="str">
        <f>IF(ISBLANK(Tableau82529[[#This Row],[Matricule]]),"",VLOOKUP(Tableau82529[[#This Row],[Matricule]],#REF!,2,FALSE))</f>
        <v/>
      </c>
      <c r="C616" s="11" t="str">
        <f>IF(ISBLANK(Tableau82529[[#This Row],[Matricule]]),"",VLOOKUP(Tableau82529[[#This Row],[Matricule]],#REF!,3,FALSE))</f>
        <v/>
      </c>
      <c r="D616" s="11" t="str">
        <f>CONCATENATE(Tableau82529[[#This Row],[Semaine]],Tableau82529[[#This Row],[Matricule]])</f>
        <v/>
      </c>
      <c r="O616" s="14" t="str">
        <f>IF(SUM(Tableau82529[[#This Row],[Lundi]:[Mercredi]])&gt;0,SUM(Tableau82529[[#This Row],[Lundi]:[Mercredi]]),"")</f>
        <v/>
      </c>
      <c r="P616" s="14" t="str">
        <f>IF(SUM(Tableau82529[[#This Row],[Jeudi]:[Samedi]])&gt;0,SUM(Tableau82529[[#This Row],[Jeudi]:[Samedi]]),"")</f>
        <v/>
      </c>
      <c r="Q616" s="14">
        <f>COUNTIF(Tableau82529[[#This Row],[Lundi]:[Mercredi]],"&gt;0") + COUNTIF(Tableau82529[[#This Row],[Jeudi]:[Samedi]],"&gt;0")</f>
        <v>0</v>
      </c>
      <c r="R616" s="14" t="str">
        <f>IFERROR(Tableau82529[[#This Row],[Total Tour 1]]+Tableau82529[[#This Row],[Total Tour 2]],"")</f>
        <v/>
      </c>
      <c r="S616" s="14">
        <f>COUNTIF(Tableau82529[[#This Row],[Lundi]:[Samedi]],"&gt;=12")*1000</f>
        <v>0</v>
      </c>
      <c r="T61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16" s="15">
        <f>Tableau82529[[#This Row],[Prime production]]+Tableau82529[[#This Row],[Prime rendement]]</f>
        <v>0</v>
      </c>
      <c r="V616" s="15" t="str">
        <f>IF(Tableau82529[[#This Row],[Matricule]]&gt;1,IF(COUNTIF(Tableau82529[DateMatricule],Tableau82529[[#This Row],[DateMatricule]])&gt;1,"Doublon",""),"")</f>
        <v/>
      </c>
    </row>
    <row r="617" spans="1:22" x14ac:dyDescent="0.25">
      <c r="A617" s="11" t="str">
        <f>IF(Tableau82529[[#This Row],[Semaine]]="","",VLOOKUP(Tableau82529[[#This Row],[Semaine]],Listes!$A:$B,2,FALSE))</f>
        <v/>
      </c>
      <c r="B617" s="11" t="str">
        <f>IF(ISBLANK(Tableau82529[[#This Row],[Matricule]]),"",VLOOKUP(Tableau82529[[#This Row],[Matricule]],#REF!,2,FALSE))</f>
        <v/>
      </c>
      <c r="C617" s="11" t="str">
        <f>IF(ISBLANK(Tableau82529[[#This Row],[Matricule]]),"",VLOOKUP(Tableau82529[[#This Row],[Matricule]],#REF!,3,FALSE))</f>
        <v/>
      </c>
      <c r="D617" s="11" t="str">
        <f>CONCATENATE(Tableau82529[[#This Row],[Semaine]],Tableau82529[[#This Row],[Matricule]])</f>
        <v/>
      </c>
      <c r="O617" s="14" t="str">
        <f>IF(SUM(Tableau82529[[#This Row],[Lundi]:[Mercredi]])&gt;0,SUM(Tableau82529[[#This Row],[Lundi]:[Mercredi]]),"")</f>
        <v/>
      </c>
      <c r="P617" s="14" t="str">
        <f>IF(SUM(Tableau82529[[#This Row],[Jeudi]:[Samedi]])&gt;0,SUM(Tableau82529[[#This Row],[Jeudi]:[Samedi]]),"")</f>
        <v/>
      </c>
      <c r="Q617" s="14">
        <f>COUNTIF(Tableau82529[[#This Row],[Lundi]:[Mercredi]],"&gt;0") + COUNTIF(Tableau82529[[#This Row],[Jeudi]:[Samedi]],"&gt;0")</f>
        <v>0</v>
      </c>
      <c r="R617" s="14" t="str">
        <f>IFERROR(Tableau82529[[#This Row],[Total Tour 1]]+Tableau82529[[#This Row],[Total Tour 2]],"")</f>
        <v/>
      </c>
      <c r="S617" s="14">
        <f>COUNTIF(Tableau82529[[#This Row],[Lundi]:[Samedi]],"&gt;=12")*1000</f>
        <v>0</v>
      </c>
      <c r="T61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17" s="15">
        <f>Tableau82529[[#This Row],[Prime production]]+Tableau82529[[#This Row],[Prime rendement]]</f>
        <v>0</v>
      </c>
      <c r="V617" s="15" t="str">
        <f>IF(Tableau82529[[#This Row],[Matricule]]&gt;1,IF(COUNTIF(Tableau82529[DateMatricule],Tableau82529[[#This Row],[DateMatricule]])&gt;1,"Doublon",""),"")</f>
        <v/>
      </c>
    </row>
    <row r="618" spans="1:22" x14ac:dyDescent="0.25">
      <c r="A618" s="11" t="str">
        <f>IF(Tableau82529[[#This Row],[Semaine]]="","",VLOOKUP(Tableau82529[[#This Row],[Semaine]],Listes!$A:$B,2,FALSE))</f>
        <v/>
      </c>
      <c r="B618" s="11" t="str">
        <f>IF(ISBLANK(Tableau82529[[#This Row],[Matricule]]),"",VLOOKUP(Tableau82529[[#This Row],[Matricule]],#REF!,2,FALSE))</f>
        <v/>
      </c>
      <c r="C618" s="11" t="str">
        <f>IF(ISBLANK(Tableau82529[[#This Row],[Matricule]]),"",VLOOKUP(Tableau82529[[#This Row],[Matricule]],#REF!,3,FALSE))</f>
        <v/>
      </c>
      <c r="D618" s="11" t="str">
        <f>CONCATENATE(Tableau82529[[#This Row],[Semaine]],Tableau82529[[#This Row],[Matricule]])</f>
        <v/>
      </c>
      <c r="O618" s="14" t="str">
        <f>IF(SUM(Tableau82529[[#This Row],[Lundi]:[Mercredi]])&gt;0,SUM(Tableau82529[[#This Row],[Lundi]:[Mercredi]]),"")</f>
        <v/>
      </c>
      <c r="P618" s="14" t="str">
        <f>IF(SUM(Tableau82529[[#This Row],[Jeudi]:[Samedi]])&gt;0,SUM(Tableau82529[[#This Row],[Jeudi]:[Samedi]]),"")</f>
        <v/>
      </c>
      <c r="Q618" s="14">
        <f>COUNTIF(Tableau82529[[#This Row],[Lundi]:[Mercredi]],"&gt;0") + COUNTIF(Tableau82529[[#This Row],[Jeudi]:[Samedi]],"&gt;0")</f>
        <v>0</v>
      </c>
      <c r="R618" s="14" t="str">
        <f>IFERROR(Tableau82529[[#This Row],[Total Tour 1]]+Tableau82529[[#This Row],[Total Tour 2]],"")</f>
        <v/>
      </c>
      <c r="S618" s="14">
        <f>COUNTIF(Tableau82529[[#This Row],[Lundi]:[Samedi]],"&gt;=12")*1000</f>
        <v>0</v>
      </c>
      <c r="T61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18" s="15">
        <f>Tableau82529[[#This Row],[Prime production]]+Tableau82529[[#This Row],[Prime rendement]]</f>
        <v>0</v>
      </c>
      <c r="V618" s="15" t="str">
        <f>IF(Tableau82529[[#This Row],[Matricule]]&gt;1,IF(COUNTIF(Tableau82529[DateMatricule],Tableau82529[[#This Row],[DateMatricule]])&gt;1,"Doublon",""),"")</f>
        <v/>
      </c>
    </row>
    <row r="619" spans="1:22" x14ac:dyDescent="0.25">
      <c r="A619" s="11" t="str">
        <f>IF(Tableau82529[[#This Row],[Semaine]]="","",VLOOKUP(Tableau82529[[#This Row],[Semaine]],Listes!$A:$B,2,FALSE))</f>
        <v/>
      </c>
      <c r="B619" s="11" t="str">
        <f>IF(ISBLANK(Tableau82529[[#This Row],[Matricule]]),"",VLOOKUP(Tableau82529[[#This Row],[Matricule]],#REF!,2,FALSE))</f>
        <v/>
      </c>
      <c r="C619" s="11" t="str">
        <f>IF(ISBLANK(Tableau82529[[#This Row],[Matricule]]),"",VLOOKUP(Tableau82529[[#This Row],[Matricule]],#REF!,3,FALSE))</f>
        <v/>
      </c>
      <c r="D619" s="11" t="str">
        <f>CONCATENATE(Tableau82529[[#This Row],[Semaine]],Tableau82529[[#This Row],[Matricule]])</f>
        <v/>
      </c>
      <c r="O619" s="14" t="str">
        <f>IF(SUM(Tableau82529[[#This Row],[Lundi]:[Mercredi]])&gt;0,SUM(Tableau82529[[#This Row],[Lundi]:[Mercredi]]),"")</f>
        <v/>
      </c>
      <c r="P619" s="14" t="str">
        <f>IF(SUM(Tableau82529[[#This Row],[Jeudi]:[Samedi]])&gt;0,SUM(Tableau82529[[#This Row],[Jeudi]:[Samedi]]),"")</f>
        <v/>
      </c>
      <c r="Q619" s="14">
        <f>COUNTIF(Tableau82529[[#This Row],[Lundi]:[Mercredi]],"&gt;0") + COUNTIF(Tableau82529[[#This Row],[Jeudi]:[Samedi]],"&gt;0")</f>
        <v>0</v>
      </c>
      <c r="R619" s="14" t="str">
        <f>IFERROR(Tableau82529[[#This Row],[Total Tour 1]]+Tableau82529[[#This Row],[Total Tour 2]],"")</f>
        <v/>
      </c>
      <c r="S619" s="14">
        <f>COUNTIF(Tableau82529[[#This Row],[Lundi]:[Samedi]],"&gt;=12")*1000</f>
        <v>0</v>
      </c>
      <c r="T61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19" s="15">
        <f>Tableau82529[[#This Row],[Prime production]]+Tableau82529[[#This Row],[Prime rendement]]</f>
        <v>0</v>
      </c>
      <c r="V619" s="15" t="str">
        <f>IF(Tableau82529[[#This Row],[Matricule]]&gt;1,IF(COUNTIF(Tableau82529[DateMatricule],Tableau82529[[#This Row],[DateMatricule]])&gt;1,"Doublon",""),"")</f>
        <v/>
      </c>
    </row>
    <row r="620" spans="1:22" x14ac:dyDescent="0.25">
      <c r="A620" s="11" t="str">
        <f>IF(Tableau82529[[#This Row],[Semaine]]="","",VLOOKUP(Tableau82529[[#This Row],[Semaine]],Listes!$A:$B,2,FALSE))</f>
        <v/>
      </c>
      <c r="B620" s="11" t="str">
        <f>IF(ISBLANK(Tableau82529[[#This Row],[Matricule]]),"",VLOOKUP(Tableau82529[[#This Row],[Matricule]],#REF!,2,FALSE))</f>
        <v/>
      </c>
      <c r="C620" s="11" t="str">
        <f>IF(ISBLANK(Tableau82529[[#This Row],[Matricule]]),"",VLOOKUP(Tableau82529[[#This Row],[Matricule]],#REF!,3,FALSE))</f>
        <v/>
      </c>
      <c r="D620" s="11" t="str">
        <f>CONCATENATE(Tableau82529[[#This Row],[Semaine]],Tableau82529[[#This Row],[Matricule]])</f>
        <v/>
      </c>
      <c r="O620" s="14" t="str">
        <f>IF(SUM(Tableau82529[[#This Row],[Lundi]:[Mercredi]])&gt;0,SUM(Tableau82529[[#This Row],[Lundi]:[Mercredi]]),"")</f>
        <v/>
      </c>
      <c r="P620" s="14" t="str">
        <f>IF(SUM(Tableau82529[[#This Row],[Jeudi]:[Samedi]])&gt;0,SUM(Tableau82529[[#This Row],[Jeudi]:[Samedi]]),"")</f>
        <v/>
      </c>
      <c r="Q620" s="14">
        <f>COUNTIF(Tableau82529[[#This Row],[Lundi]:[Mercredi]],"&gt;0") + COUNTIF(Tableau82529[[#This Row],[Jeudi]:[Samedi]],"&gt;0")</f>
        <v>0</v>
      </c>
      <c r="R620" s="14" t="str">
        <f>IFERROR(Tableau82529[[#This Row],[Total Tour 1]]+Tableau82529[[#This Row],[Total Tour 2]],"")</f>
        <v/>
      </c>
      <c r="S620" s="14">
        <f>COUNTIF(Tableau82529[[#This Row],[Lundi]:[Samedi]],"&gt;=12")*1000</f>
        <v>0</v>
      </c>
      <c r="T62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20" s="15">
        <f>Tableau82529[[#This Row],[Prime production]]+Tableau82529[[#This Row],[Prime rendement]]</f>
        <v>0</v>
      </c>
      <c r="V620" s="15" t="str">
        <f>IF(Tableau82529[[#This Row],[Matricule]]&gt;1,IF(COUNTIF(Tableau82529[DateMatricule],Tableau82529[[#This Row],[DateMatricule]])&gt;1,"Doublon",""),"")</f>
        <v/>
      </c>
    </row>
    <row r="621" spans="1:22" x14ac:dyDescent="0.25">
      <c r="A621" s="11" t="str">
        <f>IF(Tableau82529[[#This Row],[Semaine]]="","",VLOOKUP(Tableau82529[[#This Row],[Semaine]],Listes!$A:$B,2,FALSE))</f>
        <v/>
      </c>
      <c r="B621" s="11" t="str">
        <f>IF(ISBLANK(Tableau82529[[#This Row],[Matricule]]),"",VLOOKUP(Tableau82529[[#This Row],[Matricule]],#REF!,2,FALSE))</f>
        <v/>
      </c>
      <c r="C621" s="11" t="str">
        <f>IF(ISBLANK(Tableau82529[[#This Row],[Matricule]]),"",VLOOKUP(Tableau82529[[#This Row],[Matricule]],#REF!,3,FALSE))</f>
        <v/>
      </c>
      <c r="D621" s="11" t="str">
        <f>CONCATENATE(Tableau82529[[#This Row],[Semaine]],Tableau82529[[#This Row],[Matricule]])</f>
        <v/>
      </c>
      <c r="O621" s="14" t="str">
        <f>IF(SUM(Tableau82529[[#This Row],[Lundi]:[Mercredi]])&gt;0,SUM(Tableau82529[[#This Row],[Lundi]:[Mercredi]]),"")</f>
        <v/>
      </c>
      <c r="P621" s="14" t="str">
        <f>IF(SUM(Tableau82529[[#This Row],[Jeudi]:[Samedi]])&gt;0,SUM(Tableau82529[[#This Row],[Jeudi]:[Samedi]]),"")</f>
        <v/>
      </c>
      <c r="Q621" s="14">
        <f>COUNTIF(Tableau82529[[#This Row],[Lundi]:[Mercredi]],"&gt;0") + COUNTIF(Tableau82529[[#This Row],[Jeudi]:[Samedi]],"&gt;0")</f>
        <v>0</v>
      </c>
      <c r="R621" s="14" t="str">
        <f>IFERROR(Tableau82529[[#This Row],[Total Tour 1]]+Tableau82529[[#This Row],[Total Tour 2]],"")</f>
        <v/>
      </c>
      <c r="S621" s="14">
        <f>COUNTIF(Tableau82529[[#This Row],[Lundi]:[Samedi]],"&gt;=12")*1000</f>
        <v>0</v>
      </c>
      <c r="T62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21" s="15">
        <f>Tableau82529[[#This Row],[Prime production]]+Tableau82529[[#This Row],[Prime rendement]]</f>
        <v>0</v>
      </c>
      <c r="V621" s="15" t="str">
        <f>IF(Tableau82529[[#This Row],[Matricule]]&gt;1,IF(COUNTIF(Tableau82529[DateMatricule],Tableau82529[[#This Row],[DateMatricule]])&gt;1,"Doublon",""),"")</f>
        <v/>
      </c>
    </row>
    <row r="622" spans="1:22" x14ac:dyDescent="0.25">
      <c r="A622" s="11" t="str">
        <f>IF(Tableau82529[[#This Row],[Semaine]]="","",VLOOKUP(Tableau82529[[#This Row],[Semaine]],Listes!$A:$B,2,FALSE))</f>
        <v/>
      </c>
      <c r="B622" s="11" t="str">
        <f>IF(ISBLANK(Tableau82529[[#This Row],[Matricule]]),"",VLOOKUP(Tableau82529[[#This Row],[Matricule]],#REF!,2,FALSE))</f>
        <v/>
      </c>
      <c r="C622" s="11" t="str">
        <f>IF(ISBLANK(Tableau82529[[#This Row],[Matricule]]),"",VLOOKUP(Tableau82529[[#This Row],[Matricule]],#REF!,3,FALSE))</f>
        <v/>
      </c>
      <c r="D622" s="11" t="str">
        <f>CONCATENATE(Tableau82529[[#This Row],[Semaine]],Tableau82529[[#This Row],[Matricule]])</f>
        <v/>
      </c>
      <c r="O622" s="14" t="str">
        <f>IF(SUM(Tableau82529[[#This Row],[Lundi]:[Mercredi]])&gt;0,SUM(Tableau82529[[#This Row],[Lundi]:[Mercredi]]),"")</f>
        <v/>
      </c>
      <c r="P622" s="14" t="str">
        <f>IF(SUM(Tableau82529[[#This Row],[Jeudi]:[Samedi]])&gt;0,SUM(Tableau82529[[#This Row],[Jeudi]:[Samedi]]),"")</f>
        <v/>
      </c>
      <c r="Q622" s="14">
        <f>COUNTIF(Tableau82529[[#This Row],[Lundi]:[Mercredi]],"&gt;0") + COUNTIF(Tableau82529[[#This Row],[Jeudi]:[Samedi]],"&gt;0")</f>
        <v>0</v>
      </c>
      <c r="R622" s="14" t="str">
        <f>IFERROR(Tableau82529[[#This Row],[Total Tour 1]]+Tableau82529[[#This Row],[Total Tour 2]],"")</f>
        <v/>
      </c>
      <c r="S622" s="14">
        <f>COUNTIF(Tableau82529[[#This Row],[Lundi]:[Samedi]],"&gt;=12")*1000</f>
        <v>0</v>
      </c>
      <c r="T62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22" s="15">
        <f>Tableau82529[[#This Row],[Prime production]]+Tableau82529[[#This Row],[Prime rendement]]</f>
        <v>0</v>
      </c>
      <c r="V622" s="15" t="str">
        <f>IF(Tableau82529[[#This Row],[Matricule]]&gt;1,IF(COUNTIF(Tableau82529[DateMatricule],Tableau82529[[#This Row],[DateMatricule]])&gt;1,"Doublon",""),"")</f>
        <v/>
      </c>
    </row>
    <row r="623" spans="1:22" x14ac:dyDescent="0.25">
      <c r="A623" s="11" t="str">
        <f>IF(Tableau82529[[#This Row],[Semaine]]="","",VLOOKUP(Tableau82529[[#This Row],[Semaine]],Listes!$A:$B,2,FALSE))</f>
        <v/>
      </c>
      <c r="B623" s="11" t="str">
        <f>IF(ISBLANK(Tableau82529[[#This Row],[Matricule]]),"",VLOOKUP(Tableau82529[[#This Row],[Matricule]],#REF!,2,FALSE))</f>
        <v/>
      </c>
      <c r="C623" s="11" t="str">
        <f>IF(ISBLANK(Tableau82529[[#This Row],[Matricule]]),"",VLOOKUP(Tableau82529[[#This Row],[Matricule]],#REF!,3,FALSE))</f>
        <v/>
      </c>
      <c r="D623" s="11" t="str">
        <f>CONCATENATE(Tableau82529[[#This Row],[Semaine]],Tableau82529[[#This Row],[Matricule]])</f>
        <v/>
      </c>
      <c r="O623" s="14" t="str">
        <f>IF(SUM(Tableau82529[[#This Row],[Lundi]:[Mercredi]])&gt;0,SUM(Tableau82529[[#This Row],[Lundi]:[Mercredi]]),"")</f>
        <v/>
      </c>
      <c r="P623" s="14" t="str">
        <f>IF(SUM(Tableau82529[[#This Row],[Jeudi]:[Samedi]])&gt;0,SUM(Tableau82529[[#This Row],[Jeudi]:[Samedi]]),"")</f>
        <v/>
      </c>
      <c r="Q623" s="14">
        <f>COUNTIF(Tableau82529[[#This Row],[Lundi]:[Mercredi]],"&gt;0") + COUNTIF(Tableau82529[[#This Row],[Jeudi]:[Samedi]],"&gt;0")</f>
        <v>0</v>
      </c>
      <c r="R623" s="14" t="str">
        <f>IFERROR(Tableau82529[[#This Row],[Total Tour 1]]+Tableau82529[[#This Row],[Total Tour 2]],"")</f>
        <v/>
      </c>
      <c r="S623" s="14">
        <f>COUNTIF(Tableau82529[[#This Row],[Lundi]:[Samedi]],"&gt;=12")*1000</f>
        <v>0</v>
      </c>
      <c r="T62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23" s="15">
        <f>Tableau82529[[#This Row],[Prime production]]+Tableau82529[[#This Row],[Prime rendement]]</f>
        <v>0</v>
      </c>
      <c r="V623" s="15" t="str">
        <f>IF(Tableau82529[[#This Row],[Matricule]]&gt;1,IF(COUNTIF(Tableau82529[DateMatricule],Tableau82529[[#This Row],[DateMatricule]])&gt;1,"Doublon",""),"")</f>
        <v/>
      </c>
    </row>
    <row r="624" spans="1:22" x14ac:dyDescent="0.25">
      <c r="A624" s="11" t="str">
        <f>IF(Tableau82529[[#This Row],[Semaine]]="","",VLOOKUP(Tableau82529[[#This Row],[Semaine]],Listes!$A:$B,2,FALSE))</f>
        <v/>
      </c>
      <c r="B624" s="11" t="str">
        <f>IF(ISBLANK(Tableau82529[[#This Row],[Matricule]]),"",VLOOKUP(Tableau82529[[#This Row],[Matricule]],#REF!,2,FALSE))</f>
        <v/>
      </c>
      <c r="C624" s="11" t="str">
        <f>IF(ISBLANK(Tableau82529[[#This Row],[Matricule]]),"",VLOOKUP(Tableau82529[[#This Row],[Matricule]],#REF!,3,FALSE))</f>
        <v/>
      </c>
      <c r="D624" s="11" t="str">
        <f>CONCATENATE(Tableau82529[[#This Row],[Semaine]],Tableau82529[[#This Row],[Matricule]])</f>
        <v/>
      </c>
      <c r="O624" s="14" t="str">
        <f>IF(SUM(Tableau82529[[#This Row],[Lundi]:[Mercredi]])&gt;0,SUM(Tableau82529[[#This Row],[Lundi]:[Mercredi]]),"")</f>
        <v/>
      </c>
      <c r="P624" s="14" t="str">
        <f>IF(SUM(Tableau82529[[#This Row],[Jeudi]:[Samedi]])&gt;0,SUM(Tableau82529[[#This Row],[Jeudi]:[Samedi]]),"")</f>
        <v/>
      </c>
      <c r="Q624" s="14">
        <f>COUNTIF(Tableau82529[[#This Row],[Lundi]:[Mercredi]],"&gt;0") + COUNTIF(Tableau82529[[#This Row],[Jeudi]:[Samedi]],"&gt;0")</f>
        <v>0</v>
      </c>
      <c r="R624" s="14" t="str">
        <f>IFERROR(Tableau82529[[#This Row],[Total Tour 1]]+Tableau82529[[#This Row],[Total Tour 2]],"")</f>
        <v/>
      </c>
      <c r="S624" s="14">
        <f>COUNTIF(Tableau82529[[#This Row],[Lundi]:[Samedi]],"&gt;=12")*1000</f>
        <v>0</v>
      </c>
      <c r="T62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24" s="15">
        <f>Tableau82529[[#This Row],[Prime production]]+Tableau82529[[#This Row],[Prime rendement]]</f>
        <v>0</v>
      </c>
      <c r="V624" s="15" t="str">
        <f>IF(Tableau82529[[#This Row],[Matricule]]&gt;1,IF(COUNTIF(Tableau82529[DateMatricule],Tableau82529[[#This Row],[DateMatricule]])&gt;1,"Doublon",""),"")</f>
        <v/>
      </c>
    </row>
    <row r="625" spans="1:22" x14ac:dyDescent="0.25">
      <c r="A625" s="11" t="str">
        <f>IF(Tableau82529[[#This Row],[Semaine]]="","",VLOOKUP(Tableau82529[[#This Row],[Semaine]],Listes!$A:$B,2,FALSE))</f>
        <v/>
      </c>
      <c r="B625" s="11" t="str">
        <f>IF(ISBLANK(Tableau82529[[#This Row],[Matricule]]),"",VLOOKUP(Tableau82529[[#This Row],[Matricule]],#REF!,2,FALSE))</f>
        <v/>
      </c>
      <c r="C625" s="11" t="str">
        <f>IF(ISBLANK(Tableau82529[[#This Row],[Matricule]]),"",VLOOKUP(Tableau82529[[#This Row],[Matricule]],#REF!,3,FALSE))</f>
        <v/>
      </c>
      <c r="D625" s="11" t="str">
        <f>CONCATENATE(Tableau82529[[#This Row],[Semaine]],Tableau82529[[#This Row],[Matricule]])</f>
        <v/>
      </c>
      <c r="O625" s="14" t="str">
        <f>IF(SUM(Tableau82529[[#This Row],[Lundi]:[Mercredi]])&gt;0,SUM(Tableau82529[[#This Row],[Lundi]:[Mercredi]]),"")</f>
        <v/>
      </c>
      <c r="P625" s="14" t="str">
        <f>IF(SUM(Tableau82529[[#This Row],[Jeudi]:[Samedi]])&gt;0,SUM(Tableau82529[[#This Row],[Jeudi]:[Samedi]]),"")</f>
        <v/>
      </c>
      <c r="Q625" s="14">
        <f>COUNTIF(Tableau82529[[#This Row],[Lundi]:[Mercredi]],"&gt;0") + COUNTIF(Tableau82529[[#This Row],[Jeudi]:[Samedi]],"&gt;0")</f>
        <v>0</v>
      </c>
      <c r="R625" s="14" t="str">
        <f>IFERROR(Tableau82529[[#This Row],[Total Tour 1]]+Tableau82529[[#This Row],[Total Tour 2]],"")</f>
        <v/>
      </c>
      <c r="S625" s="14">
        <f>COUNTIF(Tableau82529[[#This Row],[Lundi]:[Samedi]],"&gt;=12")*1000</f>
        <v>0</v>
      </c>
      <c r="T62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25" s="15">
        <f>Tableau82529[[#This Row],[Prime production]]+Tableau82529[[#This Row],[Prime rendement]]</f>
        <v>0</v>
      </c>
      <c r="V625" s="15" t="str">
        <f>IF(Tableau82529[[#This Row],[Matricule]]&gt;1,IF(COUNTIF(Tableau82529[DateMatricule],Tableau82529[[#This Row],[DateMatricule]])&gt;1,"Doublon",""),"")</f>
        <v/>
      </c>
    </row>
    <row r="626" spans="1:22" x14ac:dyDescent="0.25">
      <c r="A626" s="11" t="str">
        <f>IF(Tableau82529[[#This Row],[Semaine]]="","",VLOOKUP(Tableau82529[[#This Row],[Semaine]],Listes!$A:$B,2,FALSE))</f>
        <v/>
      </c>
      <c r="B626" s="11" t="str">
        <f>IF(ISBLANK(Tableau82529[[#This Row],[Matricule]]),"",VLOOKUP(Tableau82529[[#This Row],[Matricule]],#REF!,2,FALSE))</f>
        <v/>
      </c>
      <c r="C626" s="11" t="str">
        <f>IF(ISBLANK(Tableau82529[[#This Row],[Matricule]]),"",VLOOKUP(Tableau82529[[#This Row],[Matricule]],#REF!,3,FALSE))</f>
        <v/>
      </c>
      <c r="D626" s="11" t="str">
        <f>CONCATENATE(Tableau82529[[#This Row],[Semaine]],Tableau82529[[#This Row],[Matricule]])</f>
        <v/>
      </c>
      <c r="O626" s="14" t="str">
        <f>IF(SUM(Tableau82529[[#This Row],[Lundi]:[Mercredi]])&gt;0,SUM(Tableau82529[[#This Row],[Lundi]:[Mercredi]]),"")</f>
        <v/>
      </c>
      <c r="P626" s="14" t="str">
        <f>IF(SUM(Tableau82529[[#This Row],[Jeudi]:[Samedi]])&gt;0,SUM(Tableau82529[[#This Row],[Jeudi]:[Samedi]]),"")</f>
        <v/>
      </c>
      <c r="Q626" s="14">
        <f>COUNTIF(Tableau82529[[#This Row],[Lundi]:[Mercredi]],"&gt;0") + COUNTIF(Tableau82529[[#This Row],[Jeudi]:[Samedi]],"&gt;0")</f>
        <v>0</v>
      </c>
      <c r="R626" s="14" t="str">
        <f>IFERROR(Tableau82529[[#This Row],[Total Tour 1]]+Tableau82529[[#This Row],[Total Tour 2]],"")</f>
        <v/>
      </c>
      <c r="S626" s="14">
        <f>COUNTIF(Tableau82529[[#This Row],[Lundi]:[Samedi]],"&gt;=12")*1000</f>
        <v>0</v>
      </c>
      <c r="T62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26" s="15">
        <f>Tableau82529[[#This Row],[Prime production]]+Tableau82529[[#This Row],[Prime rendement]]</f>
        <v>0</v>
      </c>
      <c r="V626" s="15" t="str">
        <f>IF(Tableau82529[[#This Row],[Matricule]]&gt;1,IF(COUNTIF(Tableau82529[DateMatricule],Tableau82529[[#This Row],[DateMatricule]])&gt;1,"Doublon",""),"")</f>
        <v/>
      </c>
    </row>
    <row r="627" spans="1:22" x14ac:dyDescent="0.25">
      <c r="A627" s="11" t="str">
        <f>IF(Tableau82529[[#This Row],[Semaine]]="","",VLOOKUP(Tableau82529[[#This Row],[Semaine]],Listes!$A:$B,2,FALSE))</f>
        <v/>
      </c>
      <c r="B627" s="11" t="str">
        <f>IF(ISBLANK(Tableau82529[[#This Row],[Matricule]]),"",VLOOKUP(Tableau82529[[#This Row],[Matricule]],#REF!,2,FALSE))</f>
        <v/>
      </c>
      <c r="C627" s="11" t="str">
        <f>IF(ISBLANK(Tableau82529[[#This Row],[Matricule]]),"",VLOOKUP(Tableau82529[[#This Row],[Matricule]],#REF!,3,FALSE))</f>
        <v/>
      </c>
      <c r="D627" s="11" t="str">
        <f>CONCATENATE(Tableau82529[[#This Row],[Semaine]],Tableau82529[[#This Row],[Matricule]])</f>
        <v/>
      </c>
      <c r="O627" s="14" t="str">
        <f>IF(SUM(Tableau82529[[#This Row],[Lundi]:[Mercredi]])&gt;0,SUM(Tableau82529[[#This Row],[Lundi]:[Mercredi]]),"")</f>
        <v/>
      </c>
      <c r="P627" s="14" t="str">
        <f>IF(SUM(Tableau82529[[#This Row],[Jeudi]:[Samedi]])&gt;0,SUM(Tableau82529[[#This Row],[Jeudi]:[Samedi]]),"")</f>
        <v/>
      </c>
      <c r="Q627" s="14">
        <f>COUNTIF(Tableau82529[[#This Row],[Lundi]:[Mercredi]],"&gt;0") + COUNTIF(Tableau82529[[#This Row],[Jeudi]:[Samedi]],"&gt;0")</f>
        <v>0</v>
      </c>
      <c r="R627" s="14" t="str">
        <f>IFERROR(Tableau82529[[#This Row],[Total Tour 1]]+Tableau82529[[#This Row],[Total Tour 2]],"")</f>
        <v/>
      </c>
      <c r="S627" s="14">
        <f>COUNTIF(Tableau82529[[#This Row],[Lundi]:[Samedi]],"&gt;=12")*1000</f>
        <v>0</v>
      </c>
      <c r="T62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27" s="15">
        <f>Tableau82529[[#This Row],[Prime production]]+Tableau82529[[#This Row],[Prime rendement]]</f>
        <v>0</v>
      </c>
      <c r="V627" s="15" t="str">
        <f>IF(Tableau82529[[#This Row],[Matricule]]&gt;1,IF(COUNTIF(Tableau82529[DateMatricule],Tableau82529[[#This Row],[DateMatricule]])&gt;1,"Doublon",""),"")</f>
        <v/>
      </c>
    </row>
    <row r="628" spans="1:22" x14ac:dyDescent="0.25">
      <c r="A628" s="11" t="str">
        <f>IF(Tableau82529[[#This Row],[Semaine]]="","",VLOOKUP(Tableau82529[[#This Row],[Semaine]],Listes!$A:$B,2,FALSE))</f>
        <v/>
      </c>
      <c r="B628" s="11" t="str">
        <f>IF(ISBLANK(Tableau82529[[#This Row],[Matricule]]),"",VLOOKUP(Tableau82529[[#This Row],[Matricule]],#REF!,2,FALSE))</f>
        <v/>
      </c>
      <c r="C628" s="11" t="str">
        <f>IF(ISBLANK(Tableau82529[[#This Row],[Matricule]]),"",VLOOKUP(Tableau82529[[#This Row],[Matricule]],#REF!,3,FALSE))</f>
        <v/>
      </c>
      <c r="D628" s="11" t="str">
        <f>CONCATENATE(Tableau82529[[#This Row],[Semaine]],Tableau82529[[#This Row],[Matricule]])</f>
        <v/>
      </c>
      <c r="O628" s="14" t="str">
        <f>IF(SUM(Tableau82529[[#This Row],[Lundi]:[Mercredi]])&gt;0,SUM(Tableau82529[[#This Row],[Lundi]:[Mercredi]]),"")</f>
        <v/>
      </c>
      <c r="P628" s="14" t="str">
        <f>IF(SUM(Tableau82529[[#This Row],[Jeudi]:[Samedi]])&gt;0,SUM(Tableau82529[[#This Row],[Jeudi]:[Samedi]]),"")</f>
        <v/>
      </c>
      <c r="Q628" s="14">
        <f>COUNTIF(Tableau82529[[#This Row],[Lundi]:[Mercredi]],"&gt;0") + COUNTIF(Tableau82529[[#This Row],[Jeudi]:[Samedi]],"&gt;0")</f>
        <v>0</v>
      </c>
      <c r="R628" s="14" t="str">
        <f>IFERROR(Tableau82529[[#This Row],[Total Tour 1]]+Tableau82529[[#This Row],[Total Tour 2]],"")</f>
        <v/>
      </c>
      <c r="S628" s="14">
        <f>COUNTIF(Tableau82529[[#This Row],[Lundi]:[Samedi]],"&gt;=12")*1000</f>
        <v>0</v>
      </c>
      <c r="T62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28" s="15">
        <f>Tableau82529[[#This Row],[Prime production]]+Tableau82529[[#This Row],[Prime rendement]]</f>
        <v>0</v>
      </c>
      <c r="V628" s="15" t="str">
        <f>IF(Tableau82529[[#This Row],[Matricule]]&gt;1,IF(COUNTIF(Tableau82529[DateMatricule],Tableau82529[[#This Row],[DateMatricule]])&gt;1,"Doublon",""),"")</f>
        <v/>
      </c>
    </row>
    <row r="629" spans="1:22" x14ac:dyDescent="0.25">
      <c r="A629" s="11" t="str">
        <f>IF(Tableau82529[[#This Row],[Semaine]]="","",VLOOKUP(Tableau82529[[#This Row],[Semaine]],Listes!$A:$B,2,FALSE))</f>
        <v/>
      </c>
      <c r="B629" s="11" t="str">
        <f>IF(ISBLANK(Tableau82529[[#This Row],[Matricule]]),"",VLOOKUP(Tableau82529[[#This Row],[Matricule]],#REF!,2,FALSE))</f>
        <v/>
      </c>
      <c r="C629" s="11" t="str">
        <f>IF(ISBLANK(Tableau82529[[#This Row],[Matricule]]),"",VLOOKUP(Tableau82529[[#This Row],[Matricule]],#REF!,3,FALSE))</f>
        <v/>
      </c>
      <c r="D629" s="11" t="str">
        <f>CONCATENATE(Tableau82529[[#This Row],[Semaine]],Tableau82529[[#This Row],[Matricule]])</f>
        <v/>
      </c>
      <c r="O629" s="14" t="str">
        <f>IF(SUM(Tableau82529[[#This Row],[Lundi]:[Mercredi]])&gt;0,SUM(Tableau82529[[#This Row],[Lundi]:[Mercredi]]),"")</f>
        <v/>
      </c>
      <c r="P629" s="14" t="str">
        <f>IF(SUM(Tableau82529[[#This Row],[Jeudi]:[Samedi]])&gt;0,SUM(Tableau82529[[#This Row],[Jeudi]:[Samedi]]),"")</f>
        <v/>
      </c>
      <c r="Q629" s="14">
        <f>COUNTIF(Tableau82529[[#This Row],[Lundi]:[Mercredi]],"&gt;0") + COUNTIF(Tableau82529[[#This Row],[Jeudi]:[Samedi]],"&gt;0")</f>
        <v>0</v>
      </c>
      <c r="R629" s="14" t="str">
        <f>IFERROR(Tableau82529[[#This Row],[Total Tour 1]]+Tableau82529[[#This Row],[Total Tour 2]],"")</f>
        <v/>
      </c>
      <c r="S629" s="14">
        <f>COUNTIF(Tableau82529[[#This Row],[Lundi]:[Samedi]],"&gt;=12")*1000</f>
        <v>0</v>
      </c>
      <c r="T62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29" s="15">
        <f>Tableau82529[[#This Row],[Prime production]]+Tableau82529[[#This Row],[Prime rendement]]</f>
        <v>0</v>
      </c>
      <c r="V629" s="15" t="str">
        <f>IF(Tableau82529[[#This Row],[Matricule]]&gt;1,IF(COUNTIF(Tableau82529[DateMatricule],Tableau82529[[#This Row],[DateMatricule]])&gt;1,"Doublon",""),"")</f>
        <v/>
      </c>
    </row>
    <row r="630" spans="1:22" x14ac:dyDescent="0.25">
      <c r="A630" s="11" t="str">
        <f>IF(Tableau82529[[#This Row],[Semaine]]="","",VLOOKUP(Tableau82529[[#This Row],[Semaine]],Listes!$A:$B,2,FALSE))</f>
        <v/>
      </c>
      <c r="B630" s="11" t="str">
        <f>IF(ISBLANK(Tableau82529[[#This Row],[Matricule]]),"",VLOOKUP(Tableau82529[[#This Row],[Matricule]],#REF!,2,FALSE))</f>
        <v/>
      </c>
      <c r="C630" s="11" t="str">
        <f>IF(ISBLANK(Tableau82529[[#This Row],[Matricule]]),"",VLOOKUP(Tableau82529[[#This Row],[Matricule]],#REF!,3,FALSE))</f>
        <v/>
      </c>
      <c r="D630" s="11" t="str">
        <f>CONCATENATE(Tableau82529[[#This Row],[Semaine]],Tableau82529[[#This Row],[Matricule]])</f>
        <v/>
      </c>
      <c r="O630" s="14" t="str">
        <f>IF(SUM(Tableau82529[[#This Row],[Lundi]:[Mercredi]])&gt;0,SUM(Tableau82529[[#This Row],[Lundi]:[Mercredi]]),"")</f>
        <v/>
      </c>
      <c r="P630" s="14" t="str">
        <f>IF(SUM(Tableau82529[[#This Row],[Jeudi]:[Samedi]])&gt;0,SUM(Tableau82529[[#This Row],[Jeudi]:[Samedi]]),"")</f>
        <v/>
      </c>
      <c r="Q630" s="14">
        <f>COUNTIF(Tableau82529[[#This Row],[Lundi]:[Mercredi]],"&gt;0") + COUNTIF(Tableau82529[[#This Row],[Jeudi]:[Samedi]],"&gt;0")</f>
        <v>0</v>
      </c>
      <c r="R630" s="14" t="str">
        <f>IFERROR(Tableau82529[[#This Row],[Total Tour 1]]+Tableau82529[[#This Row],[Total Tour 2]],"")</f>
        <v/>
      </c>
      <c r="S630" s="14">
        <f>COUNTIF(Tableau82529[[#This Row],[Lundi]:[Samedi]],"&gt;=12")*1000</f>
        <v>0</v>
      </c>
      <c r="T63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30" s="15">
        <f>Tableau82529[[#This Row],[Prime production]]+Tableau82529[[#This Row],[Prime rendement]]</f>
        <v>0</v>
      </c>
      <c r="V630" s="15" t="str">
        <f>IF(Tableau82529[[#This Row],[Matricule]]&gt;1,IF(COUNTIF(Tableau82529[DateMatricule],Tableau82529[[#This Row],[DateMatricule]])&gt;1,"Doublon",""),"")</f>
        <v/>
      </c>
    </row>
    <row r="631" spans="1:22" x14ac:dyDescent="0.25">
      <c r="A631" s="11" t="str">
        <f>IF(Tableau82529[[#This Row],[Semaine]]="","",VLOOKUP(Tableau82529[[#This Row],[Semaine]],Listes!$A:$B,2,FALSE))</f>
        <v/>
      </c>
      <c r="B631" s="11" t="str">
        <f>IF(ISBLANK(Tableau82529[[#This Row],[Matricule]]),"",VLOOKUP(Tableau82529[[#This Row],[Matricule]],#REF!,2,FALSE))</f>
        <v/>
      </c>
      <c r="C631" s="11" t="str">
        <f>IF(ISBLANK(Tableau82529[[#This Row],[Matricule]]),"",VLOOKUP(Tableau82529[[#This Row],[Matricule]],#REF!,3,FALSE))</f>
        <v/>
      </c>
      <c r="D631" s="11" t="str">
        <f>CONCATENATE(Tableau82529[[#This Row],[Semaine]],Tableau82529[[#This Row],[Matricule]])</f>
        <v/>
      </c>
      <c r="O631" s="14" t="str">
        <f>IF(SUM(Tableau82529[[#This Row],[Lundi]:[Mercredi]])&gt;0,SUM(Tableau82529[[#This Row],[Lundi]:[Mercredi]]),"")</f>
        <v/>
      </c>
      <c r="P631" s="14" t="str">
        <f>IF(SUM(Tableau82529[[#This Row],[Jeudi]:[Samedi]])&gt;0,SUM(Tableau82529[[#This Row],[Jeudi]:[Samedi]]),"")</f>
        <v/>
      </c>
      <c r="Q631" s="14">
        <f>COUNTIF(Tableau82529[[#This Row],[Lundi]:[Mercredi]],"&gt;0") + COUNTIF(Tableau82529[[#This Row],[Jeudi]:[Samedi]],"&gt;0")</f>
        <v>0</v>
      </c>
      <c r="R631" s="14" t="str">
        <f>IFERROR(Tableau82529[[#This Row],[Total Tour 1]]+Tableau82529[[#This Row],[Total Tour 2]],"")</f>
        <v/>
      </c>
      <c r="S631" s="14">
        <f>COUNTIF(Tableau82529[[#This Row],[Lundi]:[Samedi]],"&gt;=12")*1000</f>
        <v>0</v>
      </c>
      <c r="T63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31" s="15">
        <f>Tableau82529[[#This Row],[Prime production]]+Tableau82529[[#This Row],[Prime rendement]]</f>
        <v>0</v>
      </c>
      <c r="V631" s="15" t="str">
        <f>IF(Tableau82529[[#This Row],[Matricule]]&gt;1,IF(COUNTIF(Tableau82529[DateMatricule],Tableau82529[[#This Row],[DateMatricule]])&gt;1,"Doublon",""),"")</f>
        <v/>
      </c>
    </row>
    <row r="632" spans="1:22" x14ac:dyDescent="0.25">
      <c r="A632" s="11" t="str">
        <f>IF(Tableau82529[[#This Row],[Semaine]]="","",VLOOKUP(Tableau82529[[#This Row],[Semaine]],Listes!$A:$B,2,FALSE))</f>
        <v/>
      </c>
      <c r="B632" s="11" t="str">
        <f>IF(ISBLANK(Tableau82529[[#This Row],[Matricule]]),"",VLOOKUP(Tableau82529[[#This Row],[Matricule]],#REF!,2,FALSE))</f>
        <v/>
      </c>
      <c r="C632" s="11" t="str">
        <f>IF(ISBLANK(Tableau82529[[#This Row],[Matricule]]),"",VLOOKUP(Tableau82529[[#This Row],[Matricule]],#REF!,3,FALSE))</f>
        <v/>
      </c>
      <c r="D632" s="11" t="str">
        <f>CONCATENATE(Tableau82529[[#This Row],[Semaine]],Tableau82529[[#This Row],[Matricule]])</f>
        <v/>
      </c>
      <c r="O632" s="14" t="str">
        <f>IF(SUM(Tableau82529[[#This Row],[Lundi]:[Mercredi]])&gt;0,SUM(Tableau82529[[#This Row],[Lundi]:[Mercredi]]),"")</f>
        <v/>
      </c>
      <c r="P632" s="14" t="str">
        <f>IF(SUM(Tableau82529[[#This Row],[Jeudi]:[Samedi]])&gt;0,SUM(Tableau82529[[#This Row],[Jeudi]:[Samedi]]),"")</f>
        <v/>
      </c>
      <c r="Q632" s="14">
        <f>COUNTIF(Tableau82529[[#This Row],[Lundi]:[Mercredi]],"&gt;0") + COUNTIF(Tableau82529[[#This Row],[Jeudi]:[Samedi]],"&gt;0")</f>
        <v>0</v>
      </c>
      <c r="R632" s="14" t="str">
        <f>IFERROR(Tableau82529[[#This Row],[Total Tour 1]]+Tableau82529[[#This Row],[Total Tour 2]],"")</f>
        <v/>
      </c>
      <c r="S632" s="14">
        <f>COUNTIF(Tableau82529[[#This Row],[Lundi]:[Samedi]],"&gt;=12")*1000</f>
        <v>0</v>
      </c>
      <c r="T63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32" s="15">
        <f>Tableau82529[[#This Row],[Prime production]]+Tableau82529[[#This Row],[Prime rendement]]</f>
        <v>0</v>
      </c>
      <c r="V632" s="15" t="str">
        <f>IF(Tableau82529[[#This Row],[Matricule]]&gt;1,IF(COUNTIF(Tableau82529[DateMatricule],Tableau82529[[#This Row],[DateMatricule]])&gt;1,"Doublon",""),"")</f>
        <v/>
      </c>
    </row>
    <row r="633" spans="1:22" x14ac:dyDescent="0.25">
      <c r="A633" s="11" t="str">
        <f>IF(Tableau82529[[#This Row],[Semaine]]="","",VLOOKUP(Tableau82529[[#This Row],[Semaine]],Listes!$A:$B,2,FALSE))</f>
        <v/>
      </c>
      <c r="B633" s="11" t="str">
        <f>IF(ISBLANK(Tableau82529[[#This Row],[Matricule]]),"",VLOOKUP(Tableau82529[[#This Row],[Matricule]],#REF!,2,FALSE))</f>
        <v/>
      </c>
      <c r="C633" s="11" t="str">
        <f>IF(ISBLANK(Tableau82529[[#This Row],[Matricule]]),"",VLOOKUP(Tableau82529[[#This Row],[Matricule]],#REF!,3,FALSE))</f>
        <v/>
      </c>
      <c r="D633" s="11" t="str">
        <f>CONCATENATE(Tableau82529[[#This Row],[Semaine]],Tableau82529[[#This Row],[Matricule]])</f>
        <v/>
      </c>
      <c r="O633" s="14" t="str">
        <f>IF(SUM(Tableau82529[[#This Row],[Lundi]:[Mercredi]])&gt;0,SUM(Tableau82529[[#This Row],[Lundi]:[Mercredi]]),"")</f>
        <v/>
      </c>
      <c r="P633" s="14" t="str">
        <f>IF(SUM(Tableau82529[[#This Row],[Jeudi]:[Samedi]])&gt;0,SUM(Tableau82529[[#This Row],[Jeudi]:[Samedi]]),"")</f>
        <v/>
      </c>
      <c r="Q633" s="14">
        <f>COUNTIF(Tableau82529[[#This Row],[Lundi]:[Mercredi]],"&gt;0") + COUNTIF(Tableau82529[[#This Row],[Jeudi]:[Samedi]],"&gt;0")</f>
        <v>0</v>
      </c>
      <c r="R633" s="14" t="str">
        <f>IFERROR(Tableau82529[[#This Row],[Total Tour 1]]+Tableau82529[[#This Row],[Total Tour 2]],"")</f>
        <v/>
      </c>
      <c r="S633" s="14">
        <f>COUNTIF(Tableau82529[[#This Row],[Lundi]:[Samedi]],"&gt;=12")*1000</f>
        <v>0</v>
      </c>
      <c r="T63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33" s="15">
        <f>Tableau82529[[#This Row],[Prime production]]+Tableau82529[[#This Row],[Prime rendement]]</f>
        <v>0</v>
      </c>
      <c r="V633" s="15" t="str">
        <f>IF(Tableau82529[[#This Row],[Matricule]]&gt;1,IF(COUNTIF(Tableau82529[DateMatricule],Tableau82529[[#This Row],[DateMatricule]])&gt;1,"Doublon",""),"")</f>
        <v/>
      </c>
    </row>
    <row r="634" spans="1:22" x14ac:dyDescent="0.25">
      <c r="A634" s="11" t="str">
        <f>IF(Tableau82529[[#This Row],[Semaine]]="","",VLOOKUP(Tableau82529[[#This Row],[Semaine]],Listes!$A:$B,2,FALSE))</f>
        <v/>
      </c>
      <c r="B634" s="11" t="str">
        <f>IF(ISBLANK(Tableau82529[[#This Row],[Matricule]]),"",VLOOKUP(Tableau82529[[#This Row],[Matricule]],#REF!,2,FALSE))</f>
        <v/>
      </c>
      <c r="C634" s="11" t="str">
        <f>IF(ISBLANK(Tableau82529[[#This Row],[Matricule]]),"",VLOOKUP(Tableau82529[[#This Row],[Matricule]],#REF!,3,FALSE))</f>
        <v/>
      </c>
      <c r="D634" s="11" t="str">
        <f>CONCATENATE(Tableau82529[[#This Row],[Semaine]],Tableau82529[[#This Row],[Matricule]])</f>
        <v/>
      </c>
      <c r="O634" s="14" t="str">
        <f>IF(SUM(Tableau82529[[#This Row],[Lundi]:[Mercredi]])&gt;0,SUM(Tableau82529[[#This Row],[Lundi]:[Mercredi]]),"")</f>
        <v/>
      </c>
      <c r="P634" s="14" t="str">
        <f>IF(SUM(Tableau82529[[#This Row],[Jeudi]:[Samedi]])&gt;0,SUM(Tableau82529[[#This Row],[Jeudi]:[Samedi]]),"")</f>
        <v/>
      </c>
      <c r="Q634" s="14">
        <f>COUNTIF(Tableau82529[[#This Row],[Lundi]:[Mercredi]],"&gt;0") + COUNTIF(Tableau82529[[#This Row],[Jeudi]:[Samedi]],"&gt;0")</f>
        <v>0</v>
      </c>
      <c r="R634" s="14" t="str">
        <f>IFERROR(Tableau82529[[#This Row],[Total Tour 1]]+Tableau82529[[#This Row],[Total Tour 2]],"")</f>
        <v/>
      </c>
      <c r="S634" s="14">
        <f>COUNTIF(Tableau82529[[#This Row],[Lundi]:[Samedi]],"&gt;=12")*1000</f>
        <v>0</v>
      </c>
      <c r="T63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34" s="15">
        <f>Tableau82529[[#This Row],[Prime production]]+Tableau82529[[#This Row],[Prime rendement]]</f>
        <v>0</v>
      </c>
      <c r="V634" s="15" t="str">
        <f>IF(Tableau82529[[#This Row],[Matricule]]&gt;1,IF(COUNTIF(Tableau82529[DateMatricule],Tableau82529[[#This Row],[DateMatricule]])&gt;1,"Doublon",""),"")</f>
        <v/>
      </c>
    </row>
    <row r="635" spans="1:22" x14ac:dyDescent="0.25">
      <c r="A635" s="11" t="str">
        <f>IF(Tableau82529[[#This Row],[Semaine]]="","",VLOOKUP(Tableau82529[[#This Row],[Semaine]],Listes!$A:$B,2,FALSE))</f>
        <v/>
      </c>
      <c r="B635" s="11" t="str">
        <f>IF(ISBLANK(Tableau82529[[#This Row],[Matricule]]),"",VLOOKUP(Tableau82529[[#This Row],[Matricule]],#REF!,2,FALSE))</f>
        <v/>
      </c>
      <c r="C635" s="11" t="str">
        <f>IF(ISBLANK(Tableau82529[[#This Row],[Matricule]]),"",VLOOKUP(Tableau82529[[#This Row],[Matricule]],#REF!,3,FALSE))</f>
        <v/>
      </c>
      <c r="D635" s="11" t="str">
        <f>CONCATENATE(Tableau82529[[#This Row],[Semaine]],Tableau82529[[#This Row],[Matricule]])</f>
        <v/>
      </c>
      <c r="O635" s="14" t="str">
        <f>IF(SUM(Tableau82529[[#This Row],[Lundi]:[Mercredi]])&gt;0,SUM(Tableau82529[[#This Row],[Lundi]:[Mercredi]]),"")</f>
        <v/>
      </c>
      <c r="P635" s="14" t="str">
        <f>IF(SUM(Tableau82529[[#This Row],[Jeudi]:[Samedi]])&gt;0,SUM(Tableau82529[[#This Row],[Jeudi]:[Samedi]]),"")</f>
        <v/>
      </c>
      <c r="Q635" s="14">
        <f>COUNTIF(Tableau82529[[#This Row],[Lundi]:[Mercredi]],"&gt;0") + COUNTIF(Tableau82529[[#This Row],[Jeudi]:[Samedi]],"&gt;0")</f>
        <v>0</v>
      </c>
      <c r="R635" s="14" t="str">
        <f>IFERROR(Tableau82529[[#This Row],[Total Tour 1]]+Tableau82529[[#This Row],[Total Tour 2]],"")</f>
        <v/>
      </c>
      <c r="S635" s="14">
        <f>COUNTIF(Tableau82529[[#This Row],[Lundi]:[Samedi]],"&gt;=12")*1000</f>
        <v>0</v>
      </c>
      <c r="T63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35" s="15">
        <f>Tableau82529[[#This Row],[Prime production]]+Tableau82529[[#This Row],[Prime rendement]]</f>
        <v>0</v>
      </c>
      <c r="V635" s="15" t="str">
        <f>IF(Tableau82529[[#This Row],[Matricule]]&gt;1,IF(COUNTIF(Tableau82529[DateMatricule],Tableau82529[[#This Row],[DateMatricule]])&gt;1,"Doublon",""),"")</f>
        <v/>
      </c>
    </row>
    <row r="636" spans="1:22" x14ac:dyDescent="0.25">
      <c r="A636" s="11" t="str">
        <f>IF(Tableau82529[[#This Row],[Semaine]]="","",VLOOKUP(Tableau82529[[#This Row],[Semaine]],Listes!$A:$B,2,FALSE))</f>
        <v/>
      </c>
      <c r="B636" s="11" t="str">
        <f>IF(ISBLANK(Tableau82529[[#This Row],[Matricule]]),"",VLOOKUP(Tableau82529[[#This Row],[Matricule]],#REF!,2,FALSE))</f>
        <v/>
      </c>
      <c r="C636" s="11" t="str">
        <f>IF(ISBLANK(Tableau82529[[#This Row],[Matricule]]),"",VLOOKUP(Tableau82529[[#This Row],[Matricule]],#REF!,3,FALSE))</f>
        <v/>
      </c>
      <c r="D636" s="11" t="str">
        <f>CONCATENATE(Tableau82529[[#This Row],[Semaine]],Tableau82529[[#This Row],[Matricule]])</f>
        <v/>
      </c>
      <c r="O636" s="14" t="str">
        <f>IF(SUM(Tableau82529[[#This Row],[Lundi]:[Mercredi]])&gt;0,SUM(Tableau82529[[#This Row],[Lundi]:[Mercredi]]),"")</f>
        <v/>
      </c>
      <c r="P636" s="14" t="str">
        <f>IF(SUM(Tableau82529[[#This Row],[Jeudi]:[Samedi]])&gt;0,SUM(Tableau82529[[#This Row],[Jeudi]:[Samedi]]),"")</f>
        <v/>
      </c>
      <c r="Q636" s="14">
        <f>COUNTIF(Tableau82529[[#This Row],[Lundi]:[Mercredi]],"&gt;0") + COUNTIF(Tableau82529[[#This Row],[Jeudi]:[Samedi]],"&gt;0")</f>
        <v>0</v>
      </c>
      <c r="R636" s="14" t="str">
        <f>IFERROR(Tableau82529[[#This Row],[Total Tour 1]]+Tableau82529[[#This Row],[Total Tour 2]],"")</f>
        <v/>
      </c>
      <c r="S636" s="14">
        <f>COUNTIF(Tableau82529[[#This Row],[Lundi]:[Samedi]],"&gt;=12")*1000</f>
        <v>0</v>
      </c>
      <c r="T63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36" s="15">
        <f>Tableau82529[[#This Row],[Prime production]]+Tableau82529[[#This Row],[Prime rendement]]</f>
        <v>0</v>
      </c>
      <c r="V636" s="15" t="str">
        <f>IF(Tableau82529[[#This Row],[Matricule]]&gt;1,IF(COUNTIF(Tableau82529[DateMatricule],Tableau82529[[#This Row],[DateMatricule]])&gt;1,"Doublon",""),"")</f>
        <v/>
      </c>
    </row>
    <row r="637" spans="1:22" x14ac:dyDescent="0.25">
      <c r="A637" s="11" t="str">
        <f>IF(Tableau82529[[#This Row],[Semaine]]="","",VLOOKUP(Tableau82529[[#This Row],[Semaine]],Listes!$A:$B,2,FALSE))</f>
        <v/>
      </c>
      <c r="B637" s="11" t="str">
        <f>IF(ISBLANK(Tableau82529[[#This Row],[Matricule]]),"",VLOOKUP(Tableau82529[[#This Row],[Matricule]],#REF!,2,FALSE))</f>
        <v/>
      </c>
      <c r="C637" s="11" t="str">
        <f>IF(ISBLANK(Tableau82529[[#This Row],[Matricule]]),"",VLOOKUP(Tableau82529[[#This Row],[Matricule]],#REF!,3,FALSE))</f>
        <v/>
      </c>
      <c r="D637" s="11" t="str">
        <f>CONCATENATE(Tableau82529[[#This Row],[Semaine]],Tableau82529[[#This Row],[Matricule]])</f>
        <v/>
      </c>
      <c r="O637" s="14" t="str">
        <f>IF(SUM(Tableau82529[[#This Row],[Lundi]:[Mercredi]])&gt;0,SUM(Tableau82529[[#This Row],[Lundi]:[Mercredi]]),"")</f>
        <v/>
      </c>
      <c r="P637" s="14" t="str">
        <f>IF(SUM(Tableau82529[[#This Row],[Jeudi]:[Samedi]])&gt;0,SUM(Tableau82529[[#This Row],[Jeudi]:[Samedi]]),"")</f>
        <v/>
      </c>
      <c r="Q637" s="14">
        <f>COUNTIF(Tableau82529[[#This Row],[Lundi]:[Mercredi]],"&gt;0") + COUNTIF(Tableau82529[[#This Row],[Jeudi]:[Samedi]],"&gt;0")</f>
        <v>0</v>
      </c>
      <c r="R637" s="14" t="str">
        <f>IFERROR(Tableau82529[[#This Row],[Total Tour 1]]+Tableau82529[[#This Row],[Total Tour 2]],"")</f>
        <v/>
      </c>
      <c r="S637" s="14">
        <f>COUNTIF(Tableau82529[[#This Row],[Lundi]:[Samedi]],"&gt;=12")*1000</f>
        <v>0</v>
      </c>
      <c r="T63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37" s="15">
        <f>Tableau82529[[#This Row],[Prime production]]+Tableau82529[[#This Row],[Prime rendement]]</f>
        <v>0</v>
      </c>
      <c r="V637" s="15" t="str">
        <f>IF(Tableau82529[[#This Row],[Matricule]]&gt;1,IF(COUNTIF(Tableau82529[DateMatricule],Tableau82529[[#This Row],[DateMatricule]])&gt;1,"Doublon",""),"")</f>
        <v/>
      </c>
    </row>
    <row r="638" spans="1:22" x14ac:dyDescent="0.25">
      <c r="A638" s="11" t="str">
        <f>IF(Tableau82529[[#This Row],[Semaine]]="","",VLOOKUP(Tableau82529[[#This Row],[Semaine]],Listes!$A:$B,2,FALSE))</f>
        <v/>
      </c>
      <c r="B638" s="11" t="str">
        <f>IF(ISBLANK(Tableau82529[[#This Row],[Matricule]]),"",VLOOKUP(Tableau82529[[#This Row],[Matricule]],#REF!,2,FALSE))</f>
        <v/>
      </c>
      <c r="C638" s="11" t="str">
        <f>IF(ISBLANK(Tableau82529[[#This Row],[Matricule]]),"",VLOOKUP(Tableau82529[[#This Row],[Matricule]],#REF!,3,FALSE))</f>
        <v/>
      </c>
      <c r="D638" s="11" t="str">
        <f>CONCATENATE(Tableau82529[[#This Row],[Semaine]],Tableau82529[[#This Row],[Matricule]])</f>
        <v/>
      </c>
      <c r="O638" s="14" t="str">
        <f>IF(SUM(Tableau82529[[#This Row],[Lundi]:[Mercredi]])&gt;0,SUM(Tableau82529[[#This Row],[Lundi]:[Mercredi]]),"")</f>
        <v/>
      </c>
      <c r="P638" s="14" t="str">
        <f>IF(SUM(Tableau82529[[#This Row],[Jeudi]:[Samedi]])&gt;0,SUM(Tableau82529[[#This Row],[Jeudi]:[Samedi]]),"")</f>
        <v/>
      </c>
      <c r="Q638" s="14">
        <f>COUNTIF(Tableau82529[[#This Row],[Lundi]:[Mercredi]],"&gt;0") + COUNTIF(Tableau82529[[#This Row],[Jeudi]:[Samedi]],"&gt;0")</f>
        <v>0</v>
      </c>
      <c r="R638" s="14" t="str">
        <f>IFERROR(Tableau82529[[#This Row],[Total Tour 1]]+Tableau82529[[#This Row],[Total Tour 2]],"")</f>
        <v/>
      </c>
      <c r="S638" s="14">
        <f>COUNTIF(Tableau82529[[#This Row],[Lundi]:[Samedi]],"&gt;=12")*1000</f>
        <v>0</v>
      </c>
      <c r="T63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38" s="15">
        <f>Tableau82529[[#This Row],[Prime production]]+Tableau82529[[#This Row],[Prime rendement]]</f>
        <v>0</v>
      </c>
      <c r="V638" s="15" t="str">
        <f>IF(Tableau82529[[#This Row],[Matricule]]&gt;1,IF(COUNTIF(Tableau82529[DateMatricule],Tableau82529[[#This Row],[DateMatricule]])&gt;1,"Doublon",""),"")</f>
        <v/>
      </c>
    </row>
    <row r="639" spans="1:22" x14ac:dyDescent="0.25">
      <c r="A639" s="11" t="str">
        <f>IF(Tableau82529[[#This Row],[Semaine]]="","",VLOOKUP(Tableau82529[[#This Row],[Semaine]],Listes!$A:$B,2,FALSE))</f>
        <v/>
      </c>
      <c r="B639" s="11" t="str">
        <f>IF(ISBLANK(Tableau82529[[#This Row],[Matricule]]),"",VLOOKUP(Tableau82529[[#This Row],[Matricule]],#REF!,2,FALSE))</f>
        <v/>
      </c>
      <c r="C639" s="11" t="str">
        <f>IF(ISBLANK(Tableau82529[[#This Row],[Matricule]]),"",VLOOKUP(Tableau82529[[#This Row],[Matricule]],#REF!,3,FALSE))</f>
        <v/>
      </c>
      <c r="D639" s="11" t="str">
        <f>CONCATENATE(Tableau82529[[#This Row],[Semaine]],Tableau82529[[#This Row],[Matricule]])</f>
        <v/>
      </c>
      <c r="O639" s="14" t="str">
        <f>IF(SUM(Tableau82529[[#This Row],[Lundi]:[Mercredi]])&gt;0,SUM(Tableau82529[[#This Row],[Lundi]:[Mercredi]]),"")</f>
        <v/>
      </c>
      <c r="P639" s="14" t="str">
        <f>IF(SUM(Tableau82529[[#This Row],[Jeudi]:[Samedi]])&gt;0,SUM(Tableau82529[[#This Row],[Jeudi]:[Samedi]]),"")</f>
        <v/>
      </c>
      <c r="Q639" s="14">
        <f>COUNTIF(Tableau82529[[#This Row],[Lundi]:[Mercredi]],"&gt;0") + COUNTIF(Tableau82529[[#This Row],[Jeudi]:[Samedi]],"&gt;0")</f>
        <v>0</v>
      </c>
      <c r="R639" s="14" t="str">
        <f>IFERROR(Tableau82529[[#This Row],[Total Tour 1]]+Tableau82529[[#This Row],[Total Tour 2]],"")</f>
        <v/>
      </c>
      <c r="S639" s="14">
        <f>COUNTIF(Tableau82529[[#This Row],[Lundi]:[Samedi]],"&gt;=12")*1000</f>
        <v>0</v>
      </c>
      <c r="T63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39" s="15">
        <f>Tableau82529[[#This Row],[Prime production]]+Tableau82529[[#This Row],[Prime rendement]]</f>
        <v>0</v>
      </c>
      <c r="V639" s="15" t="str">
        <f>IF(Tableau82529[[#This Row],[Matricule]]&gt;1,IF(COUNTIF(Tableau82529[DateMatricule],Tableau82529[[#This Row],[DateMatricule]])&gt;1,"Doublon",""),"")</f>
        <v/>
      </c>
    </row>
    <row r="640" spans="1:22" x14ac:dyDescent="0.25">
      <c r="A640" s="11" t="str">
        <f>IF(Tableau82529[[#This Row],[Semaine]]="","",VLOOKUP(Tableau82529[[#This Row],[Semaine]],Listes!$A:$B,2,FALSE))</f>
        <v/>
      </c>
      <c r="B640" s="11" t="str">
        <f>IF(ISBLANK(Tableau82529[[#This Row],[Matricule]]),"",VLOOKUP(Tableau82529[[#This Row],[Matricule]],#REF!,2,FALSE))</f>
        <v/>
      </c>
      <c r="C640" s="11" t="str">
        <f>IF(ISBLANK(Tableau82529[[#This Row],[Matricule]]),"",VLOOKUP(Tableau82529[[#This Row],[Matricule]],#REF!,3,FALSE))</f>
        <v/>
      </c>
      <c r="D640" s="11" t="str">
        <f>CONCATENATE(Tableau82529[[#This Row],[Semaine]],Tableau82529[[#This Row],[Matricule]])</f>
        <v/>
      </c>
      <c r="O640" s="14" t="str">
        <f>IF(SUM(Tableau82529[[#This Row],[Lundi]:[Mercredi]])&gt;0,SUM(Tableau82529[[#This Row],[Lundi]:[Mercredi]]),"")</f>
        <v/>
      </c>
      <c r="P640" s="14" t="str">
        <f>IF(SUM(Tableau82529[[#This Row],[Jeudi]:[Samedi]])&gt;0,SUM(Tableau82529[[#This Row],[Jeudi]:[Samedi]]),"")</f>
        <v/>
      </c>
      <c r="Q640" s="14">
        <f>COUNTIF(Tableau82529[[#This Row],[Lundi]:[Mercredi]],"&gt;0") + COUNTIF(Tableau82529[[#This Row],[Jeudi]:[Samedi]],"&gt;0")</f>
        <v>0</v>
      </c>
      <c r="R640" s="14" t="str">
        <f>IFERROR(Tableau82529[[#This Row],[Total Tour 1]]+Tableau82529[[#This Row],[Total Tour 2]],"")</f>
        <v/>
      </c>
      <c r="S640" s="14">
        <f>COUNTIF(Tableau82529[[#This Row],[Lundi]:[Samedi]],"&gt;=12")*1000</f>
        <v>0</v>
      </c>
      <c r="T64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40" s="15">
        <f>Tableau82529[[#This Row],[Prime production]]+Tableau82529[[#This Row],[Prime rendement]]</f>
        <v>0</v>
      </c>
      <c r="V640" s="15" t="str">
        <f>IF(Tableau82529[[#This Row],[Matricule]]&gt;1,IF(COUNTIF(Tableau82529[DateMatricule],Tableau82529[[#This Row],[DateMatricule]])&gt;1,"Doublon",""),"")</f>
        <v/>
      </c>
    </row>
    <row r="641" spans="1:22" x14ac:dyDescent="0.25">
      <c r="A641" s="11" t="str">
        <f>IF(Tableau82529[[#This Row],[Semaine]]="","",VLOOKUP(Tableau82529[[#This Row],[Semaine]],Listes!$A:$B,2,FALSE))</f>
        <v/>
      </c>
      <c r="B641" s="11" t="str">
        <f>IF(ISBLANK(Tableau82529[[#This Row],[Matricule]]),"",VLOOKUP(Tableau82529[[#This Row],[Matricule]],#REF!,2,FALSE))</f>
        <v/>
      </c>
      <c r="C641" s="11" t="str">
        <f>IF(ISBLANK(Tableau82529[[#This Row],[Matricule]]),"",VLOOKUP(Tableau82529[[#This Row],[Matricule]],#REF!,3,FALSE))</f>
        <v/>
      </c>
      <c r="D641" s="11" t="str">
        <f>CONCATENATE(Tableau82529[[#This Row],[Semaine]],Tableau82529[[#This Row],[Matricule]])</f>
        <v/>
      </c>
      <c r="O641" s="14" t="str">
        <f>IF(SUM(Tableau82529[[#This Row],[Lundi]:[Mercredi]])&gt;0,SUM(Tableau82529[[#This Row],[Lundi]:[Mercredi]]),"")</f>
        <v/>
      </c>
      <c r="P641" s="14" t="str">
        <f>IF(SUM(Tableau82529[[#This Row],[Jeudi]:[Samedi]])&gt;0,SUM(Tableau82529[[#This Row],[Jeudi]:[Samedi]]),"")</f>
        <v/>
      </c>
      <c r="Q641" s="14">
        <f>COUNTIF(Tableau82529[[#This Row],[Lundi]:[Mercredi]],"&gt;0") + COUNTIF(Tableau82529[[#This Row],[Jeudi]:[Samedi]],"&gt;0")</f>
        <v>0</v>
      </c>
      <c r="R641" s="14" t="str">
        <f>IFERROR(Tableau82529[[#This Row],[Total Tour 1]]+Tableau82529[[#This Row],[Total Tour 2]],"")</f>
        <v/>
      </c>
      <c r="S641" s="14">
        <f>COUNTIF(Tableau82529[[#This Row],[Lundi]:[Samedi]],"&gt;=12")*1000</f>
        <v>0</v>
      </c>
      <c r="T64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41" s="15">
        <f>Tableau82529[[#This Row],[Prime production]]+Tableau82529[[#This Row],[Prime rendement]]</f>
        <v>0</v>
      </c>
      <c r="V641" s="15" t="str">
        <f>IF(Tableau82529[[#This Row],[Matricule]]&gt;1,IF(COUNTIF(Tableau82529[DateMatricule],Tableau82529[[#This Row],[DateMatricule]])&gt;1,"Doublon",""),"")</f>
        <v/>
      </c>
    </row>
    <row r="642" spans="1:22" x14ac:dyDescent="0.25">
      <c r="A642" s="11" t="str">
        <f>IF(Tableau82529[[#This Row],[Semaine]]="","",VLOOKUP(Tableau82529[[#This Row],[Semaine]],Listes!$A:$B,2,FALSE))</f>
        <v/>
      </c>
      <c r="B642" s="11" t="str">
        <f>IF(ISBLANK(Tableau82529[[#This Row],[Matricule]]),"",VLOOKUP(Tableau82529[[#This Row],[Matricule]],#REF!,2,FALSE))</f>
        <v/>
      </c>
      <c r="C642" s="11" t="str">
        <f>IF(ISBLANK(Tableau82529[[#This Row],[Matricule]]),"",VLOOKUP(Tableau82529[[#This Row],[Matricule]],#REF!,3,FALSE))</f>
        <v/>
      </c>
      <c r="D642" s="11" t="str">
        <f>CONCATENATE(Tableau82529[[#This Row],[Semaine]],Tableau82529[[#This Row],[Matricule]])</f>
        <v/>
      </c>
      <c r="O642" s="14" t="str">
        <f>IF(SUM(Tableau82529[[#This Row],[Lundi]:[Mercredi]])&gt;0,SUM(Tableau82529[[#This Row],[Lundi]:[Mercredi]]),"")</f>
        <v/>
      </c>
      <c r="P642" s="14" t="str">
        <f>IF(SUM(Tableau82529[[#This Row],[Jeudi]:[Samedi]])&gt;0,SUM(Tableau82529[[#This Row],[Jeudi]:[Samedi]]),"")</f>
        <v/>
      </c>
      <c r="Q642" s="14">
        <f>COUNTIF(Tableau82529[[#This Row],[Lundi]:[Mercredi]],"&gt;0") + COUNTIF(Tableau82529[[#This Row],[Jeudi]:[Samedi]],"&gt;0")</f>
        <v>0</v>
      </c>
      <c r="R642" s="14" t="str">
        <f>IFERROR(Tableau82529[[#This Row],[Total Tour 1]]+Tableau82529[[#This Row],[Total Tour 2]],"")</f>
        <v/>
      </c>
      <c r="S642" s="14">
        <f>COUNTIF(Tableau82529[[#This Row],[Lundi]:[Samedi]],"&gt;=12")*1000</f>
        <v>0</v>
      </c>
      <c r="T64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42" s="15">
        <f>Tableau82529[[#This Row],[Prime production]]+Tableau82529[[#This Row],[Prime rendement]]</f>
        <v>0</v>
      </c>
      <c r="V642" s="15" t="str">
        <f>IF(Tableau82529[[#This Row],[Matricule]]&gt;1,IF(COUNTIF(Tableau82529[DateMatricule],Tableau82529[[#This Row],[DateMatricule]])&gt;1,"Doublon",""),"")</f>
        <v/>
      </c>
    </row>
    <row r="643" spans="1:22" x14ac:dyDescent="0.25">
      <c r="A643" s="11" t="str">
        <f>IF(Tableau82529[[#This Row],[Semaine]]="","",VLOOKUP(Tableau82529[[#This Row],[Semaine]],Listes!$A:$B,2,FALSE))</f>
        <v/>
      </c>
      <c r="B643" s="11" t="str">
        <f>IF(ISBLANK(Tableau82529[[#This Row],[Matricule]]),"",VLOOKUP(Tableau82529[[#This Row],[Matricule]],#REF!,2,FALSE))</f>
        <v/>
      </c>
      <c r="C643" s="11" t="str">
        <f>IF(ISBLANK(Tableau82529[[#This Row],[Matricule]]),"",VLOOKUP(Tableau82529[[#This Row],[Matricule]],#REF!,3,FALSE))</f>
        <v/>
      </c>
      <c r="D643" s="11" t="str">
        <f>CONCATENATE(Tableau82529[[#This Row],[Semaine]],Tableau82529[[#This Row],[Matricule]])</f>
        <v/>
      </c>
      <c r="O643" s="14" t="str">
        <f>IF(SUM(Tableau82529[[#This Row],[Lundi]:[Mercredi]])&gt;0,SUM(Tableau82529[[#This Row],[Lundi]:[Mercredi]]),"")</f>
        <v/>
      </c>
      <c r="P643" s="14" t="str">
        <f>IF(SUM(Tableau82529[[#This Row],[Jeudi]:[Samedi]])&gt;0,SUM(Tableau82529[[#This Row],[Jeudi]:[Samedi]]),"")</f>
        <v/>
      </c>
      <c r="Q643" s="14">
        <f>COUNTIF(Tableau82529[[#This Row],[Lundi]:[Mercredi]],"&gt;0") + COUNTIF(Tableau82529[[#This Row],[Jeudi]:[Samedi]],"&gt;0")</f>
        <v>0</v>
      </c>
      <c r="R643" s="14" t="str">
        <f>IFERROR(Tableau82529[[#This Row],[Total Tour 1]]+Tableau82529[[#This Row],[Total Tour 2]],"")</f>
        <v/>
      </c>
      <c r="S643" s="14">
        <f>COUNTIF(Tableau82529[[#This Row],[Lundi]:[Samedi]],"&gt;=12")*1000</f>
        <v>0</v>
      </c>
      <c r="T64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43" s="15">
        <f>Tableau82529[[#This Row],[Prime production]]+Tableau82529[[#This Row],[Prime rendement]]</f>
        <v>0</v>
      </c>
      <c r="V643" s="15" t="str">
        <f>IF(Tableau82529[[#This Row],[Matricule]]&gt;1,IF(COUNTIF(Tableau82529[DateMatricule],Tableau82529[[#This Row],[DateMatricule]])&gt;1,"Doublon",""),"")</f>
        <v/>
      </c>
    </row>
    <row r="644" spans="1:22" x14ac:dyDescent="0.25">
      <c r="A644" s="11" t="str">
        <f>IF(Tableau82529[[#This Row],[Semaine]]="","",VLOOKUP(Tableau82529[[#This Row],[Semaine]],Listes!$A:$B,2,FALSE))</f>
        <v/>
      </c>
      <c r="B644" s="11" t="str">
        <f>IF(ISBLANK(Tableau82529[[#This Row],[Matricule]]),"",VLOOKUP(Tableau82529[[#This Row],[Matricule]],#REF!,2,FALSE))</f>
        <v/>
      </c>
      <c r="C644" s="11" t="str">
        <f>IF(ISBLANK(Tableau82529[[#This Row],[Matricule]]),"",VLOOKUP(Tableau82529[[#This Row],[Matricule]],#REF!,3,FALSE))</f>
        <v/>
      </c>
      <c r="D644" s="11" t="str">
        <f>CONCATENATE(Tableau82529[[#This Row],[Semaine]],Tableau82529[[#This Row],[Matricule]])</f>
        <v/>
      </c>
      <c r="O644" s="14" t="str">
        <f>IF(SUM(Tableau82529[[#This Row],[Lundi]:[Mercredi]])&gt;0,SUM(Tableau82529[[#This Row],[Lundi]:[Mercredi]]),"")</f>
        <v/>
      </c>
      <c r="P644" s="14" t="str">
        <f>IF(SUM(Tableau82529[[#This Row],[Jeudi]:[Samedi]])&gt;0,SUM(Tableau82529[[#This Row],[Jeudi]:[Samedi]]),"")</f>
        <v/>
      </c>
      <c r="Q644" s="14">
        <f>COUNTIF(Tableau82529[[#This Row],[Lundi]:[Mercredi]],"&gt;0") + COUNTIF(Tableau82529[[#This Row],[Jeudi]:[Samedi]],"&gt;0")</f>
        <v>0</v>
      </c>
      <c r="R644" s="14" t="str">
        <f>IFERROR(Tableau82529[[#This Row],[Total Tour 1]]+Tableau82529[[#This Row],[Total Tour 2]],"")</f>
        <v/>
      </c>
      <c r="S644" s="14">
        <f>COUNTIF(Tableau82529[[#This Row],[Lundi]:[Samedi]],"&gt;=12")*1000</f>
        <v>0</v>
      </c>
      <c r="T64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44" s="15">
        <f>Tableau82529[[#This Row],[Prime production]]+Tableau82529[[#This Row],[Prime rendement]]</f>
        <v>0</v>
      </c>
      <c r="V644" s="15" t="str">
        <f>IF(Tableau82529[[#This Row],[Matricule]]&gt;1,IF(COUNTIF(Tableau82529[DateMatricule],Tableau82529[[#This Row],[DateMatricule]])&gt;1,"Doublon",""),"")</f>
        <v/>
      </c>
    </row>
    <row r="645" spans="1:22" x14ac:dyDescent="0.25">
      <c r="A645" s="11" t="str">
        <f>IF(Tableau82529[[#This Row],[Semaine]]="","",VLOOKUP(Tableau82529[[#This Row],[Semaine]],Listes!$A:$B,2,FALSE))</f>
        <v/>
      </c>
      <c r="B645" s="11" t="str">
        <f>IF(ISBLANK(Tableau82529[[#This Row],[Matricule]]),"",VLOOKUP(Tableau82529[[#This Row],[Matricule]],#REF!,2,FALSE))</f>
        <v/>
      </c>
      <c r="C645" s="11" t="str">
        <f>IF(ISBLANK(Tableau82529[[#This Row],[Matricule]]),"",VLOOKUP(Tableau82529[[#This Row],[Matricule]],#REF!,3,FALSE))</f>
        <v/>
      </c>
      <c r="D645" s="11" t="str">
        <f>CONCATENATE(Tableau82529[[#This Row],[Semaine]],Tableau82529[[#This Row],[Matricule]])</f>
        <v/>
      </c>
      <c r="O645" s="14" t="str">
        <f>IF(SUM(Tableau82529[[#This Row],[Lundi]:[Mercredi]])&gt;0,SUM(Tableau82529[[#This Row],[Lundi]:[Mercredi]]),"")</f>
        <v/>
      </c>
      <c r="P645" s="14" t="str">
        <f>IF(SUM(Tableau82529[[#This Row],[Jeudi]:[Samedi]])&gt;0,SUM(Tableau82529[[#This Row],[Jeudi]:[Samedi]]),"")</f>
        <v/>
      </c>
      <c r="Q645" s="14">
        <f>COUNTIF(Tableau82529[[#This Row],[Lundi]:[Mercredi]],"&gt;0") + COUNTIF(Tableau82529[[#This Row],[Jeudi]:[Samedi]],"&gt;0")</f>
        <v>0</v>
      </c>
      <c r="R645" s="14" t="str">
        <f>IFERROR(Tableau82529[[#This Row],[Total Tour 1]]+Tableau82529[[#This Row],[Total Tour 2]],"")</f>
        <v/>
      </c>
      <c r="S645" s="14">
        <f>COUNTIF(Tableau82529[[#This Row],[Lundi]:[Samedi]],"&gt;=12")*1000</f>
        <v>0</v>
      </c>
      <c r="T64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45" s="15">
        <f>Tableau82529[[#This Row],[Prime production]]+Tableau82529[[#This Row],[Prime rendement]]</f>
        <v>0</v>
      </c>
      <c r="V645" s="15" t="str">
        <f>IF(Tableau82529[[#This Row],[Matricule]]&gt;1,IF(COUNTIF(Tableau82529[DateMatricule],Tableau82529[[#This Row],[DateMatricule]])&gt;1,"Doublon",""),"")</f>
        <v/>
      </c>
    </row>
    <row r="646" spans="1:22" x14ac:dyDescent="0.25">
      <c r="A646" s="11" t="str">
        <f>IF(Tableau82529[[#This Row],[Semaine]]="","",VLOOKUP(Tableau82529[[#This Row],[Semaine]],Listes!$A:$B,2,FALSE))</f>
        <v/>
      </c>
      <c r="B646" s="11" t="str">
        <f>IF(ISBLANK(Tableau82529[[#This Row],[Matricule]]),"",VLOOKUP(Tableau82529[[#This Row],[Matricule]],#REF!,2,FALSE))</f>
        <v/>
      </c>
      <c r="C646" s="11" t="str">
        <f>IF(ISBLANK(Tableau82529[[#This Row],[Matricule]]),"",VLOOKUP(Tableau82529[[#This Row],[Matricule]],#REF!,3,FALSE))</f>
        <v/>
      </c>
      <c r="D646" s="11" t="str">
        <f>CONCATENATE(Tableau82529[[#This Row],[Semaine]],Tableau82529[[#This Row],[Matricule]])</f>
        <v/>
      </c>
      <c r="O646" s="14" t="str">
        <f>IF(SUM(Tableau82529[[#This Row],[Lundi]:[Mercredi]])&gt;0,SUM(Tableau82529[[#This Row],[Lundi]:[Mercredi]]),"")</f>
        <v/>
      </c>
      <c r="P646" s="14" t="str">
        <f>IF(SUM(Tableau82529[[#This Row],[Jeudi]:[Samedi]])&gt;0,SUM(Tableau82529[[#This Row],[Jeudi]:[Samedi]]),"")</f>
        <v/>
      </c>
      <c r="Q646" s="14">
        <f>COUNTIF(Tableau82529[[#This Row],[Lundi]:[Mercredi]],"&gt;0") + COUNTIF(Tableau82529[[#This Row],[Jeudi]:[Samedi]],"&gt;0")</f>
        <v>0</v>
      </c>
      <c r="R646" s="14" t="str">
        <f>IFERROR(Tableau82529[[#This Row],[Total Tour 1]]+Tableau82529[[#This Row],[Total Tour 2]],"")</f>
        <v/>
      </c>
      <c r="S646" s="14">
        <f>COUNTIF(Tableau82529[[#This Row],[Lundi]:[Samedi]],"&gt;=12")*1000</f>
        <v>0</v>
      </c>
      <c r="T64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46" s="15">
        <f>Tableau82529[[#This Row],[Prime production]]+Tableau82529[[#This Row],[Prime rendement]]</f>
        <v>0</v>
      </c>
      <c r="V646" s="15" t="str">
        <f>IF(Tableau82529[[#This Row],[Matricule]]&gt;1,IF(COUNTIF(Tableau82529[DateMatricule],Tableau82529[[#This Row],[DateMatricule]])&gt;1,"Doublon",""),"")</f>
        <v/>
      </c>
    </row>
    <row r="647" spans="1:22" x14ac:dyDescent="0.25">
      <c r="A647" s="11" t="str">
        <f>IF(Tableau82529[[#This Row],[Semaine]]="","",VLOOKUP(Tableau82529[[#This Row],[Semaine]],Listes!$A:$B,2,FALSE))</f>
        <v/>
      </c>
      <c r="B647" s="11" t="str">
        <f>IF(ISBLANK(Tableau82529[[#This Row],[Matricule]]),"",VLOOKUP(Tableau82529[[#This Row],[Matricule]],#REF!,2,FALSE))</f>
        <v/>
      </c>
      <c r="C647" s="11" t="str">
        <f>IF(ISBLANK(Tableau82529[[#This Row],[Matricule]]),"",VLOOKUP(Tableau82529[[#This Row],[Matricule]],#REF!,3,FALSE))</f>
        <v/>
      </c>
      <c r="D647" s="11" t="str">
        <f>CONCATENATE(Tableau82529[[#This Row],[Semaine]],Tableau82529[[#This Row],[Matricule]])</f>
        <v/>
      </c>
      <c r="O647" s="14" t="str">
        <f>IF(SUM(Tableau82529[[#This Row],[Lundi]:[Mercredi]])&gt;0,SUM(Tableau82529[[#This Row],[Lundi]:[Mercredi]]),"")</f>
        <v/>
      </c>
      <c r="P647" s="14" t="str">
        <f>IF(SUM(Tableau82529[[#This Row],[Jeudi]:[Samedi]])&gt;0,SUM(Tableau82529[[#This Row],[Jeudi]:[Samedi]]),"")</f>
        <v/>
      </c>
      <c r="Q647" s="14">
        <f>COUNTIF(Tableau82529[[#This Row],[Lundi]:[Mercredi]],"&gt;0") + COUNTIF(Tableau82529[[#This Row],[Jeudi]:[Samedi]],"&gt;0")</f>
        <v>0</v>
      </c>
      <c r="R647" s="14" t="str">
        <f>IFERROR(Tableau82529[[#This Row],[Total Tour 1]]+Tableau82529[[#This Row],[Total Tour 2]],"")</f>
        <v/>
      </c>
      <c r="S647" s="14">
        <f>COUNTIF(Tableau82529[[#This Row],[Lundi]:[Samedi]],"&gt;=12")*1000</f>
        <v>0</v>
      </c>
      <c r="T64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47" s="15">
        <f>Tableau82529[[#This Row],[Prime production]]+Tableau82529[[#This Row],[Prime rendement]]</f>
        <v>0</v>
      </c>
      <c r="V647" s="15" t="str">
        <f>IF(Tableau82529[[#This Row],[Matricule]]&gt;1,IF(COUNTIF(Tableau82529[DateMatricule],Tableau82529[[#This Row],[DateMatricule]])&gt;1,"Doublon",""),"")</f>
        <v/>
      </c>
    </row>
    <row r="648" spans="1:22" x14ac:dyDescent="0.25">
      <c r="A648" s="11" t="str">
        <f>IF(Tableau82529[[#This Row],[Semaine]]="","",VLOOKUP(Tableau82529[[#This Row],[Semaine]],Listes!$A:$B,2,FALSE))</f>
        <v/>
      </c>
      <c r="B648" s="11" t="str">
        <f>IF(ISBLANK(Tableau82529[[#This Row],[Matricule]]),"",VLOOKUP(Tableau82529[[#This Row],[Matricule]],#REF!,2,FALSE))</f>
        <v/>
      </c>
      <c r="C648" s="11" t="str">
        <f>IF(ISBLANK(Tableau82529[[#This Row],[Matricule]]),"",VLOOKUP(Tableau82529[[#This Row],[Matricule]],#REF!,3,FALSE))</f>
        <v/>
      </c>
      <c r="D648" s="11" t="str">
        <f>CONCATENATE(Tableau82529[[#This Row],[Semaine]],Tableau82529[[#This Row],[Matricule]])</f>
        <v/>
      </c>
      <c r="O648" s="14" t="str">
        <f>IF(SUM(Tableau82529[[#This Row],[Lundi]:[Mercredi]])&gt;0,SUM(Tableau82529[[#This Row],[Lundi]:[Mercredi]]),"")</f>
        <v/>
      </c>
      <c r="P648" s="14" t="str">
        <f>IF(SUM(Tableau82529[[#This Row],[Jeudi]:[Samedi]])&gt;0,SUM(Tableau82529[[#This Row],[Jeudi]:[Samedi]]),"")</f>
        <v/>
      </c>
      <c r="Q648" s="14">
        <f>COUNTIF(Tableau82529[[#This Row],[Lundi]:[Mercredi]],"&gt;0") + COUNTIF(Tableau82529[[#This Row],[Jeudi]:[Samedi]],"&gt;0")</f>
        <v>0</v>
      </c>
      <c r="R648" s="14" t="str">
        <f>IFERROR(Tableau82529[[#This Row],[Total Tour 1]]+Tableau82529[[#This Row],[Total Tour 2]],"")</f>
        <v/>
      </c>
      <c r="S648" s="14">
        <f>COUNTIF(Tableau82529[[#This Row],[Lundi]:[Samedi]],"&gt;=12")*1000</f>
        <v>0</v>
      </c>
      <c r="T64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48" s="15">
        <f>Tableau82529[[#This Row],[Prime production]]+Tableau82529[[#This Row],[Prime rendement]]</f>
        <v>0</v>
      </c>
      <c r="V648" s="15" t="str">
        <f>IF(Tableau82529[[#This Row],[Matricule]]&gt;1,IF(COUNTIF(Tableau82529[DateMatricule],Tableau82529[[#This Row],[DateMatricule]])&gt;1,"Doublon",""),"")</f>
        <v/>
      </c>
    </row>
    <row r="649" spans="1:22" x14ac:dyDescent="0.25">
      <c r="A649" s="11" t="str">
        <f>IF(Tableau82529[[#This Row],[Semaine]]="","",VLOOKUP(Tableau82529[[#This Row],[Semaine]],Listes!$A:$B,2,FALSE))</f>
        <v/>
      </c>
      <c r="B649" s="11" t="str">
        <f>IF(ISBLANK(Tableau82529[[#This Row],[Matricule]]),"",VLOOKUP(Tableau82529[[#This Row],[Matricule]],#REF!,2,FALSE))</f>
        <v/>
      </c>
      <c r="C649" s="11" t="str">
        <f>IF(ISBLANK(Tableau82529[[#This Row],[Matricule]]),"",VLOOKUP(Tableau82529[[#This Row],[Matricule]],#REF!,3,FALSE))</f>
        <v/>
      </c>
      <c r="D649" s="11" t="str">
        <f>CONCATENATE(Tableau82529[[#This Row],[Semaine]],Tableau82529[[#This Row],[Matricule]])</f>
        <v/>
      </c>
      <c r="O649" s="14" t="str">
        <f>IF(SUM(Tableau82529[[#This Row],[Lundi]:[Mercredi]])&gt;0,SUM(Tableau82529[[#This Row],[Lundi]:[Mercredi]]),"")</f>
        <v/>
      </c>
      <c r="P649" s="14" t="str">
        <f>IF(SUM(Tableau82529[[#This Row],[Jeudi]:[Samedi]])&gt;0,SUM(Tableau82529[[#This Row],[Jeudi]:[Samedi]]),"")</f>
        <v/>
      </c>
      <c r="Q649" s="14">
        <f>COUNTIF(Tableau82529[[#This Row],[Lundi]:[Mercredi]],"&gt;0") + COUNTIF(Tableau82529[[#This Row],[Jeudi]:[Samedi]],"&gt;0")</f>
        <v>0</v>
      </c>
      <c r="R649" s="14" t="str">
        <f>IFERROR(Tableau82529[[#This Row],[Total Tour 1]]+Tableau82529[[#This Row],[Total Tour 2]],"")</f>
        <v/>
      </c>
      <c r="S649" s="14">
        <f>COUNTIF(Tableau82529[[#This Row],[Lundi]:[Samedi]],"&gt;=12")*1000</f>
        <v>0</v>
      </c>
      <c r="T64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49" s="15">
        <f>Tableau82529[[#This Row],[Prime production]]+Tableau82529[[#This Row],[Prime rendement]]</f>
        <v>0</v>
      </c>
      <c r="V649" s="15" t="str">
        <f>IF(Tableau82529[[#This Row],[Matricule]]&gt;1,IF(COUNTIF(Tableau82529[DateMatricule],Tableau82529[[#This Row],[DateMatricule]])&gt;1,"Doublon",""),"")</f>
        <v/>
      </c>
    </row>
    <row r="650" spans="1:22" x14ac:dyDescent="0.25">
      <c r="A650" s="11" t="str">
        <f>IF(Tableau82529[[#This Row],[Semaine]]="","",VLOOKUP(Tableau82529[[#This Row],[Semaine]],Listes!$A:$B,2,FALSE))</f>
        <v/>
      </c>
      <c r="B650" s="11" t="str">
        <f>IF(ISBLANK(Tableau82529[[#This Row],[Matricule]]),"",VLOOKUP(Tableau82529[[#This Row],[Matricule]],#REF!,2,FALSE))</f>
        <v/>
      </c>
      <c r="C650" s="11" t="str">
        <f>IF(ISBLANK(Tableau82529[[#This Row],[Matricule]]),"",VLOOKUP(Tableau82529[[#This Row],[Matricule]],#REF!,3,FALSE))</f>
        <v/>
      </c>
      <c r="D650" s="11" t="str">
        <f>CONCATENATE(Tableau82529[[#This Row],[Semaine]],Tableau82529[[#This Row],[Matricule]])</f>
        <v/>
      </c>
      <c r="O650" s="14" t="str">
        <f>IF(SUM(Tableau82529[[#This Row],[Lundi]:[Mercredi]])&gt;0,SUM(Tableau82529[[#This Row],[Lundi]:[Mercredi]]),"")</f>
        <v/>
      </c>
      <c r="P650" s="14" t="str">
        <f>IF(SUM(Tableau82529[[#This Row],[Jeudi]:[Samedi]])&gt;0,SUM(Tableau82529[[#This Row],[Jeudi]:[Samedi]]),"")</f>
        <v/>
      </c>
      <c r="Q650" s="14">
        <f>COUNTIF(Tableau82529[[#This Row],[Lundi]:[Mercredi]],"&gt;0") + COUNTIF(Tableau82529[[#This Row],[Jeudi]:[Samedi]],"&gt;0")</f>
        <v>0</v>
      </c>
      <c r="R650" s="14" t="str">
        <f>IFERROR(Tableau82529[[#This Row],[Total Tour 1]]+Tableau82529[[#This Row],[Total Tour 2]],"")</f>
        <v/>
      </c>
      <c r="S650" s="14">
        <f>COUNTIF(Tableau82529[[#This Row],[Lundi]:[Samedi]],"&gt;=12")*1000</f>
        <v>0</v>
      </c>
      <c r="T65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50" s="15">
        <f>Tableau82529[[#This Row],[Prime production]]+Tableau82529[[#This Row],[Prime rendement]]</f>
        <v>0</v>
      </c>
      <c r="V650" s="15" t="str">
        <f>IF(Tableau82529[[#This Row],[Matricule]]&gt;1,IF(COUNTIF(Tableau82529[DateMatricule],Tableau82529[[#This Row],[DateMatricule]])&gt;1,"Doublon",""),"")</f>
        <v/>
      </c>
    </row>
    <row r="651" spans="1:22" x14ac:dyDescent="0.25">
      <c r="A651" s="11" t="str">
        <f>IF(Tableau82529[[#This Row],[Semaine]]="","",VLOOKUP(Tableau82529[[#This Row],[Semaine]],Listes!$A:$B,2,FALSE))</f>
        <v/>
      </c>
      <c r="B651" s="11" t="str">
        <f>IF(ISBLANK(Tableau82529[[#This Row],[Matricule]]),"",VLOOKUP(Tableau82529[[#This Row],[Matricule]],#REF!,2,FALSE))</f>
        <v/>
      </c>
      <c r="C651" s="11" t="str">
        <f>IF(ISBLANK(Tableau82529[[#This Row],[Matricule]]),"",VLOOKUP(Tableau82529[[#This Row],[Matricule]],#REF!,3,FALSE))</f>
        <v/>
      </c>
      <c r="D651" s="11" t="str">
        <f>CONCATENATE(Tableau82529[[#This Row],[Semaine]],Tableau82529[[#This Row],[Matricule]])</f>
        <v/>
      </c>
      <c r="O651" s="14" t="str">
        <f>IF(SUM(Tableau82529[[#This Row],[Lundi]:[Mercredi]])&gt;0,SUM(Tableau82529[[#This Row],[Lundi]:[Mercredi]]),"")</f>
        <v/>
      </c>
      <c r="P651" s="14" t="str">
        <f>IF(SUM(Tableau82529[[#This Row],[Jeudi]:[Samedi]])&gt;0,SUM(Tableau82529[[#This Row],[Jeudi]:[Samedi]]),"")</f>
        <v/>
      </c>
      <c r="Q651" s="14">
        <f>COUNTIF(Tableau82529[[#This Row],[Lundi]:[Mercredi]],"&gt;0") + COUNTIF(Tableau82529[[#This Row],[Jeudi]:[Samedi]],"&gt;0")</f>
        <v>0</v>
      </c>
      <c r="R651" s="14" t="str">
        <f>IFERROR(Tableau82529[[#This Row],[Total Tour 1]]+Tableau82529[[#This Row],[Total Tour 2]],"")</f>
        <v/>
      </c>
      <c r="S651" s="14">
        <f>COUNTIF(Tableau82529[[#This Row],[Lundi]:[Samedi]],"&gt;=12")*1000</f>
        <v>0</v>
      </c>
      <c r="T65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51" s="15">
        <f>Tableau82529[[#This Row],[Prime production]]+Tableau82529[[#This Row],[Prime rendement]]</f>
        <v>0</v>
      </c>
      <c r="V651" s="15" t="str">
        <f>IF(Tableau82529[[#This Row],[Matricule]]&gt;1,IF(COUNTIF(Tableau82529[DateMatricule],Tableau82529[[#This Row],[DateMatricule]])&gt;1,"Doublon",""),"")</f>
        <v/>
      </c>
    </row>
    <row r="652" spans="1:22" x14ac:dyDescent="0.25">
      <c r="A652" s="11" t="str">
        <f>IF(Tableau82529[[#This Row],[Semaine]]="","",VLOOKUP(Tableau82529[[#This Row],[Semaine]],Listes!$A:$B,2,FALSE))</f>
        <v/>
      </c>
      <c r="B652" s="11" t="str">
        <f>IF(ISBLANK(Tableau82529[[#This Row],[Matricule]]),"",VLOOKUP(Tableau82529[[#This Row],[Matricule]],#REF!,2,FALSE))</f>
        <v/>
      </c>
      <c r="C652" s="11" t="str">
        <f>IF(ISBLANK(Tableau82529[[#This Row],[Matricule]]),"",VLOOKUP(Tableau82529[[#This Row],[Matricule]],#REF!,3,FALSE))</f>
        <v/>
      </c>
      <c r="D652" s="11" t="str">
        <f>CONCATENATE(Tableau82529[[#This Row],[Semaine]],Tableau82529[[#This Row],[Matricule]])</f>
        <v/>
      </c>
      <c r="O652" s="14" t="str">
        <f>IF(SUM(Tableau82529[[#This Row],[Lundi]:[Mercredi]])&gt;0,SUM(Tableau82529[[#This Row],[Lundi]:[Mercredi]]),"")</f>
        <v/>
      </c>
      <c r="P652" s="14" t="str">
        <f>IF(SUM(Tableau82529[[#This Row],[Jeudi]:[Samedi]])&gt;0,SUM(Tableau82529[[#This Row],[Jeudi]:[Samedi]]),"")</f>
        <v/>
      </c>
      <c r="Q652" s="14">
        <f>COUNTIF(Tableau82529[[#This Row],[Lundi]:[Mercredi]],"&gt;0") + COUNTIF(Tableau82529[[#This Row],[Jeudi]:[Samedi]],"&gt;0")</f>
        <v>0</v>
      </c>
      <c r="R652" s="14" t="str">
        <f>IFERROR(Tableau82529[[#This Row],[Total Tour 1]]+Tableau82529[[#This Row],[Total Tour 2]],"")</f>
        <v/>
      </c>
      <c r="S652" s="14">
        <f>COUNTIF(Tableau82529[[#This Row],[Lundi]:[Samedi]],"&gt;=12")*1000</f>
        <v>0</v>
      </c>
      <c r="T65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52" s="15">
        <f>Tableau82529[[#This Row],[Prime production]]+Tableau82529[[#This Row],[Prime rendement]]</f>
        <v>0</v>
      </c>
      <c r="V652" s="15" t="str">
        <f>IF(Tableau82529[[#This Row],[Matricule]]&gt;1,IF(COUNTIF(Tableau82529[DateMatricule],Tableau82529[[#This Row],[DateMatricule]])&gt;1,"Doublon",""),"")</f>
        <v/>
      </c>
    </row>
    <row r="653" spans="1:22" x14ac:dyDescent="0.25">
      <c r="A653" s="11" t="str">
        <f>IF(Tableau82529[[#This Row],[Semaine]]="","",VLOOKUP(Tableau82529[[#This Row],[Semaine]],Listes!$A:$B,2,FALSE))</f>
        <v/>
      </c>
      <c r="B653" s="11" t="str">
        <f>IF(ISBLANK(Tableau82529[[#This Row],[Matricule]]),"",VLOOKUP(Tableau82529[[#This Row],[Matricule]],#REF!,2,FALSE))</f>
        <v/>
      </c>
      <c r="C653" s="11" t="str">
        <f>IF(ISBLANK(Tableau82529[[#This Row],[Matricule]]),"",VLOOKUP(Tableau82529[[#This Row],[Matricule]],#REF!,3,FALSE))</f>
        <v/>
      </c>
      <c r="D653" s="11" t="str">
        <f>CONCATENATE(Tableau82529[[#This Row],[Semaine]],Tableau82529[[#This Row],[Matricule]])</f>
        <v/>
      </c>
      <c r="O653" s="14" t="str">
        <f>IF(SUM(Tableau82529[[#This Row],[Lundi]:[Mercredi]])&gt;0,SUM(Tableau82529[[#This Row],[Lundi]:[Mercredi]]),"")</f>
        <v/>
      </c>
      <c r="P653" s="14" t="str">
        <f>IF(SUM(Tableau82529[[#This Row],[Jeudi]:[Samedi]])&gt;0,SUM(Tableau82529[[#This Row],[Jeudi]:[Samedi]]),"")</f>
        <v/>
      </c>
      <c r="Q653" s="14">
        <f>COUNTIF(Tableau82529[[#This Row],[Lundi]:[Mercredi]],"&gt;0") + COUNTIF(Tableau82529[[#This Row],[Jeudi]:[Samedi]],"&gt;0")</f>
        <v>0</v>
      </c>
      <c r="R653" s="14" t="str">
        <f>IFERROR(Tableau82529[[#This Row],[Total Tour 1]]+Tableau82529[[#This Row],[Total Tour 2]],"")</f>
        <v/>
      </c>
      <c r="S653" s="14">
        <f>COUNTIF(Tableau82529[[#This Row],[Lundi]:[Samedi]],"&gt;=12")*1000</f>
        <v>0</v>
      </c>
      <c r="T65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53" s="15">
        <f>Tableau82529[[#This Row],[Prime production]]+Tableau82529[[#This Row],[Prime rendement]]</f>
        <v>0</v>
      </c>
      <c r="V653" s="15" t="str">
        <f>IF(Tableau82529[[#This Row],[Matricule]]&gt;1,IF(COUNTIF(Tableau82529[DateMatricule],Tableau82529[[#This Row],[DateMatricule]])&gt;1,"Doublon",""),"")</f>
        <v/>
      </c>
    </row>
    <row r="654" spans="1:22" x14ac:dyDescent="0.25">
      <c r="A654" s="11" t="str">
        <f>IF(Tableau82529[[#This Row],[Semaine]]="","",VLOOKUP(Tableau82529[[#This Row],[Semaine]],Listes!$A:$B,2,FALSE))</f>
        <v/>
      </c>
      <c r="B654" s="11" t="str">
        <f>IF(ISBLANK(Tableau82529[[#This Row],[Matricule]]),"",VLOOKUP(Tableau82529[[#This Row],[Matricule]],#REF!,2,FALSE))</f>
        <v/>
      </c>
      <c r="C654" s="11" t="str">
        <f>IF(ISBLANK(Tableau82529[[#This Row],[Matricule]]),"",VLOOKUP(Tableau82529[[#This Row],[Matricule]],#REF!,3,FALSE))</f>
        <v/>
      </c>
      <c r="D654" s="11" t="str">
        <f>CONCATENATE(Tableau82529[[#This Row],[Semaine]],Tableau82529[[#This Row],[Matricule]])</f>
        <v/>
      </c>
      <c r="O654" s="14" t="str">
        <f>IF(SUM(Tableau82529[[#This Row],[Lundi]:[Mercredi]])&gt;0,SUM(Tableau82529[[#This Row],[Lundi]:[Mercredi]]),"")</f>
        <v/>
      </c>
      <c r="P654" s="14" t="str">
        <f>IF(SUM(Tableau82529[[#This Row],[Jeudi]:[Samedi]])&gt;0,SUM(Tableau82529[[#This Row],[Jeudi]:[Samedi]]),"")</f>
        <v/>
      </c>
      <c r="Q654" s="14">
        <f>COUNTIF(Tableau82529[[#This Row],[Lundi]:[Mercredi]],"&gt;0") + COUNTIF(Tableau82529[[#This Row],[Jeudi]:[Samedi]],"&gt;0")</f>
        <v>0</v>
      </c>
      <c r="R654" s="14" t="str">
        <f>IFERROR(Tableau82529[[#This Row],[Total Tour 1]]+Tableau82529[[#This Row],[Total Tour 2]],"")</f>
        <v/>
      </c>
      <c r="S654" s="14">
        <f>COUNTIF(Tableau82529[[#This Row],[Lundi]:[Samedi]],"&gt;=12")*1000</f>
        <v>0</v>
      </c>
      <c r="T65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54" s="15">
        <f>Tableau82529[[#This Row],[Prime production]]+Tableau82529[[#This Row],[Prime rendement]]</f>
        <v>0</v>
      </c>
      <c r="V654" s="15" t="str">
        <f>IF(Tableau82529[[#This Row],[Matricule]]&gt;1,IF(COUNTIF(Tableau82529[DateMatricule],Tableau82529[[#This Row],[DateMatricule]])&gt;1,"Doublon",""),"")</f>
        <v/>
      </c>
    </row>
    <row r="655" spans="1:22" x14ac:dyDescent="0.25">
      <c r="A655" s="11" t="str">
        <f>IF(Tableau82529[[#This Row],[Semaine]]="","",VLOOKUP(Tableau82529[[#This Row],[Semaine]],Listes!$A:$B,2,FALSE))</f>
        <v/>
      </c>
      <c r="B655" s="11" t="str">
        <f>IF(ISBLANK(Tableau82529[[#This Row],[Matricule]]),"",VLOOKUP(Tableau82529[[#This Row],[Matricule]],#REF!,2,FALSE))</f>
        <v/>
      </c>
      <c r="C655" s="11" t="str">
        <f>IF(ISBLANK(Tableau82529[[#This Row],[Matricule]]),"",VLOOKUP(Tableau82529[[#This Row],[Matricule]],#REF!,3,FALSE))</f>
        <v/>
      </c>
      <c r="D655" s="11" t="str">
        <f>CONCATENATE(Tableau82529[[#This Row],[Semaine]],Tableau82529[[#This Row],[Matricule]])</f>
        <v/>
      </c>
      <c r="O655" s="14" t="str">
        <f>IF(SUM(Tableau82529[[#This Row],[Lundi]:[Mercredi]])&gt;0,SUM(Tableau82529[[#This Row],[Lundi]:[Mercredi]]),"")</f>
        <v/>
      </c>
      <c r="P655" s="14" t="str">
        <f>IF(SUM(Tableau82529[[#This Row],[Jeudi]:[Samedi]])&gt;0,SUM(Tableau82529[[#This Row],[Jeudi]:[Samedi]]),"")</f>
        <v/>
      </c>
      <c r="Q655" s="14">
        <f>COUNTIF(Tableau82529[[#This Row],[Lundi]:[Mercredi]],"&gt;0") + COUNTIF(Tableau82529[[#This Row],[Jeudi]:[Samedi]],"&gt;0")</f>
        <v>0</v>
      </c>
      <c r="R655" s="14" t="str">
        <f>IFERROR(Tableau82529[[#This Row],[Total Tour 1]]+Tableau82529[[#This Row],[Total Tour 2]],"")</f>
        <v/>
      </c>
      <c r="S655" s="14">
        <f>COUNTIF(Tableau82529[[#This Row],[Lundi]:[Samedi]],"&gt;=12")*1000</f>
        <v>0</v>
      </c>
      <c r="T65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55" s="15">
        <f>Tableau82529[[#This Row],[Prime production]]+Tableau82529[[#This Row],[Prime rendement]]</f>
        <v>0</v>
      </c>
      <c r="V655" s="15" t="str">
        <f>IF(Tableau82529[[#This Row],[Matricule]]&gt;1,IF(COUNTIF(Tableau82529[DateMatricule],Tableau82529[[#This Row],[DateMatricule]])&gt;1,"Doublon",""),"")</f>
        <v/>
      </c>
    </row>
    <row r="656" spans="1:22" x14ac:dyDescent="0.25">
      <c r="A656" s="11" t="str">
        <f>IF(Tableau82529[[#This Row],[Semaine]]="","",VLOOKUP(Tableau82529[[#This Row],[Semaine]],Listes!$A:$B,2,FALSE))</f>
        <v/>
      </c>
      <c r="B656" s="11" t="str">
        <f>IF(ISBLANK(Tableau82529[[#This Row],[Matricule]]),"",VLOOKUP(Tableau82529[[#This Row],[Matricule]],#REF!,2,FALSE))</f>
        <v/>
      </c>
      <c r="C656" s="11" t="str">
        <f>IF(ISBLANK(Tableau82529[[#This Row],[Matricule]]),"",VLOOKUP(Tableau82529[[#This Row],[Matricule]],#REF!,3,FALSE))</f>
        <v/>
      </c>
      <c r="D656" s="11" t="str">
        <f>CONCATENATE(Tableau82529[[#This Row],[Semaine]],Tableau82529[[#This Row],[Matricule]])</f>
        <v/>
      </c>
      <c r="O656" s="14" t="str">
        <f>IF(SUM(Tableau82529[[#This Row],[Lundi]:[Mercredi]])&gt;0,SUM(Tableau82529[[#This Row],[Lundi]:[Mercredi]]),"")</f>
        <v/>
      </c>
      <c r="P656" s="14" t="str">
        <f>IF(SUM(Tableau82529[[#This Row],[Jeudi]:[Samedi]])&gt;0,SUM(Tableau82529[[#This Row],[Jeudi]:[Samedi]]),"")</f>
        <v/>
      </c>
      <c r="Q656" s="14">
        <f>COUNTIF(Tableau82529[[#This Row],[Lundi]:[Mercredi]],"&gt;0") + COUNTIF(Tableau82529[[#This Row],[Jeudi]:[Samedi]],"&gt;0")</f>
        <v>0</v>
      </c>
      <c r="R656" s="14" t="str">
        <f>IFERROR(Tableau82529[[#This Row],[Total Tour 1]]+Tableau82529[[#This Row],[Total Tour 2]],"")</f>
        <v/>
      </c>
      <c r="S656" s="14">
        <f>COUNTIF(Tableau82529[[#This Row],[Lundi]:[Samedi]],"&gt;=12")*1000</f>
        <v>0</v>
      </c>
      <c r="T65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56" s="15">
        <f>Tableau82529[[#This Row],[Prime production]]+Tableau82529[[#This Row],[Prime rendement]]</f>
        <v>0</v>
      </c>
      <c r="V656" s="15" t="str">
        <f>IF(Tableau82529[[#This Row],[Matricule]]&gt;1,IF(COUNTIF(Tableau82529[DateMatricule],Tableau82529[[#This Row],[DateMatricule]])&gt;1,"Doublon",""),"")</f>
        <v/>
      </c>
    </row>
    <row r="657" spans="1:22" x14ac:dyDescent="0.25">
      <c r="A657" s="11" t="str">
        <f>IF(Tableau82529[[#This Row],[Semaine]]="","",VLOOKUP(Tableau82529[[#This Row],[Semaine]],Listes!$A:$B,2,FALSE))</f>
        <v/>
      </c>
      <c r="B657" s="11" t="str">
        <f>IF(ISBLANK(Tableau82529[[#This Row],[Matricule]]),"",VLOOKUP(Tableau82529[[#This Row],[Matricule]],#REF!,2,FALSE))</f>
        <v/>
      </c>
      <c r="C657" s="11" t="str">
        <f>IF(ISBLANK(Tableau82529[[#This Row],[Matricule]]),"",VLOOKUP(Tableau82529[[#This Row],[Matricule]],#REF!,3,FALSE))</f>
        <v/>
      </c>
      <c r="D657" s="11" t="str">
        <f>CONCATENATE(Tableau82529[[#This Row],[Semaine]],Tableau82529[[#This Row],[Matricule]])</f>
        <v/>
      </c>
      <c r="O657" s="14" t="str">
        <f>IF(SUM(Tableau82529[[#This Row],[Lundi]:[Mercredi]])&gt;0,SUM(Tableau82529[[#This Row],[Lundi]:[Mercredi]]),"")</f>
        <v/>
      </c>
      <c r="P657" s="14" t="str">
        <f>IF(SUM(Tableau82529[[#This Row],[Jeudi]:[Samedi]])&gt;0,SUM(Tableau82529[[#This Row],[Jeudi]:[Samedi]]),"")</f>
        <v/>
      </c>
      <c r="Q657" s="14">
        <f>COUNTIF(Tableau82529[[#This Row],[Lundi]:[Mercredi]],"&gt;0") + COUNTIF(Tableau82529[[#This Row],[Jeudi]:[Samedi]],"&gt;0")</f>
        <v>0</v>
      </c>
      <c r="R657" s="14" t="str">
        <f>IFERROR(Tableau82529[[#This Row],[Total Tour 1]]+Tableau82529[[#This Row],[Total Tour 2]],"")</f>
        <v/>
      </c>
      <c r="S657" s="14">
        <f>COUNTIF(Tableau82529[[#This Row],[Lundi]:[Samedi]],"&gt;=12")*1000</f>
        <v>0</v>
      </c>
      <c r="T65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57" s="15">
        <f>Tableau82529[[#This Row],[Prime production]]+Tableau82529[[#This Row],[Prime rendement]]</f>
        <v>0</v>
      </c>
      <c r="V657" s="15" t="str">
        <f>IF(Tableau82529[[#This Row],[Matricule]]&gt;1,IF(COUNTIF(Tableau82529[DateMatricule],Tableau82529[[#This Row],[DateMatricule]])&gt;1,"Doublon",""),"")</f>
        <v/>
      </c>
    </row>
    <row r="658" spans="1:22" x14ac:dyDescent="0.25">
      <c r="A658" s="11" t="str">
        <f>IF(Tableau82529[[#This Row],[Semaine]]="","",VLOOKUP(Tableau82529[[#This Row],[Semaine]],Listes!$A:$B,2,FALSE))</f>
        <v/>
      </c>
      <c r="B658" s="11" t="str">
        <f>IF(ISBLANK(Tableau82529[[#This Row],[Matricule]]),"",VLOOKUP(Tableau82529[[#This Row],[Matricule]],#REF!,2,FALSE))</f>
        <v/>
      </c>
      <c r="C658" s="11" t="str">
        <f>IF(ISBLANK(Tableau82529[[#This Row],[Matricule]]),"",VLOOKUP(Tableau82529[[#This Row],[Matricule]],#REF!,3,FALSE))</f>
        <v/>
      </c>
      <c r="D658" s="11" t="str">
        <f>CONCATENATE(Tableau82529[[#This Row],[Semaine]],Tableau82529[[#This Row],[Matricule]])</f>
        <v/>
      </c>
      <c r="O658" s="14" t="str">
        <f>IF(SUM(Tableau82529[[#This Row],[Lundi]:[Mercredi]])&gt;0,SUM(Tableau82529[[#This Row],[Lundi]:[Mercredi]]),"")</f>
        <v/>
      </c>
      <c r="P658" s="14" t="str">
        <f>IF(SUM(Tableau82529[[#This Row],[Jeudi]:[Samedi]])&gt;0,SUM(Tableau82529[[#This Row],[Jeudi]:[Samedi]]),"")</f>
        <v/>
      </c>
      <c r="Q658" s="14">
        <f>COUNTIF(Tableau82529[[#This Row],[Lundi]:[Mercredi]],"&gt;0") + COUNTIF(Tableau82529[[#This Row],[Jeudi]:[Samedi]],"&gt;0")</f>
        <v>0</v>
      </c>
      <c r="R658" s="14" t="str">
        <f>IFERROR(Tableau82529[[#This Row],[Total Tour 1]]+Tableau82529[[#This Row],[Total Tour 2]],"")</f>
        <v/>
      </c>
      <c r="S658" s="14">
        <f>COUNTIF(Tableau82529[[#This Row],[Lundi]:[Samedi]],"&gt;=12")*1000</f>
        <v>0</v>
      </c>
      <c r="T65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58" s="15">
        <f>Tableau82529[[#This Row],[Prime production]]+Tableau82529[[#This Row],[Prime rendement]]</f>
        <v>0</v>
      </c>
      <c r="V658" s="15" t="str">
        <f>IF(Tableau82529[[#This Row],[Matricule]]&gt;1,IF(COUNTIF(Tableau82529[DateMatricule],Tableau82529[[#This Row],[DateMatricule]])&gt;1,"Doublon",""),"")</f>
        <v/>
      </c>
    </row>
    <row r="659" spans="1:22" x14ac:dyDescent="0.25">
      <c r="A659" s="11" t="str">
        <f>IF(Tableau82529[[#This Row],[Semaine]]="","",VLOOKUP(Tableau82529[[#This Row],[Semaine]],Listes!$A:$B,2,FALSE))</f>
        <v/>
      </c>
      <c r="B659" s="11" t="str">
        <f>IF(ISBLANK(Tableau82529[[#This Row],[Matricule]]),"",VLOOKUP(Tableau82529[[#This Row],[Matricule]],#REF!,2,FALSE))</f>
        <v/>
      </c>
      <c r="C659" s="11" t="str">
        <f>IF(ISBLANK(Tableau82529[[#This Row],[Matricule]]),"",VLOOKUP(Tableau82529[[#This Row],[Matricule]],#REF!,3,FALSE))</f>
        <v/>
      </c>
      <c r="D659" s="11" t="str">
        <f>CONCATENATE(Tableau82529[[#This Row],[Semaine]],Tableau82529[[#This Row],[Matricule]])</f>
        <v/>
      </c>
      <c r="O659" s="14" t="str">
        <f>IF(SUM(Tableau82529[[#This Row],[Lundi]:[Mercredi]])&gt;0,SUM(Tableau82529[[#This Row],[Lundi]:[Mercredi]]),"")</f>
        <v/>
      </c>
      <c r="P659" s="14" t="str">
        <f>IF(SUM(Tableau82529[[#This Row],[Jeudi]:[Samedi]])&gt;0,SUM(Tableau82529[[#This Row],[Jeudi]:[Samedi]]),"")</f>
        <v/>
      </c>
      <c r="Q659" s="14">
        <f>COUNTIF(Tableau82529[[#This Row],[Lundi]:[Mercredi]],"&gt;0") + COUNTIF(Tableau82529[[#This Row],[Jeudi]:[Samedi]],"&gt;0")</f>
        <v>0</v>
      </c>
      <c r="R659" s="14" t="str">
        <f>IFERROR(Tableau82529[[#This Row],[Total Tour 1]]+Tableau82529[[#This Row],[Total Tour 2]],"")</f>
        <v/>
      </c>
      <c r="S659" s="14">
        <f>COUNTIF(Tableau82529[[#This Row],[Lundi]:[Samedi]],"&gt;=12")*1000</f>
        <v>0</v>
      </c>
      <c r="T65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59" s="15">
        <f>Tableau82529[[#This Row],[Prime production]]+Tableau82529[[#This Row],[Prime rendement]]</f>
        <v>0</v>
      </c>
      <c r="V659" s="15" t="str">
        <f>IF(Tableau82529[[#This Row],[Matricule]]&gt;1,IF(COUNTIF(Tableau82529[DateMatricule],Tableau82529[[#This Row],[DateMatricule]])&gt;1,"Doublon",""),"")</f>
        <v/>
      </c>
    </row>
    <row r="660" spans="1:22" x14ac:dyDescent="0.25">
      <c r="A660" s="11" t="str">
        <f>IF(Tableau82529[[#This Row],[Semaine]]="","",VLOOKUP(Tableau82529[[#This Row],[Semaine]],Listes!$A:$B,2,FALSE))</f>
        <v/>
      </c>
      <c r="B660" s="11" t="str">
        <f>IF(ISBLANK(Tableau82529[[#This Row],[Matricule]]),"",VLOOKUP(Tableau82529[[#This Row],[Matricule]],#REF!,2,FALSE))</f>
        <v/>
      </c>
      <c r="C660" s="11" t="str">
        <f>IF(ISBLANK(Tableau82529[[#This Row],[Matricule]]),"",VLOOKUP(Tableau82529[[#This Row],[Matricule]],#REF!,3,FALSE))</f>
        <v/>
      </c>
      <c r="D660" s="11" t="str">
        <f>CONCATENATE(Tableau82529[[#This Row],[Semaine]],Tableau82529[[#This Row],[Matricule]])</f>
        <v/>
      </c>
      <c r="O660" s="14" t="str">
        <f>IF(SUM(Tableau82529[[#This Row],[Lundi]:[Mercredi]])&gt;0,SUM(Tableau82529[[#This Row],[Lundi]:[Mercredi]]),"")</f>
        <v/>
      </c>
      <c r="P660" s="14" t="str">
        <f>IF(SUM(Tableau82529[[#This Row],[Jeudi]:[Samedi]])&gt;0,SUM(Tableau82529[[#This Row],[Jeudi]:[Samedi]]),"")</f>
        <v/>
      </c>
      <c r="Q660" s="14">
        <f>COUNTIF(Tableau82529[[#This Row],[Lundi]:[Mercredi]],"&gt;0") + COUNTIF(Tableau82529[[#This Row],[Jeudi]:[Samedi]],"&gt;0")</f>
        <v>0</v>
      </c>
      <c r="R660" s="14" t="str">
        <f>IFERROR(Tableau82529[[#This Row],[Total Tour 1]]+Tableau82529[[#This Row],[Total Tour 2]],"")</f>
        <v/>
      </c>
      <c r="S660" s="14">
        <f>COUNTIF(Tableau82529[[#This Row],[Lundi]:[Samedi]],"&gt;=12")*1000</f>
        <v>0</v>
      </c>
      <c r="T66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60" s="15">
        <f>Tableau82529[[#This Row],[Prime production]]+Tableau82529[[#This Row],[Prime rendement]]</f>
        <v>0</v>
      </c>
      <c r="V660" s="15" t="str">
        <f>IF(Tableau82529[[#This Row],[Matricule]]&gt;1,IF(COUNTIF(Tableau82529[DateMatricule],Tableau82529[[#This Row],[DateMatricule]])&gt;1,"Doublon",""),"")</f>
        <v/>
      </c>
    </row>
    <row r="661" spans="1:22" x14ac:dyDescent="0.25">
      <c r="A661" s="11" t="str">
        <f>IF(Tableau82529[[#This Row],[Semaine]]="","",VLOOKUP(Tableau82529[[#This Row],[Semaine]],Listes!$A:$B,2,FALSE))</f>
        <v/>
      </c>
      <c r="B661" s="11" t="str">
        <f>IF(ISBLANK(Tableau82529[[#This Row],[Matricule]]),"",VLOOKUP(Tableau82529[[#This Row],[Matricule]],#REF!,2,FALSE))</f>
        <v/>
      </c>
      <c r="C661" s="11" t="str">
        <f>IF(ISBLANK(Tableau82529[[#This Row],[Matricule]]),"",VLOOKUP(Tableau82529[[#This Row],[Matricule]],#REF!,3,FALSE))</f>
        <v/>
      </c>
      <c r="D661" s="11" t="str">
        <f>CONCATENATE(Tableau82529[[#This Row],[Semaine]],Tableau82529[[#This Row],[Matricule]])</f>
        <v/>
      </c>
      <c r="O661" s="14" t="str">
        <f>IF(SUM(Tableau82529[[#This Row],[Lundi]:[Mercredi]])&gt;0,SUM(Tableau82529[[#This Row],[Lundi]:[Mercredi]]),"")</f>
        <v/>
      </c>
      <c r="P661" s="14" t="str">
        <f>IF(SUM(Tableau82529[[#This Row],[Jeudi]:[Samedi]])&gt;0,SUM(Tableau82529[[#This Row],[Jeudi]:[Samedi]]),"")</f>
        <v/>
      </c>
      <c r="Q661" s="14">
        <f>COUNTIF(Tableau82529[[#This Row],[Lundi]:[Mercredi]],"&gt;0") + COUNTIF(Tableau82529[[#This Row],[Jeudi]:[Samedi]],"&gt;0")</f>
        <v>0</v>
      </c>
      <c r="R661" s="14" t="str">
        <f>IFERROR(Tableau82529[[#This Row],[Total Tour 1]]+Tableau82529[[#This Row],[Total Tour 2]],"")</f>
        <v/>
      </c>
      <c r="S661" s="14">
        <f>COUNTIF(Tableau82529[[#This Row],[Lundi]:[Samedi]],"&gt;=12")*1000</f>
        <v>0</v>
      </c>
      <c r="T66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61" s="15">
        <f>Tableau82529[[#This Row],[Prime production]]+Tableau82529[[#This Row],[Prime rendement]]</f>
        <v>0</v>
      </c>
      <c r="V661" s="15" t="str">
        <f>IF(Tableau82529[[#This Row],[Matricule]]&gt;1,IF(COUNTIF(Tableau82529[DateMatricule],Tableau82529[[#This Row],[DateMatricule]])&gt;1,"Doublon",""),"")</f>
        <v/>
      </c>
    </row>
    <row r="662" spans="1:22" x14ac:dyDescent="0.25">
      <c r="A662" s="11" t="str">
        <f>IF(Tableau82529[[#This Row],[Semaine]]="","",VLOOKUP(Tableau82529[[#This Row],[Semaine]],Listes!$A:$B,2,FALSE))</f>
        <v/>
      </c>
      <c r="B662" s="11" t="str">
        <f>IF(ISBLANK(Tableau82529[[#This Row],[Matricule]]),"",VLOOKUP(Tableau82529[[#This Row],[Matricule]],#REF!,2,FALSE))</f>
        <v/>
      </c>
      <c r="C662" s="11" t="str">
        <f>IF(ISBLANK(Tableau82529[[#This Row],[Matricule]]),"",VLOOKUP(Tableau82529[[#This Row],[Matricule]],#REF!,3,FALSE))</f>
        <v/>
      </c>
      <c r="D662" s="11" t="str">
        <f>CONCATENATE(Tableau82529[[#This Row],[Semaine]],Tableau82529[[#This Row],[Matricule]])</f>
        <v/>
      </c>
      <c r="O662" s="14" t="str">
        <f>IF(SUM(Tableau82529[[#This Row],[Lundi]:[Mercredi]])&gt;0,SUM(Tableau82529[[#This Row],[Lundi]:[Mercredi]]),"")</f>
        <v/>
      </c>
      <c r="P662" s="14" t="str">
        <f>IF(SUM(Tableau82529[[#This Row],[Jeudi]:[Samedi]])&gt;0,SUM(Tableau82529[[#This Row],[Jeudi]:[Samedi]]),"")</f>
        <v/>
      </c>
      <c r="Q662" s="14">
        <f>COUNTIF(Tableau82529[[#This Row],[Lundi]:[Mercredi]],"&gt;0") + COUNTIF(Tableau82529[[#This Row],[Jeudi]:[Samedi]],"&gt;0")</f>
        <v>0</v>
      </c>
      <c r="R662" s="14" t="str">
        <f>IFERROR(Tableau82529[[#This Row],[Total Tour 1]]+Tableau82529[[#This Row],[Total Tour 2]],"")</f>
        <v/>
      </c>
      <c r="S662" s="14">
        <f>COUNTIF(Tableau82529[[#This Row],[Lundi]:[Samedi]],"&gt;=12")*1000</f>
        <v>0</v>
      </c>
      <c r="T66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62" s="15">
        <f>Tableau82529[[#This Row],[Prime production]]+Tableau82529[[#This Row],[Prime rendement]]</f>
        <v>0</v>
      </c>
      <c r="V662" s="15" t="str">
        <f>IF(Tableau82529[[#This Row],[Matricule]]&gt;1,IF(COUNTIF(Tableau82529[DateMatricule],Tableau82529[[#This Row],[DateMatricule]])&gt;1,"Doublon",""),"")</f>
        <v/>
      </c>
    </row>
    <row r="663" spans="1:22" x14ac:dyDescent="0.25">
      <c r="A663" s="11" t="str">
        <f>IF(Tableau82529[[#This Row],[Semaine]]="","",VLOOKUP(Tableau82529[[#This Row],[Semaine]],Listes!$A:$B,2,FALSE))</f>
        <v/>
      </c>
      <c r="B663" s="11" t="str">
        <f>IF(ISBLANK(Tableau82529[[#This Row],[Matricule]]),"",VLOOKUP(Tableau82529[[#This Row],[Matricule]],#REF!,2,FALSE))</f>
        <v/>
      </c>
      <c r="C663" s="11" t="str">
        <f>IF(ISBLANK(Tableau82529[[#This Row],[Matricule]]),"",VLOOKUP(Tableau82529[[#This Row],[Matricule]],#REF!,3,FALSE))</f>
        <v/>
      </c>
      <c r="D663" s="11" t="str">
        <f>CONCATENATE(Tableau82529[[#This Row],[Semaine]],Tableau82529[[#This Row],[Matricule]])</f>
        <v/>
      </c>
      <c r="O663" s="14" t="str">
        <f>IF(SUM(Tableau82529[[#This Row],[Lundi]:[Mercredi]])&gt;0,SUM(Tableau82529[[#This Row],[Lundi]:[Mercredi]]),"")</f>
        <v/>
      </c>
      <c r="P663" s="14" t="str">
        <f>IF(SUM(Tableau82529[[#This Row],[Jeudi]:[Samedi]])&gt;0,SUM(Tableau82529[[#This Row],[Jeudi]:[Samedi]]),"")</f>
        <v/>
      </c>
      <c r="Q663" s="14">
        <f>COUNTIF(Tableau82529[[#This Row],[Lundi]:[Mercredi]],"&gt;0") + COUNTIF(Tableau82529[[#This Row],[Jeudi]:[Samedi]],"&gt;0")</f>
        <v>0</v>
      </c>
      <c r="R663" s="14" t="str">
        <f>IFERROR(Tableau82529[[#This Row],[Total Tour 1]]+Tableau82529[[#This Row],[Total Tour 2]],"")</f>
        <v/>
      </c>
      <c r="S663" s="14">
        <f>COUNTIF(Tableau82529[[#This Row],[Lundi]:[Samedi]],"&gt;=12")*1000</f>
        <v>0</v>
      </c>
      <c r="T66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63" s="15">
        <f>Tableau82529[[#This Row],[Prime production]]+Tableau82529[[#This Row],[Prime rendement]]</f>
        <v>0</v>
      </c>
      <c r="V663" s="15" t="str">
        <f>IF(Tableau82529[[#This Row],[Matricule]]&gt;1,IF(COUNTIF(Tableau82529[DateMatricule],Tableau82529[[#This Row],[DateMatricule]])&gt;1,"Doublon",""),"")</f>
        <v/>
      </c>
    </row>
    <row r="664" spans="1:22" x14ac:dyDescent="0.25">
      <c r="A664" s="11" t="str">
        <f>IF(Tableau82529[[#This Row],[Semaine]]="","",VLOOKUP(Tableau82529[[#This Row],[Semaine]],Listes!$A:$B,2,FALSE))</f>
        <v/>
      </c>
      <c r="B664" s="11" t="str">
        <f>IF(ISBLANK(Tableau82529[[#This Row],[Matricule]]),"",VLOOKUP(Tableau82529[[#This Row],[Matricule]],#REF!,2,FALSE))</f>
        <v/>
      </c>
      <c r="C664" s="11" t="str">
        <f>IF(ISBLANK(Tableau82529[[#This Row],[Matricule]]),"",VLOOKUP(Tableau82529[[#This Row],[Matricule]],#REF!,3,FALSE))</f>
        <v/>
      </c>
      <c r="D664" s="11" t="str">
        <f>CONCATENATE(Tableau82529[[#This Row],[Semaine]],Tableau82529[[#This Row],[Matricule]])</f>
        <v/>
      </c>
      <c r="O664" s="14" t="str">
        <f>IF(SUM(Tableau82529[[#This Row],[Lundi]:[Mercredi]])&gt;0,SUM(Tableau82529[[#This Row],[Lundi]:[Mercredi]]),"")</f>
        <v/>
      </c>
      <c r="P664" s="14" t="str">
        <f>IF(SUM(Tableau82529[[#This Row],[Jeudi]:[Samedi]])&gt;0,SUM(Tableau82529[[#This Row],[Jeudi]:[Samedi]]),"")</f>
        <v/>
      </c>
      <c r="Q664" s="14">
        <f>COUNTIF(Tableau82529[[#This Row],[Lundi]:[Mercredi]],"&gt;0") + COUNTIF(Tableau82529[[#This Row],[Jeudi]:[Samedi]],"&gt;0")</f>
        <v>0</v>
      </c>
      <c r="R664" s="14" t="str">
        <f>IFERROR(Tableau82529[[#This Row],[Total Tour 1]]+Tableau82529[[#This Row],[Total Tour 2]],"")</f>
        <v/>
      </c>
      <c r="S664" s="14">
        <f>COUNTIF(Tableau82529[[#This Row],[Lundi]:[Samedi]],"&gt;=12")*1000</f>
        <v>0</v>
      </c>
      <c r="T66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64" s="15">
        <f>Tableau82529[[#This Row],[Prime production]]+Tableau82529[[#This Row],[Prime rendement]]</f>
        <v>0</v>
      </c>
      <c r="V664" s="15" t="str">
        <f>IF(Tableau82529[[#This Row],[Matricule]]&gt;1,IF(COUNTIF(Tableau82529[DateMatricule],Tableau82529[[#This Row],[DateMatricule]])&gt;1,"Doublon",""),"")</f>
        <v/>
      </c>
    </row>
    <row r="665" spans="1:22" x14ac:dyDescent="0.25">
      <c r="A665" s="11" t="str">
        <f>IF(Tableau82529[[#This Row],[Semaine]]="","",VLOOKUP(Tableau82529[[#This Row],[Semaine]],Listes!$A:$B,2,FALSE))</f>
        <v/>
      </c>
      <c r="B665" s="11" t="str">
        <f>IF(ISBLANK(Tableau82529[[#This Row],[Matricule]]),"",VLOOKUP(Tableau82529[[#This Row],[Matricule]],#REF!,2,FALSE))</f>
        <v/>
      </c>
      <c r="C665" s="11" t="str">
        <f>IF(ISBLANK(Tableau82529[[#This Row],[Matricule]]),"",VLOOKUP(Tableau82529[[#This Row],[Matricule]],#REF!,3,FALSE))</f>
        <v/>
      </c>
      <c r="D665" s="11" t="str">
        <f>CONCATENATE(Tableau82529[[#This Row],[Semaine]],Tableau82529[[#This Row],[Matricule]])</f>
        <v/>
      </c>
      <c r="O665" s="14" t="str">
        <f>IF(SUM(Tableau82529[[#This Row],[Lundi]:[Mercredi]])&gt;0,SUM(Tableau82529[[#This Row],[Lundi]:[Mercredi]]),"")</f>
        <v/>
      </c>
      <c r="P665" s="14" t="str">
        <f>IF(SUM(Tableau82529[[#This Row],[Jeudi]:[Samedi]])&gt;0,SUM(Tableau82529[[#This Row],[Jeudi]:[Samedi]]),"")</f>
        <v/>
      </c>
      <c r="Q665" s="14">
        <f>COUNTIF(Tableau82529[[#This Row],[Lundi]:[Mercredi]],"&gt;0") + COUNTIF(Tableau82529[[#This Row],[Jeudi]:[Samedi]],"&gt;0")</f>
        <v>0</v>
      </c>
      <c r="R665" s="14" t="str">
        <f>IFERROR(Tableau82529[[#This Row],[Total Tour 1]]+Tableau82529[[#This Row],[Total Tour 2]],"")</f>
        <v/>
      </c>
      <c r="S665" s="14">
        <f>COUNTIF(Tableau82529[[#This Row],[Lundi]:[Samedi]],"&gt;=12")*1000</f>
        <v>0</v>
      </c>
      <c r="T66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65" s="15">
        <f>Tableau82529[[#This Row],[Prime production]]+Tableau82529[[#This Row],[Prime rendement]]</f>
        <v>0</v>
      </c>
      <c r="V665" s="15" t="str">
        <f>IF(Tableau82529[[#This Row],[Matricule]]&gt;1,IF(COUNTIF(Tableau82529[DateMatricule],Tableau82529[[#This Row],[DateMatricule]])&gt;1,"Doublon",""),"")</f>
        <v/>
      </c>
    </row>
    <row r="666" spans="1:22" x14ac:dyDescent="0.25">
      <c r="A666" s="11" t="str">
        <f>IF(Tableau82529[[#This Row],[Semaine]]="","",VLOOKUP(Tableau82529[[#This Row],[Semaine]],Listes!$A:$B,2,FALSE))</f>
        <v/>
      </c>
      <c r="B666" s="11" t="str">
        <f>IF(ISBLANK(Tableau82529[[#This Row],[Matricule]]),"",VLOOKUP(Tableau82529[[#This Row],[Matricule]],#REF!,2,FALSE))</f>
        <v/>
      </c>
      <c r="C666" s="11" t="str">
        <f>IF(ISBLANK(Tableau82529[[#This Row],[Matricule]]),"",VLOOKUP(Tableau82529[[#This Row],[Matricule]],#REF!,3,FALSE))</f>
        <v/>
      </c>
      <c r="D666" s="11" t="str">
        <f>CONCATENATE(Tableau82529[[#This Row],[Semaine]],Tableau82529[[#This Row],[Matricule]])</f>
        <v/>
      </c>
      <c r="O666" s="14" t="str">
        <f>IF(SUM(Tableau82529[[#This Row],[Lundi]:[Mercredi]])&gt;0,SUM(Tableau82529[[#This Row],[Lundi]:[Mercredi]]),"")</f>
        <v/>
      </c>
      <c r="P666" s="14" t="str">
        <f>IF(SUM(Tableau82529[[#This Row],[Jeudi]:[Samedi]])&gt;0,SUM(Tableau82529[[#This Row],[Jeudi]:[Samedi]]),"")</f>
        <v/>
      </c>
      <c r="Q666" s="14">
        <f>COUNTIF(Tableau82529[[#This Row],[Lundi]:[Mercredi]],"&gt;0") + COUNTIF(Tableau82529[[#This Row],[Jeudi]:[Samedi]],"&gt;0")</f>
        <v>0</v>
      </c>
      <c r="R666" s="14" t="str">
        <f>IFERROR(Tableau82529[[#This Row],[Total Tour 1]]+Tableau82529[[#This Row],[Total Tour 2]],"")</f>
        <v/>
      </c>
      <c r="S666" s="14">
        <f>COUNTIF(Tableau82529[[#This Row],[Lundi]:[Samedi]],"&gt;=12")*1000</f>
        <v>0</v>
      </c>
      <c r="T66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66" s="15">
        <f>Tableau82529[[#This Row],[Prime production]]+Tableau82529[[#This Row],[Prime rendement]]</f>
        <v>0</v>
      </c>
      <c r="V666" s="15" t="str">
        <f>IF(Tableau82529[[#This Row],[Matricule]]&gt;1,IF(COUNTIF(Tableau82529[DateMatricule],Tableau82529[[#This Row],[DateMatricule]])&gt;1,"Doublon",""),"")</f>
        <v/>
      </c>
    </row>
    <row r="667" spans="1:22" x14ac:dyDescent="0.25">
      <c r="A667" s="11" t="str">
        <f>IF(Tableau82529[[#This Row],[Semaine]]="","",VLOOKUP(Tableau82529[[#This Row],[Semaine]],Listes!$A:$B,2,FALSE))</f>
        <v/>
      </c>
      <c r="B667" s="11" t="str">
        <f>IF(ISBLANK(Tableau82529[[#This Row],[Matricule]]),"",VLOOKUP(Tableau82529[[#This Row],[Matricule]],#REF!,2,FALSE))</f>
        <v/>
      </c>
      <c r="C667" s="11" t="str">
        <f>IF(ISBLANK(Tableau82529[[#This Row],[Matricule]]),"",VLOOKUP(Tableau82529[[#This Row],[Matricule]],#REF!,3,FALSE))</f>
        <v/>
      </c>
      <c r="D667" s="11" t="str">
        <f>CONCATENATE(Tableau82529[[#This Row],[Semaine]],Tableau82529[[#This Row],[Matricule]])</f>
        <v/>
      </c>
      <c r="O667" s="14" t="str">
        <f>IF(SUM(Tableau82529[[#This Row],[Lundi]:[Mercredi]])&gt;0,SUM(Tableau82529[[#This Row],[Lundi]:[Mercredi]]),"")</f>
        <v/>
      </c>
      <c r="P667" s="14" t="str">
        <f>IF(SUM(Tableau82529[[#This Row],[Jeudi]:[Samedi]])&gt;0,SUM(Tableau82529[[#This Row],[Jeudi]:[Samedi]]),"")</f>
        <v/>
      </c>
      <c r="Q667" s="14">
        <f>COUNTIF(Tableau82529[[#This Row],[Lundi]:[Mercredi]],"&gt;0") + COUNTIF(Tableau82529[[#This Row],[Jeudi]:[Samedi]],"&gt;0")</f>
        <v>0</v>
      </c>
      <c r="R667" s="14" t="str">
        <f>IFERROR(Tableau82529[[#This Row],[Total Tour 1]]+Tableau82529[[#This Row],[Total Tour 2]],"")</f>
        <v/>
      </c>
      <c r="S667" s="14">
        <f>COUNTIF(Tableau82529[[#This Row],[Lundi]:[Samedi]],"&gt;=12")*1000</f>
        <v>0</v>
      </c>
      <c r="T66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67" s="15">
        <f>Tableau82529[[#This Row],[Prime production]]+Tableau82529[[#This Row],[Prime rendement]]</f>
        <v>0</v>
      </c>
      <c r="V667" s="15" t="str">
        <f>IF(Tableau82529[[#This Row],[Matricule]]&gt;1,IF(COUNTIF(Tableau82529[DateMatricule],Tableau82529[[#This Row],[DateMatricule]])&gt;1,"Doublon",""),"")</f>
        <v/>
      </c>
    </row>
    <row r="668" spans="1:22" x14ac:dyDescent="0.25">
      <c r="A668" s="11" t="str">
        <f>IF(Tableau82529[[#This Row],[Semaine]]="","",VLOOKUP(Tableau82529[[#This Row],[Semaine]],Listes!$A:$B,2,FALSE))</f>
        <v/>
      </c>
      <c r="B668" s="11" t="str">
        <f>IF(ISBLANK(Tableau82529[[#This Row],[Matricule]]),"",VLOOKUP(Tableau82529[[#This Row],[Matricule]],#REF!,2,FALSE))</f>
        <v/>
      </c>
      <c r="C668" s="11" t="str">
        <f>IF(ISBLANK(Tableau82529[[#This Row],[Matricule]]),"",VLOOKUP(Tableau82529[[#This Row],[Matricule]],#REF!,3,FALSE))</f>
        <v/>
      </c>
      <c r="D668" s="11" t="str">
        <f>CONCATENATE(Tableau82529[[#This Row],[Semaine]],Tableau82529[[#This Row],[Matricule]])</f>
        <v/>
      </c>
      <c r="O668" s="14" t="str">
        <f>IF(SUM(Tableau82529[[#This Row],[Lundi]:[Mercredi]])&gt;0,SUM(Tableau82529[[#This Row],[Lundi]:[Mercredi]]),"")</f>
        <v/>
      </c>
      <c r="P668" s="14" t="str">
        <f>IF(SUM(Tableau82529[[#This Row],[Jeudi]:[Samedi]])&gt;0,SUM(Tableau82529[[#This Row],[Jeudi]:[Samedi]]),"")</f>
        <v/>
      </c>
      <c r="Q668" s="14">
        <f>COUNTIF(Tableau82529[[#This Row],[Lundi]:[Mercredi]],"&gt;0") + COUNTIF(Tableau82529[[#This Row],[Jeudi]:[Samedi]],"&gt;0")</f>
        <v>0</v>
      </c>
      <c r="R668" s="14" t="str">
        <f>IFERROR(Tableau82529[[#This Row],[Total Tour 1]]+Tableau82529[[#This Row],[Total Tour 2]],"")</f>
        <v/>
      </c>
      <c r="S668" s="14">
        <f>COUNTIF(Tableau82529[[#This Row],[Lundi]:[Samedi]],"&gt;=12")*1000</f>
        <v>0</v>
      </c>
      <c r="T66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68" s="15">
        <f>Tableau82529[[#This Row],[Prime production]]+Tableau82529[[#This Row],[Prime rendement]]</f>
        <v>0</v>
      </c>
      <c r="V668" s="15" t="str">
        <f>IF(Tableau82529[[#This Row],[Matricule]]&gt;1,IF(COUNTIF(Tableau82529[DateMatricule],Tableau82529[[#This Row],[DateMatricule]])&gt;1,"Doublon",""),"")</f>
        <v/>
      </c>
    </row>
    <row r="669" spans="1:22" x14ac:dyDescent="0.25">
      <c r="A669" s="11" t="str">
        <f>IF(Tableau82529[[#This Row],[Semaine]]="","",VLOOKUP(Tableau82529[[#This Row],[Semaine]],Listes!$A:$B,2,FALSE))</f>
        <v/>
      </c>
      <c r="B669" s="11" t="str">
        <f>IF(ISBLANK(Tableau82529[[#This Row],[Matricule]]),"",VLOOKUP(Tableau82529[[#This Row],[Matricule]],#REF!,2,FALSE))</f>
        <v/>
      </c>
      <c r="C669" s="11" t="str">
        <f>IF(ISBLANK(Tableau82529[[#This Row],[Matricule]]),"",VLOOKUP(Tableau82529[[#This Row],[Matricule]],#REF!,3,FALSE))</f>
        <v/>
      </c>
      <c r="D669" s="11" t="str">
        <f>CONCATENATE(Tableau82529[[#This Row],[Semaine]],Tableau82529[[#This Row],[Matricule]])</f>
        <v/>
      </c>
      <c r="O669" s="14" t="str">
        <f>IF(SUM(Tableau82529[[#This Row],[Lundi]:[Mercredi]])&gt;0,SUM(Tableau82529[[#This Row],[Lundi]:[Mercredi]]),"")</f>
        <v/>
      </c>
      <c r="P669" s="14" t="str">
        <f>IF(SUM(Tableau82529[[#This Row],[Jeudi]:[Samedi]])&gt;0,SUM(Tableau82529[[#This Row],[Jeudi]:[Samedi]]),"")</f>
        <v/>
      </c>
      <c r="Q669" s="14">
        <f>COUNTIF(Tableau82529[[#This Row],[Lundi]:[Mercredi]],"&gt;0") + COUNTIF(Tableau82529[[#This Row],[Jeudi]:[Samedi]],"&gt;0")</f>
        <v>0</v>
      </c>
      <c r="R669" s="14" t="str">
        <f>IFERROR(Tableau82529[[#This Row],[Total Tour 1]]+Tableau82529[[#This Row],[Total Tour 2]],"")</f>
        <v/>
      </c>
      <c r="S669" s="14">
        <f>COUNTIF(Tableau82529[[#This Row],[Lundi]:[Samedi]],"&gt;=12")*1000</f>
        <v>0</v>
      </c>
      <c r="T66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69" s="15">
        <f>Tableau82529[[#This Row],[Prime production]]+Tableau82529[[#This Row],[Prime rendement]]</f>
        <v>0</v>
      </c>
      <c r="V669" s="15" t="str">
        <f>IF(Tableau82529[[#This Row],[Matricule]]&gt;1,IF(COUNTIF(Tableau82529[DateMatricule],Tableau82529[[#This Row],[DateMatricule]])&gt;1,"Doublon",""),"")</f>
        <v/>
      </c>
    </row>
    <row r="670" spans="1:22" x14ac:dyDescent="0.25">
      <c r="A670" s="11" t="str">
        <f>IF(Tableau82529[[#This Row],[Semaine]]="","",VLOOKUP(Tableau82529[[#This Row],[Semaine]],Listes!$A:$B,2,FALSE))</f>
        <v/>
      </c>
      <c r="B670" s="11" t="str">
        <f>IF(ISBLANK(Tableau82529[[#This Row],[Matricule]]),"",VLOOKUP(Tableau82529[[#This Row],[Matricule]],#REF!,2,FALSE))</f>
        <v/>
      </c>
      <c r="C670" s="11" t="str">
        <f>IF(ISBLANK(Tableau82529[[#This Row],[Matricule]]),"",VLOOKUP(Tableau82529[[#This Row],[Matricule]],#REF!,3,FALSE))</f>
        <v/>
      </c>
      <c r="D670" s="11" t="str">
        <f>CONCATENATE(Tableau82529[[#This Row],[Semaine]],Tableau82529[[#This Row],[Matricule]])</f>
        <v/>
      </c>
      <c r="O670" s="14" t="str">
        <f>IF(SUM(Tableau82529[[#This Row],[Lundi]:[Mercredi]])&gt;0,SUM(Tableau82529[[#This Row],[Lundi]:[Mercredi]]),"")</f>
        <v/>
      </c>
      <c r="P670" s="14" t="str">
        <f>IF(SUM(Tableau82529[[#This Row],[Jeudi]:[Samedi]])&gt;0,SUM(Tableau82529[[#This Row],[Jeudi]:[Samedi]]),"")</f>
        <v/>
      </c>
      <c r="Q670" s="14">
        <f>COUNTIF(Tableau82529[[#This Row],[Lundi]:[Mercredi]],"&gt;0") + COUNTIF(Tableau82529[[#This Row],[Jeudi]:[Samedi]],"&gt;0")</f>
        <v>0</v>
      </c>
      <c r="R670" s="14" t="str">
        <f>IFERROR(Tableau82529[[#This Row],[Total Tour 1]]+Tableau82529[[#This Row],[Total Tour 2]],"")</f>
        <v/>
      </c>
      <c r="S670" s="14">
        <f>COUNTIF(Tableau82529[[#This Row],[Lundi]:[Samedi]],"&gt;=12")*1000</f>
        <v>0</v>
      </c>
      <c r="T67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70" s="15">
        <f>Tableau82529[[#This Row],[Prime production]]+Tableau82529[[#This Row],[Prime rendement]]</f>
        <v>0</v>
      </c>
      <c r="V670" s="15" t="str">
        <f>IF(Tableau82529[[#This Row],[Matricule]]&gt;1,IF(COUNTIF(Tableau82529[DateMatricule],Tableau82529[[#This Row],[DateMatricule]])&gt;1,"Doublon",""),"")</f>
        <v/>
      </c>
    </row>
    <row r="671" spans="1:22" x14ac:dyDescent="0.25">
      <c r="A671" s="11" t="str">
        <f>IF(Tableau82529[[#This Row],[Semaine]]="","",VLOOKUP(Tableau82529[[#This Row],[Semaine]],Listes!$A:$B,2,FALSE))</f>
        <v/>
      </c>
      <c r="B671" s="11" t="str">
        <f>IF(ISBLANK(Tableau82529[[#This Row],[Matricule]]),"",VLOOKUP(Tableau82529[[#This Row],[Matricule]],#REF!,2,FALSE))</f>
        <v/>
      </c>
      <c r="C671" s="11" t="str">
        <f>IF(ISBLANK(Tableau82529[[#This Row],[Matricule]]),"",VLOOKUP(Tableau82529[[#This Row],[Matricule]],#REF!,3,FALSE))</f>
        <v/>
      </c>
      <c r="D671" s="11" t="str">
        <f>CONCATENATE(Tableau82529[[#This Row],[Semaine]],Tableau82529[[#This Row],[Matricule]])</f>
        <v/>
      </c>
      <c r="O671" s="14" t="str">
        <f>IF(SUM(Tableau82529[[#This Row],[Lundi]:[Mercredi]])&gt;0,SUM(Tableau82529[[#This Row],[Lundi]:[Mercredi]]),"")</f>
        <v/>
      </c>
      <c r="P671" s="14" t="str">
        <f>IF(SUM(Tableau82529[[#This Row],[Jeudi]:[Samedi]])&gt;0,SUM(Tableau82529[[#This Row],[Jeudi]:[Samedi]]),"")</f>
        <v/>
      </c>
      <c r="Q671" s="14">
        <f>COUNTIF(Tableau82529[[#This Row],[Lundi]:[Mercredi]],"&gt;0") + COUNTIF(Tableau82529[[#This Row],[Jeudi]:[Samedi]],"&gt;0")</f>
        <v>0</v>
      </c>
      <c r="R671" s="14" t="str">
        <f>IFERROR(Tableau82529[[#This Row],[Total Tour 1]]+Tableau82529[[#This Row],[Total Tour 2]],"")</f>
        <v/>
      </c>
      <c r="S671" s="14">
        <f>COUNTIF(Tableau82529[[#This Row],[Lundi]:[Samedi]],"&gt;=12")*1000</f>
        <v>0</v>
      </c>
      <c r="T67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71" s="15">
        <f>Tableau82529[[#This Row],[Prime production]]+Tableau82529[[#This Row],[Prime rendement]]</f>
        <v>0</v>
      </c>
      <c r="V671" s="15" t="str">
        <f>IF(Tableau82529[[#This Row],[Matricule]]&gt;1,IF(COUNTIF(Tableau82529[DateMatricule],Tableau82529[[#This Row],[DateMatricule]])&gt;1,"Doublon",""),"")</f>
        <v/>
      </c>
    </row>
    <row r="672" spans="1:22" x14ac:dyDescent="0.25">
      <c r="A672" s="11" t="str">
        <f>IF(Tableau82529[[#This Row],[Semaine]]="","",VLOOKUP(Tableau82529[[#This Row],[Semaine]],Listes!$A:$B,2,FALSE))</f>
        <v/>
      </c>
      <c r="B672" s="11" t="str">
        <f>IF(ISBLANK(Tableau82529[[#This Row],[Matricule]]),"",VLOOKUP(Tableau82529[[#This Row],[Matricule]],#REF!,2,FALSE))</f>
        <v/>
      </c>
      <c r="C672" s="11" t="str">
        <f>IF(ISBLANK(Tableau82529[[#This Row],[Matricule]]),"",VLOOKUP(Tableau82529[[#This Row],[Matricule]],#REF!,3,FALSE))</f>
        <v/>
      </c>
      <c r="D672" s="11" t="str">
        <f>CONCATENATE(Tableau82529[[#This Row],[Semaine]],Tableau82529[[#This Row],[Matricule]])</f>
        <v/>
      </c>
      <c r="O672" s="14" t="str">
        <f>IF(SUM(Tableau82529[[#This Row],[Lundi]:[Mercredi]])&gt;0,SUM(Tableau82529[[#This Row],[Lundi]:[Mercredi]]),"")</f>
        <v/>
      </c>
      <c r="P672" s="14" t="str">
        <f>IF(SUM(Tableau82529[[#This Row],[Jeudi]:[Samedi]])&gt;0,SUM(Tableau82529[[#This Row],[Jeudi]:[Samedi]]),"")</f>
        <v/>
      </c>
      <c r="Q672" s="14">
        <f>COUNTIF(Tableau82529[[#This Row],[Lundi]:[Mercredi]],"&gt;0") + COUNTIF(Tableau82529[[#This Row],[Jeudi]:[Samedi]],"&gt;0")</f>
        <v>0</v>
      </c>
      <c r="R672" s="14" t="str">
        <f>IFERROR(Tableau82529[[#This Row],[Total Tour 1]]+Tableau82529[[#This Row],[Total Tour 2]],"")</f>
        <v/>
      </c>
      <c r="S672" s="14">
        <f>COUNTIF(Tableau82529[[#This Row],[Lundi]:[Samedi]],"&gt;=12")*1000</f>
        <v>0</v>
      </c>
      <c r="T67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72" s="15">
        <f>Tableau82529[[#This Row],[Prime production]]+Tableau82529[[#This Row],[Prime rendement]]</f>
        <v>0</v>
      </c>
      <c r="V672" s="15" t="str">
        <f>IF(Tableau82529[[#This Row],[Matricule]]&gt;1,IF(COUNTIF(Tableau82529[DateMatricule],Tableau82529[[#This Row],[DateMatricule]])&gt;1,"Doublon",""),"")</f>
        <v/>
      </c>
    </row>
    <row r="673" spans="1:22" x14ac:dyDescent="0.25">
      <c r="A673" s="11" t="str">
        <f>IF(Tableau82529[[#This Row],[Semaine]]="","",VLOOKUP(Tableau82529[[#This Row],[Semaine]],Listes!$A:$B,2,FALSE))</f>
        <v/>
      </c>
      <c r="B673" s="11" t="str">
        <f>IF(ISBLANK(Tableau82529[[#This Row],[Matricule]]),"",VLOOKUP(Tableau82529[[#This Row],[Matricule]],#REF!,2,FALSE))</f>
        <v/>
      </c>
      <c r="C673" s="11" t="str">
        <f>IF(ISBLANK(Tableau82529[[#This Row],[Matricule]]),"",VLOOKUP(Tableau82529[[#This Row],[Matricule]],#REF!,3,FALSE))</f>
        <v/>
      </c>
      <c r="D673" s="11" t="str">
        <f>CONCATENATE(Tableau82529[[#This Row],[Semaine]],Tableau82529[[#This Row],[Matricule]])</f>
        <v/>
      </c>
      <c r="O673" s="14" t="str">
        <f>IF(SUM(Tableau82529[[#This Row],[Lundi]:[Mercredi]])&gt;0,SUM(Tableau82529[[#This Row],[Lundi]:[Mercredi]]),"")</f>
        <v/>
      </c>
      <c r="P673" s="14" t="str">
        <f>IF(SUM(Tableau82529[[#This Row],[Jeudi]:[Samedi]])&gt;0,SUM(Tableau82529[[#This Row],[Jeudi]:[Samedi]]),"")</f>
        <v/>
      </c>
      <c r="Q673" s="14">
        <f>COUNTIF(Tableau82529[[#This Row],[Lundi]:[Mercredi]],"&gt;0") + COUNTIF(Tableau82529[[#This Row],[Jeudi]:[Samedi]],"&gt;0")</f>
        <v>0</v>
      </c>
      <c r="R673" s="14" t="str">
        <f>IFERROR(Tableau82529[[#This Row],[Total Tour 1]]+Tableau82529[[#This Row],[Total Tour 2]],"")</f>
        <v/>
      </c>
      <c r="S673" s="14">
        <f>COUNTIF(Tableau82529[[#This Row],[Lundi]:[Samedi]],"&gt;=12")*1000</f>
        <v>0</v>
      </c>
      <c r="T67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73" s="15">
        <f>Tableau82529[[#This Row],[Prime production]]+Tableau82529[[#This Row],[Prime rendement]]</f>
        <v>0</v>
      </c>
      <c r="V673" s="15" t="str">
        <f>IF(Tableau82529[[#This Row],[Matricule]]&gt;1,IF(COUNTIF(Tableau82529[DateMatricule],Tableau82529[[#This Row],[DateMatricule]])&gt;1,"Doublon",""),"")</f>
        <v/>
      </c>
    </row>
    <row r="674" spans="1:22" x14ac:dyDescent="0.25">
      <c r="A674" s="11" t="str">
        <f>IF(Tableau82529[[#This Row],[Semaine]]="","",VLOOKUP(Tableau82529[[#This Row],[Semaine]],Listes!$A:$B,2,FALSE))</f>
        <v/>
      </c>
      <c r="B674" s="11" t="str">
        <f>IF(ISBLANK(Tableau82529[[#This Row],[Matricule]]),"",VLOOKUP(Tableau82529[[#This Row],[Matricule]],#REF!,2,FALSE))</f>
        <v/>
      </c>
      <c r="C674" s="11" t="str">
        <f>IF(ISBLANK(Tableau82529[[#This Row],[Matricule]]),"",VLOOKUP(Tableau82529[[#This Row],[Matricule]],#REF!,3,FALSE))</f>
        <v/>
      </c>
      <c r="D674" s="11" t="str">
        <f>CONCATENATE(Tableau82529[[#This Row],[Semaine]],Tableau82529[[#This Row],[Matricule]])</f>
        <v/>
      </c>
      <c r="O674" s="14" t="str">
        <f>IF(SUM(Tableau82529[[#This Row],[Lundi]:[Mercredi]])&gt;0,SUM(Tableau82529[[#This Row],[Lundi]:[Mercredi]]),"")</f>
        <v/>
      </c>
      <c r="P674" s="14" t="str">
        <f>IF(SUM(Tableau82529[[#This Row],[Jeudi]:[Samedi]])&gt;0,SUM(Tableau82529[[#This Row],[Jeudi]:[Samedi]]),"")</f>
        <v/>
      </c>
      <c r="Q674" s="14">
        <f>COUNTIF(Tableau82529[[#This Row],[Lundi]:[Mercredi]],"&gt;0") + COUNTIF(Tableau82529[[#This Row],[Jeudi]:[Samedi]],"&gt;0")</f>
        <v>0</v>
      </c>
      <c r="R674" s="14" t="str">
        <f>IFERROR(Tableau82529[[#This Row],[Total Tour 1]]+Tableau82529[[#This Row],[Total Tour 2]],"")</f>
        <v/>
      </c>
      <c r="S674" s="14">
        <f>COUNTIF(Tableau82529[[#This Row],[Lundi]:[Samedi]],"&gt;=12")*1000</f>
        <v>0</v>
      </c>
      <c r="T67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74" s="15">
        <f>Tableau82529[[#This Row],[Prime production]]+Tableau82529[[#This Row],[Prime rendement]]</f>
        <v>0</v>
      </c>
      <c r="V674" s="15" t="str">
        <f>IF(Tableau82529[[#This Row],[Matricule]]&gt;1,IF(COUNTIF(Tableau82529[DateMatricule],Tableau82529[[#This Row],[DateMatricule]])&gt;1,"Doublon",""),"")</f>
        <v/>
      </c>
    </row>
    <row r="675" spans="1:22" x14ac:dyDescent="0.25">
      <c r="A675" s="11" t="str">
        <f>IF(Tableau82529[[#This Row],[Semaine]]="","",VLOOKUP(Tableau82529[[#This Row],[Semaine]],Listes!$A:$B,2,FALSE))</f>
        <v/>
      </c>
      <c r="B675" s="11" t="str">
        <f>IF(ISBLANK(Tableau82529[[#This Row],[Matricule]]),"",VLOOKUP(Tableau82529[[#This Row],[Matricule]],#REF!,2,FALSE))</f>
        <v/>
      </c>
      <c r="C675" s="11" t="str">
        <f>IF(ISBLANK(Tableau82529[[#This Row],[Matricule]]),"",VLOOKUP(Tableau82529[[#This Row],[Matricule]],#REF!,3,FALSE))</f>
        <v/>
      </c>
      <c r="D675" s="11" t="str">
        <f>CONCATENATE(Tableau82529[[#This Row],[Semaine]],Tableau82529[[#This Row],[Matricule]])</f>
        <v/>
      </c>
      <c r="O675" s="14" t="str">
        <f>IF(SUM(Tableau82529[[#This Row],[Lundi]:[Mercredi]])&gt;0,SUM(Tableau82529[[#This Row],[Lundi]:[Mercredi]]),"")</f>
        <v/>
      </c>
      <c r="P675" s="14" t="str">
        <f>IF(SUM(Tableau82529[[#This Row],[Jeudi]:[Samedi]])&gt;0,SUM(Tableau82529[[#This Row],[Jeudi]:[Samedi]]),"")</f>
        <v/>
      </c>
      <c r="Q675" s="14">
        <f>COUNTIF(Tableau82529[[#This Row],[Lundi]:[Mercredi]],"&gt;0") + COUNTIF(Tableau82529[[#This Row],[Jeudi]:[Samedi]],"&gt;0")</f>
        <v>0</v>
      </c>
      <c r="R675" s="14" t="str">
        <f>IFERROR(Tableau82529[[#This Row],[Total Tour 1]]+Tableau82529[[#This Row],[Total Tour 2]],"")</f>
        <v/>
      </c>
      <c r="S675" s="14">
        <f>COUNTIF(Tableau82529[[#This Row],[Lundi]:[Samedi]],"&gt;=12")*1000</f>
        <v>0</v>
      </c>
      <c r="T67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75" s="15">
        <f>Tableau82529[[#This Row],[Prime production]]+Tableau82529[[#This Row],[Prime rendement]]</f>
        <v>0</v>
      </c>
      <c r="V675" s="15" t="str">
        <f>IF(Tableau82529[[#This Row],[Matricule]]&gt;1,IF(COUNTIF(Tableau82529[DateMatricule],Tableau82529[[#This Row],[DateMatricule]])&gt;1,"Doublon",""),"")</f>
        <v/>
      </c>
    </row>
    <row r="676" spans="1:22" x14ac:dyDescent="0.25">
      <c r="A676" s="11" t="str">
        <f>IF(Tableau82529[[#This Row],[Semaine]]="","",VLOOKUP(Tableau82529[[#This Row],[Semaine]],Listes!$A:$B,2,FALSE))</f>
        <v/>
      </c>
      <c r="B676" s="11" t="str">
        <f>IF(ISBLANK(Tableau82529[[#This Row],[Matricule]]),"",VLOOKUP(Tableau82529[[#This Row],[Matricule]],#REF!,2,FALSE))</f>
        <v/>
      </c>
      <c r="C676" s="11" t="str">
        <f>IF(ISBLANK(Tableau82529[[#This Row],[Matricule]]),"",VLOOKUP(Tableau82529[[#This Row],[Matricule]],#REF!,3,FALSE))</f>
        <v/>
      </c>
      <c r="D676" s="11" t="str">
        <f>CONCATENATE(Tableau82529[[#This Row],[Semaine]],Tableau82529[[#This Row],[Matricule]])</f>
        <v/>
      </c>
      <c r="O676" s="14" t="str">
        <f>IF(SUM(Tableau82529[[#This Row],[Lundi]:[Mercredi]])&gt;0,SUM(Tableau82529[[#This Row],[Lundi]:[Mercredi]]),"")</f>
        <v/>
      </c>
      <c r="P676" s="14" t="str">
        <f>IF(SUM(Tableau82529[[#This Row],[Jeudi]:[Samedi]])&gt;0,SUM(Tableau82529[[#This Row],[Jeudi]:[Samedi]]),"")</f>
        <v/>
      </c>
      <c r="Q676" s="14">
        <f>COUNTIF(Tableau82529[[#This Row],[Lundi]:[Mercredi]],"&gt;0") + COUNTIF(Tableau82529[[#This Row],[Jeudi]:[Samedi]],"&gt;0")</f>
        <v>0</v>
      </c>
      <c r="R676" s="14" t="str">
        <f>IFERROR(Tableau82529[[#This Row],[Total Tour 1]]+Tableau82529[[#This Row],[Total Tour 2]],"")</f>
        <v/>
      </c>
      <c r="S676" s="14">
        <f>COUNTIF(Tableau82529[[#This Row],[Lundi]:[Samedi]],"&gt;=12")*1000</f>
        <v>0</v>
      </c>
      <c r="T67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76" s="15">
        <f>Tableau82529[[#This Row],[Prime production]]+Tableau82529[[#This Row],[Prime rendement]]</f>
        <v>0</v>
      </c>
      <c r="V676" s="15" t="str">
        <f>IF(Tableau82529[[#This Row],[Matricule]]&gt;1,IF(COUNTIF(Tableau82529[DateMatricule],Tableau82529[[#This Row],[DateMatricule]])&gt;1,"Doublon",""),"")</f>
        <v/>
      </c>
    </row>
    <row r="677" spans="1:22" x14ac:dyDescent="0.25">
      <c r="A677" s="11" t="str">
        <f>IF(Tableau82529[[#This Row],[Semaine]]="","",VLOOKUP(Tableau82529[[#This Row],[Semaine]],Listes!$A:$B,2,FALSE))</f>
        <v/>
      </c>
      <c r="B677" s="11" t="str">
        <f>IF(ISBLANK(Tableau82529[[#This Row],[Matricule]]),"",VLOOKUP(Tableau82529[[#This Row],[Matricule]],#REF!,2,FALSE))</f>
        <v/>
      </c>
      <c r="C677" s="11" t="str">
        <f>IF(ISBLANK(Tableau82529[[#This Row],[Matricule]]),"",VLOOKUP(Tableau82529[[#This Row],[Matricule]],#REF!,3,FALSE))</f>
        <v/>
      </c>
      <c r="D677" s="11" t="str">
        <f>CONCATENATE(Tableau82529[[#This Row],[Semaine]],Tableau82529[[#This Row],[Matricule]])</f>
        <v/>
      </c>
      <c r="O677" s="14" t="str">
        <f>IF(SUM(Tableau82529[[#This Row],[Lundi]:[Mercredi]])&gt;0,SUM(Tableau82529[[#This Row],[Lundi]:[Mercredi]]),"")</f>
        <v/>
      </c>
      <c r="P677" s="14" t="str">
        <f>IF(SUM(Tableau82529[[#This Row],[Jeudi]:[Samedi]])&gt;0,SUM(Tableau82529[[#This Row],[Jeudi]:[Samedi]]),"")</f>
        <v/>
      </c>
      <c r="Q677" s="14">
        <f>COUNTIF(Tableau82529[[#This Row],[Lundi]:[Mercredi]],"&gt;0") + COUNTIF(Tableau82529[[#This Row],[Jeudi]:[Samedi]],"&gt;0")</f>
        <v>0</v>
      </c>
      <c r="R677" s="14" t="str">
        <f>IFERROR(Tableau82529[[#This Row],[Total Tour 1]]+Tableau82529[[#This Row],[Total Tour 2]],"")</f>
        <v/>
      </c>
      <c r="S677" s="14">
        <f>COUNTIF(Tableau82529[[#This Row],[Lundi]:[Samedi]],"&gt;=12")*1000</f>
        <v>0</v>
      </c>
      <c r="T67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77" s="15">
        <f>Tableau82529[[#This Row],[Prime production]]+Tableau82529[[#This Row],[Prime rendement]]</f>
        <v>0</v>
      </c>
      <c r="V677" s="15" t="str">
        <f>IF(Tableau82529[[#This Row],[Matricule]]&gt;1,IF(COUNTIF(Tableau82529[DateMatricule],Tableau82529[[#This Row],[DateMatricule]])&gt;1,"Doublon",""),"")</f>
        <v/>
      </c>
    </row>
    <row r="678" spans="1:22" x14ac:dyDescent="0.25">
      <c r="A678" s="11" t="str">
        <f>IF(Tableau82529[[#This Row],[Semaine]]="","",VLOOKUP(Tableau82529[[#This Row],[Semaine]],Listes!$A:$B,2,FALSE))</f>
        <v/>
      </c>
      <c r="B678" s="11" t="str">
        <f>IF(ISBLANK(Tableau82529[[#This Row],[Matricule]]),"",VLOOKUP(Tableau82529[[#This Row],[Matricule]],#REF!,2,FALSE))</f>
        <v/>
      </c>
      <c r="C678" s="11" t="str">
        <f>IF(ISBLANK(Tableau82529[[#This Row],[Matricule]]),"",VLOOKUP(Tableau82529[[#This Row],[Matricule]],#REF!,3,FALSE))</f>
        <v/>
      </c>
      <c r="D678" s="11" t="str">
        <f>CONCATENATE(Tableau82529[[#This Row],[Semaine]],Tableau82529[[#This Row],[Matricule]])</f>
        <v/>
      </c>
      <c r="O678" s="14" t="str">
        <f>IF(SUM(Tableau82529[[#This Row],[Lundi]:[Mercredi]])&gt;0,SUM(Tableau82529[[#This Row],[Lundi]:[Mercredi]]),"")</f>
        <v/>
      </c>
      <c r="P678" s="14" t="str">
        <f>IF(SUM(Tableau82529[[#This Row],[Jeudi]:[Samedi]])&gt;0,SUM(Tableau82529[[#This Row],[Jeudi]:[Samedi]]),"")</f>
        <v/>
      </c>
      <c r="Q678" s="14">
        <f>COUNTIF(Tableau82529[[#This Row],[Lundi]:[Mercredi]],"&gt;0") + COUNTIF(Tableau82529[[#This Row],[Jeudi]:[Samedi]],"&gt;0")</f>
        <v>0</v>
      </c>
      <c r="R678" s="14" t="str">
        <f>IFERROR(Tableau82529[[#This Row],[Total Tour 1]]+Tableau82529[[#This Row],[Total Tour 2]],"")</f>
        <v/>
      </c>
      <c r="S678" s="14">
        <f>COUNTIF(Tableau82529[[#This Row],[Lundi]:[Samedi]],"&gt;=12")*1000</f>
        <v>0</v>
      </c>
      <c r="T67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78" s="15">
        <f>Tableau82529[[#This Row],[Prime production]]+Tableau82529[[#This Row],[Prime rendement]]</f>
        <v>0</v>
      </c>
      <c r="V678" s="15" t="str">
        <f>IF(Tableau82529[[#This Row],[Matricule]]&gt;1,IF(COUNTIF(Tableau82529[DateMatricule],Tableau82529[[#This Row],[DateMatricule]])&gt;1,"Doublon",""),"")</f>
        <v/>
      </c>
    </row>
    <row r="679" spans="1:22" x14ac:dyDescent="0.25">
      <c r="A679" s="11" t="str">
        <f>IF(Tableau82529[[#This Row],[Semaine]]="","",VLOOKUP(Tableau82529[[#This Row],[Semaine]],Listes!$A:$B,2,FALSE))</f>
        <v/>
      </c>
      <c r="B679" s="11" t="str">
        <f>IF(ISBLANK(Tableau82529[[#This Row],[Matricule]]),"",VLOOKUP(Tableau82529[[#This Row],[Matricule]],#REF!,2,FALSE))</f>
        <v/>
      </c>
      <c r="C679" s="11" t="str">
        <f>IF(ISBLANK(Tableau82529[[#This Row],[Matricule]]),"",VLOOKUP(Tableau82529[[#This Row],[Matricule]],#REF!,3,FALSE))</f>
        <v/>
      </c>
      <c r="D679" s="11" t="str">
        <f>CONCATENATE(Tableau82529[[#This Row],[Semaine]],Tableau82529[[#This Row],[Matricule]])</f>
        <v/>
      </c>
      <c r="O679" s="14" t="str">
        <f>IF(SUM(Tableau82529[[#This Row],[Lundi]:[Mercredi]])&gt;0,SUM(Tableau82529[[#This Row],[Lundi]:[Mercredi]]),"")</f>
        <v/>
      </c>
      <c r="P679" s="14" t="str">
        <f>IF(SUM(Tableau82529[[#This Row],[Jeudi]:[Samedi]])&gt;0,SUM(Tableau82529[[#This Row],[Jeudi]:[Samedi]]),"")</f>
        <v/>
      </c>
      <c r="Q679" s="14">
        <f>COUNTIF(Tableau82529[[#This Row],[Lundi]:[Mercredi]],"&gt;0") + COUNTIF(Tableau82529[[#This Row],[Jeudi]:[Samedi]],"&gt;0")</f>
        <v>0</v>
      </c>
      <c r="R679" s="14" t="str">
        <f>IFERROR(Tableau82529[[#This Row],[Total Tour 1]]+Tableau82529[[#This Row],[Total Tour 2]],"")</f>
        <v/>
      </c>
      <c r="S679" s="14">
        <f>COUNTIF(Tableau82529[[#This Row],[Lundi]:[Samedi]],"&gt;=12")*1000</f>
        <v>0</v>
      </c>
      <c r="T67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79" s="15">
        <f>Tableau82529[[#This Row],[Prime production]]+Tableau82529[[#This Row],[Prime rendement]]</f>
        <v>0</v>
      </c>
      <c r="V679" s="15" t="str">
        <f>IF(Tableau82529[[#This Row],[Matricule]]&gt;1,IF(COUNTIF(Tableau82529[DateMatricule],Tableau82529[[#This Row],[DateMatricule]])&gt;1,"Doublon",""),"")</f>
        <v/>
      </c>
    </row>
    <row r="680" spans="1:22" x14ac:dyDescent="0.25">
      <c r="A680" s="11" t="str">
        <f>IF(Tableau82529[[#This Row],[Semaine]]="","",VLOOKUP(Tableau82529[[#This Row],[Semaine]],Listes!$A:$B,2,FALSE))</f>
        <v/>
      </c>
      <c r="B680" s="11" t="str">
        <f>IF(ISBLANK(Tableau82529[[#This Row],[Matricule]]),"",VLOOKUP(Tableau82529[[#This Row],[Matricule]],#REF!,2,FALSE))</f>
        <v/>
      </c>
      <c r="C680" s="11" t="str">
        <f>IF(ISBLANK(Tableau82529[[#This Row],[Matricule]]),"",VLOOKUP(Tableau82529[[#This Row],[Matricule]],#REF!,3,FALSE))</f>
        <v/>
      </c>
      <c r="D680" s="11" t="str">
        <f>CONCATENATE(Tableau82529[[#This Row],[Semaine]],Tableau82529[[#This Row],[Matricule]])</f>
        <v/>
      </c>
      <c r="O680" s="14" t="str">
        <f>IF(SUM(Tableau82529[[#This Row],[Lundi]:[Mercredi]])&gt;0,SUM(Tableau82529[[#This Row],[Lundi]:[Mercredi]]),"")</f>
        <v/>
      </c>
      <c r="P680" s="14" t="str">
        <f>IF(SUM(Tableau82529[[#This Row],[Jeudi]:[Samedi]])&gt;0,SUM(Tableau82529[[#This Row],[Jeudi]:[Samedi]]),"")</f>
        <v/>
      </c>
      <c r="Q680" s="14">
        <f>COUNTIF(Tableau82529[[#This Row],[Lundi]:[Mercredi]],"&gt;0") + COUNTIF(Tableau82529[[#This Row],[Jeudi]:[Samedi]],"&gt;0")</f>
        <v>0</v>
      </c>
      <c r="R680" s="14" t="str">
        <f>IFERROR(Tableau82529[[#This Row],[Total Tour 1]]+Tableau82529[[#This Row],[Total Tour 2]],"")</f>
        <v/>
      </c>
      <c r="S680" s="14">
        <f>COUNTIF(Tableau82529[[#This Row],[Lundi]:[Samedi]],"&gt;=12")*1000</f>
        <v>0</v>
      </c>
      <c r="T68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80" s="15">
        <f>Tableau82529[[#This Row],[Prime production]]+Tableau82529[[#This Row],[Prime rendement]]</f>
        <v>0</v>
      </c>
      <c r="V680" s="15" t="str">
        <f>IF(Tableau82529[[#This Row],[Matricule]]&gt;1,IF(COUNTIF(Tableau82529[DateMatricule],Tableau82529[[#This Row],[DateMatricule]])&gt;1,"Doublon",""),"")</f>
        <v/>
      </c>
    </row>
    <row r="681" spans="1:22" x14ac:dyDescent="0.25">
      <c r="A681" s="11" t="str">
        <f>IF(Tableau82529[[#This Row],[Semaine]]="","",VLOOKUP(Tableau82529[[#This Row],[Semaine]],Listes!$A:$B,2,FALSE))</f>
        <v/>
      </c>
      <c r="B681" s="11" t="str">
        <f>IF(ISBLANK(Tableau82529[[#This Row],[Matricule]]),"",VLOOKUP(Tableau82529[[#This Row],[Matricule]],#REF!,2,FALSE))</f>
        <v/>
      </c>
      <c r="C681" s="11" t="str">
        <f>IF(ISBLANK(Tableau82529[[#This Row],[Matricule]]),"",VLOOKUP(Tableau82529[[#This Row],[Matricule]],#REF!,3,FALSE))</f>
        <v/>
      </c>
      <c r="D681" s="11" t="str">
        <f>CONCATENATE(Tableau82529[[#This Row],[Semaine]],Tableau82529[[#This Row],[Matricule]])</f>
        <v/>
      </c>
      <c r="O681" s="14" t="str">
        <f>IF(SUM(Tableau82529[[#This Row],[Lundi]:[Mercredi]])&gt;0,SUM(Tableau82529[[#This Row],[Lundi]:[Mercredi]]),"")</f>
        <v/>
      </c>
      <c r="P681" s="14" t="str">
        <f>IF(SUM(Tableau82529[[#This Row],[Jeudi]:[Samedi]])&gt;0,SUM(Tableau82529[[#This Row],[Jeudi]:[Samedi]]),"")</f>
        <v/>
      </c>
      <c r="Q681" s="14">
        <f>COUNTIF(Tableau82529[[#This Row],[Lundi]:[Mercredi]],"&gt;0") + COUNTIF(Tableau82529[[#This Row],[Jeudi]:[Samedi]],"&gt;0")</f>
        <v>0</v>
      </c>
      <c r="R681" s="14" t="str">
        <f>IFERROR(Tableau82529[[#This Row],[Total Tour 1]]+Tableau82529[[#This Row],[Total Tour 2]],"")</f>
        <v/>
      </c>
      <c r="S681" s="14">
        <f>COUNTIF(Tableau82529[[#This Row],[Lundi]:[Samedi]],"&gt;=12")*1000</f>
        <v>0</v>
      </c>
      <c r="T68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81" s="15">
        <f>Tableau82529[[#This Row],[Prime production]]+Tableau82529[[#This Row],[Prime rendement]]</f>
        <v>0</v>
      </c>
      <c r="V681" s="15" t="str">
        <f>IF(Tableau82529[[#This Row],[Matricule]]&gt;1,IF(COUNTIF(Tableau82529[DateMatricule],Tableau82529[[#This Row],[DateMatricule]])&gt;1,"Doublon",""),"")</f>
        <v/>
      </c>
    </row>
    <row r="682" spans="1:22" x14ac:dyDescent="0.25">
      <c r="A682" s="11" t="str">
        <f>IF(Tableau82529[[#This Row],[Semaine]]="","",VLOOKUP(Tableau82529[[#This Row],[Semaine]],Listes!$A:$B,2,FALSE))</f>
        <v/>
      </c>
      <c r="B682" s="11" t="str">
        <f>IF(ISBLANK(Tableau82529[[#This Row],[Matricule]]),"",VLOOKUP(Tableau82529[[#This Row],[Matricule]],#REF!,2,FALSE))</f>
        <v/>
      </c>
      <c r="C682" s="11" t="str">
        <f>IF(ISBLANK(Tableau82529[[#This Row],[Matricule]]),"",VLOOKUP(Tableau82529[[#This Row],[Matricule]],#REF!,3,FALSE))</f>
        <v/>
      </c>
      <c r="D682" s="11" t="str">
        <f>CONCATENATE(Tableau82529[[#This Row],[Semaine]],Tableau82529[[#This Row],[Matricule]])</f>
        <v/>
      </c>
      <c r="O682" s="14" t="str">
        <f>IF(SUM(Tableau82529[[#This Row],[Lundi]:[Mercredi]])&gt;0,SUM(Tableau82529[[#This Row],[Lundi]:[Mercredi]]),"")</f>
        <v/>
      </c>
      <c r="P682" s="14" t="str">
        <f>IF(SUM(Tableau82529[[#This Row],[Jeudi]:[Samedi]])&gt;0,SUM(Tableau82529[[#This Row],[Jeudi]:[Samedi]]),"")</f>
        <v/>
      </c>
      <c r="Q682" s="14">
        <f>COUNTIF(Tableau82529[[#This Row],[Lundi]:[Mercredi]],"&gt;0") + COUNTIF(Tableau82529[[#This Row],[Jeudi]:[Samedi]],"&gt;0")</f>
        <v>0</v>
      </c>
      <c r="R682" s="14" t="str">
        <f>IFERROR(Tableau82529[[#This Row],[Total Tour 1]]+Tableau82529[[#This Row],[Total Tour 2]],"")</f>
        <v/>
      </c>
      <c r="S682" s="14">
        <f>COUNTIF(Tableau82529[[#This Row],[Lundi]:[Samedi]],"&gt;=12")*1000</f>
        <v>0</v>
      </c>
      <c r="T68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82" s="15">
        <f>Tableau82529[[#This Row],[Prime production]]+Tableau82529[[#This Row],[Prime rendement]]</f>
        <v>0</v>
      </c>
      <c r="V682" s="15" t="str">
        <f>IF(Tableau82529[[#This Row],[Matricule]]&gt;1,IF(COUNTIF(Tableau82529[DateMatricule],Tableau82529[[#This Row],[DateMatricule]])&gt;1,"Doublon",""),"")</f>
        <v/>
      </c>
    </row>
    <row r="683" spans="1:22" x14ac:dyDescent="0.25">
      <c r="A683" s="11" t="str">
        <f>IF(Tableau82529[[#This Row],[Semaine]]="","",VLOOKUP(Tableau82529[[#This Row],[Semaine]],Listes!$A:$B,2,FALSE))</f>
        <v/>
      </c>
      <c r="B683" s="11" t="str">
        <f>IF(ISBLANK(Tableau82529[[#This Row],[Matricule]]),"",VLOOKUP(Tableau82529[[#This Row],[Matricule]],#REF!,2,FALSE))</f>
        <v/>
      </c>
      <c r="C683" s="11" t="str">
        <f>IF(ISBLANK(Tableau82529[[#This Row],[Matricule]]),"",VLOOKUP(Tableau82529[[#This Row],[Matricule]],#REF!,3,FALSE))</f>
        <v/>
      </c>
      <c r="D683" s="11" t="str">
        <f>CONCATENATE(Tableau82529[[#This Row],[Semaine]],Tableau82529[[#This Row],[Matricule]])</f>
        <v/>
      </c>
      <c r="O683" s="14" t="str">
        <f>IF(SUM(Tableau82529[[#This Row],[Lundi]:[Mercredi]])&gt;0,SUM(Tableau82529[[#This Row],[Lundi]:[Mercredi]]),"")</f>
        <v/>
      </c>
      <c r="P683" s="14" t="str">
        <f>IF(SUM(Tableau82529[[#This Row],[Jeudi]:[Samedi]])&gt;0,SUM(Tableau82529[[#This Row],[Jeudi]:[Samedi]]),"")</f>
        <v/>
      </c>
      <c r="Q683" s="14">
        <f>COUNTIF(Tableau82529[[#This Row],[Lundi]:[Mercredi]],"&gt;0") + COUNTIF(Tableau82529[[#This Row],[Jeudi]:[Samedi]],"&gt;0")</f>
        <v>0</v>
      </c>
      <c r="R683" s="14" t="str">
        <f>IFERROR(Tableau82529[[#This Row],[Total Tour 1]]+Tableau82529[[#This Row],[Total Tour 2]],"")</f>
        <v/>
      </c>
      <c r="S683" s="14">
        <f>COUNTIF(Tableau82529[[#This Row],[Lundi]:[Samedi]],"&gt;=12")*1000</f>
        <v>0</v>
      </c>
      <c r="T68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83" s="15">
        <f>Tableau82529[[#This Row],[Prime production]]+Tableau82529[[#This Row],[Prime rendement]]</f>
        <v>0</v>
      </c>
      <c r="V683" s="15" t="str">
        <f>IF(Tableau82529[[#This Row],[Matricule]]&gt;1,IF(COUNTIF(Tableau82529[DateMatricule],Tableau82529[[#This Row],[DateMatricule]])&gt;1,"Doublon",""),"")</f>
        <v/>
      </c>
    </row>
    <row r="684" spans="1:22" x14ac:dyDescent="0.25">
      <c r="A684" s="11" t="str">
        <f>IF(Tableau82529[[#This Row],[Semaine]]="","",VLOOKUP(Tableau82529[[#This Row],[Semaine]],Listes!$A:$B,2,FALSE))</f>
        <v/>
      </c>
      <c r="B684" s="11" t="str">
        <f>IF(ISBLANK(Tableau82529[[#This Row],[Matricule]]),"",VLOOKUP(Tableau82529[[#This Row],[Matricule]],#REF!,2,FALSE))</f>
        <v/>
      </c>
      <c r="C684" s="11" t="str">
        <f>IF(ISBLANK(Tableau82529[[#This Row],[Matricule]]),"",VLOOKUP(Tableau82529[[#This Row],[Matricule]],#REF!,3,FALSE))</f>
        <v/>
      </c>
      <c r="D684" s="11" t="str">
        <f>CONCATENATE(Tableau82529[[#This Row],[Semaine]],Tableau82529[[#This Row],[Matricule]])</f>
        <v/>
      </c>
      <c r="O684" s="14" t="str">
        <f>IF(SUM(Tableau82529[[#This Row],[Lundi]:[Mercredi]])&gt;0,SUM(Tableau82529[[#This Row],[Lundi]:[Mercredi]]),"")</f>
        <v/>
      </c>
      <c r="P684" s="14" t="str">
        <f>IF(SUM(Tableau82529[[#This Row],[Jeudi]:[Samedi]])&gt;0,SUM(Tableau82529[[#This Row],[Jeudi]:[Samedi]]),"")</f>
        <v/>
      </c>
      <c r="Q684" s="14">
        <f>COUNTIF(Tableau82529[[#This Row],[Lundi]:[Mercredi]],"&gt;0") + COUNTIF(Tableau82529[[#This Row],[Jeudi]:[Samedi]],"&gt;0")</f>
        <v>0</v>
      </c>
      <c r="R684" s="14" t="str">
        <f>IFERROR(Tableau82529[[#This Row],[Total Tour 1]]+Tableau82529[[#This Row],[Total Tour 2]],"")</f>
        <v/>
      </c>
      <c r="S684" s="14">
        <f>COUNTIF(Tableau82529[[#This Row],[Lundi]:[Samedi]],"&gt;=12")*1000</f>
        <v>0</v>
      </c>
      <c r="T68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84" s="15">
        <f>Tableau82529[[#This Row],[Prime production]]+Tableau82529[[#This Row],[Prime rendement]]</f>
        <v>0</v>
      </c>
      <c r="V684" s="15" t="str">
        <f>IF(Tableau82529[[#This Row],[Matricule]]&gt;1,IF(COUNTIF(Tableau82529[DateMatricule],Tableau82529[[#This Row],[DateMatricule]])&gt;1,"Doublon",""),"")</f>
        <v/>
      </c>
    </row>
    <row r="685" spans="1:22" x14ac:dyDescent="0.25">
      <c r="A685" s="11" t="str">
        <f>IF(Tableau82529[[#This Row],[Semaine]]="","",VLOOKUP(Tableau82529[[#This Row],[Semaine]],Listes!$A:$B,2,FALSE))</f>
        <v/>
      </c>
      <c r="B685" s="11" t="str">
        <f>IF(ISBLANK(Tableau82529[[#This Row],[Matricule]]),"",VLOOKUP(Tableau82529[[#This Row],[Matricule]],#REF!,2,FALSE))</f>
        <v/>
      </c>
      <c r="C685" s="11" t="str">
        <f>IF(ISBLANK(Tableau82529[[#This Row],[Matricule]]),"",VLOOKUP(Tableau82529[[#This Row],[Matricule]],#REF!,3,FALSE))</f>
        <v/>
      </c>
      <c r="D685" s="11" t="str">
        <f>CONCATENATE(Tableau82529[[#This Row],[Semaine]],Tableau82529[[#This Row],[Matricule]])</f>
        <v/>
      </c>
      <c r="O685" s="14" t="str">
        <f>IF(SUM(Tableau82529[[#This Row],[Lundi]:[Mercredi]])&gt;0,SUM(Tableau82529[[#This Row],[Lundi]:[Mercredi]]),"")</f>
        <v/>
      </c>
      <c r="P685" s="14" t="str">
        <f>IF(SUM(Tableau82529[[#This Row],[Jeudi]:[Samedi]])&gt;0,SUM(Tableau82529[[#This Row],[Jeudi]:[Samedi]]),"")</f>
        <v/>
      </c>
      <c r="Q685" s="14">
        <f>COUNTIF(Tableau82529[[#This Row],[Lundi]:[Mercredi]],"&gt;0") + COUNTIF(Tableau82529[[#This Row],[Jeudi]:[Samedi]],"&gt;0")</f>
        <v>0</v>
      </c>
      <c r="R685" s="14" t="str">
        <f>IFERROR(Tableau82529[[#This Row],[Total Tour 1]]+Tableau82529[[#This Row],[Total Tour 2]],"")</f>
        <v/>
      </c>
      <c r="S685" s="14">
        <f>COUNTIF(Tableau82529[[#This Row],[Lundi]:[Samedi]],"&gt;=12")*1000</f>
        <v>0</v>
      </c>
      <c r="T68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85" s="15">
        <f>Tableau82529[[#This Row],[Prime production]]+Tableau82529[[#This Row],[Prime rendement]]</f>
        <v>0</v>
      </c>
      <c r="V685" s="15" t="str">
        <f>IF(Tableau82529[[#This Row],[Matricule]]&gt;1,IF(COUNTIF(Tableau82529[DateMatricule],Tableau82529[[#This Row],[DateMatricule]])&gt;1,"Doublon",""),"")</f>
        <v/>
      </c>
    </row>
    <row r="686" spans="1:22" x14ac:dyDescent="0.25">
      <c r="A686" s="11" t="str">
        <f>IF(Tableau82529[[#This Row],[Semaine]]="","",VLOOKUP(Tableau82529[[#This Row],[Semaine]],Listes!$A:$B,2,FALSE))</f>
        <v/>
      </c>
      <c r="B686" s="11" t="str">
        <f>IF(ISBLANK(Tableau82529[[#This Row],[Matricule]]),"",VLOOKUP(Tableau82529[[#This Row],[Matricule]],#REF!,2,FALSE))</f>
        <v/>
      </c>
      <c r="C686" s="11" t="str">
        <f>IF(ISBLANK(Tableau82529[[#This Row],[Matricule]]),"",VLOOKUP(Tableau82529[[#This Row],[Matricule]],#REF!,3,FALSE))</f>
        <v/>
      </c>
      <c r="D686" s="11" t="str">
        <f>CONCATENATE(Tableau82529[[#This Row],[Semaine]],Tableau82529[[#This Row],[Matricule]])</f>
        <v/>
      </c>
      <c r="O686" s="14" t="str">
        <f>IF(SUM(Tableau82529[[#This Row],[Lundi]:[Mercredi]])&gt;0,SUM(Tableau82529[[#This Row],[Lundi]:[Mercredi]]),"")</f>
        <v/>
      </c>
      <c r="P686" s="14" t="str">
        <f>IF(SUM(Tableau82529[[#This Row],[Jeudi]:[Samedi]])&gt;0,SUM(Tableau82529[[#This Row],[Jeudi]:[Samedi]]),"")</f>
        <v/>
      </c>
      <c r="Q686" s="14">
        <f>COUNTIF(Tableau82529[[#This Row],[Lundi]:[Mercredi]],"&gt;0") + COUNTIF(Tableau82529[[#This Row],[Jeudi]:[Samedi]],"&gt;0")</f>
        <v>0</v>
      </c>
      <c r="R686" s="14" t="str">
        <f>IFERROR(Tableau82529[[#This Row],[Total Tour 1]]+Tableau82529[[#This Row],[Total Tour 2]],"")</f>
        <v/>
      </c>
      <c r="S686" s="14">
        <f>COUNTIF(Tableau82529[[#This Row],[Lundi]:[Samedi]],"&gt;=12")*1000</f>
        <v>0</v>
      </c>
      <c r="T68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86" s="15">
        <f>Tableau82529[[#This Row],[Prime production]]+Tableau82529[[#This Row],[Prime rendement]]</f>
        <v>0</v>
      </c>
      <c r="V686" s="15" t="str">
        <f>IF(Tableau82529[[#This Row],[Matricule]]&gt;1,IF(COUNTIF(Tableau82529[DateMatricule],Tableau82529[[#This Row],[DateMatricule]])&gt;1,"Doublon",""),"")</f>
        <v/>
      </c>
    </row>
    <row r="687" spans="1:22" x14ac:dyDescent="0.25">
      <c r="A687" s="11" t="str">
        <f>IF(Tableau82529[[#This Row],[Semaine]]="","",VLOOKUP(Tableau82529[[#This Row],[Semaine]],Listes!$A:$B,2,FALSE))</f>
        <v/>
      </c>
      <c r="B687" s="11" t="str">
        <f>IF(ISBLANK(Tableau82529[[#This Row],[Matricule]]),"",VLOOKUP(Tableau82529[[#This Row],[Matricule]],#REF!,2,FALSE))</f>
        <v/>
      </c>
      <c r="C687" s="11" t="str">
        <f>IF(ISBLANK(Tableau82529[[#This Row],[Matricule]]),"",VLOOKUP(Tableau82529[[#This Row],[Matricule]],#REF!,3,FALSE))</f>
        <v/>
      </c>
      <c r="D687" s="11" t="str">
        <f>CONCATENATE(Tableau82529[[#This Row],[Semaine]],Tableau82529[[#This Row],[Matricule]])</f>
        <v/>
      </c>
      <c r="O687" s="14" t="str">
        <f>IF(SUM(Tableau82529[[#This Row],[Lundi]:[Mercredi]])&gt;0,SUM(Tableau82529[[#This Row],[Lundi]:[Mercredi]]),"")</f>
        <v/>
      </c>
      <c r="P687" s="14" t="str">
        <f>IF(SUM(Tableau82529[[#This Row],[Jeudi]:[Samedi]])&gt;0,SUM(Tableau82529[[#This Row],[Jeudi]:[Samedi]]),"")</f>
        <v/>
      </c>
      <c r="Q687" s="14">
        <f>COUNTIF(Tableau82529[[#This Row],[Lundi]:[Mercredi]],"&gt;0") + COUNTIF(Tableau82529[[#This Row],[Jeudi]:[Samedi]],"&gt;0")</f>
        <v>0</v>
      </c>
      <c r="R687" s="14" t="str">
        <f>IFERROR(Tableau82529[[#This Row],[Total Tour 1]]+Tableau82529[[#This Row],[Total Tour 2]],"")</f>
        <v/>
      </c>
      <c r="S687" s="14">
        <f>COUNTIF(Tableau82529[[#This Row],[Lundi]:[Samedi]],"&gt;=12")*1000</f>
        <v>0</v>
      </c>
      <c r="T68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87" s="15">
        <f>Tableau82529[[#This Row],[Prime production]]+Tableau82529[[#This Row],[Prime rendement]]</f>
        <v>0</v>
      </c>
      <c r="V687" s="15" t="str">
        <f>IF(Tableau82529[[#This Row],[Matricule]]&gt;1,IF(COUNTIF(Tableau82529[DateMatricule],Tableau82529[[#This Row],[DateMatricule]])&gt;1,"Doublon",""),"")</f>
        <v/>
      </c>
    </row>
    <row r="688" spans="1:22" x14ac:dyDescent="0.25">
      <c r="A688" s="11" t="str">
        <f>IF(Tableau82529[[#This Row],[Semaine]]="","",VLOOKUP(Tableau82529[[#This Row],[Semaine]],Listes!$A:$B,2,FALSE))</f>
        <v/>
      </c>
      <c r="B688" s="11" t="str">
        <f>IF(ISBLANK(Tableau82529[[#This Row],[Matricule]]),"",VLOOKUP(Tableau82529[[#This Row],[Matricule]],#REF!,2,FALSE))</f>
        <v/>
      </c>
      <c r="C688" s="11" t="str">
        <f>IF(ISBLANK(Tableau82529[[#This Row],[Matricule]]),"",VLOOKUP(Tableau82529[[#This Row],[Matricule]],#REF!,3,FALSE))</f>
        <v/>
      </c>
      <c r="D688" s="11" t="str">
        <f>CONCATENATE(Tableau82529[[#This Row],[Semaine]],Tableau82529[[#This Row],[Matricule]])</f>
        <v/>
      </c>
      <c r="O688" s="14" t="str">
        <f>IF(SUM(Tableau82529[[#This Row],[Lundi]:[Mercredi]])&gt;0,SUM(Tableau82529[[#This Row],[Lundi]:[Mercredi]]),"")</f>
        <v/>
      </c>
      <c r="P688" s="14" t="str">
        <f>IF(SUM(Tableau82529[[#This Row],[Jeudi]:[Samedi]])&gt;0,SUM(Tableau82529[[#This Row],[Jeudi]:[Samedi]]),"")</f>
        <v/>
      </c>
      <c r="Q688" s="14">
        <f>COUNTIF(Tableau82529[[#This Row],[Lundi]:[Mercredi]],"&gt;0") + COUNTIF(Tableau82529[[#This Row],[Jeudi]:[Samedi]],"&gt;0")</f>
        <v>0</v>
      </c>
      <c r="R688" s="14" t="str">
        <f>IFERROR(Tableau82529[[#This Row],[Total Tour 1]]+Tableau82529[[#This Row],[Total Tour 2]],"")</f>
        <v/>
      </c>
      <c r="S688" s="14">
        <f>COUNTIF(Tableau82529[[#This Row],[Lundi]:[Samedi]],"&gt;=12")*1000</f>
        <v>0</v>
      </c>
      <c r="T68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88" s="15">
        <f>Tableau82529[[#This Row],[Prime production]]+Tableau82529[[#This Row],[Prime rendement]]</f>
        <v>0</v>
      </c>
      <c r="V688" s="15" t="str">
        <f>IF(Tableau82529[[#This Row],[Matricule]]&gt;1,IF(COUNTIF(Tableau82529[DateMatricule],Tableau82529[[#This Row],[DateMatricule]])&gt;1,"Doublon",""),"")</f>
        <v/>
      </c>
    </row>
    <row r="689" spans="1:22" x14ac:dyDescent="0.25">
      <c r="A689" s="11" t="str">
        <f>IF(Tableau82529[[#This Row],[Semaine]]="","",VLOOKUP(Tableau82529[[#This Row],[Semaine]],Listes!$A:$B,2,FALSE))</f>
        <v/>
      </c>
      <c r="B689" s="11" t="str">
        <f>IF(ISBLANK(Tableau82529[[#This Row],[Matricule]]),"",VLOOKUP(Tableau82529[[#This Row],[Matricule]],#REF!,2,FALSE))</f>
        <v/>
      </c>
      <c r="C689" s="11" t="str">
        <f>IF(ISBLANK(Tableau82529[[#This Row],[Matricule]]),"",VLOOKUP(Tableau82529[[#This Row],[Matricule]],#REF!,3,FALSE))</f>
        <v/>
      </c>
      <c r="D689" s="11" t="str">
        <f>CONCATENATE(Tableau82529[[#This Row],[Semaine]],Tableau82529[[#This Row],[Matricule]])</f>
        <v/>
      </c>
      <c r="O689" s="14" t="str">
        <f>IF(SUM(Tableau82529[[#This Row],[Lundi]:[Mercredi]])&gt;0,SUM(Tableau82529[[#This Row],[Lundi]:[Mercredi]]),"")</f>
        <v/>
      </c>
      <c r="P689" s="14" t="str">
        <f>IF(SUM(Tableau82529[[#This Row],[Jeudi]:[Samedi]])&gt;0,SUM(Tableau82529[[#This Row],[Jeudi]:[Samedi]]),"")</f>
        <v/>
      </c>
      <c r="Q689" s="14">
        <f>COUNTIF(Tableau82529[[#This Row],[Lundi]:[Mercredi]],"&gt;0") + COUNTIF(Tableau82529[[#This Row],[Jeudi]:[Samedi]],"&gt;0")</f>
        <v>0</v>
      </c>
      <c r="R689" s="14" t="str">
        <f>IFERROR(Tableau82529[[#This Row],[Total Tour 1]]+Tableau82529[[#This Row],[Total Tour 2]],"")</f>
        <v/>
      </c>
      <c r="S689" s="14">
        <f>COUNTIF(Tableau82529[[#This Row],[Lundi]:[Samedi]],"&gt;=12")*1000</f>
        <v>0</v>
      </c>
      <c r="T68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89" s="15">
        <f>Tableau82529[[#This Row],[Prime production]]+Tableau82529[[#This Row],[Prime rendement]]</f>
        <v>0</v>
      </c>
      <c r="V689" s="15" t="str">
        <f>IF(Tableau82529[[#This Row],[Matricule]]&gt;1,IF(COUNTIF(Tableau82529[DateMatricule],Tableau82529[[#This Row],[DateMatricule]])&gt;1,"Doublon",""),"")</f>
        <v/>
      </c>
    </row>
    <row r="690" spans="1:22" x14ac:dyDescent="0.25">
      <c r="A690" s="11" t="str">
        <f>IF(Tableau82529[[#This Row],[Semaine]]="","",VLOOKUP(Tableau82529[[#This Row],[Semaine]],Listes!$A:$B,2,FALSE))</f>
        <v/>
      </c>
      <c r="B690" s="11" t="str">
        <f>IF(ISBLANK(Tableau82529[[#This Row],[Matricule]]),"",VLOOKUP(Tableau82529[[#This Row],[Matricule]],#REF!,2,FALSE))</f>
        <v/>
      </c>
      <c r="C690" s="11" t="str">
        <f>IF(ISBLANK(Tableau82529[[#This Row],[Matricule]]),"",VLOOKUP(Tableau82529[[#This Row],[Matricule]],#REF!,3,FALSE))</f>
        <v/>
      </c>
      <c r="D690" s="11" t="str">
        <f>CONCATENATE(Tableau82529[[#This Row],[Semaine]],Tableau82529[[#This Row],[Matricule]])</f>
        <v/>
      </c>
      <c r="O690" s="14" t="str">
        <f>IF(SUM(Tableau82529[[#This Row],[Lundi]:[Mercredi]])&gt;0,SUM(Tableau82529[[#This Row],[Lundi]:[Mercredi]]),"")</f>
        <v/>
      </c>
      <c r="P690" s="14" t="str">
        <f>IF(SUM(Tableau82529[[#This Row],[Jeudi]:[Samedi]])&gt;0,SUM(Tableau82529[[#This Row],[Jeudi]:[Samedi]]),"")</f>
        <v/>
      </c>
      <c r="Q690" s="14">
        <f>COUNTIF(Tableau82529[[#This Row],[Lundi]:[Mercredi]],"&gt;0") + COUNTIF(Tableau82529[[#This Row],[Jeudi]:[Samedi]],"&gt;0")</f>
        <v>0</v>
      </c>
      <c r="R690" s="14" t="str">
        <f>IFERROR(Tableau82529[[#This Row],[Total Tour 1]]+Tableau82529[[#This Row],[Total Tour 2]],"")</f>
        <v/>
      </c>
      <c r="S690" s="14">
        <f>COUNTIF(Tableau82529[[#This Row],[Lundi]:[Samedi]],"&gt;=12")*1000</f>
        <v>0</v>
      </c>
      <c r="T69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90" s="15">
        <f>Tableau82529[[#This Row],[Prime production]]+Tableau82529[[#This Row],[Prime rendement]]</f>
        <v>0</v>
      </c>
      <c r="V690" s="15" t="str">
        <f>IF(Tableau82529[[#This Row],[Matricule]]&gt;1,IF(COUNTIF(Tableau82529[DateMatricule],Tableau82529[[#This Row],[DateMatricule]])&gt;1,"Doublon",""),"")</f>
        <v/>
      </c>
    </row>
    <row r="691" spans="1:22" x14ac:dyDescent="0.25">
      <c r="A691" s="11" t="str">
        <f>IF(Tableau82529[[#This Row],[Semaine]]="","",VLOOKUP(Tableau82529[[#This Row],[Semaine]],Listes!$A:$B,2,FALSE))</f>
        <v/>
      </c>
      <c r="B691" s="11" t="str">
        <f>IF(ISBLANK(Tableau82529[[#This Row],[Matricule]]),"",VLOOKUP(Tableau82529[[#This Row],[Matricule]],#REF!,2,FALSE))</f>
        <v/>
      </c>
      <c r="C691" s="11" t="str">
        <f>IF(ISBLANK(Tableau82529[[#This Row],[Matricule]]),"",VLOOKUP(Tableau82529[[#This Row],[Matricule]],#REF!,3,FALSE))</f>
        <v/>
      </c>
      <c r="D691" s="11" t="str">
        <f>CONCATENATE(Tableau82529[[#This Row],[Semaine]],Tableau82529[[#This Row],[Matricule]])</f>
        <v/>
      </c>
      <c r="O691" s="14" t="str">
        <f>IF(SUM(Tableau82529[[#This Row],[Lundi]:[Mercredi]])&gt;0,SUM(Tableau82529[[#This Row],[Lundi]:[Mercredi]]),"")</f>
        <v/>
      </c>
      <c r="P691" s="14" t="str">
        <f>IF(SUM(Tableau82529[[#This Row],[Jeudi]:[Samedi]])&gt;0,SUM(Tableau82529[[#This Row],[Jeudi]:[Samedi]]),"")</f>
        <v/>
      </c>
      <c r="Q691" s="14">
        <f>COUNTIF(Tableau82529[[#This Row],[Lundi]:[Mercredi]],"&gt;0") + COUNTIF(Tableau82529[[#This Row],[Jeudi]:[Samedi]],"&gt;0")</f>
        <v>0</v>
      </c>
      <c r="R691" s="14" t="str">
        <f>IFERROR(Tableau82529[[#This Row],[Total Tour 1]]+Tableau82529[[#This Row],[Total Tour 2]],"")</f>
        <v/>
      </c>
      <c r="S691" s="14">
        <f>COUNTIF(Tableau82529[[#This Row],[Lundi]:[Samedi]],"&gt;=12")*1000</f>
        <v>0</v>
      </c>
      <c r="T69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91" s="15">
        <f>Tableau82529[[#This Row],[Prime production]]+Tableau82529[[#This Row],[Prime rendement]]</f>
        <v>0</v>
      </c>
      <c r="V691" s="15" t="str">
        <f>IF(Tableau82529[[#This Row],[Matricule]]&gt;1,IF(COUNTIF(Tableau82529[DateMatricule],Tableau82529[[#This Row],[DateMatricule]])&gt;1,"Doublon",""),"")</f>
        <v/>
      </c>
    </row>
    <row r="692" spans="1:22" x14ac:dyDescent="0.25">
      <c r="A692" s="11" t="str">
        <f>IF(Tableau82529[[#This Row],[Semaine]]="","",VLOOKUP(Tableau82529[[#This Row],[Semaine]],Listes!$A:$B,2,FALSE))</f>
        <v/>
      </c>
      <c r="B692" s="11" t="str">
        <f>IF(ISBLANK(Tableau82529[[#This Row],[Matricule]]),"",VLOOKUP(Tableau82529[[#This Row],[Matricule]],#REF!,2,FALSE))</f>
        <v/>
      </c>
      <c r="C692" s="11" t="str">
        <f>IF(ISBLANK(Tableau82529[[#This Row],[Matricule]]),"",VLOOKUP(Tableau82529[[#This Row],[Matricule]],#REF!,3,FALSE))</f>
        <v/>
      </c>
      <c r="D692" s="11" t="str">
        <f>CONCATENATE(Tableau82529[[#This Row],[Semaine]],Tableau82529[[#This Row],[Matricule]])</f>
        <v/>
      </c>
      <c r="O692" s="14" t="str">
        <f>IF(SUM(Tableau82529[[#This Row],[Lundi]:[Mercredi]])&gt;0,SUM(Tableau82529[[#This Row],[Lundi]:[Mercredi]]),"")</f>
        <v/>
      </c>
      <c r="P692" s="14" t="str">
        <f>IF(SUM(Tableau82529[[#This Row],[Jeudi]:[Samedi]])&gt;0,SUM(Tableau82529[[#This Row],[Jeudi]:[Samedi]]),"")</f>
        <v/>
      </c>
      <c r="Q692" s="14">
        <f>COUNTIF(Tableau82529[[#This Row],[Lundi]:[Mercredi]],"&gt;0") + COUNTIF(Tableau82529[[#This Row],[Jeudi]:[Samedi]],"&gt;0")</f>
        <v>0</v>
      </c>
      <c r="R692" s="14" t="str">
        <f>IFERROR(Tableau82529[[#This Row],[Total Tour 1]]+Tableau82529[[#This Row],[Total Tour 2]],"")</f>
        <v/>
      </c>
      <c r="S692" s="14">
        <f>COUNTIF(Tableau82529[[#This Row],[Lundi]:[Samedi]],"&gt;=12")*1000</f>
        <v>0</v>
      </c>
      <c r="T69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92" s="15">
        <f>Tableau82529[[#This Row],[Prime production]]+Tableau82529[[#This Row],[Prime rendement]]</f>
        <v>0</v>
      </c>
      <c r="V692" s="15" t="str">
        <f>IF(Tableau82529[[#This Row],[Matricule]]&gt;1,IF(COUNTIF(Tableau82529[DateMatricule],Tableau82529[[#This Row],[DateMatricule]])&gt;1,"Doublon",""),"")</f>
        <v/>
      </c>
    </row>
    <row r="693" spans="1:22" x14ac:dyDescent="0.25">
      <c r="A693" s="11" t="str">
        <f>IF(Tableau82529[[#This Row],[Semaine]]="","",VLOOKUP(Tableau82529[[#This Row],[Semaine]],Listes!$A:$B,2,FALSE))</f>
        <v/>
      </c>
      <c r="B693" s="11" t="str">
        <f>IF(ISBLANK(Tableau82529[[#This Row],[Matricule]]),"",VLOOKUP(Tableau82529[[#This Row],[Matricule]],#REF!,2,FALSE))</f>
        <v/>
      </c>
      <c r="C693" s="11" t="str">
        <f>IF(ISBLANK(Tableau82529[[#This Row],[Matricule]]),"",VLOOKUP(Tableau82529[[#This Row],[Matricule]],#REF!,3,FALSE))</f>
        <v/>
      </c>
      <c r="D693" s="11" t="str">
        <f>CONCATENATE(Tableau82529[[#This Row],[Semaine]],Tableau82529[[#This Row],[Matricule]])</f>
        <v/>
      </c>
      <c r="O693" s="14" t="str">
        <f>IF(SUM(Tableau82529[[#This Row],[Lundi]:[Mercredi]])&gt;0,SUM(Tableau82529[[#This Row],[Lundi]:[Mercredi]]),"")</f>
        <v/>
      </c>
      <c r="P693" s="14" t="str">
        <f>IF(SUM(Tableau82529[[#This Row],[Jeudi]:[Samedi]])&gt;0,SUM(Tableau82529[[#This Row],[Jeudi]:[Samedi]]),"")</f>
        <v/>
      </c>
      <c r="Q693" s="14">
        <f>COUNTIF(Tableau82529[[#This Row],[Lundi]:[Mercredi]],"&gt;0") + COUNTIF(Tableau82529[[#This Row],[Jeudi]:[Samedi]],"&gt;0")</f>
        <v>0</v>
      </c>
      <c r="R693" s="14" t="str">
        <f>IFERROR(Tableau82529[[#This Row],[Total Tour 1]]+Tableau82529[[#This Row],[Total Tour 2]],"")</f>
        <v/>
      </c>
      <c r="S693" s="14">
        <f>COUNTIF(Tableau82529[[#This Row],[Lundi]:[Samedi]],"&gt;=12")*1000</f>
        <v>0</v>
      </c>
      <c r="T69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93" s="15">
        <f>Tableau82529[[#This Row],[Prime production]]+Tableau82529[[#This Row],[Prime rendement]]</f>
        <v>0</v>
      </c>
      <c r="V693" s="15" t="str">
        <f>IF(Tableau82529[[#This Row],[Matricule]]&gt;1,IF(COUNTIF(Tableau82529[DateMatricule],Tableau82529[[#This Row],[DateMatricule]])&gt;1,"Doublon",""),"")</f>
        <v/>
      </c>
    </row>
    <row r="694" spans="1:22" x14ac:dyDescent="0.25">
      <c r="A694" s="11" t="str">
        <f>IF(Tableau82529[[#This Row],[Semaine]]="","",VLOOKUP(Tableau82529[[#This Row],[Semaine]],Listes!$A:$B,2,FALSE))</f>
        <v/>
      </c>
      <c r="B694" s="11" t="str">
        <f>IF(ISBLANK(Tableau82529[[#This Row],[Matricule]]),"",VLOOKUP(Tableau82529[[#This Row],[Matricule]],#REF!,2,FALSE))</f>
        <v/>
      </c>
      <c r="C694" s="11" t="str">
        <f>IF(ISBLANK(Tableau82529[[#This Row],[Matricule]]),"",VLOOKUP(Tableau82529[[#This Row],[Matricule]],#REF!,3,FALSE))</f>
        <v/>
      </c>
      <c r="D694" s="11" t="str">
        <f>CONCATENATE(Tableau82529[[#This Row],[Semaine]],Tableau82529[[#This Row],[Matricule]])</f>
        <v/>
      </c>
      <c r="O694" s="14" t="str">
        <f>IF(SUM(Tableau82529[[#This Row],[Lundi]:[Mercredi]])&gt;0,SUM(Tableau82529[[#This Row],[Lundi]:[Mercredi]]),"")</f>
        <v/>
      </c>
      <c r="P694" s="14" t="str">
        <f>IF(SUM(Tableau82529[[#This Row],[Jeudi]:[Samedi]])&gt;0,SUM(Tableau82529[[#This Row],[Jeudi]:[Samedi]]),"")</f>
        <v/>
      </c>
      <c r="Q694" s="14">
        <f>COUNTIF(Tableau82529[[#This Row],[Lundi]:[Mercredi]],"&gt;0") + COUNTIF(Tableau82529[[#This Row],[Jeudi]:[Samedi]],"&gt;0")</f>
        <v>0</v>
      </c>
      <c r="R694" s="14" t="str">
        <f>IFERROR(Tableau82529[[#This Row],[Total Tour 1]]+Tableau82529[[#This Row],[Total Tour 2]],"")</f>
        <v/>
      </c>
      <c r="S694" s="14">
        <f>COUNTIF(Tableau82529[[#This Row],[Lundi]:[Samedi]],"&gt;=12")*1000</f>
        <v>0</v>
      </c>
      <c r="T69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94" s="15">
        <f>Tableau82529[[#This Row],[Prime production]]+Tableau82529[[#This Row],[Prime rendement]]</f>
        <v>0</v>
      </c>
      <c r="V694" s="15" t="str">
        <f>IF(Tableau82529[[#This Row],[Matricule]]&gt;1,IF(COUNTIF(Tableau82529[DateMatricule],Tableau82529[[#This Row],[DateMatricule]])&gt;1,"Doublon",""),"")</f>
        <v/>
      </c>
    </row>
    <row r="695" spans="1:22" x14ac:dyDescent="0.25">
      <c r="A695" s="11" t="str">
        <f>IF(Tableau82529[[#This Row],[Semaine]]="","",VLOOKUP(Tableau82529[[#This Row],[Semaine]],Listes!$A:$B,2,FALSE))</f>
        <v/>
      </c>
      <c r="B695" s="11" t="str">
        <f>IF(ISBLANK(Tableau82529[[#This Row],[Matricule]]),"",VLOOKUP(Tableau82529[[#This Row],[Matricule]],#REF!,2,FALSE))</f>
        <v/>
      </c>
      <c r="C695" s="11" t="str">
        <f>IF(ISBLANK(Tableau82529[[#This Row],[Matricule]]),"",VLOOKUP(Tableau82529[[#This Row],[Matricule]],#REF!,3,FALSE))</f>
        <v/>
      </c>
      <c r="D695" s="11" t="str">
        <f>CONCATENATE(Tableau82529[[#This Row],[Semaine]],Tableau82529[[#This Row],[Matricule]])</f>
        <v/>
      </c>
      <c r="O695" s="14" t="str">
        <f>IF(SUM(Tableau82529[[#This Row],[Lundi]:[Mercredi]])&gt;0,SUM(Tableau82529[[#This Row],[Lundi]:[Mercredi]]),"")</f>
        <v/>
      </c>
      <c r="P695" s="14" t="str">
        <f>IF(SUM(Tableau82529[[#This Row],[Jeudi]:[Samedi]])&gt;0,SUM(Tableau82529[[#This Row],[Jeudi]:[Samedi]]),"")</f>
        <v/>
      </c>
      <c r="Q695" s="14">
        <f>COUNTIF(Tableau82529[[#This Row],[Lundi]:[Mercredi]],"&gt;0") + COUNTIF(Tableau82529[[#This Row],[Jeudi]:[Samedi]],"&gt;0")</f>
        <v>0</v>
      </c>
      <c r="R695" s="14" t="str">
        <f>IFERROR(Tableau82529[[#This Row],[Total Tour 1]]+Tableau82529[[#This Row],[Total Tour 2]],"")</f>
        <v/>
      </c>
      <c r="S695" s="14">
        <f>COUNTIF(Tableau82529[[#This Row],[Lundi]:[Samedi]],"&gt;=12")*1000</f>
        <v>0</v>
      </c>
      <c r="T69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95" s="15">
        <f>Tableau82529[[#This Row],[Prime production]]+Tableau82529[[#This Row],[Prime rendement]]</f>
        <v>0</v>
      </c>
      <c r="V695" s="15" t="str">
        <f>IF(Tableau82529[[#This Row],[Matricule]]&gt;1,IF(COUNTIF(Tableau82529[DateMatricule],Tableau82529[[#This Row],[DateMatricule]])&gt;1,"Doublon",""),"")</f>
        <v/>
      </c>
    </row>
    <row r="696" spans="1:22" x14ac:dyDescent="0.25">
      <c r="A696" s="11" t="str">
        <f>IF(Tableau82529[[#This Row],[Semaine]]="","",VLOOKUP(Tableau82529[[#This Row],[Semaine]],Listes!$A:$B,2,FALSE))</f>
        <v/>
      </c>
      <c r="B696" s="11" t="str">
        <f>IF(ISBLANK(Tableau82529[[#This Row],[Matricule]]),"",VLOOKUP(Tableau82529[[#This Row],[Matricule]],#REF!,2,FALSE))</f>
        <v/>
      </c>
      <c r="C696" s="11" t="str">
        <f>IF(ISBLANK(Tableau82529[[#This Row],[Matricule]]),"",VLOOKUP(Tableau82529[[#This Row],[Matricule]],#REF!,3,FALSE))</f>
        <v/>
      </c>
      <c r="D696" s="11" t="str">
        <f>CONCATENATE(Tableau82529[[#This Row],[Semaine]],Tableau82529[[#This Row],[Matricule]])</f>
        <v/>
      </c>
      <c r="O696" s="14" t="str">
        <f>IF(SUM(Tableau82529[[#This Row],[Lundi]:[Mercredi]])&gt;0,SUM(Tableau82529[[#This Row],[Lundi]:[Mercredi]]),"")</f>
        <v/>
      </c>
      <c r="P696" s="14" t="str">
        <f>IF(SUM(Tableau82529[[#This Row],[Jeudi]:[Samedi]])&gt;0,SUM(Tableau82529[[#This Row],[Jeudi]:[Samedi]]),"")</f>
        <v/>
      </c>
      <c r="Q696" s="14">
        <f>COUNTIF(Tableau82529[[#This Row],[Lundi]:[Mercredi]],"&gt;0") + COUNTIF(Tableau82529[[#This Row],[Jeudi]:[Samedi]],"&gt;0")</f>
        <v>0</v>
      </c>
      <c r="R696" s="14" t="str">
        <f>IFERROR(Tableau82529[[#This Row],[Total Tour 1]]+Tableau82529[[#This Row],[Total Tour 2]],"")</f>
        <v/>
      </c>
      <c r="S696" s="14">
        <f>COUNTIF(Tableau82529[[#This Row],[Lundi]:[Samedi]],"&gt;=12")*1000</f>
        <v>0</v>
      </c>
      <c r="T69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96" s="15">
        <f>Tableau82529[[#This Row],[Prime production]]+Tableau82529[[#This Row],[Prime rendement]]</f>
        <v>0</v>
      </c>
      <c r="V696" s="15" t="str">
        <f>IF(Tableau82529[[#This Row],[Matricule]]&gt;1,IF(COUNTIF(Tableau82529[DateMatricule],Tableau82529[[#This Row],[DateMatricule]])&gt;1,"Doublon",""),"")</f>
        <v/>
      </c>
    </row>
    <row r="697" spans="1:22" x14ac:dyDescent="0.25">
      <c r="A697" s="11" t="str">
        <f>IF(Tableau82529[[#This Row],[Semaine]]="","",VLOOKUP(Tableau82529[[#This Row],[Semaine]],Listes!$A:$B,2,FALSE))</f>
        <v/>
      </c>
      <c r="B697" s="11" t="str">
        <f>IF(ISBLANK(Tableau82529[[#This Row],[Matricule]]),"",VLOOKUP(Tableau82529[[#This Row],[Matricule]],#REF!,2,FALSE))</f>
        <v/>
      </c>
      <c r="C697" s="11" t="str">
        <f>IF(ISBLANK(Tableau82529[[#This Row],[Matricule]]),"",VLOOKUP(Tableau82529[[#This Row],[Matricule]],#REF!,3,FALSE))</f>
        <v/>
      </c>
      <c r="D697" s="11" t="str">
        <f>CONCATENATE(Tableau82529[[#This Row],[Semaine]],Tableau82529[[#This Row],[Matricule]])</f>
        <v/>
      </c>
      <c r="O697" s="14" t="str">
        <f>IF(SUM(Tableau82529[[#This Row],[Lundi]:[Mercredi]])&gt;0,SUM(Tableau82529[[#This Row],[Lundi]:[Mercredi]]),"")</f>
        <v/>
      </c>
      <c r="P697" s="14" t="str">
        <f>IF(SUM(Tableau82529[[#This Row],[Jeudi]:[Samedi]])&gt;0,SUM(Tableau82529[[#This Row],[Jeudi]:[Samedi]]),"")</f>
        <v/>
      </c>
      <c r="Q697" s="14">
        <f>COUNTIF(Tableau82529[[#This Row],[Lundi]:[Mercredi]],"&gt;0") + COUNTIF(Tableau82529[[#This Row],[Jeudi]:[Samedi]],"&gt;0")</f>
        <v>0</v>
      </c>
      <c r="R697" s="14" t="str">
        <f>IFERROR(Tableau82529[[#This Row],[Total Tour 1]]+Tableau82529[[#This Row],[Total Tour 2]],"")</f>
        <v/>
      </c>
      <c r="S697" s="14">
        <f>COUNTIF(Tableau82529[[#This Row],[Lundi]:[Samedi]],"&gt;=12")*1000</f>
        <v>0</v>
      </c>
      <c r="T69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97" s="15">
        <f>Tableau82529[[#This Row],[Prime production]]+Tableau82529[[#This Row],[Prime rendement]]</f>
        <v>0</v>
      </c>
      <c r="V697" s="15" t="str">
        <f>IF(Tableau82529[[#This Row],[Matricule]]&gt;1,IF(COUNTIF(Tableau82529[DateMatricule],Tableau82529[[#This Row],[DateMatricule]])&gt;1,"Doublon",""),"")</f>
        <v/>
      </c>
    </row>
    <row r="698" spans="1:22" x14ac:dyDescent="0.25">
      <c r="A698" s="11" t="str">
        <f>IF(Tableau82529[[#This Row],[Semaine]]="","",VLOOKUP(Tableau82529[[#This Row],[Semaine]],Listes!$A:$B,2,FALSE))</f>
        <v/>
      </c>
      <c r="B698" s="11" t="str">
        <f>IF(ISBLANK(Tableau82529[[#This Row],[Matricule]]),"",VLOOKUP(Tableau82529[[#This Row],[Matricule]],#REF!,2,FALSE))</f>
        <v/>
      </c>
      <c r="C698" s="11" t="str">
        <f>IF(ISBLANK(Tableau82529[[#This Row],[Matricule]]),"",VLOOKUP(Tableau82529[[#This Row],[Matricule]],#REF!,3,FALSE))</f>
        <v/>
      </c>
      <c r="D698" s="11" t="str">
        <f>CONCATENATE(Tableau82529[[#This Row],[Semaine]],Tableau82529[[#This Row],[Matricule]])</f>
        <v/>
      </c>
      <c r="O698" s="14" t="str">
        <f>IF(SUM(Tableau82529[[#This Row],[Lundi]:[Mercredi]])&gt;0,SUM(Tableau82529[[#This Row],[Lundi]:[Mercredi]]),"")</f>
        <v/>
      </c>
      <c r="P698" s="14" t="str">
        <f>IF(SUM(Tableau82529[[#This Row],[Jeudi]:[Samedi]])&gt;0,SUM(Tableau82529[[#This Row],[Jeudi]:[Samedi]]),"")</f>
        <v/>
      </c>
      <c r="Q698" s="14">
        <f>COUNTIF(Tableau82529[[#This Row],[Lundi]:[Mercredi]],"&gt;0") + COUNTIF(Tableau82529[[#This Row],[Jeudi]:[Samedi]],"&gt;0")</f>
        <v>0</v>
      </c>
      <c r="R698" s="14" t="str">
        <f>IFERROR(Tableau82529[[#This Row],[Total Tour 1]]+Tableau82529[[#This Row],[Total Tour 2]],"")</f>
        <v/>
      </c>
      <c r="S698" s="14">
        <f>COUNTIF(Tableau82529[[#This Row],[Lundi]:[Samedi]],"&gt;=12")*1000</f>
        <v>0</v>
      </c>
      <c r="T69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98" s="15">
        <f>Tableau82529[[#This Row],[Prime production]]+Tableau82529[[#This Row],[Prime rendement]]</f>
        <v>0</v>
      </c>
      <c r="V698" s="15" t="str">
        <f>IF(Tableau82529[[#This Row],[Matricule]]&gt;1,IF(COUNTIF(Tableau82529[DateMatricule],Tableau82529[[#This Row],[DateMatricule]])&gt;1,"Doublon",""),"")</f>
        <v/>
      </c>
    </row>
    <row r="699" spans="1:22" x14ac:dyDescent="0.25">
      <c r="A699" s="11" t="str">
        <f>IF(Tableau82529[[#This Row],[Semaine]]="","",VLOOKUP(Tableau82529[[#This Row],[Semaine]],Listes!$A:$B,2,FALSE))</f>
        <v/>
      </c>
      <c r="B699" s="11" t="str">
        <f>IF(ISBLANK(Tableau82529[[#This Row],[Matricule]]),"",VLOOKUP(Tableau82529[[#This Row],[Matricule]],#REF!,2,FALSE))</f>
        <v/>
      </c>
      <c r="C699" s="11" t="str">
        <f>IF(ISBLANK(Tableau82529[[#This Row],[Matricule]]),"",VLOOKUP(Tableau82529[[#This Row],[Matricule]],#REF!,3,FALSE))</f>
        <v/>
      </c>
      <c r="D699" s="11" t="str">
        <f>CONCATENATE(Tableau82529[[#This Row],[Semaine]],Tableau82529[[#This Row],[Matricule]])</f>
        <v/>
      </c>
      <c r="O699" s="14" t="str">
        <f>IF(SUM(Tableau82529[[#This Row],[Lundi]:[Mercredi]])&gt;0,SUM(Tableau82529[[#This Row],[Lundi]:[Mercredi]]),"")</f>
        <v/>
      </c>
      <c r="P699" s="14" t="str">
        <f>IF(SUM(Tableau82529[[#This Row],[Jeudi]:[Samedi]])&gt;0,SUM(Tableau82529[[#This Row],[Jeudi]:[Samedi]]),"")</f>
        <v/>
      </c>
      <c r="Q699" s="14">
        <f>COUNTIF(Tableau82529[[#This Row],[Lundi]:[Mercredi]],"&gt;0") + COUNTIF(Tableau82529[[#This Row],[Jeudi]:[Samedi]],"&gt;0")</f>
        <v>0</v>
      </c>
      <c r="R699" s="14" t="str">
        <f>IFERROR(Tableau82529[[#This Row],[Total Tour 1]]+Tableau82529[[#This Row],[Total Tour 2]],"")</f>
        <v/>
      </c>
      <c r="S699" s="14">
        <f>COUNTIF(Tableau82529[[#This Row],[Lundi]:[Samedi]],"&gt;=12")*1000</f>
        <v>0</v>
      </c>
      <c r="T69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699" s="15">
        <f>Tableau82529[[#This Row],[Prime production]]+Tableau82529[[#This Row],[Prime rendement]]</f>
        <v>0</v>
      </c>
      <c r="V699" s="15" t="str">
        <f>IF(Tableau82529[[#This Row],[Matricule]]&gt;1,IF(COUNTIF(Tableau82529[DateMatricule],Tableau82529[[#This Row],[DateMatricule]])&gt;1,"Doublon",""),"")</f>
        <v/>
      </c>
    </row>
    <row r="700" spans="1:22" x14ac:dyDescent="0.25">
      <c r="A700" s="11" t="str">
        <f>IF(Tableau82529[[#This Row],[Semaine]]="","",VLOOKUP(Tableau82529[[#This Row],[Semaine]],Listes!$A:$B,2,FALSE))</f>
        <v/>
      </c>
      <c r="B700" s="11" t="str">
        <f>IF(ISBLANK(Tableau82529[[#This Row],[Matricule]]),"",VLOOKUP(Tableau82529[[#This Row],[Matricule]],#REF!,2,FALSE))</f>
        <v/>
      </c>
      <c r="C700" s="11" t="str">
        <f>IF(ISBLANK(Tableau82529[[#This Row],[Matricule]]),"",VLOOKUP(Tableau82529[[#This Row],[Matricule]],#REF!,3,FALSE))</f>
        <v/>
      </c>
      <c r="D700" s="11" t="str">
        <f>CONCATENATE(Tableau82529[[#This Row],[Semaine]],Tableau82529[[#This Row],[Matricule]])</f>
        <v/>
      </c>
      <c r="O700" s="14" t="str">
        <f>IF(SUM(Tableau82529[[#This Row],[Lundi]:[Mercredi]])&gt;0,SUM(Tableau82529[[#This Row],[Lundi]:[Mercredi]]),"")</f>
        <v/>
      </c>
      <c r="P700" s="14" t="str">
        <f>IF(SUM(Tableau82529[[#This Row],[Jeudi]:[Samedi]])&gt;0,SUM(Tableau82529[[#This Row],[Jeudi]:[Samedi]]),"")</f>
        <v/>
      </c>
      <c r="Q700" s="14">
        <f>COUNTIF(Tableau82529[[#This Row],[Lundi]:[Mercredi]],"&gt;0") + COUNTIF(Tableau82529[[#This Row],[Jeudi]:[Samedi]],"&gt;0")</f>
        <v>0</v>
      </c>
      <c r="R700" s="14" t="str">
        <f>IFERROR(Tableau82529[[#This Row],[Total Tour 1]]+Tableau82529[[#This Row],[Total Tour 2]],"")</f>
        <v/>
      </c>
      <c r="S700" s="14">
        <f>COUNTIF(Tableau82529[[#This Row],[Lundi]:[Samedi]],"&gt;=12")*1000</f>
        <v>0</v>
      </c>
      <c r="T70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00" s="15">
        <f>Tableau82529[[#This Row],[Prime production]]+Tableau82529[[#This Row],[Prime rendement]]</f>
        <v>0</v>
      </c>
      <c r="V700" s="15" t="str">
        <f>IF(Tableau82529[[#This Row],[Matricule]]&gt;1,IF(COUNTIF(Tableau82529[DateMatricule],Tableau82529[[#This Row],[DateMatricule]])&gt;1,"Doublon",""),"")</f>
        <v/>
      </c>
    </row>
    <row r="701" spans="1:22" x14ac:dyDescent="0.25">
      <c r="A701" s="11" t="str">
        <f>IF(Tableau82529[[#This Row],[Semaine]]="","",VLOOKUP(Tableau82529[[#This Row],[Semaine]],Listes!$A:$B,2,FALSE))</f>
        <v/>
      </c>
      <c r="B701" s="11" t="str">
        <f>IF(ISBLANK(Tableau82529[[#This Row],[Matricule]]),"",VLOOKUP(Tableau82529[[#This Row],[Matricule]],#REF!,2,FALSE))</f>
        <v/>
      </c>
      <c r="C701" s="11" t="str">
        <f>IF(ISBLANK(Tableau82529[[#This Row],[Matricule]]),"",VLOOKUP(Tableau82529[[#This Row],[Matricule]],#REF!,3,FALSE))</f>
        <v/>
      </c>
      <c r="D701" s="11" t="str">
        <f>CONCATENATE(Tableau82529[[#This Row],[Semaine]],Tableau82529[[#This Row],[Matricule]])</f>
        <v/>
      </c>
      <c r="O701" s="14" t="str">
        <f>IF(SUM(Tableau82529[[#This Row],[Lundi]:[Mercredi]])&gt;0,SUM(Tableau82529[[#This Row],[Lundi]:[Mercredi]]),"")</f>
        <v/>
      </c>
      <c r="P701" s="14" t="str">
        <f>IF(SUM(Tableau82529[[#This Row],[Jeudi]:[Samedi]])&gt;0,SUM(Tableau82529[[#This Row],[Jeudi]:[Samedi]]),"")</f>
        <v/>
      </c>
      <c r="Q701" s="14">
        <f>COUNTIF(Tableau82529[[#This Row],[Lundi]:[Mercredi]],"&gt;0") + COUNTIF(Tableau82529[[#This Row],[Jeudi]:[Samedi]],"&gt;0")</f>
        <v>0</v>
      </c>
      <c r="R701" s="14" t="str">
        <f>IFERROR(Tableau82529[[#This Row],[Total Tour 1]]+Tableau82529[[#This Row],[Total Tour 2]],"")</f>
        <v/>
      </c>
      <c r="S701" s="14">
        <f>COUNTIF(Tableau82529[[#This Row],[Lundi]:[Samedi]],"&gt;=12")*1000</f>
        <v>0</v>
      </c>
      <c r="T70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01" s="15">
        <f>Tableau82529[[#This Row],[Prime production]]+Tableau82529[[#This Row],[Prime rendement]]</f>
        <v>0</v>
      </c>
      <c r="V701" s="15" t="str">
        <f>IF(Tableau82529[[#This Row],[Matricule]]&gt;1,IF(COUNTIF(Tableau82529[DateMatricule],Tableau82529[[#This Row],[DateMatricule]])&gt;1,"Doublon",""),"")</f>
        <v/>
      </c>
    </row>
    <row r="702" spans="1:22" x14ac:dyDescent="0.25">
      <c r="A702" s="11" t="str">
        <f>IF(Tableau82529[[#This Row],[Semaine]]="","",VLOOKUP(Tableau82529[[#This Row],[Semaine]],Listes!$A:$B,2,FALSE))</f>
        <v/>
      </c>
      <c r="B702" s="11" t="str">
        <f>IF(ISBLANK(Tableau82529[[#This Row],[Matricule]]),"",VLOOKUP(Tableau82529[[#This Row],[Matricule]],#REF!,2,FALSE))</f>
        <v/>
      </c>
      <c r="C702" s="11" t="str">
        <f>IF(ISBLANK(Tableau82529[[#This Row],[Matricule]]),"",VLOOKUP(Tableau82529[[#This Row],[Matricule]],#REF!,3,FALSE))</f>
        <v/>
      </c>
      <c r="D702" s="11" t="str">
        <f>CONCATENATE(Tableau82529[[#This Row],[Semaine]],Tableau82529[[#This Row],[Matricule]])</f>
        <v/>
      </c>
      <c r="O702" s="14" t="str">
        <f>IF(SUM(Tableau82529[[#This Row],[Lundi]:[Mercredi]])&gt;0,SUM(Tableau82529[[#This Row],[Lundi]:[Mercredi]]),"")</f>
        <v/>
      </c>
      <c r="P702" s="14" t="str">
        <f>IF(SUM(Tableau82529[[#This Row],[Jeudi]:[Samedi]])&gt;0,SUM(Tableau82529[[#This Row],[Jeudi]:[Samedi]]),"")</f>
        <v/>
      </c>
      <c r="Q702" s="14">
        <f>COUNTIF(Tableau82529[[#This Row],[Lundi]:[Mercredi]],"&gt;0") + COUNTIF(Tableau82529[[#This Row],[Jeudi]:[Samedi]],"&gt;0")</f>
        <v>0</v>
      </c>
      <c r="R702" s="14" t="str">
        <f>IFERROR(Tableau82529[[#This Row],[Total Tour 1]]+Tableau82529[[#This Row],[Total Tour 2]],"")</f>
        <v/>
      </c>
      <c r="S702" s="14">
        <f>COUNTIF(Tableau82529[[#This Row],[Lundi]:[Samedi]],"&gt;=12")*1000</f>
        <v>0</v>
      </c>
      <c r="T70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02" s="15">
        <f>Tableau82529[[#This Row],[Prime production]]+Tableau82529[[#This Row],[Prime rendement]]</f>
        <v>0</v>
      </c>
      <c r="V702" s="15" t="str">
        <f>IF(Tableau82529[[#This Row],[Matricule]]&gt;1,IF(COUNTIF(Tableau82529[DateMatricule],Tableau82529[[#This Row],[DateMatricule]])&gt;1,"Doublon",""),"")</f>
        <v/>
      </c>
    </row>
    <row r="703" spans="1:22" x14ac:dyDescent="0.25">
      <c r="A703" s="11" t="str">
        <f>IF(Tableau82529[[#This Row],[Semaine]]="","",VLOOKUP(Tableau82529[[#This Row],[Semaine]],Listes!$A:$B,2,FALSE))</f>
        <v/>
      </c>
      <c r="B703" s="11" t="str">
        <f>IF(ISBLANK(Tableau82529[[#This Row],[Matricule]]),"",VLOOKUP(Tableau82529[[#This Row],[Matricule]],#REF!,2,FALSE))</f>
        <v/>
      </c>
      <c r="C703" s="11" t="str">
        <f>IF(ISBLANK(Tableau82529[[#This Row],[Matricule]]),"",VLOOKUP(Tableau82529[[#This Row],[Matricule]],#REF!,3,FALSE))</f>
        <v/>
      </c>
      <c r="D703" s="11" t="str">
        <f>CONCATENATE(Tableau82529[[#This Row],[Semaine]],Tableau82529[[#This Row],[Matricule]])</f>
        <v/>
      </c>
      <c r="O703" s="14" t="str">
        <f>IF(SUM(Tableau82529[[#This Row],[Lundi]:[Mercredi]])&gt;0,SUM(Tableau82529[[#This Row],[Lundi]:[Mercredi]]),"")</f>
        <v/>
      </c>
      <c r="P703" s="14" t="str">
        <f>IF(SUM(Tableau82529[[#This Row],[Jeudi]:[Samedi]])&gt;0,SUM(Tableau82529[[#This Row],[Jeudi]:[Samedi]]),"")</f>
        <v/>
      </c>
      <c r="Q703" s="14">
        <f>COUNTIF(Tableau82529[[#This Row],[Lundi]:[Mercredi]],"&gt;0") + COUNTIF(Tableau82529[[#This Row],[Jeudi]:[Samedi]],"&gt;0")</f>
        <v>0</v>
      </c>
      <c r="R703" s="14" t="str">
        <f>IFERROR(Tableau82529[[#This Row],[Total Tour 1]]+Tableau82529[[#This Row],[Total Tour 2]],"")</f>
        <v/>
      </c>
      <c r="S703" s="14">
        <f>COUNTIF(Tableau82529[[#This Row],[Lundi]:[Samedi]],"&gt;=12")*1000</f>
        <v>0</v>
      </c>
      <c r="T70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03" s="15">
        <f>Tableau82529[[#This Row],[Prime production]]+Tableau82529[[#This Row],[Prime rendement]]</f>
        <v>0</v>
      </c>
      <c r="V703" s="15" t="str">
        <f>IF(Tableau82529[[#This Row],[Matricule]]&gt;1,IF(COUNTIF(Tableau82529[DateMatricule],Tableau82529[[#This Row],[DateMatricule]])&gt;1,"Doublon",""),"")</f>
        <v/>
      </c>
    </row>
    <row r="704" spans="1:22" x14ac:dyDescent="0.25">
      <c r="A704" s="11" t="str">
        <f>IF(Tableau82529[[#This Row],[Semaine]]="","",VLOOKUP(Tableau82529[[#This Row],[Semaine]],Listes!$A:$B,2,FALSE))</f>
        <v/>
      </c>
      <c r="B704" s="11" t="str">
        <f>IF(ISBLANK(Tableau82529[[#This Row],[Matricule]]),"",VLOOKUP(Tableau82529[[#This Row],[Matricule]],#REF!,2,FALSE))</f>
        <v/>
      </c>
      <c r="C704" s="11" t="str">
        <f>IF(ISBLANK(Tableau82529[[#This Row],[Matricule]]),"",VLOOKUP(Tableau82529[[#This Row],[Matricule]],#REF!,3,FALSE))</f>
        <v/>
      </c>
      <c r="D704" s="11" t="str">
        <f>CONCATENATE(Tableau82529[[#This Row],[Semaine]],Tableau82529[[#This Row],[Matricule]])</f>
        <v/>
      </c>
      <c r="O704" s="14" t="str">
        <f>IF(SUM(Tableau82529[[#This Row],[Lundi]:[Mercredi]])&gt;0,SUM(Tableau82529[[#This Row],[Lundi]:[Mercredi]]),"")</f>
        <v/>
      </c>
      <c r="P704" s="14" t="str">
        <f>IF(SUM(Tableau82529[[#This Row],[Jeudi]:[Samedi]])&gt;0,SUM(Tableau82529[[#This Row],[Jeudi]:[Samedi]]),"")</f>
        <v/>
      </c>
      <c r="Q704" s="14">
        <f>COUNTIF(Tableau82529[[#This Row],[Lundi]:[Mercredi]],"&gt;0") + COUNTIF(Tableau82529[[#This Row],[Jeudi]:[Samedi]],"&gt;0")</f>
        <v>0</v>
      </c>
      <c r="R704" s="14" t="str">
        <f>IFERROR(Tableau82529[[#This Row],[Total Tour 1]]+Tableau82529[[#This Row],[Total Tour 2]],"")</f>
        <v/>
      </c>
      <c r="S704" s="14">
        <f>COUNTIF(Tableau82529[[#This Row],[Lundi]:[Samedi]],"&gt;=12")*1000</f>
        <v>0</v>
      </c>
      <c r="T70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04" s="15">
        <f>Tableau82529[[#This Row],[Prime production]]+Tableau82529[[#This Row],[Prime rendement]]</f>
        <v>0</v>
      </c>
      <c r="V704" s="15" t="str">
        <f>IF(Tableau82529[[#This Row],[Matricule]]&gt;1,IF(COUNTIF(Tableau82529[DateMatricule],Tableau82529[[#This Row],[DateMatricule]])&gt;1,"Doublon",""),"")</f>
        <v/>
      </c>
    </row>
    <row r="705" spans="1:22" x14ac:dyDescent="0.25">
      <c r="A705" s="11" t="str">
        <f>IF(Tableau82529[[#This Row],[Semaine]]="","",VLOOKUP(Tableau82529[[#This Row],[Semaine]],Listes!$A:$B,2,FALSE))</f>
        <v/>
      </c>
      <c r="B705" s="11" t="str">
        <f>IF(ISBLANK(Tableau82529[[#This Row],[Matricule]]),"",VLOOKUP(Tableau82529[[#This Row],[Matricule]],#REF!,2,FALSE))</f>
        <v/>
      </c>
      <c r="C705" s="11" t="str">
        <f>IF(ISBLANK(Tableau82529[[#This Row],[Matricule]]),"",VLOOKUP(Tableau82529[[#This Row],[Matricule]],#REF!,3,FALSE))</f>
        <v/>
      </c>
      <c r="D705" s="11" t="str">
        <f>CONCATENATE(Tableau82529[[#This Row],[Semaine]],Tableau82529[[#This Row],[Matricule]])</f>
        <v/>
      </c>
      <c r="O705" s="14" t="str">
        <f>IF(SUM(Tableau82529[[#This Row],[Lundi]:[Mercredi]])&gt;0,SUM(Tableau82529[[#This Row],[Lundi]:[Mercredi]]),"")</f>
        <v/>
      </c>
      <c r="P705" s="14" t="str">
        <f>IF(SUM(Tableau82529[[#This Row],[Jeudi]:[Samedi]])&gt;0,SUM(Tableau82529[[#This Row],[Jeudi]:[Samedi]]),"")</f>
        <v/>
      </c>
      <c r="Q705" s="14">
        <f>COUNTIF(Tableau82529[[#This Row],[Lundi]:[Mercredi]],"&gt;0") + COUNTIF(Tableau82529[[#This Row],[Jeudi]:[Samedi]],"&gt;0")</f>
        <v>0</v>
      </c>
      <c r="R705" s="14" t="str">
        <f>IFERROR(Tableau82529[[#This Row],[Total Tour 1]]+Tableau82529[[#This Row],[Total Tour 2]],"")</f>
        <v/>
      </c>
      <c r="S705" s="14">
        <f>COUNTIF(Tableau82529[[#This Row],[Lundi]:[Samedi]],"&gt;=12")*1000</f>
        <v>0</v>
      </c>
      <c r="T70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05" s="15">
        <f>Tableau82529[[#This Row],[Prime production]]+Tableau82529[[#This Row],[Prime rendement]]</f>
        <v>0</v>
      </c>
      <c r="V705" s="15" t="str">
        <f>IF(Tableau82529[[#This Row],[Matricule]]&gt;1,IF(COUNTIF(Tableau82529[DateMatricule],Tableau82529[[#This Row],[DateMatricule]])&gt;1,"Doublon",""),"")</f>
        <v/>
      </c>
    </row>
    <row r="706" spans="1:22" x14ac:dyDescent="0.25">
      <c r="A706" s="11" t="str">
        <f>IF(Tableau82529[[#This Row],[Semaine]]="","",VLOOKUP(Tableau82529[[#This Row],[Semaine]],Listes!$A:$B,2,FALSE))</f>
        <v/>
      </c>
      <c r="B706" s="11" t="str">
        <f>IF(ISBLANK(Tableau82529[[#This Row],[Matricule]]),"",VLOOKUP(Tableau82529[[#This Row],[Matricule]],#REF!,2,FALSE))</f>
        <v/>
      </c>
      <c r="C706" s="11" t="str">
        <f>IF(ISBLANK(Tableau82529[[#This Row],[Matricule]]),"",VLOOKUP(Tableau82529[[#This Row],[Matricule]],#REF!,3,FALSE))</f>
        <v/>
      </c>
      <c r="D706" s="11" t="str">
        <f>CONCATENATE(Tableau82529[[#This Row],[Semaine]],Tableau82529[[#This Row],[Matricule]])</f>
        <v/>
      </c>
      <c r="O706" s="14" t="str">
        <f>IF(SUM(Tableau82529[[#This Row],[Lundi]:[Mercredi]])&gt;0,SUM(Tableau82529[[#This Row],[Lundi]:[Mercredi]]),"")</f>
        <v/>
      </c>
      <c r="P706" s="14" t="str">
        <f>IF(SUM(Tableau82529[[#This Row],[Jeudi]:[Samedi]])&gt;0,SUM(Tableau82529[[#This Row],[Jeudi]:[Samedi]]),"")</f>
        <v/>
      </c>
      <c r="Q706" s="14">
        <f>COUNTIF(Tableau82529[[#This Row],[Lundi]:[Mercredi]],"&gt;0") + COUNTIF(Tableau82529[[#This Row],[Jeudi]:[Samedi]],"&gt;0")</f>
        <v>0</v>
      </c>
      <c r="R706" s="14" t="str">
        <f>IFERROR(Tableau82529[[#This Row],[Total Tour 1]]+Tableau82529[[#This Row],[Total Tour 2]],"")</f>
        <v/>
      </c>
      <c r="S706" s="14">
        <f>COUNTIF(Tableau82529[[#This Row],[Lundi]:[Samedi]],"&gt;=12")*1000</f>
        <v>0</v>
      </c>
      <c r="T70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06" s="15">
        <f>Tableau82529[[#This Row],[Prime production]]+Tableau82529[[#This Row],[Prime rendement]]</f>
        <v>0</v>
      </c>
      <c r="V706" s="15" t="str">
        <f>IF(Tableau82529[[#This Row],[Matricule]]&gt;1,IF(COUNTIF(Tableau82529[DateMatricule],Tableau82529[[#This Row],[DateMatricule]])&gt;1,"Doublon",""),"")</f>
        <v/>
      </c>
    </row>
    <row r="707" spans="1:22" x14ac:dyDescent="0.25">
      <c r="A707" s="11" t="str">
        <f>IF(Tableau82529[[#This Row],[Semaine]]="","",VLOOKUP(Tableau82529[[#This Row],[Semaine]],Listes!$A:$B,2,FALSE))</f>
        <v/>
      </c>
      <c r="B707" s="11" t="str">
        <f>IF(ISBLANK(Tableau82529[[#This Row],[Matricule]]),"",VLOOKUP(Tableau82529[[#This Row],[Matricule]],#REF!,2,FALSE))</f>
        <v/>
      </c>
      <c r="C707" s="11" t="str">
        <f>IF(ISBLANK(Tableau82529[[#This Row],[Matricule]]),"",VLOOKUP(Tableau82529[[#This Row],[Matricule]],#REF!,3,FALSE))</f>
        <v/>
      </c>
      <c r="D707" s="11" t="str">
        <f>CONCATENATE(Tableau82529[[#This Row],[Semaine]],Tableau82529[[#This Row],[Matricule]])</f>
        <v/>
      </c>
      <c r="O707" s="14" t="str">
        <f>IF(SUM(Tableau82529[[#This Row],[Lundi]:[Mercredi]])&gt;0,SUM(Tableau82529[[#This Row],[Lundi]:[Mercredi]]),"")</f>
        <v/>
      </c>
      <c r="P707" s="14" t="str">
        <f>IF(SUM(Tableau82529[[#This Row],[Jeudi]:[Samedi]])&gt;0,SUM(Tableau82529[[#This Row],[Jeudi]:[Samedi]]),"")</f>
        <v/>
      </c>
      <c r="Q707" s="14">
        <f>COUNTIF(Tableau82529[[#This Row],[Lundi]:[Mercredi]],"&gt;0") + COUNTIF(Tableau82529[[#This Row],[Jeudi]:[Samedi]],"&gt;0")</f>
        <v>0</v>
      </c>
      <c r="R707" s="14" t="str">
        <f>IFERROR(Tableau82529[[#This Row],[Total Tour 1]]+Tableau82529[[#This Row],[Total Tour 2]],"")</f>
        <v/>
      </c>
      <c r="S707" s="14">
        <f>COUNTIF(Tableau82529[[#This Row],[Lundi]:[Samedi]],"&gt;=12")*1000</f>
        <v>0</v>
      </c>
      <c r="T70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07" s="15">
        <f>Tableau82529[[#This Row],[Prime production]]+Tableau82529[[#This Row],[Prime rendement]]</f>
        <v>0</v>
      </c>
      <c r="V707" s="15" t="str">
        <f>IF(Tableau82529[[#This Row],[Matricule]]&gt;1,IF(COUNTIF(Tableau82529[DateMatricule],Tableau82529[[#This Row],[DateMatricule]])&gt;1,"Doublon",""),"")</f>
        <v/>
      </c>
    </row>
    <row r="708" spans="1:22" x14ac:dyDescent="0.25">
      <c r="A708" s="11" t="str">
        <f>IF(Tableau82529[[#This Row],[Semaine]]="","",VLOOKUP(Tableau82529[[#This Row],[Semaine]],Listes!$A:$B,2,FALSE))</f>
        <v/>
      </c>
      <c r="B708" s="11" t="str">
        <f>IF(ISBLANK(Tableau82529[[#This Row],[Matricule]]),"",VLOOKUP(Tableau82529[[#This Row],[Matricule]],#REF!,2,FALSE))</f>
        <v/>
      </c>
      <c r="C708" s="11" t="str">
        <f>IF(ISBLANK(Tableau82529[[#This Row],[Matricule]]),"",VLOOKUP(Tableau82529[[#This Row],[Matricule]],#REF!,3,FALSE))</f>
        <v/>
      </c>
      <c r="D708" s="11" t="str">
        <f>CONCATENATE(Tableau82529[[#This Row],[Semaine]],Tableau82529[[#This Row],[Matricule]])</f>
        <v/>
      </c>
      <c r="O708" s="14" t="str">
        <f>IF(SUM(Tableau82529[[#This Row],[Lundi]:[Mercredi]])&gt;0,SUM(Tableau82529[[#This Row],[Lundi]:[Mercredi]]),"")</f>
        <v/>
      </c>
      <c r="P708" s="14" t="str">
        <f>IF(SUM(Tableau82529[[#This Row],[Jeudi]:[Samedi]])&gt;0,SUM(Tableau82529[[#This Row],[Jeudi]:[Samedi]]),"")</f>
        <v/>
      </c>
      <c r="Q708" s="14">
        <f>COUNTIF(Tableau82529[[#This Row],[Lundi]:[Mercredi]],"&gt;0") + COUNTIF(Tableau82529[[#This Row],[Jeudi]:[Samedi]],"&gt;0")</f>
        <v>0</v>
      </c>
      <c r="R708" s="14" t="str">
        <f>IFERROR(Tableau82529[[#This Row],[Total Tour 1]]+Tableau82529[[#This Row],[Total Tour 2]],"")</f>
        <v/>
      </c>
      <c r="S708" s="14">
        <f>COUNTIF(Tableau82529[[#This Row],[Lundi]:[Samedi]],"&gt;=12")*1000</f>
        <v>0</v>
      </c>
      <c r="T70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08" s="15">
        <f>Tableau82529[[#This Row],[Prime production]]+Tableau82529[[#This Row],[Prime rendement]]</f>
        <v>0</v>
      </c>
      <c r="V708" s="15" t="str">
        <f>IF(Tableau82529[[#This Row],[Matricule]]&gt;1,IF(COUNTIF(Tableau82529[DateMatricule],Tableau82529[[#This Row],[DateMatricule]])&gt;1,"Doublon",""),"")</f>
        <v/>
      </c>
    </row>
    <row r="709" spans="1:22" x14ac:dyDescent="0.25">
      <c r="A709" s="11" t="str">
        <f>IF(Tableau82529[[#This Row],[Semaine]]="","",VLOOKUP(Tableau82529[[#This Row],[Semaine]],Listes!$A:$B,2,FALSE))</f>
        <v/>
      </c>
      <c r="B709" s="11" t="str">
        <f>IF(ISBLANK(Tableau82529[[#This Row],[Matricule]]),"",VLOOKUP(Tableau82529[[#This Row],[Matricule]],#REF!,2,FALSE))</f>
        <v/>
      </c>
      <c r="C709" s="11" t="str">
        <f>IF(ISBLANK(Tableau82529[[#This Row],[Matricule]]),"",VLOOKUP(Tableau82529[[#This Row],[Matricule]],#REF!,3,FALSE))</f>
        <v/>
      </c>
      <c r="D709" s="11" t="str">
        <f>CONCATENATE(Tableau82529[[#This Row],[Semaine]],Tableau82529[[#This Row],[Matricule]])</f>
        <v/>
      </c>
      <c r="O709" s="14" t="str">
        <f>IF(SUM(Tableau82529[[#This Row],[Lundi]:[Mercredi]])&gt;0,SUM(Tableau82529[[#This Row],[Lundi]:[Mercredi]]),"")</f>
        <v/>
      </c>
      <c r="P709" s="14" t="str">
        <f>IF(SUM(Tableau82529[[#This Row],[Jeudi]:[Samedi]])&gt;0,SUM(Tableau82529[[#This Row],[Jeudi]:[Samedi]]),"")</f>
        <v/>
      </c>
      <c r="Q709" s="14">
        <f>COUNTIF(Tableau82529[[#This Row],[Lundi]:[Mercredi]],"&gt;0") + COUNTIF(Tableau82529[[#This Row],[Jeudi]:[Samedi]],"&gt;0")</f>
        <v>0</v>
      </c>
      <c r="R709" s="14" t="str">
        <f>IFERROR(Tableau82529[[#This Row],[Total Tour 1]]+Tableau82529[[#This Row],[Total Tour 2]],"")</f>
        <v/>
      </c>
      <c r="S709" s="14">
        <f>COUNTIF(Tableau82529[[#This Row],[Lundi]:[Samedi]],"&gt;=12")*1000</f>
        <v>0</v>
      </c>
      <c r="T70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09" s="15">
        <f>Tableau82529[[#This Row],[Prime production]]+Tableau82529[[#This Row],[Prime rendement]]</f>
        <v>0</v>
      </c>
      <c r="V709" s="15" t="str">
        <f>IF(Tableau82529[[#This Row],[Matricule]]&gt;1,IF(COUNTIF(Tableau82529[DateMatricule],Tableau82529[[#This Row],[DateMatricule]])&gt;1,"Doublon",""),"")</f>
        <v/>
      </c>
    </row>
    <row r="710" spans="1:22" x14ac:dyDescent="0.25">
      <c r="A710" s="11" t="str">
        <f>IF(Tableau82529[[#This Row],[Semaine]]="","",VLOOKUP(Tableau82529[[#This Row],[Semaine]],Listes!$A:$B,2,FALSE))</f>
        <v/>
      </c>
      <c r="B710" s="11" t="str">
        <f>IF(ISBLANK(Tableau82529[[#This Row],[Matricule]]),"",VLOOKUP(Tableau82529[[#This Row],[Matricule]],#REF!,2,FALSE))</f>
        <v/>
      </c>
      <c r="C710" s="11" t="str">
        <f>IF(ISBLANK(Tableau82529[[#This Row],[Matricule]]),"",VLOOKUP(Tableau82529[[#This Row],[Matricule]],#REF!,3,FALSE))</f>
        <v/>
      </c>
      <c r="D710" s="11" t="str">
        <f>CONCATENATE(Tableau82529[[#This Row],[Semaine]],Tableau82529[[#This Row],[Matricule]])</f>
        <v/>
      </c>
      <c r="O710" s="14" t="str">
        <f>IF(SUM(Tableau82529[[#This Row],[Lundi]:[Mercredi]])&gt;0,SUM(Tableau82529[[#This Row],[Lundi]:[Mercredi]]),"")</f>
        <v/>
      </c>
      <c r="P710" s="14" t="str">
        <f>IF(SUM(Tableau82529[[#This Row],[Jeudi]:[Samedi]])&gt;0,SUM(Tableau82529[[#This Row],[Jeudi]:[Samedi]]),"")</f>
        <v/>
      </c>
      <c r="Q710" s="14">
        <f>COUNTIF(Tableau82529[[#This Row],[Lundi]:[Mercredi]],"&gt;0") + COUNTIF(Tableau82529[[#This Row],[Jeudi]:[Samedi]],"&gt;0")</f>
        <v>0</v>
      </c>
      <c r="R710" s="14" t="str">
        <f>IFERROR(Tableau82529[[#This Row],[Total Tour 1]]+Tableau82529[[#This Row],[Total Tour 2]],"")</f>
        <v/>
      </c>
      <c r="S710" s="14">
        <f>COUNTIF(Tableau82529[[#This Row],[Lundi]:[Samedi]],"&gt;=12")*1000</f>
        <v>0</v>
      </c>
      <c r="T71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10" s="15">
        <f>Tableau82529[[#This Row],[Prime production]]+Tableau82529[[#This Row],[Prime rendement]]</f>
        <v>0</v>
      </c>
      <c r="V710" s="15" t="str">
        <f>IF(Tableau82529[[#This Row],[Matricule]]&gt;1,IF(COUNTIF(Tableau82529[DateMatricule],Tableau82529[[#This Row],[DateMatricule]])&gt;1,"Doublon",""),"")</f>
        <v/>
      </c>
    </row>
    <row r="711" spans="1:22" x14ac:dyDescent="0.25">
      <c r="A711" s="11" t="str">
        <f>IF(Tableau82529[[#This Row],[Semaine]]="","",VLOOKUP(Tableau82529[[#This Row],[Semaine]],Listes!$A:$B,2,FALSE))</f>
        <v/>
      </c>
      <c r="B711" s="11" t="str">
        <f>IF(ISBLANK(Tableau82529[[#This Row],[Matricule]]),"",VLOOKUP(Tableau82529[[#This Row],[Matricule]],#REF!,2,FALSE))</f>
        <v/>
      </c>
      <c r="C711" s="11" t="str">
        <f>IF(ISBLANK(Tableau82529[[#This Row],[Matricule]]),"",VLOOKUP(Tableau82529[[#This Row],[Matricule]],#REF!,3,FALSE))</f>
        <v/>
      </c>
      <c r="D711" s="11" t="str">
        <f>CONCATENATE(Tableau82529[[#This Row],[Semaine]],Tableau82529[[#This Row],[Matricule]])</f>
        <v/>
      </c>
      <c r="O711" s="14" t="str">
        <f>IF(SUM(Tableau82529[[#This Row],[Lundi]:[Mercredi]])&gt;0,SUM(Tableau82529[[#This Row],[Lundi]:[Mercredi]]),"")</f>
        <v/>
      </c>
      <c r="P711" s="14" t="str">
        <f>IF(SUM(Tableau82529[[#This Row],[Jeudi]:[Samedi]])&gt;0,SUM(Tableau82529[[#This Row],[Jeudi]:[Samedi]]),"")</f>
        <v/>
      </c>
      <c r="Q711" s="14">
        <f>COUNTIF(Tableau82529[[#This Row],[Lundi]:[Mercredi]],"&gt;0") + COUNTIF(Tableau82529[[#This Row],[Jeudi]:[Samedi]],"&gt;0")</f>
        <v>0</v>
      </c>
      <c r="R711" s="14" t="str">
        <f>IFERROR(Tableau82529[[#This Row],[Total Tour 1]]+Tableau82529[[#This Row],[Total Tour 2]],"")</f>
        <v/>
      </c>
      <c r="S711" s="14">
        <f>COUNTIF(Tableau82529[[#This Row],[Lundi]:[Samedi]],"&gt;=12")*1000</f>
        <v>0</v>
      </c>
      <c r="T71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11" s="15">
        <f>Tableau82529[[#This Row],[Prime production]]+Tableau82529[[#This Row],[Prime rendement]]</f>
        <v>0</v>
      </c>
      <c r="V711" s="15" t="str">
        <f>IF(Tableau82529[[#This Row],[Matricule]]&gt;1,IF(COUNTIF(Tableau82529[DateMatricule],Tableau82529[[#This Row],[DateMatricule]])&gt;1,"Doublon",""),"")</f>
        <v/>
      </c>
    </row>
    <row r="712" spans="1:22" x14ac:dyDescent="0.25">
      <c r="A712" s="11" t="str">
        <f>IF(Tableau82529[[#This Row],[Semaine]]="","",VLOOKUP(Tableau82529[[#This Row],[Semaine]],Listes!$A:$B,2,FALSE))</f>
        <v/>
      </c>
      <c r="B712" s="11" t="str">
        <f>IF(ISBLANK(Tableau82529[[#This Row],[Matricule]]),"",VLOOKUP(Tableau82529[[#This Row],[Matricule]],#REF!,2,FALSE))</f>
        <v/>
      </c>
      <c r="C712" s="11" t="str">
        <f>IF(ISBLANK(Tableau82529[[#This Row],[Matricule]]),"",VLOOKUP(Tableau82529[[#This Row],[Matricule]],#REF!,3,FALSE))</f>
        <v/>
      </c>
      <c r="D712" s="11" t="str">
        <f>CONCATENATE(Tableau82529[[#This Row],[Semaine]],Tableau82529[[#This Row],[Matricule]])</f>
        <v/>
      </c>
      <c r="O712" s="14" t="str">
        <f>IF(SUM(Tableau82529[[#This Row],[Lundi]:[Mercredi]])&gt;0,SUM(Tableau82529[[#This Row],[Lundi]:[Mercredi]]),"")</f>
        <v/>
      </c>
      <c r="P712" s="14" t="str">
        <f>IF(SUM(Tableau82529[[#This Row],[Jeudi]:[Samedi]])&gt;0,SUM(Tableau82529[[#This Row],[Jeudi]:[Samedi]]),"")</f>
        <v/>
      </c>
      <c r="Q712" s="14">
        <f>COUNTIF(Tableau82529[[#This Row],[Lundi]:[Mercredi]],"&gt;0") + COUNTIF(Tableau82529[[#This Row],[Jeudi]:[Samedi]],"&gt;0")</f>
        <v>0</v>
      </c>
      <c r="R712" s="14" t="str">
        <f>IFERROR(Tableau82529[[#This Row],[Total Tour 1]]+Tableau82529[[#This Row],[Total Tour 2]],"")</f>
        <v/>
      </c>
      <c r="S712" s="14">
        <f>COUNTIF(Tableau82529[[#This Row],[Lundi]:[Samedi]],"&gt;=12")*1000</f>
        <v>0</v>
      </c>
      <c r="T71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12" s="15">
        <f>Tableau82529[[#This Row],[Prime production]]+Tableau82529[[#This Row],[Prime rendement]]</f>
        <v>0</v>
      </c>
      <c r="V712" s="15" t="str">
        <f>IF(Tableau82529[[#This Row],[Matricule]]&gt;1,IF(COUNTIF(Tableau82529[DateMatricule],Tableau82529[[#This Row],[DateMatricule]])&gt;1,"Doublon",""),"")</f>
        <v/>
      </c>
    </row>
    <row r="713" spans="1:22" x14ac:dyDescent="0.25">
      <c r="A713" s="11" t="str">
        <f>IF(Tableau82529[[#This Row],[Semaine]]="","",VLOOKUP(Tableau82529[[#This Row],[Semaine]],Listes!$A:$B,2,FALSE))</f>
        <v/>
      </c>
      <c r="B713" s="11" t="str">
        <f>IF(ISBLANK(Tableau82529[[#This Row],[Matricule]]),"",VLOOKUP(Tableau82529[[#This Row],[Matricule]],#REF!,2,FALSE))</f>
        <v/>
      </c>
      <c r="C713" s="11" t="str">
        <f>IF(ISBLANK(Tableau82529[[#This Row],[Matricule]]),"",VLOOKUP(Tableau82529[[#This Row],[Matricule]],#REF!,3,FALSE))</f>
        <v/>
      </c>
      <c r="D713" s="11" t="str">
        <f>CONCATENATE(Tableau82529[[#This Row],[Semaine]],Tableau82529[[#This Row],[Matricule]])</f>
        <v/>
      </c>
      <c r="O713" s="14" t="str">
        <f>IF(SUM(Tableau82529[[#This Row],[Lundi]:[Mercredi]])&gt;0,SUM(Tableau82529[[#This Row],[Lundi]:[Mercredi]]),"")</f>
        <v/>
      </c>
      <c r="P713" s="14" t="str">
        <f>IF(SUM(Tableau82529[[#This Row],[Jeudi]:[Samedi]])&gt;0,SUM(Tableau82529[[#This Row],[Jeudi]:[Samedi]]),"")</f>
        <v/>
      </c>
      <c r="Q713" s="14">
        <f>COUNTIF(Tableau82529[[#This Row],[Lundi]:[Mercredi]],"&gt;0") + COUNTIF(Tableau82529[[#This Row],[Jeudi]:[Samedi]],"&gt;0")</f>
        <v>0</v>
      </c>
      <c r="R713" s="14" t="str">
        <f>IFERROR(Tableau82529[[#This Row],[Total Tour 1]]+Tableau82529[[#This Row],[Total Tour 2]],"")</f>
        <v/>
      </c>
      <c r="S713" s="14">
        <f>COUNTIF(Tableau82529[[#This Row],[Lundi]:[Samedi]],"&gt;=12")*1000</f>
        <v>0</v>
      </c>
      <c r="T71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13" s="15">
        <f>Tableau82529[[#This Row],[Prime production]]+Tableau82529[[#This Row],[Prime rendement]]</f>
        <v>0</v>
      </c>
      <c r="V713" s="15" t="str">
        <f>IF(Tableau82529[[#This Row],[Matricule]]&gt;1,IF(COUNTIF(Tableau82529[DateMatricule],Tableau82529[[#This Row],[DateMatricule]])&gt;1,"Doublon",""),"")</f>
        <v/>
      </c>
    </row>
    <row r="714" spans="1:22" x14ac:dyDescent="0.25">
      <c r="A714" s="11" t="str">
        <f>IF(Tableau82529[[#This Row],[Semaine]]="","",VLOOKUP(Tableau82529[[#This Row],[Semaine]],Listes!$A:$B,2,FALSE))</f>
        <v/>
      </c>
      <c r="B714" s="11" t="str">
        <f>IF(ISBLANK(Tableau82529[[#This Row],[Matricule]]),"",VLOOKUP(Tableau82529[[#This Row],[Matricule]],#REF!,2,FALSE))</f>
        <v/>
      </c>
      <c r="C714" s="11" t="str">
        <f>IF(ISBLANK(Tableau82529[[#This Row],[Matricule]]),"",VLOOKUP(Tableau82529[[#This Row],[Matricule]],#REF!,3,FALSE))</f>
        <v/>
      </c>
      <c r="D714" s="11" t="str">
        <f>CONCATENATE(Tableau82529[[#This Row],[Semaine]],Tableau82529[[#This Row],[Matricule]])</f>
        <v/>
      </c>
      <c r="O714" s="14" t="str">
        <f>IF(SUM(Tableau82529[[#This Row],[Lundi]:[Mercredi]])&gt;0,SUM(Tableau82529[[#This Row],[Lundi]:[Mercredi]]),"")</f>
        <v/>
      </c>
      <c r="P714" s="14" t="str">
        <f>IF(SUM(Tableau82529[[#This Row],[Jeudi]:[Samedi]])&gt;0,SUM(Tableau82529[[#This Row],[Jeudi]:[Samedi]]),"")</f>
        <v/>
      </c>
      <c r="Q714" s="14">
        <f>COUNTIF(Tableau82529[[#This Row],[Lundi]:[Mercredi]],"&gt;0") + COUNTIF(Tableau82529[[#This Row],[Jeudi]:[Samedi]],"&gt;0")</f>
        <v>0</v>
      </c>
      <c r="R714" s="14" t="str">
        <f>IFERROR(Tableau82529[[#This Row],[Total Tour 1]]+Tableau82529[[#This Row],[Total Tour 2]],"")</f>
        <v/>
      </c>
      <c r="S714" s="14">
        <f>COUNTIF(Tableau82529[[#This Row],[Lundi]:[Samedi]],"&gt;=12")*1000</f>
        <v>0</v>
      </c>
      <c r="T71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14" s="15">
        <f>Tableau82529[[#This Row],[Prime production]]+Tableau82529[[#This Row],[Prime rendement]]</f>
        <v>0</v>
      </c>
      <c r="V714" s="15" t="str">
        <f>IF(Tableau82529[[#This Row],[Matricule]]&gt;1,IF(COUNTIF(Tableau82529[DateMatricule],Tableau82529[[#This Row],[DateMatricule]])&gt;1,"Doublon",""),"")</f>
        <v/>
      </c>
    </row>
    <row r="715" spans="1:22" x14ac:dyDescent="0.25">
      <c r="A715" s="11" t="str">
        <f>IF(Tableau82529[[#This Row],[Semaine]]="","",VLOOKUP(Tableau82529[[#This Row],[Semaine]],Listes!$A:$B,2,FALSE))</f>
        <v/>
      </c>
      <c r="B715" s="11" t="str">
        <f>IF(ISBLANK(Tableau82529[[#This Row],[Matricule]]),"",VLOOKUP(Tableau82529[[#This Row],[Matricule]],#REF!,2,FALSE))</f>
        <v/>
      </c>
      <c r="C715" s="11" t="str">
        <f>IF(ISBLANK(Tableau82529[[#This Row],[Matricule]]),"",VLOOKUP(Tableau82529[[#This Row],[Matricule]],#REF!,3,FALSE))</f>
        <v/>
      </c>
      <c r="D715" s="11" t="str">
        <f>CONCATENATE(Tableau82529[[#This Row],[Semaine]],Tableau82529[[#This Row],[Matricule]])</f>
        <v/>
      </c>
      <c r="O715" s="14" t="str">
        <f>IF(SUM(Tableau82529[[#This Row],[Lundi]:[Mercredi]])&gt;0,SUM(Tableau82529[[#This Row],[Lundi]:[Mercredi]]),"")</f>
        <v/>
      </c>
      <c r="P715" s="14" t="str">
        <f>IF(SUM(Tableau82529[[#This Row],[Jeudi]:[Samedi]])&gt;0,SUM(Tableau82529[[#This Row],[Jeudi]:[Samedi]]),"")</f>
        <v/>
      </c>
      <c r="Q715" s="14">
        <f>COUNTIF(Tableau82529[[#This Row],[Lundi]:[Mercredi]],"&gt;0") + COUNTIF(Tableau82529[[#This Row],[Jeudi]:[Samedi]],"&gt;0")</f>
        <v>0</v>
      </c>
      <c r="R715" s="14" t="str">
        <f>IFERROR(Tableau82529[[#This Row],[Total Tour 1]]+Tableau82529[[#This Row],[Total Tour 2]],"")</f>
        <v/>
      </c>
      <c r="S715" s="14">
        <f>COUNTIF(Tableau82529[[#This Row],[Lundi]:[Samedi]],"&gt;=12")*1000</f>
        <v>0</v>
      </c>
      <c r="T71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15" s="15">
        <f>Tableau82529[[#This Row],[Prime production]]+Tableau82529[[#This Row],[Prime rendement]]</f>
        <v>0</v>
      </c>
      <c r="V715" s="15" t="str">
        <f>IF(Tableau82529[[#This Row],[Matricule]]&gt;1,IF(COUNTIF(Tableau82529[DateMatricule],Tableau82529[[#This Row],[DateMatricule]])&gt;1,"Doublon",""),"")</f>
        <v/>
      </c>
    </row>
    <row r="716" spans="1:22" x14ac:dyDescent="0.25">
      <c r="A716" s="11" t="str">
        <f>IF(Tableau82529[[#This Row],[Semaine]]="","",VLOOKUP(Tableau82529[[#This Row],[Semaine]],Listes!$A:$B,2,FALSE))</f>
        <v/>
      </c>
      <c r="B716" s="11" t="str">
        <f>IF(ISBLANK(Tableau82529[[#This Row],[Matricule]]),"",VLOOKUP(Tableau82529[[#This Row],[Matricule]],#REF!,2,FALSE))</f>
        <v/>
      </c>
      <c r="C716" s="11" t="str">
        <f>IF(ISBLANK(Tableau82529[[#This Row],[Matricule]]),"",VLOOKUP(Tableau82529[[#This Row],[Matricule]],#REF!,3,FALSE))</f>
        <v/>
      </c>
      <c r="D716" s="11" t="str">
        <f>CONCATENATE(Tableau82529[[#This Row],[Semaine]],Tableau82529[[#This Row],[Matricule]])</f>
        <v/>
      </c>
      <c r="O716" s="14" t="str">
        <f>IF(SUM(Tableau82529[[#This Row],[Lundi]:[Mercredi]])&gt;0,SUM(Tableau82529[[#This Row],[Lundi]:[Mercredi]]),"")</f>
        <v/>
      </c>
      <c r="P716" s="14" t="str">
        <f>IF(SUM(Tableau82529[[#This Row],[Jeudi]:[Samedi]])&gt;0,SUM(Tableau82529[[#This Row],[Jeudi]:[Samedi]]),"")</f>
        <v/>
      </c>
      <c r="Q716" s="14">
        <f>COUNTIF(Tableau82529[[#This Row],[Lundi]:[Mercredi]],"&gt;0") + COUNTIF(Tableau82529[[#This Row],[Jeudi]:[Samedi]],"&gt;0")</f>
        <v>0</v>
      </c>
      <c r="R716" s="14" t="str">
        <f>IFERROR(Tableau82529[[#This Row],[Total Tour 1]]+Tableau82529[[#This Row],[Total Tour 2]],"")</f>
        <v/>
      </c>
      <c r="S716" s="14">
        <f>COUNTIF(Tableau82529[[#This Row],[Lundi]:[Samedi]],"&gt;=12")*1000</f>
        <v>0</v>
      </c>
      <c r="T71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16" s="15">
        <f>Tableau82529[[#This Row],[Prime production]]+Tableau82529[[#This Row],[Prime rendement]]</f>
        <v>0</v>
      </c>
      <c r="V716" s="15" t="str">
        <f>IF(Tableau82529[[#This Row],[Matricule]]&gt;1,IF(COUNTIF(Tableau82529[DateMatricule],Tableau82529[[#This Row],[DateMatricule]])&gt;1,"Doublon",""),"")</f>
        <v/>
      </c>
    </row>
    <row r="717" spans="1:22" x14ac:dyDescent="0.25">
      <c r="A717" s="11" t="str">
        <f>IF(Tableau82529[[#This Row],[Semaine]]="","",VLOOKUP(Tableau82529[[#This Row],[Semaine]],Listes!$A:$B,2,FALSE))</f>
        <v/>
      </c>
      <c r="B717" s="11" t="str">
        <f>IF(ISBLANK(Tableau82529[[#This Row],[Matricule]]),"",VLOOKUP(Tableau82529[[#This Row],[Matricule]],#REF!,2,FALSE))</f>
        <v/>
      </c>
      <c r="C717" s="11" t="str">
        <f>IF(ISBLANK(Tableau82529[[#This Row],[Matricule]]),"",VLOOKUP(Tableau82529[[#This Row],[Matricule]],#REF!,3,FALSE))</f>
        <v/>
      </c>
      <c r="D717" s="11" t="str">
        <f>CONCATENATE(Tableau82529[[#This Row],[Semaine]],Tableau82529[[#This Row],[Matricule]])</f>
        <v/>
      </c>
      <c r="O717" s="14" t="str">
        <f>IF(SUM(Tableau82529[[#This Row],[Lundi]:[Mercredi]])&gt;0,SUM(Tableau82529[[#This Row],[Lundi]:[Mercredi]]),"")</f>
        <v/>
      </c>
      <c r="P717" s="14" t="str">
        <f>IF(SUM(Tableau82529[[#This Row],[Jeudi]:[Samedi]])&gt;0,SUM(Tableau82529[[#This Row],[Jeudi]:[Samedi]]),"")</f>
        <v/>
      </c>
      <c r="Q717" s="14">
        <f>COUNTIF(Tableau82529[[#This Row],[Lundi]:[Mercredi]],"&gt;0") + COUNTIF(Tableau82529[[#This Row],[Jeudi]:[Samedi]],"&gt;0")</f>
        <v>0</v>
      </c>
      <c r="R717" s="14" t="str">
        <f>IFERROR(Tableau82529[[#This Row],[Total Tour 1]]+Tableau82529[[#This Row],[Total Tour 2]],"")</f>
        <v/>
      </c>
      <c r="S717" s="14">
        <f>COUNTIF(Tableau82529[[#This Row],[Lundi]:[Samedi]],"&gt;=12")*1000</f>
        <v>0</v>
      </c>
      <c r="T71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17" s="15">
        <f>Tableau82529[[#This Row],[Prime production]]+Tableau82529[[#This Row],[Prime rendement]]</f>
        <v>0</v>
      </c>
      <c r="V717" s="15" t="str">
        <f>IF(Tableau82529[[#This Row],[Matricule]]&gt;1,IF(COUNTIF(Tableau82529[DateMatricule],Tableau82529[[#This Row],[DateMatricule]])&gt;1,"Doublon",""),"")</f>
        <v/>
      </c>
    </row>
    <row r="718" spans="1:22" x14ac:dyDescent="0.25">
      <c r="A718" s="11" t="str">
        <f>IF(Tableau82529[[#This Row],[Semaine]]="","",VLOOKUP(Tableau82529[[#This Row],[Semaine]],Listes!$A:$B,2,FALSE))</f>
        <v/>
      </c>
      <c r="B718" s="11" t="str">
        <f>IF(ISBLANK(Tableau82529[[#This Row],[Matricule]]),"",VLOOKUP(Tableau82529[[#This Row],[Matricule]],#REF!,2,FALSE))</f>
        <v/>
      </c>
      <c r="C718" s="11" t="str">
        <f>IF(ISBLANK(Tableau82529[[#This Row],[Matricule]]),"",VLOOKUP(Tableau82529[[#This Row],[Matricule]],#REF!,3,FALSE))</f>
        <v/>
      </c>
      <c r="D718" s="11" t="str">
        <f>CONCATENATE(Tableau82529[[#This Row],[Semaine]],Tableau82529[[#This Row],[Matricule]])</f>
        <v/>
      </c>
      <c r="O718" s="14" t="str">
        <f>IF(SUM(Tableau82529[[#This Row],[Lundi]:[Mercredi]])&gt;0,SUM(Tableau82529[[#This Row],[Lundi]:[Mercredi]]),"")</f>
        <v/>
      </c>
      <c r="P718" s="14" t="str">
        <f>IF(SUM(Tableau82529[[#This Row],[Jeudi]:[Samedi]])&gt;0,SUM(Tableau82529[[#This Row],[Jeudi]:[Samedi]]),"")</f>
        <v/>
      </c>
      <c r="Q718" s="14">
        <f>COUNTIF(Tableau82529[[#This Row],[Lundi]:[Mercredi]],"&gt;0") + COUNTIF(Tableau82529[[#This Row],[Jeudi]:[Samedi]],"&gt;0")</f>
        <v>0</v>
      </c>
      <c r="R718" s="14" t="str">
        <f>IFERROR(Tableau82529[[#This Row],[Total Tour 1]]+Tableau82529[[#This Row],[Total Tour 2]],"")</f>
        <v/>
      </c>
      <c r="S718" s="14">
        <f>COUNTIF(Tableau82529[[#This Row],[Lundi]:[Samedi]],"&gt;=12")*1000</f>
        <v>0</v>
      </c>
      <c r="T71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18" s="15">
        <f>Tableau82529[[#This Row],[Prime production]]+Tableau82529[[#This Row],[Prime rendement]]</f>
        <v>0</v>
      </c>
      <c r="V718" s="15" t="str">
        <f>IF(Tableau82529[[#This Row],[Matricule]]&gt;1,IF(COUNTIF(Tableau82529[DateMatricule],Tableau82529[[#This Row],[DateMatricule]])&gt;1,"Doublon",""),"")</f>
        <v/>
      </c>
    </row>
    <row r="719" spans="1:22" x14ac:dyDescent="0.25">
      <c r="A719" s="11" t="str">
        <f>IF(Tableau82529[[#This Row],[Semaine]]="","",VLOOKUP(Tableau82529[[#This Row],[Semaine]],Listes!$A:$B,2,FALSE))</f>
        <v/>
      </c>
      <c r="B719" s="11" t="str">
        <f>IF(ISBLANK(Tableau82529[[#This Row],[Matricule]]),"",VLOOKUP(Tableau82529[[#This Row],[Matricule]],#REF!,2,FALSE))</f>
        <v/>
      </c>
      <c r="C719" s="11" t="str">
        <f>IF(ISBLANK(Tableau82529[[#This Row],[Matricule]]),"",VLOOKUP(Tableau82529[[#This Row],[Matricule]],#REF!,3,FALSE))</f>
        <v/>
      </c>
      <c r="D719" s="11" t="str">
        <f>CONCATENATE(Tableau82529[[#This Row],[Semaine]],Tableau82529[[#This Row],[Matricule]])</f>
        <v/>
      </c>
      <c r="O719" s="14" t="str">
        <f>IF(SUM(Tableau82529[[#This Row],[Lundi]:[Mercredi]])&gt;0,SUM(Tableau82529[[#This Row],[Lundi]:[Mercredi]]),"")</f>
        <v/>
      </c>
      <c r="P719" s="14" t="str">
        <f>IF(SUM(Tableau82529[[#This Row],[Jeudi]:[Samedi]])&gt;0,SUM(Tableau82529[[#This Row],[Jeudi]:[Samedi]]),"")</f>
        <v/>
      </c>
      <c r="Q719" s="14">
        <f>COUNTIF(Tableau82529[[#This Row],[Lundi]:[Mercredi]],"&gt;0") + COUNTIF(Tableau82529[[#This Row],[Jeudi]:[Samedi]],"&gt;0")</f>
        <v>0</v>
      </c>
      <c r="R719" s="14" t="str">
        <f>IFERROR(Tableau82529[[#This Row],[Total Tour 1]]+Tableau82529[[#This Row],[Total Tour 2]],"")</f>
        <v/>
      </c>
      <c r="S719" s="14">
        <f>COUNTIF(Tableau82529[[#This Row],[Lundi]:[Samedi]],"&gt;=12")*1000</f>
        <v>0</v>
      </c>
      <c r="T71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19" s="15">
        <f>Tableau82529[[#This Row],[Prime production]]+Tableau82529[[#This Row],[Prime rendement]]</f>
        <v>0</v>
      </c>
      <c r="V719" s="15" t="str">
        <f>IF(Tableau82529[[#This Row],[Matricule]]&gt;1,IF(COUNTIF(Tableau82529[DateMatricule],Tableau82529[[#This Row],[DateMatricule]])&gt;1,"Doublon",""),"")</f>
        <v/>
      </c>
    </row>
    <row r="720" spans="1:22" x14ac:dyDescent="0.25">
      <c r="A720" s="11" t="str">
        <f>IF(Tableau82529[[#This Row],[Semaine]]="","",VLOOKUP(Tableau82529[[#This Row],[Semaine]],Listes!$A:$B,2,FALSE))</f>
        <v/>
      </c>
      <c r="B720" s="11" t="str">
        <f>IF(ISBLANK(Tableau82529[[#This Row],[Matricule]]),"",VLOOKUP(Tableau82529[[#This Row],[Matricule]],#REF!,2,FALSE))</f>
        <v/>
      </c>
      <c r="C720" s="11" t="str">
        <f>IF(ISBLANK(Tableau82529[[#This Row],[Matricule]]),"",VLOOKUP(Tableau82529[[#This Row],[Matricule]],#REF!,3,FALSE))</f>
        <v/>
      </c>
      <c r="D720" s="11" t="str">
        <f>CONCATENATE(Tableau82529[[#This Row],[Semaine]],Tableau82529[[#This Row],[Matricule]])</f>
        <v/>
      </c>
      <c r="O720" s="14" t="str">
        <f>IF(SUM(Tableau82529[[#This Row],[Lundi]:[Mercredi]])&gt;0,SUM(Tableau82529[[#This Row],[Lundi]:[Mercredi]]),"")</f>
        <v/>
      </c>
      <c r="P720" s="14" t="str">
        <f>IF(SUM(Tableau82529[[#This Row],[Jeudi]:[Samedi]])&gt;0,SUM(Tableau82529[[#This Row],[Jeudi]:[Samedi]]),"")</f>
        <v/>
      </c>
      <c r="Q720" s="14">
        <f>COUNTIF(Tableau82529[[#This Row],[Lundi]:[Mercredi]],"&gt;0") + COUNTIF(Tableau82529[[#This Row],[Jeudi]:[Samedi]],"&gt;0")</f>
        <v>0</v>
      </c>
      <c r="R720" s="14" t="str">
        <f>IFERROR(Tableau82529[[#This Row],[Total Tour 1]]+Tableau82529[[#This Row],[Total Tour 2]],"")</f>
        <v/>
      </c>
      <c r="S720" s="14">
        <f>COUNTIF(Tableau82529[[#This Row],[Lundi]:[Samedi]],"&gt;=12")*1000</f>
        <v>0</v>
      </c>
      <c r="T72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20" s="15">
        <f>Tableau82529[[#This Row],[Prime production]]+Tableau82529[[#This Row],[Prime rendement]]</f>
        <v>0</v>
      </c>
      <c r="V720" s="15" t="str">
        <f>IF(Tableau82529[[#This Row],[Matricule]]&gt;1,IF(COUNTIF(Tableau82529[DateMatricule],Tableau82529[[#This Row],[DateMatricule]])&gt;1,"Doublon",""),"")</f>
        <v/>
      </c>
    </row>
    <row r="721" spans="1:22" x14ac:dyDescent="0.25">
      <c r="A721" s="11" t="str">
        <f>IF(Tableau82529[[#This Row],[Semaine]]="","",VLOOKUP(Tableau82529[[#This Row],[Semaine]],Listes!$A:$B,2,FALSE))</f>
        <v/>
      </c>
      <c r="B721" s="11" t="str">
        <f>IF(ISBLANK(Tableau82529[[#This Row],[Matricule]]),"",VLOOKUP(Tableau82529[[#This Row],[Matricule]],#REF!,2,FALSE))</f>
        <v/>
      </c>
      <c r="C721" s="11" t="str">
        <f>IF(ISBLANK(Tableau82529[[#This Row],[Matricule]]),"",VLOOKUP(Tableau82529[[#This Row],[Matricule]],#REF!,3,FALSE))</f>
        <v/>
      </c>
      <c r="D721" s="11" t="str">
        <f>CONCATENATE(Tableau82529[[#This Row],[Semaine]],Tableau82529[[#This Row],[Matricule]])</f>
        <v/>
      </c>
      <c r="O721" s="14" t="str">
        <f>IF(SUM(Tableau82529[[#This Row],[Lundi]:[Mercredi]])&gt;0,SUM(Tableau82529[[#This Row],[Lundi]:[Mercredi]]),"")</f>
        <v/>
      </c>
      <c r="P721" s="14" t="str">
        <f>IF(SUM(Tableau82529[[#This Row],[Jeudi]:[Samedi]])&gt;0,SUM(Tableau82529[[#This Row],[Jeudi]:[Samedi]]),"")</f>
        <v/>
      </c>
      <c r="Q721" s="14">
        <f>COUNTIF(Tableau82529[[#This Row],[Lundi]:[Mercredi]],"&gt;0") + COUNTIF(Tableau82529[[#This Row],[Jeudi]:[Samedi]],"&gt;0")</f>
        <v>0</v>
      </c>
      <c r="R721" s="14" t="str">
        <f>IFERROR(Tableau82529[[#This Row],[Total Tour 1]]+Tableau82529[[#This Row],[Total Tour 2]],"")</f>
        <v/>
      </c>
      <c r="S721" s="14">
        <f>COUNTIF(Tableau82529[[#This Row],[Lundi]:[Samedi]],"&gt;=12")*1000</f>
        <v>0</v>
      </c>
      <c r="T72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21" s="15">
        <f>Tableau82529[[#This Row],[Prime production]]+Tableau82529[[#This Row],[Prime rendement]]</f>
        <v>0</v>
      </c>
      <c r="V721" s="15" t="str">
        <f>IF(Tableau82529[[#This Row],[Matricule]]&gt;1,IF(COUNTIF(Tableau82529[DateMatricule],Tableau82529[[#This Row],[DateMatricule]])&gt;1,"Doublon",""),"")</f>
        <v/>
      </c>
    </row>
    <row r="722" spans="1:22" x14ac:dyDescent="0.25">
      <c r="A722" s="11" t="str">
        <f>IF(Tableau82529[[#This Row],[Semaine]]="","",VLOOKUP(Tableau82529[[#This Row],[Semaine]],Listes!$A:$B,2,FALSE))</f>
        <v/>
      </c>
      <c r="B722" s="11" t="str">
        <f>IF(ISBLANK(Tableau82529[[#This Row],[Matricule]]),"",VLOOKUP(Tableau82529[[#This Row],[Matricule]],#REF!,2,FALSE))</f>
        <v/>
      </c>
      <c r="C722" s="11" t="str">
        <f>IF(ISBLANK(Tableau82529[[#This Row],[Matricule]]),"",VLOOKUP(Tableau82529[[#This Row],[Matricule]],#REF!,3,FALSE))</f>
        <v/>
      </c>
      <c r="D722" s="11" t="str">
        <f>CONCATENATE(Tableau82529[[#This Row],[Semaine]],Tableau82529[[#This Row],[Matricule]])</f>
        <v/>
      </c>
      <c r="O722" s="14" t="str">
        <f>IF(SUM(Tableau82529[[#This Row],[Lundi]:[Mercredi]])&gt;0,SUM(Tableau82529[[#This Row],[Lundi]:[Mercredi]]),"")</f>
        <v/>
      </c>
      <c r="P722" s="14" t="str">
        <f>IF(SUM(Tableau82529[[#This Row],[Jeudi]:[Samedi]])&gt;0,SUM(Tableau82529[[#This Row],[Jeudi]:[Samedi]]),"")</f>
        <v/>
      </c>
      <c r="Q722" s="14">
        <f>COUNTIF(Tableau82529[[#This Row],[Lundi]:[Mercredi]],"&gt;0") + COUNTIF(Tableau82529[[#This Row],[Jeudi]:[Samedi]],"&gt;0")</f>
        <v>0</v>
      </c>
      <c r="R722" s="14" t="str">
        <f>IFERROR(Tableau82529[[#This Row],[Total Tour 1]]+Tableau82529[[#This Row],[Total Tour 2]],"")</f>
        <v/>
      </c>
      <c r="S722" s="14">
        <f>COUNTIF(Tableau82529[[#This Row],[Lundi]:[Samedi]],"&gt;=12")*1000</f>
        <v>0</v>
      </c>
      <c r="T72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22" s="15">
        <f>Tableau82529[[#This Row],[Prime production]]+Tableau82529[[#This Row],[Prime rendement]]</f>
        <v>0</v>
      </c>
      <c r="V722" s="15" t="str">
        <f>IF(Tableau82529[[#This Row],[Matricule]]&gt;1,IF(COUNTIF(Tableau82529[DateMatricule],Tableau82529[[#This Row],[DateMatricule]])&gt;1,"Doublon",""),"")</f>
        <v/>
      </c>
    </row>
    <row r="723" spans="1:22" x14ac:dyDescent="0.25">
      <c r="A723" s="11" t="str">
        <f>IF(Tableau82529[[#This Row],[Semaine]]="","",VLOOKUP(Tableau82529[[#This Row],[Semaine]],Listes!$A:$B,2,FALSE))</f>
        <v/>
      </c>
      <c r="B723" s="11" t="str">
        <f>IF(ISBLANK(Tableau82529[[#This Row],[Matricule]]),"",VLOOKUP(Tableau82529[[#This Row],[Matricule]],#REF!,2,FALSE))</f>
        <v/>
      </c>
      <c r="C723" s="11" t="str">
        <f>IF(ISBLANK(Tableau82529[[#This Row],[Matricule]]),"",VLOOKUP(Tableau82529[[#This Row],[Matricule]],#REF!,3,FALSE))</f>
        <v/>
      </c>
      <c r="D723" s="11" t="str">
        <f>CONCATENATE(Tableau82529[[#This Row],[Semaine]],Tableau82529[[#This Row],[Matricule]])</f>
        <v/>
      </c>
      <c r="O723" s="14" t="str">
        <f>IF(SUM(Tableau82529[[#This Row],[Lundi]:[Mercredi]])&gt;0,SUM(Tableau82529[[#This Row],[Lundi]:[Mercredi]]),"")</f>
        <v/>
      </c>
      <c r="P723" s="14" t="str">
        <f>IF(SUM(Tableau82529[[#This Row],[Jeudi]:[Samedi]])&gt;0,SUM(Tableau82529[[#This Row],[Jeudi]:[Samedi]]),"")</f>
        <v/>
      </c>
      <c r="Q723" s="14">
        <f>COUNTIF(Tableau82529[[#This Row],[Lundi]:[Mercredi]],"&gt;0") + COUNTIF(Tableau82529[[#This Row],[Jeudi]:[Samedi]],"&gt;0")</f>
        <v>0</v>
      </c>
      <c r="R723" s="14" t="str">
        <f>IFERROR(Tableau82529[[#This Row],[Total Tour 1]]+Tableau82529[[#This Row],[Total Tour 2]],"")</f>
        <v/>
      </c>
      <c r="S723" s="14">
        <f>COUNTIF(Tableau82529[[#This Row],[Lundi]:[Samedi]],"&gt;=12")*1000</f>
        <v>0</v>
      </c>
      <c r="T72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23" s="15">
        <f>Tableau82529[[#This Row],[Prime production]]+Tableau82529[[#This Row],[Prime rendement]]</f>
        <v>0</v>
      </c>
      <c r="V723" s="15" t="str">
        <f>IF(Tableau82529[[#This Row],[Matricule]]&gt;1,IF(COUNTIF(Tableau82529[DateMatricule],Tableau82529[[#This Row],[DateMatricule]])&gt;1,"Doublon",""),"")</f>
        <v/>
      </c>
    </row>
    <row r="724" spans="1:22" x14ac:dyDescent="0.25">
      <c r="A724" s="11" t="str">
        <f>IF(Tableau82529[[#This Row],[Semaine]]="","",VLOOKUP(Tableau82529[[#This Row],[Semaine]],Listes!$A:$B,2,FALSE))</f>
        <v/>
      </c>
      <c r="B724" s="11" t="str">
        <f>IF(ISBLANK(Tableau82529[[#This Row],[Matricule]]),"",VLOOKUP(Tableau82529[[#This Row],[Matricule]],#REF!,2,FALSE))</f>
        <v/>
      </c>
      <c r="C724" s="11" t="str">
        <f>IF(ISBLANK(Tableau82529[[#This Row],[Matricule]]),"",VLOOKUP(Tableau82529[[#This Row],[Matricule]],#REF!,3,FALSE))</f>
        <v/>
      </c>
      <c r="D724" s="11" t="str">
        <f>CONCATENATE(Tableau82529[[#This Row],[Semaine]],Tableau82529[[#This Row],[Matricule]])</f>
        <v/>
      </c>
      <c r="O724" s="14" t="str">
        <f>IF(SUM(Tableau82529[[#This Row],[Lundi]:[Mercredi]])&gt;0,SUM(Tableau82529[[#This Row],[Lundi]:[Mercredi]]),"")</f>
        <v/>
      </c>
      <c r="P724" s="14" t="str">
        <f>IF(SUM(Tableau82529[[#This Row],[Jeudi]:[Samedi]])&gt;0,SUM(Tableau82529[[#This Row],[Jeudi]:[Samedi]]),"")</f>
        <v/>
      </c>
      <c r="Q724" s="14">
        <f>COUNTIF(Tableau82529[[#This Row],[Lundi]:[Mercredi]],"&gt;0") + COUNTIF(Tableau82529[[#This Row],[Jeudi]:[Samedi]],"&gt;0")</f>
        <v>0</v>
      </c>
      <c r="R724" s="14" t="str">
        <f>IFERROR(Tableau82529[[#This Row],[Total Tour 1]]+Tableau82529[[#This Row],[Total Tour 2]],"")</f>
        <v/>
      </c>
      <c r="S724" s="14">
        <f>COUNTIF(Tableau82529[[#This Row],[Lundi]:[Samedi]],"&gt;=12")*1000</f>
        <v>0</v>
      </c>
      <c r="T72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24" s="15">
        <f>Tableau82529[[#This Row],[Prime production]]+Tableau82529[[#This Row],[Prime rendement]]</f>
        <v>0</v>
      </c>
      <c r="V724" s="15" t="str">
        <f>IF(Tableau82529[[#This Row],[Matricule]]&gt;1,IF(COUNTIF(Tableau82529[DateMatricule],Tableau82529[[#This Row],[DateMatricule]])&gt;1,"Doublon",""),"")</f>
        <v/>
      </c>
    </row>
    <row r="725" spans="1:22" x14ac:dyDescent="0.25">
      <c r="A725" s="11" t="str">
        <f>IF(Tableau82529[[#This Row],[Semaine]]="","",VLOOKUP(Tableau82529[[#This Row],[Semaine]],Listes!$A:$B,2,FALSE))</f>
        <v/>
      </c>
      <c r="B725" s="11" t="str">
        <f>IF(ISBLANK(Tableau82529[[#This Row],[Matricule]]),"",VLOOKUP(Tableau82529[[#This Row],[Matricule]],#REF!,2,FALSE))</f>
        <v/>
      </c>
      <c r="C725" s="11" t="str">
        <f>IF(ISBLANK(Tableau82529[[#This Row],[Matricule]]),"",VLOOKUP(Tableau82529[[#This Row],[Matricule]],#REF!,3,FALSE))</f>
        <v/>
      </c>
      <c r="D725" s="11" t="str">
        <f>CONCATENATE(Tableau82529[[#This Row],[Semaine]],Tableau82529[[#This Row],[Matricule]])</f>
        <v/>
      </c>
      <c r="O725" s="14" t="str">
        <f>IF(SUM(Tableau82529[[#This Row],[Lundi]:[Mercredi]])&gt;0,SUM(Tableau82529[[#This Row],[Lundi]:[Mercredi]]),"")</f>
        <v/>
      </c>
      <c r="P725" s="14" t="str">
        <f>IF(SUM(Tableau82529[[#This Row],[Jeudi]:[Samedi]])&gt;0,SUM(Tableau82529[[#This Row],[Jeudi]:[Samedi]]),"")</f>
        <v/>
      </c>
      <c r="Q725" s="14">
        <f>COUNTIF(Tableau82529[[#This Row],[Lundi]:[Mercredi]],"&gt;0") + COUNTIF(Tableau82529[[#This Row],[Jeudi]:[Samedi]],"&gt;0")</f>
        <v>0</v>
      </c>
      <c r="R725" s="14" t="str">
        <f>IFERROR(Tableau82529[[#This Row],[Total Tour 1]]+Tableau82529[[#This Row],[Total Tour 2]],"")</f>
        <v/>
      </c>
      <c r="S725" s="14">
        <f>COUNTIF(Tableau82529[[#This Row],[Lundi]:[Samedi]],"&gt;=12")*1000</f>
        <v>0</v>
      </c>
      <c r="T72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25" s="15">
        <f>Tableau82529[[#This Row],[Prime production]]+Tableau82529[[#This Row],[Prime rendement]]</f>
        <v>0</v>
      </c>
      <c r="V725" s="15" t="str">
        <f>IF(Tableau82529[[#This Row],[Matricule]]&gt;1,IF(COUNTIF(Tableau82529[DateMatricule],Tableau82529[[#This Row],[DateMatricule]])&gt;1,"Doublon",""),"")</f>
        <v/>
      </c>
    </row>
    <row r="726" spans="1:22" x14ac:dyDescent="0.25">
      <c r="A726" s="11" t="str">
        <f>IF(Tableau82529[[#This Row],[Semaine]]="","",VLOOKUP(Tableau82529[[#This Row],[Semaine]],Listes!$A:$B,2,FALSE))</f>
        <v/>
      </c>
      <c r="B726" s="11" t="str">
        <f>IF(ISBLANK(Tableau82529[[#This Row],[Matricule]]),"",VLOOKUP(Tableau82529[[#This Row],[Matricule]],#REF!,2,FALSE))</f>
        <v/>
      </c>
      <c r="C726" s="11" t="str">
        <f>IF(ISBLANK(Tableau82529[[#This Row],[Matricule]]),"",VLOOKUP(Tableau82529[[#This Row],[Matricule]],#REF!,3,FALSE))</f>
        <v/>
      </c>
      <c r="D726" s="11" t="str">
        <f>CONCATENATE(Tableau82529[[#This Row],[Semaine]],Tableau82529[[#This Row],[Matricule]])</f>
        <v/>
      </c>
      <c r="O726" s="14" t="str">
        <f>IF(SUM(Tableau82529[[#This Row],[Lundi]:[Mercredi]])&gt;0,SUM(Tableau82529[[#This Row],[Lundi]:[Mercredi]]),"")</f>
        <v/>
      </c>
      <c r="P726" s="14" t="str">
        <f>IF(SUM(Tableau82529[[#This Row],[Jeudi]:[Samedi]])&gt;0,SUM(Tableau82529[[#This Row],[Jeudi]:[Samedi]]),"")</f>
        <v/>
      </c>
      <c r="Q726" s="14">
        <f>COUNTIF(Tableau82529[[#This Row],[Lundi]:[Mercredi]],"&gt;0") + COUNTIF(Tableau82529[[#This Row],[Jeudi]:[Samedi]],"&gt;0")</f>
        <v>0</v>
      </c>
      <c r="R726" s="14" t="str">
        <f>IFERROR(Tableau82529[[#This Row],[Total Tour 1]]+Tableau82529[[#This Row],[Total Tour 2]],"")</f>
        <v/>
      </c>
      <c r="S726" s="14">
        <f>COUNTIF(Tableau82529[[#This Row],[Lundi]:[Samedi]],"&gt;=12")*1000</f>
        <v>0</v>
      </c>
      <c r="T72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26" s="15">
        <f>Tableau82529[[#This Row],[Prime production]]+Tableau82529[[#This Row],[Prime rendement]]</f>
        <v>0</v>
      </c>
      <c r="V726" s="15" t="str">
        <f>IF(Tableau82529[[#This Row],[Matricule]]&gt;1,IF(COUNTIF(Tableau82529[DateMatricule],Tableau82529[[#This Row],[DateMatricule]])&gt;1,"Doublon",""),"")</f>
        <v/>
      </c>
    </row>
    <row r="727" spans="1:22" x14ac:dyDescent="0.25">
      <c r="A727" s="11" t="str">
        <f>IF(Tableau82529[[#This Row],[Semaine]]="","",VLOOKUP(Tableau82529[[#This Row],[Semaine]],Listes!$A:$B,2,FALSE))</f>
        <v/>
      </c>
      <c r="B727" s="11" t="str">
        <f>IF(ISBLANK(Tableau82529[[#This Row],[Matricule]]),"",VLOOKUP(Tableau82529[[#This Row],[Matricule]],#REF!,2,FALSE))</f>
        <v/>
      </c>
      <c r="C727" s="11" t="str">
        <f>IF(ISBLANK(Tableau82529[[#This Row],[Matricule]]),"",VLOOKUP(Tableau82529[[#This Row],[Matricule]],#REF!,3,FALSE))</f>
        <v/>
      </c>
      <c r="D727" s="11" t="str">
        <f>CONCATENATE(Tableau82529[[#This Row],[Semaine]],Tableau82529[[#This Row],[Matricule]])</f>
        <v/>
      </c>
      <c r="O727" s="14" t="str">
        <f>IF(SUM(Tableau82529[[#This Row],[Lundi]:[Mercredi]])&gt;0,SUM(Tableau82529[[#This Row],[Lundi]:[Mercredi]]),"")</f>
        <v/>
      </c>
      <c r="P727" s="14" t="str">
        <f>IF(SUM(Tableau82529[[#This Row],[Jeudi]:[Samedi]])&gt;0,SUM(Tableau82529[[#This Row],[Jeudi]:[Samedi]]),"")</f>
        <v/>
      </c>
      <c r="Q727" s="14">
        <f>COUNTIF(Tableau82529[[#This Row],[Lundi]:[Mercredi]],"&gt;0") + COUNTIF(Tableau82529[[#This Row],[Jeudi]:[Samedi]],"&gt;0")</f>
        <v>0</v>
      </c>
      <c r="R727" s="14" t="str">
        <f>IFERROR(Tableau82529[[#This Row],[Total Tour 1]]+Tableau82529[[#This Row],[Total Tour 2]],"")</f>
        <v/>
      </c>
      <c r="S727" s="14">
        <f>COUNTIF(Tableau82529[[#This Row],[Lundi]:[Samedi]],"&gt;=12")*1000</f>
        <v>0</v>
      </c>
      <c r="T72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27" s="15">
        <f>Tableau82529[[#This Row],[Prime production]]+Tableau82529[[#This Row],[Prime rendement]]</f>
        <v>0</v>
      </c>
      <c r="V727" s="15" t="str">
        <f>IF(Tableau82529[[#This Row],[Matricule]]&gt;1,IF(COUNTIF(Tableau82529[DateMatricule],Tableau82529[[#This Row],[DateMatricule]])&gt;1,"Doublon",""),"")</f>
        <v/>
      </c>
    </row>
    <row r="728" spans="1:22" x14ac:dyDescent="0.25">
      <c r="A728" s="11" t="str">
        <f>IF(Tableau82529[[#This Row],[Semaine]]="","",VLOOKUP(Tableau82529[[#This Row],[Semaine]],Listes!$A:$B,2,FALSE))</f>
        <v/>
      </c>
      <c r="B728" s="11" t="str">
        <f>IF(ISBLANK(Tableau82529[[#This Row],[Matricule]]),"",VLOOKUP(Tableau82529[[#This Row],[Matricule]],#REF!,2,FALSE))</f>
        <v/>
      </c>
      <c r="C728" s="11" t="str">
        <f>IF(ISBLANK(Tableau82529[[#This Row],[Matricule]]),"",VLOOKUP(Tableau82529[[#This Row],[Matricule]],#REF!,3,FALSE))</f>
        <v/>
      </c>
      <c r="D728" s="11" t="str">
        <f>CONCATENATE(Tableau82529[[#This Row],[Semaine]],Tableau82529[[#This Row],[Matricule]])</f>
        <v/>
      </c>
      <c r="O728" s="14" t="str">
        <f>IF(SUM(Tableau82529[[#This Row],[Lundi]:[Mercredi]])&gt;0,SUM(Tableau82529[[#This Row],[Lundi]:[Mercredi]]),"")</f>
        <v/>
      </c>
      <c r="P728" s="14" t="str">
        <f>IF(SUM(Tableau82529[[#This Row],[Jeudi]:[Samedi]])&gt;0,SUM(Tableau82529[[#This Row],[Jeudi]:[Samedi]]),"")</f>
        <v/>
      </c>
      <c r="Q728" s="14">
        <f>COUNTIF(Tableau82529[[#This Row],[Lundi]:[Mercredi]],"&gt;0") + COUNTIF(Tableau82529[[#This Row],[Jeudi]:[Samedi]],"&gt;0")</f>
        <v>0</v>
      </c>
      <c r="R728" s="14" t="str">
        <f>IFERROR(Tableau82529[[#This Row],[Total Tour 1]]+Tableau82529[[#This Row],[Total Tour 2]],"")</f>
        <v/>
      </c>
      <c r="S728" s="14">
        <f>COUNTIF(Tableau82529[[#This Row],[Lundi]:[Samedi]],"&gt;=12")*1000</f>
        <v>0</v>
      </c>
      <c r="T72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28" s="15">
        <f>Tableau82529[[#This Row],[Prime production]]+Tableau82529[[#This Row],[Prime rendement]]</f>
        <v>0</v>
      </c>
      <c r="V728" s="15" t="str">
        <f>IF(Tableau82529[[#This Row],[Matricule]]&gt;1,IF(COUNTIF(Tableau82529[DateMatricule],Tableau82529[[#This Row],[DateMatricule]])&gt;1,"Doublon",""),"")</f>
        <v/>
      </c>
    </row>
    <row r="729" spans="1:22" x14ac:dyDescent="0.25">
      <c r="A729" s="11" t="str">
        <f>IF(Tableau82529[[#This Row],[Semaine]]="","",VLOOKUP(Tableau82529[[#This Row],[Semaine]],Listes!$A:$B,2,FALSE))</f>
        <v/>
      </c>
      <c r="B729" s="11" t="str">
        <f>IF(ISBLANK(Tableau82529[[#This Row],[Matricule]]),"",VLOOKUP(Tableau82529[[#This Row],[Matricule]],#REF!,2,FALSE))</f>
        <v/>
      </c>
      <c r="C729" s="11" t="str">
        <f>IF(ISBLANK(Tableau82529[[#This Row],[Matricule]]),"",VLOOKUP(Tableau82529[[#This Row],[Matricule]],#REF!,3,FALSE))</f>
        <v/>
      </c>
      <c r="D729" s="11" t="str">
        <f>CONCATENATE(Tableau82529[[#This Row],[Semaine]],Tableau82529[[#This Row],[Matricule]])</f>
        <v/>
      </c>
      <c r="O729" s="14" t="str">
        <f>IF(SUM(Tableau82529[[#This Row],[Lundi]:[Mercredi]])&gt;0,SUM(Tableau82529[[#This Row],[Lundi]:[Mercredi]]),"")</f>
        <v/>
      </c>
      <c r="P729" s="14" t="str">
        <f>IF(SUM(Tableau82529[[#This Row],[Jeudi]:[Samedi]])&gt;0,SUM(Tableau82529[[#This Row],[Jeudi]:[Samedi]]),"")</f>
        <v/>
      </c>
      <c r="Q729" s="14">
        <f>COUNTIF(Tableau82529[[#This Row],[Lundi]:[Mercredi]],"&gt;0") + COUNTIF(Tableau82529[[#This Row],[Jeudi]:[Samedi]],"&gt;0")</f>
        <v>0</v>
      </c>
      <c r="R729" s="14" t="str">
        <f>IFERROR(Tableau82529[[#This Row],[Total Tour 1]]+Tableau82529[[#This Row],[Total Tour 2]],"")</f>
        <v/>
      </c>
      <c r="S729" s="14">
        <f>COUNTIF(Tableau82529[[#This Row],[Lundi]:[Samedi]],"&gt;=12")*1000</f>
        <v>0</v>
      </c>
      <c r="T72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29" s="15">
        <f>Tableau82529[[#This Row],[Prime production]]+Tableau82529[[#This Row],[Prime rendement]]</f>
        <v>0</v>
      </c>
      <c r="V729" s="15" t="str">
        <f>IF(Tableau82529[[#This Row],[Matricule]]&gt;1,IF(COUNTIF(Tableau82529[DateMatricule],Tableau82529[[#This Row],[DateMatricule]])&gt;1,"Doublon",""),"")</f>
        <v/>
      </c>
    </row>
    <row r="730" spans="1:22" x14ac:dyDescent="0.25">
      <c r="A730" s="11" t="str">
        <f>IF(Tableau82529[[#This Row],[Semaine]]="","",VLOOKUP(Tableau82529[[#This Row],[Semaine]],Listes!$A:$B,2,FALSE))</f>
        <v/>
      </c>
      <c r="B730" s="11" t="str">
        <f>IF(ISBLANK(Tableau82529[[#This Row],[Matricule]]),"",VLOOKUP(Tableau82529[[#This Row],[Matricule]],#REF!,2,FALSE))</f>
        <v/>
      </c>
      <c r="C730" s="11" t="str">
        <f>IF(ISBLANK(Tableau82529[[#This Row],[Matricule]]),"",VLOOKUP(Tableau82529[[#This Row],[Matricule]],#REF!,3,FALSE))</f>
        <v/>
      </c>
      <c r="D730" s="11" t="str">
        <f>CONCATENATE(Tableau82529[[#This Row],[Semaine]],Tableau82529[[#This Row],[Matricule]])</f>
        <v/>
      </c>
      <c r="O730" s="14" t="str">
        <f>IF(SUM(Tableau82529[[#This Row],[Lundi]:[Mercredi]])&gt;0,SUM(Tableau82529[[#This Row],[Lundi]:[Mercredi]]),"")</f>
        <v/>
      </c>
      <c r="P730" s="14" t="str">
        <f>IF(SUM(Tableau82529[[#This Row],[Jeudi]:[Samedi]])&gt;0,SUM(Tableau82529[[#This Row],[Jeudi]:[Samedi]]),"")</f>
        <v/>
      </c>
      <c r="Q730" s="14">
        <f>COUNTIF(Tableau82529[[#This Row],[Lundi]:[Mercredi]],"&gt;0") + COUNTIF(Tableau82529[[#This Row],[Jeudi]:[Samedi]],"&gt;0")</f>
        <v>0</v>
      </c>
      <c r="R730" s="14" t="str">
        <f>IFERROR(Tableau82529[[#This Row],[Total Tour 1]]+Tableau82529[[#This Row],[Total Tour 2]],"")</f>
        <v/>
      </c>
      <c r="S730" s="14">
        <f>COUNTIF(Tableau82529[[#This Row],[Lundi]:[Samedi]],"&gt;=12")*1000</f>
        <v>0</v>
      </c>
      <c r="T73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30" s="15">
        <f>Tableau82529[[#This Row],[Prime production]]+Tableau82529[[#This Row],[Prime rendement]]</f>
        <v>0</v>
      </c>
      <c r="V730" s="15" t="str">
        <f>IF(Tableau82529[[#This Row],[Matricule]]&gt;1,IF(COUNTIF(Tableau82529[DateMatricule],Tableau82529[[#This Row],[DateMatricule]])&gt;1,"Doublon",""),"")</f>
        <v/>
      </c>
    </row>
    <row r="731" spans="1:22" x14ac:dyDescent="0.25">
      <c r="A731" s="11" t="str">
        <f>IF(Tableau82529[[#This Row],[Semaine]]="","",VLOOKUP(Tableau82529[[#This Row],[Semaine]],Listes!$A:$B,2,FALSE))</f>
        <v/>
      </c>
      <c r="B731" s="11" t="str">
        <f>IF(ISBLANK(Tableau82529[[#This Row],[Matricule]]),"",VLOOKUP(Tableau82529[[#This Row],[Matricule]],#REF!,2,FALSE))</f>
        <v/>
      </c>
      <c r="C731" s="11" t="str">
        <f>IF(ISBLANK(Tableau82529[[#This Row],[Matricule]]),"",VLOOKUP(Tableau82529[[#This Row],[Matricule]],#REF!,3,FALSE))</f>
        <v/>
      </c>
      <c r="D731" s="11" t="str">
        <f>CONCATENATE(Tableau82529[[#This Row],[Semaine]],Tableau82529[[#This Row],[Matricule]])</f>
        <v/>
      </c>
      <c r="O731" s="14" t="str">
        <f>IF(SUM(Tableau82529[[#This Row],[Lundi]:[Mercredi]])&gt;0,SUM(Tableau82529[[#This Row],[Lundi]:[Mercredi]]),"")</f>
        <v/>
      </c>
      <c r="P731" s="14" t="str">
        <f>IF(SUM(Tableau82529[[#This Row],[Jeudi]:[Samedi]])&gt;0,SUM(Tableau82529[[#This Row],[Jeudi]:[Samedi]]),"")</f>
        <v/>
      </c>
      <c r="Q731" s="14">
        <f>COUNTIF(Tableau82529[[#This Row],[Lundi]:[Mercredi]],"&gt;0") + COUNTIF(Tableau82529[[#This Row],[Jeudi]:[Samedi]],"&gt;0")</f>
        <v>0</v>
      </c>
      <c r="R731" s="14" t="str">
        <f>IFERROR(Tableau82529[[#This Row],[Total Tour 1]]+Tableau82529[[#This Row],[Total Tour 2]],"")</f>
        <v/>
      </c>
      <c r="S731" s="14">
        <f>COUNTIF(Tableau82529[[#This Row],[Lundi]:[Samedi]],"&gt;=12")*1000</f>
        <v>0</v>
      </c>
      <c r="T73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31" s="15">
        <f>Tableau82529[[#This Row],[Prime production]]+Tableau82529[[#This Row],[Prime rendement]]</f>
        <v>0</v>
      </c>
      <c r="V731" s="15" t="str">
        <f>IF(Tableau82529[[#This Row],[Matricule]]&gt;1,IF(COUNTIF(Tableau82529[DateMatricule],Tableau82529[[#This Row],[DateMatricule]])&gt;1,"Doublon",""),"")</f>
        <v/>
      </c>
    </row>
    <row r="732" spans="1:22" x14ac:dyDescent="0.25">
      <c r="A732" s="11" t="str">
        <f>IF(Tableau82529[[#This Row],[Semaine]]="","",VLOOKUP(Tableau82529[[#This Row],[Semaine]],Listes!$A:$B,2,FALSE))</f>
        <v/>
      </c>
      <c r="B732" s="11" t="str">
        <f>IF(ISBLANK(Tableau82529[[#This Row],[Matricule]]),"",VLOOKUP(Tableau82529[[#This Row],[Matricule]],#REF!,2,FALSE))</f>
        <v/>
      </c>
      <c r="C732" s="11" t="str">
        <f>IF(ISBLANK(Tableau82529[[#This Row],[Matricule]]),"",VLOOKUP(Tableau82529[[#This Row],[Matricule]],#REF!,3,FALSE))</f>
        <v/>
      </c>
      <c r="D732" s="11" t="str">
        <f>CONCATENATE(Tableau82529[[#This Row],[Semaine]],Tableau82529[[#This Row],[Matricule]])</f>
        <v/>
      </c>
      <c r="O732" s="14" t="str">
        <f>IF(SUM(Tableau82529[[#This Row],[Lundi]:[Mercredi]])&gt;0,SUM(Tableau82529[[#This Row],[Lundi]:[Mercredi]]),"")</f>
        <v/>
      </c>
      <c r="P732" s="14" t="str">
        <f>IF(SUM(Tableau82529[[#This Row],[Jeudi]:[Samedi]])&gt;0,SUM(Tableau82529[[#This Row],[Jeudi]:[Samedi]]),"")</f>
        <v/>
      </c>
      <c r="Q732" s="14">
        <f>COUNTIF(Tableau82529[[#This Row],[Lundi]:[Mercredi]],"&gt;0") + COUNTIF(Tableau82529[[#This Row],[Jeudi]:[Samedi]],"&gt;0")</f>
        <v>0</v>
      </c>
      <c r="R732" s="14" t="str">
        <f>IFERROR(Tableau82529[[#This Row],[Total Tour 1]]+Tableau82529[[#This Row],[Total Tour 2]],"")</f>
        <v/>
      </c>
      <c r="S732" s="14">
        <f>COUNTIF(Tableau82529[[#This Row],[Lundi]:[Samedi]],"&gt;=12")*1000</f>
        <v>0</v>
      </c>
      <c r="T73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32" s="15">
        <f>Tableau82529[[#This Row],[Prime production]]+Tableau82529[[#This Row],[Prime rendement]]</f>
        <v>0</v>
      </c>
      <c r="V732" s="15" t="str">
        <f>IF(Tableau82529[[#This Row],[Matricule]]&gt;1,IF(COUNTIF(Tableau82529[DateMatricule],Tableau82529[[#This Row],[DateMatricule]])&gt;1,"Doublon",""),"")</f>
        <v/>
      </c>
    </row>
    <row r="733" spans="1:22" x14ac:dyDescent="0.25">
      <c r="A733" s="11" t="str">
        <f>IF(Tableau82529[[#This Row],[Semaine]]="","",VLOOKUP(Tableau82529[[#This Row],[Semaine]],Listes!$A:$B,2,FALSE))</f>
        <v/>
      </c>
      <c r="B733" s="11" t="str">
        <f>IF(ISBLANK(Tableau82529[[#This Row],[Matricule]]),"",VLOOKUP(Tableau82529[[#This Row],[Matricule]],#REF!,2,FALSE))</f>
        <v/>
      </c>
      <c r="C733" s="11" t="str">
        <f>IF(ISBLANK(Tableau82529[[#This Row],[Matricule]]),"",VLOOKUP(Tableau82529[[#This Row],[Matricule]],#REF!,3,FALSE))</f>
        <v/>
      </c>
      <c r="D733" s="11" t="str">
        <f>CONCATENATE(Tableau82529[[#This Row],[Semaine]],Tableau82529[[#This Row],[Matricule]])</f>
        <v/>
      </c>
      <c r="O733" s="14" t="str">
        <f>IF(SUM(Tableau82529[[#This Row],[Lundi]:[Mercredi]])&gt;0,SUM(Tableau82529[[#This Row],[Lundi]:[Mercredi]]),"")</f>
        <v/>
      </c>
      <c r="P733" s="14" t="str">
        <f>IF(SUM(Tableau82529[[#This Row],[Jeudi]:[Samedi]])&gt;0,SUM(Tableau82529[[#This Row],[Jeudi]:[Samedi]]),"")</f>
        <v/>
      </c>
      <c r="Q733" s="14">
        <f>COUNTIF(Tableau82529[[#This Row],[Lundi]:[Mercredi]],"&gt;0") + COUNTIF(Tableau82529[[#This Row],[Jeudi]:[Samedi]],"&gt;0")</f>
        <v>0</v>
      </c>
      <c r="R733" s="14" t="str">
        <f>IFERROR(Tableau82529[[#This Row],[Total Tour 1]]+Tableau82529[[#This Row],[Total Tour 2]],"")</f>
        <v/>
      </c>
      <c r="S733" s="14">
        <f>COUNTIF(Tableau82529[[#This Row],[Lundi]:[Samedi]],"&gt;=12")*1000</f>
        <v>0</v>
      </c>
      <c r="T73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33" s="15">
        <f>Tableau82529[[#This Row],[Prime production]]+Tableau82529[[#This Row],[Prime rendement]]</f>
        <v>0</v>
      </c>
      <c r="V733" s="15" t="str">
        <f>IF(Tableau82529[[#This Row],[Matricule]]&gt;1,IF(COUNTIF(Tableau82529[DateMatricule],Tableau82529[[#This Row],[DateMatricule]])&gt;1,"Doublon",""),"")</f>
        <v/>
      </c>
    </row>
    <row r="734" spans="1:22" x14ac:dyDescent="0.25">
      <c r="A734" s="11" t="str">
        <f>IF(Tableau82529[[#This Row],[Semaine]]="","",VLOOKUP(Tableau82529[[#This Row],[Semaine]],Listes!$A:$B,2,FALSE))</f>
        <v/>
      </c>
      <c r="B734" s="11" t="str">
        <f>IF(ISBLANK(Tableau82529[[#This Row],[Matricule]]),"",VLOOKUP(Tableau82529[[#This Row],[Matricule]],#REF!,2,FALSE))</f>
        <v/>
      </c>
      <c r="C734" s="11" t="str">
        <f>IF(ISBLANK(Tableau82529[[#This Row],[Matricule]]),"",VLOOKUP(Tableau82529[[#This Row],[Matricule]],#REF!,3,FALSE))</f>
        <v/>
      </c>
      <c r="D734" s="11" t="str">
        <f>CONCATENATE(Tableau82529[[#This Row],[Semaine]],Tableau82529[[#This Row],[Matricule]])</f>
        <v/>
      </c>
      <c r="O734" s="14" t="str">
        <f>IF(SUM(Tableau82529[[#This Row],[Lundi]:[Mercredi]])&gt;0,SUM(Tableau82529[[#This Row],[Lundi]:[Mercredi]]),"")</f>
        <v/>
      </c>
      <c r="P734" s="14" t="str">
        <f>IF(SUM(Tableau82529[[#This Row],[Jeudi]:[Samedi]])&gt;0,SUM(Tableau82529[[#This Row],[Jeudi]:[Samedi]]),"")</f>
        <v/>
      </c>
      <c r="Q734" s="14">
        <f>COUNTIF(Tableau82529[[#This Row],[Lundi]:[Mercredi]],"&gt;0") + COUNTIF(Tableau82529[[#This Row],[Jeudi]:[Samedi]],"&gt;0")</f>
        <v>0</v>
      </c>
      <c r="R734" s="14" t="str">
        <f>IFERROR(Tableau82529[[#This Row],[Total Tour 1]]+Tableau82529[[#This Row],[Total Tour 2]],"")</f>
        <v/>
      </c>
      <c r="S734" s="14">
        <f>COUNTIF(Tableau82529[[#This Row],[Lundi]:[Samedi]],"&gt;=12")*1000</f>
        <v>0</v>
      </c>
      <c r="T73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34" s="15">
        <f>Tableau82529[[#This Row],[Prime production]]+Tableau82529[[#This Row],[Prime rendement]]</f>
        <v>0</v>
      </c>
      <c r="V734" s="15" t="str">
        <f>IF(Tableau82529[[#This Row],[Matricule]]&gt;1,IF(COUNTIF(Tableau82529[DateMatricule],Tableau82529[[#This Row],[DateMatricule]])&gt;1,"Doublon",""),"")</f>
        <v/>
      </c>
    </row>
    <row r="735" spans="1:22" x14ac:dyDescent="0.25">
      <c r="A735" s="11" t="str">
        <f>IF(Tableau82529[[#This Row],[Semaine]]="","",VLOOKUP(Tableau82529[[#This Row],[Semaine]],Listes!$A:$B,2,FALSE))</f>
        <v/>
      </c>
      <c r="B735" s="11" t="str">
        <f>IF(ISBLANK(Tableau82529[[#This Row],[Matricule]]),"",VLOOKUP(Tableau82529[[#This Row],[Matricule]],#REF!,2,FALSE))</f>
        <v/>
      </c>
      <c r="C735" s="11" t="str">
        <f>IF(ISBLANK(Tableau82529[[#This Row],[Matricule]]),"",VLOOKUP(Tableau82529[[#This Row],[Matricule]],#REF!,3,FALSE))</f>
        <v/>
      </c>
      <c r="D735" s="11" t="str">
        <f>CONCATENATE(Tableau82529[[#This Row],[Semaine]],Tableau82529[[#This Row],[Matricule]])</f>
        <v/>
      </c>
      <c r="O735" s="14" t="str">
        <f>IF(SUM(Tableau82529[[#This Row],[Lundi]:[Mercredi]])&gt;0,SUM(Tableau82529[[#This Row],[Lundi]:[Mercredi]]),"")</f>
        <v/>
      </c>
      <c r="P735" s="14" t="str">
        <f>IF(SUM(Tableau82529[[#This Row],[Jeudi]:[Samedi]])&gt;0,SUM(Tableau82529[[#This Row],[Jeudi]:[Samedi]]),"")</f>
        <v/>
      </c>
      <c r="Q735" s="14">
        <f>COUNTIF(Tableau82529[[#This Row],[Lundi]:[Mercredi]],"&gt;0") + COUNTIF(Tableau82529[[#This Row],[Jeudi]:[Samedi]],"&gt;0")</f>
        <v>0</v>
      </c>
      <c r="R735" s="14" t="str">
        <f>IFERROR(Tableau82529[[#This Row],[Total Tour 1]]+Tableau82529[[#This Row],[Total Tour 2]],"")</f>
        <v/>
      </c>
      <c r="S735" s="14">
        <f>COUNTIF(Tableau82529[[#This Row],[Lundi]:[Samedi]],"&gt;=12")*1000</f>
        <v>0</v>
      </c>
      <c r="T73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35" s="15">
        <f>Tableau82529[[#This Row],[Prime production]]+Tableau82529[[#This Row],[Prime rendement]]</f>
        <v>0</v>
      </c>
      <c r="V735" s="15" t="str">
        <f>IF(Tableau82529[[#This Row],[Matricule]]&gt;1,IF(COUNTIF(Tableau82529[DateMatricule],Tableau82529[[#This Row],[DateMatricule]])&gt;1,"Doublon",""),"")</f>
        <v/>
      </c>
    </row>
    <row r="736" spans="1:22" x14ac:dyDescent="0.25">
      <c r="A736" s="11" t="str">
        <f>IF(Tableau82529[[#This Row],[Semaine]]="","",VLOOKUP(Tableau82529[[#This Row],[Semaine]],Listes!$A:$B,2,FALSE))</f>
        <v/>
      </c>
      <c r="B736" s="11" t="str">
        <f>IF(ISBLANK(Tableau82529[[#This Row],[Matricule]]),"",VLOOKUP(Tableau82529[[#This Row],[Matricule]],#REF!,2,FALSE))</f>
        <v/>
      </c>
      <c r="C736" s="11" t="str">
        <f>IF(ISBLANK(Tableau82529[[#This Row],[Matricule]]),"",VLOOKUP(Tableau82529[[#This Row],[Matricule]],#REF!,3,FALSE))</f>
        <v/>
      </c>
      <c r="D736" s="11" t="str">
        <f>CONCATENATE(Tableau82529[[#This Row],[Semaine]],Tableau82529[[#This Row],[Matricule]])</f>
        <v/>
      </c>
      <c r="O736" s="14" t="str">
        <f>IF(SUM(Tableau82529[[#This Row],[Lundi]:[Mercredi]])&gt;0,SUM(Tableau82529[[#This Row],[Lundi]:[Mercredi]]),"")</f>
        <v/>
      </c>
      <c r="P736" s="14" t="str">
        <f>IF(SUM(Tableau82529[[#This Row],[Jeudi]:[Samedi]])&gt;0,SUM(Tableau82529[[#This Row],[Jeudi]:[Samedi]]),"")</f>
        <v/>
      </c>
      <c r="Q736" s="14">
        <f>COUNTIF(Tableau82529[[#This Row],[Lundi]:[Mercredi]],"&gt;0") + COUNTIF(Tableau82529[[#This Row],[Jeudi]:[Samedi]],"&gt;0")</f>
        <v>0</v>
      </c>
      <c r="R736" s="14" t="str">
        <f>IFERROR(Tableau82529[[#This Row],[Total Tour 1]]+Tableau82529[[#This Row],[Total Tour 2]],"")</f>
        <v/>
      </c>
      <c r="S736" s="14">
        <f>COUNTIF(Tableau82529[[#This Row],[Lundi]:[Samedi]],"&gt;=12")*1000</f>
        <v>0</v>
      </c>
      <c r="T73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36" s="15">
        <f>Tableau82529[[#This Row],[Prime production]]+Tableau82529[[#This Row],[Prime rendement]]</f>
        <v>0</v>
      </c>
      <c r="V736" s="15" t="str">
        <f>IF(Tableau82529[[#This Row],[Matricule]]&gt;1,IF(COUNTIF(Tableau82529[DateMatricule],Tableau82529[[#This Row],[DateMatricule]])&gt;1,"Doublon",""),"")</f>
        <v/>
      </c>
    </row>
    <row r="737" spans="1:22" x14ac:dyDescent="0.25">
      <c r="A737" s="11" t="str">
        <f>IF(Tableau82529[[#This Row],[Semaine]]="","",VLOOKUP(Tableau82529[[#This Row],[Semaine]],Listes!$A:$B,2,FALSE))</f>
        <v/>
      </c>
      <c r="B737" s="11" t="str">
        <f>IF(ISBLANK(Tableau82529[[#This Row],[Matricule]]),"",VLOOKUP(Tableau82529[[#This Row],[Matricule]],#REF!,2,FALSE))</f>
        <v/>
      </c>
      <c r="C737" s="11" t="str">
        <f>IF(ISBLANK(Tableau82529[[#This Row],[Matricule]]),"",VLOOKUP(Tableau82529[[#This Row],[Matricule]],#REF!,3,FALSE))</f>
        <v/>
      </c>
      <c r="D737" s="11" t="str">
        <f>CONCATENATE(Tableau82529[[#This Row],[Semaine]],Tableau82529[[#This Row],[Matricule]])</f>
        <v/>
      </c>
      <c r="O737" s="14" t="str">
        <f>IF(SUM(Tableau82529[[#This Row],[Lundi]:[Mercredi]])&gt;0,SUM(Tableau82529[[#This Row],[Lundi]:[Mercredi]]),"")</f>
        <v/>
      </c>
      <c r="P737" s="14" t="str">
        <f>IF(SUM(Tableau82529[[#This Row],[Jeudi]:[Samedi]])&gt;0,SUM(Tableau82529[[#This Row],[Jeudi]:[Samedi]]),"")</f>
        <v/>
      </c>
      <c r="Q737" s="14">
        <f>COUNTIF(Tableau82529[[#This Row],[Lundi]:[Mercredi]],"&gt;0") + COUNTIF(Tableau82529[[#This Row],[Jeudi]:[Samedi]],"&gt;0")</f>
        <v>0</v>
      </c>
      <c r="R737" s="14" t="str">
        <f>IFERROR(Tableau82529[[#This Row],[Total Tour 1]]+Tableau82529[[#This Row],[Total Tour 2]],"")</f>
        <v/>
      </c>
      <c r="S737" s="14">
        <f>COUNTIF(Tableau82529[[#This Row],[Lundi]:[Samedi]],"&gt;=12")*1000</f>
        <v>0</v>
      </c>
      <c r="T73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37" s="15">
        <f>Tableau82529[[#This Row],[Prime production]]+Tableau82529[[#This Row],[Prime rendement]]</f>
        <v>0</v>
      </c>
      <c r="V737" s="15" t="str">
        <f>IF(Tableau82529[[#This Row],[Matricule]]&gt;1,IF(COUNTIF(Tableau82529[DateMatricule],Tableau82529[[#This Row],[DateMatricule]])&gt;1,"Doublon",""),"")</f>
        <v/>
      </c>
    </row>
    <row r="738" spans="1:22" x14ac:dyDescent="0.25">
      <c r="A738" s="11" t="str">
        <f>IF(Tableau82529[[#This Row],[Semaine]]="","",VLOOKUP(Tableau82529[[#This Row],[Semaine]],Listes!$A:$B,2,FALSE))</f>
        <v/>
      </c>
      <c r="B738" s="11" t="str">
        <f>IF(ISBLANK(Tableau82529[[#This Row],[Matricule]]),"",VLOOKUP(Tableau82529[[#This Row],[Matricule]],#REF!,2,FALSE))</f>
        <v/>
      </c>
      <c r="C738" s="11" t="str">
        <f>IF(ISBLANK(Tableau82529[[#This Row],[Matricule]]),"",VLOOKUP(Tableau82529[[#This Row],[Matricule]],#REF!,3,FALSE))</f>
        <v/>
      </c>
      <c r="D738" s="11" t="str">
        <f>CONCATENATE(Tableau82529[[#This Row],[Semaine]],Tableau82529[[#This Row],[Matricule]])</f>
        <v/>
      </c>
      <c r="O738" s="14" t="str">
        <f>IF(SUM(Tableau82529[[#This Row],[Lundi]:[Mercredi]])&gt;0,SUM(Tableau82529[[#This Row],[Lundi]:[Mercredi]]),"")</f>
        <v/>
      </c>
      <c r="P738" s="14" t="str">
        <f>IF(SUM(Tableau82529[[#This Row],[Jeudi]:[Samedi]])&gt;0,SUM(Tableau82529[[#This Row],[Jeudi]:[Samedi]]),"")</f>
        <v/>
      </c>
      <c r="Q738" s="14">
        <f>COUNTIF(Tableau82529[[#This Row],[Lundi]:[Mercredi]],"&gt;0") + COUNTIF(Tableau82529[[#This Row],[Jeudi]:[Samedi]],"&gt;0")</f>
        <v>0</v>
      </c>
      <c r="R738" s="14" t="str">
        <f>IFERROR(Tableau82529[[#This Row],[Total Tour 1]]+Tableau82529[[#This Row],[Total Tour 2]],"")</f>
        <v/>
      </c>
      <c r="S738" s="14">
        <f>COUNTIF(Tableau82529[[#This Row],[Lundi]:[Samedi]],"&gt;=12")*1000</f>
        <v>0</v>
      </c>
      <c r="T73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38" s="15">
        <f>Tableau82529[[#This Row],[Prime production]]+Tableau82529[[#This Row],[Prime rendement]]</f>
        <v>0</v>
      </c>
      <c r="V738" s="15" t="str">
        <f>IF(Tableau82529[[#This Row],[Matricule]]&gt;1,IF(COUNTIF(Tableau82529[DateMatricule],Tableau82529[[#This Row],[DateMatricule]])&gt;1,"Doublon",""),"")</f>
        <v/>
      </c>
    </row>
    <row r="739" spans="1:22" x14ac:dyDescent="0.25">
      <c r="A739" s="11" t="str">
        <f>IF(Tableau82529[[#This Row],[Semaine]]="","",VLOOKUP(Tableau82529[[#This Row],[Semaine]],Listes!$A:$B,2,FALSE))</f>
        <v/>
      </c>
      <c r="B739" s="11" t="str">
        <f>IF(ISBLANK(Tableau82529[[#This Row],[Matricule]]),"",VLOOKUP(Tableau82529[[#This Row],[Matricule]],#REF!,2,FALSE))</f>
        <v/>
      </c>
      <c r="C739" s="11" t="str">
        <f>IF(ISBLANK(Tableau82529[[#This Row],[Matricule]]),"",VLOOKUP(Tableau82529[[#This Row],[Matricule]],#REF!,3,FALSE))</f>
        <v/>
      </c>
      <c r="D739" s="11" t="str">
        <f>CONCATENATE(Tableau82529[[#This Row],[Semaine]],Tableau82529[[#This Row],[Matricule]])</f>
        <v/>
      </c>
      <c r="O739" s="14" t="str">
        <f>IF(SUM(Tableau82529[[#This Row],[Lundi]:[Mercredi]])&gt;0,SUM(Tableau82529[[#This Row],[Lundi]:[Mercredi]]),"")</f>
        <v/>
      </c>
      <c r="P739" s="14" t="str">
        <f>IF(SUM(Tableau82529[[#This Row],[Jeudi]:[Samedi]])&gt;0,SUM(Tableau82529[[#This Row],[Jeudi]:[Samedi]]),"")</f>
        <v/>
      </c>
      <c r="Q739" s="14">
        <f>COUNTIF(Tableau82529[[#This Row],[Lundi]:[Mercredi]],"&gt;0") + COUNTIF(Tableau82529[[#This Row],[Jeudi]:[Samedi]],"&gt;0")</f>
        <v>0</v>
      </c>
      <c r="R739" s="14" t="str">
        <f>IFERROR(Tableau82529[[#This Row],[Total Tour 1]]+Tableau82529[[#This Row],[Total Tour 2]],"")</f>
        <v/>
      </c>
      <c r="S739" s="14">
        <f>COUNTIF(Tableau82529[[#This Row],[Lundi]:[Samedi]],"&gt;=12")*1000</f>
        <v>0</v>
      </c>
      <c r="T73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39" s="15">
        <f>Tableau82529[[#This Row],[Prime production]]+Tableau82529[[#This Row],[Prime rendement]]</f>
        <v>0</v>
      </c>
      <c r="V739" s="15" t="str">
        <f>IF(Tableau82529[[#This Row],[Matricule]]&gt;1,IF(COUNTIF(Tableau82529[DateMatricule],Tableau82529[[#This Row],[DateMatricule]])&gt;1,"Doublon",""),"")</f>
        <v/>
      </c>
    </row>
    <row r="740" spans="1:22" x14ac:dyDescent="0.25">
      <c r="A740" s="11" t="str">
        <f>IF(Tableau82529[[#This Row],[Semaine]]="","",VLOOKUP(Tableau82529[[#This Row],[Semaine]],Listes!$A:$B,2,FALSE))</f>
        <v/>
      </c>
      <c r="B740" s="11" t="str">
        <f>IF(ISBLANK(Tableau82529[[#This Row],[Matricule]]),"",VLOOKUP(Tableau82529[[#This Row],[Matricule]],#REF!,2,FALSE))</f>
        <v/>
      </c>
      <c r="C740" s="11" t="str">
        <f>IF(ISBLANK(Tableau82529[[#This Row],[Matricule]]),"",VLOOKUP(Tableau82529[[#This Row],[Matricule]],#REF!,3,FALSE))</f>
        <v/>
      </c>
      <c r="D740" s="11" t="str">
        <f>CONCATENATE(Tableau82529[[#This Row],[Semaine]],Tableau82529[[#This Row],[Matricule]])</f>
        <v/>
      </c>
      <c r="O740" s="14" t="str">
        <f>IF(SUM(Tableau82529[[#This Row],[Lundi]:[Mercredi]])&gt;0,SUM(Tableau82529[[#This Row],[Lundi]:[Mercredi]]),"")</f>
        <v/>
      </c>
      <c r="P740" s="14" t="str">
        <f>IF(SUM(Tableau82529[[#This Row],[Jeudi]:[Samedi]])&gt;0,SUM(Tableau82529[[#This Row],[Jeudi]:[Samedi]]),"")</f>
        <v/>
      </c>
      <c r="Q740" s="14">
        <f>COUNTIF(Tableau82529[[#This Row],[Lundi]:[Mercredi]],"&gt;0") + COUNTIF(Tableau82529[[#This Row],[Jeudi]:[Samedi]],"&gt;0")</f>
        <v>0</v>
      </c>
      <c r="R740" s="14" t="str">
        <f>IFERROR(Tableau82529[[#This Row],[Total Tour 1]]+Tableau82529[[#This Row],[Total Tour 2]],"")</f>
        <v/>
      </c>
      <c r="S740" s="14">
        <f>COUNTIF(Tableau82529[[#This Row],[Lundi]:[Samedi]],"&gt;=12")*1000</f>
        <v>0</v>
      </c>
      <c r="T74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40" s="15">
        <f>Tableau82529[[#This Row],[Prime production]]+Tableau82529[[#This Row],[Prime rendement]]</f>
        <v>0</v>
      </c>
      <c r="V740" s="15" t="str">
        <f>IF(Tableau82529[[#This Row],[Matricule]]&gt;1,IF(COUNTIF(Tableau82529[DateMatricule],Tableau82529[[#This Row],[DateMatricule]])&gt;1,"Doublon",""),"")</f>
        <v/>
      </c>
    </row>
    <row r="741" spans="1:22" x14ac:dyDescent="0.25">
      <c r="A741" s="11" t="str">
        <f>IF(Tableau82529[[#This Row],[Semaine]]="","",VLOOKUP(Tableau82529[[#This Row],[Semaine]],Listes!$A:$B,2,FALSE))</f>
        <v/>
      </c>
      <c r="B741" s="11" t="str">
        <f>IF(ISBLANK(Tableau82529[[#This Row],[Matricule]]),"",VLOOKUP(Tableau82529[[#This Row],[Matricule]],#REF!,2,FALSE))</f>
        <v/>
      </c>
      <c r="C741" s="11" t="str">
        <f>IF(ISBLANK(Tableau82529[[#This Row],[Matricule]]),"",VLOOKUP(Tableau82529[[#This Row],[Matricule]],#REF!,3,FALSE))</f>
        <v/>
      </c>
      <c r="D741" s="11" t="str">
        <f>CONCATENATE(Tableau82529[[#This Row],[Semaine]],Tableau82529[[#This Row],[Matricule]])</f>
        <v/>
      </c>
      <c r="O741" s="14" t="str">
        <f>IF(SUM(Tableau82529[[#This Row],[Lundi]:[Mercredi]])&gt;0,SUM(Tableau82529[[#This Row],[Lundi]:[Mercredi]]),"")</f>
        <v/>
      </c>
      <c r="P741" s="14" t="str">
        <f>IF(SUM(Tableau82529[[#This Row],[Jeudi]:[Samedi]])&gt;0,SUM(Tableau82529[[#This Row],[Jeudi]:[Samedi]]),"")</f>
        <v/>
      </c>
      <c r="Q741" s="14">
        <f>COUNTIF(Tableau82529[[#This Row],[Lundi]:[Mercredi]],"&gt;0") + COUNTIF(Tableau82529[[#This Row],[Jeudi]:[Samedi]],"&gt;0")</f>
        <v>0</v>
      </c>
      <c r="R741" s="14" t="str">
        <f>IFERROR(Tableau82529[[#This Row],[Total Tour 1]]+Tableau82529[[#This Row],[Total Tour 2]],"")</f>
        <v/>
      </c>
      <c r="S741" s="14">
        <f>COUNTIF(Tableau82529[[#This Row],[Lundi]:[Samedi]],"&gt;=12")*1000</f>
        <v>0</v>
      </c>
      <c r="T74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41" s="15">
        <f>Tableau82529[[#This Row],[Prime production]]+Tableau82529[[#This Row],[Prime rendement]]</f>
        <v>0</v>
      </c>
      <c r="V741" s="15" t="str">
        <f>IF(Tableau82529[[#This Row],[Matricule]]&gt;1,IF(COUNTIF(Tableau82529[DateMatricule],Tableau82529[[#This Row],[DateMatricule]])&gt;1,"Doublon",""),"")</f>
        <v/>
      </c>
    </row>
    <row r="742" spans="1:22" x14ac:dyDescent="0.25">
      <c r="A742" s="11" t="str">
        <f>IF(Tableau82529[[#This Row],[Semaine]]="","",VLOOKUP(Tableau82529[[#This Row],[Semaine]],Listes!$A:$B,2,FALSE))</f>
        <v/>
      </c>
      <c r="B742" s="11" t="str">
        <f>IF(ISBLANK(Tableau82529[[#This Row],[Matricule]]),"",VLOOKUP(Tableau82529[[#This Row],[Matricule]],#REF!,2,FALSE))</f>
        <v/>
      </c>
      <c r="C742" s="11" t="str">
        <f>IF(ISBLANK(Tableau82529[[#This Row],[Matricule]]),"",VLOOKUP(Tableau82529[[#This Row],[Matricule]],#REF!,3,FALSE))</f>
        <v/>
      </c>
      <c r="D742" s="11" t="str">
        <f>CONCATENATE(Tableau82529[[#This Row],[Semaine]],Tableau82529[[#This Row],[Matricule]])</f>
        <v/>
      </c>
      <c r="O742" s="14" t="str">
        <f>IF(SUM(Tableau82529[[#This Row],[Lundi]:[Mercredi]])&gt;0,SUM(Tableau82529[[#This Row],[Lundi]:[Mercredi]]),"")</f>
        <v/>
      </c>
      <c r="P742" s="14" t="str">
        <f>IF(SUM(Tableau82529[[#This Row],[Jeudi]:[Samedi]])&gt;0,SUM(Tableau82529[[#This Row],[Jeudi]:[Samedi]]),"")</f>
        <v/>
      </c>
      <c r="Q742" s="14">
        <f>COUNTIF(Tableau82529[[#This Row],[Lundi]:[Mercredi]],"&gt;0") + COUNTIF(Tableau82529[[#This Row],[Jeudi]:[Samedi]],"&gt;0")</f>
        <v>0</v>
      </c>
      <c r="R742" s="14" t="str">
        <f>IFERROR(Tableau82529[[#This Row],[Total Tour 1]]+Tableau82529[[#This Row],[Total Tour 2]],"")</f>
        <v/>
      </c>
      <c r="S742" s="14">
        <f>COUNTIF(Tableau82529[[#This Row],[Lundi]:[Samedi]],"&gt;=12")*1000</f>
        <v>0</v>
      </c>
      <c r="T74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42" s="15">
        <f>Tableau82529[[#This Row],[Prime production]]+Tableau82529[[#This Row],[Prime rendement]]</f>
        <v>0</v>
      </c>
      <c r="V742" s="15" t="str">
        <f>IF(Tableau82529[[#This Row],[Matricule]]&gt;1,IF(COUNTIF(Tableau82529[DateMatricule],Tableau82529[[#This Row],[DateMatricule]])&gt;1,"Doublon",""),"")</f>
        <v/>
      </c>
    </row>
    <row r="743" spans="1:22" x14ac:dyDescent="0.25">
      <c r="A743" s="11" t="str">
        <f>IF(Tableau82529[[#This Row],[Semaine]]="","",VLOOKUP(Tableau82529[[#This Row],[Semaine]],Listes!$A:$B,2,FALSE))</f>
        <v/>
      </c>
      <c r="B743" s="11" t="str">
        <f>IF(ISBLANK(Tableau82529[[#This Row],[Matricule]]),"",VLOOKUP(Tableau82529[[#This Row],[Matricule]],#REF!,2,FALSE))</f>
        <v/>
      </c>
      <c r="C743" s="11" t="str">
        <f>IF(ISBLANK(Tableau82529[[#This Row],[Matricule]]),"",VLOOKUP(Tableau82529[[#This Row],[Matricule]],#REF!,3,FALSE))</f>
        <v/>
      </c>
      <c r="D743" s="11" t="str">
        <f>CONCATENATE(Tableau82529[[#This Row],[Semaine]],Tableau82529[[#This Row],[Matricule]])</f>
        <v/>
      </c>
      <c r="O743" s="14" t="str">
        <f>IF(SUM(Tableau82529[[#This Row],[Lundi]:[Mercredi]])&gt;0,SUM(Tableau82529[[#This Row],[Lundi]:[Mercredi]]),"")</f>
        <v/>
      </c>
      <c r="P743" s="14" t="str">
        <f>IF(SUM(Tableau82529[[#This Row],[Jeudi]:[Samedi]])&gt;0,SUM(Tableau82529[[#This Row],[Jeudi]:[Samedi]]),"")</f>
        <v/>
      </c>
      <c r="Q743" s="14">
        <f>COUNTIF(Tableau82529[[#This Row],[Lundi]:[Mercredi]],"&gt;0") + COUNTIF(Tableau82529[[#This Row],[Jeudi]:[Samedi]],"&gt;0")</f>
        <v>0</v>
      </c>
      <c r="R743" s="14" t="str">
        <f>IFERROR(Tableau82529[[#This Row],[Total Tour 1]]+Tableau82529[[#This Row],[Total Tour 2]],"")</f>
        <v/>
      </c>
      <c r="S743" s="14">
        <f>COUNTIF(Tableau82529[[#This Row],[Lundi]:[Samedi]],"&gt;=12")*1000</f>
        <v>0</v>
      </c>
      <c r="T74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43" s="15">
        <f>Tableau82529[[#This Row],[Prime production]]+Tableau82529[[#This Row],[Prime rendement]]</f>
        <v>0</v>
      </c>
      <c r="V743" s="15" t="str">
        <f>IF(Tableau82529[[#This Row],[Matricule]]&gt;1,IF(COUNTIF(Tableau82529[DateMatricule],Tableau82529[[#This Row],[DateMatricule]])&gt;1,"Doublon",""),"")</f>
        <v/>
      </c>
    </row>
    <row r="744" spans="1:22" x14ac:dyDescent="0.25">
      <c r="A744" s="11" t="str">
        <f>IF(Tableau82529[[#This Row],[Semaine]]="","",VLOOKUP(Tableau82529[[#This Row],[Semaine]],Listes!$A:$B,2,FALSE))</f>
        <v/>
      </c>
      <c r="B744" s="11" t="str">
        <f>IF(ISBLANK(Tableau82529[[#This Row],[Matricule]]),"",VLOOKUP(Tableau82529[[#This Row],[Matricule]],#REF!,2,FALSE))</f>
        <v/>
      </c>
      <c r="C744" s="11" t="str">
        <f>IF(ISBLANK(Tableau82529[[#This Row],[Matricule]]),"",VLOOKUP(Tableau82529[[#This Row],[Matricule]],#REF!,3,FALSE))</f>
        <v/>
      </c>
      <c r="D744" s="11" t="str">
        <f>CONCATENATE(Tableau82529[[#This Row],[Semaine]],Tableau82529[[#This Row],[Matricule]])</f>
        <v/>
      </c>
      <c r="O744" s="14" t="str">
        <f>IF(SUM(Tableau82529[[#This Row],[Lundi]:[Mercredi]])&gt;0,SUM(Tableau82529[[#This Row],[Lundi]:[Mercredi]]),"")</f>
        <v/>
      </c>
      <c r="P744" s="14" t="str">
        <f>IF(SUM(Tableau82529[[#This Row],[Jeudi]:[Samedi]])&gt;0,SUM(Tableau82529[[#This Row],[Jeudi]:[Samedi]]),"")</f>
        <v/>
      </c>
      <c r="Q744" s="14">
        <f>COUNTIF(Tableau82529[[#This Row],[Lundi]:[Mercredi]],"&gt;0") + COUNTIF(Tableau82529[[#This Row],[Jeudi]:[Samedi]],"&gt;0")</f>
        <v>0</v>
      </c>
      <c r="R744" s="14" t="str">
        <f>IFERROR(Tableau82529[[#This Row],[Total Tour 1]]+Tableau82529[[#This Row],[Total Tour 2]],"")</f>
        <v/>
      </c>
      <c r="S744" s="14">
        <f>COUNTIF(Tableau82529[[#This Row],[Lundi]:[Samedi]],"&gt;=12")*1000</f>
        <v>0</v>
      </c>
      <c r="T74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44" s="15">
        <f>Tableau82529[[#This Row],[Prime production]]+Tableau82529[[#This Row],[Prime rendement]]</f>
        <v>0</v>
      </c>
      <c r="V744" s="15" t="str">
        <f>IF(Tableau82529[[#This Row],[Matricule]]&gt;1,IF(COUNTIF(Tableau82529[DateMatricule],Tableau82529[[#This Row],[DateMatricule]])&gt;1,"Doublon",""),"")</f>
        <v/>
      </c>
    </row>
    <row r="745" spans="1:22" x14ac:dyDescent="0.25">
      <c r="A745" s="11" t="str">
        <f>IF(Tableau82529[[#This Row],[Semaine]]="","",VLOOKUP(Tableau82529[[#This Row],[Semaine]],Listes!$A:$B,2,FALSE))</f>
        <v/>
      </c>
      <c r="B745" s="11" t="str">
        <f>IF(ISBLANK(Tableau82529[[#This Row],[Matricule]]),"",VLOOKUP(Tableau82529[[#This Row],[Matricule]],#REF!,2,FALSE))</f>
        <v/>
      </c>
      <c r="C745" s="11" t="str">
        <f>IF(ISBLANK(Tableau82529[[#This Row],[Matricule]]),"",VLOOKUP(Tableau82529[[#This Row],[Matricule]],#REF!,3,FALSE))</f>
        <v/>
      </c>
      <c r="D745" s="11" t="str">
        <f>CONCATENATE(Tableau82529[[#This Row],[Semaine]],Tableau82529[[#This Row],[Matricule]])</f>
        <v/>
      </c>
      <c r="O745" s="14" t="str">
        <f>IF(SUM(Tableau82529[[#This Row],[Lundi]:[Mercredi]])&gt;0,SUM(Tableau82529[[#This Row],[Lundi]:[Mercredi]]),"")</f>
        <v/>
      </c>
      <c r="P745" s="14" t="str">
        <f>IF(SUM(Tableau82529[[#This Row],[Jeudi]:[Samedi]])&gt;0,SUM(Tableau82529[[#This Row],[Jeudi]:[Samedi]]),"")</f>
        <v/>
      </c>
      <c r="Q745" s="14">
        <f>COUNTIF(Tableau82529[[#This Row],[Lundi]:[Mercredi]],"&gt;0") + COUNTIF(Tableau82529[[#This Row],[Jeudi]:[Samedi]],"&gt;0")</f>
        <v>0</v>
      </c>
      <c r="R745" s="14" t="str">
        <f>IFERROR(Tableau82529[[#This Row],[Total Tour 1]]+Tableau82529[[#This Row],[Total Tour 2]],"")</f>
        <v/>
      </c>
      <c r="S745" s="14">
        <f>COUNTIF(Tableau82529[[#This Row],[Lundi]:[Samedi]],"&gt;=12")*1000</f>
        <v>0</v>
      </c>
      <c r="T74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45" s="15">
        <f>Tableau82529[[#This Row],[Prime production]]+Tableau82529[[#This Row],[Prime rendement]]</f>
        <v>0</v>
      </c>
      <c r="V745" s="15" t="str">
        <f>IF(Tableau82529[[#This Row],[Matricule]]&gt;1,IF(COUNTIF(Tableau82529[DateMatricule],Tableau82529[[#This Row],[DateMatricule]])&gt;1,"Doublon",""),"")</f>
        <v/>
      </c>
    </row>
    <row r="746" spans="1:22" x14ac:dyDescent="0.25">
      <c r="A746" s="11" t="str">
        <f>IF(Tableau82529[[#This Row],[Semaine]]="","",VLOOKUP(Tableau82529[[#This Row],[Semaine]],Listes!$A:$B,2,FALSE))</f>
        <v/>
      </c>
      <c r="B746" s="11" t="str">
        <f>IF(ISBLANK(Tableau82529[[#This Row],[Matricule]]),"",VLOOKUP(Tableau82529[[#This Row],[Matricule]],#REF!,2,FALSE))</f>
        <v/>
      </c>
      <c r="C746" s="11" t="str">
        <f>IF(ISBLANK(Tableau82529[[#This Row],[Matricule]]),"",VLOOKUP(Tableau82529[[#This Row],[Matricule]],#REF!,3,FALSE))</f>
        <v/>
      </c>
      <c r="D746" s="11" t="str">
        <f>CONCATENATE(Tableau82529[[#This Row],[Semaine]],Tableau82529[[#This Row],[Matricule]])</f>
        <v/>
      </c>
      <c r="O746" s="14" t="str">
        <f>IF(SUM(Tableau82529[[#This Row],[Lundi]:[Mercredi]])&gt;0,SUM(Tableau82529[[#This Row],[Lundi]:[Mercredi]]),"")</f>
        <v/>
      </c>
      <c r="P746" s="14" t="str">
        <f>IF(SUM(Tableau82529[[#This Row],[Jeudi]:[Samedi]])&gt;0,SUM(Tableau82529[[#This Row],[Jeudi]:[Samedi]]),"")</f>
        <v/>
      </c>
      <c r="Q746" s="14">
        <f>COUNTIF(Tableau82529[[#This Row],[Lundi]:[Mercredi]],"&gt;0") + COUNTIF(Tableau82529[[#This Row],[Jeudi]:[Samedi]],"&gt;0")</f>
        <v>0</v>
      </c>
      <c r="R746" s="14" t="str">
        <f>IFERROR(Tableau82529[[#This Row],[Total Tour 1]]+Tableau82529[[#This Row],[Total Tour 2]],"")</f>
        <v/>
      </c>
      <c r="S746" s="14">
        <f>COUNTIF(Tableau82529[[#This Row],[Lundi]:[Samedi]],"&gt;=12")*1000</f>
        <v>0</v>
      </c>
      <c r="T74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46" s="15">
        <f>Tableau82529[[#This Row],[Prime production]]+Tableau82529[[#This Row],[Prime rendement]]</f>
        <v>0</v>
      </c>
      <c r="V746" s="15" t="str">
        <f>IF(Tableau82529[[#This Row],[Matricule]]&gt;1,IF(COUNTIF(Tableau82529[DateMatricule],Tableau82529[[#This Row],[DateMatricule]])&gt;1,"Doublon",""),"")</f>
        <v/>
      </c>
    </row>
    <row r="747" spans="1:22" x14ac:dyDescent="0.25">
      <c r="A747" s="11" t="str">
        <f>IF(Tableau82529[[#This Row],[Semaine]]="","",VLOOKUP(Tableau82529[[#This Row],[Semaine]],Listes!$A:$B,2,FALSE))</f>
        <v/>
      </c>
      <c r="B747" s="11" t="str">
        <f>IF(ISBLANK(Tableau82529[[#This Row],[Matricule]]),"",VLOOKUP(Tableau82529[[#This Row],[Matricule]],#REF!,2,FALSE))</f>
        <v/>
      </c>
      <c r="C747" s="11" t="str">
        <f>IF(ISBLANK(Tableau82529[[#This Row],[Matricule]]),"",VLOOKUP(Tableau82529[[#This Row],[Matricule]],#REF!,3,FALSE))</f>
        <v/>
      </c>
      <c r="D747" s="11" t="str">
        <f>CONCATENATE(Tableau82529[[#This Row],[Semaine]],Tableau82529[[#This Row],[Matricule]])</f>
        <v/>
      </c>
      <c r="O747" s="14" t="str">
        <f>IF(SUM(Tableau82529[[#This Row],[Lundi]:[Mercredi]])&gt;0,SUM(Tableau82529[[#This Row],[Lundi]:[Mercredi]]),"")</f>
        <v/>
      </c>
      <c r="P747" s="14" t="str">
        <f>IF(SUM(Tableau82529[[#This Row],[Jeudi]:[Samedi]])&gt;0,SUM(Tableau82529[[#This Row],[Jeudi]:[Samedi]]),"")</f>
        <v/>
      </c>
      <c r="Q747" s="14">
        <f>COUNTIF(Tableau82529[[#This Row],[Lundi]:[Mercredi]],"&gt;0") + COUNTIF(Tableau82529[[#This Row],[Jeudi]:[Samedi]],"&gt;0")</f>
        <v>0</v>
      </c>
      <c r="R747" s="14" t="str">
        <f>IFERROR(Tableau82529[[#This Row],[Total Tour 1]]+Tableau82529[[#This Row],[Total Tour 2]],"")</f>
        <v/>
      </c>
      <c r="S747" s="14">
        <f>COUNTIF(Tableau82529[[#This Row],[Lundi]:[Samedi]],"&gt;=12")*1000</f>
        <v>0</v>
      </c>
      <c r="T74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47" s="15">
        <f>Tableau82529[[#This Row],[Prime production]]+Tableau82529[[#This Row],[Prime rendement]]</f>
        <v>0</v>
      </c>
      <c r="V747" s="15" t="str">
        <f>IF(Tableau82529[[#This Row],[Matricule]]&gt;1,IF(COUNTIF(Tableau82529[DateMatricule],Tableau82529[[#This Row],[DateMatricule]])&gt;1,"Doublon",""),"")</f>
        <v/>
      </c>
    </row>
    <row r="748" spans="1:22" x14ac:dyDescent="0.25">
      <c r="A748" s="11" t="str">
        <f>IF(Tableau82529[[#This Row],[Semaine]]="","",VLOOKUP(Tableau82529[[#This Row],[Semaine]],Listes!$A:$B,2,FALSE))</f>
        <v/>
      </c>
      <c r="B748" s="11" t="str">
        <f>IF(ISBLANK(Tableau82529[[#This Row],[Matricule]]),"",VLOOKUP(Tableau82529[[#This Row],[Matricule]],#REF!,2,FALSE))</f>
        <v/>
      </c>
      <c r="C748" s="11" t="str">
        <f>IF(ISBLANK(Tableau82529[[#This Row],[Matricule]]),"",VLOOKUP(Tableau82529[[#This Row],[Matricule]],#REF!,3,FALSE))</f>
        <v/>
      </c>
      <c r="D748" s="11" t="str">
        <f>CONCATENATE(Tableau82529[[#This Row],[Semaine]],Tableau82529[[#This Row],[Matricule]])</f>
        <v/>
      </c>
      <c r="O748" s="14" t="str">
        <f>IF(SUM(Tableau82529[[#This Row],[Lundi]:[Mercredi]])&gt;0,SUM(Tableau82529[[#This Row],[Lundi]:[Mercredi]]),"")</f>
        <v/>
      </c>
      <c r="P748" s="14" t="str">
        <f>IF(SUM(Tableau82529[[#This Row],[Jeudi]:[Samedi]])&gt;0,SUM(Tableau82529[[#This Row],[Jeudi]:[Samedi]]),"")</f>
        <v/>
      </c>
      <c r="Q748" s="14">
        <f>COUNTIF(Tableau82529[[#This Row],[Lundi]:[Mercredi]],"&gt;0") + COUNTIF(Tableau82529[[#This Row],[Jeudi]:[Samedi]],"&gt;0")</f>
        <v>0</v>
      </c>
      <c r="R748" s="14" t="str">
        <f>IFERROR(Tableau82529[[#This Row],[Total Tour 1]]+Tableau82529[[#This Row],[Total Tour 2]],"")</f>
        <v/>
      </c>
      <c r="S748" s="14">
        <f>COUNTIF(Tableau82529[[#This Row],[Lundi]:[Samedi]],"&gt;=12")*1000</f>
        <v>0</v>
      </c>
      <c r="T74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48" s="15">
        <f>Tableau82529[[#This Row],[Prime production]]+Tableau82529[[#This Row],[Prime rendement]]</f>
        <v>0</v>
      </c>
      <c r="V748" s="15" t="str">
        <f>IF(Tableau82529[[#This Row],[Matricule]]&gt;1,IF(COUNTIF(Tableau82529[DateMatricule],Tableau82529[[#This Row],[DateMatricule]])&gt;1,"Doublon",""),"")</f>
        <v/>
      </c>
    </row>
    <row r="749" spans="1:22" x14ac:dyDescent="0.25">
      <c r="A749" s="11" t="str">
        <f>IF(Tableau82529[[#This Row],[Semaine]]="","",VLOOKUP(Tableau82529[[#This Row],[Semaine]],Listes!$A:$B,2,FALSE))</f>
        <v/>
      </c>
      <c r="B749" s="11" t="str">
        <f>IF(ISBLANK(Tableau82529[[#This Row],[Matricule]]),"",VLOOKUP(Tableau82529[[#This Row],[Matricule]],#REF!,2,FALSE))</f>
        <v/>
      </c>
      <c r="C749" s="11" t="str">
        <f>IF(ISBLANK(Tableau82529[[#This Row],[Matricule]]),"",VLOOKUP(Tableau82529[[#This Row],[Matricule]],#REF!,3,FALSE))</f>
        <v/>
      </c>
      <c r="D749" s="11" t="str">
        <f>CONCATENATE(Tableau82529[[#This Row],[Semaine]],Tableau82529[[#This Row],[Matricule]])</f>
        <v/>
      </c>
      <c r="O749" s="14" t="str">
        <f>IF(SUM(Tableau82529[[#This Row],[Lundi]:[Mercredi]])&gt;0,SUM(Tableau82529[[#This Row],[Lundi]:[Mercredi]]),"")</f>
        <v/>
      </c>
      <c r="P749" s="14" t="str">
        <f>IF(SUM(Tableau82529[[#This Row],[Jeudi]:[Samedi]])&gt;0,SUM(Tableau82529[[#This Row],[Jeudi]:[Samedi]]),"")</f>
        <v/>
      </c>
      <c r="Q749" s="14">
        <f>COUNTIF(Tableau82529[[#This Row],[Lundi]:[Mercredi]],"&gt;0") + COUNTIF(Tableau82529[[#This Row],[Jeudi]:[Samedi]],"&gt;0")</f>
        <v>0</v>
      </c>
      <c r="R749" s="14" t="str">
        <f>IFERROR(Tableau82529[[#This Row],[Total Tour 1]]+Tableau82529[[#This Row],[Total Tour 2]],"")</f>
        <v/>
      </c>
      <c r="S749" s="14">
        <f>COUNTIF(Tableau82529[[#This Row],[Lundi]:[Samedi]],"&gt;=12")*1000</f>
        <v>0</v>
      </c>
      <c r="T74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49" s="15">
        <f>Tableau82529[[#This Row],[Prime production]]+Tableau82529[[#This Row],[Prime rendement]]</f>
        <v>0</v>
      </c>
      <c r="V749" s="15" t="str">
        <f>IF(Tableau82529[[#This Row],[Matricule]]&gt;1,IF(COUNTIF(Tableau82529[DateMatricule],Tableau82529[[#This Row],[DateMatricule]])&gt;1,"Doublon",""),"")</f>
        <v/>
      </c>
    </row>
    <row r="750" spans="1:22" x14ac:dyDescent="0.25">
      <c r="A750" s="11" t="str">
        <f>IF(Tableau82529[[#This Row],[Semaine]]="","",VLOOKUP(Tableau82529[[#This Row],[Semaine]],Listes!$A:$B,2,FALSE))</f>
        <v/>
      </c>
      <c r="B750" s="11" t="str">
        <f>IF(ISBLANK(Tableau82529[[#This Row],[Matricule]]),"",VLOOKUP(Tableau82529[[#This Row],[Matricule]],#REF!,2,FALSE))</f>
        <v/>
      </c>
      <c r="C750" s="11" t="str">
        <f>IF(ISBLANK(Tableau82529[[#This Row],[Matricule]]),"",VLOOKUP(Tableau82529[[#This Row],[Matricule]],#REF!,3,FALSE))</f>
        <v/>
      </c>
      <c r="D750" s="11" t="str">
        <f>CONCATENATE(Tableau82529[[#This Row],[Semaine]],Tableau82529[[#This Row],[Matricule]])</f>
        <v/>
      </c>
      <c r="O750" s="14" t="str">
        <f>IF(SUM(Tableau82529[[#This Row],[Lundi]:[Mercredi]])&gt;0,SUM(Tableau82529[[#This Row],[Lundi]:[Mercredi]]),"")</f>
        <v/>
      </c>
      <c r="P750" s="14" t="str">
        <f>IF(SUM(Tableau82529[[#This Row],[Jeudi]:[Samedi]])&gt;0,SUM(Tableau82529[[#This Row],[Jeudi]:[Samedi]]),"")</f>
        <v/>
      </c>
      <c r="Q750" s="14">
        <f>COUNTIF(Tableau82529[[#This Row],[Lundi]:[Mercredi]],"&gt;0") + COUNTIF(Tableau82529[[#This Row],[Jeudi]:[Samedi]],"&gt;0")</f>
        <v>0</v>
      </c>
      <c r="R750" s="14" t="str">
        <f>IFERROR(Tableau82529[[#This Row],[Total Tour 1]]+Tableau82529[[#This Row],[Total Tour 2]],"")</f>
        <v/>
      </c>
      <c r="S750" s="14">
        <f>COUNTIF(Tableau82529[[#This Row],[Lundi]:[Samedi]],"&gt;=12")*1000</f>
        <v>0</v>
      </c>
      <c r="T75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50" s="15">
        <f>Tableau82529[[#This Row],[Prime production]]+Tableau82529[[#This Row],[Prime rendement]]</f>
        <v>0</v>
      </c>
      <c r="V750" s="15" t="str">
        <f>IF(Tableau82529[[#This Row],[Matricule]]&gt;1,IF(COUNTIF(Tableau82529[DateMatricule],Tableau82529[[#This Row],[DateMatricule]])&gt;1,"Doublon",""),"")</f>
        <v/>
      </c>
    </row>
    <row r="751" spans="1:22" x14ac:dyDescent="0.25">
      <c r="A751" s="11" t="str">
        <f>IF(Tableau82529[[#This Row],[Semaine]]="","",VLOOKUP(Tableau82529[[#This Row],[Semaine]],Listes!$A:$B,2,FALSE))</f>
        <v/>
      </c>
      <c r="B751" s="11" t="str">
        <f>IF(ISBLANK(Tableau82529[[#This Row],[Matricule]]),"",VLOOKUP(Tableau82529[[#This Row],[Matricule]],#REF!,2,FALSE))</f>
        <v/>
      </c>
      <c r="C751" s="11" t="str">
        <f>IF(ISBLANK(Tableau82529[[#This Row],[Matricule]]),"",VLOOKUP(Tableau82529[[#This Row],[Matricule]],#REF!,3,FALSE))</f>
        <v/>
      </c>
      <c r="D751" s="11" t="str">
        <f>CONCATENATE(Tableau82529[[#This Row],[Semaine]],Tableau82529[[#This Row],[Matricule]])</f>
        <v/>
      </c>
      <c r="O751" s="14" t="str">
        <f>IF(SUM(Tableau82529[[#This Row],[Lundi]:[Mercredi]])&gt;0,SUM(Tableau82529[[#This Row],[Lundi]:[Mercredi]]),"")</f>
        <v/>
      </c>
      <c r="P751" s="14" t="str">
        <f>IF(SUM(Tableau82529[[#This Row],[Jeudi]:[Samedi]])&gt;0,SUM(Tableau82529[[#This Row],[Jeudi]:[Samedi]]),"")</f>
        <v/>
      </c>
      <c r="Q751" s="14">
        <f>COUNTIF(Tableau82529[[#This Row],[Lundi]:[Mercredi]],"&gt;0") + COUNTIF(Tableau82529[[#This Row],[Jeudi]:[Samedi]],"&gt;0")</f>
        <v>0</v>
      </c>
      <c r="R751" s="14" t="str">
        <f>IFERROR(Tableau82529[[#This Row],[Total Tour 1]]+Tableau82529[[#This Row],[Total Tour 2]],"")</f>
        <v/>
      </c>
      <c r="S751" s="14">
        <f>COUNTIF(Tableau82529[[#This Row],[Lundi]:[Samedi]],"&gt;=12")*1000</f>
        <v>0</v>
      </c>
      <c r="T75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51" s="15">
        <f>Tableau82529[[#This Row],[Prime production]]+Tableau82529[[#This Row],[Prime rendement]]</f>
        <v>0</v>
      </c>
      <c r="V751" s="15" t="str">
        <f>IF(Tableau82529[[#This Row],[Matricule]]&gt;1,IF(COUNTIF(Tableau82529[DateMatricule],Tableau82529[[#This Row],[DateMatricule]])&gt;1,"Doublon",""),"")</f>
        <v/>
      </c>
    </row>
    <row r="752" spans="1:22" x14ac:dyDescent="0.25">
      <c r="A752" s="11" t="str">
        <f>IF(Tableau82529[[#This Row],[Semaine]]="","",VLOOKUP(Tableau82529[[#This Row],[Semaine]],Listes!$A:$B,2,FALSE))</f>
        <v/>
      </c>
      <c r="B752" s="11" t="str">
        <f>IF(ISBLANK(Tableau82529[[#This Row],[Matricule]]),"",VLOOKUP(Tableau82529[[#This Row],[Matricule]],#REF!,2,FALSE))</f>
        <v/>
      </c>
      <c r="C752" s="11" t="str">
        <f>IF(ISBLANK(Tableau82529[[#This Row],[Matricule]]),"",VLOOKUP(Tableau82529[[#This Row],[Matricule]],#REF!,3,FALSE))</f>
        <v/>
      </c>
      <c r="D752" s="11" t="str">
        <f>CONCATENATE(Tableau82529[[#This Row],[Semaine]],Tableau82529[[#This Row],[Matricule]])</f>
        <v/>
      </c>
      <c r="O752" s="14" t="str">
        <f>IF(SUM(Tableau82529[[#This Row],[Lundi]:[Mercredi]])&gt;0,SUM(Tableau82529[[#This Row],[Lundi]:[Mercredi]]),"")</f>
        <v/>
      </c>
      <c r="P752" s="14" t="str">
        <f>IF(SUM(Tableau82529[[#This Row],[Jeudi]:[Samedi]])&gt;0,SUM(Tableau82529[[#This Row],[Jeudi]:[Samedi]]),"")</f>
        <v/>
      </c>
      <c r="Q752" s="14">
        <f>COUNTIF(Tableau82529[[#This Row],[Lundi]:[Mercredi]],"&gt;0") + COUNTIF(Tableau82529[[#This Row],[Jeudi]:[Samedi]],"&gt;0")</f>
        <v>0</v>
      </c>
      <c r="R752" s="14" t="str">
        <f>IFERROR(Tableau82529[[#This Row],[Total Tour 1]]+Tableau82529[[#This Row],[Total Tour 2]],"")</f>
        <v/>
      </c>
      <c r="S752" s="14">
        <f>COUNTIF(Tableau82529[[#This Row],[Lundi]:[Samedi]],"&gt;=12")*1000</f>
        <v>0</v>
      </c>
      <c r="T75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52" s="15">
        <f>Tableau82529[[#This Row],[Prime production]]+Tableau82529[[#This Row],[Prime rendement]]</f>
        <v>0</v>
      </c>
      <c r="V752" s="15" t="str">
        <f>IF(Tableau82529[[#This Row],[Matricule]]&gt;1,IF(COUNTIF(Tableau82529[DateMatricule],Tableau82529[[#This Row],[DateMatricule]])&gt;1,"Doublon",""),"")</f>
        <v/>
      </c>
    </row>
    <row r="753" spans="1:22" x14ac:dyDescent="0.25">
      <c r="A753" s="11" t="str">
        <f>IF(Tableau82529[[#This Row],[Semaine]]="","",VLOOKUP(Tableau82529[[#This Row],[Semaine]],Listes!$A:$B,2,FALSE))</f>
        <v/>
      </c>
      <c r="B753" s="11" t="str">
        <f>IF(ISBLANK(Tableau82529[[#This Row],[Matricule]]),"",VLOOKUP(Tableau82529[[#This Row],[Matricule]],#REF!,2,FALSE))</f>
        <v/>
      </c>
      <c r="C753" s="11" t="str">
        <f>IF(ISBLANK(Tableau82529[[#This Row],[Matricule]]),"",VLOOKUP(Tableau82529[[#This Row],[Matricule]],#REF!,3,FALSE))</f>
        <v/>
      </c>
      <c r="D753" s="11" t="str">
        <f>CONCATENATE(Tableau82529[[#This Row],[Semaine]],Tableau82529[[#This Row],[Matricule]])</f>
        <v/>
      </c>
      <c r="O753" s="14" t="str">
        <f>IF(SUM(Tableau82529[[#This Row],[Lundi]:[Mercredi]])&gt;0,SUM(Tableau82529[[#This Row],[Lundi]:[Mercredi]]),"")</f>
        <v/>
      </c>
      <c r="P753" s="14" t="str">
        <f>IF(SUM(Tableau82529[[#This Row],[Jeudi]:[Samedi]])&gt;0,SUM(Tableau82529[[#This Row],[Jeudi]:[Samedi]]),"")</f>
        <v/>
      </c>
      <c r="Q753" s="14">
        <f>COUNTIF(Tableau82529[[#This Row],[Lundi]:[Mercredi]],"&gt;0") + COUNTIF(Tableau82529[[#This Row],[Jeudi]:[Samedi]],"&gt;0")</f>
        <v>0</v>
      </c>
      <c r="R753" s="14" t="str">
        <f>IFERROR(Tableau82529[[#This Row],[Total Tour 1]]+Tableau82529[[#This Row],[Total Tour 2]],"")</f>
        <v/>
      </c>
      <c r="S753" s="14">
        <f>COUNTIF(Tableau82529[[#This Row],[Lundi]:[Samedi]],"&gt;=12")*1000</f>
        <v>0</v>
      </c>
      <c r="T75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53" s="15">
        <f>Tableau82529[[#This Row],[Prime production]]+Tableau82529[[#This Row],[Prime rendement]]</f>
        <v>0</v>
      </c>
      <c r="V753" s="15" t="str">
        <f>IF(Tableau82529[[#This Row],[Matricule]]&gt;1,IF(COUNTIF(Tableau82529[DateMatricule],Tableau82529[[#This Row],[DateMatricule]])&gt;1,"Doublon",""),"")</f>
        <v/>
      </c>
    </row>
    <row r="754" spans="1:22" x14ac:dyDescent="0.25">
      <c r="A754" s="11" t="str">
        <f>IF(Tableau82529[[#This Row],[Semaine]]="","",VLOOKUP(Tableau82529[[#This Row],[Semaine]],Listes!$A:$B,2,FALSE))</f>
        <v/>
      </c>
      <c r="B754" s="11" t="str">
        <f>IF(ISBLANK(Tableau82529[[#This Row],[Matricule]]),"",VLOOKUP(Tableau82529[[#This Row],[Matricule]],#REF!,2,FALSE))</f>
        <v/>
      </c>
      <c r="C754" s="11" t="str">
        <f>IF(ISBLANK(Tableau82529[[#This Row],[Matricule]]),"",VLOOKUP(Tableau82529[[#This Row],[Matricule]],#REF!,3,FALSE))</f>
        <v/>
      </c>
      <c r="D754" s="11" t="str">
        <f>CONCATENATE(Tableau82529[[#This Row],[Semaine]],Tableau82529[[#This Row],[Matricule]])</f>
        <v/>
      </c>
      <c r="O754" s="14" t="str">
        <f>IF(SUM(Tableau82529[[#This Row],[Lundi]:[Mercredi]])&gt;0,SUM(Tableau82529[[#This Row],[Lundi]:[Mercredi]]),"")</f>
        <v/>
      </c>
      <c r="P754" s="14" t="str">
        <f>IF(SUM(Tableau82529[[#This Row],[Jeudi]:[Samedi]])&gt;0,SUM(Tableau82529[[#This Row],[Jeudi]:[Samedi]]),"")</f>
        <v/>
      </c>
      <c r="Q754" s="14">
        <f>COUNTIF(Tableau82529[[#This Row],[Lundi]:[Mercredi]],"&gt;0") + COUNTIF(Tableau82529[[#This Row],[Jeudi]:[Samedi]],"&gt;0")</f>
        <v>0</v>
      </c>
      <c r="R754" s="14" t="str">
        <f>IFERROR(Tableau82529[[#This Row],[Total Tour 1]]+Tableau82529[[#This Row],[Total Tour 2]],"")</f>
        <v/>
      </c>
      <c r="S754" s="14">
        <f>COUNTIF(Tableau82529[[#This Row],[Lundi]:[Samedi]],"&gt;=12")*1000</f>
        <v>0</v>
      </c>
      <c r="T75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54" s="15">
        <f>Tableau82529[[#This Row],[Prime production]]+Tableau82529[[#This Row],[Prime rendement]]</f>
        <v>0</v>
      </c>
      <c r="V754" s="15" t="str">
        <f>IF(Tableau82529[[#This Row],[Matricule]]&gt;1,IF(COUNTIF(Tableau82529[DateMatricule],Tableau82529[[#This Row],[DateMatricule]])&gt;1,"Doublon",""),"")</f>
        <v/>
      </c>
    </row>
    <row r="755" spans="1:22" x14ac:dyDescent="0.25">
      <c r="A755" s="11" t="str">
        <f>IF(Tableau82529[[#This Row],[Semaine]]="","",VLOOKUP(Tableau82529[[#This Row],[Semaine]],Listes!$A:$B,2,FALSE))</f>
        <v/>
      </c>
      <c r="B755" s="11" t="str">
        <f>IF(ISBLANK(Tableau82529[[#This Row],[Matricule]]),"",VLOOKUP(Tableau82529[[#This Row],[Matricule]],#REF!,2,FALSE))</f>
        <v/>
      </c>
      <c r="C755" s="11" t="str">
        <f>IF(ISBLANK(Tableau82529[[#This Row],[Matricule]]),"",VLOOKUP(Tableau82529[[#This Row],[Matricule]],#REF!,3,FALSE))</f>
        <v/>
      </c>
      <c r="D755" s="11" t="str">
        <f>CONCATENATE(Tableau82529[[#This Row],[Semaine]],Tableau82529[[#This Row],[Matricule]])</f>
        <v/>
      </c>
      <c r="O755" s="14" t="str">
        <f>IF(SUM(Tableau82529[[#This Row],[Lundi]:[Mercredi]])&gt;0,SUM(Tableau82529[[#This Row],[Lundi]:[Mercredi]]),"")</f>
        <v/>
      </c>
      <c r="P755" s="14" t="str">
        <f>IF(SUM(Tableau82529[[#This Row],[Jeudi]:[Samedi]])&gt;0,SUM(Tableau82529[[#This Row],[Jeudi]:[Samedi]]),"")</f>
        <v/>
      </c>
      <c r="Q755" s="14">
        <f>COUNTIF(Tableau82529[[#This Row],[Lundi]:[Mercredi]],"&gt;0") + COUNTIF(Tableau82529[[#This Row],[Jeudi]:[Samedi]],"&gt;0")</f>
        <v>0</v>
      </c>
      <c r="R755" s="14" t="str">
        <f>IFERROR(Tableau82529[[#This Row],[Total Tour 1]]+Tableau82529[[#This Row],[Total Tour 2]],"")</f>
        <v/>
      </c>
      <c r="S755" s="14">
        <f>COUNTIF(Tableau82529[[#This Row],[Lundi]:[Samedi]],"&gt;=12")*1000</f>
        <v>0</v>
      </c>
      <c r="T75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55" s="15">
        <f>Tableau82529[[#This Row],[Prime production]]+Tableau82529[[#This Row],[Prime rendement]]</f>
        <v>0</v>
      </c>
      <c r="V755" s="15" t="str">
        <f>IF(Tableau82529[[#This Row],[Matricule]]&gt;1,IF(COUNTIF(Tableau82529[DateMatricule],Tableau82529[[#This Row],[DateMatricule]])&gt;1,"Doublon",""),"")</f>
        <v/>
      </c>
    </row>
    <row r="756" spans="1:22" x14ac:dyDescent="0.25">
      <c r="A756" s="11" t="str">
        <f>IF(Tableau82529[[#This Row],[Semaine]]="","",VLOOKUP(Tableau82529[[#This Row],[Semaine]],Listes!$A:$B,2,FALSE))</f>
        <v/>
      </c>
      <c r="B756" s="11" t="str">
        <f>IF(ISBLANK(Tableau82529[[#This Row],[Matricule]]),"",VLOOKUP(Tableau82529[[#This Row],[Matricule]],#REF!,2,FALSE))</f>
        <v/>
      </c>
      <c r="C756" s="11" t="str">
        <f>IF(ISBLANK(Tableau82529[[#This Row],[Matricule]]),"",VLOOKUP(Tableau82529[[#This Row],[Matricule]],#REF!,3,FALSE))</f>
        <v/>
      </c>
      <c r="D756" s="11" t="str">
        <f>CONCATENATE(Tableau82529[[#This Row],[Semaine]],Tableau82529[[#This Row],[Matricule]])</f>
        <v/>
      </c>
      <c r="O756" s="14" t="str">
        <f>IF(SUM(Tableau82529[[#This Row],[Lundi]:[Mercredi]])&gt;0,SUM(Tableau82529[[#This Row],[Lundi]:[Mercredi]]),"")</f>
        <v/>
      </c>
      <c r="P756" s="14" t="str">
        <f>IF(SUM(Tableau82529[[#This Row],[Jeudi]:[Samedi]])&gt;0,SUM(Tableau82529[[#This Row],[Jeudi]:[Samedi]]),"")</f>
        <v/>
      </c>
      <c r="Q756" s="14">
        <f>COUNTIF(Tableau82529[[#This Row],[Lundi]:[Mercredi]],"&gt;0") + COUNTIF(Tableau82529[[#This Row],[Jeudi]:[Samedi]],"&gt;0")</f>
        <v>0</v>
      </c>
      <c r="R756" s="14" t="str">
        <f>IFERROR(Tableau82529[[#This Row],[Total Tour 1]]+Tableau82529[[#This Row],[Total Tour 2]],"")</f>
        <v/>
      </c>
      <c r="S756" s="14">
        <f>COUNTIF(Tableau82529[[#This Row],[Lundi]:[Samedi]],"&gt;=12")*1000</f>
        <v>0</v>
      </c>
      <c r="T75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56" s="15">
        <f>Tableau82529[[#This Row],[Prime production]]+Tableau82529[[#This Row],[Prime rendement]]</f>
        <v>0</v>
      </c>
      <c r="V756" s="15" t="str">
        <f>IF(Tableau82529[[#This Row],[Matricule]]&gt;1,IF(COUNTIF(Tableau82529[DateMatricule],Tableau82529[[#This Row],[DateMatricule]])&gt;1,"Doublon",""),"")</f>
        <v/>
      </c>
    </row>
    <row r="757" spans="1:22" x14ac:dyDescent="0.25">
      <c r="A757" s="11" t="str">
        <f>IF(Tableau82529[[#This Row],[Semaine]]="","",VLOOKUP(Tableau82529[[#This Row],[Semaine]],Listes!$A:$B,2,FALSE))</f>
        <v/>
      </c>
      <c r="B757" s="11" t="str">
        <f>IF(ISBLANK(Tableau82529[[#This Row],[Matricule]]),"",VLOOKUP(Tableau82529[[#This Row],[Matricule]],#REF!,2,FALSE))</f>
        <v/>
      </c>
      <c r="C757" s="11" t="str">
        <f>IF(ISBLANK(Tableau82529[[#This Row],[Matricule]]),"",VLOOKUP(Tableau82529[[#This Row],[Matricule]],#REF!,3,FALSE))</f>
        <v/>
      </c>
      <c r="D757" s="11" t="str">
        <f>CONCATENATE(Tableau82529[[#This Row],[Semaine]],Tableau82529[[#This Row],[Matricule]])</f>
        <v/>
      </c>
      <c r="O757" s="14" t="str">
        <f>IF(SUM(Tableau82529[[#This Row],[Lundi]:[Mercredi]])&gt;0,SUM(Tableau82529[[#This Row],[Lundi]:[Mercredi]]),"")</f>
        <v/>
      </c>
      <c r="P757" s="14" t="str">
        <f>IF(SUM(Tableau82529[[#This Row],[Jeudi]:[Samedi]])&gt;0,SUM(Tableau82529[[#This Row],[Jeudi]:[Samedi]]),"")</f>
        <v/>
      </c>
      <c r="Q757" s="14">
        <f>COUNTIF(Tableau82529[[#This Row],[Lundi]:[Mercredi]],"&gt;0") + COUNTIF(Tableau82529[[#This Row],[Jeudi]:[Samedi]],"&gt;0")</f>
        <v>0</v>
      </c>
      <c r="R757" s="14" t="str">
        <f>IFERROR(Tableau82529[[#This Row],[Total Tour 1]]+Tableau82529[[#This Row],[Total Tour 2]],"")</f>
        <v/>
      </c>
      <c r="S757" s="14">
        <f>COUNTIF(Tableau82529[[#This Row],[Lundi]:[Samedi]],"&gt;=12")*1000</f>
        <v>0</v>
      </c>
      <c r="T75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57" s="15">
        <f>Tableau82529[[#This Row],[Prime production]]+Tableau82529[[#This Row],[Prime rendement]]</f>
        <v>0</v>
      </c>
      <c r="V757" s="15" t="str">
        <f>IF(Tableau82529[[#This Row],[Matricule]]&gt;1,IF(COUNTIF(Tableau82529[DateMatricule],Tableau82529[[#This Row],[DateMatricule]])&gt;1,"Doublon",""),"")</f>
        <v/>
      </c>
    </row>
    <row r="758" spans="1:22" x14ac:dyDescent="0.25">
      <c r="A758" s="11" t="str">
        <f>IF(Tableau82529[[#This Row],[Semaine]]="","",VLOOKUP(Tableau82529[[#This Row],[Semaine]],Listes!$A:$B,2,FALSE))</f>
        <v/>
      </c>
      <c r="B758" s="11" t="str">
        <f>IF(ISBLANK(Tableau82529[[#This Row],[Matricule]]),"",VLOOKUP(Tableau82529[[#This Row],[Matricule]],#REF!,2,FALSE))</f>
        <v/>
      </c>
      <c r="C758" s="11" t="str">
        <f>IF(ISBLANK(Tableau82529[[#This Row],[Matricule]]),"",VLOOKUP(Tableau82529[[#This Row],[Matricule]],#REF!,3,FALSE))</f>
        <v/>
      </c>
      <c r="D758" s="11" t="str">
        <f>CONCATENATE(Tableau82529[[#This Row],[Semaine]],Tableau82529[[#This Row],[Matricule]])</f>
        <v/>
      </c>
      <c r="O758" s="14" t="str">
        <f>IF(SUM(Tableau82529[[#This Row],[Lundi]:[Mercredi]])&gt;0,SUM(Tableau82529[[#This Row],[Lundi]:[Mercredi]]),"")</f>
        <v/>
      </c>
      <c r="P758" s="14" t="str">
        <f>IF(SUM(Tableau82529[[#This Row],[Jeudi]:[Samedi]])&gt;0,SUM(Tableau82529[[#This Row],[Jeudi]:[Samedi]]),"")</f>
        <v/>
      </c>
      <c r="Q758" s="14">
        <f>COUNTIF(Tableau82529[[#This Row],[Lundi]:[Mercredi]],"&gt;0") + COUNTIF(Tableau82529[[#This Row],[Jeudi]:[Samedi]],"&gt;0")</f>
        <v>0</v>
      </c>
      <c r="R758" s="14" t="str">
        <f>IFERROR(Tableau82529[[#This Row],[Total Tour 1]]+Tableau82529[[#This Row],[Total Tour 2]],"")</f>
        <v/>
      </c>
      <c r="S758" s="14">
        <f>COUNTIF(Tableau82529[[#This Row],[Lundi]:[Samedi]],"&gt;=12")*1000</f>
        <v>0</v>
      </c>
      <c r="T75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58" s="15">
        <f>Tableau82529[[#This Row],[Prime production]]+Tableau82529[[#This Row],[Prime rendement]]</f>
        <v>0</v>
      </c>
      <c r="V758" s="15" t="str">
        <f>IF(Tableau82529[[#This Row],[Matricule]]&gt;1,IF(COUNTIF(Tableau82529[DateMatricule],Tableau82529[[#This Row],[DateMatricule]])&gt;1,"Doublon",""),"")</f>
        <v/>
      </c>
    </row>
    <row r="759" spans="1:22" x14ac:dyDescent="0.25">
      <c r="A759" s="11" t="str">
        <f>IF(Tableau82529[[#This Row],[Semaine]]="","",VLOOKUP(Tableau82529[[#This Row],[Semaine]],Listes!$A:$B,2,FALSE))</f>
        <v/>
      </c>
      <c r="B759" s="11" t="str">
        <f>IF(ISBLANK(Tableau82529[[#This Row],[Matricule]]),"",VLOOKUP(Tableau82529[[#This Row],[Matricule]],#REF!,2,FALSE))</f>
        <v/>
      </c>
      <c r="C759" s="11" t="str">
        <f>IF(ISBLANK(Tableau82529[[#This Row],[Matricule]]),"",VLOOKUP(Tableau82529[[#This Row],[Matricule]],#REF!,3,FALSE))</f>
        <v/>
      </c>
      <c r="D759" s="11" t="str">
        <f>CONCATENATE(Tableau82529[[#This Row],[Semaine]],Tableau82529[[#This Row],[Matricule]])</f>
        <v/>
      </c>
      <c r="O759" s="14" t="str">
        <f>IF(SUM(Tableau82529[[#This Row],[Lundi]:[Mercredi]])&gt;0,SUM(Tableau82529[[#This Row],[Lundi]:[Mercredi]]),"")</f>
        <v/>
      </c>
      <c r="P759" s="14" t="str">
        <f>IF(SUM(Tableau82529[[#This Row],[Jeudi]:[Samedi]])&gt;0,SUM(Tableau82529[[#This Row],[Jeudi]:[Samedi]]),"")</f>
        <v/>
      </c>
      <c r="Q759" s="14">
        <f>COUNTIF(Tableau82529[[#This Row],[Lundi]:[Mercredi]],"&gt;0") + COUNTIF(Tableau82529[[#This Row],[Jeudi]:[Samedi]],"&gt;0")</f>
        <v>0</v>
      </c>
      <c r="R759" s="14" t="str">
        <f>IFERROR(Tableau82529[[#This Row],[Total Tour 1]]+Tableau82529[[#This Row],[Total Tour 2]],"")</f>
        <v/>
      </c>
      <c r="S759" s="14">
        <f>COUNTIF(Tableau82529[[#This Row],[Lundi]:[Samedi]],"&gt;=12")*1000</f>
        <v>0</v>
      </c>
      <c r="T75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59" s="15">
        <f>Tableau82529[[#This Row],[Prime production]]+Tableau82529[[#This Row],[Prime rendement]]</f>
        <v>0</v>
      </c>
      <c r="V759" s="15" t="str">
        <f>IF(Tableau82529[[#This Row],[Matricule]]&gt;1,IF(COUNTIF(Tableau82529[DateMatricule],Tableau82529[[#This Row],[DateMatricule]])&gt;1,"Doublon",""),"")</f>
        <v/>
      </c>
    </row>
    <row r="760" spans="1:22" x14ac:dyDescent="0.25">
      <c r="A760" s="11" t="str">
        <f>IF(Tableau82529[[#This Row],[Semaine]]="","",VLOOKUP(Tableau82529[[#This Row],[Semaine]],Listes!$A:$B,2,FALSE))</f>
        <v/>
      </c>
      <c r="B760" s="11" t="str">
        <f>IF(ISBLANK(Tableau82529[[#This Row],[Matricule]]),"",VLOOKUP(Tableau82529[[#This Row],[Matricule]],#REF!,2,FALSE))</f>
        <v/>
      </c>
      <c r="C760" s="11" t="str">
        <f>IF(ISBLANK(Tableau82529[[#This Row],[Matricule]]),"",VLOOKUP(Tableau82529[[#This Row],[Matricule]],#REF!,3,FALSE))</f>
        <v/>
      </c>
      <c r="D760" s="11" t="str">
        <f>CONCATENATE(Tableau82529[[#This Row],[Semaine]],Tableau82529[[#This Row],[Matricule]])</f>
        <v/>
      </c>
      <c r="O760" s="14" t="str">
        <f>IF(SUM(Tableau82529[[#This Row],[Lundi]:[Mercredi]])&gt;0,SUM(Tableau82529[[#This Row],[Lundi]:[Mercredi]]),"")</f>
        <v/>
      </c>
      <c r="P760" s="14" t="str">
        <f>IF(SUM(Tableau82529[[#This Row],[Jeudi]:[Samedi]])&gt;0,SUM(Tableau82529[[#This Row],[Jeudi]:[Samedi]]),"")</f>
        <v/>
      </c>
      <c r="Q760" s="14">
        <f>COUNTIF(Tableau82529[[#This Row],[Lundi]:[Mercredi]],"&gt;0") + COUNTIF(Tableau82529[[#This Row],[Jeudi]:[Samedi]],"&gt;0")</f>
        <v>0</v>
      </c>
      <c r="R760" s="14" t="str">
        <f>IFERROR(Tableau82529[[#This Row],[Total Tour 1]]+Tableau82529[[#This Row],[Total Tour 2]],"")</f>
        <v/>
      </c>
      <c r="S760" s="14">
        <f>COUNTIF(Tableau82529[[#This Row],[Lundi]:[Samedi]],"&gt;=12")*1000</f>
        <v>0</v>
      </c>
      <c r="T76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60" s="15">
        <f>Tableau82529[[#This Row],[Prime production]]+Tableau82529[[#This Row],[Prime rendement]]</f>
        <v>0</v>
      </c>
      <c r="V760" s="15" t="str">
        <f>IF(Tableau82529[[#This Row],[Matricule]]&gt;1,IF(COUNTIF(Tableau82529[DateMatricule],Tableau82529[[#This Row],[DateMatricule]])&gt;1,"Doublon",""),"")</f>
        <v/>
      </c>
    </row>
    <row r="761" spans="1:22" x14ac:dyDescent="0.25">
      <c r="A761" s="11" t="str">
        <f>IF(Tableau82529[[#This Row],[Semaine]]="","",VLOOKUP(Tableau82529[[#This Row],[Semaine]],Listes!$A:$B,2,FALSE))</f>
        <v/>
      </c>
      <c r="B761" s="11" t="str">
        <f>IF(ISBLANK(Tableau82529[[#This Row],[Matricule]]),"",VLOOKUP(Tableau82529[[#This Row],[Matricule]],#REF!,2,FALSE))</f>
        <v/>
      </c>
      <c r="C761" s="11" t="str">
        <f>IF(ISBLANK(Tableau82529[[#This Row],[Matricule]]),"",VLOOKUP(Tableau82529[[#This Row],[Matricule]],#REF!,3,FALSE))</f>
        <v/>
      </c>
      <c r="D761" s="11" t="str">
        <f>CONCATENATE(Tableau82529[[#This Row],[Semaine]],Tableau82529[[#This Row],[Matricule]])</f>
        <v/>
      </c>
      <c r="O761" s="14" t="str">
        <f>IF(SUM(Tableau82529[[#This Row],[Lundi]:[Mercredi]])&gt;0,SUM(Tableau82529[[#This Row],[Lundi]:[Mercredi]]),"")</f>
        <v/>
      </c>
      <c r="P761" s="14" t="str">
        <f>IF(SUM(Tableau82529[[#This Row],[Jeudi]:[Samedi]])&gt;0,SUM(Tableau82529[[#This Row],[Jeudi]:[Samedi]]),"")</f>
        <v/>
      </c>
      <c r="Q761" s="14">
        <f>COUNTIF(Tableau82529[[#This Row],[Lundi]:[Mercredi]],"&gt;0") + COUNTIF(Tableau82529[[#This Row],[Jeudi]:[Samedi]],"&gt;0")</f>
        <v>0</v>
      </c>
      <c r="R761" s="14" t="str">
        <f>IFERROR(Tableau82529[[#This Row],[Total Tour 1]]+Tableau82529[[#This Row],[Total Tour 2]],"")</f>
        <v/>
      </c>
      <c r="S761" s="14">
        <f>COUNTIF(Tableau82529[[#This Row],[Lundi]:[Samedi]],"&gt;=12")*1000</f>
        <v>0</v>
      </c>
      <c r="T76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61" s="15">
        <f>Tableau82529[[#This Row],[Prime production]]+Tableau82529[[#This Row],[Prime rendement]]</f>
        <v>0</v>
      </c>
      <c r="V761" s="15" t="str">
        <f>IF(Tableau82529[[#This Row],[Matricule]]&gt;1,IF(COUNTIF(Tableau82529[DateMatricule],Tableau82529[[#This Row],[DateMatricule]])&gt;1,"Doublon",""),"")</f>
        <v/>
      </c>
    </row>
    <row r="762" spans="1:22" x14ac:dyDescent="0.25">
      <c r="A762" s="11" t="str">
        <f>IF(Tableau82529[[#This Row],[Semaine]]="","",VLOOKUP(Tableau82529[[#This Row],[Semaine]],Listes!$A:$B,2,FALSE))</f>
        <v/>
      </c>
      <c r="B762" s="11" t="str">
        <f>IF(ISBLANK(Tableau82529[[#This Row],[Matricule]]),"",VLOOKUP(Tableau82529[[#This Row],[Matricule]],#REF!,2,FALSE))</f>
        <v/>
      </c>
      <c r="C762" s="11" t="str">
        <f>IF(ISBLANK(Tableau82529[[#This Row],[Matricule]]),"",VLOOKUP(Tableau82529[[#This Row],[Matricule]],#REF!,3,FALSE))</f>
        <v/>
      </c>
      <c r="D762" s="11" t="str">
        <f>CONCATENATE(Tableau82529[[#This Row],[Semaine]],Tableau82529[[#This Row],[Matricule]])</f>
        <v/>
      </c>
      <c r="O762" s="14" t="str">
        <f>IF(SUM(Tableau82529[[#This Row],[Lundi]:[Mercredi]])&gt;0,SUM(Tableau82529[[#This Row],[Lundi]:[Mercredi]]),"")</f>
        <v/>
      </c>
      <c r="P762" s="14" t="str">
        <f>IF(SUM(Tableau82529[[#This Row],[Jeudi]:[Samedi]])&gt;0,SUM(Tableau82529[[#This Row],[Jeudi]:[Samedi]]),"")</f>
        <v/>
      </c>
      <c r="Q762" s="14">
        <f>COUNTIF(Tableau82529[[#This Row],[Lundi]:[Mercredi]],"&gt;0") + COUNTIF(Tableau82529[[#This Row],[Jeudi]:[Samedi]],"&gt;0")</f>
        <v>0</v>
      </c>
      <c r="R762" s="14" t="str">
        <f>IFERROR(Tableau82529[[#This Row],[Total Tour 1]]+Tableau82529[[#This Row],[Total Tour 2]],"")</f>
        <v/>
      </c>
      <c r="S762" s="14">
        <f>COUNTIF(Tableau82529[[#This Row],[Lundi]:[Samedi]],"&gt;=12")*1000</f>
        <v>0</v>
      </c>
      <c r="T76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62" s="15">
        <f>Tableau82529[[#This Row],[Prime production]]+Tableau82529[[#This Row],[Prime rendement]]</f>
        <v>0</v>
      </c>
      <c r="V762" s="15" t="str">
        <f>IF(Tableau82529[[#This Row],[Matricule]]&gt;1,IF(COUNTIF(Tableau82529[DateMatricule],Tableau82529[[#This Row],[DateMatricule]])&gt;1,"Doublon",""),"")</f>
        <v/>
      </c>
    </row>
    <row r="763" spans="1:22" x14ac:dyDescent="0.25">
      <c r="A763" s="11" t="str">
        <f>IF(Tableau82529[[#This Row],[Semaine]]="","",VLOOKUP(Tableau82529[[#This Row],[Semaine]],Listes!$A:$B,2,FALSE))</f>
        <v/>
      </c>
      <c r="B763" s="11" t="str">
        <f>IF(ISBLANK(Tableau82529[[#This Row],[Matricule]]),"",VLOOKUP(Tableau82529[[#This Row],[Matricule]],#REF!,2,FALSE))</f>
        <v/>
      </c>
      <c r="C763" s="11" t="str">
        <f>IF(ISBLANK(Tableau82529[[#This Row],[Matricule]]),"",VLOOKUP(Tableau82529[[#This Row],[Matricule]],#REF!,3,FALSE))</f>
        <v/>
      </c>
      <c r="D763" s="11" t="str">
        <f>CONCATENATE(Tableau82529[[#This Row],[Semaine]],Tableau82529[[#This Row],[Matricule]])</f>
        <v/>
      </c>
      <c r="O763" s="14" t="str">
        <f>IF(SUM(Tableau82529[[#This Row],[Lundi]:[Mercredi]])&gt;0,SUM(Tableau82529[[#This Row],[Lundi]:[Mercredi]]),"")</f>
        <v/>
      </c>
      <c r="P763" s="14" t="str">
        <f>IF(SUM(Tableau82529[[#This Row],[Jeudi]:[Samedi]])&gt;0,SUM(Tableau82529[[#This Row],[Jeudi]:[Samedi]]),"")</f>
        <v/>
      </c>
      <c r="Q763" s="14">
        <f>COUNTIF(Tableau82529[[#This Row],[Lundi]:[Mercredi]],"&gt;0") + COUNTIF(Tableau82529[[#This Row],[Jeudi]:[Samedi]],"&gt;0")</f>
        <v>0</v>
      </c>
      <c r="R763" s="14" t="str">
        <f>IFERROR(Tableau82529[[#This Row],[Total Tour 1]]+Tableau82529[[#This Row],[Total Tour 2]],"")</f>
        <v/>
      </c>
      <c r="S763" s="14">
        <f>COUNTIF(Tableau82529[[#This Row],[Lundi]:[Samedi]],"&gt;=12")*1000</f>
        <v>0</v>
      </c>
      <c r="T76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63" s="15">
        <f>Tableau82529[[#This Row],[Prime production]]+Tableau82529[[#This Row],[Prime rendement]]</f>
        <v>0</v>
      </c>
      <c r="V763" s="15" t="str">
        <f>IF(Tableau82529[[#This Row],[Matricule]]&gt;1,IF(COUNTIF(Tableau82529[DateMatricule],Tableau82529[[#This Row],[DateMatricule]])&gt;1,"Doublon",""),"")</f>
        <v/>
      </c>
    </row>
    <row r="764" spans="1:22" x14ac:dyDescent="0.25">
      <c r="A764" s="11" t="str">
        <f>IF(Tableau82529[[#This Row],[Semaine]]="","",VLOOKUP(Tableau82529[[#This Row],[Semaine]],Listes!$A:$B,2,FALSE))</f>
        <v/>
      </c>
      <c r="B764" s="11" t="str">
        <f>IF(ISBLANK(Tableau82529[[#This Row],[Matricule]]),"",VLOOKUP(Tableau82529[[#This Row],[Matricule]],#REF!,2,FALSE))</f>
        <v/>
      </c>
      <c r="C764" s="11" t="str">
        <f>IF(ISBLANK(Tableau82529[[#This Row],[Matricule]]),"",VLOOKUP(Tableau82529[[#This Row],[Matricule]],#REF!,3,FALSE))</f>
        <v/>
      </c>
      <c r="D764" s="11" t="str">
        <f>CONCATENATE(Tableau82529[[#This Row],[Semaine]],Tableau82529[[#This Row],[Matricule]])</f>
        <v/>
      </c>
      <c r="O764" s="14" t="str">
        <f>IF(SUM(Tableau82529[[#This Row],[Lundi]:[Mercredi]])&gt;0,SUM(Tableau82529[[#This Row],[Lundi]:[Mercredi]]),"")</f>
        <v/>
      </c>
      <c r="P764" s="14" t="str">
        <f>IF(SUM(Tableau82529[[#This Row],[Jeudi]:[Samedi]])&gt;0,SUM(Tableau82529[[#This Row],[Jeudi]:[Samedi]]),"")</f>
        <v/>
      </c>
      <c r="Q764" s="14">
        <f>COUNTIF(Tableau82529[[#This Row],[Lundi]:[Mercredi]],"&gt;0") + COUNTIF(Tableau82529[[#This Row],[Jeudi]:[Samedi]],"&gt;0")</f>
        <v>0</v>
      </c>
      <c r="R764" s="14" t="str">
        <f>IFERROR(Tableau82529[[#This Row],[Total Tour 1]]+Tableau82529[[#This Row],[Total Tour 2]],"")</f>
        <v/>
      </c>
      <c r="S764" s="14">
        <f>COUNTIF(Tableau82529[[#This Row],[Lundi]:[Samedi]],"&gt;=12")*1000</f>
        <v>0</v>
      </c>
      <c r="T76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64" s="15">
        <f>Tableau82529[[#This Row],[Prime production]]+Tableau82529[[#This Row],[Prime rendement]]</f>
        <v>0</v>
      </c>
      <c r="V764" s="15" t="str">
        <f>IF(Tableau82529[[#This Row],[Matricule]]&gt;1,IF(COUNTIF(Tableau82529[DateMatricule],Tableau82529[[#This Row],[DateMatricule]])&gt;1,"Doublon",""),"")</f>
        <v/>
      </c>
    </row>
    <row r="765" spans="1:22" x14ac:dyDescent="0.25">
      <c r="A765" s="11" t="str">
        <f>IF(Tableau82529[[#This Row],[Semaine]]="","",VLOOKUP(Tableau82529[[#This Row],[Semaine]],Listes!$A:$B,2,FALSE))</f>
        <v/>
      </c>
      <c r="B765" s="11" t="str">
        <f>IF(ISBLANK(Tableau82529[[#This Row],[Matricule]]),"",VLOOKUP(Tableau82529[[#This Row],[Matricule]],#REF!,2,FALSE))</f>
        <v/>
      </c>
      <c r="C765" s="11" t="str">
        <f>IF(ISBLANK(Tableau82529[[#This Row],[Matricule]]),"",VLOOKUP(Tableau82529[[#This Row],[Matricule]],#REF!,3,FALSE))</f>
        <v/>
      </c>
      <c r="D765" s="11" t="str">
        <f>CONCATENATE(Tableau82529[[#This Row],[Semaine]],Tableau82529[[#This Row],[Matricule]])</f>
        <v/>
      </c>
      <c r="O765" s="14" t="str">
        <f>IF(SUM(Tableau82529[[#This Row],[Lundi]:[Mercredi]])&gt;0,SUM(Tableau82529[[#This Row],[Lundi]:[Mercredi]]),"")</f>
        <v/>
      </c>
      <c r="P765" s="14" t="str">
        <f>IF(SUM(Tableau82529[[#This Row],[Jeudi]:[Samedi]])&gt;0,SUM(Tableau82529[[#This Row],[Jeudi]:[Samedi]]),"")</f>
        <v/>
      </c>
      <c r="Q765" s="14">
        <f>COUNTIF(Tableau82529[[#This Row],[Lundi]:[Mercredi]],"&gt;0") + COUNTIF(Tableau82529[[#This Row],[Jeudi]:[Samedi]],"&gt;0")</f>
        <v>0</v>
      </c>
      <c r="R765" s="14" t="str">
        <f>IFERROR(Tableau82529[[#This Row],[Total Tour 1]]+Tableau82529[[#This Row],[Total Tour 2]],"")</f>
        <v/>
      </c>
      <c r="S765" s="14">
        <f>COUNTIF(Tableau82529[[#This Row],[Lundi]:[Samedi]],"&gt;=12")*1000</f>
        <v>0</v>
      </c>
      <c r="T76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65" s="15">
        <f>Tableau82529[[#This Row],[Prime production]]+Tableau82529[[#This Row],[Prime rendement]]</f>
        <v>0</v>
      </c>
      <c r="V765" s="15" t="str">
        <f>IF(Tableau82529[[#This Row],[Matricule]]&gt;1,IF(COUNTIF(Tableau82529[DateMatricule],Tableau82529[[#This Row],[DateMatricule]])&gt;1,"Doublon",""),"")</f>
        <v/>
      </c>
    </row>
    <row r="766" spans="1:22" x14ac:dyDescent="0.25">
      <c r="A766" s="11" t="str">
        <f>IF(Tableau82529[[#This Row],[Semaine]]="","",VLOOKUP(Tableau82529[[#This Row],[Semaine]],Listes!$A:$B,2,FALSE))</f>
        <v/>
      </c>
      <c r="B766" s="11" t="str">
        <f>IF(ISBLANK(Tableau82529[[#This Row],[Matricule]]),"",VLOOKUP(Tableau82529[[#This Row],[Matricule]],#REF!,2,FALSE))</f>
        <v/>
      </c>
      <c r="C766" s="11" t="str">
        <f>IF(ISBLANK(Tableau82529[[#This Row],[Matricule]]),"",VLOOKUP(Tableau82529[[#This Row],[Matricule]],#REF!,3,FALSE))</f>
        <v/>
      </c>
      <c r="D766" s="11" t="str">
        <f>CONCATENATE(Tableau82529[[#This Row],[Semaine]],Tableau82529[[#This Row],[Matricule]])</f>
        <v/>
      </c>
      <c r="O766" s="14" t="str">
        <f>IF(SUM(Tableau82529[[#This Row],[Lundi]:[Mercredi]])&gt;0,SUM(Tableau82529[[#This Row],[Lundi]:[Mercredi]]),"")</f>
        <v/>
      </c>
      <c r="P766" s="14" t="str">
        <f>IF(SUM(Tableau82529[[#This Row],[Jeudi]:[Samedi]])&gt;0,SUM(Tableau82529[[#This Row],[Jeudi]:[Samedi]]),"")</f>
        <v/>
      </c>
      <c r="Q766" s="14">
        <f>COUNTIF(Tableau82529[[#This Row],[Lundi]:[Mercredi]],"&gt;0") + COUNTIF(Tableau82529[[#This Row],[Jeudi]:[Samedi]],"&gt;0")</f>
        <v>0</v>
      </c>
      <c r="R766" s="14" t="str">
        <f>IFERROR(Tableau82529[[#This Row],[Total Tour 1]]+Tableau82529[[#This Row],[Total Tour 2]],"")</f>
        <v/>
      </c>
      <c r="S766" s="14">
        <f>COUNTIF(Tableau82529[[#This Row],[Lundi]:[Samedi]],"&gt;=12")*1000</f>
        <v>0</v>
      </c>
      <c r="T76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66" s="15">
        <f>Tableau82529[[#This Row],[Prime production]]+Tableau82529[[#This Row],[Prime rendement]]</f>
        <v>0</v>
      </c>
      <c r="V766" s="15" t="str">
        <f>IF(Tableau82529[[#This Row],[Matricule]]&gt;1,IF(COUNTIF(Tableau82529[DateMatricule],Tableau82529[[#This Row],[DateMatricule]])&gt;1,"Doublon",""),"")</f>
        <v/>
      </c>
    </row>
    <row r="767" spans="1:22" x14ac:dyDescent="0.25">
      <c r="A767" s="11" t="str">
        <f>IF(Tableau82529[[#This Row],[Semaine]]="","",VLOOKUP(Tableau82529[[#This Row],[Semaine]],Listes!$A:$B,2,FALSE))</f>
        <v/>
      </c>
      <c r="B767" s="11" t="str">
        <f>IF(ISBLANK(Tableau82529[[#This Row],[Matricule]]),"",VLOOKUP(Tableau82529[[#This Row],[Matricule]],#REF!,2,FALSE))</f>
        <v/>
      </c>
      <c r="C767" s="11" t="str">
        <f>IF(ISBLANK(Tableau82529[[#This Row],[Matricule]]),"",VLOOKUP(Tableau82529[[#This Row],[Matricule]],#REF!,3,FALSE))</f>
        <v/>
      </c>
      <c r="D767" s="11" t="str">
        <f>CONCATENATE(Tableau82529[[#This Row],[Semaine]],Tableau82529[[#This Row],[Matricule]])</f>
        <v/>
      </c>
      <c r="O767" s="14" t="str">
        <f>IF(SUM(Tableau82529[[#This Row],[Lundi]:[Mercredi]])&gt;0,SUM(Tableau82529[[#This Row],[Lundi]:[Mercredi]]),"")</f>
        <v/>
      </c>
      <c r="P767" s="14" t="str">
        <f>IF(SUM(Tableau82529[[#This Row],[Jeudi]:[Samedi]])&gt;0,SUM(Tableau82529[[#This Row],[Jeudi]:[Samedi]]),"")</f>
        <v/>
      </c>
      <c r="Q767" s="14">
        <f>COUNTIF(Tableau82529[[#This Row],[Lundi]:[Mercredi]],"&gt;0") + COUNTIF(Tableau82529[[#This Row],[Jeudi]:[Samedi]],"&gt;0")</f>
        <v>0</v>
      </c>
      <c r="R767" s="14" t="str">
        <f>IFERROR(Tableau82529[[#This Row],[Total Tour 1]]+Tableau82529[[#This Row],[Total Tour 2]],"")</f>
        <v/>
      </c>
      <c r="S767" s="14">
        <f>COUNTIF(Tableau82529[[#This Row],[Lundi]:[Samedi]],"&gt;=12")*1000</f>
        <v>0</v>
      </c>
      <c r="T76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67" s="15">
        <f>Tableau82529[[#This Row],[Prime production]]+Tableau82529[[#This Row],[Prime rendement]]</f>
        <v>0</v>
      </c>
      <c r="V767" s="15" t="str">
        <f>IF(Tableau82529[[#This Row],[Matricule]]&gt;1,IF(COUNTIF(Tableau82529[DateMatricule],Tableau82529[[#This Row],[DateMatricule]])&gt;1,"Doublon",""),"")</f>
        <v/>
      </c>
    </row>
    <row r="768" spans="1:22" x14ac:dyDescent="0.25">
      <c r="A768" s="11" t="str">
        <f>IF(Tableau82529[[#This Row],[Semaine]]="","",VLOOKUP(Tableau82529[[#This Row],[Semaine]],Listes!$A:$B,2,FALSE))</f>
        <v/>
      </c>
      <c r="B768" s="11" t="str">
        <f>IF(ISBLANK(Tableau82529[[#This Row],[Matricule]]),"",VLOOKUP(Tableau82529[[#This Row],[Matricule]],#REF!,2,FALSE))</f>
        <v/>
      </c>
      <c r="C768" s="11" t="str">
        <f>IF(ISBLANK(Tableau82529[[#This Row],[Matricule]]),"",VLOOKUP(Tableau82529[[#This Row],[Matricule]],#REF!,3,FALSE))</f>
        <v/>
      </c>
      <c r="D768" s="11" t="str">
        <f>CONCATENATE(Tableau82529[[#This Row],[Semaine]],Tableau82529[[#This Row],[Matricule]])</f>
        <v/>
      </c>
      <c r="O768" s="14" t="str">
        <f>IF(SUM(Tableau82529[[#This Row],[Lundi]:[Mercredi]])&gt;0,SUM(Tableau82529[[#This Row],[Lundi]:[Mercredi]]),"")</f>
        <v/>
      </c>
      <c r="P768" s="14" t="str">
        <f>IF(SUM(Tableau82529[[#This Row],[Jeudi]:[Samedi]])&gt;0,SUM(Tableau82529[[#This Row],[Jeudi]:[Samedi]]),"")</f>
        <v/>
      </c>
      <c r="Q768" s="14">
        <f>COUNTIF(Tableau82529[[#This Row],[Lundi]:[Mercredi]],"&gt;0") + COUNTIF(Tableau82529[[#This Row],[Jeudi]:[Samedi]],"&gt;0")</f>
        <v>0</v>
      </c>
      <c r="R768" s="14" t="str">
        <f>IFERROR(Tableau82529[[#This Row],[Total Tour 1]]+Tableau82529[[#This Row],[Total Tour 2]],"")</f>
        <v/>
      </c>
      <c r="S768" s="14">
        <f>COUNTIF(Tableau82529[[#This Row],[Lundi]:[Samedi]],"&gt;=12")*1000</f>
        <v>0</v>
      </c>
      <c r="T76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68" s="15">
        <f>Tableau82529[[#This Row],[Prime production]]+Tableau82529[[#This Row],[Prime rendement]]</f>
        <v>0</v>
      </c>
      <c r="V768" s="15" t="str">
        <f>IF(Tableau82529[[#This Row],[Matricule]]&gt;1,IF(COUNTIF(Tableau82529[DateMatricule],Tableau82529[[#This Row],[DateMatricule]])&gt;1,"Doublon",""),"")</f>
        <v/>
      </c>
    </row>
    <row r="769" spans="1:22" x14ac:dyDescent="0.25">
      <c r="A769" s="11" t="str">
        <f>IF(Tableau82529[[#This Row],[Semaine]]="","",VLOOKUP(Tableau82529[[#This Row],[Semaine]],Listes!$A:$B,2,FALSE))</f>
        <v/>
      </c>
      <c r="B769" s="11" t="str">
        <f>IF(ISBLANK(Tableau82529[[#This Row],[Matricule]]),"",VLOOKUP(Tableau82529[[#This Row],[Matricule]],#REF!,2,FALSE))</f>
        <v/>
      </c>
      <c r="C769" s="11" t="str">
        <f>IF(ISBLANK(Tableau82529[[#This Row],[Matricule]]),"",VLOOKUP(Tableau82529[[#This Row],[Matricule]],#REF!,3,FALSE))</f>
        <v/>
      </c>
      <c r="D769" s="11" t="str">
        <f>CONCATENATE(Tableau82529[[#This Row],[Semaine]],Tableau82529[[#This Row],[Matricule]])</f>
        <v/>
      </c>
      <c r="O769" s="14" t="str">
        <f>IF(SUM(Tableau82529[[#This Row],[Lundi]:[Mercredi]])&gt;0,SUM(Tableau82529[[#This Row],[Lundi]:[Mercredi]]),"")</f>
        <v/>
      </c>
      <c r="P769" s="14" t="str">
        <f>IF(SUM(Tableau82529[[#This Row],[Jeudi]:[Samedi]])&gt;0,SUM(Tableau82529[[#This Row],[Jeudi]:[Samedi]]),"")</f>
        <v/>
      </c>
      <c r="Q769" s="14">
        <f>COUNTIF(Tableau82529[[#This Row],[Lundi]:[Mercredi]],"&gt;0") + COUNTIF(Tableau82529[[#This Row],[Jeudi]:[Samedi]],"&gt;0")</f>
        <v>0</v>
      </c>
      <c r="R769" s="14" t="str">
        <f>IFERROR(Tableau82529[[#This Row],[Total Tour 1]]+Tableau82529[[#This Row],[Total Tour 2]],"")</f>
        <v/>
      </c>
      <c r="S769" s="14">
        <f>COUNTIF(Tableau82529[[#This Row],[Lundi]:[Samedi]],"&gt;=12")*1000</f>
        <v>0</v>
      </c>
      <c r="T76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69" s="15">
        <f>Tableau82529[[#This Row],[Prime production]]+Tableau82529[[#This Row],[Prime rendement]]</f>
        <v>0</v>
      </c>
      <c r="V769" s="15" t="str">
        <f>IF(Tableau82529[[#This Row],[Matricule]]&gt;1,IF(COUNTIF(Tableau82529[DateMatricule],Tableau82529[[#This Row],[DateMatricule]])&gt;1,"Doublon",""),"")</f>
        <v/>
      </c>
    </row>
    <row r="770" spans="1:22" x14ac:dyDescent="0.25">
      <c r="A770" s="11" t="str">
        <f>IF(Tableau82529[[#This Row],[Semaine]]="","",VLOOKUP(Tableau82529[[#This Row],[Semaine]],Listes!$A:$B,2,FALSE))</f>
        <v/>
      </c>
      <c r="B770" s="11" t="str">
        <f>IF(ISBLANK(Tableau82529[[#This Row],[Matricule]]),"",VLOOKUP(Tableau82529[[#This Row],[Matricule]],#REF!,2,FALSE))</f>
        <v/>
      </c>
      <c r="C770" s="11" t="str">
        <f>IF(ISBLANK(Tableau82529[[#This Row],[Matricule]]),"",VLOOKUP(Tableau82529[[#This Row],[Matricule]],#REF!,3,FALSE))</f>
        <v/>
      </c>
      <c r="D770" s="11" t="str">
        <f>CONCATENATE(Tableau82529[[#This Row],[Semaine]],Tableau82529[[#This Row],[Matricule]])</f>
        <v/>
      </c>
      <c r="O770" s="14" t="str">
        <f>IF(SUM(Tableau82529[[#This Row],[Lundi]:[Mercredi]])&gt;0,SUM(Tableau82529[[#This Row],[Lundi]:[Mercredi]]),"")</f>
        <v/>
      </c>
      <c r="P770" s="14" t="str">
        <f>IF(SUM(Tableau82529[[#This Row],[Jeudi]:[Samedi]])&gt;0,SUM(Tableau82529[[#This Row],[Jeudi]:[Samedi]]),"")</f>
        <v/>
      </c>
      <c r="Q770" s="14">
        <f>COUNTIF(Tableau82529[[#This Row],[Lundi]:[Mercredi]],"&gt;0") + COUNTIF(Tableau82529[[#This Row],[Jeudi]:[Samedi]],"&gt;0")</f>
        <v>0</v>
      </c>
      <c r="R770" s="14" t="str">
        <f>IFERROR(Tableau82529[[#This Row],[Total Tour 1]]+Tableau82529[[#This Row],[Total Tour 2]],"")</f>
        <v/>
      </c>
      <c r="S770" s="14">
        <f>COUNTIF(Tableau82529[[#This Row],[Lundi]:[Samedi]],"&gt;=12")*1000</f>
        <v>0</v>
      </c>
      <c r="T77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70" s="15">
        <f>Tableau82529[[#This Row],[Prime production]]+Tableau82529[[#This Row],[Prime rendement]]</f>
        <v>0</v>
      </c>
      <c r="V770" s="15" t="str">
        <f>IF(Tableau82529[[#This Row],[Matricule]]&gt;1,IF(COUNTIF(Tableau82529[DateMatricule],Tableau82529[[#This Row],[DateMatricule]])&gt;1,"Doublon",""),"")</f>
        <v/>
      </c>
    </row>
    <row r="771" spans="1:22" x14ac:dyDescent="0.25">
      <c r="A771" s="11" t="str">
        <f>IF(Tableau82529[[#This Row],[Semaine]]="","",VLOOKUP(Tableau82529[[#This Row],[Semaine]],Listes!$A:$B,2,FALSE))</f>
        <v/>
      </c>
      <c r="B771" s="11" t="str">
        <f>IF(ISBLANK(Tableau82529[[#This Row],[Matricule]]),"",VLOOKUP(Tableau82529[[#This Row],[Matricule]],#REF!,2,FALSE))</f>
        <v/>
      </c>
      <c r="C771" s="11" t="str">
        <f>IF(ISBLANK(Tableau82529[[#This Row],[Matricule]]),"",VLOOKUP(Tableau82529[[#This Row],[Matricule]],#REF!,3,FALSE))</f>
        <v/>
      </c>
      <c r="D771" s="11" t="str">
        <f>CONCATENATE(Tableau82529[[#This Row],[Semaine]],Tableau82529[[#This Row],[Matricule]])</f>
        <v/>
      </c>
      <c r="O771" s="14" t="str">
        <f>IF(SUM(Tableau82529[[#This Row],[Lundi]:[Mercredi]])&gt;0,SUM(Tableau82529[[#This Row],[Lundi]:[Mercredi]]),"")</f>
        <v/>
      </c>
      <c r="P771" s="14" t="str">
        <f>IF(SUM(Tableau82529[[#This Row],[Jeudi]:[Samedi]])&gt;0,SUM(Tableau82529[[#This Row],[Jeudi]:[Samedi]]),"")</f>
        <v/>
      </c>
      <c r="Q771" s="14">
        <f>COUNTIF(Tableau82529[[#This Row],[Lundi]:[Mercredi]],"&gt;0") + COUNTIF(Tableau82529[[#This Row],[Jeudi]:[Samedi]],"&gt;0")</f>
        <v>0</v>
      </c>
      <c r="R771" s="14" t="str">
        <f>IFERROR(Tableau82529[[#This Row],[Total Tour 1]]+Tableau82529[[#This Row],[Total Tour 2]],"")</f>
        <v/>
      </c>
      <c r="S771" s="14">
        <f>COUNTIF(Tableau82529[[#This Row],[Lundi]:[Samedi]],"&gt;=12")*1000</f>
        <v>0</v>
      </c>
      <c r="T77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71" s="15">
        <f>Tableau82529[[#This Row],[Prime production]]+Tableau82529[[#This Row],[Prime rendement]]</f>
        <v>0</v>
      </c>
      <c r="V771" s="15" t="str">
        <f>IF(Tableau82529[[#This Row],[Matricule]]&gt;1,IF(COUNTIF(Tableau82529[DateMatricule],Tableau82529[[#This Row],[DateMatricule]])&gt;1,"Doublon",""),"")</f>
        <v/>
      </c>
    </row>
    <row r="772" spans="1:22" x14ac:dyDescent="0.25">
      <c r="A772" s="11" t="str">
        <f>IF(Tableau82529[[#This Row],[Semaine]]="","",VLOOKUP(Tableau82529[[#This Row],[Semaine]],Listes!$A:$B,2,FALSE))</f>
        <v/>
      </c>
      <c r="B772" s="11" t="str">
        <f>IF(ISBLANK(Tableau82529[[#This Row],[Matricule]]),"",VLOOKUP(Tableau82529[[#This Row],[Matricule]],#REF!,2,FALSE))</f>
        <v/>
      </c>
      <c r="C772" s="11" t="str">
        <f>IF(ISBLANK(Tableau82529[[#This Row],[Matricule]]),"",VLOOKUP(Tableau82529[[#This Row],[Matricule]],#REF!,3,FALSE))</f>
        <v/>
      </c>
      <c r="D772" s="11" t="str">
        <f>CONCATENATE(Tableau82529[[#This Row],[Semaine]],Tableau82529[[#This Row],[Matricule]])</f>
        <v/>
      </c>
      <c r="O772" s="14" t="str">
        <f>IF(SUM(Tableau82529[[#This Row],[Lundi]:[Mercredi]])&gt;0,SUM(Tableau82529[[#This Row],[Lundi]:[Mercredi]]),"")</f>
        <v/>
      </c>
      <c r="P772" s="14" t="str">
        <f>IF(SUM(Tableau82529[[#This Row],[Jeudi]:[Samedi]])&gt;0,SUM(Tableau82529[[#This Row],[Jeudi]:[Samedi]]),"")</f>
        <v/>
      </c>
      <c r="Q772" s="14">
        <f>COUNTIF(Tableau82529[[#This Row],[Lundi]:[Mercredi]],"&gt;0") + COUNTIF(Tableau82529[[#This Row],[Jeudi]:[Samedi]],"&gt;0")</f>
        <v>0</v>
      </c>
      <c r="R772" s="14" t="str">
        <f>IFERROR(Tableau82529[[#This Row],[Total Tour 1]]+Tableau82529[[#This Row],[Total Tour 2]],"")</f>
        <v/>
      </c>
      <c r="S772" s="14">
        <f>COUNTIF(Tableau82529[[#This Row],[Lundi]:[Samedi]],"&gt;=12")*1000</f>
        <v>0</v>
      </c>
      <c r="T77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72" s="15">
        <f>Tableau82529[[#This Row],[Prime production]]+Tableau82529[[#This Row],[Prime rendement]]</f>
        <v>0</v>
      </c>
      <c r="V772" s="15" t="str">
        <f>IF(Tableau82529[[#This Row],[Matricule]]&gt;1,IF(COUNTIF(Tableau82529[DateMatricule],Tableau82529[[#This Row],[DateMatricule]])&gt;1,"Doublon",""),"")</f>
        <v/>
      </c>
    </row>
    <row r="773" spans="1:22" x14ac:dyDescent="0.25">
      <c r="A773" s="11" t="str">
        <f>IF(Tableau82529[[#This Row],[Semaine]]="","",VLOOKUP(Tableau82529[[#This Row],[Semaine]],Listes!$A:$B,2,FALSE))</f>
        <v/>
      </c>
      <c r="B773" s="11" t="str">
        <f>IF(ISBLANK(Tableau82529[[#This Row],[Matricule]]),"",VLOOKUP(Tableau82529[[#This Row],[Matricule]],#REF!,2,FALSE))</f>
        <v/>
      </c>
      <c r="C773" s="11" t="str">
        <f>IF(ISBLANK(Tableau82529[[#This Row],[Matricule]]),"",VLOOKUP(Tableau82529[[#This Row],[Matricule]],#REF!,3,FALSE))</f>
        <v/>
      </c>
      <c r="D773" s="11" t="str">
        <f>CONCATENATE(Tableau82529[[#This Row],[Semaine]],Tableau82529[[#This Row],[Matricule]])</f>
        <v/>
      </c>
      <c r="O773" s="14" t="str">
        <f>IF(SUM(Tableau82529[[#This Row],[Lundi]:[Mercredi]])&gt;0,SUM(Tableau82529[[#This Row],[Lundi]:[Mercredi]]),"")</f>
        <v/>
      </c>
      <c r="P773" s="14" t="str">
        <f>IF(SUM(Tableau82529[[#This Row],[Jeudi]:[Samedi]])&gt;0,SUM(Tableau82529[[#This Row],[Jeudi]:[Samedi]]),"")</f>
        <v/>
      </c>
      <c r="Q773" s="14">
        <f>COUNTIF(Tableau82529[[#This Row],[Lundi]:[Mercredi]],"&gt;0") + COUNTIF(Tableau82529[[#This Row],[Jeudi]:[Samedi]],"&gt;0")</f>
        <v>0</v>
      </c>
      <c r="R773" s="14" t="str">
        <f>IFERROR(Tableau82529[[#This Row],[Total Tour 1]]+Tableau82529[[#This Row],[Total Tour 2]],"")</f>
        <v/>
      </c>
      <c r="S773" s="14">
        <f>COUNTIF(Tableau82529[[#This Row],[Lundi]:[Samedi]],"&gt;=12")*1000</f>
        <v>0</v>
      </c>
      <c r="T77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73" s="15">
        <f>Tableau82529[[#This Row],[Prime production]]+Tableau82529[[#This Row],[Prime rendement]]</f>
        <v>0</v>
      </c>
      <c r="V773" s="15" t="str">
        <f>IF(Tableau82529[[#This Row],[Matricule]]&gt;1,IF(COUNTIF(Tableau82529[DateMatricule],Tableau82529[[#This Row],[DateMatricule]])&gt;1,"Doublon",""),"")</f>
        <v/>
      </c>
    </row>
    <row r="774" spans="1:22" x14ac:dyDescent="0.25">
      <c r="A774" s="11" t="str">
        <f>IF(Tableau82529[[#This Row],[Semaine]]="","",VLOOKUP(Tableau82529[[#This Row],[Semaine]],Listes!$A:$B,2,FALSE))</f>
        <v/>
      </c>
      <c r="B774" s="11" t="str">
        <f>IF(ISBLANK(Tableau82529[[#This Row],[Matricule]]),"",VLOOKUP(Tableau82529[[#This Row],[Matricule]],#REF!,2,FALSE))</f>
        <v/>
      </c>
      <c r="C774" s="11" t="str">
        <f>IF(ISBLANK(Tableau82529[[#This Row],[Matricule]]),"",VLOOKUP(Tableau82529[[#This Row],[Matricule]],#REF!,3,FALSE))</f>
        <v/>
      </c>
      <c r="D774" s="11" t="str">
        <f>CONCATENATE(Tableau82529[[#This Row],[Semaine]],Tableau82529[[#This Row],[Matricule]])</f>
        <v/>
      </c>
      <c r="O774" s="14" t="str">
        <f>IF(SUM(Tableau82529[[#This Row],[Lundi]:[Mercredi]])&gt;0,SUM(Tableau82529[[#This Row],[Lundi]:[Mercredi]]),"")</f>
        <v/>
      </c>
      <c r="P774" s="14" t="str">
        <f>IF(SUM(Tableau82529[[#This Row],[Jeudi]:[Samedi]])&gt;0,SUM(Tableau82529[[#This Row],[Jeudi]:[Samedi]]),"")</f>
        <v/>
      </c>
      <c r="Q774" s="14">
        <f>COUNTIF(Tableau82529[[#This Row],[Lundi]:[Mercredi]],"&gt;0") + COUNTIF(Tableau82529[[#This Row],[Jeudi]:[Samedi]],"&gt;0")</f>
        <v>0</v>
      </c>
      <c r="R774" s="14" t="str">
        <f>IFERROR(Tableau82529[[#This Row],[Total Tour 1]]+Tableau82529[[#This Row],[Total Tour 2]],"")</f>
        <v/>
      </c>
      <c r="S774" s="14">
        <f>COUNTIF(Tableau82529[[#This Row],[Lundi]:[Samedi]],"&gt;=12")*1000</f>
        <v>0</v>
      </c>
      <c r="T77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74" s="15">
        <f>Tableau82529[[#This Row],[Prime production]]+Tableau82529[[#This Row],[Prime rendement]]</f>
        <v>0</v>
      </c>
      <c r="V774" s="15" t="str">
        <f>IF(Tableau82529[[#This Row],[Matricule]]&gt;1,IF(COUNTIF(Tableau82529[DateMatricule],Tableau82529[[#This Row],[DateMatricule]])&gt;1,"Doublon",""),"")</f>
        <v/>
      </c>
    </row>
    <row r="775" spans="1:22" x14ac:dyDescent="0.25">
      <c r="A775" s="11" t="str">
        <f>IF(Tableau82529[[#This Row],[Semaine]]="","",VLOOKUP(Tableau82529[[#This Row],[Semaine]],Listes!$A:$B,2,FALSE))</f>
        <v/>
      </c>
      <c r="B775" s="11" t="str">
        <f>IF(ISBLANK(Tableau82529[[#This Row],[Matricule]]),"",VLOOKUP(Tableau82529[[#This Row],[Matricule]],#REF!,2,FALSE))</f>
        <v/>
      </c>
      <c r="C775" s="11" t="str">
        <f>IF(ISBLANK(Tableau82529[[#This Row],[Matricule]]),"",VLOOKUP(Tableau82529[[#This Row],[Matricule]],#REF!,3,FALSE))</f>
        <v/>
      </c>
      <c r="D775" s="11" t="str">
        <f>CONCATENATE(Tableau82529[[#This Row],[Semaine]],Tableau82529[[#This Row],[Matricule]])</f>
        <v/>
      </c>
      <c r="O775" s="14" t="str">
        <f>IF(SUM(Tableau82529[[#This Row],[Lundi]:[Mercredi]])&gt;0,SUM(Tableau82529[[#This Row],[Lundi]:[Mercredi]]),"")</f>
        <v/>
      </c>
      <c r="P775" s="14" t="str">
        <f>IF(SUM(Tableau82529[[#This Row],[Jeudi]:[Samedi]])&gt;0,SUM(Tableau82529[[#This Row],[Jeudi]:[Samedi]]),"")</f>
        <v/>
      </c>
      <c r="Q775" s="14">
        <f>COUNTIF(Tableau82529[[#This Row],[Lundi]:[Mercredi]],"&gt;0") + COUNTIF(Tableau82529[[#This Row],[Jeudi]:[Samedi]],"&gt;0")</f>
        <v>0</v>
      </c>
      <c r="R775" s="14" t="str">
        <f>IFERROR(Tableau82529[[#This Row],[Total Tour 1]]+Tableau82529[[#This Row],[Total Tour 2]],"")</f>
        <v/>
      </c>
      <c r="S775" s="14">
        <f>COUNTIF(Tableau82529[[#This Row],[Lundi]:[Samedi]],"&gt;=12")*1000</f>
        <v>0</v>
      </c>
      <c r="T77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75" s="15">
        <f>Tableau82529[[#This Row],[Prime production]]+Tableau82529[[#This Row],[Prime rendement]]</f>
        <v>0</v>
      </c>
      <c r="V775" s="15" t="str">
        <f>IF(Tableau82529[[#This Row],[Matricule]]&gt;1,IF(COUNTIF(Tableau82529[DateMatricule],Tableau82529[[#This Row],[DateMatricule]])&gt;1,"Doublon",""),"")</f>
        <v/>
      </c>
    </row>
    <row r="776" spans="1:22" x14ac:dyDescent="0.25">
      <c r="A776" s="11" t="str">
        <f>IF(Tableau82529[[#This Row],[Semaine]]="","",VLOOKUP(Tableau82529[[#This Row],[Semaine]],Listes!$A:$B,2,FALSE))</f>
        <v/>
      </c>
      <c r="B776" s="11" t="str">
        <f>IF(ISBLANK(Tableau82529[[#This Row],[Matricule]]),"",VLOOKUP(Tableau82529[[#This Row],[Matricule]],#REF!,2,FALSE))</f>
        <v/>
      </c>
      <c r="C776" s="11" t="str">
        <f>IF(ISBLANK(Tableau82529[[#This Row],[Matricule]]),"",VLOOKUP(Tableau82529[[#This Row],[Matricule]],#REF!,3,FALSE))</f>
        <v/>
      </c>
      <c r="D776" s="11" t="str">
        <f>CONCATENATE(Tableau82529[[#This Row],[Semaine]],Tableau82529[[#This Row],[Matricule]])</f>
        <v/>
      </c>
      <c r="O776" s="14" t="str">
        <f>IF(SUM(Tableau82529[[#This Row],[Lundi]:[Mercredi]])&gt;0,SUM(Tableau82529[[#This Row],[Lundi]:[Mercredi]]),"")</f>
        <v/>
      </c>
      <c r="P776" s="14" t="str">
        <f>IF(SUM(Tableau82529[[#This Row],[Jeudi]:[Samedi]])&gt;0,SUM(Tableau82529[[#This Row],[Jeudi]:[Samedi]]),"")</f>
        <v/>
      </c>
      <c r="Q776" s="14">
        <f>COUNTIF(Tableau82529[[#This Row],[Lundi]:[Mercredi]],"&gt;0") + COUNTIF(Tableau82529[[#This Row],[Jeudi]:[Samedi]],"&gt;0")</f>
        <v>0</v>
      </c>
      <c r="R776" s="14" t="str">
        <f>IFERROR(Tableau82529[[#This Row],[Total Tour 1]]+Tableau82529[[#This Row],[Total Tour 2]],"")</f>
        <v/>
      </c>
      <c r="S776" s="14">
        <f>COUNTIF(Tableau82529[[#This Row],[Lundi]:[Samedi]],"&gt;=12")*1000</f>
        <v>0</v>
      </c>
      <c r="T77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76" s="15">
        <f>Tableau82529[[#This Row],[Prime production]]+Tableau82529[[#This Row],[Prime rendement]]</f>
        <v>0</v>
      </c>
      <c r="V776" s="15" t="str">
        <f>IF(Tableau82529[[#This Row],[Matricule]]&gt;1,IF(COUNTIF(Tableau82529[DateMatricule],Tableau82529[[#This Row],[DateMatricule]])&gt;1,"Doublon",""),"")</f>
        <v/>
      </c>
    </row>
    <row r="777" spans="1:22" x14ac:dyDescent="0.25">
      <c r="A777" s="11" t="str">
        <f>IF(Tableau82529[[#This Row],[Semaine]]="","",VLOOKUP(Tableau82529[[#This Row],[Semaine]],Listes!$A:$B,2,FALSE))</f>
        <v/>
      </c>
      <c r="B777" s="11" t="str">
        <f>IF(ISBLANK(Tableau82529[[#This Row],[Matricule]]),"",VLOOKUP(Tableau82529[[#This Row],[Matricule]],#REF!,2,FALSE))</f>
        <v/>
      </c>
      <c r="C777" s="11" t="str">
        <f>IF(ISBLANK(Tableau82529[[#This Row],[Matricule]]),"",VLOOKUP(Tableau82529[[#This Row],[Matricule]],#REF!,3,FALSE))</f>
        <v/>
      </c>
      <c r="D777" s="11" t="str">
        <f>CONCATENATE(Tableau82529[[#This Row],[Semaine]],Tableau82529[[#This Row],[Matricule]])</f>
        <v/>
      </c>
      <c r="O777" s="14" t="str">
        <f>IF(SUM(Tableau82529[[#This Row],[Lundi]:[Mercredi]])&gt;0,SUM(Tableau82529[[#This Row],[Lundi]:[Mercredi]]),"")</f>
        <v/>
      </c>
      <c r="P777" s="14" t="str">
        <f>IF(SUM(Tableau82529[[#This Row],[Jeudi]:[Samedi]])&gt;0,SUM(Tableau82529[[#This Row],[Jeudi]:[Samedi]]),"")</f>
        <v/>
      </c>
      <c r="Q777" s="14">
        <f>COUNTIF(Tableau82529[[#This Row],[Lundi]:[Mercredi]],"&gt;0") + COUNTIF(Tableau82529[[#This Row],[Jeudi]:[Samedi]],"&gt;0")</f>
        <v>0</v>
      </c>
      <c r="R777" s="14" t="str">
        <f>IFERROR(Tableau82529[[#This Row],[Total Tour 1]]+Tableau82529[[#This Row],[Total Tour 2]],"")</f>
        <v/>
      </c>
      <c r="S777" s="14">
        <f>COUNTIF(Tableau82529[[#This Row],[Lundi]:[Samedi]],"&gt;=12")*1000</f>
        <v>0</v>
      </c>
      <c r="T77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77" s="15">
        <f>Tableau82529[[#This Row],[Prime production]]+Tableau82529[[#This Row],[Prime rendement]]</f>
        <v>0</v>
      </c>
      <c r="V777" s="15" t="str">
        <f>IF(Tableau82529[[#This Row],[Matricule]]&gt;1,IF(COUNTIF(Tableau82529[DateMatricule],Tableau82529[[#This Row],[DateMatricule]])&gt;1,"Doublon",""),"")</f>
        <v/>
      </c>
    </row>
    <row r="778" spans="1:22" x14ac:dyDescent="0.25">
      <c r="A778" s="11" t="str">
        <f>IF(Tableau82529[[#This Row],[Semaine]]="","",VLOOKUP(Tableau82529[[#This Row],[Semaine]],Listes!$A:$B,2,FALSE))</f>
        <v/>
      </c>
      <c r="B778" s="11" t="str">
        <f>IF(ISBLANK(Tableau82529[[#This Row],[Matricule]]),"",VLOOKUP(Tableau82529[[#This Row],[Matricule]],#REF!,2,FALSE))</f>
        <v/>
      </c>
      <c r="C778" s="11" t="str">
        <f>IF(ISBLANK(Tableau82529[[#This Row],[Matricule]]),"",VLOOKUP(Tableau82529[[#This Row],[Matricule]],#REF!,3,FALSE))</f>
        <v/>
      </c>
      <c r="D778" s="11" t="str">
        <f>CONCATENATE(Tableau82529[[#This Row],[Semaine]],Tableau82529[[#This Row],[Matricule]])</f>
        <v/>
      </c>
      <c r="O778" s="14" t="str">
        <f>IF(SUM(Tableau82529[[#This Row],[Lundi]:[Mercredi]])&gt;0,SUM(Tableau82529[[#This Row],[Lundi]:[Mercredi]]),"")</f>
        <v/>
      </c>
      <c r="P778" s="14" t="str">
        <f>IF(SUM(Tableau82529[[#This Row],[Jeudi]:[Samedi]])&gt;0,SUM(Tableau82529[[#This Row],[Jeudi]:[Samedi]]),"")</f>
        <v/>
      </c>
      <c r="Q778" s="14">
        <f>COUNTIF(Tableau82529[[#This Row],[Lundi]:[Mercredi]],"&gt;0") + COUNTIF(Tableau82529[[#This Row],[Jeudi]:[Samedi]],"&gt;0")</f>
        <v>0</v>
      </c>
      <c r="R778" s="14" t="str">
        <f>IFERROR(Tableau82529[[#This Row],[Total Tour 1]]+Tableau82529[[#This Row],[Total Tour 2]],"")</f>
        <v/>
      </c>
      <c r="S778" s="14">
        <f>COUNTIF(Tableau82529[[#This Row],[Lundi]:[Samedi]],"&gt;=12")*1000</f>
        <v>0</v>
      </c>
      <c r="T77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78" s="15">
        <f>Tableau82529[[#This Row],[Prime production]]+Tableau82529[[#This Row],[Prime rendement]]</f>
        <v>0</v>
      </c>
      <c r="V778" s="15" t="str">
        <f>IF(Tableau82529[[#This Row],[Matricule]]&gt;1,IF(COUNTIF(Tableau82529[DateMatricule],Tableau82529[[#This Row],[DateMatricule]])&gt;1,"Doublon",""),"")</f>
        <v/>
      </c>
    </row>
    <row r="779" spans="1:22" x14ac:dyDescent="0.25">
      <c r="A779" s="11" t="str">
        <f>IF(Tableau82529[[#This Row],[Semaine]]="","",VLOOKUP(Tableau82529[[#This Row],[Semaine]],Listes!$A:$B,2,FALSE))</f>
        <v/>
      </c>
      <c r="B779" s="11" t="str">
        <f>IF(ISBLANK(Tableau82529[[#This Row],[Matricule]]),"",VLOOKUP(Tableau82529[[#This Row],[Matricule]],#REF!,2,FALSE))</f>
        <v/>
      </c>
      <c r="C779" s="11" t="str">
        <f>IF(ISBLANK(Tableau82529[[#This Row],[Matricule]]),"",VLOOKUP(Tableau82529[[#This Row],[Matricule]],#REF!,3,FALSE))</f>
        <v/>
      </c>
      <c r="D779" s="11" t="str">
        <f>CONCATENATE(Tableau82529[[#This Row],[Semaine]],Tableau82529[[#This Row],[Matricule]])</f>
        <v/>
      </c>
      <c r="O779" s="14" t="str">
        <f>IF(SUM(Tableau82529[[#This Row],[Lundi]:[Mercredi]])&gt;0,SUM(Tableau82529[[#This Row],[Lundi]:[Mercredi]]),"")</f>
        <v/>
      </c>
      <c r="P779" s="14" t="str">
        <f>IF(SUM(Tableau82529[[#This Row],[Jeudi]:[Samedi]])&gt;0,SUM(Tableau82529[[#This Row],[Jeudi]:[Samedi]]),"")</f>
        <v/>
      </c>
      <c r="Q779" s="14">
        <f>COUNTIF(Tableau82529[[#This Row],[Lundi]:[Mercredi]],"&gt;0") + COUNTIF(Tableau82529[[#This Row],[Jeudi]:[Samedi]],"&gt;0")</f>
        <v>0</v>
      </c>
      <c r="R779" s="14" t="str">
        <f>IFERROR(Tableau82529[[#This Row],[Total Tour 1]]+Tableau82529[[#This Row],[Total Tour 2]],"")</f>
        <v/>
      </c>
      <c r="S779" s="14">
        <f>COUNTIF(Tableau82529[[#This Row],[Lundi]:[Samedi]],"&gt;=12")*1000</f>
        <v>0</v>
      </c>
      <c r="T77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79" s="15">
        <f>Tableau82529[[#This Row],[Prime production]]+Tableau82529[[#This Row],[Prime rendement]]</f>
        <v>0</v>
      </c>
      <c r="V779" s="15" t="str">
        <f>IF(Tableau82529[[#This Row],[Matricule]]&gt;1,IF(COUNTIF(Tableau82529[DateMatricule],Tableau82529[[#This Row],[DateMatricule]])&gt;1,"Doublon",""),"")</f>
        <v/>
      </c>
    </row>
    <row r="780" spans="1:22" x14ac:dyDescent="0.25">
      <c r="A780" s="11" t="str">
        <f>IF(Tableau82529[[#This Row],[Semaine]]="","",VLOOKUP(Tableau82529[[#This Row],[Semaine]],Listes!$A:$B,2,FALSE))</f>
        <v/>
      </c>
      <c r="B780" s="11" t="str">
        <f>IF(ISBLANK(Tableau82529[[#This Row],[Matricule]]),"",VLOOKUP(Tableau82529[[#This Row],[Matricule]],#REF!,2,FALSE))</f>
        <v/>
      </c>
      <c r="C780" s="11" t="str">
        <f>IF(ISBLANK(Tableau82529[[#This Row],[Matricule]]),"",VLOOKUP(Tableau82529[[#This Row],[Matricule]],#REF!,3,FALSE))</f>
        <v/>
      </c>
      <c r="D780" s="11" t="str">
        <f>CONCATENATE(Tableau82529[[#This Row],[Semaine]],Tableau82529[[#This Row],[Matricule]])</f>
        <v/>
      </c>
      <c r="O780" s="14" t="str">
        <f>IF(SUM(Tableau82529[[#This Row],[Lundi]:[Mercredi]])&gt;0,SUM(Tableau82529[[#This Row],[Lundi]:[Mercredi]]),"")</f>
        <v/>
      </c>
      <c r="P780" s="14" t="str">
        <f>IF(SUM(Tableau82529[[#This Row],[Jeudi]:[Samedi]])&gt;0,SUM(Tableau82529[[#This Row],[Jeudi]:[Samedi]]),"")</f>
        <v/>
      </c>
      <c r="Q780" s="14">
        <f>COUNTIF(Tableau82529[[#This Row],[Lundi]:[Mercredi]],"&gt;0") + COUNTIF(Tableau82529[[#This Row],[Jeudi]:[Samedi]],"&gt;0")</f>
        <v>0</v>
      </c>
      <c r="R780" s="14" t="str">
        <f>IFERROR(Tableau82529[[#This Row],[Total Tour 1]]+Tableau82529[[#This Row],[Total Tour 2]],"")</f>
        <v/>
      </c>
      <c r="S780" s="14">
        <f>COUNTIF(Tableau82529[[#This Row],[Lundi]:[Samedi]],"&gt;=12")*1000</f>
        <v>0</v>
      </c>
      <c r="T78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80" s="15">
        <f>Tableau82529[[#This Row],[Prime production]]+Tableau82529[[#This Row],[Prime rendement]]</f>
        <v>0</v>
      </c>
      <c r="V780" s="15" t="str">
        <f>IF(Tableau82529[[#This Row],[Matricule]]&gt;1,IF(COUNTIF(Tableau82529[DateMatricule],Tableau82529[[#This Row],[DateMatricule]])&gt;1,"Doublon",""),"")</f>
        <v/>
      </c>
    </row>
    <row r="781" spans="1:22" x14ac:dyDescent="0.25">
      <c r="A781" s="11" t="str">
        <f>IF(Tableau82529[[#This Row],[Semaine]]="","",VLOOKUP(Tableau82529[[#This Row],[Semaine]],Listes!$A:$B,2,FALSE))</f>
        <v/>
      </c>
      <c r="B781" s="11" t="str">
        <f>IF(ISBLANK(Tableau82529[[#This Row],[Matricule]]),"",VLOOKUP(Tableau82529[[#This Row],[Matricule]],#REF!,2,FALSE))</f>
        <v/>
      </c>
      <c r="C781" s="11" t="str">
        <f>IF(ISBLANK(Tableau82529[[#This Row],[Matricule]]),"",VLOOKUP(Tableau82529[[#This Row],[Matricule]],#REF!,3,FALSE))</f>
        <v/>
      </c>
      <c r="D781" s="11" t="str">
        <f>CONCATENATE(Tableau82529[[#This Row],[Semaine]],Tableau82529[[#This Row],[Matricule]])</f>
        <v/>
      </c>
      <c r="O781" s="14" t="str">
        <f>IF(SUM(Tableau82529[[#This Row],[Lundi]:[Mercredi]])&gt;0,SUM(Tableau82529[[#This Row],[Lundi]:[Mercredi]]),"")</f>
        <v/>
      </c>
      <c r="P781" s="14" t="str">
        <f>IF(SUM(Tableau82529[[#This Row],[Jeudi]:[Samedi]])&gt;0,SUM(Tableau82529[[#This Row],[Jeudi]:[Samedi]]),"")</f>
        <v/>
      </c>
      <c r="Q781" s="14">
        <f>COUNTIF(Tableau82529[[#This Row],[Lundi]:[Mercredi]],"&gt;0") + COUNTIF(Tableau82529[[#This Row],[Jeudi]:[Samedi]],"&gt;0")</f>
        <v>0</v>
      </c>
      <c r="R781" s="14" t="str">
        <f>IFERROR(Tableau82529[[#This Row],[Total Tour 1]]+Tableau82529[[#This Row],[Total Tour 2]],"")</f>
        <v/>
      </c>
      <c r="S781" s="14">
        <f>COUNTIF(Tableau82529[[#This Row],[Lundi]:[Samedi]],"&gt;=12")*1000</f>
        <v>0</v>
      </c>
      <c r="T78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81" s="15">
        <f>Tableau82529[[#This Row],[Prime production]]+Tableau82529[[#This Row],[Prime rendement]]</f>
        <v>0</v>
      </c>
      <c r="V781" s="15" t="str">
        <f>IF(Tableau82529[[#This Row],[Matricule]]&gt;1,IF(COUNTIF(Tableau82529[DateMatricule],Tableau82529[[#This Row],[DateMatricule]])&gt;1,"Doublon",""),"")</f>
        <v/>
      </c>
    </row>
    <row r="782" spans="1:22" x14ac:dyDescent="0.25">
      <c r="A782" s="11" t="str">
        <f>IF(Tableau82529[[#This Row],[Semaine]]="","",VLOOKUP(Tableau82529[[#This Row],[Semaine]],Listes!$A:$B,2,FALSE))</f>
        <v/>
      </c>
      <c r="B782" s="11" t="str">
        <f>IF(ISBLANK(Tableau82529[[#This Row],[Matricule]]),"",VLOOKUP(Tableau82529[[#This Row],[Matricule]],#REF!,2,FALSE))</f>
        <v/>
      </c>
      <c r="C782" s="11" t="str">
        <f>IF(ISBLANK(Tableau82529[[#This Row],[Matricule]]),"",VLOOKUP(Tableau82529[[#This Row],[Matricule]],#REF!,3,FALSE))</f>
        <v/>
      </c>
      <c r="D782" s="11" t="str">
        <f>CONCATENATE(Tableau82529[[#This Row],[Semaine]],Tableau82529[[#This Row],[Matricule]])</f>
        <v/>
      </c>
      <c r="O782" s="14" t="str">
        <f>IF(SUM(Tableau82529[[#This Row],[Lundi]:[Mercredi]])&gt;0,SUM(Tableau82529[[#This Row],[Lundi]:[Mercredi]]),"")</f>
        <v/>
      </c>
      <c r="P782" s="14" t="str">
        <f>IF(SUM(Tableau82529[[#This Row],[Jeudi]:[Samedi]])&gt;0,SUM(Tableau82529[[#This Row],[Jeudi]:[Samedi]]),"")</f>
        <v/>
      </c>
      <c r="Q782" s="14">
        <f>COUNTIF(Tableau82529[[#This Row],[Lundi]:[Mercredi]],"&gt;0") + COUNTIF(Tableau82529[[#This Row],[Jeudi]:[Samedi]],"&gt;0")</f>
        <v>0</v>
      </c>
      <c r="R782" s="14" t="str">
        <f>IFERROR(Tableau82529[[#This Row],[Total Tour 1]]+Tableau82529[[#This Row],[Total Tour 2]],"")</f>
        <v/>
      </c>
      <c r="S782" s="14">
        <f>COUNTIF(Tableau82529[[#This Row],[Lundi]:[Samedi]],"&gt;=12")*1000</f>
        <v>0</v>
      </c>
      <c r="T78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82" s="15">
        <f>Tableau82529[[#This Row],[Prime production]]+Tableau82529[[#This Row],[Prime rendement]]</f>
        <v>0</v>
      </c>
      <c r="V782" s="15" t="str">
        <f>IF(Tableau82529[[#This Row],[Matricule]]&gt;1,IF(COUNTIF(Tableau82529[DateMatricule],Tableau82529[[#This Row],[DateMatricule]])&gt;1,"Doublon",""),"")</f>
        <v/>
      </c>
    </row>
    <row r="783" spans="1:22" x14ac:dyDescent="0.25">
      <c r="A783" s="11" t="str">
        <f>IF(Tableau82529[[#This Row],[Semaine]]="","",VLOOKUP(Tableau82529[[#This Row],[Semaine]],Listes!$A:$B,2,FALSE))</f>
        <v/>
      </c>
      <c r="B783" s="11" t="str">
        <f>IF(ISBLANK(Tableau82529[[#This Row],[Matricule]]),"",VLOOKUP(Tableau82529[[#This Row],[Matricule]],#REF!,2,FALSE))</f>
        <v/>
      </c>
      <c r="C783" s="11" t="str">
        <f>IF(ISBLANK(Tableau82529[[#This Row],[Matricule]]),"",VLOOKUP(Tableau82529[[#This Row],[Matricule]],#REF!,3,FALSE))</f>
        <v/>
      </c>
      <c r="D783" s="11" t="str">
        <f>CONCATENATE(Tableau82529[[#This Row],[Semaine]],Tableau82529[[#This Row],[Matricule]])</f>
        <v/>
      </c>
      <c r="O783" s="14" t="str">
        <f>IF(SUM(Tableau82529[[#This Row],[Lundi]:[Mercredi]])&gt;0,SUM(Tableau82529[[#This Row],[Lundi]:[Mercredi]]),"")</f>
        <v/>
      </c>
      <c r="P783" s="14" t="str">
        <f>IF(SUM(Tableau82529[[#This Row],[Jeudi]:[Samedi]])&gt;0,SUM(Tableau82529[[#This Row],[Jeudi]:[Samedi]]),"")</f>
        <v/>
      </c>
      <c r="Q783" s="14">
        <f>COUNTIF(Tableau82529[[#This Row],[Lundi]:[Mercredi]],"&gt;0") + COUNTIF(Tableau82529[[#This Row],[Jeudi]:[Samedi]],"&gt;0")</f>
        <v>0</v>
      </c>
      <c r="R783" s="14" t="str">
        <f>IFERROR(Tableau82529[[#This Row],[Total Tour 1]]+Tableau82529[[#This Row],[Total Tour 2]],"")</f>
        <v/>
      </c>
      <c r="S783" s="14">
        <f>COUNTIF(Tableau82529[[#This Row],[Lundi]:[Samedi]],"&gt;=12")*1000</f>
        <v>0</v>
      </c>
      <c r="T78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83" s="15">
        <f>Tableau82529[[#This Row],[Prime production]]+Tableau82529[[#This Row],[Prime rendement]]</f>
        <v>0</v>
      </c>
      <c r="V783" s="15" t="str">
        <f>IF(Tableau82529[[#This Row],[Matricule]]&gt;1,IF(COUNTIF(Tableau82529[DateMatricule],Tableau82529[[#This Row],[DateMatricule]])&gt;1,"Doublon",""),"")</f>
        <v/>
      </c>
    </row>
    <row r="784" spans="1:22" x14ac:dyDescent="0.25">
      <c r="A784" s="11" t="str">
        <f>IF(Tableau82529[[#This Row],[Semaine]]="","",VLOOKUP(Tableau82529[[#This Row],[Semaine]],Listes!$A:$B,2,FALSE))</f>
        <v/>
      </c>
      <c r="B784" s="11" t="str">
        <f>IF(ISBLANK(Tableau82529[[#This Row],[Matricule]]),"",VLOOKUP(Tableau82529[[#This Row],[Matricule]],#REF!,2,FALSE))</f>
        <v/>
      </c>
      <c r="C784" s="11" t="str">
        <f>IF(ISBLANK(Tableau82529[[#This Row],[Matricule]]),"",VLOOKUP(Tableau82529[[#This Row],[Matricule]],#REF!,3,FALSE))</f>
        <v/>
      </c>
      <c r="D784" s="11" t="str">
        <f>CONCATENATE(Tableau82529[[#This Row],[Semaine]],Tableau82529[[#This Row],[Matricule]])</f>
        <v/>
      </c>
      <c r="O784" s="14" t="str">
        <f>IF(SUM(Tableau82529[[#This Row],[Lundi]:[Mercredi]])&gt;0,SUM(Tableau82529[[#This Row],[Lundi]:[Mercredi]]),"")</f>
        <v/>
      </c>
      <c r="P784" s="14" t="str">
        <f>IF(SUM(Tableau82529[[#This Row],[Jeudi]:[Samedi]])&gt;0,SUM(Tableau82529[[#This Row],[Jeudi]:[Samedi]]),"")</f>
        <v/>
      </c>
      <c r="Q784" s="14">
        <f>COUNTIF(Tableau82529[[#This Row],[Lundi]:[Mercredi]],"&gt;0") + COUNTIF(Tableau82529[[#This Row],[Jeudi]:[Samedi]],"&gt;0")</f>
        <v>0</v>
      </c>
      <c r="R784" s="14" t="str">
        <f>IFERROR(Tableau82529[[#This Row],[Total Tour 1]]+Tableau82529[[#This Row],[Total Tour 2]],"")</f>
        <v/>
      </c>
      <c r="S784" s="14">
        <f>COUNTIF(Tableau82529[[#This Row],[Lundi]:[Samedi]],"&gt;=12")*1000</f>
        <v>0</v>
      </c>
      <c r="T78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84" s="15">
        <f>Tableau82529[[#This Row],[Prime production]]+Tableau82529[[#This Row],[Prime rendement]]</f>
        <v>0</v>
      </c>
      <c r="V784" s="15" t="str">
        <f>IF(Tableau82529[[#This Row],[Matricule]]&gt;1,IF(COUNTIF(Tableau82529[DateMatricule],Tableau82529[[#This Row],[DateMatricule]])&gt;1,"Doublon",""),"")</f>
        <v/>
      </c>
    </row>
    <row r="785" spans="1:22" x14ac:dyDescent="0.25">
      <c r="A785" s="11" t="str">
        <f>IF(Tableau82529[[#This Row],[Semaine]]="","",VLOOKUP(Tableau82529[[#This Row],[Semaine]],Listes!$A:$B,2,FALSE))</f>
        <v/>
      </c>
      <c r="B785" s="11" t="str">
        <f>IF(ISBLANK(Tableau82529[[#This Row],[Matricule]]),"",VLOOKUP(Tableau82529[[#This Row],[Matricule]],#REF!,2,FALSE))</f>
        <v/>
      </c>
      <c r="C785" s="11" t="str">
        <f>IF(ISBLANK(Tableau82529[[#This Row],[Matricule]]),"",VLOOKUP(Tableau82529[[#This Row],[Matricule]],#REF!,3,FALSE))</f>
        <v/>
      </c>
      <c r="D785" s="11" t="str">
        <f>CONCATENATE(Tableau82529[[#This Row],[Semaine]],Tableau82529[[#This Row],[Matricule]])</f>
        <v/>
      </c>
      <c r="O785" s="14" t="str">
        <f>IF(SUM(Tableau82529[[#This Row],[Lundi]:[Mercredi]])&gt;0,SUM(Tableau82529[[#This Row],[Lundi]:[Mercredi]]),"")</f>
        <v/>
      </c>
      <c r="P785" s="14" t="str">
        <f>IF(SUM(Tableau82529[[#This Row],[Jeudi]:[Samedi]])&gt;0,SUM(Tableau82529[[#This Row],[Jeudi]:[Samedi]]),"")</f>
        <v/>
      </c>
      <c r="Q785" s="14">
        <f>COUNTIF(Tableau82529[[#This Row],[Lundi]:[Mercredi]],"&gt;0") + COUNTIF(Tableau82529[[#This Row],[Jeudi]:[Samedi]],"&gt;0")</f>
        <v>0</v>
      </c>
      <c r="R785" s="14" t="str">
        <f>IFERROR(Tableau82529[[#This Row],[Total Tour 1]]+Tableau82529[[#This Row],[Total Tour 2]],"")</f>
        <v/>
      </c>
      <c r="S785" s="14">
        <f>COUNTIF(Tableau82529[[#This Row],[Lundi]:[Samedi]],"&gt;=12")*1000</f>
        <v>0</v>
      </c>
      <c r="T78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85" s="15">
        <f>Tableau82529[[#This Row],[Prime production]]+Tableau82529[[#This Row],[Prime rendement]]</f>
        <v>0</v>
      </c>
      <c r="V785" s="15" t="str">
        <f>IF(Tableau82529[[#This Row],[Matricule]]&gt;1,IF(COUNTIF(Tableau82529[DateMatricule],Tableau82529[[#This Row],[DateMatricule]])&gt;1,"Doublon",""),"")</f>
        <v/>
      </c>
    </row>
    <row r="786" spans="1:22" x14ac:dyDescent="0.25">
      <c r="A786" s="11" t="str">
        <f>IF(Tableau82529[[#This Row],[Semaine]]="","",VLOOKUP(Tableau82529[[#This Row],[Semaine]],Listes!$A:$B,2,FALSE))</f>
        <v/>
      </c>
      <c r="B786" s="11" t="str">
        <f>IF(ISBLANK(Tableau82529[[#This Row],[Matricule]]),"",VLOOKUP(Tableau82529[[#This Row],[Matricule]],#REF!,2,FALSE))</f>
        <v/>
      </c>
      <c r="C786" s="11" t="str">
        <f>IF(ISBLANK(Tableau82529[[#This Row],[Matricule]]),"",VLOOKUP(Tableau82529[[#This Row],[Matricule]],#REF!,3,FALSE))</f>
        <v/>
      </c>
      <c r="D786" s="11" t="str">
        <f>CONCATENATE(Tableau82529[[#This Row],[Semaine]],Tableau82529[[#This Row],[Matricule]])</f>
        <v/>
      </c>
      <c r="O786" s="14" t="str">
        <f>IF(SUM(Tableau82529[[#This Row],[Lundi]:[Mercredi]])&gt;0,SUM(Tableau82529[[#This Row],[Lundi]:[Mercredi]]),"")</f>
        <v/>
      </c>
      <c r="P786" s="14" t="str">
        <f>IF(SUM(Tableau82529[[#This Row],[Jeudi]:[Samedi]])&gt;0,SUM(Tableau82529[[#This Row],[Jeudi]:[Samedi]]),"")</f>
        <v/>
      </c>
      <c r="Q786" s="14">
        <f>COUNTIF(Tableau82529[[#This Row],[Lundi]:[Mercredi]],"&gt;0") + COUNTIF(Tableau82529[[#This Row],[Jeudi]:[Samedi]],"&gt;0")</f>
        <v>0</v>
      </c>
      <c r="R786" s="14" t="str">
        <f>IFERROR(Tableau82529[[#This Row],[Total Tour 1]]+Tableau82529[[#This Row],[Total Tour 2]],"")</f>
        <v/>
      </c>
      <c r="S786" s="14">
        <f>COUNTIF(Tableau82529[[#This Row],[Lundi]:[Samedi]],"&gt;=12")*1000</f>
        <v>0</v>
      </c>
      <c r="T78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86" s="15">
        <f>Tableau82529[[#This Row],[Prime production]]+Tableau82529[[#This Row],[Prime rendement]]</f>
        <v>0</v>
      </c>
      <c r="V786" s="15" t="str">
        <f>IF(Tableau82529[[#This Row],[Matricule]]&gt;1,IF(COUNTIF(Tableau82529[DateMatricule],Tableau82529[[#This Row],[DateMatricule]])&gt;1,"Doublon",""),"")</f>
        <v/>
      </c>
    </row>
    <row r="787" spans="1:22" x14ac:dyDescent="0.25">
      <c r="A787" s="11" t="str">
        <f>IF(Tableau82529[[#This Row],[Semaine]]="","",VLOOKUP(Tableau82529[[#This Row],[Semaine]],Listes!$A:$B,2,FALSE))</f>
        <v/>
      </c>
      <c r="B787" s="11" t="str">
        <f>IF(ISBLANK(Tableau82529[[#This Row],[Matricule]]),"",VLOOKUP(Tableau82529[[#This Row],[Matricule]],#REF!,2,FALSE))</f>
        <v/>
      </c>
      <c r="C787" s="11" t="str">
        <f>IF(ISBLANK(Tableau82529[[#This Row],[Matricule]]),"",VLOOKUP(Tableau82529[[#This Row],[Matricule]],#REF!,3,FALSE))</f>
        <v/>
      </c>
      <c r="D787" s="11" t="str">
        <f>CONCATENATE(Tableau82529[[#This Row],[Semaine]],Tableau82529[[#This Row],[Matricule]])</f>
        <v/>
      </c>
      <c r="O787" s="14" t="str">
        <f>IF(SUM(Tableau82529[[#This Row],[Lundi]:[Mercredi]])&gt;0,SUM(Tableau82529[[#This Row],[Lundi]:[Mercredi]]),"")</f>
        <v/>
      </c>
      <c r="P787" s="14" t="str">
        <f>IF(SUM(Tableau82529[[#This Row],[Jeudi]:[Samedi]])&gt;0,SUM(Tableau82529[[#This Row],[Jeudi]:[Samedi]]),"")</f>
        <v/>
      </c>
      <c r="Q787" s="14">
        <f>COUNTIF(Tableau82529[[#This Row],[Lundi]:[Mercredi]],"&gt;0") + COUNTIF(Tableau82529[[#This Row],[Jeudi]:[Samedi]],"&gt;0")</f>
        <v>0</v>
      </c>
      <c r="R787" s="14" t="str">
        <f>IFERROR(Tableau82529[[#This Row],[Total Tour 1]]+Tableau82529[[#This Row],[Total Tour 2]],"")</f>
        <v/>
      </c>
      <c r="S787" s="14">
        <f>COUNTIF(Tableau82529[[#This Row],[Lundi]:[Samedi]],"&gt;=12")*1000</f>
        <v>0</v>
      </c>
      <c r="T78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87" s="15">
        <f>Tableau82529[[#This Row],[Prime production]]+Tableau82529[[#This Row],[Prime rendement]]</f>
        <v>0</v>
      </c>
      <c r="V787" s="15" t="str">
        <f>IF(Tableau82529[[#This Row],[Matricule]]&gt;1,IF(COUNTIF(Tableau82529[DateMatricule],Tableau82529[[#This Row],[DateMatricule]])&gt;1,"Doublon",""),"")</f>
        <v/>
      </c>
    </row>
    <row r="788" spans="1:22" x14ac:dyDescent="0.25">
      <c r="A788" s="11" t="str">
        <f>IF(Tableau82529[[#This Row],[Semaine]]="","",VLOOKUP(Tableau82529[[#This Row],[Semaine]],Listes!$A:$B,2,FALSE))</f>
        <v/>
      </c>
      <c r="B788" s="11" t="str">
        <f>IF(ISBLANK(Tableau82529[[#This Row],[Matricule]]),"",VLOOKUP(Tableau82529[[#This Row],[Matricule]],#REF!,2,FALSE))</f>
        <v/>
      </c>
      <c r="C788" s="11" t="str">
        <f>IF(ISBLANK(Tableau82529[[#This Row],[Matricule]]),"",VLOOKUP(Tableau82529[[#This Row],[Matricule]],#REF!,3,FALSE))</f>
        <v/>
      </c>
      <c r="D788" s="11" t="str">
        <f>CONCATENATE(Tableau82529[[#This Row],[Semaine]],Tableau82529[[#This Row],[Matricule]])</f>
        <v/>
      </c>
      <c r="O788" s="14" t="str">
        <f>IF(SUM(Tableau82529[[#This Row],[Lundi]:[Mercredi]])&gt;0,SUM(Tableau82529[[#This Row],[Lundi]:[Mercredi]]),"")</f>
        <v/>
      </c>
      <c r="P788" s="14" t="str">
        <f>IF(SUM(Tableau82529[[#This Row],[Jeudi]:[Samedi]])&gt;0,SUM(Tableau82529[[#This Row],[Jeudi]:[Samedi]]),"")</f>
        <v/>
      </c>
      <c r="Q788" s="14">
        <f>COUNTIF(Tableau82529[[#This Row],[Lundi]:[Mercredi]],"&gt;0") + COUNTIF(Tableau82529[[#This Row],[Jeudi]:[Samedi]],"&gt;0")</f>
        <v>0</v>
      </c>
      <c r="R788" s="14" t="str">
        <f>IFERROR(Tableau82529[[#This Row],[Total Tour 1]]+Tableau82529[[#This Row],[Total Tour 2]],"")</f>
        <v/>
      </c>
      <c r="S788" s="14">
        <f>COUNTIF(Tableau82529[[#This Row],[Lundi]:[Samedi]],"&gt;=12")*1000</f>
        <v>0</v>
      </c>
      <c r="T78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88" s="15">
        <f>Tableau82529[[#This Row],[Prime production]]+Tableau82529[[#This Row],[Prime rendement]]</f>
        <v>0</v>
      </c>
      <c r="V788" s="15" t="str">
        <f>IF(Tableau82529[[#This Row],[Matricule]]&gt;1,IF(COUNTIF(Tableau82529[DateMatricule],Tableau82529[[#This Row],[DateMatricule]])&gt;1,"Doublon",""),"")</f>
        <v/>
      </c>
    </row>
    <row r="789" spans="1:22" x14ac:dyDescent="0.25">
      <c r="A789" s="11" t="str">
        <f>IF(Tableau82529[[#This Row],[Semaine]]="","",VLOOKUP(Tableau82529[[#This Row],[Semaine]],Listes!$A:$B,2,FALSE))</f>
        <v/>
      </c>
      <c r="B789" s="11" t="str">
        <f>IF(ISBLANK(Tableau82529[[#This Row],[Matricule]]),"",VLOOKUP(Tableau82529[[#This Row],[Matricule]],#REF!,2,FALSE))</f>
        <v/>
      </c>
      <c r="C789" s="11" t="str">
        <f>IF(ISBLANK(Tableau82529[[#This Row],[Matricule]]),"",VLOOKUP(Tableau82529[[#This Row],[Matricule]],#REF!,3,FALSE))</f>
        <v/>
      </c>
      <c r="D789" s="11" t="str">
        <f>CONCATENATE(Tableau82529[[#This Row],[Semaine]],Tableau82529[[#This Row],[Matricule]])</f>
        <v/>
      </c>
      <c r="O789" s="14" t="str">
        <f>IF(SUM(Tableau82529[[#This Row],[Lundi]:[Mercredi]])&gt;0,SUM(Tableau82529[[#This Row],[Lundi]:[Mercredi]]),"")</f>
        <v/>
      </c>
      <c r="P789" s="14" t="str">
        <f>IF(SUM(Tableau82529[[#This Row],[Jeudi]:[Samedi]])&gt;0,SUM(Tableau82529[[#This Row],[Jeudi]:[Samedi]]),"")</f>
        <v/>
      </c>
      <c r="Q789" s="14">
        <f>COUNTIF(Tableau82529[[#This Row],[Lundi]:[Mercredi]],"&gt;0") + COUNTIF(Tableau82529[[#This Row],[Jeudi]:[Samedi]],"&gt;0")</f>
        <v>0</v>
      </c>
      <c r="R789" s="14" t="str">
        <f>IFERROR(Tableau82529[[#This Row],[Total Tour 1]]+Tableau82529[[#This Row],[Total Tour 2]],"")</f>
        <v/>
      </c>
      <c r="S789" s="14">
        <f>COUNTIF(Tableau82529[[#This Row],[Lundi]:[Samedi]],"&gt;=12")*1000</f>
        <v>0</v>
      </c>
      <c r="T78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89" s="15">
        <f>Tableau82529[[#This Row],[Prime production]]+Tableau82529[[#This Row],[Prime rendement]]</f>
        <v>0</v>
      </c>
      <c r="V789" s="15" t="str">
        <f>IF(Tableau82529[[#This Row],[Matricule]]&gt;1,IF(COUNTIF(Tableau82529[DateMatricule],Tableau82529[[#This Row],[DateMatricule]])&gt;1,"Doublon",""),"")</f>
        <v/>
      </c>
    </row>
    <row r="790" spans="1:22" x14ac:dyDescent="0.25">
      <c r="A790" s="11" t="str">
        <f>IF(Tableau82529[[#This Row],[Semaine]]="","",VLOOKUP(Tableau82529[[#This Row],[Semaine]],Listes!$A:$B,2,FALSE))</f>
        <v/>
      </c>
      <c r="B790" s="11" t="str">
        <f>IF(ISBLANK(Tableau82529[[#This Row],[Matricule]]),"",VLOOKUP(Tableau82529[[#This Row],[Matricule]],#REF!,2,FALSE))</f>
        <v/>
      </c>
      <c r="C790" s="11" t="str">
        <f>IF(ISBLANK(Tableau82529[[#This Row],[Matricule]]),"",VLOOKUP(Tableau82529[[#This Row],[Matricule]],#REF!,3,FALSE))</f>
        <v/>
      </c>
      <c r="D790" s="11" t="str">
        <f>CONCATENATE(Tableau82529[[#This Row],[Semaine]],Tableau82529[[#This Row],[Matricule]])</f>
        <v/>
      </c>
      <c r="O790" s="14" t="str">
        <f>IF(SUM(Tableau82529[[#This Row],[Lundi]:[Mercredi]])&gt;0,SUM(Tableau82529[[#This Row],[Lundi]:[Mercredi]]),"")</f>
        <v/>
      </c>
      <c r="P790" s="14" t="str">
        <f>IF(SUM(Tableau82529[[#This Row],[Jeudi]:[Samedi]])&gt;0,SUM(Tableau82529[[#This Row],[Jeudi]:[Samedi]]),"")</f>
        <v/>
      </c>
      <c r="Q790" s="14">
        <f>COUNTIF(Tableau82529[[#This Row],[Lundi]:[Mercredi]],"&gt;0") + COUNTIF(Tableau82529[[#This Row],[Jeudi]:[Samedi]],"&gt;0")</f>
        <v>0</v>
      </c>
      <c r="R790" s="14" t="str">
        <f>IFERROR(Tableau82529[[#This Row],[Total Tour 1]]+Tableau82529[[#This Row],[Total Tour 2]],"")</f>
        <v/>
      </c>
      <c r="S790" s="14">
        <f>COUNTIF(Tableau82529[[#This Row],[Lundi]:[Samedi]],"&gt;=12")*1000</f>
        <v>0</v>
      </c>
      <c r="T79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90" s="15">
        <f>Tableau82529[[#This Row],[Prime production]]+Tableau82529[[#This Row],[Prime rendement]]</f>
        <v>0</v>
      </c>
      <c r="V790" s="15" t="str">
        <f>IF(Tableau82529[[#This Row],[Matricule]]&gt;1,IF(COUNTIF(Tableau82529[DateMatricule],Tableau82529[[#This Row],[DateMatricule]])&gt;1,"Doublon",""),"")</f>
        <v/>
      </c>
    </row>
    <row r="791" spans="1:22" x14ac:dyDescent="0.25">
      <c r="A791" s="11" t="str">
        <f>IF(Tableau82529[[#This Row],[Semaine]]="","",VLOOKUP(Tableau82529[[#This Row],[Semaine]],Listes!$A:$B,2,FALSE))</f>
        <v/>
      </c>
      <c r="B791" s="11" t="str">
        <f>IF(ISBLANK(Tableau82529[[#This Row],[Matricule]]),"",VLOOKUP(Tableau82529[[#This Row],[Matricule]],#REF!,2,FALSE))</f>
        <v/>
      </c>
      <c r="C791" s="11" t="str">
        <f>IF(ISBLANK(Tableau82529[[#This Row],[Matricule]]),"",VLOOKUP(Tableau82529[[#This Row],[Matricule]],#REF!,3,FALSE))</f>
        <v/>
      </c>
      <c r="D791" s="11" t="str">
        <f>CONCATENATE(Tableau82529[[#This Row],[Semaine]],Tableau82529[[#This Row],[Matricule]])</f>
        <v/>
      </c>
      <c r="O791" s="14" t="str">
        <f>IF(SUM(Tableau82529[[#This Row],[Lundi]:[Mercredi]])&gt;0,SUM(Tableau82529[[#This Row],[Lundi]:[Mercredi]]),"")</f>
        <v/>
      </c>
      <c r="P791" s="14" t="str">
        <f>IF(SUM(Tableau82529[[#This Row],[Jeudi]:[Samedi]])&gt;0,SUM(Tableau82529[[#This Row],[Jeudi]:[Samedi]]),"")</f>
        <v/>
      </c>
      <c r="Q791" s="14">
        <f>COUNTIF(Tableau82529[[#This Row],[Lundi]:[Mercredi]],"&gt;0") + COUNTIF(Tableau82529[[#This Row],[Jeudi]:[Samedi]],"&gt;0")</f>
        <v>0</v>
      </c>
      <c r="R791" s="14" t="str">
        <f>IFERROR(Tableau82529[[#This Row],[Total Tour 1]]+Tableau82529[[#This Row],[Total Tour 2]],"")</f>
        <v/>
      </c>
      <c r="S791" s="14">
        <f>COUNTIF(Tableau82529[[#This Row],[Lundi]:[Samedi]],"&gt;=12")*1000</f>
        <v>0</v>
      </c>
      <c r="T79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91" s="15">
        <f>Tableau82529[[#This Row],[Prime production]]+Tableau82529[[#This Row],[Prime rendement]]</f>
        <v>0</v>
      </c>
      <c r="V791" s="15" t="str">
        <f>IF(Tableau82529[[#This Row],[Matricule]]&gt;1,IF(COUNTIF(Tableau82529[DateMatricule],Tableau82529[[#This Row],[DateMatricule]])&gt;1,"Doublon",""),"")</f>
        <v/>
      </c>
    </row>
    <row r="792" spans="1:22" x14ac:dyDescent="0.25">
      <c r="A792" s="11" t="str">
        <f>IF(Tableau82529[[#This Row],[Semaine]]="","",VLOOKUP(Tableau82529[[#This Row],[Semaine]],Listes!$A:$B,2,FALSE))</f>
        <v/>
      </c>
      <c r="B792" s="11" t="str">
        <f>IF(ISBLANK(Tableau82529[[#This Row],[Matricule]]),"",VLOOKUP(Tableau82529[[#This Row],[Matricule]],#REF!,2,FALSE))</f>
        <v/>
      </c>
      <c r="C792" s="11" t="str">
        <f>IF(ISBLANK(Tableau82529[[#This Row],[Matricule]]),"",VLOOKUP(Tableau82529[[#This Row],[Matricule]],#REF!,3,FALSE))</f>
        <v/>
      </c>
      <c r="D792" s="11" t="str">
        <f>CONCATENATE(Tableau82529[[#This Row],[Semaine]],Tableau82529[[#This Row],[Matricule]])</f>
        <v/>
      </c>
      <c r="O792" s="14" t="str">
        <f>IF(SUM(Tableau82529[[#This Row],[Lundi]:[Mercredi]])&gt;0,SUM(Tableau82529[[#This Row],[Lundi]:[Mercredi]]),"")</f>
        <v/>
      </c>
      <c r="P792" s="14" t="str">
        <f>IF(SUM(Tableau82529[[#This Row],[Jeudi]:[Samedi]])&gt;0,SUM(Tableau82529[[#This Row],[Jeudi]:[Samedi]]),"")</f>
        <v/>
      </c>
      <c r="Q792" s="14">
        <f>COUNTIF(Tableau82529[[#This Row],[Lundi]:[Mercredi]],"&gt;0") + COUNTIF(Tableau82529[[#This Row],[Jeudi]:[Samedi]],"&gt;0")</f>
        <v>0</v>
      </c>
      <c r="R792" s="14" t="str">
        <f>IFERROR(Tableau82529[[#This Row],[Total Tour 1]]+Tableau82529[[#This Row],[Total Tour 2]],"")</f>
        <v/>
      </c>
      <c r="S792" s="14">
        <f>COUNTIF(Tableau82529[[#This Row],[Lundi]:[Samedi]],"&gt;=12")*1000</f>
        <v>0</v>
      </c>
      <c r="T79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92" s="15">
        <f>Tableau82529[[#This Row],[Prime production]]+Tableau82529[[#This Row],[Prime rendement]]</f>
        <v>0</v>
      </c>
      <c r="V792" s="15" t="str">
        <f>IF(Tableau82529[[#This Row],[Matricule]]&gt;1,IF(COUNTIF(Tableau82529[DateMatricule],Tableau82529[[#This Row],[DateMatricule]])&gt;1,"Doublon",""),"")</f>
        <v/>
      </c>
    </row>
    <row r="793" spans="1:22" x14ac:dyDescent="0.25">
      <c r="A793" s="11" t="str">
        <f>IF(Tableau82529[[#This Row],[Semaine]]="","",VLOOKUP(Tableau82529[[#This Row],[Semaine]],Listes!$A:$B,2,FALSE))</f>
        <v/>
      </c>
      <c r="B793" s="11" t="str">
        <f>IF(ISBLANK(Tableau82529[[#This Row],[Matricule]]),"",VLOOKUP(Tableau82529[[#This Row],[Matricule]],#REF!,2,FALSE))</f>
        <v/>
      </c>
      <c r="C793" s="11" t="str">
        <f>IF(ISBLANK(Tableau82529[[#This Row],[Matricule]]),"",VLOOKUP(Tableau82529[[#This Row],[Matricule]],#REF!,3,FALSE))</f>
        <v/>
      </c>
      <c r="D793" s="11" t="str">
        <f>CONCATENATE(Tableau82529[[#This Row],[Semaine]],Tableau82529[[#This Row],[Matricule]])</f>
        <v/>
      </c>
      <c r="O793" s="14" t="str">
        <f>IF(SUM(Tableau82529[[#This Row],[Lundi]:[Mercredi]])&gt;0,SUM(Tableau82529[[#This Row],[Lundi]:[Mercredi]]),"")</f>
        <v/>
      </c>
      <c r="P793" s="14" t="str">
        <f>IF(SUM(Tableau82529[[#This Row],[Jeudi]:[Samedi]])&gt;0,SUM(Tableau82529[[#This Row],[Jeudi]:[Samedi]]),"")</f>
        <v/>
      </c>
      <c r="Q793" s="14">
        <f>COUNTIF(Tableau82529[[#This Row],[Lundi]:[Mercredi]],"&gt;0") + COUNTIF(Tableau82529[[#This Row],[Jeudi]:[Samedi]],"&gt;0")</f>
        <v>0</v>
      </c>
      <c r="R793" s="14" t="str">
        <f>IFERROR(Tableau82529[[#This Row],[Total Tour 1]]+Tableau82529[[#This Row],[Total Tour 2]],"")</f>
        <v/>
      </c>
      <c r="S793" s="14">
        <f>COUNTIF(Tableau82529[[#This Row],[Lundi]:[Samedi]],"&gt;=12")*1000</f>
        <v>0</v>
      </c>
      <c r="T79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93" s="15">
        <f>Tableau82529[[#This Row],[Prime production]]+Tableau82529[[#This Row],[Prime rendement]]</f>
        <v>0</v>
      </c>
      <c r="V793" s="15" t="str">
        <f>IF(Tableau82529[[#This Row],[Matricule]]&gt;1,IF(COUNTIF(Tableau82529[DateMatricule],Tableau82529[[#This Row],[DateMatricule]])&gt;1,"Doublon",""),"")</f>
        <v/>
      </c>
    </row>
    <row r="794" spans="1:22" x14ac:dyDescent="0.25">
      <c r="A794" s="11" t="str">
        <f>IF(Tableau82529[[#This Row],[Semaine]]="","",VLOOKUP(Tableau82529[[#This Row],[Semaine]],Listes!$A:$B,2,FALSE))</f>
        <v/>
      </c>
      <c r="B794" s="11" t="str">
        <f>IF(ISBLANK(Tableau82529[[#This Row],[Matricule]]),"",VLOOKUP(Tableau82529[[#This Row],[Matricule]],#REF!,2,FALSE))</f>
        <v/>
      </c>
      <c r="C794" s="11" t="str">
        <f>IF(ISBLANK(Tableau82529[[#This Row],[Matricule]]),"",VLOOKUP(Tableau82529[[#This Row],[Matricule]],#REF!,3,FALSE))</f>
        <v/>
      </c>
      <c r="D794" s="11" t="str">
        <f>CONCATENATE(Tableau82529[[#This Row],[Semaine]],Tableau82529[[#This Row],[Matricule]])</f>
        <v/>
      </c>
      <c r="O794" s="14" t="str">
        <f>IF(SUM(Tableau82529[[#This Row],[Lundi]:[Mercredi]])&gt;0,SUM(Tableau82529[[#This Row],[Lundi]:[Mercredi]]),"")</f>
        <v/>
      </c>
      <c r="P794" s="14" t="str">
        <f>IF(SUM(Tableau82529[[#This Row],[Jeudi]:[Samedi]])&gt;0,SUM(Tableau82529[[#This Row],[Jeudi]:[Samedi]]),"")</f>
        <v/>
      </c>
      <c r="Q794" s="14">
        <f>COUNTIF(Tableau82529[[#This Row],[Lundi]:[Mercredi]],"&gt;0") + COUNTIF(Tableau82529[[#This Row],[Jeudi]:[Samedi]],"&gt;0")</f>
        <v>0</v>
      </c>
      <c r="R794" s="14" t="str">
        <f>IFERROR(Tableau82529[[#This Row],[Total Tour 1]]+Tableau82529[[#This Row],[Total Tour 2]],"")</f>
        <v/>
      </c>
      <c r="S794" s="14">
        <f>COUNTIF(Tableau82529[[#This Row],[Lundi]:[Samedi]],"&gt;=12")*1000</f>
        <v>0</v>
      </c>
      <c r="T79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94" s="15">
        <f>Tableau82529[[#This Row],[Prime production]]+Tableau82529[[#This Row],[Prime rendement]]</f>
        <v>0</v>
      </c>
      <c r="V794" s="15" t="str">
        <f>IF(Tableau82529[[#This Row],[Matricule]]&gt;1,IF(COUNTIF(Tableau82529[DateMatricule],Tableau82529[[#This Row],[DateMatricule]])&gt;1,"Doublon",""),"")</f>
        <v/>
      </c>
    </row>
    <row r="795" spans="1:22" x14ac:dyDescent="0.25">
      <c r="A795" s="11" t="str">
        <f>IF(Tableau82529[[#This Row],[Semaine]]="","",VLOOKUP(Tableau82529[[#This Row],[Semaine]],Listes!$A:$B,2,FALSE))</f>
        <v/>
      </c>
      <c r="B795" s="11" t="str">
        <f>IF(ISBLANK(Tableau82529[[#This Row],[Matricule]]),"",VLOOKUP(Tableau82529[[#This Row],[Matricule]],#REF!,2,FALSE))</f>
        <v/>
      </c>
      <c r="C795" s="11" t="str">
        <f>IF(ISBLANK(Tableau82529[[#This Row],[Matricule]]),"",VLOOKUP(Tableau82529[[#This Row],[Matricule]],#REF!,3,FALSE))</f>
        <v/>
      </c>
      <c r="D795" s="11" t="str">
        <f>CONCATENATE(Tableau82529[[#This Row],[Semaine]],Tableau82529[[#This Row],[Matricule]])</f>
        <v/>
      </c>
      <c r="O795" s="14" t="str">
        <f>IF(SUM(Tableau82529[[#This Row],[Lundi]:[Mercredi]])&gt;0,SUM(Tableau82529[[#This Row],[Lundi]:[Mercredi]]),"")</f>
        <v/>
      </c>
      <c r="P795" s="14" t="str">
        <f>IF(SUM(Tableau82529[[#This Row],[Jeudi]:[Samedi]])&gt;0,SUM(Tableau82529[[#This Row],[Jeudi]:[Samedi]]),"")</f>
        <v/>
      </c>
      <c r="Q795" s="14">
        <f>COUNTIF(Tableau82529[[#This Row],[Lundi]:[Mercredi]],"&gt;0") + COUNTIF(Tableau82529[[#This Row],[Jeudi]:[Samedi]],"&gt;0")</f>
        <v>0</v>
      </c>
      <c r="R795" s="14" t="str">
        <f>IFERROR(Tableau82529[[#This Row],[Total Tour 1]]+Tableau82529[[#This Row],[Total Tour 2]],"")</f>
        <v/>
      </c>
      <c r="S795" s="14">
        <f>COUNTIF(Tableau82529[[#This Row],[Lundi]:[Samedi]],"&gt;=12")*1000</f>
        <v>0</v>
      </c>
      <c r="T79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95" s="15">
        <f>Tableau82529[[#This Row],[Prime production]]+Tableau82529[[#This Row],[Prime rendement]]</f>
        <v>0</v>
      </c>
      <c r="V795" s="15" t="str">
        <f>IF(Tableau82529[[#This Row],[Matricule]]&gt;1,IF(COUNTIF(Tableau82529[DateMatricule],Tableau82529[[#This Row],[DateMatricule]])&gt;1,"Doublon",""),"")</f>
        <v/>
      </c>
    </row>
    <row r="796" spans="1:22" x14ac:dyDescent="0.25">
      <c r="A796" s="11" t="str">
        <f>IF(Tableau82529[[#This Row],[Semaine]]="","",VLOOKUP(Tableau82529[[#This Row],[Semaine]],Listes!$A:$B,2,FALSE))</f>
        <v/>
      </c>
      <c r="B796" s="11" t="str">
        <f>IF(ISBLANK(Tableau82529[[#This Row],[Matricule]]),"",VLOOKUP(Tableau82529[[#This Row],[Matricule]],#REF!,2,FALSE))</f>
        <v/>
      </c>
      <c r="C796" s="11" t="str">
        <f>IF(ISBLANK(Tableau82529[[#This Row],[Matricule]]),"",VLOOKUP(Tableau82529[[#This Row],[Matricule]],#REF!,3,FALSE))</f>
        <v/>
      </c>
      <c r="D796" s="11" t="str">
        <f>CONCATENATE(Tableau82529[[#This Row],[Semaine]],Tableau82529[[#This Row],[Matricule]])</f>
        <v/>
      </c>
      <c r="O796" s="14" t="str">
        <f>IF(SUM(Tableau82529[[#This Row],[Lundi]:[Mercredi]])&gt;0,SUM(Tableau82529[[#This Row],[Lundi]:[Mercredi]]),"")</f>
        <v/>
      </c>
      <c r="P796" s="14" t="str">
        <f>IF(SUM(Tableau82529[[#This Row],[Jeudi]:[Samedi]])&gt;0,SUM(Tableau82529[[#This Row],[Jeudi]:[Samedi]]),"")</f>
        <v/>
      </c>
      <c r="Q796" s="14">
        <f>COUNTIF(Tableau82529[[#This Row],[Lundi]:[Mercredi]],"&gt;0") + COUNTIF(Tableau82529[[#This Row],[Jeudi]:[Samedi]],"&gt;0")</f>
        <v>0</v>
      </c>
      <c r="R796" s="14" t="str">
        <f>IFERROR(Tableau82529[[#This Row],[Total Tour 1]]+Tableau82529[[#This Row],[Total Tour 2]],"")</f>
        <v/>
      </c>
      <c r="S796" s="14">
        <f>COUNTIF(Tableau82529[[#This Row],[Lundi]:[Samedi]],"&gt;=12")*1000</f>
        <v>0</v>
      </c>
      <c r="T79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96" s="15">
        <f>Tableau82529[[#This Row],[Prime production]]+Tableau82529[[#This Row],[Prime rendement]]</f>
        <v>0</v>
      </c>
      <c r="V796" s="15" t="str">
        <f>IF(Tableau82529[[#This Row],[Matricule]]&gt;1,IF(COUNTIF(Tableau82529[DateMatricule],Tableau82529[[#This Row],[DateMatricule]])&gt;1,"Doublon",""),"")</f>
        <v/>
      </c>
    </row>
    <row r="797" spans="1:22" x14ac:dyDescent="0.25">
      <c r="A797" s="11" t="str">
        <f>IF(Tableau82529[[#This Row],[Semaine]]="","",VLOOKUP(Tableau82529[[#This Row],[Semaine]],Listes!$A:$B,2,FALSE))</f>
        <v/>
      </c>
      <c r="B797" s="11" t="str">
        <f>IF(ISBLANK(Tableau82529[[#This Row],[Matricule]]),"",VLOOKUP(Tableau82529[[#This Row],[Matricule]],#REF!,2,FALSE))</f>
        <v/>
      </c>
      <c r="C797" s="11" t="str">
        <f>IF(ISBLANK(Tableau82529[[#This Row],[Matricule]]),"",VLOOKUP(Tableau82529[[#This Row],[Matricule]],#REF!,3,FALSE))</f>
        <v/>
      </c>
      <c r="D797" s="11" t="str">
        <f>CONCATENATE(Tableau82529[[#This Row],[Semaine]],Tableau82529[[#This Row],[Matricule]])</f>
        <v/>
      </c>
      <c r="O797" s="14" t="str">
        <f>IF(SUM(Tableau82529[[#This Row],[Lundi]:[Mercredi]])&gt;0,SUM(Tableau82529[[#This Row],[Lundi]:[Mercredi]]),"")</f>
        <v/>
      </c>
      <c r="P797" s="14" t="str">
        <f>IF(SUM(Tableau82529[[#This Row],[Jeudi]:[Samedi]])&gt;0,SUM(Tableau82529[[#This Row],[Jeudi]:[Samedi]]),"")</f>
        <v/>
      </c>
      <c r="Q797" s="14">
        <f>COUNTIF(Tableau82529[[#This Row],[Lundi]:[Mercredi]],"&gt;0") + COUNTIF(Tableau82529[[#This Row],[Jeudi]:[Samedi]],"&gt;0")</f>
        <v>0</v>
      </c>
      <c r="R797" s="14" t="str">
        <f>IFERROR(Tableau82529[[#This Row],[Total Tour 1]]+Tableau82529[[#This Row],[Total Tour 2]],"")</f>
        <v/>
      </c>
      <c r="S797" s="14">
        <f>COUNTIF(Tableau82529[[#This Row],[Lundi]:[Samedi]],"&gt;=12")*1000</f>
        <v>0</v>
      </c>
      <c r="T79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97" s="15">
        <f>Tableau82529[[#This Row],[Prime production]]+Tableau82529[[#This Row],[Prime rendement]]</f>
        <v>0</v>
      </c>
      <c r="V797" s="15" t="str">
        <f>IF(Tableau82529[[#This Row],[Matricule]]&gt;1,IF(COUNTIF(Tableau82529[DateMatricule],Tableau82529[[#This Row],[DateMatricule]])&gt;1,"Doublon",""),"")</f>
        <v/>
      </c>
    </row>
    <row r="798" spans="1:22" x14ac:dyDescent="0.25">
      <c r="A798" s="11" t="str">
        <f>IF(Tableau82529[[#This Row],[Semaine]]="","",VLOOKUP(Tableau82529[[#This Row],[Semaine]],Listes!$A:$B,2,FALSE))</f>
        <v/>
      </c>
      <c r="B798" s="11" t="str">
        <f>IF(ISBLANK(Tableau82529[[#This Row],[Matricule]]),"",VLOOKUP(Tableau82529[[#This Row],[Matricule]],#REF!,2,FALSE))</f>
        <v/>
      </c>
      <c r="C798" s="11" t="str">
        <f>IF(ISBLANK(Tableau82529[[#This Row],[Matricule]]),"",VLOOKUP(Tableau82529[[#This Row],[Matricule]],#REF!,3,FALSE))</f>
        <v/>
      </c>
      <c r="D798" s="11" t="str">
        <f>CONCATENATE(Tableau82529[[#This Row],[Semaine]],Tableau82529[[#This Row],[Matricule]])</f>
        <v/>
      </c>
      <c r="O798" s="14" t="str">
        <f>IF(SUM(Tableau82529[[#This Row],[Lundi]:[Mercredi]])&gt;0,SUM(Tableau82529[[#This Row],[Lundi]:[Mercredi]]),"")</f>
        <v/>
      </c>
      <c r="P798" s="14" t="str">
        <f>IF(SUM(Tableau82529[[#This Row],[Jeudi]:[Samedi]])&gt;0,SUM(Tableau82529[[#This Row],[Jeudi]:[Samedi]]),"")</f>
        <v/>
      </c>
      <c r="Q798" s="14">
        <f>COUNTIF(Tableau82529[[#This Row],[Lundi]:[Mercredi]],"&gt;0") + COUNTIF(Tableau82529[[#This Row],[Jeudi]:[Samedi]],"&gt;0")</f>
        <v>0</v>
      </c>
      <c r="R798" s="14" t="str">
        <f>IFERROR(Tableau82529[[#This Row],[Total Tour 1]]+Tableau82529[[#This Row],[Total Tour 2]],"")</f>
        <v/>
      </c>
      <c r="S798" s="14">
        <f>COUNTIF(Tableau82529[[#This Row],[Lundi]:[Samedi]],"&gt;=12")*1000</f>
        <v>0</v>
      </c>
      <c r="T79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98" s="15">
        <f>Tableau82529[[#This Row],[Prime production]]+Tableau82529[[#This Row],[Prime rendement]]</f>
        <v>0</v>
      </c>
      <c r="V798" s="15" t="str">
        <f>IF(Tableau82529[[#This Row],[Matricule]]&gt;1,IF(COUNTIF(Tableau82529[DateMatricule],Tableau82529[[#This Row],[DateMatricule]])&gt;1,"Doublon",""),"")</f>
        <v/>
      </c>
    </row>
    <row r="799" spans="1:22" x14ac:dyDescent="0.25">
      <c r="A799" s="11" t="str">
        <f>IF(Tableau82529[[#This Row],[Semaine]]="","",VLOOKUP(Tableau82529[[#This Row],[Semaine]],Listes!$A:$B,2,FALSE))</f>
        <v/>
      </c>
      <c r="B799" s="11" t="str">
        <f>IF(ISBLANK(Tableau82529[[#This Row],[Matricule]]),"",VLOOKUP(Tableau82529[[#This Row],[Matricule]],#REF!,2,FALSE))</f>
        <v/>
      </c>
      <c r="C799" s="11" t="str">
        <f>IF(ISBLANK(Tableau82529[[#This Row],[Matricule]]),"",VLOOKUP(Tableau82529[[#This Row],[Matricule]],#REF!,3,FALSE))</f>
        <v/>
      </c>
      <c r="D799" s="11" t="str">
        <f>CONCATENATE(Tableau82529[[#This Row],[Semaine]],Tableau82529[[#This Row],[Matricule]])</f>
        <v/>
      </c>
      <c r="O799" s="14" t="str">
        <f>IF(SUM(Tableau82529[[#This Row],[Lundi]:[Mercredi]])&gt;0,SUM(Tableau82529[[#This Row],[Lundi]:[Mercredi]]),"")</f>
        <v/>
      </c>
      <c r="P799" s="14" t="str">
        <f>IF(SUM(Tableau82529[[#This Row],[Jeudi]:[Samedi]])&gt;0,SUM(Tableau82529[[#This Row],[Jeudi]:[Samedi]]),"")</f>
        <v/>
      </c>
      <c r="Q799" s="14">
        <f>COUNTIF(Tableau82529[[#This Row],[Lundi]:[Mercredi]],"&gt;0") + COUNTIF(Tableau82529[[#This Row],[Jeudi]:[Samedi]],"&gt;0")</f>
        <v>0</v>
      </c>
      <c r="R799" s="14" t="str">
        <f>IFERROR(Tableau82529[[#This Row],[Total Tour 1]]+Tableau82529[[#This Row],[Total Tour 2]],"")</f>
        <v/>
      </c>
      <c r="S799" s="14">
        <f>COUNTIF(Tableau82529[[#This Row],[Lundi]:[Samedi]],"&gt;=12")*1000</f>
        <v>0</v>
      </c>
      <c r="T79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799" s="15">
        <f>Tableau82529[[#This Row],[Prime production]]+Tableau82529[[#This Row],[Prime rendement]]</f>
        <v>0</v>
      </c>
      <c r="V799" s="15" t="str">
        <f>IF(Tableau82529[[#This Row],[Matricule]]&gt;1,IF(COUNTIF(Tableau82529[DateMatricule],Tableau82529[[#This Row],[DateMatricule]])&gt;1,"Doublon",""),"")</f>
        <v/>
      </c>
    </row>
    <row r="800" spans="1:22" x14ac:dyDescent="0.25">
      <c r="A800" s="11" t="str">
        <f>IF(Tableau82529[[#This Row],[Semaine]]="","",VLOOKUP(Tableau82529[[#This Row],[Semaine]],Listes!$A:$B,2,FALSE))</f>
        <v/>
      </c>
      <c r="B800" s="11" t="str">
        <f>IF(ISBLANK(Tableau82529[[#This Row],[Matricule]]),"",VLOOKUP(Tableau82529[[#This Row],[Matricule]],#REF!,2,FALSE))</f>
        <v/>
      </c>
      <c r="C800" s="11" t="str">
        <f>IF(ISBLANK(Tableau82529[[#This Row],[Matricule]]),"",VLOOKUP(Tableau82529[[#This Row],[Matricule]],#REF!,3,FALSE))</f>
        <v/>
      </c>
      <c r="D800" s="11" t="str">
        <f>CONCATENATE(Tableau82529[[#This Row],[Semaine]],Tableau82529[[#This Row],[Matricule]])</f>
        <v/>
      </c>
      <c r="O800" s="14" t="str">
        <f>IF(SUM(Tableau82529[[#This Row],[Lundi]:[Mercredi]])&gt;0,SUM(Tableau82529[[#This Row],[Lundi]:[Mercredi]]),"")</f>
        <v/>
      </c>
      <c r="P800" s="14" t="str">
        <f>IF(SUM(Tableau82529[[#This Row],[Jeudi]:[Samedi]])&gt;0,SUM(Tableau82529[[#This Row],[Jeudi]:[Samedi]]),"")</f>
        <v/>
      </c>
      <c r="Q800" s="14">
        <f>COUNTIF(Tableau82529[[#This Row],[Lundi]:[Mercredi]],"&gt;0") + COUNTIF(Tableau82529[[#This Row],[Jeudi]:[Samedi]],"&gt;0")</f>
        <v>0</v>
      </c>
      <c r="R800" s="14" t="str">
        <f>IFERROR(Tableau82529[[#This Row],[Total Tour 1]]+Tableau82529[[#This Row],[Total Tour 2]],"")</f>
        <v/>
      </c>
      <c r="S800" s="14">
        <f>COUNTIF(Tableau82529[[#This Row],[Lundi]:[Samedi]],"&gt;=12")*1000</f>
        <v>0</v>
      </c>
      <c r="T80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00" s="15">
        <f>Tableau82529[[#This Row],[Prime production]]+Tableau82529[[#This Row],[Prime rendement]]</f>
        <v>0</v>
      </c>
      <c r="V800" s="15" t="str">
        <f>IF(Tableau82529[[#This Row],[Matricule]]&gt;1,IF(COUNTIF(Tableau82529[DateMatricule],Tableau82529[[#This Row],[DateMatricule]])&gt;1,"Doublon",""),"")</f>
        <v/>
      </c>
    </row>
    <row r="801" spans="1:22" x14ac:dyDescent="0.25">
      <c r="A801" s="11" t="str">
        <f>IF(Tableau82529[[#This Row],[Semaine]]="","",VLOOKUP(Tableau82529[[#This Row],[Semaine]],Listes!$A:$B,2,FALSE))</f>
        <v/>
      </c>
      <c r="B801" s="11" t="str">
        <f>IF(ISBLANK(Tableau82529[[#This Row],[Matricule]]),"",VLOOKUP(Tableau82529[[#This Row],[Matricule]],#REF!,2,FALSE))</f>
        <v/>
      </c>
      <c r="C801" s="11" t="str">
        <f>IF(ISBLANK(Tableau82529[[#This Row],[Matricule]]),"",VLOOKUP(Tableau82529[[#This Row],[Matricule]],#REF!,3,FALSE))</f>
        <v/>
      </c>
      <c r="D801" s="11" t="str">
        <f>CONCATENATE(Tableau82529[[#This Row],[Semaine]],Tableau82529[[#This Row],[Matricule]])</f>
        <v/>
      </c>
      <c r="O801" s="14" t="str">
        <f>IF(SUM(Tableau82529[[#This Row],[Lundi]:[Mercredi]])&gt;0,SUM(Tableau82529[[#This Row],[Lundi]:[Mercredi]]),"")</f>
        <v/>
      </c>
      <c r="P801" s="14" t="str">
        <f>IF(SUM(Tableau82529[[#This Row],[Jeudi]:[Samedi]])&gt;0,SUM(Tableau82529[[#This Row],[Jeudi]:[Samedi]]),"")</f>
        <v/>
      </c>
      <c r="Q801" s="14">
        <f>COUNTIF(Tableau82529[[#This Row],[Lundi]:[Mercredi]],"&gt;0") + COUNTIF(Tableau82529[[#This Row],[Jeudi]:[Samedi]],"&gt;0")</f>
        <v>0</v>
      </c>
      <c r="R801" s="14" t="str">
        <f>IFERROR(Tableau82529[[#This Row],[Total Tour 1]]+Tableau82529[[#This Row],[Total Tour 2]],"")</f>
        <v/>
      </c>
      <c r="S801" s="14">
        <f>COUNTIF(Tableau82529[[#This Row],[Lundi]:[Samedi]],"&gt;=12")*1000</f>
        <v>0</v>
      </c>
      <c r="T80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01" s="15">
        <f>Tableau82529[[#This Row],[Prime production]]+Tableau82529[[#This Row],[Prime rendement]]</f>
        <v>0</v>
      </c>
      <c r="V801" s="15" t="str">
        <f>IF(Tableau82529[[#This Row],[Matricule]]&gt;1,IF(COUNTIF(Tableau82529[DateMatricule],Tableau82529[[#This Row],[DateMatricule]])&gt;1,"Doublon",""),"")</f>
        <v/>
      </c>
    </row>
    <row r="802" spans="1:22" x14ac:dyDescent="0.25">
      <c r="A802" s="11" t="str">
        <f>IF(Tableau82529[[#This Row],[Semaine]]="","",VLOOKUP(Tableau82529[[#This Row],[Semaine]],Listes!$A:$B,2,FALSE))</f>
        <v/>
      </c>
      <c r="B802" s="11" t="str">
        <f>IF(ISBLANK(Tableau82529[[#This Row],[Matricule]]),"",VLOOKUP(Tableau82529[[#This Row],[Matricule]],#REF!,2,FALSE))</f>
        <v/>
      </c>
      <c r="C802" s="11" t="str">
        <f>IF(ISBLANK(Tableau82529[[#This Row],[Matricule]]),"",VLOOKUP(Tableau82529[[#This Row],[Matricule]],#REF!,3,FALSE))</f>
        <v/>
      </c>
      <c r="D802" s="11" t="str">
        <f>CONCATENATE(Tableau82529[[#This Row],[Semaine]],Tableau82529[[#This Row],[Matricule]])</f>
        <v/>
      </c>
      <c r="O802" s="14" t="str">
        <f>IF(SUM(Tableau82529[[#This Row],[Lundi]:[Mercredi]])&gt;0,SUM(Tableau82529[[#This Row],[Lundi]:[Mercredi]]),"")</f>
        <v/>
      </c>
      <c r="P802" s="14" t="str">
        <f>IF(SUM(Tableau82529[[#This Row],[Jeudi]:[Samedi]])&gt;0,SUM(Tableau82529[[#This Row],[Jeudi]:[Samedi]]),"")</f>
        <v/>
      </c>
      <c r="Q802" s="14">
        <f>COUNTIF(Tableau82529[[#This Row],[Lundi]:[Mercredi]],"&gt;0") + COUNTIF(Tableau82529[[#This Row],[Jeudi]:[Samedi]],"&gt;0")</f>
        <v>0</v>
      </c>
      <c r="R802" s="14" t="str">
        <f>IFERROR(Tableau82529[[#This Row],[Total Tour 1]]+Tableau82529[[#This Row],[Total Tour 2]],"")</f>
        <v/>
      </c>
      <c r="S802" s="14">
        <f>COUNTIF(Tableau82529[[#This Row],[Lundi]:[Samedi]],"&gt;=12")*1000</f>
        <v>0</v>
      </c>
      <c r="T80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02" s="15">
        <f>Tableau82529[[#This Row],[Prime production]]+Tableau82529[[#This Row],[Prime rendement]]</f>
        <v>0</v>
      </c>
      <c r="V802" s="15" t="str">
        <f>IF(Tableau82529[[#This Row],[Matricule]]&gt;1,IF(COUNTIF(Tableau82529[DateMatricule],Tableau82529[[#This Row],[DateMatricule]])&gt;1,"Doublon",""),"")</f>
        <v/>
      </c>
    </row>
    <row r="803" spans="1:22" x14ac:dyDescent="0.25">
      <c r="A803" s="11" t="str">
        <f>IF(Tableau82529[[#This Row],[Semaine]]="","",VLOOKUP(Tableau82529[[#This Row],[Semaine]],Listes!$A:$B,2,FALSE))</f>
        <v/>
      </c>
      <c r="B803" s="11" t="str">
        <f>IF(ISBLANK(Tableau82529[[#This Row],[Matricule]]),"",VLOOKUP(Tableau82529[[#This Row],[Matricule]],#REF!,2,FALSE))</f>
        <v/>
      </c>
      <c r="C803" s="11" t="str">
        <f>IF(ISBLANK(Tableau82529[[#This Row],[Matricule]]),"",VLOOKUP(Tableau82529[[#This Row],[Matricule]],#REF!,3,FALSE))</f>
        <v/>
      </c>
      <c r="D803" s="11" t="str">
        <f>CONCATENATE(Tableau82529[[#This Row],[Semaine]],Tableau82529[[#This Row],[Matricule]])</f>
        <v/>
      </c>
      <c r="O803" s="14" t="str">
        <f>IF(SUM(Tableau82529[[#This Row],[Lundi]:[Mercredi]])&gt;0,SUM(Tableau82529[[#This Row],[Lundi]:[Mercredi]]),"")</f>
        <v/>
      </c>
      <c r="P803" s="14" t="str">
        <f>IF(SUM(Tableau82529[[#This Row],[Jeudi]:[Samedi]])&gt;0,SUM(Tableau82529[[#This Row],[Jeudi]:[Samedi]]),"")</f>
        <v/>
      </c>
      <c r="Q803" s="14">
        <f>COUNTIF(Tableau82529[[#This Row],[Lundi]:[Mercredi]],"&gt;0") + COUNTIF(Tableau82529[[#This Row],[Jeudi]:[Samedi]],"&gt;0")</f>
        <v>0</v>
      </c>
      <c r="R803" s="14" t="str">
        <f>IFERROR(Tableau82529[[#This Row],[Total Tour 1]]+Tableau82529[[#This Row],[Total Tour 2]],"")</f>
        <v/>
      </c>
      <c r="S803" s="14">
        <f>COUNTIF(Tableau82529[[#This Row],[Lundi]:[Samedi]],"&gt;=12")*1000</f>
        <v>0</v>
      </c>
      <c r="T80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03" s="15">
        <f>Tableau82529[[#This Row],[Prime production]]+Tableau82529[[#This Row],[Prime rendement]]</f>
        <v>0</v>
      </c>
      <c r="V803" s="15" t="str">
        <f>IF(Tableau82529[[#This Row],[Matricule]]&gt;1,IF(COUNTIF(Tableau82529[DateMatricule],Tableau82529[[#This Row],[DateMatricule]])&gt;1,"Doublon",""),"")</f>
        <v/>
      </c>
    </row>
    <row r="804" spans="1:22" x14ac:dyDescent="0.25">
      <c r="A804" s="11" t="str">
        <f>IF(Tableau82529[[#This Row],[Semaine]]="","",VLOOKUP(Tableau82529[[#This Row],[Semaine]],Listes!$A:$B,2,FALSE))</f>
        <v/>
      </c>
      <c r="B804" s="11" t="str">
        <f>IF(ISBLANK(Tableau82529[[#This Row],[Matricule]]),"",VLOOKUP(Tableau82529[[#This Row],[Matricule]],#REF!,2,FALSE))</f>
        <v/>
      </c>
      <c r="C804" s="11" t="str">
        <f>IF(ISBLANK(Tableau82529[[#This Row],[Matricule]]),"",VLOOKUP(Tableau82529[[#This Row],[Matricule]],#REF!,3,FALSE))</f>
        <v/>
      </c>
      <c r="D804" s="11" t="str">
        <f>CONCATENATE(Tableau82529[[#This Row],[Semaine]],Tableau82529[[#This Row],[Matricule]])</f>
        <v/>
      </c>
      <c r="O804" s="14" t="str">
        <f>IF(SUM(Tableau82529[[#This Row],[Lundi]:[Mercredi]])&gt;0,SUM(Tableau82529[[#This Row],[Lundi]:[Mercredi]]),"")</f>
        <v/>
      </c>
      <c r="P804" s="14" t="str">
        <f>IF(SUM(Tableau82529[[#This Row],[Jeudi]:[Samedi]])&gt;0,SUM(Tableau82529[[#This Row],[Jeudi]:[Samedi]]),"")</f>
        <v/>
      </c>
      <c r="Q804" s="14">
        <f>COUNTIF(Tableau82529[[#This Row],[Lundi]:[Mercredi]],"&gt;0") + COUNTIF(Tableau82529[[#This Row],[Jeudi]:[Samedi]],"&gt;0")</f>
        <v>0</v>
      </c>
      <c r="R804" s="14" t="str">
        <f>IFERROR(Tableau82529[[#This Row],[Total Tour 1]]+Tableau82529[[#This Row],[Total Tour 2]],"")</f>
        <v/>
      </c>
      <c r="S804" s="14">
        <f>COUNTIF(Tableau82529[[#This Row],[Lundi]:[Samedi]],"&gt;=12")*1000</f>
        <v>0</v>
      </c>
      <c r="T80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04" s="15">
        <f>Tableau82529[[#This Row],[Prime production]]+Tableau82529[[#This Row],[Prime rendement]]</f>
        <v>0</v>
      </c>
      <c r="V804" s="15" t="str">
        <f>IF(Tableau82529[[#This Row],[Matricule]]&gt;1,IF(COUNTIF(Tableau82529[DateMatricule],Tableau82529[[#This Row],[DateMatricule]])&gt;1,"Doublon",""),"")</f>
        <v/>
      </c>
    </row>
    <row r="805" spans="1:22" x14ac:dyDescent="0.25">
      <c r="A805" s="11" t="str">
        <f>IF(Tableau82529[[#This Row],[Semaine]]="","",VLOOKUP(Tableau82529[[#This Row],[Semaine]],Listes!$A:$B,2,FALSE))</f>
        <v/>
      </c>
      <c r="B805" s="11" t="str">
        <f>IF(ISBLANK(Tableau82529[[#This Row],[Matricule]]),"",VLOOKUP(Tableau82529[[#This Row],[Matricule]],#REF!,2,FALSE))</f>
        <v/>
      </c>
      <c r="C805" s="11" t="str">
        <f>IF(ISBLANK(Tableau82529[[#This Row],[Matricule]]),"",VLOOKUP(Tableau82529[[#This Row],[Matricule]],#REF!,3,FALSE))</f>
        <v/>
      </c>
      <c r="D805" s="11" t="str">
        <f>CONCATENATE(Tableau82529[[#This Row],[Semaine]],Tableau82529[[#This Row],[Matricule]])</f>
        <v/>
      </c>
      <c r="O805" s="14" t="str">
        <f>IF(SUM(Tableau82529[[#This Row],[Lundi]:[Mercredi]])&gt;0,SUM(Tableau82529[[#This Row],[Lundi]:[Mercredi]]),"")</f>
        <v/>
      </c>
      <c r="P805" s="14" t="str">
        <f>IF(SUM(Tableau82529[[#This Row],[Jeudi]:[Samedi]])&gt;0,SUM(Tableau82529[[#This Row],[Jeudi]:[Samedi]]),"")</f>
        <v/>
      </c>
      <c r="Q805" s="14">
        <f>COUNTIF(Tableau82529[[#This Row],[Lundi]:[Mercredi]],"&gt;0") + COUNTIF(Tableau82529[[#This Row],[Jeudi]:[Samedi]],"&gt;0")</f>
        <v>0</v>
      </c>
      <c r="R805" s="14" t="str">
        <f>IFERROR(Tableau82529[[#This Row],[Total Tour 1]]+Tableau82529[[#This Row],[Total Tour 2]],"")</f>
        <v/>
      </c>
      <c r="S805" s="14">
        <f>COUNTIF(Tableau82529[[#This Row],[Lundi]:[Samedi]],"&gt;=12")*1000</f>
        <v>0</v>
      </c>
      <c r="T80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05" s="15">
        <f>Tableau82529[[#This Row],[Prime production]]+Tableau82529[[#This Row],[Prime rendement]]</f>
        <v>0</v>
      </c>
      <c r="V805" s="15" t="str">
        <f>IF(Tableau82529[[#This Row],[Matricule]]&gt;1,IF(COUNTIF(Tableau82529[DateMatricule],Tableau82529[[#This Row],[DateMatricule]])&gt;1,"Doublon",""),"")</f>
        <v/>
      </c>
    </row>
    <row r="806" spans="1:22" x14ac:dyDescent="0.25">
      <c r="A806" s="11" t="str">
        <f>IF(Tableau82529[[#This Row],[Semaine]]="","",VLOOKUP(Tableau82529[[#This Row],[Semaine]],Listes!$A:$B,2,FALSE))</f>
        <v/>
      </c>
      <c r="B806" s="11" t="str">
        <f>IF(ISBLANK(Tableau82529[[#This Row],[Matricule]]),"",VLOOKUP(Tableau82529[[#This Row],[Matricule]],#REF!,2,FALSE))</f>
        <v/>
      </c>
      <c r="C806" s="11" t="str">
        <f>IF(ISBLANK(Tableau82529[[#This Row],[Matricule]]),"",VLOOKUP(Tableau82529[[#This Row],[Matricule]],#REF!,3,FALSE))</f>
        <v/>
      </c>
      <c r="D806" s="11" t="str">
        <f>CONCATENATE(Tableau82529[[#This Row],[Semaine]],Tableau82529[[#This Row],[Matricule]])</f>
        <v/>
      </c>
      <c r="O806" s="14" t="str">
        <f>IF(SUM(Tableau82529[[#This Row],[Lundi]:[Mercredi]])&gt;0,SUM(Tableau82529[[#This Row],[Lundi]:[Mercredi]]),"")</f>
        <v/>
      </c>
      <c r="P806" s="14" t="str">
        <f>IF(SUM(Tableau82529[[#This Row],[Jeudi]:[Samedi]])&gt;0,SUM(Tableau82529[[#This Row],[Jeudi]:[Samedi]]),"")</f>
        <v/>
      </c>
      <c r="Q806" s="14">
        <f>COUNTIF(Tableau82529[[#This Row],[Lundi]:[Mercredi]],"&gt;0") + COUNTIF(Tableau82529[[#This Row],[Jeudi]:[Samedi]],"&gt;0")</f>
        <v>0</v>
      </c>
      <c r="R806" s="14" t="str">
        <f>IFERROR(Tableau82529[[#This Row],[Total Tour 1]]+Tableau82529[[#This Row],[Total Tour 2]],"")</f>
        <v/>
      </c>
      <c r="S806" s="14">
        <f>COUNTIF(Tableau82529[[#This Row],[Lundi]:[Samedi]],"&gt;=12")*1000</f>
        <v>0</v>
      </c>
      <c r="T80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06" s="15">
        <f>Tableau82529[[#This Row],[Prime production]]+Tableau82529[[#This Row],[Prime rendement]]</f>
        <v>0</v>
      </c>
      <c r="V806" s="15" t="str">
        <f>IF(Tableau82529[[#This Row],[Matricule]]&gt;1,IF(COUNTIF(Tableau82529[DateMatricule],Tableau82529[[#This Row],[DateMatricule]])&gt;1,"Doublon",""),"")</f>
        <v/>
      </c>
    </row>
    <row r="807" spans="1:22" x14ac:dyDescent="0.25">
      <c r="A807" s="11" t="str">
        <f>IF(Tableau82529[[#This Row],[Semaine]]="","",VLOOKUP(Tableau82529[[#This Row],[Semaine]],Listes!$A:$B,2,FALSE))</f>
        <v/>
      </c>
      <c r="B807" s="11" t="str">
        <f>IF(ISBLANK(Tableau82529[[#This Row],[Matricule]]),"",VLOOKUP(Tableau82529[[#This Row],[Matricule]],#REF!,2,FALSE))</f>
        <v/>
      </c>
      <c r="C807" s="11" t="str">
        <f>IF(ISBLANK(Tableau82529[[#This Row],[Matricule]]),"",VLOOKUP(Tableau82529[[#This Row],[Matricule]],#REF!,3,FALSE))</f>
        <v/>
      </c>
      <c r="D807" s="11" t="str">
        <f>CONCATENATE(Tableau82529[[#This Row],[Semaine]],Tableau82529[[#This Row],[Matricule]])</f>
        <v/>
      </c>
      <c r="O807" s="14" t="str">
        <f>IF(SUM(Tableau82529[[#This Row],[Lundi]:[Mercredi]])&gt;0,SUM(Tableau82529[[#This Row],[Lundi]:[Mercredi]]),"")</f>
        <v/>
      </c>
      <c r="P807" s="14" t="str">
        <f>IF(SUM(Tableau82529[[#This Row],[Jeudi]:[Samedi]])&gt;0,SUM(Tableau82529[[#This Row],[Jeudi]:[Samedi]]),"")</f>
        <v/>
      </c>
      <c r="Q807" s="14">
        <f>COUNTIF(Tableau82529[[#This Row],[Lundi]:[Mercredi]],"&gt;0") + COUNTIF(Tableau82529[[#This Row],[Jeudi]:[Samedi]],"&gt;0")</f>
        <v>0</v>
      </c>
      <c r="R807" s="14" t="str">
        <f>IFERROR(Tableau82529[[#This Row],[Total Tour 1]]+Tableau82529[[#This Row],[Total Tour 2]],"")</f>
        <v/>
      </c>
      <c r="S807" s="14">
        <f>COUNTIF(Tableau82529[[#This Row],[Lundi]:[Samedi]],"&gt;=12")*1000</f>
        <v>0</v>
      </c>
      <c r="T80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07" s="15">
        <f>Tableau82529[[#This Row],[Prime production]]+Tableau82529[[#This Row],[Prime rendement]]</f>
        <v>0</v>
      </c>
      <c r="V807" s="15" t="str">
        <f>IF(Tableau82529[[#This Row],[Matricule]]&gt;1,IF(COUNTIF(Tableau82529[DateMatricule],Tableau82529[[#This Row],[DateMatricule]])&gt;1,"Doublon",""),"")</f>
        <v/>
      </c>
    </row>
    <row r="808" spans="1:22" x14ac:dyDescent="0.25">
      <c r="A808" s="11" t="str">
        <f>IF(Tableau82529[[#This Row],[Semaine]]="","",VLOOKUP(Tableau82529[[#This Row],[Semaine]],Listes!$A:$B,2,FALSE))</f>
        <v/>
      </c>
      <c r="B808" s="11" t="str">
        <f>IF(ISBLANK(Tableau82529[[#This Row],[Matricule]]),"",VLOOKUP(Tableau82529[[#This Row],[Matricule]],#REF!,2,FALSE))</f>
        <v/>
      </c>
      <c r="C808" s="11" t="str">
        <f>IF(ISBLANK(Tableau82529[[#This Row],[Matricule]]),"",VLOOKUP(Tableau82529[[#This Row],[Matricule]],#REF!,3,FALSE))</f>
        <v/>
      </c>
      <c r="D808" s="11" t="str">
        <f>CONCATENATE(Tableau82529[[#This Row],[Semaine]],Tableau82529[[#This Row],[Matricule]])</f>
        <v/>
      </c>
      <c r="O808" s="14" t="str">
        <f>IF(SUM(Tableau82529[[#This Row],[Lundi]:[Mercredi]])&gt;0,SUM(Tableau82529[[#This Row],[Lundi]:[Mercredi]]),"")</f>
        <v/>
      </c>
      <c r="P808" s="14" t="str">
        <f>IF(SUM(Tableau82529[[#This Row],[Jeudi]:[Samedi]])&gt;0,SUM(Tableau82529[[#This Row],[Jeudi]:[Samedi]]),"")</f>
        <v/>
      </c>
      <c r="Q808" s="14">
        <f>COUNTIF(Tableau82529[[#This Row],[Lundi]:[Mercredi]],"&gt;0") + COUNTIF(Tableau82529[[#This Row],[Jeudi]:[Samedi]],"&gt;0")</f>
        <v>0</v>
      </c>
      <c r="R808" s="14" t="str">
        <f>IFERROR(Tableau82529[[#This Row],[Total Tour 1]]+Tableau82529[[#This Row],[Total Tour 2]],"")</f>
        <v/>
      </c>
      <c r="S808" s="14">
        <f>COUNTIF(Tableau82529[[#This Row],[Lundi]:[Samedi]],"&gt;=12")*1000</f>
        <v>0</v>
      </c>
      <c r="T80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08" s="15">
        <f>Tableau82529[[#This Row],[Prime production]]+Tableau82529[[#This Row],[Prime rendement]]</f>
        <v>0</v>
      </c>
      <c r="V808" s="15" t="str">
        <f>IF(Tableau82529[[#This Row],[Matricule]]&gt;1,IF(COUNTIF(Tableau82529[DateMatricule],Tableau82529[[#This Row],[DateMatricule]])&gt;1,"Doublon",""),"")</f>
        <v/>
      </c>
    </row>
    <row r="809" spans="1:22" x14ac:dyDescent="0.25">
      <c r="A809" s="11" t="str">
        <f>IF(Tableau82529[[#This Row],[Semaine]]="","",VLOOKUP(Tableau82529[[#This Row],[Semaine]],Listes!$A:$B,2,FALSE))</f>
        <v/>
      </c>
      <c r="B809" s="11" t="str">
        <f>IF(ISBLANK(Tableau82529[[#This Row],[Matricule]]),"",VLOOKUP(Tableau82529[[#This Row],[Matricule]],#REF!,2,FALSE))</f>
        <v/>
      </c>
      <c r="C809" s="11" t="str">
        <f>IF(ISBLANK(Tableau82529[[#This Row],[Matricule]]),"",VLOOKUP(Tableau82529[[#This Row],[Matricule]],#REF!,3,FALSE))</f>
        <v/>
      </c>
      <c r="D809" s="11" t="str">
        <f>CONCATENATE(Tableau82529[[#This Row],[Semaine]],Tableau82529[[#This Row],[Matricule]])</f>
        <v/>
      </c>
      <c r="O809" s="14" t="str">
        <f>IF(SUM(Tableau82529[[#This Row],[Lundi]:[Mercredi]])&gt;0,SUM(Tableau82529[[#This Row],[Lundi]:[Mercredi]]),"")</f>
        <v/>
      </c>
      <c r="P809" s="14" t="str">
        <f>IF(SUM(Tableau82529[[#This Row],[Jeudi]:[Samedi]])&gt;0,SUM(Tableau82529[[#This Row],[Jeudi]:[Samedi]]),"")</f>
        <v/>
      </c>
      <c r="Q809" s="14">
        <f>COUNTIF(Tableau82529[[#This Row],[Lundi]:[Mercredi]],"&gt;0") + COUNTIF(Tableau82529[[#This Row],[Jeudi]:[Samedi]],"&gt;0")</f>
        <v>0</v>
      </c>
      <c r="R809" s="14" t="str">
        <f>IFERROR(Tableau82529[[#This Row],[Total Tour 1]]+Tableau82529[[#This Row],[Total Tour 2]],"")</f>
        <v/>
      </c>
      <c r="S809" s="14">
        <f>COUNTIF(Tableau82529[[#This Row],[Lundi]:[Samedi]],"&gt;=12")*1000</f>
        <v>0</v>
      </c>
      <c r="T80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09" s="15">
        <f>Tableau82529[[#This Row],[Prime production]]+Tableau82529[[#This Row],[Prime rendement]]</f>
        <v>0</v>
      </c>
      <c r="V809" s="15" t="str">
        <f>IF(Tableau82529[[#This Row],[Matricule]]&gt;1,IF(COUNTIF(Tableau82529[DateMatricule],Tableau82529[[#This Row],[DateMatricule]])&gt;1,"Doublon",""),"")</f>
        <v/>
      </c>
    </row>
    <row r="810" spans="1:22" x14ac:dyDescent="0.25">
      <c r="A810" s="11" t="str">
        <f>IF(Tableau82529[[#This Row],[Semaine]]="","",VLOOKUP(Tableau82529[[#This Row],[Semaine]],Listes!$A:$B,2,FALSE))</f>
        <v/>
      </c>
      <c r="B810" s="11" t="str">
        <f>IF(ISBLANK(Tableau82529[[#This Row],[Matricule]]),"",VLOOKUP(Tableau82529[[#This Row],[Matricule]],#REF!,2,FALSE))</f>
        <v/>
      </c>
      <c r="C810" s="11" t="str">
        <f>IF(ISBLANK(Tableau82529[[#This Row],[Matricule]]),"",VLOOKUP(Tableau82529[[#This Row],[Matricule]],#REF!,3,FALSE))</f>
        <v/>
      </c>
      <c r="D810" s="11" t="str">
        <f>CONCATENATE(Tableau82529[[#This Row],[Semaine]],Tableau82529[[#This Row],[Matricule]])</f>
        <v/>
      </c>
      <c r="O810" s="14" t="str">
        <f>IF(SUM(Tableau82529[[#This Row],[Lundi]:[Mercredi]])&gt;0,SUM(Tableau82529[[#This Row],[Lundi]:[Mercredi]]),"")</f>
        <v/>
      </c>
      <c r="P810" s="14" t="str">
        <f>IF(SUM(Tableau82529[[#This Row],[Jeudi]:[Samedi]])&gt;0,SUM(Tableau82529[[#This Row],[Jeudi]:[Samedi]]),"")</f>
        <v/>
      </c>
      <c r="Q810" s="14">
        <f>COUNTIF(Tableau82529[[#This Row],[Lundi]:[Mercredi]],"&gt;0") + COUNTIF(Tableau82529[[#This Row],[Jeudi]:[Samedi]],"&gt;0")</f>
        <v>0</v>
      </c>
      <c r="R810" s="14" t="str">
        <f>IFERROR(Tableau82529[[#This Row],[Total Tour 1]]+Tableau82529[[#This Row],[Total Tour 2]],"")</f>
        <v/>
      </c>
      <c r="S810" s="14">
        <f>COUNTIF(Tableau82529[[#This Row],[Lundi]:[Samedi]],"&gt;=12")*1000</f>
        <v>0</v>
      </c>
      <c r="T81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10" s="15">
        <f>Tableau82529[[#This Row],[Prime production]]+Tableau82529[[#This Row],[Prime rendement]]</f>
        <v>0</v>
      </c>
      <c r="V810" s="15" t="str">
        <f>IF(Tableau82529[[#This Row],[Matricule]]&gt;1,IF(COUNTIF(Tableau82529[DateMatricule],Tableau82529[[#This Row],[DateMatricule]])&gt;1,"Doublon",""),"")</f>
        <v/>
      </c>
    </row>
    <row r="811" spans="1:22" x14ac:dyDescent="0.25">
      <c r="A811" s="11" t="str">
        <f>IF(Tableau82529[[#This Row],[Semaine]]="","",VLOOKUP(Tableau82529[[#This Row],[Semaine]],Listes!$A:$B,2,FALSE))</f>
        <v/>
      </c>
      <c r="B811" s="11" t="str">
        <f>IF(ISBLANK(Tableau82529[[#This Row],[Matricule]]),"",VLOOKUP(Tableau82529[[#This Row],[Matricule]],#REF!,2,FALSE))</f>
        <v/>
      </c>
      <c r="C811" s="11" t="str">
        <f>IF(ISBLANK(Tableau82529[[#This Row],[Matricule]]),"",VLOOKUP(Tableau82529[[#This Row],[Matricule]],#REF!,3,FALSE))</f>
        <v/>
      </c>
      <c r="D811" s="11" t="str">
        <f>CONCATENATE(Tableau82529[[#This Row],[Semaine]],Tableau82529[[#This Row],[Matricule]])</f>
        <v/>
      </c>
      <c r="O811" s="14" t="str">
        <f>IF(SUM(Tableau82529[[#This Row],[Lundi]:[Mercredi]])&gt;0,SUM(Tableau82529[[#This Row],[Lundi]:[Mercredi]]),"")</f>
        <v/>
      </c>
      <c r="P811" s="14" t="str">
        <f>IF(SUM(Tableau82529[[#This Row],[Jeudi]:[Samedi]])&gt;0,SUM(Tableau82529[[#This Row],[Jeudi]:[Samedi]]),"")</f>
        <v/>
      </c>
      <c r="Q811" s="14">
        <f>COUNTIF(Tableau82529[[#This Row],[Lundi]:[Mercredi]],"&gt;0") + COUNTIF(Tableau82529[[#This Row],[Jeudi]:[Samedi]],"&gt;0")</f>
        <v>0</v>
      </c>
      <c r="R811" s="14" t="str">
        <f>IFERROR(Tableau82529[[#This Row],[Total Tour 1]]+Tableau82529[[#This Row],[Total Tour 2]],"")</f>
        <v/>
      </c>
      <c r="S811" s="14">
        <f>COUNTIF(Tableau82529[[#This Row],[Lundi]:[Samedi]],"&gt;=12")*1000</f>
        <v>0</v>
      </c>
      <c r="T81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11" s="15">
        <f>Tableau82529[[#This Row],[Prime production]]+Tableau82529[[#This Row],[Prime rendement]]</f>
        <v>0</v>
      </c>
      <c r="V811" s="15" t="str">
        <f>IF(Tableau82529[[#This Row],[Matricule]]&gt;1,IF(COUNTIF(Tableau82529[DateMatricule],Tableau82529[[#This Row],[DateMatricule]])&gt;1,"Doublon",""),"")</f>
        <v/>
      </c>
    </row>
    <row r="812" spans="1:22" x14ac:dyDescent="0.25">
      <c r="A812" s="11" t="str">
        <f>IF(Tableau82529[[#This Row],[Semaine]]="","",VLOOKUP(Tableau82529[[#This Row],[Semaine]],Listes!$A:$B,2,FALSE))</f>
        <v/>
      </c>
      <c r="B812" s="11" t="str">
        <f>IF(ISBLANK(Tableau82529[[#This Row],[Matricule]]),"",VLOOKUP(Tableau82529[[#This Row],[Matricule]],#REF!,2,FALSE))</f>
        <v/>
      </c>
      <c r="C812" s="11" t="str">
        <f>IF(ISBLANK(Tableau82529[[#This Row],[Matricule]]),"",VLOOKUP(Tableau82529[[#This Row],[Matricule]],#REF!,3,FALSE))</f>
        <v/>
      </c>
      <c r="D812" s="11" t="str">
        <f>CONCATENATE(Tableau82529[[#This Row],[Semaine]],Tableau82529[[#This Row],[Matricule]])</f>
        <v/>
      </c>
      <c r="O812" s="14" t="str">
        <f>IF(SUM(Tableau82529[[#This Row],[Lundi]:[Mercredi]])&gt;0,SUM(Tableau82529[[#This Row],[Lundi]:[Mercredi]]),"")</f>
        <v/>
      </c>
      <c r="P812" s="14" t="str">
        <f>IF(SUM(Tableau82529[[#This Row],[Jeudi]:[Samedi]])&gt;0,SUM(Tableau82529[[#This Row],[Jeudi]:[Samedi]]),"")</f>
        <v/>
      </c>
      <c r="Q812" s="14">
        <f>COUNTIF(Tableau82529[[#This Row],[Lundi]:[Mercredi]],"&gt;0") + COUNTIF(Tableau82529[[#This Row],[Jeudi]:[Samedi]],"&gt;0")</f>
        <v>0</v>
      </c>
      <c r="R812" s="14" t="str">
        <f>IFERROR(Tableau82529[[#This Row],[Total Tour 1]]+Tableau82529[[#This Row],[Total Tour 2]],"")</f>
        <v/>
      </c>
      <c r="S812" s="14">
        <f>COUNTIF(Tableau82529[[#This Row],[Lundi]:[Samedi]],"&gt;=12")*1000</f>
        <v>0</v>
      </c>
      <c r="T81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12" s="15">
        <f>Tableau82529[[#This Row],[Prime production]]+Tableau82529[[#This Row],[Prime rendement]]</f>
        <v>0</v>
      </c>
      <c r="V812" s="15" t="str">
        <f>IF(Tableau82529[[#This Row],[Matricule]]&gt;1,IF(COUNTIF(Tableau82529[DateMatricule],Tableau82529[[#This Row],[DateMatricule]])&gt;1,"Doublon",""),"")</f>
        <v/>
      </c>
    </row>
    <row r="813" spans="1:22" x14ac:dyDescent="0.25">
      <c r="A813" s="11" t="str">
        <f>IF(Tableau82529[[#This Row],[Semaine]]="","",VLOOKUP(Tableau82529[[#This Row],[Semaine]],Listes!$A:$B,2,FALSE))</f>
        <v/>
      </c>
      <c r="B813" s="11" t="str">
        <f>IF(ISBLANK(Tableau82529[[#This Row],[Matricule]]),"",VLOOKUP(Tableau82529[[#This Row],[Matricule]],#REF!,2,FALSE))</f>
        <v/>
      </c>
      <c r="C813" s="11" t="str">
        <f>IF(ISBLANK(Tableau82529[[#This Row],[Matricule]]),"",VLOOKUP(Tableau82529[[#This Row],[Matricule]],#REF!,3,FALSE))</f>
        <v/>
      </c>
      <c r="D813" s="11" t="str">
        <f>CONCATENATE(Tableau82529[[#This Row],[Semaine]],Tableau82529[[#This Row],[Matricule]])</f>
        <v/>
      </c>
      <c r="O813" s="14" t="str">
        <f>IF(SUM(Tableau82529[[#This Row],[Lundi]:[Mercredi]])&gt;0,SUM(Tableau82529[[#This Row],[Lundi]:[Mercredi]]),"")</f>
        <v/>
      </c>
      <c r="P813" s="14" t="str">
        <f>IF(SUM(Tableau82529[[#This Row],[Jeudi]:[Samedi]])&gt;0,SUM(Tableau82529[[#This Row],[Jeudi]:[Samedi]]),"")</f>
        <v/>
      </c>
      <c r="Q813" s="14">
        <f>COUNTIF(Tableau82529[[#This Row],[Lundi]:[Mercredi]],"&gt;0") + COUNTIF(Tableau82529[[#This Row],[Jeudi]:[Samedi]],"&gt;0")</f>
        <v>0</v>
      </c>
      <c r="R813" s="14" t="str">
        <f>IFERROR(Tableau82529[[#This Row],[Total Tour 1]]+Tableau82529[[#This Row],[Total Tour 2]],"")</f>
        <v/>
      </c>
      <c r="S813" s="14">
        <f>COUNTIF(Tableau82529[[#This Row],[Lundi]:[Samedi]],"&gt;=12")*1000</f>
        <v>0</v>
      </c>
      <c r="T81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13" s="15">
        <f>Tableau82529[[#This Row],[Prime production]]+Tableau82529[[#This Row],[Prime rendement]]</f>
        <v>0</v>
      </c>
      <c r="V813" s="15" t="str">
        <f>IF(Tableau82529[[#This Row],[Matricule]]&gt;1,IF(COUNTIF(Tableau82529[DateMatricule],Tableau82529[[#This Row],[DateMatricule]])&gt;1,"Doublon",""),"")</f>
        <v/>
      </c>
    </row>
    <row r="814" spans="1:22" x14ac:dyDescent="0.25">
      <c r="A814" s="11" t="str">
        <f>IF(Tableau82529[[#This Row],[Semaine]]="","",VLOOKUP(Tableau82529[[#This Row],[Semaine]],Listes!$A:$B,2,FALSE))</f>
        <v/>
      </c>
      <c r="B814" s="11" t="str">
        <f>IF(ISBLANK(Tableau82529[[#This Row],[Matricule]]),"",VLOOKUP(Tableau82529[[#This Row],[Matricule]],#REF!,2,FALSE))</f>
        <v/>
      </c>
      <c r="C814" s="11" t="str">
        <f>IF(ISBLANK(Tableau82529[[#This Row],[Matricule]]),"",VLOOKUP(Tableau82529[[#This Row],[Matricule]],#REF!,3,FALSE))</f>
        <v/>
      </c>
      <c r="D814" s="11" t="str">
        <f>CONCATENATE(Tableau82529[[#This Row],[Semaine]],Tableau82529[[#This Row],[Matricule]])</f>
        <v/>
      </c>
      <c r="O814" s="14" t="str">
        <f>IF(SUM(Tableau82529[[#This Row],[Lundi]:[Mercredi]])&gt;0,SUM(Tableau82529[[#This Row],[Lundi]:[Mercredi]]),"")</f>
        <v/>
      </c>
      <c r="P814" s="14" t="str">
        <f>IF(SUM(Tableau82529[[#This Row],[Jeudi]:[Samedi]])&gt;0,SUM(Tableau82529[[#This Row],[Jeudi]:[Samedi]]),"")</f>
        <v/>
      </c>
      <c r="Q814" s="14">
        <f>COUNTIF(Tableau82529[[#This Row],[Lundi]:[Mercredi]],"&gt;0") + COUNTIF(Tableau82529[[#This Row],[Jeudi]:[Samedi]],"&gt;0")</f>
        <v>0</v>
      </c>
      <c r="R814" s="14" t="str">
        <f>IFERROR(Tableau82529[[#This Row],[Total Tour 1]]+Tableau82529[[#This Row],[Total Tour 2]],"")</f>
        <v/>
      </c>
      <c r="S814" s="14">
        <f>COUNTIF(Tableau82529[[#This Row],[Lundi]:[Samedi]],"&gt;=12")*1000</f>
        <v>0</v>
      </c>
      <c r="T81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14" s="15">
        <f>Tableau82529[[#This Row],[Prime production]]+Tableau82529[[#This Row],[Prime rendement]]</f>
        <v>0</v>
      </c>
      <c r="V814" s="15" t="str">
        <f>IF(Tableau82529[[#This Row],[Matricule]]&gt;1,IF(COUNTIF(Tableau82529[DateMatricule],Tableau82529[[#This Row],[DateMatricule]])&gt;1,"Doublon",""),"")</f>
        <v/>
      </c>
    </row>
    <row r="815" spans="1:22" x14ac:dyDescent="0.25">
      <c r="A815" s="11" t="str">
        <f>IF(Tableau82529[[#This Row],[Semaine]]="","",VLOOKUP(Tableau82529[[#This Row],[Semaine]],Listes!$A:$B,2,FALSE))</f>
        <v/>
      </c>
      <c r="B815" s="11" t="str">
        <f>IF(ISBLANK(Tableau82529[[#This Row],[Matricule]]),"",VLOOKUP(Tableau82529[[#This Row],[Matricule]],#REF!,2,FALSE))</f>
        <v/>
      </c>
      <c r="C815" s="11" t="str">
        <f>IF(ISBLANK(Tableau82529[[#This Row],[Matricule]]),"",VLOOKUP(Tableau82529[[#This Row],[Matricule]],#REF!,3,FALSE))</f>
        <v/>
      </c>
      <c r="D815" s="11" t="str">
        <f>CONCATENATE(Tableau82529[[#This Row],[Semaine]],Tableau82529[[#This Row],[Matricule]])</f>
        <v/>
      </c>
      <c r="O815" s="14" t="str">
        <f>IF(SUM(Tableau82529[[#This Row],[Lundi]:[Mercredi]])&gt;0,SUM(Tableau82529[[#This Row],[Lundi]:[Mercredi]]),"")</f>
        <v/>
      </c>
      <c r="P815" s="14" t="str">
        <f>IF(SUM(Tableau82529[[#This Row],[Jeudi]:[Samedi]])&gt;0,SUM(Tableau82529[[#This Row],[Jeudi]:[Samedi]]),"")</f>
        <v/>
      </c>
      <c r="Q815" s="14">
        <f>COUNTIF(Tableau82529[[#This Row],[Lundi]:[Mercredi]],"&gt;0") + COUNTIF(Tableau82529[[#This Row],[Jeudi]:[Samedi]],"&gt;0")</f>
        <v>0</v>
      </c>
      <c r="R815" s="14" t="str">
        <f>IFERROR(Tableau82529[[#This Row],[Total Tour 1]]+Tableau82529[[#This Row],[Total Tour 2]],"")</f>
        <v/>
      </c>
      <c r="S815" s="14">
        <f>COUNTIF(Tableau82529[[#This Row],[Lundi]:[Samedi]],"&gt;=12")*1000</f>
        <v>0</v>
      </c>
      <c r="T81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15" s="15">
        <f>Tableau82529[[#This Row],[Prime production]]+Tableau82529[[#This Row],[Prime rendement]]</f>
        <v>0</v>
      </c>
      <c r="V815" s="15" t="str">
        <f>IF(Tableau82529[[#This Row],[Matricule]]&gt;1,IF(COUNTIF(Tableau82529[DateMatricule],Tableau82529[[#This Row],[DateMatricule]])&gt;1,"Doublon",""),"")</f>
        <v/>
      </c>
    </row>
    <row r="816" spans="1:22" x14ac:dyDescent="0.25">
      <c r="A816" s="11" t="str">
        <f>IF(Tableau82529[[#This Row],[Semaine]]="","",VLOOKUP(Tableau82529[[#This Row],[Semaine]],Listes!$A:$B,2,FALSE))</f>
        <v/>
      </c>
      <c r="B816" s="11" t="str">
        <f>IF(ISBLANK(Tableau82529[[#This Row],[Matricule]]),"",VLOOKUP(Tableau82529[[#This Row],[Matricule]],#REF!,2,FALSE))</f>
        <v/>
      </c>
      <c r="C816" s="11" t="str">
        <f>IF(ISBLANK(Tableau82529[[#This Row],[Matricule]]),"",VLOOKUP(Tableau82529[[#This Row],[Matricule]],#REF!,3,FALSE))</f>
        <v/>
      </c>
      <c r="D816" s="11" t="str">
        <f>CONCATENATE(Tableau82529[[#This Row],[Semaine]],Tableau82529[[#This Row],[Matricule]])</f>
        <v/>
      </c>
      <c r="O816" s="14" t="str">
        <f>IF(SUM(Tableau82529[[#This Row],[Lundi]:[Mercredi]])&gt;0,SUM(Tableau82529[[#This Row],[Lundi]:[Mercredi]]),"")</f>
        <v/>
      </c>
      <c r="P816" s="14" t="str">
        <f>IF(SUM(Tableau82529[[#This Row],[Jeudi]:[Samedi]])&gt;0,SUM(Tableau82529[[#This Row],[Jeudi]:[Samedi]]),"")</f>
        <v/>
      </c>
      <c r="Q816" s="14">
        <f>COUNTIF(Tableau82529[[#This Row],[Lundi]:[Mercredi]],"&gt;0") + COUNTIF(Tableau82529[[#This Row],[Jeudi]:[Samedi]],"&gt;0")</f>
        <v>0</v>
      </c>
      <c r="R816" s="14" t="str">
        <f>IFERROR(Tableau82529[[#This Row],[Total Tour 1]]+Tableau82529[[#This Row],[Total Tour 2]],"")</f>
        <v/>
      </c>
      <c r="S816" s="14">
        <f>COUNTIF(Tableau82529[[#This Row],[Lundi]:[Samedi]],"&gt;=12")*1000</f>
        <v>0</v>
      </c>
      <c r="T81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16" s="15">
        <f>Tableau82529[[#This Row],[Prime production]]+Tableau82529[[#This Row],[Prime rendement]]</f>
        <v>0</v>
      </c>
      <c r="V816" s="15" t="str">
        <f>IF(Tableau82529[[#This Row],[Matricule]]&gt;1,IF(COUNTIF(Tableau82529[DateMatricule],Tableau82529[[#This Row],[DateMatricule]])&gt;1,"Doublon",""),"")</f>
        <v/>
      </c>
    </row>
    <row r="817" spans="1:22" x14ac:dyDescent="0.25">
      <c r="A817" s="11" t="str">
        <f>IF(Tableau82529[[#This Row],[Semaine]]="","",VLOOKUP(Tableau82529[[#This Row],[Semaine]],Listes!$A:$B,2,FALSE))</f>
        <v/>
      </c>
      <c r="B817" s="11" t="str">
        <f>IF(ISBLANK(Tableau82529[[#This Row],[Matricule]]),"",VLOOKUP(Tableau82529[[#This Row],[Matricule]],#REF!,2,FALSE))</f>
        <v/>
      </c>
      <c r="C817" s="11" t="str">
        <f>IF(ISBLANK(Tableau82529[[#This Row],[Matricule]]),"",VLOOKUP(Tableau82529[[#This Row],[Matricule]],#REF!,3,FALSE))</f>
        <v/>
      </c>
      <c r="D817" s="11" t="str">
        <f>CONCATENATE(Tableau82529[[#This Row],[Semaine]],Tableau82529[[#This Row],[Matricule]])</f>
        <v/>
      </c>
      <c r="O817" s="14" t="str">
        <f>IF(SUM(Tableau82529[[#This Row],[Lundi]:[Mercredi]])&gt;0,SUM(Tableau82529[[#This Row],[Lundi]:[Mercredi]]),"")</f>
        <v/>
      </c>
      <c r="P817" s="14" t="str">
        <f>IF(SUM(Tableau82529[[#This Row],[Jeudi]:[Samedi]])&gt;0,SUM(Tableau82529[[#This Row],[Jeudi]:[Samedi]]),"")</f>
        <v/>
      </c>
      <c r="Q817" s="14">
        <f>COUNTIF(Tableau82529[[#This Row],[Lundi]:[Mercredi]],"&gt;0") + COUNTIF(Tableau82529[[#This Row],[Jeudi]:[Samedi]],"&gt;0")</f>
        <v>0</v>
      </c>
      <c r="R817" s="14" t="str">
        <f>IFERROR(Tableau82529[[#This Row],[Total Tour 1]]+Tableau82529[[#This Row],[Total Tour 2]],"")</f>
        <v/>
      </c>
      <c r="S817" s="14">
        <f>COUNTIF(Tableau82529[[#This Row],[Lundi]:[Samedi]],"&gt;=12")*1000</f>
        <v>0</v>
      </c>
      <c r="T81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17" s="15">
        <f>Tableau82529[[#This Row],[Prime production]]+Tableau82529[[#This Row],[Prime rendement]]</f>
        <v>0</v>
      </c>
      <c r="V817" s="15" t="str">
        <f>IF(Tableau82529[[#This Row],[Matricule]]&gt;1,IF(COUNTIF(Tableau82529[DateMatricule],Tableau82529[[#This Row],[DateMatricule]])&gt;1,"Doublon",""),"")</f>
        <v/>
      </c>
    </row>
    <row r="818" spans="1:22" x14ac:dyDescent="0.25">
      <c r="A818" s="11" t="str">
        <f>IF(Tableau82529[[#This Row],[Semaine]]="","",VLOOKUP(Tableau82529[[#This Row],[Semaine]],Listes!$A:$B,2,FALSE))</f>
        <v/>
      </c>
      <c r="B818" s="11" t="str">
        <f>IF(ISBLANK(Tableau82529[[#This Row],[Matricule]]),"",VLOOKUP(Tableau82529[[#This Row],[Matricule]],#REF!,2,FALSE))</f>
        <v/>
      </c>
      <c r="C818" s="11" t="str">
        <f>IF(ISBLANK(Tableau82529[[#This Row],[Matricule]]),"",VLOOKUP(Tableau82529[[#This Row],[Matricule]],#REF!,3,FALSE))</f>
        <v/>
      </c>
      <c r="D818" s="11" t="str">
        <f>CONCATENATE(Tableau82529[[#This Row],[Semaine]],Tableau82529[[#This Row],[Matricule]])</f>
        <v/>
      </c>
      <c r="O818" s="14" t="str">
        <f>IF(SUM(Tableau82529[[#This Row],[Lundi]:[Mercredi]])&gt;0,SUM(Tableau82529[[#This Row],[Lundi]:[Mercredi]]),"")</f>
        <v/>
      </c>
      <c r="P818" s="14" t="str">
        <f>IF(SUM(Tableau82529[[#This Row],[Jeudi]:[Samedi]])&gt;0,SUM(Tableau82529[[#This Row],[Jeudi]:[Samedi]]),"")</f>
        <v/>
      </c>
      <c r="Q818" s="14">
        <f>COUNTIF(Tableau82529[[#This Row],[Lundi]:[Mercredi]],"&gt;0") + COUNTIF(Tableau82529[[#This Row],[Jeudi]:[Samedi]],"&gt;0")</f>
        <v>0</v>
      </c>
      <c r="R818" s="14" t="str">
        <f>IFERROR(Tableau82529[[#This Row],[Total Tour 1]]+Tableau82529[[#This Row],[Total Tour 2]],"")</f>
        <v/>
      </c>
      <c r="S818" s="14">
        <f>COUNTIF(Tableau82529[[#This Row],[Lundi]:[Samedi]],"&gt;=12")*1000</f>
        <v>0</v>
      </c>
      <c r="T81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18" s="15">
        <f>Tableau82529[[#This Row],[Prime production]]+Tableau82529[[#This Row],[Prime rendement]]</f>
        <v>0</v>
      </c>
      <c r="V818" s="15" t="str">
        <f>IF(Tableau82529[[#This Row],[Matricule]]&gt;1,IF(COUNTIF(Tableau82529[DateMatricule],Tableau82529[[#This Row],[DateMatricule]])&gt;1,"Doublon",""),"")</f>
        <v/>
      </c>
    </row>
    <row r="819" spans="1:22" x14ac:dyDescent="0.25">
      <c r="A819" s="11" t="str">
        <f>IF(Tableau82529[[#This Row],[Semaine]]="","",VLOOKUP(Tableau82529[[#This Row],[Semaine]],Listes!$A:$B,2,FALSE))</f>
        <v/>
      </c>
      <c r="B819" s="11" t="str">
        <f>IF(ISBLANK(Tableau82529[[#This Row],[Matricule]]),"",VLOOKUP(Tableau82529[[#This Row],[Matricule]],#REF!,2,FALSE))</f>
        <v/>
      </c>
      <c r="C819" s="11" t="str">
        <f>IF(ISBLANK(Tableau82529[[#This Row],[Matricule]]),"",VLOOKUP(Tableau82529[[#This Row],[Matricule]],#REF!,3,FALSE))</f>
        <v/>
      </c>
      <c r="D819" s="11" t="str">
        <f>CONCATENATE(Tableau82529[[#This Row],[Semaine]],Tableau82529[[#This Row],[Matricule]])</f>
        <v/>
      </c>
      <c r="O819" s="14" t="str">
        <f>IF(SUM(Tableau82529[[#This Row],[Lundi]:[Mercredi]])&gt;0,SUM(Tableau82529[[#This Row],[Lundi]:[Mercredi]]),"")</f>
        <v/>
      </c>
      <c r="P819" s="14" t="str">
        <f>IF(SUM(Tableau82529[[#This Row],[Jeudi]:[Samedi]])&gt;0,SUM(Tableau82529[[#This Row],[Jeudi]:[Samedi]]),"")</f>
        <v/>
      </c>
      <c r="Q819" s="14">
        <f>COUNTIF(Tableau82529[[#This Row],[Lundi]:[Mercredi]],"&gt;0") + COUNTIF(Tableau82529[[#This Row],[Jeudi]:[Samedi]],"&gt;0")</f>
        <v>0</v>
      </c>
      <c r="R819" s="14" t="str">
        <f>IFERROR(Tableau82529[[#This Row],[Total Tour 1]]+Tableau82529[[#This Row],[Total Tour 2]],"")</f>
        <v/>
      </c>
      <c r="S819" s="14">
        <f>COUNTIF(Tableau82529[[#This Row],[Lundi]:[Samedi]],"&gt;=12")*1000</f>
        <v>0</v>
      </c>
      <c r="T81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19" s="15">
        <f>Tableau82529[[#This Row],[Prime production]]+Tableau82529[[#This Row],[Prime rendement]]</f>
        <v>0</v>
      </c>
      <c r="V819" s="15" t="str">
        <f>IF(Tableau82529[[#This Row],[Matricule]]&gt;1,IF(COUNTIF(Tableau82529[DateMatricule],Tableau82529[[#This Row],[DateMatricule]])&gt;1,"Doublon",""),"")</f>
        <v/>
      </c>
    </row>
    <row r="820" spans="1:22" x14ac:dyDescent="0.25">
      <c r="A820" s="11" t="str">
        <f>IF(Tableau82529[[#This Row],[Semaine]]="","",VLOOKUP(Tableau82529[[#This Row],[Semaine]],Listes!$A:$B,2,FALSE))</f>
        <v/>
      </c>
      <c r="B820" s="11" t="str">
        <f>IF(ISBLANK(Tableau82529[[#This Row],[Matricule]]),"",VLOOKUP(Tableau82529[[#This Row],[Matricule]],#REF!,2,FALSE))</f>
        <v/>
      </c>
      <c r="C820" s="11" t="str">
        <f>IF(ISBLANK(Tableau82529[[#This Row],[Matricule]]),"",VLOOKUP(Tableau82529[[#This Row],[Matricule]],#REF!,3,FALSE))</f>
        <v/>
      </c>
      <c r="D820" s="11" t="str">
        <f>CONCATENATE(Tableau82529[[#This Row],[Semaine]],Tableau82529[[#This Row],[Matricule]])</f>
        <v/>
      </c>
      <c r="O820" s="14" t="str">
        <f>IF(SUM(Tableau82529[[#This Row],[Lundi]:[Mercredi]])&gt;0,SUM(Tableau82529[[#This Row],[Lundi]:[Mercredi]]),"")</f>
        <v/>
      </c>
      <c r="P820" s="14" t="str">
        <f>IF(SUM(Tableau82529[[#This Row],[Jeudi]:[Samedi]])&gt;0,SUM(Tableau82529[[#This Row],[Jeudi]:[Samedi]]),"")</f>
        <v/>
      </c>
      <c r="Q820" s="14">
        <f>COUNTIF(Tableau82529[[#This Row],[Lundi]:[Mercredi]],"&gt;0") + COUNTIF(Tableau82529[[#This Row],[Jeudi]:[Samedi]],"&gt;0")</f>
        <v>0</v>
      </c>
      <c r="R820" s="14" t="str">
        <f>IFERROR(Tableau82529[[#This Row],[Total Tour 1]]+Tableau82529[[#This Row],[Total Tour 2]],"")</f>
        <v/>
      </c>
      <c r="S820" s="14">
        <f>COUNTIF(Tableau82529[[#This Row],[Lundi]:[Samedi]],"&gt;=12")*1000</f>
        <v>0</v>
      </c>
      <c r="T82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20" s="15">
        <f>Tableau82529[[#This Row],[Prime production]]+Tableau82529[[#This Row],[Prime rendement]]</f>
        <v>0</v>
      </c>
      <c r="V820" s="15" t="str">
        <f>IF(Tableau82529[[#This Row],[Matricule]]&gt;1,IF(COUNTIF(Tableau82529[DateMatricule],Tableau82529[[#This Row],[DateMatricule]])&gt;1,"Doublon",""),"")</f>
        <v/>
      </c>
    </row>
    <row r="821" spans="1:22" x14ac:dyDescent="0.25">
      <c r="A821" s="11" t="str">
        <f>IF(Tableau82529[[#This Row],[Semaine]]="","",VLOOKUP(Tableau82529[[#This Row],[Semaine]],Listes!$A:$B,2,FALSE))</f>
        <v/>
      </c>
      <c r="B821" s="11" t="str">
        <f>IF(ISBLANK(Tableau82529[[#This Row],[Matricule]]),"",VLOOKUP(Tableau82529[[#This Row],[Matricule]],#REF!,2,FALSE))</f>
        <v/>
      </c>
      <c r="C821" s="11" t="str">
        <f>IF(ISBLANK(Tableau82529[[#This Row],[Matricule]]),"",VLOOKUP(Tableau82529[[#This Row],[Matricule]],#REF!,3,FALSE))</f>
        <v/>
      </c>
      <c r="D821" s="11" t="str">
        <f>CONCATENATE(Tableau82529[[#This Row],[Semaine]],Tableau82529[[#This Row],[Matricule]])</f>
        <v/>
      </c>
      <c r="O821" s="14" t="str">
        <f>IF(SUM(Tableau82529[[#This Row],[Lundi]:[Mercredi]])&gt;0,SUM(Tableau82529[[#This Row],[Lundi]:[Mercredi]]),"")</f>
        <v/>
      </c>
      <c r="P821" s="14" t="str">
        <f>IF(SUM(Tableau82529[[#This Row],[Jeudi]:[Samedi]])&gt;0,SUM(Tableau82529[[#This Row],[Jeudi]:[Samedi]]),"")</f>
        <v/>
      </c>
      <c r="Q821" s="14">
        <f>COUNTIF(Tableau82529[[#This Row],[Lundi]:[Mercredi]],"&gt;0") + COUNTIF(Tableau82529[[#This Row],[Jeudi]:[Samedi]],"&gt;0")</f>
        <v>0</v>
      </c>
      <c r="R821" s="14" t="str">
        <f>IFERROR(Tableau82529[[#This Row],[Total Tour 1]]+Tableau82529[[#This Row],[Total Tour 2]],"")</f>
        <v/>
      </c>
      <c r="S821" s="14">
        <f>COUNTIF(Tableau82529[[#This Row],[Lundi]:[Samedi]],"&gt;=12")*1000</f>
        <v>0</v>
      </c>
      <c r="T82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21" s="15">
        <f>Tableau82529[[#This Row],[Prime production]]+Tableau82529[[#This Row],[Prime rendement]]</f>
        <v>0</v>
      </c>
      <c r="V821" s="15" t="str">
        <f>IF(Tableau82529[[#This Row],[Matricule]]&gt;1,IF(COUNTIF(Tableau82529[DateMatricule],Tableau82529[[#This Row],[DateMatricule]])&gt;1,"Doublon",""),"")</f>
        <v/>
      </c>
    </row>
    <row r="822" spans="1:22" x14ac:dyDescent="0.25">
      <c r="A822" s="11" t="str">
        <f>IF(Tableau82529[[#This Row],[Semaine]]="","",VLOOKUP(Tableau82529[[#This Row],[Semaine]],Listes!$A:$B,2,FALSE))</f>
        <v/>
      </c>
      <c r="B822" s="11" t="str">
        <f>IF(ISBLANK(Tableau82529[[#This Row],[Matricule]]),"",VLOOKUP(Tableau82529[[#This Row],[Matricule]],#REF!,2,FALSE))</f>
        <v/>
      </c>
      <c r="C822" s="11" t="str">
        <f>IF(ISBLANK(Tableau82529[[#This Row],[Matricule]]),"",VLOOKUP(Tableau82529[[#This Row],[Matricule]],#REF!,3,FALSE))</f>
        <v/>
      </c>
      <c r="D822" s="11" t="str">
        <f>CONCATENATE(Tableau82529[[#This Row],[Semaine]],Tableau82529[[#This Row],[Matricule]])</f>
        <v/>
      </c>
      <c r="O822" s="14" t="str">
        <f>IF(SUM(Tableau82529[[#This Row],[Lundi]:[Mercredi]])&gt;0,SUM(Tableau82529[[#This Row],[Lundi]:[Mercredi]]),"")</f>
        <v/>
      </c>
      <c r="P822" s="14" t="str">
        <f>IF(SUM(Tableau82529[[#This Row],[Jeudi]:[Samedi]])&gt;0,SUM(Tableau82529[[#This Row],[Jeudi]:[Samedi]]),"")</f>
        <v/>
      </c>
      <c r="Q822" s="14">
        <f>COUNTIF(Tableau82529[[#This Row],[Lundi]:[Mercredi]],"&gt;0") + COUNTIF(Tableau82529[[#This Row],[Jeudi]:[Samedi]],"&gt;0")</f>
        <v>0</v>
      </c>
      <c r="R822" s="14" t="str">
        <f>IFERROR(Tableau82529[[#This Row],[Total Tour 1]]+Tableau82529[[#This Row],[Total Tour 2]],"")</f>
        <v/>
      </c>
      <c r="S822" s="14">
        <f>COUNTIF(Tableau82529[[#This Row],[Lundi]:[Samedi]],"&gt;=12")*1000</f>
        <v>0</v>
      </c>
      <c r="T82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22" s="15">
        <f>Tableau82529[[#This Row],[Prime production]]+Tableau82529[[#This Row],[Prime rendement]]</f>
        <v>0</v>
      </c>
      <c r="V822" s="15" t="str">
        <f>IF(Tableau82529[[#This Row],[Matricule]]&gt;1,IF(COUNTIF(Tableau82529[DateMatricule],Tableau82529[[#This Row],[DateMatricule]])&gt;1,"Doublon",""),"")</f>
        <v/>
      </c>
    </row>
    <row r="823" spans="1:22" x14ac:dyDescent="0.25">
      <c r="A823" s="11" t="str">
        <f>IF(Tableau82529[[#This Row],[Semaine]]="","",VLOOKUP(Tableau82529[[#This Row],[Semaine]],Listes!$A:$B,2,FALSE))</f>
        <v/>
      </c>
      <c r="B823" s="11" t="str">
        <f>IF(ISBLANK(Tableau82529[[#This Row],[Matricule]]),"",VLOOKUP(Tableau82529[[#This Row],[Matricule]],#REF!,2,FALSE))</f>
        <v/>
      </c>
      <c r="C823" s="11" t="str">
        <f>IF(ISBLANK(Tableau82529[[#This Row],[Matricule]]),"",VLOOKUP(Tableau82529[[#This Row],[Matricule]],#REF!,3,FALSE))</f>
        <v/>
      </c>
      <c r="D823" s="11" t="str">
        <f>CONCATENATE(Tableau82529[[#This Row],[Semaine]],Tableau82529[[#This Row],[Matricule]])</f>
        <v/>
      </c>
      <c r="O823" s="14" t="str">
        <f>IF(SUM(Tableau82529[[#This Row],[Lundi]:[Mercredi]])&gt;0,SUM(Tableau82529[[#This Row],[Lundi]:[Mercredi]]),"")</f>
        <v/>
      </c>
      <c r="P823" s="14" t="str">
        <f>IF(SUM(Tableau82529[[#This Row],[Jeudi]:[Samedi]])&gt;0,SUM(Tableau82529[[#This Row],[Jeudi]:[Samedi]]),"")</f>
        <v/>
      </c>
      <c r="Q823" s="14">
        <f>COUNTIF(Tableau82529[[#This Row],[Lundi]:[Mercredi]],"&gt;0") + COUNTIF(Tableau82529[[#This Row],[Jeudi]:[Samedi]],"&gt;0")</f>
        <v>0</v>
      </c>
      <c r="R823" s="14" t="str">
        <f>IFERROR(Tableau82529[[#This Row],[Total Tour 1]]+Tableau82529[[#This Row],[Total Tour 2]],"")</f>
        <v/>
      </c>
      <c r="S823" s="14">
        <f>COUNTIF(Tableau82529[[#This Row],[Lundi]:[Samedi]],"&gt;=12")*1000</f>
        <v>0</v>
      </c>
      <c r="T82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23" s="15">
        <f>Tableau82529[[#This Row],[Prime production]]+Tableau82529[[#This Row],[Prime rendement]]</f>
        <v>0</v>
      </c>
      <c r="V823" s="15" t="str">
        <f>IF(Tableau82529[[#This Row],[Matricule]]&gt;1,IF(COUNTIF(Tableau82529[DateMatricule],Tableau82529[[#This Row],[DateMatricule]])&gt;1,"Doublon",""),"")</f>
        <v/>
      </c>
    </row>
    <row r="824" spans="1:22" x14ac:dyDescent="0.25">
      <c r="A824" s="11" t="str">
        <f>IF(Tableau82529[[#This Row],[Semaine]]="","",VLOOKUP(Tableau82529[[#This Row],[Semaine]],Listes!$A:$B,2,FALSE))</f>
        <v/>
      </c>
      <c r="B824" s="11" t="str">
        <f>IF(ISBLANK(Tableau82529[[#This Row],[Matricule]]),"",VLOOKUP(Tableau82529[[#This Row],[Matricule]],#REF!,2,FALSE))</f>
        <v/>
      </c>
      <c r="C824" s="11" t="str">
        <f>IF(ISBLANK(Tableau82529[[#This Row],[Matricule]]),"",VLOOKUP(Tableau82529[[#This Row],[Matricule]],#REF!,3,FALSE))</f>
        <v/>
      </c>
      <c r="D824" s="11" t="str">
        <f>CONCATENATE(Tableau82529[[#This Row],[Semaine]],Tableau82529[[#This Row],[Matricule]])</f>
        <v/>
      </c>
      <c r="O824" s="14" t="str">
        <f>IF(SUM(Tableau82529[[#This Row],[Lundi]:[Mercredi]])&gt;0,SUM(Tableau82529[[#This Row],[Lundi]:[Mercredi]]),"")</f>
        <v/>
      </c>
      <c r="P824" s="14" t="str">
        <f>IF(SUM(Tableau82529[[#This Row],[Jeudi]:[Samedi]])&gt;0,SUM(Tableau82529[[#This Row],[Jeudi]:[Samedi]]),"")</f>
        <v/>
      </c>
      <c r="Q824" s="14">
        <f>COUNTIF(Tableau82529[[#This Row],[Lundi]:[Mercredi]],"&gt;0") + COUNTIF(Tableau82529[[#This Row],[Jeudi]:[Samedi]],"&gt;0")</f>
        <v>0</v>
      </c>
      <c r="R824" s="14" t="str">
        <f>IFERROR(Tableau82529[[#This Row],[Total Tour 1]]+Tableau82529[[#This Row],[Total Tour 2]],"")</f>
        <v/>
      </c>
      <c r="S824" s="14">
        <f>COUNTIF(Tableau82529[[#This Row],[Lundi]:[Samedi]],"&gt;=12")*1000</f>
        <v>0</v>
      </c>
      <c r="T82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24" s="15">
        <f>Tableau82529[[#This Row],[Prime production]]+Tableau82529[[#This Row],[Prime rendement]]</f>
        <v>0</v>
      </c>
      <c r="V824" s="15" t="str">
        <f>IF(Tableau82529[[#This Row],[Matricule]]&gt;1,IF(COUNTIF(Tableau82529[DateMatricule],Tableau82529[[#This Row],[DateMatricule]])&gt;1,"Doublon",""),"")</f>
        <v/>
      </c>
    </row>
    <row r="825" spans="1:22" x14ac:dyDescent="0.25">
      <c r="A825" s="11" t="str">
        <f>IF(Tableau82529[[#This Row],[Semaine]]="","",VLOOKUP(Tableau82529[[#This Row],[Semaine]],Listes!$A:$B,2,FALSE))</f>
        <v/>
      </c>
      <c r="B825" s="11" t="str">
        <f>IF(ISBLANK(Tableau82529[[#This Row],[Matricule]]),"",VLOOKUP(Tableau82529[[#This Row],[Matricule]],#REF!,2,FALSE))</f>
        <v/>
      </c>
      <c r="C825" s="11" t="str">
        <f>IF(ISBLANK(Tableau82529[[#This Row],[Matricule]]),"",VLOOKUP(Tableau82529[[#This Row],[Matricule]],#REF!,3,FALSE))</f>
        <v/>
      </c>
      <c r="D825" s="11" t="str">
        <f>CONCATENATE(Tableau82529[[#This Row],[Semaine]],Tableau82529[[#This Row],[Matricule]])</f>
        <v/>
      </c>
      <c r="O825" s="14" t="str">
        <f>IF(SUM(Tableau82529[[#This Row],[Lundi]:[Mercredi]])&gt;0,SUM(Tableau82529[[#This Row],[Lundi]:[Mercredi]]),"")</f>
        <v/>
      </c>
      <c r="P825" s="14" t="str">
        <f>IF(SUM(Tableau82529[[#This Row],[Jeudi]:[Samedi]])&gt;0,SUM(Tableau82529[[#This Row],[Jeudi]:[Samedi]]),"")</f>
        <v/>
      </c>
      <c r="Q825" s="14">
        <f>COUNTIF(Tableau82529[[#This Row],[Lundi]:[Mercredi]],"&gt;0") + COUNTIF(Tableau82529[[#This Row],[Jeudi]:[Samedi]],"&gt;0")</f>
        <v>0</v>
      </c>
      <c r="R825" s="14" t="str">
        <f>IFERROR(Tableau82529[[#This Row],[Total Tour 1]]+Tableau82529[[#This Row],[Total Tour 2]],"")</f>
        <v/>
      </c>
      <c r="S825" s="14">
        <f>COUNTIF(Tableau82529[[#This Row],[Lundi]:[Samedi]],"&gt;=12")*1000</f>
        <v>0</v>
      </c>
      <c r="T82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25" s="15">
        <f>Tableau82529[[#This Row],[Prime production]]+Tableau82529[[#This Row],[Prime rendement]]</f>
        <v>0</v>
      </c>
      <c r="V825" s="15" t="str">
        <f>IF(Tableau82529[[#This Row],[Matricule]]&gt;1,IF(COUNTIF(Tableau82529[DateMatricule],Tableau82529[[#This Row],[DateMatricule]])&gt;1,"Doublon",""),"")</f>
        <v/>
      </c>
    </row>
    <row r="826" spans="1:22" x14ac:dyDescent="0.25">
      <c r="A826" s="11" t="str">
        <f>IF(Tableau82529[[#This Row],[Semaine]]="","",VLOOKUP(Tableau82529[[#This Row],[Semaine]],Listes!$A:$B,2,FALSE))</f>
        <v/>
      </c>
      <c r="B826" s="11" t="str">
        <f>IF(ISBLANK(Tableau82529[[#This Row],[Matricule]]),"",VLOOKUP(Tableau82529[[#This Row],[Matricule]],#REF!,2,FALSE))</f>
        <v/>
      </c>
      <c r="C826" s="11" t="str">
        <f>IF(ISBLANK(Tableau82529[[#This Row],[Matricule]]),"",VLOOKUP(Tableau82529[[#This Row],[Matricule]],#REF!,3,FALSE))</f>
        <v/>
      </c>
      <c r="D826" s="11" t="str">
        <f>CONCATENATE(Tableau82529[[#This Row],[Semaine]],Tableau82529[[#This Row],[Matricule]])</f>
        <v/>
      </c>
      <c r="O826" s="14" t="str">
        <f>IF(SUM(Tableau82529[[#This Row],[Lundi]:[Mercredi]])&gt;0,SUM(Tableau82529[[#This Row],[Lundi]:[Mercredi]]),"")</f>
        <v/>
      </c>
      <c r="P826" s="14" t="str">
        <f>IF(SUM(Tableau82529[[#This Row],[Jeudi]:[Samedi]])&gt;0,SUM(Tableau82529[[#This Row],[Jeudi]:[Samedi]]),"")</f>
        <v/>
      </c>
      <c r="Q826" s="14">
        <f>COUNTIF(Tableau82529[[#This Row],[Lundi]:[Mercredi]],"&gt;0") + COUNTIF(Tableau82529[[#This Row],[Jeudi]:[Samedi]],"&gt;0")</f>
        <v>0</v>
      </c>
      <c r="R826" s="14" t="str">
        <f>IFERROR(Tableau82529[[#This Row],[Total Tour 1]]+Tableau82529[[#This Row],[Total Tour 2]],"")</f>
        <v/>
      </c>
      <c r="S826" s="14">
        <f>COUNTIF(Tableau82529[[#This Row],[Lundi]:[Samedi]],"&gt;=12")*1000</f>
        <v>0</v>
      </c>
      <c r="T82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26" s="15">
        <f>Tableau82529[[#This Row],[Prime production]]+Tableau82529[[#This Row],[Prime rendement]]</f>
        <v>0</v>
      </c>
      <c r="V826" s="15" t="str">
        <f>IF(Tableau82529[[#This Row],[Matricule]]&gt;1,IF(COUNTIF(Tableau82529[DateMatricule],Tableau82529[[#This Row],[DateMatricule]])&gt;1,"Doublon",""),"")</f>
        <v/>
      </c>
    </row>
    <row r="827" spans="1:22" x14ac:dyDescent="0.25">
      <c r="A827" s="11" t="str">
        <f>IF(Tableau82529[[#This Row],[Semaine]]="","",VLOOKUP(Tableau82529[[#This Row],[Semaine]],Listes!$A:$B,2,FALSE))</f>
        <v/>
      </c>
      <c r="B827" s="11" t="str">
        <f>IF(ISBLANK(Tableau82529[[#This Row],[Matricule]]),"",VLOOKUP(Tableau82529[[#This Row],[Matricule]],#REF!,2,FALSE))</f>
        <v/>
      </c>
      <c r="C827" s="11" t="str">
        <f>IF(ISBLANK(Tableau82529[[#This Row],[Matricule]]),"",VLOOKUP(Tableau82529[[#This Row],[Matricule]],#REF!,3,FALSE))</f>
        <v/>
      </c>
      <c r="D827" s="11" t="str">
        <f>CONCATENATE(Tableau82529[[#This Row],[Semaine]],Tableau82529[[#This Row],[Matricule]])</f>
        <v/>
      </c>
      <c r="O827" s="14" t="str">
        <f>IF(SUM(Tableau82529[[#This Row],[Lundi]:[Mercredi]])&gt;0,SUM(Tableau82529[[#This Row],[Lundi]:[Mercredi]]),"")</f>
        <v/>
      </c>
      <c r="P827" s="14" t="str">
        <f>IF(SUM(Tableau82529[[#This Row],[Jeudi]:[Samedi]])&gt;0,SUM(Tableau82529[[#This Row],[Jeudi]:[Samedi]]),"")</f>
        <v/>
      </c>
      <c r="Q827" s="14">
        <f>COUNTIF(Tableau82529[[#This Row],[Lundi]:[Mercredi]],"&gt;0") + COUNTIF(Tableau82529[[#This Row],[Jeudi]:[Samedi]],"&gt;0")</f>
        <v>0</v>
      </c>
      <c r="R827" s="14" t="str">
        <f>IFERROR(Tableau82529[[#This Row],[Total Tour 1]]+Tableau82529[[#This Row],[Total Tour 2]],"")</f>
        <v/>
      </c>
      <c r="S827" s="14">
        <f>COUNTIF(Tableau82529[[#This Row],[Lundi]:[Samedi]],"&gt;=12")*1000</f>
        <v>0</v>
      </c>
      <c r="T82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27" s="15">
        <f>Tableau82529[[#This Row],[Prime production]]+Tableau82529[[#This Row],[Prime rendement]]</f>
        <v>0</v>
      </c>
      <c r="V827" s="15" t="str">
        <f>IF(Tableau82529[[#This Row],[Matricule]]&gt;1,IF(COUNTIF(Tableau82529[DateMatricule],Tableau82529[[#This Row],[DateMatricule]])&gt;1,"Doublon",""),"")</f>
        <v/>
      </c>
    </row>
    <row r="828" spans="1:22" x14ac:dyDescent="0.25">
      <c r="A828" s="11" t="str">
        <f>IF(Tableau82529[[#This Row],[Semaine]]="","",VLOOKUP(Tableau82529[[#This Row],[Semaine]],Listes!$A:$B,2,FALSE))</f>
        <v/>
      </c>
      <c r="B828" s="11" t="str">
        <f>IF(ISBLANK(Tableau82529[[#This Row],[Matricule]]),"",VLOOKUP(Tableau82529[[#This Row],[Matricule]],#REF!,2,FALSE))</f>
        <v/>
      </c>
      <c r="C828" s="11" t="str">
        <f>IF(ISBLANK(Tableau82529[[#This Row],[Matricule]]),"",VLOOKUP(Tableau82529[[#This Row],[Matricule]],#REF!,3,FALSE))</f>
        <v/>
      </c>
      <c r="D828" s="11" t="str">
        <f>CONCATENATE(Tableau82529[[#This Row],[Semaine]],Tableau82529[[#This Row],[Matricule]])</f>
        <v/>
      </c>
      <c r="O828" s="14" t="str">
        <f>IF(SUM(Tableau82529[[#This Row],[Lundi]:[Mercredi]])&gt;0,SUM(Tableau82529[[#This Row],[Lundi]:[Mercredi]]),"")</f>
        <v/>
      </c>
      <c r="P828" s="14" t="str">
        <f>IF(SUM(Tableau82529[[#This Row],[Jeudi]:[Samedi]])&gt;0,SUM(Tableau82529[[#This Row],[Jeudi]:[Samedi]]),"")</f>
        <v/>
      </c>
      <c r="Q828" s="14">
        <f>COUNTIF(Tableau82529[[#This Row],[Lundi]:[Mercredi]],"&gt;0") + COUNTIF(Tableau82529[[#This Row],[Jeudi]:[Samedi]],"&gt;0")</f>
        <v>0</v>
      </c>
      <c r="R828" s="14" t="str">
        <f>IFERROR(Tableau82529[[#This Row],[Total Tour 1]]+Tableau82529[[#This Row],[Total Tour 2]],"")</f>
        <v/>
      </c>
      <c r="S828" s="14">
        <f>COUNTIF(Tableau82529[[#This Row],[Lundi]:[Samedi]],"&gt;=12")*1000</f>
        <v>0</v>
      </c>
      <c r="T82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28" s="15">
        <f>Tableau82529[[#This Row],[Prime production]]+Tableau82529[[#This Row],[Prime rendement]]</f>
        <v>0</v>
      </c>
      <c r="V828" s="15" t="str">
        <f>IF(Tableau82529[[#This Row],[Matricule]]&gt;1,IF(COUNTIF(Tableau82529[DateMatricule],Tableau82529[[#This Row],[DateMatricule]])&gt;1,"Doublon",""),"")</f>
        <v/>
      </c>
    </row>
    <row r="829" spans="1:22" x14ac:dyDescent="0.25">
      <c r="A829" s="11" t="str">
        <f>IF(Tableau82529[[#This Row],[Semaine]]="","",VLOOKUP(Tableau82529[[#This Row],[Semaine]],Listes!$A:$B,2,FALSE))</f>
        <v/>
      </c>
      <c r="B829" s="11" t="str">
        <f>IF(ISBLANK(Tableau82529[[#This Row],[Matricule]]),"",VLOOKUP(Tableau82529[[#This Row],[Matricule]],#REF!,2,FALSE))</f>
        <v/>
      </c>
      <c r="C829" s="11" t="str">
        <f>IF(ISBLANK(Tableau82529[[#This Row],[Matricule]]),"",VLOOKUP(Tableau82529[[#This Row],[Matricule]],#REF!,3,FALSE))</f>
        <v/>
      </c>
      <c r="D829" s="11" t="str">
        <f>CONCATENATE(Tableau82529[[#This Row],[Semaine]],Tableau82529[[#This Row],[Matricule]])</f>
        <v/>
      </c>
      <c r="O829" s="14" t="str">
        <f>IF(SUM(Tableau82529[[#This Row],[Lundi]:[Mercredi]])&gt;0,SUM(Tableau82529[[#This Row],[Lundi]:[Mercredi]]),"")</f>
        <v/>
      </c>
      <c r="P829" s="14" t="str">
        <f>IF(SUM(Tableau82529[[#This Row],[Jeudi]:[Samedi]])&gt;0,SUM(Tableau82529[[#This Row],[Jeudi]:[Samedi]]),"")</f>
        <v/>
      </c>
      <c r="Q829" s="14">
        <f>COUNTIF(Tableau82529[[#This Row],[Lundi]:[Mercredi]],"&gt;0") + COUNTIF(Tableau82529[[#This Row],[Jeudi]:[Samedi]],"&gt;0")</f>
        <v>0</v>
      </c>
      <c r="R829" s="14" t="str">
        <f>IFERROR(Tableau82529[[#This Row],[Total Tour 1]]+Tableau82529[[#This Row],[Total Tour 2]],"")</f>
        <v/>
      </c>
      <c r="S829" s="14">
        <f>COUNTIF(Tableau82529[[#This Row],[Lundi]:[Samedi]],"&gt;=12")*1000</f>
        <v>0</v>
      </c>
      <c r="T82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29" s="15">
        <f>Tableau82529[[#This Row],[Prime production]]+Tableau82529[[#This Row],[Prime rendement]]</f>
        <v>0</v>
      </c>
      <c r="V829" s="15" t="str">
        <f>IF(Tableau82529[[#This Row],[Matricule]]&gt;1,IF(COUNTIF(Tableau82529[DateMatricule],Tableau82529[[#This Row],[DateMatricule]])&gt;1,"Doublon",""),"")</f>
        <v/>
      </c>
    </row>
    <row r="830" spans="1:22" x14ac:dyDescent="0.25">
      <c r="A830" s="11" t="str">
        <f>IF(Tableau82529[[#This Row],[Semaine]]="","",VLOOKUP(Tableau82529[[#This Row],[Semaine]],Listes!$A:$B,2,FALSE))</f>
        <v/>
      </c>
      <c r="B830" s="11" t="str">
        <f>IF(ISBLANK(Tableau82529[[#This Row],[Matricule]]),"",VLOOKUP(Tableau82529[[#This Row],[Matricule]],#REF!,2,FALSE))</f>
        <v/>
      </c>
      <c r="C830" s="11" t="str">
        <f>IF(ISBLANK(Tableau82529[[#This Row],[Matricule]]),"",VLOOKUP(Tableau82529[[#This Row],[Matricule]],#REF!,3,FALSE))</f>
        <v/>
      </c>
      <c r="D830" s="11" t="str">
        <f>CONCATENATE(Tableau82529[[#This Row],[Semaine]],Tableau82529[[#This Row],[Matricule]])</f>
        <v/>
      </c>
      <c r="O830" s="14" t="str">
        <f>IF(SUM(Tableau82529[[#This Row],[Lundi]:[Mercredi]])&gt;0,SUM(Tableau82529[[#This Row],[Lundi]:[Mercredi]]),"")</f>
        <v/>
      </c>
      <c r="P830" s="14" t="str">
        <f>IF(SUM(Tableau82529[[#This Row],[Jeudi]:[Samedi]])&gt;0,SUM(Tableau82529[[#This Row],[Jeudi]:[Samedi]]),"")</f>
        <v/>
      </c>
      <c r="Q830" s="14">
        <f>COUNTIF(Tableau82529[[#This Row],[Lundi]:[Mercredi]],"&gt;0") + COUNTIF(Tableau82529[[#This Row],[Jeudi]:[Samedi]],"&gt;0")</f>
        <v>0</v>
      </c>
      <c r="R830" s="14" t="str">
        <f>IFERROR(Tableau82529[[#This Row],[Total Tour 1]]+Tableau82529[[#This Row],[Total Tour 2]],"")</f>
        <v/>
      </c>
      <c r="S830" s="14">
        <f>COUNTIF(Tableau82529[[#This Row],[Lundi]:[Samedi]],"&gt;=12")*1000</f>
        <v>0</v>
      </c>
      <c r="T83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30" s="15">
        <f>Tableau82529[[#This Row],[Prime production]]+Tableau82529[[#This Row],[Prime rendement]]</f>
        <v>0</v>
      </c>
      <c r="V830" s="15" t="str">
        <f>IF(Tableau82529[[#This Row],[Matricule]]&gt;1,IF(COUNTIF(Tableau82529[DateMatricule],Tableau82529[[#This Row],[DateMatricule]])&gt;1,"Doublon",""),"")</f>
        <v/>
      </c>
    </row>
    <row r="831" spans="1:22" x14ac:dyDescent="0.25">
      <c r="A831" s="11" t="str">
        <f>IF(Tableau82529[[#This Row],[Semaine]]="","",VLOOKUP(Tableau82529[[#This Row],[Semaine]],Listes!$A:$B,2,FALSE))</f>
        <v/>
      </c>
      <c r="B831" s="11" t="str">
        <f>IF(ISBLANK(Tableau82529[[#This Row],[Matricule]]),"",VLOOKUP(Tableau82529[[#This Row],[Matricule]],#REF!,2,FALSE))</f>
        <v/>
      </c>
      <c r="C831" s="11" t="str">
        <f>IF(ISBLANK(Tableau82529[[#This Row],[Matricule]]),"",VLOOKUP(Tableau82529[[#This Row],[Matricule]],#REF!,3,FALSE))</f>
        <v/>
      </c>
      <c r="D831" s="11" t="str">
        <f>CONCATENATE(Tableau82529[[#This Row],[Semaine]],Tableau82529[[#This Row],[Matricule]])</f>
        <v/>
      </c>
      <c r="O831" s="14" t="str">
        <f>IF(SUM(Tableau82529[[#This Row],[Lundi]:[Mercredi]])&gt;0,SUM(Tableau82529[[#This Row],[Lundi]:[Mercredi]]),"")</f>
        <v/>
      </c>
      <c r="P831" s="14" t="str">
        <f>IF(SUM(Tableau82529[[#This Row],[Jeudi]:[Samedi]])&gt;0,SUM(Tableau82529[[#This Row],[Jeudi]:[Samedi]]),"")</f>
        <v/>
      </c>
      <c r="Q831" s="14">
        <f>COUNTIF(Tableau82529[[#This Row],[Lundi]:[Mercredi]],"&gt;0") + COUNTIF(Tableau82529[[#This Row],[Jeudi]:[Samedi]],"&gt;0")</f>
        <v>0</v>
      </c>
      <c r="R831" s="14" t="str">
        <f>IFERROR(Tableau82529[[#This Row],[Total Tour 1]]+Tableau82529[[#This Row],[Total Tour 2]],"")</f>
        <v/>
      </c>
      <c r="S831" s="14">
        <f>COUNTIF(Tableau82529[[#This Row],[Lundi]:[Samedi]],"&gt;=12")*1000</f>
        <v>0</v>
      </c>
      <c r="T83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31" s="15">
        <f>Tableau82529[[#This Row],[Prime production]]+Tableau82529[[#This Row],[Prime rendement]]</f>
        <v>0</v>
      </c>
      <c r="V831" s="15" t="str">
        <f>IF(Tableau82529[[#This Row],[Matricule]]&gt;1,IF(COUNTIF(Tableau82529[DateMatricule],Tableau82529[[#This Row],[DateMatricule]])&gt;1,"Doublon",""),"")</f>
        <v/>
      </c>
    </row>
    <row r="832" spans="1:22" x14ac:dyDescent="0.25">
      <c r="A832" s="11" t="str">
        <f>IF(Tableau82529[[#This Row],[Semaine]]="","",VLOOKUP(Tableau82529[[#This Row],[Semaine]],Listes!$A:$B,2,FALSE))</f>
        <v/>
      </c>
      <c r="B832" s="11" t="str">
        <f>IF(ISBLANK(Tableau82529[[#This Row],[Matricule]]),"",VLOOKUP(Tableau82529[[#This Row],[Matricule]],#REF!,2,FALSE))</f>
        <v/>
      </c>
      <c r="C832" s="11" t="str">
        <f>IF(ISBLANK(Tableau82529[[#This Row],[Matricule]]),"",VLOOKUP(Tableau82529[[#This Row],[Matricule]],#REF!,3,FALSE))</f>
        <v/>
      </c>
      <c r="D832" s="11" t="str">
        <f>CONCATENATE(Tableau82529[[#This Row],[Semaine]],Tableau82529[[#This Row],[Matricule]])</f>
        <v/>
      </c>
      <c r="O832" s="14" t="str">
        <f>IF(SUM(Tableau82529[[#This Row],[Lundi]:[Mercredi]])&gt;0,SUM(Tableau82529[[#This Row],[Lundi]:[Mercredi]]),"")</f>
        <v/>
      </c>
      <c r="P832" s="14" t="str">
        <f>IF(SUM(Tableau82529[[#This Row],[Jeudi]:[Samedi]])&gt;0,SUM(Tableau82529[[#This Row],[Jeudi]:[Samedi]]),"")</f>
        <v/>
      </c>
      <c r="Q832" s="14">
        <f>COUNTIF(Tableau82529[[#This Row],[Lundi]:[Mercredi]],"&gt;0") + COUNTIF(Tableau82529[[#This Row],[Jeudi]:[Samedi]],"&gt;0")</f>
        <v>0</v>
      </c>
      <c r="R832" s="14" t="str">
        <f>IFERROR(Tableau82529[[#This Row],[Total Tour 1]]+Tableau82529[[#This Row],[Total Tour 2]],"")</f>
        <v/>
      </c>
      <c r="S832" s="14">
        <f>COUNTIF(Tableau82529[[#This Row],[Lundi]:[Samedi]],"&gt;=12")*1000</f>
        <v>0</v>
      </c>
      <c r="T83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32" s="15">
        <f>Tableau82529[[#This Row],[Prime production]]+Tableau82529[[#This Row],[Prime rendement]]</f>
        <v>0</v>
      </c>
      <c r="V832" s="15" t="str">
        <f>IF(Tableau82529[[#This Row],[Matricule]]&gt;1,IF(COUNTIF(Tableau82529[DateMatricule],Tableau82529[[#This Row],[DateMatricule]])&gt;1,"Doublon",""),"")</f>
        <v/>
      </c>
    </row>
    <row r="833" spans="1:22" x14ac:dyDescent="0.25">
      <c r="A833" s="11" t="str">
        <f>IF(Tableau82529[[#This Row],[Semaine]]="","",VLOOKUP(Tableau82529[[#This Row],[Semaine]],Listes!$A:$B,2,FALSE))</f>
        <v/>
      </c>
      <c r="B833" s="11" t="str">
        <f>IF(ISBLANK(Tableau82529[[#This Row],[Matricule]]),"",VLOOKUP(Tableau82529[[#This Row],[Matricule]],#REF!,2,FALSE))</f>
        <v/>
      </c>
      <c r="C833" s="11" t="str">
        <f>IF(ISBLANK(Tableau82529[[#This Row],[Matricule]]),"",VLOOKUP(Tableau82529[[#This Row],[Matricule]],#REF!,3,FALSE))</f>
        <v/>
      </c>
      <c r="D833" s="11" t="str">
        <f>CONCATENATE(Tableau82529[[#This Row],[Semaine]],Tableau82529[[#This Row],[Matricule]])</f>
        <v/>
      </c>
      <c r="O833" s="14" t="str">
        <f>IF(SUM(Tableau82529[[#This Row],[Lundi]:[Mercredi]])&gt;0,SUM(Tableau82529[[#This Row],[Lundi]:[Mercredi]]),"")</f>
        <v/>
      </c>
      <c r="P833" s="14" t="str">
        <f>IF(SUM(Tableau82529[[#This Row],[Jeudi]:[Samedi]])&gt;0,SUM(Tableau82529[[#This Row],[Jeudi]:[Samedi]]),"")</f>
        <v/>
      </c>
      <c r="Q833" s="14">
        <f>COUNTIF(Tableau82529[[#This Row],[Lundi]:[Mercredi]],"&gt;0") + COUNTIF(Tableau82529[[#This Row],[Jeudi]:[Samedi]],"&gt;0")</f>
        <v>0</v>
      </c>
      <c r="R833" s="14" t="str">
        <f>IFERROR(Tableau82529[[#This Row],[Total Tour 1]]+Tableau82529[[#This Row],[Total Tour 2]],"")</f>
        <v/>
      </c>
      <c r="S833" s="14">
        <f>COUNTIF(Tableau82529[[#This Row],[Lundi]:[Samedi]],"&gt;=12")*1000</f>
        <v>0</v>
      </c>
      <c r="T83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33" s="15">
        <f>Tableau82529[[#This Row],[Prime production]]+Tableau82529[[#This Row],[Prime rendement]]</f>
        <v>0</v>
      </c>
      <c r="V833" s="15" t="str">
        <f>IF(Tableau82529[[#This Row],[Matricule]]&gt;1,IF(COUNTIF(Tableau82529[DateMatricule],Tableau82529[[#This Row],[DateMatricule]])&gt;1,"Doublon",""),"")</f>
        <v/>
      </c>
    </row>
    <row r="834" spans="1:22" x14ac:dyDescent="0.25">
      <c r="A834" s="11" t="str">
        <f>IF(Tableau82529[[#This Row],[Semaine]]="","",VLOOKUP(Tableau82529[[#This Row],[Semaine]],Listes!$A:$B,2,FALSE))</f>
        <v/>
      </c>
      <c r="B834" s="11" t="str">
        <f>IF(ISBLANK(Tableau82529[[#This Row],[Matricule]]),"",VLOOKUP(Tableau82529[[#This Row],[Matricule]],#REF!,2,FALSE))</f>
        <v/>
      </c>
      <c r="C834" s="11" t="str">
        <f>IF(ISBLANK(Tableau82529[[#This Row],[Matricule]]),"",VLOOKUP(Tableau82529[[#This Row],[Matricule]],#REF!,3,FALSE))</f>
        <v/>
      </c>
      <c r="D834" s="11" t="str">
        <f>CONCATENATE(Tableau82529[[#This Row],[Semaine]],Tableau82529[[#This Row],[Matricule]])</f>
        <v/>
      </c>
      <c r="O834" s="14" t="str">
        <f>IF(SUM(Tableau82529[[#This Row],[Lundi]:[Mercredi]])&gt;0,SUM(Tableau82529[[#This Row],[Lundi]:[Mercredi]]),"")</f>
        <v/>
      </c>
      <c r="P834" s="14" t="str">
        <f>IF(SUM(Tableau82529[[#This Row],[Jeudi]:[Samedi]])&gt;0,SUM(Tableau82529[[#This Row],[Jeudi]:[Samedi]]),"")</f>
        <v/>
      </c>
      <c r="Q834" s="14">
        <f>COUNTIF(Tableau82529[[#This Row],[Lundi]:[Mercredi]],"&gt;0") + COUNTIF(Tableau82529[[#This Row],[Jeudi]:[Samedi]],"&gt;0")</f>
        <v>0</v>
      </c>
      <c r="R834" s="14" t="str">
        <f>IFERROR(Tableau82529[[#This Row],[Total Tour 1]]+Tableau82529[[#This Row],[Total Tour 2]],"")</f>
        <v/>
      </c>
      <c r="S834" s="14">
        <f>COUNTIF(Tableau82529[[#This Row],[Lundi]:[Samedi]],"&gt;=12")*1000</f>
        <v>0</v>
      </c>
      <c r="T83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34" s="15">
        <f>Tableau82529[[#This Row],[Prime production]]+Tableau82529[[#This Row],[Prime rendement]]</f>
        <v>0</v>
      </c>
      <c r="V834" s="15" t="str">
        <f>IF(Tableau82529[[#This Row],[Matricule]]&gt;1,IF(COUNTIF(Tableau82529[DateMatricule],Tableau82529[[#This Row],[DateMatricule]])&gt;1,"Doublon",""),"")</f>
        <v/>
      </c>
    </row>
    <row r="835" spans="1:22" x14ac:dyDescent="0.25">
      <c r="A835" s="11" t="str">
        <f>IF(Tableau82529[[#This Row],[Semaine]]="","",VLOOKUP(Tableau82529[[#This Row],[Semaine]],Listes!$A:$B,2,FALSE))</f>
        <v/>
      </c>
      <c r="B835" s="11" t="str">
        <f>IF(ISBLANK(Tableau82529[[#This Row],[Matricule]]),"",VLOOKUP(Tableau82529[[#This Row],[Matricule]],#REF!,2,FALSE))</f>
        <v/>
      </c>
      <c r="C835" s="11" t="str">
        <f>IF(ISBLANK(Tableau82529[[#This Row],[Matricule]]),"",VLOOKUP(Tableau82529[[#This Row],[Matricule]],#REF!,3,FALSE))</f>
        <v/>
      </c>
      <c r="D835" s="11" t="str">
        <f>CONCATENATE(Tableau82529[[#This Row],[Semaine]],Tableau82529[[#This Row],[Matricule]])</f>
        <v/>
      </c>
      <c r="O835" s="14" t="str">
        <f>IF(SUM(Tableau82529[[#This Row],[Lundi]:[Mercredi]])&gt;0,SUM(Tableau82529[[#This Row],[Lundi]:[Mercredi]]),"")</f>
        <v/>
      </c>
      <c r="P835" s="14" t="str">
        <f>IF(SUM(Tableau82529[[#This Row],[Jeudi]:[Samedi]])&gt;0,SUM(Tableau82529[[#This Row],[Jeudi]:[Samedi]]),"")</f>
        <v/>
      </c>
      <c r="Q835" s="14">
        <f>COUNTIF(Tableau82529[[#This Row],[Lundi]:[Mercredi]],"&gt;0") + COUNTIF(Tableau82529[[#This Row],[Jeudi]:[Samedi]],"&gt;0")</f>
        <v>0</v>
      </c>
      <c r="R835" s="14" t="str">
        <f>IFERROR(Tableau82529[[#This Row],[Total Tour 1]]+Tableau82529[[#This Row],[Total Tour 2]],"")</f>
        <v/>
      </c>
      <c r="S835" s="14">
        <f>COUNTIF(Tableau82529[[#This Row],[Lundi]:[Samedi]],"&gt;=12")*1000</f>
        <v>0</v>
      </c>
      <c r="T83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35" s="15">
        <f>Tableau82529[[#This Row],[Prime production]]+Tableau82529[[#This Row],[Prime rendement]]</f>
        <v>0</v>
      </c>
      <c r="V835" s="15" t="str">
        <f>IF(Tableau82529[[#This Row],[Matricule]]&gt;1,IF(COUNTIF(Tableau82529[DateMatricule],Tableau82529[[#This Row],[DateMatricule]])&gt;1,"Doublon",""),"")</f>
        <v/>
      </c>
    </row>
    <row r="836" spans="1:22" x14ac:dyDescent="0.25">
      <c r="A836" s="11" t="str">
        <f>IF(Tableau82529[[#This Row],[Semaine]]="","",VLOOKUP(Tableau82529[[#This Row],[Semaine]],Listes!$A:$B,2,FALSE))</f>
        <v/>
      </c>
      <c r="B836" s="11" t="str">
        <f>IF(ISBLANK(Tableau82529[[#This Row],[Matricule]]),"",VLOOKUP(Tableau82529[[#This Row],[Matricule]],#REF!,2,FALSE))</f>
        <v/>
      </c>
      <c r="C836" s="11" t="str">
        <f>IF(ISBLANK(Tableau82529[[#This Row],[Matricule]]),"",VLOOKUP(Tableau82529[[#This Row],[Matricule]],#REF!,3,FALSE))</f>
        <v/>
      </c>
      <c r="D836" s="11" t="str">
        <f>CONCATENATE(Tableau82529[[#This Row],[Semaine]],Tableau82529[[#This Row],[Matricule]])</f>
        <v/>
      </c>
      <c r="O836" s="14" t="str">
        <f>IF(SUM(Tableau82529[[#This Row],[Lundi]:[Mercredi]])&gt;0,SUM(Tableau82529[[#This Row],[Lundi]:[Mercredi]]),"")</f>
        <v/>
      </c>
      <c r="P836" s="14" t="str">
        <f>IF(SUM(Tableau82529[[#This Row],[Jeudi]:[Samedi]])&gt;0,SUM(Tableau82529[[#This Row],[Jeudi]:[Samedi]]),"")</f>
        <v/>
      </c>
      <c r="Q836" s="14">
        <f>COUNTIF(Tableau82529[[#This Row],[Lundi]:[Mercredi]],"&gt;0") + COUNTIF(Tableau82529[[#This Row],[Jeudi]:[Samedi]],"&gt;0")</f>
        <v>0</v>
      </c>
      <c r="R836" s="14" t="str">
        <f>IFERROR(Tableau82529[[#This Row],[Total Tour 1]]+Tableau82529[[#This Row],[Total Tour 2]],"")</f>
        <v/>
      </c>
      <c r="S836" s="14">
        <f>COUNTIF(Tableau82529[[#This Row],[Lundi]:[Samedi]],"&gt;=12")*1000</f>
        <v>0</v>
      </c>
      <c r="T83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36" s="15">
        <f>Tableau82529[[#This Row],[Prime production]]+Tableau82529[[#This Row],[Prime rendement]]</f>
        <v>0</v>
      </c>
      <c r="V836" s="15" t="str">
        <f>IF(Tableau82529[[#This Row],[Matricule]]&gt;1,IF(COUNTIF(Tableau82529[DateMatricule],Tableau82529[[#This Row],[DateMatricule]])&gt;1,"Doublon",""),"")</f>
        <v/>
      </c>
    </row>
    <row r="837" spans="1:22" x14ac:dyDescent="0.25">
      <c r="A837" s="11" t="str">
        <f>IF(Tableau82529[[#This Row],[Semaine]]="","",VLOOKUP(Tableau82529[[#This Row],[Semaine]],Listes!$A:$B,2,FALSE))</f>
        <v/>
      </c>
      <c r="B837" s="11" t="str">
        <f>IF(ISBLANK(Tableau82529[[#This Row],[Matricule]]),"",VLOOKUP(Tableau82529[[#This Row],[Matricule]],#REF!,2,FALSE))</f>
        <v/>
      </c>
      <c r="C837" s="11" t="str">
        <f>IF(ISBLANK(Tableau82529[[#This Row],[Matricule]]),"",VLOOKUP(Tableau82529[[#This Row],[Matricule]],#REF!,3,FALSE))</f>
        <v/>
      </c>
      <c r="D837" s="11" t="str">
        <f>CONCATENATE(Tableau82529[[#This Row],[Semaine]],Tableau82529[[#This Row],[Matricule]])</f>
        <v/>
      </c>
      <c r="O837" s="14" t="str">
        <f>IF(SUM(Tableau82529[[#This Row],[Lundi]:[Mercredi]])&gt;0,SUM(Tableau82529[[#This Row],[Lundi]:[Mercredi]]),"")</f>
        <v/>
      </c>
      <c r="P837" s="14" t="str">
        <f>IF(SUM(Tableau82529[[#This Row],[Jeudi]:[Samedi]])&gt;0,SUM(Tableau82529[[#This Row],[Jeudi]:[Samedi]]),"")</f>
        <v/>
      </c>
      <c r="Q837" s="14">
        <f>COUNTIF(Tableau82529[[#This Row],[Lundi]:[Mercredi]],"&gt;0") + COUNTIF(Tableau82529[[#This Row],[Jeudi]:[Samedi]],"&gt;0")</f>
        <v>0</v>
      </c>
      <c r="R837" s="14" t="str">
        <f>IFERROR(Tableau82529[[#This Row],[Total Tour 1]]+Tableau82529[[#This Row],[Total Tour 2]],"")</f>
        <v/>
      </c>
      <c r="S837" s="14">
        <f>COUNTIF(Tableau82529[[#This Row],[Lundi]:[Samedi]],"&gt;=12")*1000</f>
        <v>0</v>
      </c>
      <c r="T83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37" s="15">
        <f>Tableau82529[[#This Row],[Prime production]]+Tableau82529[[#This Row],[Prime rendement]]</f>
        <v>0</v>
      </c>
      <c r="V837" s="15" t="str">
        <f>IF(Tableau82529[[#This Row],[Matricule]]&gt;1,IF(COUNTIF(Tableau82529[DateMatricule],Tableau82529[[#This Row],[DateMatricule]])&gt;1,"Doublon",""),"")</f>
        <v/>
      </c>
    </row>
    <row r="838" spans="1:22" x14ac:dyDescent="0.25">
      <c r="A838" s="11" t="str">
        <f>IF(Tableau82529[[#This Row],[Semaine]]="","",VLOOKUP(Tableau82529[[#This Row],[Semaine]],Listes!$A:$B,2,FALSE))</f>
        <v/>
      </c>
      <c r="B838" s="11" t="str">
        <f>IF(ISBLANK(Tableau82529[[#This Row],[Matricule]]),"",VLOOKUP(Tableau82529[[#This Row],[Matricule]],#REF!,2,FALSE))</f>
        <v/>
      </c>
      <c r="C838" s="11" t="str">
        <f>IF(ISBLANK(Tableau82529[[#This Row],[Matricule]]),"",VLOOKUP(Tableau82529[[#This Row],[Matricule]],#REF!,3,FALSE))</f>
        <v/>
      </c>
      <c r="D838" s="11" t="str">
        <f>CONCATENATE(Tableau82529[[#This Row],[Semaine]],Tableau82529[[#This Row],[Matricule]])</f>
        <v/>
      </c>
      <c r="O838" s="14" t="str">
        <f>IF(SUM(Tableau82529[[#This Row],[Lundi]:[Mercredi]])&gt;0,SUM(Tableau82529[[#This Row],[Lundi]:[Mercredi]]),"")</f>
        <v/>
      </c>
      <c r="P838" s="14" t="str">
        <f>IF(SUM(Tableau82529[[#This Row],[Jeudi]:[Samedi]])&gt;0,SUM(Tableau82529[[#This Row],[Jeudi]:[Samedi]]),"")</f>
        <v/>
      </c>
      <c r="Q838" s="14">
        <f>COUNTIF(Tableau82529[[#This Row],[Lundi]:[Mercredi]],"&gt;0") + COUNTIF(Tableau82529[[#This Row],[Jeudi]:[Samedi]],"&gt;0")</f>
        <v>0</v>
      </c>
      <c r="R838" s="14" t="str">
        <f>IFERROR(Tableau82529[[#This Row],[Total Tour 1]]+Tableau82529[[#This Row],[Total Tour 2]],"")</f>
        <v/>
      </c>
      <c r="S838" s="14">
        <f>COUNTIF(Tableau82529[[#This Row],[Lundi]:[Samedi]],"&gt;=12")*1000</f>
        <v>0</v>
      </c>
      <c r="T83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38" s="15">
        <f>Tableau82529[[#This Row],[Prime production]]+Tableau82529[[#This Row],[Prime rendement]]</f>
        <v>0</v>
      </c>
      <c r="V838" s="15" t="str">
        <f>IF(Tableau82529[[#This Row],[Matricule]]&gt;1,IF(COUNTIF(Tableau82529[DateMatricule],Tableau82529[[#This Row],[DateMatricule]])&gt;1,"Doublon",""),"")</f>
        <v/>
      </c>
    </row>
    <row r="839" spans="1:22" x14ac:dyDescent="0.25">
      <c r="A839" s="11" t="str">
        <f>IF(Tableau82529[[#This Row],[Semaine]]="","",VLOOKUP(Tableau82529[[#This Row],[Semaine]],Listes!$A:$B,2,FALSE))</f>
        <v/>
      </c>
      <c r="B839" s="11" t="str">
        <f>IF(ISBLANK(Tableau82529[[#This Row],[Matricule]]),"",VLOOKUP(Tableau82529[[#This Row],[Matricule]],#REF!,2,FALSE))</f>
        <v/>
      </c>
      <c r="C839" s="11" t="str">
        <f>IF(ISBLANK(Tableau82529[[#This Row],[Matricule]]),"",VLOOKUP(Tableau82529[[#This Row],[Matricule]],#REF!,3,FALSE))</f>
        <v/>
      </c>
      <c r="D839" s="11" t="str">
        <f>CONCATENATE(Tableau82529[[#This Row],[Semaine]],Tableau82529[[#This Row],[Matricule]])</f>
        <v/>
      </c>
      <c r="O839" s="14" t="str">
        <f>IF(SUM(Tableau82529[[#This Row],[Lundi]:[Mercredi]])&gt;0,SUM(Tableau82529[[#This Row],[Lundi]:[Mercredi]]),"")</f>
        <v/>
      </c>
      <c r="P839" s="14" t="str">
        <f>IF(SUM(Tableau82529[[#This Row],[Jeudi]:[Samedi]])&gt;0,SUM(Tableau82529[[#This Row],[Jeudi]:[Samedi]]),"")</f>
        <v/>
      </c>
      <c r="Q839" s="14">
        <f>COUNTIF(Tableau82529[[#This Row],[Lundi]:[Mercredi]],"&gt;0") + COUNTIF(Tableau82529[[#This Row],[Jeudi]:[Samedi]],"&gt;0")</f>
        <v>0</v>
      </c>
      <c r="R839" s="14" t="str">
        <f>IFERROR(Tableau82529[[#This Row],[Total Tour 1]]+Tableau82529[[#This Row],[Total Tour 2]],"")</f>
        <v/>
      </c>
      <c r="S839" s="14">
        <f>COUNTIF(Tableau82529[[#This Row],[Lundi]:[Samedi]],"&gt;=12")*1000</f>
        <v>0</v>
      </c>
      <c r="T83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39" s="15">
        <f>Tableau82529[[#This Row],[Prime production]]+Tableau82529[[#This Row],[Prime rendement]]</f>
        <v>0</v>
      </c>
      <c r="V839" s="15" t="str">
        <f>IF(Tableau82529[[#This Row],[Matricule]]&gt;1,IF(COUNTIF(Tableau82529[DateMatricule],Tableau82529[[#This Row],[DateMatricule]])&gt;1,"Doublon",""),"")</f>
        <v/>
      </c>
    </row>
    <row r="840" spans="1:22" x14ac:dyDescent="0.25">
      <c r="A840" s="11" t="str">
        <f>IF(Tableau82529[[#This Row],[Semaine]]="","",VLOOKUP(Tableau82529[[#This Row],[Semaine]],Listes!$A:$B,2,FALSE))</f>
        <v/>
      </c>
      <c r="B840" s="11" t="str">
        <f>IF(ISBLANK(Tableau82529[[#This Row],[Matricule]]),"",VLOOKUP(Tableau82529[[#This Row],[Matricule]],#REF!,2,FALSE))</f>
        <v/>
      </c>
      <c r="C840" s="11" t="str">
        <f>IF(ISBLANK(Tableau82529[[#This Row],[Matricule]]),"",VLOOKUP(Tableau82529[[#This Row],[Matricule]],#REF!,3,FALSE))</f>
        <v/>
      </c>
      <c r="D840" s="11" t="str">
        <f>CONCATENATE(Tableau82529[[#This Row],[Semaine]],Tableau82529[[#This Row],[Matricule]])</f>
        <v/>
      </c>
      <c r="O840" s="14" t="str">
        <f>IF(SUM(Tableau82529[[#This Row],[Lundi]:[Mercredi]])&gt;0,SUM(Tableau82529[[#This Row],[Lundi]:[Mercredi]]),"")</f>
        <v/>
      </c>
      <c r="P840" s="14" t="str">
        <f>IF(SUM(Tableau82529[[#This Row],[Jeudi]:[Samedi]])&gt;0,SUM(Tableau82529[[#This Row],[Jeudi]:[Samedi]]),"")</f>
        <v/>
      </c>
      <c r="Q840" s="14">
        <f>COUNTIF(Tableau82529[[#This Row],[Lundi]:[Mercredi]],"&gt;0") + COUNTIF(Tableau82529[[#This Row],[Jeudi]:[Samedi]],"&gt;0")</f>
        <v>0</v>
      </c>
      <c r="R840" s="14" t="str">
        <f>IFERROR(Tableau82529[[#This Row],[Total Tour 1]]+Tableau82529[[#This Row],[Total Tour 2]],"")</f>
        <v/>
      </c>
      <c r="S840" s="14">
        <f>COUNTIF(Tableau82529[[#This Row],[Lundi]:[Samedi]],"&gt;=12")*1000</f>
        <v>0</v>
      </c>
      <c r="T84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40" s="15">
        <f>Tableau82529[[#This Row],[Prime production]]+Tableau82529[[#This Row],[Prime rendement]]</f>
        <v>0</v>
      </c>
      <c r="V840" s="15" t="str">
        <f>IF(Tableau82529[[#This Row],[Matricule]]&gt;1,IF(COUNTIF(Tableau82529[DateMatricule],Tableau82529[[#This Row],[DateMatricule]])&gt;1,"Doublon",""),"")</f>
        <v/>
      </c>
    </row>
    <row r="841" spans="1:22" x14ac:dyDescent="0.25">
      <c r="A841" s="11" t="str">
        <f>IF(Tableau82529[[#This Row],[Semaine]]="","",VLOOKUP(Tableau82529[[#This Row],[Semaine]],Listes!$A:$B,2,FALSE))</f>
        <v/>
      </c>
      <c r="B841" s="11" t="str">
        <f>IF(ISBLANK(Tableau82529[[#This Row],[Matricule]]),"",VLOOKUP(Tableau82529[[#This Row],[Matricule]],#REF!,2,FALSE))</f>
        <v/>
      </c>
      <c r="C841" s="11" t="str">
        <f>IF(ISBLANK(Tableau82529[[#This Row],[Matricule]]),"",VLOOKUP(Tableau82529[[#This Row],[Matricule]],#REF!,3,FALSE))</f>
        <v/>
      </c>
      <c r="D841" s="11" t="str">
        <f>CONCATENATE(Tableau82529[[#This Row],[Semaine]],Tableau82529[[#This Row],[Matricule]])</f>
        <v/>
      </c>
      <c r="O841" s="14" t="str">
        <f>IF(SUM(Tableau82529[[#This Row],[Lundi]:[Mercredi]])&gt;0,SUM(Tableau82529[[#This Row],[Lundi]:[Mercredi]]),"")</f>
        <v/>
      </c>
      <c r="P841" s="14" t="str">
        <f>IF(SUM(Tableau82529[[#This Row],[Jeudi]:[Samedi]])&gt;0,SUM(Tableau82529[[#This Row],[Jeudi]:[Samedi]]),"")</f>
        <v/>
      </c>
      <c r="Q841" s="14">
        <f>COUNTIF(Tableau82529[[#This Row],[Lundi]:[Mercredi]],"&gt;0") + COUNTIF(Tableau82529[[#This Row],[Jeudi]:[Samedi]],"&gt;0")</f>
        <v>0</v>
      </c>
      <c r="R841" s="14" t="str">
        <f>IFERROR(Tableau82529[[#This Row],[Total Tour 1]]+Tableau82529[[#This Row],[Total Tour 2]],"")</f>
        <v/>
      </c>
      <c r="S841" s="14">
        <f>COUNTIF(Tableau82529[[#This Row],[Lundi]:[Samedi]],"&gt;=12")*1000</f>
        <v>0</v>
      </c>
      <c r="T84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41" s="15">
        <f>Tableau82529[[#This Row],[Prime production]]+Tableau82529[[#This Row],[Prime rendement]]</f>
        <v>0</v>
      </c>
      <c r="V841" s="15" t="str">
        <f>IF(Tableau82529[[#This Row],[Matricule]]&gt;1,IF(COUNTIF(Tableau82529[DateMatricule],Tableau82529[[#This Row],[DateMatricule]])&gt;1,"Doublon",""),"")</f>
        <v/>
      </c>
    </row>
    <row r="842" spans="1:22" x14ac:dyDescent="0.25">
      <c r="A842" s="11" t="str">
        <f>IF(Tableau82529[[#This Row],[Semaine]]="","",VLOOKUP(Tableau82529[[#This Row],[Semaine]],Listes!$A:$B,2,FALSE))</f>
        <v/>
      </c>
      <c r="B842" s="11" t="str">
        <f>IF(ISBLANK(Tableau82529[[#This Row],[Matricule]]),"",VLOOKUP(Tableau82529[[#This Row],[Matricule]],#REF!,2,FALSE))</f>
        <v/>
      </c>
      <c r="C842" s="11" t="str">
        <f>IF(ISBLANK(Tableau82529[[#This Row],[Matricule]]),"",VLOOKUP(Tableau82529[[#This Row],[Matricule]],#REF!,3,FALSE))</f>
        <v/>
      </c>
      <c r="D842" s="11" t="str">
        <f>CONCATENATE(Tableau82529[[#This Row],[Semaine]],Tableau82529[[#This Row],[Matricule]])</f>
        <v/>
      </c>
      <c r="O842" s="14" t="str">
        <f>IF(SUM(Tableau82529[[#This Row],[Lundi]:[Mercredi]])&gt;0,SUM(Tableau82529[[#This Row],[Lundi]:[Mercredi]]),"")</f>
        <v/>
      </c>
      <c r="P842" s="14" t="str">
        <f>IF(SUM(Tableau82529[[#This Row],[Jeudi]:[Samedi]])&gt;0,SUM(Tableau82529[[#This Row],[Jeudi]:[Samedi]]),"")</f>
        <v/>
      </c>
      <c r="Q842" s="14">
        <f>COUNTIF(Tableau82529[[#This Row],[Lundi]:[Mercredi]],"&gt;0") + COUNTIF(Tableau82529[[#This Row],[Jeudi]:[Samedi]],"&gt;0")</f>
        <v>0</v>
      </c>
      <c r="R842" s="14" t="str">
        <f>IFERROR(Tableau82529[[#This Row],[Total Tour 1]]+Tableau82529[[#This Row],[Total Tour 2]],"")</f>
        <v/>
      </c>
      <c r="S842" s="14">
        <f>COUNTIF(Tableau82529[[#This Row],[Lundi]:[Samedi]],"&gt;=12")*1000</f>
        <v>0</v>
      </c>
      <c r="T84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42" s="15">
        <f>Tableau82529[[#This Row],[Prime production]]+Tableau82529[[#This Row],[Prime rendement]]</f>
        <v>0</v>
      </c>
      <c r="V842" s="15" t="str">
        <f>IF(Tableau82529[[#This Row],[Matricule]]&gt;1,IF(COUNTIF(Tableau82529[DateMatricule],Tableau82529[[#This Row],[DateMatricule]])&gt;1,"Doublon",""),"")</f>
        <v/>
      </c>
    </row>
    <row r="843" spans="1:22" x14ac:dyDescent="0.25">
      <c r="A843" s="11" t="str">
        <f>IF(Tableau82529[[#This Row],[Semaine]]="","",VLOOKUP(Tableau82529[[#This Row],[Semaine]],Listes!$A:$B,2,FALSE))</f>
        <v/>
      </c>
      <c r="B843" s="11" t="str">
        <f>IF(ISBLANK(Tableau82529[[#This Row],[Matricule]]),"",VLOOKUP(Tableau82529[[#This Row],[Matricule]],#REF!,2,FALSE))</f>
        <v/>
      </c>
      <c r="C843" s="11" t="str">
        <f>IF(ISBLANK(Tableau82529[[#This Row],[Matricule]]),"",VLOOKUP(Tableau82529[[#This Row],[Matricule]],#REF!,3,FALSE))</f>
        <v/>
      </c>
      <c r="D843" s="11" t="str">
        <f>CONCATENATE(Tableau82529[[#This Row],[Semaine]],Tableau82529[[#This Row],[Matricule]])</f>
        <v/>
      </c>
      <c r="O843" s="14" t="str">
        <f>IF(SUM(Tableau82529[[#This Row],[Lundi]:[Mercredi]])&gt;0,SUM(Tableau82529[[#This Row],[Lundi]:[Mercredi]]),"")</f>
        <v/>
      </c>
      <c r="P843" s="14" t="str">
        <f>IF(SUM(Tableau82529[[#This Row],[Jeudi]:[Samedi]])&gt;0,SUM(Tableau82529[[#This Row],[Jeudi]:[Samedi]]),"")</f>
        <v/>
      </c>
      <c r="Q843" s="14">
        <f>COUNTIF(Tableau82529[[#This Row],[Lundi]:[Mercredi]],"&gt;0") + COUNTIF(Tableau82529[[#This Row],[Jeudi]:[Samedi]],"&gt;0")</f>
        <v>0</v>
      </c>
      <c r="R843" s="14" t="str">
        <f>IFERROR(Tableau82529[[#This Row],[Total Tour 1]]+Tableau82529[[#This Row],[Total Tour 2]],"")</f>
        <v/>
      </c>
      <c r="S843" s="14">
        <f>COUNTIF(Tableau82529[[#This Row],[Lundi]:[Samedi]],"&gt;=12")*1000</f>
        <v>0</v>
      </c>
      <c r="T84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43" s="15">
        <f>Tableau82529[[#This Row],[Prime production]]+Tableau82529[[#This Row],[Prime rendement]]</f>
        <v>0</v>
      </c>
      <c r="V843" s="15" t="str">
        <f>IF(Tableau82529[[#This Row],[Matricule]]&gt;1,IF(COUNTIF(Tableau82529[DateMatricule],Tableau82529[[#This Row],[DateMatricule]])&gt;1,"Doublon",""),"")</f>
        <v/>
      </c>
    </row>
    <row r="844" spans="1:22" x14ac:dyDescent="0.25">
      <c r="A844" s="11" t="str">
        <f>IF(Tableau82529[[#This Row],[Semaine]]="","",VLOOKUP(Tableau82529[[#This Row],[Semaine]],Listes!$A:$B,2,FALSE))</f>
        <v/>
      </c>
      <c r="B844" s="11" t="str">
        <f>IF(ISBLANK(Tableau82529[[#This Row],[Matricule]]),"",VLOOKUP(Tableau82529[[#This Row],[Matricule]],#REF!,2,FALSE))</f>
        <v/>
      </c>
      <c r="C844" s="11" t="str">
        <f>IF(ISBLANK(Tableau82529[[#This Row],[Matricule]]),"",VLOOKUP(Tableau82529[[#This Row],[Matricule]],#REF!,3,FALSE))</f>
        <v/>
      </c>
      <c r="D844" s="11" t="str">
        <f>CONCATENATE(Tableau82529[[#This Row],[Semaine]],Tableau82529[[#This Row],[Matricule]])</f>
        <v/>
      </c>
      <c r="O844" s="14" t="str">
        <f>IF(SUM(Tableau82529[[#This Row],[Lundi]:[Mercredi]])&gt;0,SUM(Tableau82529[[#This Row],[Lundi]:[Mercredi]]),"")</f>
        <v/>
      </c>
      <c r="P844" s="14" t="str">
        <f>IF(SUM(Tableau82529[[#This Row],[Jeudi]:[Samedi]])&gt;0,SUM(Tableau82529[[#This Row],[Jeudi]:[Samedi]]),"")</f>
        <v/>
      </c>
      <c r="Q844" s="14">
        <f>COUNTIF(Tableau82529[[#This Row],[Lundi]:[Mercredi]],"&gt;0") + COUNTIF(Tableau82529[[#This Row],[Jeudi]:[Samedi]],"&gt;0")</f>
        <v>0</v>
      </c>
      <c r="R844" s="14" t="str">
        <f>IFERROR(Tableau82529[[#This Row],[Total Tour 1]]+Tableau82529[[#This Row],[Total Tour 2]],"")</f>
        <v/>
      </c>
      <c r="S844" s="14">
        <f>COUNTIF(Tableau82529[[#This Row],[Lundi]:[Samedi]],"&gt;=12")*1000</f>
        <v>0</v>
      </c>
      <c r="T84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44" s="15">
        <f>Tableau82529[[#This Row],[Prime production]]+Tableau82529[[#This Row],[Prime rendement]]</f>
        <v>0</v>
      </c>
      <c r="V844" s="15" t="str">
        <f>IF(Tableau82529[[#This Row],[Matricule]]&gt;1,IF(COUNTIF(Tableau82529[DateMatricule],Tableau82529[[#This Row],[DateMatricule]])&gt;1,"Doublon",""),"")</f>
        <v/>
      </c>
    </row>
    <row r="845" spans="1:22" x14ac:dyDescent="0.25">
      <c r="A845" s="11" t="str">
        <f>IF(Tableau82529[[#This Row],[Semaine]]="","",VLOOKUP(Tableau82529[[#This Row],[Semaine]],Listes!$A:$B,2,FALSE))</f>
        <v/>
      </c>
      <c r="B845" s="11" t="str">
        <f>IF(ISBLANK(Tableau82529[[#This Row],[Matricule]]),"",VLOOKUP(Tableau82529[[#This Row],[Matricule]],#REF!,2,FALSE))</f>
        <v/>
      </c>
      <c r="C845" s="11" t="str">
        <f>IF(ISBLANK(Tableau82529[[#This Row],[Matricule]]),"",VLOOKUP(Tableau82529[[#This Row],[Matricule]],#REF!,3,FALSE))</f>
        <v/>
      </c>
      <c r="D845" s="11" t="str">
        <f>CONCATENATE(Tableau82529[[#This Row],[Semaine]],Tableau82529[[#This Row],[Matricule]])</f>
        <v/>
      </c>
      <c r="O845" s="14" t="str">
        <f>IF(SUM(Tableau82529[[#This Row],[Lundi]:[Mercredi]])&gt;0,SUM(Tableau82529[[#This Row],[Lundi]:[Mercredi]]),"")</f>
        <v/>
      </c>
      <c r="P845" s="14" t="str">
        <f>IF(SUM(Tableau82529[[#This Row],[Jeudi]:[Samedi]])&gt;0,SUM(Tableau82529[[#This Row],[Jeudi]:[Samedi]]),"")</f>
        <v/>
      </c>
      <c r="Q845" s="14">
        <f>COUNTIF(Tableau82529[[#This Row],[Lundi]:[Mercredi]],"&gt;0") + COUNTIF(Tableau82529[[#This Row],[Jeudi]:[Samedi]],"&gt;0")</f>
        <v>0</v>
      </c>
      <c r="R845" s="14" t="str">
        <f>IFERROR(Tableau82529[[#This Row],[Total Tour 1]]+Tableau82529[[#This Row],[Total Tour 2]],"")</f>
        <v/>
      </c>
      <c r="S845" s="14">
        <f>COUNTIF(Tableau82529[[#This Row],[Lundi]:[Samedi]],"&gt;=12")*1000</f>
        <v>0</v>
      </c>
      <c r="T84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45" s="15">
        <f>Tableau82529[[#This Row],[Prime production]]+Tableau82529[[#This Row],[Prime rendement]]</f>
        <v>0</v>
      </c>
      <c r="V845" s="15" t="str">
        <f>IF(Tableau82529[[#This Row],[Matricule]]&gt;1,IF(COUNTIF(Tableau82529[DateMatricule],Tableau82529[[#This Row],[DateMatricule]])&gt;1,"Doublon",""),"")</f>
        <v/>
      </c>
    </row>
    <row r="846" spans="1:22" x14ac:dyDescent="0.25">
      <c r="A846" s="11" t="str">
        <f>IF(Tableau82529[[#This Row],[Semaine]]="","",VLOOKUP(Tableau82529[[#This Row],[Semaine]],Listes!$A:$B,2,FALSE))</f>
        <v/>
      </c>
      <c r="B846" s="11" t="str">
        <f>IF(ISBLANK(Tableau82529[[#This Row],[Matricule]]),"",VLOOKUP(Tableau82529[[#This Row],[Matricule]],#REF!,2,FALSE))</f>
        <v/>
      </c>
      <c r="C846" s="11" t="str">
        <f>IF(ISBLANK(Tableau82529[[#This Row],[Matricule]]),"",VLOOKUP(Tableau82529[[#This Row],[Matricule]],#REF!,3,FALSE))</f>
        <v/>
      </c>
      <c r="D846" s="11" t="str">
        <f>CONCATENATE(Tableau82529[[#This Row],[Semaine]],Tableau82529[[#This Row],[Matricule]])</f>
        <v/>
      </c>
      <c r="O846" s="14" t="str">
        <f>IF(SUM(Tableau82529[[#This Row],[Lundi]:[Mercredi]])&gt;0,SUM(Tableau82529[[#This Row],[Lundi]:[Mercredi]]),"")</f>
        <v/>
      </c>
      <c r="P846" s="14" t="str">
        <f>IF(SUM(Tableau82529[[#This Row],[Jeudi]:[Samedi]])&gt;0,SUM(Tableau82529[[#This Row],[Jeudi]:[Samedi]]),"")</f>
        <v/>
      </c>
      <c r="Q846" s="14">
        <f>COUNTIF(Tableau82529[[#This Row],[Lundi]:[Mercredi]],"&gt;0") + COUNTIF(Tableau82529[[#This Row],[Jeudi]:[Samedi]],"&gt;0")</f>
        <v>0</v>
      </c>
      <c r="R846" s="14" t="str">
        <f>IFERROR(Tableau82529[[#This Row],[Total Tour 1]]+Tableau82529[[#This Row],[Total Tour 2]],"")</f>
        <v/>
      </c>
      <c r="S846" s="14">
        <f>COUNTIF(Tableau82529[[#This Row],[Lundi]:[Samedi]],"&gt;=12")*1000</f>
        <v>0</v>
      </c>
      <c r="T84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46" s="15">
        <f>Tableau82529[[#This Row],[Prime production]]+Tableau82529[[#This Row],[Prime rendement]]</f>
        <v>0</v>
      </c>
      <c r="V846" s="15" t="str">
        <f>IF(Tableau82529[[#This Row],[Matricule]]&gt;1,IF(COUNTIF(Tableau82529[DateMatricule],Tableau82529[[#This Row],[DateMatricule]])&gt;1,"Doublon",""),"")</f>
        <v/>
      </c>
    </row>
    <row r="847" spans="1:22" x14ac:dyDescent="0.25">
      <c r="A847" s="11" t="str">
        <f>IF(Tableau82529[[#This Row],[Semaine]]="","",VLOOKUP(Tableau82529[[#This Row],[Semaine]],Listes!$A:$B,2,FALSE))</f>
        <v/>
      </c>
      <c r="B847" s="11" t="str">
        <f>IF(ISBLANK(Tableau82529[[#This Row],[Matricule]]),"",VLOOKUP(Tableau82529[[#This Row],[Matricule]],#REF!,2,FALSE))</f>
        <v/>
      </c>
      <c r="C847" s="11" t="str">
        <f>IF(ISBLANK(Tableau82529[[#This Row],[Matricule]]),"",VLOOKUP(Tableau82529[[#This Row],[Matricule]],#REF!,3,FALSE))</f>
        <v/>
      </c>
      <c r="D847" s="11" t="str">
        <f>CONCATENATE(Tableau82529[[#This Row],[Semaine]],Tableau82529[[#This Row],[Matricule]])</f>
        <v/>
      </c>
      <c r="O847" s="14" t="str">
        <f>IF(SUM(Tableau82529[[#This Row],[Lundi]:[Mercredi]])&gt;0,SUM(Tableau82529[[#This Row],[Lundi]:[Mercredi]]),"")</f>
        <v/>
      </c>
      <c r="P847" s="14" t="str">
        <f>IF(SUM(Tableau82529[[#This Row],[Jeudi]:[Samedi]])&gt;0,SUM(Tableau82529[[#This Row],[Jeudi]:[Samedi]]),"")</f>
        <v/>
      </c>
      <c r="Q847" s="14">
        <f>COUNTIF(Tableau82529[[#This Row],[Lundi]:[Mercredi]],"&gt;0") + COUNTIF(Tableau82529[[#This Row],[Jeudi]:[Samedi]],"&gt;0")</f>
        <v>0</v>
      </c>
      <c r="R847" s="14" t="str">
        <f>IFERROR(Tableau82529[[#This Row],[Total Tour 1]]+Tableau82529[[#This Row],[Total Tour 2]],"")</f>
        <v/>
      </c>
      <c r="S847" s="14">
        <f>COUNTIF(Tableau82529[[#This Row],[Lundi]:[Samedi]],"&gt;=12")*1000</f>
        <v>0</v>
      </c>
      <c r="T84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47" s="15">
        <f>Tableau82529[[#This Row],[Prime production]]+Tableau82529[[#This Row],[Prime rendement]]</f>
        <v>0</v>
      </c>
      <c r="V847" s="15" t="str">
        <f>IF(Tableau82529[[#This Row],[Matricule]]&gt;1,IF(COUNTIF(Tableau82529[DateMatricule],Tableau82529[[#This Row],[DateMatricule]])&gt;1,"Doublon",""),"")</f>
        <v/>
      </c>
    </row>
    <row r="848" spans="1:22" x14ac:dyDescent="0.25">
      <c r="A848" s="11" t="str">
        <f>IF(Tableau82529[[#This Row],[Semaine]]="","",VLOOKUP(Tableau82529[[#This Row],[Semaine]],Listes!$A:$B,2,FALSE))</f>
        <v/>
      </c>
      <c r="B848" s="11" t="str">
        <f>IF(ISBLANK(Tableau82529[[#This Row],[Matricule]]),"",VLOOKUP(Tableau82529[[#This Row],[Matricule]],#REF!,2,FALSE))</f>
        <v/>
      </c>
      <c r="C848" s="11" t="str">
        <f>IF(ISBLANK(Tableau82529[[#This Row],[Matricule]]),"",VLOOKUP(Tableau82529[[#This Row],[Matricule]],#REF!,3,FALSE))</f>
        <v/>
      </c>
      <c r="D848" s="11" t="str">
        <f>CONCATENATE(Tableau82529[[#This Row],[Semaine]],Tableau82529[[#This Row],[Matricule]])</f>
        <v/>
      </c>
      <c r="O848" s="14" t="str">
        <f>IF(SUM(Tableau82529[[#This Row],[Lundi]:[Mercredi]])&gt;0,SUM(Tableau82529[[#This Row],[Lundi]:[Mercredi]]),"")</f>
        <v/>
      </c>
      <c r="P848" s="14" t="str">
        <f>IF(SUM(Tableau82529[[#This Row],[Jeudi]:[Samedi]])&gt;0,SUM(Tableau82529[[#This Row],[Jeudi]:[Samedi]]),"")</f>
        <v/>
      </c>
      <c r="Q848" s="14">
        <f>COUNTIF(Tableau82529[[#This Row],[Lundi]:[Mercredi]],"&gt;0") + COUNTIF(Tableau82529[[#This Row],[Jeudi]:[Samedi]],"&gt;0")</f>
        <v>0</v>
      </c>
      <c r="R848" s="14" t="str">
        <f>IFERROR(Tableau82529[[#This Row],[Total Tour 1]]+Tableau82529[[#This Row],[Total Tour 2]],"")</f>
        <v/>
      </c>
      <c r="S848" s="14">
        <f>COUNTIF(Tableau82529[[#This Row],[Lundi]:[Samedi]],"&gt;=12")*1000</f>
        <v>0</v>
      </c>
      <c r="T84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48" s="15">
        <f>Tableau82529[[#This Row],[Prime production]]+Tableau82529[[#This Row],[Prime rendement]]</f>
        <v>0</v>
      </c>
      <c r="V848" s="15" t="str">
        <f>IF(Tableau82529[[#This Row],[Matricule]]&gt;1,IF(COUNTIF(Tableau82529[DateMatricule],Tableau82529[[#This Row],[DateMatricule]])&gt;1,"Doublon",""),"")</f>
        <v/>
      </c>
    </row>
    <row r="849" spans="1:22" x14ac:dyDescent="0.25">
      <c r="A849" s="11" t="str">
        <f>IF(Tableau82529[[#This Row],[Semaine]]="","",VLOOKUP(Tableau82529[[#This Row],[Semaine]],Listes!$A:$B,2,FALSE))</f>
        <v/>
      </c>
      <c r="B849" s="11" t="str">
        <f>IF(ISBLANK(Tableau82529[[#This Row],[Matricule]]),"",VLOOKUP(Tableau82529[[#This Row],[Matricule]],#REF!,2,FALSE))</f>
        <v/>
      </c>
      <c r="C849" s="11" t="str">
        <f>IF(ISBLANK(Tableau82529[[#This Row],[Matricule]]),"",VLOOKUP(Tableau82529[[#This Row],[Matricule]],#REF!,3,FALSE))</f>
        <v/>
      </c>
      <c r="D849" s="11" t="str">
        <f>CONCATENATE(Tableau82529[[#This Row],[Semaine]],Tableau82529[[#This Row],[Matricule]])</f>
        <v/>
      </c>
      <c r="O849" s="14" t="str">
        <f>IF(SUM(Tableau82529[[#This Row],[Lundi]:[Mercredi]])&gt;0,SUM(Tableau82529[[#This Row],[Lundi]:[Mercredi]]),"")</f>
        <v/>
      </c>
      <c r="P849" s="14" t="str">
        <f>IF(SUM(Tableau82529[[#This Row],[Jeudi]:[Samedi]])&gt;0,SUM(Tableau82529[[#This Row],[Jeudi]:[Samedi]]),"")</f>
        <v/>
      </c>
      <c r="Q849" s="14">
        <f>COUNTIF(Tableau82529[[#This Row],[Lundi]:[Mercredi]],"&gt;0") + COUNTIF(Tableau82529[[#This Row],[Jeudi]:[Samedi]],"&gt;0")</f>
        <v>0</v>
      </c>
      <c r="R849" s="14" t="str">
        <f>IFERROR(Tableau82529[[#This Row],[Total Tour 1]]+Tableau82529[[#This Row],[Total Tour 2]],"")</f>
        <v/>
      </c>
      <c r="S849" s="14">
        <f>COUNTIF(Tableau82529[[#This Row],[Lundi]:[Samedi]],"&gt;=12")*1000</f>
        <v>0</v>
      </c>
      <c r="T84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49" s="15">
        <f>Tableau82529[[#This Row],[Prime production]]+Tableau82529[[#This Row],[Prime rendement]]</f>
        <v>0</v>
      </c>
      <c r="V849" s="15" t="str">
        <f>IF(Tableau82529[[#This Row],[Matricule]]&gt;1,IF(COUNTIF(Tableau82529[DateMatricule],Tableau82529[[#This Row],[DateMatricule]])&gt;1,"Doublon",""),"")</f>
        <v/>
      </c>
    </row>
    <row r="850" spans="1:22" x14ac:dyDescent="0.25">
      <c r="A850" s="11" t="str">
        <f>IF(Tableau82529[[#This Row],[Semaine]]="","",VLOOKUP(Tableau82529[[#This Row],[Semaine]],Listes!$A:$B,2,FALSE))</f>
        <v/>
      </c>
      <c r="B850" s="11" t="str">
        <f>IF(ISBLANK(Tableau82529[[#This Row],[Matricule]]),"",VLOOKUP(Tableau82529[[#This Row],[Matricule]],#REF!,2,FALSE))</f>
        <v/>
      </c>
      <c r="C850" s="11" t="str">
        <f>IF(ISBLANK(Tableau82529[[#This Row],[Matricule]]),"",VLOOKUP(Tableau82529[[#This Row],[Matricule]],#REF!,3,FALSE))</f>
        <v/>
      </c>
      <c r="D850" s="11" t="str">
        <f>CONCATENATE(Tableau82529[[#This Row],[Semaine]],Tableau82529[[#This Row],[Matricule]])</f>
        <v/>
      </c>
      <c r="O850" s="14" t="str">
        <f>IF(SUM(Tableau82529[[#This Row],[Lundi]:[Mercredi]])&gt;0,SUM(Tableau82529[[#This Row],[Lundi]:[Mercredi]]),"")</f>
        <v/>
      </c>
      <c r="P850" s="14" t="str">
        <f>IF(SUM(Tableau82529[[#This Row],[Jeudi]:[Samedi]])&gt;0,SUM(Tableau82529[[#This Row],[Jeudi]:[Samedi]]),"")</f>
        <v/>
      </c>
      <c r="Q850" s="14">
        <f>COUNTIF(Tableau82529[[#This Row],[Lundi]:[Mercredi]],"&gt;0") + COUNTIF(Tableau82529[[#This Row],[Jeudi]:[Samedi]],"&gt;0")</f>
        <v>0</v>
      </c>
      <c r="R850" s="14" t="str">
        <f>IFERROR(Tableau82529[[#This Row],[Total Tour 1]]+Tableau82529[[#This Row],[Total Tour 2]],"")</f>
        <v/>
      </c>
      <c r="S850" s="14">
        <f>COUNTIF(Tableau82529[[#This Row],[Lundi]:[Samedi]],"&gt;=12")*1000</f>
        <v>0</v>
      </c>
      <c r="T85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50" s="15">
        <f>Tableau82529[[#This Row],[Prime production]]+Tableau82529[[#This Row],[Prime rendement]]</f>
        <v>0</v>
      </c>
      <c r="V850" s="15" t="str">
        <f>IF(Tableau82529[[#This Row],[Matricule]]&gt;1,IF(COUNTIF(Tableau82529[DateMatricule],Tableau82529[[#This Row],[DateMatricule]])&gt;1,"Doublon",""),"")</f>
        <v/>
      </c>
    </row>
    <row r="851" spans="1:22" x14ac:dyDescent="0.25">
      <c r="A851" s="11" t="str">
        <f>IF(Tableau82529[[#This Row],[Semaine]]="","",VLOOKUP(Tableau82529[[#This Row],[Semaine]],Listes!$A:$B,2,FALSE))</f>
        <v/>
      </c>
      <c r="B851" s="11" t="str">
        <f>IF(ISBLANK(Tableau82529[[#This Row],[Matricule]]),"",VLOOKUP(Tableau82529[[#This Row],[Matricule]],#REF!,2,FALSE))</f>
        <v/>
      </c>
      <c r="C851" s="11" t="str">
        <f>IF(ISBLANK(Tableau82529[[#This Row],[Matricule]]),"",VLOOKUP(Tableau82529[[#This Row],[Matricule]],#REF!,3,FALSE))</f>
        <v/>
      </c>
      <c r="D851" s="11" t="str">
        <f>CONCATENATE(Tableau82529[[#This Row],[Semaine]],Tableau82529[[#This Row],[Matricule]])</f>
        <v/>
      </c>
      <c r="O851" s="14" t="str">
        <f>IF(SUM(Tableau82529[[#This Row],[Lundi]:[Mercredi]])&gt;0,SUM(Tableau82529[[#This Row],[Lundi]:[Mercredi]]),"")</f>
        <v/>
      </c>
      <c r="P851" s="14" t="str">
        <f>IF(SUM(Tableau82529[[#This Row],[Jeudi]:[Samedi]])&gt;0,SUM(Tableau82529[[#This Row],[Jeudi]:[Samedi]]),"")</f>
        <v/>
      </c>
      <c r="Q851" s="14">
        <f>COUNTIF(Tableau82529[[#This Row],[Lundi]:[Mercredi]],"&gt;0") + COUNTIF(Tableau82529[[#This Row],[Jeudi]:[Samedi]],"&gt;0")</f>
        <v>0</v>
      </c>
      <c r="R851" s="14" t="str">
        <f>IFERROR(Tableau82529[[#This Row],[Total Tour 1]]+Tableau82529[[#This Row],[Total Tour 2]],"")</f>
        <v/>
      </c>
      <c r="S851" s="14">
        <f>COUNTIF(Tableau82529[[#This Row],[Lundi]:[Samedi]],"&gt;=12")*1000</f>
        <v>0</v>
      </c>
      <c r="T85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51" s="15">
        <f>Tableau82529[[#This Row],[Prime production]]+Tableau82529[[#This Row],[Prime rendement]]</f>
        <v>0</v>
      </c>
      <c r="V851" s="15" t="str">
        <f>IF(Tableau82529[[#This Row],[Matricule]]&gt;1,IF(COUNTIF(Tableau82529[DateMatricule],Tableau82529[[#This Row],[DateMatricule]])&gt;1,"Doublon",""),"")</f>
        <v/>
      </c>
    </row>
    <row r="852" spans="1:22" x14ac:dyDescent="0.25">
      <c r="A852" s="11" t="str">
        <f>IF(Tableau82529[[#This Row],[Semaine]]="","",VLOOKUP(Tableau82529[[#This Row],[Semaine]],Listes!$A:$B,2,FALSE))</f>
        <v/>
      </c>
      <c r="B852" s="11" t="str">
        <f>IF(ISBLANK(Tableau82529[[#This Row],[Matricule]]),"",VLOOKUP(Tableau82529[[#This Row],[Matricule]],#REF!,2,FALSE))</f>
        <v/>
      </c>
      <c r="C852" s="11" t="str">
        <f>IF(ISBLANK(Tableau82529[[#This Row],[Matricule]]),"",VLOOKUP(Tableau82529[[#This Row],[Matricule]],#REF!,3,FALSE))</f>
        <v/>
      </c>
      <c r="D852" s="11" t="str">
        <f>CONCATENATE(Tableau82529[[#This Row],[Semaine]],Tableau82529[[#This Row],[Matricule]])</f>
        <v/>
      </c>
      <c r="O852" s="14" t="str">
        <f>IF(SUM(Tableau82529[[#This Row],[Lundi]:[Mercredi]])&gt;0,SUM(Tableau82529[[#This Row],[Lundi]:[Mercredi]]),"")</f>
        <v/>
      </c>
      <c r="P852" s="14" t="str">
        <f>IF(SUM(Tableau82529[[#This Row],[Jeudi]:[Samedi]])&gt;0,SUM(Tableau82529[[#This Row],[Jeudi]:[Samedi]]),"")</f>
        <v/>
      </c>
      <c r="Q852" s="14">
        <f>COUNTIF(Tableau82529[[#This Row],[Lundi]:[Mercredi]],"&gt;0") + COUNTIF(Tableau82529[[#This Row],[Jeudi]:[Samedi]],"&gt;0")</f>
        <v>0</v>
      </c>
      <c r="R852" s="14" t="str">
        <f>IFERROR(Tableau82529[[#This Row],[Total Tour 1]]+Tableau82529[[#This Row],[Total Tour 2]],"")</f>
        <v/>
      </c>
      <c r="S852" s="14">
        <f>COUNTIF(Tableau82529[[#This Row],[Lundi]:[Samedi]],"&gt;=12")*1000</f>
        <v>0</v>
      </c>
      <c r="T85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52" s="15">
        <f>Tableau82529[[#This Row],[Prime production]]+Tableau82529[[#This Row],[Prime rendement]]</f>
        <v>0</v>
      </c>
      <c r="V852" s="15" t="str">
        <f>IF(Tableau82529[[#This Row],[Matricule]]&gt;1,IF(COUNTIF(Tableau82529[DateMatricule],Tableau82529[[#This Row],[DateMatricule]])&gt;1,"Doublon",""),"")</f>
        <v/>
      </c>
    </row>
    <row r="853" spans="1:22" x14ac:dyDescent="0.25">
      <c r="A853" s="11" t="str">
        <f>IF(Tableau82529[[#This Row],[Semaine]]="","",VLOOKUP(Tableau82529[[#This Row],[Semaine]],Listes!$A:$B,2,FALSE))</f>
        <v/>
      </c>
      <c r="B853" s="11" t="str">
        <f>IF(ISBLANK(Tableau82529[[#This Row],[Matricule]]),"",VLOOKUP(Tableau82529[[#This Row],[Matricule]],#REF!,2,FALSE))</f>
        <v/>
      </c>
      <c r="C853" s="11" t="str">
        <f>IF(ISBLANK(Tableau82529[[#This Row],[Matricule]]),"",VLOOKUP(Tableau82529[[#This Row],[Matricule]],#REF!,3,FALSE))</f>
        <v/>
      </c>
      <c r="D853" s="11" t="str">
        <f>CONCATENATE(Tableau82529[[#This Row],[Semaine]],Tableau82529[[#This Row],[Matricule]])</f>
        <v/>
      </c>
      <c r="O853" s="14" t="str">
        <f>IF(SUM(Tableau82529[[#This Row],[Lundi]:[Mercredi]])&gt;0,SUM(Tableau82529[[#This Row],[Lundi]:[Mercredi]]),"")</f>
        <v/>
      </c>
      <c r="P853" s="14" t="str">
        <f>IF(SUM(Tableau82529[[#This Row],[Jeudi]:[Samedi]])&gt;0,SUM(Tableau82529[[#This Row],[Jeudi]:[Samedi]]),"")</f>
        <v/>
      </c>
      <c r="Q853" s="14">
        <f>COUNTIF(Tableau82529[[#This Row],[Lundi]:[Mercredi]],"&gt;0") + COUNTIF(Tableau82529[[#This Row],[Jeudi]:[Samedi]],"&gt;0")</f>
        <v>0</v>
      </c>
      <c r="R853" s="14" t="str">
        <f>IFERROR(Tableau82529[[#This Row],[Total Tour 1]]+Tableau82529[[#This Row],[Total Tour 2]],"")</f>
        <v/>
      </c>
      <c r="S853" s="14">
        <f>COUNTIF(Tableau82529[[#This Row],[Lundi]:[Samedi]],"&gt;=12")*1000</f>
        <v>0</v>
      </c>
      <c r="T85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53" s="15">
        <f>Tableau82529[[#This Row],[Prime production]]+Tableau82529[[#This Row],[Prime rendement]]</f>
        <v>0</v>
      </c>
      <c r="V853" s="15" t="str">
        <f>IF(Tableau82529[[#This Row],[Matricule]]&gt;1,IF(COUNTIF(Tableau82529[DateMatricule],Tableau82529[[#This Row],[DateMatricule]])&gt;1,"Doublon",""),"")</f>
        <v/>
      </c>
    </row>
    <row r="854" spans="1:22" x14ac:dyDescent="0.25">
      <c r="A854" s="11" t="str">
        <f>IF(Tableau82529[[#This Row],[Semaine]]="","",VLOOKUP(Tableau82529[[#This Row],[Semaine]],Listes!$A:$B,2,FALSE))</f>
        <v/>
      </c>
      <c r="B854" s="11" t="str">
        <f>IF(ISBLANK(Tableau82529[[#This Row],[Matricule]]),"",VLOOKUP(Tableau82529[[#This Row],[Matricule]],#REF!,2,FALSE))</f>
        <v/>
      </c>
      <c r="C854" s="11" t="str">
        <f>IF(ISBLANK(Tableau82529[[#This Row],[Matricule]]),"",VLOOKUP(Tableau82529[[#This Row],[Matricule]],#REF!,3,FALSE))</f>
        <v/>
      </c>
      <c r="D854" s="11" t="str">
        <f>CONCATENATE(Tableau82529[[#This Row],[Semaine]],Tableau82529[[#This Row],[Matricule]])</f>
        <v/>
      </c>
      <c r="O854" s="14" t="str">
        <f>IF(SUM(Tableau82529[[#This Row],[Lundi]:[Mercredi]])&gt;0,SUM(Tableau82529[[#This Row],[Lundi]:[Mercredi]]),"")</f>
        <v/>
      </c>
      <c r="P854" s="14" t="str">
        <f>IF(SUM(Tableau82529[[#This Row],[Jeudi]:[Samedi]])&gt;0,SUM(Tableau82529[[#This Row],[Jeudi]:[Samedi]]),"")</f>
        <v/>
      </c>
      <c r="Q854" s="14">
        <f>COUNTIF(Tableau82529[[#This Row],[Lundi]:[Mercredi]],"&gt;0") + COUNTIF(Tableau82529[[#This Row],[Jeudi]:[Samedi]],"&gt;0")</f>
        <v>0</v>
      </c>
      <c r="R854" s="14" t="str">
        <f>IFERROR(Tableau82529[[#This Row],[Total Tour 1]]+Tableau82529[[#This Row],[Total Tour 2]],"")</f>
        <v/>
      </c>
      <c r="S854" s="14">
        <f>COUNTIF(Tableau82529[[#This Row],[Lundi]:[Samedi]],"&gt;=12")*1000</f>
        <v>0</v>
      </c>
      <c r="T85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54" s="15">
        <f>Tableau82529[[#This Row],[Prime production]]+Tableau82529[[#This Row],[Prime rendement]]</f>
        <v>0</v>
      </c>
      <c r="V854" s="15" t="str">
        <f>IF(Tableau82529[[#This Row],[Matricule]]&gt;1,IF(COUNTIF(Tableau82529[DateMatricule],Tableau82529[[#This Row],[DateMatricule]])&gt;1,"Doublon",""),"")</f>
        <v/>
      </c>
    </row>
    <row r="855" spans="1:22" x14ac:dyDescent="0.25">
      <c r="A855" s="11" t="str">
        <f>IF(Tableau82529[[#This Row],[Semaine]]="","",VLOOKUP(Tableau82529[[#This Row],[Semaine]],Listes!$A:$B,2,FALSE))</f>
        <v/>
      </c>
      <c r="B855" s="11" t="str">
        <f>IF(ISBLANK(Tableau82529[[#This Row],[Matricule]]),"",VLOOKUP(Tableau82529[[#This Row],[Matricule]],#REF!,2,FALSE))</f>
        <v/>
      </c>
      <c r="C855" s="11" t="str">
        <f>IF(ISBLANK(Tableau82529[[#This Row],[Matricule]]),"",VLOOKUP(Tableau82529[[#This Row],[Matricule]],#REF!,3,FALSE))</f>
        <v/>
      </c>
      <c r="D855" s="11" t="str">
        <f>CONCATENATE(Tableau82529[[#This Row],[Semaine]],Tableau82529[[#This Row],[Matricule]])</f>
        <v/>
      </c>
      <c r="O855" s="14" t="str">
        <f>IF(SUM(Tableau82529[[#This Row],[Lundi]:[Mercredi]])&gt;0,SUM(Tableau82529[[#This Row],[Lundi]:[Mercredi]]),"")</f>
        <v/>
      </c>
      <c r="P855" s="14" t="str">
        <f>IF(SUM(Tableau82529[[#This Row],[Jeudi]:[Samedi]])&gt;0,SUM(Tableau82529[[#This Row],[Jeudi]:[Samedi]]),"")</f>
        <v/>
      </c>
      <c r="Q855" s="14">
        <f>COUNTIF(Tableau82529[[#This Row],[Lundi]:[Mercredi]],"&gt;0") + COUNTIF(Tableau82529[[#This Row],[Jeudi]:[Samedi]],"&gt;0")</f>
        <v>0</v>
      </c>
      <c r="R855" s="14" t="str">
        <f>IFERROR(Tableau82529[[#This Row],[Total Tour 1]]+Tableau82529[[#This Row],[Total Tour 2]],"")</f>
        <v/>
      </c>
      <c r="S855" s="14">
        <f>COUNTIF(Tableau82529[[#This Row],[Lundi]:[Samedi]],"&gt;=12")*1000</f>
        <v>0</v>
      </c>
      <c r="T85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55" s="15">
        <f>Tableau82529[[#This Row],[Prime production]]+Tableau82529[[#This Row],[Prime rendement]]</f>
        <v>0</v>
      </c>
      <c r="V855" s="15" t="str">
        <f>IF(Tableau82529[[#This Row],[Matricule]]&gt;1,IF(COUNTIF(Tableau82529[DateMatricule],Tableau82529[[#This Row],[DateMatricule]])&gt;1,"Doublon",""),"")</f>
        <v/>
      </c>
    </row>
    <row r="856" spans="1:22" x14ac:dyDescent="0.25">
      <c r="A856" s="11" t="str">
        <f>IF(Tableau82529[[#This Row],[Semaine]]="","",VLOOKUP(Tableau82529[[#This Row],[Semaine]],Listes!$A:$B,2,FALSE))</f>
        <v/>
      </c>
      <c r="B856" s="11" t="str">
        <f>IF(ISBLANK(Tableau82529[[#This Row],[Matricule]]),"",VLOOKUP(Tableau82529[[#This Row],[Matricule]],#REF!,2,FALSE))</f>
        <v/>
      </c>
      <c r="C856" s="11" t="str">
        <f>IF(ISBLANK(Tableau82529[[#This Row],[Matricule]]),"",VLOOKUP(Tableau82529[[#This Row],[Matricule]],#REF!,3,FALSE))</f>
        <v/>
      </c>
      <c r="D856" s="11" t="str">
        <f>CONCATENATE(Tableau82529[[#This Row],[Semaine]],Tableau82529[[#This Row],[Matricule]])</f>
        <v/>
      </c>
      <c r="O856" s="14" t="str">
        <f>IF(SUM(Tableau82529[[#This Row],[Lundi]:[Mercredi]])&gt;0,SUM(Tableau82529[[#This Row],[Lundi]:[Mercredi]]),"")</f>
        <v/>
      </c>
      <c r="P856" s="14" t="str">
        <f>IF(SUM(Tableau82529[[#This Row],[Jeudi]:[Samedi]])&gt;0,SUM(Tableau82529[[#This Row],[Jeudi]:[Samedi]]),"")</f>
        <v/>
      </c>
      <c r="Q856" s="14">
        <f>COUNTIF(Tableau82529[[#This Row],[Lundi]:[Mercredi]],"&gt;0") + COUNTIF(Tableau82529[[#This Row],[Jeudi]:[Samedi]],"&gt;0")</f>
        <v>0</v>
      </c>
      <c r="R856" s="14" t="str">
        <f>IFERROR(Tableau82529[[#This Row],[Total Tour 1]]+Tableau82529[[#This Row],[Total Tour 2]],"")</f>
        <v/>
      </c>
      <c r="S856" s="14">
        <f>COUNTIF(Tableau82529[[#This Row],[Lundi]:[Samedi]],"&gt;=12")*1000</f>
        <v>0</v>
      </c>
      <c r="T85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56" s="15">
        <f>Tableau82529[[#This Row],[Prime production]]+Tableau82529[[#This Row],[Prime rendement]]</f>
        <v>0</v>
      </c>
      <c r="V856" s="15" t="str">
        <f>IF(Tableau82529[[#This Row],[Matricule]]&gt;1,IF(COUNTIF(Tableau82529[DateMatricule],Tableau82529[[#This Row],[DateMatricule]])&gt;1,"Doublon",""),"")</f>
        <v/>
      </c>
    </row>
    <row r="857" spans="1:22" x14ac:dyDescent="0.25">
      <c r="A857" s="11" t="str">
        <f>IF(Tableau82529[[#This Row],[Semaine]]="","",VLOOKUP(Tableau82529[[#This Row],[Semaine]],Listes!$A:$B,2,FALSE))</f>
        <v/>
      </c>
      <c r="B857" s="11" t="str">
        <f>IF(ISBLANK(Tableau82529[[#This Row],[Matricule]]),"",VLOOKUP(Tableau82529[[#This Row],[Matricule]],#REF!,2,FALSE))</f>
        <v/>
      </c>
      <c r="C857" s="11" t="str">
        <f>IF(ISBLANK(Tableau82529[[#This Row],[Matricule]]),"",VLOOKUP(Tableau82529[[#This Row],[Matricule]],#REF!,3,FALSE))</f>
        <v/>
      </c>
      <c r="D857" s="11" t="str">
        <f>CONCATENATE(Tableau82529[[#This Row],[Semaine]],Tableau82529[[#This Row],[Matricule]])</f>
        <v/>
      </c>
      <c r="O857" s="14" t="str">
        <f>IF(SUM(Tableau82529[[#This Row],[Lundi]:[Mercredi]])&gt;0,SUM(Tableau82529[[#This Row],[Lundi]:[Mercredi]]),"")</f>
        <v/>
      </c>
      <c r="P857" s="14" t="str">
        <f>IF(SUM(Tableau82529[[#This Row],[Jeudi]:[Samedi]])&gt;0,SUM(Tableau82529[[#This Row],[Jeudi]:[Samedi]]),"")</f>
        <v/>
      </c>
      <c r="Q857" s="14">
        <f>COUNTIF(Tableau82529[[#This Row],[Lundi]:[Mercredi]],"&gt;0") + COUNTIF(Tableau82529[[#This Row],[Jeudi]:[Samedi]],"&gt;0")</f>
        <v>0</v>
      </c>
      <c r="R857" s="14" t="str">
        <f>IFERROR(Tableau82529[[#This Row],[Total Tour 1]]+Tableau82529[[#This Row],[Total Tour 2]],"")</f>
        <v/>
      </c>
      <c r="S857" s="14">
        <f>COUNTIF(Tableau82529[[#This Row],[Lundi]:[Samedi]],"&gt;=12")*1000</f>
        <v>0</v>
      </c>
      <c r="T85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57" s="15">
        <f>Tableau82529[[#This Row],[Prime production]]+Tableau82529[[#This Row],[Prime rendement]]</f>
        <v>0</v>
      </c>
      <c r="V857" s="15" t="str">
        <f>IF(Tableau82529[[#This Row],[Matricule]]&gt;1,IF(COUNTIF(Tableau82529[DateMatricule],Tableau82529[[#This Row],[DateMatricule]])&gt;1,"Doublon",""),"")</f>
        <v/>
      </c>
    </row>
    <row r="858" spans="1:22" x14ac:dyDescent="0.25">
      <c r="A858" s="11" t="str">
        <f>IF(Tableau82529[[#This Row],[Semaine]]="","",VLOOKUP(Tableau82529[[#This Row],[Semaine]],Listes!$A:$B,2,FALSE))</f>
        <v/>
      </c>
      <c r="B858" s="11" t="str">
        <f>IF(ISBLANK(Tableau82529[[#This Row],[Matricule]]),"",VLOOKUP(Tableau82529[[#This Row],[Matricule]],#REF!,2,FALSE))</f>
        <v/>
      </c>
      <c r="C858" s="11" t="str">
        <f>IF(ISBLANK(Tableau82529[[#This Row],[Matricule]]),"",VLOOKUP(Tableau82529[[#This Row],[Matricule]],#REF!,3,FALSE))</f>
        <v/>
      </c>
      <c r="D858" s="11" t="str">
        <f>CONCATENATE(Tableau82529[[#This Row],[Semaine]],Tableau82529[[#This Row],[Matricule]])</f>
        <v/>
      </c>
      <c r="O858" s="14" t="str">
        <f>IF(SUM(Tableau82529[[#This Row],[Lundi]:[Mercredi]])&gt;0,SUM(Tableau82529[[#This Row],[Lundi]:[Mercredi]]),"")</f>
        <v/>
      </c>
      <c r="P858" s="14" t="str">
        <f>IF(SUM(Tableau82529[[#This Row],[Jeudi]:[Samedi]])&gt;0,SUM(Tableau82529[[#This Row],[Jeudi]:[Samedi]]),"")</f>
        <v/>
      </c>
      <c r="Q858" s="14">
        <f>COUNTIF(Tableau82529[[#This Row],[Lundi]:[Mercredi]],"&gt;0") + COUNTIF(Tableau82529[[#This Row],[Jeudi]:[Samedi]],"&gt;0")</f>
        <v>0</v>
      </c>
      <c r="R858" s="14" t="str">
        <f>IFERROR(Tableau82529[[#This Row],[Total Tour 1]]+Tableau82529[[#This Row],[Total Tour 2]],"")</f>
        <v/>
      </c>
      <c r="S858" s="14">
        <f>COUNTIF(Tableau82529[[#This Row],[Lundi]:[Samedi]],"&gt;=12")*1000</f>
        <v>0</v>
      </c>
      <c r="T85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58" s="15">
        <f>Tableau82529[[#This Row],[Prime production]]+Tableau82529[[#This Row],[Prime rendement]]</f>
        <v>0</v>
      </c>
      <c r="V858" s="15" t="str">
        <f>IF(Tableau82529[[#This Row],[Matricule]]&gt;1,IF(COUNTIF(Tableau82529[DateMatricule],Tableau82529[[#This Row],[DateMatricule]])&gt;1,"Doublon",""),"")</f>
        <v/>
      </c>
    </row>
    <row r="859" spans="1:22" x14ac:dyDescent="0.25">
      <c r="A859" s="11" t="str">
        <f>IF(Tableau82529[[#This Row],[Semaine]]="","",VLOOKUP(Tableau82529[[#This Row],[Semaine]],Listes!$A:$B,2,FALSE))</f>
        <v/>
      </c>
      <c r="B859" s="11" t="str">
        <f>IF(ISBLANK(Tableau82529[[#This Row],[Matricule]]),"",VLOOKUP(Tableau82529[[#This Row],[Matricule]],#REF!,2,FALSE))</f>
        <v/>
      </c>
      <c r="C859" s="11" t="str">
        <f>IF(ISBLANK(Tableau82529[[#This Row],[Matricule]]),"",VLOOKUP(Tableau82529[[#This Row],[Matricule]],#REF!,3,FALSE))</f>
        <v/>
      </c>
      <c r="D859" s="11" t="str">
        <f>CONCATENATE(Tableau82529[[#This Row],[Semaine]],Tableau82529[[#This Row],[Matricule]])</f>
        <v/>
      </c>
      <c r="O859" s="14" t="str">
        <f>IF(SUM(Tableau82529[[#This Row],[Lundi]:[Mercredi]])&gt;0,SUM(Tableau82529[[#This Row],[Lundi]:[Mercredi]]),"")</f>
        <v/>
      </c>
      <c r="P859" s="14" t="str">
        <f>IF(SUM(Tableau82529[[#This Row],[Jeudi]:[Samedi]])&gt;0,SUM(Tableau82529[[#This Row],[Jeudi]:[Samedi]]),"")</f>
        <v/>
      </c>
      <c r="Q859" s="14">
        <f>COUNTIF(Tableau82529[[#This Row],[Lundi]:[Mercredi]],"&gt;0") + COUNTIF(Tableau82529[[#This Row],[Jeudi]:[Samedi]],"&gt;0")</f>
        <v>0</v>
      </c>
      <c r="R859" s="14" t="str">
        <f>IFERROR(Tableau82529[[#This Row],[Total Tour 1]]+Tableau82529[[#This Row],[Total Tour 2]],"")</f>
        <v/>
      </c>
      <c r="S859" s="14">
        <f>COUNTIF(Tableau82529[[#This Row],[Lundi]:[Samedi]],"&gt;=12")*1000</f>
        <v>0</v>
      </c>
      <c r="T85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59" s="15">
        <f>Tableau82529[[#This Row],[Prime production]]+Tableau82529[[#This Row],[Prime rendement]]</f>
        <v>0</v>
      </c>
      <c r="V859" s="15" t="str">
        <f>IF(Tableau82529[[#This Row],[Matricule]]&gt;1,IF(COUNTIF(Tableau82529[DateMatricule],Tableau82529[[#This Row],[DateMatricule]])&gt;1,"Doublon",""),"")</f>
        <v/>
      </c>
    </row>
    <row r="860" spans="1:22" x14ac:dyDescent="0.25">
      <c r="A860" s="11" t="str">
        <f>IF(Tableau82529[[#This Row],[Semaine]]="","",VLOOKUP(Tableau82529[[#This Row],[Semaine]],Listes!$A:$B,2,FALSE))</f>
        <v/>
      </c>
      <c r="B860" s="11" t="str">
        <f>IF(ISBLANK(Tableau82529[[#This Row],[Matricule]]),"",VLOOKUP(Tableau82529[[#This Row],[Matricule]],#REF!,2,FALSE))</f>
        <v/>
      </c>
      <c r="C860" s="11" t="str">
        <f>IF(ISBLANK(Tableau82529[[#This Row],[Matricule]]),"",VLOOKUP(Tableau82529[[#This Row],[Matricule]],#REF!,3,FALSE))</f>
        <v/>
      </c>
      <c r="D860" s="11" t="str">
        <f>CONCATENATE(Tableau82529[[#This Row],[Semaine]],Tableau82529[[#This Row],[Matricule]])</f>
        <v/>
      </c>
      <c r="O860" s="14" t="str">
        <f>IF(SUM(Tableau82529[[#This Row],[Lundi]:[Mercredi]])&gt;0,SUM(Tableau82529[[#This Row],[Lundi]:[Mercredi]]),"")</f>
        <v/>
      </c>
      <c r="P860" s="14" t="str">
        <f>IF(SUM(Tableau82529[[#This Row],[Jeudi]:[Samedi]])&gt;0,SUM(Tableau82529[[#This Row],[Jeudi]:[Samedi]]),"")</f>
        <v/>
      </c>
      <c r="Q860" s="14">
        <f>COUNTIF(Tableau82529[[#This Row],[Lundi]:[Mercredi]],"&gt;0") + COUNTIF(Tableau82529[[#This Row],[Jeudi]:[Samedi]],"&gt;0")</f>
        <v>0</v>
      </c>
      <c r="R860" s="14" t="str">
        <f>IFERROR(Tableau82529[[#This Row],[Total Tour 1]]+Tableau82529[[#This Row],[Total Tour 2]],"")</f>
        <v/>
      </c>
      <c r="S860" s="14">
        <f>COUNTIF(Tableau82529[[#This Row],[Lundi]:[Samedi]],"&gt;=12")*1000</f>
        <v>0</v>
      </c>
      <c r="T86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60" s="15">
        <f>Tableau82529[[#This Row],[Prime production]]+Tableau82529[[#This Row],[Prime rendement]]</f>
        <v>0</v>
      </c>
      <c r="V860" s="15" t="str">
        <f>IF(Tableau82529[[#This Row],[Matricule]]&gt;1,IF(COUNTIF(Tableau82529[DateMatricule],Tableau82529[[#This Row],[DateMatricule]])&gt;1,"Doublon",""),"")</f>
        <v/>
      </c>
    </row>
    <row r="861" spans="1:22" x14ac:dyDescent="0.25">
      <c r="A861" s="11" t="str">
        <f>IF(Tableau82529[[#This Row],[Semaine]]="","",VLOOKUP(Tableau82529[[#This Row],[Semaine]],Listes!$A:$B,2,FALSE))</f>
        <v/>
      </c>
      <c r="B861" s="11" t="str">
        <f>IF(ISBLANK(Tableau82529[[#This Row],[Matricule]]),"",VLOOKUP(Tableau82529[[#This Row],[Matricule]],#REF!,2,FALSE))</f>
        <v/>
      </c>
      <c r="C861" s="11" t="str">
        <f>IF(ISBLANK(Tableau82529[[#This Row],[Matricule]]),"",VLOOKUP(Tableau82529[[#This Row],[Matricule]],#REF!,3,FALSE))</f>
        <v/>
      </c>
      <c r="D861" s="11" t="str">
        <f>CONCATENATE(Tableau82529[[#This Row],[Semaine]],Tableau82529[[#This Row],[Matricule]])</f>
        <v/>
      </c>
      <c r="O861" s="14" t="str">
        <f>IF(SUM(Tableau82529[[#This Row],[Lundi]:[Mercredi]])&gt;0,SUM(Tableau82529[[#This Row],[Lundi]:[Mercredi]]),"")</f>
        <v/>
      </c>
      <c r="P861" s="14" t="str">
        <f>IF(SUM(Tableau82529[[#This Row],[Jeudi]:[Samedi]])&gt;0,SUM(Tableau82529[[#This Row],[Jeudi]:[Samedi]]),"")</f>
        <v/>
      </c>
      <c r="Q861" s="14">
        <f>COUNTIF(Tableau82529[[#This Row],[Lundi]:[Mercredi]],"&gt;0") + COUNTIF(Tableau82529[[#This Row],[Jeudi]:[Samedi]],"&gt;0")</f>
        <v>0</v>
      </c>
      <c r="R861" s="14" t="str">
        <f>IFERROR(Tableau82529[[#This Row],[Total Tour 1]]+Tableau82529[[#This Row],[Total Tour 2]],"")</f>
        <v/>
      </c>
      <c r="S861" s="14">
        <f>COUNTIF(Tableau82529[[#This Row],[Lundi]:[Samedi]],"&gt;=12")*1000</f>
        <v>0</v>
      </c>
      <c r="T86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61" s="15">
        <f>Tableau82529[[#This Row],[Prime production]]+Tableau82529[[#This Row],[Prime rendement]]</f>
        <v>0</v>
      </c>
      <c r="V861" s="15" t="str">
        <f>IF(Tableau82529[[#This Row],[Matricule]]&gt;1,IF(COUNTIF(Tableau82529[DateMatricule],Tableau82529[[#This Row],[DateMatricule]])&gt;1,"Doublon",""),"")</f>
        <v/>
      </c>
    </row>
    <row r="862" spans="1:22" x14ac:dyDescent="0.25">
      <c r="A862" s="11" t="str">
        <f>IF(Tableau82529[[#This Row],[Semaine]]="","",VLOOKUP(Tableau82529[[#This Row],[Semaine]],Listes!$A:$B,2,FALSE))</f>
        <v/>
      </c>
      <c r="B862" s="11" t="str">
        <f>IF(ISBLANK(Tableau82529[[#This Row],[Matricule]]),"",VLOOKUP(Tableau82529[[#This Row],[Matricule]],#REF!,2,FALSE))</f>
        <v/>
      </c>
      <c r="C862" s="11" t="str">
        <f>IF(ISBLANK(Tableau82529[[#This Row],[Matricule]]),"",VLOOKUP(Tableau82529[[#This Row],[Matricule]],#REF!,3,FALSE))</f>
        <v/>
      </c>
      <c r="D862" s="11" t="str">
        <f>CONCATENATE(Tableau82529[[#This Row],[Semaine]],Tableau82529[[#This Row],[Matricule]])</f>
        <v/>
      </c>
      <c r="O862" s="14" t="str">
        <f>IF(SUM(Tableau82529[[#This Row],[Lundi]:[Mercredi]])&gt;0,SUM(Tableau82529[[#This Row],[Lundi]:[Mercredi]]),"")</f>
        <v/>
      </c>
      <c r="P862" s="14" t="str">
        <f>IF(SUM(Tableau82529[[#This Row],[Jeudi]:[Samedi]])&gt;0,SUM(Tableau82529[[#This Row],[Jeudi]:[Samedi]]),"")</f>
        <v/>
      </c>
      <c r="Q862" s="14">
        <f>COUNTIF(Tableau82529[[#This Row],[Lundi]:[Mercredi]],"&gt;0") + COUNTIF(Tableau82529[[#This Row],[Jeudi]:[Samedi]],"&gt;0")</f>
        <v>0</v>
      </c>
      <c r="R862" s="14" t="str">
        <f>IFERROR(Tableau82529[[#This Row],[Total Tour 1]]+Tableau82529[[#This Row],[Total Tour 2]],"")</f>
        <v/>
      </c>
      <c r="S862" s="14">
        <f>COUNTIF(Tableau82529[[#This Row],[Lundi]:[Samedi]],"&gt;=12")*1000</f>
        <v>0</v>
      </c>
      <c r="T86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62" s="15">
        <f>Tableau82529[[#This Row],[Prime production]]+Tableau82529[[#This Row],[Prime rendement]]</f>
        <v>0</v>
      </c>
      <c r="V862" s="15" t="str">
        <f>IF(Tableau82529[[#This Row],[Matricule]]&gt;1,IF(COUNTIF(Tableau82529[DateMatricule],Tableau82529[[#This Row],[DateMatricule]])&gt;1,"Doublon",""),"")</f>
        <v/>
      </c>
    </row>
    <row r="863" spans="1:22" x14ac:dyDescent="0.25">
      <c r="A863" s="11" t="str">
        <f>IF(Tableau82529[[#This Row],[Semaine]]="","",VLOOKUP(Tableau82529[[#This Row],[Semaine]],Listes!$A:$B,2,FALSE))</f>
        <v/>
      </c>
      <c r="B863" s="11" t="str">
        <f>IF(ISBLANK(Tableau82529[[#This Row],[Matricule]]),"",VLOOKUP(Tableau82529[[#This Row],[Matricule]],#REF!,2,FALSE))</f>
        <v/>
      </c>
      <c r="C863" s="11" t="str">
        <f>IF(ISBLANK(Tableau82529[[#This Row],[Matricule]]),"",VLOOKUP(Tableau82529[[#This Row],[Matricule]],#REF!,3,FALSE))</f>
        <v/>
      </c>
      <c r="D863" s="11" t="str">
        <f>CONCATENATE(Tableau82529[[#This Row],[Semaine]],Tableau82529[[#This Row],[Matricule]])</f>
        <v/>
      </c>
      <c r="O863" s="14" t="str">
        <f>IF(SUM(Tableau82529[[#This Row],[Lundi]:[Mercredi]])&gt;0,SUM(Tableau82529[[#This Row],[Lundi]:[Mercredi]]),"")</f>
        <v/>
      </c>
      <c r="P863" s="14" t="str">
        <f>IF(SUM(Tableau82529[[#This Row],[Jeudi]:[Samedi]])&gt;0,SUM(Tableau82529[[#This Row],[Jeudi]:[Samedi]]),"")</f>
        <v/>
      </c>
      <c r="Q863" s="14">
        <f>COUNTIF(Tableau82529[[#This Row],[Lundi]:[Mercredi]],"&gt;0") + COUNTIF(Tableau82529[[#This Row],[Jeudi]:[Samedi]],"&gt;0")</f>
        <v>0</v>
      </c>
      <c r="R863" s="14" t="str">
        <f>IFERROR(Tableau82529[[#This Row],[Total Tour 1]]+Tableau82529[[#This Row],[Total Tour 2]],"")</f>
        <v/>
      </c>
      <c r="S863" s="14">
        <f>COUNTIF(Tableau82529[[#This Row],[Lundi]:[Samedi]],"&gt;=12")*1000</f>
        <v>0</v>
      </c>
      <c r="T86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63" s="15">
        <f>Tableau82529[[#This Row],[Prime production]]+Tableau82529[[#This Row],[Prime rendement]]</f>
        <v>0</v>
      </c>
      <c r="V863" s="15" t="str">
        <f>IF(Tableau82529[[#This Row],[Matricule]]&gt;1,IF(COUNTIF(Tableau82529[DateMatricule],Tableau82529[[#This Row],[DateMatricule]])&gt;1,"Doublon",""),"")</f>
        <v/>
      </c>
    </row>
    <row r="864" spans="1:22" x14ac:dyDescent="0.25">
      <c r="A864" s="11" t="str">
        <f>IF(Tableau82529[[#This Row],[Semaine]]="","",VLOOKUP(Tableau82529[[#This Row],[Semaine]],Listes!$A:$B,2,FALSE))</f>
        <v/>
      </c>
      <c r="B864" s="11" t="str">
        <f>IF(ISBLANK(Tableau82529[[#This Row],[Matricule]]),"",VLOOKUP(Tableau82529[[#This Row],[Matricule]],#REF!,2,FALSE))</f>
        <v/>
      </c>
      <c r="C864" s="11" t="str">
        <f>IF(ISBLANK(Tableau82529[[#This Row],[Matricule]]),"",VLOOKUP(Tableau82529[[#This Row],[Matricule]],#REF!,3,FALSE))</f>
        <v/>
      </c>
      <c r="D864" s="11" t="str">
        <f>CONCATENATE(Tableau82529[[#This Row],[Semaine]],Tableau82529[[#This Row],[Matricule]])</f>
        <v/>
      </c>
      <c r="O864" s="14" t="str">
        <f>IF(SUM(Tableau82529[[#This Row],[Lundi]:[Mercredi]])&gt;0,SUM(Tableau82529[[#This Row],[Lundi]:[Mercredi]]),"")</f>
        <v/>
      </c>
      <c r="P864" s="14" t="str">
        <f>IF(SUM(Tableau82529[[#This Row],[Jeudi]:[Samedi]])&gt;0,SUM(Tableau82529[[#This Row],[Jeudi]:[Samedi]]),"")</f>
        <v/>
      </c>
      <c r="Q864" s="14">
        <f>COUNTIF(Tableau82529[[#This Row],[Lundi]:[Mercredi]],"&gt;0") + COUNTIF(Tableau82529[[#This Row],[Jeudi]:[Samedi]],"&gt;0")</f>
        <v>0</v>
      </c>
      <c r="R864" s="14" t="str">
        <f>IFERROR(Tableau82529[[#This Row],[Total Tour 1]]+Tableau82529[[#This Row],[Total Tour 2]],"")</f>
        <v/>
      </c>
      <c r="S864" s="14">
        <f>COUNTIF(Tableau82529[[#This Row],[Lundi]:[Samedi]],"&gt;=12")*1000</f>
        <v>0</v>
      </c>
      <c r="T86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64" s="15">
        <f>Tableau82529[[#This Row],[Prime production]]+Tableau82529[[#This Row],[Prime rendement]]</f>
        <v>0</v>
      </c>
      <c r="V864" s="15" t="str">
        <f>IF(Tableau82529[[#This Row],[Matricule]]&gt;1,IF(COUNTIF(Tableau82529[DateMatricule],Tableau82529[[#This Row],[DateMatricule]])&gt;1,"Doublon",""),"")</f>
        <v/>
      </c>
    </row>
    <row r="865" spans="1:22" x14ac:dyDescent="0.25">
      <c r="A865" s="11" t="str">
        <f>IF(Tableau82529[[#This Row],[Semaine]]="","",VLOOKUP(Tableau82529[[#This Row],[Semaine]],Listes!$A:$B,2,FALSE))</f>
        <v/>
      </c>
      <c r="B865" s="11" t="str">
        <f>IF(ISBLANK(Tableau82529[[#This Row],[Matricule]]),"",VLOOKUP(Tableau82529[[#This Row],[Matricule]],#REF!,2,FALSE))</f>
        <v/>
      </c>
      <c r="C865" s="11" t="str">
        <f>IF(ISBLANK(Tableau82529[[#This Row],[Matricule]]),"",VLOOKUP(Tableau82529[[#This Row],[Matricule]],#REF!,3,FALSE))</f>
        <v/>
      </c>
      <c r="D865" s="11" t="str">
        <f>CONCATENATE(Tableau82529[[#This Row],[Semaine]],Tableau82529[[#This Row],[Matricule]])</f>
        <v/>
      </c>
      <c r="O865" s="14" t="str">
        <f>IF(SUM(Tableau82529[[#This Row],[Lundi]:[Mercredi]])&gt;0,SUM(Tableau82529[[#This Row],[Lundi]:[Mercredi]]),"")</f>
        <v/>
      </c>
      <c r="P865" s="14" t="str">
        <f>IF(SUM(Tableau82529[[#This Row],[Jeudi]:[Samedi]])&gt;0,SUM(Tableau82529[[#This Row],[Jeudi]:[Samedi]]),"")</f>
        <v/>
      </c>
      <c r="Q865" s="14">
        <f>COUNTIF(Tableau82529[[#This Row],[Lundi]:[Mercredi]],"&gt;0") + COUNTIF(Tableau82529[[#This Row],[Jeudi]:[Samedi]],"&gt;0")</f>
        <v>0</v>
      </c>
      <c r="R865" s="14" t="str">
        <f>IFERROR(Tableau82529[[#This Row],[Total Tour 1]]+Tableau82529[[#This Row],[Total Tour 2]],"")</f>
        <v/>
      </c>
      <c r="S865" s="14">
        <f>COUNTIF(Tableau82529[[#This Row],[Lundi]:[Samedi]],"&gt;=12")*1000</f>
        <v>0</v>
      </c>
      <c r="T86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65" s="15">
        <f>Tableau82529[[#This Row],[Prime production]]+Tableau82529[[#This Row],[Prime rendement]]</f>
        <v>0</v>
      </c>
      <c r="V865" s="15" t="str">
        <f>IF(Tableau82529[[#This Row],[Matricule]]&gt;1,IF(COUNTIF(Tableau82529[DateMatricule],Tableau82529[[#This Row],[DateMatricule]])&gt;1,"Doublon",""),"")</f>
        <v/>
      </c>
    </row>
    <row r="866" spans="1:22" x14ac:dyDescent="0.25">
      <c r="A866" s="11" t="str">
        <f>IF(Tableau82529[[#This Row],[Semaine]]="","",VLOOKUP(Tableau82529[[#This Row],[Semaine]],Listes!$A:$B,2,FALSE))</f>
        <v/>
      </c>
      <c r="B866" s="11" t="str">
        <f>IF(ISBLANK(Tableau82529[[#This Row],[Matricule]]),"",VLOOKUP(Tableau82529[[#This Row],[Matricule]],#REF!,2,FALSE))</f>
        <v/>
      </c>
      <c r="C866" s="11" t="str">
        <f>IF(ISBLANK(Tableau82529[[#This Row],[Matricule]]),"",VLOOKUP(Tableau82529[[#This Row],[Matricule]],#REF!,3,FALSE))</f>
        <v/>
      </c>
      <c r="D866" s="11" t="str">
        <f>CONCATENATE(Tableau82529[[#This Row],[Semaine]],Tableau82529[[#This Row],[Matricule]])</f>
        <v/>
      </c>
      <c r="O866" s="14" t="str">
        <f>IF(SUM(Tableau82529[[#This Row],[Lundi]:[Mercredi]])&gt;0,SUM(Tableau82529[[#This Row],[Lundi]:[Mercredi]]),"")</f>
        <v/>
      </c>
      <c r="P866" s="14" t="str">
        <f>IF(SUM(Tableau82529[[#This Row],[Jeudi]:[Samedi]])&gt;0,SUM(Tableau82529[[#This Row],[Jeudi]:[Samedi]]),"")</f>
        <v/>
      </c>
      <c r="Q866" s="14">
        <f>COUNTIF(Tableau82529[[#This Row],[Lundi]:[Mercredi]],"&gt;0") + COUNTIF(Tableau82529[[#This Row],[Jeudi]:[Samedi]],"&gt;0")</f>
        <v>0</v>
      </c>
      <c r="R866" s="14" t="str">
        <f>IFERROR(Tableau82529[[#This Row],[Total Tour 1]]+Tableau82529[[#This Row],[Total Tour 2]],"")</f>
        <v/>
      </c>
      <c r="S866" s="14">
        <f>COUNTIF(Tableau82529[[#This Row],[Lundi]:[Samedi]],"&gt;=12")*1000</f>
        <v>0</v>
      </c>
      <c r="T86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66" s="15">
        <f>Tableau82529[[#This Row],[Prime production]]+Tableau82529[[#This Row],[Prime rendement]]</f>
        <v>0</v>
      </c>
      <c r="V866" s="15" t="str">
        <f>IF(Tableau82529[[#This Row],[Matricule]]&gt;1,IF(COUNTIF(Tableau82529[DateMatricule],Tableau82529[[#This Row],[DateMatricule]])&gt;1,"Doublon",""),"")</f>
        <v/>
      </c>
    </row>
    <row r="867" spans="1:22" x14ac:dyDescent="0.25">
      <c r="A867" s="11" t="str">
        <f>IF(Tableau82529[[#This Row],[Semaine]]="","",VLOOKUP(Tableau82529[[#This Row],[Semaine]],Listes!$A:$B,2,FALSE))</f>
        <v/>
      </c>
      <c r="B867" s="11" t="str">
        <f>IF(ISBLANK(Tableau82529[[#This Row],[Matricule]]),"",VLOOKUP(Tableau82529[[#This Row],[Matricule]],#REF!,2,FALSE))</f>
        <v/>
      </c>
      <c r="C867" s="11" t="str">
        <f>IF(ISBLANK(Tableau82529[[#This Row],[Matricule]]),"",VLOOKUP(Tableau82529[[#This Row],[Matricule]],#REF!,3,FALSE))</f>
        <v/>
      </c>
      <c r="D867" s="11" t="str">
        <f>CONCATENATE(Tableau82529[[#This Row],[Semaine]],Tableau82529[[#This Row],[Matricule]])</f>
        <v/>
      </c>
      <c r="O867" s="14" t="str">
        <f>IF(SUM(Tableau82529[[#This Row],[Lundi]:[Mercredi]])&gt;0,SUM(Tableau82529[[#This Row],[Lundi]:[Mercredi]]),"")</f>
        <v/>
      </c>
      <c r="P867" s="14" t="str">
        <f>IF(SUM(Tableau82529[[#This Row],[Jeudi]:[Samedi]])&gt;0,SUM(Tableau82529[[#This Row],[Jeudi]:[Samedi]]),"")</f>
        <v/>
      </c>
      <c r="Q867" s="14">
        <f>COUNTIF(Tableau82529[[#This Row],[Lundi]:[Mercredi]],"&gt;0") + COUNTIF(Tableau82529[[#This Row],[Jeudi]:[Samedi]],"&gt;0")</f>
        <v>0</v>
      </c>
      <c r="R867" s="14" t="str">
        <f>IFERROR(Tableau82529[[#This Row],[Total Tour 1]]+Tableau82529[[#This Row],[Total Tour 2]],"")</f>
        <v/>
      </c>
      <c r="S867" s="14">
        <f>COUNTIF(Tableau82529[[#This Row],[Lundi]:[Samedi]],"&gt;=12")*1000</f>
        <v>0</v>
      </c>
      <c r="T86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67" s="15">
        <f>Tableau82529[[#This Row],[Prime production]]+Tableau82529[[#This Row],[Prime rendement]]</f>
        <v>0</v>
      </c>
      <c r="V867" s="15" t="str">
        <f>IF(Tableau82529[[#This Row],[Matricule]]&gt;1,IF(COUNTIF(Tableau82529[DateMatricule],Tableau82529[[#This Row],[DateMatricule]])&gt;1,"Doublon",""),"")</f>
        <v/>
      </c>
    </row>
    <row r="868" spans="1:22" x14ac:dyDescent="0.25">
      <c r="A868" s="11" t="str">
        <f>IF(Tableau82529[[#This Row],[Semaine]]="","",VLOOKUP(Tableau82529[[#This Row],[Semaine]],Listes!$A:$B,2,FALSE))</f>
        <v/>
      </c>
      <c r="B868" s="11" t="str">
        <f>IF(ISBLANK(Tableau82529[[#This Row],[Matricule]]),"",VLOOKUP(Tableau82529[[#This Row],[Matricule]],#REF!,2,FALSE))</f>
        <v/>
      </c>
      <c r="C868" s="11" t="str">
        <f>IF(ISBLANK(Tableau82529[[#This Row],[Matricule]]),"",VLOOKUP(Tableau82529[[#This Row],[Matricule]],#REF!,3,FALSE))</f>
        <v/>
      </c>
      <c r="D868" s="11" t="str">
        <f>CONCATENATE(Tableau82529[[#This Row],[Semaine]],Tableau82529[[#This Row],[Matricule]])</f>
        <v/>
      </c>
      <c r="O868" s="14" t="str">
        <f>IF(SUM(Tableau82529[[#This Row],[Lundi]:[Mercredi]])&gt;0,SUM(Tableau82529[[#This Row],[Lundi]:[Mercredi]]),"")</f>
        <v/>
      </c>
      <c r="P868" s="14" t="str">
        <f>IF(SUM(Tableau82529[[#This Row],[Jeudi]:[Samedi]])&gt;0,SUM(Tableau82529[[#This Row],[Jeudi]:[Samedi]]),"")</f>
        <v/>
      </c>
      <c r="Q868" s="14">
        <f>COUNTIF(Tableau82529[[#This Row],[Lundi]:[Mercredi]],"&gt;0") + COUNTIF(Tableau82529[[#This Row],[Jeudi]:[Samedi]],"&gt;0")</f>
        <v>0</v>
      </c>
      <c r="R868" s="14" t="str">
        <f>IFERROR(Tableau82529[[#This Row],[Total Tour 1]]+Tableau82529[[#This Row],[Total Tour 2]],"")</f>
        <v/>
      </c>
      <c r="S868" s="14">
        <f>COUNTIF(Tableau82529[[#This Row],[Lundi]:[Samedi]],"&gt;=12")*1000</f>
        <v>0</v>
      </c>
      <c r="T86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68" s="15">
        <f>Tableau82529[[#This Row],[Prime production]]+Tableau82529[[#This Row],[Prime rendement]]</f>
        <v>0</v>
      </c>
      <c r="V868" s="15" t="str">
        <f>IF(Tableau82529[[#This Row],[Matricule]]&gt;1,IF(COUNTIF(Tableau82529[DateMatricule],Tableau82529[[#This Row],[DateMatricule]])&gt;1,"Doublon",""),"")</f>
        <v/>
      </c>
    </row>
    <row r="869" spans="1:22" x14ac:dyDescent="0.25">
      <c r="A869" s="11" t="str">
        <f>IF(Tableau82529[[#This Row],[Semaine]]="","",VLOOKUP(Tableau82529[[#This Row],[Semaine]],Listes!$A:$B,2,FALSE))</f>
        <v/>
      </c>
      <c r="B869" s="11" t="str">
        <f>IF(ISBLANK(Tableau82529[[#This Row],[Matricule]]),"",VLOOKUP(Tableau82529[[#This Row],[Matricule]],#REF!,2,FALSE))</f>
        <v/>
      </c>
      <c r="C869" s="11" t="str">
        <f>IF(ISBLANK(Tableau82529[[#This Row],[Matricule]]),"",VLOOKUP(Tableau82529[[#This Row],[Matricule]],#REF!,3,FALSE))</f>
        <v/>
      </c>
      <c r="D869" s="11" t="str">
        <f>CONCATENATE(Tableau82529[[#This Row],[Semaine]],Tableau82529[[#This Row],[Matricule]])</f>
        <v/>
      </c>
      <c r="O869" s="14" t="str">
        <f>IF(SUM(Tableau82529[[#This Row],[Lundi]:[Mercredi]])&gt;0,SUM(Tableau82529[[#This Row],[Lundi]:[Mercredi]]),"")</f>
        <v/>
      </c>
      <c r="P869" s="14" t="str">
        <f>IF(SUM(Tableau82529[[#This Row],[Jeudi]:[Samedi]])&gt;0,SUM(Tableau82529[[#This Row],[Jeudi]:[Samedi]]),"")</f>
        <v/>
      </c>
      <c r="Q869" s="14">
        <f>COUNTIF(Tableau82529[[#This Row],[Lundi]:[Mercredi]],"&gt;0") + COUNTIF(Tableau82529[[#This Row],[Jeudi]:[Samedi]],"&gt;0")</f>
        <v>0</v>
      </c>
      <c r="R869" s="14" t="str">
        <f>IFERROR(Tableau82529[[#This Row],[Total Tour 1]]+Tableau82529[[#This Row],[Total Tour 2]],"")</f>
        <v/>
      </c>
      <c r="S869" s="14">
        <f>COUNTIF(Tableau82529[[#This Row],[Lundi]:[Samedi]],"&gt;=12")*1000</f>
        <v>0</v>
      </c>
      <c r="T86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69" s="15">
        <f>Tableau82529[[#This Row],[Prime production]]+Tableau82529[[#This Row],[Prime rendement]]</f>
        <v>0</v>
      </c>
      <c r="V869" s="15" t="str">
        <f>IF(Tableau82529[[#This Row],[Matricule]]&gt;1,IF(COUNTIF(Tableau82529[DateMatricule],Tableau82529[[#This Row],[DateMatricule]])&gt;1,"Doublon",""),"")</f>
        <v/>
      </c>
    </row>
    <row r="870" spans="1:22" x14ac:dyDescent="0.25">
      <c r="A870" s="11" t="str">
        <f>IF(Tableau82529[[#This Row],[Semaine]]="","",VLOOKUP(Tableau82529[[#This Row],[Semaine]],Listes!$A:$B,2,FALSE))</f>
        <v/>
      </c>
      <c r="B870" s="11" t="str">
        <f>IF(ISBLANK(Tableau82529[[#This Row],[Matricule]]),"",VLOOKUP(Tableau82529[[#This Row],[Matricule]],#REF!,2,FALSE))</f>
        <v/>
      </c>
      <c r="C870" s="11" t="str">
        <f>IF(ISBLANK(Tableau82529[[#This Row],[Matricule]]),"",VLOOKUP(Tableau82529[[#This Row],[Matricule]],#REF!,3,FALSE))</f>
        <v/>
      </c>
      <c r="D870" s="11" t="str">
        <f>CONCATENATE(Tableau82529[[#This Row],[Semaine]],Tableau82529[[#This Row],[Matricule]])</f>
        <v/>
      </c>
      <c r="O870" s="14" t="str">
        <f>IF(SUM(Tableau82529[[#This Row],[Lundi]:[Mercredi]])&gt;0,SUM(Tableau82529[[#This Row],[Lundi]:[Mercredi]]),"")</f>
        <v/>
      </c>
      <c r="P870" s="14" t="str">
        <f>IF(SUM(Tableau82529[[#This Row],[Jeudi]:[Samedi]])&gt;0,SUM(Tableau82529[[#This Row],[Jeudi]:[Samedi]]),"")</f>
        <v/>
      </c>
      <c r="Q870" s="14">
        <f>COUNTIF(Tableau82529[[#This Row],[Lundi]:[Mercredi]],"&gt;0") + COUNTIF(Tableau82529[[#This Row],[Jeudi]:[Samedi]],"&gt;0")</f>
        <v>0</v>
      </c>
      <c r="R870" s="14" t="str">
        <f>IFERROR(Tableau82529[[#This Row],[Total Tour 1]]+Tableau82529[[#This Row],[Total Tour 2]],"")</f>
        <v/>
      </c>
      <c r="S870" s="14">
        <f>COUNTIF(Tableau82529[[#This Row],[Lundi]:[Samedi]],"&gt;=12")*1000</f>
        <v>0</v>
      </c>
      <c r="T87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70" s="15">
        <f>Tableau82529[[#This Row],[Prime production]]+Tableau82529[[#This Row],[Prime rendement]]</f>
        <v>0</v>
      </c>
      <c r="V870" s="15" t="str">
        <f>IF(Tableau82529[[#This Row],[Matricule]]&gt;1,IF(COUNTIF(Tableau82529[DateMatricule],Tableau82529[[#This Row],[DateMatricule]])&gt;1,"Doublon",""),"")</f>
        <v/>
      </c>
    </row>
    <row r="871" spans="1:22" x14ac:dyDescent="0.25">
      <c r="A871" s="11" t="str">
        <f>IF(Tableau82529[[#This Row],[Semaine]]="","",VLOOKUP(Tableau82529[[#This Row],[Semaine]],Listes!$A:$B,2,FALSE))</f>
        <v/>
      </c>
      <c r="B871" s="11" t="str">
        <f>IF(ISBLANK(Tableau82529[[#This Row],[Matricule]]),"",VLOOKUP(Tableau82529[[#This Row],[Matricule]],#REF!,2,FALSE))</f>
        <v/>
      </c>
      <c r="C871" s="11" t="str">
        <f>IF(ISBLANK(Tableau82529[[#This Row],[Matricule]]),"",VLOOKUP(Tableau82529[[#This Row],[Matricule]],#REF!,3,FALSE))</f>
        <v/>
      </c>
      <c r="D871" s="11" t="str">
        <f>CONCATENATE(Tableau82529[[#This Row],[Semaine]],Tableau82529[[#This Row],[Matricule]])</f>
        <v/>
      </c>
      <c r="O871" s="14" t="str">
        <f>IF(SUM(Tableau82529[[#This Row],[Lundi]:[Mercredi]])&gt;0,SUM(Tableau82529[[#This Row],[Lundi]:[Mercredi]]),"")</f>
        <v/>
      </c>
      <c r="P871" s="14" t="str">
        <f>IF(SUM(Tableau82529[[#This Row],[Jeudi]:[Samedi]])&gt;0,SUM(Tableau82529[[#This Row],[Jeudi]:[Samedi]]),"")</f>
        <v/>
      </c>
      <c r="Q871" s="14">
        <f>COUNTIF(Tableau82529[[#This Row],[Lundi]:[Mercredi]],"&gt;0") + COUNTIF(Tableau82529[[#This Row],[Jeudi]:[Samedi]],"&gt;0")</f>
        <v>0</v>
      </c>
      <c r="R871" s="14" t="str">
        <f>IFERROR(Tableau82529[[#This Row],[Total Tour 1]]+Tableau82529[[#This Row],[Total Tour 2]],"")</f>
        <v/>
      </c>
      <c r="S871" s="14">
        <f>COUNTIF(Tableau82529[[#This Row],[Lundi]:[Samedi]],"&gt;=12")*1000</f>
        <v>0</v>
      </c>
      <c r="T87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71" s="15">
        <f>Tableau82529[[#This Row],[Prime production]]+Tableau82529[[#This Row],[Prime rendement]]</f>
        <v>0</v>
      </c>
      <c r="V871" s="15" t="str">
        <f>IF(Tableau82529[[#This Row],[Matricule]]&gt;1,IF(COUNTIF(Tableau82529[DateMatricule],Tableau82529[[#This Row],[DateMatricule]])&gt;1,"Doublon",""),"")</f>
        <v/>
      </c>
    </row>
    <row r="872" spans="1:22" x14ac:dyDescent="0.25">
      <c r="A872" s="11" t="str">
        <f>IF(Tableau82529[[#This Row],[Semaine]]="","",VLOOKUP(Tableau82529[[#This Row],[Semaine]],Listes!$A:$B,2,FALSE))</f>
        <v/>
      </c>
      <c r="B872" s="11" t="str">
        <f>IF(ISBLANK(Tableau82529[[#This Row],[Matricule]]),"",VLOOKUP(Tableau82529[[#This Row],[Matricule]],#REF!,2,FALSE))</f>
        <v/>
      </c>
      <c r="C872" s="11" t="str">
        <f>IF(ISBLANK(Tableau82529[[#This Row],[Matricule]]),"",VLOOKUP(Tableau82529[[#This Row],[Matricule]],#REF!,3,FALSE))</f>
        <v/>
      </c>
      <c r="D872" s="11" t="str">
        <f>CONCATENATE(Tableau82529[[#This Row],[Semaine]],Tableau82529[[#This Row],[Matricule]])</f>
        <v/>
      </c>
      <c r="O872" s="14" t="str">
        <f>IF(SUM(Tableau82529[[#This Row],[Lundi]:[Mercredi]])&gt;0,SUM(Tableau82529[[#This Row],[Lundi]:[Mercredi]]),"")</f>
        <v/>
      </c>
      <c r="P872" s="14" t="str">
        <f>IF(SUM(Tableau82529[[#This Row],[Jeudi]:[Samedi]])&gt;0,SUM(Tableau82529[[#This Row],[Jeudi]:[Samedi]]),"")</f>
        <v/>
      </c>
      <c r="Q872" s="14">
        <f>COUNTIF(Tableau82529[[#This Row],[Lundi]:[Mercredi]],"&gt;0") + COUNTIF(Tableau82529[[#This Row],[Jeudi]:[Samedi]],"&gt;0")</f>
        <v>0</v>
      </c>
      <c r="R872" s="14" t="str">
        <f>IFERROR(Tableau82529[[#This Row],[Total Tour 1]]+Tableau82529[[#This Row],[Total Tour 2]],"")</f>
        <v/>
      </c>
      <c r="S872" s="14">
        <f>COUNTIF(Tableau82529[[#This Row],[Lundi]:[Samedi]],"&gt;=12")*1000</f>
        <v>0</v>
      </c>
      <c r="T87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72" s="15">
        <f>Tableau82529[[#This Row],[Prime production]]+Tableau82529[[#This Row],[Prime rendement]]</f>
        <v>0</v>
      </c>
      <c r="V872" s="15" t="str">
        <f>IF(Tableau82529[[#This Row],[Matricule]]&gt;1,IF(COUNTIF(Tableau82529[DateMatricule],Tableau82529[[#This Row],[DateMatricule]])&gt;1,"Doublon",""),"")</f>
        <v/>
      </c>
    </row>
    <row r="873" spans="1:22" x14ac:dyDescent="0.25">
      <c r="A873" s="11" t="str">
        <f>IF(Tableau82529[[#This Row],[Semaine]]="","",VLOOKUP(Tableau82529[[#This Row],[Semaine]],Listes!$A:$B,2,FALSE))</f>
        <v/>
      </c>
      <c r="B873" s="11" t="str">
        <f>IF(ISBLANK(Tableau82529[[#This Row],[Matricule]]),"",VLOOKUP(Tableau82529[[#This Row],[Matricule]],#REF!,2,FALSE))</f>
        <v/>
      </c>
      <c r="C873" s="11" t="str">
        <f>IF(ISBLANK(Tableau82529[[#This Row],[Matricule]]),"",VLOOKUP(Tableau82529[[#This Row],[Matricule]],#REF!,3,FALSE))</f>
        <v/>
      </c>
      <c r="D873" s="11" t="str">
        <f>CONCATENATE(Tableau82529[[#This Row],[Semaine]],Tableau82529[[#This Row],[Matricule]])</f>
        <v/>
      </c>
      <c r="O873" s="14" t="str">
        <f>IF(SUM(Tableau82529[[#This Row],[Lundi]:[Mercredi]])&gt;0,SUM(Tableau82529[[#This Row],[Lundi]:[Mercredi]]),"")</f>
        <v/>
      </c>
      <c r="P873" s="14" t="str">
        <f>IF(SUM(Tableau82529[[#This Row],[Jeudi]:[Samedi]])&gt;0,SUM(Tableau82529[[#This Row],[Jeudi]:[Samedi]]),"")</f>
        <v/>
      </c>
      <c r="Q873" s="14">
        <f>COUNTIF(Tableau82529[[#This Row],[Lundi]:[Mercredi]],"&gt;0") + COUNTIF(Tableau82529[[#This Row],[Jeudi]:[Samedi]],"&gt;0")</f>
        <v>0</v>
      </c>
      <c r="R873" s="14" t="str">
        <f>IFERROR(Tableau82529[[#This Row],[Total Tour 1]]+Tableau82529[[#This Row],[Total Tour 2]],"")</f>
        <v/>
      </c>
      <c r="S873" s="14">
        <f>COUNTIF(Tableau82529[[#This Row],[Lundi]:[Samedi]],"&gt;=12")*1000</f>
        <v>0</v>
      </c>
      <c r="T87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73" s="15">
        <f>Tableau82529[[#This Row],[Prime production]]+Tableau82529[[#This Row],[Prime rendement]]</f>
        <v>0</v>
      </c>
      <c r="V873" s="15" t="str">
        <f>IF(Tableau82529[[#This Row],[Matricule]]&gt;1,IF(COUNTIF(Tableau82529[DateMatricule],Tableau82529[[#This Row],[DateMatricule]])&gt;1,"Doublon",""),"")</f>
        <v/>
      </c>
    </row>
    <row r="874" spans="1:22" x14ac:dyDescent="0.25">
      <c r="A874" s="11" t="str">
        <f>IF(Tableau82529[[#This Row],[Semaine]]="","",VLOOKUP(Tableau82529[[#This Row],[Semaine]],Listes!$A:$B,2,FALSE))</f>
        <v/>
      </c>
      <c r="B874" s="11" t="str">
        <f>IF(ISBLANK(Tableau82529[[#This Row],[Matricule]]),"",VLOOKUP(Tableau82529[[#This Row],[Matricule]],#REF!,2,FALSE))</f>
        <v/>
      </c>
      <c r="C874" s="11" t="str">
        <f>IF(ISBLANK(Tableau82529[[#This Row],[Matricule]]),"",VLOOKUP(Tableau82529[[#This Row],[Matricule]],#REF!,3,FALSE))</f>
        <v/>
      </c>
      <c r="D874" s="11" t="str">
        <f>CONCATENATE(Tableau82529[[#This Row],[Semaine]],Tableau82529[[#This Row],[Matricule]])</f>
        <v/>
      </c>
      <c r="O874" s="14" t="str">
        <f>IF(SUM(Tableau82529[[#This Row],[Lundi]:[Mercredi]])&gt;0,SUM(Tableau82529[[#This Row],[Lundi]:[Mercredi]]),"")</f>
        <v/>
      </c>
      <c r="P874" s="14" t="str">
        <f>IF(SUM(Tableau82529[[#This Row],[Jeudi]:[Samedi]])&gt;0,SUM(Tableau82529[[#This Row],[Jeudi]:[Samedi]]),"")</f>
        <v/>
      </c>
      <c r="Q874" s="14">
        <f>COUNTIF(Tableau82529[[#This Row],[Lundi]:[Mercredi]],"&gt;0") + COUNTIF(Tableau82529[[#This Row],[Jeudi]:[Samedi]],"&gt;0")</f>
        <v>0</v>
      </c>
      <c r="R874" s="14" t="str">
        <f>IFERROR(Tableau82529[[#This Row],[Total Tour 1]]+Tableau82529[[#This Row],[Total Tour 2]],"")</f>
        <v/>
      </c>
      <c r="S874" s="14">
        <f>COUNTIF(Tableau82529[[#This Row],[Lundi]:[Samedi]],"&gt;=12")*1000</f>
        <v>0</v>
      </c>
      <c r="T87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74" s="15">
        <f>Tableau82529[[#This Row],[Prime production]]+Tableau82529[[#This Row],[Prime rendement]]</f>
        <v>0</v>
      </c>
      <c r="V874" s="15" t="str">
        <f>IF(Tableau82529[[#This Row],[Matricule]]&gt;1,IF(COUNTIF(Tableau82529[DateMatricule],Tableau82529[[#This Row],[DateMatricule]])&gt;1,"Doublon",""),"")</f>
        <v/>
      </c>
    </row>
    <row r="875" spans="1:22" x14ac:dyDescent="0.25">
      <c r="A875" s="11" t="str">
        <f>IF(Tableau82529[[#This Row],[Semaine]]="","",VLOOKUP(Tableau82529[[#This Row],[Semaine]],Listes!$A:$B,2,FALSE))</f>
        <v/>
      </c>
      <c r="B875" s="11" t="str">
        <f>IF(ISBLANK(Tableau82529[[#This Row],[Matricule]]),"",VLOOKUP(Tableau82529[[#This Row],[Matricule]],#REF!,2,FALSE))</f>
        <v/>
      </c>
      <c r="C875" s="11" t="str">
        <f>IF(ISBLANK(Tableau82529[[#This Row],[Matricule]]),"",VLOOKUP(Tableau82529[[#This Row],[Matricule]],#REF!,3,FALSE))</f>
        <v/>
      </c>
      <c r="D875" s="11" t="str">
        <f>CONCATENATE(Tableau82529[[#This Row],[Semaine]],Tableau82529[[#This Row],[Matricule]])</f>
        <v/>
      </c>
      <c r="O875" s="14" t="str">
        <f>IF(SUM(Tableau82529[[#This Row],[Lundi]:[Mercredi]])&gt;0,SUM(Tableau82529[[#This Row],[Lundi]:[Mercredi]]),"")</f>
        <v/>
      </c>
      <c r="P875" s="14" t="str">
        <f>IF(SUM(Tableau82529[[#This Row],[Jeudi]:[Samedi]])&gt;0,SUM(Tableau82529[[#This Row],[Jeudi]:[Samedi]]),"")</f>
        <v/>
      </c>
      <c r="Q875" s="14">
        <f>COUNTIF(Tableau82529[[#This Row],[Lundi]:[Mercredi]],"&gt;0") + COUNTIF(Tableau82529[[#This Row],[Jeudi]:[Samedi]],"&gt;0")</f>
        <v>0</v>
      </c>
      <c r="R875" s="14" t="str">
        <f>IFERROR(Tableau82529[[#This Row],[Total Tour 1]]+Tableau82529[[#This Row],[Total Tour 2]],"")</f>
        <v/>
      </c>
      <c r="S875" s="14">
        <f>COUNTIF(Tableau82529[[#This Row],[Lundi]:[Samedi]],"&gt;=12")*1000</f>
        <v>0</v>
      </c>
      <c r="T87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75" s="15">
        <f>Tableau82529[[#This Row],[Prime production]]+Tableau82529[[#This Row],[Prime rendement]]</f>
        <v>0</v>
      </c>
      <c r="V875" s="15" t="str">
        <f>IF(Tableau82529[[#This Row],[Matricule]]&gt;1,IF(COUNTIF(Tableau82529[DateMatricule],Tableau82529[[#This Row],[DateMatricule]])&gt;1,"Doublon",""),"")</f>
        <v/>
      </c>
    </row>
    <row r="876" spans="1:22" x14ac:dyDescent="0.25">
      <c r="A876" s="11" t="str">
        <f>IF(Tableau82529[[#This Row],[Semaine]]="","",VLOOKUP(Tableau82529[[#This Row],[Semaine]],Listes!$A:$B,2,FALSE))</f>
        <v/>
      </c>
      <c r="B876" s="11" t="str">
        <f>IF(ISBLANK(Tableau82529[[#This Row],[Matricule]]),"",VLOOKUP(Tableau82529[[#This Row],[Matricule]],#REF!,2,FALSE))</f>
        <v/>
      </c>
      <c r="C876" s="11" t="str">
        <f>IF(ISBLANK(Tableau82529[[#This Row],[Matricule]]),"",VLOOKUP(Tableau82529[[#This Row],[Matricule]],#REF!,3,FALSE))</f>
        <v/>
      </c>
      <c r="D876" s="11" t="str">
        <f>CONCATENATE(Tableau82529[[#This Row],[Semaine]],Tableau82529[[#This Row],[Matricule]])</f>
        <v/>
      </c>
      <c r="O876" s="14" t="str">
        <f>IF(SUM(Tableau82529[[#This Row],[Lundi]:[Mercredi]])&gt;0,SUM(Tableau82529[[#This Row],[Lundi]:[Mercredi]]),"")</f>
        <v/>
      </c>
      <c r="P876" s="14" t="str">
        <f>IF(SUM(Tableau82529[[#This Row],[Jeudi]:[Samedi]])&gt;0,SUM(Tableau82529[[#This Row],[Jeudi]:[Samedi]]),"")</f>
        <v/>
      </c>
      <c r="Q876" s="14">
        <f>COUNTIF(Tableau82529[[#This Row],[Lundi]:[Mercredi]],"&gt;0") + COUNTIF(Tableau82529[[#This Row],[Jeudi]:[Samedi]],"&gt;0")</f>
        <v>0</v>
      </c>
      <c r="R876" s="14" t="str">
        <f>IFERROR(Tableau82529[[#This Row],[Total Tour 1]]+Tableau82529[[#This Row],[Total Tour 2]],"")</f>
        <v/>
      </c>
      <c r="S876" s="14">
        <f>COUNTIF(Tableau82529[[#This Row],[Lundi]:[Samedi]],"&gt;=12")*1000</f>
        <v>0</v>
      </c>
      <c r="T87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76" s="15">
        <f>Tableau82529[[#This Row],[Prime production]]+Tableau82529[[#This Row],[Prime rendement]]</f>
        <v>0</v>
      </c>
      <c r="V876" s="15" t="str">
        <f>IF(Tableau82529[[#This Row],[Matricule]]&gt;1,IF(COUNTIF(Tableau82529[DateMatricule],Tableau82529[[#This Row],[DateMatricule]])&gt;1,"Doublon",""),"")</f>
        <v/>
      </c>
    </row>
    <row r="877" spans="1:22" x14ac:dyDescent="0.25">
      <c r="A877" s="11" t="str">
        <f>IF(Tableau82529[[#This Row],[Semaine]]="","",VLOOKUP(Tableau82529[[#This Row],[Semaine]],Listes!$A:$B,2,FALSE))</f>
        <v/>
      </c>
      <c r="B877" s="11" t="str">
        <f>IF(ISBLANK(Tableau82529[[#This Row],[Matricule]]),"",VLOOKUP(Tableau82529[[#This Row],[Matricule]],#REF!,2,FALSE))</f>
        <v/>
      </c>
      <c r="C877" s="11" t="str">
        <f>IF(ISBLANK(Tableau82529[[#This Row],[Matricule]]),"",VLOOKUP(Tableau82529[[#This Row],[Matricule]],#REF!,3,FALSE))</f>
        <v/>
      </c>
      <c r="D877" s="11" t="str">
        <f>CONCATENATE(Tableau82529[[#This Row],[Semaine]],Tableau82529[[#This Row],[Matricule]])</f>
        <v/>
      </c>
      <c r="O877" s="14" t="str">
        <f>IF(SUM(Tableau82529[[#This Row],[Lundi]:[Mercredi]])&gt;0,SUM(Tableau82529[[#This Row],[Lundi]:[Mercredi]]),"")</f>
        <v/>
      </c>
      <c r="P877" s="14" t="str">
        <f>IF(SUM(Tableau82529[[#This Row],[Jeudi]:[Samedi]])&gt;0,SUM(Tableau82529[[#This Row],[Jeudi]:[Samedi]]),"")</f>
        <v/>
      </c>
      <c r="Q877" s="14">
        <f>COUNTIF(Tableau82529[[#This Row],[Lundi]:[Mercredi]],"&gt;0") + COUNTIF(Tableau82529[[#This Row],[Jeudi]:[Samedi]],"&gt;0")</f>
        <v>0</v>
      </c>
      <c r="R877" s="14" t="str">
        <f>IFERROR(Tableau82529[[#This Row],[Total Tour 1]]+Tableau82529[[#This Row],[Total Tour 2]],"")</f>
        <v/>
      </c>
      <c r="S877" s="14">
        <f>COUNTIF(Tableau82529[[#This Row],[Lundi]:[Samedi]],"&gt;=12")*1000</f>
        <v>0</v>
      </c>
      <c r="T87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77" s="15">
        <f>Tableau82529[[#This Row],[Prime production]]+Tableau82529[[#This Row],[Prime rendement]]</f>
        <v>0</v>
      </c>
      <c r="V877" s="15" t="str">
        <f>IF(Tableau82529[[#This Row],[Matricule]]&gt;1,IF(COUNTIF(Tableau82529[DateMatricule],Tableau82529[[#This Row],[DateMatricule]])&gt;1,"Doublon",""),"")</f>
        <v/>
      </c>
    </row>
    <row r="878" spans="1:22" x14ac:dyDescent="0.25">
      <c r="A878" s="11" t="str">
        <f>IF(Tableau82529[[#This Row],[Semaine]]="","",VLOOKUP(Tableau82529[[#This Row],[Semaine]],Listes!$A:$B,2,FALSE))</f>
        <v/>
      </c>
      <c r="B878" s="11" t="str">
        <f>IF(ISBLANK(Tableau82529[[#This Row],[Matricule]]),"",VLOOKUP(Tableau82529[[#This Row],[Matricule]],#REF!,2,FALSE))</f>
        <v/>
      </c>
      <c r="C878" s="11" t="str">
        <f>IF(ISBLANK(Tableau82529[[#This Row],[Matricule]]),"",VLOOKUP(Tableau82529[[#This Row],[Matricule]],#REF!,3,FALSE))</f>
        <v/>
      </c>
      <c r="D878" s="11" t="str">
        <f>CONCATENATE(Tableau82529[[#This Row],[Semaine]],Tableau82529[[#This Row],[Matricule]])</f>
        <v/>
      </c>
      <c r="O878" s="14" t="str">
        <f>IF(SUM(Tableau82529[[#This Row],[Lundi]:[Mercredi]])&gt;0,SUM(Tableau82529[[#This Row],[Lundi]:[Mercredi]]),"")</f>
        <v/>
      </c>
      <c r="P878" s="14" t="str">
        <f>IF(SUM(Tableau82529[[#This Row],[Jeudi]:[Samedi]])&gt;0,SUM(Tableau82529[[#This Row],[Jeudi]:[Samedi]]),"")</f>
        <v/>
      </c>
      <c r="Q878" s="14">
        <f>COUNTIF(Tableau82529[[#This Row],[Lundi]:[Mercredi]],"&gt;0") + COUNTIF(Tableau82529[[#This Row],[Jeudi]:[Samedi]],"&gt;0")</f>
        <v>0</v>
      </c>
      <c r="R878" s="14" t="str">
        <f>IFERROR(Tableau82529[[#This Row],[Total Tour 1]]+Tableau82529[[#This Row],[Total Tour 2]],"")</f>
        <v/>
      </c>
      <c r="S878" s="14">
        <f>COUNTIF(Tableau82529[[#This Row],[Lundi]:[Samedi]],"&gt;=12")*1000</f>
        <v>0</v>
      </c>
      <c r="T87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78" s="15">
        <f>Tableau82529[[#This Row],[Prime production]]+Tableau82529[[#This Row],[Prime rendement]]</f>
        <v>0</v>
      </c>
      <c r="V878" s="15" t="str">
        <f>IF(Tableau82529[[#This Row],[Matricule]]&gt;1,IF(COUNTIF(Tableau82529[DateMatricule],Tableau82529[[#This Row],[DateMatricule]])&gt;1,"Doublon",""),"")</f>
        <v/>
      </c>
    </row>
    <row r="879" spans="1:22" x14ac:dyDescent="0.25">
      <c r="A879" s="11" t="str">
        <f>IF(Tableau82529[[#This Row],[Semaine]]="","",VLOOKUP(Tableau82529[[#This Row],[Semaine]],Listes!$A:$B,2,FALSE))</f>
        <v/>
      </c>
      <c r="B879" s="11" t="str">
        <f>IF(ISBLANK(Tableau82529[[#This Row],[Matricule]]),"",VLOOKUP(Tableau82529[[#This Row],[Matricule]],#REF!,2,FALSE))</f>
        <v/>
      </c>
      <c r="C879" s="11" t="str">
        <f>IF(ISBLANK(Tableau82529[[#This Row],[Matricule]]),"",VLOOKUP(Tableau82529[[#This Row],[Matricule]],#REF!,3,FALSE))</f>
        <v/>
      </c>
      <c r="D879" s="11" t="str">
        <f>CONCATENATE(Tableau82529[[#This Row],[Semaine]],Tableau82529[[#This Row],[Matricule]])</f>
        <v/>
      </c>
      <c r="O879" s="14" t="str">
        <f>IF(SUM(Tableau82529[[#This Row],[Lundi]:[Mercredi]])&gt;0,SUM(Tableau82529[[#This Row],[Lundi]:[Mercredi]]),"")</f>
        <v/>
      </c>
      <c r="P879" s="14" t="str">
        <f>IF(SUM(Tableau82529[[#This Row],[Jeudi]:[Samedi]])&gt;0,SUM(Tableau82529[[#This Row],[Jeudi]:[Samedi]]),"")</f>
        <v/>
      </c>
      <c r="Q879" s="14">
        <f>COUNTIF(Tableau82529[[#This Row],[Lundi]:[Mercredi]],"&gt;0") + COUNTIF(Tableau82529[[#This Row],[Jeudi]:[Samedi]],"&gt;0")</f>
        <v>0</v>
      </c>
      <c r="R879" s="14" t="str">
        <f>IFERROR(Tableau82529[[#This Row],[Total Tour 1]]+Tableau82529[[#This Row],[Total Tour 2]],"")</f>
        <v/>
      </c>
      <c r="S879" s="14">
        <f>COUNTIF(Tableau82529[[#This Row],[Lundi]:[Samedi]],"&gt;=12")*1000</f>
        <v>0</v>
      </c>
      <c r="T87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79" s="15">
        <f>Tableau82529[[#This Row],[Prime production]]+Tableau82529[[#This Row],[Prime rendement]]</f>
        <v>0</v>
      </c>
      <c r="V879" s="15" t="str">
        <f>IF(Tableau82529[[#This Row],[Matricule]]&gt;1,IF(COUNTIF(Tableau82529[DateMatricule],Tableau82529[[#This Row],[DateMatricule]])&gt;1,"Doublon",""),"")</f>
        <v/>
      </c>
    </row>
    <row r="880" spans="1:22" x14ac:dyDescent="0.25">
      <c r="A880" s="11" t="str">
        <f>IF(Tableau82529[[#This Row],[Semaine]]="","",VLOOKUP(Tableau82529[[#This Row],[Semaine]],Listes!$A:$B,2,FALSE))</f>
        <v/>
      </c>
      <c r="B880" s="11" t="str">
        <f>IF(ISBLANK(Tableau82529[[#This Row],[Matricule]]),"",VLOOKUP(Tableau82529[[#This Row],[Matricule]],#REF!,2,FALSE))</f>
        <v/>
      </c>
      <c r="C880" s="11" t="str">
        <f>IF(ISBLANK(Tableau82529[[#This Row],[Matricule]]),"",VLOOKUP(Tableau82529[[#This Row],[Matricule]],#REF!,3,FALSE))</f>
        <v/>
      </c>
      <c r="D880" s="11" t="str">
        <f>CONCATENATE(Tableau82529[[#This Row],[Semaine]],Tableau82529[[#This Row],[Matricule]])</f>
        <v/>
      </c>
      <c r="O880" s="14" t="str">
        <f>IF(SUM(Tableau82529[[#This Row],[Lundi]:[Mercredi]])&gt;0,SUM(Tableau82529[[#This Row],[Lundi]:[Mercredi]]),"")</f>
        <v/>
      </c>
      <c r="P880" s="14" t="str">
        <f>IF(SUM(Tableau82529[[#This Row],[Jeudi]:[Samedi]])&gt;0,SUM(Tableau82529[[#This Row],[Jeudi]:[Samedi]]),"")</f>
        <v/>
      </c>
      <c r="Q880" s="14">
        <f>COUNTIF(Tableau82529[[#This Row],[Lundi]:[Mercredi]],"&gt;0") + COUNTIF(Tableau82529[[#This Row],[Jeudi]:[Samedi]],"&gt;0")</f>
        <v>0</v>
      </c>
      <c r="R880" s="14" t="str">
        <f>IFERROR(Tableau82529[[#This Row],[Total Tour 1]]+Tableau82529[[#This Row],[Total Tour 2]],"")</f>
        <v/>
      </c>
      <c r="S880" s="14">
        <f>COUNTIF(Tableau82529[[#This Row],[Lundi]:[Samedi]],"&gt;=12")*1000</f>
        <v>0</v>
      </c>
      <c r="T88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80" s="15">
        <f>Tableau82529[[#This Row],[Prime production]]+Tableau82529[[#This Row],[Prime rendement]]</f>
        <v>0</v>
      </c>
      <c r="V880" s="15" t="str">
        <f>IF(Tableau82529[[#This Row],[Matricule]]&gt;1,IF(COUNTIF(Tableau82529[DateMatricule],Tableau82529[[#This Row],[DateMatricule]])&gt;1,"Doublon",""),"")</f>
        <v/>
      </c>
    </row>
    <row r="881" spans="1:22" x14ac:dyDescent="0.25">
      <c r="A881" s="11" t="str">
        <f>IF(Tableau82529[[#This Row],[Semaine]]="","",VLOOKUP(Tableau82529[[#This Row],[Semaine]],Listes!$A:$B,2,FALSE))</f>
        <v/>
      </c>
      <c r="B881" s="11" t="str">
        <f>IF(ISBLANK(Tableau82529[[#This Row],[Matricule]]),"",VLOOKUP(Tableau82529[[#This Row],[Matricule]],#REF!,2,FALSE))</f>
        <v/>
      </c>
      <c r="C881" s="11" t="str">
        <f>IF(ISBLANK(Tableau82529[[#This Row],[Matricule]]),"",VLOOKUP(Tableau82529[[#This Row],[Matricule]],#REF!,3,FALSE))</f>
        <v/>
      </c>
      <c r="D881" s="11" t="str">
        <f>CONCATENATE(Tableau82529[[#This Row],[Semaine]],Tableau82529[[#This Row],[Matricule]])</f>
        <v/>
      </c>
      <c r="O881" s="14" t="str">
        <f>IF(SUM(Tableau82529[[#This Row],[Lundi]:[Mercredi]])&gt;0,SUM(Tableau82529[[#This Row],[Lundi]:[Mercredi]]),"")</f>
        <v/>
      </c>
      <c r="P881" s="14" t="str">
        <f>IF(SUM(Tableau82529[[#This Row],[Jeudi]:[Samedi]])&gt;0,SUM(Tableau82529[[#This Row],[Jeudi]:[Samedi]]),"")</f>
        <v/>
      </c>
      <c r="Q881" s="14">
        <f>COUNTIF(Tableau82529[[#This Row],[Lundi]:[Mercredi]],"&gt;0") + COUNTIF(Tableau82529[[#This Row],[Jeudi]:[Samedi]],"&gt;0")</f>
        <v>0</v>
      </c>
      <c r="R881" s="14" t="str">
        <f>IFERROR(Tableau82529[[#This Row],[Total Tour 1]]+Tableau82529[[#This Row],[Total Tour 2]],"")</f>
        <v/>
      </c>
      <c r="S881" s="14">
        <f>COUNTIF(Tableau82529[[#This Row],[Lundi]:[Samedi]],"&gt;=12")*1000</f>
        <v>0</v>
      </c>
      <c r="T88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81" s="15">
        <f>Tableau82529[[#This Row],[Prime production]]+Tableau82529[[#This Row],[Prime rendement]]</f>
        <v>0</v>
      </c>
      <c r="V881" s="15" t="str">
        <f>IF(Tableau82529[[#This Row],[Matricule]]&gt;1,IF(COUNTIF(Tableau82529[DateMatricule],Tableau82529[[#This Row],[DateMatricule]])&gt;1,"Doublon",""),"")</f>
        <v/>
      </c>
    </row>
    <row r="882" spans="1:22" x14ac:dyDescent="0.25">
      <c r="A882" s="11" t="str">
        <f>IF(Tableau82529[[#This Row],[Semaine]]="","",VLOOKUP(Tableau82529[[#This Row],[Semaine]],Listes!$A:$B,2,FALSE))</f>
        <v/>
      </c>
      <c r="B882" s="11" t="str">
        <f>IF(ISBLANK(Tableau82529[[#This Row],[Matricule]]),"",VLOOKUP(Tableau82529[[#This Row],[Matricule]],#REF!,2,FALSE))</f>
        <v/>
      </c>
      <c r="C882" s="11" t="str">
        <f>IF(ISBLANK(Tableau82529[[#This Row],[Matricule]]),"",VLOOKUP(Tableau82529[[#This Row],[Matricule]],#REF!,3,FALSE))</f>
        <v/>
      </c>
      <c r="D882" s="11" t="str">
        <f>CONCATENATE(Tableau82529[[#This Row],[Semaine]],Tableau82529[[#This Row],[Matricule]])</f>
        <v/>
      </c>
      <c r="O882" s="14" t="str">
        <f>IF(SUM(Tableau82529[[#This Row],[Lundi]:[Mercredi]])&gt;0,SUM(Tableau82529[[#This Row],[Lundi]:[Mercredi]]),"")</f>
        <v/>
      </c>
      <c r="P882" s="14" t="str">
        <f>IF(SUM(Tableau82529[[#This Row],[Jeudi]:[Samedi]])&gt;0,SUM(Tableau82529[[#This Row],[Jeudi]:[Samedi]]),"")</f>
        <v/>
      </c>
      <c r="Q882" s="14">
        <f>COUNTIF(Tableau82529[[#This Row],[Lundi]:[Mercredi]],"&gt;0") + COUNTIF(Tableau82529[[#This Row],[Jeudi]:[Samedi]],"&gt;0")</f>
        <v>0</v>
      </c>
      <c r="R882" s="14" t="str">
        <f>IFERROR(Tableau82529[[#This Row],[Total Tour 1]]+Tableau82529[[#This Row],[Total Tour 2]],"")</f>
        <v/>
      </c>
      <c r="S882" s="14">
        <f>COUNTIF(Tableau82529[[#This Row],[Lundi]:[Samedi]],"&gt;=12")*1000</f>
        <v>0</v>
      </c>
      <c r="T88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82" s="15">
        <f>Tableau82529[[#This Row],[Prime production]]+Tableau82529[[#This Row],[Prime rendement]]</f>
        <v>0</v>
      </c>
      <c r="V882" s="15" t="str">
        <f>IF(Tableau82529[[#This Row],[Matricule]]&gt;1,IF(COUNTIF(Tableau82529[DateMatricule],Tableau82529[[#This Row],[DateMatricule]])&gt;1,"Doublon",""),"")</f>
        <v/>
      </c>
    </row>
    <row r="883" spans="1:22" x14ac:dyDescent="0.25">
      <c r="A883" s="11" t="str">
        <f>IF(Tableau82529[[#This Row],[Semaine]]="","",VLOOKUP(Tableau82529[[#This Row],[Semaine]],Listes!$A:$B,2,FALSE))</f>
        <v/>
      </c>
      <c r="B883" s="11" t="str">
        <f>IF(ISBLANK(Tableau82529[[#This Row],[Matricule]]),"",VLOOKUP(Tableau82529[[#This Row],[Matricule]],#REF!,2,FALSE))</f>
        <v/>
      </c>
      <c r="C883" s="11" t="str">
        <f>IF(ISBLANK(Tableau82529[[#This Row],[Matricule]]),"",VLOOKUP(Tableau82529[[#This Row],[Matricule]],#REF!,3,FALSE))</f>
        <v/>
      </c>
      <c r="D883" s="11" t="str">
        <f>CONCATENATE(Tableau82529[[#This Row],[Semaine]],Tableau82529[[#This Row],[Matricule]])</f>
        <v/>
      </c>
      <c r="O883" s="14" t="str">
        <f>IF(SUM(Tableau82529[[#This Row],[Lundi]:[Mercredi]])&gt;0,SUM(Tableau82529[[#This Row],[Lundi]:[Mercredi]]),"")</f>
        <v/>
      </c>
      <c r="P883" s="14" t="str">
        <f>IF(SUM(Tableau82529[[#This Row],[Jeudi]:[Samedi]])&gt;0,SUM(Tableau82529[[#This Row],[Jeudi]:[Samedi]]),"")</f>
        <v/>
      </c>
      <c r="Q883" s="14">
        <f>COUNTIF(Tableau82529[[#This Row],[Lundi]:[Mercredi]],"&gt;0") + COUNTIF(Tableau82529[[#This Row],[Jeudi]:[Samedi]],"&gt;0")</f>
        <v>0</v>
      </c>
      <c r="R883" s="14" t="str">
        <f>IFERROR(Tableau82529[[#This Row],[Total Tour 1]]+Tableau82529[[#This Row],[Total Tour 2]],"")</f>
        <v/>
      </c>
      <c r="S883" s="14">
        <f>COUNTIF(Tableau82529[[#This Row],[Lundi]:[Samedi]],"&gt;=12")*1000</f>
        <v>0</v>
      </c>
      <c r="T88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83" s="15">
        <f>Tableau82529[[#This Row],[Prime production]]+Tableau82529[[#This Row],[Prime rendement]]</f>
        <v>0</v>
      </c>
      <c r="V883" s="15" t="str">
        <f>IF(Tableau82529[[#This Row],[Matricule]]&gt;1,IF(COUNTIF(Tableau82529[DateMatricule],Tableau82529[[#This Row],[DateMatricule]])&gt;1,"Doublon",""),"")</f>
        <v/>
      </c>
    </row>
    <row r="884" spans="1:22" x14ac:dyDescent="0.25">
      <c r="A884" s="11" t="str">
        <f>IF(Tableau82529[[#This Row],[Semaine]]="","",VLOOKUP(Tableau82529[[#This Row],[Semaine]],Listes!$A:$B,2,FALSE))</f>
        <v/>
      </c>
      <c r="B884" s="11" t="str">
        <f>IF(ISBLANK(Tableau82529[[#This Row],[Matricule]]),"",VLOOKUP(Tableau82529[[#This Row],[Matricule]],#REF!,2,FALSE))</f>
        <v/>
      </c>
      <c r="C884" s="11" t="str">
        <f>IF(ISBLANK(Tableau82529[[#This Row],[Matricule]]),"",VLOOKUP(Tableau82529[[#This Row],[Matricule]],#REF!,3,FALSE))</f>
        <v/>
      </c>
      <c r="D884" s="11" t="str">
        <f>CONCATENATE(Tableau82529[[#This Row],[Semaine]],Tableau82529[[#This Row],[Matricule]])</f>
        <v/>
      </c>
      <c r="O884" s="14" t="str">
        <f>IF(SUM(Tableau82529[[#This Row],[Lundi]:[Mercredi]])&gt;0,SUM(Tableau82529[[#This Row],[Lundi]:[Mercredi]]),"")</f>
        <v/>
      </c>
      <c r="P884" s="14" t="str">
        <f>IF(SUM(Tableau82529[[#This Row],[Jeudi]:[Samedi]])&gt;0,SUM(Tableau82529[[#This Row],[Jeudi]:[Samedi]]),"")</f>
        <v/>
      </c>
      <c r="Q884" s="14">
        <f>COUNTIF(Tableau82529[[#This Row],[Lundi]:[Mercredi]],"&gt;0") + COUNTIF(Tableau82529[[#This Row],[Jeudi]:[Samedi]],"&gt;0")</f>
        <v>0</v>
      </c>
      <c r="R884" s="14" t="str">
        <f>IFERROR(Tableau82529[[#This Row],[Total Tour 1]]+Tableau82529[[#This Row],[Total Tour 2]],"")</f>
        <v/>
      </c>
      <c r="S884" s="14">
        <f>COUNTIF(Tableau82529[[#This Row],[Lundi]:[Samedi]],"&gt;=12")*1000</f>
        <v>0</v>
      </c>
      <c r="T88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84" s="15">
        <f>Tableau82529[[#This Row],[Prime production]]+Tableau82529[[#This Row],[Prime rendement]]</f>
        <v>0</v>
      </c>
      <c r="V884" s="15" t="str">
        <f>IF(Tableau82529[[#This Row],[Matricule]]&gt;1,IF(COUNTIF(Tableau82529[DateMatricule],Tableau82529[[#This Row],[DateMatricule]])&gt;1,"Doublon",""),"")</f>
        <v/>
      </c>
    </row>
    <row r="885" spans="1:22" x14ac:dyDescent="0.25">
      <c r="A885" s="11" t="str">
        <f>IF(Tableau82529[[#This Row],[Semaine]]="","",VLOOKUP(Tableau82529[[#This Row],[Semaine]],Listes!$A:$B,2,FALSE))</f>
        <v/>
      </c>
      <c r="B885" s="11" t="str">
        <f>IF(ISBLANK(Tableau82529[[#This Row],[Matricule]]),"",VLOOKUP(Tableau82529[[#This Row],[Matricule]],#REF!,2,FALSE))</f>
        <v/>
      </c>
      <c r="C885" s="11" t="str">
        <f>IF(ISBLANK(Tableau82529[[#This Row],[Matricule]]),"",VLOOKUP(Tableau82529[[#This Row],[Matricule]],#REF!,3,FALSE))</f>
        <v/>
      </c>
      <c r="D885" s="11" t="str">
        <f>CONCATENATE(Tableau82529[[#This Row],[Semaine]],Tableau82529[[#This Row],[Matricule]])</f>
        <v/>
      </c>
      <c r="O885" s="14" t="str">
        <f>IF(SUM(Tableau82529[[#This Row],[Lundi]:[Mercredi]])&gt;0,SUM(Tableau82529[[#This Row],[Lundi]:[Mercredi]]),"")</f>
        <v/>
      </c>
      <c r="P885" s="14" t="str">
        <f>IF(SUM(Tableau82529[[#This Row],[Jeudi]:[Samedi]])&gt;0,SUM(Tableau82529[[#This Row],[Jeudi]:[Samedi]]),"")</f>
        <v/>
      </c>
      <c r="Q885" s="14">
        <f>COUNTIF(Tableau82529[[#This Row],[Lundi]:[Mercredi]],"&gt;0") + COUNTIF(Tableau82529[[#This Row],[Jeudi]:[Samedi]],"&gt;0")</f>
        <v>0</v>
      </c>
      <c r="R885" s="14" t="str">
        <f>IFERROR(Tableau82529[[#This Row],[Total Tour 1]]+Tableau82529[[#This Row],[Total Tour 2]],"")</f>
        <v/>
      </c>
      <c r="S885" s="14">
        <f>COUNTIF(Tableau82529[[#This Row],[Lundi]:[Samedi]],"&gt;=12")*1000</f>
        <v>0</v>
      </c>
      <c r="T88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85" s="15">
        <f>Tableau82529[[#This Row],[Prime production]]+Tableau82529[[#This Row],[Prime rendement]]</f>
        <v>0</v>
      </c>
      <c r="V885" s="15" t="str">
        <f>IF(Tableau82529[[#This Row],[Matricule]]&gt;1,IF(COUNTIF(Tableau82529[DateMatricule],Tableau82529[[#This Row],[DateMatricule]])&gt;1,"Doublon",""),"")</f>
        <v/>
      </c>
    </row>
    <row r="886" spans="1:22" x14ac:dyDescent="0.25">
      <c r="A886" s="11" t="str">
        <f>IF(Tableau82529[[#This Row],[Semaine]]="","",VLOOKUP(Tableau82529[[#This Row],[Semaine]],Listes!$A:$B,2,FALSE))</f>
        <v/>
      </c>
      <c r="B886" s="11" t="str">
        <f>IF(ISBLANK(Tableau82529[[#This Row],[Matricule]]),"",VLOOKUP(Tableau82529[[#This Row],[Matricule]],#REF!,2,FALSE))</f>
        <v/>
      </c>
      <c r="C886" s="11" t="str">
        <f>IF(ISBLANK(Tableau82529[[#This Row],[Matricule]]),"",VLOOKUP(Tableau82529[[#This Row],[Matricule]],#REF!,3,FALSE))</f>
        <v/>
      </c>
      <c r="D886" s="11" t="str">
        <f>CONCATENATE(Tableau82529[[#This Row],[Semaine]],Tableau82529[[#This Row],[Matricule]])</f>
        <v/>
      </c>
      <c r="O886" s="14" t="str">
        <f>IF(SUM(Tableau82529[[#This Row],[Lundi]:[Mercredi]])&gt;0,SUM(Tableau82529[[#This Row],[Lundi]:[Mercredi]]),"")</f>
        <v/>
      </c>
      <c r="P886" s="14" t="str">
        <f>IF(SUM(Tableau82529[[#This Row],[Jeudi]:[Samedi]])&gt;0,SUM(Tableau82529[[#This Row],[Jeudi]:[Samedi]]),"")</f>
        <v/>
      </c>
      <c r="Q886" s="14">
        <f>COUNTIF(Tableau82529[[#This Row],[Lundi]:[Mercredi]],"&gt;0") + COUNTIF(Tableau82529[[#This Row],[Jeudi]:[Samedi]],"&gt;0")</f>
        <v>0</v>
      </c>
      <c r="R886" s="14" t="str">
        <f>IFERROR(Tableau82529[[#This Row],[Total Tour 1]]+Tableau82529[[#This Row],[Total Tour 2]],"")</f>
        <v/>
      </c>
      <c r="S886" s="14">
        <f>COUNTIF(Tableau82529[[#This Row],[Lundi]:[Samedi]],"&gt;=12")*1000</f>
        <v>0</v>
      </c>
      <c r="T88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86" s="15">
        <f>Tableau82529[[#This Row],[Prime production]]+Tableau82529[[#This Row],[Prime rendement]]</f>
        <v>0</v>
      </c>
      <c r="V886" s="15" t="str">
        <f>IF(Tableau82529[[#This Row],[Matricule]]&gt;1,IF(COUNTIF(Tableau82529[DateMatricule],Tableau82529[[#This Row],[DateMatricule]])&gt;1,"Doublon",""),"")</f>
        <v/>
      </c>
    </row>
    <row r="887" spans="1:22" x14ac:dyDescent="0.25">
      <c r="A887" s="11" t="str">
        <f>IF(Tableau82529[[#This Row],[Semaine]]="","",VLOOKUP(Tableau82529[[#This Row],[Semaine]],Listes!$A:$B,2,FALSE))</f>
        <v/>
      </c>
      <c r="B887" s="11" t="str">
        <f>IF(ISBLANK(Tableau82529[[#This Row],[Matricule]]),"",VLOOKUP(Tableau82529[[#This Row],[Matricule]],#REF!,2,FALSE))</f>
        <v/>
      </c>
      <c r="C887" s="11" t="str">
        <f>IF(ISBLANK(Tableau82529[[#This Row],[Matricule]]),"",VLOOKUP(Tableau82529[[#This Row],[Matricule]],#REF!,3,FALSE))</f>
        <v/>
      </c>
      <c r="D887" s="11" t="str">
        <f>CONCATENATE(Tableau82529[[#This Row],[Semaine]],Tableau82529[[#This Row],[Matricule]])</f>
        <v/>
      </c>
      <c r="O887" s="14" t="str">
        <f>IF(SUM(Tableau82529[[#This Row],[Lundi]:[Mercredi]])&gt;0,SUM(Tableau82529[[#This Row],[Lundi]:[Mercredi]]),"")</f>
        <v/>
      </c>
      <c r="P887" s="14" t="str">
        <f>IF(SUM(Tableau82529[[#This Row],[Jeudi]:[Samedi]])&gt;0,SUM(Tableau82529[[#This Row],[Jeudi]:[Samedi]]),"")</f>
        <v/>
      </c>
      <c r="Q887" s="14">
        <f>COUNTIF(Tableau82529[[#This Row],[Lundi]:[Mercredi]],"&gt;0") + COUNTIF(Tableau82529[[#This Row],[Jeudi]:[Samedi]],"&gt;0")</f>
        <v>0</v>
      </c>
      <c r="R887" s="14" t="str">
        <f>IFERROR(Tableau82529[[#This Row],[Total Tour 1]]+Tableau82529[[#This Row],[Total Tour 2]],"")</f>
        <v/>
      </c>
      <c r="S887" s="14">
        <f>COUNTIF(Tableau82529[[#This Row],[Lundi]:[Samedi]],"&gt;=12")*1000</f>
        <v>0</v>
      </c>
      <c r="T88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87" s="15">
        <f>Tableau82529[[#This Row],[Prime production]]+Tableau82529[[#This Row],[Prime rendement]]</f>
        <v>0</v>
      </c>
      <c r="V887" s="15" t="str">
        <f>IF(Tableau82529[[#This Row],[Matricule]]&gt;1,IF(COUNTIF(Tableau82529[DateMatricule],Tableau82529[[#This Row],[DateMatricule]])&gt;1,"Doublon",""),"")</f>
        <v/>
      </c>
    </row>
    <row r="888" spans="1:22" x14ac:dyDescent="0.25">
      <c r="A888" s="11" t="str">
        <f>IF(Tableau82529[[#This Row],[Semaine]]="","",VLOOKUP(Tableau82529[[#This Row],[Semaine]],Listes!$A:$B,2,FALSE))</f>
        <v/>
      </c>
      <c r="B888" s="11" t="str">
        <f>IF(ISBLANK(Tableau82529[[#This Row],[Matricule]]),"",VLOOKUP(Tableau82529[[#This Row],[Matricule]],#REF!,2,FALSE))</f>
        <v/>
      </c>
      <c r="C888" s="11" t="str">
        <f>IF(ISBLANK(Tableau82529[[#This Row],[Matricule]]),"",VLOOKUP(Tableau82529[[#This Row],[Matricule]],#REF!,3,FALSE))</f>
        <v/>
      </c>
      <c r="D888" s="11" t="str">
        <f>CONCATENATE(Tableau82529[[#This Row],[Semaine]],Tableau82529[[#This Row],[Matricule]])</f>
        <v/>
      </c>
      <c r="O888" s="14" t="str">
        <f>IF(SUM(Tableau82529[[#This Row],[Lundi]:[Mercredi]])&gt;0,SUM(Tableau82529[[#This Row],[Lundi]:[Mercredi]]),"")</f>
        <v/>
      </c>
      <c r="P888" s="14" t="str">
        <f>IF(SUM(Tableau82529[[#This Row],[Jeudi]:[Samedi]])&gt;0,SUM(Tableau82529[[#This Row],[Jeudi]:[Samedi]]),"")</f>
        <v/>
      </c>
      <c r="Q888" s="14">
        <f>COUNTIF(Tableau82529[[#This Row],[Lundi]:[Mercredi]],"&gt;0") + COUNTIF(Tableau82529[[#This Row],[Jeudi]:[Samedi]],"&gt;0")</f>
        <v>0</v>
      </c>
      <c r="R888" s="14" t="str">
        <f>IFERROR(Tableau82529[[#This Row],[Total Tour 1]]+Tableau82529[[#This Row],[Total Tour 2]],"")</f>
        <v/>
      </c>
      <c r="S888" s="14">
        <f>COUNTIF(Tableau82529[[#This Row],[Lundi]:[Samedi]],"&gt;=12")*1000</f>
        <v>0</v>
      </c>
      <c r="T88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88" s="15">
        <f>Tableau82529[[#This Row],[Prime production]]+Tableau82529[[#This Row],[Prime rendement]]</f>
        <v>0</v>
      </c>
      <c r="V888" s="15" t="str">
        <f>IF(Tableau82529[[#This Row],[Matricule]]&gt;1,IF(COUNTIF(Tableau82529[DateMatricule],Tableau82529[[#This Row],[DateMatricule]])&gt;1,"Doublon",""),"")</f>
        <v/>
      </c>
    </row>
    <row r="889" spans="1:22" x14ac:dyDescent="0.25">
      <c r="A889" s="11" t="str">
        <f>IF(Tableau82529[[#This Row],[Semaine]]="","",VLOOKUP(Tableau82529[[#This Row],[Semaine]],Listes!$A:$B,2,FALSE))</f>
        <v/>
      </c>
      <c r="B889" s="11" t="str">
        <f>IF(ISBLANK(Tableau82529[[#This Row],[Matricule]]),"",VLOOKUP(Tableau82529[[#This Row],[Matricule]],#REF!,2,FALSE))</f>
        <v/>
      </c>
      <c r="C889" s="11" t="str">
        <f>IF(ISBLANK(Tableau82529[[#This Row],[Matricule]]),"",VLOOKUP(Tableau82529[[#This Row],[Matricule]],#REF!,3,FALSE))</f>
        <v/>
      </c>
      <c r="D889" s="11" t="str">
        <f>CONCATENATE(Tableau82529[[#This Row],[Semaine]],Tableau82529[[#This Row],[Matricule]])</f>
        <v/>
      </c>
      <c r="O889" s="14" t="str">
        <f>IF(SUM(Tableau82529[[#This Row],[Lundi]:[Mercredi]])&gt;0,SUM(Tableau82529[[#This Row],[Lundi]:[Mercredi]]),"")</f>
        <v/>
      </c>
      <c r="P889" s="14" t="str">
        <f>IF(SUM(Tableau82529[[#This Row],[Jeudi]:[Samedi]])&gt;0,SUM(Tableau82529[[#This Row],[Jeudi]:[Samedi]]),"")</f>
        <v/>
      </c>
      <c r="Q889" s="14">
        <f>COUNTIF(Tableau82529[[#This Row],[Lundi]:[Mercredi]],"&gt;0") + COUNTIF(Tableau82529[[#This Row],[Jeudi]:[Samedi]],"&gt;0")</f>
        <v>0</v>
      </c>
      <c r="R889" s="14" t="str">
        <f>IFERROR(Tableau82529[[#This Row],[Total Tour 1]]+Tableau82529[[#This Row],[Total Tour 2]],"")</f>
        <v/>
      </c>
      <c r="S889" s="14">
        <f>COUNTIF(Tableau82529[[#This Row],[Lundi]:[Samedi]],"&gt;=12")*1000</f>
        <v>0</v>
      </c>
      <c r="T88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89" s="15">
        <f>Tableau82529[[#This Row],[Prime production]]+Tableau82529[[#This Row],[Prime rendement]]</f>
        <v>0</v>
      </c>
      <c r="V889" s="15" t="str">
        <f>IF(Tableau82529[[#This Row],[Matricule]]&gt;1,IF(COUNTIF(Tableau82529[DateMatricule],Tableau82529[[#This Row],[DateMatricule]])&gt;1,"Doublon",""),"")</f>
        <v/>
      </c>
    </row>
    <row r="890" spans="1:22" x14ac:dyDescent="0.25">
      <c r="A890" s="11" t="str">
        <f>IF(Tableau82529[[#This Row],[Semaine]]="","",VLOOKUP(Tableau82529[[#This Row],[Semaine]],Listes!$A:$B,2,FALSE))</f>
        <v/>
      </c>
      <c r="B890" s="11" t="str">
        <f>IF(ISBLANK(Tableau82529[[#This Row],[Matricule]]),"",VLOOKUP(Tableau82529[[#This Row],[Matricule]],#REF!,2,FALSE))</f>
        <v/>
      </c>
      <c r="C890" s="11" t="str">
        <f>IF(ISBLANK(Tableau82529[[#This Row],[Matricule]]),"",VLOOKUP(Tableau82529[[#This Row],[Matricule]],#REF!,3,FALSE))</f>
        <v/>
      </c>
      <c r="D890" s="11" t="str">
        <f>CONCATENATE(Tableau82529[[#This Row],[Semaine]],Tableau82529[[#This Row],[Matricule]])</f>
        <v/>
      </c>
      <c r="O890" s="14" t="str">
        <f>IF(SUM(Tableau82529[[#This Row],[Lundi]:[Mercredi]])&gt;0,SUM(Tableau82529[[#This Row],[Lundi]:[Mercredi]]),"")</f>
        <v/>
      </c>
      <c r="P890" s="14" t="str">
        <f>IF(SUM(Tableau82529[[#This Row],[Jeudi]:[Samedi]])&gt;0,SUM(Tableau82529[[#This Row],[Jeudi]:[Samedi]]),"")</f>
        <v/>
      </c>
      <c r="Q890" s="14">
        <f>COUNTIF(Tableau82529[[#This Row],[Lundi]:[Mercredi]],"&gt;0") + COUNTIF(Tableau82529[[#This Row],[Jeudi]:[Samedi]],"&gt;0")</f>
        <v>0</v>
      </c>
      <c r="R890" s="14" t="str">
        <f>IFERROR(Tableau82529[[#This Row],[Total Tour 1]]+Tableau82529[[#This Row],[Total Tour 2]],"")</f>
        <v/>
      </c>
      <c r="S890" s="14">
        <f>COUNTIF(Tableau82529[[#This Row],[Lundi]:[Samedi]],"&gt;=12")*1000</f>
        <v>0</v>
      </c>
      <c r="T89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90" s="15">
        <f>Tableau82529[[#This Row],[Prime production]]+Tableau82529[[#This Row],[Prime rendement]]</f>
        <v>0</v>
      </c>
      <c r="V890" s="15" t="str">
        <f>IF(Tableau82529[[#This Row],[Matricule]]&gt;1,IF(COUNTIF(Tableau82529[DateMatricule],Tableau82529[[#This Row],[DateMatricule]])&gt;1,"Doublon",""),"")</f>
        <v/>
      </c>
    </row>
    <row r="891" spans="1:22" x14ac:dyDescent="0.25">
      <c r="A891" s="11" t="str">
        <f>IF(Tableau82529[[#This Row],[Semaine]]="","",VLOOKUP(Tableau82529[[#This Row],[Semaine]],Listes!$A:$B,2,FALSE))</f>
        <v/>
      </c>
      <c r="B891" s="11" t="str">
        <f>IF(ISBLANK(Tableau82529[[#This Row],[Matricule]]),"",VLOOKUP(Tableau82529[[#This Row],[Matricule]],#REF!,2,FALSE))</f>
        <v/>
      </c>
      <c r="C891" s="11" t="str">
        <f>IF(ISBLANK(Tableau82529[[#This Row],[Matricule]]),"",VLOOKUP(Tableau82529[[#This Row],[Matricule]],#REF!,3,FALSE))</f>
        <v/>
      </c>
      <c r="D891" s="11" t="str">
        <f>CONCATENATE(Tableau82529[[#This Row],[Semaine]],Tableau82529[[#This Row],[Matricule]])</f>
        <v/>
      </c>
      <c r="O891" s="14" t="str">
        <f>IF(SUM(Tableau82529[[#This Row],[Lundi]:[Mercredi]])&gt;0,SUM(Tableau82529[[#This Row],[Lundi]:[Mercredi]]),"")</f>
        <v/>
      </c>
      <c r="P891" s="14" t="str">
        <f>IF(SUM(Tableau82529[[#This Row],[Jeudi]:[Samedi]])&gt;0,SUM(Tableau82529[[#This Row],[Jeudi]:[Samedi]]),"")</f>
        <v/>
      </c>
      <c r="Q891" s="14">
        <f>COUNTIF(Tableau82529[[#This Row],[Lundi]:[Mercredi]],"&gt;0") + COUNTIF(Tableau82529[[#This Row],[Jeudi]:[Samedi]],"&gt;0")</f>
        <v>0</v>
      </c>
      <c r="R891" s="14" t="str">
        <f>IFERROR(Tableau82529[[#This Row],[Total Tour 1]]+Tableau82529[[#This Row],[Total Tour 2]],"")</f>
        <v/>
      </c>
      <c r="S891" s="14">
        <f>COUNTIF(Tableau82529[[#This Row],[Lundi]:[Samedi]],"&gt;=12")*1000</f>
        <v>0</v>
      </c>
      <c r="T89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91" s="15">
        <f>Tableau82529[[#This Row],[Prime production]]+Tableau82529[[#This Row],[Prime rendement]]</f>
        <v>0</v>
      </c>
      <c r="V891" s="15" t="str">
        <f>IF(Tableau82529[[#This Row],[Matricule]]&gt;1,IF(COUNTIF(Tableau82529[DateMatricule],Tableau82529[[#This Row],[DateMatricule]])&gt;1,"Doublon",""),"")</f>
        <v/>
      </c>
    </row>
    <row r="892" spans="1:22" x14ac:dyDescent="0.25">
      <c r="A892" s="11" t="str">
        <f>IF(Tableau82529[[#This Row],[Semaine]]="","",VLOOKUP(Tableau82529[[#This Row],[Semaine]],Listes!$A:$B,2,FALSE))</f>
        <v/>
      </c>
      <c r="B892" s="11" t="str">
        <f>IF(ISBLANK(Tableau82529[[#This Row],[Matricule]]),"",VLOOKUP(Tableau82529[[#This Row],[Matricule]],#REF!,2,FALSE))</f>
        <v/>
      </c>
      <c r="C892" s="11" t="str">
        <f>IF(ISBLANK(Tableau82529[[#This Row],[Matricule]]),"",VLOOKUP(Tableau82529[[#This Row],[Matricule]],#REF!,3,FALSE))</f>
        <v/>
      </c>
      <c r="D892" s="11" t="str">
        <f>CONCATENATE(Tableau82529[[#This Row],[Semaine]],Tableau82529[[#This Row],[Matricule]])</f>
        <v/>
      </c>
      <c r="O892" s="14" t="str">
        <f>IF(SUM(Tableau82529[[#This Row],[Lundi]:[Mercredi]])&gt;0,SUM(Tableau82529[[#This Row],[Lundi]:[Mercredi]]),"")</f>
        <v/>
      </c>
      <c r="P892" s="14" t="str">
        <f>IF(SUM(Tableau82529[[#This Row],[Jeudi]:[Samedi]])&gt;0,SUM(Tableau82529[[#This Row],[Jeudi]:[Samedi]]),"")</f>
        <v/>
      </c>
      <c r="Q892" s="14">
        <f>COUNTIF(Tableau82529[[#This Row],[Lundi]:[Mercredi]],"&gt;0") + COUNTIF(Tableau82529[[#This Row],[Jeudi]:[Samedi]],"&gt;0")</f>
        <v>0</v>
      </c>
      <c r="R892" s="14" t="str">
        <f>IFERROR(Tableau82529[[#This Row],[Total Tour 1]]+Tableau82529[[#This Row],[Total Tour 2]],"")</f>
        <v/>
      </c>
      <c r="S892" s="14">
        <f>COUNTIF(Tableau82529[[#This Row],[Lundi]:[Samedi]],"&gt;=12")*1000</f>
        <v>0</v>
      </c>
      <c r="T89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92" s="15">
        <f>Tableau82529[[#This Row],[Prime production]]+Tableau82529[[#This Row],[Prime rendement]]</f>
        <v>0</v>
      </c>
      <c r="V892" s="15" t="str">
        <f>IF(Tableau82529[[#This Row],[Matricule]]&gt;1,IF(COUNTIF(Tableau82529[DateMatricule],Tableau82529[[#This Row],[DateMatricule]])&gt;1,"Doublon",""),"")</f>
        <v/>
      </c>
    </row>
    <row r="893" spans="1:22" x14ac:dyDescent="0.25">
      <c r="A893" s="11" t="str">
        <f>IF(Tableau82529[[#This Row],[Semaine]]="","",VLOOKUP(Tableau82529[[#This Row],[Semaine]],Listes!$A:$B,2,FALSE))</f>
        <v/>
      </c>
      <c r="B893" s="11" t="str">
        <f>IF(ISBLANK(Tableau82529[[#This Row],[Matricule]]),"",VLOOKUP(Tableau82529[[#This Row],[Matricule]],#REF!,2,FALSE))</f>
        <v/>
      </c>
      <c r="C893" s="11" t="str">
        <f>IF(ISBLANK(Tableau82529[[#This Row],[Matricule]]),"",VLOOKUP(Tableau82529[[#This Row],[Matricule]],#REF!,3,FALSE))</f>
        <v/>
      </c>
      <c r="D893" s="11" t="str">
        <f>CONCATENATE(Tableau82529[[#This Row],[Semaine]],Tableau82529[[#This Row],[Matricule]])</f>
        <v/>
      </c>
      <c r="O893" s="14" t="str">
        <f>IF(SUM(Tableau82529[[#This Row],[Lundi]:[Mercredi]])&gt;0,SUM(Tableau82529[[#This Row],[Lundi]:[Mercredi]]),"")</f>
        <v/>
      </c>
      <c r="P893" s="14" t="str">
        <f>IF(SUM(Tableau82529[[#This Row],[Jeudi]:[Samedi]])&gt;0,SUM(Tableau82529[[#This Row],[Jeudi]:[Samedi]]),"")</f>
        <v/>
      </c>
      <c r="Q893" s="14">
        <f>COUNTIF(Tableau82529[[#This Row],[Lundi]:[Mercredi]],"&gt;0") + COUNTIF(Tableau82529[[#This Row],[Jeudi]:[Samedi]],"&gt;0")</f>
        <v>0</v>
      </c>
      <c r="R893" s="14" t="str">
        <f>IFERROR(Tableau82529[[#This Row],[Total Tour 1]]+Tableau82529[[#This Row],[Total Tour 2]],"")</f>
        <v/>
      </c>
      <c r="S893" s="14">
        <f>COUNTIF(Tableau82529[[#This Row],[Lundi]:[Samedi]],"&gt;=12")*1000</f>
        <v>0</v>
      </c>
      <c r="T89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93" s="15">
        <f>Tableau82529[[#This Row],[Prime production]]+Tableau82529[[#This Row],[Prime rendement]]</f>
        <v>0</v>
      </c>
      <c r="V893" s="15" t="str">
        <f>IF(Tableau82529[[#This Row],[Matricule]]&gt;1,IF(COUNTIF(Tableau82529[DateMatricule],Tableau82529[[#This Row],[DateMatricule]])&gt;1,"Doublon",""),"")</f>
        <v/>
      </c>
    </row>
    <row r="894" spans="1:22" x14ac:dyDescent="0.25">
      <c r="A894" s="11" t="str">
        <f>IF(Tableau82529[[#This Row],[Semaine]]="","",VLOOKUP(Tableau82529[[#This Row],[Semaine]],Listes!$A:$B,2,FALSE))</f>
        <v/>
      </c>
      <c r="B894" s="11" t="str">
        <f>IF(ISBLANK(Tableau82529[[#This Row],[Matricule]]),"",VLOOKUP(Tableau82529[[#This Row],[Matricule]],#REF!,2,FALSE))</f>
        <v/>
      </c>
      <c r="C894" s="11" t="str">
        <f>IF(ISBLANK(Tableau82529[[#This Row],[Matricule]]),"",VLOOKUP(Tableau82529[[#This Row],[Matricule]],#REF!,3,FALSE))</f>
        <v/>
      </c>
      <c r="D894" s="11" t="str">
        <f>CONCATENATE(Tableau82529[[#This Row],[Semaine]],Tableau82529[[#This Row],[Matricule]])</f>
        <v/>
      </c>
      <c r="O894" s="14" t="str">
        <f>IF(SUM(Tableau82529[[#This Row],[Lundi]:[Mercredi]])&gt;0,SUM(Tableau82529[[#This Row],[Lundi]:[Mercredi]]),"")</f>
        <v/>
      </c>
      <c r="P894" s="14" t="str">
        <f>IF(SUM(Tableau82529[[#This Row],[Jeudi]:[Samedi]])&gt;0,SUM(Tableau82529[[#This Row],[Jeudi]:[Samedi]]),"")</f>
        <v/>
      </c>
      <c r="Q894" s="14">
        <f>COUNTIF(Tableau82529[[#This Row],[Lundi]:[Mercredi]],"&gt;0") + COUNTIF(Tableau82529[[#This Row],[Jeudi]:[Samedi]],"&gt;0")</f>
        <v>0</v>
      </c>
      <c r="R894" s="14" t="str">
        <f>IFERROR(Tableau82529[[#This Row],[Total Tour 1]]+Tableau82529[[#This Row],[Total Tour 2]],"")</f>
        <v/>
      </c>
      <c r="S894" s="14">
        <f>COUNTIF(Tableau82529[[#This Row],[Lundi]:[Samedi]],"&gt;=12")*1000</f>
        <v>0</v>
      </c>
      <c r="T89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94" s="15">
        <f>Tableau82529[[#This Row],[Prime production]]+Tableau82529[[#This Row],[Prime rendement]]</f>
        <v>0</v>
      </c>
      <c r="V894" s="15" t="str">
        <f>IF(Tableau82529[[#This Row],[Matricule]]&gt;1,IF(COUNTIF(Tableau82529[DateMatricule],Tableau82529[[#This Row],[DateMatricule]])&gt;1,"Doublon",""),"")</f>
        <v/>
      </c>
    </row>
    <row r="895" spans="1:22" x14ac:dyDescent="0.25">
      <c r="A895" s="11" t="str">
        <f>IF(Tableau82529[[#This Row],[Semaine]]="","",VLOOKUP(Tableau82529[[#This Row],[Semaine]],Listes!$A:$B,2,FALSE))</f>
        <v/>
      </c>
      <c r="B895" s="11" t="str">
        <f>IF(ISBLANK(Tableau82529[[#This Row],[Matricule]]),"",VLOOKUP(Tableau82529[[#This Row],[Matricule]],#REF!,2,FALSE))</f>
        <v/>
      </c>
      <c r="C895" s="11" t="str">
        <f>IF(ISBLANK(Tableau82529[[#This Row],[Matricule]]),"",VLOOKUP(Tableau82529[[#This Row],[Matricule]],#REF!,3,FALSE))</f>
        <v/>
      </c>
      <c r="D895" s="11" t="str">
        <f>CONCATENATE(Tableau82529[[#This Row],[Semaine]],Tableau82529[[#This Row],[Matricule]])</f>
        <v/>
      </c>
      <c r="O895" s="14" t="str">
        <f>IF(SUM(Tableau82529[[#This Row],[Lundi]:[Mercredi]])&gt;0,SUM(Tableau82529[[#This Row],[Lundi]:[Mercredi]]),"")</f>
        <v/>
      </c>
      <c r="P895" s="14" t="str">
        <f>IF(SUM(Tableau82529[[#This Row],[Jeudi]:[Samedi]])&gt;0,SUM(Tableau82529[[#This Row],[Jeudi]:[Samedi]]),"")</f>
        <v/>
      </c>
      <c r="Q895" s="14">
        <f>COUNTIF(Tableau82529[[#This Row],[Lundi]:[Mercredi]],"&gt;0") + COUNTIF(Tableau82529[[#This Row],[Jeudi]:[Samedi]],"&gt;0")</f>
        <v>0</v>
      </c>
      <c r="R895" s="14" t="str">
        <f>IFERROR(Tableau82529[[#This Row],[Total Tour 1]]+Tableau82529[[#This Row],[Total Tour 2]],"")</f>
        <v/>
      </c>
      <c r="S895" s="14">
        <f>COUNTIF(Tableau82529[[#This Row],[Lundi]:[Samedi]],"&gt;=12")*1000</f>
        <v>0</v>
      </c>
      <c r="T89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95" s="15">
        <f>Tableau82529[[#This Row],[Prime production]]+Tableau82529[[#This Row],[Prime rendement]]</f>
        <v>0</v>
      </c>
      <c r="V895" s="15" t="str">
        <f>IF(Tableau82529[[#This Row],[Matricule]]&gt;1,IF(COUNTIF(Tableau82529[DateMatricule],Tableau82529[[#This Row],[DateMatricule]])&gt;1,"Doublon",""),"")</f>
        <v/>
      </c>
    </row>
    <row r="896" spans="1:22" x14ac:dyDescent="0.25">
      <c r="A896" s="11" t="str">
        <f>IF(Tableau82529[[#This Row],[Semaine]]="","",VLOOKUP(Tableau82529[[#This Row],[Semaine]],Listes!$A:$B,2,FALSE))</f>
        <v/>
      </c>
      <c r="B896" s="11" t="str">
        <f>IF(ISBLANK(Tableau82529[[#This Row],[Matricule]]),"",VLOOKUP(Tableau82529[[#This Row],[Matricule]],#REF!,2,FALSE))</f>
        <v/>
      </c>
      <c r="C896" s="11" t="str">
        <f>IF(ISBLANK(Tableau82529[[#This Row],[Matricule]]),"",VLOOKUP(Tableau82529[[#This Row],[Matricule]],#REF!,3,FALSE))</f>
        <v/>
      </c>
      <c r="D896" s="11" t="str">
        <f>CONCATENATE(Tableau82529[[#This Row],[Semaine]],Tableau82529[[#This Row],[Matricule]])</f>
        <v/>
      </c>
      <c r="O896" s="14" t="str">
        <f>IF(SUM(Tableau82529[[#This Row],[Lundi]:[Mercredi]])&gt;0,SUM(Tableau82529[[#This Row],[Lundi]:[Mercredi]]),"")</f>
        <v/>
      </c>
      <c r="P896" s="14" t="str">
        <f>IF(SUM(Tableau82529[[#This Row],[Jeudi]:[Samedi]])&gt;0,SUM(Tableau82529[[#This Row],[Jeudi]:[Samedi]]),"")</f>
        <v/>
      </c>
      <c r="Q896" s="14">
        <f>COUNTIF(Tableau82529[[#This Row],[Lundi]:[Mercredi]],"&gt;0") + COUNTIF(Tableau82529[[#This Row],[Jeudi]:[Samedi]],"&gt;0")</f>
        <v>0</v>
      </c>
      <c r="R896" s="14" t="str">
        <f>IFERROR(Tableau82529[[#This Row],[Total Tour 1]]+Tableau82529[[#This Row],[Total Tour 2]],"")</f>
        <v/>
      </c>
      <c r="S896" s="14">
        <f>COUNTIF(Tableau82529[[#This Row],[Lundi]:[Samedi]],"&gt;=12")*1000</f>
        <v>0</v>
      </c>
      <c r="T89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96" s="15">
        <f>Tableau82529[[#This Row],[Prime production]]+Tableau82529[[#This Row],[Prime rendement]]</f>
        <v>0</v>
      </c>
      <c r="V896" s="15" t="str">
        <f>IF(Tableau82529[[#This Row],[Matricule]]&gt;1,IF(COUNTIF(Tableau82529[DateMatricule],Tableau82529[[#This Row],[DateMatricule]])&gt;1,"Doublon",""),"")</f>
        <v/>
      </c>
    </row>
    <row r="897" spans="1:22" x14ac:dyDescent="0.25">
      <c r="A897" s="11" t="str">
        <f>IF(Tableau82529[[#This Row],[Semaine]]="","",VLOOKUP(Tableau82529[[#This Row],[Semaine]],Listes!$A:$B,2,FALSE))</f>
        <v/>
      </c>
      <c r="B897" s="11" t="str">
        <f>IF(ISBLANK(Tableau82529[[#This Row],[Matricule]]),"",VLOOKUP(Tableau82529[[#This Row],[Matricule]],#REF!,2,FALSE))</f>
        <v/>
      </c>
      <c r="C897" s="11" t="str">
        <f>IF(ISBLANK(Tableau82529[[#This Row],[Matricule]]),"",VLOOKUP(Tableau82529[[#This Row],[Matricule]],#REF!,3,FALSE))</f>
        <v/>
      </c>
      <c r="D897" s="11" t="str">
        <f>CONCATENATE(Tableau82529[[#This Row],[Semaine]],Tableau82529[[#This Row],[Matricule]])</f>
        <v/>
      </c>
      <c r="O897" s="14" t="str">
        <f>IF(SUM(Tableau82529[[#This Row],[Lundi]:[Mercredi]])&gt;0,SUM(Tableau82529[[#This Row],[Lundi]:[Mercredi]]),"")</f>
        <v/>
      </c>
      <c r="P897" s="14" t="str">
        <f>IF(SUM(Tableau82529[[#This Row],[Jeudi]:[Samedi]])&gt;0,SUM(Tableau82529[[#This Row],[Jeudi]:[Samedi]]),"")</f>
        <v/>
      </c>
      <c r="Q897" s="14">
        <f>COUNTIF(Tableau82529[[#This Row],[Lundi]:[Mercredi]],"&gt;0") + COUNTIF(Tableau82529[[#This Row],[Jeudi]:[Samedi]],"&gt;0")</f>
        <v>0</v>
      </c>
      <c r="R897" s="14" t="str">
        <f>IFERROR(Tableau82529[[#This Row],[Total Tour 1]]+Tableau82529[[#This Row],[Total Tour 2]],"")</f>
        <v/>
      </c>
      <c r="S897" s="14">
        <f>COUNTIF(Tableau82529[[#This Row],[Lundi]:[Samedi]],"&gt;=12")*1000</f>
        <v>0</v>
      </c>
      <c r="T89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97" s="15">
        <f>Tableau82529[[#This Row],[Prime production]]+Tableau82529[[#This Row],[Prime rendement]]</f>
        <v>0</v>
      </c>
      <c r="V897" s="15" t="str">
        <f>IF(Tableau82529[[#This Row],[Matricule]]&gt;1,IF(COUNTIF(Tableau82529[DateMatricule],Tableau82529[[#This Row],[DateMatricule]])&gt;1,"Doublon",""),"")</f>
        <v/>
      </c>
    </row>
    <row r="898" spans="1:22" x14ac:dyDescent="0.25">
      <c r="A898" s="11" t="str">
        <f>IF(Tableau82529[[#This Row],[Semaine]]="","",VLOOKUP(Tableau82529[[#This Row],[Semaine]],Listes!$A:$B,2,FALSE))</f>
        <v/>
      </c>
      <c r="B898" s="11" t="str">
        <f>IF(ISBLANK(Tableau82529[[#This Row],[Matricule]]),"",VLOOKUP(Tableau82529[[#This Row],[Matricule]],#REF!,2,FALSE))</f>
        <v/>
      </c>
      <c r="C898" s="11" t="str">
        <f>IF(ISBLANK(Tableau82529[[#This Row],[Matricule]]),"",VLOOKUP(Tableau82529[[#This Row],[Matricule]],#REF!,3,FALSE))</f>
        <v/>
      </c>
      <c r="D898" s="11" t="str">
        <f>CONCATENATE(Tableau82529[[#This Row],[Semaine]],Tableau82529[[#This Row],[Matricule]])</f>
        <v/>
      </c>
      <c r="O898" s="14" t="str">
        <f>IF(SUM(Tableau82529[[#This Row],[Lundi]:[Mercredi]])&gt;0,SUM(Tableau82529[[#This Row],[Lundi]:[Mercredi]]),"")</f>
        <v/>
      </c>
      <c r="P898" s="14" t="str">
        <f>IF(SUM(Tableau82529[[#This Row],[Jeudi]:[Samedi]])&gt;0,SUM(Tableau82529[[#This Row],[Jeudi]:[Samedi]]),"")</f>
        <v/>
      </c>
      <c r="Q898" s="14">
        <f>COUNTIF(Tableau82529[[#This Row],[Lundi]:[Mercredi]],"&gt;0") + COUNTIF(Tableau82529[[#This Row],[Jeudi]:[Samedi]],"&gt;0")</f>
        <v>0</v>
      </c>
      <c r="R898" s="14" t="str">
        <f>IFERROR(Tableau82529[[#This Row],[Total Tour 1]]+Tableau82529[[#This Row],[Total Tour 2]],"")</f>
        <v/>
      </c>
      <c r="S898" s="14">
        <f>COUNTIF(Tableau82529[[#This Row],[Lundi]:[Samedi]],"&gt;=12")*1000</f>
        <v>0</v>
      </c>
      <c r="T89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98" s="15">
        <f>Tableau82529[[#This Row],[Prime production]]+Tableau82529[[#This Row],[Prime rendement]]</f>
        <v>0</v>
      </c>
      <c r="V898" s="15" t="str">
        <f>IF(Tableau82529[[#This Row],[Matricule]]&gt;1,IF(COUNTIF(Tableau82529[DateMatricule],Tableau82529[[#This Row],[DateMatricule]])&gt;1,"Doublon",""),"")</f>
        <v/>
      </c>
    </row>
    <row r="899" spans="1:22" x14ac:dyDescent="0.25">
      <c r="A899" s="11" t="str">
        <f>IF(Tableau82529[[#This Row],[Semaine]]="","",VLOOKUP(Tableau82529[[#This Row],[Semaine]],Listes!$A:$B,2,FALSE))</f>
        <v/>
      </c>
      <c r="B899" s="11" t="str">
        <f>IF(ISBLANK(Tableau82529[[#This Row],[Matricule]]),"",VLOOKUP(Tableau82529[[#This Row],[Matricule]],#REF!,2,FALSE))</f>
        <v/>
      </c>
      <c r="C899" s="11" t="str">
        <f>IF(ISBLANK(Tableau82529[[#This Row],[Matricule]]),"",VLOOKUP(Tableau82529[[#This Row],[Matricule]],#REF!,3,FALSE))</f>
        <v/>
      </c>
      <c r="D899" s="11" t="str">
        <f>CONCATENATE(Tableau82529[[#This Row],[Semaine]],Tableau82529[[#This Row],[Matricule]])</f>
        <v/>
      </c>
      <c r="O899" s="14" t="str">
        <f>IF(SUM(Tableau82529[[#This Row],[Lundi]:[Mercredi]])&gt;0,SUM(Tableau82529[[#This Row],[Lundi]:[Mercredi]]),"")</f>
        <v/>
      </c>
      <c r="P899" s="14" t="str">
        <f>IF(SUM(Tableau82529[[#This Row],[Jeudi]:[Samedi]])&gt;0,SUM(Tableau82529[[#This Row],[Jeudi]:[Samedi]]),"")</f>
        <v/>
      </c>
      <c r="Q899" s="14">
        <f>COUNTIF(Tableau82529[[#This Row],[Lundi]:[Mercredi]],"&gt;0") + COUNTIF(Tableau82529[[#This Row],[Jeudi]:[Samedi]],"&gt;0")</f>
        <v>0</v>
      </c>
      <c r="R899" s="14" t="str">
        <f>IFERROR(Tableau82529[[#This Row],[Total Tour 1]]+Tableau82529[[#This Row],[Total Tour 2]],"")</f>
        <v/>
      </c>
      <c r="S899" s="14">
        <f>COUNTIF(Tableau82529[[#This Row],[Lundi]:[Samedi]],"&gt;=12")*1000</f>
        <v>0</v>
      </c>
      <c r="T89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899" s="15">
        <f>Tableau82529[[#This Row],[Prime production]]+Tableau82529[[#This Row],[Prime rendement]]</f>
        <v>0</v>
      </c>
      <c r="V899" s="15" t="str">
        <f>IF(Tableau82529[[#This Row],[Matricule]]&gt;1,IF(COUNTIF(Tableau82529[DateMatricule],Tableau82529[[#This Row],[DateMatricule]])&gt;1,"Doublon",""),"")</f>
        <v/>
      </c>
    </row>
    <row r="900" spans="1:22" x14ac:dyDescent="0.25">
      <c r="A900" s="11" t="str">
        <f>IF(Tableau82529[[#This Row],[Semaine]]="","",VLOOKUP(Tableau82529[[#This Row],[Semaine]],Listes!$A:$B,2,FALSE))</f>
        <v/>
      </c>
      <c r="B900" s="11" t="str">
        <f>IF(ISBLANK(Tableau82529[[#This Row],[Matricule]]),"",VLOOKUP(Tableau82529[[#This Row],[Matricule]],#REF!,2,FALSE))</f>
        <v/>
      </c>
      <c r="C900" s="11" t="str">
        <f>IF(ISBLANK(Tableau82529[[#This Row],[Matricule]]),"",VLOOKUP(Tableau82529[[#This Row],[Matricule]],#REF!,3,FALSE))</f>
        <v/>
      </c>
      <c r="D900" s="11" t="str">
        <f>CONCATENATE(Tableau82529[[#This Row],[Semaine]],Tableau82529[[#This Row],[Matricule]])</f>
        <v/>
      </c>
      <c r="O900" s="14" t="str">
        <f>IF(SUM(Tableau82529[[#This Row],[Lundi]:[Mercredi]])&gt;0,SUM(Tableau82529[[#This Row],[Lundi]:[Mercredi]]),"")</f>
        <v/>
      </c>
      <c r="P900" s="14" t="str">
        <f>IF(SUM(Tableau82529[[#This Row],[Jeudi]:[Samedi]])&gt;0,SUM(Tableau82529[[#This Row],[Jeudi]:[Samedi]]),"")</f>
        <v/>
      </c>
      <c r="Q900" s="14">
        <f>COUNTIF(Tableau82529[[#This Row],[Lundi]:[Mercredi]],"&gt;0") + COUNTIF(Tableau82529[[#This Row],[Jeudi]:[Samedi]],"&gt;0")</f>
        <v>0</v>
      </c>
      <c r="R900" s="14" t="str">
        <f>IFERROR(Tableau82529[[#This Row],[Total Tour 1]]+Tableau82529[[#This Row],[Total Tour 2]],"")</f>
        <v/>
      </c>
      <c r="S900" s="14">
        <f>COUNTIF(Tableau82529[[#This Row],[Lundi]:[Samedi]],"&gt;=12")*1000</f>
        <v>0</v>
      </c>
      <c r="T90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00" s="15">
        <f>Tableau82529[[#This Row],[Prime production]]+Tableau82529[[#This Row],[Prime rendement]]</f>
        <v>0</v>
      </c>
      <c r="V900" s="15" t="str">
        <f>IF(Tableau82529[[#This Row],[Matricule]]&gt;1,IF(COUNTIF(Tableau82529[DateMatricule],Tableau82529[[#This Row],[DateMatricule]])&gt;1,"Doublon",""),"")</f>
        <v/>
      </c>
    </row>
    <row r="901" spans="1:22" x14ac:dyDescent="0.25">
      <c r="A901" s="11" t="str">
        <f>IF(Tableau82529[[#This Row],[Semaine]]="","",VLOOKUP(Tableau82529[[#This Row],[Semaine]],Listes!$A:$B,2,FALSE))</f>
        <v/>
      </c>
      <c r="B901" s="11" t="str">
        <f>IF(ISBLANK(Tableau82529[[#This Row],[Matricule]]),"",VLOOKUP(Tableau82529[[#This Row],[Matricule]],#REF!,2,FALSE))</f>
        <v/>
      </c>
      <c r="C901" s="11" t="str">
        <f>IF(ISBLANK(Tableau82529[[#This Row],[Matricule]]),"",VLOOKUP(Tableau82529[[#This Row],[Matricule]],#REF!,3,FALSE))</f>
        <v/>
      </c>
      <c r="D901" s="11" t="str">
        <f>CONCATENATE(Tableau82529[[#This Row],[Semaine]],Tableau82529[[#This Row],[Matricule]])</f>
        <v/>
      </c>
      <c r="O901" s="14" t="str">
        <f>IF(SUM(Tableau82529[[#This Row],[Lundi]:[Mercredi]])&gt;0,SUM(Tableau82529[[#This Row],[Lundi]:[Mercredi]]),"")</f>
        <v/>
      </c>
      <c r="P901" s="14" t="str">
        <f>IF(SUM(Tableau82529[[#This Row],[Jeudi]:[Samedi]])&gt;0,SUM(Tableau82529[[#This Row],[Jeudi]:[Samedi]]),"")</f>
        <v/>
      </c>
      <c r="Q901" s="14">
        <f>COUNTIF(Tableau82529[[#This Row],[Lundi]:[Mercredi]],"&gt;0") + COUNTIF(Tableau82529[[#This Row],[Jeudi]:[Samedi]],"&gt;0")</f>
        <v>0</v>
      </c>
      <c r="R901" s="14" t="str">
        <f>IFERROR(Tableau82529[[#This Row],[Total Tour 1]]+Tableau82529[[#This Row],[Total Tour 2]],"")</f>
        <v/>
      </c>
      <c r="S901" s="14">
        <f>COUNTIF(Tableau82529[[#This Row],[Lundi]:[Samedi]],"&gt;=12")*1000</f>
        <v>0</v>
      </c>
      <c r="T90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01" s="15">
        <f>Tableau82529[[#This Row],[Prime production]]+Tableau82529[[#This Row],[Prime rendement]]</f>
        <v>0</v>
      </c>
      <c r="V901" s="15" t="str">
        <f>IF(Tableau82529[[#This Row],[Matricule]]&gt;1,IF(COUNTIF(Tableau82529[DateMatricule],Tableau82529[[#This Row],[DateMatricule]])&gt;1,"Doublon",""),"")</f>
        <v/>
      </c>
    </row>
    <row r="902" spans="1:22" x14ac:dyDescent="0.25">
      <c r="A902" s="11" t="str">
        <f>IF(Tableau82529[[#This Row],[Semaine]]="","",VLOOKUP(Tableau82529[[#This Row],[Semaine]],Listes!$A:$B,2,FALSE))</f>
        <v/>
      </c>
      <c r="B902" s="11" t="str">
        <f>IF(ISBLANK(Tableau82529[[#This Row],[Matricule]]),"",VLOOKUP(Tableau82529[[#This Row],[Matricule]],#REF!,2,FALSE))</f>
        <v/>
      </c>
      <c r="C902" s="11" t="str">
        <f>IF(ISBLANK(Tableau82529[[#This Row],[Matricule]]),"",VLOOKUP(Tableau82529[[#This Row],[Matricule]],#REF!,3,FALSE))</f>
        <v/>
      </c>
      <c r="D902" s="11" t="str">
        <f>CONCATENATE(Tableau82529[[#This Row],[Semaine]],Tableau82529[[#This Row],[Matricule]])</f>
        <v/>
      </c>
      <c r="O902" s="14" t="str">
        <f>IF(SUM(Tableau82529[[#This Row],[Lundi]:[Mercredi]])&gt;0,SUM(Tableau82529[[#This Row],[Lundi]:[Mercredi]]),"")</f>
        <v/>
      </c>
      <c r="P902" s="14" t="str">
        <f>IF(SUM(Tableau82529[[#This Row],[Jeudi]:[Samedi]])&gt;0,SUM(Tableau82529[[#This Row],[Jeudi]:[Samedi]]),"")</f>
        <v/>
      </c>
      <c r="Q902" s="14">
        <f>COUNTIF(Tableau82529[[#This Row],[Lundi]:[Mercredi]],"&gt;0") + COUNTIF(Tableau82529[[#This Row],[Jeudi]:[Samedi]],"&gt;0")</f>
        <v>0</v>
      </c>
      <c r="R902" s="14" t="str">
        <f>IFERROR(Tableau82529[[#This Row],[Total Tour 1]]+Tableau82529[[#This Row],[Total Tour 2]],"")</f>
        <v/>
      </c>
      <c r="S902" s="14">
        <f>COUNTIF(Tableau82529[[#This Row],[Lundi]:[Samedi]],"&gt;=12")*1000</f>
        <v>0</v>
      </c>
      <c r="T90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02" s="15">
        <f>Tableau82529[[#This Row],[Prime production]]+Tableau82529[[#This Row],[Prime rendement]]</f>
        <v>0</v>
      </c>
      <c r="V902" s="15" t="str">
        <f>IF(Tableau82529[[#This Row],[Matricule]]&gt;1,IF(COUNTIF(Tableau82529[DateMatricule],Tableau82529[[#This Row],[DateMatricule]])&gt;1,"Doublon",""),"")</f>
        <v/>
      </c>
    </row>
    <row r="903" spans="1:22" x14ac:dyDescent="0.25">
      <c r="A903" s="11" t="str">
        <f>IF(Tableau82529[[#This Row],[Semaine]]="","",VLOOKUP(Tableau82529[[#This Row],[Semaine]],Listes!$A:$B,2,FALSE))</f>
        <v/>
      </c>
      <c r="B903" s="11" t="str">
        <f>IF(ISBLANK(Tableau82529[[#This Row],[Matricule]]),"",VLOOKUP(Tableau82529[[#This Row],[Matricule]],#REF!,2,FALSE))</f>
        <v/>
      </c>
      <c r="C903" s="11" t="str">
        <f>IF(ISBLANK(Tableau82529[[#This Row],[Matricule]]),"",VLOOKUP(Tableau82529[[#This Row],[Matricule]],#REF!,3,FALSE))</f>
        <v/>
      </c>
      <c r="D903" s="11" t="str">
        <f>CONCATENATE(Tableau82529[[#This Row],[Semaine]],Tableau82529[[#This Row],[Matricule]])</f>
        <v/>
      </c>
      <c r="O903" s="14" t="str">
        <f>IF(SUM(Tableau82529[[#This Row],[Lundi]:[Mercredi]])&gt;0,SUM(Tableau82529[[#This Row],[Lundi]:[Mercredi]]),"")</f>
        <v/>
      </c>
      <c r="P903" s="14" t="str">
        <f>IF(SUM(Tableau82529[[#This Row],[Jeudi]:[Samedi]])&gt;0,SUM(Tableau82529[[#This Row],[Jeudi]:[Samedi]]),"")</f>
        <v/>
      </c>
      <c r="Q903" s="14">
        <f>COUNTIF(Tableau82529[[#This Row],[Lundi]:[Mercredi]],"&gt;0") + COUNTIF(Tableau82529[[#This Row],[Jeudi]:[Samedi]],"&gt;0")</f>
        <v>0</v>
      </c>
      <c r="R903" s="14" t="str">
        <f>IFERROR(Tableau82529[[#This Row],[Total Tour 1]]+Tableau82529[[#This Row],[Total Tour 2]],"")</f>
        <v/>
      </c>
      <c r="S903" s="14">
        <f>COUNTIF(Tableau82529[[#This Row],[Lundi]:[Samedi]],"&gt;=12")*1000</f>
        <v>0</v>
      </c>
      <c r="T90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03" s="15">
        <f>Tableau82529[[#This Row],[Prime production]]+Tableau82529[[#This Row],[Prime rendement]]</f>
        <v>0</v>
      </c>
      <c r="V903" s="15" t="str">
        <f>IF(Tableau82529[[#This Row],[Matricule]]&gt;1,IF(COUNTIF(Tableau82529[DateMatricule],Tableau82529[[#This Row],[DateMatricule]])&gt;1,"Doublon",""),"")</f>
        <v/>
      </c>
    </row>
    <row r="904" spans="1:22" x14ac:dyDescent="0.25">
      <c r="A904" s="11" t="str">
        <f>IF(Tableau82529[[#This Row],[Semaine]]="","",VLOOKUP(Tableau82529[[#This Row],[Semaine]],Listes!$A:$B,2,FALSE))</f>
        <v/>
      </c>
      <c r="B904" s="11" t="str">
        <f>IF(ISBLANK(Tableau82529[[#This Row],[Matricule]]),"",VLOOKUP(Tableau82529[[#This Row],[Matricule]],#REF!,2,FALSE))</f>
        <v/>
      </c>
      <c r="C904" s="11" t="str">
        <f>IF(ISBLANK(Tableau82529[[#This Row],[Matricule]]),"",VLOOKUP(Tableau82529[[#This Row],[Matricule]],#REF!,3,FALSE))</f>
        <v/>
      </c>
      <c r="D904" s="11" t="str">
        <f>CONCATENATE(Tableau82529[[#This Row],[Semaine]],Tableau82529[[#This Row],[Matricule]])</f>
        <v/>
      </c>
      <c r="O904" s="14" t="str">
        <f>IF(SUM(Tableau82529[[#This Row],[Lundi]:[Mercredi]])&gt;0,SUM(Tableau82529[[#This Row],[Lundi]:[Mercredi]]),"")</f>
        <v/>
      </c>
      <c r="P904" s="14" t="str">
        <f>IF(SUM(Tableau82529[[#This Row],[Jeudi]:[Samedi]])&gt;0,SUM(Tableau82529[[#This Row],[Jeudi]:[Samedi]]),"")</f>
        <v/>
      </c>
      <c r="Q904" s="14">
        <f>COUNTIF(Tableau82529[[#This Row],[Lundi]:[Mercredi]],"&gt;0") + COUNTIF(Tableau82529[[#This Row],[Jeudi]:[Samedi]],"&gt;0")</f>
        <v>0</v>
      </c>
      <c r="R904" s="14" t="str">
        <f>IFERROR(Tableau82529[[#This Row],[Total Tour 1]]+Tableau82529[[#This Row],[Total Tour 2]],"")</f>
        <v/>
      </c>
      <c r="S904" s="14">
        <f>COUNTIF(Tableau82529[[#This Row],[Lundi]:[Samedi]],"&gt;=12")*1000</f>
        <v>0</v>
      </c>
      <c r="T90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04" s="15">
        <f>Tableau82529[[#This Row],[Prime production]]+Tableau82529[[#This Row],[Prime rendement]]</f>
        <v>0</v>
      </c>
      <c r="V904" s="15" t="str">
        <f>IF(Tableau82529[[#This Row],[Matricule]]&gt;1,IF(COUNTIF(Tableau82529[DateMatricule],Tableau82529[[#This Row],[DateMatricule]])&gt;1,"Doublon",""),"")</f>
        <v/>
      </c>
    </row>
    <row r="905" spans="1:22" x14ac:dyDescent="0.25">
      <c r="A905" s="11" t="str">
        <f>IF(Tableau82529[[#This Row],[Semaine]]="","",VLOOKUP(Tableau82529[[#This Row],[Semaine]],Listes!$A:$B,2,FALSE))</f>
        <v/>
      </c>
      <c r="B905" s="11" t="str">
        <f>IF(ISBLANK(Tableau82529[[#This Row],[Matricule]]),"",VLOOKUP(Tableau82529[[#This Row],[Matricule]],#REF!,2,FALSE))</f>
        <v/>
      </c>
      <c r="C905" s="11" t="str">
        <f>IF(ISBLANK(Tableau82529[[#This Row],[Matricule]]),"",VLOOKUP(Tableau82529[[#This Row],[Matricule]],#REF!,3,FALSE))</f>
        <v/>
      </c>
      <c r="D905" s="11" t="str">
        <f>CONCATENATE(Tableau82529[[#This Row],[Semaine]],Tableau82529[[#This Row],[Matricule]])</f>
        <v/>
      </c>
      <c r="O905" s="14" t="str">
        <f>IF(SUM(Tableau82529[[#This Row],[Lundi]:[Mercredi]])&gt;0,SUM(Tableau82529[[#This Row],[Lundi]:[Mercredi]]),"")</f>
        <v/>
      </c>
      <c r="P905" s="14" t="str">
        <f>IF(SUM(Tableau82529[[#This Row],[Jeudi]:[Samedi]])&gt;0,SUM(Tableau82529[[#This Row],[Jeudi]:[Samedi]]),"")</f>
        <v/>
      </c>
      <c r="Q905" s="14">
        <f>COUNTIF(Tableau82529[[#This Row],[Lundi]:[Mercredi]],"&gt;0") + COUNTIF(Tableau82529[[#This Row],[Jeudi]:[Samedi]],"&gt;0")</f>
        <v>0</v>
      </c>
      <c r="R905" s="14" t="str">
        <f>IFERROR(Tableau82529[[#This Row],[Total Tour 1]]+Tableau82529[[#This Row],[Total Tour 2]],"")</f>
        <v/>
      </c>
      <c r="S905" s="14">
        <f>COUNTIF(Tableau82529[[#This Row],[Lundi]:[Samedi]],"&gt;=12")*1000</f>
        <v>0</v>
      </c>
      <c r="T90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05" s="15">
        <f>Tableau82529[[#This Row],[Prime production]]+Tableau82529[[#This Row],[Prime rendement]]</f>
        <v>0</v>
      </c>
      <c r="V905" s="15" t="str">
        <f>IF(Tableau82529[[#This Row],[Matricule]]&gt;1,IF(COUNTIF(Tableau82529[DateMatricule],Tableau82529[[#This Row],[DateMatricule]])&gt;1,"Doublon",""),"")</f>
        <v/>
      </c>
    </row>
    <row r="906" spans="1:22" x14ac:dyDescent="0.25">
      <c r="A906" s="11" t="str">
        <f>IF(Tableau82529[[#This Row],[Semaine]]="","",VLOOKUP(Tableau82529[[#This Row],[Semaine]],Listes!$A:$B,2,FALSE))</f>
        <v/>
      </c>
      <c r="B906" s="11" t="str">
        <f>IF(ISBLANK(Tableau82529[[#This Row],[Matricule]]),"",VLOOKUP(Tableau82529[[#This Row],[Matricule]],#REF!,2,FALSE))</f>
        <v/>
      </c>
      <c r="C906" s="11" t="str">
        <f>IF(ISBLANK(Tableau82529[[#This Row],[Matricule]]),"",VLOOKUP(Tableau82529[[#This Row],[Matricule]],#REF!,3,FALSE))</f>
        <v/>
      </c>
      <c r="D906" s="11" t="str">
        <f>CONCATENATE(Tableau82529[[#This Row],[Semaine]],Tableau82529[[#This Row],[Matricule]])</f>
        <v/>
      </c>
      <c r="O906" s="14" t="str">
        <f>IF(SUM(Tableau82529[[#This Row],[Lundi]:[Mercredi]])&gt;0,SUM(Tableau82529[[#This Row],[Lundi]:[Mercredi]]),"")</f>
        <v/>
      </c>
      <c r="P906" s="14" t="str">
        <f>IF(SUM(Tableau82529[[#This Row],[Jeudi]:[Samedi]])&gt;0,SUM(Tableau82529[[#This Row],[Jeudi]:[Samedi]]),"")</f>
        <v/>
      </c>
      <c r="Q906" s="14">
        <f>COUNTIF(Tableau82529[[#This Row],[Lundi]:[Mercredi]],"&gt;0") + COUNTIF(Tableau82529[[#This Row],[Jeudi]:[Samedi]],"&gt;0")</f>
        <v>0</v>
      </c>
      <c r="R906" s="14" t="str">
        <f>IFERROR(Tableau82529[[#This Row],[Total Tour 1]]+Tableau82529[[#This Row],[Total Tour 2]],"")</f>
        <v/>
      </c>
      <c r="S906" s="14">
        <f>COUNTIF(Tableau82529[[#This Row],[Lundi]:[Samedi]],"&gt;=12")*1000</f>
        <v>0</v>
      </c>
      <c r="T90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06" s="15">
        <f>Tableau82529[[#This Row],[Prime production]]+Tableau82529[[#This Row],[Prime rendement]]</f>
        <v>0</v>
      </c>
      <c r="V906" s="15" t="str">
        <f>IF(Tableau82529[[#This Row],[Matricule]]&gt;1,IF(COUNTIF(Tableau82529[DateMatricule],Tableau82529[[#This Row],[DateMatricule]])&gt;1,"Doublon",""),"")</f>
        <v/>
      </c>
    </row>
    <row r="907" spans="1:22" x14ac:dyDescent="0.25">
      <c r="A907" s="11" t="str">
        <f>IF(Tableau82529[[#This Row],[Semaine]]="","",VLOOKUP(Tableau82529[[#This Row],[Semaine]],Listes!$A:$B,2,FALSE))</f>
        <v/>
      </c>
      <c r="B907" s="11" t="str">
        <f>IF(ISBLANK(Tableau82529[[#This Row],[Matricule]]),"",VLOOKUP(Tableau82529[[#This Row],[Matricule]],#REF!,2,FALSE))</f>
        <v/>
      </c>
      <c r="C907" s="11" t="str">
        <f>IF(ISBLANK(Tableau82529[[#This Row],[Matricule]]),"",VLOOKUP(Tableau82529[[#This Row],[Matricule]],#REF!,3,FALSE))</f>
        <v/>
      </c>
      <c r="D907" s="11" t="str">
        <f>CONCATENATE(Tableau82529[[#This Row],[Semaine]],Tableau82529[[#This Row],[Matricule]])</f>
        <v/>
      </c>
      <c r="O907" s="14" t="str">
        <f>IF(SUM(Tableau82529[[#This Row],[Lundi]:[Mercredi]])&gt;0,SUM(Tableau82529[[#This Row],[Lundi]:[Mercredi]]),"")</f>
        <v/>
      </c>
      <c r="P907" s="14" t="str">
        <f>IF(SUM(Tableau82529[[#This Row],[Jeudi]:[Samedi]])&gt;0,SUM(Tableau82529[[#This Row],[Jeudi]:[Samedi]]),"")</f>
        <v/>
      </c>
      <c r="Q907" s="14">
        <f>COUNTIF(Tableau82529[[#This Row],[Lundi]:[Mercredi]],"&gt;0") + COUNTIF(Tableau82529[[#This Row],[Jeudi]:[Samedi]],"&gt;0")</f>
        <v>0</v>
      </c>
      <c r="R907" s="14" t="str">
        <f>IFERROR(Tableau82529[[#This Row],[Total Tour 1]]+Tableau82529[[#This Row],[Total Tour 2]],"")</f>
        <v/>
      </c>
      <c r="S907" s="14">
        <f>COUNTIF(Tableau82529[[#This Row],[Lundi]:[Samedi]],"&gt;=12")*1000</f>
        <v>0</v>
      </c>
      <c r="T90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07" s="15">
        <f>Tableau82529[[#This Row],[Prime production]]+Tableau82529[[#This Row],[Prime rendement]]</f>
        <v>0</v>
      </c>
      <c r="V907" s="15" t="str">
        <f>IF(Tableau82529[[#This Row],[Matricule]]&gt;1,IF(COUNTIF(Tableau82529[DateMatricule],Tableau82529[[#This Row],[DateMatricule]])&gt;1,"Doublon",""),"")</f>
        <v/>
      </c>
    </row>
    <row r="908" spans="1:22" x14ac:dyDescent="0.25">
      <c r="A908" s="11" t="str">
        <f>IF(Tableau82529[[#This Row],[Semaine]]="","",VLOOKUP(Tableau82529[[#This Row],[Semaine]],Listes!$A:$B,2,FALSE))</f>
        <v/>
      </c>
      <c r="B908" s="11" t="str">
        <f>IF(ISBLANK(Tableau82529[[#This Row],[Matricule]]),"",VLOOKUP(Tableau82529[[#This Row],[Matricule]],#REF!,2,FALSE))</f>
        <v/>
      </c>
      <c r="C908" s="11" t="str">
        <f>IF(ISBLANK(Tableau82529[[#This Row],[Matricule]]),"",VLOOKUP(Tableau82529[[#This Row],[Matricule]],#REF!,3,FALSE))</f>
        <v/>
      </c>
      <c r="D908" s="11" t="str">
        <f>CONCATENATE(Tableau82529[[#This Row],[Semaine]],Tableau82529[[#This Row],[Matricule]])</f>
        <v/>
      </c>
      <c r="O908" s="14" t="str">
        <f>IF(SUM(Tableau82529[[#This Row],[Lundi]:[Mercredi]])&gt;0,SUM(Tableau82529[[#This Row],[Lundi]:[Mercredi]]),"")</f>
        <v/>
      </c>
      <c r="P908" s="14" t="str">
        <f>IF(SUM(Tableau82529[[#This Row],[Jeudi]:[Samedi]])&gt;0,SUM(Tableau82529[[#This Row],[Jeudi]:[Samedi]]),"")</f>
        <v/>
      </c>
      <c r="Q908" s="14">
        <f>COUNTIF(Tableau82529[[#This Row],[Lundi]:[Mercredi]],"&gt;0") + COUNTIF(Tableau82529[[#This Row],[Jeudi]:[Samedi]],"&gt;0")</f>
        <v>0</v>
      </c>
      <c r="R908" s="14" t="str">
        <f>IFERROR(Tableau82529[[#This Row],[Total Tour 1]]+Tableau82529[[#This Row],[Total Tour 2]],"")</f>
        <v/>
      </c>
      <c r="S908" s="14">
        <f>COUNTIF(Tableau82529[[#This Row],[Lundi]:[Samedi]],"&gt;=12")*1000</f>
        <v>0</v>
      </c>
      <c r="T90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08" s="15">
        <f>Tableau82529[[#This Row],[Prime production]]+Tableau82529[[#This Row],[Prime rendement]]</f>
        <v>0</v>
      </c>
      <c r="V908" s="15" t="str">
        <f>IF(Tableau82529[[#This Row],[Matricule]]&gt;1,IF(COUNTIF(Tableau82529[DateMatricule],Tableau82529[[#This Row],[DateMatricule]])&gt;1,"Doublon",""),"")</f>
        <v/>
      </c>
    </row>
    <row r="909" spans="1:22" x14ac:dyDescent="0.25">
      <c r="A909" s="11" t="str">
        <f>IF(Tableau82529[[#This Row],[Semaine]]="","",VLOOKUP(Tableau82529[[#This Row],[Semaine]],Listes!$A:$B,2,FALSE))</f>
        <v/>
      </c>
      <c r="B909" s="11" t="str">
        <f>IF(ISBLANK(Tableau82529[[#This Row],[Matricule]]),"",VLOOKUP(Tableau82529[[#This Row],[Matricule]],#REF!,2,FALSE))</f>
        <v/>
      </c>
      <c r="C909" s="11" t="str">
        <f>IF(ISBLANK(Tableau82529[[#This Row],[Matricule]]),"",VLOOKUP(Tableau82529[[#This Row],[Matricule]],#REF!,3,FALSE))</f>
        <v/>
      </c>
      <c r="D909" s="11" t="str">
        <f>CONCATENATE(Tableau82529[[#This Row],[Semaine]],Tableau82529[[#This Row],[Matricule]])</f>
        <v/>
      </c>
      <c r="O909" s="14" t="str">
        <f>IF(SUM(Tableau82529[[#This Row],[Lundi]:[Mercredi]])&gt;0,SUM(Tableau82529[[#This Row],[Lundi]:[Mercredi]]),"")</f>
        <v/>
      </c>
      <c r="P909" s="14" t="str">
        <f>IF(SUM(Tableau82529[[#This Row],[Jeudi]:[Samedi]])&gt;0,SUM(Tableau82529[[#This Row],[Jeudi]:[Samedi]]),"")</f>
        <v/>
      </c>
      <c r="Q909" s="14">
        <f>COUNTIF(Tableau82529[[#This Row],[Lundi]:[Mercredi]],"&gt;0") + COUNTIF(Tableau82529[[#This Row],[Jeudi]:[Samedi]],"&gt;0")</f>
        <v>0</v>
      </c>
      <c r="R909" s="14" t="str">
        <f>IFERROR(Tableau82529[[#This Row],[Total Tour 1]]+Tableau82529[[#This Row],[Total Tour 2]],"")</f>
        <v/>
      </c>
      <c r="S909" s="14">
        <f>COUNTIF(Tableau82529[[#This Row],[Lundi]:[Samedi]],"&gt;=12")*1000</f>
        <v>0</v>
      </c>
      <c r="T90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09" s="15">
        <f>Tableau82529[[#This Row],[Prime production]]+Tableau82529[[#This Row],[Prime rendement]]</f>
        <v>0</v>
      </c>
      <c r="V909" s="15" t="str">
        <f>IF(Tableau82529[[#This Row],[Matricule]]&gt;1,IF(COUNTIF(Tableau82529[DateMatricule],Tableau82529[[#This Row],[DateMatricule]])&gt;1,"Doublon",""),"")</f>
        <v/>
      </c>
    </row>
    <row r="910" spans="1:22" x14ac:dyDescent="0.25">
      <c r="A910" s="11" t="str">
        <f>IF(Tableau82529[[#This Row],[Semaine]]="","",VLOOKUP(Tableau82529[[#This Row],[Semaine]],Listes!$A:$B,2,FALSE))</f>
        <v/>
      </c>
      <c r="B910" s="11" t="str">
        <f>IF(ISBLANK(Tableau82529[[#This Row],[Matricule]]),"",VLOOKUP(Tableau82529[[#This Row],[Matricule]],#REF!,2,FALSE))</f>
        <v/>
      </c>
      <c r="C910" s="11" t="str">
        <f>IF(ISBLANK(Tableau82529[[#This Row],[Matricule]]),"",VLOOKUP(Tableau82529[[#This Row],[Matricule]],#REF!,3,FALSE))</f>
        <v/>
      </c>
      <c r="D910" s="11" t="str">
        <f>CONCATENATE(Tableau82529[[#This Row],[Semaine]],Tableau82529[[#This Row],[Matricule]])</f>
        <v/>
      </c>
      <c r="O910" s="14" t="str">
        <f>IF(SUM(Tableau82529[[#This Row],[Lundi]:[Mercredi]])&gt;0,SUM(Tableau82529[[#This Row],[Lundi]:[Mercredi]]),"")</f>
        <v/>
      </c>
      <c r="P910" s="14" t="str">
        <f>IF(SUM(Tableau82529[[#This Row],[Jeudi]:[Samedi]])&gt;0,SUM(Tableau82529[[#This Row],[Jeudi]:[Samedi]]),"")</f>
        <v/>
      </c>
      <c r="Q910" s="14">
        <f>COUNTIF(Tableau82529[[#This Row],[Lundi]:[Mercredi]],"&gt;0") + COUNTIF(Tableau82529[[#This Row],[Jeudi]:[Samedi]],"&gt;0")</f>
        <v>0</v>
      </c>
      <c r="R910" s="14" t="str">
        <f>IFERROR(Tableau82529[[#This Row],[Total Tour 1]]+Tableau82529[[#This Row],[Total Tour 2]],"")</f>
        <v/>
      </c>
      <c r="S910" s="14">
        <f>COUNTIF(Tableau82529[[#This Row],[Lundi]:[Samedi]],"&gt;=12")*1000</f>
        <v>0</v>
      </c>
      <c r="T91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10" s="15">
        <f>Tableau82529[[#This Row],[Prime production]]+Tableau82529[[#This Row],[Prime rendement]]</f>
        <v>0</v>
      </c>
      <c r="V910" s="15" t="str">
        <f>IF(Tableau82529[[#This Row],[Matricule]]&gt;1,IF(COUNTIF(Tableau82529[DateMatricule],Tableau82529[[#This Row],[DateMatricule]])&gt;1,"Doublon",""),"")</f>
        <v/>
      </c>
    </row>
    <row r="911" spans="1:22" x14ac:dyDescent="0.25">
      <c r="A911" s="11" t="str">
        <f>IF(Tableau82529[[#This Row],[Semaine]]="","",VLOOKUP(Tableau82529[[#This Row],[Semaine]],Listes!$A:$B,2,FALSE))</f>
        <v/>
      </c>
      <c r="B911" s="11" t="str">
        <f>IF(ISBLANK(Tableau82529[[#This Row],[Matricule]]),"",VLOOKUP(Tableau82529[[#This Row],[Matricule]],#REF!,2,FALSE))</f>
        <v/>
      </c>
      <c r="C911" s="11" t="str">
        <f>IF(ISBLANK(Tableau82529[[#This Row],[Matricule]]),"",VLOOKUP(Tableau82529[[#This Row],[Matricule]],#REF!,3,FALSE))</f>
        <v/>
      </c>
      <c r="D911" s="11" t="str">
        <f>CONCATENATE(Tableau82529[[#This Row],[Semaine]],Tableau82529[[#This Row],[Matricule]])</f>
        <v/>
      </c>
      <c r="O911" s="14" t="str">
        <f>IF(SUM(Tableau82529[[#This Row],[Lundi]:[Mercredi]])&gt;0,SUM(Tableau82529[[#This Row],[Lundi]:[Mercredi]]),"")</f>
        <v/>
      </c>
      <c r="P911" s="14" t="str">
        <f>IF(SUM(Tableau82529[[#This Row],[Jeudi]:[Samedi]])&gt;0,SUM(Tableau82529[[#This Row],[Jeudi]:[Samedi]]),"")</f>
        <v/>
      </c>
      <c r="Q911" s="14">
        <f>COUNTIF(Tableau82529[[#This Row],[Lundi]:[Mercredi]],"&gt;0") + COUNTIF(Tableau82529[[#This Row],[Jeudi]:[Samedi]],"&gt;0")</f>
        <v>0</v>
      </c>
      <c r="R911" s="14" t="str">
        <f>IFERROR(Tableau82529[[#This Row],[Total Tour 1]]+Tableau82529[[#This Row],[Total Tour 2]],"")</f>
        <v/>
      </c>
      <c r="S911" s="14">
        <f>COUNTIF(Tableau82529[[#This Row],[Lundi]:[Samedi]],"&gt;=12")*1000</f>
        <v>0</v>
      </c>
      <c r="T91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11" s="15">
        <f>Tableau82529[[#This Row],[Prime production]]+Tableau82529[[#This Row],[Prime rendement]]</f>
        <v>0</v>
      </c>
      <c r="V911" s="15" t="str">
        <f>IF(Tableau82529[[#This Row],[Matricule]]&gt;1,IF(COUNTIF(Tableau82529[DateMatricule],Tableau82529[[#This Row],[DateMatricule]])&gt;1,"Doublon",""),"")</f>
        <v/>
      </c>
    </row>
    <row r="912" spans="1:22" x14ac:dyDescent="0.25">
      <c r="A912" s="11" t="str">
        <f>IF(Tableau82529[[#This Row],[Semaine]]="","",VLOOKUP(Tableau82529[[#This Row],[Semaine]],Listes!$A:$B,2,FALSE))</f>
        <v/>
      </c>
      <c r="B912" s="11" t="str">
        <f>IF(ISBLANK(Tableau82529[[#This Row],[Matricule]]),"",VLOOKUP(Tableau82529[[#This Row],[Matricule]],#REF!,2,FALSE))</f>
        <v/>
      </c>
      <c r="C912" s="11" t="str">
        <f>IF(ISBLANK(Tableau82529[[#This Row],[Matricule]]),"",VLOOKUP(Tableau82529[[#This Row],[Matricule]],#REF!,3,FALSE))</f>
        <v/>
      </c>
      <c r="D912" s="11" t="str">
        <f>CONCATENATE(Tableau82529[[#This Row],[Semaine]],Tableau82529[[#This Row],[Matricule]])</f>
        <v/>
      </c>
      <c r="O912" s="14" t="str">
        <f>IF(SUM(Tableau82529[[#This Row],[Lundi]:[Mercredi]])&gt;0,SUM(Tableau82529[[#This Row],[Lundi]:[Mercredi]]),"")</f>
        <v/>
      </c>
      <c r="P912" s="14" t="str">
        <f>IF(SUM(Tableau82529[[#This Row],[Jeudi]:[Samedi]])&gt;0,SUM(Tableau82529[[#This Row],[Jeudi]:[Samedi]]),"")</f>
        <v/>
      </c>
      <c r="Q912" s="14">
        <f>COUNTIF(Tableau82529[[#This Row],[Lundi]:[Mercredi]],"&gt;0") + COUNTIF(Tableau82529[[#This Row],[Jeudi]:[Samedi]],"&gt;0")</f>
        <v>0</v>
      </c>
      <c r="R912" s="14" t="str">
        <f>IFERROR(Tableau82529[[#This Row],[Total Tour 1]]+Tableau82529[[#This Row],[Total Tour 2]],"")</f>
        <v/>
      </c>
      <c r="S912" s="14">
        <f>COUNTIF(Tableau82529[[#This Row],[Lundi]:[Samedi]],"&gt;=12")*1000</f>
        <v>0</v>
      </c>
      <c r="T91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12" s="15">
        <f>Tableau82529[[#This Row],[Prime production]]+Tableau82529[[#This Row],[Prime rendement]]</f>
        <v>0</v>
      </c>
      <c r="V912" s="15" t="str">
        <f>IF(Tableau82529[[#This Row],[Matricule]]&gt;1,IF(COUNTIF(Tableau82529[DateMatricule],Tableau82529[[#This Row],[DateMatricule]])&gt;1,"Doublon",""),"")</f>
        <v/>
      </c>
    </row>
    <row r="913" spans="1:22" x14ac:dyDescent="0.25">
      <c r="A913" s="11" t="str">
        <f>IF(Tableau82529[[#This Row],[Semaine]]="","",VLOOKUP(Tableau82529[[#This Row],[Semaine]],Listes!$A:$B,2,FALSE))</f>
        <v/>
      </c>
      <c r="B913" s="11" t="str">
        <f>IF(ISBLANK(Tableau82529[[#This Row],[Matricule]]),"",VLOOKUP(Tableau82529[[#This Row],[Matricule]],#REF!,2,FALSE))</f>
        <v/>
      </c>
      <c r="C913" s="11" t="str">
        <f>IF(ISBLANK(Tableau82529[[#This Row],[Matricule]]),"",VLOOKUP(Tableau82529[[#This Row],[Matricule]],#REF!,3,FALSE))</f>
        <v/>
      </c>
      <c r="D913" s="11" t="str">
        <f>CONCATENATE(Tableau82529[[#This Row],[Semaine]],Tableau82529[[#This Row],[Matricule]])</f>
        <v/>
      </c>
      <c r="O913" s="14" t="str">
        <f>IF(SUM(Tableau82529[[#This Row],[Lundi]:[Mercredi]])&gt;0,SUM(Tableau82529[[#This Row],[Lundi]:[Mercredi]]),"")</f>
        <v/>
      </c>
      <c r="P913" s="14" t="str">
        <f>IF(SUM(Tableau82529[[#This Row],[Jeudi]:[Samedi]])&gt;0,SUM(Tableau82529[[#This Row],[Jeudi]:[Samedi]]),"")</f>
        <v/>
      </c>
      <c r="Q913" s="14">
        <f>COUNTIF(Tableau82529[[#This Row],[Lundi]:[Mercredi]],"&gt;0") + COUNTIF(Tableau82529[[#This Row],[Jeudi]:[Samedi]],"&gt;0")</f>
        <v>0</v>
      </c>
      <c r="R913" s="14" t="str">
        <f>IFERROR(Tableau82529[[#This Row],[Total Tour 1]]+Tableau82529[[#This Row],[Total Tour 2]],"")</f>
        <v/>
      </c>
      <c r="S913" s="14">
        <f>COUNTIF(Tableau82529[[#This Row],[Lundi]:[Samedi]],"&gt;=12")*1000</f>
        <v>0</v>
      </c>
      <c r="T91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13" s="15">
        <f>Tableau82529[[#This Row],[Prime production]]+Tableau82529[[#This Row],[Prime rendement]]</f>
        <v>0</v>
      </c>
      <c r="V913" s="15" t="str">
        <f>IF(Tableau82529[[#This Row],[Matricule]]&gt;1,IF(COUNTIF(Tableau82529[DateMatricule],Tableau82529[[#This Row],[DateMatricule]])&gt;1,"Doublon",""),"")</f>
        <v/>
      </c>
    </row>
    <row r="914" spans="1:22" x14ac:dyDescent="0.25">
      <c r="A914" s="11" t="str">
        <f>IF(Tableau82529[[#This Row],[Semaine]]="","",VLOOKUP(Tableau82529[[#This Row],[Semaine]],Listes!$A:$B,2,FALSE))</f>
        <v/>
      </c>
      <c r="B914" s="11" t="str">
        <f>IF(ISBLANK(Tableau82529[[#This Row],[Matricule]]),"",VLOOKUP(Tableau82529[[#This Row],[Matricule]],#REF!,2,FALSE))</f>
        <v/>
      </c>
      <c r="C914" s="11" t="str">
        <f>IF(ISBLANK(Tableau82529[[#This Row],[Matricule]]),"",VLOOKUP(Tableau82529[[#This Row],[Matricule]],#REF!,3,FALSE))</f>
        <v/>
      </c>
      <c r="D914" s="11" t="str">
        <f>CONCATENATE(Tableau82529[[#This Row],[Semaine]],Tableau82529[[#This Row],[Matricule]])</f>
        <v/>
      </c>
      <c r="O914" s="14" t="str">
        <f>IF(SUM(Tableau82529[[#This Row],[Lundi]:[Mercredi]])&gt;0,SUM(Tableau82529[[#This Row],[Lundi]:[Mercredi]]),"")</f>
        <v/>
      </c>
      <c r="P914" s="14" t="str">
        <f>IF(SUM(Tableau82529[[#This Row],[Jeudi]:[Samedi]])&gt;0,SUM(Tableau82529[[#This Row],[Jeudi]:[Samedi]]),"")</f>
        <v/>
      </c>
      <c r="Q914" s="14">
        <f>COUNTIF(Tableau82529[[#This Row],[Lundi]:[Mercredi]],"&gt;0") + COUNTIF(Tableau82529[[#This Row],[Jeudi]:[Samedi]],"&gt;0")</f>
        <v>0</v>
      </c>
      <c r="R914" s="14" t="str">
        <f>IFERROR(Tableau82529[[#This Row],[Total Tour 1]]+Tableau82529[[#This Row],[Total Tour 2]],"")</f>
        <v/>
      </c>
      <c r="S914" s="14">
        <f>COUNTIF(Tableau82529[[#This Row],[Lundi]:[Samedi]],"&gt;=12")*1000</f>
        <v>0</v>
      </c>
      <c r="T91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14" s="15">
        <f>Tableau82529[[#This Row],[Prime production]]+Tableau82529[[#This Row],[Prime rendement]]</f>
        <v>0</v>
      </c>
      <c r="V914" s="15" t="str">
        <f>IF(Tableau82529[[#This Row],[Matricule]]&gt;1,IF(COUNTIF(Tableau82529[DateMatricule],Tableau82529[[#This Row],[DateMatricule]])&gt;1,"Doublon",""),"")</f>
        <v/>
      </c>
    </row>
    <row r="915" spans="1:22" x14ac:dyDescent="0.25">
      <c r="A915" s="11" t="str">
        <f>IF(Tableau82529[[#This Row],[Semaine]]="","",VLOOKUP(Tableau82529[[#This Row],[Semaine]],Listes!$A:$B,2,FALSE))</f>
        <v/>
      </c>
      <c r="B915" s="11" t="str">
        <f>IF(ISBLANK(Tableau82529[[#This Row],[Matricule]]),"",VLOOKUP(Tableau82529[[#This Row],[Matricule]],#REF!,2,FALSE))</f>
        <v/>
      </c>
      <c r="C915" s="11" t="str">
        <f>IF(ISBLANK(Tableau82529[[#This Row],[Matricule]]),"",VLOOKUP(Tableau82529[[#This Row],[Matricule]],#REF!,3,FALSE))</f>
        <v/>
      </c>
      <c r="D915" s="11" t="str">
        <f>CONCATENATE(Tableau82529[[#This Row],[Semaine]],Tableau82529[[#This Row],[Matricule]])</f>
        <v/>
      </c>
      <c r="O915" s="14" t="str">
        <f>IF(SUM(Tableau82529[[#This Row],[Lundi]:[Mercredi]])&gt;0,SUM(Tableau82529[[#This Row],[Lundi]:[Mercredi]]),"")</f>
        <v/>
      </c>
      <c r="P915" s="14" t="str">
        <f>IF(SUM(Tableau82529[[#This Row],[Jeudi]:[Samedi]])&gt;0,SUM(Tableau82529[[#This Row],[Jeudi]:[Samedi]]),"")</f>
        <v/>
      </c>
      <c r="Q915" s="14">
        <f>COUNTIF(Tableau82529[[#This Row],[Lundi]:[Mercredi]],"&gt;0") + COUNTIF(Tableau82529[[#This Row],[Jeudi]:[Samedi]],"&gt;0")</f>
        <v>0</v>
      </c>
      <c r="R915" s="14" t="str">
        <f>IFERROR(Tableau82529[[#This Row],[Total Tour 1]]+Tableau82529[[#This Row],[Total Tour 2]],"")</f>
        <v/>
      </c>
      <c r="S915" s="14">
        <f>COUNTIF(Tableau82529[[#This Row],[Lundi]:[Samedi]],"&gt;=12")*1000</f>
        <v>0</v>
      </c>
      <c r="T91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15" s="15">
        <f>Tableau82529[[#This Row],[Prime production]]+Tableau82529[[#This Row],[Prime rendement]]</f>
        <v>0</v>
      </c>
      <c r="V915" s="15" t="str">
        <f>IF(Tableau82529[[#This Row],[Matricule]]&gt;1,IF(COUNTIF(Tableau82529[DateMatricule],Tableau82529[[#This Row],[DateMatricule]])&gt;1,"Doublon",""),"")</f>
        <v/>
      </c>
    </row>
    <row r="916" spans="1:22" x14ac:dyDescent="0.25">
      <c r="A916" s="11" t="str">
        <f>IF(Tableau82529[[#This Row],[Semaine]]="","",VLOOKUP(Tableau82529[[#This Row],[Semaine]],Listes!$A:$B,2,FALSE))</f>
        <v/>
      </c>
      <c r="B916" s="11" t="str">
        <f>IF(ISBLANK(Tableau82529[[#This Row],[Matricule]]),"",VLOOKUP(Tableau82529[[#This Row],[Matricule]],#REF!,2,FALSE))</f>
        <v/>
      </c>
      <c r="C916" s="11" t="str">
        <f>IF(ISBLANK(Tableau82529[[#This Row],[Matricule]]),"",VLOOKUP(Tableau82529[[#This Row],[Matricule]],#REF!,3,FALSE))</f>
        <v/>
      </c>
      <c r="D916" s="11" t="str">
        <f>CONCATENATE(Tableau82529[[#This Row],[Semaine]],Tableau82529[[#This Row],[Matricule]])</f>
        <v/>
      </c>
      <c r="O916" s="14" t="str">
        <f>IF(SUM(Tableau82529[[#This Row],[Lundi]:[Mercredi]])&gt;0,SUM(Tableau82529[[#This Row],[Lundi]:[Mercredi]]),"")</f>
        <v/>
      </c>
      <c r="P916" s="14" t="str">
        <f>IF(SUM(Tableau82529[[#This Row],[Jeudi]:[Samedi]])&gt;0,SUM(Tableau82529[[#This Row],[Jeudi]:[Samedi]]),"")</f>
        <v/>
      </c>
      <c r="Q916" s="14">
        <f>COUNTIF(Tableau82529[[#This Row],[Lundi]:[Mercredi]],"&gt;0") + COUNTIF(Tableau82529[[#This Row],[Jeudi]:[Samedi]],"&gt;0")</f>
        <v>0</v>
      </c>
      <c r="R916" s="14" t="str">
        <f>IFERROR(Tableau82529[[#This Row],[Total Tour 1]]+Tableau82529[[#This Row],[Total Tour 2]],"")</f>
        <v/>
      </c>
      <c r="S916" s="14">
        <f>COUNTIF(Tableau82529[[#This Row],[Lundi]:[Samedi]],"&gt;=12")*1000</f>
        <v>0</v>
      </c>
      <c r="T91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16" s="15">
        <f>Tableau82529[[#This Row],[Prime production]]+Tableau82529[[#This Row],[Prime rendement]]</f>
        <v>0</v>
      </c>
      <c r="V916" s="15" t="str">
        <f>IF(Tableau82529[[#This Row],[Matricule]]&gt;1,IF(COUNTIF(Tableau82529[DateMatricule],Tableau82529[[#This Row],[DateMatricule]])&gt;1,"Doublon",""),"")</f>
        <v/>
      </c>
    </row>
    <row r="917" spans="1:22" x14ac:dyDescent="0.25">
      <c r="A917" s="11" t="str">
        <f>IF(Tableau82529[[#This Row],[Semaine]]="","",VLOOKUP(Tableau82529[[#This Row],[Semaine]],Listes!$A:$B,2,FALSE))</f>
        <v/>
      </c>
      <c r="B917" s="11" t="str">
        <f>IF(ISBLANK(Tableau82529[[#This Row],[Matricule]]),"",VLOOKUP(Tableau82529[[#This Row],[Matricule]],#REF!,2,FALSE))</f>
        <v/>
      </c>
      <c r="C917" s="11" t="str">
        <f>IF(ISBLANK(Tableau82529[[#This Row],[Matricule]]),"",VLOOKUP(Tableau82529[[#This Row],[Matricule]],#REF!,3,FALSE))</f>
        <v/>
      </c>
      <c r="D917" s="11" t="str">
        <f>CONCATENATE(Tableau82529[[#This Row],[Semaine]],Tableau82529[[#This Row],[Matricule]])</f>
        <v/>
      </c>
      <c r="O917" s="14" t="str">
        <f>IF(SUM(Tableau82529[[#This Row],[Lundi]:[Mercredi]])&gt;0,SUM(Tableau82529[[#This Row],[Lundi]:[Mercredi]]),"")</f>
        <v/>
      </c>
      <c r="P917" s="14" t="str">
        <f>IF(SUM(Tableau82529[[#This Row],[Jeudi]:[Samedi]])&gt;0,SUM(Tableau82529[[#This Row],[Jeudi]:[Samedi]]),"")</f>
        <v/>
      </c>
      <c r="Q917" s="14">
        <f>COUNTIF(Tableau82529[[#This Row],[Lundi]:[Mercredi]],"&gt;0") + COUNTIF(Tableau82529[[#This Row],[Jeudi]:[Samedi]],"&gt;0")</f>
        <v>0</v>
      </c>
      <c r="R917" s="14" t="str">
        <f>IFERROR(Tableau82529[[#This Row],[Total Tour 1]]+Tableau82529[[#This Row],[Total Tour 2]],"")</f>
        <v/>
      </c>
      <c r="S917" s="14">
        <f>COUNTIF(Tableau82529[[#This Row],[Lundi]:[Samedi]],"&gt;=12")*1000</f>
        <v>0</v>
      </c>
      <c r="T91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17" s="15">
        <f>Tableau82529[[#This Row],[Prime production]]+Tableau82529[[#This Row],[Prime rendement]]</f>
        <v>0</v>
      </c>
      <c r="V917" s="15" t="str">
        <f>IF(Tableau82529[[#This Row],[Matricule]]&gt;1,IF(COUNTIF(Tableau82529[DateMatricule],Tableau82529[[#This Row],[DateMatricule]])&gt;1,"Doublon",""),"")</f>
        <v/>
      </c>
    </row>
    <row r="918" spans="1:22" x14ac:dyDescent="0.25">
      <c r="A918" s="11" t="str">
        <f>IF(Tableau82529[[#This Row],[Semaine]]="","",VLOOKUP(Tableau82529[[#This Row],[Semaine]],Listes!$A:$B,2,FALSE))</f>
        <v/>
      </c>
      <c r="B918" s="11" t="str">
        <f>IF(ISBLANK(Tableau82529[[#This Row],[Matricule]]),"",VLOOKUP(Tableau82529[[#This Row],[Matricule]],#REF!,2,FALSE))</f>
        <v/>
      </c>
      <c r="C918" s="11" t="str">
        <f>IF(ISBLANK(Tableau82529[[#This Row],[Matricule]]),"",VLOOKUP(Tableau82529[[#This Row],[Matricule]],#REF!,3,FALSE))</f>
        <v/>
      </c>
      <c r="D918" s="11" t="str">
        <f>CONCATENATE(Tableau82529[[#This Row],[Semaine]],Tableau82529[[#This Row],[Matricule]])</f>
        <v/>
      </c>
      <c r="O918" s="14" t="str">
        <f>IF(SUM(Tableau82529[[#This Row],[Lundi]:[Mercredi]])&gt;0,SUM(Tableau82529[[#This Row],[Lundi]:[Mercredi]]),"")</f>
        <v/>
      </c>
      <c r="P918" s="14" t="str">
        <f>IF(SUM(Tableau82529[[#This Row],[Jeudi]:[Samedi]])&gt;0,SUM(Tableau82529[[#This Row],[Jeudi]:[Samedi]]),"")</f>
        <v/>
      </c>
      <c r="Q918" s="14">
        <f>COUNTIF(Tableau82529[[#This Row],[Lundi]:[Mercredi]],"&gt;0") + COUNTIF(Tableau82529[[#This Row],[Jeudi]:[Samedi]],"&gt;0")</f>
        <v>0</v>
      </c>
      <c r="R918" s="14" t="str">
        <f>IFERROR(Tableau82529[[#This Row],[Total Tour 1]]+Tableau82529[[#This Row],[Total Tour 2]],"")</f>
        <v/>
      </c>
      <c r="S918" s="14">
        <f>COUNTIF(Tableau82529[[#This Row],[Lundi]:[Samedi]],"&gt;=12")*1000</f>
        <v>0</v>
      </c>
      <c r="T91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18" s="15">
        <f>Tableau82529[[#This Row],[Prime production]]+Tableau82529[[#This Row],[Prime rendement]]</f>
        <v>0</v>
      </c>
      <c r="V918" s="15" t="str">
        <f>IF(Tableau82529[[#This Row],[Matricule]]&gt;1,IF(COUNTIF(Tableau82529[DateMatricule],Tableau82529[[#This Row],[DateMatricule]])&gt;1,"Doublon",""),"")</f>
        <v/>
      </c>
    </row>
    <row r="919" spans="1:22" x14ac:dyDescent="0.25">
      <c r="A919" s="11" t="str">
        <f>IF(Tableau82529[[#This Row],[Semaine]]="","",VLOOKUP(Tableau82529[[#This Row],[Semaine]],Listes!$A:$B,2,FALSE))</f>
        <v/>
      </c>
      <c r="B919" s="11" t="str">
        <f>IF(ISBLANK(Tableau82529[[#This Row],[Matricule]]),"",VLOOKUP(Tableau82529[[#This Row],[Matricule]],#REF!,2,FALSE))</f>
        <v/>
      </c>
      <c r="C919" s="11" t="str">
        <f>IF(ISBLANK(Tableau82529[[#This Row],[Matricule]]),"",VLOOKUP(Tableau82529[[#This Row],[Matricule]],#REF!,3,FALSE))</f>
        <v/>
      </c>
      <c r="D919" s="11" t="str">
        <f>CONCATENATE(Tableau82529[[#This Row],[Semaine]],Tableau82529[[#This Row],[Matricule]])</f>
        <v/>
      </c>
      <c r="O919" s="14" t="str">
        <f>IF(SUM(Tableau82529[[#This Row],[Lundi]:[Mercredi]])&gt;0,SUM(Tableau82529[[#This Row],[Lundi]:[Mercredi]]),"")</f>
        <v/>
      </c>
      <c r="P919" s="14" t="str">
        <f>IF(SUM(Tableau82529[[#This Row],[Jeudi]:[Samedi]])&gt;0,SUM(Tableau82529[[#This Row],[Jeudi]:[Samedi]]),"")</f>
        <v/>
      </c>
      <c r="Q919" s="14">
        <f>COUNTIF(Tableau82529[[#This Row],[Lundi]:[Mercredi]],"&gt;0") + COUNTIF(Tableau82529[[#This Row],[Jeudi]:[Samedi]],"&gt;0")</f>
        <v>0</v>
      </c>
      <c r="R919" s="14" t="str">
        <f>IFERROR(Tableau82529[[#This Row],[Total Tour 1]]+Tableau82529[[#This Row],[Total Tour 2]],"")</f>
        <v/>
      </c>
      <c r="S919" s="14">
        <f>COUNTIF(Tableau82529[[#This Row],[Lundi]:[Samedi]],"&gt;=12")*1000</f>
        <v>0</v>
      </c>
      <c r="T91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19" s="15">
        <f>Tableau82529[[#This Row],[Prime production]]+Tableau82529[[#This Row],[Prime rendement]]</f>
        <v>0</v>
      </c>
      <c r="V919" s="15" t="str">
        <f>IF(Tableau82529[[#This Row],[Matricule]]&gt;1,IF(COUNTIF(Tableau82529[DateMatricule],Tableau82529[[#This Row],[DateMatricule]])&gt;1,"Doublon",""),"")</f>
        <v/>
      </c>
    </row>
    <row r="920" spans="1:22" x14ac:dyDescent="0.25">
      <c r="A920" s="11" t="str">
        <f>IF(Tableau82529[[#This Row],[Semaine]]="","",VLOOKUP(Tableau82529[[#This Row],[Semaine]],Listes!$A:$B,2,FALSE))</f>
        <v/>
      </c>
      <c r="B920" s="11" t="str">
        <f>IF(ISBLANK(Tableau82529[[#This Row],[Matricule]]),"",VLOOKUP(Tableau82529[[#This Row],[Matricule]],#REF!,2,FALSE))</f>
        <v/>
      </c>
      <c r="C920" s="11" t="str">
        <f>IF(ISBLANK(Tableau82529[[#This Row],[Matricule]]),"",VLOOKUP(Tableau82529[[#This Row],[Matricule]],#REF!,3,FALSE))</f>
        <v/>
      </c>
      <c r="D920" s="11" t="str">
        <f>CONCATENATE(Tableau82529[[#This Row],[Semaine]],Tableau82529[[#This Row],[Matricule]])</f>
        <v/>
      </c>
      <c r="O920" s="14" t="str">
        <f>IF(SUM(Tableau82529[[#This Row],[Lundi]:[Mercredi]])&gt;0,SUM(Tableau82529[[#This Row],[Lundi]:[Mercredi]]),"")</f>
        <v/>
      </c>
      <c r="P920" s="14" t="str">
        <f>IF(SUM(Tableau82529[[#This Row],[Jeudi]:[Samedi]])&gt;0,SUM(Tableau82529[[#This Row],[Jeudi]:[Samedi]]),"")</f>
        <v/>
      </c>
      <c r="Q920" s="14">
        <f>COUNTIF(Tableau82529[[#This Row],[Lundi]:[Mercredi]],"&gt;0") + COUNTIF(Tableau82529[[#This Row],[Jeudi]:[Samedi]],"&gt;0")</f>
        <v>0</v>
      </c>
      <c r="R920" s="14" t="str">
        <f>IFERROR(Tableau82529[[#This Row],[Total Tour 1]]+Tableau82529[[#This Row],[Total Tour 2]],"")</f>
        <v/>
      </c>
      <c r="S920" s="14">
        <f>COUNTIF(Tableau82529[[#This Row],[Lundi]:[Samedi]],"&gt;=12")*1000</f>
        <v>0</v>
      </c>
      <c r="T92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20" s="15">
        <f>Tableau82529[[#This Row],[Prime production]]+Tableau82529[[#This Row],[Prime rendement]]</f>
        <v>0</v>
      </c>
      <c r="V920" s="15" t="str">
        <f>IF(Tableau82529[[#This Row],[Matricule]]&gt;1,IF(COUNTIF(Tableau82529[DateMatricule],Tableau82529[[#This Row],[DateMatricule]])&gt;1,"Doublon",""),"")</f>
        <v/>
      </c>
    </row>
    <row r="921" spans="1:22" x14ac:dyDescent="0.25">
      <c r="A921" s="11" t="str">
        <f>IF(Tableau82529[[#This Row],[Semaine]]="","",VLOOKUP(Tableau82529[[#This Row],[Semaine]],Listes!$A:$B,2,FALSE))</f>
        <v/>
      </c>
      <c r="B921" s="11" t="str">
        <f>IF(ISBLANK(Tableau82529[[#This Row],[Matricule]]),"",VLOOKUP(Tableau82529[[#This Row],[Matricule]],#REF!,2,FALSE))</f>
        <v/>
      </c>
      <c r="C921" s="11" t="str">
        <f>IF(ISBLANK(Tableau82529[[#This Row],[Matricule]]),"",VLOOKUP(Tableau82529[[#This Row],[Matricule]],#REF!,3,FALSE))</f>
        <v/>
      </c>
      <c r="D921" s="11" t="str">
        <f>CONCATENATE(Tableau82529[[#This Row],[Semaine]],Tableau82529[[#This Row],[Matricule]])</f>
        <v/>
      </c>
      <c r="O921" s="14" t="str">
        <f>IF(SUM(Tableau82529[[#This Row],[Lundi]:[Mercredi]])&gt;0,SUM(Tableau82529[[#This Row],[Lundi]:[Mercredi]]),"")</f>
        <v/>
      </c>
      <c r="P921" s="14" t="str">
        <f>IF(SUM(Tableau82529[[#This Row],[Jeudi]:[Samedi]])&gt;0,SUM(Tableau82529[[#This Row],[Jeudi]:[Samedi]]),"")</f>
        <v/>
      </c>
      <c r="Q921" s="14">
        <f>COUNTIF(Tableau82529[[#This Row],[Lundi]:[Mercredi]],"&gt;0") + COUNTIF(Tableau82529[[#This Row],[Jeudi]:[Samedi]],"&gt;0")</f>
        <v>0</v>
      </c>
      <c r="R921" s="14" t="str">
        <f>IFERROR(Tableau82529[[#This Row],[Total Tour 1]]+Tableau82529[[#This Row],[Total Tour 2]],"")</f>
        <v/>
      </c>
      <c r="S921" s="14">
        <f>COUNTIF(Tableau82529[[#This Row],[Lundi]:[Samedi]],"&gt;=12")*1000</f>
        <v>0</v>
      </c>
      <c r="T92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21" s="15">
        <f>Tableau82529[[#This Row],[Prime production]]+Tableau82529[[#This Row],[Prime rendement]]</f>
        <v>0</v>
      </c>
      <c r="V921" s="15" t="str">
        <f>IF(Tableau82529[[#This Row],[Matricule]]&gt;1,IF(COUNTIF(Tableau82529[DateMatricule],Tableau82529[[#This Row],[DateMatricule]])&gt;1,"Doublon",""),"")</f>
        <v/>
      </c>
    </row>
    <row r="922" spans="1:22" x14ac:dyDescent="0.25">
      <c r="A922" s="11" t="str">
        <f>IF(Tableau82529[[#This Row],[Semaine]]="","",VLOOKUP(Tableau82529[[#This Row],[Semaine]],Listes!$A:$B,2,FALSE))</f>
        <v/>
      </c>
      <c r="B922" s="11" t="str">
        <f>IF(ISBLANK(Tableau82529[[#This Row],[Matricule]]),"",VLOOKUP(Tableau82529[[#This Row],[Matricule]],#REF!,2,FALSE))</f>
        <v/>
      </c>
      <c r="C922" s="11" t="str">
        <f>IF(ISBLANK(Tableau82529[[#This Row],[Matricule]]),"",VLOOKUP(Tableau82529[[#This Row],[Matricule]],#REF!,3,FALSE))</f>
        <v/>
      </c>
      <c r="D922" s="11" t="str">
        <f>CONCATENATE(Tableau82529[[#This Row],[Semaine]],Tableau82529[[#This Row],[Matricule]])</f>
        <v/>
      </c>
      <c r="O922" s="14" t="str">
        <f>IF(SUM(Tableau82529[[#This Row],[Lundi]:[Mercredi]])&gt;0,SUM(Tableau82529[[#This Row],[Lundi]:[Mercredi]]),"")</f>
        <v/>
      </c>
      <c r="P922" s="14" t="str">
        <f>IF(SUM(Tableau82529[[#This Row],[Jeudi]:[Samedi]])&gt;0,SUM(Tableau82529[[#This Row],[Jeudi]:[Samedi]]),"")</f>
        <v/>
      </c>
      <c r="Q922" s="14">
        <f>COUNTIF(Tableau82529[[#This Row],[Lundi]:[Mercredi]],"&gt;0") + COUNTIF(Tableau82529[[#This Row],[Jeudi]:[Samedi]],"&gt;0")</f>
        <v>0</v>
      </c>
      <c r="R922" s="14" t="str">
        <f>IFERROR(Tableau82529[[#This Row],[Total Tour 1]]+Tableau82529[[#This Row],[Total Tour 2]],"")</f>
        <v/>
      </c>
      <c r="S922" s="14">
        <f>COUNTIF(Tableau82529[[#This Row],[Lundi]:[Samedi]],"&gt;=12")*1000</f>
        <v>0</v>
      </c>
      <c r="T92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22" s="15">
        <f>Tableau82529[[#This Row],[Prime production]]+Tableau82529[[#This Row],[Prime rendement]]</f>
        <v>0</v>
      </c>
      <c r="V922" s="15" t="str">
        <f>IF(Tableau82529[[#This Row],[Matricule]]&gt;1,IF(COUNTIF(Tableau82529[DateMatricule],Tableau82529[[#This Row],[DateMatricule]])&gt;1,"Doublon",""),"")</f>
        <v/>
      </c>
    </row>
    <row r="923" spans="1:22" x14ac:dyDescent="0.25">
      <c r="A923" s="11" t="str">
        <f>IF(Tableau82529[[#This Row],[Semaine]]="","",VLOOKUP(Tableau82529[[#This Row],[Semaine]],Listes!$A:$B,2,FALSE))</f>
        <v/>
      </c>
      <c r="B923" s="11" t="str">
        <f>IF(ISBLANK(Tableau82529[[#This Row],[Matricule]]),"",VLOOKUP(Tableau82529[[#This Row],[Matricule]],#REF!,2,FALSE))</f>
        <v/>
      </c>
      <c r="C923" s="11" t="str">
        <f>IF(ISBLANK(Tableau82529[[#This Row],[Matricule]]),"",VLOOKUP(Tableau82529[[#This Row],[Matricule]],#REF!,3,FALSE))</f>
        <v/>
      </c>
      <c r="D923" s="11" t="str">
        <f>CONCATENATE(Tableau82529[[#This Row],[Semaine]],Tableau82529[[#This Row],[Matricule]])</f>
        <v/>
      </c>
      <c r="O923" s="14" t="str">
        <f>IF(SUM(Tableau82529[[#This Row],[Lundi]:[Mercredi]])&gt;0,SUM(Tableau82529[[#This Row],[Lundi]:[Mercredi]]),"")</f>
        <v/>
      </c>
      <c r="P923" s="14" t="str">
        <f>IF(SUM(Tableau82529[[#This Row],[Jeudi]:[Samedi]])&gt;0,SUM(Tableau82529[[#This Row],[Jeudi]:[Samedi]]),"")</f>
        <v/>
      </c>
      <c r="Q923" s="14">
        <f>COUNTIF(Tableau82529[[#This Row],[Lundi]:[Mercredi]],"&gt;0") + COUNTIF(Tableau82529[[#This Row],[Jeudi]:[Samedi]],"&gt;0")</f>
        <v>0</v>
      </c>
      <c r="R923" s="14" t="str">
        <f>IFERROR(Tableau82529[[#This Row],[Total Tour 1]]+Tableau82529[[#This Row],[Total Tour 2]],"")</f>
        <v/>
      </c>
      <c r="S923" s="14">
        <f>COUNTIF(Tableau82529[[#This Row],[Lundi]:[Samedi]],"&gt;=12")*1000</f>
        <v>0</v>
      </c>
      <c r="T92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23" s="15">
        <f>Tableau82529[[#This Row],[Prime production]]+Tableau82529[[#This Row],[Prime rendement]]</f>
        <v>0</v>
      </c>
      <c r="V923" s="15" t="str">
        <f>IF(Tableau82529[[#This Row],[Matricule]]&gt;1,IF(COUNTIF(Tableau82529[DateMatricule],Tableau82529[[#This Row],[DateMatricule]])&gt;1,"Doublon",""),"")</f>
        <v/>
      </c>
    </row>
    <row r="924" spans="1:22" x14ac:dyDescent="0.25">
      <c r="A924" s="11" t="str">
        <f>IF(Tableau82529[[#This Row],[Semaine]]="","",VLOOKUP(Tableau82529[[#This Row],[Semaine]],Listes!$A:$B,2,FALSE))</f>
        <v/>
      </c>
      <c r="B924" s="11" t="str">
        <f>IF(ISBLANK(Tableau82529[[#This Row],[Matricule]]),"",VLOOKUP(Tableau82529[[#This Row],[Matricule]],#REF!,2,FALSE))</f>
        <v/>
      </c>
      <c r="C924" s="11" t="str">
        <f>IF(ISBLANK(Tableau82529[[#This Row],[Matricule]]),"",VLOOKUP(Tableau82529[[#This Row],[Matricule]],#REF!,3,FALSE))</f>
        <v/>
      </c>
      <c r="D924" s="11" t="str">
        <f>CONCATENATE(Tableau82529[[#This Row],[Semaine]],Tableau82529[[#This Row],[Matricule]])</f>
        <v/>
      </c>
      <c r="O924" s="14" t="str">
        <f>IF(SUM(Tableau82529[[#This Row],[Lundi]:[Mercredi]])&gt;0,SUM(Tableau82529[[#This Row],[Lundi]:[Mercredi]]),"")</f>
        <v/>
      </c>
      <c r="P924" s="14" t="str">
        <f>IF(SUM(Tableau82529[[#This Row],[Jeudi]:[Samedi]])&gt;0,SUM(Tableau82529[[#This Row],[Jeudi]:[Samedi]]),"")</f>
        <v/>
      </c>
      <c r="Q924" s="14">
        <f>COUNTIF(Tableau82529[[#This Row],[Lundi]:[Mercredi]],"&gt;0") + COUNTIF(Tableau82529[[#This Row],[Jeudi]:[Samedi]],"&gt;0")</f>
        <v>0</v>
      </c>
      <c r="R924" s="14" t="str">
        <f>IFERROR(Tableau82529[[#This Row],[Total Tour 1]]+Tableau82529[[#This Row],[Total Tour 2]],"")</f>
        <v/>
      </c>
      <c r="S924" s="14">
        <f>COUNTIF(Tableau82529[[#This Row],[Lundi]:[Samedi]],"&gt;=12")*1000</f>
        <v>0</v>
      </c>
      <c r="T92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24" s="15">
        <f>Tableau82529[[#This Row],[Prime production]]+Tableau82529[[#This Row],[Prime rendement]]</f>
        <v>0</v>
      </c>
      <c r="V924" s="15" t="str">
        <f>IF(Tableau82529[[#This Row],[Matricule]]&gt;1,IF(COUNTIF(Tableau82529[DateMatricule],Tableau82529[[#This Row],[DateMatricule]])&gt;1,"Doublon",""),"")</f>
        <v/>
      </c>
    </row>
    <row r="925" spans="1:22" x14ac:dyDescent="0.25">
      <c r="A925" s="11" t="str">
        <f>IF(Tableau82529[[#This Row],[Semaine]]="","",VLOOKUP(Tableau82529[[#This Row],[Semaine]],Listes!$A:$B,2,FALSE))</f>
        <v/>
      </c>
      <c r="B925" s="11" t="str">
        <f>IF(ISBLANK(Tableau82529[[#This Row],[Matricule]]),"",VLOOKUP(Tableau82529[[#This Row],[Matricule]],#REF!,2,FALSE))</f>
        <v/>
      </c>
      <c r="C925" s="11" t="str">
        <f>IF(ISBLANK(Tableau82529[[#This Row],[Matricule]]),"",VLOOKUP(Tableau82529[[#This Row],[Matricule]],#REF!,3,FALSE))</f>
        <v/>
      </c>
      <c r="D925" s="11" t="str">
        <f>CONCATENATE(Tableau82529[[#This Row],[Semaine]],Tableau82529[[#This Row],[Matricule]])</f>
        <v/>
      </c>
      <c r="O925" s="14" t="str">
        <f>IF(SUM(Tableau82529[[#This Row],[Lundi]:[Mercredi]])&gt;0,SUM(Tableau82529[[#This Row],[Lundi]:[Mercredi]]),"")</f>
        <v/>
      </c>
      <c r="P925" s="14" t="str">
        <f>IF(SUM(Tableau82529[[#This Row],[Jeudi]:[Samedi]])&gt;0,SUM(Tableau82529[[#This Row],[Jeudi]:[Samedi]]),"")</f>
        <v/>
      </c>
      <c r="Q925" s="14">
        <f>COUNTIF(Tableau82529[[#This Row],[Lundi]:[Mercredi]],"&gt;0") + COUNTIF(Tableau82529[[#This Row],[Jeudi]:[Samedi]],"&gt;0")</f>
        <v>0</v>
      </c>
      <c r="R925" s="14" t="str">
        <f>IFERROR(Tableau82529[[#This Row],[Total Tour 1]]+Tableau82529[[#This Row],[Total Tour 2]],"")</f>
        <v/>
      </c>
      <c r="S925" s="14">
        <f>COUNTIF(Tableau82529[[#This Row],[Lundi]:[Samedi]],"&gt;=12")*1000</f>
        <v>0</v>
      </c>
      <c r="T92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25" s="15">
        <f>Tableau82529[[#This Row],[Prime production]]+Tableau82529[[#This Row],[Prime rendement]]</f>
        <v>0</v>
      </c>
      <c r="V925" s="15" t="str">
        <f>IF(Tableau82529[[#This Row],[Matricule]]&gt;1,IF(COUNTIF(Tableau82529[DateMatricule],Tableau82529[[#This Row],[DateMatricule]])&gt;1,"Doublon",""),"")</f>
        <v/>
      </c>
    </row>
    <row r="926" spans="1:22" x14ac:dyDescent="0.25">
      <c r="A926" s="11" t="str">
        <f>IF(Tableau82529[[#This Row],[Semaine]]="","",VLOOKUP(Tableau82529[[#This Row],[Semaine]],Listes!$A:$B,2,FALSE))</f>
        <v/>
      </c>
      <c r="B926" s="11" t="str">
        <f>IF(ISBLANK(Tableau82529[[#This Row],[Matricule]]),"",VLOOKUP(Tableau82529[[#This Row],[Matricule]],#REF!,2,FALSE))</f>
        <v/>
      </c>
      <c r="C926" s="11" t="str">
        <f>IF(ISBLANK(Tableau82529[[#This Row],[Matricule]]),"",VLOOKUP(Tableau82529[[#This Row],[Matricule]],#REF!,3,FALSE))</f>
        <v/>
      </c>
      <c r="D926" s="11" t="str">
        <f>CONCATENATE(Tableau82529[[#This Row],[Semaine]],Tableau82529[[#This Row],[Matricule]])</f>
        <v/>
      </c>
      <c r="O926" s="14" t="str">
        <f>IF(SUM(Tableau82529[[#This Row],[Lundi]:[Mercredi]])&gt;0,SUM(Tableau82529[[#This Row],[Lundi]:[Mercredi]]),"")</f>
        <v/>
      </c>
      <c r="P926" s="14" t="str">
        <f>IF(SUM(Tableau82529[[#This Row],[Jeudi]:[Samedi]])&gt;0,SUM(Tableau82529[[#This Row],[Jeudi]:[Samedi]]),"")</f>
        <v/>
      </c>
      <c r="Q926" s="14">
        <f>COUNTIF(Tableau82529[[#This Row],[Lundi]:[Mercredi]],"&gt;0") + COUNTIF(Tableau82529[[#This Row],[Jeudi]:[Samedi]],"&gt;0")</f>
        <v>0</v>
      </c>
      <c r="R926" s="14" t="str">
        <f>IFERROR(Tableau82529[[#This Row],[Total Tour 1]]+Tableau82529[[#This Row],[Total Tour 2]],"")</f>
        <v/>
      </c>
      <c r="S926" s="14">
        <f>COUNTIF(Tableau82529[[#This Row],[Lundi]:[Samedi]],"&gt;=12")*1000</f>
        <v>0</v>
      </c>
      <c r="T92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26" s="15">
        <f>Tableau82529[[#This Row],[Prime production]]+Tableau82529[[#This Row],[Prime rendement]]</f>
        <v>0</v>
      </c>
      <c r="V926" s="15" t="str">
        <f>IF(Tableau82529[[#This Row],[Matricule]]&gt;1,IF(COUNTIF(Tableau82529[DateMatricule],Tableau82529[[#This Row],[DateMatricule]])&gt;1,"Doublon",""),"")</f>
        <v/>
      </c>
    </row>
    <row r="927" spans="1:22" x14ac:dyDescent="0.25">
      <c r="A927" s="11" t="str">
        <f>IF(Tableau82529[[#This Row],[Semaine]]="","",VLOOKUP(Tableau82529[[#This Row],[Semaine]],Listes!$A:$B,2,FALSE))</f>
        <v/>
      </c>
      <c r="B927" s="11" t="str">
        <f>IF(ISBLANK(Tableau82529[[#This Row],[Matricule]]),"",VLOOKUP(Tableau82529[[#This Row],[Matricule]],#REF!,2,FALSE))</f>
        <v/>
      </c>
      <c r="C927" s="11" t="str">
        <f>IF(ISBLANK(Tableau82529[[#This Row],[Matricule]]),"",VLOOKUP(Tableau82529[[#This Row],[Matricule]],#REF!,3,FALSE))</f>
        <v/>
      </c>
      <c r="D927" s="11" t="str">
        <f>CONCATENATE(Tableau82529[[#This Row],[Semaine]],Tableau82529[[#This Row],[Matricule]])</f>
        <v/>
      </c>
      <c r="O927" s="14" t="str">
        <f>IF(SUM(Tableau82529[[#This Row],[Lundi]:[Mercredi]])&gt;0,SUM(Tableau82529[[#This Row],[Lundi]:[Mercredi]]),"")</f>
        <v/>
      </c>
      <c r="P927" s="14" t="str">
        <f>IF(SUM(Tableau82529[[#This Row],[Jeudi]:[Samedi]])&gt;0,SUM(Tableau82529[[#This Row],[Jeudi]:[Samedi]]),"")</f>
        <v/>
      </c>
      <c r="Q927" s="14">
        <f>COUNTIF(Tableau82529[[#This Row],[Lundi]:[Mercredi]],"&gt;0") + COUNTIF(Tableau82529[[#This Row],[Jeudi]:[Samedi]],"&gt;0")</f>
        <v>0</v>
      </c>
      <c r="R927" s="14" t="str">
        <f>IFERROR(Tableau82529[[#This Row],[Total Tour 1]]+Tableau82529[[#This Row],[Total Tour 2]],"")</f>
        <v/>
      </c>
      <c r="S927" s="14">
        <f>COUNTIF(Tableau82529[[#This Row],[Lundi]:[Samedi]],"&gt;=12")*1000</f>
        <v>0</v>
      </c>
      <c r="T92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27" s="15">
        <f>Tableau82529[[#This Row],[Prime production]]+Tableau82529[[#This Row],[Prime rendement]]</f>
        <v>0</v>
      </c>
      <c r="V927" s="15" t="str">
        <f>IF(Tableau82529[[#This Row],[Matricule]]&gt;1,IF(COUNTIF(Tableau82529[DateMatricule],Tableau82529[[#This Row],[DateMatricule]])&gt;1,"Doublon",""),"")</f>
        <v/>
      </c>
    </row>
    <row r="928" spans="1:22" x14ac:dyDescent="0.25">
      <c r="A928" s="11" t="str">
        <f>IF(Tableau82529[[#This Row],[Semaine]]="","",VLOOKUP(Tableau82529[[#This Row],[Semaine]],Listes!$A:$B,2,FALSE))</f>
        <v/>
      </c>
      <c r="B928" s="11" t="str">
        <f>IF(ISBLANK(Tableau82529[[#This Row],[Matricule]]),"",VLOOKUP(Tableau82529[[#This Row],[Matricule]],#REF!,2,FALSE))</f>
        <v/>
      </c>
      <c r="C928" s="11" t="str">
        <f>IF(ISBLANK(Tableau82529[[#This Row],[Matricule]]),"",VLOOKUP(Tableau82529[[#This Row],[Matricule]],#REF!,3,FALSE))</f>
        <v/>
      </c>
      <c r="D928" s="11" t="str">
        <f>CONCATENATE(Tableau82529[[#This Row],[Semaine]],Tableau82529[[#This Row],[Matricule]])</f>
        <v/>
      </c>
      <c r="O928" s="14" t="str">
        <f>IF(SUM(Tableau82529[[#This Row],[Lundi]:[Mercredi]])&gt;0,SUM(Tableau82529[[#This Row],[Lundi]:[Mercredi]]),"")</f>
        <v/>
      </c>
      <c r="P928" s="14" t="str">
        <f>IF(SUM(Tableau82529[[#This Row],[Jeudi]:[Samedi]])&gt;0,SUM(Tableau82529[[#This Row],[Jeudi]:[Samedi]]),"")</f>
        <v/>
      </c>
      <c r="Q928" s="14">
        <f>COUNTIF(Tableau82529[[#This Row],[Lundi]:[Mercredi]],"&gt;0") + COUNTIF(Tableau82529[[#This Row],[Jeudi]:[Samedi]],"&gt;0")</f>
        <v>0</v>
      </c>
      <c r="R928" s="14" t="str">
        <f>IFERROR(Tableau82529[[#This Row],[Total Tour 1]]+Tableau82529[[#This Row],[Total Tour 2]],"")</f>
        <v/>
      </c>
      <c r="S928" s="14">
        <f>COUNTIF(Tableau82529[[#This Row],[Lundi]:[Samedi]],"&gt;=12")*1000</f>
        <v>0</v>
      </c>
      <c r="T92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28" s="15">
        <f>Tableau82529[[#This Row],[Prime production]]+Tableau82529[[#This Row],[Prime rendement]]</f>
        <v>0</v>
      </c>
      <c r="V928" s="15" t="str">
        <f>IF(Tableau82529[[#This Row],[Matricule]]&gt;1,IF(COUNTIF(Tableau82529[DateMatricule],Tableau82529[[#This Row],[DateMatricule]])&gt;1,"Doublon",""),"")</f>
        <v/>
      </c>
    </row>
    <row r="929" spans="1:22" x14ac:dyDescent="0.25">
      <c r="A929" s="11" t="str">
        <f>IF(Tableau82529[[#This Row],[Semaine]]="","",VLOOKUP(Tableau82529[[#This Row],[Semaine]],Listes!$A:$B,2,FALSE))</f>
        <v/>
      </c>
      <c r="B929" s="11" t="str">
        <f>IF(ISBLANK(Tableau82529[[#This Row],[Matricule]]),"",VLOOKUP(Tableau82529[[#This Row],[Matricule]],#REF!,2,FALSE))</f>
        <v/>
      </c>
      <c r="C929" s="11" t="str">
        <f>IF(ISBLANK(Tableau82529[[#This Row],[Matricule]]),"",VLOOKUP(Tableau82529[[#This Row],[Matricule]],#REF!,3,FALSE))</f>
        <v/>
      </c>
      <c r="D929" s="11" t="str">
        <f>CONCATENATE(Tableau82529[[#This Row],[Semaine]],Tableau82529[[#This Row],[Matricule]])</f>
        <v/>
      </c>
      <c r="O929" s="14" t="str">
        <f>IF(SUM(Tableau82529[[#This Row],[Lundi]:[Mercredi]])&gt;0,SUM(Tableau82529[[#This Row],[Lundi]:[Mercredi]]),"")</f>
        <v/>
      </c>
      <c r="P929" s="14" t="str">
        <f>IF(SUM(Tableau82529[[#This Row],[Jeudi]:[Samedi]])&gt;0,SUM(Tableau82529[[#This Row],[Jeudi]:[Samedi]]),"")</f>
        <v/>
      </c>
      <c r="Q929" s="14">
        <f>COUNTIF(Tableau82529[[#This Row],[Lundi]:[Mercredi]],"&gt;0") + COUNTIF(Tableau82529[[#This Row],[Jeudi]:[Samedi]],"&gt;0")</f>
        <v>0</v>
      </c>
      <c r="R929" s="14" t="str">
        <f>IFERROR(Tableau82529[[#This Row],[Total Tour 1]]+Tableau82529[[#This Row],[Total Tour 2]],"")</f>
        <v/>
      </c>
      <c r="S929" s="14">
        <f>COUNTIF(Tableau82529[[#This Row],[Lundi]:[Samedi]],"&gt;=12")*1000</f>
        <v>0</v>
      </c>
      <c r="T92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29" s="15">
        <f>Tableau82529[[#This Row],[Prime production]]+Tableau82529[[#This Row],[Prime rendement]]</f>
        <v>0</v>
      </c>
      <c r="V929" s="15" t="str">
        <f>IF(Tableau82529[[#This Row],[Matricule]]&gt;1,IF(COUNTIF(Tableau82529[DateMatricule],Tableau82529[[#This Row],[DateMatricule]])&gt;1,"Doublon",""),"")</f>
        <v/>
      </c>
    </row>
    <row r="930" spans="1:22" x14ac:dyDescent="0.25">
      <c r="A930" s="11" t="str">
        <f>IF(Tableau82529[[#This Row],[Semaine]]="","",VLOOKUP(Tableau82529[[#This Row],[Semaine]],Listes!$A:$B,2,FALSE))</f>
        <v/>
      </c>
      <c r="B930" s="11" t="str">
        <f>IF(ISBLANK(Tableau82529[[#This Row],[Matricule]]),"",VLOOKUP(Tableau82529[[#This Row],[Matricule]],#REF!,2,FALSE))</f>
        <v/>
      </c>
      <c r="C930" s="11" t="str">
        <f>IF(ISBLANK(Tableau82529[[#This Row],[Matricule]]),"",VLOOKUP(Tableau82529[[#This Row],[Matricule]],#REF!,3,FALSE))</f>
        <v/>
      </c>
      <c r="D930" s="11" t="str">
        <f>CONCATENATE(Tableau82529[[#This Row],[Semaine]],Tableau82529[[#This Row],[Matricule]])</f>
        <v/>
      </c>
      <c r="O930" s="14" t="str">
        <f>IF(SUM(Tableau82529[[#This Row],[Lundi]:[Mercredi]])&gt;0,SUM(Tableau82529[[#This Row],[Lundi]:[Mercredi]]),"")</f>
        <v/>
      </c>
      <c r="P930" s="14" t="str">
        <f>IF(SUM(Tableau82529[[#This Row],[Jeudi]:[Samedi]])&gt;0,SUM(Tableau82529[[#This Row],[Jeudi]:[Samedi]]),"")</f>
        <v/>
      </c>
      <c r="Q930" s="14">
        <f>COUNTIF(Tableau82529[[#This Row],[Lundi]:[Mercredi]],"&gt;0") + COUNTIF(Tableau82529[[#This Row],[Jeudi]:[Samedi]],"&gt;0")</f>
        <v>0</v>
      </c>
      <c r="R930" s="14" t="str">
        <f>IFERROR(Tableau82529[[#This Row],[Total Tour 1]]+Tableau82529[[#This Row],[Total Tour 2]],"")</f>
        <v/>
      </c>
      <c r="S930" s="14">
        <f>COUNTIF(Tableau82529[[#This Row],[Lundi]:[Samedi]],"&gt;=12")*1000</f>
        <v>0</v>
      </c>
      <c r="T93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30" s="15">
        <f>Tableau82529[[#This Row],[Prime production]]+Tableau82529[[#This Row],[Prime rendement]]</f>
        <v>0</v>
      </c>
      <c r="V930" s="15" t="str">
        <f>IF(Tableau82529[[#This Row],[Matricule]]&gt;1,IF(COUNTIF(Tableau82529[DateMatricule],Tableau82529[[#This Row],[DateMatricule]])&gt;1,"Doublon",""),"")</f>
        <v/>
      </c>
    </row>
    <row r="931" spans="1:22" x14ac:dyDescent="0.25">
      <c r="A931" s="11" t="str">
        <f>IF(Tableau82529[[#This Row],[Semaine]]="","",VLOOKUP(Tableau82529[[#This Row],[Semaine]],Listes!$A:$B,2,FALSE))</f>
        <v/>
      </c>
      <c r="B931" s="11" t="str">
        <f>IF(ISBLANK(Tableau82529[[#This Row],[Matricule]]),"",VLOOKUP(Tableau82529[[#This Row],[Matricule]],#REF!,2,FALSE))</f>
        <v/>
      </c>
      <c r="C931" s="11" t="str">
        <f>IF(ISBLANK(Tableau82529[[#This Row],[Matricule]]),"",VLOOKUP(Tableau82529[[#This Row],[Matricule]],#REF!,3,FALSE))</f>
        <v/>
      </c>
      <c r="D931" s="11" t="str">
        <f>CONCATENATE(Tableau82529[[#This Row],[Semaine]],Tableau82529[[#This Row],[Matricule]])</f>
        <v/>
      </c>
      <c r="O931" s="14" t="str">
        <f>IF(SUM(Tableau82529[[#This Row],[Lundi]:[Mercredi]])&gt;0,SUM(Tableau82529[[#This Row],[Lundi]:[Mercredi]]),"")</f>
        <v/>
      </c>
      <c r="P931" s="14" t="str">
        <f>IF(SUM(Tableau82529[[#This Row],[Jeudi]:[Samedi]])&gt;0,SUM(Tableau82529[[#This Row],[Jeudi]:[Samedi]]),"")</f>
        <v/>
      </c>
      <c r="Q931" s="14">
        <f>COUNTIF(Tableau82529[[#This Row],[Lundi]:[Mercredi]],"&gt;0") + COUNTIF(Tableau82529[[#This Row],[Jeudi]:[Samedi]],"&gt;0")</f>
        <v>0</v>
      </c>
      <c r="R931" s="14" t="str">
        <f>IFERROR(Tableau82529[[#This Row],[Total Tour 1]]+Tableau82529[[#This Row],[Total Tour 2]],"")</f>
        <v/>
      </c>
      <c r="S931" s="14">
        <f>COUNTIF(Tableau82529[[#This Row],[Lundi]:[Samedi]],"&gt;=12")*1000</f>
        <v>0</v>
      </c>
      <c r="T93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31" s="15">
        <f>Tableau82529[[#This Row],[Prime production]]+Tableau82529[[#This Row],[Prime rendement]]</f>
        <v>0</v>
      </c>
      <c r="V931" s="15" t="str">
        <f>IF(Tableau82529[[#This Row],[Matricule]]&gt;1,IF(COUNTIF(Tableau82529[DateMatricule],Tableau82529[[#This Row],[DateMatricule]])&gt;1,"Doublon",""),"")</f>
        <v/>
      </c>
    </row>
    <row r="932" spans="1:22" x14ac:dyDescent="0.25">
      <c r="A932" s="11" t="str">
        <f>IF(Tableau82529[[#This Row],[Semaine]]="","",VLOOKUP(Tableau82529[[#This Row],[Semaine]],Listes!$A:$B,2,FALSE))</f>
        <v/>
      </c>
      <c r="B932" s="11" t="str">
        <f>IF(ISBLANK(Tableau82529[[#This Row],[Matricule]]),"",VLOOKUP(Tableau82529[[#This Row],[Matricule]],#REF!,2,FALSE))</f>
        <v/>
      </c>
      <c r="C932" s="11" t="str">
        <f>IF(ISBLANK(Tableau82529[[#This Row],[Matricule]]),"",VLOOKUP(Tableau82529[[#This Row],[Matricule]],#REF!,3,FALSE))</f>
        <v/>
      </c>
      <c r="D932" s="11" t="str">
        <f>CONCATENATE(Tableau82529[[#This Row],[Semaine]],Tableau82529[[#This Row],[Matricule]])</f>
        <v/>
      </c>
      <c r="O932" s="14" t="str">
        <f>IF(SUM(Tableau82529[[#This Row],[Lundi]:[Mercredi]])&gt;0,SUM(Tableau82529[[#This Row],[Lundi]:[Mercredi]]),"")</f>
        <v/>
      </c>
      <c r="P932" s="14" t="str">
        <f>IF(SUM(Tableau82529[[#This Row],[Jeudi]:[Samedi]])&gt;0,SUM(Tableau82529[[#This Row],[Jeudi]:[Samedi]]),"")</f>
        <v/>
      </c>
      <c r="Q932" s="14">
        <f>COUNTIF(Tableau82529[[#This Row],[Lundi]:[Mercredi]],"&gt;0") + COUNTIF(Tableau82529[[#This Row],[Jeudi]:[Samedi]],"&gt;0")</f>
        <v>0</v>
      </c>
      <c r="R932" s="14" t="str">
        <f>IFERROR(Tableau82529[[#This Row],[Total Tour 1]]+Tableau82529[[#This Row],[Total Tour 2]],"")</f>
        <v/>
      </c>
      <c r="S932" s="14">
        <f>COUNTIF(Tableau82529[[#This Row],[Lundi]:[Samedi]],"&gt;=12")*1000</f>
        <v>0</v>
      </c>
      <c r="T93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32" s="15">
        <f>Tableau82529[[#This Row],[Prime production]]+Tableau82529[[#This Row],[Prime rendement]]</f>
        <v>0</v>
      </c>
      <c r="V932" s="15" t="str">
        <f>IF(Tableau82529[[#This Row],[Matricule]]&gt;1,IF(COUNTIF(Tableau82529[DateMatricule],Tableau82529[[#This Row],[DateMatricule]])&gt;1,"Doublon",""),"")</f>
        <v/>
      </c>
    </row>
    <row r="933" spans="1:22" x14ac:dyDescent="0.25">
      <c r="A933" s="11" t="str">
        <f>IF(Tableau82529[[#This Row],[Semaine]]="","",VLOOKUP(Tableau82529[[#This Row],[Semaine]],Listes!$A:$B,2,FALSE))</f>
        <v/>
      </c>
      <c r="B933" s="11" t="str">
        <f>IF(ISBLANK(Tableau82529[[#This Row],[Matricule]]),"",VLOOKUP(Tableau82529[[#This Row],[Matricule]],#REF!,2,FALSE))</f>
        <v/>
      </c>
      <c r="C933" s="11" t="str">
        <f>IF(ISBLANK(Tableau82529[[#This Row],[Matricule]]),"",VLOOKUP(Tableau82529[[#This Row],[Matricule]],#REF!,3,FALSE))</f>
        <v/>
      </c>
      <c r="D933" s="11" t="str">
        <f>CONCATENATE(Tableau82529[[#This Row],[Semaine]],Tableau82529[[#This Row],[Matricule]])</f>
        <v/>
      </c>
      <c r="O933" s="14" t="str">
        <f>IF(SUM(Tableau82529[[#This Row],[Lundi]:[Mercredi]])&gt;0,SUM(Tableau82529[[#This Row],[Lundi]:[Mercredi]]),"")</f>
        <v/>
      </c>
      <c r="P933" s="14" t="str">
        <f>IF(SUM(Tableau82529[[#This Row],[Jeudi]:[Samedi]])&gt;0,SUM(Tableau82529[[#This Row],[Jeudi]:[Samedi]]),"")</f>
        <v/>
      </c>
      <c r="Q933" s="14">
        <f>COUNTIF(Tableau82529[[#This Row],[Lundi]:[Mercredi]],"&gt;0") + COUNTIF(Tableau82529[[#This Row],[Jeudi]:[Samedi]],"&gt;0")</f>
        <v>0</v>
      </c>
      <c r="R933" s="14" t="str">
        <f>IFERROR(Tableau82529[[#This Row],[Total Tour 1]]+Tableau82529[[#This Row],[Total Tour 2]],"")</f>
        <v/>
      </c>
      <c r="S933" s="14">
        <f>COUNTIF(Tableau82529[[#This Row],[Lundi]:[Samedi]],"&gt;=12")*1000</f>
        <v>0</v>
      </c>
      <c r="T93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33" s="15">
        <f>Tableau82529[[#This Row],[Prime production]]+Tableau82529[[#This Row],[Prime rendement]]</f>
        <v>0</v>
      </c>
      <c r="V933" s="15" t="str">
        <f>IF(Tableau82529[[#This Row],[Matricule]]&gt;1,IF(COUNTIF(Tableau82529[DateMatricule],Tableau82529[[#This Row],[DateMatricule]])&gt;1,"Doublon",""),"")</f>
        <v/>
      </c>
    </row>
    <row r="934" spans="1:22" x14ac:dyDescent="0.25">
      <c r="A934" s="11" t="str">
        <f>IF(Tableau82529[[#This Row],[Semaine]]="","",VLOOKUP(Tableau82529[[#This Row],[Semaine]],Listes!$A:$B,2,FALSE))</f>
        <v/>
      </c>
      <c r="B934" s="11" t="str">
        <f>IF(ISBLANK(Tableau82529[[#This Row],[Matricule]]),"",VLOOKUP(Tableau82529[[#This Row],[Matricule]],#REF!,2,FALSE))</f>
        <v/>
      </c>
      <c r="C934" s="11" t="str">
        <f>IF(ISBLANK(Tableau82529[[#This Row],[Matricule]]),"",VLOOKUP(Tableau82529[[#This Row],[Matricule]],#REF!,3,FALSE))</f>
        <v/>
      </c>
      <c r="D934" s="11" t="str">
        <f>CONCATENATE(Tableau82529[[#This Row],[Semaine]],Tableau82529[[#This Row],[Matricule]])</f>
        <v/>
      </c>
      <c r="O934" s="14" t="str">
        <f>IF(SUM(Tableau82529[[#This Row],[Lundi]:[Mercredi]])&gt;0,SUM(Tableau82529[[#This Row],[Lundi]:[Mercredi]]),"")</f>
        <v/>
      </c>
      <c r="P934" s="14" t="str">
        <f>IF(SUM(Tableau82529[[#This Row],[Jeudi]:[Samedi]])&gt;0,SUM(Tableau82529[[#This Row],[Jeudi]:[Samedi]]),"")</f>
        <v/>
      </c>
      <c r="Q934" s="14">
        <f>COUNTIF(Tableau82529[[#This Row],[Lundi]:[Mercredi]],"&gt;0") + COUNTIF(Tableau82529[[#This Row],[Jeudi]:[Samedi]],"&gt;0")</f>
        <v>0</v>
      </c>
      <c r="R934" s="14" t="str">
        <f>IFERROR(Tableau82529[[#This Row],[Total Tour 1]]+Tableau82529[[#This Row],[Total Tour 2]],"")</f>
        <v/>
      </c>
      <c r="S934" s="14">
        <f>COUNTIF(Tableau82529[[#This Row],[Lundi]:[Samedi]],"&gt;=12")*1000</f>
        <v>0</v>
      </c>
      <c r="T93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34" s="15">
        <f>Tableau82529[[#This Row],[Prime production]]+Tableau82529[[#This Row],[Prime rendement]]</f>
        <v>0</v>
      </c>
      <c r="V934" s="15" t="str">
        <f>IF(Tableau82529[[#This Row],[Matricule]]&gt;1,IF(COUNTIF(Tableau82529[DateMatricule],Tableau82529[[#This Row],[DateMatricule]])&gt;1,"Doublon",""),"")</f>
        <v/>
      </c>
    </row>
    <row r="935" spans="1:22" x14ac:dyDescent="0.25">
      <c r="A935" s="11" t="str">
        <f>IF(Tableau82529[[#This Row],[Semaine]]="","",VLOOKUP(Tableau82529[[#This Row],[Semaine]],Listes!$A:$B,2,FALSE))</f>
        <v/>
      </c>
      <c r="B935" s="11" t="str">
        <f>IF(ISBLANK(Tableau82529[[#This Row],[Matricule]]),"",VLOOKUP(Tableau82529[[#This Row],[Matricule]],#REF!,2,FALSE))</f>
        <v/>
      </c>
      <c r="C935" s="11" t="str">
        <f>IF(ISBLANK(Tableau82529[[#This Row],[Matricule]]),"",VLOOKUP(Tableau82529[[#This Row],[Matricule]],#REF!,3,FALSE))</f>
        <v/>
      </c>
      <c r="D935" s="11" t="str">
        <f>CONCATENATE(Tableau82529[[#This Row],[Semaine]],Tableau82529[[#This Row],[Matricule]])</f>
        <v/>
      </c>
      <c r="O935" s="14" t="str">
        <f>IF(SUM(Tableau82529[[#This Row],[Lundi]:[Mercredi]])&gt;0,SUM(Tableau82529[[#This Row],[Lundi]:[Mercredi]]),"")</f>
        <v/>
      </c>
      <c r="P935" s="14" t="str">
        <f>IF(SUM(Tableau82529[[#This Row],[Jeudi]:[Samedi]])&gt;0,SUM(Tableau82529[[#This Row],[Jeudi]:[Samedi]]),"")</f>
        <v/>
      </c>
      <c r="Q935" s="14">
        <f>COUNTIF(Tableau82529[[#This Row],[Lundi]:[Mercredi]],"&gt;0") + COUNTIF(Tableau82529[[#This Row],[Jeudi]:[Samedi]],"&gt;0")</f>
        <v>0</v>
      </c>
      <c r="R935" s="14" t="str">
        <f>IFERROR(Tableau82529[[#This Row],[Total Tour 1]]+Tableau82529[[#This Row],[Total Tour 2]],"")</f>
        <v/>
      </c>
      <c r="S935" s="14">
        <f>COUNTIF(Tableau82529[[#This Row],[Lundi]:[Samedi]],"&gt;=12")*1000</f>
        <v>0</v>
      </c>
      <c r="T93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35" s="15">
        <f>Tableau82529[[#This Row],[Prime production]]+Tableau82529[[#This Row],[Prime rendement]]</f>
        <v>0</v>
      </c>
      <c r="V935" s="15" t="str">
        <f>IF(Tableau82529[[#This Row],[Matricule]]&gt;1,IF(COUNTIF(Tableau82529[DateMatricule],Tableau82529[[#This Row],[DateMatricule]])&gt;1,"Doublon",""),"")</f>
        <v/>
      </c>
    </row>
    <row r="936" spans="1:22" x14ac:dyDescent="0.25">
      <c r="A936" s="11" t="str">
        <f>IF(Tableau82529[[#This Row],[Semaine]]="","",VLOOKUP(Tableau82529[[#This Row],[Semaine]],Listes!$A:$B,2,FALSE))</f>
        <v/>
      </c>
      <c r="B936" s="11" t="str">
        <f>IF(ISBLANK(Tableau82529[[#This Row],[Matricule]]),"",VLOOKUP(Tableau82529[[#This Row],[Matricule]],#REF!,2,FALSE))</f>
        <v/>
      </c>
      <c r="C936" s="11" t="str">
        <f>IF(ISBLANK(Tableau82529[[#This Row],[Matricule]]),"",VLOOKUP(Tableau82529[[#This Row],[Matricule]],#REF!,3,FALSE))</f>
        <v/>
      </c>
      <c r="D936" s="11" t="str">
        <f>CONCATENATE(Tableau82529[[#This Row],[Semaine]],Tableau82529[[#This Row],[Matricule]])</f>
        <v/>
      </c>
      <c r="O936" s="14" t="str">
        <f>IF(SUM(Tableau82529[[#This Row],[Lundi]:[Mercredi]])&gt;0,SUM(Tableau82529[[#This Row],[Lundi]:[Mercredi]]),"")</f>
        <v/>
      </c>
      <c r="P936" s="14" t="str">
        <f>IF(SUM(Tableau82529[[#This Row],[Jeudi]:[Samedi]])&gt;0,SUM(Tableau82529[[#This Row],[Jeudi]:[Samedi]]),"")</f>
        <v/>
      </c>
      <c r="Q936" s="14">
        <f>COUNTIF(Tableau82529[[#This Row],[Lundi]:[Mercredi]],"&gt;0") + COUNTIF(Tableau82529[[#This Row],[Jeudi]:[Samedi]],"&gt;0")</f>
        <v>0</v>
      </c>
      <c r="R936" s="14" t="str">
        <f>IFERROR(Tableau82529[[#This Row],[Total Tour 1]]+Tableau82529[[#This Row],[Total Tour 2]],"")</f>
        <v/>
      </c>
      <c r="S936" s="14">
        <f>COUNTIF(Tableau82529[[#This Row],[Lundi]:[Samedi]],"&gt;=12")*1000</f>
        <v>0</v>
      </c>
      <c r="T93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36" s="15">
        <f>Tableau82529[[#This Row],[Prime production]]+Tableau82529[[#This Row],[Prime rendement]]</f>
        <v>0</v>
      </c>
      <c r="V936" s="15" t="str">
        <f>IF(Tableau82529[[#This Row],[Matricule]]&gt;1,IF(COUNTIF(Tableau82529[DateMatricule],Tableau82529[[#This Row],[DateMatricule]])&gt;1,"Doublon",""),"")</f>
        <v/>
      </c>
    </row>
    <row r="937" spans="1:22" x14ac:dyDescent="0.25">
      <c r="A937" s="11" t="str">
        <f>IF(Tableau82529[[#This Row],[Semaine]]="","",VLOOKUP(Tableau82529[[#This Row],[Semaine]],Listes!$A:$B,2,FALSE))</f>
        <v/>
      </c>
      <c r="B937" s="11" t="str">
        <f>IF(ISBLANK(Tableau82529[[#This Row],[Matricule]]),"",VLOOKUP(Tableau82529[[#This Row],[Matricule]],#REF!,2,FALSE))</f>
        <v/>
      </c>
      <c r="C937" s="11" t="str">
        <f>IF(ISBLANK(Tableau82529[[#This Row],[Matricule]]),"",VLOOKUP(Tableau82529[[#This Row],[Matricule]],#REF!,3,FALSE))</f>
        <v/>
      </c>
      <c r="D937" s="11" t="str">
        <f>CONCATENATE(Tableau82529[[#This Row],[Semaine]],Tableau82529[[#This Row],[Matricule]])</f>
        <v/>
      </c>
      <c r="O937" s="14" t="str">
        <f>IF(SUM(Tableau82529[[#This Row],[Lundi]:[Mercredi]])&gt;0,SUM(Tableau82529[[#This Row],[Lundi]:[Mercredi]]),"")</f>
        <v/>
      </c>
      <c r="P937" s="14" t="str">
        <f>IF(SUM(Tableau82529[[#This Row],[Jeudi]:[Samedi]])&gt;0,SUM(Tableau82529[[#This Row],[Jeudi]:[Samedi]]),"")</f>
        <v/>
      </c>
      <c r="Q937" s="14">
        <f>COUNTIF(Tableau82529[[#This Row],[Lundi]:[Mercredi]],"&gt;0") + COUNTIF(Tableau82529[[#This Row],[Jeudi]:[Samedi]],"&gt;0")</f>
        <v>0</v>
      </c>
      <c r="R937" s="14" t="str">
        <f>IFERROR(Tableau82529[[#This Row],[Total Tour 1]]+Tableau82529[[#This Row],[Total Tour 2]],"")</f>
        <v/>
      </c>
      <c r="S937" s="14">
        <f>COUNTIF(Tableau82529[[#This Row],[Lundi]:[Samedi]],"&gt;=12")*1000</f>
        <v>0</v>
      </c>
      <c r="T93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37" s="15">
        <f>Tableau82529[[#This Row],[Prime production]]+Tableau82529[[#This Row],[Prime rendement]]</f>
        <v>0</v>
      </c>
      <c r="V937" s="15" t="str">
        <f>IF(Tableau82529[[#This Row],[Matricule]]&gt;1,IF(COUNTIF(Tableau82529[DateMatricule],Tableau82529[[#This Row],[DateMatricule]])&gt;1,"Doublon",""),"")</f>
        <v/>
      </c>
    </row>
    <row r="938" spans="1:22" x14ac:dyDescent="0.25">
      <c r="A938" s="11" t="str">
        <f>IF(Tableau82529[[#This Row],[Semaine]]="","",VLOOKUP(Tableau82529[[#This Row],[Semaine]],Listes!$A:$B,2,FALSE))</f>
        <v/>
      </c>
      <c r="B938" s="11" t="str">
        <f>IF(ISBLANK(Tableau82529[[#This Row],[Matricule]]),"",VLOOKUP(Tableau82529[[#This Row],[Matricule]],#REF!,2,FALSE))</f>
        <v/>
      </c>
      <c r="C938" s="11" t="str">
        <f>IF(ISBLANK(Tableau82529[[#This Row],[Matricule]]),"",VLOOKUP(Tableau82529[[#This Row],[Matricule]],#REF!,3,FALSE))</f>
        <v/>
      </c>
      <c r="D938" s="11" t="str">
        <f>CONCATENATE(Tableau82529[[#This Row],[Semaine]],Tableau82529[[#This Row],[Matricule]])</f>
        <v/>
      </c>
      <c r="O938" s="14" t="str">
        <f>IF(SUM(Tableau82529[[#This Row],[Lundi]:[Mercredi]])&gt;0,SUM(Tableau82529[[#This Row],[Lundi]:[Mercredi]]),"")</f>
        <v/>
      </c>
      <c r="P938" s="14" t="str">
        <f>IF(SUM(Tableau82529[[#This Row],[Jeudi]:[Samedi]])&gt;0,SUM(Tableau82529[[#This Row],[Jeudi]:[Samedi]]),"")</f>
        <v/>
      </c>
      <c r="Q938" s="14">
        <f>COUNTIF(Tableau82529[[#This Row],[Lundi]:[Mercredi]],"&gt;0") + COUNTIF(Tableau82529[[#This Row],[Jeudi]:[Samedi]],"&gt;0")</f>
        <v>0</v>
      </c>
      <c r="R938" s="14" t="str">
        <f>IFERROR(Tableau82529[[#This Row],[Total Tour 1]]+Tableau82529[[#This Row],[Total Tour 2]],"")</f>
        <v/>
      </c>
      <c r="S938" s="14">
        <f>COUNTIF(Tableau82529[[#This Row],[Lundi]:[Samedi]],"&gt;=12")*1000</f>
        <v>0</v>
      </c>
      <c r="T93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38" s="15">
        <f>Tableau82529[[#This Row],[Prime production]]+Tableau82529[[#This Row],[Prime rendement]]</f>
        <v>0</v>
      </c>
      <c r="V938" s="15" t="str">
        <f>IF(Tableau82529[[#This Row],[Matricule]]&gt;1,IF(COUNTIF(Tableau82529[DateMatricule],Tableau82529[[#This Row],[DateMatricule]])&gt;1,"Doublon",""),"")</f>
        <v/>
      </c>
    </row>
    <row r="939" spans="1:22" x14ac:dyDescent="0.25">
      <c r="A939" s="11" t="str">
        <f>IF(Tableau82529[[#This Row],[Semaine]]="","",VLOOKUP(Tableau82529[[#This Row],[Semaine]],Listes!$A:$B,2,FALSE))</f>
        <v/>
      </c>
      <c r="B939" s="11" t="str">
        <f>IF(ISBLANK(Tableau82529[[#This Row],[Matricule]]),"",VLOOKUP(Tableau82529[[#This Row],[Matricule]],#REF!,2,FALSE))</f>
        <v/>
      </c>
      <c r="C939" s="11" t="str">
        <f>IF(ISBLANK(Tableau82529[[#This Row],[Matricule]]),"",VLOOKUP(Tableau82529[[#This Row],[Matricule]],#REF!,3,FALSE))</f>
        <v/>
      </c>
      <c r="D939" s="11" t="str">
        <f>CONCATENATE(Tableau82529[[#This Row],[Semaine]],Tableau82529[[#This Row],[Matricule]])</f>
        <v/>
      </c>
      <c r="O939" s="14" t="str">
        <f>IF(SUM(Tableau82529[[#This Row],[Lundi]:[Mercredi]])&gt;0,SUM(Tableau82529[[#This Row],[Lundi]:[Mercredi]]),"")</f>
        <v/>
      </c>
      <c r="P939" s="14" t="str">
        <f>IF(SUM(Tableau82529[[#This Row],[Jeudi]:[Samedi]])&gt;0,SUM(Tableau82529[[#This Row],[Jeudi]:[Samedi]]),"")</f>
        <v/>
      </c>
      <c r="Q939" s="14">
        <f>COUNTIF(Tableau82529[[#This Row],[Lundi]:[Mercredi]],"&gt;0") + COUNTIF(Tableau82529[[#This Row],[Jeudi]:[Samedi]],"&gt;0")</f>
        <v>0</v>
      </c>
      <c r="R939" s="14" t="str">
        <f>IFERROR(Tableau82529[[#This Row],[Total Tour 1]]+Tableau82529[[#This Row],[Total Tour 2]],"")</f>
        <v/>
      </c>
      <c r="S939" s="14">
        <f>COUNTIF(Tableau82529[[#This Row],[Lundi]:[Samedi]],"&gt;=12")*1000</f>
        <v>0</v>
      </c>
      <c r="T93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39" s="15">
        <f>Tableau82529[[#This Row],[Prime production]]+Tableau82529[[#This Row],[Prime rendement]]</f>
        <v>0</v>
      </c>
      <c r="V939" s="15" t="str">
        <f>IF(Tableau82529[[#This Row],[Matricule]]&gt;1,IF(COUNTIF(Tableau82529[DateMatricule],Tableau82529[[#This Row],[DateMatricule]])&gt;1,"Doublon",""),"")</f>
        <v/>
      </c>
    </row>
    <row r="940" spans="1:22" x14ac:dyDescent="0.25">
      <c r="A940" s="11" t="str">
        <f>IF(Tableau82529[[#This Row],[Semaine]]="","",VLOOKUP(Tableau82529[[#This Row],[Semaine]],Listes!$A:$B,2,FALSE))</f>
        <v/>
      </c>
      <c r="B940" s="11" t="str">
        <f>IF(ISBLANK(Tableau82529[[#This Row],[Matricule]]),"",VLOOKUP(Tableau82529[[#This Row],[Matricule]],#REF!,2,FALSE))</f>
        <v/>
      </c>
      <c r="C940" s="11" t="str">
        <f>IF(ISBLANK(Tableau82529[[#This Row],[Matricule]]),"",VLOOKUP(Tableau82529[[#This Row],[Matricule]],#REF!,3,FALSE))</f>
        <v/>
      </c>
      <c r="D940" s="11" t="str">
        <f>CONCATENATE(Tableau82529[[#This Row],[Semaine]],Tableau82529[[#This Row],[Matricule]])</f>
        <v/>
      </c>
      <c r="O940" s="14" t="str">
        <f>IF(SUM(Tableau82529[[#This Row],[Lundi]:[Mercredi]])&gt;0,SUM(Tableau82529[[#This Row],[Lundi]:[Mercredi]]),"")</f>
        <v/>
      </c>
      <c r="P940" s="14" t="str">
        <f>IF(SUM(Tableau82529[[#This Row],[Jeudi]:[Samedi]])&gt;0,SUM(Tableau82529[[#This Row],[Jeudi]:[Samedi]]),"")</f>
        <v/>
      </c>
      <c r="Q940" s="14">
        <f>COUNTIF(Tableau82529[[#This Row],[Lundi]:[Mercredi]],"&gt;0") + COUNTIF(Tableau82529[[#This Row],[Jeudi]:[Samedi]],"&gt;0")</f>
        <v>0</v>
      </c>
      <c r="R940" s="14" t="str">
        <f>IFERROR(Tableau82529[[#This Row],[Total Tour 1]]+Tableau82529[[#This Row],[Total Tour 2]],"")</f>
        <v/>
      </c>
      <c r="S940" s="14">
        <f>COUNTIF(Tableau82529[[#This Row],[Lundi]:[Samedi]],"&gt;=12")*1000</f>
        <v>0</v>
      </c>
      <c r="T94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40" s="15">
        <f>Tableau82529[[#This Row],[Prime production]]+Tableau82529[[#This Row],[Prime rendement]]</f>
        <v>0</v>
      </c>
      <c r="V940" s="15" t="str">
        <f>IF(Tableau82529[[#This Row],[Matricule]]&gt;1,IF(COUNTIF(Tableau82529[DateMatricule],Tableau82529[[#This Row],[DateMatricule]])&gt;1,"Doublon",""),"")</f>
        <v/>
      </c>
    </row>
    <row r="941" spans="1:22" x14ac:dyDescent="0.25">
      <c r="A941" s="11" t="str">
        <f>IF(Tableau82529[[#This Row],[Semaine]]="","",VLOOKUP(Tableau82529[[#This Row],[Semaine]],Listes!$A:$B,2,FALSE))</f>
        <v/>
      </c>
      <c r="B941" s="11" t="str">
        <f>IF(ISBLANK(Tableau82529[[#This Row],[Matricule]]),"",VLOOKUP(Tableau82529[[#This Row],[Matricule]],#REF!,2,FALSE))</f>
        <v/>
      </c>
      <c r="C941" s="11" t="str">
        <f>IF(ISBLANK(Tableau82529[[#This Row],[Matricule]]),"",VLOOKUP(Tableau82529[[#This Row],[Matricule]],#REF!,3,FALSE))</f>
        <v/>
      </c>
      <c r="D941" s="11" t="str">
        <f>CONCATENATE(Tableau82529[[#This Row],[Semaine]],Tableau82529[[#This Row],[Matricule]])</f>
        <v/>
      </c>
      <c r="O941" s="14" t="str">
        <f>IF(SUM(Tableau82529[[#This Row],[Lundi]:[Mercredi]])&gt;0,SUM(Tableau82529[[#This Row],[Lundi]:[Mercredi]]),"")</f>
        <v/>
      </c>
      <c r="P941" s="14" t="str">
        <f>IF(SUM(Tableau82529[[#This Row],[Jeudi]:[Samedi]])&gt;0,SUM(Tableau82529[[#This Row],[Jeudi]:[Samedi]]),"")</f>
        <v/>
      </c>
      <c r="Q941" s="14">
        <f>COUNTIF(Tableau82529[[#This Row],[Lundi]:[Mercredi]],"&gt;0") + COUNTIF(Tableau82529[[#This Row],[Jeudi]:[Samedi]],"&gt;0")</f>
        <v>0</v>
      </c>
      <c r="R941" s="14" t="str">
        <f>IFERROR(Tableau82529[[#This Row],[Total Tour 1]]+Tableau82529[[#This Row],[Total Tour 2]],"")</f>
        <v/>
      </c>
      <c r="S941" s="14">
        <f>COUNTIF(Tableau82529[[#This Row],[Lundi]:[Samedi]],"&gt;=12")*1000</f>
        <v>0</v>
      </c>
      <c r="T94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41" s="15">
        <f>Tableau82529[[#This Row],[Prime production]]+Tableau82529[[#This Row],[Prime rendement]]</f>
        <v>0</v>
      </c>
      <c r="V941" s="15" t="str">
        <f>IF(Tableau82529[[#This Row],[Matricule]]&gt;1,IF(COUNTIF(Tableau82529[DateMatricule],Tableau82529[[#This Row],[DateMatricule]])&gt;1,"Doublon",""),"")</f>
        <v/>
      </c>
    </row>
    <row r="942" spans="1:22" x14ac:dyDescent="0.25">
      <c r="A942" s="11" t="str">
        <f>IF(Tableau82529[[#This Row],[Semaine]]="","",VLOOKUP(Tableau82529[[#This Row],[Semaine]],Listes!$A:$B,2,FALSE))</f>
        <v/>
      </c>
      <c r="B942" s="11" t="str">
        <f>IF(ISBLANK(Tableau82529[[#This Row],[Matricule]]),"",VLOOKUP(Tableau82529[[#This Row],[Matricule]],#REF!,2,FALSE))</f>
        <v/>
      </c>
      <c r="C942" s="11" t="str">
        <f>IF(ISBLANK(Tableau82529[[#This Row],[Matricule]]),"",VLOOKUP(Tableau82529[[#This Row],[Matricule]],#REF!,3,FALSE))</f>
        <v/>
      </c>
      <c r="D942" s="11" t="str">
        <f>CONCATENATE(Tableau82529[[#This Row],[Semaine]],Tableau82529[[#This Row],[Matricule]])</f>
        <v/>
      </c>
      <c r="O942" s="14" t="str">
        <f>IF(SUM(Tableau82529[[#This Row],[Lundi]:[Mercredi]])&gt;0,SUM(Tableau82529[[#This Row],[Lundi]:[Mercredi]]),"")</f>
        <v/>
      </c>
      <c r="P942" s="14" t="str">
        <f>IF(SUM(Tableau82529[[#This Row],[Jeudi]:[Samedi]])&gt;0,SUM(Tableau82529[[#This Row],[Jeudi]:[Samedi]]),"")</f>
        <v/>
      </c>
      <c r="Q942" s="14">
        <f>COUNTIF(Tableau82529[[#This Row],[Lundi]:[Mercredi]],"&gt;0") + COUNTIF(Tableau82529[[#This Row],[Jeudi]:[Samedi]],"&gt;0")</f>
        <v>0</v>
      </c>
      <c r="R942" s="14" t="str">
        <f>IFERROR(Tableau82529[[#This Row],[Total Tour 1]]+Tableau82529[[#This Row],[Total Tour 2]],"")</f>
        <v/>
      </c>
      <c r="S942" s="14">
        <f>COUNTIF(Tableau82529[[#This Row],[Lundi]:[Samedi]],"&gt;=12")*1000</f>
        <v>0</v>
      </c>
      <c r="T94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42" s="15">
        <f>Tableau82529[[#This Row],[Prime production]]+Tableau82529[[#This Row],[Prime rendement]]</f>
        <v>0</v>
      </c>
      <c r="V942" s="15" t="str">
        <f>IF(Tableau82529[[#This Row],[Matricule]]&gt;1,IF(COUNTIF(Tableau82529[DateMatricule],Tableau82529[[#This Row],[DateMatricule]])&gt;1,"Doublon",""),"")</f>
        <v/>
      </c>
    </row>
    <row r="943" spans="1:22" x14ac:dyDescent="0.25">
      <c r="A943" s="11" t="str">
        <f>IF(Tableau82529[[#This Row],[Semaine]]="","",VLOOKUP(Tableau82529[[#This Row],[Semaine]],Listes!$A:$B,2,FALSE))</f>
        <v/>
      </c>
      <c r="B943" s="11" t="str">
        <f>IF(ISBLANK(Tableau82529[[#This Row],[Matricule]]),"",VLOOKUP(Tableau82529[[#This Row],[Matricule]],#REF!,2,FALSE))</f>
        <v/>
      </c>
      <c r="C943" s="11" t="str">
        <f>IF(ISBLANK(Tableau82529[[#This Row],[Matricule]]),"",VLOOKUP(Tableau82529[[#This Row],[Matricule]],#REF!,3,FALSE))</f>
        <v/>
      </c>
      <c r="D943" s="11" t="str">
        <f>CONCATENATE(Tableau82529[[#This Row],[Semaine]],Tableau82529[[#This Row],[Matricule]])</f>
        <v/>
      </c>
      <c r="O943" s="14" t="str">
        <f>IF(SUM(Tableau82529[[#This Row],[Lundi]:[Mercredi]])&gt;0,SUM(Tableau82529[[#This Row],[Lundi]:[Mercredi]]),"")</f>
        <v/>
      </c>
      <c r="P943" s="14" t="str">
        <f>IF(SUM(Tableau82529[[#This Row],[Jeudi]:[Samedi]])&gt;0,SUM(Tableau82529[[#This Row],[Jeudi]:[Samedi]]),"")</f>
        <v/>
      </c>
      <c r="Q943" s="14">
        <f>COUNTIF(Tableau82529[[#This Row],[Lundi]:[Mercredi]],"&gt;0") + COUNTIF(Tableau82529[[#This Row],[Jeudi]:[Samedi]],"&gt;0")</f>
        <v>0</v>
      </c>
      <c r="R943" s="14" t="str">
        <f>IFERROR(Tableau82529[[#This Row],[Total Tour 1]]+Tableau82529[[#This Row],[Total Tour 2]],"")</f>
        <v/>
      </c>
      <c r="S943" s="14">
        <f>COUNTIF(Tableau82529[[#This Row],[Lundi]:[Samedi]],"&gt;=12")*1000</f>
        <v>0</v>
      </c>
      <c r="T94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43" s="15">
        <f>Tableau82529[[#This Row],[Prime production]]+Tableau82529[[#This Row],[Prime rendement]]</f>
        <v>0</v>
      </c>
      <c r="V943" s="15" t="str">
        <f>IF(Tableau82529[[#This Row],[Matricule]]&gt;1,IF(COUNTIF(Tableau82529[DateMatricule],Tableau82529[[#This Row],[DateMatricule]])&gt;1,"Doublon",""),"")</f>
        <v/>
      </c>
    </row>
    <row r="944" spans="1:22" x14ac:dyDescent="0.25">
      <c r="A944" s="11" t="str">
        <f>IF(Tableau82529[[#This Row],[Semaine]]="","",VLOOKUP(Tableau82529[[#This Row],[Semaine]],Listes!$A:$B,2,FALSE))</f>
        <v/>
      </c>
      <c r="B944" s="11" t="str">
        <f>IF(ISBLANK(Tableau82529[[#This Row],[Matricule]]),"",VLOOKUP(Tableau82529[[#This Row],[Matricule]],#REF!,2,FALSE))</f>
        <v/>
      </c>
      <c r="C944" s="11" t="str">
        <f>IF(ISBLANK(Tableau82529[[#This Row],[Matricule]]),"",VLOOKUP(Tableau82529[[#This Row],[Matricule]],#REF!,3,FALSE))</f>
        <v/>
      </c>
      <c r="D944" s="11" t="str">
        <f>CONCATENATE(Tableau82529[[#This Row],[Semaine]],Tableau82529[[#This Row],[Matricule]])</f>
        <v/>
      </c>
      <c r="O944" s="14" t="str">
        <f>IF(SUM(Tableau82529[[#This Row],[Lundi]:[Mercredi]])&gt;0,SUM(Tableau82529[[#This Row],[Lundi]:[Mercredi]]),"")</f>
        <v/>
      </c>
      <c r="P944" s="14" t="str">
        <f>IF(SUM(Tableau82529[[#This Row],[Jeudi]:[Samedi]])&gt;0,SUM(Tableau82529[[#This Row],[Jeudi]:[Samedi]]),"")</f>
        <v/>
      </c>
      <c r="Q944" s="14">
        <f>COUNTIF(Tableau82529[[#This Row],[Lundi]:[Mercredi]],"&gt;0") + COUNTIF(Tableau82529[[#This Row],[Jeudi]:[Samedi]],"&gt;0")</f>
        <v>0</v>
      </c>
      <c r="R944" s="14" t="str">
        <f>IFERROR(Tableau82529[[#This Row],[Total Tour 1]]+Tableau82529[[#This Row],[Total Tour 2]],"")</f>
        <v/>
      </c>
      <c r="S944" s="14">
        <f>COUNTIF(Tableau82529[[#This Row],[Lundi]:[Samedi]],"&gt;=12")*1000</f>
        <v>0</v>
      </c>
      <c r="T94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44" s="15">
        <f>Tableau82529[[#This Row],[Prime production]]+Tableau82529[[#This Row],[Prime rendement]]</f>
        <v>0</v>
      </c>
      <c r="V944" s="15" t="str">
        <f>IF(Tableau82529[[#This Row],[Matricule]]&gt;1,IF(COUNTIF(Tableau82529[DateMatricule],Tableau82529[[#This Row],[DateMatricule]])&gt;1,"Doublon",""),"")</f>
        <v/>
      </c>
    </row>
    <row r="945" spans="1:22" x14ac:dyDescent="0.25">
      <c r="A945" s="11" t="str">
        <f>IF(Tableau82529[[#This Row],[Semaine]]="","",VLOOKUP(Tableau82529[[#This Row],[Semaine]],Listes!$A:$B,2,FALSE))</f>
        <v/>
      </c>
      <c r="B945" s="11" t="str">
        <f>IF(ISBLANK(Tableau82529[[#This Row],[Matricule]]),"",VLOOKUP(Tableau82529[[#This Row],[Matricule]],#REF!,2,FALSE))</f>
        <v/>
      </c>
      <c r="C945" s="11" t="str">
        <f>IF(ISBLANK(Tableau82529[[#This Row],[Matricule]]),"",VLOOKUP(Tableau82529[[#This Row],[Matricule]],#REF!,3,FALSE))</f>
        <v/>
      </c>
      <c r="D945" s="11" t="str">
        <f>CONCATENATE(Tableau82529[[#This Row],[Semaine]],Tableau82529[[#This Row],[Matricule]])</f>
        <v/>
      </c>
      <c r="O945" s="14" t="str">
        <f>IF(SUM(Tableau82529[[#This Row],[Lundi]:[Mercredi]])&gt;0,SUM(Tableau82529[[#This Row],[Lundi]:[Mercredi]]),"")</f>
        <v/>
      </c>
      <c r="P945" s="14" t="str">
        <f>IF(SUM(Tableau82529[[#This Row],[Jeudi]:[Samedi]])&gt;0,SUM(Tableau82529[[#This Row],[Jeudi]:[Samedi]]),"")</f>
        <v/>
      </c>
      <c r="Q945" s="14">
        <f>COUNTIF(Tableau82529[[#This Row],[Lundi]:[Mercredi]],"&gt;0") + COUNTIF(Tableau82529[[#This Row],[Jeudi]:[Samedi]],"&gt;0")</f>
        <v>0</v>
      </c>
      <c r="R945" s="14" t="str">
        <f>IFERROR(Tableau82529[[#This Row],[Total Tour 1]]+Tableau82529[[#This Row],[Total Tour 2]],"")</f>
        <v/>
      </c>
      <c r="S945" s="14">
        <f>COUNTIF(Tableau82529[[#This Row],[Lundi]:[Samedi]],"&gt;=12")*1000</f>
        <v>0</v>
      </c>
      <c r="T94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45" s="15">
        <f>Tableau82529[[#This Row],[Prime production]]+Tableau82529[[#This Row],[Prime rendement]]</f>
        <v>0</v>
      </c>
      <c r="V945" s="15" t="str">
        <f>IF(Tableau82529[[#This Row],[Matricule]]&gt;1,IF(COUNTIF(Tableau82529[DateMatricule],Tableau82529[[#This Row],[DateMatricule]])&gt;1,"Doublon",""),"")</f>
        <v/>
      </c>
    </row>
    <row r="946" spans="1:22" x14ac:dyDescent="0.25">
      <c r="A946" s="11" t="str">
        <f>IF(Tableau82529[[#This Row],[Semaine]]="","",VLOOKUP(Tableau82529[[#This Row],[Semaine]],Listes!$A:$B,2,FALSE))</f>
        <v/>
      </c>
      <c r="B946" s="11" t="str">
        <f>IF(ISBLANK(Tableau82529[[#This Row],[Matricule]]),"",VLOOKUP(Tableau82529[[#This Row],[Matricule]],#REF!,2,FALSE))</f>
        <v/>
      </c>
      <c r="C946" s="11" t="str">
        <f>IF(ISBLANK(Tableau82529[[#This Row],[Matricule]]),"",VLOOKUP(Tableau82529[[#This Row],[Matricule]],#REF!,3,FALSE))</f>
        <v/>
      </c>
      <c r="D946" s="11" t="str">
        <f>CONCATENATE(Tableau82529[[#This Row],[Semaine]],Tableau82529[[#This Row],[Matricule]])</f>
        <v/>
      </c>
      <c r="O946" s="14" t="str">
        <f>IF(SUM(Tableau82529[[#This Row],[Lundi]:[Mercredi]])&gt;0,SUM(Tableau82529[[#This Row],[Lundi]:[Mercredi]]),"")</f>
        <v/>
      </c>
      <c r="P946" s="14" t="str">
        <f>IF(SUM(Tableau82529[[#This Row],[Jeudi]:[Samedi]])&gt;0,SUM(Tableau82529[[#This Row],[Jeudi]:[Samedi]]),"")</f>
        <v/>
      </c>
      <c r="Q946" s="14">
        <f>COUNTIF(Tableau82529[[#This Row],[Lundi]:[Mercredi]],"&gt;0") + COUNTIF(Tableau82529[[#This Row],[Jeudi]:[Samedi]],"&gt;0")</f>
        <v>0</v>
      </c>
      <c r="R946" s="14" t="str">
        <f>IFERROR(Tableau82529[[#This Row],[Total Tour 1]]+Tableau82529[[#This Row],[Total Tour 2]],"")</f>
        <v/>
      </c>
      <c r="S946" s="14">
        <f>COUNTIF(Tableau82529[[#This Row],[Lundi]:[Samedi]],"&gt;=12")*1000</f>
        <v>0</v>
      </c>
      <c r="T94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46" s="15">
        <f>Tableau82529[[#This Row],[Prime production]]+Tableau82529[[#This Row],[Prime rendement]]</f>
        <v>0</v>
      </c>
      <c r="V946" s="15" t="str">
        <f>IF(Tableau82529[[#This Row],[Matricule]]&gt;1,IF(COUNTIF(Tableau82529[DateMatricule],Tableau82529[[#This Row],[DateMatricule]])&gt;1,"Doublon",""),"")</f>
        <v/>
      </c>
    </row>
    <row r="947" spans="1:22" x14ac:dyDescent="0.25">
      <c r="A947" s="11" t="str">
        <f>IF(Tableau82529[[#This Row],[Semaine]]="","",VLOOKUP(Tableau82529[[#This Row],[Semaine]],Listes!$A:$B,2,FALSE))</f>
        <v/>
      </c>
      <c r="B947" s="11" t="str">
        <f>IF(ISBLANK(Tableau82529[[#This Row],[Matricule]]),"",VLOOKUP(Tableau82529[[#This Row],[Matricule]],#REF!,2,FALSE))</f>
        <v/>
      </c>
      <c r="C947" s="11" t="str">
        <f>IF(ISBLANK(Tableau82529[[#This Row],[Matricule]]),"",VLOOKUP(Tableau82529[[#This Row],[Matricule]],#REF!,3,FALSE))</f>
        <v/>
      </c>
      <c r="D947" s="11" t="str">
        <f>CONCATENATE(Tableau82529[[#This Row],[Semaine]],Tableau82529[[#This Row],[Matricule]])</f>
        <v/>
      </c>
      <c r="O947" s="14" t="str">
        <f>IF(SUM(Tableau82529[[#This Row],[Lundi]:[Mercredi]])&gt;0,SUM(Tableau82529[[#This Row],[Lundi]:[Mercredi]]),"")</f>
        <v/>
      </c>
      <c r="P947" s="14" t="str">
        <f>IF(SUM(Tableau82529[[#This Row],[Jeudi]:[Samedi]])&gt;0,SUM(Tableau82529[[#This Row],[Jeudi]:[Samedi]]),"")</f>
        <v/>
      </c>
      <c r="Q947" s="14">
        <f>COUNTIF(Tableau82529[[#This Row],[Lundi]:[Mercredi]],"&gt;0") + COUNTIF(Tableau82529[[#This Row],[Jeudi]:[Samedi]],"&gt;0")</f>
        <v>0</v>
      </c>
      <c r="R947" s="14" t="str">
        <f>IFERROR(Tableau82529[[#This Row],[Total Tour 1]]+Tableau82529[[#This Row],[Total Tour 2]],"")</f>
        <v/>
      </c>
      <c r="S947" s="14">
        <f>COUNTIF(Tableau82529[[#This Row],[Lundi]:[Samedi]],"&gt;=12")*1000</f>
        <v>0</v>
      </c>
      <c r="T94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47" s="15">
        <f>Tableau82529[[#This Row],[Prime production]]+Tableau82529[[#This Row],[Prime rendement]]</f>
        <v>0</v>
      </c>
      <c r="V947" s="15" t="str">
        <f>IF(Tableau82529[[#This Row],[Matricule]]&gt;1,IF(COUNTIF(Tableau82529[DateMatricule],Tableau82529[[#This Row],[DateMatricule]])&gt;1,"Doublon",""),"")</f>
        <v/>
      </c>
    </row>
    <row r="948" spans="1:22" x14ac:dyDescent="0.25">
      <c r="A948" s="11" t="str">
        <f>IF(Tableau82529[[#This Row],[Semaine]]="","",VLOOKUP(Tableau82529[[#This Row],[Semaine]],Listes!$A:$B,2,FALSE))</f>
        <v/>
      </c>
      <c r="B948" s="11" t="str">
        <f>IF(ISBLANK(Tableau82529[[#This Row],[Matricule]]),"",VLOOKUP(Tableau82529[[#This Row],[Matricule]],#REF!,2,FALSE))</f>
        <v/>
      </c>
      <c r="C948" s="11" t="str">
        <f>IF(ISBLANK(Tableau82529[[#This Row],[Matricule]]),"",VLOOKUP(Tableau82529[[#This Row],[Matricule]],#REF!,3,FALSE))</f>
        <v/>
      </c>
      <c r="D948" s="11" t="str">
        <f>CONCATENATE(Tableau82529[[#This Row],[Semaine]],Tableau82529[[#This Row],[Matricule]])</f>
        <v/>
      </c>
      <c r="O948" s="14" t="str">
        <f>IF(SUM(Tableau82529[[#This Row],[Lundi]:[Mercredi]])&gt;0,SUM(Tableau82529[[#This Row],[Lundi]:[Mercredi]]),"")</f>
        <v/>
      </c>
      <c r="P948" s="14" t="str">
        <f>IF(SUM(Tableau82529[[#This Row],[Jeudi]:[Samedi]])&gt;0,SUM(Tableau82529[[#This Row],[Jeudi]:[Samedi]]),"")</f>
        <v/>
      </c>
      <c r="Q948" s="14">
        <f>COUNTIF(Tableau82529[[#This Row],[Lundi]:[Mercredi]],"&gt;0") + COUNTIF(Tableau82529[[#This Row],[Jeudi]:[Samedi]],"&gt;0")</f>
        <v>0</v>
      </c>
      <c r="R948" s="14" t="str">
        <f>IFERROR(Tableau82529[[#This Row],[Total Tour 1]]+Tableau82529[[#This Row],[Total Tour 2]],"")</f>
        <v/>
      </c>
      <c r="S948" s="14">
        <f>COUNTIF(Tableau82529[[#This Row],[Lundi]:[Samedi]],"&gt;=12")*1000</f>
        <v>0</v>
      </c>
      <c r="T94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48" s="15">
        <f>Tableau82529[[#This Row],[Prime production]]+Tableau82529[[#This Row],[Prime rendement]]</f>
        <v>0</v>
      </c>
      <c r="V948" s="15" t="str">
        <f>IF(Tableau82529[[#This Row],[Matricule]]&gt;1,IF(COUNTIF(Tableau82529[DateMatricule],Tableau82529[[#This Row],[DateMatricule]])&gt;1,"Doublon",""),"")</f>
        <v/>
      </c>
    </row>
    <row r="949" spans="1:22" x14ac:dyDescent="0.25">
      <c r="A949" s="11" t="str">
        <f>IF(Tableau82529[[#This Row],[Semaine]]="","",VLOOKUP(Tableau82529[[#This Row],[Semaine]],Listes!$A:$B,2,FALSE))</f>
        <v/>
      </c>
      <c r="B949" s="11" t="str">
        <f>IF(ISBLANK(Tableau82529[[#This Row],[Matricule]]),"",VLOOKUP(Tableau82529[[#This Row],[Matricule]],#REF!,2,FALSE))</f>
        <v/>
      </c>
      <c r="C949" s="11" t="str">
        <f>IF(ISBLANK(Tableau82529[[#This Row],[Matricule]]),"",VLOOKUP(Tableau82529[[#This Row],[Matricule]],#REF!,3,FALSE))</f>
        <v/>
      </c>
      <c r="D949" s="11" t="str">
        <f>CONCATENATE(Tableau82529[[#This Row],[Semaine]],Tableau82529[[#This Row],[Matricule]])</f>
        <v/>
      </c>
      <c r="O949" s="14" t="str">
        <f>IF(SUM(Tableau82529[[#This Row],[Lundi]:[Mercredi]])&gt;0,SUM(Tableau82529[[#This Row],[Lundi]:[Mercredi]]),"")</f>
        <v/>
      </c>
      <c r="P949" s="14" t="str">
        <f>IF(SUM(Tableau82529[[#This Row],[Jeudi]:[Samedi]])&gt;0,SUM(Tableau82529[[#This Row],[Jeudi]:[Samedi]]),"")</f>
        <v/>
      </c>
      <c r="Q949" s="14">
        <f>COUNTIF(Tableau82529[[#This Row],[Lundi]:[Mercredi]],"&gt;0") + COUNTIF(Tableau82529[[#This Row],[Jeudi]:[Samedi]],"&gt;0")</f>
        <v>0</v>
      </c>
      <c r="R949" s="14" t="str">
        <f>IFERROR(Tableau82529[[#This Row],[Total Tour 1]]+Tableau82529[[#This Row],[Total Tour 2]],"")</f>
        <v/>
      </c>
      <c r="S949" s="14">
        <f>COUNTIF(Tableau82529[[#This Row],[Lundi]:[Samedi]],"&gt;=12")*1000</f>
        <v>0</v>
      </c>
      <c r="T94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49" s="15">
        <f>Tableau82529[[#This Row],[Prime production]]+Tableau82529[[#This Row],[Prime rendement]]</f>
        <v>0</v>
      </c>
      <c r="V949" s="15" t="str">
        <f>IF(Tableau82529[[#This Row],[Matricule]]&gt;1,IF(COUNTIF(Tableau82529[DateMatricule],Tableau82529[[#This Row],[DateMatricule]])&gt;1,"Doublon",""),"")</f>
        <v/>
      </c>
    </row>
    <row r="950" spans="1:22" x14ac:dyDescent="0.25">
      <c r="A950" s="11" t="str">
        <f>IF(Tableau82529[[#This Row],[Semaine]]="","",VLOOKUP(Tableau82529[[#This Row],[Semaine]],Listes!$A:$B,2,FALSE))</f>
        <v/>
      </c>
      <c r="B950" s="11" t="str">
        <f>IF(ISBLANK(Tableau82529[[#This Row],[Matricule]]),"",VLOOKUP(Tableau82529[[#This Row],[Matricule]],#REF!,2,FALSE))</f>
        <v/>
      </c>
      <c r="C950" s="11" t="str">
        <f>IF(ISBLANK(Tableau82529[[#This Row],[Matricule]]),"",VLOOKUP(Tableau82529[[#This Row],[Matricule]],#REF!,3,FALSE))</f>
        <v/>
      </c>
      <c r="D950" s="11" t="str">
        <f>CONCATENATE(Tableau82529[[#This Row],[Semaine]],Tableau82529[[#This Row],[Matricule]])</f>
        <v/>
      </c>
      <c r="O950" s="14" t="str">
        <f>IF(SUM(Tableau82529[[#This Row],[Lundi]:[Mercredi]])&gt;0,SUM(Tableau82529[[#This Row],[Lundi]:[Mercredi]]),"")</f>
        <v/>
      </c>
      <c r="P950" s="14" t="str">
        <f>IF(SUM(Tableau82529[[#This Row],[Jeudi]:[Samedi]])&gt;0,SUM(Tableau82529[[#This Row],[Jeudi]:[Samedi]]),"")</f>
        <v/>
      </c>
      <c r="Q950" s="14">
        <f>COUNTIF(Tableau82529[[#This Row],[Lundi]:[Mercredi]],"&gt;0") + COUNTIF(Tableau82529[[#This Row],[Jeudi]:[Samedi]],"&gt;0")</f>
        <v>0</v>
      </c>
      <c r="R950" s="14" t="str">
        <f>IFERROR(Tableau82529[[#This Row],[Total Tour 1]]+Tableau82529[[#This Row],[Total Tour 2]],"")</f>
        <v/>
      </c>
      <c r="S950" s="14">
        <f>COUNTIF(Tableau82529[[#This Row],[Lundi]:[Samedi]],"&gt;=12")*1000</f>
        <v>0</v>
      </c>
      <c r="T95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50" s="15">
        <f>Tableau82529[[#This Row],[Prime production]]+Tableau82529[[#This Row],[Prime rendement]]</f>
        <v>0</v>
      </c>
      <c r="V950" s="15" t="str">
        <f>IF(Tableau82529[[#This Row],[Matricule]]&gt;1,IF(COUNTIF(Tableau82529[DateMatricule],Tableau82529[[#This Row],[DateMatricule]])&gt;1,"Doublon",""),"")</f>
        <v/>
      </c>
    </row>
    <row r="951" spans="1:22" x14ac:dyDescent="0.25">
      <c r="A951" s="11" t="str">
        <f>IF(Tableau82529[[#This Row],[Semaine]]="","",VLOOKUP(Tableau82529[[#This Row],[Semaine]],Listes!$A:$B,2,FALSE))</f>
        <v/>
      </c>
      <c r="B951" s="11" t="str">
        <f>IF(ISBLANK(Tableau82529[[#This Row],[Matricule]]),"",VLOOKUP(Tableau82529[[#This Row],[Matricule]],#REF!,2,FALSE))</f>
        <v/>
      </c>
      <c r="C951" s="11" t="str">
        <f>IF(ISBLANK(Tableau82529[[#This Row],[Matricule]]),"",VLOOKUP(Tableau82529[[#This Row],[Matricule]],#REF!,3,FALSE))</f>
        <v/>
      </c>
      <c r="D951" s="11" t="str">
        <f>CONCATENATE(Tableau82529[[#This Row],[Semaine]],Tableau82529[[#This Row],[Matricule]])</f>
        <v/>
      </c>
      <c r="O951" s="14" t="str">
        <f>IF(SUM(Tableau82529[[#This Row],[Lundi]:[Mercredi]])&gt;0,SUM(Tableau82529[[#This Row],[Lundi]:[Mercredi]]),"")</f>
        <v/>
      </c>
      <c r="P951" s="14" t="str">
        <f>IF(SUM(Tableau82529[[#This Row],[Jeudi]:[Samedi]])&gt;0,SUM(Tableau82529[[#This Row],[Jeudi]:[Samedi]]),"")</f>
        <v/>
      </c>
      <c r="Q951" s="14">
        <f>COUNTIF(Tableau82529[[#This Row],[Lundi]:[Mercredi]],"&gt;0") + COUNTIF(Tableau82529[[#This Row],[Jeudi]:[Samedi]],"&gt;0")</f>
        <v>0</v>
      </c>
      <c r="R951" s="14" t="str">
        <f>IFERROR(Tableau82529[[#This Row],[Total Tour 1]]+Tableau82529[[#This Row],[Total Tour 2]],"")</f>
        <v/>
      </c>
      <c r="S951" s="14">
        <f>COUNTIF(Tableau82529[[#This Row],[Lundi]:[Samedi]],"&gt;=12")*1000</f>
        <v>0</v>
      </c>
      <c r="T95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51" s="15">
        <f>Tableau82529[[#This Row],[Prime production]]+Tableau82529[[#This Row],[Prime rendement]]</f>
        <v>0</v>
      </c>
      <c r="V951" s="15" t="str">
        <f>IF(Tableau82529[[#This Row],[Matricule]]&gt;1,IF(COUNTIF(Tableau82529[DateMatricule],Tableau82529[[#This Row],[DateMatricule]])&gt;1,"Doublon",""),"")</f>
        <v/>
      </c>
    </row>
    <row r="952" spans="1:22" x14ac:dyDescent="0.25">
      <c r="A952" s="11" t="str">
        <f>IF(Tableau82529[[#This Row],[Semaine]]="","",VLOOKUP(Tableau82529[[#This Row],[Semaine]],Listes!$A:$B,2,FALSE))</f>
        <v/>
      </c>
      <c r="B952" s="11" t="str">
        <f>IF(ISBLANK(Tableau82529[[#This Row],[Matricule]]),"",VLOOKUP(Tableau82529[[#This Row],[Matricule]],#REF!,2,FALSE))</f>
        <v/>
      </c>
      <c r="C952" s="11" t="str">
        <f>IF(ISBLANK(Tableau82529[[#This Row],[Matricule]]),"",VLOOKUP(Tableau82529[[#This Row],[Matricule]],#REF!,3,FALSE))</f>
        <v/>
      </c>
      <c r="D952" s="11" t="str">
        <f>CONCATENATE(Tableau82529[[#This Row],[Semaine]],Tableau82529[[#This Row],[Matricule]])</f>
        <v/>
      </c>
      <c r="O952" s="14" t="str">
        <f>IF(SUM(Tableau82529[[#This Row],[Lundi]:[Mercredi]])&gt;0,SUM(Tableau82529[[#This Row],[Lundi]:[Mercredi]]),"")</f>
        <v/>
      </c>
      <c r="P952" s="14" t="str">
        <f>IF(SUM(Tableau82529[[#This Row],[Jeudi]:[Samedi]])&gt;0,SUM(Tableau82529[[#This Row],[Jeudi]:[Samedi]]),"")</f>
        <v/>
      </c>
      <c r="Q952" s="14">
        <f>COUNTIF(Tableau82529[[#This Row],[Lundi]:[Mercredi]],"&gt;0") + COUNTIF(Tableau82529[[#This Row],[Jeudi]:[Samedi]],"&gt;0")</f>
        <v>0</v>
      </c>
      <c r="R952" s="14" t="str">
        <f>IFERROR(Tableau82529[[#This Row],[Total Tour 1]]+Tableau82529[[#This Row],[Total Tour 2]],"")</f>
        <v/>
      </c>
      <c r="S952" s="14">
        <f>COUNTIF(Tableau82529[[#This Row],[Lundi]:[Samedi]],"&gt;=12")*1000</f>
        <v>0</v>
      </c>
      <c r="T95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52" s="15">
        <f>Tableau82529[[#This Row],[Prime production]]+Tableau82529[[#This Row],[Prime rendement]]</f>
        <v>0</v>
      </c>
      <c r="V952" s="15" t="str">
        <f>IF(Tableau82529[[#This Row],[Matricule]]&gt;1,IF(COUNTIF(Tableau82529[DateMatricule],Tableau82529[[#This Row],[DateMatricule]])&gt;1,"Doublon",""),"")</f>
        <v/>
      </c>
    </row>
    <row r="953" spans="1:22" x14ac:dyDescent="0.25">
      <c r="A953" s="11" t="str">
        <f>IF(Tableau82529[[#This Row],[Semaine]]="","",VLOOKUP(Tableau82529[[#This Row],[Semaine]],Listes!$A:$B,2,FALSE))</f>
        <v/>
      </c>
      <c r="B953" s="11" t="str">
        <f>IF(ISBLANK(Tableau82529[[#This Row],[Matricule]]),"",VLOOKUP(Tableau82529[[#This Row],[Matricule]],#REF!,2,FALSE))</f>
        <v/>
      </c>
      <c r="C953" s="11" t="str">
        <f>IF(ISBLANK(Tableau82529[[#This Row],[Matricule]]),"",VLOOKUP(Tableau82529[[#This Row],[Matricule]],#REF!,3,FALSE))</f>
        <v/>
      </c>
      <c r="D953" s="11" t="str">
        <f>CONCATENATE(Tableau82529[[#This Row],[Semaine]],Tableau82529[[#This Row],[Matricule]])</f>
        <v/>
      </c>
      <c r="O953" s="14" t="str">
        <f>IF(SUM(Tableau82529[[#This Row],[Lundi]:[Mercredi]])&gt;0,SUM(Tableau82529[[#This Row],[Lundi]:[Mercredi]]),"")</f>
        <v/>
      </c>
      <c r="P953" s="14" t="str">
        <f>IF(SUM(Tableau82529[[#This Row],[Jeudi]:[Samedi]])&gt;0,SUM(Tableau82529[[#This Row],[Jeudi]:[Samedi]]),"")</f>
        <v/>
      </c>
      <c r="Q953" s="14">
        <f>COUNTIF(Tableau82529[[#This Row],[Lundi]:[Mercredi]],"&gt;0") + COUNTIF(Tableau82529[[#This Row],[Jeudi]:[Samedi]],"&gt;0")</f>
        <v>0</v>
      </c>
      <c r="R953" s="14" t="str">
        <f>IFERROR(Tableau82529[[#This Row],[Total Tour 1]]+Tableau82529[[#This Row],[Total Tour 2]],"")</f>
        <v/>
      </c>
      <c r="S953" s="14">
        <f>COUNTIF(Tableau82529[[#This Row],[Lundi]:[Samedi]],"&gt;=12")*1000</f>
        <v>0</v>
      </c>
      <c r="T95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53" s="15">
        <f>Tableau82529[[#This Row],[Prime production]]+Tableau82529[[#This Row],[Prime rendement]]</f>
        <v>0</v>
      </c>
      <c r="V953" s="15" t="str">
        <f>IF(Tableau82529[[#This Row],[Matricule]]&gt;1,IF(COUNTIF(Tableau82529[DateMatricule],Tableau82529[[#This Row],[DateMatricule]])&gt;1,"Doublon",""),"")</f>
        <v/>
      </c>
    </row>
    <row r="954" spans="1:22" x14ac:dyDescent="0.25">
      <c r="A954" s="11" t="str">
        <f>IF(Tableau82529[[#This Row],[Semaine]]="","",VLOOKUP(Tableau82529[[#This Row],[Semaine]],Listes!$A:$B,2,FALSE))</f>
        <v/>
      </c>
      <c r="B954" s="11" t="str">
        <f>IF(ISBLANK(Tableau82529[[#This Row],[Matricule]]),"",VLOOKUP(Tableau82529[[#This Row],[Matricule]],#REF!,2,FALSE))</f>
        <v/>
      </c>
      <c r="C954" s="11" t="str">
        <f>IF(ISBLANK(Tableau82529[[#This Row],[Matricule]]),"",VLOOKUP(Tableau82529[[#This Row],[Matricule]],#REF!,3,FALSE))</f>
        <v/>
      </c>
      <c r="D954" s="11" t="str">
        <f>CONCATENATE(Tableau82529[[#This Row],[Semaine]],Tableau82529[[#This Row],[Matricule]])</f>
        <v/>
      </c>
      <c r="O954" s="14" t="str">
        <f>IF(SUM(Tableau82529[[#This Row],[Lundi]:[Mercredi]])&gt;0,SUM(Tableau82529[[#This Row],[Lundi]:[Mercredi]]),"")</f>
        <v/>
      </c>
      <c r="P954" s="14" t="str">
        <f>IF(SUM(Tableau82529[[#This Row],[Jeudi]:[Samedi]])&gt;0,SUM(Tableau82529[[#This Row],[Jeudi]:[Samedi]]),"")</f>
        <v/>
      </c>
      <c r="Q954" s="14">
        <f>COUNTIF(Tableau82529[[#This Row],[Lundi]:[Mercredi]],"&gt;0") + COUNTIF(Tableau82529[[#This Row],[Jeudi]:[Samedi]],"&gt;0")</f>
        <v>0</v>
      </c>
      <c r="R954" s="14" t="str">
        <f>IFERROR(Tableau82529[[#This Row],[Total Tour 1]]+Tableau82529[[#This Row],[Total Tour 2]],"")</f>
        <v/>
      </c>
      <c r="S954" s="14">
        <f>COUNTIF(Tableau82529[[#This Row],[Lundi]:[Samedi]],"&gt;=12")*1000</f>
        <v>0</v>
      </c>
      <c r="T95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54" s="15">
        <f>Tableau82529[[#This Row],[Prime production]]+Tableau82529[[#This Row],[Prime rendement]]</f>
        <v>0</v>
      </c>
      <c r="V954" s="15" t="str">
        <f>IF(Tableau82529[[#This Row],[Matricule]]&gt;1,IF(COUNTIF(Tableau82529[DateMatricule],Tableau82529[[#This Row],[DateMatricule]])&gt;1,"Doublon",""),"")</f>
        <v/>
      </c>
    </row>
    <row r="955" spans="1:22" x14ac:dyDescent="0.25">
      <c r="A955" s="11" t="str">
        <f>IF(Tableau82529[[#This Row],[Semaine]]="","",VLOOKUP(Tableau82529[[#This Row],[Semaine]],Listes!$A:$B,2,FALSE))</f>
        <v/>
      </c>
      <c r="B955" s="11" t="str">
        <f>IF(ISBLANK(Tableau82529[[#This Row],[Matricule]]),"",VLOOKUP(Tableau82529[[#This Row],[Matricule]],#REF!,2,FALSE))</f>
        <v/>
      </c>
      <c r="C955" s="11" t="str">
        <f>IF(ISBLANK(Tableau82529[[#This Row],[Matricule]]),"",VLOOKUP(Tableau82529[[#This Row],[Matricule]],#REF!,3,FALSE))</f>
        <v/>
      </c>
      <c r="D955" s="11" t="str">
        <f>CONCATENATE(Tableau82529[[#This Row],[Semaine]],Tableau82529[[#This Row],[Matricule]])</f>
        <v/>
      </c>
      <c r="O955" s="14" t="str">
        <f>IF(SUM(Tableau82529[[#This Row],[Lundi]:[Mercredi]])&gt;0,SUM(Tableau82529[[#This Row],[Lundi]:[Mercredi]]),"")</f>
        <v/>
      </c>
      <c r="P955" s="14" t="str">
        <f>IF(SUM(Tableau82529[[#This Row],[Jeudi]:[Samedi]])&gt;0,SUM(Tableau82529[[#This Row],[Jeudi]:[Samedi]]),"")</f>
        <v/>
      </c>
      <c r="Q955" s="14">
        <f>COUNTIF(Tableau82529[[#This Row],[Lundi]:[Mercredi]],"&gt;0") + COUNTIF(Tableau82529[[#This Row],[Jeudi]:[Samedi]],"&gt;0")</f>
        <v>0</v>
      </c>
      <c r="R955" s="14" t="str">
        <f>IFERROR(Tableau82529[[#This Row],[Total Tour 1]]+Tableau82529[[#This Row],[Total Tour 2]],"")</f>
        <v/>
      </c>
      <c r="S955" s="14">
        <f>COUNTIF(Tableau82529[[#This Row],[Lundi]:[Samedi]],"&gt;=12")*1000</f>
        <v>0</v>
      </c>
      <c r="T95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55" s="15">
        <f>Tableau82529[[#This Row],[Prime production]]+Tableau82529[[#This Row],[Prime rendement]]</f>
        <v>0</v>
      </c>
      <c r="V955" s="15" t="str">
        <f>IF(Tableau82529[[#This Row],[Matricule]]&gt;1,IF(COUNTIF(Tableau82529[DateMatricule],Tableau82529[[#This Row],[DateMatricule]])&gt;1,"Doublon",""),"")</f>
        <v/>
      </c>
    </row>
    <row r="956" spans="1:22" x14ac:dyDescent="0.25">
      <c r="A956" s="11" t="str">
        <f>IF(Tableau82529[[#This Row],[Semaine]]="","",VLOOKUP(Tableau82529[[#This Row],[Semaine]],Listes!$A:$B,2,FALSE))</f>
        <v/>
      </c>
      <c r="B956" s="11" t="str">
        <f>IF(ISBLANK(Tableau82529[[#This Row],[Matricule]]),"",VLOOKUP(Tableau82529[[#This Row],[Matricule]],#REF!,2,FALSE))</f>
        <v/>
      </c>
      <c r="C956" s="11" t="str">
        <f>IF(ISBLANK(Tableau82529[[#This Row],[Matricule]]),"",VLOOKUP(Tableau82529[[#This Row],[Matricule]],#REF!,3,FALSE))</f>
        <v/>
      </c>
      <c r="D956" s="11" t="str">
        <f>CONCATENATE(Tableau82529[[#This Row],[Semaine]],Tableau82529[[#This Row],[Matricule]])</f>
        <v/>
      </c>
      <c r="O956" s="14" t="str">
        <f>IF(SUM(Tableau82529[[#This Row],[Lundi]:[Mercredi]])&gt;0,SUM(Tableau82529[[#This Row],[Lundi]:[Mercredi]]),"")</f>
        <v/>
      </c>
      <c r="P956" s="14" t="str">
        <f>IF(SUM(Tableau82529[[#This Row],[Jeudi]:[Samedi]])&gt;0,SUM(Tableau82529[[#This Row],[Jeudi]:[Samedi]]),"")</f>
        <v/>
      </c>
      <c r="Q956" s="14">
        <f>COUNTIF(Tableau82529[[#This Row],[Lundi]:[Mercredi]],"&gt;0") + COUNTIF(Tableau82529[[#This Row],[Jeudi]:[Samedi]],"&gt;0")</f>
        <v>0</v>
      </c>
      <c r="R956" s="14" t="str">
        <f>IFERROR(Tableau82529[[#This Row],[Total Tour 1]]+Tableau82529[[#This Row],[Total Tour 2]],"")</f>
        <v/>
      </c>
      <c r="S956" s="14">
        <f>COUNTIF(Tableau82529[[#This Row],[Lundi]:[Samedi]],"&gt;=12")*1000</f>
        <v>0</v>
      </c>
      <c r="T95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56" s="15">
        <f>Tableau82529[[#This Row],[Prime production]]+Tableau82529[[#This Row],[Prime rendement]]</f>
        <v>0</v>
      </c>
      <c r="V956" s="15" t="str">
        <f>IF(Tableau82529[[#This Row],[Matricule]]&gt;1,IF(COUNTIF(Tableau82529[DateMatricule],Tableau82529[[#This Row],[DateMatricule]])&gt;1,"Doublon",""),"")</f>
        <v/>
      </c>
    </row>
    <row r="957" spans="1:22" x14ac:dyDescent="0.25">
      <c r="A957" s="11" t="str">
        <f>IF(Tableau82529[[#This Row],[Semaine]]="","",VLOOKUP(Tableau82529[[#This Row],[Semaine]],Listes!$A:$B,2,FALSE))</f>
        <v/>
      </c>
      <c r="B957" s="11" t="str">
        <f>IF(ISBLANK(Tableau82529[[#This Row],[Matricule]]),"",VLOOKUP(Tableau82529[[#This Row],[Matricule]],#REF!,2,FALSE))</f>
        <v/>
      </c>
      <c r="C957" s="11" t="str">
        <f>IF(ISBLANK(Tableau82529[[#This Row],[Matricule]]),"",VLOOKUP(Tableau82529[[#This Row],[Matricule]],#REF!,3,FALSE))</f>
        <v/>
      </c>
      <c r="D957" s="11" t="str">
        <f>CONCATENATE(Tableau82529[[#This Row],[Semaine]],Tableau82529[[#This Row],[Matricule]])</f>
        <v/>
      </c>
      <c r="O957" s="14" t="str">
        <f>IF(SUM(Tableau82529[[#This Row],[Lundi]:[Mercredi]])&gt;0,SUM(Tableau82529[[#This Row],[Lundi]:[Mercredi]]),"")</f>
        <v/>
      </c>
      <c r="P957" s="14" t="str">
        <f>IF(SUM(Tableau82529[[#This Row],[Jeudi]:[Samedi]])&gt;0,SUM(Tableau82529[[#This Row],[Jeudi]:[Samedi]]),"")</f>
        <v/>
      </c>
      <c r="Q957" s="14">
        <f>COUNTIF(Tableau82529[[#This Row],[Lundi]:[Mercredi]],"&gt;0") + COUNTIF(Tableau82529[[#This Row],[Jeudi]:[Samedi]],"&gt;0")</f>
        <v>0</v>
      </c>
      <c r="R957" s="14" t="str">
        <f>IFERROR(Tableau82529[[#This Row],[Total Tour 1]]+Tableau82529[[#This Row],[Total Tour 2]],"")</f>
        <v/>
      </c>
      <c r="S957" s="14">
        <f>COUNTIF(Tableau82529[[#This Row],[Lundi]:[Samedi]],"&gt;=12")*1000</f>
        <v>0</v>
      </c>
      <c r="T95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57" s="15">
        <f>Tableau82529[[#This Row],[Prime production]]+Tableau82529[[#This Row],[Prime rendement]]</f>
        <v>0</v>
      </c>
      <c r="V957" s="15" t="str">
        <f>IF(Tableau82529[[#This Row],[Matricule]]&gt;1,IF(COUNTIF(Tableau82529[DateMatricule],Tableau82529[[#This Row],[DateMatricule]])&gt;1,"Doublon",""),"")</f>
        <v/>
      </c>
    </row>
    <row r="958" spans="1:22" x14ac:dyDescent="0.25">
      <c r="A958" s="11" t="str">
        <f>IF(Tableau82529[[#This Row],[Semaine]]="","",VLOOKUP(Tableau82529[[#This Row],[Semaine]],Listes!$A:$B,2,FALSE))</f>
        <v/>
      </c>
      <c r="B958" s="11" t="str">
        <f>IF(ISBLANK(Tableau82529[[#This Row],[Matricule]]),"",VLOOKUP(Tableau82529[[#This Row],[Matricule]],#REF!,2,FALSE))</f>
        <v/>
      </c>
      <c r="C958" s="11" t="str">
        <f>IF(ISBLANK(Tableau82529[[#This Row],[Matricule]]),"",VLOOKUP(Tableau82529[[#This Row],[Matricule]],#REF!,3,FALSE))</f>
        <v/>
      </c>
      <c r="D958" s="11" t="str">
        <f>CONCATENATE(Tableau82529[[#This Row],[Semaine]],Tableau82529[[#This Row],[Matricule]])</f>
        <v/>
      </c>
      <c r="O958" s="14" t="str">
        <f>IF(SUM(Tableau82529[[#This Row],[Lundi]:[Mercredi]])&gt;0,SUM(Tableau82529[[#This Row],[Lundi]:[Mercredi]]),"")</f>
        <v/>
      </c>
      <c r="P958" s="14" t="str">
        <f>IF(SUM(Tableau82529[[#This Row],[Jeudi]:[Samedi]])&gt;0,SUM(Tableau82529[[#This Row],[Jeudi]:[Samedi]]),"")</f>
        <v/>
      </c>
      <c r="Q958" s="14">
        <f>COUNTIF(Tableau82529[[#This Row],[Lundi]:[Mercredi]],"&gt;0") + COUNTIF(Tableau82529[[#This Row],[Jeudi]:[Samedi]],"&gt;0")</f>
        <v>0</v>
      </c>
      <c r="R958" s="14" t="str">
        <f>IFERROR(Tableau82529[[#This Row],[Total Tour 1]]+Tableau82529[[#This Row],[Total Tour 2]],"")</f>
        <v/>
      </c>
      <c r="S958" s="14">
        <f>COUNTIF(Tableau82529[[#This Row],[Lundi]:[Samedi]],"&gt;=12")*1000</f>
        <v>0</v>
      </c>
      <c r="T95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58" s="15">
        <f>Tableau82529[[#This Row],[Prime production]]+Tableau82529[[#This Row],[Prime rendement]]</f>
        <v>0</v>
      </c>
      <c r="V958" s="15" t="str">
        <f>IF(Tableau82529[[#This Row],[Matricule]]&gt;1,IF(COUNTIF(Tableau82529[DateMatricule],Tableau82529[[#This Row],[DateMatricule]])&gt;1,"Doublon",""),"")</f>
        <v/>
      </c>
    </row>
    <row r="959" spans="1:22" x14ac:dyDescent="0.25">
      <c r="A959" s="11" t="str">
        <f>IF(Tableau82529[[#This Row],[Semaine]]="","",VLOOKUP(Tableau82529[[#This Row],[Semaine]],Listes!$A:$B,2,FALSE))</f>
        <v/>
      </c>
      <c r="B959" s="11" t="str">
        <f>IF(ISBLANK(Tableau82529[[#This Row],[Matricule]]),"",VLOOKUP(Tableau82529[[#This Row],[Matricule]],#REF!,2,FALSE))</f>
        <v/>
      </c>
      <c r="C959" s="11" t="str">
        <f>IF(ISBLANK(Tableau82529[[#This Row],[Matricule]]),"",VLOOKUP(Tableau82529[[#This Row],[Matricule]],#REF!,3,FALSE))</f>
        <v/>
      </c>
      <c r="D959" s="11" t="str">
        <f>CONCATENATE(Tableau82529[[#This Row],[Semaine]],Tableau82529[[#This Row],[Matricule]])</f>
        <v/>
      </c>
      <c r="O959" s="14" t="str">
        <f>IF(SUM(Tableau82529[[#This Row],[Lundi]:[Mercredi]])&gt;0,SUM(Tableau82529[[#This Row],[Lundi]:[Mercredi]]),"")</f>
        <v/>
      </c>
      <c r="P959" s="14" t="str">
        <f>IF(SUM(Tableau82529[[#This Row],[Jeudi]:[Samedi]])&gt;0,SUM(Tableau82529[[#This Row],[Jeudi]:[Samedi]]),"")</f>
        <v/>
      </c>
      <c r="Q959" s="14">
        <f>COUNTIF(Tableau82529[[#This Row],[Lundi]:[Mercredi]],"&gt;0") + COUNTIF(Tableau82529[[#This Row],[Jeudi]:[Samedi]],"&gt;0")</f>
        <v>0</v>
      </c>
      <c r="R959" s="14" t="str">
        <f>IFERROR(Tableau82529[[#This Row],[Total Tour 1]]+Tableau82529[[#This Row],[Total Tour 2]],"")</f>
        <v/>
      </c>
      <c r="S959" s="14">
        <f>COUNTIF(Tableau82529[[#This Row],[Lundi]:[Samedi]],"&gt;=12")*1000</f>
        <v>0</v>
      </c>
      <c r="T95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59" s="15">
        <f>Tableau82529[[#This Row],[Prime production]]+Tableau82529[[#This Row],[Prime rendement]]</f>
        <v>0</v>
      </c>
      <c r="V959" s="15" t="str">
        <f>IF(Tableau82529[[#This Row],[Matricule]]&gt;1,IF(COUNTIF(Tableau82529[DateMatricule],Tableau82529[[#This Row],[DateMatricule]])&gt;1,"Doublon",""),"")</f>
        <v/>
      </c>
    </row>
    <row r="960" spans="1:22" x14ac:dyDescent="0.25">
      <c r="A960" s="11" t="str">
        <f>IF(Tableau82529[[#This Row],[Semaine]]="","",VLOOKUP(Tableau82529[[#This Row],[Semaine]],Listes!$A:$B,2,FALSE))</f>
        <v/>
      </c>
      <c r="B960" s="11" t="str">
        <f>IF(ISBLANK(Tableau82529[[#This Row],[Matricule]]),"",VLOOKUP(Tableau82529[[#This Row],[Matricule]],#REF!,2,FALSE))</f>
        <v/>
      </c>
      <c r="C960" s="11" t="str">
        <f>IF(ISBLANK(Tableau82529[[#This Row],[Matricule]]),"",VLOOKUP(Tableau82529[[#This Row],[Matricule]],#REF!,3,FALSE))</f>
        <v/>
      </c>
      <c r="D960" s="11" t="str">
        <f>CONCATENATE(Tableau82529[[#This Row],[Semaine]],Tableau82529[[#This Row],[Matricule]])</f>
        <v/>
      </c>
      <c r="O960" s="14" t="str">
        <f>IF(SUM(Tableau82529[[#This Row],[Lundi]:[Mercredi]])&gt;0,SUM(Tableau82529[[#This Row],[Lundi]:[Mercredi]]),"")</f>
        <v/>
      </c>
      <c r="P960" s="14" t="str">
        <f>IF(SUM(Tableau82529[[#This Row],[Jeudi]:[Samedi]])&gt;0,SUM(Tableau82529[[#This Row],[Jeudi]:[Samedi]]),"")</f>
        <v/>
      </c>
      <c r="Q960" s="14">
        <f>COUNTIF(Tableau82529[[#This Row],[Lundi]:[Mercredi]],"&gt;0") + COUNTIF(Tableau82529[[#This Row],[Jeudi]:[Samedi]],"&gt;0")</f>
        <v>0</v>
      </c>
      <c r="R960" s="14" t="str">
        <f>IFERROR(Tableau82529[[#This Row],[Total Tour 1]]+Tableau82529[[#This Row],[Total Tour 2]],"")</f>
        <v/>
      </c>
      <c r="S960" s="14">
        <f>COUNTIF(Tableau82529[[#This Row],[Lundi]:[Samedi]],"&gt;=12")*1000</f>
        <v>0</v>
      </c>
      <c r="T96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60" s="15">
        <f>Tableau82529[[#This Row],[Prime production]]+Tableau82529[[#This Row],[Prime rendement]]</f>
        <v>0</v>
      </c>
      <c r="V960" s="15" t="str">
        <f>IF(Tableau82529[[#This Row],[Matricule]]&gt;1,IF(COUNTIF(Tableau82529[DateMatricule],Tableau82529[[#This Row],[DateMatricule]])&gt;1,"Doublon",""),"")</f>
        <v/>
      </c>
    </row>
    <row r="961" spans="1:22" x14ac:dyDescent="0.25">
      <c r="A961" s="11" t="str">
        <f>IF(Tableau82529[[#This Row],[Semaine]]="","",VLOOKUP(Tableau82529[[#This Row],[Semaine]],Listes!$A:$B,2,FALSE))</f>
        <v/>
      </c>
      <c r="B961" s="11" t="str">
        <f>IF(ISBLANK(Tableau82529[[#This Row],[Matricule]]),"",VLOOKUP(Tableau82529[[#This Row],[Matricule]],#REF!,2,FALSE))</f>
        <v/>
      </c>
      <c r="C961" s="11" t="str">
        <f>IF(ISBLANK(Tableau82529[[#This Row],[Matricule]]),"",VLOOKUP(Tableau82529[[#This Row],[Matricule]],#REF!,3,FALSE))</f>
        <v/>
      </c>
      <c r="D961" s="11" t="str">
        <f>CONCATENATE(Tableau82529[[#This Row],[Semaine]],Tableau82529[[#This Row],[Matricule]])</f>
        <v/>
      </c>
      <c r="O961" s="14" t="str">
        <f>IF(SUM(Tableau82529[[#This Row],[Lundi]:[Mercredi]])&gt;0,SUM(Tableau82529[[#This Row],[Lundi]:[Mercredi]]),"")</f>
        <v/>
      </c>
      <c r="P961" s="14" t="str">
        <f>IF(SUM(Tableau82529[[#This Row],[Jeudi]:[Samedi]])&gt;0,SUM(Tableau82529[[#This Row],[Jeudi]:[Samedi]]),"")</f>
        <v/>
      </c>
      <c r="Q961" s="14">
        <f>COUNTIF(Tableau82529[[#This Row],[Lundi]:[Mercredi]],"&gt;0") + COUNTIF(Tableau82529[[#This Row],[Jeudi]:[Samedi]],"&gt;0")</f>
        <v>0</v>
      </c>
      <c r="R961" s="14" t="str">
        <f>IFERROR(Tableau82529[[#This Row],[Total Tour 1]]+Tableau82529[[#This Row],[Total Tour 2]],"")</f>
        <v/>
      </c>
      <c r="S961" s="14">
        <f>COUNTIF(Tableau82529[[#This Row],[Lundi]:[Samedi]],"&gt;=12")*1000</f>
        <v>0</v>
      </c>
      <c r="T96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61" s="15">
        <f>Tableau82529[[#This Row],[Prime production]]+Tableau82529[[#This Row],[Prime rendement]]</f>
        <v>0</v>
      </c>
      <c r="V961" s="15" t="str">
        <f>IF(Tableau82529[[#This Row],[Matricule]]&gt;1,IF(COUNTIF(Tableau82529[DateMatricule],Tableau82529[[#This Row],[DateMatricule]])&gt;1,"Doublon",""),"")</f>
        <v/>
      </c>
    </row>
    <row r="962" spans="1:22" x14ac:dyDescent="0.25">
      <c r="A962" s="11" t="str">
        <f>IF(Tableau82529[[#This Row],[Semaine]]="","",VLOOKUP(Tableau82529[[#This Row],[Semaine]],Listes!$A:$B,2,FALSE))</f>
        <v/>
      </c>
      <c r="B962" s="11" t="str">
        <f>IF(ISBLANK(Tableau82529[[#This Row],[Matricule]]),"",VLOOKUP(Tableau82529[[#This Row],[Matricule]],#REF!,2,FALSE))</f>
        <v/>
      </c>
      <c r="C962" s="11" t="str">
        <f>IF(ISBLANK(Tableau82529[[#This Row],[Matricule]]),"",VLOOKUP(Tableau82529[[#This Row],[Matricule]],#REF!,3,FALSE))</f>
        <v/>
      </c>
      <c r="D962" s="11" t="str">
        <f>CONCATENATE(Tableau82529[[#This Row],[Semaine]],Tableau82529[[#This Row],[Matricule]])</f>
        <v/>
      </c>
      <c r="O962" s="14" t="str">
        <f>IF(SUM(Tableau82529[[#This Row],[Lundi]:[Mercredi]])&gt;0,SUM(Tableau82529[[#This Row],[Lundi]:[Mercredi]]),"")</f>
        <v/>
      </c>
      <c r="P962" s="14" t="str">
        <f>IF(SUM(Tableau82529[[#This Row],[Jeudi]:[Samedi]])&gt;0,SUM(Tableau82529[[#This Row],[Jeudi]:[Samedi]]),"")</f>
        <v/>
      </c>
      <c r="Q962" s="14">
        <f>COUNTIF(Tableau82529[[#This Row],[Lundi]:[Mercredi]],"&gt;0") + COUNTIF(Tableau82529[[#This Row],[Jeudi]:[Samedi]],"&gt;0")</f>
        <v>0</v>
      </c>
      <c r="R962" s="14" t="str">
        <f>IFERROR(Tableau82529[[#This Row],[Total Tour 1]]+Tableau82529[[#This Row],[Total Tour 2]],"")</f>
        <v/>
      </c>
      <c r="S962" s="14">
        <f>COUNTIF(Tableau82529[[#This Row],[Lundi]:[Samedi]],"&gt;=12")*1000</f>
        <v>0</v>
      </c>
      <c r="T96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62" s="15">
        <f>Tableau82529[[#This Row],[Prime production]]+Tableau82529[[#This Row],[Prime rendement]]</f>
        <v>0</v>
      </c>
      <c r="V962" s="15" t="str">
        <f>IF(Tableau82529[[#This Row],[Matricule]]&gt;1,IF(COUNTIF(Tableau82529[DateMatricule],Tableau82529[[#This Row],[DateMatricule]])&gt;1,"Doublon",""),"")</f>
        <v/>
      </c>
    </row>
    <row r="963" spans="1:22" x14ac:dyDescent="0.25">
      <c r="A963" s="11" t="str">
        <f>IF(Tableau82529[[#This Row],[Semaine]]="","",VLOOKUP(Tableau82529[[#This Row],[Semaine]],Listes!$A:$B,2,FALSE))</f>
        <v/>
      </c>
      <c r="B963" s="11" t="str">
        <f>IF(ISBLANK(Tableau82529[[#This Row],[Matricule]]),"",VLOOKUP(Tableau82529[[#This Row],[Matricule]],#REF!,2,FALSE))</f>
        <v/>
      </c>
      <c r="C963" s="11" t="str">
        <f>IF(ISBLANK(Tableau82529[[#This Row],[Matricule]]),"",VLOOKUP(Tableau82529[[#This Row],[Matricule]],#REF!,3,FALSE))</f>
        <v/>
      </c>
      <c r="D963" s="11" t="str">
        <f>CONCATENATE(Tableau82529[[#This Row],[Semaine]],Tableau82529[[#This Row],[Matricule]])</f>
        <v/>
      </c>
      <c r="O963" s="14" t="str">
        <f>IF(SUM(Tableau82529[[#This Row],[Lundi]:[Mercredi]])&gt;0,SUM(Tableau82529[[#This Row],[Lundi]:[Mercredi]]),"")</f>
        <v/>
      </c>
      <c r="P963" s="14" t="str">
        <f>IF(SUM(Tableau82529[[#This Row],[Jeudi]:[Samedi]])&gt;0,SUM(Tableau82529[[#This Row],[Jeudi]:[Samedi]]),"")</f>
        <v/>
      </c>
      <c r="Q963" s="14">
        <f>COUNTIF(Tableau82529[[#This Row],[Lundi]:[Mercredi]],"&gt;0") + COUNTIF(Tableau82529[[#This Row],[Jeudi]:[Samedi]],"&gt;0")</f>
        <v>0</v>
      </c>
      <c r="R963" s="14" t="str">
        <f>IFERROR(Tableau82529[[#This Row],[Total Tour 1]]+Tableau82529[[#This Row],[Total Tour 2]],"")</f>
        <v/>
      </c>
      <c r="S963" s="14">
        <f>COUNTIF(Tableau82529[[#This Row],[Lundi]:[Samedi]],"&gt;=12")*1000</f>
        <v>0</v>
      </c>
      <c r="T96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63" s="15">
        <f>Tableau82529[[#This Row],[Prime production]]+Tableau82529[[#This Row],[Prime rendement]]</f>
        <v>0</v>
      </c>
      <c r="V963" s="15" t="str">
        <f>IF(Tableau82529[[#This Row],[Matricule]]&gt;1,IF(COUNTIF(Tableau82529[DateMatricule],Tableau82529[[#This Row],[DateMatricule]])&gt;1,"Doublon",""),"")</f>
        <v/>
      </c>
    </row>
    <row r="964" spans="1:22" x14ac:dyDescent="0.25">
      <c r="A964" s="11" t="str">
        <f>IF(Tableau82529[[#This Row],[Semaine]]="","",VLOOKUP(Tableau82529[[#This Row],[Semaine]],Listes!$A:$B,2,FALSE))</f>
        <v/>
      </c>
      <c r="B964" s="11" t="str">
        <f>IF(ISBLANK(Tableau82529[[#This Row],[Matricule]]),"",VLOOKUP(Tableau82529[[#This Row],[Matricule]],#REF!,2,FALSE))</f>
        <v/>
      </c>
      <c r="C964" s="11" t="str">
        <f>IF(ISBLANK(Tableau82529[[#This Row],[Matricule]]),"",VLOOKUP(Tableau82529[[#This Row],[Matricule]],#REF!,3,FALSE))</f>
        <v/>
      </c>
      <c r="D964" s="11" t="str">
        <f>CONCATENATE(Tableau82529[[#This Row],[Semaine]],Tableau82529[[#This Row],[Matricule]])</f>
        <v/>
      </c>
      <c r="O964" s="14" t="str">
        <f>IF(SUM(Tableau82529[[#This Row],[Lundi]:[Mercredi]])&gt;0,SUM(Tableau82529[[#This Row],[Lundi]:[Mercredi]]),"")</f>
        <v/>
      </c>
      <c r="P964" s="14" t="str">
        <f>IF(SUM(Tableau82529[[#This Row],[Jeudi]:[Samedi]])&gt;0,SUM(Tableau82529[[#This Row],[Jeudi]:[Samedi]]),"")</f>
        <v/>
      </c>
      <c r="Q964" s="14">
        <f>COUNTIF(Tableau82529[[#This Row],[Lundi]:[Mercredi]],"&gt;0") + COUNTIF(Tableau82529[[#This Row],[Jeudi]:[Samedi]],"&gt;0")</f>
        <v>0</v>
      </c>
      <c r="R964" s="14" t="str">
        <f>IFERROR(Tableau82529[[#This Row],[Total Tour 1]]+Tableau82529[[#This Row],[Total Tour 2]],"")</f>
        <v/>
      </c>
      <c r="S964" s="14">
        <f>COUNTIF(Tableau82529[[#This Row],[Lundi]:[Samedi]],"&gt;=12")*1000</f>
        <v>0</v>
      </c>
      <c r="T96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64" s="15">
        <f>Tableau82529[[#This Row],[Prime production]]+Tableau82529[[#This Row],[Prime rendement]]</f>
        <v>0</v>
      </c>
      <c r="V964" s="15" t="str">
        <f>IF(Tableau82529[[#This Row],[Matricule]]&gt;1,IF(COUNTIF(Tableau82529[DateMatricule],Tableau82529[[#This Row],[DateMatricule]])&gt;1,"Doublon",""),"")</f>
        <v/>
      </c>
    </row>
    <row r="965" spans="1:22" x14ac:dyDescent="0.25">
      <c r="A965" s="11" t="str">
        <f>IF(Tableau82529[[#This Row],[Semaine]]="","",VLOOKUP(Tableau82529[[#This Row],[Semaine]],Listes!$A:$B,2,FALSE))</f>
        <v/>
      </c>
      <c r="B965" s="11" t="str">
        <f>IF(ISBLANK(Tableau82529[[#This Row],[Matricule]]),"",VLOOKUP(Tableau82529[[#This Row],[Matricule]],#REF!,2,FALSE))</f>
        <v/>
      </c>
      <c r="C965" s="11" t="str">
        <f>IF(ISBLANK(Tableau82529[[#This Row],[Matricule]]),"",VLOOKUP(Tableau82529[[#This Row],[Matricule]],#REF!,3,FALSE))</f>
        <v/>
      </c>
      <c r="D965" s="11" t="str">
        <f>CONCATENATE(Tableau82529[[#This Row],[Semaine]],Tableau82529[[#This Row],[Matricule]])</f>
        <v/>
      </c>
      <c r="O965" s="14" t="str">
        <f>IF(SUM(Tableau82529[[#This Row],[Lundi]:[Mercredi]])&gt;0,SUM(Tableau82529[[#This Row],[Lundi]:[Mercredi]]),"")</f>
        <v/>
      </c>
      <c r="P965" s="14" t="str">
        <f>IF(SUM(Tableau82529[[#This Row],[Jeudi]:[Samedi]])&gt;0,SUM(Tableau82529[[#This Row],[Jeudi]:[Samedi]]),"")</f>
        <v/>
      </c>
      <c r="Q965" s="14">
        <f>COUNTIF(Tableau82529[[#This Row],[Lundi]:[Mercredi]],"&gt;0") + COUNTIF(Tableau82529[[#This Row],[Jeudi]:[Samedi]],"&gt;0")</f>
        <v>0</v>
      </c>
      <c r="R965" s="14" t="str">
        <f>IFERROR(Tableau82529[[#This Row],[Total Tour 1]]+Tableau82529[[#This Row],[Total Tour 2]],"")</f>
        <v/>
      </c>
      <c r="S965" s="14">
        <f>COUNTIF(Tableau82529[[#This Row],[Lundi]:[Samedi]],"&gt;=12")*1000</f>
        <v>0</v>
      </c>
      <c r="T96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65" s="15">
        <f>Tableau82529[[#This Row],[Prime production]]+Tableau82529[[#This Row],[Prime rendement]]</f>
        <v>0</v>
      </c>
      <c r="V965" s="15" t="str">
        <f>IF(Tableau82529[[#This Row],[Matricule]]&gt;1,IF(COUNTIF(Tableau82529[DateMatricule],Tableau82529[[#This Row],[DateMatricule]])&gt;1,"Doublon",""),"")</f>
        <v/>
      </c>
    </row>
    <row r="966" spans="1:22" x14ac:dyDescent="0.25">
      <c r="A966" s="11" t="str">
        <f>IF(Tableau82529[[#This Row],[Semaine]]="","",VLOOKUP(Tableau82529[[#This Row],[Semaine]],Listes!$A:$B,2,FALSE))</f>
        <v/>
      </c>
      <c r="B966" s="11" t="str">
        <f>IF(ISBLANK(Tableau82529[[#This Row],[Matricule]]),"",VLOOKUP(Tableau82529[[#This Row],[Matricule]],#REF!,2,FALSE))</f>
        <v/>
      </c>
      <c r="C966" s="11" t="str">
        <f>IF(ISBLANK(Tableau82529[[#This Row],[Matricule]]),"",VLOOKUP(Tableau82529[[#This Row],[Matricule]],#REF!,3,FALSE))</f>
        <v/>
      </c>
      <c r="D966" s="11" t="str">
        <f>CONCATENATE(Tableau82529[[#This Row],[Semaine]],Tableau82529[[#This Row],[Matricule]])</f>
        <v/>
      </c>
      <c r="O966" s="14" t="str">
        <f>IF(SUM(Tableau82529[[#This Row],[Lundi]:[Mercredi]])&gt;0,SUM(Tableau82529[[#This Row],[Lundi]:[Mercredi]]),"")</f>
        <v/>
      </c>
      <c r="P966" s="14" t="str">
        <f>IF(SUM(Tableau82529[[#This Row],[Jeudi]:[Samedi]])&gt;0,SUM(Tableau82529[[#This Row],[Jeudi]:[Samedi]]),"")</f>
        <v/>
      </c>
      <c r="Q966" s="14">
        <f>COUNTIF(Tableau82529[[#This Row],[Lundi]:[Mercredi]],"&gt;0") + COUNTIF(Tableau82529[[#This Row],[Jeudi]:[Samedi]],"&gt;0")</f>
        <v>0</v>
      </c>
      <c r="R966" s="14" t="str">
        <f>IFERROR(Tableau82529[[#This Row],[Total Tour 1]]+Tableau82529[[#This Row],[Total Tour 2]],"")</f>
        <v/>
      </c>
      <c r="S966" s="14">
        <f>COUNTIF(Tableau82529[[#This Row],[Lundi]:[Samedi]],"&gt;=12")*1000</f>
        <v>0</v>
      </c>
      <c r="T96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66" s="15">
        <f>Tableau82529[[#This Row],[Prime production]]+Tableau82529[[#This Row],[Prime rendement]]</f>
        <v>0</v>
      </c>
      <c r="V966" s="15" t="str">
        <f>IF(Tableau82529[[#This Row],[Matricule]]&gt;1,IF(COUNTIF(Tableau82529[DateMatricule],Tableau82529[[#This Row],[DateMatricule]])&gt;1,"Doublon",""),"")</f>
        <v/>
      </c>
    </row>
    <row r="967" spans="1:22" x14ac:dyDescent="0.25">
      <c r="A967" s="11" t="str">
        <f>IF(Tableau82529[[#This Row],[Semaine]]="","",VLOOKUP(Tableau82529[[#This Row],[Semaine]],Listes!$A:$B,2,FALSE))</f>
        <v/>
      </c>
      <c r="B967" s="11" t="str">
        <f>IF(ISBLANK(Tableau82529[[#This Row],[Matricule]]),"",VLOOKUP(Tableau82529[[#This Row],[Matricule]],#REF!,2,FALSE))</f>
        <v/>
      </c>
      <c r="C967" s="11" t="str">
        <f>IF(ISBLANK(Tableau82529[[#This Row],[Matricule]]),"",VLOOKUP(Tableau82529[[#This Row],[Matricule]],#REF!,3,FALSE))</f>
        <v/>
      </c>
      <c r="D967" s="11" t="str">
        <f>CONCATENATE(Tableau82529[[#This Row],[Semaine]],Tableau82529[[#This Row],[Matricule]])</f>
        <v/>
      </c>
      <c r="O967" s="14" t="str">
        <f>IF(SUM(Tableau82529[[#This Row],[Lundi]:[Mercredi]])&gt;0,SUM(Tableau82529[[#This Row],[Lundi]:[Mercredi]]),"")</f>
        <v/>
      </c>
      <c r="P967" s="14" t="str">
        <f>IF(SUM(Tableau82529[[#This Row],[Jeudi]:[Samedi]])&gt;0,SUM(Tableau82529[[#This Row],[Jeudi]:[Samedi]]),"")</f>
        <v/>
      </c>
      <c r="Q967" s="14">
        <f>COUNTIF(Tableau82529[[#This Row],[Lundi]:[Mercredi]],"&gt;0") + COUNTIF(Tableau82529[[#This Row],[Jeudi]:[Samedi]],"&gt;0")</f>
        <v>0</v>
      </c>
      <c r="R967" s="14" t="str">
        <f>IFERROR(Tableau82529[[#This Row],[Total Tour 1]]+Tableau82529[[#This Row],[Total Tour 2]],"")</f>
        <v/>
      </c>
      <c r="S967" s="14">
        <f>COUNTIF(Tableau82529[[#This Row],[Lundi]:[Samedi]],"&gt;=12")*1000</f>
        <v>0</v>
      </c>
      <c r="T96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67" s="15">
        <f>Tableau82529[[#This Row],[Prime production]]+Tableau82529[[#This Row],[Prime rendement]]</f>
        <v>0</v>
      </c>
      <c r="V967" s="15" t="str">
        <f>IF(Tableau82529[[#This Row],[Matricule]]&gt;1,IF(COUNTIF(Tableau82529[DateMatricule],Tableau82529[[#This Row],[DateMatricule]])&gt;1,"Doublon",""),"")</f>
        <v/>
      </c>
    </row>
    <row r="968" spans="1:22" x14ac:dyDescent="0.25">
      <c r="A968" s="11" t="str">
        <f>IF(Tableau82529[[#This Row],[Semaine]]="","",VLOOKUP(Tableau82529[[#This Row],[Semaine]],Listes!$A:$B,2,FALSE))</f>
        <v/>
      </c>
      <c r="B968" s="11" t="str">
        <f>IF(ISBLANK(Tableau82529[[#This Row],[Matricule]]),"",VLOOKUP(Tableau82529[[#This Row],[Matricule]],#REF!,2,FALSE))</f>
        <v/>
      </c>
      <c r="C968" s="11" t="str">
        <f>IF(ISBLANK(Tableau82529[[#This Row],[Matricule]]),"",VLOOKUP(Tableau82529[[#This Row],[Matricule]],#REF!,3,FALSE))</f>
        <v/>
      </c>
      <c r="D968" s="11" t="str">
        <f>CONCATENATE(Tableau82529[[#This Row],[Semaine]],Tableau82529[[#This Row],[Matricule]])</f>
        <v/>
      </c>
      <c r="O968" s="14" t="str">
        <f>IF(SUM(Tableau82529[[#This Row],[Lundi]:[Mercredi]])&gt;0,SUM(Tableau82529[[#This Row],[Lundi]:[Mercredi]]),"")</f>
        <v/>
      </c>
      <c r="P968" s="14" t="str">
        <f>IF(SUM(Tableau82529[[#This Row],[Jeudi]:[Samedi]])&gt;0,SUM(Tableau82529[[#This Row],[Jeudi]:[Samedi]]),"")</f>
        <v/>
      </c>
      <c r="Q968" s="14">
        <f>COUNTIF(Tableau82529[[#This Row],[Lundi]:[Mercredi]],"&gt;0") + COUNTIF(Tableau82529[[#This Row],[Jeudi]:[Samedi]],"&gt;0")</f>
        <v>0</v>
      </c>
      <c r="R968" s="14" t="str">
        <f>IFERROR(Tableau82529[[#This Row],[Total Tour 1]]+Tableau82529[[#This Row],[Total Tour 2]],"")</f>
        <v/>
      </c>
      <c r="S968" s="14">
        <f>COUNTIF(Tableau82529[[#This Row],[Lundi]:[Samedi]],"&gt;=12")*1000</f>
        <v>0</v>
      </c>
      <c r="T96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68" s="15">
        <f>Tableau82529[[#This Row],[Prime production]]+Tableau82529[[#This Row],[Prime rendement]]</f>
        <v>0</v>
      </c>
      <c r="V968" s="15" t="str">
        <f>IF(Tableau82529[[#This Row],[Matricule]]&gt;1,IF(COUNTIF(Tableau82529[DateMatricule],Tableau82529[[#This Row],[DateMatricule]])&gt;1,"Doublon",""),"")</f>
        <v/>
      </c>
    </row>
    <row r="969" spans="1:22" x14ac:dyDescent="0.25">
      <c r="A969" s="11" t="str">
        <f>IF(Tableau82529[[#This Row],[Semaine]]="","",VLOOKUP(Tableau82529[[#This Row],[Semaine]],Listes!$A:$B,2,FALSE))</f>
        <v/>
      </c>
      <c r="B969" s="11" t="str">
        <f>IF(ISBLANK(Tableau82529[[#This Row],[Matricule]]),"",VLOOKUP(Tableau82529[[#This Row],[Matricule]],#REF!,2,FALSE))</f>
        <v/>
      </c>
      <c r="C969" s="11" t="str">
        <f>IF(ISBLANK(Tableau82529[[#This Row],[Matricule]]),"",VLOOKUP(Tableau82529[[#This Row],[Matricule]],#REF!,3,FALSE))</f>
        <v/>
      </c>
      <c r="D969" s="11" t="str">
        <f>CONCATENATE(Tableau82529[[#This Row],[Semaine]],Tableau82529[[#This Row],[Matricule]])</f>
        <v/>
      </c>
      <c r="O969" s="14" t="str">
        <f>IF(SUM(Tableau82529[[#This Row],[Lundi]:[Mercredi]])&gt;0,SUM(Tableau82529[[#This Row],[Lundi]:[Mercredi]]),"")</f>
        <v/>
      </c>
      <c r="P969" s="14" t="str">
        <f>IF(SUM(Tableau82529[[#This Row],[Jeudi]:[Samedi]])&gt;0,SUM(Tableau82529[[#This Row],[Jeudi]:[Samedi]]),"")</f>
        <v/>
      </c>
      <c r="Q969" s="14">
        <f>COUNTIF(Tableau82529[[#This Row],[Lundi]:[Mercredi]],"&gt;0") + COUNTIF(Tableau82529[[#This Row],[Jeudi]:[Samedi]],"&gt;0")</f>
        <v>0</v>
      </c>
      <c r="R969" s="14" t="str">
        <f>IFERROR(Tableau82529[[#This Row],[Total Tour 1]]+Tableau82529[[#This Row],[Total Tour 2]],"")</f>
        <v/>
      </c>
      <c r="S969" s="14">
        <f>COUNTIF(Tableau82529[[#This Row],[Lundi]:[Samedi]],"&gt;=12")*1000</f>
        <v>0</v>
      </c>
      <c r="T96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69" s="15">
        <f>Tableau82529[[#This Row],[Prime production]]+Tableau82529[[#This Row],[Prime rendement]]</f>
        <v>0</v>
      </c>
      <c r="V969" s="15" t="str">
        <f>IF(Tableau82529[[#This Row],[Matricule]]&gt;1,IF(COUNTIF(Tableau82529[DateMatricule],Tableau82529[[#This Row],[DateMatricule]])&gt;1,"Doublon",""),"")</f>
        <v/>
      </c>
    </row>
    <row r="970" spans="1:22" x14ac:dyDescent="0.25">
      <c r="A970" s="11" t="str">
        <f>IF(Tableau82529[[#This Row],[Semaine]]="","",VLOOKUP(Tableau82529[[#This Row],[Semaine]],Listes!$A:$B,2,FALSE))</f>
        <v/>
      </c>
      <c r="B970" s="11" t="str">
        <f>IF(ISBLANK(Tableau82529[[#This Row],[Matricule]]),"",VLOOKUP(Tableau82529[[#This Row],[Matricule]],#REF!,2,FALSE))</f>
        <v/>
      </c>
      <c r="C970" s="11" t="str">
        <f>IF(ISBLANK(Tableau82529[[#This Row],[Matricule]]),"",VLOOKUP(Tableau82529[[#This Row],[Matricule]],#REF!,3,FALSE))</f>
        <v/>
      </c>
      <c r="D970" s="11" t="str">
        <f>CONCATENATE(Tableau82529[[#This Row],[Semaine]],Tableau82529[[#This Row],[Matricule]])</f>
        <v/>
      </c>
      <c r="O970" s="14" t="str">
        <f>IF(SUM(Tableau82529[[#This Row],[Lundi]:[Mercredi]])&gt;0,SUM(Tableau82529[[#This Row],[Lundi]:[Mercredi]]),"")</f>
        <v/>
      </c>
      <c r="P970" s="14" t="str">
        <f>IF(SUM(Tableau82529[[#This Row],[Jeudi]:[Samedi]])&gt;0,SUM(Tableau82529[[#This Row],[Jeudi]:[Samedi]]),"")</f>
        <v/>
      </c>
      <c r="Q970" s="14">
        <f>COUNTIF(Tableau82529[[#This Row],[Lundi]:[Mercredi]],"&gt;0") + COUNTIF(Tableau82529[[#This Row],[Jeudi]:[Samedi]],"&gt;0")</f>
        <v>0</v>
      </c>
      <c r="R970" s="14" t="str">
        <f>IFERROR(Tableau82529[[#This Row],[Total Tour 1]]+Tableau82529[[#This Row],[Total Tour 2]],"")</f>
        <v/>
      </c>
      <c r="S970" s="14">
        <f>COUNTIF(Tableau82529[[#This Row],[Lundi]:[Samedi]],"&gt;=12")*1000</f>
        <v>0</v>
      </c>
      <c r="T97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70" s="15">
        <f>Tableau82529[[#This Row],[Prime production]]+Tableau82529[[#This Row],[Prime rendement]]</f>
        <v>0</v>
      </c>
      <c r="V970" s="15" t="str">
        <f>IF(Tableau82529[[#This Row],[Matricule]]&gt;1,IF(COUNTIF(Tableau82529[DateMatricule],Tableau82529[[#This Row],[DateMatricule]])&gt;1,"Doublon",""),"")</f>
        <v/>
      </c>
    </row>
    <row r="971" spans="1:22" x14ac:dyDescent="0.25">
      <c r="A971" s="11" t="str">
        <f>IF(Tableau82529[[#This Row],[Semaine]]="","",VLOOKUP(Tableau82529[[#This Row],[Semaine]],Listes!$A:$B,2,FALSE))</f>
        <v/>
      </c>
      <c r="B971" s="11" t="str">
        <f>IF(ISBLANK(Tableau82529[[#This Row],[Matricule]]),"",VLOOKUP(Tableau82529[[#This Row],[Matricule]],#REF!,2,FALSE))</f>
        <v/>
      </c>
      <c r="C971" s="11" t="str">
        <f>IF(ISBLANK(Tableau82529[[#This Row],[Matricule]]),"",VLOOKUP(Tableau82529[[#This Row],[Matricule]],#REF!,3,FALSE))</f>
        <v/>
      </c>
      <c r="D971" s="11" t="str">
        <f>CONCATENATE(Tableau82529[[#This Row],[Semaine]],Tableau82529[[#This Row],[Matricule]])</f>
        <v/>
      </c>
      <c r="O971" s="14" t="str">
        <f>IF(SUM(Tableau82529[[#This Row],[Lundi]:[Mercredi]])&gt;0,SUM(Tableau82529[[#This Row],[Lundi]:[Mercredi]]),"")</f>
        <v/>
      </c>
      <c r="P971" s="14" t="str">
        <f>IF(SUM(Tableau82529[[#This Row],[Jeudi]:[Samedi]])&gt;0,SUM(Tableau82529[[#This Row],[Jeudi]:[Samedi]]),"")</f>
        <v/>
      </c>
      <c r="Q971" s="14">
        <f>COUNTIF(Tableau82529[[#This Row],[Lundi]:[Mercredi]],"&gt;0") + COUNTIF(Tableau82529[[#This Row],[Jeudi]:[Samedi]],"&gt;0")</f>
        <v>0</v>
      </c>
      <c r="R971" s="14" t="str">
        <f>IFERROR(Tableau82529[[#This Row],[Total Tour 1]]+Tableau82529[[#This Row],[Total Tour 2]],"")</f>
        <v/>
      </c>
      <c r="S971" s="14">
        <f>COUNTIF(Tableau82529[[#This Row],[Lundi]:[Samedi]],"&gt;=12")*1000</f>
        <v>0</v>
      </c>
      <c r="T97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71" s="15">
        <f>Tableau82529[[#This Row],[Prime production]]+Tableau82529[[#This Row],[Prime rendement]]</f>
        <v>0</v>
      </c>
      <c r="V971" s="15" t="str">
        <f>IF(Tableau82529[[#This Row],[Matricule]]&gt;1,IF(COUNTIF(Tableau82529[DateMatricule],Tableau82529[[#This Row],[DateMatricule]])&gt;1,"Doublon",""),"")</f>
        <v/>
      </c>
    </row>
    <row r="972" spans="1:22" x14ac:dyDescent="0.25">
      <c r="A972" s="11" t="str">
        <f>IF(Tableau82529[[#This Row],[Semaine]]="","",VLOOKUP(Tableau82529[[#This Row],[Semaine]],Listes!$A:$B,2,FALSE))</f>
        <v/>
      </c>
      <c r="B972" s="11" t="str">
        <f>IF(ISBLANK(Tableau82529[[#This Row],[Matricule]]),"",VLOOKUP(Tableau82529[[#This Row],[Matricule]],#REF!,2,FALSE))</f>
        <v/>
      </c>
      <c r="C972" s="11" t="str">
        <f>IF(ISBLANK(Tableau82529[[#This Row],[Matricule]]),"",VLOOKUP(Tableau82529[[#This Row],[Matricule]],#REF!,3,FALSE))</f>
        <v/>
      </c>
      <c r="D972" s="11" t="str">
        <f>CONCATENATE(Tableau82529[[#This Row],[Semaine]],Tableau82529[[#This Row],[Matricule]])</f>
        <v/>
      </c>
      <c r="O972" s="14" t="str">
        <f>IF(SUM(Tableau82529[[#This Row],[Lundi]:[Mercredi]])&gt;0,SUM(Tableau82529[[#This Row],[Lundi]:[Mercredi]]),"")</f>
        <v/>
      </c>
      <c r="P972" s="14" t="str">
        <f>IF(SUM(Tableau82529[[#This Row],[Jeudi]:[Samedi]])&gt;0,SUM(Tableau82529[[#This Row],[Jeudi]:[Samedi]]),"")</f>
        <v/>
      </c>
      <c r="Q972" s="14">
        <f>COUNTIF(Tableau82529[[#This Row],[Lundi]:[Mercredi]],"&gt;0") + COUNTIF(Tableau82529[[#This Row],[Jeudi]:[Samedi]],"&gt;0")</f>
        <v>0</v>
      </c>
      <c r="R972" s="14" t="str">
        <f>IFERROR(Tableau82529[[#This Row],[Total Tour 1]]+Tableau82529[[#This Row],[Total Tour 2]],"")</f>
        <v/>
      </c>
      <c r="S972" s="14">
        <f>COUNTIF(Tableau82529[[#This Row],[Lundi]:[Samedi]],"&gt;=12")*1000</f>
        <v>0</v>
      </c>
      <c r="T97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72" s="15">
        <f>Tableau82529[[#This Row],[Prime production]]+Tableau82529[[#This Row],[Prime rendement]]</f>
        <v>0</v>
      </c>
      <c r="V972" s="15" t="str">
        <f>IF(Tableau82529[[#This Row],[Matricule]]&gt;1,IF(COUNTIF(Tableau82529[DateMatricule],Tableau82529[[#This Row],[DateMatricule]])&gt;1,"Doublon",""),"")</f>
        <v/>
      </c>
    </row>
    <row r="973" spans="1:22" x14ac:dyDescent="0.25">
      <c r="A973" s="11" t="str">
        <f>IF(Tableau82529[[#This Row],[Semaine]]="","",VLOOKUP(Tableau82529[[#This Row],[Semaine]],Listes!$A:$B,2,FALSE))</f>
        <v/>
      </c>
      <c r="B973" s="11" t="str">
        <f>IF(ISBLANK(Tableau82529[[#This Row],[Matricule]]),"",VLOOKUP(Tableau82529[[#This Row],[Matricule]],#REF!,2,FALSE))</f>
        <v/>
      </c>
      <c r="C973" s="11" t="str">
        <f>IF(ISBLANK(Tableau82529[[#This Row],[Matricule]]),"",VLOOKUP(Tableau82529[[#This Row],[Matricule]],#REF!,3,FALSE))</f>
        <v/>
      </c>
      <c r="D973" s="11" t="str">
        <f>CONCATENATE(Tableau82529[[#This Row],[Semaine]],Tableau82529[[#This Row],[Matricule]])</f>
        <v/>
      </c>
      <c r="O973" s="14" t="str">
        <f>IF(SUM(Tableau82529[[#This Row],[Lundi]:[Mercredi]])&gt;0,SUM(Tableau82529[[#This Row],[Lundi]:[Mercredi]]),"")</f>
        <v/>
      </c>
      <c r="P973" s="14" t="str">
        <f>IF(SUM(Tableau82529[[#This Row],[Jeudi]:[Samedi]])&gt;0,SUM(Tableau82529[[#This Row],[Jeudi]:[Samedi]]),"")</f>
        <v/>
      </c>
      <c r="Q973" s="14">
        <f>COUNTIF(Tableau82529[[#This Row],[Lundi]:[Mercredi]],"&gt;0") + COUNTIF(Tableau82529[[#This Row],[Jeudi]:[Samedi]],"&gt;0")</f>
        <v>0</v>
      </c>
      <c r="R973" s="14" t="str">
        <f>IFERROR(Tableau82529[[#This Row],[Total Tour 1]]+Tableau82529[[#This Row],[Total Tour 2]],"")</f>
        <v/>
      </c>
      <c r="S973" s="14">
        <f>COUNTIF(Tableau82529[[#This Row],[Lundi]:[Samedi]],"&gt;=12")*1000</f>
        <v>0</v>
      </c>
      <c r="T97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73" s="15">
        <f>Tableau82529[[#This Row],[Prime production]]+Tableau82529[[#This Row],[Prime rendement]]</f>
        <v>0</v>
      </c>
      <c r="V973" s="15" t="str">
        <f>IF(Tableau82529[[#This Row],[Matricule]]&gt;1,IF(COUNTIF(Tableau82529[DateMatricule],Tableau82529[[#This Row],[DateMatricule]])&gt;1,"Doublon",""),"")</f>
        <v/>
      </c>
    </row>
    <row r="974" spans="1:22" x14ac:dyDescent="0.25">
      <c r="A974" s="11" t="str">
        <f>IF(Tableau82529[[#This Row],[Semaine]]="","",VLOOKUP(Tableau82529[[#This Row],[Semaine]],Listes!$A:$B,2,FALSE))</f>
        <v/>
      </c>
      <c r="B974" s="11" t="str">
        <f>IF(ISBLANK(Tableau82529[[#This Row],[Matricule]]),"",VLOOKUP(Tableau82529[[#This Row],[Matricule]],#REF!,2,FALSE))</f>
        <v/>
      </c>
      <c r="C974" s="11" t="str">
        <f>IF(ISBLANK(Tableau82529[[#This Row],[Matricule]]),"",VLOOKUP(Tableau82529[[#This Row],[Matricule]],#REF!,3,FALSE))</f>
        <v/>
      </c>
      <c r="D974" s="11" t="str">
        <f>CONCATENATE(Tableau82529[[#This Row],[Semaine]],Tableau82529[[#This Row],[Matricule]])</f>
        <v/>
      </c>
      <c r="O974" s="14" t="str">
        <f>IF(SUM(Tableau82529[[#This Row],[Lundi]:[Mercredi]])&gt;0,SUM(Tableau82529[[#This Row],[Lundi]:[Mercredi]]),"")</f>
        <v/>
      </c>
      <c r="P974" s="14" t="str">
        <f>IF(SUM(Tableau82529[[#This Row],[Jeudi]:[Samedi]])&gt;0,SUM(Tableau82529[[#This Row],[Jeudi]:[Samedi]]),"")</f>
        <v/>
      </c>
      <c r="Q974" s="14">
        <f>COUNTIF(Tableau82529[[#This Row],[Lundi]:[Mercredi]],"&gt;0") + COUNTIF(Tableau82529[[#This Row],[Jeudi]:[Samedi]],"&gt;0")</f>
        <v>0</v>
      </c>
      <c r="R974" s="14" t="str">
        <f>IFERROR(Tableau82529[[#This Row],[Total Tour 1]]+Tableau82529[[#This Row],[Total Tour 2]],"")</f>
        <v/>
      </c>
      <c r="S974" s="14">
        <f>COUNTIF(Tableau82529[[#This Row],[Lundi]:[Samedi]],"&gt;=12")*1000</f>
        <v>0</v>
      </c>
      <c r="T97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74" s="15">
        <f>Tableau82529[[#This Row],[Prime production]]+Tableau82529[[#This Row],[Prime rendement]]</f>
        <v>0</v>
      </c>
      <c r="V974" s="15" t="str">
        <f>IF(Tableau82529[[#This Row],[Matricule]]&gt;1,IF(COUNTIF(Tableau82529[DateMatricule],Tableau82529[[#This Row],[DateMatricule]])&gt;1,"Doublon",""),"")</f>
        <v/>
      </c>
    </row>
    <row r="975" spans="1:22" x14ac:dyDescent="0.25">
      <c r="A975" s="11" t="str">
        <f>IF(Tableau82529[[#This Row],[Semaine]]="","",VLOOKUP(Tableau82529[[#This Row],[Semaine]],Listes!$A:$B,2,FALSE))</f>
        <v/>
      </c>
      <c r="B975" s="11" t="str">
        <f>IF(ISBLANK(Tableau82529[[#This Row],[Matricule]]),"",VLOOKUP(Tableau82529[[#This Row],[Matricule]],#REF!,2,FALSE))</f>
        <v/>
      </c>
      <c r="C975" s="11" t="str">
        <f>IF(ISBLANK(Tableau82529[[#This Row],[Matricule]]),"",VLOOKUP(Tableau82529[[#This Row],[Matricule]],#REF!,3,FALSE))</f>
        <v/>
      </c>
      <c r="D975" s="11" t="str">
        <f>CONCATENATE(Tableau82529[[#This Row],[Semaine]],Tableau82529[[#This Row],[Matricule]])</f>
        <v/>
      </c>
      <c r="O975" s="14" t="str">
        <f>IF(SUM(Tableau82529[[#This Row],[Lundi]:[Mercredi]])&gt;0,SUM(Tableau82529[[#This Row],[Lundi]:[Mercredi]]),"")</f>
        <v/>
      </c>
      <c r="P975" s="14" t="str">
        <f>IF(SUM(Tableau82529[[#This Row],[Jeudi]:[Samedi]])&gt;0,SUM(Tableau82529[[#This Row],[Jeudi]:[Samedi]]),"")</f>
        <v/>
      </c>
      <c r="Q975" s="14">
        <f>COUNTIF(Tableau82529[[#This Row],[Lundi]:[Mercredi]],"&gt;0") + COUNTIF(Tableau82529[[#This Row],[Jeudi]:[Samedi]],"&gt;0")</f>
        <v>0</v>
      </c>
      <c r="R975" s="14" t="str">
        <f>IFERROR(Tableau82529[[#This Row],[Total Tour 1]]+Tableau82529[[#This Row],[Total Tour 2]],"")</f>
        <v/>
      </c>
      <c r="S975" s="14">
        <f>COUNTIF(Tableau82529[[#This Row],[Lundi]:[Samedi]],"&gt;=12")*1000</f>
        <v>0</v>
      </c>
      <c r="T97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75" s="15">
        <f>Tableau82529[[#This Row],[Prime production]]+Tableau82529[[#This Row],[Prime rendement]]</f>
        <v>0</v>
      </c>
      <c r="V975" s="15" t="str">
        <f>IF(Tableau82529[[#This Row],[Matricule]]&gt;1,IF(COUNTIF(Tableau82529[DateMatricule],Tableau82529[[#This Row],[DateMatricule]])&gt;1,"Doublon",""),"")</f>
        <v/>
      </c>
    </row>
    <row r="976" spans="1:22" x14ac:dyDescent="0.25">
      <c r="A976" s="11" t="str">
        <f>IF(Tableau82529[[#This Row],[Semaine]]="","",VLOOKUP(Tableau82529[[#This Row],[Semaine]],Listes!$A:$B,2,FALSE))</f>
        <v/>
      </c>
      <c r="B976" s="11" t="str">
        <f>IF(ISBLANK(Tableau82529[[#This Row],[Matricule]]),"",VLOOKUP(Tableau82529[[#This Row],[Matricule]],#REF!,2,FALSE))</f>
        <v/>
      </c>
      <c r="C976" s="11" t="str">
        <f>IF(ISBLANK(Tableau82529[[#This Row],[Matricule]]),"",VLOOKUP(Tableau82529[[#This Row],[Matricule]],#REF!,3,FALSE))</f>
        <v/>
      </c>
      <c r="D976" s="11" t="str">
        <f>CONCATENATE(Tableau82529[[#This Row],[Semaine]],Tableau82529[[#This Row],[Matricule]])</f>
        <v/>
      </c>
      <c r="O976" s="14" t="str">
        <f>IF(SUM(Tableau82529[[#This Row],[Lundi]:[Mercredi]])&gt;0,SUM(Tableau82529[[#This Row],[Lundi]:[Mercredi]]),"")</f>
        <v/>
      </c>
      <c r="P976" s="14" t="str">
        <f>IF(SUM(Tableau82529[[#This Row],[Jeudi]:[Samedi]])&gt;0,SUM(Tableau82529[[#This Row],[Jeudi]:[Samedi]]),"")</f>
        <v/>
      </c>
      <c r="Q976" s="14">
        <f>COUNTIF(Tableau82529[[#This Row],[Lundi]:[Mercredi]],"&gt;0") + COUNTIF(Tableau82529[[#This Row],[Jeudi]:[Samedi]],"&gt;0")</f>
        <v>0</v>
      </c>
      <c r="R976" s="14" t="str">
        <f>IFERROR(Tableau82529[[#This Row],[Total Tour 1]]+Tableau82529[[#This Row],[Total Tour 2]],"")</f>
        <v/>
      </c>
      <c r="S976" s="14">
        <f>COUNTIF(Tableau82529[[#This Row],[Lundi]:[Samedi]],"&gt;=12")*1000</f>
        <v>0</v>
      </c>
      <c r="T97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76" s="15">
        <f>Tableau82529[[#This Row],[Prime production]]+Tableau82529[[#This Row],[Prime rendement]]</f>
        <v>0</v>
      </c>
      <c r="V976" s="15" t="str">
        <f>IF(Tableau82529[[#This Row],[Matricule]]&gt;1,IF(COUNTIF(Tableau82529[DateMatricule],Tableau82529[[#This Row],[DateMatricule]])&gt;1,"Doublon",""),"")</f>
        <v/>
      </c>
    </row>
    <row r="977" spans="1:22" x14ac:dyDescent="0.25">
      <c r="A977" s="11" t="str">
        <f>IF(Tableau82529[[#This Row],[Semaine]]="","",VLOOKUP(Tableau82529[[#This Row],[Semaine]],Listes!$A:$B,2,FALSE))</f>
        <v/>
      </c>
      <c r="B977" s="11" t="str">
        <f>IF(ISBLANK(Tableau82529[[#This Row],[Matricule]]),"",VLOOKUP(Tableau82529[[#This Row],[Matricule]],#REF!,2,FALSE))</f>
        <v/>
      </c>
      <c r="C977" s="11" t="str">
        <f>IF(ISBLANK(Tableau82529[[#This Row],[Matricule]]),"",VLOOKUP(Tableau82529[[#This Row],[Matricule]],#REF!,3,FALSE))</f>
        <v/>
      </c>
      <c r="D977" s="11" t="str">
        <f>CONCATENATE(Tableau82529[[#This Row],[Semaine]],Tableau82529[[#This Row],[Matricule]])</f>
        <v/>
      </c>
      <c r="O977" s="14" t="str">
        <f>IF(SUM(Tableau82529[[#This Row],[Lundi]:[Mercredi]])&gt;0,SUM(Tableau82529[[#This Row],[Lundi]:[Mercredi]]),"")</f>
        <v/>
      </c>
      <c r="P977" s="14" t="str">
        <f>IF(SUM(Tableau82529[[#This Row],[Jeudi]:[Samedi]])&gt;0,SUM(Tableau82529[[#This Row],[Jeudi]:[Samedi]]),"")</f>
        <v/>
      </c>
      <c r="Q977" s="14">
        <f>COUNTIF(Tableau82529[[#This Row],[Lundi]:[Mercredi]],"&gt;0") + COUNTIF(Tableau82529[[#This Row],[Jeudi]:[Samedi]],"&gt;0")</f>
        <v>0</v>
      </c>
      <c r="R977" s="14" t="str">
        <f>IFERROR(Tableau82529[[#This Row],[Total Tour 1]]+Tableau82529[[#This Row],[Total Tour 2]],"")</f>
        <v/>
      </c>
      <c r="S977" s="14">
        <f>COUNTIF(Tableau82529[[#This Row],[Lundi]:[Samedi]],"&gt;=12")*1000</f>
        <v>0</v>
      </c>
      <c r="T97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77" s="15">
        <f>Tableau82529[[#This Row],[Prime production]]+Tableau82529[[#This Row],[Prime rendement]]</f>
        <v>0</v>
      </c>
      <c r="V977" s="15" t="str">
        <f>IF(Tableau82529[[#This Row],[Matricule]]&gt;1,IF(COUNTIF(Tableau82529[DateMatricule],Tableau82529[[#This Row],[DateMatricule]])&gt;1,"Doublon",""),"")</f>
        <v/>
      </c>
    </row>
    <row r="978" spans="1:22" x14ac:dyDescent="0.25">
      <c r="A978" s="11" t="str">
        <f>IF(Tableau82529[[#This Row],[Semaine]]="","",VLOOKUP(Tableau82529[[#This Row],[Semaine]],Listes!$A:$B,2,FALSE))</f>
        <v/>
      </c>
      <c r="B978" s="11" t="str">
        <f>IF(ISBLANK(Tableau82529[[#This Row],[Matricule]]),"",VLOOKUP(Tableau82529[[#This Row],[Matricule]],#REF!,2,FALSE))</f>
        <v/>
      </c>
      <c r="C978" s="11" t="str">
        <f>IF(ISBLANK(Tableau82529[[#This Row],[Matricule]]),"",VLOOKUP(Tableau82529[[#This Row],[Matricule]],#REF!,3,FALSE))</f>
        <v/>
      </c>
      <c r="D978" s="11" t="str">
        <f>CONCATENATE(Tableau82529[[#This Row],[Semaine]],Tableau82529[[#This Row],[Matricule]])</f>
        <v/>
      </c>
      <c r="O978" s="14" t="str">
        <f>IF(SUM(Tableau82529[[#This Row],[Lundi]:[Mercredi]])&gt;0,SUM(Tableau82529[[#This Row],[Lundi]:[Mercredi]]),"")</f>
        <v/>
      </c>
      <c r="P978" s="14" t="str">
        <f>IF(SUM(Tableau82529[[#This Row],[Jeudi]:[Samedi]])&gt;0,SUM(Tableau82529[[#This Row],[Jeudi]:[Samedi]]),"")</f>
        <v/>
      </c>
      <c r="Q978" s="14">
        <f>COUNTIF(Tableau82529[[#This Row],[Lundi]:[Mercredi]],"&gt;0") + COUNTIF(Tableau82529[[#This Row],[Jeudi]:[Samedi]],"&gt;0")</f>
        <v>0</v>
      </c>
      <c r="R978" s="14" t="str">
        <f>IFERROR(Tableau82529[[#This Row],[Total Tour 1]]+Tableau82529[[#This Row],[Total Tour 2]],"")</f>
        <v/>
      </c>
      <c r="S978" s="14">
        <f>COUNTIF(Tableau82529[[#This Row],[Lundi]:[Samedi]],"&gt;=12")*1000</f>
        <v>0</v>
      </c>
      <c r="T97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78" s="15">
        <f>Tableau82529[[#This Row],[Prime production]]+Tableau82529[[#This Row],[Prime rendement]]</f>
        <v>0</v>
      </c>
      <c r="V978" s="15" t="str">
        <f>IF(Tableau82529[[#This Row],[Matricule]]&gt;1,IF(COUNTIF(Tableau82529[DateMatricule],Tableau82529[[#This Row],[DateMatricule]])&gt;1,"Doublon",""),"")</f>
        <v/>
      </c>
    </row>
    <row r="979" spans="1:22" x14ac:dyDescent="0.25">
      <c r="A979" s="11" t="str">
        <f>IF(Tableau82529[[#This Row],[Semaine]]="","",VLOOKUP(Tableau82529[[#This Row],[Semaine]],Listes!$A:$B,2,FALSE))</f>
        <v/>
      </c>
      <c r="B979" s="11" t="str">
        <f>IF(ISBLANK(Tableau82529[[#This Row],[Matricule]]),"",VLOOKUP(Tableau82529[[#This Row],[Matricule]],#REF!,2,FALSE))</f>
        <v/>
      </c>
      <c r="C979" s="11" t="str">
        <f>IF(ISBLANK(Tableau82529[[#This Row],[Matricule]]),"",VLOOKUP(Tableau82529[[#This Row],[Matricule]],#REF!,3,FALSE))</f>
        <v/>
      </c>
      <c r="D979" s="11" t="str">
        <f>CONCATENATE(Tableau82529[[#This Row],[Semaine]],Tableau82529[[#This Row],[Matricule]])</f>
        <v/>
      </c>
      <c r="O979" s="14" t="str">
        <f>IF(SUM(Tableau82529[[#This Row],[Lundi]:[Mercredi]])&gt;0,SUM(Tableau82529[[#This Row],[Lundi]:[Mercredi]]),"")</f>
        <v/>
      </c>
      <c r="P979" s="14" t="str">
        <f>IF(SUM(Tableau82529[[#This Row],[Jeudi]:[Samedi]])&gt;0,SUM(Tableau82529[[#This Row],[Jeudi]:[Samedi]]),"")</f>
        <v/>
      </c>
      <c r="Q979" s="14">
        <f>COUNTIF(Tableau82529[[#This Row],[Lundi]:[Mercredi]],"&gt;0") + COUNTIF(Tableau82529[[#This Row],[Jeudi]:[Samedi]],"&gt;0")</f>
        <v>0</v>
      </c>
      <c r="R979" s="14" t="str">
        <f>IFERROR(Tableau82529[[#This Row],[Total Tour 1]]+Tableau82529[[#This Row],[Total Tour 2]],"")</f>
        <v/>
      </c>
      <c r="S979" s="14">
        <f>COUNTIF(Tableau82529[[#This Row],[Lundi]:[Samedi]],"&gt;=12")*1000</f>
        <v>0</v>
      </c>
      <c r="T97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79" s="15">
        <f>Tableau82529[[#This Row],[Prime production]]+Tableau82529[[#This Row],[Prime rendement]]</f>
        <v>0</v>
      </c>
      <c r="V979" s="15" t="str">
        <f>IF(Tableau82529[[#This Row],[Matricule]]&gt;1,IF(COUNTIF(Tableau82529[DateMatricule],Tableau82529[[#This Row],[DateMatricule]])&gt;1,"Doublon",""),"")</f>
        <v/>
      </c>
    </row>
    <row r="980" spans="1:22" x14ac:dyDescent="0.25">
      <c r="A980" s="11" t="str">
        <f>IF(Tableau82529[[#This Row],[Semaine]]="","",VLOOKUP(Tableau82529[[#This Row],[Semaine]],Listes!$A:$B,2,FALSE))</f>
        <v/>
      </c>
      <c r="B980" s="11" t="str">
        <f>IF(ISBLANK(Tableau82529[[#This Row],[Matricule]]),"",VLOOKUP(Tableau82529[[#This Row],[Matricule]],#REF!,2,FALSE))</f>
        <v/>
      </c>
      <c r="C980" s="11" t="str">
        <f>IF(ISBLANK(Tableau82529[[#This Row],[Matricule]]),"",VLOOKUP(Tableau82529[[#This Row],[Matricule]],#REF!,3,FALSE))</f>
        <v/>
      </c>
      <c r="D980" s="11" t="str">
        <f>CONCATENATE(Tableau82529[[#This Row],[Semaine]],Tableau82529[[#This Row],[Matricule]])</f>
        <v/>
      </c>
      <c r="O980" s="14" t="str">
        <f>IF(SUM(Tableau82529[[#This Row],[Lundi]:[Mercredi]])&gt;0,SUM(Tableau82529[[#This Row],[Lundi]:[Mercredi]]),"")</f>
        <v/>
      </c>
      <c r="P980" s="14" t="str">
        <f>IF(SUM(Tableau82529[[#This Row],[Jeudi]:[Samedi]])&gt;0,SUM(Tableau82529[[#This Row],[Jeudi]:[Samedi]]),"")</f>
        <v/>
      </c>
      <c r="Q980" s="14">
        <f>COUNTIF(Tableau82529[[#This Row],[Lundi]:[Mercredi]],"&gt;0") + COUNTIF(Tableau82529[[#This Row],[Jeudi]:[Samedi]],"&gt;0")</f>
        <v>0</v>
      </c>
      <c r="R980" s="14" t="str">
        <f>IFERROR(Tableau82529[[#This Row],[Total Tour 1]]+Tableau82529[[#This Row],[Total Tour 2]],"")</f>
        <v/>
      </c>
      <c r="S980" s="14">
        <f>COUNTIF(Tableau82529[[#This Row],[Lundi]:[Samedi]],"&gt;=12")*1000</f>
        <v>0</v>
      </c>
      <c r="T98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80" s="15">
        <f>Tableau82529[[#This Row],[Prime production]]+Tableau82529[[#This Row],[Prime rendement]]</f>
        <v>0</v>
      </c>
      <c r="V980" s="15" t="str">
        <f>IF(Tableau82529[[#This Row],[Matricule]]&gt;1,IF(COUNTIF(Tableau82529[DateMatricule],Tableau82529[[#This Row],[DateMatricule]])&gt;1,"Doublon",""),"")</f>
        <v/>
      </c>
    </row>
    <row r="981" spans="1:22" x14ac:dyDescent="0.25">
      <c r="A981" s="11" t="str">
        <f>IF(Tableau82529[[#This Row],[Semaine]]="","",VLOOKUP(Tableau82529[[#This Row],[Semaine]],Listes!$A:$B,2,FALSE))</f>
        <v/>
      </c>
      <c r="B981" s="11" t="str">
        <f>IF(ISBLANK(Tableau82529[[#This Row],[Matricule]]),"",VLOOKUP(Tableau82529[[#This Row],[Matricule]],#REF!,2,FALSE))</f>
        <v/>
      </c>
      <c r="C981" s="11" t="str">
        <f>IF(ISBLANK(Tableau82529[[#This Row],[Matricule]]),"",VLOOKUP(Tableau82529[[#This Row],[Matricule]],#REF!,3,FALSE))</f>
        <v/>
      </c>
      <c r="D981" s="11" t="str">
        <f>CONCATENATE(Tableau82529[[#This Row],[Semaine]],Tableau82529[[#This Row],[Matricule]])</f>
        <v/>
      </c>
      <c r="O981" s="14" t="str">
        <f>IF(SUM(Tableau82529[[#This Row],[Lundi]:[Mercredi]])&gt;0,SUM(Tableau82529[[#This Row],[Lundi]:[Mercredi]]),"")</f>
        <v/>
      </c>
      <c r="P981" s="14" t="str">
        <f>IF(SUM(Tableau82529[[#This Row],[Jeudi]:[Samedi]])&gt;0,SUM(Tableau82529[[#This Row],[Jeudi]:[Samedi]]),"")</f>
        <v/>
      </c>
      <c r="Q981" s="14">
        <f>COUNTIF(Tableau82529[[#This Row],[Lundi]:[Mercredi]],"&gt;0") + COUNTIF(Tableau82529[[#This Row],[Jeudi]:[Samedi]],"&gt;0")</f>
        <v>0</v>
      </c>
      <c r="R981" s="14" t="str">
        <f>IFERROR(Tableau82529[[#This Row],[Total Tour 1]]+Tableau82529[[#This Row],[Total Tour 2]],"")</f>
        <v/>
      </c>
      <c r="S981" s="14">
        <f>COUNTIF(Tableau82529[[#This Row],[Lundi]:[Samedi]],"&gt;=12")*1000</f>
        <v>0</v>
      </c>
      <c r="T98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81" s="15">
        <f>Tableau82529[[#This Row],[Prime production]]+Tableau82529[[#This Row],[Prime rendement]]</f>
        <v>0</v>
      </c>
      <c r="V981" s="15" t="str">
        <f>IF(Tableau82529[[#This Row],[Matricule]]&gt;1,IF(COUNTIF(Tableau82529[DateMatricule],Tableau82529[[#This Row],[DateMatricule]])&gt;1,"Doublon",""),"")</f>
        <v/>
      </c>
    </row>
    <row r="982" spans="1:22" x14ac:dyDescent="0.25">
      <c r="A982" s="11" t="str">
        <f>IF(Tableau82529[[#This Row],[Semaine]]="","",VLOOKUP(Tableau82529[[#This Row],[Semaine]],Listes!$A:$B,2,FALSE))</f>
        <v/>
      </c>
      <c r="B982" s="11" t="str">
        <f>IF(ISBLANK(Tableau82529[[#This Row],[Matricule]]),"",VLOOKUP(Tableau82529[[#This Row],[Matricule]],#REF!,2,FALSE))</f>
        <v/>
      </c>
      <c r="C982" s="11" t="str">
        <f>IF(ISBLANK(Tableau82529[[#This Row],[Matricule]]),"",VLOOKUP(Tableau82529[[#This Row],[Matricule]],#REF!,3,FALSE))</f>
        <v/>
      </c>
      <c r="D982" s="11" t="str">
        <f>CONCATENATE(Tableau82529[[#This Row],[Semaine]],Tableau82529[[#This Row],[Matricule]])</f>
        <v/>
      </c>
      <c r="O982" s="14" t="str">
        <f>IF(SUM(Tableau82529[[#This Row],[Lundi]:[Mercredi]])&gt;0,SUM(Tableau82529[[#This Row],[Lundi]:[Mercredi]]),"")</f>
        <v/>
      </c>
      <c r="P982" s="14" t="str">
        <f>IF(SUM(Tableau82529[[#This Row],[Jeudi]:[Samedi]])&gt;0,SUM(Tableau82529[[#This Row],[Jeudi]:[Samedi]]),"")</f>
        <v/>
      </c>
      <c r="Q982" s="14">
        <f>COUNTIF(Tableau82529[[#This Row],[Lundi]:[Mercredi]],"&gt;0") + COUNTIF(Tableau82529[[#This Row],[Jeudi]:[Samedi]],"&gt;0")</f>
        <v>0</v>
      </c>
      <c r="R982" s="14" t="str">
        <f>IFERROR(Tableau82529[[#This Row],[Total Tour 1]]+Tableau82529[[#This Row],[Total Tour 2]],"")</f>
        <v/>
      </c>
      <c r="S982" s="14">
        <f>COUNTIF(Tableau82529[[#This Row],[Lundi]:[Samedi]],"&gt;=12")*1000</f>
        <v>0</v>
      </c>
      <c r="T98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82" s="15">
        <f>Tableau82529[[#This Row],[Prime production]]+Tableau82529[[#This Row],[Prime rendement]]</f>
        <v>0</v>
      </c>
      <c r="V982" s="15" t="str">
        <f>IF(Tableau82529[[#This Row],[Matricule]]&gt;1,IF(COUNTIF(Tableau82529[DateMatricule],Tableau82529[[#This Row],[DateMatricule]])&gt;1,"Doublon",""),"")</f>
        <v/>
      </c>
    </row>
    <row r="983" spans="1:22" x14ac:dyDescent="0.25">
      <c r="A983" s="11" t="str">
        <f>IF(Tableau82529[[#This Row],[Semaine]]="","",VLOOKUP(Tableau82529[[#This Row],[Semaine]],Listes!$A:$B,2,FALSE))</f>
        <v/>
      </c>
      <c r="B983" s="11" t="str">
        <f>IF(ISBLANK(Tableau82529[[#This Row],[Matricule]]),"",VLOOKUP(Tableau82529[[#This Row],[Matricule]],#REF!,2,FALSE))</f>
        <v/>
      </c>
      <c r="C983" s="11" t="str">
        <f>IF(ISBLANK(Tableau82529[[#This Row],[Matricule]]),"",VLOOKUP(Tableau82529[[#This Row],[Matricule]],#REF!,3,FALSE))</f>
        <v/>
      </c>
      <c r="D983" s="11" t="str">
        <f>CONCATENATE(Tableau82529[[#This Row],[Semaine]],Tableau82529[[#This Row],[Matricule]])</f>
        <v/>
      </c>
      <c r="O983" s="14" t="str">
        <f>IF(SUM(Tableau82529[[#This Row],[Lundi]:[Mercredi]])&gt;0,SUM(Tableau82529[[#This Row],[Lundi]:[Mercredi]]),"")</f>
        <v/>
      </c>
      <c r="P983" s="14" t="str">
        <f>IF(SUM(Tableau82529[[#This Row],[Jeudi]:[Samedi]])&gt;0,SUM(Tableau82529[[#This Row],[Jeudi]:[Samedi]]),"")</f>
        <v/>
      </c>
      <c r="Q983" s="14">
        <f>COUNTIF(Tableau82529[[#This Row],[Lundi]:[Mercredi]],"&gt;0") + COUNTIF(Tableau82529[[#This Row],[Jeudi]:[Samedi]],"&gt;0")</f>
        <v>0</v>
      </c>
      <c r="R983" s="14" t="str">
        <f>IFERROR(Tableau82529[[#This Row],[Total Tour 1]]+Tableau82529[[#This Row],[Total Tour 2]],"")</f>
        <v/>
      </c>
      <c r="S983" s="14">
        <f>COUNTIF(Tableau82529[[#This Row],[Lundi]:[Samedi]],"&gt;=12")*1000</f>
        <v>0</v>
      </c>
      <c r="T98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83" s="15">
        <f>Tableau82529[[#This Row],[Prime production]]+Tableau82529[[#This Row],[Prime rendement]]</f>
        <v>0</v>
      </c>
      <c r="V983" s="15" t="str">
        <f>IF(Tableau82529[[#This Row],[Matricule]]&gt;1,IF(COUNTIF(Tableau82529[DateMatricule],Tableau82529[[#This Row],[DateMatricule]])&gt;1,"Doublon",""),"")</f>
        <v/>
      </c>
    </row>
    <row r="984" spans="1:22" x14ac:dyDescent="0.25">
      <c r="A984" s="11" t="str">
        <f>IF(Tableau82529[[#This Row],[Semaine]]="","",VLOOKUP(Tableau82529[[#This Row],[Semaine]],Listes!$A:$B,2,FALSE))</f>
        <v/>
      </c>
      <c r="B984" s="11" t="str">
        <f>IF(ISBLANK(Tableau82529[[#This Row],[Matricule]]),"",VLOOKUP(Tableau82529[[#This Row],[Matricule]],#REF!,2,FALSE))</f>
        <v/>
      </c>
      <c r="C984" s="11" t="str">
        <f>IF(ISBLANK(Tableau82529[[#This Row],[Matricule]]),"",VLOOKUP(Tableau82529[[#This Row],[Matricule]],#REF!,3,FALSE))</f>
        <v/>
      </c>
      <c r="D984" s="11" t="str">
        <f>CONCATENATE(Tableau82529[[#This Row],[Semaine]],Tableau82529[[#This Row],[Matricule]])</f>
        <v/>
      </c>
      <c r="O984" s="14" t="str">
        <f>IF(SUM(Tableau82529[[#This Row],[Lundi]:[Mercredi]])&gt;0,SUM(Tableau82529[[#This Row],[Lundi]:[Mercredi]]),"")</f>
        <v/>
      </c>
      <c r="P984" s="14" t="str">
        <f>IF(SUM(Tableau82529[[#This Row],[Jeudi]:[Samedi]])&gt;0,SUM(Tableau82529[[#This Row],[Jeudi]:[Samedi]]),"")</f>
        <v/>
      </c>
      <c r="Q984" s="14">
        <f>COUNTIF(Tableau82529[[#This Row],[Lundi]:[Mercredi]],"&gt;0") + COUNTIF(Tableau82529[[#This Row],[Jeudi]:[Samedi]],"&gt;0")</f>
        <v>0</v>
      </c>
      <c r="R984" s="14" t="str">
        <f>IFERROR(Tableau82529[[#This Row],[Total Tour 1]]+Tableau82529[[#This Row],[Total Tour 2]],"")</f>
        <v/>
      </c>
      <c r="S984" s="14">
        <f>COUNTIF(Tableau82529[[#This Row],[Lundi]:[Samedi]],"&gt;=12")*1000</f>
        <v>0</v>
      </c>
      <c r="T98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84" s="15">
        <f>Tableau82529[[#This Row],[Prime production]]+Tableau82529[[#This Row],[Prime rendement]]</f>
        <v>0</v>
      </c>
      <c r="V984" s="15" t="str">
        <f>IF(Tableau82529[[#This Row],[Matricule]]&gt;1,IF(COUNTIF(Tableau82529[DateMatricule],Tableau82529[[#This Row],[DateMatricule]])&gt;1,"Doublon",""),"")</f>
        <v/>
      </c>
    </row>
    <row r="985" spans="1:22" x14ac:dyDescent="0.25">
      <c r="A985" s="11" t="str">
        <f>IF(Tableau82529[[#This Row],[Semaine]]="","",VLOOKUP(Tableau82529[[#This Row],[Semaine]],Listes!$A:$B,2,FALSE))</f>
        <v/>
      </c>
      <c r="B985" s="11" t="str">
        <f>IF(ISBLANK(Tableau82529[[#This Row],[Matricule]]),"",VLOOKUP(Tableau82529[[#This Row],[Matricule]],#REF!,2,FALSE))</f>
        <v/>
      </c>
      <c r="C985" s="11" t="str">
        <f>IF(ISBLANK(Tableau82529[[#This Row],[Matricule]]),"",VLOOKUP(Tableau82529[[#This Row],[Matricule]],#REF!,3,FALSE))</f>
        <v/>
      </c>
      <c r="D985" s="11" t="str">
        <f>CONCATENATE(Tableau82529[[#This Row],[Semaine]],Tableau82529[[#This Row],[Matricule]])</f>
        <v/>
      </c>
      <c r="O985" s="14" t="str">
        <f>IF(SUM(Tableau82529[[#This Row],[Lundi]:[Mercredi]])&gt;0,SUM(Tableau82529[[#This Row],[Lundi]:[Mercredi]]),"")</f>
        <v/>
      </c>
      <c r="P985" s="14" t="str">
        <f>IF(SUM(Tableau82529[[#This Row],[Jeudi]:[Samedi]])&gt;0,SUM(Tableau82529[[#This Row],[Jeudi]:[Samedi]]),"")</f>
        <v/>
      </c>
      <c r="Q985" s="14">
        <f>COUNTIF(Tableau82529[[#This Row],[Lundi]:[Mercredi]],"&gt;0") + COUNTIF(Tableau82529[[#This Row],[Jeudi]:[Samedi]],"&gt;0")</f>
        <v>0</v>
      </c>
      <c r="R985" s="14" t="str">
        <f>IFERROR(Tableau82529[[#This Row],[Total Tour 1]]+Tableau82529[[#This Row],[Total Tour 2]],"")</f>
        <v/>
      </c>
      <c r="S985" s="14">
        <f>COUNTIF(Tableau82529[[#This Row],[Lundi]:[Samedi]],"&gt;=12")*1000</f>
        <v>0</v>
      </c>
      <c r="T98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85" s="15">
        <f>Tableau82529[[#This Row],[Prime production]]+Tableau82529[[#This Row],[Prime rendement]]</f>
        <v>0</v>
      </c>
      <c r="V985" s="15" t="str">
        <f>IF(Tableau82529[[#This Row],[Matricule]]&gt;1,IF(COUNTIF(Tableau82529[DateMatricule],Tableau82529[[#This Row],[DateMatricule]])&gt;1,"Doublon",""),"")</f>
        <v/>
      </c>
    </row>
    <row r="986" spans="1:22" x14ac:dyDescent="0.25">
      <c r="A986" s="11" t="str">
        <f>IF(Tableau82529[[#This Row],[Semaine]]="","",VLOOKUP(Tableau82529[[#This Row],[Semaine]],Listes!$A:$B,2,FALSE))</f>
        <v/>
      </c>
      <c r="B986" s="11" t="str">
        <f>IF(ISBLANK(Tableau82529[[#This Row],[Matricule]]),"",VLOOKUP(Tableau82529[[#This Row],[Matricule]],#REF!,2,FALSE))</f>
        <v/>
      </c>
      <c r="C986" s="11" t="str">
        <f>IF(ISBLANK(Tableau82529[[#This Row],[Matricule]]),"",VLOOKUP(Tableau82529[[#This Row],[Matricule]],#REF!,3,FALSE))</f>
        <v/>
      </c>
      <c r="D986" s="11" t="str">
        <f>CONCATENATE(Tableau82529[[#This Row],[Semaine]],Tableau82529[[#This Row],[Matricule]])</f>
        <v/>
      </c>
      <c r="O986" s="14" t="str">
        <f>IF(SUM(Tableau82529[[#This Row],[Lundi]:[Mercredi]])&gt;0,SUM(Tableau82529[[#This Row],[Lundi]:[Mercredi]]),"")</f>
        <v/>
      </c>
      <c r="P986" s="14" t="str">
        <f>IF(SUM(Tableau82529[[#This Row],[Jeudi]:[Samedi]])&gt;0,SUM(Tableau82529[[#This Row],[Jeudi]:[Samedi]]),"")</f>
        <v/>
      </c>
      <c r="Q986" s="14">
        <f>COUNTIF(Tableau82529[[#This Row],[Lundi]:[Mercredi]],"&gt;0") + COUNTIF(Tableau82529[[#This Row],[Jeudi]:[Samedi]],"&gt;0")</f>
        <v>0</v>
      </c>
      <c r="R986" s="14" t="str">
        <f>IFERROR(Tableau82529[[#This Row],[Total Tour 1]]+Tableau82529[[#This Row],[Total Tour 2]],"")</f>
        <v/>
      </c>
      <c r="S986" s="14">
        <f>COUNTIF(Tableau82529[[#This Row],[Lundi]:[Samedi]],"&gt;=12")*1000</f>
        <v>0</v>
      </c>
      <c r="T98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86" s="15">
        <f>Tableau82529[[#This Row],[Prime production]]+Tableau82529[[#This Row],[Prime rendement]]</f>
        <v>0</v>
      </c>
      <c r="V986" s="15" t="str">
        <f>IF(Tableau82529[[#This Row],[Matricule]]&gt;1,IF(COUNTIF(Tableau82529[DateMatricule],Tableau82529[[#This Row],[DateMatricule]])&gt;1,"Doublon",""),"")</f>
        <v/>
      </c>
    </row>
    <row r="987" spans="1:22" x14ac:dyDescent="0.25">
      <c r="A987" s="11" t="str">
        <f>IF(Tableau82529[[#This Row],[Semaine]]="","",VLOOKUP(Tableau82529[[#This Row],[Semaine]],Listes!$A:$B,2,FALSE))</f>
        <v/>
      </c>
      <c r="B987" s="11" t="str">
        <f>IF(ISBLANK(Tableau82529[[#This Row],[Matricule]]),"",VLOOKUP(Tableau82529[[#This Row],[Matricule]],#REF!,2,FALSE))</f>
        <v/>
      </c>
      <c r="C987" s="11" t="str">
        <f>IF(ISBLANK(Tableau82529[[#This Row],[Matricule]]),"",VLOOKUP(Tableau82529[[#This Row],[Matricule]],#REF!,3,FALSE))</f>
        <v/>
      </c>
      <c r="D987" s="11" t="str">
        <f>CONCATENATE(Tableau82529[[#This Row],[Semaine]],Tableau82529[[#This Row],[Matricule]])</f>
        <v/>
      </c>
      <c r="O987" s="14" t="str">
        <f>IF(SUM(Tableau82529[[#This Row],[Lundi]:[Mercredi]])&gt;0,SUM(Tableau82529[[#This Row],[Lundi]:[Mercredi]]),"")</f>
        <v/>
      </c>
      <c r="P987" s="14" t="str">
        <f>IF(SUM(Tableau82529[[#This Row],[Jeudi]:[Samedi]])&gt;0,SUM(Tableau82529[[#This Row],[Jeudi]:[Samedi]]),"")</f>
        <v/>
      </c>
      <c r="Q987" s="14">
        <f>COUNTIF(Tableau82529[[#This Row],[Lundi]:[Mercredi]],"&gt;0") + COUNTIF(Tableau82529[[#This Row],[Jeudi]:[Samedi]],"&gt;0")</f>
        <v>0</v>
      </c>
      <c r="R987" s="14" t="str">
        <f>IFERROR(Tableau82529[[#This Row],[Total Tour 1]]+Tableau82529[[#This Row],[Total Tour 2]],"")</f>
        <v/>
      </c>
      <c r="S987" s="14">
        <f>COUNTIF(Tableau82529[[#This Row],[Lundi]:[Samedi]],"&gt;=12")*1000</f>
        <v>0</v>
      </c>
      <c r="T98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87" s="15">
        <f>Tableau82529[[#This Row],[Prime production]]+Tableau82529[[#This Row],[Prime rendement]]</f>
        <v>0</v>
      </c>
      <c r="V987" s="15" t="str">
        <f>IF(Tableau82529[[#This Row],[Matricule]]&gt;1,IF(COUNTIF(Tableau82529[DateMatricule],Tableau82529[[#This Row],[DateMatricule]])&gt;1,"Doublon",""),"")</f>
        <v/>
      </c>
    </row>
    <row r="988" spans="1:22" x14ac:dyDescent="0.25">
      <c r="A988" s="11" t="str">
        <f>IF(Tableau82529[[#This Row],[Semaine]]="","",VLOOKUP(Tableau82529[[#This Row],[Semaine]],Listes!$A:$B,2,FALSE))</f>
        <v/>
      </c>
      <c r="B988" s="11" t="str">
        <f>IF(ISBLANK(Tableau82529[[#This Row],[Matricule]]),"",VLOOKUP(Tableau82529[[#This Row],[Matricule]],#REF!,2,FALSE))</f>
        <v/>
      </c>
      <c r="C988" s="11" t="str">
        <f>IF(ISBLANK(Tableau82529[[#This Row],[Matricule]]),"",VLOOKUP(Tableau82529[[#This Row],[Matricule]],#REF!,3,FALSE))</f>
        <v/>
      </c>
      <c r="D988" s="11" t="str">
        <f>CONCATENATE(Tableau82529[[#This Row],[Semaine]],Tableau82529[[#This Row],[Matricule]])</f>
        <v/>
      </c>
      <c r="O988" s="14" t="str">
        <f>IF(SUM(Tableau82529[[#This Row],[Lundi]:[Mercredi]])&gt;0,SUM(Tableau82529[[#This Row],[Lundi]:[Mercredi]]),"")</f>
        <v/>
      </c>
      <c r="P988" s="14" t="str">
        <f>IF(SUM(Tableau82529[[#This Row],[Jeudi]:[Samedi]])&gt;0,SUM(Tableau82529[[#This Row],[Jeudi]:[Samedi]]),"")</f>
        <v/>
      </c>
      <c r="Q988" s="14">
        <f>COUNTIF(Tableau82529[[#This Row],[Lundi]:[Mercredi]],"&gt;0") + COUNTIF(Tableau82529[[#This Row],[Jeudi]:[Samedi]],"&gt;0")</f>
        <v>0</v>
      </c>
      <c r="R988" s="14" t="str">
        <f>IFERROR(Tableau82529[[#This Row],[Total Tour 1]]+Tableau82529[[#This Row],[Total Tour 2]],"")</f>
        <v/>
      </c>
      <c r="S988" s="14">
        <f>COUNTIF(Tableau82529[[#This Row],[Lundi]:[Samedi]],"&gt;=12")*1000</f>
        <v>0</v>
      </c>
      <c r="T98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88" s="15">
        <f>Tableau82529[[#This Row],[Prime production]]+Tableau82529[[#This Row],[Prime rendement]]</f>
        <v>0</v>
      </c>
      <c r="V988" s="15" t="str">
        <f>IF(Tableau82529[[#This Row],[Matricule]]&gt;1,IF(COUNTIF(Tableau82529[DateMatricule],Tableau82529[[#This Row],[DateMatricule]])&gt;1,"Doublon",""),"")</f>
        <v/>
      </c>
    </row>
    <row r="989" spans="1:22" x14ac:dyDescent="0.25">
      <c r="A989" s="11" t="str">
        <f>IF(Tableau82529[[#This Row],[Semaine]]="","",VLOOKUP(Tableau82529[[#This Row],[Semaine]],Listes!$A:$B,2,FALSE))</f>
        <v/>
      </c>
      <c r="B989" s="11" t="str">
        <f>IF(ISBLANK(Tableau82529[[#This Row],[Matricule]]),"",VLOOKUP(Tableau82529[[#This Row],[Matricule]],#REF!,2,FALSE))</f>
        <v/>
      </c>
      <c r="C989" s="11" t="str">
        <f>IF(ISBLANK(Tableau82529[[#This Row],[Matricule]]),"",VLOOKUP(Tableau82529[[#This Row],[Matricule]],#REF!,3,FALSE))</f>
        <v/>
      </c>
      <c r="D989" s="11" t="str">
        <f>CONCATENATE(Tableau82529[[#This Row],[Semaine]],Tableau82529[[#This Row],[Matricule]])</f>
        <v/>
      </c>
      <c r="O989" s="14" t="str">
        <f>IF(SUM(Tableau82529[[#This Row],[Lundi]:[Mercredi]])&gt;0,SUM(Tableau82529[[#This Row],[Lundi]:[Mercredi]]),"")</f>
        <v/>
      </c>
      <c r="P989" s="14" t="str">
        <f>IF(SUM(Tableau82529[[#This Row],[Jeudi]:[Samedi]])&gt;0,SUM(Tableau82529[[#This Row],[Jeudi]:[Samedi]]),"")</f>
        <v/>
      </c>
      <c r="Q989" s="14">
        <f>COUNTIF(Tableau82529[[#This Row],[Lundi]:[Mercredi]],"&gt;0") + COUNTIF(Tableau82529[[#This Row],[Jeudi]:[Samedi]],"&gt;0")</f>
        <v>0</v>
      </c>
      <c r="R989" s="14" t="str">
        <f>IFERROR(Tableau82529[[#This Row],[Total Tour 1]]+Tableau82529[[#This Row],[Total Tour 2]],"")</f>
        <v/>
      </c>
      <c r="S989" s="14">
        <f>COUNTIF(Tableau82529[[#This Row],[Lundi]:[Samedi]],"&gt;=12")*1000</f>
        <v>0</v>
      </c>
      <c r="T98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89" s="15">
        <f>Tableau82529[[#This Row],[Prime production]]+Tableau82529[[#This Row],[Prime rendement]]</f>
        <v>0</v>
      </c>
      <c r="V989" s="15" t="str">
        <f>IF(Tableau82529[[#This Row],[Matricule]]&gt;1,IF(COUNTIF(Tableau82529[DateMatricule],Tableau82529[[#This Row],[DateMatricule]])&gt;1,"Doublon",""),"")</f>
        <v/>
      </c>
    </row>
    <row r="990" spans="1:22" x14ac:dyDescent="0.25">
      <c r="A990" s="11" t="str">
        <f>IF(Tableau82529[[#This Row],[Semaine]]="","",VLOOKUP(Tableau82529[[#This Row],[Semaine]],Listes!$A:$B,2,FALSE))</f>
        <v/>
      </c>
      <c r="B990" s="11" t="str">
        <f>IF(ISBLANK(Tableau82529[[#This Row],[Matricule]]),"",VLOOKUP(Tableau82529[[#This Row],[Matricule]],#REF!,2,FALSE))</f>
        <v/>
      </c>
      <c r="C990" s="11" t="str">
        <f>IF(ISBLANK(Tableau82529[[#This Row],[Matricule]]),"",VLOOKUP(Tableau82529[[#This Row],[Matricule]],#REF!,3,FALSE))</f>
        <v/>
      </c>
      <c r="D990" s="11" t="str">
        <f>CONCATENATE(Tableau82529[[#This Row],[Semaine]],Tableau82529[[#This Row],[Matricule]])</f>
        <v/>
      </c>
      <c r="O990" s="14" t="str">
        <f>IF(SUM(Tableau82529[[#This Row],[Lundi]:[Mercredi]])&gt;0,SUM(Tableau82529[[#This Row],[Lundi]:[Mercredi]]),"")</f>
        <v/>
      </c>
      <c r="P990" s="14" t="str">
        <f>IF(SUM(Tableau82529[[#This Row],[Jeudi]:[Samedi]])&gt;0,SUM(Tableau82529[[#This Row],[Jeudi]:[Samedi]]),"")</f>
        <v/>
      </c>
      <c r="Q990" s="14">
        <f>COUNTIF(Tableau82529[[#This Row],[Lundi]:[Mercredi]],"&gt;0") + COUNTIF(Tableau82529[[#This Row],[Jeudi]:[Samedi]],"&gt;0")</f>
        <v>0</v>
      </c>
      <c r="R990" s="14" t="str">
        <f>IFERROR(Tableau82529[[#This Row],[Total Tour 1]]+Tableau82529[[#This Row],[Total Tour 2]],"")</f>
        <v/>
      </c>
      <c r="S990" s="14">
        <f>COUNTIF(Tableau82529[[#This Row],[Lundi]:[Samedi]],"&gt;=12")*1000</f>
        <v>0</v>
      </c>
      <c r="T99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90" s="15">
        <f>Tableau82529[[#This Row],[Prime production]]+Tableau82529[[#This Row],[Prime rendement]]</f>
        <v>0</v>
      </c>
      <c r="V990" s="15" t="str">
        <f>IF(Tableau82529[[#This Row],[Matricule]]&gt;1,IF(COUNTIF(Tableau82529[DateMatricule],Tableau82529[[#This Row],[DateMatricule]])&gt;1,"Doublon",""),"")</f>
        <v/>
      </c>
    </row>
    <row r="991" spans="1:22" x14ac:dyDescent="0.25">
      <c r="A991" s="11" t="str">
        <f>IF(Tableau82529[[#This Row],[Semaine]]="","",VLOOKUP(Tableau82529[[#This Row],[Semaine]],Listes!$A:$B,2,FALSE))</f>
        <v/>
      </c>
      <c r="B991" s="11" t="str">
        <f>IF(ISBLANK(Tableau82529[[#This Row],[Matricule]]),"",VLOOKUP(Tableau82529[[#This Row],[Matricule]],#REF!,2,FALSE))</f>
        <v/>
      </c>
      <c r="C991" s="11" t="str">
        <f>IF(ISBLANK(Tableau82529[[#This Row],[Matricule]]),"",VLOOKUP(Tableau82529[[#This Row],[Matricule]],#REF!,3,FALSE))</f>
        <v/>
      </c>
      <c r="D991" s="11" t="str">
        <f>CONCATENATE(Tableau82529[[#This Row],[Semaine]],Tableau82529[[#This Row],[Matricule]])</f>
        <v/>
      </c>
      <c r="O991" s="14" t="str">
        <f>IF(SUM(Tableau82529[[#This Row],[Lundi]:[Mercredi]])&gt;0,SUM(Tableau82529[[#This Row],[Lundi]:[Mercredi]]),"")</f>
        <v/>
      </c>
      <c r="P991" s="14" t="str">
        <f>IF(SUM(Tableau82529[[#This Row],[Jeudi]:[Samedi]])&gt;0,SUM(Tableau82529[[#This Row],[Jeudi]:[Samedi]]),"")</f>
        <v/>
      </c>
      <c r="Q991" s="14">
        <f>COUNTIF(Tableau82529[[#This Row],[Lundi]:[Mercredi]],"&gt;0") + COUNTIF(Tableau82529[[#This Row],[Jeudi]:[Samedi]],"&gt;0")</f>
        <v>0</v>
      </c>
      <c r="R991" s="14" t="str">
        <f>IFERROR(Tableau82529[[#This Row],[Total Tour 1]]+Tableau82529[[#This Row],[Total Tour 2]],"")</f>
        <v/>
      </c>
      <c r="S991" s="14">
        <f>COUNTIF(Tableau82529[[#This Row],[Lundi]:[Samedi]],"&gt;=12")*1000</f>
        <v>0</v>
      </c>
      <c r="T991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91" s="15">
        <f>Tableau82529[[#This Row],[Prime production]]+Tableau82529[[#This Row],[Prime rendement]]</f>
        <v>0</v>
      </c>
      <c r="V991" s="15" t="str">
        <f>IF(Tableau82529[[#This Row],[Matricule]]&gt;1,IF(COUNTIF(Tableau82529[DateMatricule],Tableau82529[[#This Row],[DateMatricule]])&gt;1,"Doublon",""),"")</f>
        <v/>
      </c>
    </row>
    <row r="992" spans="1:22" x14ac:dyDescent="0.25">
      <c r="A992" s="11" t="str">
        <f>IF(Tableau82529[[#This Row],[Semaine]]="","",VLOOKUP(Tableau82529[[#This Row],[Semaine]],Listes!$A:$B,2,FALSE))</f>
        <v/>
      </c>
      <c r="B992" s="11" t="str">
        <f>IF(ISBLANK(Tableau82529[[#This Row],[Matricule]]),"",VLOOKUP(Tableau82529[[#This Row],[Matricule]],#REF!,2,FALSE))</f>
        <v/>
      </c>
      <c r="C992" s="11" t="str">
        <f>IF(ISBLANK(Tableau82529[[#This Row],[Matricule]]),"",VLOOKUP(Tableau82529[[#This Row],[Matricule]],#REF!,3,FALSE))</f>
        <v/>
      </c>
      <c r="D992" s="11" t="str">
        <f>CONCATENATE(Tableau82529[[#This Row],[Semaine]],Tableau82529[[#This Row],[Matricule]])</f>
        <v/>
      </c>
      <c r="O992" s="14" t="str">
        <f>IF(SUM(Tableau82529[[#This Row],[Lundi]:[Mercredi]])&gt;0,SUM(Tableau82529[[#This Row],[Lundi]:[Mercredi]]),"")</f>
        <v/>
      </c>
      <c r="P992" s="14" t="str">
        <f>IF(SUM(Tableau82529[[#This Row],[Jeudi]:[Samedi]])&gt;0,SUM(Tableau82529[[#This Row],[Jeudi]:[Samedi]]),"")</f>
        <v/>
      </c>
      <c r="Q992" s="14">
        <f>COUNTIF(Tableau82529[[#This Row],[Lundi]:[Mercredi]],"&gt;0") + COUNTIF(Tableau82529[[#This Row],[Jeudi]:[Samedi]],"&gt;0")</f>
        <v>0</v>
      </c>
      <c r="R992" s="14" t="str">
        <f>IFERROR(Tableau82529[[#This Row],[Total Tour 1]]+Tableau82529[[#This Row],[Total Tour 2]],"")</f>
        <v/>
      </c>
      <c r="S992" s="14">
        <f>COUNTIF(Tableau82529[[#This Row],[Lundi]:[Samedi]],"&gt;=12")*1000</f>
        <v>0</v>
      </c>
      <c r="T992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92" s="15">
        <f>Tableau82529[[#This Row],[Prime production]]+Tableau82529[[#This Row],[Prime rendement]]</f>
        <v>0</v>
      </c>
      <c r="V992" s="15" t="str">
        <f>IF(Tableau82529[[#This Row],[Matricule]]&gt;1,IF(COUNTIF(Tableau82529[DateMatricule],Tableau82529[[#This Row],[DateMatricule]])&gt;1,"Doublon",""),"")</f>
        <v/>
      </c>
    </row>
    <row r="993" spans="1:22" x14ac:dyDescent="0.25">
      <c r="A993" s="11" t="str">
        <f>IF(Tableau82529[[#This Row],[Semaine]]="","",VLOOKUP(Tableau82529[[#This Row],[Semaine]],Listes!$A:$B,2,FALSE))</f>
        <v/>
      </c>
      <c r="B993" s="11" t="str">
        <f>IF(ISBLANK(Tableau82529[[#This Row],[Matricule]]),"",VLOOKUP(Tableau82529[[#This Row],[Matricule]],#REF!,2,FALSE))</f>
        <v/>
      </c>
      <c r="C993" s="11" t="str">
        <f>IF(ISBLANK(Tableau82529[[#This Row],[Matricule]]),"",VLOOKUP(Tableau82529[[#This Row],[Matricule]],#REF!,3,FALSE))</f>
        <v/>
      </c>
      <c r="D993" s="11" t="str">
        <f>CONCATENATE(Tableau82529[[#This Row],[Semaine]],Tableau82529[[#This Row],[Matricule]])</f>
        <v/>
      </c>
      <c r="O993" s="14" t="str">
        <f>IF(SUM(Tableau82529[[#This Row],[Lundi]:[Mercredi]])&gt;0,SUM(Tableau82529[[#This Row],[Lundi]:[Mercredi]]),"")</f>
        <v/>
      </c>
      <c r="P993" s="14" t="str">
        <f>IF(SUM(Tableau82529[[#This Row],[Jeudi]:[Samedi]])&gt;0,SUM(Tableau82529[[#This Row],[Jeudi]:[Samedi]]),"")</f>
        <v/>
      </c>
      <c r="Q993" s="14">
        <f>COUNTIF(Tableau82529[[#This Row],[Lundi]:[Mercredi]],"&gt;0") + COUNTIF(Tableau82529[[#This Row],[Jeudi]:[Samedi]],"&gt;0")</f>
        <v>0</v>
      </c>
      <c r="R993" s="14" t="str">
        <f>IFERROR(Tableau82529[[#This Row],[Total Tour 1]]+Tableau82529[[#This Row],[Total Tour 2]],"")</f>
        <v/>
      </c>
      <c r="S993" s="14">
        <f>COUNTIF(Tableau82529[[#This Row],[Lundi]:[Samedi]],"&gt;=12")*1000</f>
        <v>0</v>
      </c>
      <c r="T993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93" s="15">
        <f>Tableau82529[[#This Row],[Prime production]]+Tableau82529[[#This Row],[Prime rendement]]</f>
        <v>0</v>
      </c>
      <c r="V993" s="15" t="str">
        <f>IF(Tableau82529[[#This Row],[Matricule]]&gt;1,IF(COUNTIF(Tableau82529[DateMatricule],Tableau82529[[#This Row],[DateMatricule]])&gt;1,"Doublon",""),"")</f>
        <v/>
      </c>
    </row>
    <row r="994" spans="1:22" x14ac:dyDescent="0.25">
      <c r="A994" s="11" t="str">
        <f>IF(Tableau82529[[#This Row],[Semaine]]="","",VLOOKUP(Tableau82529[[#This Row],[Semaine]],Listes!$A:$B,2,FALSE))</f>
        <v/>
      </c>
      <c r="B994" s="11" t="str">
        <f>IF(ISBLANK(Tableau82529[[#This Row],[Matricule]]),"",VLOOKUP(Tableau82529[[#This Row],[Matricule]],#REF!,2,FALSE))</f>
        <v/>
      </c>
      <c r="C994" s="11" t="str">
        <f>IF(ISBLANK(Tableau82529[[#This Row],[Matricule]]),"",VLOOKUP(Tableau82529[[#This Row],[Matricule]],#REF!,3,FALSE))</f>
        <v/>
      </c>
      <c r="D994" s="11" t="str">
        <f>CONCATENATE(Tableau82529[[#This Row],[Semaine]],Tableau82529[[#This Row],[Matricule]])</f>
        <v/>
      </c>
      <c r="O994" s="14" t="str">
        <f>IF(SUM(Tableau82529[[#This Row],[Lundi]:[Mercredi]])&gt;0,SUM(Tableau82529[[#This Row],[Lundi]:[Mercredi]]),"")</f>
        <v/>
      </c>
      <c r="P994" s="14" t="str">
        <f>IF(SUM(Tableau82529[[#This Row],[Jeudi]:[Samedi]])&gt;0,SUM(Tableau82529[[#This Row],[Jeudi]:[Samedi]]),"")</f>
        <v/>
      </c>
      <c r="Q994" s="14">
        <f>COUNTIF(Tableau82529[[#This Row],[Lundi]:[Mercredi]],"&gt;0") + COUNTIF(Tableau82529[[#This Row],[Jeudi]:[Samedi]],"&gt;0")</f>
        <v>0</v>
      </c>
      <c r="R994" s="14" t="str">
        <f>IFERROR(Tableau82529[[#This Row],[Total Tour 1]]+Tableau82529[[#This Row],[Total Tour 2]],"")</f>
        <v/>
      </c>
      <c r="S994" s="14">
        <f>COUNTIF(Tableau82529[[#This Row],[Lundi]:[Samedi]],"&gt;=12")*1000</f>
        <v>0</v>
      </c>
      <c r="T994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94" s="15">
        <f>Tableau82529[[#This Row],[Prime production]]+Tableau82529[[#This Row],[Prime rendement]]</f>
        <v>0</v>
      </c>
      <c r="V994" s="15" t="str">
        <f>IF(Tableau82529[[#This Row],[Matricule]]&gt;1,IF(COUNTIF(Tableau82529[DateMatricule],Tableau82529[[#This Row],[DateMatricule]])&gt;1,"Doublon",""),"")</f>
        <v/>
      </c>
    </row>
    <row r="995" spans="1:22" x14ac:dyDescent="0.25">
      <c r="A995" s="11" t="str">
        <f>IF(Tableau82529[[#This Row],[Semaine]]="","",VLOOKUP(Tableau82529[[#This Row],[Semaine]],Listes!$A:$B,2,FALSE))</f>
        <v/>
      </c>
      <c r="B995" s="11" t="str">
        <f>IF(ISBLANK(Tableau82529[[#This Row],[Matricule]]),"",VLOOKUP(Tableau82529[[#This Row],[Matricule]],#REF!,2,FALSE))</f>
        <v/>
      </c>
      <c r="C995" s="11" t="str">
        <f>IF(ISBLANK(Tableau82529[[#This Row],[Matricule]]),"",VLOOKUP(Tableau82529[[#This Row],[Matricule]],#REF!,3,FALSE))</f>
        <v/>
      </c>
      <c r="D995" s="11" t="str">
        <f>CONCATENATE(Tableau82529[[#This Row],[Semaine]],Tableau82529[[#This Row],[Matricule]])</f>
        <v/>
      </c>
      <c r="O995" s="14" t="str">
        <f>IF(SUM(Tableau82529[[#This Row],[Lundi]:[Mercredi]])&gt;0,SUM(Tableau82529[[#This Row],[Lundi]:[Mercredi]]),"")</f>
        <v/>
      </c>
      <c r="P995" s="14" t="str">
        <f>IF(SUM(Tableau82529[[#This Row],[Jeudi]:[Samedi]])&gt;0,SUM(Tableau82529[[#This Row],[Jeudi]:[Samedi]]),"")</f>
        <v/>
      </c>
      <c r="Q995" s="14">
        <f>COUNTIF(Tableau82529[[#This Row],[Lundi]:[Mercredi]],"&gt;0") + COUNTIF(Tableau82529[[#This Row],[Jeudi]:[Samedi]],"&gt;0")</f>
        <v>0</v>
      </c>
      <c r="R995" s="14" t="str">
        <f>IFERROR(Tableau82529[[#This Row],[Total Tour 1]]+Tableau82529[[#This Row],[Total Tour 2]],"")</f>
        <v/>
      </c>
      <c r="S995" s="14">
        <f>COUNTIF(Tableau82529[[#This Row],[Lundi]:[Samedi]],"&gt;=12")*1000</f>
        <v>0</v>
      </c>
      <c r="T995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95" s="15">
        <f>Tableau82529[[#This Row],[Prime production]]+Tableau82529[[#This Row],[Prime rendement]]</f>
        <v>0</v>
      </c>
      <c r="V995" s="15" t="str">
        <f>IF(Tableau82529[[#This Row],[Matricule]]&gt;1,IF(COUNTIF(Tableau82529[DateMatricule],Tableau82529[[#This Row],[DateMatricule]])&gt;1,"Doublon",""),"")</f>
        <v/>
      </c>
    </row>
    <row r="996" spans="1:22" x14ac:dyDescent="0.25">
      <c r="A996" s="11" t="str">
        <f>IF(Tableau82529[[#This Row],[Semaine]]="","",VLOOKUP(Tableau82529[[#This Row],[Semaine]],Listes!$A:$B,2,FALSE))</f>
        <v/>
      </c>
      <c r="B996" s="11" t="str">
        <f>IF(ISBLANK(Tableau82529[[#This Row],[Matricule]]),"",VLOOKUP(Tableau82529[[#This Row],[Matricule]],#REF!,2,FALSE))</f>
        <v/>
      </c>
      <c r="C996" s="11" t="str">
        <f>IF(ISBLANK(Tableau82529[[#This Row],[Matricule]]),"",VLOOKUP(Tableau82529[[#This Row],[Matricule]],#REF!,3,FALSE))</f>
        <v/>
      </c>
      <c r="D996" s="11" t="str">
        <f>CONCATENATE(Tableau82529[[#This Row],[Semaine]],Tableau82529[[#This Row],[Matricule]])</f>
        <v/>
      </c>
      <c r="O996" s="14" t="str">
        <f>IF(SUM(Tableau82529[[#This Row],[Lundi]:[Mercredi]])&gt;0,SUM(Tableau82529[[#This Row],[Lundi]:[Mercredi]]),"")</f>
        <v/>
      </c>
      <c r="P996" s="14" t="str">
        <f>IF(SUM(Tableau82529[[#This Row],[Jeudi]:[Samedi]])&gt;0,SUM(Tableau82529[[#This Row],[Jeudi]:[Samedi]]),"")</f>
        <v/>
      </c>
      <c r="Q996" s="14">
        <f>COUNTIF(Tableau82529[[#This Row],[Lundi]:[Mercredi]],"&gt;0") + COUNTIF(Tableau82529[[#This Row],[Jeudi]:[Samedi]],"&gt;0")</f>
        <v>0</v>
      </c>
      <c r="R996" s="14" t="str">
        <f>IFERROR(Tableau82529[[#This Row],[Total Tour 1]]+Tableau82529[[#This Row],[Total Tour 2]],"")</f>
        <v/>
      </c>
      <c r="S996" s="14">
        <f>COUNTIF(Tableau82529[[#This Row],[Lundi]:[Samedi]],"&gt;=12")*1000</f>
        <v>0</v>
      </c>
      <c r="T996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96" s="15">
        <f>Tableau82529[[#This Row],[Prime production]]+Tableau82529[[#This Row],[Prime rendement]]</f>
        <v>0</v>
      </c>
      <c r="V996" s="15" t="str">
        <f>IF(Tableau82529[[#This Row],[Matricule]]&gt;1,IF(COUNTIF(Tableau82529[DateMatricule],Tableau82529[[#This Row],[DateMatricule]])&gt;1,"Doublon",""),"")</f>
        <v/>
      </c>
    </row>
    <row r="997" spans="1:22" x14ac:dyDescent="0.25">
      <c r="A997" s="11" t="str">
        <f>IF(Tableau82529[[#This Row],[Semaine]]="","",VLOOKUP(Tableau82529[[#This Row],[Semaine]],Listes!$A:$B,2,FALSE))</f>
        <v/>
      </c>
      <c r="B997" s="11" t="str">
        <f>IF(ISBLANK(Tableau82529[[#This Row],[Matricule]]),"",VLOOKUP(Tableau82529[[#This Row],[Matricule]],#REF!,2,FALSE))</f>
        <v/>
      </c>
      <c r="C997" s="11" t="str">
        <f>IF(ISBLANK(Tableau82529[[#This Row],[Matricule]]),"",VLOOKUP(Tableau82529[[#This Row],[Matricule]],#REF!,3,FALSE))</f>
        <v/>
      </c>
      <c r="D997" s="11" t="str">
        <f>CONCATENATE(Tableau82529[[#This Row],[Semaine]],Tableau82529[[#This Row],[Matricule]])</f>
        <v/>
      </c>
      <c r="O997" s="14" t="str">
        <f>IF(SUM(Tableau82529[[#This Row],[Lundi]:[Mercredi]])&gt;0,SUM(Tableau82529[[#This Row],[Lundi]:[Mercredi]]),"")</f>
        <v/>
      </c>
      <c r="P997" s="14" t="str">
        <f>IF(SUM(Tableau82529[[#This Row],[Jeudi]:[Samedi]])&gt;0,SUM(Tableau82529[[#This Row],[Jeudi]:[Samedi]]),"")</f>
        <v/>
      </c>
      <c r="Q997" s="14">
        <f>COUNTIF(Tableau82529[[#This Row],[Lundi]:[Mercredi]],"&gt;0") + COUNTIF(Tableau82529[[#This Row],[Jeudi]:[Samedi]],"&gt;0")</f>
        <v>0</v>
      </c>
      <c r="R997" s="14" t="str">
        <f>IFERROR(Tableau82529[[#This Row],[Total Tour 1]]+Tableau82529[[#This Row],[Total Tour 2]],"")</f>
        <v/>
      </c>
      <c r="S997" s="14">
        <f>COUNTIF(Tableau82529[[#This Row],[Lundi]:[Samedi]],"&gt;=12")*1000</f>
        <v>0</v>
      </c>
      <c r="T997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97" s="15">
        <f>Tableau82529[[#This Row],[Prime production]]+Tableau82529[[#This Row],[Prime rendement]]</f>
        <v>0</v>
      </c>
      <c r="V997" s="15" t="str">
        <f>IF(Tableau82529[[#This Row],[Matricule]]&gt;1,IF(COUNTIF(Tableau82529[DateMatricule],Tableau82529[[#This Row],[DateMatricule]])&gt;1,"Doublon",""),"")</f>
        <v/>
      </c>
    </row>
    <row r="998" spans="1:22" x14ac:dyDescent="0.25">
      <c r="A998" s="11" t="str">
        <f>IF(Tableau82529[[#This Row],[Semaine]]="","",VLOOKUP(Tableau82529[[#This Row],[Semaine]],Listes!$A:$B,2,FALSE))</f>
        <v/>
      </c>
      <c r="B998" s="11" t="str">
        <f>IF(ISBLANK(Tableau82529[[#This Row],[Matricule]]),"",VLOOKUP(Tableau82529[[#This Row],[Matricule]],#REF!,2,FALSE))</f>
        <v/>
      </c>
      <c r="C998" s="11" t="str">
        <f>IF(ISBLANK(Tableau82529[[#This Row],[Matricule]]),"",VLOOKUP(Tableau82529[[#This Row],[Matricule]],#REF!,3,FALSE))</f>
        <v/>
      </c>
      <c r="D998" s="11" t="str">
        <f>CONCATENATE(Tableau82529[[#This Row],[Semaine]],Tableau82529[[#This Row],[Matricule]])</f>
        <v/>
      </c>
      <c r="O998" s="14" t="str">
        <f>IF(SUM(Tableau82529[[#This Row],[Lundi]:[Mercredi]])&gt;0,SUM(Tableau82529[[#This Row],[Lundi]:[Mercredi]]),"")</f>
        <v/>
      </c>
      <c r="P998" s="14" t="str">
        <f>IF(SUM(Tableau82529[[#This Row],[Jeudi]:[Samedi]])&gt;0,SUM(Tableau82529[[#This Row],[Jeudi]:[Samedi]]),"")</f>
        <v/>
      </c>
      <c r="Q998" s="14">
        <f>COUNTIF(Tableau82529[[#This Row],[Lundi]:[Mercredi]],"&gt;0") + COUNTIF(Tableau82529[[#This Row],[Jeudi]:[Samedi]],"&gt;0")</f>
        <v>0</v>
      </c>
      <c r="R998" s="14" t="str">
        <f>IFERROR(Tableau82529[[#This Row],[Total Tour 1]]+Tableau82529[[#This Row],[Total Tour 2]],"")</f>
        <v/>
      </c>
      <c r="S998" s="14">
        <f>COUNTIF(Tableau82529[[#This Row],[Lundi]:[Samedi]],"&gt;=12")*1000</f>
        <v>0</v>
      </c>
      <c r="T998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98" s="15">
        <f>Tableau82529[[#This Row],[Prime production]]+Tableau82529[[#This Row],[Prime rendement]]</f>
        <v>0</v>
      </c>
      <c r="V998" s="15" t="str">
        <f>IF(Tableau82529[[#This Row],[Matricule]]&gt;1,IF(COUNTIF(Tableau82529[DateMatricule],Tableau82529[[#This Row],[DateMatricule]])&gt;1,"Doublon",""),"")</f>
        <v/>
      </c>
    </row>
    <row r="999" spans="1:22" x14ac:dyDescent="0.25">
      <c r="A999" s="11" t="str">
        <f>IF(Tableau82529[[#This Row],[Semaine]]="","",VLOOKUP(Tableau82529[[#This Row],[Semaine]],Listes!$A:$B,2,FALSE))</f>
        <v/>
      </c>
      <c r="B999" s="11" t="str">
        <f>IF(ISBLANK(Tableau82529[[#This Row],[Matricule]]),"",VLOOKUP(Tableau82529[[#This Row],[Matricule]],#REF!,2,FALSE))</f>
        <v/>
      </c>
      <c r="C999" s="11" t="str">
        <f>IF(ISBLANK(Tableau82529[[#This Row],[Matricule]]),"",VLOOKUP(Tableau82529[[#This Row],[Matricule]],#REF!,3,FALSE))</f>
        <v/>
      </c>
      <c r="D999" s="11" t="str">
        <f>CONCATENATE(Tableau82529[[#This Row],[Semaine]],Tableau82529[[#This Row],[Matricule]])</f>
        <v/>
      </c>
      <c r="O999" s="14" t="str">
        <f>IF(SUM(Tableau82529[[#This Row],[Lundi]:[Mercredi]])&gt;0,SUM(Tableau82529[[#This Row],[Lundi]:[Mercredi]]),"")</f>
        <v/>
      </c>
      <c r="P999" s="14" t="str">
        <f>IF(SUM(Tableau82529[[#This Row],[Jeudi]:[Samedi]])&gt;0,SUM(Tableau82529[[#This Row],[Jeudi]:[Samedi]]),"")</f>
        <v/>
      </c>
      <c r="Q999" s="14">
        <f>COUNTIF(Tableau82529[[#This Row],[Lundi]:[Mercredi]],"&gt;0") + COUNTIF(Tableau82529[[#This Row],[Jeudi]:[Samedi]],"&gt;0")</f>
        <v>0</v>
      </c>
      <c r="R999" s="14" t="str">
        <f>IFERROR(Tableau82529[[#This Row],[Total Tour 1]]+Tableau82529[[#This Row],[Total Tour 2]],"")</f>
        <v/>
      </c>
      <c r="S999" s="14">
        <f>COUNTIF(Tableau82529[[#This Row],[Lundi]:[Samedi]],"&gt;=12")*1000</f>
        <v>0</v>
      </c>
      <c r="T999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999" s="15">
        <f>Tableau82529[[#This Row],[Prime production]]+Tableau82529[[#This Row],[Prime rendement]]</f>
        <v>0</v>
      </c>
      <c r="V999" s="15" t="str">
        <f>IF(Tableau82529[[#This Row],[Matricule]]&gt;1,IF(COUNTIF(Tableau82529[DateMatricule],Tableau82529[[#This Row],[DateMatricule]])&gt;1,"Doublon",""),"")</f>
        <v/>
      </c>
    </row>
    <row r="1000" spans="1:22" x14ac:dyDescent="0.25">
      <c r="A1000" s="11" t="str">
        <f>IF(Tableau82529[[#This Row],[Semaine]]="","",VLOOKUP(Tableau82529[[#This Row],[Semaine]],Listes!$A:$B,2,FALSE))</f>
        <v/>
      </c>
      <c r="B1000" s="11" t="str">
        <f>IF(ISBLANK(Tableau82529[[#This Row],[Matricule]]),"",VLOOKUP(Tableau82529[[#This Row],[Matricule]],#REF!,2,FALSE))</f>
        <v/>
      </c>
      <c r="C1000" s="11" t="str">
        <f>IF(ISBLANK(Tableau82529[[#This Row],[Matricule]]),"",VLOOKUP(Tableau82529[[#This Row],[Matricule]],#REF!,3,FALSE))</f>
        <v/>
      </c>
      <c r="D1000" s="11" t="str">
        <f>CONCATENATE(Tableau82529[[#This Row],[Semaine]],Tableau82529[[#This Row],[Matricule]])</f>
        <v/>
      </c>
      <c r="O1000" s="14" t="str">
        <f>IF(SUM(Tableau82529[[#This Row],[Lundi]:[Mercredi]])&gt;0,SUM(Tableau82529[[#This Row],[Lundi]:[Mercredi]]),"")</f>
        <v/>
      </c>
      <c r="P1000" s="14" t="str">
        <f>IF(SUM(Tableau82529[[#This Row],[Jeudi]:[Samedi]])&gt;0,SUM(Tableau82529[[#This Row],[Jeudi]:[Samedi]]),"")</f>
        <v/>
      </c>
      <c r="Q1000" s="14">
        <f>COUNTIF(Tableau82529[[#This Row],[Lundi]:[Mercredi]],"&gt;0") + COUNTIF(Tableau82529[[#This Row],[Jeudi]:[Samedi]],"&gt;0")</f>
        <v>0</v>
      </c>
      <c r="R1000" s="14" t="str">
        <f>IFERROR(Tableau82529[[#This Row],[Total Tour 1]]+Tableau82529[[#This Row],[Total Tour 2]],"")</f>
        <v/>
      </c>
      <c r="S1000" s="14">
        <f>COUNTIF(Tableau82529[[#This Row],[Lundi]:[Samedi]],"&gt;=12")*1000</f>
        <v>0</v>
      </c>
      <c r="T1000" s="15">
        <f>IF(Tableau82529[[#This Row],[Contrat Confiance]]&gt;36,IF(AND(Tableau82529[[#This Row],[Total Tour 1]]&gt;=Tableau82529[[#This Row],[Contrat Confiance]],Tableau82529[[#This Row],[Total Tour 2]]&gt;=Tableau82529[[#This Row],[Contrat Confiance]]),1000*(Tableau82529[[#This Row],[Contrat Confiance]]-36),0),0)</f>
        <v>0</v>
      </c>
      <c r="U1000" s="15">
        <f>Tableau82529[[#This Row],[Prime production]]+Tableau82529[[#This Row],[Prime rendement]]</f>
        <v>0</v>
      </c>
      <c r="V1000" s="15" t="str">
        <f>IF(Tableau82529[[#This Row],[Matricule]]&gt;1,IF(COUNTIF(Tableau82529[DateMatricule],Tableau82529[[#This Row],[DateMatricule]])&gt;1,"Doublon",""),"")</f>
        <v/>
      </c>
    </row>
  </sheetData>
  <sheetProtection formatCells="0" formatColumns="0" formatRows="0" insertColumns="0" insertRows="0" deleteRows="0" sort="0" autoFilter="0" pivotTables="0"/>
  <protectedRanges>
    <protectedRange sqref="E3:N1000" name="Plage1"/>
  </protectedRanges>
  <mergeCells count="1">
    <mergeCell ref="I1:M1"/>
  </mergeCells>
  <conditionalFormatting sqref="A1:V2 A4:V1048576 D3:V3">
    <cfRule type="expression" dxfId="45" priority="3">
      <formula>$V1="Doublon"</formula>
    </cfRule>
    <cfRule type="expression" dxfId="44" priority="6">
      <formula>$E2&lt;&gt;$E1</formula>
    </cfRule>
  </conditionalFormatting>
  <conditionalFormatting sqref="O3:P1000">
    <cfRule type="expression" dxfId="43" priority="5">
      <formula>AND(O3&gt;60,O3&lt;&gt;"")</formula>
    </cfRule>
  </conditionalFormatting>
  <conditionalFormatting sqref="I3:N1000">
    <cfRule type="expression" dxfId="42" priority="4">
      <formula>AND(I3&lt;12,I3&gt;0)</formula>
    </cfRule>
  </conditionalFormatting>
  <conditionalFormatting sqref="A3:C1000">
    <cfRule type="expression" dxfId="41" priority="1">
      <formula>$V3="Doublon"</formula>
    </cfRule>
    <cfRule type="expression" dxfId="40" priority="2">
      <formula>$E4&lt;&gt;$E3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08652"/>
  </sheetPr>
  <dimension ref="A2:G10"/>
  <sheetViews>
    <sheetView workbookViewId="0">
      <selection activeCell="E7" sqref="E7"/>
    </sheetView>
  </sheetViews>
  <sheetFormatPr baseColWidth="10" defaultRowHeight="15" x14ac:dyDescent="0.25"/>
  <cols>
    <col min="1" max="1" width="12.5703125" bestFit="1" customWidth="1"/>
    <col min="2" max="2" width="8.42578125" bestFit="1" customWidth="1"/>
    <col min="3" max="3" width="11.140625" bestFit="1" customWidth="1"/>
    <col min="4" max="4" width="20.28515625" customWidth="1"/>
    <col min="5" max="5" width="17" customWidth="1"/>
    <col min="6" max="6" width="17.28515625" bestFit="1" customWidth="1"/>
    <col min="7" max="7" width="12.42578125" bestFit="1" customWidth="1"/>
  </cols>
  <sheetData>
    <row r="2" spans="1:7" s="16" customFormat="1" x14ac:dyDescent="0.25">
      <c r="A2" s="58" t="s">
        <v>128</v>
      </c>
      <c r="B2" s="58"/>
      <c r="C2" s="58"/>
      <c r="D2" s="58"/>
      <c r="E2" s="58"/>
      <c r="F2" s="58"/>
      <c r="G2" s="58"/>
    </row>
    <row r="3" spans="1:7" s="16" customFormat="1" x14ac:dyDescent="0.25">
      <c r="A3" s="28"/>
      <c r="B3" s="28"/>
      <c r="C3" s="28"/>
      <c r="D3" s="28"/>
      <c r="E3" s="28"/>
      <c r="F3" s="28"/>
    </row>
    <row r="4" spans="1:7" s="16" customFormat="1" x14ac:dyDescent="0.25">
      <c r="A4" s="30" t="s">
        <v>124</v>
      </c>
      <c r="B4" s="30" t="s">
        <v>193</v>
      </c>
      <c r="C4" s="27" t="s">
        <v>125</v>
      </c>
      <c r="D4" s="8" t="s">
        <v>19</v>
      </c>
      <c r="E4" s="8"/>
      <c r="F4" s="8"/>
    </row>
    <row r="5" spans="1:7" s="16" customFormat="1" x14ac:dyDescent="0.25">
      <c r="A5" s="1" t="s">
        <v>5</v>
      </c>
      <c r="B5" t="s">
        <v>122</v>
      </c>
      <c r="C5" s="8"/>
      <c r="D5" s="8"/>
      <c r="E5" s="8"/>
      <c r="F5" s="8"/>
    </row>
    <row r="6" spans="1:7" s="16" customFormat="1" x14ac:dyDescent="0.25">
      <c r="A6" s="8"/>
      <c r="B6" s="8"/>
      <c r="C6" s="8"/>
      <c r="D6" s="8"/>
      <c r="E6" s="8"/>
      <c r="F6" s="8"/>
    </row>
    <row r="7" spans="1:7" x14ac:dyDescent="0.25">
      <c r="D7" s="1" t="s">
        <v>27</v>
      </c>
    </row>
    <row r="8" spans="1:7" x14ac:dyDescent="0.25">
      <c r="A8" s="1" t="s">
        <v>0</v>
      </c>
      <c r="B8" s="1" t="s">
        <v>1</v>
      </c>
      <c r="C8" s="1" t="s">
        <v>2</v>
      </c>
      <c r="D8" t="s">
        <v>158</v>
      </c>
      <c r="E8" t="s">
        <v>28</v>
      </c>
      <c r="F8" t="s">
        <v>29</v>
      </c>
      <c r="G8" t="s">
        <v>31</v>
      </c>
    </row>
    <row r="9" spans="1:7" x14ac:dyDescent="0.25">
      <c r="A9" t="s">
        <v>123</v>
      </c>
      <c r="D9" s="2">
        <v>0</v>
      </c>
      <c r="E9" s="31">
        <v>0</v>
      </c>
      <c r="F9" s="31">
        <v>0</v>
      </c>
      <c r="G9" s="31">
        <v>0</v>
      </c>
    </row>
    <row r="10" spans="1:7" x14ac:dyDescent="0.25">
      <c r="A10" t="s">
        <v>6</v>
      </c>
      <c r="D10" s="2">
        <v>0</v>
      </c>
      <c r="E10" s="31">
        <v>0</v>
      </c>
      <c r="F10" s="31">
        <v>0</v>
      </c>
      <c r="G10" s="31">
        <v>0</v>
      </c>
    </row>
  </sheetData>
  <mergeCells count="1">
    <mergeCell ref="A2:G2"/>
  </mergeCells>
  <conditionalFormatting pivot="1" sqref="G9">
    <cfRule type="expression" dxfId="24" priority="1">
      <formula>1=1</formula>
    </cfRule>
  </conditionalFormatting>
  <pageMargins left="0.70866141732283472" right="0.70866141732283472" top="0.74803149606299213" bottom="0.74803149606299213" header="0.31496062992125984" footer="0.31496062992125984"/>
  <pageSetup paperSize="9" scale="125" fitToHeight="0" orientation="landscape"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3CDB1"/>
  </sheetPr>
  <dimension ref="A1:V1000"/>
  <sheetViews>
    <sheetView topLeftCell="H1" workbookViewId="0">
      <pane ySplit="2" topLeftCell="A983" activePane="bottomLeft" state="frozen"/>
      <selection pane="bottomLeft" activeCell="C954" sqref="C954"/>
    </sheetView>
  </sheetViews>
  <sheetFormatPr baseColWidth="10" defaultRowHeight="15" x14ac:dyDescent="0.25"/>
  <cols>
    <col min="1" max="4" width="11.42578125" style="57"/>
    <col min="5" max="5" width="10.28515625" style="57" customWidth="1"/>
    <col min="6" max="6" width="11.42578125" style="57" bestFit="1" customWidth="1"/>
    <col min="7" max="7" width="11.85546875" style="57" bestFit="1" customWidth="1"/>
    <col min="10" max="10" width="12.140625" bestFit="1" customWidth="1"/>
    <col min="11" max="11" width="12.140625" customWidth="1"/>
    <col min="13" max="13" width="8.5703125" bestFit="1" customWidth="1"/>
    <col min="14" max="14" width="9.85546875" bestFit="1" customWidth="1"/>
    <col min="15" max="16" width="8.7109375" bestFit="1" customWidth="1"/>
    <col min="17" max="17" width="13.42578125" bestFit="1" customWidth="1"/>
    <col min="18" max="18" width="9.85546875" customWidth="1"/>
    <col min="19" max="19" width="13" customWidth="1"/>
    <col min="20" max="20" width="13.28515625" customWidth="1"/>
    <col min="21" max="21" width="8.5703125" customWidth="1"/>
    <col min="22" max="22" width="10.85546875" customWidth="1"/>
    <col min="23" max="23" width="21" customWidth="1"/>
    <col min="24" max="24" width="16.7109375" customWidth="1"/>
    <col min="25" max="25" width="19.7109375" customWidth="1"/>
    <col min="26" max="26" width="11.42578125" customWidth="1"/>
  </cols>
  <sheetData>
    <row r="1" spans="1:22" x14ac:dyDescent="0.25">
      <c r="I1" s="59" t="s">
        <v>192</v>
      </c>
      <c r="J1" s="59"/>
      <c r="K1" s="59"/>
      <c r="L1" s="59"/>
      <c r="M1" s="59"/>
      <c r="N1" s="56"/>
    </row>
    <row r="2" spans="1:22" ht="33" customHeight="1" x14ac:dyDescent="0.25">
      <c r="A2" s="10" t="s">
        <v>7</v>
      </c>
      <c r="B2" s="10" t="s">
        <v>1</v>
      </c>
      <c r="C2" s="10" t="s">
        <v>2</v>
      </c>
      <c r="D2" s="10" t="s">
        <v>185</v>
      </c>
      <c r="E2" s="37" t="s">
        <v>5</v>
      </c>
      <c r="F2" s="37" t="s">
        <v>36</v>
      </c>
      <c r="G2" s="37" t="s">
        <v>0</v>
      </c>
      <c r="H2" s="24" t="s">
        <v>24</v>
      </c>
      <c r="I2" t="s">
        <v>148</v>
      </c>
      <c r="J2" s="6" t="s">
        <v>149</v>
      </c>
      <c r="K2" s="6" t="s">
        <v>150</v>
      </c>
      <c r="L2" s="6" t="s">
        <v>151</v>
      </c>
      <c r="M2" s="6" t="s">
        <v>152</v>
      </c>
      <c r="N2" s="6" t="s">
        <v>153</v>
      </c>
      <c r="O2" s="41" t="s">
        <v>164</v>
      </c>
      <c r="P2" s="41" t="s">
        <v>163</v>
      </c>
      <c r="Q2" s="41" t="s">
        <v>118</v>
      </c>
      <c r="R2" s="41" t="s">
        <v>162</v>
      </c>
      <c r="S2" s="41" t="s">
        <v>21</v>
      </c>
      <c r="T2" s="41" t="s">
        <v>22</v>
      </c>
      <c r="U2" s="41" t="s">
        <v>25</v>
      </c>
      <c r="V2" s="20" t="s">
        <v>184</v>
      </c>
    </row>
    <row r="3" spans="1:22" x14ac:dyDescent="0.25">
      <c r="A3" s="11" t="str">
        <f>IF(Tableau8252728[[#This Row],[Semaine]]="","",VLOOKUP(Tableau8252728[[#This Row],[Semaine]],Listes!$A:$B,2,FALSE))</f>
        <v/>
      </c>
      <c r="B3" s="11" t="str">
        <f>IF(ISBLANK(Tableau8252728[[#This Row],[Matricule]]),"",VLOOKUP(Tableau8252728[[#This Row],[Matricule]],#REF!,2,FALSE))</f>
        <v/>
      </c>
      <c r="C3" s="11" t="str">
        <f>IF(ISBLANK(Tableau8252728[[#This Row],[Matricule]]),"",VLOOKUP(Tableau8252728[[#This Row],[Matricule]],#REF!,3,FALSE))</f>
        <v/>
      </c>
      <c r="D3" s="11" t="str">
        <f>CONCATENATE(Tableau8252728[[#This Row],[Semaine]],Tableau8252728[[#This Row],[Matricule]])</f>
        <v/>
      </c>
      <c r="E3" s="39"/>
      <c r="F3" s="39"/>
      <c r="G3" s="46"/>
      <c r="H3" s="6"/>
      <c r="I3" s="6"/>
      <c r="J3" s="29"/>
      <c r="K3" s="29"/>
      <c r="L3" s="29"/>
      <c r="M3" s="29"/>
      <c r="N3" s="29"/>
      <c r="O3" s="43" t="str">
        <f>IF(SUM(Tableau8252728[[#This Row],[Lundi]:[Mercredi]])&gt;0,SUM(Tableau8252728[[#This Row],[Lundi]:[Mercredi]]),"")</f>
        <v/>
      </c>
      <c r="P3" s="43" t="str">
        <f>IF(SUM(Tableau8252728[[#This Row],[Jeudi]:[Samedi]])&gt;0,SUM(Tableau8252728[[#This Row],[Jeudi]:[Samedi]]),"")</f>
        <v/>
      </c>
      <c r="Q3" s="14">
        <f>COUNTIF(Tableau8252728[[#This Row],[Lundi]:[Mercredi]],"&gt;0") + COUNTIF(Tableau8252728[[#This Row],[Jeudi]:[Samedi]],"&gt;0")</f>
        <v>0</v>
      </c>
      <c r="R3" s="14" t="str">
        <f>IFERROR(Tableau8252728[[#This Row],[Total Tour 1]]+Tableau8252728[[#This Row],[Total Tour 2]],"")</f>
        <v/>
      </c>
      <c r="S3" s="14">
        <f>COUNTIF(Tableau8252728[[#This Row],[Lundi]:[Samedi]],"&gt;=10")*1000</f>
        <v>0</v>
      </c>
      <c r="T3" s="14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" s="14">
        <f>Tableau8252728[[#This Row],[Prime production]]+Tableau8252728[[#This Row],[Prime rendement]]</f>
        <v>0</v>
      </c>
      <c r="V3" s="15" t="str">
        <f>IF(Tableau8252728[[#This Row],[Matricule]]&gt;1,IF(COUNTIF(Tableau8252728[DateMatricule],Tableau8252728[[#This Row],[DateMatricule]])&gt;1,"Doublon",""),"")</f>
        <v/>
      </c>
    </row>
    <row r="4" spans="1:22" x14ac:dyDescent="0.25">
      <c r="A4" s="11" t="str">
        <f>IF(Tableau8252728[[#This Row],[Semaine]]="","",VLOOKUP(Tableau8252728[[#This Row],[Semaine]],Listes!$A:$B,2,FALSE))</f>
        <v/>
      </c>
      <c r="B4" s="11" t="str">
        <f>IF(ISBLANK(Tableau8252728[[#This Row],[Matricule]]),"",VLOOKUP(Tableau8252728[[#This Row],[Matricule]],#REF!,2,FALSE))</f>
        <v/>
      </c>
      <c r="C4" s="11" t="str">
        <f>IF(ISBLANK(Tableau8252728[[#This Row],[Matricule]]),"",VLOOKUP(Tableau8252728[[#This Row],[Matricule]],#REF!,3,FALSE))</f>
        <v/>
      </c>
      <c r="D4" s="11" t="str">
        <f>CONCATENATE(Tableau8252728[[#This Row],[Semaine]],Tableau8252728[[#This Row],[Matricule]])</f>
        <v/>
      </c>
      <c r="E4" s="46"/>
      <c r="F4" s="46"/>
      <c r="G4" s="46"/>
      <c r="H4" s="6"/>
      <c r="I4" s="6"/>
      <c r="J4" s="29"/>
      <c r="K4" s="29"/>
      <c r="L4" s="29"/>
      <c r="M4" s="29"/>
      <c r="N4" s="29"/>
      <c r="O4" s="43" t="str">
        <f>IF(SUM(Tableau8252728[[#This Row],[Lundi]:[Mercredi]])&gt;0,SUM(Tableau8252728[[#This Row],[Lundi]:[Mercredi]]),"")</f>
        <v/>
      </c>
      <c r="P4" s="43" t="str">
        <f>IF(SUM(Tableau8252728[[#This Row],[Jeudi]:[Samedi]])&gt;0,SUM(Tableau8252728[[#This Row],[Jeudi]:[Samedi]]),"")</f>
        <v/>
      </c>
      <c r="Q4" s="14">
        <f>COUNTIF(Tableau8252728[[#This Row],[Lundi]:[Mercredi]],"&gt;0") + COUNTIF(Tableau8252728[[#This Row],[Jeudi]:[Samedi]],"&gt;0")</f>
        <v>0</v>
      </c>
      <c r="R4" s="14" t="str">
        <f>IFERROR(Tableau8252728[[#This Row],[Total Tour 1]]+Tableau8252728[[#This Row],[Total Tour 2]],"")</f>
        <v/>
      </c>
      <c r="S4" s="14">
        <f>COUNTIF(Tableau8252728[[#This Row],[Lundi]:[Samedi]],"&gt;=10")*1000</f>
        <v>0</v>
      </c>
      <c r="T4" s="14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" s="14">
        <f>Tableau8252728[[#This Row],[Prime production]]+Tableau8252728[[#This Row],[Prime rendement]]</f>
        <v>0</v>
      </c>
      <c r="V4" s="15" t="str">
        <f>IF(Tableau8252728[[#This Row],[Matricule]]&gt;1,IF(COUNTIF(Tableau8252728[DateMatricule],Tableau8252728[[#This Row],[DateMatricule]])&gt;1,"Doublon",""),"")</f>
        <v/>
      </c>
    </row>
    <row r="5" spans="1:22" x14ac:dyDescent="0.25">
      <c r="A5" s="11" t="str">
        <f>IF(Tableau8252728[[#This Row],[Semaine]]="","",VLOOKUP(Tableau8252728[[#This Row],[Semaine]],Listes!$A:$B,2,FALSE))</f>
        <v/>
      </c>
      <c r="B5" s="11" t="str">
        <f>IF(ISBLANK(Tableau8252728[[#This Row],[Matricule]]),"",VLOOKUP(Tableau8252728[[#This Row],[Matricule]],#REF!,2,FALSE))</f>
        <v/>
      </c>
      <c r="C5" s="11" t="str">
        <f>IF(ISBLANK(Tableau8252728[[#This Row],[Matricule]]),"",VLOOKUP(Tableau8252728[[#This Row],[Matricule]],#REF!,3,FALSE))</f>
        <v/>
      </c>
      <c r="D5" s="11" t="str">
        <f>CONCATENATE(Tableau8252728[[#This Row],[Semaine]],Tableau8252728[[#This Row],[Matricule]])</f>
        <v/>
      </c>
      <c r="E5" s="46"/>
      <c r="F5" s="46"/>
      <c r="G5" s="46"/>
      <c r="H5" s="6"/>
      <c r="I5" s="6"/>
      <c r="J5" s="29"/>
      <c r="K5" s="29"/>
      <c r="L5" s="29"/>
      <c r="M5" s="29"/>
      <c r="N5" s="29"/>
      <c r="O5" s="43" t="str">
        <f>IF(SUM(Tableau8252728[[#This Row],[Lundi]:[Mercredi]])&gt;0,SUM(Tableau8252728[[#This Row],[Lundi]:[Mercredi]]),"")</f>
        <v/>
      </c>
      <c r="P5" s="43" t="str">
        <f>IF(SUM(Tableau8252728[[#This Row],[Jeudi]:[Samedi]])&gt;0,SUM(Tableau8252728[[#This Row],[Jeudi]:[Samedi]]),"")</f>
        <v/>
      </c>
      <c r="Q5" s="14">
        <f>COUNTIF(Tableau8252728[[#This Row],[Lundi]:[Mercredi]],"&gt;0") + COUNTIF(Tableau8252728[[#This Row],[Jeudi]:[Samedi]],"&gt;0")</f>
        <v>0</v>
      </c>
      <c r="R5" s="14" t="str">
        <f>IFERROR(Tableau8252728[[#This Row],[Total Tour 1]]+Tableau8252728[[#This Row],[Total Tour 2]],"")</f>
        <v/>
      </c>
      <c r="S5" s="14">
        <f>COUNTIF(Tableau8252728[[#This Row],[Lundi]:[Samedi]],"&gt;=10")*1000</f>
        <v>0</v>
      </c>
      <c r="T5" s="14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" s="14">
        <f>Tableau8252728[[#This Row],[Prime production]]+Tableau8252728[[#This Row],[Prime rendement]]</f>
        <v>0</v>
      </c>
      <c r="V5" s="15" t="str">
        <f>IF(Tableau8252728[[#This Row],[Matricule]]&gt;1,IF(COUNTIF(Tableau8252728[DateMatricule],Tableau8252728[[#This Row],[DateMatricule]])&gt;1,"Doublon",""),"")</f>
        <v/>
      </c>
    </row>
    <row r="6" spans="1:22" x14ac:dyDescent="0.25">
      <c r="A6" s="11" t="str">
        <f>IF(Tableau8252728[[#This Row],[Semaine]]="","",VLOOKUP(Tableau8252728[[#This Row],[Semaine]],Listes!$A:$B,2,FALSE))</f>
        <v/>
      </c>
      <c r="B6" s="11" t="str">
        <f>IF(ISBLANK(Tableau8252728[[#This Row],[Matricule]]),"",VLOOKUP(Tableau8252728[[#This Row],[Matricule]],#REF!,2,FALSE))</f>
        <v/>
      </c>
      <c r="C6" s="11" t="str">
        <f>IF(ISBLANK(Tableau8252728[[#This Row],[Matricule]]),"",VLOOKUP(Tableau8252728[[#This Row],[Matricule]],#REF!,3,FALSE))</f>
        <v/>
      </c>
      <c r="D6" s="11" t="str">
        <f>CONCATENATE(Tableau8252728[[#This Row],[Semaine]],Tableau8252728[[#This Row],[Matricule]])</f>
        <v/>
      </c>
      <c r="E6" s="46"/>
      <c r="F6" s="46"/>
      <c r="G6" s="46"/>
      <c r="H6" s="6"/>
      <c r="I6" s="6"/>
      <c r="J6" s="29"/>
      <c r="K6" s="29"/>
      <c r="L6" s="29"/>
      <c r="M6" s="29"/>
      <c r="N6" s="29"/>
      <c r="O6" s="43" t="str">
        <f>IF(SUM(Tableau8252728[[#This Row],[Lundi]:[Mercredi]])&gt;0,SUM(Tableau8252728[[#This Row],[Lundi]:[Mercredi]]),"")</f>
        <v/>
      </c>
      <c r="P6" s="43" t="str">
        <f>IF(SUM(Tableau8252728[[#This Row],[Jeudi]:[Samedi]])&gt;0,SUM(Tableau8252728[[#This Row],[Jeudi]:[Samedi]]),"")</f>
        <v/>
      </c>
      <c r="Q6" s="14">
        <f>COUNTIF(Tableau8252728[[#This Row],[Lundi]:[Mercredi]],"&gt;0") + COUNTIF(Tableau8252728[[#This Row],[Jeudi]:[Samedi]],"&gt;0")</f>
        <v>0</v>
      </c>
      <c r="R6" s="14" t="str">
        <f>IFERROR(Tableau8252728[[#This Row],[Total Tour 1]]+Tableau8252728[[#This Row],[Total Tour 2]],"")</f>
        <v/>
      </c>
      <c r="S6" s="14">
        <f>COUNTIF(Tableau8252728[[#This Row],[Lundi]:[Samedi]],"&gt;=10")*1000</f>
        <v>0</v>
      </c>
      <c r="T6" s="14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" s="14">
        <f>Tableau8252728[[#This Row],[Prime production]]+Tableau8252728[[#This Row],[Prime rendement]]</f>
        <v>0</v>
      </c>
      <c r="V6" s="15" t="str">
        <f>IF(Tableau8252728[[#This Row],[Matricule]]&gt;1,IF(COUNTIF(Tableau8252728[DateMatricule],Tableau8252728[[#This Row],[DateMatricule]])&gt;1,"Doublon",""),"")</f>
        <v/>
      </c>
    </row>
    <row r="7" spans="1:22" x14ac:dyDescent="0.25">
      <c r="A7" s="11" t="str">
        <f>IF(Tableau8252728[[#This Row],[Semaine]]="","",VLOOKUP(Tableau8252728[[#This Row],[Semaine]],Listes!$A:$B,2,FALSE))</f>
        <v/>
      </c>
      <c r="B7" s="11" t="str">
        <f>IF(ISBLANK(Tableau8252728[[#This Row],[Matricule]]),"",VLOOKUP(Tableau8252728[[#This Row],[Matricule]],#REF!,2,FALSE))</f>
        <v/>
      </c>
      <c r="C7" s="11" t="str">
        <f>IF(ISBLANK(Tableau8252728[[#This Row],[Matricule]]),"",VLOOKUP(Tableau8252728[[#This Row],[Matricule]],#REF!,3,FALSE))</f>
        <v/>
      </c>
      <c r="D7" s="11" t="str">
        <f>CONCATENATE(Tableau8252728[[#This Row],[Semaine]],Tableau8252728[[#This Row],[Matricule]])</f>
        <v/>
      </c>
      <c r="E7" s="46"/>
      <c r="F7" s="46"/>
      <c r="G7" s="46"/>
      <c r="H7" s="6"/>
      <c r="I7" s="6"/>
      <c r="J7" s="6"/>
      <c r="K7" s="6"/>
      <c r="L7" s="29"/>
      <c r="M7" s="29"/>
      <c r="N7" s="29"/>
      <c r="O7" s="44" t="str">
        <f>IF(SUM(Tableau8252728[[#This Row],[Lundi]:[Mercredi]])&gt;0,SUM(Tableau8252728[[#This Row],[Lundi]:[Mercredi]]),"")</f>
        <v/>
      </c>
      <c r="P7" s="44" t="str">
        <f>IF(SUM(Tableau8252728[[#This Row],[Jeudi]:[Samedi]])&gt;0,SUM(Tableau8252728[[#This Row],[Jeudi]:[Samedi]]),"")</f>
        <v/>
      </c>
      <c r="Q7" s="14">
        <f>COUNTIF(Tableau8252728[[#This Row],[Lundi]:[Mercredi]],"&gt;0") + COUNTIF(Tableau8252728[[#This Row],[Jeudi]:[Samedi]],"&gt;0")</f>
        <v>0</v>
      </c>
      <c r="R7" s="14" t="str">
        <f>IFERROR(Tableau8252728[[#This Row],[Total Tour 1]]+Tableau8252728[[#This Row],[Total Tour 2]],"")</f>
        <v/>
      </c>
      <c r="S7" s="14">
        <f>COUNTIF(Tableau8252728[[#This Row],[Lundi]:[Samedi]],"&gt;=10")*1000</f>
        <v>0</v>
      </c>
      <c r="T7" s="14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" s="14">
        <f>Tableau8252728[[#This Row],[Prime production]]+Tableau8252728[[#This Row],[Prime rendement]]</f>
        <v>0</v>
      </c>
      <c r="V7" s="15" t="str">
        <f>IF(Tableau8252728[[#This Row],[Matricule]]&gt;1,IF(COUNTIF(Tableau8252728[DateMatricule],Tableau8252728[[#This Row],[DateMatricule]])&gt;1,"Doublon",""),"")</f>
        <v/>
      </c>
    </row>
    <row r="8" spans="1:22" x14ac:dyDescent="0.25">
      <c r="A8" s="11" t="str">
        <f>IF(Tableau8252728[[#This Row],[Semaine]]="","",VLOOKUP(Tableau8252728[[#This Row],[Semaine]],Listes!$A:$B,2,FALSE))</f>
        <v/>
      </c>
      <c r="B8" s="11" t="str">
        <f>IF(ISBLANK(Tableau8252728[[#This Row],[Matricule]]),"",VLOOKUP(Tableau8252728[[#This Row],[Matricule]],#REF!,2,FALSE))</f>
        <v/>
      </c>
      <c r="C8" s="11" t="str">
        <f>IF(ISBLANK(Tableau8252728[[#This Row],[Matricule]]),"",VLOOKUP(Tableau8252728[[#This Row],[Matricule]],#REF!,3,FALSE))</f>
        <v/>
      </c>
      <c r="D8" s="11" t="str">
        <f>CONCATENATE(Tableau8252728[[#This Row],[Semaine]],Tableau8252728[[#This Row],[Matricule]])</f>
        <v/>
      </c>
      <c r="E8" s="46"/>
      <c r="F8" s="46"/>
      <c r="G8" s="39"/>
      <c r="J8" s="6"/>
      <c r="K8" s="6"/>
      <c r="L8" s="8"/>
      <c r="M8" s="29"/>
      <c r="N8" s="29"/>
      <c r="O8" s="44" t="str">
        <f>IF(SUM(Tableau8252728[[#This Row],[Lundi]:[Mercredi]])&gt;0,SUM(Tableau8252728[[#This Row],[Lundi]:[Mercredi]]),"")</f>
        <v/>
      </c>
      <c r="P8" s="14" t="str">
        <f>IF(SUM(Tableau8252728[[#This Row],[Jeudi]:[Samedi]])&gt;0,SUM(Tableau8252728[[#This Row],[Jeudi]:[Samedi]]),"")</f>
        <v/>
      </c>
      <c r="Q8" s="14">
        <f>COUNTIF(Tableau8252728[[#This Row],[Lundi]:[Mercredi]],"&gt;0") + COUNTIF(Tableau8252728[[#This Row],[Jeudi]:[Samedi]],"&gt;0")</f>
        <v>0</v>
      </c>
      <c r="R8" s="14" t="str">
        <f>IFERROR(Tableau8252728[[#This Row],[Total Tour 1]]+Tableau8252728[[#This Row],[Total Tour 2]],"")</f>
        <v/>
      </c>
      <c r="S8" s="14">
        <f>COUNTIF(Tableau8252728[[#This Row],[Lundi]:[Samedi]],"&gt;=10")*1000</f>
        <v>0</v>
      </c>
      <c r="T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" s="15">
        <f>Tableau8252728[[#This Row],[Prime production]]+Tableau8252728[[#This Row],[Prime rendement]]</f>
        <v>0</v>
      </c>
      <c r="V8" s="15" t="str">
        <f>IF(Tableau8252728[[#This Row],[Matricule]]&gt;1,IF(COUNTIF(Tableau8252728[DateMatricule],Tableau8252728[[#This Row],[DateMatricule]])&gt;1,"Doublon",""),"")</f>
        <v/>
      </c>
    </row>
    <row r="9" spans="1:22" x14ac:dyDescent="0.25">
      <c r="A9" s="11" t="str">
        <f>IF(Tableau8252728[[#This Row],[Semaine]]="","",VLOOKUP(Tableau8252728[[#This Row],[Semaine]],Listes!$A:$B,2,FALSE))</f>
        <v/>
      </c>
      <c r="B9" s="11" t="str">
        <f>IF(ISBLANK(Tableau8252728[[#This Row],[Matricule]]),"",VLOOKUP(Tableau8252728[[#This Row],[Matricule]],#REF!,2,FALSE))</f>
        <v/>
      </c>
      <c r="C9" s="11" t="str">
        <f>IF(ISBLANK(Tableau8252728[[#This Row],[Matricule]]),"",VLOOKUP(Tableau8252728[[#This Row],[Matricule]],#REF!,3,FALSE))</f>
        <v/>
      </c>
      <c r="D9" s="11" t="str">
        <f>CONCATENATE(Tableau8252728[[#This Row],[Semaine]],Tableau8252728[[#This Row],[Matricule]])</f>
        <v/>
      </c>
      <c r="E9" s="46"/>
      <c r="F9" s="46"/>
      <c r="G9" s="46"/>
      <c r="H9" s="29"/>
      <c r="I9" s="29"/>
      <c r="J9" s="29"/>
      <c r="K9" s="29"/>
      <c r="L9" s="29"/>
      <c r="M9" s="29"/>
      <c r="N9" s="29"/>
      <c r="O9" s="14" t="str">
        <f>IF(SUM(Tableau8252728[[#This Row],[Lundi]:[Mercredi]])&gt;0,SUM(Tableau8252728[[#This Row],[Lundi]:[Mercredi]]),"")</f>
        <v/>
      </c>
      <c r="P9" s="14" t="str">
        <f>IF(SUM(Tableau8252728[[#This Row],[Jeudi]:[Samedi]])&gt;0,SUM(Tableau8252728[[#This Row],[Jeudi]:[Samedi]]),"")</f>
        <v/>
      </c>
      <c r="Q9" s="14">
        <f>COUNTIF(Tableau8252728[[#This Row],[Lundi]:[Mercredi]],"&gt;0") + COUNTIF(Tableau8252728[[#This Row],[Jeudi]:[Samedi]],"&gt;0")</f>
        <v>0</v>
      </c>
      <c r="R9" s="14" t="str">
        <f>IFERROR(Tableau8252728[[#This Row],[Total Tour 1]]+Tableau8252728[[#This Row],[Total Tour 2]],"")</f>
        <v/>
      </c>
      <c r="S9" s="14">
        <f>COUNTIF(Tableau8252728[[#This Row],[Lundi]:[Samedi]],"&gt;=10")*1000</f>
        <v>0</v>
      </c>
      <c r="T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" s="15">
        <f>Tableau8252728[[#This Row],[Prime production]]+Tableau8252728[[#This Row],[Prime rendement]]</f>
        <v>0</v>
      </c>
      <c r="V9" s="15" t="str">
        <f>IF(Tableau8252728[[#This Row],[Matricule]]&gt;1,IF(COUNTIF(Tableau8252728[DateMatricule],Tableau8252728[[#This Row],[DateMatricule]])&gt;1,"Doublon",""),"")</f>
        <v/>
      </c>
    </row>
    <row r="10" spans="1:22" x14ac:dyDescent="0.25">
      <c r="A10" s="11" t="str">
        <f>IF(Tableau8252728[[#This Row],[Semaine]]="","",VLOOKUP(Tableau8252728[[#This Row],[Semaine]],Listes!$A:$B,2,FALSE))</f>
        <v/>
      </c>
      <c r="B10" s="11" t="str">
        <f>IF(ISBLANK(Tableau8252728[[#This Row],[Matricule]]),"",VLOOKUP(Tableau8252728[[#This Row],[Matricule]],#REF!,2,FALSE))</f>
        <v/>
      </c>
      <c r="C10" s="11" t="str">
        <f>IF(ISBLANK(Tableau8252728[[#This Row],[Matricule]]),"",VLOOKUP(Tableau8252728[[#This Row],[Matricule]],#REF!,3,FALSE))</f>
        <v/>
      </c>
      <c r="D10" s="11" t="str">
        <f>CONCATENATE(Tableau8252728[[#This Row],[Semaine]],Tableau8252728[[#This Row],[Matricule]])</f>
        <v/>
      </c>
      <c r="E10" s="46"/>
      <c r="F10" s="46"/>
      <c r="G10" s="46"/>
      <c r="H10" s="29"/>
      <c r="I10" s="29"/>
      <c r="J10" s="29"/>
      <c r="K10" s="29"/>
      <c r="L10" s="29"/>
      <c r="M10" s="29"/>
      <c r="N10" s="29"/>
      <c r="O10" s="14" t="str">
        <f>IF(SUM(Tableau8252728[[#This Row],[Lundi]:[Mercredi]])&gt;0,SUM(Tableau8252728[[#This Row],[Lundi]:[Mercredi]]),"")</f>
        <v/>
      </c>
      <c r="P10" s="14" t="str">
        <f>IF(SUM(Tableau8252728[[#This Row],[Jeudi]:[Samedi]])&gt;0,SUM(Tableau8252728[[#This Row],[Jeudi]:[Samedi]]),"")</f>
        <v/>
      </c>
      <c r="Q10" s="14">
        <f>COUNTIF(Tableau8252728[[#This Row],[Lundi]:[Mercredi]],"&gt;0") + COUNTIF(Tableau8252728[[#This Row],[Jeudi]:[Samedi]],"&gt;0")</f>
        <v>0</v>
      </c>
      <c r="R10" s="14" t="str">
        <f>IFERROR(Tableau8252728[[#This Row],[Total Tour 1]]+Tableau8252728[[#This Row],[Total Tour 2]],"")</f>
        <v/>
      </c>
      <c r="S10" s="14">
        <f>COUNTIF(Tableau8252728[[#This Row],[Lundi]:[Samedi]],"&gt;=10")*1000</f>
        <v>0</v>
      </c>
      <c r="T1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0" s="15">
        <f>Tableau8252728[[#This Row],[Prime production]]+Tableau8252728[[#This Row],[Prime rendement]]</f>
        <v>0</v>
      </c>
      <c r="V10" s="15" t="str">
        <f>IF(Tableau8252728[[#This Row],[Matricule]]&gt;1,IF(COUNTIF(Tableau8252728[DateMatricule],Tableau8252728[[#This Row],[DateMatricule]])&gt;1,"Doublon",""),"")</f>
        <v/>
      </c>
    </row>
    <row r="11" spans="1:22" x14ac:dyDescent="0.25">
      <c r="A11" s="11" t="str">
        <f>IF(Tableau8252728[[#This Row],[Semaine]]="","",VLOOKUP(Tableau8252728[[#This Row],[Semaine]],Listes!$A:$B,2,FALSE))</f>
        <v/>
      </c>
      <c r="B11" s="11" t="str">
        <f>IF(ISBLANK(Tableau8252728[[#This Row],[Matricule]]),"",VLOOKUP(Tableau8252728[[#This Row],[Matricule]],#REF!,2,FALSE))</f>
        <v/>
      </c>
      <c r="C11" s="11" t="str">
        <f>IF(ISBLANK(Tableau8252728[[#This Row],[Matricule]]),"",VLOOKUP(Tableau8252728[[#This Row],[Matricule]],#REF!,3,FALSE))</f>
        <v/>
      </c>
      <c r="D11" s="11" t="str">
        <f>CONCATENATE(Tableau8252728[[#This Row],[Semaine]],Tableau8252728[[#This Row],[Matricule]])</f>
        <v/>
      </c>
      <c r="E11" s="46"/>
      <c r="F11" s="46"/>
      <c r="G11" s="46"/>
      <c r="H11" s="29"/>
      <c r="I11" s="29"/>
      <c r="J11" s="29"/>
      <c r="K11" s="29"/>
      <c r="L11" s="29"/>
      <c r="M11" s="29"/>
      <c r="N11" s="29"/>
      <c r="O11" s="14" t="str">
        <f>IF(SUM(Tableau8252728[[#This Row],[Lundi]:[Mercredi]])&gt;0,SUM(Tableau8252728[[#This Row],[Lundi]:[Mercredi]]),"")</f>
        <v/>
      </c>
      <c r="P11" s="14" t="str">
        <f>IF(SUM(Tableau8252728[[#This Row],[Jeudi]:[Samedi]])&gt;0,SUM(Tableau8252728[[#This Row],[Jeudi]:[Samedi]]),"")</f>
        <v/>
      </c>
      <c r="Q11" s="14">
        <f>COUNTIF(Tableau8252728[[#This Row],[Lundi]:[Mercredi]],"&gt;0") + COUNTIF(Tableau8252728[[#This Row],[Jeudi]:[Samedi]],"&gt;0")</f>
        <v>0</v>
      </c>
      <c r="R11" s="14" t="str">
        <f>IFERROR(Tableau8252728[[#This Row],[Total Tour 1]]+Tableau8252728[[#This Row],[Total Tour 2]],"")</f>
        <v/>
      </c>
      <c r="S11" s="14">
        <f>COUNTIF(Tableau8252728[[#This Row],[Lundi]:[Samedi]],"&gt;=10")*1000</f>
        <v>0</v>
      </c>
      <c r="T1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1" s="15">
        <f>Tableau8252728[[#This Row],[Prime production]]+Tableau8252728[[#This Row],[Prime rendement]]</f>
        <v>0</v>
      </c>
      <c r="V11" s="15" t="str">
        <f>IF(Tableau8252728[[#This Row],[Matricule]]&gt;1,IF(COUNTIF(Tableau8252728[DateMatricule],Tableau8252728[[#This Row],[DateMatricule]])&gt;1,"Doublon",""),"")</f>
        <v/>
      </c>
    </row>
    <row r="12" spans="1:22" x14ac:dyDescent="0.25">
      <c r="A12" s="11" t="str">
        <f>IF(Tableau8252728[[#This Row],[Semaine]]="","",VLOOKUP(Tableau8252728[[#This Row],[Semaine]],Listes!$A:$B,2,FALSE))</f>
        <v/>
      </c>
      <c r="B12" s="11" t="str">
        <f>IF(ISBLANK(Tableau8252728[[#This Row],[Matricule]]),"",VLOOKUP(Tableau8252728[[#This Row],[Matricule]],#REF!,2,FALSE))</f>
        <v/>
      </c>
      <c r="C12" s="11" t="str">
        <f>IF(ISBLANK(Tableau8252728[[#This Row],[Matricule]]),"",VLOOKUP(Tableau8252728[[#This Row],[Matricule]],#REF!,3,FALSE))</f>
        <v/>
      </c>
      <c r="D12" s="11" t="str">
        <f>CONCATENATE(Tableau8252728[[#This Row],[Semaine]],Tableau8252728[[#This Row],[Matricule]])</f>
        <v/>
      </c>
      <c r="E12" s="46"/>
      <c r="F12" s="46"/>
      <c r="G12" s="46"/>
      <c r="H12" s="29"/>
      <c r="I12" s="29"/>
      <c r="J12" s="29"/>
      <c r="K12" s="29"/>
      <c r="L12" s="29"/>
      <c r="M12" s="29"/>
      <c r="N12" s="29"/>
      <c r="O12" s="14" t="str">
        <f>IF(SUM(Tableau8252728[[#This Row],[Lundi]:[Mercredi]])&gt;0,SUM(Tableau8252728[[#This Row],[Lundi]:[Mercredi]]),"")</f>
        <v/>
      </c>
      <c r="P12" s="14" t="str">
        <f>IF(SUM(Tableau8252728[[#This Row],[Jeudi]:[Samedi]])&gt;0,SUM(Tableau8252728[[#This Row],[Jeudi]:[Samedi]]),"")</f>
        <v/>
      </c>
      <c r="Q12" s="14">
        <f>COUNTIF(Tableau8252728[[#This Row],[Lundi]:[Mercredi]],"&gt;0") + COUNTIF(Tableau8252728[[#This Row],[Jeudi]:[Samedi]],"&gt;0")</f>
        <v>0</v>
      </c>
      <c r="R12" s="14" t="str">
        <f>IFERROR(Tableau8252728[[#This Row],[Total Tour 1]]+Tableau8252728[[#This Row],[Total Tour 2]],"")</f>
        <v/>
      </c>
      <c r="S12" s="14">
        <f>COUNTIF(Tableau8252728[[#This Row],[Lundi]:[Samedi]],"&gt;=10")*1000</f>
        <v>0</v>
      </c>
      <c r="T1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2" s="15">
        <f>Tableau8252728[[#This Row],[Prime production]]+Tableau8252728[[#This Row],[Prime rendement]]</f>
        <v>0</v>
      </c>
      <c r="V12" s="15" t="str">
        <f>IF(Tableau8252728[[#This Row],[Matricule]]&gt;1,IF(COUNTIF(Tableau8252728[DateMatricule],Tableau8252728[[#This Row],[DateMatricule]])&gt;1,"Doublon",""),"")</f>
        <v/>
      </c>
    </row>
    <row r="13" spans="1:22" x14ac:dyDescent="0.25">
      <c r="A13" s="11" t="str">
        <f>IF(Tableau8252728[[#This Row],[Semaine]]="","",VLOOKUP(Tableau8252728[[#This Row],[Semaine]],Listes!$A:$B,2,FALSE))</f>
        <v/>
      </c>
      <c r="B13" s="11" t="str">
        <f>IF(ISBLANK(Tableau8252728[[#This Row],[Matricule]]),"",VLOOKUP(Tableau8252728[[#This Row],[Matricule]],#REF!,2,FALSE))</f>
        <v/>
      </c>
      <c r="C13" s="11" t="str">
        <f>IF(ISBLANK(Tableau8252728[[#This Row],[Matricule]]),"",VLOOKUP(Tableau8252728[[#This Row],[Matricule]],#REF!,3,FALSE))</f>
        <v/>
      </c>
      <c r="D13" s="11" t="str">
        <f>CONCATENATE(Tableau8252728[[#This Row],[Semaine]],Tableau8252728[[#This Row],[Matricule]])</f>
        <v/>
      </c>
      <c r="E13" s="46"/>
      <c r="F13" s="46"/>
      <c r="G13" s="46"/>
      <c r="H13" s="29"/>
      <c r="I13" s="29"/>
      <c r="J13" s="29"/>
      <c r="K13" s="29"/>
      <c r="L13" s="29"/>
      <c r="M13" s="29"/>
      <c r="N13" s="29"/>
      <c r="O13" s="14" t="str">
        <f>IF(SUM(Tableau8252728[[#This Row],[Lundi]:[Mercredi]])&gt;0,SUM(Tableau8252728[[#This Row],[Lundi]:[Mercredi]]),"")</f>
        <v/>
      </c>
      <c r="P13" s="14" t="str">
        <f>IF(SUM(Tableau8252728[[#This Row],[Jeudi]:[Samedi]])&gt;0,SUM(Tableau8252728[[#This Row],[Jeudi]:[Samedi]]),"")</f>
        <v/>
      </c>
      <c r="Q13" s="14">
        <f>COUNTIF(Tableau8252728[[#This Row],[Lundi]:[Mercredi]],"&gt;0") + COUNTIF(Tableau8252728[[#This Row],[Jeudi]:[Samedi]],"&gt;0")</f>
        <v>0</v>
      </c>
      <c r="R13" s="14" t="str">
        <f>IFERROR(Tableau8252728[[#This Row],[Total Tour 1]]+Tableau8252728[[#This Row],[Total Tour 2]],"")</f>
        <v/>
      </c>
      <c r="S13" s="14">
        <f>COUNTIF(Tableau8252728[[#This Row],[Lundi]:[Samedi]],"&gt;=10")*1000</f>
        <v>0</v>
      </c>
      <c r="T1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3" s="15">
        <f>Tableau8252728[[#This Row],[Prime production]]+Tableau8252728[[#This Row],[Prime rendement]]</f>
        <v>0</v>
      </c>
      <c r="V13" s="15" t="str">
        <f>IF(Tableau8252728[[#This Row],[Matricule]]&gt;1,IF(COUNTIF(Tableau8252728[DateMatricule],Tableau8252728[[#This Row],[DateMatricule]])&gt;1,"Doublon",""),"")</f>
        <v/>
      </c>
    </row>
    <row r="14" spans="1:22" x14ac:dyDescent="0.25">
      <c r="A14" s="11" t="str">
        <f>IF(Tableau8252728[[#This Row],[Semaine]]="","",VLOOKUP(Tableau8252728[[#This Row],[Semaine]],Listes!$A:$B,2,FALSE))</f>
        <v/>
      </c>
      <c r="B14" s="11" t="str">
        <f>IF(ISBLANK(Tableau8252728[[#This Row],[Matricule]]),"",VLOOKUP(Tableau8252728[[#This Row],[Matricule]],#REF!,2,FALSE))</f>
        <v/>
      </c>
      <c r="C14" s="11" t="str">
        <f>IF(ISBLANK(Tableau8252728[[#This Row],[Matricule]]),"",VLOOKUP(Tableau8252728[[#This Row],[Matricule]],#REF!,3,FALSE))</f>
        <v/>
      </c>
      <c r="D14" s="11" t="str">
        <f>CONCATENATE(Tableau8252728[[#This Row],[Semaine]],Tableau8252728[[#This Row],[Matricule]])</f>
        <v/>
      </c>
      <c r="E14" s="46"/>
      <c r="F14" s="46"/>
      <c r="G14" s="46"/>
      <c r="H14" s="8"/>
      <c r="I14" s="8"/>
      <c r="J14" s="29"/>
      <c r="K14" s="29"/>
      <c r="L14" s="8"/>
      <c r="M14" s="29"/>
      <c r="N14" s="29"/>
      <c r="O14" s="14" t="str">
        <f>IF(SUM(Tableau8252728[[#This Row],[Lundi]:[Mercredi]])&gt;0,SUM(Tableau8252728[[#This Row],[Lundi]:[Mercredi]]),"")</f>
        <v/>
      </c>
      <c r="P14" s="14" t="str">
        <f>IF(SUM(Tableau8252728[[#This Row],[Jeudi]:[Samedi]])&gt;0,SUM(Tableau8252728[[#This Row],[Jeudi]:[Samedi]]),"")</f>
        <v/>
      </c>
      <c r="Q14" s="14">
        <f>COUNTIF(Tableau8252728[[#This Row],[Lundi]:[Mercredi]],"&gt;0") + COUNTIF(Tableau8252728[[#This Row],[Jeudi]:[Samedi]],"&gt;0")</f>
        <v>0</v>
      </c>
      <c r="R14" s="14" t="str">
        <f>IFERROR(Tableau8252728[[#This Row],[Total Tour 1]]+Tableau8252728[[#This Row],[Total Tour 2]],"")</f>
        <v/>
      </c>
      <c r="S14" s="14">
        <f>COUNTIF(Tableau8252728[[#This Row],[Lundi]:[Samedi]],"&gt;=10")*1000</f>
        <v>0</v>
      </c>
      <c r="T1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4" s="15">
        <f>Tableau8252728[[#This Row],[Prime production]]+Tableau8252728[[#This Row],[Prime rendement]]</f>
        <v>0</v>
      </c>
      <c r="V14" s="15" t="str">
        <f>IF(Tableau8252728[[#This Row],[Matricule]]&gt;1,IF(COUNTIF(Tableau8252728[DateMatricule],Tableau8252728[[#This Row],[DateMatricule]])&gt;1,"Doublon",""),"")</f>
        <v/>
      </c>
    </row>
    <row r="15" spans="1:22" x14ac:dyDescent="0.25">
      <c r="A15" s="11" t="str">
        <f>IF(Tableau8252728[[#This Row],[Semaine]]="","",VLOOKUP(Tableau8252728[[#This Row],[Semaine]],Listes!$A:$B,2,FALSE))</f>
        <v/>
      </c>
      <c r="B15" s="11" t="str">
        <f>IF(ISBLANK(Tableau8252728[[#This Row],[Matricule]]),"",VLOOKUP(Tableau8252728[[#This Row],[Matricule]],#REF!,2,FALSE))</f>
        <v/>
      </c>
      <c r="C15" s="11" t="str">
        <f>IF(ISBLANK(Tableau8252728[[#This Row],[Matricule]]),"",VLOOKUP(Tableau8252728[[#This Row],[Matricule]],#REF!,3,FALSE))</f>
        <v/>
      </c>
      <c r="D15" s="11" t="str">
        <f>CONCATENATE(Tableau8252728[[#This Row],[Semaine]],Tableau8252728[[#This Row],[Matricule]])</f>
        <v/>
      </c>
      <c r="E15" s="46"/>
      <c r="O15" s="14" t="str">
        <f>IF(SUM(Tableau8252728[[#This Row],[Lundi]:[Mercredi]])&gt;0,SUM(Tableau8252728[[#This Row],[Lundi]:[Mercredi]]),"")</f>
        <v/>
      </c>
      <c r="P15" s="14" t="str">
        <f>IF(SUM(Tableau8252728[[#This Row],[Jeudi]:[Samedi]])&gt;0,SUM(Tableau8252728[[#This Row],[Jeudi]:[Samedi]]),"")</f>
        <v/>
      </c>
      <c r="Q15" s="14">
        <f>COUNTIF(Tableau8252728[[#This Row],[Lundi]:[Mercredi]],"&gt;0") + COUNTIF(Tableau8252728[[#This Row],[Jeudi]:[Samedi]],"&gt;0")</f>
        <v>0</v>
      </c>
      <c r="R15" s="14" t="str">
        <f>IFERROR(Tableau8252728[[#This Row],[Total Tour 1]]+Tableau8252728[[#This Row],[Total Tour 2]],"")</f>
        <v/>
      </c>
      <c r="S15" s="14">
        <f>COUNTIF(Tableau8252728[[#This Row],[Lundi]:[Samedi]],"&gt;=10")*1000</f>
        <v>0</v>
      </c>
      <c r="T1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5" s="15">
        <f>Tableau8252728[[#This Row],[Prime production]]+Tableau8252728[[#This Row],[Prime rendement]]</f>
        <v>0</v>
      </c>
      <c r="V15" s="15" t="str">
        <f>IF(Tableau8252728[[#This Row],[Matricule]]&gt;1,IF(COUNTIF(Tableau8252728[DateMatricule],Tableau8252728[[#This Row],[DateMatricule]])&gt;1,"Doublon",""),"")</f>
        <v/>
      </c>
    </row>
    <row r="16" spans="1:22" x14ac:dyDescent="0.25">
      <c r="A16" s="11" t="str">
        <f>IF(Tableau8252728[[#This Row],[Semaine]]="","",VLOOKUP(Tableau8252728[[#This Row],[Semaine]],Listes!$A:$B,2,FALSE))</f>
        <v/>
      </c>
      <c r="B16" s="11" t="str">
        <f>IF(ISBLANK(Tableau8252728[[#This Row],[Matricule]]),"",VLOOKUP(Tableau8252728[[#This Row],[Matricule]],#REF!,2,FALSE))</f>
        <v/>
      </c>
      <c r="C16" s="11" t="str">
        <f>IF(ISBLANK(Tableau8252728[[#This Row],[Matricule]]),"",VLOOKUP(Tableau8252728[[#This Row],[Matricule]],#REF!,3,FALSE))</f>
        <v/>
      </c>
      <c r="D16" s="11" t="str">
        <f>CONCATENATE(Tableau8252728[[#This Row],[Semaine]],Tableau8252728[[#This Row],[Matricule]])</f>
        <v/>
      </c>
      <c r="O16" s="14" t="str">
        <f>IF(SUM(Tableau8252728[[#This Row],[Lundi]:[Mercredi]])&gt;0,SUM(Tableau8252728[[#This Row],[Lundi]:[Mercredi]]),"")</f>
        <v/>
      </c>
      <c r="P16" s="14" t="str">
        <f>IF(SUM(Tableau8252728[[#This Row],[Jeudi]:[Samedi]])&gt;0,SUM(Tableau8252728[[#This Row],[Jeudi]:[Samedi]]),"")</f>
        <v/>
      </c>
      <c r="Q16" s="14">
        <f>COUNTIF(Tableau8252728[[#This Row],[Lundi]:[Mercredi]],"&gt;0") + COUNTIF(Tableau8252728[[#This Row],[Jeudi]:[Samedi]],"&gt;0")</f>
        <v>0</v>
      </c>
      <c r="R16" s="14" t="str">
        <f>IFERROR(Tableau8252728[[#This Row],[Total Tour 1]]+Tableau8252728[[#This Row],[Total Tour 2]],"")</f>
        <v/>
      </c>
      <c r="S16" s="14">
        <f>COUNTIF(Tableau8252728[[#This Row],[Lundi]:[Samedi]],"&gt;=10")*1000</f>
        <v>0</v>
      </c>
      <c r="T1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6" s="15">
        <f>Tableau8252728[[#This Row],[Prime production]]+Tableau8252728[[#This Row],[Prime rendement]]</f>
        <v>0</v>
      </c>
      <c r="V16" s="15" t="str">
        <f>IF(Tableau8252728[[#This Row],[Matricule]]&gt;1,IF(COUNTIF(Tableau8252728[DateMatricule],Tableau8252728[[#This Row],[DateMatricule]])&gt;1,"Doublon",""),"")</f>
        <v/>
      </c>
    </row>
    <row r="17" spans="1:22" x14ac:dyDescent="0.25">
      <c r="A17" s="11" t="str">
        <f>IF(Tableau8252728[[#This Row],[Semaine]]="","",VLOOKUP(Tableau8252728[[#This Row],[Semaine]],Listes!$A:$B,2,FALSE))</f>
        <v/>
      </c>
      <c r="B17" s="11" t="str">
        <f>IF(ISBLANK(Tableau8252728[[#This Row],[Matricule]]),"",VLOOKUP(Tableau8252728[[#This Row],[Matricule]],#REF!,2,FALSE))</f>
        <v/>
      </c>
      <c r="C17" s="11" t="str">
        <f>IF(ISBLANK(Tableau8252728[[#This Row],[Matricule]]),"",VLOOKUP(Tableau8252728[[#This Row],[Matricule]],#REF!,3,FALSE))</f>
        <v/>
      </c>
      <c r="D17" s="11" t="str">
        <f>CONCATENATE(Tableau8252728[[#This Row],[Semaine]],Tableau8252728[[#This Row],[Matricule]])</f>
        <v/>
      </c>
      <c r="O17" s="14" t="str">
        <f>IF(SUM(Tableau8252728[[#This Row],[Lundi]:[Mercredi]])&gt;0,SUM(Tableau8252728[[#This Row],[Lundi]:[Mercredi]]),"")</f>
        <v/>
      </c>
      <c r="P17" s="14" t="str">
        <f>IF(SUM(Tableau8252728[[#This Row],[Jeudi]:[Samedi]])&gt;0,SUM(Tableau8252728[[#This Row],[Jeudi]:[Samedi]]),"")</f>
        <v/>
      </c>
      <c r="Q17" s="14">
        <f>COUNTIF(Tableau8252728[[#This Row],[Lundi]:[Mercredi]],"&gt;0") + COUNTIF(Tableau8252728[[#This Row],[Jeudi]:[Samedi]],"&gt;0")</f>
        <v>0</v>
      </c>
      <c r="R17" s="14" t="str">
        <f>IFERROR(Tableau8252728[[#This Row],[Total Tour 1]]+Tableau8252728[[#This Row],[Total Tour 2]],"")</f>
        <v/>
      </c>
      <c r="S17" s="14">
        <f>COUNTIF(Tableau8252728[[#This Row],[Lundi]:[Samedi]],"&gt;=10")*1000</f>
        <v>0</v>
      </c>
      <c r="T1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7" s="15">
        <f>Tableau8252728[[#This Row],[Prime production]]+Tableau8252728[[#This Row],[Prime rendement]]</f>
        <v>0</v>
      </c>
      <c r="V17" s="15" t="str">
        <f>IF(Tableau8252728[[#This Row],[Matricule]]&gt;1,IF(COUNTIF(Tableau8252728[DateMatricule],Tableau8252728[[#This Row],[DateMatricule]])&gt;1,"Doublon",""),"")</f>
        <v/>
      </c>
    </row>
    <row r="18" spans="1:22" x14ac:dyDescent="0.25">
      <c r="A18" s="11" t="str">
        <f>IF(Tableau8252728[[#This Row],[Semaine]]="","",VLOOKUP(Tableau8252728[[#This Row],[Semaine]],Listes!$A:$B,2,FALSE))</f>
        <v/>
      </c>
      <c r="B18" s="11" t="str">
        <f>IF(ISBLANK(Tableau8252728[[#This Row],[Matricule]]),"",VLOOKUP(Tableau8252728[[#This Row],[Matricule]],#REF!,2,FALSE))</f>
        <v/>
      </c>
      <c r="C18" s="11" t="str">
        <f>IF(ISBLANK(Tableau8252728[[#This Row],[Matricule]]),"",VLOOKUP(Tableau8252728[[#This Row],[Matricule]],#REF!,3,FALSE))</f>
        <v/>
      </c>
      <c r="D18" s="11" t="str">
        <f>CONCATENATE(Tableau8252728[[#This Row],[Semaine]],Tableau8252728[[#This Row],[Matricule]])</f>
        <v/>
      </c>
      <c r="O18" s="14" t="str">
        <f>IF(SUM(Tableau8252728[[#This Row],[Lundi]:[Mercredi]])&gt;0,SUM(Tableau8252728[[#This Row],[Lundi]:[Mercredi]]),"")</f>
        <v/>
      </c>
      <c r="P18" s="14" t="str">
        <f>IF(SUM(Tableau8252728[[#This Row],[Jeudi]:[Samedi]])&gt;0,SUM(Tableau8252728[[#This Row],[Jeudi]:[Samedi]]),"")</f>
        <v/>
      </c>
      <c r="Q18" s="14">
        <f>COUNTIF(Tableau8252728[[#This Row],[Lundi]:[Mercredi]],"&gt;0") + COUNTIF(Tableau8252728[[#This Row],[Jeudi]:[Samedi]],"&gt;0")</f>
        <v>0</v>
      </c>
      <c r="R18" s="14" t="str">
        <f>IFERROR(Tableau8252728[[#This Row],[Total Tour 1]]+Tableau8252728[[#This Row],[Total Tour 2]],"")</f>
        <v/>
      </c>
      <c r="S18" s="14">
        <f>COUNTIF(Tableau8252728[[#This Row],[Lundi]:[Samedi]],"&gt;=10")*1000</f>
        <v>0</v>
      </c>
      <c r="T1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8" s="15">
        <f>Tableau8252728[[#This Row],[Prime production]]+Tableau8252728[[#This Row],[Prime rendement]]</f>
        <v>0</v>
      </c>
      <c r="V18" s="15" t="str">
        <f>IF(Tableau8252728[[#This Row],[Matricule]]&gt;1,IF(COUNTIF(Tableau8252728[DateMatricule],Tableau8252728[[#This Row],[DateMatricule]])&gt;1,"Doublon",""),"")</f>
        <v/>
      </c>
    </row>
    <row r="19" spans="1:22" x14ac:dyDescent="0.25">
      <c r="A19" s="11" t="str">
        <f>IF(Tableau8252728[[#This Row],[Semaine]]="","",VLOOKUP(Tableau8252728[[#This Row],[Semaine]],Listes!$A:$B,2,FALSE))</f>
        <v/>
      </c>
      <c r="B19" s="11" t="str">
        <f>IF(ISBLANK(Tableau8252728[[#This Row],[Matricule]]),"",VLOOKUP(Tableau8252728[[#This Row],[Matricule]],#REF!,2,FALSE))</f>
        <v/>
      </c>
      <c r="C19" s="11" t="str">
        <f>IF(ISBLANK(Tableau8252728[[#This Row],[Matricule]]),"",VLOOKUP(Tableau8252728[[#This Row],[Matricule]],#REF!,3,FALSE))</f>
        <v/>
      </c>
      <c r="D19" s="11" t="str">
        <f>CONCATENATE(Tableau8252728[[#This Row],[Semaine]],Tableau8252728[[#This Row],[Matricule]])</f>
        <v/>
      </c>
      <c r="O19" s="14" t="str">
        <f>IF(SUM(Tableau8252728[[#This Row],[Lundi]:[Mercredi]])&gt;0,SUM(Tableau8252728[[#This Row],[Lundi]:[Mercredi]]),"")</f>
        <v/>
      </c>
      <c r="P19" s="14" t="str">
        <f>IF(SUM(Tableau8252728[[#This Row],[Jeudi]:[Samedi]])&gt;0,SUM(Tableau8252728[[#This Row],[Jeudi]:[Samedi]]),"")</f>
        <v/>
      </c>
      <c r="Q19" s="14">
        <f>COUNTIF(Tableau8252728[[#This Row],[Lundi]:[Mercredi]],"&gt;0") + COUNTIF(Tableau8252728[[#This Row],[Jeudi]:[Samedi]],"&gt;0")</f>
        <v>0</v>
      </c>
      <c r="R19" s="14" t="str">
        <f>IFERROR(Tableau8252728[[#This Row],[Total Tour 1]]+Tableau8252728[[#This Row],[Total Tour 2]],"")</f>
        <v/>
      </c>
      <c r="S19" s="14">
        <f>COUNTIF(Tableau8252728[[#This Row],[Lundi]:[Samedi]],"&gt;=10")*1000</f>
        <v>0</v>
      </c>
      <c r="T1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9" s="15">
        <f>Tableau8252728[[#This Row],[Prime production]]+Tableau8252728[[#This Row],[Prime rendement]]</f>
        <v>0</v>
      </c>
      <c r="V19" s="15" t="str">
        <f>IF(Tableau8252728[[#This Row],[Matricule]]&gt;1,IF(COUNTIF(Tableau8252728[DateMatricule],Tableau8252728[[#This Row],[DateMatricule]])&gt;1,"Doublon",""),"")</f>
        <v/>
      </c>
    </row>
    <row r="20" spans="1:22" x14ac:dyDescent="0.25">
      <c r="A20" s="11" t="str">
        <f>IF(Tableau8252728[[#This Row],[Semaine]]="","",VLOOKUP(Tableau8252728[[#This Row],[Semaine]],Listes!$A:$B,2,FALSE))</f>
        <v/>
      </c>
      <c r="B20" s="11" t="str">
        <f>IF(ISBLANK(Tableau8252728[[#This Row],[Matricule]]),"",VLOOKUP(Tableau8252728[[#This Row],[Matricule]],#REF!,2,FALSE))</f>
        <v/>
      </c>
      <c r="C20" s="11" t="str">
        <f>IF(ISBLANK(Tableau8252728[[#This Row],[Matricule]]),"",VLOOKUP(Tableau8252728[[#This Row],[Matricule]],#REF!,3,FALSE))</f>
        <v/>
      </c>
      <c r="D20" s="11" t="str">
        <f>CONCATENATE(Tableau8252728[[#This Row],[Semaine]],Tableau8252728[[#This Row],[Matricule]])</f>
        <v/>
      </c>
      <c r="O20" s="14" t="str">
        <f>IF(SUM(Tableau8252728[[#This Row],[Lundi]:[Mercredi]])&gt;0,SUM(Tableau8252728[[#This Row],[Lundi]:[Mercredi]]),"")</f>
        <v/>
      </c>
      <c r="P20" s="14" t="str">
        <f>IF(SUM(Tableau8252728[[#This Row],[Jeudi]:[Samedi]])&gt;0,SUM(Tableau8252728[[#This Row],[Jeudi]:[Samedi]]),"")</f>
        <v/>
      </c>
      <c r="Q20" s="14">
        <f>COUNTIF(Tableau8252728[[#This Row],[Lundi]:[Mercredi]],"&gt;0") + COUNTIF(Tableau8252728[[#This Row],[Jeudi]:[Samedi]],"&gt;0")</f>
        <v>0</v>
      </c>
      <c r="R20" s="14" t="str">
        <f>IFERROR(Tableau8252728[[#This Row],[Total Tour 1]]+Tableau8252728[[#This Row],[Total Tour 2]],"")</f>
        <v/>
      </c>
      <c r="S20" s="14">
        <f>COUNTIF(Tableau8252728[[#This Row],[Lundi]:[Samedi]],"&gt;=10")*1000</f>
        <v>0</v>
      </c>
      <c r="T2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0" s="15">
        <f>Tableau8252728[[#This Row],[Prime production]]+Tableau8252728[[#This Row],[Prime rendement]]</f>
        <v>0</v>
      </c>
      <c r="V20" s="15" t="str">
        <f>IF(Tableau8252728[[#This Row],[Matricule]]&gt;1,IF(COUNTIF(Tableau8252728[DateMatricule],Tableau8252728[[#This Row],[DateMatricule]])&gt;1,"Doublon",""),"")</f>
        <v/>
      </c>
    </row>
    <row r="21" spans="1:22" x14ac:dyDescent="0.25">
      <c r="A21" s="11" t="str">
        <f>IF(Tableau8252728[[#This Row],[Semaine]]="","",VLOOKUP(Tableau8252728[[#This Row],[Semaine]],Listes!$A:$B,2,FALSE))</f>
        <v/>
      </c>
      <c r="B21" s="11" t="str">
        <f>IF(ISBLANK(Tableau8252728[[#This Row],[Matricule]]),"",VLOOKUP(Tableau8252728[[#This Row],[Matricule]],#REF!,2,FALSE))</f>
        <v/>
      </c>
      <c r="C21" s="11" t="str">
        <f>IF(ISBLANK(Tableau8252728[[#This Row],[Matricule]]),"",VLOOKUP(Tableau8252728[[#This Row],[Matricule]],#REF!,3,FALSE))</f>
        <v/>
      </c>
      <c r="D21" s="11" t="str">
        <f>CONCATENATE(Tableau8252728[[#This Row],[Semaine]],Tableau8252728[[#This Row],[Matricule]])</f>
        <v/>
      </c>
      <c r="O21" s="14" t="str">
        <f>IF(SUM(Tableau8252728[[#This Row],[Lundi]:[Mercredi]])&gt;0,SUM(Tableau8252728[[#This Row],[Lundi]:[Mercredi]]),"")</f>
        <v/>
      </c>
      <c r="P21" s="14" t="str">
        <f>IF(SUM(Tableau8252728[[#This Row],[Jeudi]:[Samedi]])&gt;0,SUM(Tableau8252728[[#This Row],[Jeudi]:[Samedi]]),"")</f>
        <v/>
      </c>
      <c r="Q21" s="14">
        <f>COUNTIF(Tableau8252728[[#This Row],[Lundi]:[Mercredi]],"&gt;0") + COUNTIF(Tableau8252728[[#This Row],[Jeudi]:[Samedi]],"&gt;0")</f>
        <v>0</v>
      </c>
      <c r="R21" s="14" t="str">
        <f>IFERROR(Tableau8252728[[#This Row],[Total Tour 1]]+Tableau8252728[[#This Row],[Total Tour 2]],"")</f>
        <v/>
      </c>
      <c r="S21" s="14">
        <f>COUNTIF(Tableau8252728[[#This Row],[Lundi]:[Samedi]],"&gt;=10")*1000</f>
        <v>0</v>
      </c>
      <c r="T2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1" s="15">
        <f>Tableau8252728[[#This Row],[Prime production]]+Tableau8252728[[#This Row],[Prime rendement]]</f>
        <v>0</v>
      </c>
      <c r="V21" s="15" t="str">
        <f>IF(Tableau8252728[[#This Row],[Matricule]]&gt;1,IF(COUNTIF(Tableau8252728[DateMatricule],Tableau8252728[[#This Row],[DateMatricule]])&gt;1,"Doublon",""),"")</f>
        <v/>
      </c>
    </row>
    <row r="22" spans="1:22" x14ac:dyDescent="0.25">
      <c r="A22" s="11" t="str">
        <f>IF(Tableau8252728[[#This Row],[Semaine]]="","",VLOOKUP(Tableau8252728[[#This Row],[Semaine]],Listes!$A:$B,2,FALSE))</f>
        <v/>
      </c>
      <c r="B22" s="11" t="str">
        <f>IF(ISBLANK(Tableau8252728[[#This Row],[Matricule]]),"",VLOOKUP(Tableau8252728[[#This Row],[Matricule]],#REF!,2,FALSE))</f>
        <v/>
      </c>
      <c r="C22" s="11" t="str">
        <f>IF(ISBLANK(Tableau8252728[[#This Row],[Matricule]]),"",VLOOKUP(Tableau8252728[[#This Row],[Matricule]],#REF!,3,FALSE))</f>
        <v/>
      </c>
      <c r="D22" s="11" t="str">
        <f>CONCATENATE(Tableau8252728[[#This Row],[Semaine]],Tableau8252728[[#This Row],[Matricule]])</f>
        <v/>
      </c>
      <c r="O22" s="14" t="str">
        <f>IF(SUM(Tableau8252728[[#This Row],[Lundi]:[Mercredi]])&gt;0,SUM(Tableau8252728[[#This Row],[Lundi]:[Mercredi]]),"")</f>
        <v/>
      </c>
      <c r="P22" s="14" t="str">
        <f>IF(SUM(Tableau8252728[[#This Row],[Jeudi]:[Samedi]])&gt;0,SUM(Tableau8252728[[#This Row],[Jeudi]:[Samedi]]),"")</f>
        <v/>
      </c>
      <c r="Q22" s="14">
        <f>COUNTIF(Tableau8252728[[#This Row],[Lundi]:[Mercredi]],"&gt;0") + COUNTIF(Tableau8252728[[#This Row],[Jeudi]:[Samedi]],"&gt;0")</f>
        <v>0</v>
      </c>
      <c r="R22" s="14" t="str">
        <f>IFERROR(Tableau8252728[[#This Row],[Total Tour 1]]+Tableau8252728[[#This Row],[Total Tour 2]],"")</f>
        <v/>
      </c>
      <c r="S22" s="14">
        <f>COUNTIF(Tableau8252728[[#This Row],[Lundi]:[Samedi]],"&gt;=10")*1000</f>
        <v>0</v>
      </c>
      <c r="T2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2" s="15">
        <f>Tableau8252728[[#This Row],[Prime production]]+Tableau8252728[[#This Row],[Prime rendement]]</f>
        <v>0</v>
      </c>
      <c r="V22" s="15" t="str">
        <f>IF(Tableau8252728[[#This Row],[Matricule]]&gt;1,IF(COUNTIF(Tableau8252728[DateMatricule],Tableau8252728[[#This Row],[DateMatricule]])&gt;1,"Doublon",""),"")</f>
        <v/>
      </c>
    </row>
    <row r="23" spans="1:22" x14ac:dyDescent="0.25">
      <c r="A23" s="11" t="str">
        <f>IF(Tableau8252728[[#This Row],[Semaine]]="","",VLOOKUP(Tableau8252728[[#This Row],[Semaine]],Listes!$A:$B,2,FALSE))</f>
        <v/>
      </c>
      <c r="B23" s="11" t="str">
        <f>IF(ISBLANK(Tableau8252728[[#This Row],[Matricule]]),"",VLOOKUP(Tableau8252728[[#This Row],[Matricule]],#REF!,2,FALSE))</f>
        <v/>
      </c>
      <c r="C23" s="11" t="str">
        <f>IF(ISBLANK(Tableau8252728[[#This Row],[Matricule]]),"",VLOOKUP(Tableau8252728[[#This Row],[Matricule]],#REF!,3,FALSE))</f>
        <v/>
      </c>
      <c r="D23" s="11" t="str">
        <f>CONCATENATE(Tableau8252728[[#This Row],[Semaine]],Tableau8252728[[#This Row],[Matricule]])</f>
        <v/>
      </c>
      <c r="O23" s="14" t="str">
        <f>IF(SUM(Tableau8252728[[#This Row],[Lundi]:[Mercredi]])&gt;0,SUM(Tableau8252728[[#This Row],[Lundi]:[Mercredi]]),"")</f>
        <v/>
      </c>
      <c r="P23" s="14" t="str">
        <f>IF(SUM(Tableau8252728[[#This Row],[Jeudi]:[Samedi]])&gt;0,SUM(Tableau8252728[[#This Row],[Jeudi]:[Samedi]]),"")</f>
        <v/>
      </c>
      <c r="Q23" s="14">
        <f>COUNTIF(Tableau8252728[[#This Row],[Lundi]:[Mercredi]],"&gt;0") + COUNTIF(Tableau8252728[[#This Row],[Jeudi]:[Samedi]],"&gt;0")</f>
        <v>0</v>
      </c>
      <c r="R23" s="14" t="str">
        <f>IFERROR(Tableau8252728[[#This Row],[Total Tour 1]]+Tableau8252728[[#This Row],[Total Tour 2]],"")</f>
        <v/>
      </c>
      <c r="S23" s="14">
        <f>COUNTIF(Tableau8252728[[#This Row],[Lundi]:[Samedi]],"&gt;=10")*1000</f>
        <v>0</v>
      </c>
      <c r="T2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3" s="15">
        <f>Tableau8252728[[#This Row],[Prime production]]+Tableau8252728[[#This Row],[Prime rendement]]</f>
        <v>0</v>
      </c>
      <c r="V23" s="15" t="str">
        <f>IF(Tableau8252728[[#This Row],[Matricule]]&gt;1,IF(COUNTIF(Tableau8252728[DateMatricule],Tableau8252728[[#This Row],[DateMatricule]])&gt;1,"Doublon",""),"")</f>
        <v/>
      </c>
    </row>
    <row r="24" spans="1:22" x14ac:dyDescent="0.25">
      <c r="A24" s="11" t="str">
        <f>IF(Tableau8252728[[#This Row],[Semaine]]="","",VLOOKUP(Tableau8252728[[#This Row],[Semaine]],Listes!$A:$B,2,FALSE))</f>
        <v/>
      </c>
      <c r="B24" s="11" t="str">
        <f>IF(ISBLANK(Tableau8252728[[#This Row],[Matricule]]),"",VLOOKUP(Tableau8252728[[#This Row],[Matricule]],#REF!,2,FALSE))</f>
        <v/>
      </c>
      <c r="C24" s="11" t="str">
        <f>IF(ISBLANK(Tableau8252728[[#This Row],[Matricule]]),"",VLOOKUP(Tableau8252728[[#This Row],[Matricule]],#REF!,3,FALSE))</f>
        <v/>
      </c>
      <c r="D24" s="11" t="str">
        <f>CONCATENATE(Tableau8252728[[#This Row],[Semaine]],Tableau8252728[[#This Row],[Matricule]])</f>
        <v/>
      </c>
      <c r="O24" s="14" t="str">
        <f>IF(SUM(Tableau8252728[[#This Row],[Lundi]:[Mercredi]])&gt;0,SUM(Tableau8252728[[#This Row],[Lundi]:[Mercredi]]),"")</f>
        <v/>
      </c>
      <c r="P24" s="14" t="str">
        <f>IF(SUM(Tableau8252728[[#This Row],[Jeudi]:[Samedi]])&gt;0,SUM(Tableau8252728[[#This Row],[Jeudi]:[Samedi]]),"")</f>
        <v/>
      </c>
      <c r="Q24" s="14">
        <f>COUNTIF(Tableau8252728[[#This Row],[Lundi]:[Mercredi]],"&gt;0") + COUNTIF(Tableau8252728[[#This Row],[Jeudi]:[Samedi]],"&gt;0")</f>
        <v>0</v>
      </c>
      <c r="R24" s="14" t="str">
        <f>IFERROR(Tableau8252728[[#This Row],[Total Tour 1]]+Tableau8252728[[#This Row],[Total Tour 2]],"")</f>
        <v/>
      </c>
      <c r="S24" s="14">
        <f>COUNTIF(Tableau8252728[[#This Row],[Lundi]:[Samedi]],"&gt;=10")*1000</f>
        <v>0</v>
      </c>
      <c r="T2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4" s="15">
        <f>Tableau8252728[[#This Row],[Prime production]]+Tableau8252728[[#This Row],[Prime rendement]]</f>
        <v>0</v>
      </c>
      <c r="V24" s="15" t="str">
        <f>IF(Tableau8252728[[#This Row],[Matricule]]&gt;1,IF(COUNTIF(Tableau8252728[DateMatricule],Tableau8252728[[#This Row],[DateMatricule]])&gt;1,"Doublon",""),"")</f>
        <v/>
      </c>
    </row>
    <row r="25" spans="1:22" x14ac:dyDescent="0.25">
      <c r="A25" s="11" t="str">
        <f>IF(Tableau8252728[[#This Row],[Semaine]]="","",VLOOKUP(Tableau8252728[[#This Row],[Semaine]],Listes!$A:$B,2,FALSE))</f>
        <v/>
      </c>
      <c r="B25" s="11" t="str">
        <f>IF(ISBLANK(Tableau8252728[[#This Row],[Matricule]]),"",VLOOKUP(Tableau8252728[[#This Row],[Matricule]],#REF!,2,FALSE))</f>
        <v/>
      </c>
      <c r="C25" s="11" t="str">
        <f>IF(ISBLANK(Tableau8252728[[#This Row],[Matricule]]),"",VLOOKUP(Tableau8252728[[#This Row],[Matricule]],#REF!,3,FALSE))</f>
        <v/>
      </c>
      <c r="D25" s="11" t="str">
        <f>CONCATENATE(Tableau8252728[[#This Row],[Semaine]],Tableau8252728[[#This Row],[Matricule]])</f>
        <v/>
      </c>
      <c r="O25" s="14" t="str">
        <f>IF(SUM(Tableau8252728[[#This Row],[Lundi]:[Mercredi]])&gt;0,SUM(Tableau8252728[[#This Row],[Lundi]:[Mercredi]]),"")</f>
        <v/>
      </c>
      <c r="P25" s="14" t="str">
        <f>IF(SUM(Tableau8252728[[#This Row],[Jeudi]:[Samedi]])&gt;0,SUM(Tableau8252728[[#This Row],[Jeudi]:[Samedi]]),"")</f>
        <v/>
      </c>
      <c r="Q25" s="14">
        <f>COUNTIF(Tableau8252728[[#This Row],[Lundi]:[Mercredi]],"&gt;0") + COUNTIF(Tableau8252728[[#This Row],[Jeudi]:[Samedi]],"&gt;0")</f>
        <v>0</v>
      </c>
      <c r="R25" s="14" t="str">
        <f>IFERROR(Tableau8252728[[#This Row],[Total Tour 1]]+Tableau8252728[[#This Row],[Total Tour 2]],"")</f>
        <v/>
      </c>
      <c r="S25" s="14">
        <f>COUNTIF(Tableau8252728[[#This Row],[Lundi]:[Samedi]],"&gt;=10")*1000</f>
        <v>0</v>
      </c>
      <c r="T2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5" s="15">
        <f>Tableau8252728[[#This Row],[Prime production]]+Tableau8252728[[#This Row],[Prime rendement]]</f>
        <v>0</v>
      </c>
      <c r="V25" s="15" t="str">
        <f>IF(Tableau8252728[[#This Row],[Matricule]]&gt;1,IF(COUNTIF(Tableau8252728[DateMatricule],Tableau8252728[[#This Row],[DateMatricule]])&gt;1,"Doublon",""),"")</f>
        <v/>
      </c>
    </row>
    <row r="26" spans="1:22" x14ac:dyDescent="0.25">
      <c r="A26" s="11" t="str">
        <f>IF(Tableau8252728[[#This Row],[Semaine]]="","",VLOOKUP(Tableau8252728[[#This Row],[Semaine]],Listes!$A:$B,2,FALSE))</f>
        <v/>
      </c>
      <c r="B26" s="11" t="str">
        <f>IF(ISBLANK(Tableau8252728[[#This Row],[Matricule]]),"",VLOOKUP(Tableau8252728[[#This Row],[Matricule]],#REF!,2,FALSE))</f>
        <v/>
      </c>
      <c r="C26" s="11" t="str">
        <f>IF(ISBLANK(Tableau8252728[[#This Row],[Matricule]]),"",VLOOKUP(Tableau8252728[[#This Row],[Matricule]],#REF!,3,FALSE))</f>
        <v/>
      </c>
      <c r="D26" s="11" t="str">
        <f>CONCATENATE(Tableau8252728[[#This Row],[Semaine]],Tableau8252728[[#This Row],[Matricule]])</f>
        <v/>
      </c>
      <c r="O26" s="14" t="str">
        <f>IF(SUM(Tableau8252728[[#This Row],[Lundi]:[Mercredi]])&gt;0,SUM(Tableau8252728[[#This Row],[Lundi]:[Mercredi]]),"")</f>
        <v/>
      </c>
      <c r="P26" s="14" t="str">
        <f>IF(SUM(Tableau8252728[[#This Row],[Jeudi]:[Samedi]])&gt;0,SUM(Tableau8252728[[#This Row],[Jeudi]:[Samedi]]),"")</f>
        <v/>
      </c>
      <c r="Q26" s="14">
        <f>COUNTIF(Tableau8252728[[#This Row],[Lundi]:[Mercredi]],"&gt;0") + COUNTIF(Tableau8252728[[#This Row],[Jeudi]:[Samedi]],"&gt;0")</f>
        <v>0</v>
      </c>
      <c r="R26" s="14" t="str">
        <f>IFERROR(Tableau8252728[[#This Row],[Total Tour 1]]+Tableau8252728[[#This Row],[Total Tour 2]],"")</f>
        <v/>
      </c>
      <c r="S26" s="14">
        <f>COUNTIF(Tableau8252728[[#This Row],[Lundi]:[Samedi]],"&gt;=10")*1000</f>
        <v>0</v>
      </c>
      <c r="T2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6" s="15">
        <f>Tableau8252728[[#This Row],[Prime production]]+Tableau8252728[[#This Row],[Prime rendement]]</f>
        <v>0</v>
      </c>
      <c r="V26" s="15" t="str">
        <f>IF(Tableau8252728[[#This Row],[Matricule]]&gt;1,IF(COUNTIF(Tableau8252728[DateMatricule],Tableau8252728[[#This Row],[DateMatricule]])&gt;1,"Doublon",""),"")</f>
        <v/>
      </c>
    </row>
    <row r="27" spans="1:22" x14ac:dyDescent="0.25">
      <c r="A27" s="11" t="str">
        <f>IF(Tableau8252728[[#This Row],[Semaine]]="","",VLOOKUP(Tableau8252728[[#This Row],[Semaine]],Listes!$A:$B,2,FALSE))</f>
        <v/>
      </c>
      <c r="B27" s="11" t="str">
        <f>IF(ISBLANK(Tableau8252728[[#This Row],[Matricule]]),"",VLOOKUP(Tableau8252728[[#This Row],[Matricule]],#REF!,2,FALSE))</f>
        <v/>
      </c>
      <c r="C27" s="11" t="str">
        <f>IF(ISBLANK(Tableau8252728[[#This Row],[Matricule]]),"",VLOOKUP(Tableau8252728[[#This Row],[Matricule]],#REF!,3,FALSE))</f>
        <v/>
      </c>
      <c r="D27" s="11" t="str">
        <f>CONCATENATE(Tableau8252728[[#This Row],[Semaine]],Tableau8252728[[#This Row],[Matricule]])</f>
        <v/>
      </c>
      <c r="O27" s="14" t="str">
        <f>IF(SUM(Tableau8252728[[#This Row],[Lundi]:[Mercredi]])&gt;0,SUM(Tableau8252728[[#This Row],[Lundi]:[Mercredi]]),"")</f>
        <v/>
      </c>
      <c r="P27" s="14" t="str">
        <f>IF(SUM(Tableau8252728[[#This Row],[Jeudi]:[Samedi]])&gt;0,SUM(Tableau8252728[[#This Row],[Jeudi]:[Samedi]]),"")</f>
        <v/>
      </c>
      <c r="Q27" s="14">
        <f>COUNTIF(Tableau8252728[[#This Row],[Lundi]:[Mercredi]],"&gt;0") + COUNTIF(Tableau8252728[[#This Row],[Jeudi]:[Samedi]],"&gt;0")</f>
        <v>0</v>
      </c>
      <c r="R27" s="14" t="str">
        <f>IFERROR(Tableau8252728[[#This Row],[Total Tour 1]]+Tableau8252728[[#This Row],[Total Tour 2]],"")</f>
        <v/>
      </c>
      <c r="S27" s="14">
        <f>COUNTIF(Tableau8252728[[#This Row],[Lundi]:[Samedi]],"&gt;=10")*1000</f>
        <v>0</v>
      </c>
      <c r="T2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7" s="15">
        <f>Tableau8252728[[#This Row],[Prime production]]+Tableau8252728[[#This Row],[Prime rendement]]</f>
        <v>0</v>
      </c>
      <c r="V27" s="15" t="str">
        <f>IF(Tableau8252728[[#This Row],[Matricule]]&gt;1,IF(COUNTIF(Tableau8252728[DateMatricule],Tableau8252728[[#This Row],[DateMatricule]])&gt;1,"Doublon",""),"")</f>
        <v/>
      </c>
    </row>
    <row r="28" spans="1:22" x14ac:dyDescent="0.25">
      <c r="A28" s="11" t="str">
        <f>IF(Tableau8252728[[#This Row],[Semaine]]="","",VLOOKUP(Tableau8252728[[#This Row],[Semaine]],Listes!$A:$B,2,FALSE))</f>
        <v/>
      </c>
      <c r="B28" s="11" t="str">
        <f>IF(ISBLANK(Tableau8252728[[#This Row],[Matricule]]),"",VLOOKUP(Tableau8252728[[#This Row],[Matricule]],#REF!,2,FALSE))</f>
        <v/>
      </c>
      <c r="C28" s="11" t="str">
        <f>IF(ISBLANK(Tableau8252728[[#This Row],[Matricule]]),"",VLOOKUP(Tableau8252728[[#This Row],[Matricule]],#REF!,3,FALSE))</f>
        <v/>
      </c>
      <c r="D28" s="11" t="str">
        <f>CONCATENATE(Tableau8252728[[#This Row],[Semaine]],Tableau8252728[[#This Row],[Matricule]])</f>
        <v/>
      </c>
      <c r="O28" s="14" t="str">
        <f>IF(SUM(Tableau8252728[[#This Row],[Lundi]:[Mercredi]])&gt;0,SUM(Tableau8252728[[#This Row],[Lundi]:[Mercredi]]),"")</f>
        <v/>
      </c>
      <c r="P28" s="14" t="str">
        <f>IF(SUM(Tableau8252728[[#This Row],[Jeudi]:[Samedi]])&gt;0,SUM(Tableau8252728[[#This Row],[Jeudi]:[Samedi]]),"")</f>
        <v/>
      </c>
      <c r="Q28" s="14">
        <f>COUNTIF(Tableau8252728[[#This Row],[Lundi]:[Mercredi]],"&gt;0") + COUNTIF(Tableau8252728[[#This Row],[Jeudi]:[Samedi]],"&gt;0")</f>
        <v>0</v>
      </c>
      <c r="R28" s="14" t="str">
        <f>IFERROR(Tableau8252728[[#This Row],[Total Tour 1]]+Tableau8252728[[#This Row],[Total Tour 2]],"")</f>
        <v/>
      </c>
      <c r="S28" s="14">
        <f>COUNTIF(Tableau8252728[[#This Row],[Lundi]:[Samedi]],"&gt;=10")*1000</f>
        <v>0</v>
      </c>
      <c r="T2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8" s="15">
        <f>Tableau8252728[[#This Row],[Prime production]]+Tableau8252728[[#This Row],[Prime rendement]]</f>
        <v>0</v>
      </c>
      <c r="V28" s="15" t="str">
        <f>IF(Tableau8252728[[#This Row],[Matricule]]&gt;1,IF(COUNTIF(Tableau8252728[DateMatricule],Tableau8252728[[#This Row],[DateMatricule]])&gt;1,"Doublon",""),"")</f>
        <v/>
      </c>
    </row>
    <row r="29" spans="1:22" x14ac:dyDescent="0.25">
      <c r="A29" s="11" t="str">
        <f>IF(Tableau8252728[[#This Row],[Semaine]]="","",VLOOKUP(Tableau8252728[[#This Row],[Semaine]],Listes!$A:$B,2,FALSE))</f>
        <v/>
      </c>
      <c r="B29" s="11" t="str">
        <f>IF(ISBLANK(Tableau8252728[[#This Row],[Matricule]]),"",VLOOKUP(Tableau8252728[[#This Row],[Matricule]],#REF!,2,FALSE))</f>
        <v/>
      </c>
      <c r="C29" s="11" t="str">
        <f>IF(ISBLANK(Tableau8252728[[#This Row],[Matricule]]),"",VLOOKUP(Tableau8252728[[#This Row],[Matricule]],#REF!,3,FALSE))</f>
        <v/>
      </c>
      <c r="D29" s="11" t="str">
        <f>CONCATENATE(Tableau8252728[[#This Row],[Semaine]],Tableau8252728[[#This Row],[Matricule]])</f>
        <v/>
      </c>
      <c r="O29" s="14" t="str">
        <f>IF(SUM(Tableau8252728[[#This Row],[Lundi]:[Mercredi]])&gt;0,SUM(Tableau8252728[[#This Row],[Lundi]:[Mercredi]]),"")</f>
        <v/>
      </c>
      <c r="P29" s="14" t="str">
        <f>IF(SUM(Tableau8252728[[#This Row],[Jeudi]:[Samedi]])&gt;0,SUM(Tableau8252728[[#This Row],[Jeudi]:[Samedi]]),"")</f>
        <v/>
      </c>
      <c r="Q29" s="14">
        <f>COUNTIF(Tableau8252728[[#This Row],[Lundi]:[Mercredi]],"&gt;0") + COUNTIF(Tableau8252728[[#This Row],[Jeudi]:[Samedi]],"&gt;0")</f>
        <v>0</v>
      </c>
      <c r="R29" s="14" t="str">
        <f>IFERROR(Tableau8252728[[#This Row],[Total Tour 1]]+Tableau8252728[[#This Row],[Total Tour 2]],"")</f>
        <v/>
      </c>
      <c r="S29" s="14">
        <f>COUNTIF(Tableau8252728[[#This Row],[Lundi]:[Samedi]],"&gt;=10")*1000</f>
        <v>0</v>
      </c>
      <c r="T2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9" s="15">
        <f>Tableau8252728[[#This Row],[Prime production]]+Tableau8252728[[#This Row],[Prime rendement]]</f>
        <v>0</v>
      </c>
      <c r="V29" s="15" t="str">
        <f>IF(Tableau8252728[[#This Row],[Matricule]]&gt;1,IF(COUNTIF(Tableau8252728[DateMatricule],Tableau8252728[[#This Row],[DateMatricule]])&gt;1,"Doublon",""),"")</f>
        <v/>
      </c>
    </row>
    <row r="30" spans="1:22" x14ac:dyDescent="0.25">
      <c r="A30" s="11" t="str">
        <f>IF(Tableau8252728[[#This Row],[Semaine]]="","",VLOOKUP(Tableau8252728[[#This Row],[Semaine]],Listes!$A:$B,2,FALSE))</f>
        <v/>
      </c>
      <c r="B30" s="11" t="str">
        <f>IF(ISBLANK(Tableau8252728[[#This Row],[Matricule]]),"",VLOOKUP(Tableau8252728[[#This Row],[Matricule]],#REF!,2,FALSE))</f>
        <v/>
      </c>
      <c r="C30" s="11" t="str">
        <f>IF(ISBLANK(Tableau8252728[[#This Row],[Matricule]]),"",VLOOKUP(Tableau8252728[[#This Row],[Matricule]],#REF!,3,FALSE))</f>
        <v/>
      </c>
      <c r="D30" s="11" t="str">
        <f>CONCATENATE(Tableau8252728[[#This Row],[Semaine]],Tableau8252728[[#This Row],[Matricule]])</f>
        <v/>
      </c>
      <c r="O30" s="14" t="str">
        <f>IF(SUM(Tableau8252728[[#This Row],[Lundi]:[Mercredi]])&gt;0,SUM(Tableau8252728[[#This Row],[Lundi]:[Mercredi]]),"")</f>
        <v/>
      </c>
      <c r="P30" s="14" t="str">
        <f>IF(SUM(Tableau8252728[[#This Row],[Jeudi]:[Samedi]])&gt;0,SUM(Tableau8252728[[#This Row],[Jeudi]:[Samedi]]),"")</f>
        <v/>
      </c>
      <c r="Q30" s="14">
        <f>COUNTIF(Tableau8252728[[#This Row],[Lundi]:[Mercredi]],"&gt;0") + COUNTIF(Tableau8252728[[#This Row],[Jeudi]:[Samedi]],"&gt;0")</f>
        <v>0</v>
      </c>
      <c r="R30" s="14" t="str">
        <f>IFERROR(Tableau8252728[[#This Row],[Total Tour 1]]+Tableau8252728[[#This Row],[Total Tour 2]],"")</f>
        <v/>
      </c>
      <c r="S30" s="14">
        <f>COUNTIF(Tableau8252728[[#This Row],[Lundi]:[Samedi]],"&gt;=10")*1000</f>
        <v>0</v>
      </c>
      <c r="T3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0" s="15">
        <f>Tableau8252728[[#This Row],[Prime production]]+Tableau8252728[[#This Row],[Prime rendement]]</f>
        <v>0</v>
      </c>
      <c r="V30" s="15" t="str">
        <f>IF(Tableau8252728[[#This Row],[Matricule]]&gt;1,IF(COUNTIF(Tableau8252728[DateMatricule],Tableau8252728[[#This Row],[DateMatricule]])&gt;1,"Doublon",""),"")</f>
        <v/>
      </c>
    </row>
    <row r="31" spans="1:22" x14ac:dyDescent="0.25">
      <c r="A31" s="11" t="str">
        <f>IF(Tableau8252728[[#This Row],[Semaine]]="","",VLOOKUP(Tableau8252728[[#This Row],[Semaine]],Listes!$A:$B,2,FALSE))</f>
        <v/>
      </c>
      <c r="B31" s="11" t="str">
        <f>IF(ISBLANK(Tableau8252728[[#This Row],[Matricule]]),"",VLOOKUP(Tableau8252728[[#This Row],[Matricule]],#REF!,2,FALSE))</f>
        <v/>
      </c>
      <c r="C31" s="11" t="str">
        <f>IF(ISBLANK(Tableau8252728[[#This Row],[Matricule]]),"",VLOOKUP(Tableau8252728[[#This Row],[Matricule]],#REF!,3,FALSE))</f>
        <v/>
      </c>
      <c r="D31" s="11" t="str">
        <f>CONCATENATE(Tableau8252728[[#This Row],[Semaine]],Tableau8252728[[#This Row],[Matricule]])</f>
        <v/>
      </c>
      <c r="O31" s="14" t="str">
        <f>IF(SUM(Tableau8252728[[#This Row],[Lundi]:[Mercredi]])&gt;0,SUM(Tableau8252728[[#This Row],[Lundi]:[Mercredi]]),"")</f>
        <v/>
      </c>
      <c r="P31" s="14" t="str">
        <f>IF(SUM(Tableau8252728[[#This Row],[Jeudi]:[Samedi]])&gt;0,SUM(Tableau8252728[[#This Row],[Jeudi]:[Samedi]]),"")</f>
        <v/>
      </c>
      <c r="Q31" s="14">
        <f>COUNTIF(Tableau8252728[[#This Row],[Lundi]:[Mercredi]],"&gt;0") + COUNTIF(Tableau8252728[[#This Row],[Jeudi]:[Samedi]],"&gt;0")</f>
        <v>0</v>
      </c>
      <c r="R31" s="14" t="str">
        <f>IFERROR(Tableau8252728[[#This Row],[Total Tour 1]]+Tableau8252728[[#This Row],[Total Tour 2]],"")</f>
        <v/>
      </c>
      <c r="S31" s="14">
        <f>COUNTIF(Tableau8252728[[#This Row],[Lundi]:[Samedi]],"&gt;=10")*1000</f>
        <v>0</v>
      </c>
      <c r="T3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1" s="15">
        <f>Tableau8252728[[#This Row],[Prime production]]+Tableau8252728[[#This Row],[Prime rendement]]</f>
        <v>0</v>
      </c>
      <c r="V31" s="15" t="str">
        <f>IF(Tableau8252728[[#This Row],[Matricule]]&gt;1,IF(COUNTIF(Tableau8252728[DateMatricule],Tableau8252728[[#This Row],[DateMatricule]])&gt;1,"Doublon",""),"")</f>
        <v/>
      </c>
    </row>
    <row r="32" spans="1:22" x14ac:dyDescent="0.25">
      <c r="A32" s="11" t="str">
        <f>IF(Tableau8252728[[#This Row],[Semaine]]="","",VLOOKUP(Tableau8252728[[#This Row],[Semaine]],Listes!$A:$B,2,FALSE))</f>
        <v/>
      </c>
      <c r="B32" s="11" t="str">
        <f>IF(ISBLANK(Tableau8252728[[#This Row],[Matricule]]),"",VLOOKUP(Tableau8252728[[#This Row],[Matricule]],#REF!,2,FALSE))</f>
        <v/>
      </c>
      <c r="C32" s="11" t="str">
        <f>IF(ISBLANK(Tableau8252728[[#This Row],[Matricule]]),"",VLOOKUP(Tableau8252728[[#This Row],[Matricule]],#REF!,3,FALSE))</f>
        <v/>
      </c>
      <c r="D32" s="11" t="str">
        <f>CONCATENATE(Tableau8252728[[#This Row],[Semaine]],Tableau8252728[[#This Row],[Matricule]])</f>
        <v/>
      </c>
      <c r="O32" s="14" t="str">
        <f>IF(SUM(Tableau8252728[[#This Row],[Lundi]:[Mercredi]])&gt;0,SUM(Tableau8252728[[#This Row],[Lundi]:[Mercredi]]),"")</f>
        <v/>
      </c>
      <c r="P32" s="14" t="str">
        <f>IF(SUM(Tableau8252728[[#This Row],[Jeudi]:[Samedi]])&gt;0,SUM(Tableau8252728[[#This Row],[Jeudi]:[Samedi]]),"")</f>
        <v/>
      </c>
      <c r="Q32" s="14">
        <f>COUNTIF(Tableau8252728[[#This Row],[Lundi]:[Mercredi]],"&gt;0") + COUNTIF(Tableau8252728[[#This Row],[Jeudi]:[Samedi]],"&gt;0")</f>
        <v>0</v>
      </c>
      <c r="R32" s="14" t="str">
        <f>IFERROR(Tableau8252728[[#This Row],[Total Tour 1]]+Tableau8252728[[#This Row],[Total Tour 2]],"")</f>
        <v/>
      </c>
      <c r="S32" s="14">
        <f>COUNTIF(Tableau8252728[[#This Row],[Lundi]:[Samedi]],"&gt;=10")*1000</f>
        <v>0</v>
      </c>
      <c r="T3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2" s="15">
        <f>Tableau8252728[[#This Row],[Prime production]]+Tableau8252728[[#This Row],[Prime rendement]]</f>
        <v>0</v>
      </c>
      <c r="V32" s="15" t="str">
        <f>IF(Tableau8252728[[#This Row],[Matricule]]&gt;1,IF(COUNTIF(Tableau8252728[DateMatricule],Tableau8252728[[#This Row],[DateMatricule]])&gt;1,"Doublon",""),"")</f>
        <v/>
      </c>
    </row>
    <row r="33" spans="1:22" x14ac:dyDescent="0.25">
      <c r="A33" s="11" t="str">
        <f>IF(Tableau8252728[[#This Row],[Semaine]]="","",VLOOKUP(Tableau8252728[[#This Row],[Semaine]],Listes!$A:$B,2,FALSE))</f>
        <v/>
      </c>
      <c r="B33" s="11" t="str">
        <f>IF(ISBLANK(Tableau8252728[[#This Row],[Matricule]]),"",VLOOKUP(Tableau8252728[[#This Row],[Matricule]],#REF!,2,FALSE))</f>
        <v/>
      </c>
      <c r="C33" s="11" t="str">
        <f>IF(ISBLANK(Tableau8252728[[#This Row],[Matricule]]),"",VLOOKUP(Tableau8252728[[#This Row],[Matricule]],#REF!,3,FALSE))</f>
        <v/>
      </c>
      <c r="D33" s="11" t="str">
        <f>CONCATENATE(Tableau8252728[[#This Row],[Semaine]],Tableau8252728[[#This Row],[Matricule]])</f>
        <v/>
      </c>
      <c r="O33" s="14" t="str">
        <f>IF(SUM(Tableau8252728[[#This Row],[Lundi]:[Mercredi]])&gt;0,SUM(Tableau8252728[[#This Row],[Lundi]:[Mercredi]]),"")</f>
        <v/>
      </c>
      <c r="P33" s="14" t="str">
        <f>IF(SUM(Tableau8252728[[#This Row],[Jeudi]:[Samedi]])&gt;0,SUM(Tableau8252728[[#This Row],[Jeudi]:[Samedi]]),"")</f>
        <v/>
      </c>
      <c r="Q33" s="14">
        <f>COUNTIF(Tableau8252728[[#This Row],[Lundi]:[Mercredi]],"&gt;0") + COUNTIF(Tableau8252728[[#This Row],[Jeudi]:[Samedi]],"&gt;0")</f>
        <v>0</v>
      </c>
      <c r="R33" s="14" t="str">
        <f>IFERROR(Tableau8252728[[#This Row],[Total Tour 1]]+Tableau8252728[[#This Row],[Total Tour 2]],"")</f>
        <v/>
      </c>
      <c r="S33" s="14">
        <f>COUNTIF(Tableau8252728[[#This Row],[Lundi]:[Samedi]],"&gt;=10")*1000</f>
        <v>0</v>
      </c>
      <c r="T3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3" s="15">
        <f>Tableau8252728[[#This Row],[Prime production]]+Tableau8252728[[#This Row],[Prime rendement]]</f>
        <v>0</v>
      </c>
      <c r="V33" s="15" t="str">
        <f>IF(Tableau8252728[[#This Row],[Matricule]]&gt;1,IF(COUNTIF(Tableau8252728[DateMatricule],Tableau8252728[[#This Row],[DateMatricule]])&gt;1,"Doublon",""),"")</f>
        <v/>
      </c>
    </row>
    <row r="34" spans="1:22" x14ac:dyDescent="0.25">
      <c r="A34" s="11" t="str">
        <f>IF(Tableau8252728[[#This Row],[Semaine]]="","",VLOOKUP(Tableau8252728[[#This Row],[Semaine]],Listes!$A:$B,2,FALSE))</f>
        <v/>
      </c>
      <c r="B34" s="11" t="str">
        <f>IF(ISBLANK(Tableau8252728[[#This Row],[Matricule]]),"",VLOOKUP(Tableau8252728[[#This Row],[Matricule]],#REF!,2,FALSE))</f>
        <v/>
      </c>
      <c r="C34" s="11" t="str">
        <f>IF(ISBLANK(Tableau8252728[[#This Row],[Matricule]]),"",VLOOKUP(Tableau8252728[[#This Row],[Matricule]],#REF!,3,FALSE))</f>
        <v/>
      </c>
      <c r="D34" s="11" t="str">
        <f>CONCATENATE(Tableau8252728[[#This Row],[Semaine]],Tableau8252728[[#This Row],[Matricule]])</f>
        <v/>
      </c>
      <c r="O34" s="14" t="str">
        <f>IF(SUM(Tableau8252728[[#This Row],[Lundi]:[Mercredi]])&gt;0,SUM(Tableau8252728[[#This Row],[Lundi]:[Mercredi]]),"")</f>
        <v/>
      </c>
      <c r="P34" s="14" t="str">
        <f>IF(SUM(Tableau8252728[[#This Row],[Jeudi]:[Samedi]])&gt;0,SUM(Tableau8252728[[#This Row],[Jeudi]:[Samedi]]),"")</f>
        <v/>
      </c>
      <c r="Q34" s="14">
        <f>COUNTIF(Tableau8252728[[#This Row],[Lundi]:[Mercredi]],"&gt;0") + COUNTIF(Tableau8252728[[#This Row],[Jeudi]:[Samedi]],"&gt;0")</f>
        <v>0</v>
      </c>
      <c r="R34" s="14" t="str">
        <f>IFERROR(Tableau8252728[[#This Row],[Total Tour 1]]+Tableau8252728[[#This Row],[Total Tour 2]],"")</f>
        <v/>
      </c>
      <c r="S34" s="14">
        <f>COUNTIF(Tableau8252728[[#This Row],[Lundi]:[Samedi]],"&gt;=10")*1000</f>
        <v>0</v>
      </c>
      <c r="T3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4" s="15">
        <f>Tableau8252728[[#This Row],[Prime production]]+Tableau8252728[[#This Row],[Prime rendement]]</f>
        <v>0</v>
      </c>
      <c r="V34" s="15" t="str">
        <f>IF(Tableau8252728[[#This Row],[Matricule]]&gt;1,IF(COUNTIF(Tableau8252728[DateMatricule],Tableau8252728[[#This Row],[DateMatricule]])&gt;1,"Doublon",""),"")</f>
        <v/>
      </c>
    </row>
    <row r="35" spans="1:22" x14ac:dyDescent="0.25">
      <c r="A35" s="11" t="str">
        <f>IF(Tableau8252728[[#This Row],[Semaine]]="","",VLOOKUP(Tableau8252728[[#This Row],[Semaine]],Listes!$A:$B,2,FALSE))</f>
        <v/>
      </c>
      <c r="B35" s="11" t="str">
        <f>IF(ISBLANK(Tableau8252728[[#This Row],[Matricule]]),"",VLOOKUP(Tableau8252728[[#This Row],[Matricule]],#REF!,2,FALSE))</f>
        <v/>
      </c>
      <c r="C35" s="11" t="str">
        <f>IF(ISBLANK(Tableau8252728[[#This Row],[Matricule]]),"",VLOOKUP(Tableau8252728[[#This Row],[Matricule]],#REF!,3,FALSE))</f>
        <v/>
      </c>
      <c r="D35" s="11" t="str">
        <f>CONCATENATE(Tableau8252728[[#This Row],[Semaine]],Tableau8252728[[#This Row],[Matricule]])</f>
        <v/>
      </c>
      <c r="O35" s="14" t="str">
        <f>IF(SUM(Tableau8252728[[#This Row],[Lundi]:[Mercredi]])&gt;0,SUM(Tableau8252728[[#This Row],[Lundi]:[Mercredi]]),"")</f>
        <v/>
      </c>
      <c r="P35" s="14" t="str">
        <f>IF(SUM(Tableau8252728[[#This Row],[Jeudi]:[Samedi]])&gt;0,SUM(Tableau8252728[[#This Row],[Jeudi]:[Samedi]]),"")</f>
        <v/>
      </c>
      <c r="Q35" s="14">
        <f>COUNTIF(Tableau8252728[[#This Row],[Lundi]:[Mercredi]],"&gt;0") + COUNTIF(Tableau8252728[[#This Row],[Jeudi]:[Samedi]],"&gt;0")</f>
        <v>0</v>
      </c>
      <c r="R35" s="14" t="str">
        <f>IFERROR(Tableau8252728[[#This Row],[Total Tour 1]]+Tableau8252728[[#This Row],[Total Tour 2]],"")</f>
        <v/>
      </c>
      <c r="S35" s="14">
        <f>COUNTIF(Tableau8252728[[#This Row],[Lundi]:[Samedi]],"&gt;=10")*1000</f>
        <v>0</v>
      </c>
      <c r="T3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5" s="15">
        <f>Tableau8252728[[#This Row],[Prime production]]+Tableau8252728[[#This Row],[Prime rendement]]</f>
        <v>0</v>
      </c>
      <c r="V35" s="15" t="str">
        <f>IF(Tableau8252728[[#This Row],[Matricule]]&gt;1,IF(COUNTIF(Tableau8252728[DateMatricule],Tableau8252728[[#This Row],[DateMatricule]])&gt;1,"Doublon",""),"")</f>
        <v/>
      </c>
    </row>
    <row r="36" spans="1:22" x14ac:dyDescent="0.25">
      <c r="A36" s="11" t="str">
        <f>IF(Tableau8252728[[#This Row],[Semaine]]="","",VLOOKUP(Tableau8252728[[#This Row],[Semaine]],Listes!$A:$B,2,FALSE))</f>
        <v/>
      </c>
      <c r="B36" s="11" t="str">
        <f>IF(ISBLANK(Tableau8252728[[#This Row],[Matricule]]),"",VLOOKUP(Tableau8252728[[#This Row],[Matricule]],#REF!,2,FALSE))</f>
        <v/>
      </c>
      <c r="C36" s="11" t="str">
        <f>IF(ISBLANK(Tableau8252728[[#This Row],[Matricule]]),"",VLOOKUP(Tableau8252728[[#This Row],[Matricule]],#REF!,3,FALSE))</f>
        <v/>
      </c>
      <c r="D36" s="11" t="str">
        <f>CONCATENATE(Tableau8252728[[#This Row],[Semaine]],Tableau8252728[[#This Row],[Matricule]])</f>
        <v/>
      </c>
      <c r="O36" s="14" t="str">
        <f>IF(SUM(Tableau8252728[[#This Row],[Lundi]:[Mercredi]])&gt;0,SUM(Tableau8252728[[#This Row],[Lundi]:[Mercredi]]),"")</f>
        <v/>
      </c>
      <c r="P36" s="14" t="str">
        <f>IF(SUM(Tableau8252728[[#This Row],[Jeudi]:[Samedi]])&gt;0,SUM(Tableau8252728[[#This Row],[Jeudi]:[Samedi]]),"")</f>
        <v/>
      </c>
      <c r="Q36" s="14">
        <f>COUNTIF(Tableau8252728[[#This Row],[Lundi]:[Mercredi]],"&gt;0") + COUNTIF(Tableau8252728[[#This Row],[Jeudi]:[Samedi]],"&gt;0")</f>
        <v>0</v>
      </c>
      <c r="R36" s="14" t="str">
        <f>IFERROR(Tableau8252728[[#This Row],[Total Tour 1]]+Tableau8252728[[#This Row],[Total Tour 2]],"")</f>
        <v/>
      </c>
      <c r="S36" s="14">
        <f>COUNTIF(Tableau8252728[[#This Row],[Lundi]:[Samedi]],"&gt;=10")*1000</f>
        <v>0</v>
      </c>
      <c r="T3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6" s="15">
        <f>Tableau8252728[[#This Row],[Prime production]]+Tableau8252728[[#This Row],[Prime rendement]]</f>
        <v>0</v>
      </c>
      <c r="V36" s="15" t="str">
        <f>IF(Tableau8252728[[#This Row],[Matricule]]&gt;1,IF(COUNTIF(Tableau8252728[DateMatricule],Tableau8252728[[#This Row],[DateMatricule]])&gt;1,"Doublon",""),"")</f>
        <v/>
      </c>
    </row>
    <row r="37" spans="1:22" x14ac:dyDescent="0.25">
      <c r="A37" s="11" t="str">
        <f>IF(Tableau8252728[[#This Row],[Semaine]]="","",VLOOKUP(Tableau8252728[[#This Row],[Semaine]],Listes!$A:$B,2,FALSE))</f>
        <v/>
      </c>
      <c r="B37" s="11" t="str">
        <f>IF(ISBLANK(Tableau8252728[[#This Row],[Matricule]]),"",VLOOKUP(Tableau8252728[[#This Row],[Matricule]],#REF!,2,FALSE))</f>
        <v/>
      </c>
      <c r="C37" s="11" t="str">
        <f>IF(ISBLANK(Tableau8252728[[#This Row],[Matricule]]),"",VLOOKUP(Tableau8252728[[#This Row],[Matricule]],#REF!,3,FALSE))</f>
        <v/>
      </c>
      <c r="D37" s="11" t="str">
        <f>CONCATENATE(Tableau8252728[[#This Row],[Semaine]],Tableau8252728[[#This Row],[Matricule]])</f>
        <v/>
      </c>
      <c r="O37" s="14" t="str">
        <f>IF(SUM(Tableau8252728[[#This Row],[Lundi]:[Mercredi]])&gt;0,SUM(Tableau8252728[[#This Row],[Lundi]:[Mercredi]]),"")</f>
        <v/>
      </c>
      <c r="P37" s="14" t="str">
        <f>IF(SUM(Tableau8252728[[#This Row],[Jeudi]:[Samedi]])&gt;0,SUM(Tableau8252728[[#This Row],[Jeudi]:[Samedi]]),"")</f>
        <v/>
      </c>
      <c r="Q37" s="14">
        <f>COUNTIF(Tableau8252728[[#This Row],[Lundi]:[Mercredi]],"&gt;0") + COUNTIF(Tableau8252728[[#This Row],[Jeudi]:[Samedi]],"&gt;0")</f>
        <v>0</v>
      </c>
      <c r="R37" s="14" t="str">
        <f>IFERROR(Tableau8252728[[#This Row],[Total Tour 1]]+Tableau8252728[[#This Row],[Total Tour 2]],"")</f>
        <v/>
      </c>
      <c r="S37" s="14">
        <f>COUNTIF(Tableau8252728[[#This Row],[Lundi]:[Samedi]],"&gt;=10")*1000</f>
        <v>0</v>
      </c>
      <c r="T3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7" s="15">
        <f>Tableau8252728[[#This Row],[Prime production]]+Tableau8252728[[#This Row],[Prime rendement]]</f>
        <v>0</v>
      </c>
      <c r="V37" s="15" t="str">
        <f>IF(Tableau8252728[[#This Row],[Matricule]]&gt;1,IF(COUNTIF(Tableau8252728[DateMatricule],Tableau8252728[[#This Row],[DateMatricule]])&gt;1,"Doublon",""),"")</f>
        <v/>
      </c>
    </row>
    <row r="38" spans="1:22" x14ac:dyDescent="0.25">
      <c r="A38" s="11" t="str">
        <f>IF(Tableau8252728[[#This Row],[Semaine]]="","",VLOOKUP(Tableau8252728[[#This Row],[Semaine]],Listes!$A:$B,2,FALSE))</f>
        <v/>
      </c>
      <c r="B38" s="11" t="str">
        <f>IF(ISBLANK(Tableau8252728[[#This Row],[Matricule]]),"",VLOOKUP(Tableau8252728[[#This Row],[Matricule]],#REF!,2,FALSE))</f>
        <v/>
      </c>
      <c r="C38" s="11" t="str">
        <f>IF(ISBLANK(Tableau8252728[[#This Row],[Matricule]]),"",VLOOKUP(Tableau8252728[[#This Row],[Matricule]],#REF!,3,FALSE))</f>
        <v/>
      </c>
      <c r="D38" s="11" t="str">
        <f>CONCATENATE(Tableau8252728[[#This Row],[Semaine]],Tableau8252728[[#This Row],[Matricule]])</f>
        <v/>
      </c>
      <c r="O38" s="14" t="str">
        <f>IF(SUM(Tableau8252728[[#This Row],[Lundi]:[Mercredi]])&gt;0,SUM(Tableau8252728[[#This Row],[Lundi]:[Mercredi]]),"")</f>
        <v/>
      </c>
      <c r="P38" s="14" t="str">
        <f>IF(SUM(Tableau8252728[[#This Row],[Jeudi]:[Samedi]])&gt;0,SUM(Tableau8252728[[#This Row],[Jeudi]:[Samedi]]),"")</f>
        <v/>
      </c>
      <c r="Q38" s="14">
        <f>COUNTIF(Tableau8252728[[#This Row],[Lundi]:[Mercredi]],"&gt;0") + COUNTIF(Tableau8252728[[#This Row],[Jeudi]:[Samedi]],"&gt;0")</f>
        <v>0</v>
      </c>
      <c r="R38" s="14" t="str">
        <f>IFERROR(Tableau8252728[[#This Row],[Total Tour 1]]+Tableau8252728[[#This Row],[Total Tour 2]],"")</f>
        <v/>
      </c>
      <c r="S38" s="14">
        <f>COUNTIF(Tableau8252728[[#This Row],[Lundi]:[Samedi]],"&gt;=10")*1000</f>
        <v>0</v>
      </c>
      <c r="T3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8" s="15">
        <f>Tableau8252728[[#This Row],[Prime production]]+Tableau8252728[[#This Row],[Prime rendement]]</f>
        <v>0</v>
      </c>
      <c r="V38" s="15" t="str">
        <f>IF(Tableau8252728[[#This Row],[Matricule]]&gt;1,IF(COUNTIF(Tableau8252728[DateMatricule],Tableau8252728[[#This Row],[DateMatricule]])&gt;1,"Doublon",""),"")</f>
        <v/>
      </c>
    </row>
    <row r="39" spans="1:22" x14ac:dyDescent="0.25">
      <c r="A39" s="11" t="str">
        <f>IF(Tableau8252728[[#This Row],[Semaine]]="","",VLOOKUP(Tableau8252728[[#This Row],[Semaine]],Listes!$A:$B,2,FALSE))</f>
        <v/>
      </c>
      <c r="B39" s="11" t="str">
        <f>IF(ISBLANK(Tableau8252728[[#This Row],[Matricule]]),"",VLOOKUP(Tableau8252728[[#This Row],[Matricule]],#REF!,2,FALSE))</f>
        <v/>
      </c>
      <c r="C39" s="11" t="str">
        <f>IF(ISBLANK(Tableau8252728[[#This Row],[Matricule]]),"",VLOOKUP(Tableau8252728[[#This Row],[Matricule]],#REF!,3,FALSE))</f>
        <v/>
      </c>
      <c r="D39" s="11" t="str">
        <f>CONCATENATE(Tableau8252728[[#This Row],[Semaine]],Tableau8252728[[#This Row],[Matricule]])</f>
        <v/>
      </c>
      <c r="O39" s="14" t="str">
        <f>IF(SUM(Tableau8252728[[#This Row],[Lundi]:[Mercredi]])&gt;0,SUM(Tableau8252728[[#This Row],[Lundi]:[Mercredi]]),"")</f>
        <v/>
      </c>
      <c r="P39" s="14" t="str">
        <f>IF(SUM(Tableau8252728[[#This Row],[Jeudi]:[Samedi]])&gt;0,SUM(Tableau8252728[[#This Row],[Jeudi]:[Samedi]]),"")</f>
        <v/>
      </c>
      <c r="Q39" s="14">
        <f>COUNTIF(Tableau8252728[[#This Row],[Lundi]:[Mercredi]],"&gt;0") + COUNTIF(Tableau8252728[[#This Row],[Jeudi]:[Samedi]],"&gt;0")</f>
        <v>0</v>
      </c>
      <c r="R39" s="14" t="str">
        <f>IFERROR(Tableau8252728[[#This Row],[Total Tour 1]]+Tableau8252728[[#This Row],[Total Tour 2]],"")</f>
        <v/>
      </c>
      <c r="S39" s="14">
        <f>COUNTIF(Tableau8252728[[#This Row],[Lundi]:[Samedi]],"&gt;=10")*1000</f>
        <v>0</v>
      </c>
      <c r="T3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9" s="15">
        <f>Tableau8252728[[#This Row],[Prime production]]+Tableau8252728[[#This Row],[Prime rendement]]</f>
        <v>0</v>
      </c>
      <c r="V39" s="15" t="str">
        <f>IF(Tableau8252728[[#This Row],[Matricule]]&gt;1,IF(COUNTIF(Tableau8252728[DateMatricule],Tableau8252728[[#This Row],[DateMatricule]])&gt;1,"Doublon",""),"")</f>
        <v/>
      </c>
    </row>
    <row r="40" spans="1:22" x14ac:dyDescent="0.25">
      <c r="A40" s="11" t="str">
        <f>IF(Tableau8252728[[#This Row],[Semaine]]="","",VLOOKUP(Tableau8252728[[#This Row],[Semaine]],Listes!$A:$B,2,FALSE))</f>
        <v/>
      </c>
      <c r="B40" s="11" t="str">
        <f>IF(ISBLANK(Tableau8252728[[#This Row],[Matricule]]),"",VLOOKUP(Tableau8252728[[#This Row],[Matricule]],#REF!,2,FALSE))</f>
        <v/>
      </c>
      <c r="C40" s="11" t="str">
        <f>IF(ISBLANK(Tableau8252728[[#This Row],[Matricule]]),"",VLOOKUP(Tableau8252728[[#This Row],[Matricule]],#REF!,3,FALSE))</f>
        <v/>
      </c>
      <c r="D40" s="11" t="str">
        <f>CONCATENATE(Tableau8252728[[#This Row],[Semaine]],Tableau8252728[[#This Row],[Matricule]])</f>
        <v/>
      </c>
      <c r="O40" s="14" t="str">
        <f>IF(SUM(Tableau8252728[[#This Row],[Lundi]:[Mercredi]])&gt;0,SUM(Tableau8252728[[#This Row],[Lundi]:[Mercredi]]),"")</f>
        <v/>
      </c>
      <c r="P40" s="14" t="str">
        <f>IF(SUM(Tableau8252728[[#This Row],[Jeudi]:[Samedi]])&gt;0,SUM(Tableau8252728[[#This Row],[Jeudi]:[Samedi]]),"")</f>
        <v/>
      </c>
      <c r="Q40" s="14">
        <f>COUNTIF(Tableau8252728[[#This Row],[Lundi]:[Mercredi]],"&gt;0") + COUNTIF(Tableau8252728[[#This Row],[Jeudi]:[Samedi]],"&gt;0")</f>
        <v>0</v>
      </c>
      <c r="R40" s="14" t="str">
        <f>IFERROR(Tableau8252728[[#This Row],[Total Tour 1]]+Tableau8252728[[#This Row],[Total Tour 2]],"")</f>
        <v/>
      </c>
      <c r="S40" s="14">
        <f>COUNTIF(Tableau8252728[[#This Row],[Lundi]:[Samedi]],"&gt;=10")*1000</f>
        <v>0</v>
      </c>
      <c r="T4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0" s="15">
        <f>Tableau8252728[[#This Row],[Prime production]]+Tableau8252728[[#This Row],[Prime rendement]]</f>
        <v>0</v>
      </c>
      <c r="V40" s="15" t="str">
        <f>IF(Tableau8252728[[#This Row],[Matricule]]&gt;1,IF(COUNTIF(Tableau8252728[DateMatricule],Tableau8252728[[#This Row],[DateMatricule]])&gt;1,"Doublon",""),"")</f>
        <v/>
      </c>
    </row>
    <row r="41" spans="1:22" x14ac:dyDescent="0.25">
      <c r="A41" s="11" t="str">
        <f>IF(Tableau8252728[[#This Row],[Semaine]]="","",VLOOKUP(Tableau8252728[[#This Row],[Semaine]],Listes!$A:$B,2,FALSE))</f>
        <v/>
      </c>
      <c r="B41" s="11" t="str">
        <f>IF(ISBLANK(Tableau8252728[[#This Row],[Matricule]]),"",VLOOKUP(Tableau8252728[[#This Row],[Matricule]],#REF!,2,FALSE))</f>
        <v/>
      </c>
      <c r="C41" s="11" t="str">
        <f>IF(ISBLANK(Tableau8252728[[#This Row],[Matricule]]),"",VLOOKUP(Tableau8252728[[#This Row],[Matricule]],#REF!,3,FALSE))</f>
        <v/>
      </c>
      <c r="D41" s="11" t="str">
        <f>CONCATENATE(Tableau8252728[[#This Row],[Semaine]],Tableau8252728[[#This Row],[Matricule]])</f>
        <v/>
      </c>
      <c r="O41" s="14" t="str">
        <f>IF(SUM(Tableau8252728[[#This Row],[Lundi]:[Mercredi]])&gt;0,SUM(Tableau8252728[[#This Row],[Lundi]:[Mercredi]]),"")</f>
        <v/>
      </c>
      <c r="P41" s="14" t="str">
        <f>IF(SUM(Tableau8252728[[#This Row],[Jeudi]:[Samedi]])&gt;0,SUM(Tableau8252728[[#This Row],[Jeudi]:[Samedi]]),"")</f>
        <v/>
      </c>
      <c r="Q41" s="14">
        <f>COUNTIF(Tableau8252728[[#This Row],[Lundi]:[Mercredi]],"&gt;0") + COUNTIF(Tableau8252728[[#This Row],[Jeudi]:[Samedi]],"&gt;0")</f>
        <v>0</v>
      </c>
      <c r="R41" s="14" t="str">
        <f>IFERROR(Tableau8252728[[#This Row],[Total Tour 1]]+Tableau8252728[[#This Row],[Total Tour 2]],"")</f>
        <v/>
      </c>
      <c r="S41" s="14">
        <f>COUNTIF(Tableau8252728[[#This Row],[Lundi]:[Samedi]],"&gt;=10")*1000</f>
        <v>0</v>
      </c>
      <c r="T4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1" s="15">
        <f>Tableau8252728[[#This Row],[Prime production]]+Tableau8252728[[#This Row],[Prime rendement]]</f>
        <v>0</v>
      </c>
      <c r="V41" s="15" t="str">
        <f>IF(Tableau8252728[[#This Row],[Matricule]]&gt;1,IF(COUNTIF(Tableau8252728[DateMatricule],Tableau8252728[[#This Row],[DateMatricule]])&gt;1,"Doublon",""),"")</f>
        <v/>
      </c>
    </row>
    <row r="42" spans="1:22" x14ac:dyDescent="0.25">
      <c r="A42" s="11" t="str">
        <f>IF(Tableau8252728[[#This Row],[Semaine]]="","",VLOOKUP(Tableau8252728[[#This Row],[Semaine]],Listes!$A:$B,2,FALSE))</f>
        <v/>
      </c>
      <c r="B42" s="11" t="str">
        <f>IF(ISBLANK(Tableau8252728[[#This Row],[Matricule]]),"",VLOOKUP(Tableau8252728[[#This Row],[Matricule]],#REF!,2,FALSE))</f>
        <v/>
      </c>
      <c r="C42" s="11" t="str">
        <f>IF(ISBLANK(Tableau8252728[[#This Row],[Matricule]]),"",VLOOKUP(Tableau8252728[[#This Row],[Matricule]],#REF!,3,FALSE))</f>
        <v/>
      </c>
      <c r="D42" s="11" t="str">
        <f>CONCATENATE(Tableau8252728[[#This Row],[Semaine]],Tableau8252728[[#This Row],[Matricule]])</f>
        <v/>
      </c>
      <c r="O42" s="14" t="str">
        <f>IF(SUM(Tableau8252728[[#This Row],[Lundi]:[Mercredi]])&gt;0,SUM(Tableau8252728[[#This Row],[Lundi]:[Mercredi]]),"")</f>
        <v/>
      </c>
      <c r="P42" s="14" t="str">
        <f>IF(SUM(Tableau8252728[[#This Row],[Jeudi]:[Samedi]])&gt;0,SUM(Tableau8252728[[#This Row],[Jeudi]:[Samedi]]),"")</f>
        <v/>
      </c>
      <c r="Q42" s="14">
        <f>COUNTIF(Tableau8252728[[#This Row],[Lundi]:[Mercredi]],"&gt;0") + COUNTIF(Tableau8252728[[#This Row],[Jeudi]:[Samedi]],"&gt;0")</f>
        <v>0</v>
      </c>
      <c r="R42" s="14" t="str">
        <f>IFERROR(Tableau8252728[[#This Row],[Total Tour 1]]+Tableau8252728[[#This Row],[Total Tour 2]],"")</f>
        <v/>
      </c>
      <c r="S42" s="14">
        <f>COUNTIF(Tableau8252728[[#This Row],[Lundi]:[Samedi]],"&gt;=10")*1000</f>
        <v>0</v>
      </c>
      <c r="T4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2" s="15">
        <f>Tableau8252728[[#This Row],[Prime production]]+Tableau8252728[[#This Row],[Prime rendement]]</f>
        <v>0</v>
      </c>
      <c r="V42" s="15" t="str">
        <f>IF(Tableau8252728[[#This Row],[Matricule]]&gt;1,IF(COUNTIF(Tableau8252728[DateMatricule],Tableau8252728[[#This Row],[DateMatricule]])&gt;1,"Doublon",""),"")</f>
        <v/>
      </c>
    </row>
    <row r="43" spans="1:22" x14ac:dyDescent="0.25">
      <c r="A43" s="11" t="str">
        <f>IF(Tableau8252728[[#This Row],[Semaine]]="","",VLOOKUP(Tableau8252728[[#This Row],[Semaine]],Listes!$A:$B,2,FALSE))</f>
        <v/>
      </c>
      <c r="B43" s="11" t="str">
        <f>IF(ISBLANK(Tableau8252728[[#This Row],[Matricule]]),"",VLOOKUP(Tableau8252728[[#This Row],[Matricule]],#REF!,2,FALSE))</f>
        <v/>
      </c>
      <c r="C43" s="11" t="str">
        <f>IF(ISBLANK(Tableau8252728[[#This Row],[Matricule]]),"",VLOOKUP(Tableau8252728[[#This Row],[Matricule]],#REF!,3,FALSE))</f>
        <v/>
      </c>
      <c r="D43" s="11" t="str">
        <f>CONCATENATE(Tableau8252728[[#This Row],[Semaine]],Tableau8252728[[#This Row],[Matricule]])</f>
        <v/>
      </c>
      <c r="O43" s="14" t="str">
        <f>IF(SUM(Tableau8252728[[#This Row],[Lundi]:[Mercredi]])&gt;0,SUM(Tableau8252728[[#This Row],[Lundi]:[Mercredi]]),"")</f>
        <v/>
      </c>
      <c r="P43" s="14" t="str">
        <f>IF(SUM(Tableau8252728[[#This Row],[Jeudi]:[Samedi]])&gt;0,SUM(Tableau8252728[[#This Row],[Jeudi]:[Samedi]]),"")</f>
        <v/>
      </c>
      <c r="Q43" s="14">
        <f>COUNTIF(Tableau8252728[[#This Row],[Lundi]:[Mercredi]],"&gt;0") + COUNTIF(Tableau8252728[[#This Row],[Jeudi]:[Samedi]],"&gt;0")</f>
        <v>0</v>
      </c>
      <c r="R43" s="14" t="str">
        <f>IFERROR(Tableau8252728[[#This Row],[Total Tour 1]]+Tableau8252728[[#This Row],[Total Tour 2]],"")</f>
        <v/>
      </c>
      <c r="S43" s="14">
        <f>COUNTIF(Tableau8252728[[#This Row],[Lundi]:[Samedi]],"&gt;=10")*1000</f>
        <v>0</v>
      </c>
      <c r="T4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3" s="15">
        <f>Tableau8252728[[#This Row],[Prime production]]+Tableau8252728[[#This Row],[Prime rendement]]</f>
        <v>0</v>
      </c>
      <c r="V43" s="15" t="str">
        <f>IF(Tableau8252728[[#This Row],[Matricule]]&gt;1,IF(COUNTIF(Tableau8252728[DateMatricule],Tableau8252728[[#This Row],[DateMatricule]])&gt;1,"Doublon",""),"")</f>
        <v/>
      </c>
    </row>
    <row r="44" spans="1:22" x14ac:dyDescent="0.25">
      <c r="A44" s="11" t="str">
        <f>IF(Tableau8252728[[#This Row],[Semaine]]="","",VLOOKUP(Tableau8252728[[#This Row],[Semaine]],Listes!$A:$B,2,FALSE))</f>
        <v/>
      </c>
      <c r="B44" s="11" t="str">
        <f>IF(ISBLANK(Tableau8252728[[#This Row],[Matricule]]),"",VLOOKUP(Tableau8252728[[#This Row],[Matricule]],#REF!,2,FALSE))</f>
        <v/>
      </c>
      <c r="C44" s="11" t="str">
        <f>IF(ISBLANK(Tableau8252728[[#This Row],[Matricule]]),"",VLOOKUP(Tableau8252728[[#This Row],[Matricule]],#REF!,3,FALSE))</f>
        <v/>
      </c>
      <c r="D44" s="11" t="str">
        <f>CONCATENATE(Tableau8252728[[#This Row],[Semaine]],Tableau8252728[[#This Row],[Matricule]])</f>
        <v/>
      </c>
      <c r="O44" s="14" t="str">
        <f>IF(SUM(Tableau8252728[[#This Row],[Lundi]:[Mercredi]])&gt;0,SUM(Tableau8252728[[#This Row],[Lundi]:[Mercredi]]),"")</f>
        <v/>
      </c>
      <c r="P44" s="14" t="str">
        <f>IF(SUM(Tableau8252728[[#This Row],[Jeudi]:[Samedi]])&gt;0,SUM(Tableau8252728[[#This Row],[Jeudi]:[Samedi]]),"")</f>
        <v/>
      </c>
      <c r="Q44" s="14">
        <f>COUNTIF(Tableau8252728[[#This Row],[Lundi]:[Mercredi]],"&gt;0") + COUNTIF(Tableau8252728[[#This Row],[Jeudi]:[Samedi]],"&gt;0")</f>
        <v>0</v>
      </c>
      <c r="R44" s="14" t="str">
        <f>IFERROR(Tableau8252728[[#This Row],[Total Tour 1]]+Tableau8252728[[#This Row],[Total Tour 2]],"")</f>
        <v/>
      </c>
      <c r="S44" s="14">
        <f>COUNTIF(Tableau8252728[[#This Row],[Lundi]:[Samedi]],"&gt;=10")*1000</f>
        <v>0</v>
      </c>
      <c r="T4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4" s="15">
        <f>Tableau8252728[[#This Row],[Prime production]]+Tableau8252728[[#This Row],[Prime rendement]]</f>
        <v>0</v>
      </c>
      <c r="V44" s="15" t="str">
        <f>IF(Tableau8252728[[#This Row],[Matricule]]&gt;1,IF(COUNTIF(Tableau8252728[DateMatricule],Tableau8252728[[#This Row],[DateMatricule]])&gt;1,"Doublon",""),"")</f>
        <v/>
      </c>
    </row>
    <row r="45" spans="1:22" x14ac:dyDescent="0.25">
      <c r="A45" s="11" t="str">
        <f>IF(Tableau8252728[[#This Row],[Semaine]]="","",VLOOKUP(Tableau8252728[[#This Row],[Semaine]],Listes!$A:$B,2,FALSE))</f>
        <v/>
      </c>
      <c r="B45" s="11" t="str">
        <f>IF(ISBLANK(Tableau8252728[[#This Row],[Matricule]]),"",VLOOKUP(Tableau8252728[[#This Row],[Matricule]],#REF!,2,FALSE))</f>
        <v/>
      </c>
      <c r="C45" s="11" t="str">
        <f>IF(ISBLANK(Tableau8252728[[#This Row],[Matricule]]),"",VLOOKUP(Tableau8252728[[#This Row],[Matricule]],#REF!,3,FALSE))</f>
        <v/>
      </c>
      <c r="D45" s="11" t="str">
        <f>CONCATENATE(Tableau8252728[[#This Row],[Semaine]],Tableau8252728[[#This Row],[Matricule]])</f>
        <v/>
      </c>
      <c r="O45" s="14" t="str">
        <f>IF(SUM(Tableau8252728[[#This Row],[Lundi]:[Mercredi]])&gt;0,SUM(Tableau8252728[[#This Row],[Lundi]:[Mercredi]]),"")</f>
        <v/>
      </c>
      <c r="P45" s="14" t="str">
        <f>IF(SUM(Tableau8252728[[#This Row],[Jeudi]:[Samedi]])&gt;0,SUM(Tableau8252728[[#This Row],[Jeudi]:[Samedi]]),"")</f>
        <v/>
      </c>
      <c r="Q45" s="14">
        <f>COUNTIF(Tableau8252728[[#This Row],[Lundi]:[Mercredi]],"&gt;0") + COUNTIF(Tableau8252728[[#This Row],[Jeudi]:[Samedi]],"&gt;0")</f>
        <v>0</v>
      </c>
      <c r="R45" s="14" t="str">
        <f>IFERROR(Tableau8252728[[#This Row],[Total Tour 1]]+Tableau8252728[[#This Row],[Total Tour 2]],"")</f>
        <v/>
      </c>
      <c r="S45" s="14">
        <f>COUNTIF(Tableau8252728[[#This Row],[Lundi]:[Samedi]],"&gt;=10")*1000</f>
        <v>0</v>
      </c>
      <c r="T4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5" s="15">
        <f>Tableau8252728[[#This Row],[Prime production]]+Tableau8252728[[#This Row],[Prime rendement]]</f>
        <v>0</v>
      </c>
      <c r="V45" s="15" t="str">
        <f>IF(Tableau8252728[[#This Row],[Matricule]]&gt;1,IF(COUNTIF(Tableau8252728[DateMatricule],Tableau8252728[[#This Row],[DateMatricule]])&gt;1,"Doublon",""),"")</f>
        <v/>
      </c>
    </row>
    <row r="46" spans="1:22" x14ac:dyDescent="0.25">
      <c r="A46" s="11" t="str">
        <f>IF(Tableau8252728[[#This Row],[Semaine]]="","",VLOOKUP(Tableau8252728[[#This Row],[Semaine]],Listes!$A:$B,2,FALSE))</f>
        <v/>
      </c>
      <c r="B46" s="11" t="str">
        <f>IF(ISBLANK(Tableau8252728[[#This Row],[Matricule]]),"",VLOOKUP(Tableau8252728[[#This Row],[Matricule]],#REF!,2,FALSE))</f>
        <v/>
      </c>
      <c r="C46" s="11" t="str">
        <f>IF(ISBLANK(Tableau8252728[[#This Row],[Matricule]]),"",VLOOKUP(Tableau8252728[[#This Row],[Matricule]],#REF!,3,FALSE))</f>
        <v/>
      </c>
      <c r="D46" s="11" t="str">
        <f>CONCATENATE(Tableau8252728[[#This Row],[Semaine]],Tableau8252728[[#This Row],[Matricule]])</f>
        <v/>
      </c>
      <c r="O46" s="14" t="str">
        <f>IF(SUM(Tableau8252728[[#This Row],[Lundi]:[Mercredi]])&gt;0,SUM(Tableau8252728[[#This Row],[Lundi]:[Mercredi]]),"")</f>
        <v/>
      </c>
      <c r="P46" s="14" t="str">
        <f>IF(SUM(Tableau8252728[[#This Row],[Jeudi]:[Samedi]])&gt;0,SUM(Tableau8252728[[#This Row],[Jeudi]:[Samedi]]),"")</f>
        <v/>
      </c>
      <c r="Q46" s="14">
        <f>COUNTIF(Tableau8252728[[#This Row],[Lundi]:[Mercredi]],"&gt;0") + COUNTIF(Tableau8252728[[#This Row],[Jeudi]:[Samedi]],"&gt;0")</f>
        <v>0</v>
      </c>
      <c r="R46" s="14" t="str">
        <f>IFERROR(Tableau8252728[[#This Row],[Total Tour 1]]+Tableau8252728[[#This Row],[Total Tour 2]],"")</f>
        <v/>
      </c>
      <c r="S46" s="14">
        <f>COUNTIF(Tableau8252728[[#This Row],[Lundi]:[Samedi]],"&gt;=10")*1000</f>
        <v>0</v>
      </c>
      <c r="T4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6" s="15">
        <f>Tableau8252728[[#This Row],[Prime production]]+Tableau8252728[[#This Row],[Prime rendement]]</f>
        <v>0</v>
      </c>
      <c r="V46" s="15" t="str">
        <f>IF(Tableau8252728[[#This Row],[Matricule]]&gt;1,IF(COUNTIF(Tableau8252728[DateMatricule],Tableau8252728[[#This Row],[DateMatricule]])&gt;1,"Doublon",""),"")</f>
        <v/>
      </c>
    </row>
    <row r="47" spans="1:22" x14ac:dyDescent="0.25">
      <c r="A47" s="11" t="str">
        <f>IF(Tableau8252728[[#This Row],[Semaine]]="","",VLOOKUP(Tableau8252728[[#This Row],[Semaine]],Listes!$A:$B,2,FALSE))</f>
        <v/>
      </c>
      <c r="B47" s="11" t="str">
        <f>IF(ISBLANK(Tableau8252728[[#This Row],[Matricule]]),"",VLOOKUP(Tableau8252728[[#This Row],[Matricule]],#REF!,2,FALSE))</f>
        <v/>
      </c>
      <c r="C47" s="11" t="str">
        <f>IF(ISBLANK(Tableau8252728[[#This Row],[Matricule]]),"",VLOOKUP(Tableau8252728[[#This Row],[Matricule]],#REF!,3,FALSE))</f>
        <v/>
      </c>
      <c r="D47" s="11" t="str">
        <f>CONCATENATE(Tableau8252728[[#This Row],[Semaine]],Tableau8252728[[#This Row],[Matricule]])</f>
        <v/>
      </c>
      <c r="O47" s="14" t="str">
        <f>IF(SUM(Tableau8252728[[#This Row],[Lundi]:[Mercredi]])&gt;0,SUM(Tableau8252728[[#This Row],[Lundi]:[Mercredi]]),"")</f>
        <v/>
      </c>
      <c r="P47" s="14" t="str">
        <f>IF(SUM(Tableau8252728[[#This Row],[Jeudi]:[Samedi]])&gt;0,SUM(Tableau8252728[[#This Row],[Jeudi]:[Samedi]]),"")</f>
        <v/>
      </c>
      <c r="Q47" s="14">
        <f>COUNTIF(Tableau8252728[[#This Row],[Lundi]:[Mercredi]],"&gt;0") + COUNTIF(Tableau8252728[[#This Row],[Jeudi]:[Samedi]],"&gt;0")</f>
        <v>0</v>
      </c>
      <c r="R47" s="14" t="str">
        <f>IFERROR(Tableau8252728[[#This Row],[Total Tour 1]]+Tableau8252728[[#This Row],[Total Tour 2]],"")</f>
        <v/>
      </c>
      <c r="S47" s="14">
        <f>COUNTIF(Tableau8252728[[#This Row],[Lundi]:[Samedi]],"&gt;=10")*1000</f>
        <v>0</v>
      </c>
      <c r="T4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7" s="15">
        <f>Tableau8252728[[#This Row],[Prime production]]+Tableau8252728[[#This Row],[Prime rendement]]</f>
        <v>0</v>
      </c>
      <c r="V47" s="15" t="str">
        <f>IF(Tableau8252728[[#This Row],[Matricule]]&gt;1,IF(COUNTIF(Tableau8252728[DateMatricule],Tableau8252728[[#This Row],[DateMatricule]])&gt;1,"Doublon",""),"")</f>
        <v/>
      </c>
    </row>
    <row r="48" spans="1:22" x14ac:dyDescent="0.25">
      <c r="A48" s="11" t="str">
        <f>IF(Tableau8252728[[#This Row],[Semaine]]="","",VLOOKUP(Tableau8252728[[#This Row],[Semaine]],Listes!$A:$B,2,FALSE))</f>
        <v/>
      </c>
      <c r="B48" s="11" t="str">
        <f>IF(ISBLANK(Tableau8252728[[#This Row],[Matricule]]),"",VLOOKUP(Tableau8252728[[#This Row],[Matricule]],#REF!,2,FALSE))</f>
        <v/>
      </c>
      <c r="C48" s="11" t="str">
        <f>IF(ISBLANK(Tableau8252728[[#This Row],[Matricule]]),"",VLOOKUP(Tableau8252728[[#This Row],[Matricule]],#REF!,3,FALSE))</f>
        <v/>
      </c>
      <c r="D48" s="11" t="str">
        <f>CONCATENATE(Tableau8252728[[#This Row],[Semaine]],Tableau8252728[[#This Row],[Matricule]])</f>
        <v/>
      </c>
      <c r="O48" s="14" t="str">
        <f>IF(SUM(Tableau8252728[[#This Row],[Lundi]:[Mercredi]])&gt;0,SUM(Tableau8252728[[#This Row],[Lundi]:[Mercredi]]),"")</f>
        <v/>
      </c>
      <c r="P48" s="14" t="str">
        <f>IF(SUM(Tableau8252728[[#This Row],[Jeudi]:[Samedi]])&gt;0,SUM(Tableau8252728[[#This Row],[Jeudi]:[Samedi]]),"")</f>
        <v/>
      </c>
      <c r="Q48" s="14">
        <f>COUNTIF(Tableau8252728[[#This Row],[Lundi]:[Mercredi]],"&gt;0") + COUNTIF(Tableau8252728[[#This Row],[Jeudi]:[Samedi]],"&gt;0")</f>
        <v>0</v>
      </c>
      <c r="R48" s="14" t="str">
        <f>IFERROR(Tableau8252728[[#This Row],[Total Tour 1]]+Tableau8252728[[#This Row],[Total Tour 2]],"")</f>
        <v/>
      </c>
      <c r="S48" s="14">
        <f>COUNTIF(Tableau8252728[[#This Row],[Lundi]:[Samedi]],"&gt;=10")*1000</f>
        <v>0</v>
      </c>
      <c r="T4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8" s="15">
        <f>Tableau8252728[[#This Row],[Prime production]]+Tableau8252728[[#This Row],[Prime rendement]]</f>
        <v>0</v>
      </c>
      <c r="V48" s="15" t="str">
        <f>IF(Tableau8252728[[#This Row],[Matricule]]&gt;1,IF(COUNTIF(Tableau8252728[DateMatricule],Tableau8252728[[#This Row],[DateMatricule]])&gt;1,"Doublon",""),"")</f>
        <v/>
      </c>
    </row>
    <row r="49" spans="1:22" x14ac:dyDescent="0.25">
      <c r="A49" s="11" t="str">
        <f>IF(Tableau8252728[[#This Row],[Semaine]]="","",VLOOKUP(Tableau8252728[[#This Row],[Semaine]],Listes!$A:$B,2,FALSE))</f>
        <v/>
      </c>
      <c r="B49" s="11" t="str">
        <f>IF(ISBLANK(Tableau8252728[[#This Row],[Matricule]]),"",VLOOKUP(Tableau8252728[[#This Row],[Matricule]],#REF!,2,FALSE))</f>
        <v/>
      </c>
      <c r="C49" s="11" t="str">
        <f>IF(ISBLANK(Tableau8252728[[#This Row],[Matricule]]),"",VLOOKUP(Tableau8252728[[#This Row],[Matricule]],#REF!,3,FALSE))</f>
        <v/>
      </c>
      <c r="D49" s="11" t="str">
        <f>CONCATENATE(Tableau8252728[[#This Row],[Semaine]],Tableau8252728[[#This Row],[Matricule]])</f>
        <v/>
      </c>
      <c r="O49" s="14" t="str">
        <f>IF(SUM(Tableau8252728[[#This Row],[Lundi]:[Mercredi]])&gt;0,SUM(Tableau8252728[[#This Row],[Lundi]:[Mercredi]]),"")</f>
        <v/>
      </c>
      <c r="P49" s="14" t="str">
        <f>IF(SUM(Tableau8252728[[#This Row],[Jeudi]:[Samedi]])&gt;0,SUM(Tableau8252728[[#This Row],[Jeudi]:[Samedi]]),"")</f>
        <v/>
      </c>
      <c r="Q49" s="14">
        <f>COUNTIF(Tableau8252728[[#This Row],[Lundi]:[Mercredi]],"&gt;0") + COUNTIF(Tableau8252728[[#This Row],[Jeudi]:[Samedi]],"&gt;0")</f>
        <v>0</v>
      </c>
      <c r="R49" s="14" t="str">
        <f>IFERROR(Tableau8252728[[#This Row],[Total Tour 1]]+Tableau8252728[[#This Row],[Total Tour 2]],"")</f>
        <v/>
      </c>
      <c r="S49" s="14">
        <f>COUNTIF(Tableau8252728[[#This Row],[Lundi]:[Samedi]],"&gt;=10")*1000</f>
        <v>0</v>
      </c>
      <c r="T4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9" s="15">
        <f>Tableau8252728[[#This Row],[Prime production]]+Tableau8252728[[#This Row],[Prime rendement]]</f>
        <v>0</v>
      </c>
      <c r="V49" s="15" t="str">
        <f>IF(Tableau8252728[[#This Row],[Matricule]]&gt;1,IF(COUNTIF(Tableau8252728[DateMatricule],Tableau8252728[[#This Row],[DateMatricule]])&gt;1,"Doublon",""),"")</f>
        <v/>
      </c>
    </row>
    <row r="50" spans="1:22" x14ac:dyDescent="0.25">
      <c r="A50" s="11" t="str">
        <f>IF(Tableau8252728[[#This Row],[Semaine]]="","",VLOOKUP(Tableau8252728[[#This Row],[Semaine]],Listes!$A:$B,2,FALSE))</f>
        <v/>
      </c>
      <c r="B50" s="11" t="str">
        <f>IF(ISBLANK(Tableau8252728[[#This Row],[Matricule]]),"",VLOOKUP(Tableau8252728[[#This Row],[Matricule]],#REF!,2,FALSE))</f>
        <v/>
      </c>
      <c r="C50" s="11" t="str">
        <f>IF(ISBLANK(Tableau8252728[[#This Row],[Matricule]]),"",VLOOKUP(Tableau8252728[[#This Row],[Matricule]],#REF!,3,FALSE))</f>
        <v/>
      </c>
      <c r="D50" s="11" t="str">
        <f>CONCATENATE(Tableau8252728[[#This Row],[Semaine]],Tableau8252728[[#This Row],[Matricule]])</f>
        <v/>
      </c>
      <c r="O50" s="14" t="str">
        <f>IF(SUM(Tableau8252728[[#This Row],[Lundi]:[Mercredi]])&gt;0,SUM(Tableau8252728[[#This Row],[Lundi]:[Mercredi]]),"")</f>
        <v/>
      </c>
      <c r="P50" s="14" t="str">
        <f>IF(SUM(Tableau8252728[[#This Row],[Jeudi]:[Samedi]])&gt;0,SUM(Tableau8252728[[#This Row],[Jeudi]:[Samedi]]),"")</f>
        <v/>
      </c>
      <c r="Q50" s="14">
        <f>COUNTIF(Tableau8252728[[#This Row],[Lundi]:[Mercredi]],"&gt;0") + COUNTIF(Tableau8252728[[#This Row],[Jeudi]:[Samedi]],"&gt;0")</f>
        <v>0</v>
      </c>
      <c r="R50" s="14" t="str">
        <f>IFERROR(Tableau8252728[[#This Row],[Total Tour 1]]+Tableau8252728[[#This Row],[Total Tour 2]],"")</f>
        <v/>
      </c>
      <c r="S50" s="14">
        <f>COUNTIF(Tableau8252728[[#This Row],[Lundi]:[Samedi]],"&gt;=10")*1000</f>
        <v>0</v>
      </c>
      <c r="T5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0" s="15">
        <f>Tableau8252728[[#This Row],[Prime production]]+Tableau8252728[[#This Row],[Prime rendement]]</f>
        <v>0</v>
      </c>
      <c r="V50" s="15" t="str">
        <f>IF(Tableau8252728[[#This Row],[Matricule]]&gt;1,IF(COUNTIF(Tableau8252728[DateMatricule],Tableau8252728[[#This Row],[DateMatricule]])&gt;1,"Doublon",""),"")</f>
        <v/>
      </c>
    </row>
    <row r="51" spans="1:22" x14ac:dyDescent="0.25">
      <c r="A51" s="11" t="str">
        <f>IF(Tableau8252728[[#This Row],[Semaine]]="","",VLOOKUP(Tableau8252728[[#This Row],[Semaine]],Listes!$A:$B,2,FALSE))</f>
        <v/>
      </c>
      <c r="B51" s="11" t="str">
        <f>IF(ISBLANK(Tableau8252728[[#This Row],[Matricule]]),"",VLOOKUP(Tableau8252728[[#This Row],[Matricule]],#REF!,2,FALSE))</f>
        <v/>
      </c>
      <c r="C51" s="11" t="str">
        <f>IF(ISBLANK(Tableau8252728[[#This Row],[Matricule]]),"",VLOOKUP(Tableau8252728[[#This Row],[Matricule]],#REF!,3,FALSE))</f>
        <v/>
      </c>
      <c r="D51" s="11" t="str">
        <f>CONCATENATE(Tableau8252728[[#This Row],[Semaine]],Tableau8252728[[#This Row],[Matricule]])</f>
        <v/>
      </c>
      <c r="O51" s="14" t="str">
        <f>IF(SUM(Tableau8252728[[#This Row],[Lundi]:[Mercredi]])&gt;0,SUM(Tableau8252728[[#This Row],[Lundi]:[Mercredi]]),"")</f>
        <v/>
      </c>
      <c r="P51" s="14" t="str">
        <f>IF(SUM(Tableau8252728[[#This Row],[Jeudi]:[Samedi]])&gt;0,SUM(Tableau8252728[[#This Row],[Jeudi]:[Samedi]]),"")</f>
        <v/>
      </c>
      <c r="Q51" s="14">
        <f>COUNTIF(Tableau8252728[[#This Row],[Lundi]:[Mercredi]],"&gt;0") + COUNTIF(Tableau8252728[[#This Row],[Jeudi]:[Samedi]],"&gt;0")</f>
        <v>0</v>
      </c>
      <c r="R51" s="14" t="str">
        <f>IFERROR(Tableau8252728[[#This Row],[Total Tour 1]]+Tableau8252728[[#This Row],[Total Tour 2]],"")</f>
        <v/>
      </c>
      <c r="S51" s="14">
        <f>COUNTIF(Tableau8252728[[#This Row],[Lundi]:[Samedi]],"&gt;=10")*1000</f>
        <v>0</v>
      </c>
      <c r="T5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1" s="15">
        <f>Tableau8252728[[#This Row],[Prime production]]+Tableau8252728[[#This Row],[Prime rendement]]</f>
        <v>0</v>
      </c>
      <c r="V51" s="15" t="str">
        <f>IF(Tableau8252728[[#This Row],[Matricule]]&gt;1,IF(COUNTIF(Tableau8252728[DateMatricule],Tableau8252728[[#This Row],[DateMatricule]])&gt;1,"Doublon",""),"")</f>
        <v/>
      </c>
    </row>
    <row r="52" spans="1:22" x14ac:dyDescent="0.25">
      <c r="A52" s="11" t="str">
        <f>IF(Tableau8252728[[#This Row],[Semaine]]="","",VLOOKUP(Tableau8252728[[#This Row],[Semaine]],Listes!$A:$B,2,FALSE))</f>
        <v/>
      </c>
      <c r="B52" s="11" t="str">
        <f>IF(ISBLANK(Tableau8252728[[#This Row],[Matricule]]),"",VLOOKUP(Tableau8252728[[#This Row],[Matricule]],#REF!,2,FALSE))</f>
        <v/>
      </c>
      <c r="C52" s="11" t="str">
        <f>IF(ISBLANK(Tableau8252728[[#This Row],[Matricule]]),"",VLOOKUP(Tableau8252728[[#This Row],[Matricule]],#REF!,3,FALSE))</f>
        <v/>
      </c>
      <c r="D52" s="11" t="str">
        <f>CONCATENATE(Tableau8252728[[#This Row],[Semaine]],Tableau8252728[[#This Row],[Matricule]])</f>
        <v/>
      </c>
      <c r="O52" s="14" t="str">
        <f>IF(SUM(Tableau8252728[[#This Row],[Lundi]:[Mercredi]])&gt;0,SUM(Tableau8252728[[#This Row],[Lundi]:[Mercredi]]),"")</f>
        <v/>
      </c>
      <c r="P52" s="14" t="str">
        <f>IF(SUM(Tableau8252728[[#This Row],[Jeudi]:[Samedi]])&gt;0,SUM(Tableau8252728[[#This Row],[Jeudi]:[Samedi]]),"")</f>
        <v/>
      </c>
      <c r="Q52" s="14">
        <f>COUNTIF(Tableau8252728[[#This Row],[Lundi]:[Mercredi]],"&gt;0") + COUNTIF(Tableau8252728[[#This Row],[Jeudi]:[Samedi]],"&gt;0")</f>
        <v>0</v>
      </c>
      <c r="R52" s="14" t="str">
        <f>IFERROR(Tableau8252728[[#This Row],[Total Tour 1]]+Tableau8252728[[#This Row],[Total Tour 2]],"")</f>
        <v/>
      </c>
      <c r="S52" s="14">
        <f>COUNTIF(Tableau8252728[[#This Row],[Lundi]:[Samedi]],"&gt;=10")*1000</f>
        <v>0</v>
      </c>
      <c r="T5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2" s="15">
        <f>Tableau8252728[[#This Row],[Prime production]]+Tableau8252728[[#This Row],[Prime rendement]]</f>
        <v>0</v>
      </c>
      <c r="V52" s="15" t="str">
        <f>IF(Tableau8252728[[#This Row],[Matricule]]&gt;1,IF(COUNTIF(Tableau8252728[DateMatricule],Tableau8252728[[#This Row],[DateMatricule]])&gt;1,"Doublon",""),"")</f>
        <v/>
      </c>
    </row>
    <row r="53" spans="1:22" x14ac:dyDescent="0.25">
      <c r="A53" s="11" t="str">
        <f>IF(Tableau8252728[[#This Row],[Semaine]]="","",VLOOKUP(Tableau8252728[[#This Row],[Semaine]],Listes!$A:$B,2,FALSE))</f>
        <v/>
      </c>
      <c r="B53" s="11" t="str">
        <f>IF(ISBLANK(Tableau8252728[[#This Row],[Matricule]]),"",VLOOKUP(Tableau8252728[[#This Row],[Matricule]],#REF!,2,FALSE))</f>
        <v/>
      </c>
      <c r="C53" s="11" t="str">
        <f>IF(ISBLANK(Tableau8252728[[#This Row],[Matricule]]),"",VLOOKUP(Tableau8252728[[#This Row],[Matricule]],#REF!,3,FALSE))</f>
        <v/>
      </c>
      <c r="D53" s="11" t="str">
        <f>CONCATENATE(Tableau8252728[[#This Row],[Semaine]],Tableau8252728[[#This Row],[Matricule]])</f>
        <v/>
      </c>
      <c r="O53" s="14" t="str">
        <f>IF(SUM(Tableau8252728[[#This Row],[Lundi]:[Mercredi]])&gt;0,SUM(Tableau8252728[[#This Row],[Lundi]:[Mercredi]]),"")</f>
        <v/>
      </c>
      <c r="P53" s="14" t="str">
        <f>IF(SUM(Tableau8252728[[#This Row],[Jeudi]:[Samedi]])&gt;0,SUM(Tableau8252728[[#This Row],[Jeudi]:[Samedi]]),"")</f>
        <v/>
      </c>
      <c r="Q53" s="14">
        <f>COUNTIF(Tableau8252728[[#This Row],[Lundi]:[Mercredi]],"&gt;0") + COUNTIF(Tableau8252728[[#This Row],[Jeudi]:[Samedi]],"&gt;0")</f>
        <v>0</v>
      </c>
      <c r="R53" s="14" t="str">
        <f>IFERROR(Tableau8252728[[#This Row],[Total Tour 1]]+Tableau8252728[[#This Row],[Total Tour 2]],"")</f>
        <v/>
      </c>
      <c r="S53" s="14">
        <f>COUNTIF(Tableau8252728[[#This Row],[Lundi]:[Samedi]],"&gt;=10")*1000</f>
        <v>0</v>
      </c>
      <c r="T5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3" s="15">
        <f>Tableau8252728[[#This Row],[Prime production]]+Tableau8252728[[#This Row],[Prime rendement]]</f>
        <v>0</v>
      </c>
      <c r="V53" s="15" t="str">
        <f>IF(Tableau8252728[[#This Row],[Matricule]]&gt;1,IF(COUNTIF(Tableau8252728[DateMatricule],Tableau8252728[[#This Row],[DateMatricule]])&gt;1,"Doublon",""),"")</f>
        <v/>
      </c>
    </row>
    <row r="54" spans="1:22" x14ac:dyDescent="0.25">
      <c r="A54" s="11" t="str">
        <f>IF(Tableau8252728[[#This Row],[Semaine]]="","",VLOOKUP(Tableau8252728[[#This Row],[Semaine]],Listes!$A:$B,2,FALSE))</f>
        <v/>
      </c>
      <c r="B54" s="11" t="str">
        <f>IF(ISBLANK(Tableau8252728[[#This Row],[Matricule]]),"",VLOOKUP(Tableau8252728[[#This Row],[Matricule]],#REF!,2,FALSE))</f>
        <v/>
      </c>
      <c r="C54" s="11" t="str">
        <f>IF(ISBLANK(Tableau8252728[[#This Row],[Matricule]]),"",VLOOKUP(Tableau8252728[[#This Row],[Matricule]],#REF!,3,FALSE))</f>
        <v/>
      </c>
      <c r="D54" s="11" t="str">
        <f>CONCATENATE(Tableau8252728[[#This Row],[Semaine]],Tableau8252728[[#This Row],[Matricule]])</f>
        <v/>
      </c>
      <c r="O54" s="14" t="str">
        <f>IF(SUM(Tableau8252728[[#This Row],[Lundi]:[Mercredi]])&gt;0,SUM(Tableau8252728[[#This Row],[Lundi]:[Mercredi]]),"")</f>
        <v/>
      </c>
      <c r="P54" s="14" t="str">
        <f>IF(SUM(Tableau8252728[[#This Row],[Jeudi]:[Samedi]])&gt;0,SUM(Tableau8252728[[#This Row],[Jeudi]:[Samedi]]),"")</f>
        <v/>
      </c>
      <c r="Q54" s="14">
        <f>COUNTIF(Tableau8252728[[#This Row],[Lundi]:[Mercredi]],"&gt;0") + COUNTIF(Tableau8252728[[#This Row],[Jeudi]:[Samedi]],"&gt;0")</f>
        <v>0</v>
      </c>
      <c r="R54" s="14" t="str">
        <f>IFERROR(Tableau8252728[[#This Row],[Total Tour 1]]+Tableau8252728[[#This Row],[Total Tour 2]],"")</f>
        <v/>
      </c>
      <c r="S54" s="14">
        <f>COUNTIF(Tableau8252728[[#This Row],[Lundi]:[Samedi]],"&gt;=10")*1000</f>
        <v>0</v>
      </c>
      <c r="T5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4" s="15">
        <f>Tableau8252728[[#This Row],[Prime production]]+Tableau8252728[[#This Row],[Prime rendement]]</f>
        <v>0</v>
      </c>
      <c r="V54" s="15" t="str">
        <f>IF(Tableau8252728[[#This Row],[Matricule]]&gt;1,IF(COUNTIF(Tableau8252728[DateMatricule],Tableau8252728[[#This Row],[DateMatricule]])&gt;1,"Doublon",""),"")</f>
        <v/>
      </c>
    </row>
    <row r="55" spans="1:22" x14ac:dyDescent="0.25">
      <c r="A55" s="11" t="str">
        <f>IF(Tableau8252728[[#This Row],[Semaine]]="","",VLOOKUP(Tableau8252728[[#This Row],[Semaine]],Listes!$A:$B,2,FALSE))</f>
        <v/>
      </c>
      <c r="B55" s="11" t="str">
        <f>IF(ISBLANK(Tableau8252728[[#This Row],[Matricule]]),"",VLOOKUP(Tableau8252728[[#This Row],[Matricule]],#REF!,2,FALSE))</f>
        <v/>
      </c>
      <c r="C55" s="11" t="str">
        <f>IF(ISBLANK(Tableau8252728[[#This Row],[Matricule]]),"",VLOOKUP(Tableau8252728[[#This Row],[Matricule]],#REF!,3,FALSE))</f>
        <v/>
      </c>
      <c r="D55" s="11" t="str">
        <f>CONCATENATE(Tableau8252728[[#This Row],[Semaine]],Tableau8252728[[#This Row],[Matricule]])</f>
        <v/>
      </c>
      <c r="O55" s="14" t="str">
        <f>IF(SUM(Tableau8252728[[#This Row],[Lundi]:[Mercredi]])&gt;0,SUM(Tableau8252728[[#This Row],[Lundi]:[Mercredi]]),"")</f>
        <v/>
      </c>
      <c r="P55" s="14" t="str">
        <f>IF(SUM(Tableau8252728[[#This Row],[Jeudi]:[Samedi]])&gt;0,SUM(Tableau8252728[[#This Row],[Jeudi]:[Samedi]]),"")</f>
        <v/>
      </c>
      <c r="Q55" s="14">
        <f>COUNTIF(Tableau8252728[[#This Row],[Lundi]:[Mercredi]],"&gt;0") + COUNTIF(Tableau8252728[[#This Row],[Jeudi]:[Samedi]],"&gt;0")</f>
        <v>0</v>
      </c>
      <c r="R55" s="14" t="str">
        <f>IFERROR(Tableau8252728[[#This Row],[Total Tour 1]]+Tableau8252728[[#This Row],[Total Tour 2]],"")</f>
        <v/>
      </c>
      <c r="S55" s="14">
        <f>COUNTIF(Tableau8252728[[#This Row],[Lundi]:[Samedi]],"&gt;=10")*1000</f>
        <v>0</v>
      </c>
      <c r="T5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5" s="15">
        <f>Tableau8252728[[#This Row],[Prime production]]+Tableau8252728[[#This Row],[Prime rendement]]</f>
        <v>0</v>
      </c>
      <c r="V55" s="15" t="str">
        <f>IF(Tableau8252728[[#This Row],[Matricule]]&gt;1,IF(COUNTIF(Tableau8252728[DateMatricule],Tableau8252728[[#This Row],[DateMatricule]])&gt;1,"Doublon",""),"")</f>
        <v/>
      </c>
    </row>
    <row r="56" spans="1:22" x14ac:dyDescent="0.25">
      <c r="A56" s="11" t="str">
        <f>IF(Tableau8252728[[#This Row],[Semaine]]="","",VLOOKUP(Tableau8252728[[#This Row],[Semaine]],Listes!$A:$B,2,FALSE))</f>
        <v/>
      </c>
      <c r="B56" s="11" t="str">
        <f>IF(ISBLANK(Tableau8252728[[#This Row],[Matricule]]),"",VLOOKUP(Tableau8252728[[#This Row],[Matricule]],#REF!,2,FALSE))</f>
        <v/>
      </c>
      <c r="C56" s="11" t="str">
        <f>IF(ISBLANK(Tableau8252728[[#This Row],[Matricule]]),"",VLOOKUP(Tableau8252728[[#This Row],[Matricule]],#REF!,3,FALSE))</f>
        <v/>
      </c>
      <c r="D56" s="11" t="str">
        <f>CONCATENATE(Tableau8252728[[#This Row],[Semaine]],Tableau8252728[[#This Row],[Matricule]])</f>
        <v/>
      </c>
      <c r="O56" s="14" t="str">
        <f>IF(SUM(Tableau8252728[[#This Row],[Lundi]:[Mercredi]])&gt;0,SUM(Tableau8252728[[#This Row],[Lundi]:[Mercredi]]),"")</f>
        <v/>
      </c>
      <c r="P56" s="14" t="str">
        <f>IF(SUM(Tableau8252728[[#This Row],[Jeudi]:[Samedi]])&gt;0,SUM(Tableau8252728[[#This Row],[Jeudi]:[Samedi]]),"")</f>
        <v/>
      </c>
      <c r="Q56" s="14">
        <f>COUNTIF(Tableau8252728[[#This Row],[Lundi]:[Mercredi]],"&gt;0") + COUNTIF(Tableau8252728[[#This Row],[Jeudi]:[Samedi]],"&gt;0")</f>
        <v>0</v>
      </c>
      <c r="R56" s="14" t="str">
        <f>IFERROR(Tableau8252728[[#This Row],[Total Tour 1]]+Tableau8252728[[#This Row],[Total Tour 2]],"")</f>
        <v/>
      </c>
      <c r="S56" s="14">
        <f>COUNTIF(Tableau8252728[[#This Row],[Lundi]:[Samedi]],"&gt;=10")*1000</f>
        <v>0</v>
      </c>
      <c r="T5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6" s="15">
        <f>Tableau8252728[[#This Row],[Prime production]]+Tableau8252728[[#This Row],[Prime rendement]]</f>
        <v>0</v>
      </c>
      <c r="V56" s="15" t="str">
        <f>IF(Tableau8252728[[#This Row],[Matricule]]&gt;1,IF(COUNTIF(Tableau8252728[DateMatricule],Tableau8252728[[#This Row],[DateMatricule]])&gt;1,"Doublon",""),"")</f>
        <v/>
      </c>
    </row>
    <row r="57" spans="1:22" x14ac:dyDescent="0.25">
      <c r="A57" s="11" t="str">
        <f>IF(Tableau8252728[[#This Row],[Semaine]]="","",VLOOKUP(Tableau8252728[[#This Row],[Semaine]],Listes!$A:$B,2,FALSE))</f>
        <v/>
      </c>
      <c r="B57" s="11" t="str">
        <f>IF(ISBLANK(Tableau8252728[[#This Row],[Matricule]]),"",VLOOKUP(Tableau8252728[[#This Row],[Matricule]],#REF!,2,FALSE))</f>
        <v/>
      </c>
      <c r="C57" s="11" t="str">
        <f>IF(ISBLANK(Tableau8252728[[#This Row],[Matricule]]),"",VLOOKUP(Tableau8252728[[#This Row],[Matricule]],#REF!,3,FALSE))</f>
        <v/>
      </c>
      <c r="D57" s="11" t="str">
        <f>CONCATENATE(Tableau8252728[[#This Row],[Semaine]],Tableau8252728[[#This Row],[Matricule]])</f>
        <v/>
      </c>
      <c r="O57" s="14" t="str">
        <f>IF(SUM(Tableau8252728[[#This Row],[Lundi]:[Mercredi]])&gt;0,SUM(Tableau8252728[[#This Row],[Lundi]:[Mercredi]]),"")</f>
        <v/>
      </c>
      <c r="P57" s="14" t="str">
        <f>IF(SUM(Tableau8252728[[#This Row],[Jeudi]:[Samedi]])&gt;0,SUM(Tableau8252728[[#This Row],[Jeudi]:[Samedi]]),"")</f>
        <v/>
      </c>
      <c r="Q57" s="14">
        <f>COUNTIF(Tableau8252728[[#This Row],[Lundi]:[Mercredi]],"&gt;0") + COUNTIF(Tableau8252728[[#This Row],[Jeudi]:[Samedi]],"&gt;0")</f>
        <v>0</v>
      </c>
      <c r="R57" s="14" t="str">
        <f>IFERROR(Tableau8252728[[#This Row],[Total Tour 1]]+Tableau8252728[[#This Row],[Total Tour 2]],"")</f>
        <v/>
      </c>
      <c r="S57" s="14">
        <f>COUNTIF(Tableau8252728[[#This Row],[Lundi]:[Samedi]],"&gt;=10")*1000</f>
        <v>0</v>
      </c>
      <c r="T5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7" s="15">
        <f>Tableau8252728[[#This Row],[Prime production]]+Tableau8252728[[#This Row],[Prime rendement]]</f>
        <v>0</v>
      </c>
      <c r="V57" s="15" t="str">
        <f>IF(Tableau8252728[[#This Row],[Matricule]]&gt;1,IF(COUNTIF(Tableau8252728[DateMatricule],Tableau8252728[[#This Row],[DateMatricule]])&gt;1,"Doublon",""),"")</f>
        <v/>
      </c>
    </row>
    <row r="58" spans="1:22" x14ac:dyDescent="0.25">
      <c r="A58" s="11" t="str">
        <f>IF(Tableau8252728[[#This Row],[Semaine]]="","",VLOOKUP(Tableau8252728[[#This Row],[Semaine]],Listes!$A:$B,2,FALSE))</f>
        <v/>
      </c>
      <c r="B58" s="11" t="str">
        <f>IF(ISBLANK(Tableau8252728[[#This Row],[Matricule]]),"",VLOOKUP(Tableau8252728[[#This Row],[Matricule]],#REF!,2,FALSE))</f>
        <v/>
      </c>
      <c r="C58" s="11" t="str">
        <f>IF(ISBLANK(Tableau8252728[[#This Row],[Matricule]]),"",VLOOKUP(Tableau8252728[[#This Row],[Matricule]],#REF!,3,FALSE))</f>
        <v/>
      </c>
      <c r="D58" s="11" t="str">
        <f>CONCATENATE(Tableau8252728[[#This Row],[Semaine]],Tableau8252728[[#This Row],[Matricule]])</f>
        <v/>
      </c>
      <c r="O58" s="14" t="str">
        <f>IF(SUM(Tableau8252728[[#This Row],[Lundi]:[Mercredi]])&gt;0,SUM(Tableau8252728[[#This Row],[Lundi]:[Mercredi]]),"")</f>
        <v/>
      </c>
      <c r="P58" s="14" t="str">
        <f>IF(SUM(Tableau8252728[[#This Row],[Jeudi]:[Samedi]])&gt;0,SUM(Tableau8252728[[#This Row],[Jeudi]:[Samedi]]),"")</f>
        <v/>
      </c>
      <c r="Q58" s="14">
        <f>COUNTIF(Tableau8252728[[#This Row],[Lundi]:[Mercredi]],"&gt;0") + COUNTIF(Tableau8252728[[#This Row],[Jeudi]:[Samedi]],"&gt;0")</f>
        <v>0</v>
      </c>
      <c r="R58" s="14" t="str">
        <f>IFERROR(Tableau8252728[[#This Row],[Total Tour 1]]+Tableau8252728[[#This Row],[Total Tour 2]],"")</f>
        <v/>
      </c>
      <c r="S58" s="14">
        <f>COUNTIF(Tableau8252728[[#This Row],[Lundi]:[Samedi]],"&gt;=10")*1000</f>
        <v>0</v>
      </c>
      <c r="T5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8" s="15">
        <f>Tableau8252728[[#This Row],[Prime production]]+Tableau8252728[[#This Row],[Prime rendement]]</f>
        <v>0</v>
      </c>
      <c r="V58" s="15" t="str">
        <f>IF(Tableau8252728[[#This Row],[Matricule]]&gt;1,IF(COUNTIF(Tableau8252728[DateMatricule],Tableau8252728[[#This Row],[DateMatricule]])&gt;1,"Doublon",""),"")</f>
        <v/>
      </c>
    </row>
    <row r="59" spans="1:22" x14ac:dyDescent="0.25">
      <c r="A59" s="11" t="str">
        <f>IF(Tableau8252728[[#This Row],[Semaine]]="","",VLOOKUP(Tableau8252728[[#This Row],[Semaine]],Listes!$A:$B,2,FALSE))</f>
        <v/>
      </c>
      <c r="B59" s="11" t="str">
        <f>IF(ISBLANK(Tableau8252728[[#This Row],[Matricule]]),"",VLOOKUP(Tableau8252728[[#This Row],[Matricule]],#REF!,2,FALSE))</f>
        <v/>
      </c>
      <c r="C59" s="11" t="str">
        <f>IF(ISBLANK(Tableau8252728[[#This Row],[Matricule]]),"",VLOOKUP(Tableau8252728[[#This Row],[Matricule]],#REF!,3,FALSE))</f>
        <v/>
      </c>
      <c r="D59" s="11" t="str">
        <f>CONCATENATE(Tableau8252728[[#This Row],[Semaine]],Tableau8252728[[#This Row],[Matricule]])</f>
        <v/>
      </c>
      <c r="O59" s="14" t="str">
        <f>IF(SUM(Tableau8252728[[#This Row],[Lundi]:[Mercredi]])&gt;0,SUM(Tableau8252728[[#This Row],[Lundi]:[Mercredi]]),"")</f>
        <v/>
      </c>
      <c r="P59" s="14" t="str">
        <f>IF(SUM(Tableau8252728[[#This Row],[Jeudi]:[Samedi]])&gt;0,SUM(Tableau8252728[[#This Row],[Jeudi]:[Samedi]]),"")</f>
        <v/>
      </c>
      <c r="Q59" s="14">
        <f>COUNTIF(Tableau8252728[[#This Row],[Lundi]:[Mercredi]],"&gt;0") + COUNTIF(Tableau8252728[[#This Row],[Jeudi]:[Samedi]],"&gt;0")</f>
        <v>0</v>
      </c>
      <c r="R59" s="14" t="str">
        <f>IFERROR(Tableau8252728[[#This Row],[Total Tour 1]]+Tableau8252728[[#This Row],[Total Tour 2]],"")</f>
        <v/>
      </c>
      <c r="S59" s="14">
        <f>COUNTIF(Tableau8252728[[#This Row],[Lundi]:[Samedi]],"&gt;=10")*1000</f>
        <v>0</v>
      </c>
      <c r="T5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9" s="15">
        <f>Tableau8252728[[#This Row],[Prime production]]+Tableau8252728[[#This Row],[Prime rendement]]</f>
        <v>0</v>
      </c>
      <c r="V59" s="15" t="str">
        <f>IF(Tableau8252728[[#This Row],[Matricule]]&gt;1,IF(COUNTIF(Tableau8252728[DateMatricule],Tableau8252728[[#This Row],[DateMatricule]])&gt;1,"Doublon",""),"")</f>
        <v/>
      </c>
    </row>
    <row r="60" spans="1:22" x14ac:dyDescent="0.25">
      <c r="A60" s="11" t="str">
        <f>IF(Tableau8252728[[#This Row],[Semaine]]="","",VLOOKUP(Tableau8252728[[#This Row],[Semaine]],Listes!$A:$B,2,FALSE))</f>
        <v/>
      </c>
      <c r="B60" s="11" t="str">
        <f>IF(ISBLANK(Tableau8252728[[#This Row],[Matricule]]),"",VLOOKUP(Tableau8252728[[#This Row],[Matricule]],#REF!,2,FALSE))</f>
        <v/>
      </c>
      <c r="C60" s="11" t="str">
        <f>IF(ISBLANK(Tableau8252728[[#This Row],[Matricule]]),"",VLOOKUP(Tableau8252728[[#This Row],[Matricule]],#REF!,3,FALSE))</f>
        <v/>
      </c>
      <c r="D60" s="11" t="str">
        <f>CONCATENATE(Tableau8252728[[#This Row],[Semaine]],Tableau8252728[[#This Row],[Matricule]])</f>
        <v/>
      </c>
      <c r="O60" s="14" t="str">
        <f>IF(SUM(Tableau8252728[[#This Row],[Lundi]:[Mercredi]])&gt;0,SUM(Tableau8252728[[#This Row],[Lundi]:[Mercredi]]),"")</f>
        <v/>
      </c>
      <c r="P60" s="14" t="str">
        <f>IF(SUM(Tableau8252728[[#This Row],[Jeudi]:[Samedi]])&gt;0,SUM(Tableau8252728[[#This Row],[Jeudi]:[Samedi]]),"")</f>
        <v/>
      </c>
      <c r="Q60" s="14">
        <f>COUNTIF(Tableau8252728[[#This Row],[Lundi]:[Mercredi]],"&gt;0") + COUNTIF(Tableau8252728[[#This Row],[Jeudi]:[Samedi]],"&gt;0")</f>
        <v>0</v>
      </c>
      <c r="R60" s="14" t="str">
        <f>IFERROR(Tableau8252728[[#This Row],[Total Tour 1]]+Tableau8252728[[#This Row],[Total Tour 2]],"")</f>
        <v/>
      </c>
      <c r="S60" s="14">
        <f>COUNTIF(Tableau8252728[[#This Row],[Lundi]:[Samedi]],"&gt;=10")*1000</f>
        <v>0</v>
      </c>
      <c r="T6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0" s="15">
        <f>Tableau8252728[[#This Row],[Prime production]]+Tableau8252728[[#This Row],[Prime rendement]]</f>
        <v>0</v>
      </c>
      <c r="V60" s="15" t="str">
        <f>IF(Tableau8252728[[#This Row],[Matricule]]&gt;1,IF(COUNTIF(Tableau8252728[DateMatricule],Tableau8252728[[#This Row],[DateMatricule]])&gt;1,"Doublon",""),"")</f>
        <v/>
      </c>
    </row>
    <row r="61" spans="1:22" x14ac:dyDescent="0.25">
      <c r="A61" s="11" t="str">
        <f>IF(Tableau8252728[[#This Row],[Semaine]]="","",VLOOKUP(Tableau8252728[[#This Row],[Semaine]],Listes!$A:$B,2,FALSE))</f>
        <v/>
      </c>
      <c r="B61" s="11" t="str">
        <f>IF(ISBLANK(Tableau8252728[[#This Row],[Matricule]]),"",VLOOKUP(Tableau8252728[[#This Row],[Matricule]],#REF!,2,FALSE))</f>
        <v/>
      </c>
      <c r="C61" s="11" t="str">
        <f>IF(ISBLANK(Tableau8252728[[#This Row],[Matricule]]),"",VLOOKUP(Tableau8252728[[#This Row],[Matricule]],#REF!,3,FALSE))</f>
        <v/>
      </c>
      <c r="D61" s="11" t="str">
        <f>CONCATENATE(Tableau8252728[[#This Row],[Semaine]],Tableau8252728[[#This Row],[Matricule]])</f>
        <v/>
      </c>
      <c r="O61" s="14" t="str">
        <f>IF(SUM(Tableau8252728[[#This Row],[Lundi]:[Mercredi]])&gt;0,SUM(Tableau8252728[[#This Row],[Lundi]:[Mercredi]]),"")</f>
        <v/>
      </c>
      <c r="P61" s="14" t="str">
        <f>IF(SUM(Tableau8252728[[#This Row],[Jeudi]:[Samedi]])&gt;0,SUM(Tableau8252728[[#This Row],[Jeudi]:[Samedi]]),"")</f>
        <v/>
      </c>
      <c r="Q61" s="14">
        <f>COUNTIF(Tableau8252728[[#This Row],[Lundi]:[Mercredi]],"&gt;0") + COUNTIF(Tableau8252728[[#This Row],[Jeudi]:[Samedi]],"&gt;0")</f>
        <v>0</v>
      </c>
      <c r="R61" s="14" t="str">
        <f>IFERROR(Tableau8252728[[#This Row],[Total Tour 1]]+Tableau8252728[[#This Row],[Total Tour 2]],"")</f>
        <v/>
      </c>
      <c r="S61" s="14">
        <f>COUNTIF(Tableau8252728[[#This Row],[Lundi]:[Samedi]],"&gt;=10")*1000</f>
        <v>0</v>
      </c>
      <c r="T6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1" s="15">
        <f>Tableau8252728[[#This Row],[Prime production]]+Tableau8252728[[#This Row],[Prime rendement]]</f>
        <v>0</v>
      </c>
      <c r="V61" s="15" t="str">
        <f>IF(Tableau8252728[[#This Row],[Matricule]]&gt;1,IF(COUNTIF(Tableau8252728[DateMatricule],Tableau8252728[[#This Row],[DateMatricule]])&gt;1,"Doublon",""),"")</f>
        <v/>
      </c>
    </row>
    <row r="62" spans="1:22" x14ac:dyDescent="0.25">
      <c r="A62" s="11" t="str">
        <f>IF(Tableau8252728[[#This Row],[Semaine]]="","",VLOOKUP(Tableau8252728[[#This Row],[Semaine]],Listes!$A:$B,2,FALSE))</f>
        <v/>
      </c>
      <c r="B62" s="11" t="str">
        <f>IF(ISBLANK(Tableau8252728[[#This Row],[Matricule]]),"",VLOOKUP(Tableau8252728[[#This Row],[Matricule]],#REF!,2,FALSE))</f>
        <v/>
      </c>
      <c r="C62" s="11" t="str">
        <f>IF(ISBLANK(Tableau8252728[[#This Row],[Matricule]]),"",VLOOKUP(Tableau8252728[[#This Row],[Matricule]],#REF!,3,FALSE))</f>
        <v/>
      </c>
      <c r="D62" s="11" t="str">
        <f>CONCATENATE(Tableau8252728[[#This Row],[Semaine]],Tableau8252728[[#This Row],[Matricule]])</f>
        <v/>
      </c>
      <c r="O62" s="14" t="str">
        <f>IF(SUM(Tableau8252728[[#This Row],[Lundi]:[Mercredi]])&gt;0,SUM(Tableau8252728[[#This Row],[Lundi]:[Mercredi]]),"")</f>
        <v/>
      </c>
      <c r="P62" s="14" t="str">
        <f>IF(SUM(Tableau8252728[[#This Row],[Jeudi]:[Samedi]])&gt;0,SUM(Tableau8252728[[#This Row],[Jeudi]:[Samedi]]),"")</f>
        <v/>
      </c>
      <c r="Q62" s="14">
        <f>COUNTIF(Tableau8252728[[#This Row],[Lundi]:[Mercredi]],"&gt;0") + COUNTIF(Tableau8252728[[#This Row],[Jeudi]:[Samedi]],"&gt;0")</f>
        <v>0</v>
      </c>
      <c r="R62" s="14" t="str">
        <f>IFERROR(Tableau8252728[[#This Row],[Total Tour 1]]+Tableau8252728[[#This Row],[Total Tour 2]],"")</f>
        <v/>
      </c>
      <c r="S62" s="14">
        <f>COUNTIF(Tableau8252728[[#This Row],[Lundi]:[Samedi]],"&gt;=10")*1000</f>
        <v>0</v>
      </c>
      <c r="T6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2" s="15">
        <f>Tableau8252728[[#This Row],[Prime production]]+Tableau8252728[[#This Row],[Prime rendement]]</f>
        <v>0</v>
      </c>
      <c r="V62" s="15" t="str">
        <f>IF(Tableau8252728[[#This Row],[Matricule]]&gt;1,IF(COUNTIF(Tableau8252728[DateMatricule],Tableau8252728[[#This Row],[DateMatricule]])&gt;1,"Doublon",""),"")</f>
        <v/>
      </c>
    </row>
    <row r="63" spans="1:22" x14ac:dyDescent="0.25">
      <c r="A63" s="11" t="str">
        <f>IF(Tableau8252728[[#This Row],[Semaine]]="","",VLOOKUP(Tableau8252728[[#This Row],[Semaine]],Listes!$A:$B,2,FALSE))</f>
        <v/>
      </c>
      <c r="B63" s="11" t="str">
        <f>IF(ISBLANK(Tableau8252728[[#This Row],[Matricule]]),"",VLOOKUP(Tableau8252728[[#This Row],[Matricule]],#REF!,2,FALSE))</f>
        <v/>
      </c>
      <c r="C63" s="11" t="str">
        <f>IF(ISBLANK(Tableau8252728[[#This Row],[Matricule]]),"",VLOOKUP(Tableau8252728[[#This Row],[Matricule]],#REF!,3,FALSE))</f>
        <v/>
      </c>
      <c r="D63" s="11" t="str">
        <f>CONCATENATE(Tableau8252728[[#This Row],[Semaine]],Tableau8252728[[#This Row],[Matricule]])</f>
        <v/>
      </c>
      <c r="O63" s="14" t="str">
        <f>IF(SUM(Tableau8252728[[#This Row],[Lundi]:[Mercredi]])&gt;0,SUM(Tableau8252728[[#This Row],[Lundi]:[Mercredi]]),"")</f>
        <v/>
      </c>
      <c r="P63" s="14" t="str">
        <f>IF(SUM(Tableau8252728[[#This Row],[Jeudi]:[Samedi]])&gt;0,SUM(Tableau8252728[[#This Row],[Jeudi]:[Samedi]]),"")</f>
        <v/>
      </c>
      <c r="Q63" s="14">
        <f>COUNTIF(Tableau8252728[[#This Row],[Lundi]:[Mercredi]],"&gt;0") + COUNTIF(Tableau8252728[[#This Row],[Jeudi]:[Samedi]],"&gt;0")</f>
        <v>0</v>
      </c>
      <c r="R63" s="14" t="str">
        <f>IFERROR(Tableau8252728[[#This Row],[Total Tour 1]]+Tableau8252728[[#This Row],[Total Tour 2]],"")</f>
        <v/>
      </c>
      <c r="S63" s="14">
        <f>COUNTIF(Tableau8252728[[#This Row],[Lundi]:[Samedi]],"&gt;=10")*1000</f>
        <v>0</v>
      </c>
      <c r="T6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3" s="15">
        <f>Tableau8252728[[#This Row],[Prime production]]+Tableau8252728[[#This Row],[Prime rendement]]</f>
        <v>0</v>
      </c>
      <c r="V63" s="15" t="str">
        <f>IF(Tableau8252728[[#This Row],[Matricule]]&gt;1,IF(COUNTIF(Tableau8252728[DateMatricule],Tableau8252728[[#This Row],[DateMatricule]])&gt;1,"Doublon",""),"")</f>
        <v/>
      </c>
    </row>
    <row r="64" spans="1:22" x14ac:dyDescent="0.25">
      <c r="A64" s="11" t="str">
        <f>IF(Tableau8252728[[#This Row],[Semaine]]="","",VLOOKUP(Tableau8252728[[#This Row],[Semaine]],Listes!$A:$B,2,FALSE))</f>
        <v/>
      </c>
      <c r="B64" s="11" t="str">
        <f>IF(ISBLANK(Tableau8252728[[#This Row],[Matricule]]),"",VLOOKUP(Tableau8252728[[#This Row],[Matricule]],#REF!,2,FALSE))</f>
        <v/>
      </c>
      <c r="C64" s="11" t="str">
        <f>IF(ISBLANK(Tableau8252728[[#This Row],[Matricule]]),"",VLOOKUP(Tableau8252728[[#This Row],[Matricule]],#REF!,3,FALSE))</f>
        <v/>
      </c>
      <c r="D64" s="11" t="str">
        <f>CONCATENATE(Tableau8252728[[#This Row],[Semaine]],Tableau8252728[[#This Row],[Matricule]])</f>
        <v/>
      </c>
      <c r="O64" s="14" t="str">
        <f>IF(SUM(Tableau8252728[[#This Row],[Lundi]:[Mercredi]])&gt;0,SUM(Tableau8252728[[#This Row],[Lundi]:[Mercredi]]),"")</f>
        <v/>
      </c>
      <c r="P64" s="14" t="str">
        <f>IF(SUM(Tableau8252728[[#This Row],[Jeudi]:[Samedi]])&gt;0,SUM(Tableau8252728[[#This Row],[Jeudi]:[Samedi]]),"")</f>
        <v/>
      </c>
      <c r="Q64" s="14">
        <f>COUNTIF(Tableau8252728[[#This Row],[Lundi]:[Mercredi]],"&gt;0") + COUNTIF(Tableau8252728[[#This Row],[Jeudi]:[Samedi]],"&gt;0")</f>
        <v>0</v>
      </c>
      <c r="R64" s="14" t="str">
        <f>IFERROR(Tableau8252728[[#This Row],[Total Tour 1]]+Tableau8252728[[#This Row],[Total Tour 2]],"")</f>
        <v/>
      </c>
      <c r="S64" s="14">
        <f>COUNTIF(Tableau8252728[[#This Row],[Lundi]:[Samedi]],"&gt;=10")*1000</f>
        <v>0</v>
      </c>
      <c r="T6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4" s="15">
        <f>Tableau8252728[[#This Row],[Prime production]]+Tableau8252728[[#This Row],[Prime rendement]]</f>
        <v>0</v>
      </c>
      <c r="V64" s="15" t="str">
        <f>IF(Tableau8252728[[#This Row],[Matricule]]&gt;1,IF(COUNTIF(Tableau8252728[DateMatricule],Tableau8252728[[#This Row],[DateMatricule]])&gt;1,"Doublon",""),"")</f>
        <v/>
      </c>
    </row>
    <row r="65" spans="1:22" x14ac:dyDescent="0.25">
      <c r="A65" s="11" t="str">
        <f>IF(Tableau8252728[[#This Row],[Semaine]]="","",VLOOKUP(Tableau8252728[[#This Row],[Semaine]],Listes!$A:$B,2,FALSE))</f>
        <v/>
      </c>
      <c r="B65" s="11" t="str">
        <f>IF(ISBLANK(Tableau8252728[[#This Row],[Matricule]]),"",VLOOKUP(Tableau8252728[[#This Row],[Matricule]],#REF!,2,FALSE))</f>
        <v/>
      </c>
      <c r="C65" s="11" t="str">
        <f>IF(ISBLANK(Tableau8252728[[#This Row],[Matricule]]),"",VLOOKUP(Tableau8252728[[#This Row],[Matricule]],#REF!,3,FALSE))</f>
        <v/>
      </c>
      <c r="D65" s="11" t="str">
        <f>CONCATENATE(Tableau8252728[[#This Row],[Semaine]],Tableau8252728[[#This Row],[Matricule]])</f>
        <v/>
      </c>
      <c r="O65" s="14" t="str">
        <f>IF(SUM(Tableau8252728[[#This Row],[Lundi]:[Mercredi]])&gt;0,SUM(Tableau8252728[[#This Row],[Lundi]:[Mercredi]]),"")</f>
        <v/>
      </c>
      <c r="P65" s="14" t="str">
        <f>IF(SUM(Tableau8252728[[#This Row],[Jeudi]:[Samedi]])&gt;0,SUM(Tableau8252728[[#This Row],[Jeudi]:[Samedi]]),"")</f>
        <v/>
      </c>
      <c r="Q65" s="14">
        <f>COUNTIF(Tableau8252728[[#This Row],[Lundi]:[Mercredi]],"&gt;0") + COUNTIF(Tableau8252728[[#This Row],[Jeudi]:[Samedi]],"&gt;0")</f>
        <v>0</v>
      </c>
      <c r="R65" s="14" t="str">
        <f>IFERROR(Tableau8252728[[#This Row],[Total Tour 1]]+Tableau8252728[[#This Row],[Total Tour 2]],"")</f>
        <v/>
      </c>
      <c r="S65" s="14">
        <f>COUNTIF(Tableau8252728[[#This Row],[Lundi]:[Samedi]],"&gt;=10")*1000</f>
        <v>0</v>
      </c>
      <c r="T6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5" s="15">
        <f>Tableau8252728[[#This Row],[Prime production]]+Tableau8252728[[#This Row],[Prime rendement]]</f>
        <v>0</v>
      </c>
      <c r="V65" s="15" t="str">
        <f>IF(Tableau8252728[[#This Row],[Matricule]]&gt;1,IF(COUNTIF(Tableau8252728[DateMatricule],Tableau8252728[[#This Row],[DateMatricule]])&gt;1,"Doublon",""),"")</f>
        <v/>
      </c>
    </row>
    <row r="66" spans="1:22" x14ac:dyDescent="0.25">
      <c r="A66" s="11" t="str">
        <f>IF(Tableau8252728[[#This Row],[Semaine]]="","",VLOOKUP(Tableau8252728[[#This Row],[Semaine]],Listes!$A:$B,2,FALSE))</f>
        <v/>
      </c>
      <c r="B66" s="11" t="str">
        <f>IF(ISBLANK(Tableau8252728[[#This Row],[Matricule]]),"",VLOOKUP(Tableau8252728[[#This Row],[Matricule]],#REF!,2,FALSE))</f>
        <v/>
      </c>
      <c r="C66" s="11" t="str">
        <f>IF(ISBLANK(Tableau8252728[[#This Row],[Matricule]]),"",VLOOKUP(Tableau8252728[[#This Row],[Matricule]],#REF!,3,FALSE))</f>
        <v/>
      </c>
      <c r="D66" s="11" t="str">
        <f>CONCATENATE(Tableau8252728[[#This Row],[Semaine]],Tableau8252728[[#This Row],[Matricule]])</f>
        <v/>
      </c>
      <c r="O66" s="14" t="str">
        <f>IF(SUM(Tableau8252728[[#This Row],[Lundi]:[Mercredi]])&gt;0,SUM(Tableau8252728[[#This Row],[Lundi]:[Mercredi]]),"")</f>
        <v/>
      </c>
      <c r="P66" s="14" t="str">
        <f>IF(SUM(Tableau8252728[[#This Row],[Jeudi]:[Samedi]])&gt;0,SUM(Tableau8252728[[#This Row],[Jeudi]:[Samedi]]),"")</f>
        <v/>
      </c>
      <c r="Q66" s="14">
        <f>COUNTIF(Tableau8252728[[#This Row],[Lundi]:[Mercredi]],"&gt;0") + COUNTIF(Tableau8252728[[#This Row],[Jeudi]:[Samedi]],"&gt;0")</f>
        <v>0</v>
      </c>
      <c r="R66" s="14" t="str">
        <f>IFERROR(Tableau8252728[[#This Row],[Total Tour 1]]+Tableau8252728[[#This Row],[Total Tour 2]],"")</f>
        <v/>
      </c>
      <c r="S66" s="14">
        <f>COUNTIF(Tableau8252728[[#This Row],[Lundi]:[Samedi]],"&gt;=10")*1000</f>
        <v>0</v>
      </c>
      <c r="T6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6" s="15">
        <f>Tableau8252728[[#This Row],[Prime production]]+Tableau8252728[[#This Row],[Prime rendement]]</f>
        <v>0</v>
      </c>
      <c r="V66" s="15" t="str">
        <f>IF(Tableau8252728[[#This Row],[Matricule]]&gt;1,IF(COUNTIF(Tableau8252728[DateMatricule],Tableau8252728[[#This Row],[DateMatricule]])&gt;1,"Doublon",""),"")</f>
        <v/>
      </c>
    </row>
    <row r="67" spans="1:22" x14ac:dyDescent="0.25">
      <c r="A67" s="11" t="str">
        <f>IF(Tableau8252728[[#This Row],[Semaine]]="","",VLOOKUP(Tableau8252728[[#This Row],[Semaine]],Listes!$A:$B,2,FALSE))</f>
        <v/>
      </c>
      <c r="B67" s="11" t="str">
        <f>IF(ISBLANK(Tableau8252728[[#This Row],[Matricule]]),"",VLOOKUP(Tableau8252728[[#This Row],[Matricule]],#REF!,2,FALSE))</f>
        <v/>
      </c>
      <c r="C67" s="11" t="str">
        <f>IF(ISBLANK(Tableau8252728[[#This Row],[Matricule]]),"",VLOOKUP(Tableau8252728[[#This Row],[Matricule]],#REF!,3,FALSE))</f>
        <v/>
      </c>
      <c r="D67" s="11" t="str">
        <f>CONCATENATE(Tableau8252728[[#This Row],[Semaine]],Tableau8252728[[#This Row],[Matricule]])</f>
        <v/>
      </c>
      <c r="O67" s="14" t="str">
        <f>IF(SUM(Tableau8252728[[#This Row],[Lundi]:[Mercredi]])&gt;0,SUM(Tableau8252728[[#This Row],[Lundi]:[Mercredi]]),"")</f>
        <v/>
      </c>
      <c r="P67" s="14" t="str">
        <f>IF(SUM(Tableau8252728[[#This Row],[Jeudi]:[Samedi]])&gt;0,SUM(Tableau8252728[[#This Row],[Jeudi]:[Samedi]]),"")</f>
        <v/>
      </c>
      <c r="Q67" s="14">
        <f>COUNTIF(Tableau8252728[[#This Row],[Lundi]:[Mercredi]],"&gt;0") + COUNTIF(Tableau8252728[[#This Row],[Jeudi]:[Samedi]],"&gt;0")</f>
        <v>0</v>
      </c>
      <c r="R67" s="14" t="str">
        <f>IFERROR(Tableau8252728[[#This Row],[Total Tour 1]]+Tableau8252728[[#This Row],[Total Tour 2]],"")</f>
        <v/>
      </c>
      <c r="S67" s="14">
        <f>COUNTIF(Tableau8252728[[#This Row],[Lundi]:[Samedi]],"&gt;=10")*1000</f>
        <v>0</v>
      </c>
      <c r="T6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7" s="15">
        <f>Tableau8252728[[#This Row],[Prime production]]+Tableau8252728[[#This Row],[Prime rendement]]</f>
        <v>0</v>
      </c>
      <c r="V67" s="15" t="str">
        <f>IF(Tableau8252728[[#This Row],[Matricule]]&gt;1,IF(COUNTIF(Tableau8252728[DateMatricule],Tableau8252728[[#This Row],[DateMatricule]])&gt;1,"Doublon",""),"")</f>
        <v/>
      </c>
    </row>
    <row r="68" spans="1:22" x14ac:dyDescent="0.25">
      <c r="A68" s="11" t="str">
        <f>IF(Tableau8252728[[#This Row],[Semaine]]="","",VLOOKUP(Tableau8252728[[#This Row],[Semaine]],Listes!$A:$B,2,FALSE))</f>
        <v/>
      </c>
      <c r="B68" s="11" t="str">
        <f>IF(ISBLANK(Tableau8252728[[#This Row],[Matricule]]),"",VLOOKUP(Tableau8252728[[#This Row],[Matricule]],#REF!,2,FALSE))</f>
        <v/>
      </c>
      <c r="C68" s="11" t="str">
        <f>IF(ISBLANK(Tableau8252728[[#This Row],[Matricule]]),"",VLOOKUP(Tableau8252728[[#This Row],[Matricule]],#REF!,3,FALSE))</f>
        <v/>
      </c>
      <c r="D68" s="11" t="str">
        <f>CONCATENATE(Tableau8252728[[#This Row],[Semaine]],Tableau8252728[[#This Row],[Matricule]])</f>
        <v/>
      </c>
      <c r="O68" s="14" t="str">
        <f>IF(SUM(Tableau8252728[[#This Row],[Lundi]:[Mercredi]])&gt;0,SUM(Tableau8252728[[#This Row],[Lundi]:[Mercredi]]),"")</f>
        <v/>
      </c>
      <c r="P68" s="14" t="str">
        <f>IF(SUM(Tableau8252728[[#This Row],[Jeudi]:[Samedi]])&gt;0,SUM(Tableau8252728[[#This Row],[Jeudi]:[Samedi]]),"")</f>
        <v/>
      </c>
      <c r="Q68" s="14">
        <f>COUNTIF(Tableau8252728[[#This Row],[Lundi]:[Mercredi]],"&gt;0") + COUNTIF(Tableau8252728[[#This Row],[Jeudi]:[Samedi]],"&gt;0")</f>
        <v>0</v>
      </c>
      <c r="R68" s="14" t="str">
        <f>IFERROR(Tableau8252728[[#This Row],[Total Tour 1]]+Tableau8252728[[#This Row],[Total Tour 2]],"")</f>
        <v/>
      </c>
      <c r="S68" s="14">
        <f>COUNTIF(Tableau8252728[[#This Row],[Lundi]:[Samedi]],"&gt;=10")*1000</f>
        <v>0</v>
      </c>
      <c r="T6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8" s="15">
        <f>Tableau8252728[[#This Row],[Prime production]]+Tableau8252728[[#This Row],[Prime rendement]]</f>
        <v>0</v>
      </c>
      <c r="V68" s="15" t="str">
        <f>IF(Tableau8252728[[#This Row],[Matricule]]&gt;1,IF(COUNTIF(Tableau8252728[DateMatricule],Tableau8252728[[#This Row],[DateMatricule]])&gt;1,"Doublon",""),"")</f>
        <v/>
      </c>
    </row>
    <row r="69" spans="1:22" x14ac:dyDescent="0.25">
      <c r="A69" s="11" t="str">
        <f>IF(Tableau8252728[[#This Row],[Semaine]]="","",VLOOKUP(Tableau8252728[[#This Row],[Semaine]],Listes!$A:$B,2,FALSE))</f>
        <v/>
      </c>
      <c r="B69" s="11" t="str">
        <f>IF(ISBLANK(Tableau8252728[[#This Row],[Matricule]]),"",VLOOKUP(Tableau8252728[[#This Row],[Matricule]],#REF!,2,FALSE))</f>
        <v/>
      </c>
      <c r="C69" s="11" t="str">
        <f>IF(ISBLANK(Tableau8252728[[#This Row],[Matricule]]),"",VLOOKUP(Tableau8252728[[#This Row],[Matricule]],#REF!,3,FALSE))</f>
        <v/>
      </c>
      <c r="D69" s="11" t="str">
        <f>CONCATENATE(Tableau8252728[[#This Row],[Semaine]],Tableau8252728[[#This Row],[Matricule]])</f>
        <v/>
      </c>
      <c r="O69" s="14" t="str">
        <f>IF(SUM(Tableau8252728[[#This Row],[Lundi]:[Mercredi]])&gt;0,SUM(Tableau8252728[[#This Row],[Lundi]:[Mercredi]]),"")</f>
        <v/>
      </c>
      <c r="P69" s="14" t="str">
        <f>IF(SUM(Tableau8252728[[#This Row],[Jeudi]:[Samedi]])&gt;0,SUM(Tableau8252728[[#This Row],[Jeudi]:[Samedi]]),"")</f>
        <v/>
      </c>
      <c r="Q69" s="14">
        <f>COUNTIF(Tableau8252728[[#This Row],[Lundi]:[Mercredi]],"&gt;0") + COUNTIF(Tableau8252728[[#This Row],[Jeudi]:[Samedi]],"&gt;0")</f>
        <v>0</v>
      </c>
      <c r="R69" s="14" t="str">
        <f>IFERROR(Tableau8252728[[#This Row],[Total Tour 1]]+Tableau8252728[[#This Row],[Total Tour 2]],"")</f>
        <v/>
      </c>
      <c r="S69" s="14">
        <f>COUNTIF(Tableau8252728[[#This Row],[Lundi]:[Samedi]],"&gt;=10")*1000</f>
        <v>0</v>
      </c>
      <c r="T6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9" s="15">
        <f>Tableau8252728[[#This Row],[Prime production]]+Tableau8252728[[#This Row],[Prime rendement]]</f>
        <v>0</v>
      </c>
      <c r="V69" s="15" t="str">
        <f>IF(Tableau8252728[[#This Row],[Matricule]]&gt;1,IF(COUNTIF(Tableau8252728[DateMatricule],Tableau8252728[[#This Row],[DateMatricule]])&gt;1,"Doublon",""),"")</f>
        <v/>
      </c>
    </row>
    <row r="70" spans="1:22" x14ac:dyDescent="0.25">
      <c r="A70" s="11" t="str">
        <f>IF(Tableau8252728[[#This Row],[Semaine]]="","",VLOOKUP(Tableau8252728[[#This Row],[Semaine]],Listes!$A:$B,2,FALSE))</f>
        <v/>
      </c>
      <c r="B70" s="11" t="str">
        <f>IF(ISBLANK(Tableau8252728[[#This Row],[Matricule]]),"",VLOOKUP(Tableau8252728[[#This Row],[Matricule]],#REF!,2,FALSE))</f>
        <v/>
      </c>
      <c r="C70" s="11" t="str">
        <f>IF(ISBLANK(Tableau8252728[[#This Row],[Matricule]]),"",VLOOKUP(Tableau8252728[[#This Row],[Matricule]],#REF!,3,FALSE))</f>
        <v/>
      </c>
      <c r="D70" s="11" t="str">
        <f>CONCATENATE(Tableau8252728[[#This Row],[Semaine]],Tableau8252728[[#This Row],[Matricule]])</f>
        <v/>
      </c>
      <c r="O70" s="14" t="str">
        <f>IF(SUM(Tableau8252728[[#This Row],[Lundi]:[Mercredi]])&gt;0,SUM(Tableau8252728[[#This Row],[Lundi]:[Mercredi]]),"")</f>
        <v/>
      </c>
      <c r="P70" s="14" t="str">
        <f>IF(SUM(Tableau8252728[[#This Row],[Jeudi]:[Samedi]])&gt;0,SUM(Tableau8252728[[#This Row],[Jeudi]:[Samedi]]),"")</f>
        <v/>
      </c>
      <c r="Q70" s="14">
        <f>COUNTIF(Tableau8252728[[#This Row],[Lundi]:[Mercredi]],"&gt;0") + COUNTIF(Tableau8252728[[#This Row],[Jeudi]:[Samedi]],"&gt;0")</f>
        <v>0</v>
      </c>
      <c r="R70" s="14" t="str">
        <f>IFERROR(Tableau8252728[[#This Row],[Total Tour 1]]+Tableau8252728[[#This Row],[Total Tour 2]],"")</f>
        <v/>
      </c>
      <c r="S70" s="14">
        <f>COUNTIF(Tableau8252728[[#This Row],[Lundi]:[Samedi]],"&gt;=10")*1000</f>
        <v>0</v>
      </c>
      <c r="T7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0" s="15">
        <f>Tableau8252728[[#This Row],[Prime production]]+Tableau8252728[[#This Row],[Prime rendement]]</f>
        <v>0</v>
      </c>
      <c r="V70" s="15" t="str">
        <f>IF(Tableau8252728[[#This Row],[Matricule]]&gt;1,IF(COUNTIF(Tableau8252728[DateMatricule],Tableau8252728[[#This Row],[DateMatricule]])&gt;1,"Doublon",""),"")</f>
        <v/>
      </c>
    </row>
    <row r="71" spans="1:22" x14ac:dyDescent="0.25">
      <c r="A71" s="11" t="str">
        <f>IF(Tableau8252728[[#This Row],[Semaine]]="","",VLOOKUP(Tableau8252728[[#This Row],[Semaine]],Listes!$A:$B,2,FALSE))</f>
        <v/>
      </c>
      <c r="B71" s="11" t="str">
        <f>IF(ISBLANK(Tableau8252728[[#This Row],[Matricule]]),"",VLOOKUP(Tableau8252728[[#This Row],[Matricule]],#REF!,2,FALSE))</f>
        <v/>
      </c>
      <c r="C71" s="11" t="str">
        <f>IF(ISBLANK(Tableau8252728[[#This Row],[Matricule]]),"",VLOOKUP(Tableau8252728[[#This Row],[Matricule]],#REF!,3,FALSE))</f>
        <v/>
      </c>
      <c r="D71" s="11" t="str">
        <f>CONCATENATE(Tableau8252728[[#This Row],[Semaine]],Tableau8252728[[#This Row],[Matricule]])</f>
        <v/>
      </c>
      <c r="O71" s="14" t="str">
        <f>IF(SUM(Tableau8252728[[#This Row],[Lundi]:[Mercredi]])&gt;0,SUM(Tableau8252728[[#This Row],[Lundi]:[Mercredi]]),"")</f>
        <v/>
      </c>
      <c r="P71" s="14" t="str">
        <f>IF(SUM(Tableau8252728[[#This Row],[Jeudi]:[Samedi]])&gt;0,SUM(Tableau8252728[[#This Row],[Jeudi]:[Samedi]]),"")</f>
        <v/>
      </c>
      <c r="Q71" s="14">
        <f>COUNTIF(Tableau8252728[[#This Row],[Lundi]:[Mercredi]],"&gt;0") + COUNTIF(Tableau8252728[[#This Row],[Jeudi]:[Samedi]],"&gt;0")</f>
        <v>0</v>
      </c>
      <c r="R71" s="14" t="str">
        <f>IFERROR(Tableau8252728[[#This Row],[Total Tour 1]]+Tableau8252728[[#This Row],[Total Tour 2]],"")</f>
        <v/>
      </c>
      <c r="S71" s="14">
        <f>COUNTIF(Tableau8252728[[#This Row],[Lundi]:[Samedi]],"&gt;=10")*1000</f>
        <v>0</v>
      </c>
      <c r="T7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1" s="15">
        <f>Tableau8252728[[#This Row],[Prime production]]+Tableau8252728[[#This Row],[Prime rendement]]</f>
        <v>0</v>
      </c>
      <c r="V71" s="15" t="str">
        <f>IF(Tableau8252728[[#This Row],[Matricule]]&gt;1,IF(COUNTIF(Tableau8252728[DateMatricule],Tableau8252728[[#This Row],[DateMatricule]])&gt;1,"Doublon",""),"")</f>
        <v/>
      </c>
    </row>
    <row r="72" spans="1:22" x14ac:dyDescent="0.25">
      <c r="A72" s="11" t="str">
        <f>IF(Tableau8252728[[#This Row],[Semaine]]="","",VLOOKUP(Tableau8252728[[#This Row],[Semaine]],Listes!$A:$B,2,FALSE))</f>
        <v/>
      </c>
      <c r="B72" s="11" t="str">
        <f>IF(ISBLANK(Tableau8252728[[#This Row],[Matricule]]),"",VLOOKUP(Tableau8252728[[#This Row],[Matricule]],#REF!,2,FALSE))</f>
        <v/>
      </c>
      <c r="C72" s="11" t="str">
        <f>IF(ISBLANK(Tableau8252728[[#This Row],[Matricule]]),"",VLOOKUP(Tableau8252728[[#This Row],[Matricule]],#REF!,3,FALSE))</f>
        <v/>
      </c>
      <c r="D72" s="11" t="str">
        <f>CONCATENATE(Tableau8252728[[#This Row],[Semaine]],Tableau8252728[[#This Row],[Matricule]])</f>
        <v/>
      </c>
      <c r="O72" s="14" t="str">
        <f>IF(SUM(Tableau8252728[[#This Row],[Lundi]:[Mercredi]])&gt;0,SUM(Tableau8252728[[#This Row],[Lundi]:[Mercredi]]),"")</f>
        <v/>
      </c>
      <c r="P72" s="14" t="str">
        <f>IF(SUM(Tableau8252728[[#This Row],[Jeudi]:[Samedi]])&gt;0,SUM(Tableau8252728[[#This Row],[Jeudi]:[Samedi]]),"")</f>
        <v/>
      </c>
      <c r="Q72" s="14">
        <f>COUNTIF(Tableau8252728[[#This Row],[Lundi]:[Mercredi]],"&gt;0") + COUNTIF(Tableau8252728[[#This Row],[Jeudi]:[Samedi]],"&gt;0")</f>
        <v>0</v>
      </c>
      <c r="R72" s="14" t="str">
        <f>IFERROR(Tableau8252728[[#This Row],[Total Tour 1]]+Tableau8252728[[#This Row],[Total Tour 2]],"")</f>
        <v/>
      </c>
      <c r="S72" s="14">
        <f>COUNTIF(Tableau8252728[[#This Row],[Lundi]:[Samedi]],"&gt;=10")*1000</f>
        <v>0</v>
      </c>
      <c r="T7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2" s="15">
        <f>Tableau8252728[[#This Row],[Prime production]]+Tableau8252728[[#This Row],[Prime rendement]]</f>
        <v>0</v>
      </c>
      <c r="V72" s="15" t="str">
        <f>IF(Tableau8252728[[#This Row],[Matricule]]&gt;1,IF(COUNTIF(Tableau8252728[DateMatricule],Tableau8252728[[#This Row],[DateMatricule]])&gt;1,"Doublon",""),"")</f>
        <v/>
      </c>
    </row>
    <row r="73" spans="1:22" x14ac:dyDescent="0.25">
      <c r="A73" s="11" t="str">
        <f>IF(Tableau8252728[[#This Row],[Semaine]]="","",VLOOKUP(Tableau8252728[[#This Row],[Semaine]],Listes!$A:$B,2,FALSE))</f>
        <v/>
      </c>
      <c r="B73" s="11" t="str">
        <f>IF(ISBLANK(Tableau8252728[[#This Row],[Matricule]]),"",VLOOKUP(Tableau8252728[[#This Row],[Matricule]],#REF!,2,FALSE))</f>
        <v/>
      </c>
      <c r="C73" s="11" t="str">
        <f>IF(ISBLANK(Tableau8252728[[#This Row],[Matricule]]),"",VLOOKUP(Tableau8252728[[#This Row],[Matricule]],#REF!,3,FALSE))</f>
        <v/>
      </c>
      <c r="D73" s="11" t="str">
        <f>CONCATENATE(Tableau8252728[[#This Row],[Semaine]],Tableau8252728[[#This Row],[Matricule]])</f>
        <v/>
      </c>
      <c r="O73" s="14" t="str">
        <f>IF(SUM(Tableau8252728[[#This Row],[Lundi]:[Mercredi]])&gt;0,SUM(Tableau8252728[[#This Row],[Lundi]:[Mercredi]]),"")</f>
        <v/>
      </c>
      <c r="P73" s="14" t="str">
        <f>IF(SUM(Tableau8252728[[#This Row],[Jeudi]:[Samedi]])&gt;0,SUM(Tableau8252728[[#This Row],[Jeudi]:[Samedi]]),"")</f>
        <v/>
      </c>
      <c r="Q73" s="14">
        <f>COUNTIF(Tableau8252728[[#This Row],[Lundi]:[Mercredi]],"&gt;0") + COUNTIF(Tableau8252728[[#This Row],[Jeudi]:[Samedi]],"&gt;0")</f>
        <v>0</v>
      </c>
      <c r="R73" s="14" t="str">
        <f>IFERROR(Tableau8252728[[#This Row],[Total Tour 1]]+Tableau8252728[[#This Row],[Total Tour 2]],"")</f>
        <v/>
      </c>
      <c r="S73" s="14">
        <f>COUNTIF(Tableau8252728[[#This Row],[Lundi]:[Samedi]],"&gt;=10")*1000</f>
        <v>0</v>
      </c>
      <c r="T7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3" s="15">
        <f>Tableau8252728[[#This Row],[Prime production]]+Tableau8252728[[#This Row],[Prime rendement]]</f>
        <v>0</v>
      </c>
      <c r="V73" s="15" t="str">
        <f>IF(Tableau8252728[[#This Row],[Matricule]]&gt;1,IF(COUNTIF(Tableau8252728[DateMatricule],Tableau8252728[[#This Row],[DateMatricule]])&gt;1,"Doublon",""),"")</f>
        <v/>
      </c>
    </row>
    <row r="74" spans="1:22" x14ac:dyDescent="0.25">
      <c r="A74" s="11" t="str">
        <f>IF(Tableau8252728[[#This Row],[Semaine]]="","",VLOOKUP(Tableau8252728[[#This Row],[Semaine]],Listes!$A:$B,2,FALSE))</f>
        <v/>
      </c>
      <c r="B74" s="11" t="str">
        <f>IF(ISBLANK(Tableau8252728[[#This Row],[Matricule]]),"",VLOOKUP(Tableau8252728[[#This Row],[Matricule]],#REF!,2,FALSE))</f>
        <v/>
      </c>
      <c r="C74" s="11" t="str">
        <f>IF(ISBLANK(Tableau8252728[[#This Row],[Matricule]]),"",VLOOKUP(Tableau8252728[[#This Row],[Matricule]],#REF!,3,FALSE))</f>
        <v/>
      </c>
      <c r="D74" s="11" t="str">
        <f>CONCATENATE(Tableau8252728[[#This Row],[Semaine]],Tableau8252728[[#This Row],[Matricule]])</f>
        <v/>
      </c>
      <c r="O74" s="14" t="str">
        <f>IF(SUM(Tableau8252728[[#This Row],[Lundi]:[Mercredi]])&gt;0,SUM(Tableau8252728[[#This Row],[Lundi]:[Mercredi]]),"")</f>
        <v/>
      </c>
      <c r="P74" s="14" t="str">
        <f>IF(SUM(Tableau8252728[[#This Row],[Jeudi]:[Samedi]])&gt;0,SUM(Tableau8252728[[#This Row],[Jeudi]:[Samedi]]),"")</f>
        <v/>
      </c>
      <c r="Q74" s="14">
        <f>COUNTIF(Tableau8252728[[#This Row],[Lundi]:[Mercredi]],"&gt;0") + COUNTIF(Tableau8252728[[#This Row],[Jeudi]:[Samedi]],"&gt;0")</f>
        <v>0</v>
      </c>
      <c r="R74" s="14" t="str">
        <f>IFERROR(Tableau8252728[[#This Row],[Total Tour 1]]+Tableau8252728[[#This Row],[Total Tour 2]],"")</f>
        <v/>
      </c>
      <c r="S74" s="14">
        <f>COUNTIF(Tableau8252728[[#This Row],[Lundi]:[Samedi]],"&gt;=10")*1000</f>
        <v>0</v>
      </c>
      <c r="T7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4" s="15">
        <f>Tableau8252728[[#This Row],[Prime production]]+Tableau8252728[[#This Row],[Prime rendement]]</f>
        <v>0</v>
      </c>
      <c r="V74" s="15" t="str">
        <f>IF(Tableau8252728[[#This Row],[Matricule]]&gt;1,IF(COUNTIF(Tableau8252728[DateMatricule],Tableau8252728[[#This Row],[DateMatricule]])&gt;1,"Doublon",""),"")</f>
        <v/>
      </c>
    </row>
    <row r="75" spans="1:22" x14ac:dyDescent="0.25">
      <c r="A75" s="11" t="str">
        <f>IF(Tableau8252728[[#This Row],[Semaine]]="","",VLOOKUP(Tableau8252728[[#This Row],[Semaine]],Listes!$A:$B,2,FALSE))</f>
        <v/>
      </c>
      <c r="B75" s="11" t="str">
        <f>IF(ISBLANK(Tableau8252728[[#This Row],[Matricule]]),"",VLOOKUP(Tableau8252728[[#This Row],[Matricule]],#REF!,2,FALSE))</f>
        <v/>
      </c>
      <c r="C75" s="11" t="str">
        <f>IF(ISBLANK(Tableau8252728[[#This Row],[Matricule]]),"",VLOOKUP(Tableau8252728[[#This Row],[Matricule]],#REF!,3,FALSE))</f>
        <v/>
      </c>
      <c r="D75" s="11" t="str">
        <f>CONCATENATE(Tableau8252728[[#This Row],[Semaine]],Tableau8252728[[#This Row],[Matricule]])</f>
        <v/>
      </c>
      <c r="O75" s="14" t="str">
        <f>IF(SUM(Tableau8252728[[#This Row],[Lundi]:[Mercredi]])&gt;0,SUM(Tableau8252728[[#This Row],[Lundi]:[Mercredi]]),"")</f>
        <v/>
      </c>
      <c r="P75" s="14" t="str">
        <f>IF(SUM(Tableau8252728[[#This Row],[Jeudi]:[Samedi]])&gt;0,SUM(Tableau8252728[[#This Row],[Jeudi]:[Samedi]]),"")</f>
        <v/>
      </c>
      <c r="Q75" s="14">
        <f>COUNTIF(Tableau8252728[[#This Row],[Lundi]:[Mercredi]],"&gt;0") + COUNTIF(Tableau8252728[[#This Row],[Jeudi]:[Samedi]],"&gt;0")</f>
        <v>0</v>
      </c>
      <c r="R75" s="14" t="str">
        <f>IFERROR(Tableau8252728[[#This Row],[Total Tour 1]]+Tableau8252728[[#This Row],[Total Tour 2]],"")</f>
        <v/>
      </c>
      <c r="S75" s="14">
        <f>COUNTIF(Tableau8252728[[#This Row],[Lundi]:[Samedi]],"&gt;=10")*1000</f>
        <v>0</v>
      </c>
      <c r="T7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5" s="15">
        <f>Tableau8252728[[#This Row],[Prime production]]+Tableau8252728[[#This Row],[Prime rendement]]</f>
        <v>0</v>
      </c>
      <c r="V75" s="15" t="str">
        <f>IF(Tableau8252728[[#This Row],[Matricule]]&gt;1,IF(COUNTIF(Tableau8252728[DateMatricule],Tableau8252728[[#This Row],[DateMatricule]])&gt;1,"Doublon",""),"")</f>
        <v/>
      </c>
    </row>
    <row r="76" spans="1:22" x14ac:dyDescent="0.25">
      <c r="A76" s="11" t="str">
        <f>IF(Tableau8252728[[#This Row],[Semaine]]="","",VLOOKUP(Tableau8252728[[#This Row],[Semaine]],Listes!$A:$B,2,FALSE))</f>
        <v/>
      </c>
      <c r="B76" s="11" t="str">
        <f>IF(ISBLANK(Tableau8252728[[#This Row],[Matricule]]),"",VLOOKUP(Tableau8252728[[#This Row],[Matricule]],#REF!,2,FALSE))</f>
        <v/>
      </c>
      <c r="C76" s="11" t="str">
        <f>IF(ISBLANK(Tableau8252728[[#This Row],[Matricule]]),"",VLOOKUP(Tableau8252728[[#This Row],[Matricule]],#REF!,3,FALSE))</f>
        <v/>
      </c>
      <c r="D76" s="11" t="str">
        <f>CONCATENATE(Tableau8252728[[#This Row],[Semaine]],Tableau8252728[[#This Row],[Matricule]])</f>
        <v/>
      </c>
      <c r="O76" s="14" t="str">
        <f>IF(SUM(Tableau8252728[[#This Row],[Lundi]:[Mercredi]])&gt;0,SUM(Tableau8252728[[#This Row],[Lundi]:[Mercredi]]),"")</f>
        <v/>
      </c>
      <c r="P76" s="14" t="str">
        <f>IF(SUM(Tableau8252728[[#This Row],[Jeudi]:[Samedi]])&gt;0,SUM(Tableau8252728[[#This Row],[Jeudi]:[Samedi]]),"")</f>
        <v/>
      </c>
      <c r="Q76" s="14">
        <f>COUNTIF(Tableau8252728[[#This Row],[Lundi]:[Mercredi]],"&gt;0") + COUNTIF(Tableau8252728[[#This Row],[Jeudi]:[Samedi]],"&gt;0")</f>
        <v>0</v>
      </c>
      <c r="R76" s="14" t="str">
        <f>IFERROR(Tableau8252728[[#This Row],[Total Tour 1]]+Tableau8252728[[#This Row],[Total Tour 2]],"")</f>
        <v/>
      </c>
      <c r="S76" s="14">
        <f>COUNTIF(Tableau8252728[[#This Row],[Lundi]:[Samedi]],"&gt;=10")*1000</f>
        <v>0</v>
      </c>
      <c r="T7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6" s="15">
        <f>Tableau8252728[[#This Row],[Prime production]]+Tableau8252728[[#This Row],[Prime rendement]]</f>
        <v>0</v>
      </c>
      <c r="V76" s="15" t="str">
        <f>IF(Tableau8252728[[#This Row],[Matricule]]&gt;1,IF(COUNTIF(Tableau8252728[DateMatricule],Tableau8252728[[#This Row],[DateMatricule]])&gt;1,"Doublon",""),"")</f>
        <v/>
      </c>
    </row>
    <row r="77" spans="1:22" x14ac:dyDescent="0.25">
      <c r="A77" s="11" t="str">
        <f>IF(Tableau8252728[[#This Row],[Semaine]]="","",VLOOKUP(Tableau8252728[[#This Row],[Semaine]],Listes!$A:$B,2,FALSE))</f>
        <v/>
      </c>
      <c r="B77" s="11" t="str">
        <f>IF(ISBLANK(Tableau8252728[[#This Row],[Matricule]]),"",VLOOKUP(Tableau8252728[[#This Row],[Matricule]],#REF!,2,FALSE))</f>
        <v/>
      </c>
      <c r="C77" s="11" t="str">
        <f>IF(ISBLANK(Tableau8252728[[#This Row],[Matricule]]),"",VLOOKUP(Tableau8252728[[#This Row],[Matricule]],#REF!,3,FALSE))</f>
        <v/>
      </c>
      <c r="D77" s="11" t="str">
        <f>CONCATENATE(Tableau8252728[[#This Row],[Semaine]],Tableau8252728[[#This Row],[Matricule]])</f>
        <v/>
      </c>
      <c r="O77" s="14" t="str">
        <f>IF(SUM(Tableau8252728[[#This Row],[Lundi]:[Mercredi]])&gt;0,SUM(Tableau8252728[[#This Row],[Lundi]:[Mercredi]]),"")</f>
        <v/>
      </c>
      <c r="P77" s="14" t="str">
        <f>IF(SUM(Tableau8252728[[#This Row],[Jeudi]:[Samedi]])&gt;0,SUM(Tableau8252728[[#This Row],[Jeudi]:[Samedi]]),"")</f>
        <v/>
      </c>
      <c r="Q77" s="14">
        <f>COUNTIF(Tableau8252728[[#This Row],[Lundi]:[Mercredi]],"&gt;0") + COUNTIF(Tableau8252728[[#This Row],[Jeudi]:[Samedi]],"&gt;0")</f>
        <v>0</v>
      </c>
      <c r="R77" s="14" t="str">
        <f>IFERROR(Tableau8252728[[#This Row],[Total Tour 1]]+Tableau8252728[[#This Row],[Total Tour 2]],"")</f>
        <v/>
      </c>
      <c r="S77" s="14">
        <f>COUNTIF(Tableau8252728[[#This Row],[Lundi]:[Samedi]],"&gt;=10")*1000</f>
        <v>0</v>
      </c>
      <c r="T7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7" s="15">
        <f>Tableau8252728[[#This Row],[Prime production]]+Tableau8252728[[#This Row],[Prime rendement]]</f>
        <v>0</v>
      </c>
      <c r="V77" s="15" t="str">
        <f>IF(Tableau8252728[[#This Row],[Matricule]]&gt;1,IF(COUNTIF(Tableau8252728[DateMatricule],Tableau8252728[[#This Row],[DateMatricule]])&gt;1,"Doublon",""),"")</f>
        <v/>
      </c>
    </row>
    <row r="78" spans="1:22" x14ac:dyDescent="0.25">
      <c r="A78" s="11" t="str">
        <f>IF(Tableau8252728[[#This Row],[Semaine]]="","",VLOOKUP(Tableau8252728[[#This Row],[Semaine]],Listes!$A:$B,2,FALSE))</f>
        <v/>
      </c>
      <c r="B78" s="11" t="str">
        <f>IF(ISBLANK(Tableau8252728[[#This Row],[Matricule]]),"",VLOOKUP(Tableau8252728[[#This Row],[Matricule]],#REF!,2,FALSE))</f>
        <v/>
      </c>
      <c r="C78" s="11" t="str">
        <f>IF(ISBLANK(Tableau8252728[[#This Row],[Matricule]]),"",VLOOKUP(Tableau8252728[[#This Row],[Matricule]],#REF!,3,FALSE))</f>
        <v/>
      </c>
      <c r="D78" s="11" t="str">
        <f>CONCATENATE(Tableau8252728[[#This Row],[Semaine]],Tableau8252728[[#This Row],[Matricule]])</f>
        <v/>
      </c>
      <c r="O78" s="14" t="str">
        <f>IF(SUM(Tableau8252728[[#This Row],[Lundi]:[Mercredi]])&gt;0,SUM(Tableau8252728[[#This Row],[Lundi]:[Mercredi]]),"")</f>
        <v/>
      </c>
      <c r="P78" s="14" t="str">
        <f>IF(SUM(Tableau8252728[[#This Row],[Jeudi]:[Samedi]])&gt;0,SUM(Tableau8252728[[#This Row],[Jeudi]:[Samedi]]),"")</f>
        <v/>
      </c>
      <c r="Q78" s="14">
        <f>COUNTIF(Tableau8252728[[#This Row],[Lundi]:[Mercredi]],"&gt;0") + COUNTIF(Tableau8252728[[#This Row],[Jeudi]:[Samedi]],"&gt;0")</f>
        <v>0</v>
      </c>
      <c r="R78" s="14" t="str">
        <f>IFERROR(Tableau8252728[[#This Row],[Total Tour 1]]+Tableau8252728[[#This Row],[Total Tour 2]],"")</f>
        <v/>
      </c>
      <c r="S78" s="14">
        <f>COUNTIF(Tableau8252728[[#This Row],[Lundi]:[Samedi]],"&gt;=10")*1000</f>
        <v>0</v>
      </c>
      <c r="T7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8" s="15">
        <f>Tableau8252728[[#This Row],[Prime production]]+Tableau8252728[[#This Row],[Prime rendement]]</f>
        <v>0</v>
      </c>
      <c r="V78" s="15" t="str">
        <f>IF(Tableau8252728[[#This Row],[Matricule]]&gt;1,IF(COUNTIF(Tableau8252728[DateMatricule],Tableau8252728[[#This Row],[DateMatricule]])&gt;1,"Doublon",""),"")</f>
        <v/>
      </c>
    </row>
    <row r="79" spans="1:22" x14ac:dyDescent="0.25">
      <c r="A79" s="11" t="str">
        <f>IF(Tableau8252728[[#This Row],[Semaine]]="","",VLOOKUP(Tableau8252728[[#This Row],[Semaine]],Listes!$A:$B,2,FALSE))</f>
        <v/>
      </c>
      <c r="B79" s="11" t="str">
        <f>IF(ISBLANK(Tableau8252728[[#This Row],[Matricule]]),"",VLOOKUP(Tableau8252728[[#This Row],[Matricule]],#REF!,2,FALSE))</f>
        <v/>
      </c>
      <c r="C79" s="11" t="str">
        <f>IF(ISBLANK(Tableau8252728[[#This Row],[Matricule]]),"",VLOOKUP(Tableau8252728[[#This Row],[Matricule]],#REF!,3,FALSE))</f>
        <v/>
      </c>
      <c r="D79" s="11" t="str">
        <f>CONCATENATE(Tableau8252728[[#This Row],[Semaine]],Tableau8252728[[#This Row],[Matricule]])</f>
        <v/>
      </c>
      <c r="O79" s="14" t="str">
        <f>IF(SUM(Tableau8252728[[#This Row],[Lundi]:[Mercredi]])&gt;0,SUM(Tableau8252728[[#This Row],[Lundi]:[Mercredi]]),"")</f>
        <v/>
      </c>
      <c r="P79" s="14" t="str">
        <f>IF(SUM(Tableau8252728[[#This Row],[Jeudi]:[Samedi]])&gt;0,SUM(Tableau8252728[[#This Row],[Jeudi]:[Samedi]]),"")</f>
        <v/>
      </c>
      <c r="Q79" s="14">
        <f>COUNTIF(Tableau8252728[[#This Row],[Lundi]:[Mercredi]],"&gt;0") + COUNTIF(Tableau8252728[[#This Row],[Jeudi]:[Samedi]],"&gt;0")</f>
        <v>0</v>
      </c>
      <c r="R79" s="14" t="str">
        <f>IFERROR(Tableau8252728[[#This Row],[Total Tour 1]]+Tableau8252728[[#This Row],[Total Tour 2]],"")</f>
        <v/>
      </c>
      <c r="S79" s="14">
        <f>COUNTIF(Tableau8252728[[#This Row],[Lundi]:[Samedi]],"&gt;=10")*1000</f>
        <v>0</v>
      </c>
      <c r="T7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9" s="15">
        <f>Tableau8252728[[#This Row],[Prime production]]+Tableau8252728[[#This Row],[Prime rendement]]</f>
        <v>0</v>
      </c>
      <c r="V79" s="15" t="str">
        <f>IF(Tableau8252728[[#This Row],[Matricule]]&gt;1,IF(COUNTIF(Tableau8252728[DateMatricule],Tableau8252728[[#This Row],[DateMatricule]])&gt;1,"Doublon",""),"")</f>
        <v/>
      </c>
    </row>
    <row r="80" spans="1:22" x14ac:dyDescent="0.25">
      <c r="A80" s="11" t="str">
        <f>IF(Tableau8252728[[#This Row],[Semaine]]="","",VLOOKUP(Tableau8252728[[#This Row],[Semaine]],Listes!$A:$B,2,FALSE))</f>
        <v/>
      </c>
      <c r="B80" s="11" t="str">
        <f>IF(ISBLANK(Tableau8252728[[#This Row],[Matricule]]),"",VLOOKUP(Tableau8252728[[#This Row],[Matricule]],#REF!,2,FALSE))</f>
        <v/>
      </c>
      <c r="C80" s="11" t="str">
        <f>IF(ISBLANK(Tableau8252728[[#This Row],[Matricule]]),"",VLOOKUP(Tableau8252728[[#This Row],[Matricule]],#REF!,3,FALSE))</f>
        <v/>
      </c>
      <c r="D80" s="11" t="str">
        <f>CONCATENATE(Tableau8252728[[#This Row],[Semaine]],Tableau8252728[[#This Row],[Matricule]])</f>
        <v/>
      </c>
      <c r="O80" s="14" t="str">
        <f>IF(SUM(Tableau8252728[[#This Row],[Lundi]:[Mercredi]])&gt;0,SUM(Tableau8252728[[#This Row],[Lundi]:[Mercredi]]),"")</f>
        <v/>
      </c>
      <c r="P80" s="14" t="str">
        <f>IF(SUM(Tableau8252728[[#This Row],[Jeudi]:[Samedi]])&gt;0,SUM(Tableau8252728[[#This Row],[Jeudi]:[Samedi]]),"")</f>
        <v/>
      </c>
      <c r="Q80" s="14">
        <f>COUNTIF(Tableau8252728[[#This Row],[Lundi]:[Mercredi]],"&gt;0") + COUNTIF(Tableau8252728[[#This Row],[Jeudi]:[Samedi]],"&gt;0")</f>
        <v>0</v>
      </c>
      <c r="R80" s="14" t="str">
        <f>IFERROR(Tableau8252728[[#This Row],[Total Tour 1]]+Tableau8252728[[#This Row],[Total Tour 2]],"")</f>
        <v/>
      </c>
      <c r="S80" s="14">
        <f>COUNTIF(Tableau8252728[[#This Row],[Lundi]:[Samedi]],"&gt;=10")*1000</f>
        <v>0</v>
      </c>
      <c r="T8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0" s="15">
        <f>Tableau8252728[[#This Row],[Prime production]]+Tableau8252728[[#This Row],[Prime rendement]]</f>
        <v>0</v>
      </c>
      <c r="V80" s="15" t="str">
        <f>IF(Tableau8252728[[#This Row],[Matricule]]&gt;1,IF(COUNTIF(Tableau8252728[DateMatricule],Tableau8252728[[#This Row],[DateMatricule]])&gt;1,"Doublon",""),"")</f>
        <v/>
      </c>
    </row>
    <row r="81" spans="1:22" x14ac:dyDescent="0.25">
      <c r="A81" s="11" t="str">
        <f>IF(Tableau8252728[[#This Row],[Semaine]]="","",VLOOKUP(Tableau8252728[[#This Row],[Semaine]],Listes!$A:$B,2,FALSE))</f>
        <v/>
      </c>
      <c r="B81" s="11" t="str">
        <f>IF(ISBLANK(Tableau8252728[[#This Row],[Matricule]]),"",VLOOKUP(Tableau8252728[[#This Row],[Matricule]],#REF!,2,FALSE))</f>
        <v/>
      </c>
      <c r="C81" s="11" t="str">
        <f>IF(ISBLANK(Tableau8252728[[#This Row],[Matricule]]),"",VLOOKUP(Tableau8252728[[#This Row],[Matricule]],#REF!,3,FALSE))</f>
        <v/>
      </c>
      <c r="D81" s="11" t="str">
        <f>CONCATENATE(Tableau8252728[[#This Row],[Semaine]],Tableau8252728[[#This Row],[Matricule]])</f>
        <v/>
      </c>
      <c r="O81" s="14" t="str">
        <f>IF(SUM(Tableau8252728[[#This Row],[Lundi]:[Mercredi]])&gt;0,SUM(Tableau8252728[[#This Row],[Lundi]:[Mercredi]]),"")</f>
        <v/>
      </c>
      <c r="P81" s="14" t="str">
        <f>IF(SUM(Tableau8252728[[#This Row],[Jeudi]:[Samedi]])&gt;0,SUM(Tableau8252728[[#This Row],[Jeudi]:[Samedi]]),"")</f>
        <v/>
      </c>
      <c r="Q81" s="14">
        <f>COUNTIF(Tableau8252728[[#This Row],[Lundi]:[Mercredi]],"&gt;0") + COUNTIF(Tableau8252728[[#This Row],[Jeudi]:[Samedi]],"&gt;0")</f>
        <v>0</v>
      </c>
      <c r="R81" s="14" t="str">
        <f>IFERROR(Tableau8252728[[#This Row],[Total Tour 1]]+Tableau8252728[[#This Row],[Total Tour 2]],"")</f>
        <v/>
      </c>
      <c r="S81" s="14">
        <f>COUNTIF(Tableau8252728[[#This Row],[Lundi]:[Samedi]],"&gt;=10")*1000</f>
        <v>0</v>
      </c>
      <c r="T8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1" s="15">
        <f>Tableau8252728[[#This Row],[Prime production]]+Tableau8252728[[#This Row],[Prime rendement]]</f>
        <v>0</v>
      </c>
      <c r="V81" s="15" t="str">
        <f>IF(Tableau8252728[[#This Row],[Matricule]]&gt;1,IF(COUNTIF(Tableau8252728[DateMatricule],Tableau8252728[[#This Row],[DateMatricule]])&gt;1,"Doublon",""),"")</f>
        <v/>
      </c>
    </row>
    <row r="82" spans="1:22" x14ac:dyDescent="0.25">
      <c r="A82" s="11" t="str">
        <f>IF(Tableau8252728[[#This Row],[Semaine]]="","",VLOOKUP(Tableau8252728[[#This Row],[Semaine]],Listes!$A:$B,2,FALSE))</f>
        <v/>
      </c>
      <c r="B82" s="11" t="str">
        <f>IF(ISBLANK(Tableau8252728[[#This Row],[Matricule]]),"",VLOOKUP(Tableau8252728[[#This Row],[Matricule]],#REF!,2,FALSE))</f>
        <v/>
      </c>
      <c r="C82" s="11" t="str">
        <f>IF(ISBLANK(Tableau8252728[[#This Row],[Matricule]]),"",VLOOKUP(Tableau8252728[[#This Row],[Matricule]],#REF!,3,FALSE))</f>
        <v/>
      </c>
      <c r="D82" s="11" t="str">
        <f>CONCATENATE(Tableau8252728[[#This Row],[Semaine]],Tableau8252728[[#This Row],[Matricule]])</f>
        <v/>
      </c>
      <c r="O82" s="14" t="str">
        <f>IF(SUM(Tableau8252728[[#This Row],[Lundi]:[Mercredi]])&gt;0,SUM(Tableau8252728[[#This Row],[Lundi]:[Mercredi]]),"")</f>
        <v/>
      </c>
      <c r="P82" s="14" t="str">
        <f>IF(SUM(Tableau8252728[[#This Row],[Jeudi]:[Samedi]])&gt;0,SUM(Tableau8252728[[#This Row],[Jeudi]:[Samedi]]),"")</f>
        <v/>
      </c>
      <c r="Q82" s="14">
        <f>COUNTIF(Tableau8252728[[#This Row],[Lundi]:[Mercredi]],"&gt;0") + COUNTIF(Tableau8252728[[#This Row],[Jeudi]:[Samedi]],"&gt;0")</f>
        <v>0</v>
      </c>
      <c r="R82" s="14" t="str">
        <f>IFERROR(Tableau8252728[[#This Row],[Total Tour 1]]+Tableau8252728[[#This Row],[Total Tour 2]],"")</f>
        <v/>
      </c>
      <c r="S82" s="14">
        <f>COUNTIF(Tableau8252728[[#This Row],[Lundi]:[Samedi]],"&gt;=10")*1000</f>
        <v>0</v>
      </c>
      <c r="T8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2" s="15">
        <f>Tableau8252728[[#This Row],[Prime production]]+Tableau8252728[[#This Row],[Prime rendement]]</f>
        <v>0</v>
      </c>
      <c r="V82" s="15" t="str">
        <f>IF(Tableau8252728[[#This Row],[Matricule]]&gt;1,IF(COUNTIF(Tableau8252728[DateMatricule],Tableau8252728[[#This Row],[DateMatricule]])&gt;1,"Doublon",""),"")</f>
        <v/>
      </c>
    </row>
    <row r="83" spans="1:22" x14ac:dyDescent="0.25">
      <c r="A83" s="11" t="str">
        <f>IF(Tableau8252728[[#This Row],[Semaine]]="","",VLOOKUP(Tableau8252728[[#This Row],[Semaine]],Listes!$A:$B,2,FALSE))</f>
        <v/>
      </c>
      <c r="B83" s="11" t="str">
        <f>IF(ISBLANK(Tableau8252728[[#This Row],[Matricule]]),"",VLOOKUP(Tableau8252728[[#This Row],[Matricule]],#REF!,2,FALSE))</f>
        <v/>
      </c>
      <c r="C83" s="11" t="str">
        <f>IF(ISBLANK(Tableau8252728[[#This Row],[Matricule]]),"",VLOOKUP(Tableau8252728[[#This Row],[Matricule]],#REF!,3,FALSE))</f>
        <v/>
      </c>
      <c r="D83" s="11" t="str">
        <f>CONCATENATE(Tableau8252728[[#This Row],[Semaine]],Tableau8252728[[#This Row],[Matricule]])</f>
        <v/>
      </c>
      <c r="O83" s="14" t="str">
        <f>IF(SUM(Tableau8252728[[#This Row],[Lundi]:[Mercredi]])&gt;0,SUM(Tableau8252728[[#This Row],[Lundi]:[Mercredi]]),"")</f>
        <v/>
      </c>
      <c r="P83" s="14" t="str">
        <f>IF(SUM(Tableau8252728[[#This Row],[Jeudi]:[Samedi]])&gt;0,SUM(Tableau8252728[[#This Row],[Jeudi]:[Samedi]]),"")</f>
        <v/>
      </c>
      <c r="Q83" s="14">
        <f>COUNTIF(Tableau8252728[[#This Row],[Lundi]:[Mercredi]],"&gt;0") + COUNTIF(Tableau8252728[[#This Row],[Jeudi]:[Samedi]],"&gt;0")</f>
        <v>0</v>
      </c>
      <c r="R83" s="14" t="str">
        <f>IFERROR(Tableau8252728[[#This Row],[Total Tour 1]]+Tableau8252728[[#This Row],[Total Tour 2]],"")</f>
        <v/>
      </c>
      <c r="S83" s="14">
        <f>COUNTIF(Tableau8252728[[#This Row],[Lundi]:[Samedi]],"&gt;=10")*1000</f>
        <v>0</v>
      </c>
      <c r="T8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3" s="15">
        <f>Tableau8252728[[#This Row],[Prime production]]+Tableau8252728[[#This Row],[Prime rendement]]</f>
        <v>0</v>
      </c>
      <c r="V83" s="15" t="str">
        <f>IF(Tableau8252728[[#This Row],[Matricule]]&gt;1,IF(COUNTIF(Tableau8252728[DateMatricule],Tableau8252728[[#This Row],[DateMatricule]])&gt;1,"Doublon",""),"")</f>
        <v/>
      </c>
    </row>
    <row r="84" spans="1:22" x14ac:dyDescent="0.25">
      <c r="A84" s="11" t="str">
        <f>IF(Tableau8252728[[#This Row],[Semaine]]="","",VLOOKUP(Tableau8252728[[#This Row],[Semaine]],Listes!$A:$B,2,FALSE))</f>
        <v/>
      </c>
      <c r="B84" s="11" t="str">
        <f>IF(ISBLANK(Tableau8252728[[#This Row],[Matricule]]),"",VLOOKUP(Tableau8252728[[#This Row],[Matricule]],#REF!,2,FALSE))</f>
        <v/>
      </c>
      <c r="C84" s="11" t="str">
        <f>IF(ISBLANK(Tableau8252728[[#This Row],[Matricule]]),"",VLOOKUP(Tableau8252728[[#This Row],[Matricule]],#REF!,3,FALSE))</f>
        <v/>
      </c>
      <c r="D84" s="11" t="str">
        <f>CONCATENATE(Tableau8252728[[#This Row],[Semaine]],Tableau8252728[[#This Row],[Matricule]])</f>
        <v/>
      </c>
      <c r="O84" s="14" t="str">
        <f>IF(SUM(Tableau8252728[[#This Row],[Lundi]:[Mercredi]])&gt;0,SUM(Tableau8252728[[#This Row],[Lundi]:[Mercredi]]),"")</f>
        <v/>
      </c>
      <c r="P84" s="14" t="str">
        <f>IF(SUM(Tableau8252728[[#This Row],[Jeudi]:[Samedi]])&gt;0,SUM(Tableau8252728[[#This Row],[Jeudi]:[Samedi]]),"")</f>
        <v/>
      </c>
      <c r="Q84" s="14">
        <f>COUNTIF(Tableau8252728[[#This Row],[Lundi]:[Mercredi]],"&gt;0") + COUNTIF(Tableau8252728[[#This Row],[Jeudi]:[Samedi]],"&gt;0")</f>
        <v>0</v>
      </c>
      <c r="R84" s="14" t="str">
        <f>IFERROR(Tableau8252728[[#This Row],[Total Tour 1]]+Tableau8252728[[#This Row],[Total Tour 2]],"")</f>
        <v/>
      </c>
      <c r="S84" s="14">
        <f>COUNTIF(Tableau8252728[[#This Row],[Lundi]:[Samedi]],"&gt;=10")*1000</f>
        <v>0</v>
      </c>
      <c r="T8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4" s="15">
        <f>Tableau8252728[[#This Row],[Prime production]]+Tableau8252728[[#This Row],[Prime rendement]]</f>
        <v>0</v>
      </c>
      <c r="V84" s="15" t="str">
        <f>IF(Tableau8252728[[#This Row],[Matricule]]&gt;1,IF(COUNTIF(Tableau8252728[DateMatricule],Tableau8252728[[#This Row],[DateMatricule]])&gt;1,"Doublon",""),"")</f>
        <v/>
      </c>
    </row>
    <row r="85" spans="1:22" x14ac:dyDescent="0.25">
      <c r="A85" s="11" t="str">
        <f>IF(Tableau8252728[[#This Row],[Semaine]]="","",VLOOKUP(Tableau8252728[[#This Row],[Semaine]],Listes!$A:$B,2,FALSE))</f>
        <v/>
      </c>
      <c r="B85" s="11" t="str">
        <f>IF(ISBLANK(Tableau8252728[[#This Row],[Matricule]]),"",VLOOKUP(Tableau8252728[[#This Row],[Matricule]],#REF!,2,FALSE))</f>
        <v/>
      </c>
      <c r="C85" s="11" t="str">
        <f>IF(ISBLANK(Tableau8252728[[#This Row],[Matricule]]),"",VLOOKUP(Tableau8252728[[#This Row],[Matricule]],#REF!,3,FALSE))</f>
        <v/>
      </c>
      <c r="D85" s="11" t="str">
        <f>CONCATENATE(Tableau8252728[[#This Row],[Semaine]],Tableau8252728[[#This Row],[Matricule]])</f>
        <v/>
      </c>
      <c r="O85" s="14" t="str">
        <f>IF(SUM(Tableau8252728[[#This Row],[Lundi]:[Mercredi]])&gt;0,SUM(Tableau8252728[[#This Row],[Lundi]:[Mercredi]]),"")</f>
        <v/>
      </c>
      <c r="P85" s="14" t="str">
        <f>IF(SUM(Tableau8252728[[#This Row],[Jeudi]:[Samedi]])&gt;0,SUM(Tableau8252728[[#This Row],[Jeudi]:[Samedi]]),"")</f>
        <v/>
      </c>
      <c r="Q85" s="14">
        <f>COUNTIF(Tableau8252728[[#This Row],[Lundi]:[Mercredi]],"&gt;0") + COUNTIF(Tableau8252728[[#This Row],[Jeudi]:[Samedi]],"&gt;0")</f>
        <v>0</v>
      </c>
      <c r="R85" s="14" t="str">
        <f>IFERROR(Tableau8252728[[#This Row],[Total Tour 1]]+Tableau8252728[[#This Row],[Total Tour 2]],"")</f>
        <v/>
      </c>
      <c r="S85" s="14">
        <f>COUNTIF(Tableau8252728[[#This Row],[Lundi]:[Samedi]],"&gt;=10")*1000</f>
        <v>0</v>
      </c>
      <c r="T8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5" s="15">
        <f>Tableau8252728[[#This Row],[Prime production]]+Tableau8252728[[#This Row],[Prime rendement]]</f>
        <v>0</v>
      </c>
      <c r="V85" s="15" t="str">
        <f>IF(Tableau8252728[[#This Row],[Matricule]]&gt;1,IF(COUNTIF(Tableau8252728[DateMatricule],Tableau8252728[[#This Row],[DateMatricule]])&gt;1,"Doublon",""),"")</f>
        <v/>
      </c>
    </row>
    <row r="86" spans="1:22" x14ac:dyDescent="0.25">
      <c r="A86" s="11" t="str">
        <f>IF(Tableau8252728[[#This Row],[Semaine]]="","",VLOOKUP(Tableau8252728[[#This Row],[Semaine]],Listes!$A:$B,2,FALSE))</f>
        <v/>
      </c>
      <c r="B86" s="11" t="str">
        <f>IF(ISBLANK(Tableau8252728[[#This Row],[Matricule]]),"",VLOOKUP(Tableau8252728[[#This Row],[Matricule]],#REF!,2,FALSE))</f>
        <v/>
      </c>
      <c r="C86" s="11" t="str">
        <f>IF(ISBLANK(Tableau8252728[[#This Row],[Matricule]]),"",VLOOKUP(Tableau8252728[[#This Row],[Matricule]],#REF!,3,FALSE))</f>
        <v/>
      </c>
      <c r="D86" s="11" t="str">
        <f>CONCATENATE(Tableau8252728[[#This Row],[Semaine]],Tableau8252728[[#This Row],[Matricule]])</f>
        <v/>
      </c>
      <c r="O86" s="14" t="str">
        <f>IF(SUM(Tableau8252728[[#This Row],[Lundi]:[Mercredi]])&gt;0,SUM(Tableau8252728[[#This Row],[Lundi]:[Mercredi]]),"")</f>
        <v/>
      </c>
      <c r="P86" s="14" t="str">
        <f>IF(SUM(Tableau8252728[[#This Row],[Jeudi]:[Samedi]])&gt;0,SUM(Tableau8252728[[#This Row],[Jeudi]:[Samedi]]),"")</f>
        <v/>
      </c>
      <c r="Q86" s="14">
        <f>COUNTIF(Tableau8252728[[#This Row],[Lundi]:[Mercredi]],"&gt;0") + COUNTIF(Tableau8252728[[#This Row],[Jeudi]:[Samedi]],"&gt;0")</f>
        <v>0</v>
      </c>
      <c r="R86" s="14" t="str">
        <f>IFERROR(Tableau8252728[[#This Row],[Total Tour 1]]+Tableau8252728[[#This Row],[Total Tour 2]],"")</f>
        <v/>
      </c>
      <c r="S86" s="14">
        <f>COUNTIF(Tableau8252728[[#This Row],[Lundi]:[Samedi]],"&gt;=10")*1000</f>
        <v>0</v>
      </c>
      <c r="T8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6" s="15">
        <f>Tableau8252728[[#This Row],[Prime production]]+Tableau8252728[[#This Row],[Prime rendement]]</f>
        <v>0</v>
      </c>
      <c r="V86" s="15" t="str">
        <f>IF(Tableau8252728[[#This Row],[Matricule]]&gt;1,IF(COUNTIF(Tableau8252728[DateMatricule],Tableau8252728[[#This Row],[DateMatricule]])&gt;1,"Doublon",""),"")</f>
        <v/>
      </c>
    </row>
    <row r="87" spans="1:22" x14ac:dyDescent="0.25">
      <c r="A87" s="11" t="str">
        <f>IF(Tableau8252728[[#This Row],[Semaine]]="","",VLOOKUP(Tableau8252728[[#This Row],[Semaine]],Listes!$A:$B,2,FALSE))</f>
        <v/>
      </c>
      <c r="B87" s="11" t="str">
        <f>IF(ISBLANK(Tableau8252728[[#This Row],[Matricule]]),"",VLOOKUP(Tableau8252728[[#This Row],[Matricule]],#REF!,2,FALSE))</f>
        <v/>
      </c>
      <c r="C87" s="11" t="str">
        <f>IF(ISBLANK(Tableau8252728[[#This Row],[Matricule]]),"",VLOOKUP(Tableau8252728[[#This Row],[Matricule]],#REF!,3,FALSE))</f>
        <v/>
      </c>
      <c r="D87" s="11" t="str">
        <f>CONCATENATE(Tableau8252728[[#This Row],[Semaine]],Tableau8252728[[#This Row],[Matricule]])</f>
        <v/>
      </c>
      <c r="O87" s="14" t="str">
        <f>IF(SUM(Tableau8252728[[#This Row],[Lundi]:[Mercredi]])&gt;0,SUM(Tableau8252728[[#This Row],[Lundi]:[Mercredi]]),"")</f>
        <v/>
      </c>
      <c r="P87" s="14" t="str">
        <f>IF(SUM(Tableau8252728[[#This Row],[Jeudi]:[Samedi]])&gt;0,SUM(Tableau8252728[[#This Row],[Jeudi]:[Samedi]]),"")</f>
        <v/>
      </c>
      <c r="Q87" s="14">
        <f>COUNTIF(Tableau8252728[[#This Row],[Lundi]:[Mercredi]],"&gt;0") + COUNTIF(Tableau8252728[[#This Row],[Jeudi]:[Samedi]],"&gt;0")</f>
        <v>0</v>
      </c>
      <c r="R87" s="14" t="str">
        <f>IFERROR(Tableau8252728[[#This Row],[Total Tour 1]]+Tableau8252728[[#This Row],[Total Tour 2]],"")</f>
        <v/>
      </c>
      <c r="S87" s="14">
        <f>COUNTIF(Tableau8252728[[#This Row],[Lundi]:[Samedi]],"&gt;=10")*1000</f>
        <v>0</v>
      </c>
      <c r="T8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7" s="15">
        <f>Tableau8252728[[#This Row],[Prime production]]+Tableau8252728[[#This Row],[Prime rendement]]</f>
        <v>0</v>
      </c>
      <c r="V87" s="15" t="str">
        <f>IF(Tableau8252728[[#This Row],[Matricule]]&gt;1,IF(COUNTIF(Tableau8252728[DateMatricule],Tableau8252728[[#This Row],[DateMatricule]])&gt;1,"Doublon",""),"")</f>
        <v/>
      </c>
    </row>
    <row r="88" spans="1:22" x14ac:dyDescent="0.25">
      <c r="A88" s="11" t="str">
        <f>IF(Tableau8252728[[#This Row],[Semaine]]="","",VLOOKUP(Tableau8252728[[#This Row],[Semaine]],Listes!$A:$B,2,FALSE))</f>
        <v/>
      </c>
      <c r="B88" s="11" t="str">
        <f>IF(ISBLANK(Tableau8252728[[#This Row],[Matricule]]),"",VLOOKUP(Tableau8252728[[#This Row],[Matricule]],#REF!,2,FALSE))</f>
        <v/>
      </c>
      <c r="C88" s="11" t="str">
        <f>IF(ISBLANK(Tableau8252728[[#This Row],[Matricule]]),"",VLOOKUP(Tableau8252728[[#This Row],[Matricule]],#REF!,3,FALSE))</f>
        <v/>
      </c>
      <c r="D88" s="11" t="str">
        <f>CONCATENATE(Tableau8252728[[#This Row],[Semaine]],Tableau8252728[[#This Row],[Matricule]])</f>
        <v/>
      </c>
      <c r="O88" s="14" t="str">
        <f>IF(SUM(Tableau8252728[[#This Row],[Lundi]:[Mercredi]])&gt;0,SUM(Tableau8252728[[#This Row],[Lundi]:[Mercredi]]),"")</f>
        <v/>
      </c>
      <c r="P88" s="14" t="str">
        <f>IF(SUM(Tableau8252728[[#This Row],[Jeudi]:[Samedi]])&gt;0,SUM(Tableau8252728[[#This Row],[Jeudi]:[Samedi]]),"")</f>
        <v/>
      </c>
      <c r="Q88" s="14">
        <f>COUNTIF(Tableau8252728[[#This Row],[Lundi]:[Mercredi]],"&gt;0") + COUNTIF(Tableau8252728[[#This Row],[Jeudi]:[Samedi]],"&gt;0")</f>
        <v>0</v>
      </c>
      <c r="R88" s="14" t="str">
        <f>IFERROR(Tableau8252728[[#This Row],[Total Tour 1]]+Tableau8252728[[#This Row],[Total Tour 2]],"")</f>
        <v/>
      </c>
      <c r="S88" s="14">
        <f>COUNTIF(Tableau8252728[[#This Row],[Lundi]:[Samedi]],"&gt;=10")*1000</f>
        <v>0</v>
      </c>
      <c r="T8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8" s="15">
        <f>Tableau8252728[[#This Row],[Prime production]]+Tableau8252728[[#This Row],[Prime rendement]]</f>
        <v>0</v>
      </c>
      <c r="V88" s="15" t="str">
        <f>IF(Tableau8252728[[#This Row],[Matricule]]&gt;1,IF(COUNTIF(Tableau8252728[DateMatricule],Tableau8252728[[#This Row],[DateMatricule]])&gt;1,"Doublon",""),"")</f>
        <v/>
      </c>
    </row>
    <row r="89" spans="1:22" x14ac:dyDescent="0.25">
      <c r="A89" s="11" t="str">
        <f>IF(Tableau8252728[[#This Row],[Semaine]]="","",VLOOKUP(Tableau8252728[[#This Row],[Semaine]],Listes!$A:$B,2,FALSE))</f>
        <v/>
      </c>
      <c r="B89" s="11" t="str">
        <f>IF(ISBLANK(Tableau8252728[[#This Row],[Matricule]]),"",VLOOKUP(Tableau8252728[[#This Row],[Matricule]],#REF!,2,FALSE))</f>
        <v/>
      </c>
      <c r="C89" s="11" t="str">
        <f>IF(ISBLANK(Tableau8252728[[#This Row],[Matricule]]),"",VLOOKUP(Tableau8252728[[#This Row],[Matricule]],#REF!,3,FALSE))</f>
        <v/>
      </c>
      <c r="D89" s="11" t="str">
        <f>CONCATENATE(Tableau8252728[[#This Row],[Semaine]],Tableau8252728[[#This Row],[Matricule]])</f>
        <v/>
      </c>
      <c r="O89" s="14" t="str">
        <f>IF(SUM(Tableau8252728[[#This Row],[Lundi]:[Mercredi]])&gt;0,SUM(Tableau8252728[[#This Row],[Lundi]:[Mercredi]]),"")</f>
        <v/>
      </c>
      <c r="P89" s="14" t="str">
        <f>IF(SUM(Tableau8252728[[#This Row],[Jeudi]:[Samedi]])&gt;0,SUM(Tableau8252728[[#This Row],[Jeudi]:[Samedi]]),"")</f>
        <v/>
      </c>
      <c r="Q89" s="14">
        <f>COUNTIF(Tableau8252728[[#This Row],[Lundi]:[Mercredi]],"&gt;0") + COUNTIF(Tableau8252728[[#This Row],[Jeudi]:[Samedi]],"&gt;0")</f>
        <v>0</v>
      </c>
      <c r="R89" s="14" t="str">
        <f>IFERROR(Tableau8252728[[#This Row],[Total Tour 1]]+Tableau8252728[[#This Row],[Total Tour 2]],"")</f>
        <v/>
      </c>
      <c r="S89" s="14">
        <f>COUNTIF(Tableau8252728[[#This Row],[Lundi]:[Samedi]],"&gt;=10")*1000</f>
        <v>0</v>
      </c>
      <c r="T8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9" s="15">
        <f>Tableau8252728[[#This Row],[Prime production]]+Tableau8252728[[#This Row],[Prime rendement]]</f>
        <v>0</v>
      </c>
      <c r="V89" s="15" t="str">
        <f>IF(Tableau8252728[[#This Row],[Matricule]]&gt;1,IF(COUNTIF(Tableau8252728[DateMatricule],Tableau8252728[[#This Row],[DateMatricule]])&gt;1,"Doublon",""),"")</f>
        <v/>
      </c>
    </row>
    <row r="90" spans="1:22" x14ac:dyDescent="0.25">
      <c r="A90" s="11" t="str">
        <f>IF(Tableau8252728[[#This Row],[Semaine]]="","",VLOOKUP(Tableau8252728[[#This Row],[Semaine]],Listes!$A:$B,2,FALSE))</f>
        <v/>
      </c>
      <c r="B90" s="11" t="str">
        <f>IF(ISBLANK(Tableau8252728[[#This Row],[Matricule]]),"",VLOOKUP(Tableau8252728[[#This Row],[Matricule]],#REF!,2,FALSE))</f>
        <v/>
      </c>
      <c r="C90" s="11" t="str">
        <f>IF(ISBLANK(Tableau8252728[[#This Row],[Matricule]]),"",VLOOKUP(Tableau8252728[[#This Row],[Matricule]],#REF!,3,FALSE))</f>
        <v/>
      </c>
      <c r="D90" s="11" t="str">
        <f>CONCATENATE(Tableau8252728[[#This Row],[Semaine]],Tableau8252728[[#This Row],[Matricule]])</f>
        <v/>
      </c>
      <c r="O90" s="14" t="str">
        <f>IF(SUM(Tableau8252728[[#This Row],[Lundi]:[Mercredi]])&gt;0,SUM(Tableau8252728[[#This Row],[Lundi]:[Mercredi]]),"")</f>
        <v/>
      </c>
      <c r="P90" s="14" t="str">
        <f>IF(SUM(Tableau8252728[[#This Row],[Jeudi]:[Samedi]])&gt;0,SUM(Tableau8252728[[#This Row],[Jeudi]:[Samedi]]),"")</f>
        <v/>
      </c>
      <c r="Q90" s="14">
        <f>COUNTIF(Tableau8252728[[#This Row],[Lundi]:[Mercredi]],"&gt;0") + COUNTIF(Tableau8252728[[#This Row],[Jeudi]:[Samedi]],"&gt;0")</f>
        <v>0</v>
      </c>
      <c r="R90" s="14" t="str">
        <f>IFERROR(Tableau8252728[[#This Row],[Total Tour 1]]+Tableau8252728[[#This Row],[Total Tour 2]],"")</f>
        <v/>
      </c>
      <c r="S90" s="14">
        <f>COUNTIF(Tableau8252728[[#This Row],[Lundi]:[Samedi]],"&gt;=10")*1000</f>
        <v>0</v>
      </c>
      <c r="T9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0" s="15">
        <f>Tableau8252728[[#This Row],[Prime production]]+Tableau8252728[[#This Row],[Prime rendement]]</f>
        <v>0</v>
      </c>
      <c r="V90" s="15" t="str">
        <f>IF(Tableau8252728[[#This Row],[Matricule]]&gt;1,IF(COUNTIF(Tableau8252728[DateMatricule],Tableau8252728[[#This Row],[DateMatricule]])&gt;1,"Doublon",""),"")</f>
        <v/>
      </c>
    </row>
    <row r="91" spans="1:22" x14ac:dyDescent="0.25">
      <c r="A91" s="11" t="str">
        <f>IF(Tableau8252728[[#This Row],[Semaine]]="","",VLOOKUP(Tableau8252728[[#This Row],[Semaine]],Listes!$A:$B,2,FALSE))</f>
        <v/>
      </c>
      <c r="B91" s="11" t="str">
        <f>IF(ISBLANK(Tableau8252728[[#This Row],[Matricule]]),"",VLOOKUP(Tableau8252728[[#This Row],[Matricule]],#REF!,2,FALSE))</f>
        <v/>
      </c>
      <c r="C91" s="11" t="str">
        <f>IF(ISBLANK(Tableau8252728[[#This Row],[Matricule]]),"",VLOOKUP(Tableau8252728[[#This Row],[Matricule]],#REF!,3,FALSE))</f>
        <v/>
      </c>
      <c r="D91" s="11" t="str">
        <f>CONCATENATE(Tableau8252728[[#This Row],[Semaine]],Tableau8252728[[#This Row],[Matricule]])</f>
        <v/>
      </c>
      <c r="O91" s="14" t="str">
        <f>IF(SUM(Tableau8252728[[#This Row],[Lundi]:[Mercredi]])&gt;0,SUM(Tableau8252728[[#This Row],[Lundi]:[Mercredi]]),"")</f>
        <v/>
      </c>
      <c r="P91" s="14" t="str">
        <f>IF(SUM(Tableau8252728[[#This Row],[Jeudi]:[Samedi]])&gt;0,SUM(Tableau8252728[[#This Row],[Jeudi]:[Samedi]]),"")</f>
        <v/>
      </c>
      <c r="Q91" s="14">
        <f>COUNTIF(Tableau8252728[[#This Row],[Lundi]:[Mercredi]],"&gt;0") + COUNTIF(Tableau8252728[[#This Row],[Jeudi]:[Samedi]],"&gt;0")</f>
        <v>0</v>
      </c>
      <c r="R91" s="14" t="str">
        <f>IFERROR(Tableau8252728[[#This Row],[Total Tour 1]]+Tableau8252728[[#This Row],[Total Tour 2]],"")</f>
        <v/>
      </c>
      <c r="S91" s="14">
        <f>COUNTIF(Tableau8252728[[#This Row],[Lundi]:[Samedi]],"&gt;=10")*1000</f>
        <v>0</v>
      </c>
      <c r="T9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1" s="15">
        <f>Tableau8252728[[#This Row],[Prime production]]+Tableau8252728[[#This Row],[Prime rendement]]</f>
        <v>0</v>
      </c>
      <c r="V91" s="15" t="str">
        <f>IF(Tableau8252728[[#This Row],[Matricule]]&gt;1,IF(COUNTIF(Tableau8252728[DateMatricule],Tableau8252728[[#This Row],[DateMatricule]])&gt;1,"Doublon",""),"")</f>
        <v/>
      </c>
    </row>
    <row r="92" spans="1:22" x14ac:dyDescent="0.25">
      <c r="A92" s="11" t="str">
        <f>IF(Tableau8252728[[#This Row],[Semaine]]="","",VLOOKUP(Tableau8252728[[#This Row],[Semaine]],Listes!$A:$B,2,FALSE))</f>
        <v/>
      </c>
      <c r="B92" s="11" t="str">
        <f>IF(ISBLANK(Tableau8252728[[#This Row],[Matricule]]),"",VLOOKUP(Tableau8252728[[#This Row],[Matricule]],#REF!,2,FALSE))</f>
        <v/>
      </c>
      <c r="C92" s="11" t="str">
        <f>IF(ISBLANK(Tableau8252728[[#This Row],[Matricule]]),"",VLOOKUP(Tableau8252728[[#This Row],[Matricule]],#REF!,3,FALSE))</f>
        <v/>
      </c>
      <c r="D92" s="11" t="str">
        <f>CONCATENATE(Tableau8252728[[#This Row],[Semaine]],Tableau8252728[[#This Row],[Matricule]])</f>
        <v/>
      </c>
      <c r="O92" s="14" t="str">
        <f>IF(SUM(Tableau8252728[[#This Row],[Lundi]:[Mercredi]])&gt;0,SUM(Tableau8252728[[#This Row],[Lundi]:[Mercredi]]),"")</f>
        <v/>
      </c>
      <c r="P92" s="14" t="str">
        <f>IF(SUM(Tableau8252728[[#This Row],[Jeudi]:[Samedi]])&gt;0,SUM(Tableau8252728[[#This Row],[Jeudi]:[Samedi]]),"")</f>
        <v/>
      </c>
      <c r="Q92" s="14">
        <f>COUNTIF(Tableau8252728[[#This Row],[Lundi]:[Mercredi]],"&gt;0") + COUNTIF(Tableau8252728[[#This Row],[Jeudi]:[Samedi]],"&gt;0")</f>
        <v>0</v>
      </c>
      <c r="R92" s="14" t="str">
        <f>IFERROR(Tableau8252728[[#This Row],[Total Tour 1]]+Tableau8252728[[#This Row],[Total Tour 2]],"")</f>
        <v/>
      </c>
      <c r="S92" s="14">
        <f>COUNTIF(Tableau8252728[[#This Row],[Lundi]:[Samedi]],"&gt;=10")*1000</f>
        <v>0</v>
      </c>
      <c r="T9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2" s="15">
        <f>Tableau8252728[[#This Row],[Prime production]]+Tableau8252728[[#This Row],[Prime rendement]]</f>
        <v>0</v>
      </c>
      <c r="V92" s="15" t="str">
        <f>IF(Tableau8252728[[#This Row],[Matricule]]&gt;1,IF(COUNTIF(Tableau8252728[DateMatricule],Tableau8252728[[#This Row],[DateMatricule]])&gt;1,"Doublon",""),"")</f>
        <v/>
      </c>
    </row>
    <row r="93" spans="1:22" x14ac:dyDescent="0.25">
      <c r="A93" s="11" t="str">
        <f>IF(Tableau8252728[[#This Row],[Semaine]]="","",VLOOKUP(Tableau8252728[[#This Row],[Semaine]],Listes!$A:$B,2,FALSE))</f>
        <v/>
      </c>
      <c r="B93" s="11" t="str">
        <f>IF(ISBLANK(Tableau8252728[[#This Row],[Matricule]]),"",VLOOKUP(Tableau8252728[[#This Row],[Matricule]],#REF!,2,FALSE))</f>
        <v/>
      </c>
      <c r="C93" s="11" t="str">
        <f>IF(ISBLANK(Tableau8252728[[#This Row],[Matricule]]),"",VLOOKUP(Tableau8252728[[#This Row],[Matricule]],#REF!,3,FALSE))</f>
        <v/>
      </c>
      <c r="D93" s="11" t="str">
        <f>CONCATENATE(Tableau8252728[[#This Row],[Semaine]],Tableau8252728[[#This Row],[Matricule]])</f>
        <v/>
      </c>
      <c r="O93" s="14" t="str">
        <f>IF(SUM(Tableau8252728[[#This Row],[Lundi]:[Mercredi]])&gt;0,SUM(Tableau8252728[[#This Row],[Lundi]:[Mercredi]]),"")</f>
        <v/>
      </c>
      <c r="P93" s="14" t="str">
        <f>IF(SUM(Tableau8252728[[#This Row],[Jeudi]:[Samedi]])&gt;0,SUM(Tableau8252728[[#This Row],[Jeudi]:[Samedi]]),"")</f>
        <v/>
      </c>
      <c r="Q93" s="14">
        <f>COUNTIF(Tableau8252728[[#This Row],[Lundi]:[Mercredi]],"&gt;0") + COUNTIF(Tableau8252728[[#This Row],[Jeudi]:[Samedi]],"&gt;0")</f>
        <v>0</v>
      </c>
      <c r="R93" s="14" t="str">
        <f>IFERROR(Tableau8252728[[#This Row],[Total Tour 1]]+Tableau8252728[[#This Row],[Total Tour 2]],"")</f>
        <v/>
      </c>
      <c r="S93" s="14">
        <f>COUNTIF(Tableau8252728[[#This Row],[Lundi]:[Samedi]],"&gt;=10")*1000</f>
        <v>0</v>
      </c>
      <c r="T9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3" s="15">
        <f>Tableau8252728[[#This Row],[Prime production]]+Tableau8252728[[#This Row],[Prime rendement]]</f>
        <v>0</v>
      </c>
      <c r="V93" s="15" t="str">
        <f>IF(Tableau8252728[[#This Row],[Matricule]]&gt;1,IF(COUNTIF(Tableau8252728[DateMatricule],Tableau8252728[[#This Row],[DateMatricule]])&gt;1,"Doublon",""),"")</f>
        <v/>
      </c>
    </row>
    <row r="94" spans="1:22" x14ac:dyDescent="0.25">
      <c r="A94" s="11" t="str">
        <f>IF(Tableau8252728[[#This Row],[Semaine]]="","",VLOOKUP(Tableau8252728[[#This Row],[Semaine]],Listes!$A:$B,2,FALSE))</f>
        <v/>
      </c>
      <c r="B94" s="11" t="str">
        <f>IF(ISBLANK(Tableau8252728[[#This Row],[Matricule]]),"",VLOOKUP(Tableau8252728[[#This Row],[Matricule]],#REF!,2,FALSE))</f>
        <v/>
      </c>
      <c r="C94" s="11" t="str">
        <f>IF(ISBLANK(Tableau8252728[[#This Row],[Matricule]]),"",VLOOKUP(Tableau8252728[[#This Row],[Matricule]],#REF!,3,FALSE))</f>
        <v/>
      </c>
      <c r="D94" s="11" t="str">
        <f>CONCATENATE(Tableau8252728[[#This Row],[Semaine]],Tableau8252728[[#This Row],[Matricule]])</f>
        <v/>
      </c>
      <c r="O94" s="14" t="str">
        <f>IF(SUM(Tableau8252728[[#This Row],[Lundi]:[Mercredi]])&gt;0,SUM(Tableau8252728[[#This Row],[Lundi]:[Mercredi]]),"")</f>
        <v/>
      </c>
      <c r="P94" s="14" t="str">
        <f>IF(SUM(Tableau8252728[[#This Row],[Jeudi]:[Samedi]])&gt;0,SUM(Tableau8252728[[#This Row],[Jeudi]:[Samedi]]),"")</f>
        <v/>
      </c>
      <c r="Q94" s="14">
        <f>COUNTIF(Tableau8252728[[#This Row],[Lundi]:[Mercredi]],"&gt;0") + COUNTIF(Tableau8252728[[#This Row],[Jeudi]:[Samedi]],"&gt;0")</f>
        <v>0</v>
      </c>
      <c r="R94" s="14" t="str">
        <f>IFERROR(Tableau8252728[[#This Row],[Total Tour 1]]+Tableau8252728[[#This Row],[Total Tour 2]],"")</f>
        <v/>
      </c>
      <c r="S94" s="14">
        <f>COUNTIF(Tableau8252728[[#This Row],[Lundi]:[Samedi]],"&gt;=10")*1000</f>
        <v>0</v>
      </c>
      <c r="T9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4" s="15">
        <f>Tableau8252728[[#This Row],[Prime production]]+Tableau8252728[[#This Row],[Prime rendement]]</f>
        <v>0</v>
      </c>
      <c r="V94" s="15" t="str">
        <f>IF(Tableau8252728[[#This Row],[Matricule]]&gt;1,IF(COUNTIF(Tableau8252728[DateMatricule],Tableau8252728[[#This Row],[DateMatricule]])&gt;1,"Doublon",""),"")</f>
        <v/>
      </c>
    </row>
    <row r="95" spans="1:22" x14ac:dyDescent="0.25">
      <c r="A95" s="11" t="str">
        <f>IF(Tableau8252728[[#This Row],[Semaine]]="","",VLOOKUP(Tableau8252728[[#This Row],[Semaine]],Listes!$A:$B,2,FALSE))</f>
        <v/>
      </c>
      <c r="B95" s="11" t="str">
        <f>IF(ISBLANK(Tableau8252728[[#This Row],[Matricule]]),"",VLOOKUP(Tableau8252728[[#This Row],[Matricule]],#REF!,2,FALSE))</f>
        <v/>
      </c>
      <c r="C95" s="11" t="str">
        <f>IF(ISBLANK(Tableau8252728[[#This Row],[Matricule]]),"",VLOOKUP(Tableau8252728[[#This Row],[Matricule]],#REF!,3,FALSE))</f>
        <v/>
      </c>
      <c r="D95" s="11" t="str">
        <f>CONCATENATE(Tableau8252728[[#This Row],[Semaine]],Tableau8252728[[#This Row],[Matricule]])</f>
        <v/>
      </c>
      <c r="O95" s="14" t="str">
        <f>IF(SUM(Tableau8252728[[#This Row],[Lundi]:[Mercredi]])&gt;0,SUM(Tableau8252728[[#This Row],[Lundi]:[Mercredi]]),"")</f>
        <v/>
      </c>
      <c r="P95" s="14" t="str">
        <f>IF(SUM(Tableau8252728[[#This Row],[Jeudi]:[Samedi]])&gt;0,SUM(Tableau8252728[[#This Row],[Jeudi]:[Samedi]]),"")</f>
        <v/>
      </c>
      <c r="Q95" s="14">
        <f>COUNTIF(Tableau8252728[[#This Row],[Lundi]:[Mercredi]],"&gt;0") + COUNTIF(Tableau8252728[[#This Row],[Jeudi]:[Samedi]],"&gt;0")</f>
        <v>0</v>
      </c>
      <c r="R95" s="14" t="str">
        <f>IFERROR(Tableau8252728[[#This Row],[Total Tour 1]]+Tableau8252728[[#This Row],[Total Tour 2]],"")</f>
        <v/>
      </c>
      <c r="S95" s="14">
        <f>COUNTIF(Tableau8252728[[#This Row],[Lundi]:[Samedi]],"&gt;=10")*1000</f>
        <v>0</v>
      </c>
      <c r="T9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5" s="15">
        <f>Tableau8252728[[#This Row],[Prime production]]+Tableau8252728[[#This Row],[Prime rendement]]</f>
        <v>0</v>
      </c>
      <c r="V95" s="15" t="str">
        <f>IF(Tableau8252728[[#This Row],[Matricule]]&gt;1,IF(COUNTIF(Tableau8252728[DateMatricule],Tableau8252728[[#This Row],[DateMatricule]])&gt;1,"Doublon",""),"")</f>
        <v/>
      </c>
    </row>
    <row r="96" spans="1:22" x14ac:dyDescent="0.25">
      <c r="A96" s="11" t="str">
        <f>IF(Tableau8252728[[#This Row],[Semaine]]="","",VLOOKUP(Tableau8252728[[#This Row],[Semaine]],Listes!$A:$B,2,FALSE))</f>
        <v/>
      </c>
      <c r="B96" s="11" t="str">
        <f>IF(ISBLANK(Tableau8252728[[#This Row],[Matricule]]),"",VLOOKUP(Tableau8252728[[#This Row],[Matricule]],#REF!,2,FALSE))</f>
        <v/>
      </c>
      <c r="C96" s="11" t="str">
        <f>IF(ISBLANK(Tableau8252728[[#This Row],[Matricule]]),"",VLOOKUP(Tableau8252728[[#This Row],[Matricule]],#REF!,3,FALSE))</f>
        <v/>
      </c>
      <c r="D96" s="11" t="str">
        <f>CONCATENATE(Tableau8252728[[#This Row],[Semaine]],Tableau8252728[[#This Row],[Matricule]])</f>
        <v/>
      </c>
      <c r="O96" s="14" t="str">
        <f>IF(SUM(Tableau8252728[[#This Row],[Lundi]:[Mercredi]])&gt;0,SUM(Tableau8252728[[#This Row],[Lundi]:[Mercredi]]),"")</f>
        <v/>
      </c>
      <c r="P96" s="14" t="str">
        <f>IF(SUM(Tableau8252728[[#This Row],[Jeudi]:[Samedi]])&gt;0,SUM(Tableau8252728[[#This Row],[Jeudi]:[Samedi]]),"")</f>
        <v/>
      </c>
      <c r="Q96" s="14">
        <f>COUNTIF(Tableau8252728[[#This Row],[Lundi]:[Mercredi]],"&gt;0") + COUNTIF(Tableau8252728[[#This Row],[Jeudi]:[Samedi]],"&gt;0")</f>
        <v>0</v>
      </c>
      <c r="R96" s="14" t="str">
        <f>IFERROR(Tableau8252728[[#This Row],[Total Tour 1]]+Tableau8252728[[#This Row],[Total Tour 2]],"")</f>
        <v/>
      </c>
      <c r="S96" s="14">
        <f>COUNTIF(Tableau8252728[[#This Row],[Lundi]:[Samedi]],"&gt;=10")*1000</f>
        <v>0</v>
      </c>
      <c r="T9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6" s="15">
        <f>Tableau8252728[[#This Row],[Prime production]]+Tableau8252728[[#This Row],[Prime rendement]]</f>
        <v>0</v>
      </c>
      <c r="V96" s="15" t="str">
        <f>IF(Tableau8252728[[#This Row],[Matricule]]&gt;1,IF(COUNTIF(Tableau8252728[DateMatricule],Tableau8252728[[#This Row],[DateMatricule]])&gt;1,"Doublon",""),"")</f>
        <v/>
      </c>
    </row>
    <row r="97" spans="1:22" x14ac:dyDescent="0.25">
      <c r="A97" s="11" t="str">
        <f>IF(Tableau8252728[[#This Row],[Semaine]]="","",VLOOKUP(Tableau8252728[[#This Row],[Semaine]],Listes!$A:$B,2,FALSE))</f>
        <v/>
      </c>
      <c r="B97" s="11" t="str">
        <f>IF(ISBLANK(Tableau8252728[[#This Row],[Matricule]]),"",VLOOKUP(Tableau8252728[[#This Row],[Matricule]],#REF!,2,FALSE))</f>
        <v/>
      </c>
      <c r="C97" s="11" t="str">
        <f>IF(ISBLANK(Tableau8252728[[#This Row],[Matricule]]),"",VLOOKUP(Tableau8252728[[#This Row],[Matricule]],#REF!,3,FALSE))</f>
        <v/>
      </c>
      <c r="D97" s="11" t="str">
        <f>CONCATENATE(Tableau8252728[[#This Row],[Semaine]],Tableau8252728[[#This Row],[Matricule]])</f>
        <v/>
      </c>
      <c r="O97" s="14" t="str">
        <f>IF(SUM(Tableau8252728[[#This Row],[Lundi]:[Mercredi]])&gt;0,SUM(Tableau8252728[[#This Row],[Lundi]:[Mercredi]]),"")</f>
        <v/>
      </c>
      <c r="P97" s="14" t="str">
        <f>IF(SUM(Tableau8252728[[#This Row],[Jeudi]:[Samedi]])&gt;0,SUM(Tableau8252728[[#This Row],[Jeudi]:[Samedi]]),"")</f>
        <v/>
      </c>
      <c r="Q97" s="14">
        <f>COUNTIF(Tableau8252728[[#This Row],[Lundi]:[Mercredi]],"&gt;0") + COUNTIF(Tableau8252728[[#This Row],[Jeudi]:[Samedi]],"&gt;0")</f>
        <v>0</v>
      </c>
      <c r="R97" s="14" t="str">
        <f>IFERROR(Tableau8252728[[#This Row],[Total Tour 1]]+Tableau8252728[[#This Row],[Total Tour 2]],"")</f>
        <v/>
      </c>
      <c r="S97" s="14">
        <f>COUNTIF(Tableau8252728[[#This Row],[Lundi]:[Samedi]],"&gt;=10")*1000</f>
        <v>0</v>
      </c>
      <c r="T9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7" s="15">
        <f>Tableau8252728[[#This Row],[Prime production]]+Tableau8252728[[#This Row],[Prime rendement]]</f>
        <v>0</v>
      </c>
      <c r="V97" s="15" t="str">
        <f>IF(Tableau8252728[[#This Row],[Matricule]]&gt;1,IF(COUNTIF(Tableau8252728[DateMatricule],Tableau8252728[[#This Row],[DateMatricule]])&gt;1,"Doublon",""),"")</f>
        <v/>
      </c>
    </row>
    <row r="98" spans="1:22" x14ac:dyDescent="0.25">
      <c r="A98" s="11" t="str">
        <f>IF(Tableau8252728[[#This Row],[Semaine]]="","",VLOOKUP(Tableau8252728[[#This Row],[Semaine]],Listes!$A:$B,2,FALSE))</f>
        <v/>
      </c>
      <c r="B98" s="11" t="str">
        <f>IF(ISBLANK(Tableau8252728[[#This Row],[Matricule]]),"",VLOOKUP(Tableau8252728[[#This Row],[Matricule]],#REF!,2,FALSE))</f>
        <v/>
      </c>
      <c r="C98" s="11" t="str">
        <f>IF(ISBLANK(Tableau8252728[[#This Row],[Matricule]]),"",VLOOKUP(Tableau8252728[[#This Row],[Matricule]],#REF!,3,FALSE))</f>
        <v/>
      </c>
      <c r="D98" s="11" t="str">
        <f>CONCATENATE(Tableau8252728[[#This Row],[Semaine]],Tableau8252728[[#This Row],[Matricule]])</f>
        <v/>
      </c>
      <c r="O98" s="14" t="str">
        <f>IF(SUM(Tableau8252728[[#This Row],[Lundi]:[Mercredi]])&gt;0,SUM(Tableau8252728[[#This Row],[Lundi]:[Mercredi]]),"")</f>
        <v/>
      </c>
      <c r="P98" s="14" t="str">
        <f>IF(SUM(Tableau8252728[[#This Row],[Jeudi]:[Samedi]])&gt;0,SUM(Tableau8252728[[#This Row],[Jeudi]:[Samedi]]),"")</f>
        <v/>
      </c>
      <c r="Q98" s="14">
        <f>COUNTIF(Tableau8252728[[#This Row],[Lundi]:[Mercredi]],"&gt;0") + COUNTIF(Tableau8252728[[#This Row],[Jeudi]:[Samedi]],"&gt;0")</f>
        <v>0</v>
      </c>
      <c r="R98" s="14" t="str">
        <f>IFERROR(Tableau8252728[[#This Row],[Total Tour 1]]+Tableau8252728[[#This Row],[Total Tour 2]],"")</f>
        <v/>
      </c>
      <c r="S98" s="14">
        <f>COUNTIF(Tableau8252728[[#This Row],[Lundi]:[Samedi]],"&gt;=10")*1000</f>
        <v>0</v>
      </c>
      <c r="T9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8" s="15">
        <f>Tableau8252728[[#This Row],[Prime production]]+Tableau8252728[[#This Row],[Prime rendement]]</f>
        <v>0</v>
      </c>
      <c r="V98" s="15" t="str">
        <f>IF(Tableau8252728[[#This Row],[Matricule]]&gt;1,IF(COUNTIF(Tableau8252728[DateMatricule],Tableau8252728[[#This Row],[DateMatricule]])&gt;1,"Doublon",""),"")</f>
        <v/>
      </c>
    </row>
    <row r="99" spans="1:22" x14ac:dyDescent="0.25">
      <c r="A99" s="11" t="str">
        <f>IF(Tableau8252728[[#This Row],[Semaine]]="","",VLOOKUP(Tableau8252728[[#This Row],[Semaine]],Listes!$A:$B,2,FALSE))</f>
        <v/>
      </c>
      <c r="B99" s="11" t="str">
        <f>IF(ISBLANK(Tableau8252728[[#This Row],[Matricule]]),"",VLOOKUP(Tableau8252728[[#This Row],[Matricule]],#REF!,2,FALSE))</f>
        <v/>
      </c>
      <c r="C99" s="11" t="str">
        <f>IF(ISBLANK(Tableau8252728[[#This Row],[Matricule]]),"",VLOOKUP(Tableau8252728[[#This Row],[Matricule]],#REF!,3,FALSE))</f>
        <v/>
      </c>
      <c r="D99" s="11" t="str">
        <f>CONCATENATE(Tableau8252728[[#This Row],[Semaine]],Tableau8252728[[#This Row],[Matricule]])</f>
        <v/>
      </c>
      <c r="O99" s="14" t="str">
        <f>IF(SUM(Tableau8252728[[#This Row],[Lundi]:[Mercredi]])&gt;0,SUM(Tableau8252728[[#This Row],[Lundi]:[Mercredi]]),"")</f>
        <v/>
      </c>
      <c r="P99" s="14" t="str">
        <f>IF(SUM(Tableau8252728[[#This Row],[Jeudi]:[Samedi]])&gt;0,SUM(Tableau8252728[[#This Row],[Jeudi]:[Samedi]]),"")</f>
        <v/>
      </c>
      <c r="Q99" s="14">
        <f>COUNTIF(Tableau8252728[[#This Row],[Lundi]:[Mercredi]],"&gt;0") + COUNTIF(Tableau8252728[[#This Row],[Jeudi]:[Samedi]],"&gt;0")</f>
        <v>0</v>
      </c>
      <c r="R99" s="14" t="str">
        <f>IFERROR(Tableau8252728[[#This Row],[Total Tour 1]]+Tableau8252728[[#This Row],[Total Tour 2]],"")</f>
        <v/>
      </c>
      <c r="S99" s="14">
        <f>COUNTIF(Tableau8252728[[#This Row],[Lundi]:[Samedi]],"&gt;=10")*1000</f>
        <v>0</v>
      </c>
      <c r="T9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9" s="15">
        <f>Tableau8252728[[#This Row],[Prime production]]+Tableau8252728[[#This Row],[Prime rendement]]</f>
        <v>0</v>
      </c>
      <c r="V99" s="15" t="str">
        <f>IF(Tableau8252728[[#This Row],[Matricule]]&gt;1,IF(COUNTIF(Tableau8252728[DateMatricule],Tableau8252728[[#This Row],[DateMatricule]])&gt;1,"Doublon",""),"")</f>
        <v/>
      </c>
    </row>
    <row r="100" spans="1:22" x14ac:dyDescent="0.25">
      <c r="A100" s="11" t="str">
        <f>IF(Tableau8252728[[#This Row],[Semaine]]="","",VLOOKUP(Tableau8252728[[#This Row],[Semaine]],Listes!$A:$B,2,FALSE))</f>
        <v/>
      </c>
      <c r="B100" s="11" t="str">
        <f>IF(ISBLANK(Tableau8252728[[#This Row],[Matricule]]),"",VLOOKUP(Tableau8252728[[#This Row],[Matricule]],#REF!,2,FALSE))</f>
        <v/>
      </c>
      <c r="C100" s="11" t="str">
        <f>IF(ISBLANK(Tableau8252728[[#This Row],[Matricule]]),"",VLOOKUP(Tableau8252728[[#This Row],[Matricule]],#REF!,3,FALSE))</f>
        <v/>
      </c>
      <c r="D100" s="11" t="str">
        <f>CONCATENATE(Tableau8252728[[#This Row],[Semaine]],Tableau8252728[[#This Row],[Matricule]])</f>
        <v/>
      </c>
      <c r="O100" s="14" t="str">
        <f>IF(SUM(Tableau8252728[[#This Row],[Lundi]:[Mercredi]])&gt;0,SUM(Tableau8252728[[#This Row],[Lundi]:[Mercredi]]),"")</f>
        <v/>
      </c>
      <c r="P100" s="14" t="str">
        <f>IF(SUM(Tableau8252728[[#This Row],[Jeudi]:[Samedi]])&gt;0,SUM(Tableau8252728[[#This Row],[Jeudi]:[Samedi]]),"")</f>
        <v/>
      </c>
      <c r="Q100" s="14">
        <f>COUNTIF(Tableau8252728[[#This Row],[Lundi]:[Mercredi]],"&gt;0") + COUNTIF(Tableau8252728[[#This Row],[Jeudi]:[Samedi]],"&gt;0")</f>
        <v>0</v>
      </c>
      <c r="R100" s="14" t="str">
        <f>IFERROR(Tableau8252728[[#This Row],[Total Tour 1]]+Tableau8252728[[#This Row],[Total Tour 2]],"")</f>
        <v/>
      </c>
      <c r="S100" s="14">
        <f>COUNTIF(Tableau8252728[[#This Row],[Lundi]:[Samedi]],"&gt;=10")*1000</f>
        <v>0</v>
      </c>
      <c r="T10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00" s="15">
        <f>Tableau8252728[[#This Row],[Prime production]]+Tableau8252728[[#This Row],[Prime rendement]]</f>
        <v>0</v>
      </c>
      <c r="V100" s="15" t="str">
        <f>IF(Tableau8252728[[#This Row],[Matricule]]&gt;1,IF(COUNTIF(Tableau8252728[DateMatricule],Tableau8252728[[#This Row],[DateMatricule]])&gt;1,"Doublon",""),"")</f>
        <v/>
      </c>
    </row>
    <row r="101" spans="1:22" x14ac:dyDescent="0.25">
      <c r="A101" s="11" t="str">
        <f>IF(Tableau8252728[[#This Row],[Semaine]]="","",VLOOKUP(Tableau8252728[[#This Row],[Semaine]],Listes!$A:$B,2,FALSE))</f>
        <v/>
      </c>
      <c r="B101" s="11" t="str">
        <f>IF(ISBLANK(Tableau8252728[[#This Row],[Matricule]]),"",VLOOKUP(Tableau8252728[[#This Row],[Matricule]],#REF!,2,FALSE))</f>
        <v/>
      </c>
      <c r="C101" s="11" t="str">
        <f>IF(ISBLANK(Tableau8252728[[#This Row],[Matricule]]),"",VLOOKUP(Tableau8252728[[#This Row],[Matricule]],#REF!,3,FALSE))</f>
        <v/>
      </c>
      <c r="D101" s="11" t="str">
        <f>CONCATENATE(Tableau8252728[[#This Row],[Semaine]],Tableau8252728[[#This Row],[Matricule]])</f>
        <v/>
      </c>
      <c r="O101" s="14" t="str">
        <f>IF(SUM(Tableau8252728[[#This Row],[Lundi]:[Mercredi]])&gt;0,SUM(Tableau8252728[[#This Row],[Lundi]:[Mercredi]]),"")</f>
        <v/>
      </c>
      <c r="P101" s="14" t="str">
        <f>IF(SUM(Tableau8252728[[#This Row],[Jeudi]:[Samedi]])&gt;0,SUM(Tableau8252728[[#This Row],[Jeudi]:[Samedi]]),"")</f>
        <v/>
      </c>
      <c r="Q101" s="14">
        <f>COUNTIF(Tableau8252728[[#This Row],[Lundi]:[Mercredi]],"&gt;0") + COUNTIF(Tableau8252728[[#This Row],[Jeudi]:[Samedi]],"&gt;0")</f>
        <v>0</v>
      </c>
      <c r="R101" s="14" t="str">
        <f>IFERROR(Tableau8252728[[#This Row],[Total Tour 1]]+Tableau8252728[[#This Row],[Total Tour 2]],"")</f>
        <v/>
      </c>
      <c r="S101" s="14">
        <f>COUNTIF(Tableau8252728[[#This Row],[Lundi]:[Samedi]],"&gt;=10")*1000</f>
        <v>0</v>
      </c>
      <c r="T10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01" s="15">
        <f>Tableau8252728[[#This Row],[Prime production]]+Tableau8252728[[#This Row],[Prime rendement]]</f>
        <v>0</v>
      </c>
      <c r="V101" s="15" t="str">
        <f>IF(Tableau8252728[[#This Row],[Matricule]]&gt;1,IF(COUNTIF(Tableau8252728[DateMatricule],Tableau8252728[[#This Row],[DateMatricule]])&gt;1,"Doublon",""),"")</f>
        <v/>
      </c>
    </row>
    <row r="102" spans="1:22" x14ac:dyDescent="0.25">
      <c r="A102" s="11" t="str">
        <f>IF(Tableau8252728[[#This Row],[Semaine]]="","",VLOOKUP(Tableau8252728[[#This Row],[Semaine]],Listes!$A:$B,2,FALSE))</f>
        <v/>
      </c>
      <c r="B102" s="11" t="str">
        <f>IF(ISBLANK(Tableau8252728[[#This Row],[Matricule]]),"",VLOOKUP(Tableau8252728[[#This Row],[Matricule]],#REF!,2,FALSE))</f>
        <v/>
      </c>
      <c r="C102" s="11" t="str">
        <f>IF(ISBLANK(Tableau8252728[[#This Row],[Matricule]]),"",VLOOKUP(Tableau8252728[[#This Row],[Matricule]],#REF!,3,FALSE))</f>
        <v/>
      </c>
      <c r="D102" s="11" t="str">
        <f>CONCATENATE(Tableau8252728[[#This Row],[Semaine]],Tableau8252728[[#This Row],[Matricule]])</f>
        <v/>
      </c>
      <c r="O102" s="14" t="str">
        <f>IF(SUM(Tableau8252728[[#This Row],[Lundi]:[Mercredi]])&gt;0,SUM(Tableau8252728[[#This Row],[Lundi]:[Mercredi]]),"")</f>
        <v/>
      </c>
      <c r="P102" s="14" t="str">
        <f>IF(SUM(Tableau8252728[[#This Row],[Jeudi]:[Samedi]])&gt;0,SUM(Tableau8252728[[#This Row],[Jeudi]:[Samedi]]),"")</f>
        <v/>
      </c>
      <c r="Q102" s="14">
        <f>COUNTIF(Tableau8252728[[#This Row],[Lundi]:[Mercredi]],"&gt;0") + COUNTIF(Tableau8252728[[#This Row],[Jeudi]:[Samedi]],"&gt;0")</f>
        <v>0</v>
      </c>
      <c r="R102" s="14" t="str">
        <f>IFERROR(Tableau8252728[[#This Row],[Total Tour 1]]+Tableau8252728[[#This Row],[Total Tour 2]],"")</f>
        <v/>
      </c>
      <c r="S102" s="14">
        <f>COUNTIF(Tableau8252728[[#This Row],[Lundi]:[Samedi]],"&gt;=10")*1000</f>
        <v>0</v>
      </c>
      <c r="T10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02" s="15">
        <f>Tableau8252728[[#This Row],[Prime production]]+Tableau8252728[[#This Row],[Prime rendement]]</f>
        <v>0</v>
      </c>
      <c r="V102" s="15" t="str">
        <f>IF(Tableau8252728[[#This Row],[Matricule]]&gt;1,IF(COUNTIF(Tableau8252728[DateMatricule],Tableau8252728[[#This Row],[DateMatricule]])&gt;1,"Doublon",""),"")</f>
        <v/>
      </c>
    </row>
    <row r="103" spans="1:22" x14ac:dyDescent="0.25">
      <c r="A103" s="11" t="str">
        <f>IF(Tableau8252728[[#This Row],[Semaine]]="","",VLOOKUP(Tableau8252728[[#This Row],[Semaine]],Listes!$A:$B,2,FALSE))</f>
        <v/>
      </c>
      <c r="B103" s="11" t="str">
        <f>IF(ISBLANK(Tableau8252728[[#This Row],[Matricule]]),"",VLOOKUP(Tableau8252728[[#This Row],[Matricule]],#REF!,2,FALSE))</f>
        <v/>
      </c>
      <c r="C103" s="11" t="str">
        <f>IF(ISBLANK(Tableau8252728[[#This Row],[Matricule]]),"",VLOOKUP(Tableau8252728[[#This Row],[Matricule]],#REF!,3,FALSE))</f>
        <v/>
      </c>
      <c r="D103" s="11" t="str">
        <f>CONCATENATE(Tableau8252728[[#This Row],[Semaine]],Tableau8252728[[#This Row],[Matricule]])</f>
        <v/>
      </c>
      <c r="O103" s="14" t="str">
        <f>IF(SUM(Tableau8252728[[#This Row],[Lundi]:[Mercredi]])&gt;0,SUM(Tableau8252728[[#This Row],[Lundi]:[Mercredi]]),"")</f>
        <v/>
      </c>
      <c r="P103" s="14" t="str">
        <f>IF(SUM(Tableau8252728[[#This Row],[Jeudi]:[Samedi]])&gt;0,SUM(Tableau8252728[[#This Row],[Jeudi]:[Samedi]]),"")</f>
        <v/>
      </c>
      <c r="Q103" s="14">
        <f>COUNTIF(Tableau8252728[[#This Row],[Lundi]:[Mercredi]],"&gt;0") + COUNTIF(Tableau8252728[[#This Row],[Jeudi]:[Samedi]],"&gt;0")</f>
        <v>0</v>
      </c>
      <c r="R103" s="14" t="str">
        <f>IFERROR(Tableau8252728[[#This Row],[Total Tour 1]]+Tableau8252728[[#This Row],[Total Tour 2]],"")</f>
        <v/>
      </c>
      <c r="S103" s="14">
        <f>COUNTIF(Tableau8252728[[#This Row],[Lundi]:[Samedi]],"&gt;=10")*1000</f>
        <v>0</v>
      </c>
      <c r="T10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03" s="15">
        <f>Tableau8252728[[#This Row],[Prime production]]+Tableau8252728[[#This Row],[Prime rendement]]</f>
        <v>0</v>
      </c>
      <c r="V103" s="15" t="str">
        <f>IF(Tableau8252728[[#This Row],[Matricule]]&gt;1,IF(COUNTIF(Tableau8252728[DateMatricule],Tableau8252728[[#This Row],[DateMatricule]])&gt;1,"Doublon",""),"")</f>
        <v/>
      </c>
    </row>
    <row r="104" spans="1:22" x14ac:dyDescent="0.25">
      <c r="A104" s="11" t="str">
        <f>IF(Tableau8252728[[#This Row],[Semaine]]="","",VLOOKUP(Tableau8252728[[#This Row],[Semaine]],Listes!$A:$B,2,FALSE))</f>
        <v/>
      </c>
      <c r="B104" s="11" t="str">
        <f>IF(ISBLANK(Tableau8252728[[#This Row],[Matricule]]),"",VLOOKUP(Tableau8252728[[#This Row],[Matricule]],#REF!,2,FALSE))</f>
        <v/>
      </c>
      <c r="C104" s="11" t="str">
        <f>IF(ISBLANK(Tableau8252728[[#This Row],[Matricule]]),"",VLOOKUP(Tableau8252728[[#This Row],[Matricule]],#REF!,3,FALSE))</f>
        <v/>
      </c>
      <c r="D104" s="11" t="str">
        <f>CONCATENATE(Tableau8252728[[#This Row],[Semaine]],Tableau8252728[[#This Row],[Matricule]])</f>
        <v/>
      </c>
      <c r="O104" s="14" t="str">
        <f>IF(SUM(Tableau8252728[[#This Row],[Lundi]:[Mercredi]])&gt;0,SUM(Tableau8252728[[#This Row],[Lundi]:[Mercredi]]),"")</f>
        <v/>
      </c>
      <c r="P104" s="14" t="str">
        <f>IF(SUM(Tableau8252728[[#This Row],[Jeudi]:[Samedi]])&gt;0,SUM(Tableau8252728[[#This Row],[Jeudi]:[Samedi]]),"")</f>
        <v/>
      </c>
      <c r="Q104" s="14">
        <f>COUNTIF(Tableau8252728[[#This Row],[Lundi]:[Mercredi]],"&gt;0") + COUNTIF(Tableau8252728[[#This Row],[Jeudi]:[Samedi]],"&gt;0")</f>
        <v>0</v>
      </c>
      <c r="R104" s="14" t="str">
        <f>IFERROR(Tableau8252728[[#This Row],[Total Tour 1]]+Tableau8252728[[#This Row],[Total Tour 2]],"")</f>
        <v/>
      </c>
      <c r="S104" s="14">
        <f>COUNTIF(Tableau8252728[[#This Row],[Lundi]:[Samedi]],"&gt;=10")*1000</f>
        <v>0</v>
      </c>
      <c r="T10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04" s="15">
        <f>Tableau8252728[[#This Row],[Prime production]]+Tableau8252728[[#This Row],[Prime rendement]]</f>
        <v>0</v>
      </c>
      <c r="V104" s="15" t="str">
        <f>IF(Tableau8252728[[#This Row],[Matricule]]&gt;1,IF(COUNTIF(Tableau8252728[DateMatricule],Tableau8252728[[#This Row],[DateMatricule]])&gt;1,"Doublon",""),"")</f>
        <v/>
      </c>
    </row>
    <row r="105" spans="1:22" x14ac:dyDescent="0.25">
      <c r="A105" s="11" t="str">
        <f>IF(Tableau8252728[[#This Row],[Semaine]]="","",VLOOKUP(Tableau8252728[[#This Row],[Semaine]],Listes!$A:$B,2,FALSE))</f>
        <v/>
      </c>
      <c r="B105" s="11" t="str">
        <f>IF(ISBLANK(Tableau8252728[[#This Row],[Matricule]]),"",VLOOKUP(Tableau8252728[[#This Row],[Matricule]],#REF!,2,FALSE))</f>
        <v/>
      </c>
      <c r="C105" s="11" t="str">
        <f>IF(ISBLANK(Tableau8252728[[#This Row],[Matricule]]),"",VLOOKUP(Tableau8252728[[#This Row],[Matricule]],#REF!,3,FALSE))</f>
        <v/>
      </c>
      <c r="D105" s="11" t="str">
        <f>CONCATENATE(Tableau8252728[[#This Row],[Semaine]],Tableau8252728[[#This Row],[Matricule]])</f>
        <v/>
      </c>
      <c r="O105" s="14" t="str">
        <f>IF(SUM(Tableau8252728[[#This Row],[Lundi]:[Mercredi]])&gt;0,SUM(Tableau8252728[[#This Row],[Lundi]:[Mercredi]]),"")</f>
        <v/>
      </c>
      <c r="P105" s="14" t="str">
        <f>IF(SUM(Tableau8252728[[#This Row],[Jeudi]:[Samedi]])&gt;0,SUM(Tableau8252728[[#This Row],[Jeudi]:[Samedi]]),"")</f>
        <v/>
      </c>
      <c r="Q105" s="14">
        <f>COUNTIF(Tableau8252728[[#This Row],[Lundi]:[Mercredi]],"&gt;0") + COUNTIF(Tableau8252728[[#This Row],[Jeudi]:[Samedi]],"&gt;0")</f>
        <v>0</v>
      </c>
      <c r="R105" s="14" t="str">
        <f>IFERROR(Tableau8252728[[#This Row],[Total Tour 1]]+Tableau8252728[[#This Row],[Total Tour 2]],"")</f>
        <v/>
      </c>
      <c r="S105" s="14">
        <f>COUNTIF(Tableau8252728[[#This Row],[Lundi]:[Samedi]],"&gt;=10")*1000</f>
        <v>0</v>
      </c>
      <c r="T10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05" s="15">
        <f>Tableau8252728[[#This Row],[Prime production]]+Tableau8252728[[#This Row],[Prime rendement]]</f>
        <v>0</v>
      </c>
      <c r="V105" s="15" t="str">
        <f>IF(Tableau8252728[[#This Row],[Matricule]]&gt;1,IF(COUNTIF(Tableau8252728[DateMatricule],Tableau8252728[[#This Row],[DateMatricule]])&gt;1,"Doublon",""),"")</f>
        <v/>
      </c>
    </row>
    <row r="106" spans="1:22" x14ac:dyDescent="0.25">
      <c r="A106" s="11" t="str">
        <f>IF(Tableau8252728[[#This Row],[Semaine]]="","",VLOOKUP(Tableau8252728[[#This Row],[Semaine]],Listes!$A:$B,2,FALSE))</f>
        <v/>
      </c>
      <c r="B106" s="11" t="str">
        <f>IF(ISBLANK(Tableau8252728[[#This Row],[Matricule]]),"",VLOOKUP(Tableau8252728[[#This Row],[Matricule]],#REF!,2,FALSE))</f>
        <v/>
      </c>
      <c r="C106" s="11" t="str">
        <f>IF(ISBLANK(Tableau8252728[[#This Row],[Matricule]]),"",VLOOKUP(Tableau8252728[[#This Row],[Matricule]],#REF!,3,FALSE))</f>
        <v/>
      </c>
      <c r="D106" s="11" t="str">
        <f>CONCATENATE(Tableau8252728[[#This Row],[Semaine]],Tableau8252728[[#This Row],[Matricule]])</f>
        <v/>
      </c>
      <c r="O106" s="14" t="str">
        <f>IF(SUM(Tableau8252728[[#This Row],[Lundi]:[Mercredi]])&gt;0,SUM(Tableau8252728[[#This Row],[Lundi]:[Mercredi]]),"")</f>
        <v/>
      </c>
      <c r="P106" s="14" t="str">
        <f>IF(SUM(Tableau8252728[[#This Row],[Jeudi]:[Samedi]])&gt;0,SUM(Tableau8252728[[#This Row],[Jeudi]:[Samedi]]),"")</f>
        <v/>
      </c>
      <c r="Q106" s="14">
        <f>COUNTIF(Tableau8252728[[#This Row],[Lundi]:[Mercredi]],"&gt;0") + COUNTIF(Tableau8252728[[#This Row],[Jeudi]:[Samedi]],"&gt;0")</f>
        <v>0</v>
      </c>
      <c r="R106" s="14" t="str">
        <f>IFERROR(Tableau8252728[[#This Row],[Total Tour 1]]+Tableau8252728[[#This Row],[Total Tour 2]],"")</f>
        <v/>
      </c>
      <c r="S106" s="14">
        <f>COUNTIF(Tableau8252728[[#This Row],[Lundi]:[Samedi]],"&gt;=10")*1000</f>
        <v>0</v>
      </c>
      <c r="T10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06" s="15">
        <f>Tableau8252728[[#This Row],[Prime production]]+Tableau8252728[[#This Row],[Prime rendement]]</f>
        <v>0</v>
      </c>
      <c r="V106" s="15" t="str">
        <f>IF(Tableau8252728[[#This Row],[Matricule]]&gt;1,IF(COUNTIF(Tableau8252728[DateMatricule],Tableau8252728[[#This Row],[DateMatricule]])&gt;1,"Doublon",""),"")</f>
        <v/>
      </c>
    </row>
    <row r="107" spans="1:22" x14ac:dyDescent="0.25">
      <c r="A107" s="11" t="str">
        <f>IF(Tableau8252728[[#This Row],[Semaine]]="","",VLOOKUP(Tableau8252728[[#This Row],[Semaine]],Listes!$A:$B,2,FALSE))</f>
        <v/>
      </c>
      <c r="B107" s="11" t="str">
        <f>IF(ISBLANK(Tableau8252728[[#This Row],[Matricule]]),"",VLOOKUP(Tableau8252728[[#This Row],[Matricule]],#REF!,2,FALSE))</f>
        <v/>
      </c>
      <c r="C107" s="11" t="str">
        <f>IF(ISBLANK(Tableau8252728[[#This Row],[Matricule]]),"",VLOOKUP(Tableau8252728[[#This Row],[Matricule]],#REF!,3,FALSE))</f>
        <v/>
      </c>
      <c r="D107" s="11" t="str">
        <f>CONCATENATE(Tableau8252728[[#This Row],[Semaine]],Tableau8252728[[#This Row],[Matricule]])</f>
        <v/>
      </c>
      <c r="O107" s="14" t="str">
        <f>IF(SUM(Tableau8252728[[#This Row],[Lundi]:[Mercredi]])&gt;0,SUM(Tableau8252728[[#This Row],[Lundi]:[Mercredi]]),"")</f>
        <v/>
      </c>
      <c r="P107" s="14" t="str">
        <f>IF(SUM(Tableau8252728[[#This Row],[Jeudi]:[Samedi]])&gt;0,SUM(Tableau8252728[[#This Row],[Jeudi]:[Samedi]]),"")</f>
        <v/>
      </c>
      <c r="Q107" s="14">
        <f>COUNTIF(Tableau8252728[[#This Row],[Lundi]:[Mercredi]],"&gt;0") + COUNTIF(Tableau8252728[[#This Row],[Jeudi]:[Samedi]],"&gt;0")</f>
        <v>0</v>
      </c>
      <c r="R107" s="14" t="str">
        <f>IFERROR(Tableau8252728[[#This Row],[Total Tour 1]]+Tableau8252728[[#This Row],[Total Tour 2]],"")</f>
        <v/>
      </c>
      <c r="S107" s="14">
        <f>COUNTIF(Tableau8252728[[#This Row],[Lundi]:[Samedi]],"&gt;=10")*1000</f>
        <v>0</v>
      </c>
      <c r="T10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07" s="15">
        <f>Tableau8252728[[#This Row],[Prime production]]+Tableau8252728[[#This Row],[Prime rendement]]</f>
        <v>0</v>
      </c>
      <c r="V107" s="15" t="str">
        <f>IF(Tableau8252728[[#This Row],[Matricule]]&gt;1,IF(COUNTIF(Tableau8252728[DateMatricule],Tableau8252728[[#This Row],[DateMatricule]])&gt;1,"Doublon",""),"")</f>
        <v/>
      </c>
    </row>
    <row r="108" spans="1:22" x14ac:dyDescent="0.25">
      <c r="A108" s="11" t="str">
        <f>IF(Tableau8252728[[#This Row],[Semaine]]="","",VLOOKUP(Tableau8252728[[#This Row],[Semaine]],Listes!$A:$B,2,FALSE))</f>
        <v/>
      </c>
      <c r="B108" s="11" t="str">
        <f>IF(ISBLANK(Tableau8252728[[#This Row],[Matricule]]),"",VLOOKUP(Tableau8252728[[#This Row],[Matricule]],#REF!,2,FALSE))</f>
        <v/>
      </c>
      <c r="C108" s="11" t="str">
        <f>IF(ISBLANK(Tableau8252728[[#This Row],[Matricule]]),"",VLOOKUP(Tableau8252728[[#This Row],[Matricule]],#REF!,3,FALSE))</f>
        <v/>
      </c>
      <c r="D108" s="11" t="str">
        <f>CONCATENATE(Tableau8252728[[#This Row],[Semaine]],Tableau8252728[[#This Row],[Matricule]])</f>
        <v/>
      </c>
      <c r="O108" s="14" t="str">
        <f>IF(SUM(Tableau8252728[[#This Row],[Lundi]:[Mercredi]])&gt;0,SUM(Tableau8252728[[#This Row],[Lundi]:[Mercredi]]),"")</f>
        <v/>
      </c>
      <c r="P108" s="14" t="str">
        <f>IF(SUM(Tableau8252728[[#This Row],[Jeudi]:[Samedi]])&gt;0,SUM(Tableau8252728[[#This Row],[Jeudi]:[Samedi]]),"")</f>
        <v/>
      </c>
      <c r="Q108" s="14">
        <f>COUNTIF(Tableau8252728[[#This Row],[Lundi]:[Mercredi]],"&gt;0") + COUNTIF(Tableau8252728[[#This Row],[Jeudi]:[Samedi]],"&gt;0")</f>
        <v>0</v>
      </c>
      <c r="R108" s="14" t="str">
        <f>IFERROR(Tableau8252728[[#This Row],[Total Tour 1]]+Tableau8252728[[#This Row],[Total Tour 2]],"")</f>
        <v/>
      </c>
      <c r="S108" s="14">
        <f>COUNTIF(Tableau8252728[[#This Row],[Lundi]:[Samedi]],"&gt;=10")*1000</f>
        <v>0</v>
      </c>
      <c r="T10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08" s="15">
        <f>Tableau8252728[[#This Row],[Prime production]]+Tableau8252728[[#This Row],[Prime rendement]]</f>
        <v>0</v>
      </c>
      <c r="V108" s="15" t="str">
        <f>IF(Tableau8252728[[#This Row],[Matricule]]&gt;1,IF(COUNTIF(Tableau8252728[DateMatricule],Tableau8252728[[#This Row],[DateMatricule]])&gt;1,"Doublon",""),"")</f>
        <v/>
      </c>
    </row>
    <row r="109" spans="1:22" x14ac:dyDescent="0.25">
      <c r="A109" s="11" t="str">
        <f>IF(Tableau8252728[[#This Row],[Semaine]]="","",VLOOKUP(Tableau8252728[[#This Row],[Semaine]],Listes!$A:$B,2,FALSE))</f>
        <v/>
      </c>
      <c r="B109" s="11" t="str">
        <f>IF(ISBLANK(Tableau8252728[[#This Row],[Matricule]]),"",VLOOKUP(Tableau8252728[[#This Row],[Matricule]],#REF!,2,FALSE))</f>
        <v/>
      </c>
      <c r="C109" s="11" t="str">
        <f>IF(ISBLANK(Tableau8252728[[#This Row],[Matricule]]),"",VLOOKUP(Tableau8252728[[#This Row],[Matricule]],#REF!,3,FALSE))</f>
        <v/>
      </c>
      <c r="D109" s="11" t="str">
        <f>CONCATENATE(Tableau8252728[[#This Row],[Semaine]],Tableau8252728[[#This Row],[Matricule]])</f>
        <v/>
      </c>
      <c r="O109" s="14" t="str">
        <f>IF(SUM(Tableau8252728[[#This Row],[Lundi]:[Mercredi]])&gt;0,SUM(Tableau8252728[[#This Row],[Lundi]:[Mercredi]]),"")</f>
        <v/>
      </c>
      <c r="P109" s="14" t="str">
        <f>IF(SUM(Tableau8252728[[#This Row],[Jeudi]:[Samedi]])&gt;0,SUM(Tableau8252728[[#This Row],[Jeudi]:[Samedi]]),"")</f>
        <v/>
      </c>
      <c r="Q109" s="14">
        <f>COUNTIF(Tableau8252728[[#This Row],[Lundi]:[Mercredi]],"&gt;0") + COUNTIF(Tableau8252728[[#This Row],[Jeudi]:[Samedi]],"&gt;0")</f>
        <v>0</v>
      </c>
      <c r="R109" s="14" t="str">
        <f>IFERROR(Tableau8252728[[#This Row],[Total Tour 1]]+Tableau8252728[[#This Row],[Total Tour 2]],"")</f>
        <v/>
      </c>
      <c r="S109" s="14">
        <f>COUNTIF(Tableau8252728[[#This Row],[Lundi]:[Samedi]],"&gt;=10")*1000</f>
        <v>0</v>
      </c>
      <c r="T10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09" s="15">
        <f>Tableau8252728[[#This Row],[Prime production]]+Tableau8252728[[#This Row],[Prime rendement]]</f>
        <v>0</v>
      </c>
      <c r="V109" s="15" t="str">
        <f>IF(Tableau8252728[[#This Row],[Matricule]]&gt;1,IF(COUNTIF(Tableau8252728[DateMatricule],Tableau8252728[[#This Row],[DateMatricule]])&gt;1,"Doublon",""),"")</f>
        <v/>
      </c>
    </row>
    <row r="110" spans="1:22" x14ac:dyDescent="0.25">
      <c r="A110" s="11" t="str">
        <f>IF(Tableau8252728[[#This Row],[Semaine]]="","",VLOOKUP(Tableau8252728[[#This Row],[Semaine]],Listes!$A:$B,2,FALSE))</f>
        <v/>
      </c>
      <c r="B110" s="11" t="str">
        <f>IF(ISBLANK(Tableau8252728[[#This Row],[Matricule]]),"",VLOOKUP(Tableau8252728[[#This Row],[Matricule]],#REF!,2,FALSE))</f>
        <v/>
      </c>
      <c r="C110" s="11" t="str">
        <f>IF(ISBLANK(Tableau8252728[[#This Row],[Matricule]]),"",VLOOKUP(Tableau8252728[[#This Row],[Matricule]],#REF!,3,FALSE))</f>
        <v/>
      </c>
      <c r="D110" s="11" t="str">
        <f>CONCATENATE(Tableau8252728[[#This Row],[Semaine]],Tableau8252728[[#This Row],[Matricule]])</f>
        <v/>
      </c>
      <c r="O110" s="14" t="str">
        <f>IF(SUM(Tableau8252728[[#This Row],[Lundi]:[Mercredi]])&gt;0,SUM(Tableau8252728[[#This Row],[Lundi]:[Mercredi]]),"")</f>
        <v/>
      </c>
      <c r="P110" s="14" t="str">
        <f>IF(SUM(Tableau8252728[[#This Row],[Jeudi]:[Samedi]])&gt;0,SUM(Tableau8252728[[#This Row],[Jeudi]:[Samedi]]),"")</f>
        <v/>
      </c>
      <c r="Q110" s="14">
        <f>COUNTIF(Tableau8252728[[#This Row],[Lundi]:[Mercredi]],"&gt;0") + COUNTIF(Tableau8252728[[#This Row],[Jeudi]:[Samedi]],"&gt;0")</f>
        <v>0</v>
      </c>
      <c r="R110" s="14" t="str">
        <f>IFERROR(Tableau8252728[[#This Row],[Total Tour 1]]+Tableau8252728[[#This Row],[Total Tour 2]],"")</f>
        <v/>
      </c>
      <c r="S110" s="14">
        <f>COUNTIF(Tableau8252728[[#This Row],[Lundi]:[Samedi]],"&gt;=10")*1000</f>
        <v>0</v>
      </c>
      <c r="T11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10" s="15">
        <f>Tableau8252728[[#This Row],[Prime production]]+Tableau8252728[[#This Row],[Prime rendement]]</f>
        <v>0</v>
      </c>
      <c r="V110" s="15" t="str">
        <f>IF(Tableau8252728[[#This Row],[Matricule]]&gt;1,IF(COUNTIF(Tableau8252728[DateMatricule],Tableau8252728[[#This Row],[DateMatricule]])&gt;1,"Doublon",""),"")</f>
        <v/>
      </c>
    </row>
    <row r="111" spans="1:22" x14ac:dyDescent="0.25">
      <c r="A111" s="11" t="str">
        <f>IF(Tableau8252728[[#This Row],[Semaine]]="","",VLOOKUP(Tableau8252728[[#This Row],[Semaine]],Listes!$A:$B,2,FALSE))</f>
        <v/>
      </c>
      <c r="B111" s="11" t="str">
        <f>IF(ISBLANK(Tableau8252728[[#This Row],[Matricule]]),"",VLOOKUP(Tableau8252728[[#This Row],[Matricule]],#REF!,2,FALSE))</f>
        <v/>
      </c>
      <c r="C111" s="11" t="str">
        <f>IF(ISBLANK(Tableau8252728[[#This Row],[Matricule]]),"",VLOOKUP(Tableau8252728[[#This Row],[Matricule]],#REF!,3,FALSE))</f>
        <v/>
      </c>
      <c r="D111" s="11" t="str">
        <f>CONCATENATE(Tableau8252728[[#This Row],[Semaine]],Tableau8252728[[#This Row],[Matricule]])</f>
        <v/>
      </c>
      <c r="O111" s="14" t="str">
        <f>IF(SUM(Tableau8252728[[#This Row],[Lundi]:[Mercredi]])&gt;0,SUM(Tableau8252728[[#This Row],[Lundi]:[Mercredi]]),"")</f>
        <v/>
      </c>
      <c r="P111" s="14" t="str">
        <f>IF(SUM(Tableau8252728[[#This Row],[Jeudi]:[Samedi]])&gt;0,SUM(Tableau8252728[[#This Row],[Jeudi]:[Samedi]]),"")</f>
        <v/>
      </c>
      <c r="Q111" s="14">
        <f>COUNTIF(Tableau8252728[[#This Row],[Lundi]:[Mercredi]],"&gt;0") + COUNTIF(Tableau8252728[[#This Row],[Jeudi]:[Samedi]],"&gt;0")</f>
        <v>0</v>
      </c>
      <c r="R111" s="14" t="str">
        <f>IFERROR(Tableau8252728[[#This Row],[Total Tour 1]]+Tableau8252728[[#This Row],[Total Tour 2]],"")</f>
        <v/>
      </c>
      <c r="S111" s="14">
        <f>COUNTIF(Tableau8252728[[#This Row],[Lundi]:[Samedi]],"&gt;=10")*1000</f>
        <v>0</v>
      </c>
      <c r="T11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11" s="15">
        <f>Tableau8252728[[#This Row],[Prime production]]+Tableau8252728[[#This Row],[Prime rendement]]</f>
        <v>0</v>
      </c>
      <c r="V111" s="15" t="str">
        <f>IF(Tableau8252728[[#This Row],[Matricule]]&gt;1,IF(COUNTIF(Tableau8252728[DateMatricule],Tableau8252728[[#This Row],[DateMatricule]])&gt;1,"Doublon",""),"")</f>
        <v/>
      </c>
    </row>
    <row r="112" spans="1:22" x14ac:dyDescent="0.25">
      <c r="A112" s="11" t="str">
        <f>IF(Tableau8252728[[#This Row],[Semaine]]="","",VLOOKUP(Tableau8252728[[#This Row],[Semaine]],Listes!$A:$B,2,FALSE))</f>
        <v/>
      </c>
      <c r="B112" s="11" t="str">
        <f>IF(ISBLANK(Tableau8252728[[#This Row],[Matricule]]),"",VLOOKUP(Tableau8252728[[#This Row],[Matricule]],#REF!,2,FALSE))</f>
        <v/>
      </c>
      <c r="C112" s="11" t="str">
        <f>IF(ISBLANK(Tableau8252728[[#This Row],[Matricule]]),"",VLOOKUP(Tableau8252728[[#This Row],[Matricule]],#REF!,3,FALSE))</f>
        <v/>
      </c>
      <c r="D112" s="11" t="str">
        <f>CONCATENATE(Tableau8252728[[#This Row],[Semaine]],Tableau8252728[[#This Row],[Matricule]])</f>
        <v/>
      </c>
      <c r="O112" s="14" t="str">
        <f>IF(SUM(Tableau8252728[[#This Row],[Lundi]:[Mercredi]])&gt;0,SUM(Tableau8252728[[#This Row],[Lundi]:[Mercredi]]),"")</f>
        <v/>
      </c>
      <c r="P112" s="14" t="str">
        <f>IF(SUM(Tableau8252728[[#This Row],[Jeudi]:[Samedi]])&gt;0,SUM(Tableau8252728[[#This Row],[Jeudi]:[Samedi]]),"")</f>
        <v/>
      </c>
      <c r="Q112" s="14">
        <f>COUNTIF(Tableau8252728[[#This Row],[Lundi]:[Mercredi]],"&gt;0") + COUNTIF(Tableau8252728[[#This Row],[Jeudi]:[Samedi]],"&gt;0")</f>
        <v>0</v>
      </c>
      <c r="R112" s="14" t="str">
        <f>IFERROR(Tableau8252728[[#This Row],[Total Tour 1]]+Tableau8252728[[#This Row],[Total Tour 2]],"")</f>
        <v/>
      </c>
      <c r="S112" s="14">
        <f>COUNTIF(Tableau8252728[[#This Row],[Lundi]:[Samedi]],"&gt;=10")*1000</f>
        <v>0</v>
      </c>
      <c r="T11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12" s="15">
        <f>Tableau8252728[[#This Row],[Prime production]]+Tableau8252728[[#This Row],[Prime rendement]]</f>
        <v>0</v>
      </c>
      <c r="V112" s="15" t="str">
        <f>IF(Tableau8252728[[#This Row],[Matricule]]&gt;1,IF(COUNTIF(Tableau8252728[DateMatricule],Tableau8252728[[#This Row],[DateMatricule]])&gt;1,"Doublon",""),"")</f>
        <v/>
      </c>
    </row>
    <row r="113" spans="1:22" x14ac:dyDescent="0.25">
      <c r="A113" s="11" t="str">
        <f>IF(Tableau8252728[[#This Row],[Semaine]]="","",VLOOKUP(Tableau8252728[[#This Row],[Semaine]],Listes!$A:$B,2,FALSE))</f>
        <v/>
      </c>
      <c r="B113" s="11" t="str">
        <f>IF(ISBLANK(Tableau8252728[[#This Row],[Matricule]]),"",VLOOKUP(Tableau8252728[[#This Row],[Matricule]],#REF!,2,FALSE))</f>
        <v/>
      </c>
      <c r="C113" s="11" t="str">
        <f>IF(ISBLANK(Tableau8252728[[#This Row],[Matricule]]),"",VLOOKUP(Tableau8252728[[#This Row],[Matricule]],#REF!,3,FALSE))</f>
        <v/>
      </c>
      <c r="D113" s="11" t="str">
        <f>CONCATENATE(Tableau8252728[[#This Row],[Semaine]],Tableau8252728[[#This Row],[Matricule]])</f>
        <v/>
      </c>
      <c r="O113" s="14" t="str">
        <f>IF(SUM(Tableau8252728[[#This Row],[Lundi]:[Mercredi]])&gt;0,SUM(Tableau8252728[[#This Row],[Lundi]:[Mercredi]]),"")</f>
        <v/>
      </c>
      <c r="P113" s="14" t="str">
        <f>IF(SUM(Tableau8252728[[#This Row],[Jeudi]:[Samedi]])&gt;0,SUM(Tableau8252728[[#This Row],[Jeudi]:[Samedi]]),"")</f>
        <v/>
      </c>
      <c r="Q113" s="14">
        <f>COUNTIF(Tableau8252728[[#This Row],[Lundi]:[Mercredi]],"&gt;0") + COUNTIF(Tableau8252728[[#This Row],[Jeudi]:[Samedi]],"&gt;0")</f>
        <v>0</v>
      </c>
      <c r="R113" s="14" t="str">
        <f>IFERROR(Tableau8252728[[#This Row],[Total Tour 1]]+Tableau8252728[[#This Row],[Total Tour 2]],"")</f>
        <v/>
      </c>
      <c r="S113" s="14">
        <f>COUNTIF(Tableau8252728[[#This Row],[Lundi]:[Samedi]],"&gt;=10")*1000</f>
        <v>0</v>
      </c>
      <c r="T11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13" s="15">
        <f>Tableau8252728[[#This Row],[Prime production]]+Tableau8252728[[#This Row],[Prime rendement]]</f>
        <v>0</v>
      </c>
      <c r="V113" s="15" t="str">
        <f>IF(Tableau8252728[[#This Row],[Matricule]]&gt;1,IF(COUNTIF(Tableau8252728[DateMatricule],Tableau8252728[[#This Row],[DateMatricule]])&gt;1,"Doublon",""),"")</f>
        <v/>
      </c>
    </row>
    <row r="114" spans="1:22" x14ac:dyDescent="0.25">
      <c r="A114" s="11" t="str">
        <f>IF(Tableau8252728[[#This Row],[Semaine]]="","",VLOOKUP(Tableau8252728[[#This Row],[Semaine]],Listes!$A:$B,2,FALSE))</f>
        <v/>
      </c>
      <c r="B114" s="11" t="str">
        <f>IF(ISBLANK(Tableau8252728[[#This Row],[Matricule]]),"",VLOOKUP(Tableau8252728[[#This Row],[Matricule]],#REF!,2,FALSE))</f>
        <v/>
      </c>
      <c r="C114" s="11" t="str">
        <f>IF(ISBLANK(Tableau8252728[[#This Row],[Matricule]]),"",VLOOKUP(Tableau8252728[[#This Row],[Matricule]],#REF!,3,FALSE))</f>
        <v/>
      </c>
      <c r="D114" s="11" t="str">
        <f>CONCATENATE(Tableau8252728[[#This Row],[Semaine]],Tableau8252728[[#This Row],[Matricule]])</f>
        <v/>
      </c>
      <c r="O114" s="14" t="str">
        <f>IF(SUM(Tableau8252728[[#This Row],[Lundi]:[Mercredi]])&gt;0,SUM(Tableau8252728[[#This Row],[Lundi]:[Mercredi]]),"")</f>
        <v/>
      </c>
      <c r="P114" s="14" t="str">
        <f>IF(SUM(Tableau8252728[[#This Row],[Jeudi]:[Samedi]])&gt;0,SUM(Tableau8252728[[#This Row],[Jeudi]:[Samedi]]),"")</f>
        <v/>
      </c>
      <c r="Q114" s="14">
        <f>COUNTIF(Tableau8252728[[#This Row],[Lundi]:[Mercredi]],"&gt;0") + COUNTIF(Tableau8252728[[#This Row],[Jeudi]:[Samedi]],"&gt;0")</f>
        <v>0</v>
      </c>
      <c r="R114" s="14" t="str">
        <f>IFERROR(Tableau8252728[[#This Row],[Total Tour 1]]+Tableau8252728[[#This Row],[Total Tour 2]],"")</f>
        <v/>
      </c>
      <c r="S114" s="14">
        <f>COUNTIF(Tableau8252728[[#This Row],[Lundi]:[Samedi]],"&gt;=10")*1000</f>
        <v>0</v>
      </c>
      <c r="T11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14" s="15">
        <f>Tableau8252728[[#This Row],[Prime production]]+Tableau8252728[[#This Row],[Prime rendement]]</f>
        <v>0</v>
      </c>
      <c r="V114" s="15" t="str">
        <f>IF(Tableau8252728[[#This Row],[Matricule]]&gt;1,IF(COUNTIF(Tableau8252728[DateMatricule],Tableau8252728[[#This Row],[DateMatricule]])&gt;1,"Doublon",""),"")</f>
        <v/>
      </c>
    </row>
    <row r="115" spans="1:22" x14ac:dyDescent="0.25">
      <c r="A115" s="11" t="str">
        <f>IF(Tableau8252728[[#This Row],[Semaine]]="","",VLOOKUP(Tableau8252728[[#This Row],[Semaine]],Listes!$A:$B,2,FALSE))</f>
        <v/>
      </c>
      <c r="B115" s="11" t="str">
        <f>IF(ISBLANK(Tableau8252728[[#This Row],[Matricule]]),"",VLOOKUP(Tableau8252728[[#This Row],[Matricule]],#REF!,2,FALSE))</f>
        <v/>
      </c>
      <c r="C115" s="11" t="str">
        <f>IF(ISBLANK(Tableau8252728[[#This Row],[Matricule]]),"",VLOOKUP(Tableau8252728[[#This Row],[Matricule]],#REF!,3,FALSE))</f>
        <v/>
      </c>
      <c r="D115" s="11" t="str">
        <f>CONCATENATE(Tableau8252728[[#This Row],[Semaine]],Tableau8252728[[#This Row],[Matricule]])</f>
        <v/>
      </c>
      <c r="O115" s="14" t="str">
        <f>IF(SUM(Tableau8252728[[#This Row],[Lundi]:[Mercredi]])&gt;0,SUM(Tableau8252728[[#This Row],[Lundi]:[Mercredi]]),"")</f>
        <v/>
      </c>
      <c r="P115" s="14" t="str">
        <f>IF(SUM(Tableau8252728[[#This Row],[Jeudi]:[Samedi]])&gt;0,SUM(Tableau8252728[[#This Row],[Jeudi]:[Samedi]]),"")</f>
        <v/>
      </c>
      <c r="Q115" s="14">
        <f>COUNTIF(Tableau8252728[[#This Row],[Lundi]:[Mercredi]],"&gt;0") + COUNTIF(Tableau8252728[[#This Row],[Jeudi]:[Samedi]],"&gt;0")</f>
        <v>0</v>
      </c>
      <c r="R115" s="14" t="str">
        <f>IFERROR(Tableau8252728[[#This Row],[Total Tour 1]]+Tableau8252728[[#This Row],[Total Tour 2]],"")</f>
        <v/>
      </c>
      <c r="S115" s="14">
        <f>COUNTIF(Tableau8252728[[#This Row],[Lundi]:[Samedi]],"&gt;=10")*1000</f>
        <v>0</v>
      </c>
      <c r="T11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15" s="15">
        <f>Tableau8252728[[#This Row],[Prime production]]+Tableau8252728[[#This Row],[Prime rendement]]</f>
        <v>0</v>
      </c>
      <c r="V115" s="15" t="str">
        <f>IF(Tableau8252728[[#This Row],[Matricule]]&gt;1,IF(COUNTIF(Tableau8252728[DateMatricule],Tableau8252728[[#This Row],[DateMatricule]])&gt;1,"Doublon",""),"")</f>
        <v/>
      </c>
    </row>
    <row r="116" spans="1:22" x14ac:dyDescent="0.25">
      <c r="A116" s="11" t="str">
        <f>IF(Tableau8252728[[#This Row],[Semaine]]="","",VLOOKUP(Tableau8252728[[#This Row],[Semaine]],Listes!$A:$B,2,FALSE))</f>
        <v/>
      </c>
      <c r="B116" s="11" t="str">
        <f>IF(ISBLANK(Tableau8252728[[#This Row],[Matricule]]),"",VLOOKUP(Tableau8252728[[#This Row],[Matricule]],#REF!,2,FALSE))</f>
        <v/>
      </c>
      <c r="C116" s="11" t="str">
        <f>IF(ISBLANK(Tableau8252728[[#This Row],[Matricule]]),"",VLOOKUP(Tableau8252728[[#This Row],[Matricule]],#REF!,3,FALSE))</f>
        <v/>
      </c>
      <c r="D116" s="11" t="str">
        <f>CONCATENATE(Tableau8252728[[#This Row],[Semaine]],Tableau8252728[[#This Row],[Matricule]])</f>
        <v/>
      </c>
      <c r="O116" s="14" t="str">
        <f>IF(SUM(Tableau8252728[[#This Row],[Lundi]:[Mercredi]])&gt;0,SUM(Tableau8252728[[#This Row],[Lundi]:[Mercredi]]),"")</f>
        <v/>
      </c>
      <c r="P116" s="14" t="str">
        <f>IF(SUM(Tableau8252728[[#This Row],[Jeudi]:[Samedi]])&gt;0,SUM(Tableau8252728[[#This Row],[Jeudi]:[Samedi]]),"")</f>
        <v/>
      </c>
      <c r="Q116" s="14">
        <f>COUNTIF(Tableau8252728[[#This Row],[Lundi]:[Mercredi]],"&gt;0") + COUNTIF(Tableau8252728[[#This Row],[Jeudi]:[Samedi]],"&gt;0")</f>
        <v>0</v>
      </c>
      <c r="R116" s="14" t="str">
        <f>IFERROR(Tableau8252728[[#This Row],[Total Tour 1]]+Tableau8252728[[#This Row],[Total Tour 2]],"")</f>
        <v/>
      </c>
      <c r="S116" s="14">
        <f>COUNTIF(Tableau8252728[[#This Row],[Lundi]:[Samedi]],"&gt;=10")*1000</f>
        <v>0</v>
      </c>
      <c r="T11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16" s="15">
        <f>Tableau8252728[[#This Row],[Prime production]]+Tableau8252728[[#This Row],[Prime rendement]]</f>
        <v>0</v>
      </c>
      <c r="V116" s="15" t="str">
        <f>IF(Tableau8252728[[#This Row],[Matricule]]&gt;1,IF(COUNTIF(Tableau8252728[DateMatricule],Tableau8252728[[#This Row],[DateMatricule]])&gt;1,"Doublon",""),"")</f>
        <v/>
      </c>
    </row>
    <row r="117" spans="1:22" x14ac:dyDescent="0.25">
      <c r="A117" s="11" t="str">
        <f>IF(Tableau8252728[[#This Row],[Semaine]]="","",VLOOKUP(Tableau8252728[[#This Row],[Semaine]],Listes!$A:$B,2,FALSE))</f>
        <v/>
      </c>
      <c r="B117" s="11" t="str">
        <f>IF(ISBLANK(Tableau8252728[[#This Row],[Matricule]]),"",VLOOKUP(Tableau8252728[[#This Row],[Matricule]],#REF!,2,FALSE))</f>
        <v/>
      </c>
      <c r="C117" s="11" t="str">
        <f>IF(ISBLANK(Tableau8252728[[#This Row],[Matricule]]),"",VLOOKUP(Tableau8252728[[#This Row],[Matricule]],#REF!,3,FALSE))</f>
        <v/>
      </c>
      <c r="D117" s="11" t="str">
        <f>CONCATENATE(Tableau8252728[[#This Row],[Semaine]],Tableau8252728[[#This Row],[Matricule]])</f>
        <v/>
      </c>
      <c r="O117" s="14" t="str">
        <f>IF(SUM(Tableau8252728[[#This Row],[Lundi]:[Mercredi]])&gt;0,SUM(Tableau8252728[[#This Row],[Lundi]:[Mercredi]]),"")</f>
        <v/>
      </c>
      <c r="P117" s="14" t="str">
        <f>IF(SUM(Tableau8252728[[#This Row],[Jeudi]:[Samedi]])&gt;0,SUM(Tableau8252728[[#This Row],[Jeudi]:[Samedi]]),"")</f>
        <v/>
      </c>
      <c r="Q117" s="14">
        <f>COUNTIF(Tableau8252728[[#This Row],[Lundi]:[Mercredi]],"&gt;0") + COUNTIF(Tableau8252728[[#This Row],[Jeudi]:[Samedi]],"&gt;0")</f>
        <v>0</v>
      </c>
      <c r="R117" s="14" t="str">
        <f>IFERROR(Tableau8252728[[#This Row],[Total Tour 1]]+Tableau8252728[[#This Row],[Total Tour 2]],"")</f>
        <v/>
      </c>
      <c r="S117" s="14">
        <f>COUNTIF(Tableau8252728[[#This Row],[Lundi]:[Samedi]],"&gt;=10")*1000</f>
        <v>0</v>
      </c>
      <c r="T11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17" s="15">
        <f>Tableau8252728[[#This Row],[Prime production]]+Tableau8252728[[#This Row],[Prime rendement]]</f>
        <v>0</v>
      </c>
      <c r="V117" s="15" t="str">
        <f>IF(Tableau8252728[[#This Row],[Matricule]]&gt;1,IF(COUNTIF(Tableau8252728[DateMatricule],Tableau8252728[[#This Row],[DateMatricule]])&gt;1,"Doublon",""),"")</f>
        <v/>
      </c>
    </row>
    <row r="118" spans="1:22" x14ac:dyDescent="0.25">
      <c r="A118" s="11" t="str">
        <f>IF(Tableau8252728[[#This Row],[Semaine]]="","",VLOOKUP(Tableau8252728[[#This Row],[Semaine]],Listes!$A:$B,2,FALSE))</f>
        <v/>
      </c>
      <c r="B118" s="11" t="str">
        <f>IF(ISBLANK(Tableau8252728[[#This Row],[Matricule]]),"",VLOOKUP(Tableau8252728[[#This Row],[Matricule]],#REF!,2,FALSE))</f>
        <v/>
      </c>
      <c r="C118" s="11" t="str">
        <f>IF(ISBLANK(Tableau8252728[[#This Row],[Matricule]]),"",VLOOKUP(Tableau8252728[[#This Row],[Matricule]],#REF!,3,FALSE))</f>
        <v/>
      </c>
      <c r="D118" s="11" t="str">
        <f>CONCATENATE(Tableau8252728[[#This Row],[Semaine]],Tableau8252728[[#This Row],[Matricule]])</f>
        <v/>
      </c>
      <c r="O118" s="14" t="str">
        <f>IF(SUM(Tableau8252728[[#This Row],[Lundi]:[Mercredi]])&gt;0,SUM(Tableau8252728[[#This Row],[Lundi]:[Mercredi]]),"")</f>
        <v/>
      </c>
      <c r="P118" s="14" t="str">
        <f>IF(SUM(Tableau8252728[[#This Row],[Jeudi]:[Samedi]])&gt;0,SUM(Tableau8252728[[#This Row],[Jeudi]:[Samedi]]),"")</f>
        <v/>
      </c>
      <c r="Q118" s="14">
        <f>COUNTIF(Tableau8252728[[#This Row],[Lundi]:[Mercredi]],"&gt;0") + COUNTIF(Tableau8252728[[#This Row],[Jeudi]:[Samedi]],"&gt;0")</f>
        <v>0</v>
      </c>
      <c r="R118" s="14" t="str">
        <f>IFERROR(Tableau8252728[[#This Row],[Total Tour 1]]+Tableau8252728[[#This Row],[Total Tour 2]],"")</f>
        <v/>
      </c>
      <c r="S118" s="14">
        <f>COUNTIF(Tableau8252728[[#This Row],[Lundi]:[Samedi]],"&gt;=10")*1000</f>
        <v>0</v>
      </c>
      <c r="T11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18" s="15">
        <f>Tableau8252728[[#This Row],[Prime production]]+Tableau8252728[[#This Row],[Prime rendement]]</f>
        <v>0</v>
      </c>
      <c r="V118" s="15" t="str">
        <f>IF(Tableau8252728[[#This Row],[Matricule]]&gt;1,IF(COUNTIF(Tableau8252728[DateMatricule],Tableau8252728[[#This Row],[DateMatricule]])&gt;1,"Doublon",""),"")</f>
        <v/>
      </c>
    </row>
    <row r="119" spans="1:22" x14ac:dyDescent="0.25">
      <c r="A119" s="11" t="str">
        <f>IF(Tableau8252728[[#This Row],[Semaine]]="","",VLOOKUP(Tableau8252728[[#This Row],[Semaine]],Listes!$A:$B,2,FALSE))</f>
        <v/>
      </c>
      <c r="B119" s="11" t="str">
        <f>IF(ISBLANK(Tableau8252728[[#This Row],[Matricule]]),"",VLOOKUP(Tableau8252728[[#This Row],[Matricule]],#REF!,2,FALSE))</f>
        <v/>
      </c>
      <c r="C119" s="11" t="str">
        <f>IF(ISBLANK(Tableau8252728[[#This Row],[Matricule]]),"",VLOOKUP(Tableau8252728[[#This Row],[Matricule]],#REF!,3,FALSE))</f>
        <v/>
      </c>
      <c r="D119" s="11" t="str">
        <f>CONCATENATE(Tableau8252728[[#This Row],[Semaine]],Tableau8252728[[#This Row],[Matricule]])</f>
        <v/>
      </c>
      <c r="O119" s="14" t="str">
        <f>IF(SUM(Tableau8252728[[#This Row],[Lundi]:[Mercredi]])&gt;0,SUM(Tableau8252728[[#This Row],[Lundi]:[Mercredi]]),"")</f>
        <v/>
      </c>
      <c r="P119" s="14" t="str">
        <f>IF(SUM(Tableau8252728[[#This Row],[Jeudi]:[Samedi]])&gt;0,SUM(Tableau8252728[[#This Row],[Jeudi]:[Samedi]]),"")</f>
        <v/>
      </c>
      <c r="Q119" s="14">
        <f>COUNTIF(Tableau8252728[[#This Row],[Lundi]:[Mercredi]],"&gt;0") + COUNTIF(Tableau8252728[[#This Row],[Jeudi]:[Samedi]],"&gt;0")</f>
        <v>0</v>
      </c>
      <c r="R119" s="14" t="str">
        <f>IFERROR(Tableau8252728[[#This Row],[Total Tour 1]]+Tableau8252728[[#This Row],[Total Tour 2]],"")</f>
        <v/>
      </c>
      <c r="S119" s="14">
        <f>COUNTIF(Tableau8252728[[#This Row],[Lundi]:[Samedi]],"&gt;=10")*1000</f>
        <v>0</v>
      </c>
      <c r="T11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19" s="15">
        <f>Tableau8252728[[#This Row],[Prime production]]+Tableau8252728[[#This Row],[Prime rendement]]</f>
        <v>0</v>
      </c>
      <c r="V119" s="15" t="str">
        <f>IF(Tableau8252728[[#This Row],[Matricule]]&gt;1,IF(COUNTIF(Tableau8252728[DateMatricule],Tableau8252728[[#This Row],[DateMatricule]])&gt;1,"Doublon",""),"")</f>
        <v/>
      </c>
    </row>
    <row r="120" spans="1:22" x14ac:dyDescent="0.25">
      <c r="A120" s="11" t="str">
        <f>IF(Tableau8252728[[#This Row],[Semaine]]="","",VLOOKUP(Tableau8252728[[#This Row],[Semaine]],Listes!$A:$B,2,FALSE))</f>
        <v/>
      </c>
      <c r="B120" s="11" t="str">
        <f>IF(ISBLANK(Tableau8252728[[#This Row],[Matricule]]),"",VLOOKUP(Tableau8252728[[#This Row],[Matricule]],#REF!,2,FALSE))</f>
        <v/>
      </c>
      <c r="C120" s="11" t="str">
        <f>IF(ISBLANK(Tableau8252728[[#This Row],[Matricule]]),"",VLOOKUP(Tableau8252728[[#This Row],[Matricule]],#REF!,3,FALSE))</f>
        <v/>
      </c>
      <c r="D120" s="11" t="str">
        <f>CONCATENATE(Tableau8252728[[#This Row],[Semaine]],Tableau8252728[[#This Row],[Matricule]])</f>
        <v/>
      </c>
      <c r="O120" s="14" t="str">
        <f>IF(SUM(Tableau8252728[[#This Row],[Lundi]:[Mercredi]])&gt;0,SUM(Tableau8252728[[#This Row],[Lundi]:[Mercredi]]),"")</f>
        <v/>
      </c>
      <c r="P120" s="14" t="str">
        <f>IF(SUM(Tableau8252728[[#This Row],[Jeudi]:[Samedi]])&gt;0,SUM(Tableau8252728[[#This Row],[Jeudi]:[Samedi]]),"")</f>
        <v/>
      </c>
      <c r="Q120" s="14">
        <f>COUNTIF(Tableau8252728[[#This Row],[Lundi]:[Mercredi]],"&gt;0") + COUNTIF(Tableau8252728[[#This Row],[Jeudi]:[Samedi]],"&gt;0")</f>
        <v>0</v>
      </c>
      <c r="R120" s="14" t="str">
        <f>IFERROR(Tableau8252728[[#This Row],[Total Tour 1]]+Tableau8252728[[#This Row],[Total Tour 2]],"")</f>
        <v/>
      </c>
      <c r="S120" s="14">
        <f>COUNTIF(Tableau8252728[[#This Row],[Lundi]:[Samedi]],"&gt;=10")*1000</f>
        <v>0</v>
      </c>
      <c r="T12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20" s="15">
        <f>Tableau8252728[[#This Row],[Prime production]]+Tableau8252728[[#This Row],[Prime rendement]]</f>
        <v>0</v>
      </c>
      <c r="V120" s="15" t="str">
        <f>IF(Tableau8252728[[#This Row],[Matricule]]&gt;1,IF(COUNTIF(Tableau8252728[DateMatricule],Tableau8252728[[#This Row],[DateMatricule]])&gt;1,"Doublon",""),"")</f>
        <v/>
      </c>
    </row>
    <row r="121" spans="1:22" x14ac:dyDescent="0.25">
      <c r="A121" s="11" t="str">
        <f>IF(Tableau8252728[[#This Row],[Semaine]]="","",VLOOKUP(Tableau8252728[[#This Row],[Semaine]],Listes!$A:$B,2,FALSE))</f>
        <v/>
      </c>
      <c r="B121" s="11" t="str">
        <f>IF(ISBLANK(Tableau8252728[[#This Row],[Matricule]]),"",VLOOKUP(Tableau8252728[[#This Row],[Matricule]],#REF!,2,FALSE))</f>
        <v/>
      </c>
      <c r="C121" s="11" t="str">
        <f>IF(ISBLANK(Tableau8252728[[#This Row],[Matricule]]),"",VLOOKUP(Tableau8252728[[#This Row],[Matricule]],#REF!,3,FALSE))</f>
        <v/>
      </c>
      <c r="D121" s="11" t="str">
        <f>CONCATENATE(Tableau8252728[[#This Row],[Semaine]],Tableau8252728[[#This Row],[Matricule]])</f>
        <v/>
      </c>
      <c r="O121" s="14" t="str">
        <f>IF(SUM(Tableau8252728[[#This Row],[Lundi]:[Mercredi]])&gt;0,SUM(Tableau8252728[[#This Row],[Lundi]:[Mercredi]]),"")</f>
        <v/>
      </c>
      <c r="P121" s="14" t="str">
        <f>IF(SUM(Tableau8252728[[#This Row],[Jeudi]:[Samedi]])&gt;0,SUM(Tableau8252728[[#This Row],[Jeudi]:[Samedi]]),"")</f>
        <v/>
      </c>
      <c r="Q121" s="14">
        <f>COUNTIF(Tableau8252728[[#This Row],[Lundi]:[Mercredi]],"&gt;0") + COUNTIF(Tableau8252728[[#This Row],[Jeudi]:[Samedi]],"&gt;0")</f>
        <v>0</v>
      </c>
      <c r="R121" s="14" t="str">
        <f>IFERROR(Tableau8252728[[#This Row],[Total Tour 1]]+Tableau8252728[[#This Row],[Total Tour 2]],"")</f>
        <v/>
      </c>
      <c r="S121" s="14">
        <f>COUNTIF(Tableau8252728[[#This Row],[Lundi]:[Samedi]],"&gt;=10")*1000</f>
        <v>0</v>
      </c>
      <c r="T12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21" s="15">
        <f>Tableau8252728[[#This Row],[Prime production]]+Tableau8252728[[#This Row],[Prime rendement]]</f>
        <v>0</v>
      </c>
      <c r="V121" s="15" t="str">
        <f>IF(Tableau8252728[[#This Row],[Matricule]]&gt;1,IF(COUNTIF(Tableau8252728[DateMatricule],Tableau8252728[[#This Row],[DateMatricule]])&gt;1,"Doublon",""),"")</f>
        <v/>
      </c>
    </row>
    <row r="122" spans="1:22" x14ac:dyDescent="0.25">
      <c r="A122" s="11" t="str">
        <f>IF(Tableau8252728[[#This Row],[Semaine]]="","",VLOOKUP(Tableau8252728[[#This Row],[Semaine]],Listes!$A:$B,2,FALSE))</f>
        <v/>
      </c>
      <c r="B122" s="11" t="str">
        <f>IF(ISBLANK(Tableau8252728[[#This Row],[Matricule]]),"",VLOOKUP(Tableau8252728[[#This Row],[Matricule]],#REF!,2,FALSE))</f>
        <v/>
      </c>
      <c r="C122" s="11" t="str">
        <f>IF(ISBLANK(Tableau8252728[[#This Row],[Matricule]]),"",VLOOKUP(Tableau8252728[[#This Row],[Matricule]],#REF!,3,FALSE))</f>
        <v/>
      </c>
      <c r="D122" s="11" t="str">
        <f>CONCATENATE(Tableau8252728[[#This Row],[Semaine]],Tableau8252728[[#This Row],[Matricule]])</f>
        <v/>
      </c>
      <c r="O122" s="14" t="str">
        <f>IF(SUM(Tableau8252728[[#This Row],[Lundi]:[Mercredi]])&gt;0,SUM(Tableau8252728[[#This Row],[Lundi]:[Mercredi]]),"")</f>
        <v/>
      </c>
      <c r="P122" s="14" t="str">
        <f>IF(SUM(Tableau8252728[[#This Row],[Jeudi]:[Samedi]])&gt;0,SUM(Tableau8252728[[#This Row],[Jeudi]:[Samedi]]),"")</f>
        <v/>
      </c>
      <c r="Q122" s="14">
        <f>COUNTIF(Tableau8252728[[#This Row],[Lundi]:[Mercredi]],"&gt;0") + COUNTIF(Tableau8252728[[#This Row],[Jeudi]:[Samedi]],"&gt;0")</f>
        <v>0</v>
      </c>
      <c r="R122" s="14" t="str">
        <f>IFERROR(Tableau8252728[[#This Row],[Total Tour 1]]+Tableau8252728[[#This Row],[Total Tour 2]],"")</f>
        <v/>
      </c>
      <c r="S122" s="14">
        <f>COUNTIF(Tableau8252728[[#This Row],[Lundi]:[Samedi]],"&gt;=10")*1000</f>
        <v>0</v>
      </c>
      <c r="T12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22" s="15">
        <f>Tableau8252728[[#This Row],[Prime production]]+Tableau8252728[[#This Row],[Prime rendement]]</f>
        <v>0</v>
      </c>
      <c r="V122" s="15" t="str">
        <f>IF(Tableau8252728[[#This Row],[Matricule]]&gt;1,IF(COUNTIF(Tableau8252728[DateMatricule],Tableau8252728[[#This Row],[DateMatricule]])&gt;1,"Doublon",""),"")</f>
        <v/>
      </c>
    </row>
    <row r="123" spans="1:22" x14ac:dyDescent="0.25">
      <c r="A123" s="11" t="str">
        <f>IF(Tableau8252728[[#This Row],[Semaine]]="","",VLOOKUP(Tableau8252728[[#This Row],[Semaine]],Listes!$A:$B,2,FALSE))</f>
        <v/>
      </c>
      <c r="B123" s="11" t="str">
        <f>IF(ISBLANK(Tableau8252728[[#This Row],[Matricule]]),"",VLOOKUP(Tableau8252728[[#This Row],[Matricule]],#REF!,2,FALSE))</f>
        <v/>
      </c>
      <c r="C123" s="11" t="str">
        <f>IF(ISBLANK(Tableau8252728[[#This Row],[Matricule]]),"",VLOOKUP(Tableau8252728[[#This Row],[Matricule]],#REF!,3,FALSE))</f>
        <v/>
      </c>
      <c r="D123" s="11" t="str">
        <f>CONCATENATE(Tableau8252728[[#This Row],[Semaine]],Tableau8252728[[#This Row],[Matricule]])</f>
        <v/>
      </c>
      <c r="O123" s="14" t="str">
        <f>IF(SUM(Tableau8252728[[#This Row],[Lundi]:[Mercredi]])&gt;0,SUM(Tableau8252728[[#This Row],[Lundi]:[Mercredi]]),"")</f>
        <v/>
      </c>
      <c r="P123" s="14" t="str">
        <f>IF(SUM(Tableau8252728[[#This Row],[Jeudi]:[Samedi]])&gt;0,SUM(Tableau8252728[[#This Row],[Jeudi]:[Samedi]]),"")</f>
        <v/>
      </c>
      <c r="Q123" s="14">
        <f>COUNTIF(Tableau8252728[[#This Row],[Lundi]:[Mercredi]],"&gt;0") + COUNTIF(Tableau8252728[[#This Row],[Jeudi]:[Samedi]],"&gt;0")</f>
        <v>0</v>
      </c>
      <c r="R123" s="14" t="str">
        <f>IFERROR(Tableau8252728[[#This Row],[Total Tour 1]]+Tableau8252728[[#This Row],[Total Tour 2]],"")</f>
        <v/>
      </c>
      <c r="S123" s="14">
        <f>COUNTIF(Tableau8252728[[#This Row],[Lundi]:[Samedi]],"&gt;=10")*1000</f>
        <v>0</v>
      </c>
      <c r="T12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23" s="15">
        <f>Tableau8252728[[#This Row],[Prime production]]+Tableau8252728[[#This Row],[Prime rendement]]</f>
        <v>0</v>
      </c>
      <c r="V123" s="15" t="str">
        <f>IF(Tableau8252728[[#This Row],[Matricule]]&gt;1,IF(COUNTIF(Tableau8252728[DateMatricule],Tableau8252728[[#This Row],[DateMatricule]])&gt;1,"Doublon",""),"")</f>
        <v/>
      </c>
    </row>
    <row r="124" spans="1:22" x14ac:dyDescent="0.25">
      <c r="A124" s="11" t="str">
        <f>IF(Tableau8252728[[#This Row],[Semaine]]="","",VLOOKUP(Tableau8252728[[#This Row],[Semaine]],Listes!$A:$B,2,FALSE))</f>
        <v/>
      </c>
      <c r="B124" s="11" t="str">
        <f>IF(ISBLANK(Tableau8252728[[#This Row],[Matricule]]),"",VLOOKUP(Tableau8252728[[#This Row],[Matricule]],#REF!,2,FALSE))</f>
        <v/>
      </c>
      <c r="C124" s="11" t="str">
        <f>IF(ISBLANK(Tableau8252728[[#This Row],[Matricule]]),"",VLOOKUP(Tableau8252728[[#This Row],[Matricule]],#REF!,3,FALSE))</f>
        <v/>
      </c>
      <c r="D124" s="11" t="str">
        <f>CONCATENATE(Tableau8252728[[#This Row],[Semaine]],Tableau8252728[[#This Row],[Matricule]])</f>
        <v/>
      </c>
      <c r="O124" s="14" t="str">
        <f>IF(SUM(Tableau8252728[[#This Row],[Lundi]:[Mercredi]])&gt;0,SUM(Tableau8252728[[#This Row],[Lundi]:[Mercredi]]),"")</f>
        <v/>
      </c>
      <c r="P124" s="14" t="str">
        <f>IF(SUM(Tableau8252728[[#This Row],[Jeudi]:[Samedi]])&gt;0,SUM(Tableau8252728[[#This Row],[Jeudi]:[Samedi]]),"")</f>
        <v/>
      </c>
      <c r="Q124" s="14">
        <f>COUNTIF(Tableau8252728[[#This Row],[Lundi]:[Mercredi]],"&gt;0") + COUNTIF(Tableau8252728[[#This Row],[Jeudi]:[Samedi]],"&gt;0")</f>
        <v>0</v>
      </c>
      <c r="R124" s="14" t="str">
        <f>IFERROR(Tableau8252728[[#This Row],[Total Tour 1]]+Tableau8252728[[#This Row],[Total Tour 2]],"")</f>
        <v/>
      </c>
      <c r="S124" s="14">
        <f>COUNTIF(Tableau8252728[[#This Row],[Lundi]:[Samedi]],"&gt;=10")*1000</f>
        <v>0</v>
      </c>
      <c r="T12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24" s="15">
        <f>Tableau8252728[[#This Row],[Prime production]]+Tableau8252728[[#This Row],[Prime rendement]]</f>
        <v>0</v>
      </c>
      <c r="V124" s="15" t="str">
        <f>IF(Tableau8252728[[#This Row],[Matricule]]&gt;1,IF(COUNTIF(Tableau8252728[DateMatricule],Tableau8252728[[#This Row],[DateMatricule]])&gt;1,"Doublon",""),"")</f>
        <v/>
      </c>
    </row>
    <row r="125" spans="1:22" x14ac:dyDescent="0.25">
      <c r="A125" s="11" t="str">
        <f>IF(Tableau8252728[[#This Row],[Semaine]]="","",VLOOKUP(Tableau8252728[[#This Row],[Semaine]],Listes!$A:$B,2,FALSE))</f>
        <v/>
      </c>
      <c r="B125" s="11" t="str">
        <f>IF(ISBLANK(Tableau8252728[[#This Row],[Matricule]]),"",VLOOKUP(Tableau8252728[[#This Row],[Matricule]],#REF!,2,FALSE))</f>
        <v/>
      </c>
      <c r="C125" s="11" t="str">
        <f>IF(ISBLANK(Tableau8252728[[#This Row],[Matricule]]),"",VLOOKUP(Tableau8252728[[#This Row],[Matricule]],#REF!,3,FALSE))</f>
        <v/>
      </c>
      <c r="D125" s="11" t="str">
        <f>CONCATENATE(Tableau8252728[[#This Row],[Semaine]],Tableau8252728[[#This Row],[Matricule]])</f>
        <v/>
      </c>
      <c r="O125" s="14" t="str">
        <f>IF(SUM(Tableau8252728[[#This Row],[Lundi]:[Mercredi]])&gt;0,SUM(Tableau8252728[[#This Row],[Lundi]:[Mercredi]]),"")</f>
        <v/>
      </c>
      <c r="P125" s="14" t="str">
        <f>IF(SUM(Tableau8252728[[#This Row],[Jeudi]:[Samedi]])&gt;0,SUM(Tableau8252728[[#This Row],[Jeudi]:[Samedi]]),"")</f>
        <v/>
      </c>
      <c r="Q125" s="14">
        <f>COUNTIF(Tableau8252728[[#This Row],[Lundi]:[Mercredi]],"&gt;0") + COUNTIF(Tableau8252728[[#This Row],[Jeudi]:[Samedi]],"&gt;0")</f>
        <v>0</v>
      </c>
      <c r="R125" s="14" t="str">
        <f>IFERROR(Tableau8252728[[#This Row],[Total Tour 1]]+Tableau8252728[[#This Row],[Total Tour 2]],"")</f>
        <v/>
      </c>
      <c r="S125" s="14">
        <f>COUNTIF(Tableau8252728[[#This Row],[Lundi]:[Samedi]],"&gt;=10")*1000</f>
        <v>0</v>
      </c>
      <c r="T12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25" s="15">
        <f>Tableau8252728[[#This Row],[Prime production]]+Tableau8252728[[#This Row],[Prime rendement]]</f>
        <v>0</v>
      </c>
      <c r="V125" s="15" t="str">
        <f>IF(Tableau8252728[[#This Row],[Matricule]]&gt;1,IF(COUNTIF(Tableau8252728[DateMatricule],Tableau8252728[[#This Row],[DateMatricule]])&gt;1,"Doublon",""),"")</f>
        <v/>
      </c>
    </row>
    <row r="126" spans="1:22" x14ac:dyDescent="0.25">
      <c r="A126" s="11" t="str">
        <f>IF(Tableau8252728[[#This Row],[Semaine]]="","",VLOOKUP(Tableau8252728[[#This Row],[Semaine]],Listes!$A:$B,2,FALSE))</f>
        <v/>
      </c>
      <c r="B126" s="11" t="str">
        <f>IF(ISBLANK(Tableau8252728[[#This Row],[Matricule]]),"",VLOOKUP(Tableau8252728[[#This Row],[Matricule]],#REF!,2,FALSE))</f>
        <v/>
      </c>
      <c r="C126" s="11" t="str">
        <f>IF(ISBLANK(Tableau8252728[[#This Row],[Matricule]]),"",VLOOKUP(Tableau8252728[[#This Row],[Matricule]],#REF!,3,FALSE))</f>
        <v/>
      </c>
      <c r="D126" s="11" t="str">
        <f>CONCATENATE(Tableau8252728[[#This Row],[Semaine]],Tableau8252728[[#This Row],[Matricule]])</f>
        <v/>
      </c>
      <c r="O126" s="14" t="str">
        <f>IF(SUM(Tableau8252728[[#This Row],[Lundi]:[Mercredi]])&gt;0,SUM(Tableau8252728[[#This Row],[Lundi]:[Mercredi]]),"")</f>
        <v/>
      </c>
      <c r="P126" s="14" t="str">
        <f>IF(SUM(Tableau8252728[[#This Row],[Jeudi]:[Samedi]])&gt;0,SUM(Tableau8252728[[#This Row],[Jeudi]:[Samedi]]),"")</f>
        <v/>
      </c>
      <c r="Q126" s="14">
        <f>COUNTIF(Tableau8252728[[#This Row],[Lundi]:[Mercredi]],"&gt;0") + COUNTIF(Tableau8252728[[#This Row],[Jeudi]:[Samedi]],"&gt;0")</f>
        <v>0</v>
      </c>
      <c r="R126" s="14" t="str">
        <f>IFERROR(Tableau8252728[[#This Row],[Total Tour 1]]+Tableau8252728[[#This Row],[Total Tour 2]],"")</f>
        <v/>
      </c>
      <c r="S126" s="14">
        <f>COUNTIF(Tableau8252728[[#This Row],[Lundi]:[Samedi]],"&gt;=10")*1000</f>
        <v>0</v>
      </c>
      <c r="T12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26" s="15">
        <f>Tableau8252728[[#This Row],[Prime production]]+Tableau8252728[[#This Row],[Prime rendement]]</f>
        <v>0</v>
      </c>
      <c r="V126" s="15" t="str">
        <f>IF(Tableau8252728[[#This Row],[Matricule]]&gt;1,IF(COUNTIF(Tableau8252728[DateMatricule],Tableau8252728[[#This Row],[DateMatricule]])&gt;1,"Doublon",""),"")</f>
        <v/>
      </c>
    </row>
    <row r="127" spans="1:22" x14ac:dyDescent="0.25">
      <c r="A127" s="11" t="str">
        <f>IF(Tableau8252728[[#This Row],[Semaine]]="","",VLOOKUP(Tableau8252728[[#This Row],[Semaine]],Listes!$A:$B,2,FALSE))</f>
        <v/>
      </c>
      <c r="B127" s="11" t="str">
        <f>IF(ISBLANK(Tableau8252728[[#This Row],[Matricule]]),"",VLOOKUP(Tableau8252728[[#This Row],[Matricule]],#REF!,2,FALSE))</f>
        <v/>
      </c>
      <c r="C127" s="11" t="str">
        <f>IF(ISBLANK(Tableau8252728[[#This Row],[Matricule]]),"",VLOOKUP(Tableau8252728[[#This Row],[Matricule]],#REF!,3,FALSE))</f>
        <v/>
      </c>
      <c r="D127" s="11" t="str">
        <f>CONCATENATE(Tableau8252728[[#This Row],[Semaine]],Tableau8252728[[#This Row],[Matricule]])</f>
        <v/>
      </c>
      <c r="O127" s="14" t="str">
        <f>IF(SUM(Tableau8252728[[#This Row],[Lundi]:[Mercredi]])&gt;0,SUM(Tableau8252728[[#This Row],[Lundi]:[Mercredi]]),"")</f>
        <v/>
      </c>
      <c r="P127" s="14" t="str">
        <f>IF(SUM(Tableau8252728[[#This Row],[Jeudi]:[Samedi]])&gt;0,SUM(Tableau8252728[[#This Row],[Jeudi]:[Samedi]]),"")</f>
        <v/>
      </c>
      <c r="Q127" s="14">
        <f>COUNTIF(Tableau8252728[[#This Row],[Lundi]:[Mercredi]],"&gt;0") + COUNTIF(Tableau8252728[[#This Row],[Jeudi]:[Samedi]],"&gt;0")</f>
        <v>0</v>
      </c>
      <c r="R127" s="14" t="str">
        <f>IFERROR(Tableau8252728[[#This Row],[Total Tour 1]]+Tableau8252728[[#This Row],[Total Tour 2]],"")</f>
        <v/>
      </c>
      <c r="S127" s="14">
        <f>COUNTIF(Tableau8252728[[#This Row],[Lundi]:[Samedi]],"&gt;=10")*1000</f>
        <v>0</v>
      </c>
      <c r="T12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27" s="15">
        <f>Tableau8252728[[#This Row],[Prime production]]+Tableau8252728[[#This Row],[Prime rendement]]</f>
        <v>0</v>
      </c>
      <c r="V127" s="15" t="str">
        <f>IF(Tableau8252728[[#This Row],[Matricule]]&gt;1,IF(COUNTIF(Tableau8252728[DateMatricule],Tableau8252728[[#This Row],[DateMatricule]])&gt;1,"Doublon",""),"")</f>
        <v/>
      </c>
    </row>
    <row r="128" spans="1:22" x14ac:dyDescent="0.25">
      <c r="A128" s="11" t="str">
        <f>IF(Tableau8252728[[#This Row],[Semaine]]="","",VLOOKUP(Tableau8252728[[#This Row],[Semaine]],Listes!$A:$B,2,FALSE))</f>
        <v/>
      </c>
      <c r="B128" s="11" t="str">
        <f>IF(ISBLANK(Tableau8252728[[#This Row],[Matricule]]),"",VLOOKUP(Tableau8252728[[#This Row],[Matricule]],#REF!,2,FALSE))</f>
        <v/>
      </c>
      <c r="C128" s="11" t="str">
        <f>IF(ISBLANK(Tableau8252728[[#This Row],[Matricule]]),"",VLOOKUP(Tableau8252728[[#This Row],[Matricule]],#REF!,3,FALSE))</f>
        <v/>
      </c>
      <c r="D128" s="11" t="str">
        <f>CONCATENATE(Tableau8252728[[#This Row],[Semaine]],Tableau8252728[[#This Row],[Matricule]])</f>
        <v/>
      </c>
      <c r="O128" s="14" t="str">
        <f>IF(SUM(Tableau8252728[[#This Row],[Lundi]:[Mercredi]])&gt;0,SUM(Tableau8252728[[#This Row],[Lundi]:[Mercredi]]),"")</f>
        <v/>
      </c>
      <c r="P128" s="14" t="str">
        <f>IF(SUM(Tableau8252728[[#This Row],[Jeudi]:[Samedi]])&gt;0,SUM(Tableau8252728[[#This Row],[Jeudi]:[Samedi]]),"")</f>
        <v/>
      </c>
      <c r="Q128" s="14">
        <f>COUNTIF(Tableau8252728[[#This Row],[Lundi]:[Mercredi]],"&gt;0") + COUNTIF(Tableau8252728[[#This Row],[Jeudi]:[Samedi]],"&gt;0")</f>
        <v>0</v>
      </c>
      <c r="R128" s="14" t="str">
        <f>IFERROR(Tableau8252728[[#This Row],[Total Tour 1]]+Tableau8252728[[#This Row],[Total Tour 2]],"")</f>
        <v/>
      </c>
      <c r="S128" s="14">
        <f>COUNTIF(Tableau8252728[[#This Row],[Lundi]:[Samedi]],"&gt;=10")*1000</f>
        <v>0</v>
      </c>
      <c r="T12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28" s="15">
        <f>Tableau8252728[[#This Row],[Prime production]]+Tableau8252728[[#This Row],[Prime rendement]]</f>
        <v>0</v>
      </c>
      <c r="V128" s="15" t="str">
        <f>IF(Tableau8252728[[#This Row],[Matricule]]&gt;1,IF(COUNTIF(Tableau8252728[DateMatricule],Tableau8252728[[#This Row],[DateMatricule]])&gt;1,"Doublon",""),"")</f>
        <v/>
      </c>
    </row>
    <row r="129" spans="1:22" x14ac:dyDescent="0.25">
      <c r="A129" s="11" t="str">
        <f>IF(Tableau8252728[[#This Row],[Semaine]]="","",VLOOKUP(Tableau8252728[[#This Row],[Semaine]],Listes!$A:$B,2,FALSE))</f>
        <v/>
      </c>
      <c r="B129" s="11" t="str">
        <f>IF(ISBLANK(Tableau8252728[[#This Row],[Matricule]]),"",VLOOKUP(Tableau8252728[[#This Row],[Matricule]],#REF!,2,FALSE))</f>
        <v/>
      </c>
      <c r="C129" s="11" t="str">
        <f>IF(ISBLANK(Tableau8252728[[#This Row],[Matricule]]),"",VLOOKUP(Tableau8252728[[#This Row],[Matricule]],#REF!,3,FALSE))</f>
        <v/>
      </c>
      <c r="D129" s="11" t="str">
        <f>CONCATENATE(Tableau8252728[[#This Row],[Semaine]],Tableau8252728[[#This Row],[Matricule]])</f>
        <v/>
      </c>
      <c r="O129" s="14" t="str">
        <f>IF(SUM(Tableau8252728[[#This Row],[Lundi]:[Mercredi]])&gt;0,SUM(Tableau8252728[[#This Row],[Lundi]:[Mercredi]]),"")</f>
        <v/>
      </c>
      <c r="P129" s="14" t="str">
        <f>IF(SUM(Tableau8252728[[#This Row],[Jeudi]:[Samedi]])&gt;0,SUM(Tableau8252728[[#This Row],[Jeudi]:[Samedi]]),"")</f>
        <v/>
      </c>
      <c r="Q129" s="14">
        <f>COUNTIF(Tableau8252728[[#This Row],[Lundi]:[Mercredi]],"&gt;0") + COUNTIF(Tableau8252728[[#This Row],[Jeudi]:[Samedi]],"&gt;0")</f>
        <v>0</v>
      </c>
      <c r="R129" s="14" t="str">
        <f>IFERROR(Tableau8252728[[#This Row],[Total Tour 1]]+Tableau8252728[[#This Row],[Total Tour 2]],"")</f>
        <v/>
      </c>
      <c r="S129" s="14">
        <f>COUNTIF(Tableau8252728[[#This Row],[Lundi]:[Samedi]],"&gt;=10")*1000</f>
        <v>0</v>
      </c>
      <c r="T12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29" s="15">
        <f>Tableau8252728[[#This Row],[Prime production]]+Tableau8252728[[#This Row],[Prime rendement]]</f>
        <v>0</v>
      </c>
      <c r="V129" s="15" t="str">
        <f>IF(Tableau8252728[[#This Row],[Matricule]]&gt;1,IF(COUNTIF(Tableau8252728[DateMatricule],Tableau8252728[[#This Row],[DateMatricule]])&gt;1,"Doublon",""),"")</f>
        <v/>
      </c>
    </row>
    <row r="130" spans="1:22" x14ac:dyDescent="0.25">
      <c r="A130" s="11" t="str">
        <f>IF(Tableau8252728[[#This Row],[Semaine]]="","",VLOOKUP(Tableau8252728[[#This Row],[Semaine]],Listes!$A:$B,2,FALSE))</f>
        <v/>
      </c>
      <c r="B130" s="11" t="str">
        <f>IF(ISBLANK(Tableau8252728[[#This Row],[Matricule]]),"",VLOOKUP(Tableau8252728[[#This Row],[Matricule]],#REF!,2,FALSE))</f>
        <v/>
      </c>
      <c r="C130" s="11" t="str">
        <f>IF(ISBLANK(Tableau8252728[[#This Row],[Matricule]]),"",VLOOKUP(Tableau8252728[[#This Row],[Matricule]],#REF!,3,FALSE))</f>
        <v/>
      </c>
      <c r="D130" s="11" t="str">
        <f>CONCATENATE(Tableau8252728[[#This Row],[Semaine]],Tableau8252728[[#This Row],[Matricule]])</f>
        <v/>
      </c>
      <c r="O130" s="14" t="str">
        <f>IF(SUM(Tableau8252728[[#This Row],[Lundi]:[Mercredi]])&gt;0,SUM(Tableau8252728[[#This Row],[Lundi]:[Mercredi]]),"")</f>
        <v/>
      </c>
      <c r="P130" s="14" t="str">
        <f>IF(SUM(Tableau8252728[[#This Row],[Jeudi]:[Samedi]])&gt;0,SUM(Tableau8252728[[#This Row],[Jeudi]:[Samedi]]),"")</f>
        <v/>
      </c>
      <c r="Q130" s="14">
        <f>COUNTIF(Tableau8252728[[#This Row],[Lundi]:[Mercredi]],"&gt;0") + COUNTIF(Tableau8252728[[#This Row],[Jeudi]:[Samedi]],"&gt;0")</f>
        <v>0</v>
      </c>
      <c r="R130" s="14" t="str">
        <f>IFERROR(Tableau8252728[[#This Row],[Total Tour 1]]+Tableau8252728[[#This Row],[Total Tour 2]],"")</f>
        <v/>
      </c>
      <c r="S130" s="14">
        <f>COUNTIF(Tableau8252728[[#This Row],[Lundi]:[Samedi]],"&gt;=10")*1000</f>
        <v>0</v>
      </c>
      <c r="T13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30" s="15">
        <f>Tableau8252728[[#This Row],[Prime production]]+Tableau8252728[[#This Row],[Prime rendement]]</f>
        <v>0</v>
      </c>
      <c r="V130" s="15" t="str">
        <f>IF(Tableau8252728[[#This Row],[Matricule]]&gt;1,IF(COUNTIF(Tableau8252728[DateMatricule],Tableau8252728[[#This Row],[DateMatricule]])&gt;1,"Doublon",""),"")</f>
        <v/>
      </c>
    </row>
    <row r="131" spans="1:22" x14ac:dyDescent="0.25">
      <c r="A131" s="11" t="str">
        <f>IF(Tableau8252728[[#This Row],[Semaine]]="","",VLOOKUP(Tableau8252728[[#This Row],[Semaine]],Listes!$A:$B,2,FALSE))</f>
        <v/>
      </c>
      <c r="B131" s="11" t="str">
        <f>IF(ISBLANK(Tableau8252728[[#This Row],[Matricule]]),"",VLOOKUP(Tableau8252728[[#This Row],[Matricule]],#REF!,2,FALSE))</f>
        <v/>
      </c>
      <c r="C131" s="11" t="str">
        <f>IF(ISBLANK(Tableau8252728[[#This Row],[Matricule]]),"",VLOOKUP(Tableau8252728[[#This Row],[Matricule]],#REF!,3,FALSE))</f>
        <v/>
      </c>
      <c r="D131" s="11" t="str">
        <f>CONCATENATE(Tableau8252728[[#This Row],[Semaine]],Tableau8252728[[#This Row],[Matricule]])</f>
        <v/>
      </c>
      <c r="O131" s="14" t="str">
        <f>IF(SUM(Tableau8252728[[#This Row],[Lundi]:[Mercredi]])&gt;0,SUM(Tableau8252728[[#This Row],[Lundi]:[Mercredi]]),"")</f>
        <v/>
      </c>
      <c r="P131" s="14" t="str">
        <f>IF(SUM(Tableau8252728[[#This Row],[Jeudi]:[Samedi]])&gt;0,SUM(Tableau8252728[[#This Row],[Jeudi]:[Samedi]]),"")</f>
        <v/>
      </c>
      <c r="Q131" s="14">
        <f>COUNTIF(Tableau8252728[[#This Row],[Lundi]:[Mercredi]],"&gt;0") + COUNTIF(Tableau8252728[[#This Row],[Jeudi]:[Samedi]],"&gt;0")</f>
        <v>0</v>
      </c>
      <c r="R131" s="14" t="str">
        <f>IFERROR(Tableau8252728[[#This Row],[Total Tour 1]]+Tableau8252728[[#This Row],[Total Tour 2]],"")</f>
        <v/>
      </c>
      <c r="S131" s="14">
        <f>COUNTIF(Tableau8252728[[#This Row],[Lundi]:[Samedi]],"&gt;=10")*1000</f>
        <v>0</v>
      </c>
      <c r="T13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31" s="15">
        <f>Tableau8252728[[#This Row],[Prime production]]+Tableau8252728[[#This Row],[Prime rendement]]</f>
        <v>0</v>
      </c>
      <c r="V131" s="15" t="str">
        <f>IF(Tableau8252728[[#This Row],[Matricule]]&gt;1,IF(COUNTIF(Tableau8252728[DateMatricule],Tableau8252728[[#This Row],[DateMatricule]])&gt;1,"Doublon",""),"")</f>
        <v/>
      </c>
    </row>
    <row r="132" spans="1:22" x14ac:dyDescent="0.25">
      <c r="A132" s="11" t="str">
        <f>IF(Tableau8252728[[#This Row],[Semaine]]="","",VLOOKUP(Tableau8252728[[#This Row],[Semaine]],Listes!$A:$B,2,FALSE))</f>
        <v/>
      </c>
      <c r="B132" s="11" t="str">
        <f>IF(ISBLANK(Tableau8252728[[#This Row],[Matricule]]),"",VLOOKUP(Tableau8252728[[#This Row],[Matricule]],#REF!,2,FALSE))</f>
        <v/>
      </c>
      <c r="C132" s="11" t="str">
        <f>IF(ISBLANK(Tableau8252728[[#This Row],[Matricule]]),"",VLOOKUP(Tableau8252728[[#This Row],[Matricule]],#REF!,3,FALSE))</f>
        <v/>
      </c>
      <c r="D132" s="11" t="str">
        <f>CONCATENATE(Tableau8252728[[#This Row],[Semaine]],Tableau8252728[[#This Row],[Matricule]])</f>
        <v/>
      </c>
      <c r="O132" s="14" t="str">
        <f>IF(SUM(Tableau8252728[[#This Row],[Lundi]:[Mercredi]])&gt;0,SUM(Tableau8252728[[#This Row],[Lundi]:[Mercredi]]),"")</f>
        <v/>
      </c>
      <c r="P132" s="14" t="str">
        <f>IF(SUM(Tableau8252728[[#This Row],[Jeudi]:[Samedi]])&gt;0,SUM(Tableau8252728[[#This Row],[Jeudi]:[Samedi]]),"")</f>
        <v/>
      </c>
      <c r="Q132" s="14">
        <f>COUNTIF(Tableau8252728[[#This Row],[Lundi]:[Mercredi]],"&gt;0") + COUNTIF(Tableau8252728[[#This Row],[Jeudi]:[Samedi]],"&gt;0")</f>
        <v>0</v>
      </c>
      <c r="R132" s="14" t="str">
        <f>IFERROR(Tableau8252728[[#This Row],[Total Tour 1]]+Tableau8252728[[#This Row],[Total Tour 2]],"")</f>
        <v/>
      </c>
      <c r="S132" s="14">
        <f>COUNTIF(Tableau8252728[[#This Row],[Lundi]:[Samedi]],"&gt;=10")*1000</f>
        <v>0</v>
      </c>
      <c r="T13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32" s="15">
        <f>Tableau8252728[[#This Row],[Prime production]]+Tableau8252728[[#This Row],[Prime rendement]]</f>
        <v>0</v>
      </c>
      <c r="V132" s="15" t="str">
        <f>IF(Tableau8252728[[#This Row],[Matricule]]&gt;1,IF(COUNTIF(Tableau8252728[DateMatricule],Tableau8252728[[#This Row],[DateMatricule]])&gt;1,"Doublon",""),"")</f>
        <v/>
      </c>
    </row>
    <row r="133" spans="1:22" x14ac:dyDescent="0.25">
      <c r="A133" s="11" t="str">
        <f>IF(Tableau8252728[[#This Row],[Semaine]]="","",VLOOKUP(Tableau8252728[[#This Row],[Semaine]],Listes!$A:$B,2,FALSE))</f>
        <v/>
      </c>
      <c r="B133" s="11" t="str">
        <f>IF(ISBLANK(Tableau8252728[[#This Row],[Matricule]]),"",VLOOKUP(Tableau8252728[[#This Row],[Matricule]],#REF!,2,FALSE))</f>
        <v/>
      </c>
      <c r="C133" s="11" t="str">
        <f>IF(ISBLANK(Tableau8252728[[#This Row],[Matricule]]),"",VLOOKUP(Tableau8252728[[#This Row],[Matricule]],#REF!,3,FALSE))</f>
        <v/>
      </c>
      <c r="D133" s="11" t="str">
        <f>CONCATENATE(Tableau8252728[[#This Row],[Semaine]],Tableau8252728[[#This Row],[Matricule]])</f>
        <v/>
      </c>
      <c r="O133" s="14" t="str">
        <f>IF(SUM(Tableau8252728[[#This Row],[Lundi]:[Mercredi]])&gt;0,SUM(Tableau8252728[[#This Row],[Lundi]:[Mercredi]]),"")</f>
        <v/>
      </c>
      <c r="P133" s="14" t="str">
        <f>IF(SUM(Tableau8252728[[#This Row],[Jeudi]:[Samedi]])&gt;0,SUM(Tableau8252728[[#This Row],[Jeudi]:[Samedi]]),"")</f>
        <v/>
      </c>
      <c r="Q133" s="14">
        <f>COUNTIF(Tableau8252728[[#This Row],[Lundi]:[Mercredi]],"&gt;0") + COUNTIF(Tableau8252728[[#This Row],[Jeudi]:[Samedi]],"&gt;0")</f>
        <v>0</v>
      </c>
      <c r="R133" s="14" t="str">
        <f>IFERROR(Tableau8252728[[#This Row],[Total Tour 1]]+Tableau8252728[[#This Row],[Total Tour 2]],"")</f>
        <v/>
      </c>
      <c r="S133" s="14">
        <f>COUNTIF(Tableau8252728[[#This Row],[Lundi]:[Samedi]],"&gt;=10")*1000</f>
        <v>0</v>
      </c>
      <c r="T13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33" s="15">
        <f>Tableau8252728[[#This Row],[Prime production]]+Tableau8252728[[#This Row],[Prime rendement]]</f>
        <v>0</v>
      </c>
      <c r="V133" s="15" t="str">
        <f>IF(Tableau8252728[[#This Row],[Matricule]]&gt;1,IF(COUNTIF(Tableau8252728[DateMatricule],Tableau8252728[[#This Row],[DateMatricule]])&gt;1,"Doublon",""),"")</f>
        <v/>
      </c>
    </row>
    <row r="134" spans="1:22" x14ac:dyDescent="0.25">
      <c r="A134" s="11" t="str">
        <f>IF(Tableau8252728[[#This Row],[Semaine]]="","",VLOOKUP(Tableau8252728[[#This Row],[Semaine]],Listes!$A:$B,2,FALSE))</f>
        <v/>
      </c>
      <c r="B134" s="11" t="str">
        <f>IF(ISBLANK(Tableau8252728[[#This Row],[Matricule]]),"",VLOOKUP(Tableau8252728[[#This Row],[Matricule]],#REF!,2,FALSE))</f>
        <v/>
      </c>
      <c r="C134" s="11" t="str">
        <f>IF(ISBLANK(Tableau8252728[[#This Row],[Matricule]]),"",VLOOKUP(Tableau8252728[[#This Row],[Matricule]],#REF!,3,FALSE))</f>
        <v/>
      </c>
      <c r="D134" s="11" t="str">
        <f>CONCATENATE(Tableau8252728[[#This Row],[Semaine]],Tableau8252728[[#This Row],[Matricule]])</f>
        <v/>
      </c>
      <c r="O134" s="14" t="str">
        <f>IF(SUM(Tableau8252728[[#This Row],[Lundi]:[Mercredi]])&gt;0,SUM(Tableau8252728[[#This Row],[Lundi]:[Mercredi]]),"")</f>
        <v/>
      </c>
      <c r="P134" s="14" t="str">
        <f>IF(SUM(Tableau8252728[[#This Row],[Jeudi]:[Samedi]])&gt;0,SUM(Tableau8252728[[#This Row],[Jeudi]:[Samedi]]),"")</f>
        <v/>
      </c>
      <c r="Q134" s="14">
        <f>COUNTIF(Tableau8252728[[#This Row],[Lundi]:[Mercredi]],"&gt;0") + COUNTIF(Tableau8252728[[#This Row],[Jeudi]:[Samedi]],"&gt;0")</f>
        <v>0</v>
      </c>
      <c r="R134" s="14" t="str">
        <f>IFERROR(Tableau8252728[[#This Row],[Total Tour 1]]+Tableau8252728[[#This Row],[Total Tour 2]],"")</f>
        <v/>
      </c>
      <c r="S134" s="14">
        <f>COUNTIF(Tableau8252728[[#This Row],[Lundi]:[Samedi]],"&gt;=10")*1000</f>
        <v>0</v>
      </c>
      <c r="T13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34" s="15">
        <f>Tableau8252728[[#This Row],[Prime production]]+Tableau8252728[[#This Row],[Prime rendement]]</f>
        <v>0</v>
      </c>
      <c r="V134" s="15" t="str">
        <f>IF(Tableau8252728[[#This Row],[Matricule]]&gt;1,IF(COUNTIF(Tableau8252728[DateMatricule],Tableau8252728[[#This Row],[DateMatricule]])&gt;1,"Doublon",""),"")</f>
        <v/>
      </c>
    </row>
    <row r="135" spans="1:22" x14ac:dyDescent="0.25">
      <c r="A135" s="11" t="str">
        <f>IF(Tableau8252728[[#This Row],[Semaine]]="","",VLOOKUP(Tableau8252728[[#This Row],[Semaine]],Listes!$A:$B,2,FALSE))</f>
        <v/>
      </c>
      <c r="B135" s="11" t="str">
        <f>IF(ISBLANK(Tableau8252728[[#This Row],[Matricule]]),"",VLOOKUP(Tableau8252728[[#This Row],[Matricule]],#REF!,2,FALSE))</f>
        <v/>
      </c>
      <c r="C135" s="11" t="str">
        <f>IF(ISBLANK(Tableau8252728[[#This Row],[Matricule]]),"",VLOOKUP(Tableau8252728[[#This Row],[Matricule]],#REF!,3,FALSE))</f>
        <v/>
      </c>
      <c r="D135" s="11" t="str">
        <f>CONCATENATE(Tableau8252728[[#This Row],[Semaine]],Tableau8252728[[#This Row],[Matricule]])</f>
        <v/>
      </c>
      <c r="O135" s="14" t="str">
        <f>IF(SUM(Tableau8252728[[#This Row],[Lundi]:[Mercredi]])&gt;0,SUM(Tableau8252728[[#This Row],[Lundi]:[Mercredi]]),"")</f>
        <v/>
      </c>
      <c r="P135" s="14" t="str">
        <f>IF(SUM(Tableau8252728[[#This Row],[Jeudi]:[Samedi]])&gt;0,SUM(Tableau8252728[[#This Row],[Jeudi]:[Samedi]]),"")</f>
        <v/>
      </c>
      <c r="Q135" s="14">
        <f>COUNTIF(Tableau8252728[[#This Row],[Lundi]:[Mercredi]],"&gt;0") + COUNTIF(Tableau8252728[[#This Row],[Jeudi]:[Samedi]],"&gt;0")</f>
        <v>0</v>
      </c>
      <c r="R135" s="14" t="str">
        <f>IFERROR(Tableau8252728[[#This Row],[Total Tour 1]]+Tableau8252728[[#This Row],[Total Tour 2]],"")</f>
        <v/>
      </c>
      <c r="S135" s="14">
        <f>COUNTIF(Tableau8252728[[#This Row],[Lundi]:[Samedi]],"&gt;=10")*1000</f>
        <v>0</v>
      </c>
      <c r="T13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35" s="15">
        <f>Tableau8252728[[#This Row],[Prime production]]+Tableau8252728[[#This Row],[Prime rendement]]</f>
        <v>0</v>
      </c>
      <c r="V135" s="15" t="str">
        <f>IF(Tableau8252728[[#This Row],[Matricule]]&gt;1,IF(COUNTIF(Tableau8252728[DateMatricule],Tableau8252728[[#This Row],[DateMatricule]])&gt;1,"Doublon",""),"")</f>
        <v/>
      </c>
    </row>
    <row r="136" spans="1:22" x14ac:dyDescent="0.25">
      <c r="A136" s="11" t="str">
        <f>IF(Tableau8252728[[#This Row],[Semaine]]="","",VLOOKUP(Tableau8252728[[#This Row],[Semaine]],Listes!$A:$B,2,FALSE))</f>
        <v/>
      </c>
      <c r="B136" s="11" t="str">
        <f>IF(ISBLANK(Tableau8252728[[#This Row],[Matricule]]),"",VLOOKUP(Tableau8252728[[#This Row],[Matricule]],#REF!,2,FALSE))</f>
        <v/>
      </c>
      <c r="C136" s="11" t="str">
        <f>IF(ISBLANK(Tableau8252728[[#This Row],[Matricule]]),"",VLOOKUP(Tableau8252728[[#This Row],[Matricule]],#REF!,3,FALSE))</f>
        <v/>
      </c>
      <c r="D136" s="11" t="str">
        <f>CONCATENATE(Tableau8252728[[#This Row],[Semaine]],Tableau8252728[[#This Row],[Matricule]])</f>
        <v/>
      </c>
      <c r="O136" s="14" t="str">
        <f>IF(SUM(Tableau8252728[[#This Row],[Lundi]:[Mercredi]])&gt;0,SUM(Tableau8252728[[#This Row],[Lundi]:[Mercredi]]),"")</f>
        <v/>
      </c>
      <c r="P136" s="14" t="str">
        <f>IF(SUM(Tableau8252728[[#This Row],[Jeudi]:[Samedi]])&gt;0,SUM(Tableau8252728[[#This Row],[Jeudi]:[Samedi]]),"")</f>
        <v/>
      </c>
      <c r="Q136" s="14">
        <f>COUNTIF(Tableau8252728[[#This Row],[Lundi]:[Mercredi]],"&gt;0") + COUNTIF(Tableau8252728[[#This Row],[Jeudi]:[Samedi]],"&gt;0")</f>
        <v>0</v>
      </c>
      <c r="R136" s="14" t="str">
        <f>IFERROR(Tableau8252728[[#This Row],[Total Tour 1]]+Tableau8252728[[#This Row],[Total Tour 2]],"")</f>
        <v/>
      </c>
      <c r="S136" s="14">
        <f>COUNTIF(Tableau8252728[[#This Row],[Lundi]:[Samedi]],"&gt;=10")*1000</f>
        <v>0</v>
      </c>
      <c r="T13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36" s="15">
        <f>Tableau8252728[[#This Row],[Prime production]]+Tableau8252728[[#This Row],[Prime rendement]]</f>
        <v>0</v>
      </c>
      <c r="V136" s="15" t="str">
        <f>IF(Tableau8252728[[#This Row],[Matricule]]&gt;1,IF(COUNTIF(Tableau8252728[DateMatricule],Tableau8252728[[#This Row],[DateMatricule]])&gt;1,"Doublon",""),"")</f>
        <v/>
      </c>
    </row>
    <row r="137" spans="1:22" x14ac:dyDescent="0.25">
      <c r="A137" s="11" t="str">
        <f>IF(Tableau8252728[[#This Row],[Semaine]]="","",VLOOKUP(Tableau8252728[[#This Row],[Semaine]],Listes!$A:$B,2,FALSE))</f>
        <v/>
      </c>
      <c r="B137" s="11" t="str">
        <f>IF(ISBLANK(Tableau8252728[[#This Row],[Matricule]]),"",VLOOKUP(Tableau8252728[[#This Row],[Matricule]],#REF!,2,FALSE))</f>
        <v/>
      </c>
      <c r="C137" s="11" t="str">
        <f>IF(ISBLANK(Tableau8252728[[#This Row],[Matricule]]),"",VLOOKUP(Tableau8252728[[#This Row],[Matricule]],#REF!,3,FALSE))</f>
        <v/>
      </c>
      <c r="D137" s="11" t="str">
        <f>CONCATENATE(Tableau8252728[[#This Row],[Semaine]],Tableau8252728[[#This Row],[Matricule]])</f>
        <v/>
      </c>
      <c r="O137" s="14" t="str">
        <f>IF(SUM(Tableau8252728[[#This Row],[Lundi]:[Mercredi]])&gt;0,SUM(Tableau8252728[[#This Row],[Lundi]:[Mercredi]]),"")</f>
        <v/>
      </c>
      <c r="P137" s="14" t="str">
        <f>IF(SUM(Tableau8252728[[#This Row],[Jeudi]:[Samedi]])&gt;0,SUM(Tableau8252728[[#This Row],[Jeudi]:[Samedi]]),"")</f>
        <v/>
      </c>
      <c r="Q137" s="14">
        <f>COUNTIF(Tableau8252728[[#This Row],[Lundi]:[Mercredi]],"&gt;0") + COUNTIF(Tableau8252728[[#This Row],[Jeudi]:[Samedi]],"&gt;0")</f>
        <v>0</v>
      </c>
      <c r="R137" s="14" t="str">
        <f>IFERROR(Tableau8252728[[#This Row],[Total Tour 1]]+Tableau8252728[[#This Row],[Total Tour 2]],"")</f>
        <v/>
      </c>
      <c r="S137" s="14">
        <f>COUNTIF(Tableau8252728[[#This Row],[Lundi]:[Samedi]],"&gt;=10")*1000</f>
        <v>0</v>
      </c>
      <c r="T13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37" s="15">
        <f>Tableau8252728[[#This Row],[Prime production]]+Tableau8252728[[#This Row],[Prime rendement]]</f>
        <v>0</v>
      </c>
      <c r="V137" s="15" t="str">
        <f>IF(Tableau8252728[[#This Row],[Matricule]]&gt;1,IF(COUNTIF(Tableau8252728[DateMatricule],Tableau8252728[[#This Row],[DateMatricule]])&gt;1,"Doublon",""),"")</f>
        <v/>
      </c>
    </row>
    <row r="138" spans="1:22" x14ac:dyDescent="0.25">
      <c r="A138" s="11" t="str">
        <f>IF(Tableau8252728[[#This Row],[Semaine]]="","",VLOOKUP(Tableau8252728[[#This Row],[Semaine]],Listes!$A:$B,2,FALSE))</f>
        <v/>
      </c>
      <c r="B138" s="11" t="str">
        <f>IF(ISBLANK(Tableau8252728[[#This Row],[Matricule]]),"",VLOOKUP(Tableau8252728[[#This Row],[Matricule]],#REF!,2,FALSE))</f>
        <v/>
      </c>
      <c r="C138" s="11" t="str">
        <f>IF(ISBLANK(Tableau8252728[[#This Row],[Matricule]]),"",VLOOKUP(Tableau8252728[[#This Row],[Matricule]],#REF!,3,FALSE))</f>
        <v/>
      </c>
      <c r="D138" s="11" t="str">
        <f>CONCATENATE(Tableau8252728[[#This Row],[Semaine]],Tableau8252728[[#This Row],[Matricule]])</f>
        <v/>
      </c>
      <c r="O138" s="14" t="str">
        <f>IF(SUM(Tableau8252728[[#This Row],[Lundi]:[Mercredi]])&gt;0,SUM(Tableau8252728[[#This Row],[Lundi]:[Mercredi]]),"")</f>
        <v/>
      </c>
      <c r="P138" s="14" t="str">
        <f>IF(SUM(Tableau8252728[[#This Row],[Jeudi]:[Samedi]])&gt;0,SUM(Tableau8252728[[#This Row],[Jeudi]:[Samedi]]),"")</f>
        <v/>
      </c>
      <c r="Q138" s="14">
        <f>COUNTIF(Tableau8252728[[#This Row],[Lundi]:[Mercredi]],"&gt;0") + COUNTIF(Tableau8252728[[#This Row],[Jeudi]:[Samedi]],"&gt;0")</f>
        <v>0</v>
      </c>
      <c r="R138" s="14" t="str">
        <f>IFERROR(Tableau8252728[[#This Row],[Total Tour 1]]+Tableau8252728[[#This Row],[Total Tour 2]],"")</f>
        <v/>
      </c>
      <c r="S138" s="14">
        <f>COUNTIF(Tableau8252728[[#This Row],[Lundi]:[Samedi]],"&gt;=10")*1000</f>
        <v>0</v>
      </c>
      <c r="T13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38" s="15">
        <f>Tableau8252728[[#This Row],[Prime production]]+Tableau8252728[[#This Row],[Prime rendement]]</f>
        <v>0</v>
      </c>
      <c r="V138" s="15" t="str">
        <f>IF(Tableau8252728[[#This Row],[Matricule]]&gt;1,IF(COUNTIF(Tableau8252728[DateMatricule],Tableau8252728[[#This Row],[DateMatricule]])&gt;1,"Doublon",""),"")</f>
        <v/>
      </c>
    </row>
    <row r="139" spans="1:22" x14ac:dyDescent="0.25">
      <c r="A139" s="11" t="str">
        <f>IF(Tableau8252728[[#This Row],[Semaine]]="","",VLOOKUP(Tableau8252728[[#This Row],[Semaine]],Listes!$A:$B,2,FALSE))</f>
        <v/>
      </c>
      <c r="B139" s="11" t="str">
        <f>IF(ISBLANK(Tableau8252728[[#This Row],[Matricule]]),"",VLOOKUP(Tableau8252728[[#This Row],[Matricule]],#REF!,2,FALSE))</f>
        <v/>
      </c>
      <c r="C139" s="11" t="str">
        <f>IF(ISBLANK(Tableau8252728[[#This Row],[Matricule]]),"",VLOOKUP(Tableau8252728[[#This Row],[Matricule]],#REF!,3,FALSE))</f>
        <v/>
      </c>
      <c r="D139" s="11" t="str">
        <f>CONCATENATE(Tableau8252728[[#This Row],[Semaine]],Tableau8252728[[#This Row],[Matricule]])</f>
        <v/>
      </c>
      <c r="O139" s="14" t="str">
        <f>IF(SUM(Tableau8252728[[#This Row],[Lundi]:[Mercredi]])&gt;0,SUM(Tableau8252728[[#This Row],[Lundi]:[Mercredi]]),"")</f>
        <v/>
      </c>
      <c r="P139" s="14" t="str">
        <f>IF(SUM(Tableau8252728[[#This Row],[Jeudi]:[Samedi]])&gt;0,SUM(Tableau8252728[[#This Row],[Jeudi]:[Samedi]]),"")</f>
        <v/>
      </c>
      <c r="Q139" s="14">
        <f>COUNTIF(Tableau8252728[[#This Row],[Lundi]:[Mercredi]],"&gt;0") + COUNTIF(Tableau8252728[[#This Row],[Jeudi]:[Samedi]],"&gt;0")</f>
        <v>0</v>
      </c>
      <c r="R139" s="14" t="str">
        <f>IFERROR(Tableau8252728[[#This Row],[Total Tour 1]]+Tableau8252728[[#This Row],[Total Tour 2]],"")</f>
        <v/>
      </c>
      <c r="S139" s="14">
        <f>COUNTIF(Tableau8252728[[#This Row],[Lundi]:[Samedi]],"&gt;=10")*1000</f>
        <v>0</v>
      </c>
      <c r="T13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39" s="15">
        <f>Tableau8252728[[#This Row],[Prime production]]+Tableau8252728[[#This Row],[Prime rendement]]</f>
        <v>0</v>
      </c>
      <c r="V139" s="15" t="str">
        <f>IF(Tableau8252728[[#This Row],[Matricule]]&gt;1,IF(COUNTIF(Tableau8252728[DateMatricule],Tableau8252728[[#This Row],[DateMatricule]])&gt;1,"Doublon",""),"")</f>
        <v/>
      </c>
    </row>
    <row r="140" spans="1:22" x14ac:dyDescent="0.25">
      <c r="A140" s="11" t="str">
        <f>IF(Tableau8252728[[#This Row],[Semaine]]="","",VLOOKUP(Tableau8252728[[#This Row],[Semaine]],Listes!$A:$B,2,FALSE))</f>
        <v/>
      </c>
      <c r="B140" s="11" t="str">
        <f>IF(ISBLANK(Tableau8252728[[#This Row],[Matricule]]),"",VLOOKUP(Tableau8252728[[#This Row],[Matricule]],#REF!,2,FALSE))</f>
        <v/>
      </c>
      <c r="C140" s="11" t="str">
        <f>IF(ISBLANK(Tableau8252728[[#This Row],[Matricule]]),"",VLOOKUP(Tableau8252728[[#This Row],[Matricule]],#REF!,3,FALSE))</f>
        <v/>
      </c>
      <c r="D140" s="11" t="str">
        <f>CONCATENATE(Tableau8252728[[#This Row],[Semaine]],Tableau8252728[[#This Row],[Matricule]])</f>
        <v/>
      </c>
      <c r="O140" s="14" t="str">
        <f>IF(SUM(Tableau8252728[[#This Row],[Lundi]:[Mercredi]])&gt;0,SUM(Tableau8252728[[#This Row],[Lundi]:[Mercredi]]),"")</f>
        <v/>
      </c>
      <c r="P140" s="14" t="str">
        <f>IF(SUM(Tableau8252728[[#This Row],[Jeudi]:[Samedi]])&gt;0,SUM(Tableau8252728[[#This Row],[Jeudi]:[Samedi]]),"")</f>
        <v/>
      </c>
      <c r="Q140" s="14">
        <f>COUNTIF(Tableau8252728[[#This Row],[Lundi]:[Mercredi]],"&gt;0") + COUNTIF(Tableau8252728[[#This Row],[Jeudi]:[Samedi]],"&gt;0")</f>
        <v>0</v>
      </c>
      <c r="R140" s="14" t="str">
        <f>IFERROR(Tableau8252728[[#This Row],[Total Tour 1]]+Tableau8252728[[#This Row],[Total Tour 2]],"")</f>
        <v/>
      </c>
      <c r="S140" s="14">
        <f>COUNTIF(Tableau8252728[[#This Row],[Lundi]:[Samedi]],"&gt;=10")*1000</f>
        <v>0</v>
      </c>
      <c r="T14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40" s="15">
        <f>Tableau8252728[[#This Row],[Prime production]]+Tableau8252728[[#This Row],[Prime rendement]]</f>
        <v>0</v>
      </c>
      <c r="V140" s="15" t="str">
        <f>IF(Tableau8252728[[#This Row],[Matricule]]&gt;1,IF(COUNTIF(Tableau8252728[DateMatricule],Tableau8252728[[#This Row],[DateMatricule]])&gt;1,"Doublon",""),"")</f>
        <v/>
      </c>
    </row>
    <row r="141" spans="1:22" x14ac:dyDescent="0.25">
      <c r="A141" s="11" t="str">
        <f>IF(Tableau8252728[[#This Row],[Semaine]]="","",VLOOKUP(Tableau8252728[[#This Row],[Semaine]],Listes!$A:$B,2,FALSE))</f>
        <v/>
      </c>
      <c r="B141" s="11" t="str">
        <f>IF(ISBLANK(Tableau8252728[[#This Row],[Matricule]]),"",VLOOKUP(Tableau8252728[[#This Row],[Matricule]],#REF!,2,FALSE))</f>
        <v/>
      </c>
      <c r="C141" s="11" t="str">
        <f>IF(ISBLANK(Tableau8252728[[#This Row],[Matricule]]),"",VLOOKUP(Tableau8252728[[#This Row],[Matricule]],#REF!,3,FALSE))</f>
        <v/>
      </c>
      <c r="D141" s="11" t="str">
        <f>CONCATENATE(Tableau8252728[[#This Row],[Semaine]],Tableau8252728[[#This Row],[Matricule]])</f>
        <v/>
      </c>
      <c r="O141" s="14" t="str">
        <f>IF(SUM(Tableau8252728[[#This Row],[Lundi]:[Mercredi]])&gt;0,SUM(Tableau8252728[[#This Row],[Lundi]:[Mercredi]]),"")</f>
        <v/>
      </c>
      <c r="P141" s="14" t="str">
        <f>IF(SUM(Tableau8252728[[#This Row],[Jeudi]:[Samedi]])&gt;0,SUM(Tableau8252728[[#This Row],[Jeudi]:[Samedi]]),"")</f>
        <v/>
      </c>
      <c r="Q141" s="14">
        <f>COUNTIF(Tableau8252728[[#This Row],[Lundi]:[Mercredi]],"&gt;0") + COUNTIF(Tableau8252728[[#This Row],[Jeudi]:[Samedi]],"&gt;0")</f>
        <v>0</v>
      </c>
      <c r="R141" s="14" t="str">
        <f>IFERROR(Tableau8252728[[#This Row],[Total Tour 1]]+Tableau8252728[[#This Row],[Total Tour 2]],"")</f>
        <v/>
      </c>
      <c r="S141" s="14">
        <f>COUNTIF(Tableau8252728[[#This Row],[Lundi]:[Samedi]],"&gt;=10")*1000</f>
        <v>0</v>
      </c>
      <c r="T14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41" s="15">
        <f>Tableau8252728[[#This Row],[Prime production]]+Tableau8252728[[#This Row],[Prime rendement]]</f>
        <v>0</v>
      </c>
      <c r="V141" s="15" t="str">
        <f>IF(Tableau8252728[[#This Row],[Matricule]]&gt;1,IF(COUNTIF(Tableau8252728[DateMatricule],Tableau8252728[[#This Row],[DateMatricule]])&gt;1,"Doublon",""),"")</f>
        <v/>
      </c>
    </row>
    <row r="142" spans="1:22" x14ac:dyDescent="0.25">
      <c r="A142" s="11" t="str">
        <f>IF(Tableau8252728[[#This Row],[Semaine]]="","",VLOOKUP(Tableau8252728[[#This Row],[Semaine]],Listes!$A:$B,2,FALSE))</f>
        <v/>
      </c>
      <c r="B142" s="11" t="str">
        <f>IF(ISBLANK(Tableau8252728[[#This Row],[Matricule]]),"",VLOOKUP(Tableau8252728[[#This Row],[Matricule]],#REF!,2,FALSE))</f>
        <v/>
      </c>
      <c r="C142" s="11" t="str">
        <f>IF(ISBLANK(Tableau8252728[[#This Row],[Matricule]]),"",VLOOKUP(Tableau8252728[[#This Row],[Matricule]],#REF!,3,FALSE))</f>
        <v/>
      </c>
      <c r="D142" s="11" t="str">
        <f>CONCATENATE(Tableau8252728[[#This Row],[Semaine]],Tableau8252728[[#This Row],[Matricule]])</f>
        <v/>
      </c>
      <c r="O142" s="14" t="str">
        <f>IF(SUM(Tableau8252728[[#This Row],[Lundi]:[Mercredi]])&gt;0,SUM(Tableau8252728[[#This Row],[Lundi]:[Mercredi]]),"")</f>
        <v/>
      </c>
      <c r="P142" s="14" t="str">
        <f>IF(SUM(Tableau8252728[[#This Row],[Jeudi]:[Samedi]])&gt;0,SUM(Tableau8252728[[#This Row],[Jeudi]:[Samedi]]),"")</f>
        <v/>
      </c>
      <c r="Q142" s="14">
        <f>COUNTIF(Tableau8252728[[#This Row],[Lundi]:[Mercredi]],"&gt;0") + COUNTIF(Tableau8252728[[#This Row],[Jeudi]:[Samedi]],"&gt;0")</f>
        <v>0</v>
      </c>
      <c r="R142" s="14" t="str">
        <f>IFERROR(Tableau8252728[[#This Row],[Total Tour 1]]+Tableau8252728[[#This Row],[Total Tour 2]],"")</f>
        <v/>
      </c>
      <c r="S142" s="14">
        <f>COUNTIF(Tableau8252728[[#This Row],[Lundi]:[Samedi]],"&gt;=10")*1000</f>
        <v>0</v>
      </c>
      <c r="T14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42" s="15">
        <f>Tableau8252728[[#This Row],[Prime production]]+Tableau8252728[[#This Row],[Prime rendement]]</f>
        <v>0</v>
      </c>
      <c r="V142" s="15" t="str">
        <f>IF(Tableau8252728[[#This Row],[Matricule]]&gt;1,IF(COUNTIF(Tableau8252728[DateMatricule],Tableau8252728[[#This Row],[DateMatricule]])&gt;1,"Doublon",""),"")</f>
        <v/>
      </c>
    </row>
    <row r="143" spans="1:22" x14ac:dyDescent="0.25">
      <c r="A143" s="11" t="str">
        <f>IF(Tableau8252728[[#This Row],[Semaine]]="","",VLOOKUP(Tableau8252728[[#This Row],[Semaine]],Listes!$A:$B,2,FALSE))</f>
        <v/>
      </c>
      <c r="B143" s="11" t="str">
        <f>IF(ISBLANK(Tableau8252728[[#This Row],[Matricule]]),"",VLOOKUP(Tableau8252728[[#This Row],[Matricule]],#REF!,2,FALSE))</f>
        <v/>
      </c>
      <c r="C143" s="11" t="str">
        <f>IF(ISBLANK(Tableau8252728[[#This Row],[Matricule]]),"",VLOOKUP(Tableau8252728[[#This Row],[Matricule]],#REF!,3,FALSE))</f>
        <v/>
      </c>
      <c r="D143" s="11" t="str">
        <f>CONCATENATE(Tableau8252728[[#This Row],[Semaine]],Tableau8252728[[#This Row],[Matricule]])</f>
        <v/>
      </c>
      <c r="O143" s="14" t="str">
        <f>IF(SUM(Tableau8252728[[#This Row],[Lundi]:[Mercredi]])&gt;0,SUM(Tableau8252728[[#This Row],[Lundi]:[Mercredi]]),"")</f>
        <v/>
      </c>
      <c r="P143" s="14" t="str">
        <f>IF(SUM(Tableau8252728[[#This Row],[Jeudi]:[Samedi]])&gt;0,SUM(Tableau8252728[[#This Row],[Jeudi]:[Samedi]]),"")</f>
        <v/>
      </c>
      <c r="Q143" s="14">
        <f>COUNTIF(Tableau8252728[[#This Row],[Lundi]:[Mercredi]],"&gt;0") + COUNTIF(Tableau8252728[[#This Row],[Jeudi]:[Samedi]],"&gt;0")</f>
        <v>0</v>
      </c>
      <c r="R143" s="14" t="str">
        <f>IFERROR(Tableau8252728[[#This Row],[Total Tour 1]]+Tableau8252728[[#This Row],[Total Tour 2]],"")</f>
        <v/>
      </c>
      <c r="S143" s="14">
        <f>COUNTIF(Tableau8252728[[#This Row],[Lundi]:[Samedi]],"&gt;=10")*1000</f>
        <v>0</v>
      </c>
      <c r="T14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43" s="15">
        <f>Tableau8252728[[#This Row],[Prime production]]+Tableau8252728[[#This Row],[Prime rendement]]</f>
        <v>0</v>
      </c>
      <c r="V143" s="15" t="str">
        <f>IF(Tableau8252728[[#This Row],[Matricule]]&gt;1,IF(COUNTIF(Tableau8252728[DateMatricule],Tableau8252728[[#This Row],[DateMatricule]])&gt;1,"Doublon",""),"")</f>
        <v/>
      </c>
    </row>
    <row r="144" spans="1:22" x14ac:dyDescent="0.25">
      <c r="A144" s="11" t="str">
        <f>IF(Tableau8252728[[#This Row],[Semaine]]="","",VLOOKUP(Tableau8252728[[#This Row],[Semaine]],Listes!$A:$B,2,FALSE))</f>
        <v/>
      </c>
      <c r="B144" s="11" t="str">
        <f>IF(ISBLANK(Tableau8252728[[#This Row],[Matricule]]),"",VLOOKUP(Tableau8252728[[#This Row],[Matricule]],#REF!,2,FALSE))</f>
        <v/>
      </c>
      <c r="C144" s="11" t="str">
        <f>IF(ISBLANK(Tableau8252728[[#This Row],[Matricule]]),"",VLOOKUP(Tableau8252728[[#This Row],[Matricule]],#REF!,3,FALSE))</f>
        <v/>
      </c>
      <c r="D144" s="11" t="str">
        <f>CONCATENATE(Tableau8252728[[#This Row],[Semaine]],Tableau8252728[[#This Row],[Matricule]])</f>
        <v/>
      </c>
      <c r="O144" s="14" t="str">
        <f>IF(SUM(Tableau8252728[[#This Row],[Lundi]:[Mercredi]])&gt;0,SUM(Tableau8252728[[#This Row],[Lundi]:[Mercredi]]),"")</f>
        <v/>
      </c>
      <c r="P144" s="14" t="str">
        <f>IF(SUM(Tableau8252728[[#This Row],[Jeudi]:[Samedi]])&gt;0,SUM(Tableau8252728[[#This Row],[Jeudi]:[Samedi]]),"")</f>
        <v/>
      </c>
      <c r="Q144" s="14">
        <f>COUNTIF(Tableau8252728[[#This Row],[Lundi]:[Mercredi]],"&gt;0") + COUNTIF(Tableau8252728[[#This Row],[Jeudi]:[Samedi]],"&gt;0")</f>
        <v>0</v>
      </c>
      <c r="R144" s="14" t="str">
        <f>IFERROR(Tableau8252728[[#This Row],[Total Tour 1]]+Tableau8252728[[#This Row],[Total Tour 2]],"")</f>
        <v/>
      </c>
      <c r="S144" s="14">
        <f>COUNTIF(Tableau8252728[[#This Row],[Lundi]:[Samedi]],"&gt;=10")*1000</f>
        <v>0</v>
      </c>
      <c r="T14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44" s="15">
        <f>Tableau8252728[[#This Row],[Prime production]]+Tableau8252728[[#This Row],[Prime rendement]]</f>
        <v>0</v>
      </c>
      <c r="V144" s="15" t="str">
        <f>IF(Tableau8252728[[#This Row],[Matricule]]&gt;1,IF(COUNTIF(Tableau8252728[DateMatricule],Tableau8252728[[#This Row],[DateMatricule]])&gt;1,"Doublon",""),"")</f>
        <v/>
      </c>
    </row>
    <row r="145" spans="1:22" x14ac:dyDescent="0.25">
      <c r="A145" s="11" t="str">
        <f>IF(Tableau8252728[[#This Row],[Semaine]]="","",VLOOKUP(Tableau8252728[[#This Row],[Semaine]],Listes!$A:$B,2,FALSE))</f>
        <v/>
      </c>
      <c r="B145" s="11" t="str">
        <f>IF(ISBLANK(Tableau8252728[[#This Row],[Matricule]]),"",VLOOKUP(Tableau8252728[[#This Row],[Matricule]],#REF!,2,FALSE))</f>
        <v/>
      </c>
      <c r="C145" s="11" t="str">
        <f>IF(ISBLANK(Tableau8252728[[#This Row],[Matricule]]),"",VLOOKUP(Tableau8252728[[#This Row],[Matricule]],#REF!,3,FALSE))</f>
        <v/>
      </c>
      <c r="D145" s="11" t="str">
        <f>CONCATENATE(Tableau8252728[[#This Row],[Semaine]],Tableau8252728[[#This Row],[Matricule]])</f>
        <v/>
      </c>
      <c r="O145" s="14" t="str">
        <f>IF(SUM(Tableau8252728[[#This Row],[Lundi]:[Mercredi]])&gt;0,SUM(Tableau8252728[[#This Row],[Lundi]:[Mercredi]]),"")</f>
        <v/>
      </c>
      <c r="P145" s="14" t="str">
        <f>IF(SUM(Tableau8252728[[#This Row],[Jeudi]:[Samedi]])&gt;0,SUM(Tableau8252728[[#This Row],[Jeudi]:[Samedi]]),"")</f>
        <v/>
      </c>
      <c r="Q145" s="14">
        <f>COUNTIF(Tableau8252728[[#This Row],[Lundi]:[Mercredi]],"&gt;0") + COUNTIF(Tableau8252728[[#This Row],[Jeudi]:[Samedi]],"&gt;0")</f>
        <v>0</v>
      </c>
      <c r="R145" s="14" t="str">
        <f>IFERROR(Tableau8252728[[#This Row],[Total Tour 1]]+Tableau8252728[[#This Row],[Total Tour 2]],"")</f>
        <v/>
      </c>
      <c r="S145" s="14">
        <f>COUNTIF(Tableau8252728[[#This Row],[Lundi]:[Samedi]],"&gt;=10")*1000</f>
        <v>0</v>
      </c>
      <c r="T14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45" s="15">
        <f>Tableau8252728[[#This Row],[Prime production]]+Tableau8252728[[#This Row],[Prime rendement]]</f>
        <v>0</v>
      </c>
      <c r="V145" s="15" t="str">
        <f>IF(Tableau8252728[[#This Row],[Matricule]]&gt;1,IF(COUNTIF(Tableau8252728[DateMatricule],Tableau8252728[[#This Row],[DateMatricule]])&gt;1,"Doublon",""),"")</f>
        <v/>
      </c>
    </row>
    <row r="146" spans="1:22" x14ac:dyDescent="0.25">
      <c r="A146" s="11" t="str">
        <f>IF(Tableau8252728[[#This Row],[Semaine]]="","",VLOOKUP(Tableau8252728[[#This Row],[Semaine]],Listes!$A:$B,2,FALSE))</f>
        <v/>
      </c>
      <c r="B146" s="11" t="str">
        <f>IF(ISBLANK(Tableau8252728[[#This Row],[Matricule]]),"",VLOOKUP(Tableau8252728[[#This Row],[Matricule]],#REF!,2,FALSE))</f>
        <v/>
      </c>
      <c r="C146" s="11" t="str">
        <f>IF(ISBLANK(Tableau8252728[[#This Row],[Matricule]]),"",VLOOKUP(Tableau8252728[[#This Row],[Matricule]],#REF!,3,FALSE))</f>
        <v/>
      </c>
      <c r="D146" s="11" t="str">
        <f>CONCATENATE(Tableau8252728[[#This Row],[Semaine]],Tableau8252728[[#This Row],[Matricule]])</f>
        <v/>
      </c>
      <c r="O146" s="14" t="str">
        <f>IF(SUM(Tableau8252728[[#This Row],[Lundi]:[Mercredi]])&gt;0,SUM(Tableau8252728[[#This Row],[Lundi]:[Mercredi]]),"")</f>
        <v/>
      </c>
      <c r="P146" s="14" t="str">
        <f>IF(SUM(Tableau8252728[[#This Row],[Jeudi]:[Samedi]])&gt;0,SUM(Tableau8252728[[#This Row],[Jeudi]:[Samedi]]),"")</f>
        <v/>
      </c>
      <c r="Q146" s="14">
        <f>COUNTIF(Tableau8252728[[#This Row],[Lundi]:[Mercredi]],"&gt;0") + COUNTIF(Tableau8252728[[#This Row],[Jeudi]:[Samedi]],"&gt;0")</f>
        <v>0</v>
      </c>
      <c r="R146" s="14" t="str">
        <f>IFERROR(Tableau8252728[[#This Row],[Total Tour 1]]+Tableau8252728[[#This Row],[Total Tour 2]],"")</f>
        <v/>
      </c>
      <c r="S146" s="14">
        <f>COUNTIF(Tableau8252728[[#This Row],[Lundi]:[Samedi]],"&gt;=10")*1000</f>
        <v>0</v>
      </c>
      <c r="T14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46" s="15">
        <f>Tableau8252728[[#This Row],[Prime production]]+Tableau8252728[[#This Row],[Prime rendement]]</f>
        <v>0</v>
      </c>
      <c r="V146" s="15" t="str">
        <f>IF(Tableau8252728[[#This Row],[Matricule]]&gt;1,IF(COUNTIF(Tableau8252728[DateMatricule],Tableau8252728[[#This Row],[DateMatricule]])&gt;1,"Doublon",""),"")</f>
        <v/>
      </c>
    </row>
    <row r="147" spans="1:22" x14ac:dyDescent="0.25">
      <c r="A147" s="11" t="str">
        <f>IF(Tableau8252728[[#This Row],[Semaine]]="","",VLOOKUP(Tableau8252728[[#This Row],[Semaine]],Listes!$A:$B,2,FALSE))</f>
        <v/>
      </c>
      <c r="B147" s="11" t="str">
        <f>IF(ISBLANK(Tableau8252728[[#This Row],[Matricule]]),"",VLOOKUP(Tableau8252728[[#This Row],[Matricule]],#REF!,2,FALSE))</f>
        <v/>
      </c>
      <c r="C147" s="11" t="str">
        <f>IF(ISBLANK(Tableau8252728[[#This Row],[Matricule]]),"",VLOOKUP(Tableau8252728[[#This Row],[Matricule]],#REF!,3,FALSE))</f>
        <v/>
      </c>
      <c r="D147" s="11" t="str">
        <f>CONCATENATE(Tableau8252728[[#This Row],[Semaine]],Tableau8252728[[#This Row],[Matricule]])</f>
        <v/>
      </c>
      <c r="O147" s="14" t="str">
        <f>IF(SUM(Tableau8252728[[#This Row],[Lundi]:[Mercredi]])&gt;0,SUM(Tableau8252728[[#This Row],[Lundi]:[Mercredi]]),"")</f>
        <v/>
      </c>
      <c r="P147" s="14" t="str">
        <f>IF(SUM(Tableau8252728[[#This Row],[Jeudi]:[Samedi]])&gt;0,SUM(Tableau8252728[[#This Row],[Jeudi]:[Samedi]]),"")</f>
        <v/>
      </c>
      <c r="Q147" s="14">
        <f>COUNTIF(Tableau8252728[[#This Row],[Lundi]:[Mercredi]],"&gt;0") + COUNTIF(Tableau8252728[[#This Row],[Jeudi]:[Samedi]],"&gt;0")</f>
        <v>0</v>
      </c>
      <c r="R147" s="14" t="str">
        <f>IFERROR(Tableau8252728[[#This Row],[Total Tour 1]]+Tableau8252728[[#This Row],[Total Tour 2]],"")</f>
        <v/>
      </c>
      <c r="S147" s="14">
        <f>COUNTIF(Tableau8252728[[#This Row],[Lundi]:[Samedi]],"&gt;=10")*1000</f>
        <v>0</v>
      </c>
      <c r="T14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47" s="15">
        <f>Tableau8252728[[#This Row],[Prime production]]+Tableau8252728[[#This Row],[Prime rendement]]</f>
        <v>0</v>
      </c>
      <c r="V147" s="15" t="str">
        <f>IF(Tableau8252728[[#This Row],[Matricule]]&gt;1,IF(COUNTIF(Tableau8252728[DateMatricule],Tableau8252728[[#This Row],[DateMatricule]])&gt;1,"Doublon",""),"")</f>
        <v/>
      </c>
    </row>
    <row r="148" spans="1:22" x14ac:dyDescent="0.25">
      <c r="A148" s="11" t="str">
        <f>IF(Tableau8252728[[#This Row],[Semaine]]="","",VLOOKUP(Tableau8252728[[#This Row],[Semaine]],Listes!$A:$B,2,FALSE))</f>
        <v/>
      </c>
      <c r="B148" s="11" t="str">
        <f>IF(ISBLANK(Tableau8252728[[#This Row],[Matricule]]),"",VLOOKUP(Tableau8252728[[#This Row],[Matricule]],#REF!,2,FALSE))</f>
        <v/>
      </c>
      <c r="C148" s="11" t="str">
        <f>IF(ISBLANK(Tableau8252728[[#This Row],[Matricule]]),"",VLOOKUP(Tableau8252728[[#This Row],[Matricule]],#REF!,3,FALSE))</f>
        <v/>
      </c>
      <c r="D148" s="11" t="str">
        <f>CONCATENATE(Tableau8252728[[#This Row],[Semaine]],Tableau8252728[[#This Row],[Matricule]])</f>
        <v/>
      </c>
      <c r="O148" s="14" t="str">
        <f>IF(SUM(Tableau8252728[[#This Row],[Lundi]:[Mercredi]])&gt;0,SUM(Tableau8252728[[#This Row],[Lundi]:[Mercredi]]),"")</f>
        <v/>
      </c>
      <c r="P148" s="14" t="str">
        <f>IF(SUM(Tableau8252728[[#This Row],[Jeudi]:[Samedi]])&gt;0,SUM(Tableau8252728[[#This Row],[Jeudi]:[Samedi]]),"")</f>
        <v/>
      </c>
      <c r="Q148" s="14">
        <f>COUNTIF(Tableau8252728[[#This Row],[Lundi]:[Mercredi]],"&gt;0") + COUNTIF(Tableau8252728[[#This Row],[Jeudi]:[Samedi]],"&gt;0")</f>
        <v>0</v>
      </c>
      <c r="R148" s="14" t="str">
        <f>IFERROR(Tableau8252728[[#This Row],[Total Tour 1]]+Tableau8252728[[#This Row],[Total Tour 2]],"")</f>
        <v/>
      </c>
      <c r="S148" s="14">
        <f>COUNTIF(Tableau8252728[[#This Row],[Lundi]:[Samedi]],"&gt;=10")*1000</f>
        <v>0</v>
      </c>
      <c r="T14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48" s="15">
        <f>Tableau8252728[[#This Row],[Prime production]]+Tableau8252728[[#This Row],[Prime rendement]]</f>
        <v>0</v>
      </c>
      <c r="V148" s="15" t="str">
        <f>IF(Tableau8252728[[#This Row],[Matricule]]&gt;1,IF(COUNTIF(Tableau8252728[DateMatricule],Tableau8252728[[#This Row],[DateMatricule]])&gt;1,"Doublon",""),"")</f>
        <v/>
      </c>
    </row>
    <row r="149" spans="1:22" x14ac:dyDescent="0.25">
      <c r="A149" s="11" t="str">
        <f>IF(Tableau8252728[[#This Row],[Semaine]]="","",VLOOKUP(Tableau8252728[[#This Row],[Semaine]],Listes!$A:$B,2,FALSE))</f>
        <v/>
      </c>
      <c r="B149" s="11" t="str">
        <f>IF(ISBLANK(Tableau8252728[[#This Row],[Matricule]]),"",VLOOKUP(Tableau8252728[[#This Row],[Matricule]],#REF!,2,FALSE))</f>
        <v/>
      </c>
      <c r="C149" s="11" t="str">
        <f>IF(ISBLANK(Tableau8252728[[#This Row],[Matricule]]),"",VLOOKUP(Tableau8252728[[#This Row],[Matricule]],#REF!,3,FALSE))</f>
        <v/>
      </c>
      <c r="D149" s="11" t="str">
        <f>CONCATENATE(Tableau8252728[[#This Row],[Semaine]],Tableau8252728[[#This Row],[Matricule]])</f>
        <v/>
      </c>
      <c r="O149" s="14" t="str">
        <f>IF(SUM(Tableau8252728[[#This Row],[Lundi]:[Mercredi]])&gt;0,SUM(Tableau8252728[[#This Row],[Lundi]:[Mercredi]]),"")</f>
        <v/>
      </c>
      <c r="P149" s="14" t="str">
        <f>IF(SUM(Tableau8252728[[#This Row],[Jeudi]:[Samedi]])&gt;0,SUM(Tableau8252728[[#This Row],[Jeudi]:[Samedi]]),"")</f>
        <v/>
      </c>
      <c r="Q149" s="14">
        <f>COUNTIF(Tableau8252728[[#This Row],[Lundi]:[Mercredi]],"&gt;0") + COUNTIF(Tableau8252728[[#This Row],[Jeudi]:[Samedi]],"&gt;0")</f>
        <v>0</v>
      </c>
      <c r="R149" s="14" t="str">
        <f>IFERROR(Tableau8252728[[#This Row],[Total Tour 1]]+Tableau8252728[[#This Row],[Total Tour 2]],"")</f>
        <v/>
      </c>
      <c r="S149" s="14">
        <f>COUNTIF(Tableau8252728[[#This Row],[Lundi]:[Samedi]],"&gt;=10")*1000</f>
        <v>0</v>
      </c>
      <c r="T14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49" s="15">
        <f>Tableau8252728[[#This Row],[Prime production]]+Tableau8252728[[#This Row],[Prime rendement]]</f>
        <v>0</v>
      </c>
      <c r="V149" s="15" t="str">
        <f>IF(Tableau8252728[[#This Row],[Matricule]]&gt;1,IF(COUNTIF(Tableau8252728[DateMatricule],Tableau8252728[[#This Row],[DateMatricule]])&gt;1,"Doublon",""),"")</f>
        <v/>
      </c>
    </row>
    <row r="150" spans="1:22" x14ac:dyDescent="0.25">
      <c r="A150" s="11" t="str">
        <f>IF(Tableau8252728[[#This Row],[Semaine]]="","",VLOOKUP(Tableau8252728[[#This Row],[Semaine]],Listes!$A:$B,2,FALSE))</f>
        <v/>
      </c>
      <c r="B150" s="11" t="str">
        <f>IF(ISBLANK(Tableau8252728[[#This Row],[Matricule]]),"",VLOOKUP(Tableau8252728[[#This Row],[Matricule]],#REF!,2,FALSE))</f>
        <v/>
      </c>
      <c r="C150" s="11" t="str">
        <f>IF(ISBLANK(Tableau8252728[[#This Row],[Matricule]]),"",VLOOKUP(Tableau8252728[[#This Row],[Matricule]],#REF!,3,FALSE))</f>
        <v/>
      </c>
      <c r="D150" s="11" t="str">
        <f>CONCATENATE(Tableau8252728[[#This Row],[Semaine]],Tableau8252728[[#This Row],[Matricule]])</f>
        <v/>
      </c>
      <c r="O150" s="14" t="str">
        <f>IF(SUM(Tableau8252728[[#This Row],[Lundi]:[Mercredi]])&gt;0,SUM(Tableau8252728[[#This Row],[Lundi]:[Mercredi]]),"")</f>
        <v/>
      </c>
      <c r="P150" s="14" t="str">
        <f>IF(SUM(Tableau8252728[[#This Row],[Jeudi]:[Samedi]])&gt;0,SUM(Tableau8252728[[#This Row],[Jeudi]:[Samedi]]),"")</f>
        <v/>
      </c>
      <c r="Q150" s="14">
        <f>COUNTIF(Tableau8252728[[#This Row],[Lundi]:[Mercredi]],"&gt;0") + COUNTIF(Tableau8252728[[#This Row],[Jeudi]:[Samedi]],"&gt;0")</f>
        <v>0</v>
      </c>
      <c r="R150" s="14" t="str">
        <f>IFERROR(Tableau8252728[[#This Row],[Total Tour 1]]+Tableau8252728[[#This Row],[Total Tour 2]],"")</f>
        <v/>
      </c>
      <c r="S150" s="14">
        <f>COUNTIF(Tableau8252728[[#This Row],[Lundi]:[Samedi]],"&gt;=10")*1000</f>
        <v>0</v>
      </c>
      <c r="T15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50" s="15">
        <f>Tableau8252728[[#This Row],[Prime production]]+Tableau8252728[[#This Row],[Prime rendement]]</f>
        <v>0</v>
      </c>
      <c r="V150" s="15" t="str">
        <f>IF(Tableau8252728[[#This Row],[Matricule]]&gt;1,IF(COUNTIF(Tableau8252728[DateMatricule],Tableau8252728[[#This Row],[DateMatricule]])&gt;1,"Doublon",""),"")</f>
        <v/>
      </c>
    </row>
    <row r="151" spans="1:22" x14ac:dyDescent="0.25">
      <c r="A151" s="11" t="str">
        <f>IF(Tableau8252728[[#This Row],[Semaine]]="","",VLOOKUP(Tableau8252728[[#This Row],[Semaine]],Listes!$A:$B,2,FALSE))</f>
        <v/>
      </c>
      <c r="B151" s="11" t="str">
        <f>IF(ISBLANK(Tableau8252728[[#This Row],[Matricule]]),"",VLOOKUP(Tableau8252728[[#This Row],[Matricule]],#REF!,2,FALSE))</f>
        <v/>
      </c>
      <c r="C151" s="11" t="str">
        <f>IF(ISBLANK(Tableau8252728[[#This Row],[Matricule]]),"",VLOOKUP(Tableau8252728[[#This Row],[Matricule]],#REF!,3,FALSE))</f>
        <v/>
      </c>
      <c r="D151" s="11" t="str">
        <f>CONCATENATE(Tableau8252728[[#This Row],[Semaine]],Tableau8252728[[#This Row],[Matricule]])</f>
        <v/>
      </c>
      <c r="O151" s="14" t="str">
        <f>IF(SUM(Tableau8252728[[#This Row],[Lundi]:[Mercredi]])&gt;0,SUM(Tableau8252728[[#This Row],[Lundi]:[Mercredi]]),"")</f>
        <v/>
      </c>
      <c r="P151" s="14" t="str">
        <f>IF(SUM(Tableau8252728[[#This Row],[Jeudi]:[Samedi]])&gt;0,SUM(Tableau8252728[[#This Row],[Jeudi]:[Samedi]]),"")</f>
        <v/>
      </c>
      <c r="Q151" s="14">
        <f>COUNTIF(Tableau8252728[[#This Row],[Lundi]:[Mercredi]],"&gt;0") + COUNTIF(Tableau8252728[[#This Row],[Jeudi]:[Samedi]],"&gt;0")</f>
        <v>0</v>
      </c>
      <c r="R151" s="14" t="str">
        <f>IFERROR(Tableau8252728[[#This Row],[Total Tour 1]]+Tableau8252728[[#This Row],[Total Tour 2]],"")</f>
        <v/>
      </c>
      <c r="S151" s="14">
        <f>COUNTIF(Tableau8252728[[#This Row],[Lundi]:[Samedi]],"&gt;=10")*1000</f>
        <v>0</v>
      </c>
      <c r="T15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51" s="15">
        <f>Tableau8252728[[#This Row],[Prime production]]+Tableau8252728[[#This Row],[Prime rendement]]</f>
        <v>0</v>
      </c>
      <c r="V151" s="15" t="str">
        <f>IF(Tableau8252728[[#This Row],[Matricule]]&gt;1,IF(COUNTIF(Tableau8252728[DateMatricule],Tableau8252728[[#This Row],[DateMatricule]])&gt;1,"Doublon",""),"")</f>
        <v/>
      </c>
    </row>
    <row r="152" spans="1:22" x14ac:dyDescent="0.25">
      <c r="A152" s="11" t="str">
        <f>IF(Tableau8252728[[#This Row],[Semaine]]="","",VLOOKUP(Tableau8252728[[#This Row],[Semaine]],Listes!$A:$B,2,FALSE))</f>
        <v/>
      </c>
      <c r="B152" s="11" t="str">
        <f>IF(ISBLANK(Tableau8252728[[#This Row],[Matricule]]),"",VLOOKUP(Tableau8252728[[#This Row],[Matricule]],#REF!,2,FALSE))</f>
        <v/>
      </c>
      <c r="C152" s="11" t="str">
        <f>IF(ISBLANK(Tableau8252728[[#This Row],[Matricule]]),"",VLOOKUP(Tableau8252728[[#This Row],[Matricule]],#REF!,3,FALSE))</f>
        <v/>
      </c>
      <c r="D152" s="11" t="str">
        <f>CONCATENATE(Tableau8252728[[#This Row],[Semaine]],Tableau8252728[[#This Row],[Matricule]])</f>
        <v/>
      </c>
      <c r="O152" s="14" t="str">
        <f>IF(SUM(Tableau8252728[[#This Row],[Lundi]:[Mercredi]])&gt;0,SUM(Tableau8252728[[#This Row],[Lundi]:[Mercredi]]),"")</f>
        <v/>
      </c>
      <c r="P152" s="14" t="str">
        <f>IF(SUM(Tableau8252728[[#This Row],[Jeudi]:[Samedi]])&gt;0,SUM(Tableau8252728[[#This Row],[Jeudi]:[Samedi]]),"")</f>
        <v/>
      </c>
      <c r="Q152" s="14">
        <f>COUNTIF(Tableau8252728[[#This Row],[Lundi]:[Mercredi]],"&gt;0") + COUNTIF(Tableau8252728[[#This Row],[Jeudi]:[Samedi]],"&gt;0")</f>
        <v>0</v>
      </c>
      <c r="R152" s="14" t="str">
        <f>IFERROR(Tableau8252728[[#This Row],[Total Tour 1]]+Tableau8252728[[#This Row],[Total Tour 2]],"")</f>
        <v/>
      </c>
      <c r="S152" s="14">
        <f>COUNTIF(Tableau8252728[[#This Row],[Lundi]:[Samedi]],"&gt;=10")*1000</f>
        <v>0</v>
      </c>
      <c r="T15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52" s="15">
        <f>Tableau8252728[[#This Row],[Prime production]]+Tableau8252728[[#This Row],[Prime rendement]]</f>
        <v>0</v>
      </c>
      <c r="V152" s="15" t="str">
        <f>IF(Tableau8252728[[#This Row],[Matricule]]&gt;1,IF(COUNTIF(Tableau8252728[DateMatricule],Tableau8252728[[#This Row],[DateMatricule]])&gt;1,"Doublon",""),"")</f>
        <v/>
      </c>
    </row>
    <row r="153" spans="1:22" x14ac:dyDescent="0.25">
      <c r="A153" s="11" t="str">
        <f>IF(Tableau8252728[[#This Row],[Semaine]]="","",VLOOKUP(Tableau8252728[[#This Row],[Semaine]],Listes!$A:$B,2,FALSE))</f>
        <v/>
      </c>
      <c r="B153" s="11" t="str">
        <f>IF(ISBLANK(Tableau8252728[[#This Row],[Matricule]]),"",VLOOKUP(Tableau8252728[[#This Row],[Matricule]],#REF!,2,FALSE))</f>
        <v/>
      </c>
      <c r="C153" s="11" t="str">
        <f>IF(ISBLANK(Tableau8252728[[#This Row],[Matricule]]),"",VLOOKUP(Tableau8252728[[#This Row],[Matricule]],#REF!,3,FALSE))</f>
        <v/>
      </c>
      <c r="D153" s="11" t="str">
        <f>CONCATENATE(Tableau8252728[[#This Row],[Semaine]],Tableau8252728[[#This Row],[Matricule]])</f>
        <v/>
      </c>
      <c r="O153" s="14" t="str">
        <f>IF(SUM(Tableau8252728[[#This Row],[Lundi]:[Mercredi]])&gt;0,SUM(Tableau8252728[[#This Row],[Lundi]:[Mercredi]]),"")</f>
        <v/>
      </c>
      <c r="P153" s="14" t="str">
        <f>IF(SUM(Tableau8252728[[#This Row],[Jeudi]:[Samedi]])&gt;0,SUM(Tableau8252728[[#This Row],[Jeudi]:[Samedi]]),"")</f>
        <v/>
      </c>
      <c r="Q153" s="14">
        <f>COUNTIF(Tableau8252728[[#This Row],[Lundi]:[Mercredi]],"&gt;0") + COUNTIF(Tableau8252728[[#This Row],[Jeudi]:[Samedi]],"&gt;0")</f>
        <v>0</v>
      </c>
      <c r="R153" s="14" t="str">
        <f>IFERROR(Tableau8252728[[#This Row],[Total Tour 1]]+Tableau8252728[[#This Row],[Total Tour 2]],"")</f>
        <v/>
      </c>
      <c r="S153" s="14">
        <f>COUNTIF(Tableau8252728[[#This Row],[Lundi]:[Samedi]],"&gt;=10")*1000</f>
        <v>0</v>
      </c>
      <c r="T15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53" s="15">
        <f>Tableau8252728[[#This Row],[Prime production]]+Tableau8252728[[#This Row],[Prime rendement]]</f>
        <v>0</v>
      </c>
      <c r="V153" s="15" t="str">
        <f>IF(Tableau8252728[[#This Row],[Matricule]]&gt;1,IF(COUNTIF(Tableau8252728[DateMatricule],Tableau8252728[[#This Row],[DateMatricule]])&gt;1,"Doublon",""),"")</f>
        <v/>
      </c>
    </row>
    <row r="154" spans="1:22" x14ac:dyDescent="0.25">
      <c r="A154" s="11" t="str">
        <f>IF(Tableau8252728[[#This Row],[Semaine]]="","",VLOOKUP(Tableau8252728[[#This Row],[Semaine]],Listes!$A:$B,2,FALSE))</f>
        <v/>
      </c>
      <c r="B154" s="11" t="str">
        <f>IF(ISBLANK(Tableau8252728[[#This Row],[Matricule]]),"",VLOOKUP(Tableau8252728[[#This Row],[Matricule]],#REF!,2,FALSE))</f>
        <v/>
      </c>
      <c r="C154" s="11" t="str">
        <f>IF(ISBLANK(Tableau8252728[[#This Row],[Matricule]]),"",VLOOKUP(Tableau8252728[[#This Row],[Matricule]],#REF!,3,FALSE))</f>
        <v/>
      </c>
      <c r="D154" s="11" t="str">
        <f>CONCATENATE(Tableau8252728[[#This Row],[Semaine]],Tableau8252728[[#This Row],[Matricule]])</f>
        <v/>
      </c>
      <c r="O154" s="14" t="str">
        <f>IF(SUM(Tableau8252728[[#This Row],[Lundi]:[Mercredi]])&gt;0,SUM(Tableau8252728[[#This Row],[Lundi]:[Mercredi]]),"")</f>
        <v/>
      </c>
      <c r="P154" s="14" t="str">
        <f>IF(SUM(Tableau8252728[[#This Row],[Jeudi]:[Samedi]])&gt;0,SUM(Tableau8252728[[#This Row],[Jeudi]:[Samedi]]),"")</f>
        <v/>
      </c>
      <c r="Q154" s="14">
        <f>COUNTIF(Tableau8252728[[#This Row],[Lundi]:[Mercredi]],"&gt;0") + COUNTIF(Tableau8252728[[#This Row],[Jeudi]:[Samedi]],"&gt;0")</f>
        <v>0</v>
      </c>
      <c r="R154" s="14" t="str">
        <f>IFERROR(Tableau8252728[[#This Row],[Total Tour 1]]+Tableau8252728[[#This Row],[Total Tour 2]],"")</f>
        <v/>
      </c>
      <c r="S154" s="14">
        <f>COUNTIF(Tableau8252728[[#This Row],[Lundi]:[Samedi]],"&gt;=10")*1000</f>
        <v>0</v>
      </c>
      <c r="T15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54" s="15">
        <f>Tableau8252728[[#This Row],[Prime production]]+Tableau8252728[[#This Row],[Prime rendement]]</f>
        <v>0</v>
      </c>
      <c r="V154" s="15" t="str">
        <f>IF(Tableau8252728[[#This Row],[Matricule]]&gt;1,IF(COUNTIF(Tableau8252728[DateMatricule],Tableau8252728[[#This Row],[DateMatricule]])&gt;1,"Doublon",""),"")</f>
        <v/>
      </c>
    </row>
    <row r="155" spans="1:22" x14ac:dyDescent="0.25">
      <c r="A155" s="11" t="str">
        <f>IF(Tableau8252728[[#This Row],[Semaine]]="","",VLOOKUP(Tableau8252728[[#This Row],[Semaine]],Listes!$A:$B,2,FALSE))</f>
        <v/>
      </c>
      <c r="B155" s="11" t="str">
        <f>IF(ISBLANK(Tableau8252728[[#This Row],[Matricule]]),"",VLOOKUP(Tableau8252728[[#This Row],[Matricule]],#REF!,2,FALSE))</f>
        <v/>
      </c>
      <c r="C155" s="11" t="str">
        <f>IF(ISBLANK(Tableau8252728[[#This Row],[Matricule]]),"",VLOOKUP(Tableau8252728[[#This Row],[Matricule]],#REF!,3,FALSE))</f>
        <v/>
      </c>
      <c r="D155" s="11" t="str">
        <f>CONCATENATE(Tableau8252728[[#This Row],[Semaine]],Tableau8252728[[#This Row],[Matricule]])</f>
        <v/>
      </c>
      <c r="O155" s="14" t="str">
        <f>IF(SUM(Tableau8252728[[#This Row],[Lundi]:[Mercredi]])&gt;0,SUM(Tableau8252728[[#This Row],[Lundi]:[Mercredi]]),"")</f>
        <v/>
      </c>
      <c r="P155" s="14" t="str">
        <f>IF(SUM(Tableau8252728[[#This Row],[Jeudi]:[Samedi]])&gt;0,SUM(Tableau8252728[[#This Row],[Jeudi]:[Samedi]]),"")</f>
        <v/>
      </c>
      <c r="Q155" s="14">
        <f>COUNTIF(Tableau8252728[[#This Row],[Lundi]:[Mercredi]],"&gt;0") + COUNTIF(Tableau8252728[[#This Row],[Jeudi]:[Samedi]],"&gt;0")</f>
        <v>0</v>
      </c>
      <c r="R155" s="14" t="str">
        <f>IFERROR(Tableau8252728[[#This Row],[Total Tour 1]]+Tableau8252728[[#This Row],[Total Tour 2]],"")</f>
        <v/>
      </c>
      <c r="S155" s="14">
        <f>COUNTIF(Tableau8252728[[#This Row],[Lundi]:[Samedi]],"&gt;=10")*1000</f>
        <v>0</v>
      </c>
      <c r="T15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55" s="15">
        <f>Tableau8252728[[#This Row],[Prime production]]+Tableau8252728[[#This Row],[Prime rendement]]</f>
        <v>0</v>
      </c>
      <c r="V155" s="15" t="str">
        <f>IF(Tableau8252728[[#This Row],[Matricule]]&gt;1,IF(COUNTIF(Tableau8252728[DateMatricule],Tableau8252728[[#This Row],[DateMatricule]])&gt;1,"Doublon",""),"")</f>
        <v/>
      </c>
    </row>
    <row r="156" spans="1:22" x14ac:dyDescent="0.25">
      <c r="A156" s="11" t="str">
        <f>IF(Tableau8252728[[#This Row],[Semaine]]="","",VLOOKUP(Tableau8252728[[#This Row],[Semaine]],Listes!$A:$B,2,FALSE))</f>
        <v/>
      </c>
      <c r="B156" s="11" t="str">
        <f>IF(ISBLANK(Tableau8252728[[#This Row],[Matricule]]),"",VLOOKUP(Tableau8252728[[#This Row],[Matricule]],#REF!,2,FALSE))</f>
        <v/>
      </c>
      <c r="C156" s="11" t="str">
        <f>IF(ISBLANK(Tableau8252728[[#This Row],[Matricule]]),"",VLOOKUP(Tableau8252728[[#This Row],[Matricule]],#REF!,3,FALSE))</f>
        <v/>
      </c>
      <c r="D156" s="11" t="str">
        <f>CONCATENATE(Tableau8252728[[#This Row],[Semaine]],Tableau8252728[[#This Row],[Matricule]])</f>
        <v/>
      </c>
      <c r="O156" s="14" t="str">
        <f>IF(SUM(Tableau8252728[[#This Row],[Lundi]:[Mercredi]])&gt;0,SUM(Tableau8252728[[#This Row],[Lundi]:[Mercredi]]),"")</f>
        <v/>
      </c>
      <c r="P156" s="14" t="str">
        <f>IF(SUM(Tableau8252728[[#This Row],[Jeudi]:[Samedi]])&gt;0,SUM(Tableau8252728[[#This Row],[Jeudi]:[Samedi]]),"")</f>
        <v/>
      </c>
      <c r="Q156" s="14">
        <f>COUNTIF(Tableau8252728[[#This Row],[Lundi]:[Mercredi]],"&gt;0") + COUNTIF(Tableau8252728[[#This Row],[Jeudi]:[Samedi]],"&gt;0")</f>
        <v>0</v>
      </c>
      <c r="R156" s="14" t="str">
        <f>IFERROR(Tableau8252728[[#This Row],[Total Tour 1]]+Tableau8252728[[#This Row],[Total Tour 2]],"")</f>
        <v/>
      </c>
      <c r="S156" s="14">
        <f>COUNTIF(Tableau8252728[[#This Row],[Lundi]:[Samedi]],"&gt;=10")*1000</f>
        <v>0</v>
      </c>
      <c r="T15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56" s="15">
        <f>Tableau8252728[[#This Row],[Prime production]]+Tableau8252728[[#This Row],[Prime rendement]]</f>
        <v>0</v>
      </c>
      <c r="V156" s="15" t="str">
        <f>IF(Tableau8252728[[#This Row],[Matricule]]&gt;1,IF(COUNTIF(Tableau8252728[DateMatricule],Tableau8252728[[#This Row],[DateMatricule]])&gt;1,"Doublon",""),"")</f>
        <v/>
      </c>
    </row>
    <row r="157" spans="1:22" x14ac:dyDescent="0.25">
      <c r="A157" s="11" t="str">
        <f>IF(Tableau8252728[[#This Row],[Semaine]]="","",VLOOKUP(Tableau8252728[[#This Row],[Semaine]],Listes!$A:$B,2,FALSE))</f>
        <v/>
      </c>
      <c r="B157" s="11" t="str">
        <f>IF(ISBLANK(Tableau8252728[[#This Row],[Matricule]]),"",VLOOKUP(Tableau8252728[[#This Row],[Matricule]],#REF!,2,FALSE))</f>
        <v/>
      </c>
      <c r="C157" s="11" t="str">
        <f>IF(ISBLANK(Tableau8252728[[#This Row],[Matricule]]),"",VLOOKUP(Tableau8252728[[#This Row],[Matricule]],#REF!,3,FALSE))</f>
        <v/>
      </c>
      <c r="D157" s="11" t="str">
        <f>CONCATENATE(Tableau8252728[[#This Row],[Semaine]],Tableau8252728[[#This Row],[Matricule]])</f>
        <v/>
      </c>
      <c r="O157" s="14" t="str">
        <f>IF(SUM(Tableau8252728[[#This Row],[Lundi]:[Mercredi]])&gt;0,SUM(Tableau8252728[[#This Row],[Lundi]:[Mercredi]]),"")</f>
        <v/>
      </c>
      <c r="P157" s="14" t="str">
        <f>IF(SUM(Tableau8252728[[#This Row],[Jeudi]:[Samedi]])&gt;0,SUM(Tableau8252728[[#This Row],[Jeudi]:[Samedi]]),"")</f>
        <v/>
      </c>
      <c r="Q157" s="14">
        <f>COUNTIF(Tableau8252728[[#This Row],[Lundi]:[Mercredi]],"&gt;0") + COUNTIF(Tableau8252728[[#This Row],[Jeudi]:[Samedi]],"&gt;0")</f>
        <v>0</v>
      </c>
      <c r="R157" s="14" t="str">
        <f>IFERROR(Tableau8252728[[#This Row],[Total Tour 1]]+Tableau8252728[[#This Row],[Total Tour 2]],"")</f>
        <v/>
      </c>
      <c r="S157" s="14">
        <f>COUNTIF(Tableau8252728[[#This Row],[Lundi]:[Samedi]],"&gt;=10")*1000</f>
        <v>0</v>
      </c>
      <c r="T15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57" s="15">
        <f>Tableau8252728[[#This Row],[Prime production]]+Tableau8252728[[#This Row],[Prime rendement]]</f>
        <v>0</v>
      </c>
      <c r="V157" s="15" t="str">
        <f>IF(Tableau8252728[[#This Row],[Matricule]]&gt;1,IF(COUNTIF(Tableau8252728[DateMatricule],Tableau8252728[[#This Row],[DateMatricule]])&gt;1,"Doublon",""),"")</f>
        <v/>
      </c>
    </row>
    <row r="158" spans="1:22" x14ac:dyDescent="0.25">
      <c r="A158" s="11" t="str">
        <f>IF(Tableau8252728[[#This Row],[Semaine]]="","",VLOOKUP(Tableau8252728[[#This Row],[Semaine]],Listes!$A:$B,2,FALSE))</f>
        <v/>
      </c>
      <c r="B158" s="11" t="str">
        <f>IF(ISBLANK(Tableau8252728[[#This Row],[Matricule]]),"",VLOOKUP(Tableau8252728[[#This Row],[Matricule]],#REF!,2,FALSE))</f>
        <v/>
      </c>
      <c r="C158" s="11" t="str">
        <f>IF(ISBLANK(Tableau8252728[[#This Row],[Matricule]]),"",VLOOKUP(Tableau8252728[[#This Row],[Matricule]],#REF!,3,FALSE))</f>
        <v/>
      </c>
      <c r="D158" s="11" t="str">
        <f>CONCATENATE(Tableau8252728[[#This Row],[Semaine]],Tableau8252728[[#This Row],[Matricule]])</f>
        <v/>
      </c>
      <c r="O158" s="14" t="str">
        <f>IF(SUM(Tableau8252728[[#This Row],[Lundi]:[Mercredi]])&gt;0,SUM(Tableau8252728[[#This Row],[Lundi]:[Mercredi]]),"")</f>
        <v/>
      </c>
      <c r="P158" s="14" t="str">
        <f>IF(SUM(Tableau8252728[[#This Row],[Jeudi]:[Samedi]])&gt;0,SUM(Tableau8252728[[#This Row],[Jeudi]:[Samedi]]),"")</f>
        <v/>
      </c>
      <c r="Q158" s="14">
        <f>COUNTIF(Tableau8252728[[#This Row],[Lundi]:[Mercredi]],"&gt;0") + COUNTIF(Tableau8252728[[#This Row],[Jeudi]:[Samedi]],"&gt;0")</f>
        <v>0</v>
      </c>
      <c r="R158" s="14" t="str">
        <f>IFERROR(Tableau8252728[[#This Row],[Total Tour 1]]+Tableau8252728[[#This Row],[Total Tour 2]],"")</f>
        <v/>
      </c>
      <c r="S158" s="14">
        <f>COUNTIF(Tableau8252728[[#This Row],[Lundi]:[Samedi]],"&gt;=10")*1000</f>
        <v>0</v>
      </c>
      <c r="T15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58" s="15">
        <f>Tableau8252728[[#This Row],[Prime production]]+Tableau8252728[[#This Row],[Prime rendement]]</f>
        <v>0</v>
      </c>
      <c r="V158" s="15" t="str">
        <f>IF(Tableau8252728[[#This Row],[Matricule]]&gt;1,IF(COUNTIF(Tableau8252728[DateMatricule],Tableau8252728[[#This Row],[DateMatricule]])&gt;1,"Doublon",""),"")</f>
        <v/>
      </c>
    </row>
    <row r="159" spans="1:22" x14ac:dyDescent="0.25">
      <c r="A159" s="11" t="str">
        <f>IF(Tableau8252728[[#This Row],[Semaine]]="","",VLOOKUP(Tableau8252728[[#This Row],[Semaine]],Listes!$A:$B,2,FALSE))</f>
        <v/>
      </c>
      <c r="B159" s="11" t="str">
        <f>IF(ISBLANK(Tableau8252728[[#This Row],[Matricule]]),"",VLOOKUP(Tableau8252728[[#This Row],[Matricule]],#REF!,2,FALSE))</f>
        <v/>
      </c>
      <c r="C159" s="11" t="str">
        <f>IF(ISBLANK(Tableau8252728[[#This Row],[Matricule]]),"",VLOOKUP(Tableau8252728[[#This Row],[Matricule]],#REF!,3,FALSE))</f>
        <v/>
      </c>
      <c r="D159" s="11" t="str">
        <f>CONCATENATE(Tableau8252728[[#This Row],[Semaine]],Tableau8252728[[#This Row],[Matricule]])</f>
        <v/>
      </c>
      <c r="O159" s="14" t="str">
        <f>IF(SUM(Tableau8252728[[#This Row],[Lundi]:[Mercredi]])&gt;0,SUM(Tableau8252728[[#This Row],[Lundi]:[Mercredi]]),"")</f>
        <v/>
      </c>
      <c r="P159" s="14" t="str">
        <f>IF(SUM(Tableau8252728[[#This Row],[Jeudi]:[Samedi]])&gt;0,SUM(Tableau8252728[[#This Row],[Jeudi]:[Samedi]]),"")</f>
        <v/>
      </c>
      <c r="Q159" s="14">
        <f>COUNTIF(Tableau8252728[[#This Row],[Lundi]:[Mercredi]],"&gt;0") + COUNTIF(Tableau8252728[[#This Row],[Jeudi]:[Samedi]],"&gt;0")</f>
        <v>0</v>
      </c>
      <c r="R159" s="14" t="str">
        <f>IFERROR(Tableau8252728[[#This Row],[Total Tour 1]]+Tableau8252728[[#This Row],[Total Tour 2]],"")</f>
        <v/>
      </c>
      <c r="S159" s="14">
        <f>COUNTIF(Tableau8252728[[#This Row],[Lundi]:[Samedi]],"&gt;=10")*1000</f>
        <v>0</v>
      </c>
      <c r="T15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59" s="15">
        <f>Tableau8252728[[#This Row],[Prime production]]+Tableau8252728[[#This Row],[Prime rendement]]</f>
        <v>0</v>
      </c>
      <c r="V159" s="15" t="str">
        <f>IF(Tableau8252728[[#This Row],[Matricule]]&gt;1,IF(COUNTIF(Tableau8252728[DateMatricule],Tableau8252728[[#This Row],[DateMatricule]])&gt;1,"Doublon",""),"")</f>
        <v/>
      </c>
    </row>
    <row r="160" spans="1:22" x14ac:dyDescent="0.25">
      <c r="A160" s="11" t="str">
        <f>IF(Tableau8252728[[#This Row],[Semaine]]="","",VLOOKUP(Tableau8252728[[#This Row],[Semaine]],Listes!$A:$B,2,FALSE))</f>
        <v/>
      </c>
      <c r="B160" s="11" t="str">
        <f>IF(ISBLANK(Tableau8252728[[#This Row],[Matricule]]),"",VLOOKUP(Tableau8252728[[#This Row],[Matricule]],#REF!,2,FALSE))</f>
        <v/>
      </c>
      <c r="C160" s="11" t="str">
        <f>IF(ISBLANK(Tableau8252728[[#This Row],[Matricule]]),"",VLOOKUP(Tableau8252728[[#This Row],[Matricule]],#REF!,3,FALSE))</f>
        <v/>
      </c>
      <c r="D160" s="11" t="str">
        <f>CONCATENATE(Tableau8252728[[#This Row],[Semaine]],Tableau8252728[[#This Row],[Matricule]])</f>
        <v/>
      </c>
      <c r="O160" s="14" t="str">
        <f>IF(SUM(Tableau8252728[[#This Row],[Lundi]:[Mercredi]])&gt;0,SUM(Tableau8252728[[#This Row],[Lundi]:[Mercredi]]),"")</f>
        <v/>
      </c>
      <c r="P160" s="14" t="str">
        <f>IF(SUM(Tableau8252728[[#This Row],[Jeudi]:[Samedi]])&gt;0,SUM(Tableau8252728[[#This Row],[Jeudi]:[Samedi]]),"")</f>
        <v/>
      </c>
      <c r="Q160" s="14">
        <f>COUNTIF(Tableau8252728[[#This Row],[Lundi]:[Mercredi]],"&gt;0") + COUNTIF(Tableau8252728[[#This Row],[Jeudi]:[Samedi]],"&gt;0")</f>
        <v>0</v>
      </c>
      <c r="R160" s="14" t="str">
        <f>IFERROR(Tableau8252728[[#This Row],[Total Tour 1]]+Tableau8252728[[#This Row],[Total Tour 2]],"")</f>
        <v/>
      </c>
      <c r="S160" s="14">
        <f>COUNTIF(Tableau8252728[[#This Row],[Lundi]:[Samedi]],"&gt;=10")*1000</f>
        <v>0</v>
      </c>
      <c r="T16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60" s="15">
        <f>Tableau8252728[[#This Row],[Prime production]]+Tableau8252728[[#This Row],[Prime rendement]]</f>
        <v>0</v>
      </c>
      <c r="V160" s="15" t="str">
        <f>IF(Tableau8252728[[#This Row],[Matricule]]&gt;1,IF(COUNTIF(Tableau8252728[DateMatricule],Tableau8252728[[#This Row],[DateMatricule]])&gt;1,"Doublon",""),"")</f>
        <v/>
      </c>
    </row>
    <row r="161" spans="1:22" x14ac:dyDescent="0.25">
      <c r="A161" s="11" t="str">
        <f>IF(Tableau8252728[[#This Row],[Semaine]]="","",VLOOKUP(Tableau8252728[[#This Row],[Semaine]],Listes!$A:$B,2,FALSE))</f>
        <v/>
      </c>
      <c r="B161" s="11" t="str">
        <f>IF(ISBLANK(Tableau8252728[[#This Row],[Matricule]]),"",VLOOKUP(Tableau8252728[[#This Row],[Matricule]],#REF!,2,FALSE))</f>
        <v/>
      </c>
      <c r="C161" s="11" t="str">
        <f>IF(ISBLANK(Tableau8252728[[#This Row],[Matricule]]),"",VLOOKUP(Tableau8252728[[#This Row],[Matricule]],#REF!,3,FALSE))</f>
        <v/>
      </c>
      <c r="D161" s="11" t="str">
        <f>CONCATENATE(Tableau8252728[[#This Row],[Semaine]],Tableau8252728[[#This Row],[Matricule]])</f>
        <v/>
      </c>
      <c r="O161" s="14" t="str">
        <f>IF(SUM(Tableau8252728[[#This Row],[Lundi]:[Mercredi]])&gt;0,SUM(Tableau8252728[[#This Row],[Lundi]:[Mercredi]]),"")</f>
        <v/>
      </c>
      <c r="P161" s="14" t="str">
        <f>IF(SUM(Tableau8252728[[#This Row],[Jeudi]:[Samedi]])&gt;0,SUM(Tableau8252728[[#This Row],[Jeudi]:[Samedi]]),"")</f>
        <v/>
      </c>
      <c r="Q161" s="14">
        <f>COUNTIF(Tableau8252728[[#This Row],[Lundi]:[Mercredi]],"&gt;0") + COUNTIF(Tableau8252728[[#This Row],[Jeudi]:[Samedi]],"&gt;0")</f>
        <v>0</v>
      </c>
      <c r="R161" s="14" t="str">
        <f>IFERROR(Tableau8252728[[#This Row],[Total Tour 1]]+Tableau8252728[[#This Row],[Total Tour 2]],"")</f>
        <v/>
      </c>
      <c r="S161" s="14">
        <f>COUNTIF(Tableau8252728[[#This Row],[Lundi]:[Samedi]],"&gt;=10")*1000</f>
        <v>0</v>
      </c>
      <c r="T16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61" s="15">
        <f>Tableau8252728[[#This Row],[Prime production]]+Tableau8252728[[#This Row],[Prime rendement]]</f>
        <v>0</v>
      </c>
      <c r="V161" s="15" t="str">
        <f>IF(Tableau8252728[[#This Row],[Matricule]]&gt;1,IF(COUNTIF(Tableau8252728[DateMatricule],Tableau8252728[[#This Row],[DateMatricule]])&gt;1,"Doublon",""),"")</f>
        <v/>
      </c>
    </row>
    <row r="162" spans="1:22" x14ac:dyDescent="0.25">
      <c r="A162" s="11" t="str">
        <f>IF(Tableau8252728[[#This Row],[Semaine]]="","",VLOOKUP(Tableau8252728[[#This Row],[Semaine]],Listes!$A:$B,2,FALSE))</f>
        <v/>
      </c>
      <c r="B162" s="11" t="str">
        <f>IF(ISBLANK(Tableau8252728[[#This Row],[Matricule]]),"",VLOOKUP(Tableau8252728[[#This Row],[Matricule]],#REF!,2,FALSE))</f>
        <v/>
      </c>
      <c r="C162" s="11" t="str">
        <f>IF(ISBLANK(Tableau8252728[[#This Row],[Matricule]]),"",VLOOKUP(Tableau8252728[[#This Row],[Matricule]],#REF!,3,FALSE))</f>
        <v/>
      </c>
      <c r="D162" s="11" t="str">
        <f>CONCATENATE(Tableau8252728[[#This Row],[Semaine]],Tableau8252728[[#This Row],[Matricule]])</f>
        <v/>
      </c>
      <c r="O162" s="14" t="str">
        <f>IF(SUM(Tableau8252728[[#This Row],[Lundi]:[Mercredi]])&gt;0,SUM(Tableau8252728[[#This Row],[Lundi]:[Mercredi]]),"")</f>
        <v/>
      </c>
      <c r="P162" s="14" t="str">
        <f>IF(SUM(Tableau8252728[[#This Row],[Jeudi]:[Samedi]])&gt;0,SUM(Tableau8252728[[#This Row],[Jeudi]:[Samedi]]),"")</f>
        <v/>
      </c>
      <c r="Q162" s="14">
        <f>COUNTIF(Tableau8252728[[#This Row],[Lundi]:[Mercredi]],"&gt;0") + COUNTIF(Tableau8252728[[#This Row],[Jeudi]:[Samedi]],"&gt;0")</f>
        <v>0</v>
      </c>
      <c r="R162" s="14" t="str">
        <f>IFERROR(Tableau8252728[[#This Row],[Total Tour 1]]+Tableau8252728[[#This Row],[Total Tour 2]],"")</f>
        <v/>
      </c>
      <c r="S162" s="14">
        <f>COUNTIF(Tableau8252728[[#This Row],[Lundi]:[Samedi]],"&gt;=10")*1000</f>
        <v>0</v>
      </c>
      <c r="T16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62" s="15">
        <f>Tableau8252728[[#This Row],[Prime production]]+Tableau8252728[[#This Row],[Prime rendement]]</f>
        <v>0</v>
      </c>
      <c r="V162" s="15" t="str">
        <f>IF(Tableau8252728[[#This Row],[Matricule]]&gt;1,IF(COUNTIF(Tableau8252728[DateMatricule],Tableau8252728[[#This Row],[DateMatricule]])&gt;1,"Doublon",""),"")</f>
        <v/>
      </c>
    </row>
    <row r="163" spans="1:22" x14ac:dyDescent="0.25">
      <c r="A163" s="11" t="str">
        <f>IF(Tableau8252728[[#This Row],[Semaine]]="","",VLOOKUP(Tableau8252728[[#This Row],[Semaine]],Listes!$A:$B,2,FALSE))</f>
        <v/>
      </c>
      <c r="B163" s="11" t="str">
        <f>IF(ISBLANK(Tableau8252728[[#This Row],[Matricule]]),"",VLOOKUP(Tableau8252728[[#This Row],[Matricule]],#REF!,2,FALSE))</f>
        <v/>
      </c>
      <c r="C163" s="11" t="str">
        <f>IF(ISBLANK(Tableau8252728[[#This Row],[Matricule]]),"",VLOOKUP(Tableau8252728[[#This Row],[Matricule]],#REF!,3,FALSE))</f>
        <v/>
      </c>
      <c r="D163" s="11" t="str">
        <f>CONCATENATE(Tableau8252728[[#This Row],[Semaine]],Tableau8252728[[#This Row],[Matricule]])</f>
        <v/>
      </c>
      <c r="O163" s="14" t="str">
        <f>IF(SUM(Tableau8252728[[#This Row],[Lundi]:[Mercredi]])&gt;0,SUM(Tableau8252728[[#This Row],[Lundi]:[Mercredi]]),"")</f>
        <v/>
      </c>
      <c r="P163" s="14" t="str">
        <f>IF(SUM(Tableau8252728[[#This Row],[Jeudi]:[Samedi]])&gt;0,SUM(Tableau8252728[[#This Row],[Jeudi]:[Samedi]]),"")</f>
        <v/>
      </c>
      <c r="Q163" s="14">
        <f>COUNTIF(Tableau8252728[[#This Row],[Lundi]:[Mercredi]],"&gt;0") + COUNTIF(Tableau8252728[[#This Row],[Jeudi]:[Samedi]],"&gt;0")</f>
        <v>0</v>
      </c>
      <c r="R163" s="14" t="str">
        <f>IFERROR(Tableau8252728[[#This Row],[Total Tour 1]]+Tableau8252728[[#This Row],[Total Tour 2]],"")</f>
        <v/>
      </c>
      <c r="S163" s="14">
        <f>COUNTIF(Tableau8252728[[#This Row],[Lundi]:[Samedi]],"&gt;=10")*1000</f>
        <v>0</v>
      </c>
      <c r="T16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63" s="15">
        <f>Tableau8252728[[#This Row],[Prime production]]+Tableau8252728[[#This Row],[Prime rendement]]</f>
        <v>0</v>
      </c>
      <c r="V163" s="15" t="str">
        <f>IF(Tableau8252728[[#This Row],[Matricule]]&gt;1,IF(COUNTIF(Tableau8252728[DateMatricule],Tableau8252728[[#This Row],[DateMatricule]])&gt;1,"Doublon",""),"")</f>
        <v/>
      </c>
    </row>
    <row r="164" spans="1:22" x14ac:dyDescent="0.25">
      <c r="A164" s="11" t="str">
        <f>IF(Tableau8252728[[#This Row],[Semaine]]="","",VLOOKUP(Tableau8252728[[#This Row],[Semaine]],Listes!$A:$B,2,FALSE))</f>
        <v/>
      </c>
      <c r="B164" s="11" t="str">
        <f>IF(ISBLANK(Tableau8252728[[#This Row],[Matricule]]),"",VLOOKUP(Tableau8252728[[#This Row],[Matricule]],#REF!,2,FALSE))</f>
        <v/>
      </c>
      <c r="C164" s="11" t="str">
        <f>IF(ISBLANK(Tableau8252728[[#This Row],[Matricule]]),"",VLOOKUP(Tableau8252728[[#This Row],[Matricule]],#REF!,3,FALSE))</f>
        <v/>
      </c>
      <c r="D164" s="11" t="str">
        <f>CONCATENATE(Tableau8252728[[#This Row],[Semaine]],Tableau8252728[[#This Row],[Matricule]])</f>
        <v/>
      </c>
      <c r="O164" s="14" t="str">
        <f>IF(SUM(Tableau8252728[[#This Row],[Lundi]:[Mercredi]])&gt;0,SUM(Tableau8252728[[#This Row],[Lundi]:[Mercredi]]),"")</f>
        <v/>
      </c>
      <c r="P164" s="14" t="str">
        <f>IF(SUM(Tableau8252728[[#This Row],[Jeudi]:[Samedi]])&gt;0,SUM(Tableau8252728[[#This Row],[Jeudi]:[Samedi]]),"")</f>
        <v/>
      </c>
      <c r="Q164" s="14">
        <f>COUNTIF(Tableau8252728[[#This Row],[Lundi]:[Mercredi]],"&gt;0") + COUNTIF(Tableau8252728[[#This Row],[Jeudi]:[Samedi]],"&gt;0")</f>
        <v>0</v>
      </c>
      <c r="R164" s="14" t="str">
        <f>IFERROR(Tableau8252728[[#This Row],[Total Tour 1]]+Tableau8252728[[#This Row],[Total Tour 2]],"")</f>
        <v/>
      </c>
      <c r="S164" s="14">
        <f>COUNTIF(Tableau8252728[[#This Row],[Lundi]:[Samedi]],"&gt;=10")*1000</f>
        <v>0</v>
      </c>
      <c r="T16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64" s="15">
        <f>Tableau8252728[[#This Row],[Prime production]]+Tableau8252728[[#This Row],[Prime rendement]]</f>
        <v>0</v>
      </c>
      <c r="V164" s="15" t="str">
        <f>IF(Tableau8252728[[#This Row],[Matricule]]&gt;1,IF(COUNTIF(Tableau8252728[DateMatricule],Tableau8252728[[#This Row],[DateMatricule]])&gt;1,"Doublon",""),"")</f>
        <v/>
      </c>
    </row>
    <row r="165" spans="1:22" x14ac:dyDescent="0.25">
      <c r="A165" s="11" t="str">
        <f>IF(Tableau8252728[[#This Row],[Semaine]]="","",VLOOKUP(Tableau8252728[[#This Row],[Semaine]],Listes!$A:$B,2,FALSE))</f>
        <v/>
      </c>
      <c r="B165" s="11" t="str">
        <f>IF(ISBLANK(Tableau8252728[[#This Row],[Matricule]]),"",VLOOKUP(Tableau8252728[[#This Row],[Matricule]],#REF!,2,FALSE))</f>
        <v/>
      </c>
      <c r="C165" s="11" t="str">
        <f>IF(ISBLANK(Tableau8252728[[#This Row],[Matricule]]),"",VLOOKUP(Tableau8252728[[#This Row],[Matricule]],#REF!,3,FALSE))</f>
        <v/>
      </c>
      <c r="D165" s="11" t="str">
        <f>CONCATENATE(Tableau8252728[[#This Row],[Semaine]],Tableau8252728[[#This Row],[Matricule]])</f>
        <v/>
      </c>
      <c r="O165" s="14" t="str">
        <f>IF(SUM(Tableau8252728[[#This Row],[Lundi]:[Mercredi]])&gt;0,SUM(Tableau8252728[[#This Row],[Lundi]:[Mercredi]]),"")</f>
        <v/>
      </c>
      <c r="P165" s="14" t="str">
        <f>IF(SUM(Tableau8252728[[#This Row],[Jeudi]:[Samedi]])&gt;0,SUM(Tableau8252728[[#This Row],[Jeudi]:[Samedi]]),"")</f>
        <v/>
      </c>
      <c r="Q165" s="14">
        <f>COUNTIF(Tableau8252728[[#This Row],[Lundi]:[Mercredi]],"&gt;0") + COUNTIF(Tableau8252728[[#This Row],[Jeudi]:[Samedi]],"&gt;0")</f>
        <v>0</v>
      </c>
      <c r="R165" s="14" t="str">
        <f>IFERROR(Tableau8252728[[#This Row],[Total Tour 1]]+Tableau8252728[[#This Row],[Total Tour 2]],"")</f>
        <v/>
      </c>
      <c r="S165" s="14">
        <f>COUNTIF(Tableau8252728[[#This Row],[Lundi]:[Samedi]],"&gt;=10")*1000</f>
        <v>0</v>
      </c>
      <c r="T16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65" s="15">
        <f>Tableau8252728[[#This Row],[Prime production]]+Tableau8252728[[#This Row],[Prime rendement]]</f>
        <v>0</v>
      </c>
      <c r="V165" s="15" t="str">
        <f>IF(Tableau8252728[[#This Row],[Matricule]]&gt;1,IF(COUNTIF(Tableau8252728[DateMatricule],Tableau8252728[[#This Row],[DateMatricule]])&gt;1,"Doublon",""),"")</f>
        <v/>
      </c>
    </row>
    <row r="166" spans="1:22" x14ac:dyDescent="0.25">
      <c r="A166" s="11" t="str">
        <f>IF(Tableau8252728[[#This Row],[Semaine]]="","",VLOOKUP(Tableau8252728[[#This Row],[Semaine]],Listes!$A:$B,2,FALSE))</f>
        <v/>
      </c>
      <c r="B166" s="11" t="str">
        <f>IF(ISBLANK(Tableau8252728[[#This Row],[Matricule]]),"",VLOOKUP(Tableau8252728[[#This Row],[Matricule]],#REF!,2,FALSE))</f>
        <v/>
      </c>
      <c r="C166" s="11" t="str">
        <f>IF(ISBLANK(Tableau8252728[[#This Row],[Matricule]]),"",VLOOKUP(Tableau8252728[[#This Row],[Matricule]],#REF!,3,FALSE))</f>
        <v/>
      </c>
      <c r="D166" s="11" t="str">
        <f>CONCATENATE(Tableau8252728[[#This Row],[Semaine]],Tableau8252728[[#This Row],[Matricule]])</f>
        <v/>
      </c>
      <c r="O166" s="14" t="str">
        <f>IF(SUM(Tableau8252728[[#This Row],[Lundi]:[Mercredi]])&gt;0,SUM(Tableau8252728[[#This Row],[Lundi]:[Mercredi]]),"")</f>
        <v/>
      </c>
      <c r="P166" s="14" t="str">
        <f>IF(SUM(Tableau8252728[[#This Row],[Jeudi]:[Samedi]])&gt;0,SUM(Tableau8252728[[#This Row],[Jeudi]:[Samedi]]),"")</f>
        <v/>
      </c>
      <c r="Q166" s="14">
        <f>COUNTIF(Tableau8252728[[#This Row],[Lundi]:[Mercredi]],"&gt;0") + COUNTIF(Tableau8252728[[#This Row],[Jeudi]:[Samedi]],"&gt;0")</f>
        <v>0</v>
      </c>
      <c r="R166" s="14" t="str">
        <f>IFERROR(Tableau8252728[[#This Row],[Total Tour 1]]+Tableau8252728[[#This Row],[Total Tour 2]],"")</f>
        <v/>
      </c>
      <c r="S166" s="14">
        <f>COUNTIF(Tableau8252728[[#This Row],[Lundi]:[Samedi]],"&gt;=10")*1000</f>
        <v>0</v>
      </c>
      <c r="T16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66" s="15">
        <f>Tableau8252728[[#This Row],[Prime production]]+Tableau8252728[[#This Row],[Prime rendement]]</f>
        <v>0</v>
      </c>
      <c r="V166" s="15" t="str">
        <f>IF(Tableau8252728[[#This Row],[Matricule]]&gt;1,IF(COUNTIF(Tableau8252728[DateMatricule],Tableau8252728[[#This Row],[DateMatricule]])&gt;1,"Doublon",""),"")</f>
        <v/>
      </c>
    </row>
    <row r="167" spans="1:22" x14ac:dyDescent="0.25">
      <c r="A167" s="11" t="str">
        <f>IF(Tableau8252728[[#This Row],[Semaine]]="","",VLOOKUP(Tableau8252728[[#This Row],[Semaine]],Listes!$A:$B,2,FALSE))</f>
        <v/>
      </c>
      <c r="B167" s="11" t="str">
        <f>IF(ISBLANK(Tableau8252728[[#This Row],[Matricule]]),"",VLOOKUP(Tableau8252728[[#This Row],[Matricule]],#REF!,2,FALSE))</f>
        <v/>
      </c>
      <c r="C167" s="11" t="str">
        <f>IF(ISBLANK(Tableau8252728[[#This Row],[Matricule]]),"",VLOOKUP(Tableau8252728[[#This Row],[Matricule]],#REF!,3,FALSE))</f>
        <v/>
      </c>
      <c r="D167" s="11" t="str">
        <f>CONCATENATE(Tableau8252728[[#This Row],[Semaine]],Tableau8252728[[#This Row],[Matricule]])</f>
        <v/>
      </c>
      <c r="O167" s="14" t="str">
        <f>IF(SUM(Tableau8252728[[#This Row],[Lundi]:[Mercredi]])&gt;0,SUM(Tableau8252728[[#This Row],[Lundi]:[Mercredi]]),"")</f>
        <v/>
      </c>
      <c r="P167" s="14" t="str">
        <f>IF(SUM(Tableau8252728[[#This Row],[Jeudi]:[Samedi]])&gt;0,SUM(Tableau8252728[[#This Row],[Jeudi]:[Samedi]]),"")</f>
        <v/>
      </c>
      <c r="Q167" s="14">
        <f>COUNTIF(Tableau8252728[[#This Row],[Lundi]:[Mercredi]],"&gt;0") + COUNTIF(Tableau8252728[[#This Row],[Jeudi]:[Samedi]],"&gt;0")</f>
        <v>0</v>
      </c>
      <c r="R167" s="14" t="str">
        <f>IFERROR(Tableau8252728[[#This Row],[Total Tour 1]]+Tableau8252728[[#This Row],[Total Tour 2]],"")</f>
        <v/>
      </c>
      <c r="S167" s="14">
        <f>COUNTIF(Tableau8252728[[#This Row],[Lundi]:[Samedi]],"&gt;=10")*1000</f>
        <v>0</v>
      </c>
      <c r="T16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67" s="15">
        <f>Tableau8252728[[#This Row],[Prime production]]+Tableau8252728[[#This Row],[Prime rendement]]</f>
        <v>0</v>
      </c>
      <c r="V167" s="15" t="str">
        <f>IF(Tableau8252728[[#This Row],[Matricule]]&gt;1,IF(COUNTIF(Tableau8252728[DateMatricule],Tableau8252728[[#This Row],[DateMatricule]])&gt;1,"Doublon",""),"")</f>
        <v/>
      </c>
    </row>
    <row r="168" spans="1:22" x14ac:dyDescent="0.25">
      <c r="A168" s="11" t="str">
        <f>IF(Tableau8252728[[#This Row],[Semaine]]="","",VLOOKUP(Tableau8252728[[#This Row],[Semaine]],Listes!$A:$B,2,FALSE))</f>
        <v/>
      </c>
      <c r="B168" s="11" t="str">
        <f>IF(ISBLANK(Tableau8252728[[#This Row],[Matricule]]),"",VLOOKUP(Tableau8252728[[#This Row],[Matricule]],#REF!,2,FALSE))</f>
        <v/>
      </c>
      <c r="C168" s="11" t="str">
        <f>IF(ISBLANK(Tableau8252728[[#This Row],[Matricule]]),"",VLOOKUP(Tableau8252728[[#This Row],[Matricule]],#REF!,3,FALSE))</f>
        <v/>
      </c>
      <c r="D168" s="11" t="str">
        <f>CONCATENATE(Tableau8252728[[#This Row],[Semaine]],Tableau8252728[[#This Row],[Matricule]])</f>
        <v/>
      </c>
      <c r="O168" s="14" t="str">
        <f>IF(SUM(Tableau8252728[[#This Row],[Lundi]:[Mercredi]])&gt;0,SUM(Tableau8252728[[#This Row],[Lundi]:[Mercredi]]),"")</f>
        <v/>
      </c>
      <c r="P168" s="14" t="str">
        <f>IF(SUM(Tableau8252728[[#This Row],[Jeudi]:[Samedi]])&gt;0,SUM(Tableau8252728[[#This Row],[Jeudi]:[Samedi]]),"")</f>
        <v/>
      </c>
      <c r="Q168" s="14">
        <f>COUNTIF(Tableau8252728[[#This Row],[Lundi]:[Mercredi]],"&gt;0") + COUNTIF(Tableau8252728[[#This Row],[Jeudi]:[Samedi]],"&gt;0")</f>
        <v>0</v>
      </c>
      <c r="R168" s="14" t="str">
        <f>IFERROR(Tableau8252728[[#This Row],[Total Tour 1]]+Tableau8252728[[#This Row],[Total Tour 2]],"")</f>
        <v/>
      </c>
      <c r="S168" s="14">
        <f>COUNTIF(Tableau8252728[[#This Row],[Lundi]:[Samedi]],"&gt;=10")*1000</f>
        <v>0</v>
      </c>
      <c r="T16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68" s="15">
        <f>Tableau8252728[[#This Row],[Prime production]]+Tableau8252728[[#This Row],[Prime rendement]]</f>
        <v>0</v>
      </c>
      <c r="V168" s="15" t="str">
        <f>IF(Tableau8252728[[#This Row],[Matricule]]&gt;1,IF(COUNTIF(Tableau8252728[DateMatricule],Tableau8252728[[#This Row],[DateMatricule]])&gt;1,"Doublon",""),"")</f>
        <v/>
      </c>
    </row>
    <row r="169" spans="1:22" x14ac:dyDescent="0.25">
      <c r="A169" s="11" t="str">
        <f>IF(Tableau8252728[[#This Row],[Semaine]]="","",VLOOKUP(Tableau8252728[[#This Row],[Semaine]],Listes!$A:$B,2,FALSE))</f>
        <v/>
      </c>
      <c r="B169" s="11" t="str">
        <f>IF(ISBLANK(Tableau8252728[[#This Row],[Matricule]]),"",VLOOKUP(Tableau8252728[[#This Row],[Matricule]],#REF!,2,FALSE))</f>
        <v/>
      </c>
      <c r="C169" s="11" t="str">
        <f>IF(ISBLANK(Tableau8252728[[#This Row],[Matricule]]),"",VLOOKUP(Tableau8252728[[#This Row],[Matricule]],#REF!,3,FALSE))</f>
        <v/>
      </c>
      <c r="D169" s="11" t="str">
        <f>CONCATENATE(Tableau8252728[[#This Row],[Semaine]],Tableau8252728[[#This Row],[Matricule]])</f>
        <v/>
      </c>
      <c r="O169" s="14" t="str">
        <f>IF(SUM(Tableau8252728[[#This Row],[Lundi]:[Mercredi]])&gt;0,SUM(Tableau8252728[[#This Row],[Lundi]:[Mercredi]]),"")</f>
        <v/>
      </c>
      <c r="P169" s="14" t="str">
        <f>IF(SUM(Tableau8252728[[#This Row],[Jeudi]:[Samedi]])&gt;0,SUM(Tableau8252728[[#This Row],[Jeudi]:[Samedi]]),"")</f>
        <v/>
      </c>
      <c r="Q169" s="14">
        <f>COUNTIF(Tableau8252728[[#This Row],[Lundi]:[Mercredi]],"&gt;0") + COUNTIF(Tableau8252728[[#This Row],[Jeudi]:[Samedi]],"&gt;0")</f>
        <v>0</v>
      </c>
      <c r="R169" s="14" t="str">
        <f>IFERROR(Tableau8252728[[#This Row],[Total Tour 1]]+Tableau8252728[[#This Row],[Total Tour 2]],"")</f>
        <v/>
      </c>
      <c r="S169" s="14">
        <f>COUNTIF(Tableau8252728[[#This Row],[Lundi]:[Samedi]],"&gt;=10")*1000</f>
        <v>0</v>
      </c>
      <c r="T16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69" s="15">
        <f>Tableau8252728[[#This Row],[Prime production]]+Tableau8252728[[#This Row],[Prime rendement]]</f>
        <v>0</v>
      </c>
      <c r="V169" s="15" t="str">
        <f>IF(Tableau8252728[[#This Row],[Matricule]]&gt;1,IF(COUNTIF(Tableau8252728[DateMatricule],Tableau8252728[[#This Row],[DateMatricule]])&gt;1,"Doublon",""),"")</f>
        <v/>
      </c>
    </row>
    <row r="170" spans="1:22" x14ac:dyDescent="0.25">
      <c r="A170" s="11" t="str">
        <f>IF(Tableau8252728[[#This Row],[Semaine]]="","",VLOOKUP(Tableau8252728[[#This Row],[Semaine]],Listes!$A:$B,2,FALSE))</f>
        <v/>
      </c>
      <c r="B170" s="11" t="str">
        <f>IF(ISBLANK(Tableau8252728[[#This Row],[Matricule]]),"",VLOOKUP(Tableau8252728[[#This Row],[Matricule]],#REF!,2,FALSE))</f>
        <v/>
      </c>
      <c r="C170" s="11" t="str">
        <f>IF(ISBLANK(Tableau8252728[[#This Row],[Matricule]]),"",VLOOKUP(Tableau8252728[[#This Row],[Matricule]],#REF!,3,FALSE))</f>
        <v/>
      </c>
      <c r="D170" s="11" t="str">
        <f>CONCATENATE(Tableau8252728[[#This Row],[Semaine]],Tableau8252728[[#This Row],[Matricule]])</f>
        <v/>
      </c>
      <c r="O170" s="14" t="str">
        <f>IF(SUM(Tableau8252728[[#This Row],[Lundi]:[Mercredi]])&gt;0,SUM(Tableau8252728[[#This Row],[Lundi]:[Mercredi]]),"")</f>
        <v/>
      </c>
      <c r="P170" s="14" t="str">
        <f>IF(SUM(Tableau8252728[[#This Row],[Jeudi]:[Samedi]])&gt;0,SUM(Tableau8252728[[#This Row],[Jeudi]:[Samedi]]),"")</f>
        <v/>
      </c>
      <c r="Q170" s="14">
        <f>COUNTIF(Tableau8252728[[#This Row],[Lundi]:[Mercredi]],"&gt;0") + COUNTIF(Tableau8252728[[#This Row],[Jeudi]:[Samedi]],"&gt;0")</f>
        <v>0</v>
      </c>
      <c r="R170" s="14" t="str">
        <f>IFERROR(Tableau8252728[[#This Row],[Total Tour 1]]+Tableau8252728[[#This Row],[Total Tour 2]],"")</f>
        <v/>
      </c>
      <c r="S170" s="14">
        <f>COUNTIF(Tableau8252728[[#This Row],[Lundi]:[Samedi]],"&gt;=10")*1000</f>
        <v>0</v>
      </c>
      <c r="T17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70" s="15">
        <f>Tableau8252728[[#This Row],[Prime production]]+Tableau8252728[[#This Row],[Prime rendement]]</f>
        <v>0</v>
      </c>
      <c r="V170" s="15" t="str">
        <f>IF(Tableau8252728[[#This Row],[Matricule]]&gt;1,IF(COUNTIF(Tableau8252728[DateMatricule],Tableau8252728[[#This Row],[DateMatricule]])&gt;1,"Doublon",""),"")</f>
        <v/>
      </c>
    </row>
    <row r="171" spans="1:22" x14ac:dyDescent="0.25">
      <c r="A171" s="11" t="str">
        <f>IF(Tableau8252728[[#This Row],[Semaine]]="","",VLOOKUP(Tableau8252728[[#This Row],[Semaine]],Listes!$A:$B,2,FALSE))</f>
        <v/>
      </c>
      <c r="B171" s="11" t="str">
        <f>IF(ISBLANK(Tableau8252728[[#This Row],[Matricule]]),"",VLOOKUP(Tableau8252728[[#This Row],[Matricule]],#REF!,2,FALSE))</f>
        <v/>
      </c>
      <c r="C171" s="11" t="str">
        <f>IF(ISBLANK(Tableau8252728[[#This Row],[Matricule]]),"",VLOOKUP(Tableau8252728[[#This Row],[Matricule]],#REF!,3,FALSE))</f>
        <v/>
      </c>
      <c r="D171" s="11" t="str">
        <f>CONCATENATE(Tableau8252728[[#This Row],[Semaine]],Tableau8252728[[#This Row],[Matricule]])</f>
        <v/>
      </c>
      <c r="O171" s="14" t="str">
        <f>IF(SUM(Tableau8252728[[#This Row],[Lundi]:[Mercredi]])&gt;0,SUM(Tableau8252728[[#This Row],[Lundi]:[Mercredi]]),"")</f>
        <v/>
      </c>
      <c r="P171" s="14" t="str">
        <f>IF(SUM(Tableau8252728[[#This Row],[Jeudi]:[Samedi]])&gt;0,SUM(Tableau8252728[[#This Row],[Jeudi]:[Samedi]]),"")</f>
        <v/>
      </c>
      <c r="Q171" s="14">
        <f>COUNTIF(Tableau8252728[[#This Row],[Lundi]:[Mercredi]],"&gt;0") + COUNTIF(Tableau8252728[[#This Row],[Jeudi]:[Samedi]],"&gt;0")</f>
        <v>0</v>
      </c>
      <c r="R171" s="14" t="str">
        <f>IFERROR(Tableau8252728[[#This Row],[Total Tour 1]]+Tableau8252728[[#This Row],[Total Tour 2]],"")</f>
        <v/>
      </c>
      <c r="S171" s="14">
        <f>COUNTIF(Tableau8252728[[#This Row],[Lundi]:[Samedi]],"&gt;=10")*1000</f>
        <v>0</v>
      </c>
      <c r="T17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71" s="15">
        <f>Tableau8252728[[#This Row],[Prime production]]+Tableau8252728[[#This Row],[Prime rendement]]</f>
        <v>0</v>
      </c>
      <c r="V171" s="15" t="str">
        <f>IF(Tableau8252728[[#This Row],[Matricule]]&gt;1,IF(COUNTIF(Tableau8252728[DateMatricule],Tableau8252728[[#This Row],[DateMatricule]])&gt;1,"Doublon",""),"")</f>
        <v/>
      </c>
    </row>
    <row r="172" spans="1:22" x14ac:dyDescent="0.25">
      <c r="A172" s="11" t="str">
        <f>IF(Tableau8252728[[#This Row],[Semaine]]="","",VLOOKUP(Tableau8252728[[#This Row],[Semaine]],Listes!$A:$B,2,FALSE))</f>
        <v/>
      </c>
      <c r="B172" s="11" t="str">
        <f>IF(ISBLANK(Tableau8252728[[#This Row],[Matricule]]),"",VLOOKUP(Tableau8252728[[#This Row],[Matricule]],#REF!,2,FALSE))</f>
        <v/>
      </c>
      <c r="C172" s="11" t="str">
        <f>IF(ISBLANK(Tableau8252728[[#This Row],[Matricule]]),"",VLOOKUP(Tableau8252728[[#This Row],[Matricule]],#REF!,3,FALSE))</f>
        <v/>
      </c>
      <c r="D172" s="11" t="str">
        <f>CONCATENATE(Tableau8252728[[#This Row],[Semaine]],Tableau8252728[[#This Row],[Matricule]])</f>
        <v/>
      </c>
      <c r="O172" s="14" t="str">
        <f>IF(SUM(Tableau8252728[[#This Row],[Lundi]:[Mercredi]])&gt;0,SUM(Tableau8252728[[#This Row],[Lundi]:[Mercredi]]),"")</f>
        <v/>
      </c>
      <c r="P172" s="14" t="str">
        <f>IF(SUM(Tableau8252728[[#This Row],[Jeudi]:[Samedi]])&gt;0,SUM(Tableau8252728[[#This Row],[Jeudi]:[Samedi]]),"")</f>
        <v/>
      </c>
      <c r="Q172" s="14">
        <f>COUNTIF(Tableau8252728[[#This Row],[Lundi]:[Mercredi]],"&gt;0") + COUNTIF(Tableau8252728[[#This Row],[Jeudi]:[Samedi]],"&gt;0")</f>
        <v>0</v>
      </c>
      <c r="R172" s="14" t="str">
        <f>IFERROR(Tableau8252728[[#This Row],[Total Tour 1]]+Tableau8252728[[#This Row],[Total Tour 2]],"")</f>
        <v/>
      </c>
      <c r="S172" s="14">
        <f>COUNTIF(Tableau8252728[[#This Row],[Lundi]:[Samedi]],"&gt;=10")*1000</f>
        <v>0</v>
      </c>
      <c r="T17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72" s="15">
        <f>Tableau8252728[[#This Row],[Prime production]]+Tableau8252728[[#This Row],[Prime rendement]]</f>
        <v>0</v>
      </c>
      <c r="V172" s="15" t="str">
        <f>IF(Tableau8252728[[#This Row],[Matricule]]&gt;1,IF(COUNTIF(Tableau8252728[DateMatricule],Tableau8252728[[#This Row],[DateMatricule]])&gt;1,"Doublon",""),"")</f>
        <v/>
      </c>
    </row>
    <row r="173" spans="1:22" x14ac:dyDescent="0.25">
      <c r="A173" s="11" t="str">
        <f>IF(Tableau8252728[[#This Row],[Semaine]]="","",VLOOKUP(Tableau8252728[[#This Row],[Semaine]],Listes!$A:$B,2,FALSE))</f>
        <v/>
      </c>
      <c r="B173" s="11" t="str">
        <f>IF(ISBLANK(Tableau8252728[[#This Row],[Matricule]]),"",VLOOKUP(Tableau8252728[[#This Row],[Matricule]],#REF!,2,FALSE))</f>
        <v/>
      </c>
      <c r="C173" s="11" t="str">
        <f>IF(ISBLANK(Tableau8252728[[#This Row],[Matricule]]),"",VLOOKUP(Tableau8252728[[#This Row],[Matricule]],#REF!,3,FALSE))</f>
        <v/>
      </c>
      <c r="D173" s="11" t="str">
        <f>CONCATENATE(Tableau8252728[[#This Row],[Semaine]],Tableau8252728[[#This Row],[Matricule]])</f>
        <v/>
      </c>
      <c r="O173" s="14" t="str">
        <f>IF(SUM(Tableau8252728[[#This Row],[Lundi]:[Mercredi]])&gt;0,SUM(Tableau8252728[[#This Row],[Lundi]:[Mercredi]]),"")</f>
        <v/>
      </c>
      <c r="P173" s="14" t="str">
        <f>IF(SUM(Tableau8252728[[#This Row],[Jeudi]:[Samedi]])&gt;0,SUM(Tableau8252728[[#This Row],[Jeudi]:[Samedi]]),"")</f>
        <v/>
      </c>
      <c r="Q173" s="14">
        <f>COUNTIF(Tableau8252728[[#This Row],[Lundi]:[Mercredi]],"&gt;0") + COUNTIF(Tableau8252728[[#This Row],[Jeudi]:[Samedi]],"&gt;0")</f>
        <v>0</v>
      </c>
      <c r="R173" s="14" t="str">
        <f>IFERROR(Tableau8252728[[#This Row],[Total Tour 1]]+Tableau8252728[[#This Row],[Total Tour 2]],"")</f>
        <v/>
      </c>
      <c r="S173" s="14">
        <f>COUNTIF(Tableau8252728[[#This Row],[Lundi]:[Samedi]],"&gt;=10")*1000</f>
        <v>0</v>
      </c>
      <c r="T17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73" s="15">
        <f>Tableau8252728[[#This Row],[Prime production]]+Tableau8252728[[#This Row],[Prime rendement]]</f>
        <v>0</v>
      </c>
      <c r="V173" s="15" t="str">
        <f>IF(Tableau8252728[[#This Row],[Matricule]]&gt;1,IF(COUNTIF(Tableau8252728[DateMatricule],Tableau8252728[[#This Row],[DateMatricule]])&gt;1,"Doublon",""),"")</f>
        <v/>
      </c>
    </row>
    <row r="174" spans="1:22" x14ac:dyDescent="0.25">
      <c r="A174" s="11" t="str">
        <f>IF(Tableau8252728[[#This Row],[Semaine]]="","",VLOOKUP(Tableau8252728[[#This Row],[Semaine]],Listes!$A:$B,2,FALSE))</f>
        <v/>
      </c>
      <c r="B174" s="11" t="str">
        <f>IF(ISBLANK(Tableau8252728[[#This Row],[Matricule]]),"",VLOOKUP(Tableau8252728[[#This Row],[Matricule]],#REF!,2,FALSE))</f>
        <v/>
      </c>
      <c r="C174" s="11" t="str">
        <f>IF(ISBLANK(Tableau8252728[[#This Row],[Matricule]]),"",VLOOKUP(Tableau8252728[[#This Row],[Matricule]],#REF!,3,FALSE))</f>
        <v/>
      </c>
      <c r="D174" s="11" t="str">
        <f>CONCATENATE(Tableau8252728[[#This Row],[Semaine]],Tableau8252728[[#This Row],[Matricule]])</f>
        <v/>
      </c>
      <c r="O174" s="14" t="str">
        <f>IF(SUM(Tableau8252728[[#This Row],[Lundi]:[Mercredi]])&gt;0,SUM(Tableau8252728[[#This Row],[Lundi]:[Mercredi]]),"")</f>
        <v/>
      </c>
      <c r="P174" s="14" t="str">
        <f>IF(SUM(Tableau8252728[[#This Row],[Jeudi]:[Samedi]])&gt;0,SUM(Tableau8252728[[#This Row],[Jeudi]:[Samedi]]),"")</f>
        <v/>
      </c>
      <c r="Q174" s="14">
        <f>COUNTIF(Tableau8252728[[#This Row],[Lundi]:[Mercredi]],"&gt;0") + COUNTIF(Tableau8252728[[#This Row],[Jeudi]:[Samedi]],"&gt;0")</f>
        <v>0</v>
      </c>
      <c r="R174" s="14" t="str">
        <f>IFERROR(Tableau8252728[[#This Row],[Total Tour 1]]+Tableau8252728[[#This Row],[Total Tour 2]],"")</f>
        <v/>
      </c>
      <c r="S174" s="14">
        <f>COUNTIF(Tableau8252728[[#This Row],[Lundi]:[Samedi]],"&gt;=10")*1000</f>
        <v>0</v>
      </c>
      <c r="T17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74" s="15">
        <f>Tableau8252728[[#This Row],[Prime production]]+Tableau8252728[[#This Row],[Prime rendement]]</f>
        <v>0</v>
      </c>
      <c r="V174" s="15" t="str">
        <f>IF(Tableau8252728[[#This Row],[Matricule]]&gt;1,IF(COUNTIF(Tableau8252728[DateMatricule],Tableau8252728[[#This Row],[DateMatricule]])&gt;1,"Doublon",""),"")</f>
        <v/>
      </c>
    </row>
    <row r="175" spans="1:22" x14ac:dyDescent="0.25">
      <c r="A175" s="11" t="str">
        <f>IF(Tableau8252728[[#This Row],[Semaine]]="","",VLOOKUP(Tableau8252728[[#This Row],[Semaine]],Listes!$A:$B,2,FALSE))</f>
        <v/>
      </c>
      <c r="B175" s="11" t="str">
        <f>IF(ISBLANK(Tableau8252728[[#This Row],[Matricule]]),"",VLOOKUP(Tableau8252728[[#This Row],[Matricule]],#REF!,2,FALSE))</f>
        <v/>
      </c>
      <c r="C175" s="11" t="str">
        <f>IF(ISBLANK(Tableau8252728[[#This Row],[Matricule]]),"",VLOOKUP(Tableau8252728[[#This Row],[Matricule]],#REF!,3,FALSE))</f>
        <v/>
      </c>
      <c r="D175" s="11" t="str">
        <f>CONCATENATE(Tableau8252728[[#This Row],[Semaine]],Tableau8252728[[#This Row],[Matricule]])</f>
        <v/>
      </c>
      <c r="O175" s="14" t="str">
        <f>IF(SUM(Tableau8252728[[#This Row],[Lundi]:[Mercredi]])&gt;0,SUM(Tableau8252728[[#This Row],[Lundi]:[Mercredi]]),"")</f>
        <v/>
      </c>
      <c r="P175" s="14" t="str">
        <f>IF(SUM(Tableau8252728[[#This Row],[Jeudi]:[Samedi]])&gt;0,SUM(Tableau8252728[[#This Row],[Jeudi]:[Samedi]]),"")</f>
        <v/>
      </c>
      <c r="Q175" s="14">
        <f>COUNTIF(Tableau8252728[[#This Row],[Lundi]:[Mercredi]],"&gt;0") + COUNTIF(Tableau8252728[[#This Row],[Jeudi]:[Samedi]],"&gt;0")</f>
        <v>0</v>
      </c>
      <c r="R175" s="14" t="str">
        <f>IFERROR(Tableau8252728[[#This Row],[Total Tour 1]]+Tableau8252728[[#This Row],[Total Tour 2]],"")</f>
        <v/>
      </c>
      <c r="S175" s="14">
        <f>COUNTIF(Tableau8252728[[#This Row],[Lundi]:[Samedi]],"&gt;=10")*1000</f>
        <v>0</v>
      </c>
      <c r="T17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75" s="15">
        <f>Tableau8252728[[#This Row],[Prime production]]+Tableau8252728[[#This Row],[Prime rendement]]</f>
        <v>0</v>
      </c>
      <c r="V175" s="15" t="str">
        <f>IF(Tableau8252728[[#This Row],[Matricule]]&gt;1,IF(COUNTIF(Tableau8252728[DateMatricule],Tableau8252728[[#This Row],[DateMatricule]])&gt;1,"Doublon",""),"")</f>
        <v/>
      </c>
    </row>
    <row r="176" spans="1:22" x14ac:dyDescent="0.25">
      <c r="A176" s="11" t="str">
        <f>IF(Tableau8252728[[#This Row],[Semaine]]="","",VLOOKUP(Tableau8252728[[#This Row],[Semaine]],Listes!$A:$B,2,FALSE))</f>
        <v/>
      </c>
      <c r="B176" s="11" t="str">
        <f>IF(ISBLANK(Tableau8252728[[#This Row],[Matricule]]),"",VLOOKUP(Tableau8252728[[#This Row],[Matricule]],#REF!,2,FALSE))</f>
        <v/>
      </c>
      <c r="C176" s="11" t="str">
        <f>IF(ISBLANK(Tableau8252728[[#This Row],[Matricule]]),"",VLOOKUP(Tableau8252728[[#This Row],[Matricule]],#REF!,3,FALSE))</f>
        <v/>
      </c>
      <c r="D176" s="11" t="str">
        <f>CONCATENATE(Tableau8252728[[#This Row],[Semaine]],Tableau8252728[[#This Row],[Matricule]])</f>
        <v/>
      </c>
      <c r="O176" s="14" t="str">
        <f>IF(SUM(Tableau8252728[[#This Row],[Lundi]:[Mercredi]])&gt;0,SUM(Tableau8252728[[#This Row],[Lundi]:[Mercredi]]),"")</f>
        <v/>
      </c>
      <c r="P176" s="14" t="str">
        <f>IF(SUM(Tableau8252728[[#This Row],[Jeudi]:[Samedi]])&gt;0,SUM(Tableau8252728[[#This Row],[Jeudi]:[Samedi]]),"")</f>
        <v/>
      </c>
      <c r="Q176" s="14">
        <f>COUNTIF(Tableau8252728[[#This Row],[Lundi]:[Mercredi]],"&gt;0") + COUNTIF(Tableau8252728[[#This Row],[Jeudi]:[Samedi]],"&gt;0")</f>
        <v>0</v>
      </c>
      <c r="R176" s="14" t="str">
        <f>IFERROR(Tableau8252728[[#This Row],[Total Tour 1]]+Tableau8252728[[#This Row],[Total Tour 2]],"")</f>
        <v/>
      </c>
      <c r="S176" s="14">
        <f>COUNTIF(Tableau8252728[[#This Row],[Lundi]:[Samedi]],"&gt;=10")*1000</f>
        <v>0</v>
      </c>
      <c r="T17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76" s="15">
        <f>Tableau8252728[[#This Row],[Prime production]]+Tableau8252728[[#This Row],[Prime rendement]]</f>
        <v>0</v>
      </c>
      <c r="V176" s="15" t="str">
        <f>IF(Tableau8252728[[#This Row],[Matricule]]&gt;1,IF(COUNTIF(Tableau8252728[DateMatricule],Tableau8252728[[#This Row],[DateMatricule]])&gt;1,"Doublon",""),"")</f>
        <v/>
      </c>
    </row>
    <row r="177" spans="1:22" x14ac:dyDescent="0.25">
      <c r="A177" s="11" t="str">
        <f>IF(Tableau8252728[[#This Row],[Semaine]]="","",VLOOKUP(Tableau8252728[[#This Row],[Semaine]],Listes!$A:$B,2,FALSE))</f>
        <v/>
      </c>
      <c r="B177" s="11" t="str">
        <f>IF(ISBLANK(Tableau8252728[[#This Row],[Matricule]]),"",VLOOKUP(Tableau8252728[[#This Row],[Matricule]],#REF!,2,FALSE))</f>
        <v/>
      </c>
      <c r="C177" s="11" t="str">
        <f>IF(ISBLANK(Tableau8252728[[#This Row],[Matricule]]),"",VLOOKUP(Tableau8252728[[#This Row],[Matricule]],#REF!,3,FALSE))</f>
        <v/>
      </c>
      <c r="D177" s="11" t="str">
        <f>CONCATENATE(Tableau8252728[[#This Row],[Semaine]],Tableau8252728[[#This Row],[Matricule]])</f>
        <v/>
      </c>
      <c r="O177" s="14" t="str">
        <f>IF(SUM(Tableau8252728[[#This Row],[Lundi]:[Mercredi]])&gt;0,SUM(Tableau8252728[[#This Row],[Lundi]:[Mercredi]]),"")</f>
        <v/>
      </c>
      <c r="P177" s="14" t="str">
        <f>IF(SUM(Tableau8252728[[#This Row],[Jeudi]:[Samedi]])&gt;0,SUM(Tableau8252728[[#This Row],[Jeudi]:[Samedi]]),"")</f>
        <v/>
      </c>
      <c r="Q177" s="14">
        <f>COUNTIF(Tableau8252728[[#This Row],[Lundi]:[Mercredi]],"&gt;0") + COUNTIF(Tableau8252728[[#This Row],[Jeudi]:[Samedi]],"&gt;0")</f>
        <v>0</v>
      </c>
      <c r="R177" s="14" t="str">
        <f>IFERROR(Tableau8252728[[#This Row],[Total Tour 1]]+Tableau8252728[[#This Row],[Total Tour 2]],"")</f>
        <v/>
      </c>
      <c r="S177" s="14">
        <f>COUNTIF(Tableau8252728[[#This Row],[Lundi]:[Samedi]],"&gt;=10")*1000</f>
        <v>0</v>
      </c>
      <c r="T17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77" s="15">
        <f>Tableau8252728[[#This Row],[Prime production]]+Tableau8252728[[#This Row],[Prime rendement]]</f>
        <v>0</v>
      </c>
      <c r="V177" s="15" t="str">
        <f>IF(Tableau8252728[[#This Row],[Matricule]]&gt;1,IF(COUNTIF(Tableau8252728[DateMatricule],Tableau8252728[[#This Row],[DateMatricule]])&gt;1,"Doublon",""),"")</f>
        <v/>
      </c>
    </row>
    <row r="178" spans="1:22" x14ac:dyDescent="0.25">
      <c r="A178" s="11" t="str">
        <f>IF(Tableau8252728[[#This Row],[Semaine]]="","",VLOOKUP(Tableau8252728[[#This Row],[Semaine]],Listes!$A:$B,2,FALSE))</f>
        <v/>
      </c>
      <c r="B178" s="11" t="str">
        <f>IF(ISBLANK(Tableau8252728[[#This Row],[Matricule]]),"",VLOOKUP(Tableau8252728[[#This Row],[Matricule]],#REF!,2,FALSE))</f>
        <v/>
      </c>
      <c r="C178" s="11" t="str">
        <f>IF(ISBLANK(Tableau8252728[[#This Row],[Matricule]]),"",VLOOKUP(Tableau8252728[[#This Row],[Matricule]],#REF!,3,FALSE))</f>
        <v/>
      </c>
      <c r="D178" s="11" t="str">
        <f>CONCATENATE(Tableau8252728[[#This Row],[Semaine]],Tableau8252728[[#This Row],[Matricule]])</f>
        <v/>
      </c>
      <c r="O178" s="14" t="str">
        <f>IF(SUM(Tableau8252728[[#This Row],[Lundi]:[Mercredi]])&gt;0,SUM(Tableau8252728[[#This Row],[Lundi]:[Mercredi]]),"")</f>
        <v/>
      </c>
      <c r="P178" s="14" t="str">
        <f>IF(SUM(Tableau8252728[[#This Row],[Jeudi]:[Samedi]])&gt;0,SUM(Tableau8252728[[#This Row],[Jeudi]:[Samedi]]),"")</f>
        <v/>
      </c>
      <c r="Q178" s="14">
        <f>COUNTIF(Tableau8252728[[#This Row],[Lundi]:[Mercredi]],"&gt;0") + COUNTIF(Tableau8252728[[#This Row],[Jeudi]:[Samedi]],"&gt;0")</f>
        <v>0</v>
      </c>
      <c r="R178" s="14" t="str">
        <f>IFERROR(Tableau8252728[[#This Row],[Total Tour 1]]+Tableau8252728[[#This Row],[Total Tour 2]],"")</f>
        <v/>
      </c>
      <c r="S178" s="14">
        <f>COUNTIF(Tableau8252728[[#This Row],[Lundi]:[Samedi]],"&gt;=10")*1000</f>
        <v>0</v>
      </c>
      <c r="T17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78" s="15">
        <f>Tableau8252728[[#This Row],[Prime production]]+Tableau8252728[[#This Row],[Prime rendement]]</f>
        <v>0</v>
      </c>
      <c r="V178" s="15" t="str">
        <f>IF(Tableau8252728[[#This Row],[Matricule]]&gt;1,IF(COUNTIF(Tableau8252728[DateMatricule],Tableau8252728[[#This Row],[DateMatricule]])&gt;1,"Doublon",""),"")</f>
        <v/>
      </c>
    </row>
    <row r="179" spans="1:22" x14ac:dyDescent="0.25">
      <c r="A179" s="11" t="str">
        <f>IF(Tableau8252728[[#This Row],[Semaine]]="","",VLOOKUP(Tableau8252728[[#This Row],[Semaine]],Listes!$A:$B,2,FALSE))</f>
        <v/>
      </c>
      <c r="B179" s="11" t="str">
        <f>IF(ISBLANK(Tableau8252728[[#This Row],[Matricule]]),"",VLOOKUP(Tableau8252728[[#This Row],[Matricule]],#REF!,2,FALSE))</f>
        <v/>
      </c>
      <c r="C179" s="11" t="str">
        <f>IF(ISBLANK(Tableau8252728[[#This Row],[Matricule]]),"",VLOOKUP(Tableau8252728[[#This Row],[Matricule]],#REF!,3,FALSE))</f>
        <v/>
      </c>
      <c r="D179" s="11" t="str">
        <f>CONCATENATE(Tableau8252728[[#This Row],[Semaine]],Tableau8252728[[#This Row],[Matricule]])</f>
        <v/>
      </c>
      <c r="O179" s="14" t="str">
        <f>IF(SUM(Tableau8252728[[#This Row],[Lundi]:[Mercredi]])&gt;0,SUM(Tableau8252728[[#This Row],[Lundi]:[Mercredi]]),"")</f>
        <v/>
      </c>
      <c r="P179" s="14" t="str">
        <f>IF(SUM(Tableau8252728[[#This Row],[Jeudi]:[Samedi]])&gt;0,SUM(Tableau8252728[[#This Row],[Jeudi]:[Samedi]]),"")</f>
        <v/>
      </c>
      <c r="Q179" s="14">
        <f>COUNTIF(Tableau8252728[[#This Row],[Lundi]:[Mercredi]],"&gt;0") + COUNTIF(Tableau8252728[[#This Row],[Jeudi]:[Samedi]],"&gt;0")</f>
        <v>0</v>
      </c>
      <c r="R179" s="14" t="str">
        <f>IFERROR(Tableau8252728[[#This Row],[Total Tour 1]]+Tableau8252728[[#This Row],[Total Tour 2]],"")</f>
        <v/>
      </c>
      <c r="S179" s="14">
        <f>COUNTIF(Tableau8252728[[#This Row],[Lundi]:[Samedi]],"&gt;=10")*1000</f>
        <v>0</v>
      </c>
      <c r="T17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79" s="15">
        <f>Tableau8252728[[#This Row],[Prime production]]+Tableau8252728[[#This Row],[Prime rendement]]</f>
        <v>0</v>
      </c>
      <c r="V179" s="15" t="str">
        <f>IF(Tableau8252728[[#This Row],[Matricule]]&gt;1,IF(COUNTIF(Tableau8252728[DateMatricule],Tableau8252728[[#This Row],[DateMatricule]])&gt;1,"Doublon",""),"")</f>
        <v/>
      </c>
    </row>
    <row r="180" spans="1:22" x14ac:dyDescent="0.25">
      <c r="A180" s="11" t="str">
        <f>IF(Tableau8252728[[#This Row],[Semaine]]="","",VLOOKUP(Tableau8252728[[#This Row],[Semaine]],Listes!$A:$B,2,FALSE))</f>
        <v/>
      </c>
      <c r="B180" s="11" t="str">
        <f>IF(ISBLANK(Tableau8252728[[#This Row],[Matricule]]),"",VLOOKUP(Tableau8252728[[#This Row],[Matricule]],#REF!,2,FALSE))</f>
        <v/>
      </c>
      <c r="C180" s="11" t="str">
        <f>IF(ISBLANK(Tableau8252728[[#This Row],[Matricule]]),"",VLOOKUP(Tableau8252728[[#This Row],[Matricule]],#REF!,3,FALSE))</f>
        <v/>
      </c>
      <c r="D180" s="11" t="str">
        <f>CONCATENATE(Tableau8252728[[#This Row],[Semaine]],Tableau8252728[[#This Row],[Matricule]])</f>
        <v/>
      </c>
      <c r="O180" s="14" t="str">
        <f>IF(SUM(Tableau8252728[[#This Row],[Lundi]:[Mercredi]])&gt;0,SUM(Tableau8252728[[#This Row],[Lundi]:[Mercredi]]),"")</f>
        <v/>
      </c>
      <c r="P180" s="14" t="str">
        <f>IF(SUM(Tableau8252728[[#This Row],[Jeudi]:[Samedi]])&gt;0,SUM(Tableau8252728[[#This Row],[Jeudi]:[Samedi]]),"")</f>
        <v/>
      </c>
      <c r="Q180" s="14">
        <f>COUNTIF(Tableau8252728[[#This Row],[Lundi]:[Mercredi]],"&gt;0") + COUNTIF(Tableau8252728[[#This Row],[Jeudi]:[Samedi]],"&gt;0")</f>
        <v>0</v>
      </c>
      <c r="R180" s="14" t="str">
        <f>IFERROR(Tableau8252728[[#This Row],[Total Tour 1]]+Tableau8252728[[#This Row],[Total Tour 2]],"")</f>
        <v/>
      </c>
      <c r="S180" s="14">
        <f>COUNTIF(Tableau8252728[[#This Row],[Lundi]:[Samedi]],"&gt;=10")*1000</f>
        <v>0</v>
      </c>
      <c r="T18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80" s="15">
        <f>Tableau8252728[[#This Row],[Prime production]]+Tableau8252728[[#This Row],[Prime rendement]]</f>
        <v>0</v>
      </c>
      <c r="V180" s="15" t="str">
        <f>IF(Tableau8252728[[#This Row],[Matricule]]&gt;1,IF(COUNTIF(Tableau8252728[DateMatricule],Tableau8252728[[#This Row],[DateMatricule]])&gt;1,"Doublon",""),"")</f>
        <v/>
      </c>
    </row>
    <row r="181" spans="1:22" x14ac:dyDescent="0.25">
      <c r="A181" s="11" t="str">
        <f>IF(Tableau8252728[[#This Row],[Semaine]]="","",VLOOKUP(Tableau8252728[[#This Row],[Semaine]],Listes!$A:$B,2,FALSE))</f>
        <v/>
      </c>
      <c r="B181" s="11" t="str">
        <f>IF(ISBLANK(Tableau8252728[[#This Row],[Matricule]]),"",VLOOKUP(Tableau8252728[[#This Row],[Matricule]],#REF!,2,FALSE))</f>
        <v/>
      </c>
      <c r="C181" s="11" t="str">
        <f>IF(ISBLANK(Tableau8252728[[#This Row],[Matricule]]),"",VLOOKUP(Tableau8252728[[#This Row],[Matricule]],#REF!,3,FALSE))</f>
        <v/>
      </c>
      <c r="D181" s="11" t="str">
        <f>CONCATENATE(Tableau8252728[[#This Row],[Semaine]],Tableau8252728[[#This Row],[Matricule]])</f>
        <v/>
      </c>
      <c r="O181" s="14" t="str">
        <f>IF(SUM(Tableau8252728[[#This Row],[Lundi]:[Mercredi]])&gt;0,SUM(Tableau8252728[[#This Row],[Lundi]:[Mercredi]]),"")</f>
        <v/>
      </c>
      <c r="P181" s="14" t="str">
        <f>IF(SUM(Tableau8252728[[#This Row],[Jeudi]:[Samedi]])&gt;0,SUM(Tableau8252728[[#This Row],[Jeudi]:[Samedi]]),"")</f>
        <v/>
      </c>
      <c r="Q181" s="14">
        <f>COUNTIF(Tableau8252728[[#This Row],[Lundi]:[Mercredi]],"&gt;0") + COUNTIF(Tableau8252728[[#This Row],[Jeudi]:[Samedi]],"&gt;0")</f>
        <v>0</v>
      </c>
      <c r="R181" s="14" t="str">
        <f>IFERROR(Tableau8252728[[#This Row],[Total Tour 1]]+Tableau8252728[[#This Row],[Total Tour 2]],"")</f>
        <v/>
      </c>
      <c r="S181" s="14">
        <f>COUNTIF(Tableau8252728[[#This Row],[Lundi]:[Samedi]],"&gt;=10")*1000</f>
        <v>0</v>
      </c>
      <c r="T18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81" s="15">
        <f>Tableau8252728[[#This Row],[Prime production]]+Tableau8252728[[#This Row],[Prime rendement]]</f>
        <v>0</v>
      </c>
      <c r="V181" s="15" t="str">
        <f>IF(Tableau8252728[[#This Row],[Matricule]]&gt;1,IF(COUNTIF(Tableau8252728[DateMatricule],Tableau8252728[[#This Row],[DateMatricule]])&gt;1,"Doublon",""),"")</f>
        <v/>
      </c>
    </row>
    <row r="182" spans="1:22" x14ac:dyDescent="0.25">
      <c r="A182" s="11" t="str">
        <f>IF(Tableau8252728[[#This Row],[Semaine]]="","",VLOOKUP(Tableau8252728[[#This Row],[Semaine]],Listes!$A:$B,2,FALSE))</f>
        <v/>
      </c>
      <c r="B182" s="11" t="str">
        <f>IF(ISBLANK(Tableau8252728[[#This Row],[Matricule]]),"",VLOOKUP(Tableau8252728[[#This Row],[Matricule]],#REF!,2,FALSE))</f>
        <v/>
      </c>
      <c r="C182" s="11" t="str">
        <f>IF(ISBLANK(Tableau8252728[[#This Row],[Matricule]]),"",VLOOKUP(Tableau8252728[[#This Row],[Matricule]],#REF!,3,FALSE))</f>
        <v/>
      </c>
      <c r="D182" s="11" t="str">
        <f>CONCATENATE(Tableau8252728[[#This Row],[Semaine]],Tableau8252728[[#This Row],[Matricule]])</f>
        <v/>
      </c>
      <c r="O182" s="14" t="str">
        <f>IF(SUM(Tableau8252728[[#This Row],[Lundi]:[Mercredi]])&gt;0,SUM(Tableau8252728[[#This Row],[Lundi]:[Mercredi]]),"")</f>
        <v/>
      </c>
      <c r="P182" s="14" t="str">
        <f>IF(SUM(Tableau8252728[[#This Row],[Jeudi]:[Samedi]])&gt;0,SUM(Tableau8252728[[#This Row],[Jeudi]:[Samedi]]),"")</f>
        <v/>
      </c>
      <c r="Q182" s="14">
        <f>COUNTIF(Tableau8252728[[#This Row],[Lundi]:[Mercredi]],"&gt;0") + COUNTIF(Tableau8252728[[#This Row],[Jeudi]:[Samedi]],"&gt;0")</f>
        <v>0</v>
      </c>
      <c r="R182" s="14" t="str">
        <f>IFERROR(Tableau8252728[[#This Row],[Total Tour 1]]+Tableau8252728[[#This Row],[Total Tour 2]],"")</f>
        <v/>
      </c>
      <c r="S182" s="14">
        <f>COUNTIF(Tableau8252728[[#This Row],[Lundi]:[Samedi]],"&gt;=10")*1000</f>
        <v>0</v>
      </c>
      <c r="T18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82" s="15">
        <f>Tableau8252728[[#This Row],[Prime production]]+Tableau8252728[[#This Row],[Prime rendement]]</f>
        <v>0</v>
      </c>
      <c r="V182" s="15" t="str">
        <f>IF(Tableau8252728[[#This Row],[Matricule]]&gt;1,IF(COUNTIF(Tableau8252728[DateMatricule],Tableau8252728[[#This Row],[DateMatricule]])&gt;1,"Doublon",""),"")</f>
        <v/>
      </c>
    </row>
    <row r="183" spans="1:22" x14ac:dyDescent="0.25">
      <c r="A183" s="11" t="str">
        <f>IF(Tableau8252728[[#This Row],[Semaine]]="","",VLOOKUP(Tableau8252728[[#This Row],[Semaine]],Listes!$A:$B,2,FALSE))</f>
        <v/>
      </c>
      <c r="B183" s="11" t="str">
        <f>IF(ISBLANK(Tableau8252728[[#This Row],[Matricule]]),"",VLOOKUP(Tableau8252728[[#This Row],[Matricule]],#REF!,2,FALSE))</f>
        <v/>
      </c>
      <c r="C183" s="11" t="str">
        <f>IF(ISBLANK(Tableau8252728[[#This Row],[Matricule]]),"",VLOOKUP(Tableau8252728[[#This Row],[Matricule]],#REF!,3,FALSE))</f>
        <v/>
      </c>
      <c r="D183" s="11" t="str">
        <f>CONCATENATE(Tableau8252728[[#This Row],[Semaine]],Tableau8252728[[#This Row],[Matricule]])</f>
        <v/>
      </c>
      <c r="O183" s="14" t="str">
        <f>IF(SUM(Tableau8252728[[#This Row],[Lundi]:[Mercredi]])&gt;0,SUM(Tableau8252728[[#This Row],[Lundi]:[Mercredi]]),"")</f>
        <v/>
      </c>
      <c r="P183" s="14" t="str">
        <f>IF(SUM(Tableau8252728[[#This Row],[Jeudi]:[Samedi]])&gt;0,SUM(Tableau8252728[[#This Row],[Jeudi]:[Samedi]]),"")</f>
        <v/>
      </c>
      <c r="Q183" s="14">
        <f>COUNTIF(Tableau8252728[[#This Row],[Lundi]:[Mercredi]],"&gt;0") + COUNTIF(Tableau8252728[[#This Row],[Jeudi]:[Samedi]],"&gt;0")</f>
        <v>0</v>
      </c>
      <c r="R183" s="14" t="str">
        <f>IFERROR(Tableau8252728[[#This Row],[Total Tour 1]]+Tableau8252728[[#This Row],[Total Tour 2]],"")</f>
        <v/>
      </c>
      <c r="S183" s="14">
        <f>COUNTIF(Tableau8252728[[#This Row],[Lundi]:[Samedi]],"&gt;=10")*1000</f>
        <v>0</v>
      </c>
      <c r="T18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83" s="15">
        <f>Tableau8252728[[#This Row],[Prime production]]+Tableau8252728[[#This Row],[Prime rendement]]</f>
        <v>0</v>
      </c>
      <c r="V183" s="15" t="str">
        <f>IF(Tableau8252728[[#This Row],[Matricule]]&gt;1,IF(COUNTIF(Tableau8252728[DateMatricule],Tableau8252728[[#This Row],[DateMatricule]])&gt;1,"Doublon",""),"")</f>
        <v/>
      </c>
    </row>
    <row r="184" spans="1:22" x14ac:dyDescent="0.25">
      <c r="A184" s="11" t="str">
        <f>IF(Tableau8252728[[#This Row],[Semaine]]="","",VLOOKUP(Tableau8252728[[#This Row],[Semaine]],Listes!$A:$B,2,FALSE))</f>
        <v/>
      </c>
      <c r="B184" s="11" t="str">
        <f>IF(ISBLANK(Tableau8252728[[#This Row],[Matricule]]),"",VLOOKUP(Tableau8252728[[#This Row],[Matricule]],#REF!,2,FALSE))</f>
        <v/>
      </c>
      <c r="C184" s="11" t="str">
        <f>IF(ISBLANK(Tableau8252728[[#This Row],[Matricule]]),"",VLOOKUP(Tableau8252728[[#This Row],[Matricule]],#REF!,3,FALSE))</f>
        <v/>
      </c>
      <c r="D184" s="11" t="str">
        <f>CONCATENATE(Tableau8252728[[#This Row],[Semaine]],Tableau8252728[[#This Row],[Matricule]])</f>
        <v/>
      </c>
      <c r="O184" s="14" t="str">
        <f>IF(SUM(Tableau8252728[[#This Row],[Lundi]:[Mercredi]])&gt;0,SUM(Tableau8252728[[#This Row],[Lundi]:[Mercredi]]),"")</f>
        <v/>
      </c>
      <c r="P184" s="14" t="str">
        <f>IF(SUM(Tableau8252728[[#This Row],[Jeudi]:[Samedi]])&gt;0,SUM(Tableau8252728[[#This Row],[Jeudi]:[Samedi]]),"")</f>
        <v/>
      </c>
      <c r="Q184" s="14">
        <f>COUNTIF(Tableau8252728[[#This Row],[Lundi]:[Mercredi]],"&gt;0") + COUNTIF(Tableau8252728[[#This Row],[Jeudi]:[Samedi]],"&gt;0")</f>
        <v>0</v>
      </c>
      <c r="R184" s="14" t="str">
        <f>IFERROR(Tableau8252728[[#This Row],[Total Tour 1]]+Tableau8252728[[#This Row],[Total Tour 2]],"")</f>
        <v/>
      </c>
      <c r="S184" s="14">
        <f>COUNTIF(Tableau8252728[[#This Row],[Lundi]:[Samedi]],"&gt;=10")*1000</f>
        <v>0</v>
      </c>
      <c r="T18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84" s="15">
        <f>Tableau8252728[[#This Row],[Prime production]]+Tableau8252728[[#This Row],[Prime rendement]]</f>
        <v>0</v>
      </c>
      <c r="V184" s="15" t="str">
        <f>IF(Tableau8252728[[#This Row],[Matricule]]&gt;1,IF(COUNTIF(Tableau8252728[DateMatricule],Tableau8252728[[#This Row],[DateMatricule]])&gt;1,"Doublon",""),"")</f>
        <v/>
      </c>
    </row>
    <row r="185" spans="1:22" x14ac:dyDescent="0.25">
      <c r="A185" s="11" t="str">
        <f>IF(Tableau8252728[[#This Row],[Semaine]]="","",VLOOKUP(Tableau8252728[[#This Row],[Semaine]],Listes!$A:$B,2,FALSE))</f>
        <v/>
      </c>
      <c r="B185" s="11" t="str">
        <f>IF(ISBLANK(Tableau8252728[[#This Row],[Matricule]]),"",VLOOKUP(Tableau8252728[[#This Row],[Matricule]],#REF!,2,FALSE))</f>
        <v/>
      </c>
      <c r="C185" s="11" t="str">
        <f>IF(ISBLANK(Tableau8252728[[#This Row],[Matricule]]),"",VLOOKUP(Tableau8252728[[#This Row],[Matricule]],#REF!,3,FALSE))</f>
        <v/>
      </c>
      <c r="D185" s="11" t="str">
        <f>CONCATENATE(Tableau8252728[[#This Row],[Semaine]],Tableau8252728[[#This Row],[Matricule]])</f>
        <v/>
      </c>
      <c r="O185" s="14" t="str">
        <f>IF(SUM(Tableau8252728[[#This Row],[Lundi]:[Mercredi]])&gt;0,SUM(Tableau8252728[[#This Row],[Lundi]:[Mercredi]]),"")</f>
        <v/>
      </c>
      <c r="P185" s="14" t="str">
        <f>IF(SUM(Tableau8252728[[#This Row],[Jeudi]:[Samedi]])&gt;0,SUM(Tableau8252728[[#This Row],[Jeudi]:[Samedi]]),"")</f>
        <v/>
      </c>
      <c r="Q185" s="14">
        <f>COUNTIF(Tableau8252728[[#This Row],[Lundi]:[Mercredi]],"&gt;0") + COUNTIF(Tableau8252728[[#This Row],[Jeudi]:[Samedi]],"&gt;0")</f>
        <v>0</v>
      </c>
      <c r="R185" s="14" t="str">
        <f>IFERROR(Tableau8252728[[#This Row],[Total Tour 1]]+Tableau8252728[[#This Row],[Total Tour 2]],"")</f>
        <v/>
      </c>
      <c r="S185" s="14">
        <f>COUNTIF(Tableau8252728[[#This Row],[Lundi]:[Samedi]],"&gt;=10")*1000</f>
        <v>0</v>
      </c>
      <c r="T18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85" s="15">
        <f>Tableau8252728[[#This Row],[Prime production]]+Tableau8252728[[#This Row],[Prime rendement]]</f>
        <v>0</v>
      </c>
      <c r="V185" s="15" t="str">
        <f>IF(Tableau8252728[[#This Row],[Matricule]]&gt;1,IF(COUNTIF(Tableau8252728[DateMatricule],Tableau8252728[[#This Row],[DateMatricule]])&gt;1,"Doublon",""),"")</f>
        <v/>
      </c>
    </row>
    <row r="186" spans="1:22" x14ac:dyDescent="0.25">
      <c r="A186" s="11" t="str">
        <f>IF(Tableau8252728[[#This Row],[Semaine]]="","",VLOOKUP(Tableau8252728[[#This Row],[Semaine]],Listes!$A:$B,2,FALSE))</f>
        <v/>
      </c>
      <c r="B186" s="11" t="str">
        <f>IF(ISBLANK(Tableau8252728[[#This Row],[Matricule]]),"",VLOOKUP(Tableau8252728[[#This Row],[Matricule]],#REF!,2,FALSE))</f>
        <v/>
      </c>
      <c r="C186" s="11" t="str">
        <f>IF(ISBLANK(Tableau8252728[[#This Row],[Matricule]]),"",VLOOKUP(Tableau8252728[[#This Row],[Matricule]],#REF!,3,FALSE))</f>
        <v/>
      </c>
      <c r="D186" s="11" t="str">
        <f>CONCATENATE(Tableau8252728[[#This Row],[Semaine]],Tableau8252728[[#This Row],[Matricule]])</f>
        <v/>
      </c>
      <c r="O186" s="14" t="str">
        <f>IF(SUM(Tableau8252728[[#This Row],[Lundi]:[Mercredi]])&gt;0,SUM(Tableau8252728[[#This Row],[Lundi]:[Mercredi]]),"")</f>
        <v/>
      </c>
      <c r="P186" s="14" t="str">
        <f>IF(SUM(Tableau8252728[[#This Row],[Jeudi]:[Samedi]])&gt;0,SUM(Tableau8252728[[#This Row],[Jeudi]:[Samedi]]),"")</f>
        <v/>
      </c>
      <c r="Q186" s="14">
        <f>COUNTIF(Tableau8252728[[#This Row],[Lundi]:[Mercredi]],"&gt;0") + COUNTIF(Tableau8252728[[#This Row],[Jeudi]:[Samedi]],"&gt;0")</f>
        <v>0</v>
      </c>
      <c r="R186" s="14" t="str">
        <f>IFERROR(Tableau8252728[[#This Row],[Total Tour 1]]+Tableau8252728[[#This Row],[Total Tour 2]],"")</f>
        <v/>
      </c>
      <c r="S186" s="14">
        <f>COUNTIF(Tableau8252728[[#This Row],[Lundi]:[Samedi]],"&gt;=10")*1000</f>
        <v>0</v>
      </c>
      <c r="T18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86" s="15">
        <f>Tableau8252728[[#This Row],[Prime production]]+Tableau8252728[[#This Row],[Prime rendement]]</f>
        <v>0</v>
      </c>
      <c r="V186" s="15" t="str">
        <f>IF(Tableau8252728[[#This Row],[Matricule]]&gt;1,IF(COUNTIF(Tableau8252728[DateMatricule],Tableau8252728[[#This Row],[DateMatricule]])&gt;1,"Doublon",""),"")</f>
        <v/>
      </c>
    </row>
    <row r="187" spans="1:22" x14ac:dyDescent="0.25">
      <c r="A187" s="11" t="str">
        <f>IF(Tableau8252728[[#This Row],[Semaine]]="","",VLOOKUP(Tableau8252728[[#This Row],[Semaine]],Listes!$A:$B,2,FALSE))</f>
        <v/>
      </c>
      <c r="B187" s="11" t="str">
        <f>IF(ISBLANK(Tableau8252728[[#This Row],[Matricule]]),"",VLOOKUP(Tableau8252728[[#This Row],[Matricule]],#REF!,2,FALSE))</f>
        <v/>
      </c>
      <c r="C187" s="11" t="str">
        <f>IF(ISBLANK(Tableau8252728[[#This Row],[Matricule]]),"",VLOOKUP(Tableau8252728[[#This Row],[Matricule]],#REF!,3,FALSE))</f>
        <v/>
      </c>
      <c r="D187" s="11" t="str">
        <f>CONCATENATE(Tableau8252728[[#This Row],[Semaine]],Tableau8252728[[#This Row],[Matricule]])</f>
        <v/>
      </c>
      <c r="O187" s="14" t="str">
        <f>IF(SUM(Tableau8252728[[#This Row],[Lundi]:[Mercredi]])&gt;0,SUM(Tableau8252728[[#This Row],[Lundi]:[Mercredi]]),"")</f>
        <v/>
      </c>
      <c r="P187" s="14" t="str">
        <f>IF(SUM(Tableau8252728[[#This Row],[Jeudi]:[Samedi]])&gt;0,SUM(Tableau8252728[[#This Row],[Jeudi]:[Samedi]]),"")</f>
        <v/>
      </c>
      <c r="Q187" s="14">
        <f>COUNTIF(Tableau8252728[[#This Row],[Lundi]:[Mercredi]],"&gt;0") + COUNTIF(Tableau8252728[[#This Row],[Jeudi]:[Samedi]],"&gt;0")</f>
        <v>0</v>
      </c>
      <c r="R187" s="14" t="str">
        <f>IFERROR(Tableau8252728[[#This Row],[Total Tour 1]]+Tableau8252728[[#This Row],[Total Tour 2]],"")</f>
        <v/>
      </c>
      <c r="S187" s="14">
        <f>COUNTIF(Tableau8252728[[#This Row],[Lundi]:[Samedi]],"&gt;=10")*1000</f>
        <v>0</v>
      </c>
      <c r="T18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87" s="15">
        <f>Tableau8252728[[#This Row],[Prime production]]+Tableau8252728[[#This Row],[Prime rendement]]</f>
        <v>0</v>
      </c>
      <c r="V187" s="15" t="str">
        <f>IF(Tableau8252728[[#This Row],[Matricule]]&gt;1,IF(COUNTIF(Tableau8252728[DateMatricule],Tableau8252728[[#This Row],[DateMatricule]])&gt;1,"Doublon",""),"")</f>
        <v/>
      </c>
    </row>
    <row r="188" spans="1:22" x14ac:dyDescent="0.25">
      <c r="A188" s="11" t="str">
        <f>IF(Tableau8252728[[#This Row],[Semaine]]="","",VLOOKUP(Tableau8252728[[#This Row],[Semaine]],Listes!$A:$B,2,FALSE))</f>
        <v/>
      </c>
      <c r="B188" s="11" t="str">
        <f>IF(ISBLANK(Tableau8252728[[#This Row],[Matricule]]),"",VLOOKUP(Tableau8252728[[#This Row],[Matricule]],#REF!,2,FALSE))</f>
        <v/>
      </c>
      <c r="C188" s="11" t="str">
        <f>IF(ISBLANK(Tableau8252728[[#This Row],[Matricule]]),"",VLOOKUP(Tableau8252728[[#This Row],[Matricule]],#REF!,3,FALSE))</f>
        <v/>
      </c>
      <c r="D188" s="11" t="str">
        <f>CONCATENATE(Tableau8252728[[#This Row],[Semaine]],Tableau8252728[[#This Row],[Matricule]])</f>
        <v/>
      </c>
      <c r="O188" s="14" t="str">
        <f>IF(SUM(Tableau8252728[[#This Row],[Lundi]:[Mercredi]])&gt;0,SUM(Tableau8252728[[#This Row],[Lundi]:[Mercredi]]),"")</f>
        <v/>
      </c>
      <c r="P188" s="14" t="str">
        <f>IF(SUM(Tableau8252728[[#This Row],[Jeudi]:[Samedi]])&gt;0,SUM(Tableau8252728[[#This Row],[Jeudi]:[Samedi]]),"")</f>
        <v/>
      </c>
      <c r="Q188" s="14">
        <f>COUNTIF(Tableau8252728[[#This Row],[Lundi]:[Mercredi]],"&gt;0") + COUNTIF(Tableau8252728[[#This Row],[Jeudi]:[Samedi]],"&gt;0")</f>
        <v>0</v>
      </c>
      <c r="R188" s="14" t="str">
        <f>IFERROR(Tableau8252728[[#This Row],[Total Tour 1]]+Tableau8252728[[#This Row],[Total Tour 2]],"")</f>
        <v/>
      </c>
      <c r="S188" s="14">
        <f>COUNTIF(Tableau8252728[[#This Row],[Lundi]:[Samedi]],"&gt;=10")*1000</f>
        <v>0</v>
      </c>
      <c r="T18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88" s="15">
        <f>Tableau8252728[[#This Row],[Prime production]]+Tableau8252728[[#This Row],[Prime rendement]]</f>
        <v>0</v>
      </c>
      <c r="V188" s="15" t="str">
        <f>IF(Tableau8252728[[#This Row],[Matricule]]&gt;1,IF(COUNTIF(Tableau8252728[DateMatricule],Tableau8252728[[#This Row],[DateMatricule]])&gt;1,"Doublon",""),"")</f>
        <v/>
      </c>
    </row>
    <row r="189" spans="1:22" x14ac:dyDescent="0.25">
      <c r="A189" s="11" t="str">
        <f>IF(Tableau8252728[[#This Row],[Semaine]]="","",VLOOKUP(Tableau8252728[[#This Row],[Semaine]],Listes!$A:$B,2,FALSE))</f>
        <v/>
      </c>
      <c r="B189" s="11" t="str">
        <f>IF(ISBLANK(Tableau8252728[[#This Row],[Matricule]]),"",VLOOKUP(Tableau8252728[[#This Row],[Matricule]],#REF!,2,FALSE))</f>
        <v/>
      </c>
      <c r="C189" s="11" t="str">
        <f>IF(ISBLANK(Tableau8252728[[#This Row],[Matricule]]),"",VLOOKUP(Tableau8252728[[#This Row],[Matricule]],#REF!,3,FALSE))</f>
        <v/>
      </c>
      <c r="D189" s="11" t="str">
        <f>CONCATENATE(Tableau8252728[[#This Row],[Semaine]],Tableau8252728[[#This Row],[Matricule]])</f>
        <v/>
      </c>
      <c r="O189" s="14" t="str">
        <f>IF(SUM(Tableau8252728[[#This Row],[Lundi]:[Mercredi]])&gt;0,SUM(Tableau8252728[[#This Row],[Lundi]:[Mercredi]]),"")</f>
        <v/>
      </c>
      <c r="P189" s="14" t="str">
        <f>IF(SUM(Tableau8252728[[#This Row],[Jeudi]:[Samedi]])&gt;0,SUM(Tableau8252728[[#This Row],[Jeudi]:[Samedi]]),"")</f>
        <v/>
      </c>
      <c r="Q189" s="14">
        <f>COUNTIF(Tableau8252728[[#This Row],[Lundi]:[Mercredi]],"&gt;0") + COUNTIF(Tableau8252728[[#This Row],[Jeudi]:[Samedi]],"&gt;0")</f>
        <v>0</v>
      </c>
      <c r="R189" s="14" t="str">
        <f>IFERROR(Tableau8252728[[#This Row],[Total Tour 1]]+Tableau8252728[[#This Row],[Total Tour 2]],"")</f>
        <v/>
      </c>
      <c r="S189" s="14">
        <f>COUNTIF(Tableau8252728[[#This Row],[Lundi]:[Samedi]],"&gt;=10")*1000</f>
        <v>0</v>
      </c>
      <c r="T18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89" s="15">
        <f>Tableau8252728[[#This Row],[Prime production]]+Tableau8252728[[#This Row],[Prime rendement]]</f>
        <v>0</v>
      </c>
      <c r="V189" s="15" t="str">
        <f>IF(Tableau8252728[[#This Row],[Matricule]]&gt;1,IF(COUNTIF(Tableau8252728[DateMatricule],Tableau8252728[[#This Row],[DateMatricule]])&gt;1,"Doublon",""),"")</f>
        <v/>
      </c>
    </row>
    <row r="190" spans="1:22" x14ac:dyDescent="0.25">
      <c r="A190" s="11" t="str">
        <f>IF(Tableau8252728[[#This Row],[Semaine]]="","",VLOOKUP(Tableau8252728[[#This Row],[Semaine]],Listes!$A:$B,2,FALSE))</f>
        <v/>
      </c>
      <c r="B190" s="11" t="str">
        <f>IF(ISBLANK(Tableau8252728[[#This Row],[Matricule]]),"",VLOOKUP(Tableau8252728[[#This Row],[Matricule]],#REF!,2,FALSE))</f>
        <v/>
      </c>
      <c r="C190" s="11" t="str">
        <f>IF(ISBLANK(Tableau8252728[[#This Row],[Matricule]]),"",VLOOKUP(Tableau8252728[[#This Row],[Matricule]],#REF!,3,FALSE))</f>
        <v/>
      </c>
      <c r="D190" s="11" t="str">
        <f>CONCATENATE(Tableau8252728[[#This Row],[Semaine]],Tableau8252728[[#This Row],[Matricule]])</f>
        <v/>
      </c>
      <c r="O190" s="14" t="str">
        <f>IF(SUM(Tableau8252728[[#This Row],[Lundi]:[Mercredi]])&gt;0,SUM(Tableau8252728[[#This Row],[Lundi]:[Mercredi]]),"")</f>
        <v/>
      </c>
      <c r="P190" s="14" t="str">
        <f>IF(SUM(Tableau8252728[[#This Row],[Jeudi]:[Samedi]])&gt;0,SUM(Tableau8252728[[#This Row],[Jeudi]:[Samedi]]),"")</f>
        <v/>
      </c>
      <c r="Q190" s="14">
        <f>COUNTIF(Tableau8252728[[#This Row],[Lundi]:[Mercredi]],"&gt;0") + COUNTIF(Tableau8252728[[#This Row],[Jeudi]:[Samedi]],"&gt;0")</f>
        <v>0</v>
      </c>
      <c r="R190" s="14" t="str">
        <f>IFERROR(Tableau8252728[[#This Row],[Total Tour 1]]+Tableau8252728[[#This Row],[Total Tour 2]],"")</f>
        <v/>
      </c>
      <c r="S190" s="14">
        <f>COUNTIF(Tableau8252728[[#This Row],[Lundi]:[Samedi]],"&gt;=10")*1000</f>
        <v>0</v>
      </c>
      <c r="T19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90" s="15">
        <f>Tableau8252728[[#This Row],[Prime production]]+Tableau8252728[[#This Row],[Prime rendement]]</f>
        <v>0</v>
      </c>
      <c r="V190" s="15" t="str">
        <f>IF(Tableau8252728[[#This Row],[Matricule]]&gt;1,IF(COUNTIF(Tableau8252728[DateMatricule],Tableau8252728[[#This Row],[DateMatricule]])&gt;1,"Doublon",""),"")</f>
        <v/>
      </c>
    </row>
    <row r="191" spans="1:22" x14ac:dyDescent="0.25">
      <c r="A191" s="11" t="str">
        <f>IF(Tableau8252728[[#This Row],[Semaine]]="","",VLOOKUP(Tableau8252728[[#This Row],[Semaine]],Listes!$A:$B,2,FALSE))</f>
        <v/>
      </c>
      <c r="B191" s="11" t="str">
        <f>IF(ISBLANK(Tableau8252728[[#This Row],[Matricule]]),"",VLOOKUP(Tableau8252728[[#This Row],[Matricule]],#REF!,2,FALSE))</f>
        <v/>
      </c>
      <c r="C191" s="11" t="str">
        <f>IF(ISBLANK(Tableau8252728[[#This Row],[Matricule]]),"",VLOOKUP(Tableau8252728[[#This Row],[Matricule]],#REF!,3,FALSE))</f>
        <v/>
      </c>
      <c r="D191" s="11" t="str">
        <f>CONCATENATE(Tableau8252728[[#This Row],[Semaine]],Tableau8252728[[#This Row],[Matricule]])</f>
        <v/>
      </c>
      <c r="O191" s="14" t="str">
        <f>IF(SUM(Tableau8252728[[#This Row],[Lundi]:[Mercredi]])&gt;0,SUM(Tableau8252728[[#This Row],[Lundi]:[Mercredi]]),"")</f>
        <v/>
      </c>
      <c r="P191" s="14" t="str">
        <f>IF(SUM(Tableau8252728[[#This Row],[Jeudi]:[Samedi]])&gt;0,SUM(Tableau8252728[[#This Row],[Jeudi]:[Samedi]]),"")</f>
        <v/>
      </c>
      <c r="Q191" s="14">
        <f>COUNTIF(Tableau8252728[[#This Row],[Lundi]:[Mercredi]],"&gt;0") + COUNTIF(Tableau8252728[[#This Row],[Jeudi]:[Samedi]],"&gt;0")</f>
        <v>0</v>
      </c>
      <c r="R191" s="14" t="str">
        <f>IFERROR(Tableau8252728[[#This Row],[Total Tour 1]]+Tableau8252728[[#This Row],[Total Tour 2]],"")</f>
        <v/>
      </c>
      <c r="S191" s="14">
        <f>COUNTIF(Tableau8252728[[#This Row],[Lundi]:[Samedi]],"&gt;=10")*1000</f>
        <v>0</v>
      </c>
      <c r="T19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91" s="15">
        <f>Tableau8252728[[#This Row],[Prime production]]+Tableau8252728[[#This Row],[Prime rendement]]</f>
        <v>0</v>
      </c>
      <c r="V191" s="15" t="str">
        <f>IF(Tableau8252728[[#This Row],[Matricule]]&gt;1,IF(COUNTIF(Tableau8252728[DateMatricule],Tableau8252728[[#This Row],[DateMatricule]])&gt;1,"Doublon",""),"")</f>
        <v/>
      </c>
    </row>
    <row r="192" spans="1:22" x14ac:dyDescent="0.25">
      <c r="A192" s="11" t="str">
        <f>IF(Tableau8252728[[#This Row],[Semaine]]="","",VLOOKUP(Tableau8252728[[#This Row],[Semaine]],Listes!$A:$B,2,FALSE))</f>
        <v/>
      </c>
      <c r="B192" s="11" t="str">
        <f>IF(ISBLANK(Tableau8252728[[#This Row],[Matricule]]),"",VLOOKUP(Tableau8252728[[#This Row],[Matricule]],#REF!,2,FALSE))</f>
        <v/>
      </c>
      <c r="C192" s="11" t="str">
        <f>IF(ISBLANK(Tableau8252728[[#This Row],[Matricule]]),"",VLOOKUP(Tableau8252728[[#This Row],[Matricule]],#REF!,3,FALSE))</f>
        <v/>
      </c>
      <c r="D192" s="11" t="str">
        <f>CONCATENATE(Tableau8252728[[#This Row],[Semaine]],Tableau8252728[[#This Row],[Matricule]])</f>
        <v/>
      </c>
      <c r="O192" s="14" t="str">
        <f>IF(SUM(Tableau8252728[[#This Row],[Lundi]:[Mercredi]])&gt;0,SUM(Tableau8252728[[#This Row],[Lundi]:[Mercredi]]),"")</f>
        <v/>
      </c>
      <c r="P192" s="14" t="str">
        <f>IF(SUM(Tableau8252728[[#This Row],[Jeudi]:[Samedi]])&gt;0,SUM(Tableau8252728[[#This Row],[Jeudi]:[Samedi]]),"")</f>
        <v/>
      </c>
      <c r="Q192" s="14">
        <f>COUNTIF(Tableau8252728[[#This Row],[Lundi]:[Mercredi]],"&gt;0") + COUNTIF(Tableau8252728[[#This Row],[Jeudi]:[Samedi]],"&gt;0")</f>
        <v>0</v>
      </c>
      <c r="R192" s="14" t="str">
        <f>IFERROR(Tableau8252728[[#This Row],[Total Tour 1]]+Tableau8252728[[#This Row],[Total Tour 2]],"")</f>
        <v/>
      </c>
      <c r="S192" s="14">
        <f>COUNTIF(Tableau8252728[[#This Row],[Lundi]:[Samedi]],"&gt;=10")*1000</f>
        <v>0</v>
      </c>
      <c r="T19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92" s="15">
        <f>Tableau8252728[[#This Row],[Prime production]]+Tableau8252728[[#This Row],[Prime rendement]]</f>
        <v>0</v>
      </c>
      <c r="V192" s="15" t="str">
        <f>IF(Tableau8252728[[#This Row],[Matricule]]&gt;1,IF(COUNTIF(Tableau8252728[DateMatricule],Tableau8252728[[#This Row],[DateMatricule]])&gt;1,"Doublon",""),"")</f>
        <v/>
      </c>
    </row>
    <row r="193" spans="1:22" x14ac:dyDescent="0.25">
      <c r="A193" s="11" t="str">
        <f>IF(Tableau8252728[[#This Row],[Semaine]]="","",VLOOKUP(Tableau8252728[[#This Row],[Semaine]],Listes!$A:$B,2,FALSE))</f>
        <v/>
      </c>
      <c r="B193" s="11" t="str">
        <f>IF(ISBLANK(Tableau8252728[[#This Row],[Matricule]]),"",VLOOKUP(Tableau8252728[[#This Row],[Matricule]],#REF!,2,FALSE))</f>
        <v/>
      </c>
      <c r="C193" s="11" t="str">
        <f>IF(ISBLANK(Tableau8252728[[#This Row],[Matricule]]),"",VLOOKUP(Tableau8252728[[#This Row],[Matricule]],#REF!,3,FALSE))</f>
        <v/>
      </c>
      <c r="D193" s="11" t="str">
        <f>CONCATENATE(Tableau8252728[[#This Row],[Semaine]],Tableau8252728[[#This Row],[Matricule]])</f>
        <v/>
      </c>
      <c r="O193" s="14" t="str">
        <f>IF(SUM(Tableau8252728[[#This Row],[Lundi]:[Mercredi]])&gt;0,SUM(Tableau8252728[[#This Row],[Lundi]:[Mercredi]]),"")</f>
        <v/>
      </c>
      <c r="P193" s="14" t="str">
        <f>IF(SUM(Tableau8252728[[#This Row],[Jeudi]:[Samedi]])&gt;0,SUM(Tableau8252728[[#This Row],[Jeudi]:[Samedi]]),"")</f>
        <v/>
      </c>
      <c r="Q193" s="14">
        <f>COUNTIF(Tableau8252728[[#This Row],[Lundi]:[Mercredi]],"&gt;0") + COUNTIF(Tableau8252728[[#This Row],[Jeudi]:[Samedi]],"&gt;0")</f>
        <v>0</v>
      </c>
      <c r="R193" s="14" t="str">
        <f>IFERROR(Tableau8252728[[#This Row],[Total Tour 1]]+Tableau8252728[[#This Row],[Total Tour 2]],"")</f>
        <v/>
      </c>
      <c r="S193" s="14">
        <f>COUNTIF(Tableau8252728[[#This Row],[Lundi]:[Samedi]],"&gt;=10")*1000</f>
        <v>0</v>
      </c>
      <c r="T19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93" s="15">
        <f>Tableau8252728[[#This Row],[Prime production]]+Tableau8252728[[#This Row],[Prime rendement]]</f>
        <v>0</v>
      </c>
      <c r="V193" s="15" t="str">
        <f>IF(Tableau8252728[[#This Row],[Matricule]]&gt;1,IF(COUNTIF(Tableau8252728[DateMatricule],Tableau8252728[[#This Row],[DateMatricule]])&gt;1,"Doublon",""),"")</f>
        <v/>
      </c>
    </row>
    <row r="194" spans="1:22" x14ac:dyDescent="0.25">
      <c r="A194" s="11" t="str">
        <f>IF(Tableau8252728[[#This Row],[Semaine]]="","",VLOOKUP(Tableau8252728[[#This Row],[Semaine]],Listes!$A:$B,2,FALSE))</f>
        <v/>
      </c>
      <c r="B194" s="11" t="str">
        <f>IF(ISBLANK(Tableau8252728[[#This Row],[Matricule]]),"",VLOOKUP(Tableau8252728[[#This Row],[Matricule]],#REF!,2,FALSE))</f>
        <v/>
      </c>
      <c r="C194" s="11" t="str">
        <f>IF(ISBLANK(Tableau8252728[[#This Row],[Matricule]]),"",VLOOKUP(Tableau8252728[[#This Row],[Matricule]],#REF!,3,FALSE))</f>
        <v/>
      </c>
      <c r="D194" s="11" t="str">
        <f>CONCATENATE(Tableau8252728[[#This Row],[Semaine]],Tableau8252728[[#This Row],[Matricule]])</f>
        <v/>
      </c>
      <c r="O194" s="14" t="str">
        <f>IF(SUM(Tableau8252728[[#This Row],[Lundi]:[Mercredi]])&gt;0,SUM(Tableau8252728[[#This Row],[Lundi]:[Mercredi]]),"")</f>
        <v/>
      </c>
      <c r="P194" s="14" t="str">
        <f>IF(SUM(Tableau8252728[[#This Row],[Jeudi]:[Samedi]])&gt;0,SUM(Tableau8252728[[#This Row],[Jeudi]:[Samedi]]),"")</f>
        <v/>
      </c>
      <c r="Q194" s="14">
        <f>COUNTIF(Tableau8252728[[#This Row],[Lundi]:[Mercredi]],"&gt;0") + COUNTIF(Tableau8252728[[#This Row],[Jeudi]:[Samedi]],"&gt;0")</f>
        <v>0</v>
      </c>
      <c r="R194" s="14" t="str">
        <f>IFERROR(Tableau8252728[[#This Row],[Total Tour 1]]+Tableau8252728[[#This Row],[Total Tour 2]],"")</f>
        <v/>
      </c>
      <c r="S194" s="14">
        <f>COUNTIF(Tableau8252728[[#This Row],[Lundi]:[Samedi]],"&gt;=10")*1000</f>
        <v>0</v>
      </c>
      <c r="T19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94" s="15">
        <f>Tableau8252728[[#This Row],[Prime production]]+Tableau8252728[[#This Row],[Prime rendement]]</f>
        <v>0</v>
      </c>
      <c r="V194" s="15" t="str">
        <f>IF(Tableau8252728[[#This Row],[Matricule]]&gt;1,IF(COUNTIF(Tableau8252728[DateMatricule],Tableau8252728[[#This Row],[DateMatricule]])&gt;1,"Doublon",""),"")</f>
        <v/>
      </c>
    </row>
    <row r="195" spans="1:22" x14ac:dyDescent="0.25">
      <c r="A195" s="11" t="str">
        <f>IF(Tableau8252728[[#This Row],[Semaine]]="","",VLOOKUP(Tableau8252728[[#This Row],[Semaine]],Listes!$A:$B,2,FALSE))</f>
        <v/>
      </c>
      <c r="B195" s="11" t="str">
        <f>IF(ISBLANK(Tableau8252728[[#This Row],[Matricule]]),"",VLOOKUP(Tableau8252728[[#This Row],[Matricule]],#REF!,2,FALSE))</f>
        <v/>
      </c>
      <c r="C195" s="11" t="str">
        <f>IF(ISBLANK(Tableau8252728[[#This Row],[Matricule]]),"",VLOOKUP(Tableau8252728[[#This Row],[Matricule]],#REF!,3,FALSE))</f>
        <v/>
      </c>
      <c r="D195" s="11" t="str">
        <f>CONCATENATE(Tableau8252728[[#This Row],[Semaine]],Tableau8252728[[#This Row],[Matricule]])</f>
        <v/>
      </c>
      <c r="O195" s="14" t="str">
        <f>IF(SUM(Tableau8252728[[#This Row],[Lundi]:[Mercredi]])&gt;0,SUM(Tableau8252728[[#This Row],[Lundi]:[Mercredi]]),"")</f>
        <v/>
      </c>
      <c r="P195" s="14" t="str">
        <f>IF(SUM(Tableau8252728[[#This Row],[Jeudi]:[Samedi]])&gt;0,SUM(Tableau8252728[[#This Row],[Jeudi]:[Samedi]]),"")</f>
        <v/>
      </c>
      <c r="Q195" s="14">
        <f>COUNTIF(Tableau8252728[[#This Row],[Lundi]:[Mercredi]],"&gt;0") + COUNTIF(Tableau8252728[[#This Row],[Jeudi]:[Samedi]],"&gt;0")</f>
        <v>0</v>
      </c>
      <c r="R195" s="14" t="str">
        <f>IFERROR(Tableau8252728[[#This Row],[Total Tour 1]]+Tableau8252728[[#This Row],[Total Tour 2]],"")</f>
        <v/>
      </c>
      <c r="S195" s="14">
        <f>COUNTIF(Tableau8252728[[#This Row],[Lundi]:[Samedi]],"&gt;=10")*1000</f>
        <v>0</v>
      </c>
      <c r="T19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95" s="15">
        <f>Tableau8252728[[#This Row],[Prime production]]+Tableau8252728[[#This Row],[Prime rendement]]</f>
        <v>0</v>
      </c>
      <c r="V195" s="15" t="str">
        <f>IF(Tableau8252728[[#This Row],[Matricule]]&gt;1,IF(COUNTIF(Tableau8252728[DateMatricule],Tableau8252728[[#This Row],[DateMatricule]])&gt;1,"Doublon",""),"")</f>
        <v/>
      </c>
    </row>
    <row r="196" spans="1:22" x14ac:dyDescent="0.25">
      <c r="A196" s="11" t="str">
        <f>IF(Tableau8252728[[#This Row],[Semaine]]="","",VLOOKUP(Tableau8252728[[#This Row],[Semaine]],Listes!$A:$B,2,FALSE))</f>
        <v/>
      </c>
      <c r="B196" s="11" t="str">
        <f>IF(ISBLANK(Tableau8252728[[#This Row],[Matricule]]),"",VLOOKUP(Tableau8252728[[#This Row],[Matricule]],#REF!,2,FALSE))</f>
        <v/>
      </c>
      <c r="C196" s="11" t="str">
        <f>IF(ISBLANK(Tableau8252728[[#This Row],[Matricule]]),"",VLOOKUP(Tableau8252728[[#This Row],[Matricule]],#REF!,3,FALSE))</f>
        <v/>
      </c>
      <c r="D196" s="11" t="str">
        <f>CONCATENATE(Tableau8252728[[#This Row],[Semaine]],Tableau8252728[[#This Row],[Matricule]])</f>
        <v/>
      </c>
      <c r="O196" s="14" t="str">
        <f>IF(SUM(Tableau8252728[[#This Row],[Lundi]:[Mercredi]])&gt;0,SUM(Tableau8252728[[#This Row],[Lundi]:[Mercredi]]),"")</f>
        <v/>
      </c>
      <c r="P196" s="14" t="str">
        <f>IF(SUM(Tableau8252728[[#This Row],[Jeudi]:[Samedi]])&gt;0,SUM(Tableau8252728[[#This Row],[Jeudi]:[Samedi]]),"")</f>
        <v/>
      </c>
      <c r="Q196" s="14">
        <f>COUNTIF(Tableau8252728[[#This Row],[Lundi]:[Mercredi]],"&gt;0") + COUNTIF(Tableau8252728[[#This Row],[Jeudi]:[Samedi]],"&gt;0")</f>
        <v>0</v>
      </c>
      <c r="R196" s="14" t="str">
        <f>IFERROR(Tableau8252728[[#This Row],[Total Tour 1]]+Tableau8252728[[#This Row],[Total Tour 2]],"")</f>
        <v/>
      </c>
      <c r="S196" s="14">
        <f>COUNTIF(Tableau8252728[[#This Row],[Lundi]:[Samedi]],"&gt;=10")*1000</f>
        <v>0</v>
      </c>
      <c r="T19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96" s="15">
        <f>Tableau8252728[[#This Row],[Prime production]]+Tableau8252728[[#This Row],[Prime rendement]]</f>
        <v>0</v>
      </c>
      <c r="V196" s="15" t="str">
        <f>IF(Tableau8252728[[#This Row],[Matricule]]&gt;1,IF(COUNTIF(Tableau8252728[DateMatricule],Tableau8252728[[#This Row],[DateMatricule]])&gt;1,"Doublon",""),"")</f>
        <v/>
      </c>
    </row>
    <row r="197" spans="1:22" x14ac:dyDescent="0.25">
      <c r="A197" s="11" t="str">
        <f>IF(Tableau8252728[[#This Row],[Semaine]]="","",VLOOKUP(Tableau8252728[[#This Row],[Semaine]],Listes!$A:$B,2,FALSE))</f>
        <v/>
      </c>
      <c r="B197" s="11" t="str">
        <f>IF(ISBLANK(Tableau8252728[[#This Row],[Matricule]]),"",VLOOKUP(Tableau8252728[[#This Row],[Matricule]],#REF!,2,FALSE))</f>
        <v/>
      </c>
      <c r="C197" s="11" t="str">
        <f>IF(ISBLANK(Tableau8252728[[#This Row],[Matricule]]),"",VLOOKUP(Tableau8252728[[#This Row],[Matricule]],#REF!,3,FALSE))</f>
        <v/>
      </c>
      <c r="D197" s="11" t="str">
        <f>CONCATENATE(Tableau8252728[[#This Row],[Semaine]],Tableau8252728[[#This Row],[Matricule]])</f>
        <v/>
      </c>
      <c r="O197" s="14" t="str">
        <f>IF(SUM(Tableau8252728[[#This Row],[Lundi]:[Mercredi]])&gt;0,SUM(Tableau8252728[[#This Row],[Lundi]:[Mercredi]]),"")</f>
        <v/>
      </c>
      <c r="P197" s="14" t="str">
        <f>IF(SUM(Tableau8252728[[#This Row],[Jeudi]:[Samedi]])&gt;0,SUM(Tableau8252728[[#This Row],[Jeudi]:[Samedi]]),"")</f>
        <v/>
      </c>
      <c r="Q197" s="14">
        <f>COUNTIF(Tableau8252728[[#This Row],[Lundi]:[Mercredi]],"&gt;0") + COUNTIF(Tableau8252728[[#This Row],[Jeudi]:[Samedi]],"&gt;0")</f>
        <v>0</v>
      </c>
      <c r="R197" s="14" t="str">
        <f>IFERROR(Tableau8252728[[#This Row],[Total Tour 1]]+Tableau8252728[[#This Row],[Total Tour 2]],"")</f>
        <v/>
      </c>
      <c r="S197" s="14">
        <f>COUNTIF(Tableau8252728[[#This Row],[Lundi]:[Samedi]],"&gt;=10")*1000</f>
        <v>0</v>
      </c>
      <c r="T19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97" s="15">
        <f>Tableau8252728[[#This Row],[Prime production]]+Tableau8252728[[#This Row],[Prime rendement]]</f>
        <v>0</v>
      </c>
      <c r="V197" s="15" t="str">
        <f>IF(Tableau8252728[[#This Row],[Matricule]]&gt;1,IF(COUNTIF(Tableau8252728[DateMatricule],Tableau8252728[[#This Row],[DateMatricule]])&gt;1,"Doublon",""),"")</f>
        <v/>
      </c>
    </row>
    <row r="198" spans="1:22" x14ac:dyDescent="0.25">
      <c r="A198" s="11" t="str">
        <f>IF(Tableau8252728[[#This Row],[Semaine]]="","",VLOOKUP(Tableau8252728[[#This Row],[Semaine]],Listes!$A:$B,2,FALSE))</f>
        <v/>
      </c>
      <c r="B198" s="11" t="str">
        <f>IF(ISBLANK(Tableau8252728[[#This Row],[Matricule]]),"",VLOOKUP(Tableau8252728[[#This Row],[Matricule]],#REF!,2,FALSE))</f>
        <v/>
      </c>
      <c r="C198" s="11" t="str">
        <f>IF(ISBLANK(Tableau8252728[[#This Row],[Matricule]]),"",VLOOKUP(Tableau8252728[[#This Row],[Matricule]],#REF!,3,FALSE))</f>
        <v/>
      </c>
      <c r="D198" s="11" t="str">
        <f>CONCATENATE(Tableau8252728[[#This Row],[Semaine]],Tableau8252728[[#This Row],[Matricule]])</f>
        <v/>
      </c>
      <c r="O198" s="14" t="str">
        <f>IF(SUM(Tableau8252728[[#This Row],[Lundi]:[Mercredi]])&gt;0,SUM(Tableau8252728[[#This Row],[Lundi]:[Mercredi]]),"")</f>
        <v/>
      </c>
      <c r="P198" s="14" t="str">
        <f>IF(SUM(Tableau8252728[[#This Row],[Jeudi]:[Samedi]])&gt;0,SUM(Tableau8252728[[#This Row],[Jeudi]:[Samedi]]),"")</f>
        <v/>
      </c>
      <c r="Q198" s="14">
        <f>COUNTIF(Tableau8252728[[#This Row],[Lundi]:[Mercredi]],"&gt;0") + COUNTIF(Tableau8252728[[#This Row],[Jeudi]:[Samedi]],"&gt;0")</f>
        <v>0</v>
      </c>
      <c r="R198" s="14" t="str">
        <f>IFERROR(Tableau8252728[[#This Row],[Total Tour 1]]+Tableau8252728[[#This Row],[Total Tour 2]],"")</f>
        <v/>
      </c>
      <c r="S198" s="14">
        <f>COUNTIF(Tableau8252728[[#This Row],[Lundi]:[Samedi]],"&gt;=10")*1000</f>
        <v>0</v>
      </c>
      <c r="T19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98" s="15">
        <f>Tableau8252728[[#This Row],[Prime production]]+Tableau8252728[[#This Row],[Prime rendement]]</f>
        <v>0</v>
      </c>
      <c r="V198" s="15" t="str">
        <f>IF(Tableau8252728[[#This Row],[Matricule]]&gt;1,IF(COUNTIF(Tableau8252728[DateMatricule],Tableau8252728[[#This Row],[DateMatricule]])&gt;1,"Doublon",""),"")</f>
        <v/>
      </c>
    </row>
    <row r="199" spans="1:22" x14ac:dyDescent="0.25">
      <c r="A199" s="11" t="str">
        <f>IF(Tableau8252728[[#This Row],[Semaine]]="","",VLOOKUP(Tableau8252728[[#This Row],[Semaine]],Listes!$A:$B,2,FALSE))</f>
        <v/>
      </c>
      <c r="B199" s="11" t="str">
        <f>IF(ISBLANK(Tableau8252728[[#This Row],[Matricule]]),"",VLOOKUP(Tableau8252728[[#This Row],[Matricule]],#REF!,2,FALSE))</f>
        <v/>
      </c>
      <c r="C199" s="11" t="str">
        <f>IF(ISBLANK(Tableau8252728[[#This Row],[Matricule]]),"",VLOOKUP(Tableau8252728[[#This Row],[Matricule]],#REF!,3,FALSE))</f>
        <v/>
      </c>
      <c r="D199" s="11" t="str">
        <f>CONCATENATE(Tableau8252728[[#This Row],[Semaine]],Tableau8252728[[#This Row],[Matricule]])</f>
        <v/>
      </c>
      <c r="O199" s="14" t="str">
        <f>IF(SUM(Tableau8252728[[#This Row],[Lundi]:[Mercredi]])&gt;0,SUM(Tableau8252728[[#This Row],[Lundi]:[Mercredi]]),"")</f>
        <v/>
      </c>
      <c r="P199" s="14" t="str">
        <f>IF(SUM(Tableau8252728[[#This Row],[Jeudi]:[Samedi]])&gt;0,SUM(Tableau8252728[[#This Row],[Jeudi]:[Samedi]]),"")</f>
        <v/>
      </c>
      <c r="Q199" s="14">
        <f>COUNTIF(Tableau8252728[[#This Row],[Lundi]:[Mercredi]],"&gt;0") + COUNTIF(Tableau8252728[[#This Row],[Jeudi]:[Samedi]],"&gt;0")</f>
        <v>0</v>
      </c>
      <c r="R199" s="14" t="str">
        <f>IFERROR(Tableau8252728[[#This Row],[Total Tour 1]]+Tableau8252728[[#This Row],[Total Tour 2]],"")</f>
        <v/>
      </c>
      <c r="S199" s="14">
        <f>COUNTIF(Tableau8252728[[#This Row],[Lundi]:[Samedi]],"&gt;=10")*1000</f>
        <v>0</v>
      </c>
      <c r="T19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99" s="15">
        <f>Tableau8252728[[#This Row],[Prime production]]+Tableau8252728[[#This Row],[Prime rendement]]</f>
        <v>0</v>
      </c>
      <c r="V199" s="15" t="str">
        <f>IF(Tableau8252728[[#This Row],[Matricule]]&gt;1,IF(COUNTIF(Tableau8252728[DateMatricule],Tableau8252728[[#This Row],[DateMatricule]])&gt;1,"Doublon",""),"")</f>
        <v/>
      </c>
    </row>
    <row r="200" spans="1:22" x14ac:dyDescent="0.25">
      <c r="A200" s="11" t="str">
        <f>IF(Tableau8252728[[#This Row],[Semaine]]="","",VLOOKUP(Tableau8252728[[#This Row],[Semaine]],Listes!$A:$B,2,FALSE))</f>
        <v/>
      </c>
      <c r="B200" s="11" t="str">
        <f>IF(ISBLANK(Tableau8252728[[#This Row],[Matricule]]),"",VLOOKUP(Tableau8252728[[#This Row],[Matricule]],#REF!,2,FALSE))</f>
        <v/>
      </c>
      <c r="C200" s="11" t="str">
        <f>IF(ISBLANK(Tableau8252728[[#This Row],[Matricule]]),"",VLOOKUP(Tableau8252728[[#This Row],[Matricule]],#REF!,3,FALSE))</f>
        <v/>
      </c>
      <c r="D200" s="11" t="str">
        <f>CONCATENATE(Tableau8252728[[#This Row],[Semaine]],Tableau8252728[[#This Row],[Matricule]])</f>
        <v/>
      </c>
      <c r="O200" s="14" t="str">
        <f>IF(SUM(Tableau8252728[[#This Row],[Lundi]:[Mercredi]])&gt;0,SUM(Tableau8252728[[#This Row],[Lundi]:[Mercredi]]),"")</f>
        <v/>
      </c>
      <c r="P200" s="14" t="str">
        <f>IF(SUM(Tableau8252728[[#This Row],[Jeudi]:[Samedi]])&gt;0,SUM(Tableau8252728[[#This Row],[Jeudi]:[Samedi]]),"")</f>
        <v/>
      </c>
      <c r="Q200" s="14">
        <f>COUNTIF(Tableau8252728[[#This Row],[Lundi]:[Mercredi]],"&gt;0") + COUNTIF(Tableau8252728[[#This Row],[Jeudi]:[Samedi]],"&gt;0")</f>
        <v>0</v>
      </c>
      <c r="R200" s="14" t="str">
        <f>IFERROR(Tableau8252728[[#This Row],[Total Tour 1]]+Tableau8252728[[#This Row],[Total Tour 2]],"")</f>
        <v/>
      </c>
      <c r="S200" s="14">
        <f>COUNTIF(Tableau8252728[[#This Row],[Lundi]:[Samedi]],"&gt;=10")*1000</f>
        <v>0</v>
      </c>
      <c r="T20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00" s="15">
        <f>Tableau8252728[[#This Row],[Prime production]]+Tableau8252728[[#This Row],[Prime rendement]]</f>
        <v>0</v>
      </c>
      <c r="V200" s="15" t="str">
        <f>IF(Tableau8252728[[#This Row],[Matricule]]&gt;1,IF(COUNTIF(Tableau8252728[DateMatricule],Tableau8252728[[#This Row],[DateMatricule]])&gt;1,"Doublon",""),"")</f>
        <v/>
      </c>
    </row>
    <row r="201" spans="1:22" x14ac:dyDescent="0.25">
      <c r="A201" s="11" t="str">
        <f>IF(Tableau8252728[[#This Row],[Semaine]]="","",VLOOKUP(Tableau8252728[[#This Row],[Semaine]],Listes!$A:$B,2,FALSE))</f>
        <v/>
      </c>
      <c r="B201" s="11" t="str">
        <f>IF(ISBLANK(Tableau8252728[[#This Row],[Matricule]]),"",VLOOKUP(Tableau8252728[[#This Row],[Matricule]],#REF!,2,FALSE))</f>
        <v/>
      </c>
      <c r="C201" s="11" t="str">
        <f>IF(ISBLANK(Tableau8252728[[#This Row],[Matricule]]),"",VLOOKUP(Tableau8252728[[#This Row],[Matricule]],#REF!,3,FALSE))</f>
        <v/>
      </c>
      <c r="D201" s="11" t="str">
        <f>CONCATENATE(Tableau8252728[[#This Row],[Semaine]],Tableau8252728[[#This Row],[Matricule]])</f>
        <v/>
      </c>
      <c r="O201" s="14" t="str">
        <f>IF(SUM(Tableau8252728[[#This Row],[Lundi]:[Mercredi]])&gt;0,SUM(Tableau8252728[[#This Row],[Lundi]:[Mercredi]]),"")</f>
        <v/>
      </c>
      <c r="P201" s="14" t="str">
        <f>IF(SUM(Tableau8252728[[#This Row],[Jeudi]:[Samedi]])&gt;0,SUM(Tableau8252728[[#This Row],[Jeudi]:[Samedi]]),"")</f>
        <v/>
      </c>
      <c r="Q201" s="14">
        <f>COUNTIF(Tableau8252728[[#This Row],[Lundi]:[Mercredi]],"&gt;0") + COUNTIF(Tableau8252728[[#This Row],[Jeudi]:[Samedi]],"&gt;0")</f>
        <v>0</v>
      </c>
      <c r="R201" s="14" t="str">
        <f>IFERROR(Tableau8252728[[#This Row],[Total Tour 1]]+Tableau8252728[[#This Row],[Total Tour 2]],"")</f>
        <v/>
      </c>
      <c r="S201" s="14">
        <f>COUNTIF(Tableau8252728[[#This Row],[Lundi]:[Samedi]],"&gt;=10")*1000</f>
        <v>0</v>
      </c>
      <c r="T20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01" s="15">
        <f>Tableau8252728[[#This Row],[Prime production]]+Tableau8252728[[#This Row],[Prime rendement]]</f>
        <v>0</v>
      </c>
      <c r="V201" s="15" t="str">
        <f>IF(Tableau8252728[[#This Row],[Matricule]]&gt;1,IF(COUNTIF(Tableau8252728[DateMatricule],Tableau8252728[[#This Row],[DateMatricule]])&gt;1,"Doublon",""),"")</f>
        <v/>
      </c>
    </row>
    <row r="202" spans="1:22" x14ac:dyDescent="0.25">
      <c r="A202" s="11" t="str">
        <f>IF(Tableau8252728[[#This Row],[Semaine]]="","",VLOOKUP(Tableau8252728[[#This Row],[Semaine]],Listes!$A:$B,2,FALSE))</f>
        <v/>
      </c>
      <c r="B202" s="11" t="str">
        <f>IF(ISBLANK(Tableau8252728[[#This Row],[Matricule]]),"",VLOOKUP(Tableau8252728[[#This Row],[Matricule]],#REF!,2,FALSE))</f>
        <v/>
      </c>
      <c r="C202" s="11" t="str">
        <f>IF(ISBLANK(Tableau8252728[[#This Row],[Matricule]]),"",VLOOKUP(Tableau8252728[[#This Row],[Matricule]],#REF!,3,FALSE))</f>
        <v/>
      </c>
      <c r="D202" s="11" t="str">
        <f>CONCATENATE(Tableau8252728[[#This Row],[Semaine]],Tableau8252728[[#This Row],[Matricule]])</f>
        <v/>
      </c>
      <c r="O202" s="14" t="str">
        <f>IF(SUM(Tableau8252728[[#This Row],[Lundi]:[Mercredi]])&gt;0,SUM(Tableau8252728[[#This Row],[Lundi]:[Mercredi]]),"")</f>
        <v/>
      </c>
      <c r="P202" s="14" t="str">
        <f>IF(SUM(Tableau8252728[[#This Row],[Jeudi]:[Samedi]])&gt;0,SUM(Tableau8252728[[#This Row],[Jeudi]:[Samedi]]),"")</f>
        <v/>
      </c>
      <c r="Q202" s="14">
        <f>COUNTIF(Tableau8252728[[#This Row],[Lundi]:[Mercredi]],"&gt;0") + COUNTIF(Tableau8252728[[#This Row],[Jeudi]:[Samedi]],"&gt;0")</f>
        <v>0</v>
      </c>
      <c r="R202" s="14" t="str">
        <f>IFERROR(Tableau8252728[[#This Row],[Total Tour 1]]+Tableau8252728[[#This Row],[Total Tour 2]],"")</f>
        <v/>
      </c>
      <c r="S202" s="14">
        <f>COUNTIF(Tableau8252728[[#This Row],[Lundi]:[Samedi]],"&gt;=10")*1000</f>
        <v>0</v>
      </c>
      <c r="T20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02" s="15">
        <f>Tableau8252728[[#This Row],[Prime production]]+Tableau8252728[[#This Row],[Prime rendement]]</f>
        <v>0</v>
      </c>
      <c r="V202" s="15" t="str">
        <f>IF(Tableau8252728[[#This Row],[Matricule]]&gt;1,IF(COUNTIF(Tableau8252728[DateMatricule],Tableau8252728[[#This Row],[DateMatricule]])&gt;1,"Doublon",""),"")</f>
        <v/>
      </c>
    </row>
    <row r="203" spans="1:22" x14ac:dyDescent="0.25">
      <c r="A203" s="11" t="str">
        <f>IF(Tableau8252728[[#This Row],[Semaine]]="","",VLOOKUP(Tableau8252728[[#This Row],[Semaine]],Listes!$A:$B,2,FALSE))</f>
        <v/>
      </c>
      <c r="B203" s="11" t="str">
        <f>IF(ISBLANK(Tableau8252728[[#This Row],[Matricule]]),"",VLOOKUP(Tableau8252728[[#This Row],[Matricule]],#REF!,2,FALSE))</f>
        <v/>
      </c>
      <c r="C203" s="11" t="str">
        <f>IF(ISBLANK(Tableau8252728[[#This Row],[Matricule]]),"",VLOOKUP(Tableau8252728[[#This Row],[Matricule]],#REF!,3,FALSE))</f>
        <v/>
      </c>
      <c r="D203" s="11" t="str">
        <f>CONCATENATE(Tableau8252728[[#This Row],[Semaine]],Tableau8252728[[#This Row],[Matricule]])</f>
        <v/>
      </c>
      <c r="O203" s="14" t="str">
        <f>IF(SUM(Tableau8252728[[#This Row],[Lundi]:[Mercredi]])&gt;0,SUM(Tableau8252728[[#This Row],[Lundi]:[Mercredi]]),"")</f>
        <v/>
      </c>
      <c r="P203" s="14" t="str">
        <f>IF(SUM(Tableau8252728[[#This Row],[Jeudi]:[Samedi]])&gt;0,SUM(Tableau8252728[[#This Row],[Jeudi]:[Samedi]]),"")</f>
        <v/>
      </c>
      <c r="Q203" s="14">
        <f>COUNTIF(Tableau8252728[[#This Row],[Lundi]:[Mercredi]],"&gt;0") + COUNTIF(Tableau8252728[[#This Row],[Jeudi]:[Samedi]],"&gt;0")</f>
        <v>0</v>
      </c>
      <c r="R203" s="14" t="str">
        <f>IFERROR(Tableau8252728[[#This Row],[Total Tour 1]]+Tableau8252728[[#This Row],[Total Tour 2]],"")</f>
        <v/>
      </c>
      <c r="S203" s="14">
        <f>COUNTIF(Tableau8252728[[#This Row],[Lundi]:[Samedi]],"&gt;=10")*1000</f>
        <v>0</v>
      </c>
      <c r="T20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03" s="15">
        <f>Tableau8252728[[#This Row],[Prime production]]+Tableau8252728[[#This Row],[Prime rendement]]</f>
        <v>0</v>
      </c>
      <c r="V203" s="15" t="str">
        <f>IF(Tableau8252728[[#This Row],[Matricule]]&gt;1,IF(COUNTIF(Tableau8252728[DateMatricule],Tableau8252728[[#This Row],[DateMatricule]])&gt;1,"Doublon",""),"")</f>
        <v/>
      </c>
    </row>
    <row r="204" spans="1:22" x14ac:dyDescent="0.25">
      <c r="A204" s="11" t="str">
        <f>IF(Tableau8252728[[#This Row],[Semaine]]="","",VLOOKUP(Tableau8252728[[#This Row],[Semaine]],Listes!$A:$B,2,FALSE))</f>
        <v/>
      </c>
      <c r="B204" s="11" t="str">
        <f>IF(ISBLANK(Tableau8252728[[#This Row],[Matricule]]),"",VLOOKUP(Tableau8252728[[#This Row],[Matricule]],#REF!,2,FALSE))</f>
        <v/>
      </c>
      <c r="C204" s="11" t="str">
        <f>IF(ISBLANK(Tableau8252728[[#This Row],[Matricule]]),"",VLOOKUP(Tableau8252728[[#This Row],[Matricule]],#REF!,3,FALSE))</f>
        <v/>
      </c>
      <c r="D204" s="11" t="str">
        <f>CONCATENATE(Tableau8252728[[#This Row],[Semaine]],Tableau8252728[[#This Row],[Matricule]])</f>
        <v/>
      </c>
      <c r="O204" s="14" t="str">
        <f>IF(SUM(Tableau8252728[[#This Row],[Lundi]:[Mercredi]])&gt;0,SUM(Tableau8252728[[#This Row],[Lundi]:[Mercredi]]),"")</f>
        <v/>
      </c>
      <c r="P204" s="14" t="str">
        <f>IF(SUM(Tableau8252728[[#This Row],[Jeudi]:[Samedi]])&gt;0,SUM(Tableau8252728[[#This Row],[Jeudi]:[Samedi]]),"")</f>
        <v/>
      </c>
      <c r="Q204" s="14">
        <f>COUNTIF(Tableau8252728[[#This Row],[Lundi]:[Mercredi]],"&gt;0") + COUNTIF(Tableau8252728[[#This Row],[Jeudi]:[Samedi]],"&gt;0")</f>
        <v>0</v>
      </c>
      <c r="R204" s="14" t="str">
        <f>IFERROR(Tableau8252728[[#This Row],[Total Tour 1]]+Tableau8252728[[#This Row],[Total Tour 2]],"")</f>
        <v/>
      </c>
      <c r="S204" s="14">
        <f>COUNTIF(Tableau8252728[[#This Row],[Lundi]:[Samedi]],"&gt;=10")*1000</f>
        <v>0</v>
      </c>
      <c r="T20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04" s="15">
        <f>Tableau8252728[[#This Row],[Prime production]]+Tableau8252728[[#This Row],[Prime rendement]]</f>
        <v>0</v>
      </c>
      <c r="V204" s="15" t="str">
        <f>IF(Tableau8252728[[#This Row],[Matricule]]&gt;1,IF(COUNTIF(Tableau8252728[DateMatricule],Tableau8252728[[#This Row],[DateMatricule]])&gt;1,"Doublon",""),"")</f>
        <v/>
      </c>
    </row>
    <row r="205" spans="1:22" x14ac:dyDescent="0.25">
      <c r="A205" s="11" t="str">
        <f>IF(Tableau8252728[[#This Row],[Semaine]]="","",VLOOKUP(Tableau8252728[[#This Row],[Semaine]],Listes!$A:$B,2,FALSE))</f>
        <v/>
      </c>
      <c r="B205" s="11" t="str">
        <f>IF(ISBLANK(Tableau8252728[[#This Row],[Matricule]]),"",VLOOKUP(Tableau8252728[[#This Row],[Matricule]],#REF!,2,FALSE))</f>
        <v/>
      </c>
      <c r="C205" s="11" t="str">
        <f>IF(ISBLANK(Tableau8252728[[#This Row],[Matricule]]),"",VLOOKUP(Tableau8252728[[#This Row],[Matricule]],#REF!,3,FALSE))</f>
        <v/>
      </c>
      <c r="D205" s="11" t="str">
        <f>CONCATENATE(Tableau8252728[[#This Row],[Semaine]],Tableau8252728[[#This Row],[Matricule]])</f>
        <v/>
      </c>
      <c r="O205" s="14" t="str">
        <f>IF(SUM(Tableau8252728[[#This Row],[Lundi]:[Mercredi]])&gt;0,SUM(Tableau8252728[[#This Row],[Lundi]:[Mercredi]]),"")</f>
        <v/>
      </c>
      <c r="P205" s="14" t="str">
        <f>IF(SUM(Tableau8252728[[#This Row],[Jeudi]:[Samedi]])&gt;0,SUM(Tableau8252728[[#This Row],[Jeudi]:[Samedi]]),"")</f>
        <v/>
      </c>
      <c r="Q205" s="14">
        <f>COUNTIF(Tableau8252728[[#This Row],[Lundi]:[Mercredi]],"&gt;0") + COUNTIF(Tableau8252728[[#This Row],[Jeudi]:[Samedi]],"&gt;0")</f>
        <v>0</v>
      </c>
      <c r="R205" s="14" t="str">
        <f>IFERROR(Tableau8252728[[#This Row],[Total Tour 1]]+Tableau8252728[[#This Row],[Total Tour 2]],"")</f>
        <v/>
      </c>
      <c r="S205" s="14">
        <f>COUNTIF(Tableau8252728[[#This Row],[Lundi]:[Samedi]],"&gt;=10")*1000</f>
        <v>0</v>
      </c>
      <c r="T20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05" s="15">
        <f>Tableau8252728[[#This Row],[Prime production]]+Tableau8252728[[#This Row],[Prime rendement]]</f>
        <v>0</v>
      </c>
      <c r="V205" s="15" t="str">
        <f>IF(Tableau8252728[[#This Row],[Matricule]]&gt;1,IF(COUNTIF(Tableau8252728[DateMatricule],Tableau8252728[[#This Row],[DateMatricule]])&gt;1,"Doublon",""),"")</f>
        <v/>
      </c>
    </row>
    <row r="206" spans="1:22" x14ac:dyDescent="0.25">
      <c r="A206" s="11" t="str">
        <f>IF(Tableau8252728[[#This Row],[Semaine]]="","",VLOOKUP(Tableau8252728[[#This Row],[Semaine]],Listes!$A:$B,2,FALSE))</f>
        <v/>
      </c>
      <c r="B206" s="11" t="str">
        <f>IF(ISBLANK(Tableau8252728[[#This Row],[Matricule]]),"",VLOOKUP(Tableau8252728[[#This Row],[Matricule]],#REF!,2,FALSE))</f>
        <v/>
      </c>
      <c r="C206" s="11" t="str">
        <f>IF(ISBLANK(Tableau8252728[[#This Row],[Matricule]]),"",VLOOKUP(Tableau8252728[[#This Row],[Matricule]],#REF!,3,FALSE))</f>
        <v/>
      </c>
      <c r="D206" s="11" t="str">
        <f>CONCATENATE(Tableau8252728[[#This Row],[Semaine]],Tableau8252728[[#This Row],[Matricule]])</f>
        <v/>
      </c>
      <c r="O206" s="14" t="str">
        <f>IF(SUM(Tableau8252728[[#This Row],[Lundi]:[Mercredi]])&gt;0,SUM(Tableau8252728[[#This Row],[Lundi]:[Mercredi]]),"")</f>
        <v/>
      </c>
      <c r="P206" s="14" t="str">
        <f>IF(SUM(Tableau8252728[[#This Row],[Jeudi]:[Samedi]])&gt;0,SUM(Tableau8252728[[#This Row],[Jeudi]:[Samedi]]),"")</f>
        <v/>
      </c>
      <c r="Q206" s="14">
        <f>COUNTIF(Tableau8252728[[#This Row],[Lundi]:[Mercredi]],"&gt;0") + COUNTIF(Tableau8252728[[#This Row],[Jeudi]:[Samedi]],"&gt;0")</f>
        <v>0</v>
      </c>
      <c r="R206" s="14" t="str">
        <f>IFERROR(Tableau8252728[[#This Row],[Total Tour 1]]+Tableau8252728[[#This Row],[Total Tour 2]],"")</f>
        <v/>
      </c>
      <c r="S206" s="14">
        <f>COUNTIF(Tableau8252728[[#This Row],[Lundi]:[Samedi]],"&gt;=10")*1000</f>
        <v>0</v>
      </c>
      <c r="T20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06" s="15">
        <f>Tableau8252728[[#This Row],[Prime production]]+Tableau8252728[[#This Row],[Prime rendement]]</f>
        <v>0</v>
      </c>
      <c r="V206" s="15" t="str">
        <f>IF(Tableau8252728[[#This Row],[Matricule]]&gt;1,IF(COUNTIF(Tableau8252728[DateMatricule],Tableau8252728[[#This Row],[DateMatricule]])&gt;1,"Doublon",""),"")</f>
        <v/>
      </c>
    </row>
    <row r="207" spans="1:22" x14ac:dyDescent="0.25">
      <c r="A207" s="11" t="str">
        <f>IF(Tableau8252728[[#This Row],[Semaine]]="","",VLOOKUP(Tableau8252728[[#This Row],[Semaine]],Listes!$A:$B,2,FALSE))</f>
        <v/>
      </c>
      <c r="B207" s="11" t="str">
        <f>IF(ISBLANK(Tableau8252728[[#This Row],[Matricule]]),"",VLOOKUP(Tableau8252728[[#This Row],[Matricule]],#REF!,2,FALSE))</f>
        <v/>
      </c>
      <c r="C207" s="11" t="str">
        <f>IF(ISBLANK(Tableau8252728[[#This Row],[Matricule]]),"",VLOOKUP(Tableau8252728[[#This Row],[Matricule]],#REF!,3,FALSE))</f>
        <v/>
      </c>
      <c r="D207" s="11" t="str">
        <f>CONCATENATE(Tableau8252728[[#This Row],[Semaine]],Tableau8252728[[#This Row],[Matricule]])</f>
        <v/>
      </c>
      <c r="O207" s="14" t="str">
        <f>IF(SUM(Tableau8252728[[#This Row],[Lundi]:[Mercredi]])&gt;0,SUM(Tableau8252728[[#This Row],[Lundi]:[Mercredi]]),"")</f>
        <v/>
      </c>
      <c r="P207" s="14" t="str">
        <f>IF(SUM(Tableau8252728[[#This Row],[Jeudi]:[Samedi]])&gt;0,SUM(Tableau8252728[[#This Row],[Jeudi]:[Samedi]]),"")</f>
        <v/>
      </c>
      <c r="Q207" s="14">
        <f>COUNTIF(Tableau8252728[[#This Row],[Lundi]:[Mercredi]],"&gt;0") + COUNTIF(Tableau8252728[[#This Row],[Jeudi]:[Samedi]],"&gt;0")</f>
        <v>0</v>
      </c>
      <c r="R207" s="14" t="str">
        <f>IFERROR(Tableau8252728[[#This Row],[Total Tour 1]]+Tableau8252728[[#This Row],[Total Tour 2]],"")</f>
        <v/>
      </c>
      <c r="S207" s="14">
        <f>COUNTIF(Tableau8252728[[#This Row],[Lundi]:[Samedi]],"&gt;=10")*1000</f>
        <v>0</v>
      </c>
      <c r="T20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07" s="15">
        <f>Tableau8252728[[#This Row],[Prime production]]+Tableau8252728[[#This Row],[Prime rendement]]</f>
        <v>0</v>
      </c>
      <c r="V207" s="15" t="str">
        <f>IF(Tableau8252728[[#This Row],[Matricule]]&gt;1,IF(COUNTIF(Tableau8252728[DateMatricule],Tableau8252728[[#This Row],[DateMatricule]])&gt;1,"Doublon",""),"")</f>
        <v/>
      </c>
    </row>
    <row r="208" spans="1:22" x14ac:dyDescent="0.25">
      <c r="A208" s="11" t="str">
        <f>IF(Tableau8252728[[#This Row],[Semaine]]="","",VLOOKUP(Tableau8252728[[#This Row],[Semaine]],Listes!$A:$B,2,FALSE))</f>
        <v/>
      </c>
      <c r="B208" s="11" t="str">
        <f>IF(ISBLANK(Tableau8252728[[#This Row],[Matricule]]),"",VLOOKUP(Tableau8252728[[#This Row],[Matricule]],#REF!,2,FALSE))</f>
        <v/>
      </c>
      <c r="C208" s="11" t="str">
        <f>IF(ISBLANK(Tableau8252728[[#This Row],[Matricule]]),"",VLOOKUP(Tableau8252728[[#This Row],[Matricule]],#REF!,3,FALSE))</f>
        <v/>
      </c>
      <c r="D208" s="11" t="str">
        <f>CONCATENATE(Tableau8252728[[#This Row],[Semaine]],Tableau8252728[[#This Row],[Matricule]])</f>
        <v/>
      </c>
      <c r="O208" s="14" t="str">
        <f>IF(SUM(Tableau8252728[[#This Row],[Lundi]:[Mercredi]])&gt;0,SUM(Tableau8252728[[#This Row],[Lundi]:[Mercredi]]),"")</f>
        <v/>
      </c>
      <c r="P208" s="14" t="str">
        <f>IF(SUM(Tableau8252728[[#This Row],[Jeudi]:[Samedi]])&gt;0,SUM(Tableau8252728[[#This Row],[Jeudi]:[Samedi]]),"")</f>
        <v/>
      </c>
      <c r="Q208" s="14">
        <f>COUNTIF(Tableau8252728[[#This Row],[Lundi]:[Mercredi]],"&gt;0") + COUNTIF(Tableau8252728[[#This Row],[Jeudi]:[Samedi]],"&gt;0")</f>
        <v>0</v>
      </c>
      <c r="R208" s="14" t="str">
        <f>IFERROR(Tableau8252728[[#This Row],[Total Tour 1]]+Tableau8252728[[#This Row],[Total Tour 2]],"")</f>
        <v/>
      </c>
      <c r="S208" s="14">
        <f>COUNTIF(Tableau8252728[[#This Row],[Lundi]:[Samedi]],"&gt;=10")*1000</f>
        <v>0</v>
      </c>
      <c r="T20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08" s="15">
        <f>Tableau8252728[[#This Row],[Prime production]]+Tableau8252728[[#This Row],[Prime rendement]]</f>
        <v>0</v>
      </c>
      <c r="V208" s="15" t="str">
        <f>IF(Tableau8252728[[#This Row],[Matricule]]&gt;1,IF(COUNTIF(Tableau8252728[DateMatricule],Tableau8252728[[#This Row],[DateMatricule]])&gt;1,"Doublon",""),"")</f>
        <v/>
      </c>
    </row>
    <row r="209" spans="1:22" x14ac:dyDescent="0.25">
      <c r="A209" s="11" t="str">
        <f>IF(Tableau8252728[[#This Row],[Semaine]]="","",VLOOKUP(Tableau8252728[[#This Row],[Semaine]],Listes!$A:$B,2,FALSE))</f>
        <v/>
      </c>
      <c r="B209" s="11" t="str">
        <f>IF(ISBLANK(Tableau8252728[[#This Row],[Matricule]]),"",VLOOKUP(Tableau8252728[[#This Row],[Matricule]],#REF!,2,FALSE))</f>
        <v/>
      </c>
      <c r="C209" s="11" t="str">
        <f>IF(ISBLANK(Tableau8252728[[#This Row],[Matricule]]),"",VLOOKUP(Tableau8252728[[#This Row],[Matricule]],#REF!,3,FALSE))</f>
        <v/>
      </c>
      <c r="D209" s="11" t="str">
        <f>CONCATENATE(Tableau8252728[[#This Row],[Semaine]],Tableau8252728[[#This Row],[Matricule]])</f>
        <v/>
      </c>
      <c r="O209" s="14" t="str">
        <f>IF(SUM(Tableau8252728[[#This Row],[Lundi]:[Mercredi]])&gt;0,SUM(Tableau8252728[[#This Row],[Lundi]:[Mercredi]]),"")</f>
        <v/>
      </c>
      <c r="P209" s="14" t="str">
        <f>IF(SUM(Tableau8252728[[#This Row],[Jeudi]:[Samedi]])&gt;0,SUM(Tableau8252728[[#This Row],[Jeudi]:[Samedi]]),"")</f>
        <v/>
      </c>
      <c r="Q209" s="14">
        <f>COUNTIF(Tableau8252728[[#This Row],[Lundi]:[Mercredi]],"&gt;0") + COUNTIF(Tableau8252728[[#This Row],[Jeudi]:[Samedi]],"&gt;0")</f>
        <v>0</v>
      </c>
      <c r="R209" s="14" t="str">
        <f>IFERROR(Tableau8252728[[#This Row],[Total Tour 1]]+Tableau8252728[[#This Row],[Total Tour 2]],"")</f>
        <v/>
      </c>
      <c r="S209" s="14">
        <f>COUNTIF(Tableau8252728[[#This Row],[Lundi]:[Samedi]],"&gt;=10")*1000</f>
        <v>0</v>
      </c>
      <c r="T20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09" s="15">
        <f>Tableau8252728[[#This Row],[Prime production]]+Tableau8252728[[#This Row],[Prime rendement]]</f>
        <v>0</v>
      </c>
      <c r="V209" s="15" t="str">
        <f>IF(Tableau8252728[[#This Row],[Matricule]]&gt;1,IF(COUNTIF(Tableau8252728[DateMatricule],Tableau8252728[[#This Row],[DateMatricule]])&gt;1,"Doublon",""),"")</f>
        <v/>
      </c>
    </row>
    <row r="210" spans="1:22" x14ac:dyDescent="0.25">
      <c r="A210" s="11" t="str">
        <f>IF(Tableau8252728[[#This Row],[Semaine]]="","",VLOOKUP(Tableau8252728[[#This Row],[Semaine]],Listes!$A:$B,2,FALSE))</f>
        <v/>
      </c>
      <c r="B210" s="11" t="str">
        <f>IF(ISBLANK(Tableau8252728[[#This Row],[Matricule]]),"",VLOOKUP(Tableau8252728[[#This Row],[Matricule]],#REF!,2,FALSE))</f>
        <v/>
      </c>
      <c r="C210" s="11" t="str">
        <f>IF(ISBLANK(Tableau8252728[[#This Row],[Matricule]]),"",VLOOKUP(Tableau8252728[[#This Row],[Matricule]],#REF!,3,FALSE))</f>
        <v/>
      </c>
      <c r="D210" s="11" t="str">
        <f>CONCATENATE(Tableau8252728[[#This Row],[Semaine]],Tableau8252728[[#This Row],[Matricule]])</f>
        <v/>
      </c>
      <c r="O210" s="14" t="str">
        <f>IF(SUM(Tableau8252728[[#This Row],[Lundi]:[Mercredi]])&gt;0,SUM(Tableau8252728[[#This Row],[Lundi]:[Mercredi]]),"")</f>
        <v/>
      </c>
      <c r="P210" s="14" t="str">
        <f>IF(SUM(Tableau8252728[[#This Row],[Jeudi]:[Samedi]])&gt;0,SUM(Tableau8252728[[#This Row],[Jeudi]:[Samedi]]),"")</f>
        <v/>
      </c>
      <c r="Q210" s="14">
        <f>COUNTIF(Tableau8252728[[#This Row],[Lundi]:[Mercredi]],"&gt;0") + COUNTIF(Tableau8252728[[#This Row],[Jeudi]:[Samedi]],"&gt;0")</f>
        <v>0</v>
      </c>
      <c r="R210" s="14" t="str">
        <f>IFERROR(Tableau8252728[[#This Row],[Total Tour 1]]+Tableau8252728[[#This Row],[Total Tour 2]],"")</f>
        <v/>
      </c>
      <c r="S210" s="14">
        <f>COUNTIF(Tableau8252728[[#This Row],[Lundi]:[Samedi]],"&gt;=10")*1000</f>
        <v>0</v>
      </c>
      <c r="T21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10" s="15">
        <f>Tableau8252728[[#This Row],[Prime production]]+Tableau8252728[[#This Row],[Prime rendement]]</f>
        <v>0</v>
      </c>
      <c r="V210" s="15" t="str">
        <f>IF(Tableau8252728[[#This Row],[Matricule]]&gt;1,IF(COUNTIF(Tableau8252728[DateMatricule],Tableau8252728[[#This Row],[DateMatricule]])&gt;1,"Doublon",""),"")</f>
        <v/>
      </c>
    </row>
    <row r="211" spans="1:22" x14ac:dyDescent="0.25">
      <c r="A211" s="11" t="str">
        <f>IF(Tableau8252728[[#This Row],[Semaine]]="","",VLOOKUP(Tableau8252728[[#This Row],[Semaine]],Listes!$A:$B,2,FALSE))</f>
        <v/>
      </c>
      <c r="B211" s="11" t="str">
        <f>IF(ISBLANK(Tableau8252728[[#This Row],[Matricule]]),"",VLOOKUP(Tableau8252728[[#This Row],[Matricule]],#REF!,2,FALSE))</f>
        <v/>
      </c>
      <c r="C211" s="11" t="str">
        <f>IF(ISBLANK(Tableau8252728[[#This Row],[Matricule]]),"",VLOOKUP(Tableau8252728[[#This Row],[Matricule]],#REF!,3,FALSE))</f>
        <v/>
      </c>
      <c r="D211" s="11" t="str">
        <f>CONCATENATE(Tableau8252728[[#This Row],[Semaine]],Tableau8252728[[#This Row],[Matricule]])</f>
        <v/>
      </c>
      <c r="O211" s="14" t="str">
        <f>IF(SUM(Tableau8252728[[#This Row],[Lundi]:[Mercredi]])&gt;0,SUM(Tableau8252728[[#This Row],[Lundi]:[Mercredi]]),"")</f>
        <v/>
      </c>
      <c r="P211" s="14" t="str">
        <f>IF(SUM(Tableau8252728[[#This Row],[Jeudi]:[Samedi]])&gt;0,SUM(Tableau8252728[[#This Row],[Jeudi]:[Samedi]]),"")</f>
        <v/>
      </c>
      <c r="Q211" s="14">
        <f>COUNTIF(Tableau8252728[[#This Row],[Lundi]:[Mercredi]],"&gt;0") + COUNTIF(Tableau8252728[[#This Row],[Jeudi]:[Samedi]],"&gt;0")</f>
        <v>0</v>
      </c>
      <c r="R211" s="14" t="str">
        <f>IFERROR(Tableau8252728[[#This Row],[Total Tour 1]]+Tableau8252728[[#This Row],[Total Tour 2]],"")</f>
        <v/>
      </c>
      <c r="S211" s="14">
        <f>COUNTIF(Tableau8252728[[#This Row],[Lundi]:[Samedi]],"&gt;=10")*1000</f>
        <v>0</v>
      </c>
      <c r="T21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11" s="15">
        <f>Tableau8252728[[#This Row],[Prime production]]+Tableau8252728[[#This Row],[Prime rendement]]</f>
        <v>0</v>
      </c>
      <c r="V211" s="15" t="str">
        <f>IF(Tableau8252728[[#This Row],[Matricule]]&gt;1,IF(COUNTIF(Tableau8252728[DateMatricule],Tableau8252728[[#This Row],[DateMatricule]])&gt;1,"Doublon",""),"")</f>
        <v/>
      </c>
    </row>
    <row r="212" spans="1:22" x14ac:dyDescent="0.25">
      <c r="A212" s="11" t="str">
        <f>IF(Tableau8252728[[#This Row],[Semaine]]="","",VLOOKUP(Tableau8252728[[#This Row],[Semaine]],Listes!$A:$B,2,FALSE))</f>
        <v/>
      </c>
      <c r="B212" s="11" t="str">
        <f>IF(ISBLANK(Tableau8252728[[#This Row],[Matricule]]),"",VLOOKUP(Tableau8252728[[#This Row],[Matricule]],#REF!,2,FALSE))</f>
        <v/>
      </c>
      <c r="C212" s="11" t="str">
        <f>IF(ISBLANK(Tableau8252728[[#This Row],[Matricule]]),"",VLOOKUP(Tableau8252728[[#This Row],[Matricule]],#REF!,3,FALSE))</f>
        <v/>
      </c>
      <c r="D212" s="11" t="str">
        <f>CONCATENATE(Tableau8252728[[#This Row],[Semaine]],Tableau8252728[[#This Row],[Matricule]])</f>
        <v/>
      </c>
      <c r="O212" s="14" t="str">
        <f>IF(SUM(Tableau8252728[[#This Row],[Lundi]:[Mercredi]])&gt;0,SUM(Tableau8252728[[#This Row],[Lundi]:[Mercredi]]),"")</f>
        <v/>
      </c>
      <c r="P212" s="14" t="str">
        <f>IF(SUM(Tableau8252728[[#This Row],[Jeudi]:[Samedi]])&gt;0,SUM(Tableau8252728[[#This Row],[Jeudi]:[Samedi]]),"")</f>
        <v/>
      </c>
      <c r="Q212" s="14">
        <f>COUNTIF(Tableau8252728[[#This Row],[Lundi]:[Mercredi]],"&gt;0") + COUNTIF(Tableau8252728[[#This Row],[Jeudi]:[Samedi]],"&gt;0")</f>
        <v>0</v>
      </c>
      <c r="R212" s="14" t="str">
        <f>IFERROR(Tableau8252728[[#This Row],[Total Tour 1]]+Tableau8252728[[#This Row],[Total Tour 2]],"")</f>
        <v/>
      </c>
      <c r="S212" s="14">
        <f>COUNTIF(Tableau8252728[[#This Row],[Lundi]:[Samedi]],"&gt;=10")*1000</f>
        <v>0</v>
      </c>
      <c r="T21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12" s="15">
        <f>Tableau8252728[[#This Row],[Prime production]]+Tableau8252728[[#This Row],[Prime rendement]]</f>
        <v>0</v>
      </c>
      <c r="V212" s="15" t="str">
        <f>IF(Tableau8252728[[#This Row],[Matricule]]&gt;1,IF(COUNTIF(Tableau8252728[DateMatricule],Tableau8252728[[#This Row],[DateMatricule]])&gt;1,"Doublon",""),"")</f>
        <v/>
      </c>
    </row>
    <row r="213" spans="1:22" x14ac:dyDescent="0.25">
      <c r="A213" s="11" t="str">
        <f>IF(Tableau8252728[[#This Row],[Semaine]]="","",VLOOKUP(Tableau8252728[[#This Row],[Semaine]],Listes!$A:$B,2,FALSE))</f>
        <v/>
      </c>
      <c r="B213" s="11" t="str">
        <f>IF(ISBLANK(Tableau8252728[[#This Row],[Matricule]]),"",VLOOKUP(Tableau8252728[[#This Row],[Matricule]],#REF!,2,FALSE))</f>
        <v/>
      </c>
      <c r="C213" s="11" t="str">
        <f>IF(ISBLANK(Tableau8252728[[#This Row],[Matricule]]),"",VLOOKUP(Tableau8252728[[#This Row],[Matricule]],#REF!,3,FALSE))</f>
        <v/>
      </c>
      <c r="D213" s="11" t="str">
        <f>CONCATENATE(Tableau8252728[[#This Row],[Semaine]],Tableau8252728[[#This Row],[Matricule]])</f>
        <v/>
      </c>
      <c r="O213" s="14" t="str">
        <f>IF(SUM(Tableau8252728[[#This Row],[Lundi]:[Mercredi]])&gt;0,SUM(Tableau8252728[[#This Row],[Lundi]:[Mercredi]]),"")</f>
        <v/>
      </c>
      <c r="P213" s="14" t="str">
        <f>IF(SUM(Tableau8252728[[#This Row],[Jeudi]:[Samedi]])&gt;0,SUM(Tableau8252728[[#This Row],[Jeudi]:[Samedi]]),"")</f>
        <v/>
      </c>
      <c r="Q213" s="14">
        <f>COUNTIF(Tableau8252728[[#This Row],[Lundi]:[Mercredi]],"&gt;0") + COUNTIF(Tableau8252728[[#This Row],[Jeudi]:[Samedi]],"&gt;0")</f>
        <v>0</v>
      </c>
      <c r="R213" s="14" t="str">
        <f>IFERROR(Tableau8252728[[#This Row],[Total Tour 1]]+Tableau8252728[[#This Row],[Total Tour 2]],"")</f>
        <v/>
      </c>
      <c r="S213" s="14">
        <f>COUNTIF(Tableau8252728[[#This Row],[Lundi]:[Samedi]],"&gt;=10")*1000</f>
        <v>0</v>
      </c>
      <c r="T21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13" s="15">
        <f>Tableau8252728[[#This Row],[Prime production]]+Tableau8252728[[#This Row],[Prime rendement]]</f>
        <v>0</v>
      </c>
      <c r="V213" s="15" t="str">
        <f>IF(Tableau8252728[[#This Row],[Matricule]]&gt;1,IF(COUNTIF(Tableau8252728[DateMatricule],Tableau8252728[[#This Row],[DateMatricule]])&gt;1,"Doublon",""),"")</f>
        <v/>
      </c>
    </row>
    <row r="214" spans="1:22" x14ac:dyDescent="0.25">
      <c r="A214" s="11" t="str">
        <f>IF(Tableau8252728[[#This Row],[Semaine]]="","",VLOOKUP(Tableau8252728[[#This Row],[Semaine]],Listes!$A:$B,2,FALSE))</f>
        <v/>
      </c>
      <c r="B214" s="11" t="str">
        <f>IF(ISBLANK(Tableau8252728[[#This Row],[Matricule]]),"",VLOOKUP(Tableau8252728[[#This Row],[Matricule]],#REF!,2,FALSE))</f>
        <v/>
      </c>
      <c r="C214" s="11" t="str">
        <f>IF(ISBLANK(Tableau8252728[[#This Row],[Matricule]]),"",VLOOKUP(Tableau8252728[[#This Row],[Matricule]],#REF!,3,FALSE))</f>
        <v/>
      </c>
      <c r="D214" s="11" t="str">
        <f>CONCATENATE(Tableau8252728[[#This Row],[Semaine]],Tableau8252728[[#This Row],[Matricule]])</f>
        <v/>
      </c>
      <c r="O214" s="14" t="str">
        <f>IF(SUM(Tableau8252728[[#This Row],[Lundi]:[Mercredi]])&gt;0,SUM(Tableau8252728[[#This Row],[Lundi]:[Mercredi]]),"")</f>
        <v/>
      </c>
      <c r="P214" s="14" t="str">
        <f>IF(SUM(Tableau8252728[[#This Row],[Jeudi]:[Samedi]])&gt;0,SUM(Tableau8252728[[#This Row],[Jeudi]:[Samedi]]),"")</f>
        <v/>
      </c>
      <c r="Q214" s="14">
        <f>COUNTIF(Tableau8252728[[#This Row],[Lundi]:[Mercredi]],"&gt;0") + COUNTIF(Tableau8252728[[#This Row],[Jeudi]:[Samedi]],"&gt;0")</f>
        <v>0</v>
      </c>
      <c r="R214" s="14" t="str">
        <f>IFERROR(Tableau8252728[[#This Row],[Total Tour 1]]+Tableau8252728[[#This Row],[Total Tour 2]],"")</f>
        <v/>
      </c>
      <c r="S214" s="14">
        <f>COUNTIF(Tableau8252728[[#This Row],[Lundi]:[Samedi]],"&gt;=10")*1000</f>
        <v>0</v>
      </c>
      <c r="T21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14" s="15">
        <f>Tableau8252728[[#This Row],[Prime production]]+Tableau8252728[[#This Row],[Prime rendement]]</f>
        <v>0</v>
      </c>
      <c r="V214" s="15" t="str">
        <f>IF(Tableau8252728[[#This Row],[Matricule]]&gt;1,IF(COUNTIF(Tableau8252728[DateMatricule],Tableau8252728[[#This Row],[DateMatricule]])&gt;1,"Doublon",""),"")</f>
        <v/>
      </c>
    </row>
    <row r="215" spans="1:22" x14ac:dyDescent="0.25">
      <c r="A215" s="11" t="str">
        <f>IF(Tableau8252728[[#This Row],[Semaine]]="","",VLOOKUP(Tableau8252728[[#This Row],[Semaine]],Listes!$A:$B,2,FALSE))</f>
        <v/>
      </c>
      <c r="B215" s="11" t="str">
        <f>IF(ISBLANK(Tableau8252728[[#This Row],[Matricule]]),"",VLOOKUP(Tableau8252728[[#This Row],[Matricule]],#REF!,2,FALSE))</f>
        <v/>
      </c>
      <c r="C215" s="11" t="str">
        <f>IF(ISBLANK(Tableau8252728[[#This Row],[Matricule]]),"",VLOOKUP(Tableau8252728[[#This Row],[Matricule]],#REF!,3,FALSE))</f>
        <v/>
      </c>
      <c r="D215" s="11" t="str">
        <f>CONCATENATE(Tableau8252728[[#This Row],[Semaine]],Tableau8252728[[#This Row],[Matricule]])</f>
        <v/>
      </c>
      <c r="O215" s="14" t="str">
        <f>IF(SUM(Tableau8252728[[#This Row],[Lundi]:[Mercredi]])&gt;0,SUM(Tableau8252728[[#This Row],[Lundi]:[Mercredi]]),"")</f>
        <v/>
      </c>
      <c r="P215" s="14" t="str">
        <f>IF(SUM(Tableau8252728[[#This Row],[Jeudi]:[Samedi]])&gt;0,SUM(Tableau8252728[[#This Row],[Jeudi]:[Samedi]]),"")</f>
        <v/>
      </c>
      <c r="Q215" s="14">
        <f>COUNTIF(Tableau8252728[[#This Row],[Lundi]:[Mercredi]],"&gt;0") + COUNTIF(Tableau8252728[[#This Row],[Jeudi]:[Samedi]],"&gt;0")</f>
        <v>0</v>
      </c>
      <c r="R215" s="14" t="str">
        <f>IFERROR(Tableau8252728[[#This Row],[Total Tour 1]]+Tableau8252728[[#This Row],[Total Tour 2]],"")</f>
        <v/>
      </c>
      <c r="S215" s="14">
        <f>COUNTIF(Tableau8252728[[#This Row],[Lundi]:[Samedi]],"&gt;=10")*1000</f>
        <v>0</v>
      </c>
      <c r="T21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15" s="15">
        <f>Tableau8252728[[#This Row],[Prime production]]+Tableau8252728[[#This Row],[Prime rendement]]</f>
        <v>0</v>
      </c>
      <c r="V215" s="15" t="str">
        <f>IF(Tableau8252728[[#This Row],[Matricule]]&gt;1,IF(COUNTIF(Tableau8252728[DateMatricule],Tableau8252728[[#This Row],[DateMatricule]])&gt;1,"Doublon",""),"")</f>
        <v/>
      </c>
    </row>
    <row r="216" spans="1:22" x14ac:dyDescent="0.25">
      <c r="A216" s="11" t="str">
        <f>IF(Tableau8252728[[#This Row],[Semaine]]="","",VLOOKUP(Tableau8252728[[#This Row],[Semaine]],Listes!$A:$B,2,FALSE))</f>
        <v/>
      </c>
      <c r="B216" s="11" t="str">
        <f>IF(ISBLANK(Tableau8252728[[#This Row],[Matricule]]),"",VLOOKUP(Tableau8252728[[#This Row],[Matricule]],#REF!,2,FALSE))</f>
        <v/>
      </c>
      <c r="C216" s="11" t="str">
        <f>IF(ISBLANK(Tableau8252728[[#This Row],[Matricule]]),"",VLOOKUP(Tableau8252728[[#This Row],[Matricule]],#REF!,3,FALSE))</f>
        <v/>
      </c>
      <c r="D216" s="11" t="str">
        <f>CONCATENATE(Tableau8252728[[#This Row],[Semaine]],Tableau8252728[[#This Row],[Matricule]])</f>
        <v/>
      </c>
      <c r="O216" s="14" t="str">
        <f>IF(SUM(Tableau8252728[[#This Row],[Lundi]:[Mercredi]])&gt;0,SUM(Tableau8252728[[#This Row],[Lundi]:[Mercredi]]),"")</f>
        <v/>
      </c>
      <c r="P216" s="14" t="str">
        <f>IF(SUM(Tableau8252728[[#This Row],[Jeudi]:[Samedi]])&gt;0,SUM(Tableau8252728[[#This Row],[Jeudi]:[Samedi]]),"")</f>
        <v/>
      </c>
      <c r="Q216" s="14">
        <f>COUNTIF(Tableau8252728[[#This Row],[Lundi]:[Mercredi]],"&gt;0") + COUNTIF(Tableau8252728[[#This Row],[Jeudi]:[Samedi]],"&gt;0")</f>
        <v>0</v>
      </c>
      <c r="R216" s="14" t="str">
        <f>IFERROR(Tableau8252728[[#This Row],[Total Tour 1]]+Tableau8252728[[#This Row],[Total Tour 2]],"")</f>
        <v/>
      </c>
      <c r="S216" s="14">
        <f>COUNTIF(Tableau8252728[[#This Row],[Lundi]:[Samedi]],"&gt;=10")*1000</f>
        <v>0</v>
      </c>
      <c r="T21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16" s="15">
        <f>Tableau8252728[[#This Row],[Prime production]]+Tableau8252728[[#This Row],[Prime rendement]]</f>
        <v>0</v>
      </c>
      <c r="V216" s="15" t="str">
        <f>IF(Tableau8252728[[#This Row],[Matricule]]&gt;1,IF(COUNTIF(Tableau8252728[DateMatricule],Tableau8252728[[#This Row],[DateMatricule]])&gt;1,"Doublon",""),"")</f>
        <v/>
      </c>
    </row>
    <row r="217" spans="1:22" x14ac:dyDescent="0.25">
      <c r="A217" s="11" t="str">
        <f>IF(Tableau8252728[[#This Row],[Semaine]]="","",VLOOKUP(Tableau8252728[[#This Row],[Semaine]],Listes!$A:$B,2,FALSE))</f>
        <v/>
      </c>
      <c r="B217" s="11" t="str">
        <f>IF(ISBLANK(Tableau8252728[[#This Row],[Matricule]]),"",VLOOKUP(Tableau8252728[[#This Row],[Matricule]],#REF!,2,FALSE))</f>
        <v/>
      </c>
      <c r="C217" s="11" t="str">
        <f>IF(ISBLANK(Tableau8252728[[#This Row],[Matricule]]),"",VLOOKUP(Tableau8252728[[#This Row],[Matricule]],#REF!,3,FALSE))</f>
        <v/>
      </c>
      <c r="D217" s="11" t="str">
        <f>CONCATENATE(Tableau8252728[[#This Row],[Semaine]],Tableau8252728[[#This Row],[Matricule]])</f>
        <v/>
      </c>
      <c r="O217" s="14" t="str">
        <f>IF(SUM(Tableau8252728[[#This Row],[Lundi]:[Mercredi]])&gt;0,SUM(Tableau8252728[[#This Row],[Lundi]:[Mercredi]]),"")</f>
        <v/>
      </c>
      <c r="P217" s="14" t="str">
        <f>IF(SUM(Tableau8252728[[#This Row],[Jeudi]:[Samedi]])&gt;0,SUM(Tableau8252728[[#This Row],[Jeudi]:[Samedi]]),"")</f>
        <v/>
      </c>
      <c r="Q217" s="14">
        <f>COUNTIF(Tableau8252728[[#This Row],[Lundi]:[Mercredi]],"&gt;0") + COUNTIF(Tableau8252728[[#This Row],[Jeudi]:[Samedi]],"&gt;0")</f>
        <v>0</v>
      </c>
      <c r="R217" s="14" t="str">
        <f>IFERROR(Tableau8252728[[#This Row],[Total Tour 1]]+Tableau8252728[[#This Row],[Total Tour 2]],"")</f>
        <v/>
      </c>
      <c r="S217" s="14">
        <f>COUNTIF(Tableau8252728[[#This Row],[Lundi]:[Samedi]],"&gt;=10")*1000</f>
        <v>0</v>
      </c>
      <c r="T21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17" s="15">
        <f>Tableau8252728[[#This Row],[Prime production]]+Tableau8252728[[#This Row],[Prime rendement]]</f>
        <v>0</v>
      </c>
      <c r="V217" s="15" t="str">
        <f>IF(Tableau8252728[[#This Row],[Matricule]]&gt;1,IF(COUNTIF(Tableau8252728[DateMatricule],Tableau8252728[[#This Row],[DateMatricule]])&gt;1,"Doublon",""),"")</f>
        <v/>
      </c>
    </row>
    <row r="218" spans="1:22" x14ac:dyDescent="0.25">
      <c r="A218" s="11" t="str">
        <f>IF(Tableau8252728[[#This Row],[Semaine]]="","",VLOOKUP(Tableau8252728[[#This Row],[Semaine]],Listes!$A:$B,2,FALSE))</f>
        <v/>
      </c>
      <c r="B218" s="11" t="str">
        <f>IF(ISBLANK(Tableau8252728[[#This Row],[Matricule]]),"",VLOOKUP(Tableau8252728[[#This Row],[Matricule]],#REF!,2,FALSE))</f>
        <v/>
      </c>
      <c r="C218" s="11" t="str">
        <f>IF(ISBLANK(Tableau8252728[[#This Row],[Matricule]]),"",VLOOKUP(Tableau8252728[[#This Row],[Matricule]],#REF!,3,FALSE))</f>
        <v/>
      </c>
      <c r="D218" s="11" t="str">
        <f>CONCATENATE(Tableau8252728[[#This Row],[Semaine]],Tableau8252728[[#This Row],[Matricule]])</f>
        <v/>
      </c>
      <c r="O218" s="14" t="str">
        <f>IF(SUM(Tableau8252728[[#This Row],[Lundi]:[Mercredi]])&gt;0,SUM(Tableau8252728[[#This Row],[Lundi]:[Mercredi]]),"")</f>
        <v/>
      </c>
      <c r="P218" s="14" t="str">
        <f>IF(SUM(Tableau8252728[[#This Row],[Jeudi]:[Samedi]])&gt;0,SUM(Tableau8252728[[#This Row],[Jeudi]:[Samedi]]),"")</f>
        <v/>
      </c>
      <c r="Q218" s="14">
        <f>COUNTIF(Tableau8252728[[#This Row],[Lundi]:[Mercredi]],"&gt;0") + COUNTIF(Tableau8252728[[#This Row],[Jeudi]:[Samedi]],"&gt;0")</f>
        <v>0</v>
      </c>
      <c r="R218" s="14" t="str">
        <f>IFERROR(Tableau8252728[[#This Row],[Total Tour 1]]+Tableau8252728[[#This Row],[Total Tour 2]],"")</f>
        <v/>
      </c>
      <c r="S218" s="14">
        <f>COUNTIF(Tableau8252728[[#This Row],[Lundi]:[Samedi]],"&gt;=10")*1000</f>
        <v>0</v>
      </c>
      <c r="T21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18" s="15">
        <f>Tableau8252728[[#This Row],[Prime production]]+Tableau8252728[[#This Row],[Prime rendement]]</f>
        <v>0</v>
      </c>
      <c r="V218" s="15" t="str">
        <f>IF(Tableau8252728[[#This Row],[Matricule]]&gt;1,IF(COUNTIF(Tableau8252728[DateMatricule],Tableau8252728[[#This Row],[DateMatricule]])&gt;1,"Doublon",""),"")</f>
        <v/>
      </c>
    </row>
    <row r="219" spans="1:22" x14ac:dyDescent="0.25">
      <c r="A219" s="11" t="str">
        <f>IF(Tableau8252728[[#This Row],[Semaine]]="","",VLOOKUP(Tableau8252728[[#This Row],[Semaine]],Listes!$A:$B,2,FALSE))</f>
        <v/>
      </c>
      <c r="B219" s="11" t="str">
        <f>IF(ISBLANK(Tableau8252728[[#This Row],[Matricule]]),"",VLOOKUP(Tableau8252728[[#This Row],[Matricule]],#REF!,2,FALSE))</f>
        <v/>
      </c>
      <c r="C219" s="11" t="str">
        <f>IF(ISBLANK(Tableau8252728[[#This Row],[Matricule]]),"",VLOOKUP(Tableau8252728[[#This Row],[Matricule]],#REF!,3,FALSE))</f>
        <v/>
      </c>
      <c r="D219" s="11" t="str">
        <f>CONCATENATE(Tableau8252728[[#This Row],[Semaine]],Tableau8252728[[#This Row],[Matricule]])</f>
        <v/>
      </c>
      <c r="O219" s="14" t="str">
        <f>IF(SUM(Tableau8252728[[#This Row],[Lundi]:[Mercredi]])&gt;0,SUM(Tableau8252728[[#This Row],[Lundi]:[Mercredi]]),"")</f>
        <v/>
      </c>
      <c r="P219" s="14" t="str">
        <f>IF(SUM(Tableau8252728[[#This Row],[Jeudi]:[Samedi]])&gt;0,SUM(Tableau8252728[[#This Row],[Jeudi]:[Samedi]]),"")</f>
        <v/>
      </c>
      <c r="Q219" s="14">
        <f>COUNTIF(Tableau8252728[[#This Row],[Lundi]:[Mercredi]],"&gt;0") + COUNTIF(Tableau8252728[[#This Row],[Jeudi]:[Samedi]],"&gt;0")</f>
        <v>0</v>
      </c>
      <c r="R219" s="14" t="str">
        <f>IFERROR(Tableau8252728[[#This Row],[Total Tour 1]]+Tableau8252728[[#This Row],[Total Tour 2]],"")</f>
        <v/>
      </c>
      <c r="S219" s="14">
        <f>COUNTIF(Tableau8252728[[#This Row],[Lundi]:[Samedi]],"&gt;=10")*1000</f>
        <v>0</v>
      </c>
      <c r="T21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19" s="15">
        <f>Tableau8252728[[#This Row],[Prime production]]+Tableau8252728[[#This Row],[Prime rendement]]</f>
        <v>0</v>
      </c>
      <c r="V219" s="15" t="str">
        <f>IF(Tableau8252728[[#This Row],[Matricule]]&gt;1,IF(COUNTIF(Tableau8252728[DateMatricule],Tableau8252728[[#This Row],[DateMatricule]])&gt;1,"Doublon",""),"")</f>
        <v/>
      </c>
    </row>
    <row r="220" spans="1:22" x14ac:dyDescent="0.25">
      <c r="A220" s="11" t="str">
        <f>IF(Tableau8252728[[#This Row],[Semaine]]="","",VLOOKUP(Tableau8252728[[#This Row],[Semaine]],Listes!$A:$B,2,FALSE))</f>
        <v/>
      </c>
      <c r="B220" s="11" t="str">
        <f>IF(ISBLANK(Tableau8252728[[#This Row],[Matricule]]),"",VLOOKUP(Tableau8252728[[#This Row],[Matricule]],#REF!,2,FALSE))</f>
        <v/>
      </c>
      <c r="C220" s="11" t="str">
        <f>IF(ISBLANK(Tableau8252728[[#This Row],[Matricule]]),"",VLOOKUP(Tableau8252728[[#This Row],[Matricule]],#REF!,3,FALSE))</f>
        <v/>
      </c>
      <c r="D220" s="11" t="str">
        <f>CONCATENATE(Tableau8252728[[#This Row],[Semaine]],Tableau8252728[[#This Row],[Matricule]])</f>
        <v/>
      </c>
      <c r="O220" s="14" t="str">
        <f>IF(SUM(Tableau8252728[[#This Row],[Lundi]:[Mercredi]])&gt;0,SUM(Tableau8252728[[#This Row],[Lundi]:[Mercredi]]),"")</f>
        <v/>
      </c>
      <c r="P220" s="14" t="str">
        <f>IF(SUM(Tableau8252728[[#This Row],[Jeudi]:[Samedi]])&gt;0,SUM(Tableau8252728[[#This Row],[Jeudi]:[Samedi]]),"")</f>
        <v/>
      </c>
      <c r="Q220" s="14">
        <f>COUNTIF(Tableau8252728[[#This Row],[Lundi]:[Mercredi]],"&gt;0") + COUNTIF(Tableau8252728[[#This Row],[Jeudi]:[Samedi]],"&gt;0")</f>
        <v>0</v>
      </c>
      <c r="R220" s="14" t="str">
        <f>IFERROR(Tableau8252728[[#This Row],[Total Tour 1]]+Tableau8252728[[#This Row],[Total Tour 2]],"")</f>
        <v/>
      </c>
      <c r="S220" s="14">
        <f>COUNTIF(Tableau8252728[[#This Row],[Lundi]:[Samedi]],"&gt;=10")*1000</f>
        <v>0</v>
      </c>
      <c r="T22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20" s="15">
        <f>Tableau8252728[[#This Row],[Prime production]]+Tableau8252728[[#This Row],[Prime rendement]]</f>
        <v>0</v>
      </c>
      <c r="V220" s="15" t="str">
        <f>IF(Tableau8252728[[#This Row],[Matricule]]&gt;1,IF(COUNTIF(Tableau8252728[DateMatricule],Tableau8252728[[#This Row],[DateMatricule]])&gt;1,"Doublon",""),"")</f>
        <v/>
      </c>
    </row>
    <row r="221" spans="1:22" x14ac:dyDescent="0.25">
      <c r="A221" s="11" t="str">
        <f>IF(Tableau8252728[[#This Row],[Semaine]]="","",VLOOKUP(Tableau8252728[[#This Row],[Semaine]],Listes!$A:$B,2,FALSE))</f>
        <v/>
      </c>
      <c r="B221" s="11" t="str">
        <f>IF(ISBLANK(Tableau8252728[[#This Row],[Matricule]]),"",VLOOKUP(Tableau8252728[[#This Row],[Matricule]],#REF!,2,FALSE))</f>
        <v/>
      </c>
      <c r="C221" s="11" t="str">
        <f>IF(ISBLANK(Tableau8252728[[#This Row],[Matricule]]),"",VLOOKUP(Tableau8252728[[#This Row],[Matricule]],#REF!,3,FALSE))</f>
        <v/>
      </c>
      <c r="D221" s="11" t="str">
        <f>CONCATENATE(Tableau8252728[[#This Row],[Semaine]],Tableau8252728[[#This Row],[Matricule]])</f>
        <v/>
      </c>
      <c r="O221" s="14" t="str">
        <f>IF(SUM(Tableau8252728[[#This Row],[Lundi]:[Mercredi]])&gt;0,SUM(Tableau8252728[[#This Row],[Lundi]:[Mercredi]]),"")</f>
        <v/>
      </c>
      <c r="P221" s="14" t="str">
        <f>IF(SUM(Tableau8252728[[#This Row],[Jeudi]:[Samedi]])&gt;0,SUM(Tableau8252728[[#This Row],[Jeudi]:[Samedi]]),"")</f>
        <v/>
      </c>
      <c r="Q221" s="14">
        <f>COUNTIF(Tableau8252728[[#This Row],[Lundi]:[Mercredi]],"&gt;0") + COUNTIF(Tableau8252728[[#This Row],[Jeudi]:[Samedi]],"&gt;0")</f>
        <v>0</v>
      </c>
      <c r="R221" s="14" t="str">
        <f>IFERROR(Tableau8252728[[#This Row],[Total Tour 1]]+Tableau8252728[[#This Row],[Total Tour 2]],"")</f>
        <v/>
      </c>
      <c r="S221" s="14">
        <f>COUNTIF(Tableau8252728[[#This Row],[Lundi]:[Samedi]],"&gt;=10")*1000</f>
        <v>0</v>
      </c>
      <c r="T22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21" s="15">
        <f>Tableau8252728[[#This Row],[Prime production]]+Tableau8252728[[#This Row],[Prime rendement]]</f>
        <v>0</v>
      </c>
      <c r="V221" s="15" t="str">
        <f>IF(Tableau8252728[[#This Row],[Matricule]]&gt;1,IF(COUNTIF(Tableau8252728[DateMatricule],Tableau8252728[[#This Row],[DateMatricule]])&gt;1,"Doublon",""),"")</f>
        <v/>
      </c>
    </row>
    <row r="222" spans="1:22" x14ac:dyDescent="0.25">
      <c r="A222" s="11" t="str">
        <f>IF(Tableau8252728[[#This Row],[Semaine]]="","",VLOOKUP(Tableau8252728[[#This Row],[Semaine]],Listes!$A:$B,2,FALSE))</f>
        <v/>
      </c>
      <c r="B222" s="11" t="str">
        <f>IF(ISBLANK(Tableau8252728[[#This Row],[Matricule]]),"",VLOOKUP(Tableau8252728[[#This Row],[Matricule]],#REF!,2,FALSE))</f>
        <v/>
      </c>
      <c r="C222" s="11" t="str">
        <f>IF(ISBLANK(Tableau8252728[[#This Row],[Matricule]]),"",VLOOKUP(Tableau8252728[[#This Row],[Matricule]],#REF!,3,FALSE))</f>
        <v/>
      </c>
      <c r="D222" s="11" t="str">
        <f>CONCATENATE(Tableau8252728[[#This Row],[Semaine]],Tableau8252728[[#This Row],[Matricule]])</f>
        <v/>
      </c>
      <c r="O222" s="14" t="str">
        <f>IF(SUM(Tableau8252728[[#This Row],[Lundi]:[Mercredi]])&gt;0,SUM(Tableau8252728[[#This Row],[Lundi]:[Mercredi]]),"")</f>
        <v/>
      </c>
      <c r="P222" s="14" t="str">
        <f>IF(SUM(Tableau8252728[[#This Row],[Jeudi]:[Samedi]])&gt;0,SUM(Tableau8252728[[#This Row],[Jeudi]:[Samedi]]),"")</f>
        <v/>
      </c>
      <c r="Q222" s="14">
        <f>COUNTIF(Tableau8252728[[#This Row],[Lundi]:[Mercredi]],"&gt;0") + COUNTIF(Tableau8252728[[#This Row],[Jeudi]:[Samedi]],"&gt;0")</f>
        <v>0</v>
      </c>
      <c r="R222" s="14" t="str">
        <f>IFERROR(Tableau8252728[[#This Row],[Total Tour 1]]+Tableau8252728[[#This Row],[Total Tour 2]],"")</f>
        <v/>
      </c>
      <c r="S222" s="14">
        <f>COUNTIF(Tableau8252728[[#This Row],[Lundi]:[Samedi]],"&gt;=10")*1000</f>
        <v>0</v>
      </c>
      <c r="T22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22" s="15">
        <f>Tableau8252728[[#This Row],[Prime production]]+Tableau8252728[[#This Row],[Prime rendement]]</f>
        <v>0</v>
      </c>
      <c r="V222" s="15" t="str">
        <f>IF(Tableau8252728[[#This Row],[Matricule]]&gt;1,IF(COUNTIF(Tableau8252728[DateMatricule],Tableau8252728[[#This Row],[DateMatricule]])&gt;1,"Doublon",""),"")</f>
        <v/>
      </c>
    </row>
    <row r="223" spans="1:22" x14ac:dyDescent="0.25">
      <c r="A223" s="11" t="str">
        <f>IF(Tableau8252728[[#This Row],[Semaine]]="","",VLOOKUP(Tableau8252728[[#This Row],[Semaine]],Listes!$A:$B,2,FALSE))</f>
        <v/>
      </c>
      <c r="B223" s="11" t="str">
        <f>IF(ISBLANK(Tableau8252728[[#This Row],[Matricule]]),"",VLOOKUP(Tableau8252728[[#This Row],[Matricule]],#REF!,2,FALSE))</f>
        <v/>
      </c>
      <c r="C223" s="11" t="str">
        <f>IF(ISBLANK(Tableau8252728[[#This Row],[Matricule]]),"",VLOOKUP(Tableau8252728[[#This Row],[Matricule]],#REF!,3,FALSE))</f>
        <v/>
      </c>
      <c r="D223" s="11" t="str">
        <f>CONCATENATE(Tableau8252728[[#This Row],[Semaine]],Tableau8252728[[#This Row],[Matricule]])</f>
        <v/>
      </c>
      <c r="O223" s="14" t="str">
        <f>IF(SUM(Tableau8252728[[#This Row],[Lundi]:[Mercredi]])&gt;0,SUM(Tableau8252728[[#This Row],[Lundi]:[Mercredi]]),"")</f>
        <v/>
      </c>
      <c r="P223" s="14" t="str">
        <f>IF(SUM(Tableau8252728[[#This Row],[Jeudi]:[Samedi]])&gt;0,SUM(Tableau8252728[[#This Row],[Jeudi]:[Samedi]]),"")</f>
        <v/>
      </c>
      <c r="Q223" s="14">
        <f>COUNTIF(Tableau8252728[[#This Row],[Lundi]:[Mercredi]],"&gt;0") + COUNTIF(Tableau8252728[[#This Row],[Jeudi]:[Samedi]],"&gt;0")</f>
        <v>0</v>
      </c>
      <c r="R223" s="14" t="str">
        <f>IFERROR(Tableau8252728[[#This Row],[Total Tour 1]]+Tableau8252728[[#This Row],[Total Tour 2]],"")</f>
        <v/>
      </c>
      <c r="S223" s="14">
        <f>COUNTIF(Tableau8252728[[#This Row],[Lundi]:[Samedi]],"&gt;=10")*1000</f>
        <v>0</v>
      </c>
      <c r="T22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23" s="15">
        <f>Tableau8252728[[#This Row],[Prime production]]+Tableau8252728[[#This Row],[Prime rendement]]</f>
        <v>0</v>
      </c>
      <c r="V223" s="15" t="str">
        <f>IF(Tableau8252728[[#This Row],[Matricule]]&gt;1,IF(COUNTIF(Tableau8252728[DateMatricule],Tableau8252728[[#This Row],[DateMatricule]])&gt;1,"Doublon",""),"")</f>
        <v/>
      </c>
    </row>
    <row r="224" spans="1:22" x14ac:dyDescent="0.25">
      <c r="A224" s="11" t="str">
        <f>IF(Tableau8252728[[#This Row],[Semaine]]="","",VLOOKUP(Tableau8252728[[#This Row],[Semaine]],Listes!$A:$B,2,FALSE))</f>
        <v/>
      </c>
      <c r="B224" s="11" t="str">
        <f>IF(ISBLANK(Tableau8252728[[#This Row],[Matricule]]),"",VLOOKUP(Tableau8252728[[#This Row],[Matricule]],#REF!,2,FALSE))</f>
        <v/>
      </c>
      <c r="C224" s="11" t="str">
        <f>IF(ISBLANK(Tableau8252728[[#This Row],[Matricule]]),"",VLOOKUP(Tableau8252728[[#This Row],[Matricule]],#REF!,3,FALSE))</f>
        <v/>
      </c>
      <c r="D224" s="11" t="str">
        <f>CONCATENATE(Tableau8252728[[#This Row],[Semaine]],Tableau8252728[[#This Row],[Matricule]])</f>
        <v/>
      </c>
      <c r="O224" s="14" t="str">
        <f>IF(SUM(Tableau8252728[[#This Row],[Lundi]:[Mercredi]])&gt;0,SUM(Tableau8252728[[#This Row],[Lundi]:[Mercredi]]),"")</f>
        <v/>
      </c>
      <c r="P224" s="14" t="str">
        <f>IF(SUM(Tableau8252728[[#This Row],[Jeudi]:[Samedi]])&gt;0,SUM(Tableau8252728[[#This Row],[Jeudi]:[Samedi]]),"")</f>
        <v/>
      </c>
      <c r="Q224" s="14">
        <f>COUNTIF(Tableau8252728[[#This Row],[Lundi]:[Mercredi]],"&gt;0") + COUNTIF(Tableau8252728[[#This Row],[Jeudi]:[Samedi]],"&gt;0")</f>
        <v>0</v>
      </c>
      <c r="R224" s="14" t="str">
        <f>IFERROR(Tableau8252728[[#This Row],[Total Tour 1]]+Tableau8252728[[#This Row],[Total Tour 2]],"")</f>
        <v/>
      </c>
      <c r="S224" s="14">
        <f>COUNTIF(Tableau8252728[[#This Row],[Lundi]:[Samedi]],"&gt;=10")*1000</f>
        <v>0</v>
      </c>
      <c r="T22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24" s="15">
        <f>Tableau8252728[[#This Row],[Prime production]]+Tableau8252728[[#This Row],[Prime rendement]]</f>
        <v>0</v>
      </c>
      <c r="V224" s="15" t="str">
        <f>IF(Tableau8252728[[#This Row],[Matricule]]&gt;1,IF(COUNTIF(Tableau8252728[DateMatricule],Tableau8252728[[#This Row],[DateMatricule]])&gt;1,"Doublon",""),"")</f>
        <v/>
      </c>
    </row>
    <row r="225" spans="1:22" x14ac:dyDescent="0.25">
      <c r="A225" s="11" t="str">
        <f>IF(Tableau8252728[[#This Row],[Semaine]]="","",VLOOKUP(Tableau8252728[[#This Row],[Semaine]],Listes!$A:$B,2,FALSE))</f>
        <v/>
      </c>
      <c r="B225" s="11" t="str">
        <f>IF(ISBLANK(Tableau8252728[[#This Row],[Matricule]]),"",VLOOKUP(Tableau8252728[[#This Row],[Matricule]],#REF!,2,FALSE))</f>
        <v/>
      </c>
      <c r="C225" s="11" t="str">
        <f>IF(ISBLANK(Tableau8252728[[#This Row],[Matricule]]),"",VLOOKUP(Tableau8252728[[#This Row],[Matricule]],#REF!,3,FALSE))</f>
        <v/>
      </c>
      <c r="D225" s="11" t="str">
        <f>CONCATENATE(Tableau8252728[[#This Row],[Semaine]],Tableau8252728[[#This Row],[Matricule]])</f>
        <v/>
      </c>
      <c r="O225" s="14" t="str">
        <f>IF(SUM(Tableau8252728[[#This Row],[Lundi]:[Mercredi]])&gt;0,SUM(Tableau8252728[[#This Row],[Lundi]:[Mercredi]]),"")</f>
        <v/>
      </c>
      <c r="P225" s="14" t="str">
        <f>IF(SUM(Tableau8252728[[#This Row],[Jeudi]:[Samedi]])&gt;0,SUM(Tableau8252728[[#This Row],[Jeudi]:[Samedi]]),"")</f>
        <v/>
      </c>
      <c r="Q225" s="14">
        <f>COUNTIF(Tableau8252728[[#This Row],[Lundi]:[Mercredi]],"&gt;0") + COUNTIF(Tableau8252728[[#This Row],[Jeudi]:[Samedi]],"&gt;0")</f>
        <v>0</v>
      </c>
      <c r="R225" s="14" t="str">
        <f>IFERROR(Tableau8252728[[#This Row],[Total Tour 1]]+Tableau8252728[[#This Row],[Total Tour 2]],"")</f>
        <v/>
      </c>
      <c r="S225" s="14">
        <f>COUNTIF(Tableau8252728[[#This Row],[Lundi]:[Samedi]],"&gt;=10")*1000</f>
        <v>0</v>
      </c>
      <c r="T22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25" s="15">
        <f>Tableau8252728[[#This Row],[Prime production]]+Tableau8252728[[#This Row],[Prime rendement]]</f>
        <v>0</v>
      </c>
      <c r="V225" s="15" t="str">
        <f>IF(Tableau8252728[[#This Row],[Matricule]]&gt;1,IF(COUNTIF(Tableau8252728[DateMatricule],Tableau8252728[[#This Row],[DateMatricule]])&gt;1,"Doublon",""),"")</f>
        <v/>
      </c>
    </row>
    <row r="226" spans="1:22" x14ac:dyDescent="0.25">
      <c r="A226" s="11" t="str">
        <f>IF(Tableau8252728[[#This Row],[Semaine]]="","",VLOOKUP(Tableau8252728[[#This Row],[Semaine]],Listes!$A:$B,2,FALSE))</f>
        <v/>
      </c>
      <c r="B226" s="11" t="str">
        <f>IF(ISBLANK(Tableau8252728[[#This Row],[Matricule]]),"",VLOOKUP(Tableau8252728[[#This Row],[Matricule]],#REF!,2,FALSE))</f>
        <v/>
      </c>
      <c r="C226" s="11" t="str">
        <f>IF(ISBLANK(Tableau8252728[[#This Row],[Matricule]]),"",VLOOKUP(Tableau8252728[[#This Row],[Matricule]],#REF!,3,FALSE))</f>
        <v/>
      </c>
      <c r="D226" s="11" t="str">
        <f>CONCATENATE(Tableau8252728[[#This Row],[Semaine]],Tableau8252728[[#This Row],[Matricule]])</f>
        <v/>
      </c>
      <c r="O226" s="14" t="str">
        <f>IF(SUM(Tableau8252728[[#This Row],[Lundi]:[Mercredi]])&gt;0,SUM(Tableau8252728[[#This Row],[Lundi]:[Mercredi]]),"")</f>
        <v/>
      </c>
      <c r="P226" s="14" t="str">
        <f>IF(SUM(Tableau8252728[[#This Row],[Jeudi]:[Samedi]])&gt;0,SUM(Tableau8252728[[#This Row],[Jeudi]:[Samedi]]),"")</f>
        <v/>
      </c>
      <c r="Q226" s="14">
        <f>COUNTIF(Tableau8252728[[#This Row],[Lundi]:[Mercredi]],"&gt;0") + COUNTIF(Tableau8252728[[#This Row],[Jeudi]:[Samedi]],"&gt;0")</f>
        <v>0</v>
      </c>
      <c r="R226" s="14" t="str">
        <f>IFERROR(Tableau8252728[[#This Row],[Total Tour 1]]+Tableau8252728[[#This Row],[Total Tour 2]],"")</f>
        <v/>
      </c>
      <c r="S226" s="14">
        <f>COUNTIF(Tableau8252728[[#This Row],[Lundi]:[Samedi]],"&gt;=10")*1000</f>
        <v>0</v>
      </c>
      <c r="T22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26" s="15">
        <f>Tableau8252728[[#This Row],[Prime production]]+Tableau8252728[[#This Row],[Prime rendement]]</f>
        <v>0</v>
      </c>
      <c r="V226" s="15" t="str">
        <f>IF(Tableau8252728[[#This Row],[Matricule]]&gt;1,IF(COUNTIF(Tableau8252728[DateMatricule],Tableau8252728[[#This Row],[DateMatricule]])&gt;1,"Doublon",""),"")</f>
        <v/>
      </c>
    </row>
    <row r="227" spans="1:22" x14ac:dyDescent="0.25">
      <c r="A227" s="11" t="str">
        <f>IF(Tableau8252728[[#This Row],[Semaine]]="","",VLOOKUP(Tableau8252728[[#This Row],[Semaine]],Listes!$A:$B,2,FALSE))</f>
        <v/>
      </c>
      <c r="B227" s="11" t="str">
        <f>IF(ISBLANK(Tableau8252728[[#This Row],[Matricule]]),"",VLOOKUP(Tableau8252728[[#This Row],[Matricule]],#REF!,2,FALSE))</f>
        <v/>
      </c>
      <c r="C227" s="11" t="str">
        <f>IF(ISBLANK(Tableau8252728[[#This Row],[Matricule]]),"",VLOOKUP(Tableau8252728[[#This Row],[Matricule]],#REF!,3,FALSE))</f>
        <v/>
      </c>
      <c r="D227" s="11" t="str">
        <f>CONCATENATE(Tableau8252728[[#This Row],[Semaine]],Tableau8252728[[#This Row],[Matricule]])</f>
        <v/>
      </c>
      <c r="O227" s="14" t="str">
        <f>IF(SUM(Tableau8252728[[#This Row],[Lundi]:[Mercredi]])&gt;0,SUM(Tableau8252728[[#This Row],[Lundi]:[Mercredi]]),"")</f>
        <v/>
      </c>
      <c r="P227" s="14" t="str">
        <f>IF(SUM(Tableau8252728[[#This Row],[Jeudi]:[Samedi]])&gt;0,SUM(Tableau8252728[[#This Row],[Jeudi]:[Samedi]]),"")</f>
        <v/>
      </c>
      <c r="Q227" s="14">
        <f>COUNTIF(Tableau8252728[[#This Row],[Lundi]:[Mercredi]],"&gt;0") + COUNTIF(Tableau8252728[[#This Row],[Jeudi]:[Samedi]],"&gt;0")</f>
        <v>0</v>
      </c>
      <c r="R227" s="14" t="str">
        <f>IFERROR(Tableau8252728[[#This Row],[Total Tour 1]]+Tableau8252728[[#This Row],[Total Tour 2]],"")</f>
        <v/>
      </c>
      <c r="S227" s="14">
        <f>COUNTIF(Tableau8252728[[#This Row],[Lundi]:[Samedi]],"&gt;=10")*1000</f>
        <v>0</v>
      </c>
      <c r="T22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27" s="15">
        <f>Tableau8252728[[#This Row],[Prime production]]+Tableau8252728[[#This Row],[Prime rendement]]</f>
        <v>0</v>
      </c>
      <c r="V227" s="15" t="str">
        <f>IF(Tableau8252728[[#This Row],[Matricule]]&gt;1,IF(COUNTIF(Tableau8252728[DateMatricule],Tableau8252728[[#This Row],[DateMatricule]])&gt;1,"Doublon",""),"")</f>
        <v/>
      </c>
    </row>
    <row r="228" spans="1:22" x14ac:dyDescent="0.25">
      <c r="A228" s="11" t="str">
        <f>IF(Tableau8252728[[#This Row],[Semaine]]="","",VLOOKUP(Tableau8252728[[#This Row],[Semaine]],Listes!$A:$B,2,FALSE))</f>
        <v/>
      </c>
      <c r="B228" s="11" t="str">
        <f>IF(ISBLANK(Tableau8252728[[#This Row],[Matricule]]),"",VLOOKUP(Tableau8252728[[#This Row],[Matricule]],#REF!,2,FALSE))</f>
        <v/>
      </c>
      <c r="C228" s="11" t="str">
        <f>IF(ISBLANK(Tableau8252728[[#This Row],[Matricule]]),"",VLOOKUP(Tableau8252728[[#This Row],[Matricule]],#REF!,3,FALSE))</f>
        <v/>
      </c>
      <c r="D228" s="11" t="str">
        <f>CONCATENATE(Tableau8252728[[#This Row],[Semaine]],Tableau8252728[[#This Row],[Matricule]])</f>
        <v/>
      </c>
      <c r="O228" s="14" t="str">
        <f>IF(SUM(Tableau8252728[[#This Row],[Lundi]:[Mercredi]])&gt;0,SUM(Tableau8252728[[#This Row],[Lundi]:[Mercredi]]),"")</f>
        <v/>
      </c>
      <c r="P228" s="14" t="str">
        <f>IF(SUM(Tableau8252728[[#This Row],[Jeudi]:[Samedi]])&gt;0,SUM(Tableau8252728[[#This Row],[Jeudi]:[Samedi]]),"")</f>
        <v/>
      </c>
      <c r="Q228" s="14">
        <f>COUNTIF(Tableau8252728[[#This Row],[Lundi]:[Mercredi]],"&gt;0") + COUNTIF(Tableau8252728[[#This Row],[Jeudi]:[Samedi]],"&gt;0")</f>
        <v>0</v>
      </c>
      <c r="R228" s="14" t="str">
        <f>IFERROR(Tableau8252728[[#This Row],[Total Tour 1]]+Tableau8252728[[#This Row],[Total Tour 2]],"")</f>
        <v/>
      </c>
      <c r="S228" s="14">
        <f>COUNTIF(Tableau8252728[[#This Row],[Lundi]:[Samedi]],"&gt;=10")*1000</f>
        <v>0</v>
      </c>
      <c r="T22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28" s="15">
        <f>Tableau8252728[[#This Row],[Prime production]]+Tableau8252728[[#This Row],[Prime rendement]]</f>
        <v>0</v>
      </c>
      <c r="V228" s="15" t="str">
        <f>IF(Tableau8252728[[#This Row],[Matricule]]&gt;1,IF(COUNTIF(Tableau8252728[DateMatricule],Tableau8252728[[#This Row],[DateMatricule]])&gt;1,"Doublon",""),"")</f>
        <v/>
      </c>
    </row>
    <row r="229" spans="1:22" x14ac:dyDescent="0.25">
      <c r="A229" s="11" t="str">
        <f>IF(Tableau8252728[[#This Row],[Semaine]]="","",VLOOKUP(Tableau8252728[[#This Row],[Semaine]],Listes!$A:$B,2,FALSE))</f>
        <v/>
      </c>
      <c r="B229" s="11" t="str">
        <f>IF(ISBLANK(Tableau8252728[[#This Row],[Matricule]]),"",VLOOKUP(Tableau8252728[[#This Row],[Matricule]],#REF!,2,FALSE))</f>
        <v/>
      </c>
      <c r="C229" s="11" t="str">
        <f>IF(ISBLANK(Tableau8252728[[#This Row],[Matricule]]),"",VLOOKUP(Tableau8252728[[#This Row],[Matricule]],#REF!,3,FALSE))</f>
        <v/>
      </c>
      <c r="D229" s="11" t="str">
        <f>CONCATENATE(Tableau8252728[[#This Row],[Semaine]],Tableau8252728[[#This Row],[Matricule]])</f>
        <v/>
      </c>
      <c r="O229" s="14" t="str">
        <f>IF(SUM(Tableau8252728[[#This Row],[Lundi]:[Mercredi]])&gt;0,SUM(Tableau8252728[[#This Row],[Lundi]:[Mercredi]]),"")</f>
        <v/>
      </c>
      <c r="P229" s="14" t="str">
        <f>IF(SUM(Tableau8252728[[#This Row],[Jeudi]:[Samedi]])&gt;0,SUM(Tableau8252728[[#This Row],[Jeudi]:[Samedi]]),"")</f>
        <v/>
      </c>
      <c r="Q229" s="14">
        <f>COUNTIF(Tableau8252728[[#This Row],[Lundi]:[Mercredi]],"&gt;0") + COUNTIF(Tableau8252728[[#This Row],[Jeudi]:[Samedi]],"&gt;0")</f>
        <v>0</v>
      </c>
      <c r="R229" s="14" t="str">
        <f>IFERROR(Tableau8252728[[#This Row],[Total Tour 1]]+Tableau8252728[[#This Row],[Total Tour 2]],"")</f>
        <v/>
      </c>
      <c r="S229" s="14">
        <f>COUNTIF(Tableau8252728[[#This Row],[Lundi]:[Samedi]],"&gt;=10")*1000</f>
        <v>0</v>
      </c>
      <c r="T22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29" s="15">
        <f>Tableau8252728[[#This Row],[Prime production]]+Tableau8252728[[#This Row],[Prime rendement]]</f>
        <v>0</v>
      </c>
      <c r="V229" s="15" t="str">
        <f>IF(Tableau8252728[[#This Row],[Matricule]]&gt;1,IF(COUNTIF(Tableau8252728[DateMatricule],Tableau8252728[[#This Row],[DateMatricule]])&gt;1,"Doublon",""),"")</f>
        <v/>
      </c>
    </row>
    <row r="230" spans="1:22" x14ac:dyDescent="0.25">
      <c r="A230" s="11" t="str">
        <f>IF(Tableau8252728[[#This Row],[Semaine]]="","",VLOOKUP(Tableau8252728[[#This Row],[Semaine]],Listes!$A:$B,2,FALSE))</f>
        <v/>
      </c>
      <c r="B230" s="11" t="str">
        <f>IF(ISBLANK(Tableau8252728[[#This Row],[Matricule]]),"",VLOOKUP(Tableau8252728[[#This Row],[Matricule]],#REF!,2,FALSE))</f>
        <v/>
      </c>
      <c r="C230" s="11" t="str">
        <f>IF(ISBLANK(Tableau8252728[[#This Row],[Matricule]]),"",VLOOKUP(Tableau8252728[[#This Row],[Matricule]],#REF!,3,FALSE))</f>
        <v/>
      </c>
      <c r="D230" s="11" t="str">
        <f>CONCATENATE(Tableau8252728[[#This Row],[Semaine]],Tableau8252728[[#This Row],[Matricule]])</f>
        <v/>
      </c>
      <c r="O230" s="14" t="str">
        <f>IF(SUM(Tableau8252728[[#This Row],[Lundi]:[Mercredi]])&gt;0,SUM(Tableau8252728[[#This Row],[Lundi]:[Mercredi]]),"")</f>
        <v/>
      </c>
      <c r="P230" s="14" t="str">
        <f>IF(SUM(Tableau8252728[[#This Row],[Jeudi]:[Samedi]])&gt;0,SUM(Tableau8252728[[#This Row],[Jeudi]:[Samedi]]),"")</f>
        <v/>
      </c>
      <c r="Q230" s="14">
        <f>COUNTIF(Tableau8252728[[#This Row],[Lundi]:[Mercredi]],"&gt;0") + COUNTIF(Tableau8252728[[#This Row],[Jeudi]:[Samedi]],"&gt;0")</f>
        <v>0</v>
      </c>
      <c r="R230" s="14" t="str">
        <f>IFERROR(Tableau8252728[[#This Row],[Total Tour 1]]+Tableau8252728[[#This Row],[Total Tour 2]],"")</f>
        <v/>
      </c>
      <c r="S230" s="14">
        <f>COUNTIF(Tableau8252728[[#This Row],[Lundi]:[Samedi]],"&gt;=10")*1000</f>
        <v>0</v>
      </c>
      <c r="T23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30" s="15">
        <f>Tableau8252728[[#This Row],[Prime production]]+Tableau8252728[[#This Row],[Prime rendement]]</f>
        <v>0</v>
      </c>
      <c r="V230" s="15" t="str">
        <f>IF(Tableau8252728[[#This Row],[Matricule]]&gt;1,IF(COUNTIF(Tableau8252728[DateMatricule],Tableau8252728[[#This Row],[DateMatricule]])&gt;1,"Doublon",""),"")</f>
        <v/>
      </c>
    </row>
    <row r="231" spans="1:22" x14ac:dyDescent="0.25">
      <c r="A231" s="11" t="str">
        <f>IF(Tableau8252728[[#This Row],[Semaine]]="","",VLOOKUP(Tableau8252728[[#This Row],[Semaine]],Listes!$A:$B,2,FALSE))</f>
        <v/>
      </c>
      <c r="B231" s="11" t="str">
        <f>IF(ISBLANK(Tableau8252728[[#This Row],[Matricule]]),"",VLOOKUP(Tableau8252728[[#This Row],[Matricule]],#REF!,2,FALSE))</f>
        <v/>
      </c>
      <c r="C231" s="11" t="str">
        <f>IF(ISBLANK(Tableau8252728[[#This Row],[Matricule]]),"",VLOOKUP(Tableau8252728[[#This Row],[Matricule]],#REF!,3,FALSE))</f>
        <v/>
      </c>
      <c r="D231" s="11" t="str">
        <f>CONCATENATE(Tableau8252728[[#This Row],[Semaine]],Tableau8252728[[#This Row],[Matricule]])</f>
        <v/>
      </c>
      <c r="O231" s="14" t="str">
        <f>IF(SUM(Tableau8252728[[#This Row],[Lundi]:[Mercredi]])&gt;0,SUM(Tableau8252728[[#This Row],[Lundi]:[Mercredi]]),"")</f>
        <v/>
      </c>
      <c r="P231" s="14" t="str">
        <f>IF(SUM(Tableau8252728[[#This Row],[Jeudi]:[Samedi]])&gt;0,SUM(Tableau8252728[[#This Row],[Jeudi]:[Samedi]]),"")</f>
        <v/>
      </c>
      <c r="Q231" s="14">
        <f>COUNTIF(Tableau8252728[[#This Row],[Lundi]:[Mercredi]],"&gt;0") + COUNTIF(Tableau8252728[[#This Row],[Jeudi]:[Samedi]],"&gt;0")</f>
        <v>0</v>
      </c>
      <c r="R231" s="14" t="str">
        <f>IFERROR(Tableau8252728[[#This Row],[Total Tour 1]]+Tableau8252728[[#This Row],[Total Tour 2]],"")</f>
        <v/>
      </c>
      <c r="S231" s="14">
        <f>COUNTIF(Tableau8252728[[#This Row],[Lundi]:[Samedi]],"&gt;=10")*1000</f>
        <v>0</v>
      </c>
      <c r="T23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31" s="15">
        <f>Tableau8252728[[#This Row],[Prime production]]+Tableau8252728[[#This Row],[Prime rendement]]</f>
        <v>0</v>
      </c>
      <c r="V231" s="15" t="str">
        <f>IF(Tableau8252728[[#This Row],[Matricule]]&gt;1,IF(COUNTIF(Tableau8252728[DateMatricule],Tableau8252728[[#This Row],[DateMatricule]])&gt;1,"Doublon",""),"")</f>
        <v/>
      </c>
    </row>
    <row r="232" spans="1:22" x14ac:dyDescent="0.25">
      <c r="A232" s="11" t="str">
        <f>IF(Tableau8252728[[#This Row],[Semaine]]="","",VLOOKUP(Tableau8252728[[#This Row],[Semaine]],Listes!$A:$B,2,FALSE))</f>
        <v/>
      </c>
      <c r="B232" s="11" t="str">
        <f>IF(ISBLANK(Tableau8252728[[#This Row],[Matricule]]),"",VLOOKUP(Tableau8252728[[#This Row],[Matricule]],#REF!,2,FALSE))</f>
        <v/>
      </c>
      <c r="C232" s="11" t="str">
        <f>IF(ISBLANK(Tableau8252728[[#This Row],[Matricule]]),"",VLOOKUP(Tableau8252728[[#This Row],[Matricule]],#REF!,3,FALSE))</f>
        <v/>
      </c>
      <c r="D232" s="11" t="str">
        <f>CONCATENATE(Tableau8252728[[#This Row],[Semaine]],Tableau8252728[[#This Row],[Matricule]])</f>
        <v/>
      </c>
      <c r="O232" s="14" t="str">
        <f>IF(SUM(Tableau8252728[[#This Row],[Lundi]:[Mercredi]])&gt;0,SUM(Tableau8252728[[#This Row],[Lundi]:[Mercredi]]),"")</f>
        <v/>
      </c>
      <c r="P232" s="14" t="str">
        <f>IF(SUM(Tableau8252728[[#This Row],[Jeudi]:[Samedi]])&gt;0,SUM(Tableau8252728[[#This Row],[Jeudi]:[Samedi]]),"")</f>
        <v/>
      </c>
      <c r="Q232" s="14">
        <f>COUNTIF(Tableau8252728[[#This Row],[Lundi]:[Mercredi]],"&gt;0") + COUNTIF(Tableau8252728[[#This Row],[Jeudi]:[Samedi]],"&gt;0")</f>
        <v>0</v>
      </c>
      <c r="R232" s="14" t="str">
        <f>IFERROR(Tableau8252728[[#This Row],[Total Tour 1]]+Tableau8252728[[#This Row],[Total Tour 2]],"")</f>
        <v/>
      </c>
      <c r="S232" s="14">
        <f>COUNTIF(Tableau8252728[[#This Row],[Lundi]:[Samedi]],"&gt;=10")*1000</f>
        <v>0</v>
      </c>
      <c r="T23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32" s="15">
        <f>Tableau8252728[[#This Row],[Prime production]]+Tableau8252728[[#This Row],[Prime rendement]]</f>
        <v>0</v>
      </c>
      <c r="V232" s="15" t="str">
        <f>IF(Tableau8252728[[#This Row],[Matricule]]&gt;1,IF(COUNTIF(Tableau8252728[DateMatricule],Tableau8252728[[#This Row],[DateMatricule]])&gt;1,"Doublon",""),"")</f>
        <v/>
      </c>
    </row>
    <row r="233" spans="1:22" x14ac:dyDescent="0.25">
      <c r="A233" s="11" t="str">
        <f>IF(Tableau8252728[[#This Row],[Semaine]]="","",VLOOKUP(Tableau8252728[[#This Row],[Semaine]],Listes!$A:$B,2,FALSE))</f>
        <v/>
      </c>
      <c r="B233" s="11" t="str">
        <f>IF(ISBLANK(Tableau8252728[[#This Row],[Matricule]]),"",VLOOKUP(Tableau8252728[[#This Row],[Matricule]],#REF!,2,FALSE))</f>
        <v/>
      </c>
      <c r="C233" s="11" t="str">
        <f>IF(ISBLANK(Tableau8252728[[#This Row],[Matricule]]),"",VLOOKUP(Tableau8252728[[#This Row],[Matricule]],#REF!,3,FALSE))</f>
        <v/>
      </c>
      <c r="D233" s="11" t="str">
        <f>CONCATENATE(Tableau8252728[[#This Row],[Semaine]],Tableau8252728[[#This Row],[Matricule]])</f>
        <v/>
      </c>
      <c r="O233" s="14" t="str">
        <f>IF(SUM(Tableau8252728[[#This Row],[Lundi]:[Mercredi]])&gt;0,SUM(Tableau8252728[[#This Row],[Lundi]:[Mercredi]]),"")</f>
        <v/>
      </c>
      <c r="P233" s="14" t="str">
        <f>IF(SUM(Tableau8252728[[#This Row],[Jeudi]:[Samedi]])&gt;0,SUM(Tableau8252728[[#This Row],[Jeudi]:[Samedi]]),"")</f>
        <v/>
      </c>
      <c r="Q233" s="14">
        <f>COUNTIF(Tableau8252728[[#This Row],[Lundi]:[Mercredi]],"&gt;0") + COUNTIF(Tableau8252728[[#This Row],[Jeudi]:[Samedi]],"&gt;0")</f>
        <v>0</v>
      </c>
      <c r="R233" s="14" t="str">
        <f>IFERROR(Tableau8252728[[#This Row],[Total Tour 1]]+Tableau8252728[[#This Row],[Total Tour 2]],"")</f>
        <v/>
      </c>
      <c r="S233" s="14">
        <f>COUNTIF(Tableau8252728[[#This Row],[Lundi]:[Samedi]],"&gt;=10")*1000</f>
        <v>0</v>
      </c>
      <c r="T23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33" s="15">
        <f>Tableau8252728[[#This Row],[Prime production]]+Tableau8252728[[#This Row],[Prime rendement]]</f>
        <v>0</v>
      </c>
      <c r="V233" s="15" t="str">
        <f>IF(Tableau8252728[[#This Row],[Matricule]]&gt;1,IF(COUNTIF(Tableau8252728[DateMatricule],Tableau8252728[[#This Row],[DateMatricule]])&gt;1,"Doublon",""),"")</f>
        <v/>
      </c>
    </row>
    <row r="234" spans="1:22" x14ac:dyDescent="0.25">
      <c r="A234" s="11" t="str">
        <f>IF(Tableau8252728[[#This Row],[Semaine]]="","",VLOOKUP(Tableau8252728[[#This Row],[Semaine]],Listes!$A:$B,2,FALSE))</f>
        <v/>
      </c>
      <c r="B234" s="11" t="str">
        <f>IF(ISBLANK(Tableau8252728[[#This Row],[Matricule]]),"",VLOOKUP(Tableau8252728[[#This Row],[Matricule]],#REF!,2,FALSE))</f>
        <v/>
      </c>
      <c r="C234" s="11" t="str">
        <f>IF(ISBLANK(Tableau8252728[[#This Row],[Matricule]]),"",VLOOKUP(Tableau8252728[[#This Row],[Matricule]],#REF!,3,FALSE))</f>
        <v/>
      </c>
      <c r="D234" s="11" t="str">
        <f>CONCATENATE(Tableau8252728[[#This Row],[Semaine]],Tableau8252728[[#This Row],[Matricule]])</f>
        <v/>
      </c>
      <c r="O234" s="14" t="str">
        <f>IF(SUM(Tableau8252728[[#This Row],[Lundi]:[Mercredi]])&gt;0,SUM(Tableau8252728[[#This Row],[Lundi]:[Mercredi]]),"")</f>
        <v/>
      </c>
      <c r="P234" s="14" t="str">
        <f>IF(SUM(Tableau8252728[[#This Row],[Jeudi]:[Samedi]])&gt;0,SUM(Tableau8252728[[#This Row],[Jeudi]:[Samedi]]),"")</f>
        <v/>
      </c>
      <c r="Q234" s="14">
        <f>COUNTIF(Tableau8252728[[#This Row],[Lundi]:[Mercredi]],"&gt;0") + COUNTIF(Tableau8252728[[#This Row],[Jeudi]:[Samedi]],"&gt;0")</f>
        <v>0</v>
      </c>
      <c r="R234" s="14" t="str">
        <f>IFERROR(Tableau8252728[[#This Row],[Total Tour 1]]+Tableau8252728[[#This Row],[Total Tour 2]],"")</f>
        <v/>
      </c>
      <c r="S234" s="14">
        <f>COUNTIF(Tableau8252728[[#This Row],[Lundi]:[Samedi]],"&gt;=10")*1000</f>
        <v>0</v>
      </c>
      <c r="T23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34" s="15">
        <f>Tableau8252728[[#This Row],[Prime production]]+Tableau8252728[[#This Row],[Prime rendement]]</f>
        <v>0</v>
      </c>
      <c r="V234" s="15" t="str">
        <f>IF(Tableau8252728[[#This Row],[Matricule]]&gt;1,IF(COUNTIF(Tableau8252728[DateMatricule],Tableau8252728[[#This Row],[DateMatricule]])&gt;1,"Doublon",""),"")</f>
        <v/>
      </c>
    </row>
    <row r="235" spans="1:22" x14ac:dyDescent="0.25">
      <c r="A235" s="11" t="str">
        <f>IF(Tableau8252728[[#This Row],[Semaine]]="","",VLOOKUP(Tableau8252728[[#This Row],[Semaine]],Listes!$A:$B,2,FALSE))</f>
        <v/>
      </c>
      <c r="B235" s="11" t="str">
        <f>IF(ISBLANK(Tableau8252728[[#This Row],[Matricule]]),"",VLOOKUP(Tableau8252728[[#This Row],[Matricule]],#REF!,2,FALSE))</f>
        <v/>
      </c>
      <c r="C235" s="11" t="str">
        <f>IF(ISBLANK(Tableau8252728[[#This Row],[Matricule]]),"",VLOOKUP(Tableau8252728[[#This Row],[Matricule]],#REF!,3,FALSE))</f>
        <v/>
      </c>
      <c r="D235" s="11" t="str">
        <f>CONCATENATE(Tableau8252728[[#This Row],[Semaine]],Tableau8252728[[#This Row],[Matricule]])</f>
        <v/>
      </c>
      <c r="O235" s="14" t="str">
        <f>IF(SUM(Tableau8252728[[#This Row],[Lundi]:[Mercredi]])&gt;0,SUM(Tableau8252728[[#This Row],[Lundi]:[Mercredi]]),"")</f>
        <v/>
      </c>
      <c r="P235" s="14" t="str">
        <f>IF(SUM(Tableau8252728[[#This Row],[Jeudi]:[Samedi]])&gt;0,SUM(Tableau8252728[[#This Row],[Jeudi]:[Samedi]]),"")</f>
        <v/>
      </c>
      <c r="Q235" s="14">
        <f>COUNTIF(Tableau8252728[[#This Row],[Lundi]:[Mercredi]],"&gt;0") + COUNTIF(Tableau8252728[[#This Row],[Jeudi]:[Samedi]],"&gt;0")</f>
        <v>0</v>
      </c>
      <c r="R235" s="14" t="str">
        <f>IFERROR(Tableau8252728[[#This Row],[Total Tour 1]]+Tableau8252728[[#This Row],[Total Tour 2]],"")</f>
        <v/>
      </c>
      <c r="S235" s="14">
        <f>COUNTIF(Tableau8252728[[#This Row],[Lundi]:[Samedi]],"&gt;=10")*1000</f>
        <v>0</v>
      </c>
      <c r="T23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35" s="15">
        <f>Tableau8252728[[#This Row],[Prime production]]+Tableau8252728[[#This Row],[Prime rendement]]</f>
        <v>0</v>
      </c>
      <c r="V235" s="15" t="str">
        <f>IF(Tableau8252728[[#This Row],[Matricule]]&gt;1,IF(COUNTIF(Tableau8252728[DateMatricule],Tableau8252728[[#This Row],[DateMatricule]])&gt;1,"Doublon",""),"")</f>
        <v/>
      </c>
    </row>
    <row r="236" spans="1:22" x14ac:dyDescent="0.25">
      <c r="A236" s="11" t="str">
        <f>IF(Tableau8252728[[#This Row],[Semaine]]="","",VLOOKUP(Tableau8252728[[#This Row],[Semaine]],Listes!$A:$B,2,FALSE))</f>
        <v/>
      </c>
      <c r="B236" s="11" t="str">
        <f>IF(ISBLANK(Tableau8252728[[#This Row],[Matricule]]),"",VLOOKUP(Tableau8252728[[#This Row],[Matricule]],#REF!,2,FALSE))</f>
        <v/>
      </c>
      <c r="C236" s="11" t="str">
        <f>IF(ISBLANK(Tableau8252728[[#This Row],[Matricule]]),"",VLOOKUP(Tableau8252728[[#This Row],[Matricule]],#REF!,3,FALSE))</f>
        <v/>
      </c>
      <c r="D236" s="11" t="str">
        <f>CONCATENATE(Tableau8252728[[#This Row],[Semaine]],Tableau8252728[[#This Row],[Matricule]])</f>
        <v/>
      </c>
      <c r="O236" s="14" t="str">
        <f>IF(SUM(Tableau8252728[[#This Row],[Lundi]:[Mercredi]])&gt;0,SUM(Tableau8252728[[#This Row],[Lundi]:[Mercredi]]),"")</f>
        <v/>
      </c>
      <c r="P236" s="14" t="str">
        <f>IF(SUM(Tableau8252728[[#This Row],[Jeudi]:[Samedi]])&gt;0,SUM(Tableau8252728[[#This Row],[Jeudi]:[Samedi]]),"")</f>
        <v/>
      </c>
      <c r="Q236" s="14">
        <f>COUNTIF(Tableau8252728[[#This Row],[Lundi]:[Mercredi]],"&gt;0") + COUNTIF(Tableau8252728[[#This Row],[Jeudi]:[Samedi]],"&gt;0")</f>
        <v>0</v>
      </c>
      <c r="R236" s="14" t="str">
        <f>IFERROR(Tableau8252728[[#This Row],[Total Tour 1]]+Tableau8252728[[#This Row],[Total Tour 2]],"")</f>
        <v/>
      </c>
      <c r="S236" s="14">
        <f>COUNTIF(Tableau8252728[[#This Row],[Lundi]:[Samedi]],"&gt;=10")*1000</f>
        <v>0</v>
      </c>
      <c r="T23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36" s="15">
        <f>Tableau8252728[[#This Row],[Prime production]]+Tableau8252728[[#This Row],[Prime rendement]]</f>
        <v>0</v>
      </c>
      <c r="V236" s="15" t="str">
        <f>IF(Tableau8252728[[#This Row],[Matricule]]&gt;1,IF(COUNTIF(Tableau8252728[DateMatricule],Tableau8252728[[#This Row],[DateMatricule]])&gt;1,"Doublon",""),"")</f>
        <v/>
      </c>
    </row>
    <row r="237" spans="1:22" x14ac:dyDescent="0.25">
      <c r="A237" s="11" t="str">
        <f>IF(Tableau8252728[[#This Row],[Semaine]]="","",VLOOKUP(Tableau8252728[[#This Row],[Semaine]],Listes!$A:$B,2,FALSE))</f>
        <v/>
      </c>
      <c r="B237" s="11" t="str">
        <f>IF(ISBLANK(Tableau8252728[[#This Row],[Matricule]]),"",VLOOKUP(Tableau8252728[[#This Row],[Matricule]],#REF!,2,FALSE))</f>
        <v/>
      </c>
      <c r="C237" s="11" t="str">
        <f>IF(ISBLANK(Tableau8252728[[#This Row],[Matricule]]),"",VLOOKUP(Tableau8252728[[#This Row],[Matricule]],#REF!,3,FALSE))</f>
        <v/>
      </c>
      <c r="D237" s="11" t="str">
        <f>CONCATENATE(Tableau8252728[[#This Row],[Semaine]],Tableau8252728[[#This Row],[Matricule]])</f>
        <v/>
      </c>
      <c r="O237" s="14" t="str">
        <f>IF(SUM(Tableau8252728[[#This Row],[Lundi]:[Mercredi]])&gt;0,SUM(Tableau8252728[[#This Row],[Lundi]:[Mercredi]]),"")</f>
        <v/>
      </c>
      <c r="P237" s="14" t="str">
        <f>IF(SUM(Tableau8252728[[#This Row],[Jeudi]:[Samedi]])&gt;0,SUM(Tableau8252728[[#This Row],[Jeudi]:[Samedi]]),"")</f>
        <v/>
      </c>
      <c r="Q237" s="14">
        <f>COUNTIF(Tableau8252728[[#This Row],[Lundi]:[Mercredi]],"&gt;0") + COUNTIF(Tableau8252728[[#This Row],[Jeudi]:[Samedi]],"&gt;0")</f>
        <v>0</v>
      </c>
      <c r="R237" s="14" t="str">
        <f>IFERROR(Tableau8252728[[#This Row],[Total Tour 1]]+Tableau8252728[[#This Row],[Total Tour 2]],"")</f>
        <v/>
      </c>
      <c r="S237" s="14">
        <f>COUNTIF(Tableau8252728[[#This Row],[Lundi]:[Samedi]],"&gt;=10")*1000</f>
        <v>0</v>
      </c>
      <c r="T23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37" s="15">
        <f>Tableau8252728[[#This Row],[Prime production]]+Tableau8252728[[#This Row],[Prime rendement]]</f>
        <v>0</v>
      </c>
      <c r="V237" s="15" t="str">
        <f>IF(Tableau8252728[[#This Row],[Matricule]]&gt;1,IF(COUNTIF(Tableau8252728[DateMatricule],Tableau8252728[[#This Row],[DateMatricule]])&gt;1,"Doublon",""),"")</f>
        <v/>
      </c>
    </row>
    <row r="238" spans="1:22" x14ac:dyDescent="0.25">
      <c r="A238" s="11" t="str">
        <f>IF(Tableau8252728[[#This Row],[Semaine]]="","",VLOOKUP(Tableau8252728[[#This Row],[Semaine]],Listes!$A:$B,2,FALSE))</f>
        <v/>
      </c>
      <c r="B238" s="11" t="str">
        <f>IF(ISBLANK(Tableau8252728[[#This Row],[Matricule]]),"",VLOOKUP(Tableau8252728[[#This Row],[Matricule]],#REF!,2,FALSE))</f>
        <v/>
      </c>
      <c r="C238" s="11" t="str">
        <f>IF(ISBLANK(Tableau8252728[[#This Row],[Matricule]]),"",VLOOKUP(Tableau8252728[[#This Row],[Matricule]],#REF!,3,FALSE))</f>
        <v/>
      </c>
      <c r="D238" s="11" t="str">
        <f>CONCATENATE(Tableau8252728[[#This Row],[Semaine]],Tableau8252728[[#This Row],[Matricule]])</f>
        <v/>
      </c>
      <c r="O238" s="14" t="str">
        <f>IF(SUM(Tableau8252728[[#This Row],[Lundi]:[Mercredi]])&gt;0,SUM(Tableau8252728[[#This Row],[Lundi]:[Mercredi]]),"")</f>
        <v/>
      </c>
      <c r="P238" s="14" t="str">
        <f>IF(SUM(Tableau8252728[[#This Row],[Jeudi]:[Samedi]])&gt;0,SUM(Tableau8252728[[#This Row],[Jeudi]:[Samedi]]),"")</f>
        <v/>
      </c>
      <c r="Q238" s="14">
        <f>COUNTIF(Tableau8252728[[#This Row],[Lundi]:[Mercredi]],"&gt;0") + COUNTIF(Tableau8252728[[#This Row],[Jeudi]:[Samedi]],"&gt;0")</f>
        <v>0</v>
      </c>
      <c r="R238" s="14" t="str">
        <f>IFERROR(Tableau8252728[[#This Row],[Total Tour 1]]+Tableau8252728[[#This Row],[Total Tour 2]],"")</f>
        <v/>
      </c>
      <c r="S238" s="14">
        <f>COUNTIF(Tableau8252728[[#This Row],[Lundi]:[Samedi]],"&gt;=10")*1000</f>
        <v>0</v>
      </c>
      <c r="T23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38" s="15">
        <f>Tableau8252728[[#This Row],[Prime production]]+Tableau8252728[[#This Row],[Prime rendement]]</f>
        <v>0</v>
      </c>
      <c r="V238" s="15" t="str">
        <f>IF(Tableau8252728[[#This Row],[Matricule]]&gt;1,IF(COUNTIF(Tableau8252728[DateMatricule],Tableau8252728[[#This Row],[DateMatricule]])&gt;1,"Doublon",""),"")</f>
        <v/>
      </c>
    </row>
    <row r="239" spans="1:22" x14ac:dyDescent="0.25">
      <c r="A239" s="11" t="str">
        <f>IF(Tableau8252728[[#This Row],[Semaine]]="","",VLOOKUP(Tableau8252728[[#This Row],[Semaine]],Listes!$A:$B,2,FALSE))</f>
        <v/>
      </c>
      <c r="B239" s="11" t="str">
        <f>IF(ISBLANK(Tableau8252728[[#This Row],[Matricule]]),"",VLOOKUP(Tableau8252728[[#This Row],[Matricule]],#REF!,2,FALSE))</f>
        <v/>
      </c>
      <c r="C239" s="11" t="str">
        <f>IF(ISBLANK(Tableau8252728[[#This Row],[Matricule]]),"",VLOOKUP(Tableau8252728[[#This Row],[Matricule]],#REF!,3,FALSE))</f>
        <v/>
      </c>
      <c r="D239" s="11" t="str">
        <f>CONCATENATE(Tableau8252728[[#This Row],[Semaine]],Tableau8252728[[#This Row],[Matricule]])</f>
        <v/>
      </c>
      <c r="O239" s="14" t="str">
        <f>IF(SUM(Tableau8252728[[#This Row],[Lundi]:[Mercredi]])&gt;0,SUM(Tableau8252728[[#This Row],[Lundi]:[Mercredi]]),"")</f>
        <v/>
      </c>
      <c r="P239" s="14" t="str">
        <f>IF(SUM(Tableau8252728[[#This Row],[Jeudi]:[Samedi]])&gt;0,SUM(Tableau8252728[[#This Row],[Jeudi]:[Samedi]]),"")</f>
        <v/>
      </c>
      <c r="Q239" s="14">
        <f>COUNTIF(Tableau8252728[[#This Row],[Lundi]:[Mercredi]],"&gt;0") + COUNTIF(Tableau8252728[[#This Row],[Jeudi]:[Samedi]],"&gt;0")</f>
        <v>0</v>
      </c>
      <c r="R239" s="14" t="str">
        <f>IFERROR(Tableau8252728[[#This Row],[Total Tour 1]]+Tableau8252728[[#This Row],[Total Tour 2]],"")</f>
        <v/>
      </c>
      <c r="S239" s="14">
        <f>COUNTIF(Tableau8252728[[#This Row],[Lundi]:[Samedi]],"&gt;=10")*1000</f>
        <v>0</v>
      </c>
      <c r="T23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39" s="15">
        <f>Tableau8252728[[#This Row],[Prime production]]+Tableau8252728[[#This Row],[Prime rendement]]</f>
        <v>0</v>
      </c>
      <c r="V239" s="15" t="str">
        <f>IF(Tableau8252728[[#This Row],[Matricule]]&gt;1,IF(COUNTIF(Tableau8252728[DateMatricule],Tableau8252728[[#This Row],[DateMatricule]])&gt;1,"Doublon",""),"")</f>
        <v/>
      </c>
    </row>
    <row r="240" spans="1:22" x14ac:dyDescent="0.25">
      <c r="A240" s="11" t="str">
        <f>IF(Tableau8252728[[#This Row],[Semaine]]="","",VLOOKUP(Tableau8252728[[#This Row],[Semaine]],Listes!$A:$B,2,FALSE))</f>
        <v/>
      </c>
      <c r="B240" s="11" t="str">
        <f>IF(ISBLANK(Tableau8252728[[#This Row],[Matricule]]),"",VLOOKUP(Tableau8252728[[#This Row],[Matricule]],#REF!,2,FALSE))</f>
        <v/>
      </c>
      <c r="C240" s="11" t="str">
        <f>IF(ISBLANK(Tableau8252728[[#This Row],[Matricule]]),"",VLOOKUP(Tableau8252728[[#This Row],[Matricule]],#REF!,3,FALSE))</f>
        <v/>
      </c>
      <c r="D240" s="11" t="str">
        <f>CONCATENATE(Tableau8252728[[#This Row],[Semaine]],Tableau8252728[[#This Row],[Matricule]])</f>
        <v/>
      </c>
      <c r="O240" s="14" t="str">
        <f>IF(SUM(Tableau8252728[[#This Row],[Lundi]:[Mercredi]])&gt;0,SUM(Tableau8252728[[#This Row],[Lundi]:[Mercredi]]),"")</f>
        <v/>
      </c>
      <c r="P240" s="14" t="str">
        <f>IF(SUM(Tableau8252728[[#This Row],[Jeudi]:[Samedi]])&gt;0,SUM(Tableau8252728[[#This Row],[Jeudi]:[Samedi]]),"")</f>
        <v/>
      </c>
      <c r="Q240" s="14">
        <f>COUNTIF(Tableau8252728[[#This Row],[Lundi]:[Mercredi]],"&gt;0") + COUNTIF(Tableau8252728[[#This Row],[Jeudi]:[Samedi]],"&gt;0")</f>
        <v>0</v>
      </c>
      <c r="R240" s="14" t="str">
        <f>IFERROR(Tableau8252728[[#This Row],[Total Tour 1]]+Tableau8252728[[#This Row],[Total Tour 2]],"")</f>
        <v/>
      </c>
      <c r="S240" s="14">
        <f>COUNTIF(Tableau8252728[[#This Row],[Lundi]:[Samedi]],"&gt;=10")*1000</f>
        <v>0</v>
      </c>
      <c r="T24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40" s="15">
        <f>Tableau8252728[[#This Row],[Prime production]]+Tableau8252728[[#This Row],[Prime rendement]]</f>
        <v>0</v>
      </c>
      <c r="V240" s="15" t="str">
        <f>IF(Tableau8252728[[#This Row],[Matricule]]&gt;1,IF(COUNTIF(Tableau8252728[DateMatricule],Tableau8252728[[#This Row],[DateMatricule]])&gt;1,"Doublon",""),"")</f>
        <v/>
      </c>
    </row>
    <row r="241" spans="1:22" x14ac:dyDescent="0.25">
      <c r="A241" s="11" t="str">
        <f>IF(Tableau8252728[[#This Row],[Semaine]]="","",VLOOKUP(Tableau8252728[[#This Row],[Semaine]],Listes!$A:$B,2,FALSE))</f>
        <v/>
      </c>
      <c r="B241" s="11" t="str">
        <f>IF(ISBLANK(Tableau8252728[[#This Row],[Matricule]]),"",VLOOKUP(Tableau8252728[[#This Row],[Matricule]],#REF!,2,FALSE))</f>
        <v/>
      </c>
      <c r="C241" s="11" t="str">
        <f>IF(ISBLANK(Tableau8252728[[#This Row],[Matricule]]),"",VLOOKUP(Tableau8252728[[#This Row],[Matricule]],#REF!,3,FALSE))</f>
        <v/>
      </c>
      <c r="D241" s="11" t="str">
        <f>CONCATENATE(Tableau8252728[[#This Row],[Semaine]],Tableau8252728[[#This Row],[Matricule]])</f>
        <v/>
      </c>
      <c r="O241" s="14" t="str">
        <f>IF(SUM(Tableau8252728[[#This Row],[Lundi]:[Mercredi]])&gt;0,SUM(Tableau8252728[[#This Row],[Lundi]:[Mercredi]]),"")</f>
        <v/>
      </c>
      <c r="P241" s="14" t="str">
        <f>IF(SUM(Tableau8252728[[#This Row],[Jeudi]:[Samedi]])&gt;0,SUM(Tableau8252728[[#This Row],[Jeudi]:[Samedi]]),"")</f>
        <v/>
      </c>
      <c r="Q241" s="14">
        <f>COUNTIF(Tableau8252728[[#This Row],[Lundi]:[Mercredi]],"&gt;0") + COUNTIF(Tableau8252728[[#This Row],[Jeudi]:[Samedi]],"&gt;0")</f>
        <v>0</v>
      </c>
      <c r="R241" s="14" t="str">
        <f>IFERROR(Tableau8252728[[#This Row],[Total Tour 1]]+Tableau8252728[[#This Row],[Total Tour 2]],"")</f>
        <v/>
      </c>
      <c r="S241" s="14">
        <f>COUNTIF(Tableau8252728[[#This Row],[Lundi]:[Samedi]],"&gt;=10")*1000</f>
        <v>0</v>
      </c>
      <c r="T24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41" s="15">
        <f>Tableau8252728[[#This Row],[Prime production]]+Tableau8252728[[#This Row],[Prime rendement]]</f>
        <v>0</v>
      </c>
      <c r="V241" s="15" t="str">
        <f>IF(Tableau8252728[[#This Row],[Matricule]]&gt;1,IF(COUNTIF(Tableau8252728[DateMatricule],Tableau8252728[[#This Row],[DateMatricule]])&gt;1,"Doublon",""),"")</f>
        <v/>
      </c>
    </row>
    <row r="242" spans="1:22" x14ac:dyDescent="0.25">
      <c r="A242" s="11" t="str">
        <f>IF(Tableau8252728[[#This Row],[Semaine]]="","",VLOOKUP(Tableau8252728[[#This Row],[Semaine]],Listes!$A:$B,2,FALSE))</f>
        <v/>
      </c>
      <c r="B242" s="11" t="str">
        <f>IF(ISBLANK(Tableau8252728[[#This Row],[Matricule]]),"",VLOOKUP(Tableau8252728[[#This Row],[Matricule]],#REF!,2,FALSE))</f>
        <v/>
      </c>
      <c r="C242" s="11" t="str">
        <f>IF(ISBLANK(Tableau8252728[[#This Row],[Matricule]]),"",VLOOKUP(Tableau8252728[[#This Row],[Matricule]],#REF!,3,FALSE))</f>
        <v/>
      </c>
      <c r="D242" s="11" t="str">
        <f>CONCATENATE(Tableau8252728[[#This Row],[Semaine]],Tableau8252728[[#This Row],[Matricule]])</f>
        <v/>
      </c>
      <c r="O242" s="14" t="str">
        <f>IF(SUM(Tableau8252728[[#This Row],[Lundi]:[Mercredi]])&gt;0,SUM(Tableau8252728[[#This Row],[Lundi]:[Mercredi]]),"")</f>
        <v/>
      </c>
      <c r="P242" s="14" t="str">
        <f>IF(SUM(Tableau8252728[[#This Row],[Jeudi]:[Samedi]])&gt;0,SUM(Tableau8252728[[#This Row],[Jeudi]:[Samedi]]),"")</f>
        <v/>
      </c>
      <c r="Q242" s="14">
        <f>COUNTIF(Tableau8252728[[#This Row],[Lundi]:[Mercredi]],"&gt;0") + COUNTIF(Tableau8252728[[#This Row],[Jeudi]:[Samedi]],"&gt;0")</f>
        <v>0</v>
      </c>
      <c r="R242" s="14" t="str">
        <f>IFERROR(Tableau8252728[[#This Row],[Total Tour 1]]+Tableau8252728[[#This Row],[Total Tour 2]],"")</f>
        <v/>
      </c>
      <c r="S242" s="14">
        <f>COUNTIF(Tableau8252728[[#This Row],[Lundi]:[Samedi]],"&gt;=10")*1000</f>
        <v>0</v>
      </c>
      <c r="T24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42" s="15">
        <f>Tableau8252728[[#This Row],[Prime production]]+Tableau8252728[[#This Row],[Prime rendement]]</f>
        <v>0</v>
      </c>
      <c r="V242" s="15" t="str">
        <f>IF(Tableau8252728[[#This Row],[Matricule]]&gt;1,IF(COUNTIF(Tableau8252728[DateMatricule],Tableau8252728[[#This Row],[DateMatricule]])&gt;1,"Doublon",""),"")</f>
        <v/>
      </c>
    </row>
    <row r="243" spans="1:22" x14ac:dyDescent="0.25">
      <c r="A243" s="11" t="str">
        <f>IF(Tableau8252728[[#This Row],[Semaine]]="","",VLOOKUP(Tableau8252728[[#This Row],[Semaine]],Listes!$A:$B,2,FALSE))</f>
        <v/>
      </c>
      <c r="B243" s="11" t="str">
        <f>IF(ISBLANK(Tableau8252728[[#This Row],[Matricule]]),"",VLOOKUP(Tableau8252728[[#This Row],[Matricule]],#REF!,2,FALSE))</f>
        <v/>
      </c>
      <c r="C243" s="11" t="str">
        <f>IF(ISBLANK(Tableau8252728[[#This Row],[Matricule]]),"",VLOOKUP(Tableau8252728[[#This Row],[Matricule]],#REF!,3,FALSE))</f>
        <v/>
      </c>
      <c r="D243" s="11" t="str">
        <f>CONCATENATE(Tableau8252728[[#This Row],[Semaine]],Tableau8252728[[#This Row],[Matricule]])</f>
        <v/>
      </c>
      <c r="O243" s="14" t="str">
        <f>IF(SUM(Tableau8252728[[#This Row],[Lundi]:[Mercredi]])&gt;0,SUM(Tableau8252728[[#This Row],[Lundi]:[Mercredi]]),"")</f>
        <v/>
      </c>
      <c r="P243" s="14" t="str">
        <f>IF(SUM(Tableau8252728[[#This Row],[Jeudi]:[Samedi]])&gt;0,SUM(Tableau8252728[[#This Row],[Jeudi]:[Samedi]]),"")</f>
        <v/>
      </c>
      <c r="Q243" s="14">
        <f>COUNTIF(Tableau8252728[[#This Row],[Lundi]:[Mercredi]],"&gt;0") + COUNTIF(Tableau8252728[[#This Row],[Jeudi]:[Samedi]],"&gt;0")</f>
        <v>0</v>
      </c>
      <c r="R243" s="14" t="str">
        <f>IFERROR(Tableau8252728[[#This Row],[Total Tour 1]]+Tableau8252728[[#This Row],[Total Tour 2]],"")</f>
        <v/>
      </c>
      <c r="S243" s="14">
        <f>COUNTIF(Tableau8252728[[#This Row],[Lundi]:[Samedi]],"&gt;=10")*1000</f>
        <v>0</v>
      </c>
      <c r="T24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43" s="15">
        <f>Tableau8252728[[#This Row],[Prime production]]+Tableau8252728[[#This Row],[Prime rendement]]</f>
        <v>0</v>
      </c>
      <c r="V243" s="15" t="str">
        <f>IF(Tableau8252728[[#This Row],[Matricule]]&gt;1,IF(COUNTIF(Tableau8252728[DateMatricule],Tableau8252728[[#This Row],[DateMatricule]])&gt;1,"Doublon",""),"")</f>
        <v/>
      </c>
    </row>
    <row r="244" spans="1:22" x14ac:dyDescent="0.25">
      <c r="A244" s="11" t="str">
        <f>IF(Tableau8252728[[#This Row],[Semaine]]="","",VLOOKUP(Tableau8252728[[#This Row],[Semaine]],Listes!$A:$B,2,FALSE))</f>
        <v/>
      </c>
      <c r="B244" s="11" t="str">
        <f>IF(ISBLANK(Tableau8252728[[#This Row],[Matricule]]),"",VLOOKUP(Tableau8252728[[#This Row],[Matricule]],#REF!,2,FALSE))</f>
        <v/>
      </c>
      <c r="C244" s="11" t="str">
        <f>IF(ISBLANK(Tableau8252728[[#This Row],[Matricule]]),"",VLOOKUP(Tableau8252728[[#This Row],[Matricule]],#REF!,3,FALSE))</f>
        <v/>
      </c>
      <c r="D244" s="11" t="str">
        <f>CONCATENATE(Tableau8252728[[#This Row],[Semaine]],Tableau8252728[[#This Row],[Matricule]])</f>
        <v/>
      </c>
      <c r="O244" s="14" t="str">
        <f>IF(SUM(Tableau8252728[[#This Row],[Lundi]:[Mercredi]])&gt;0,SUM(Tableau8252728[[#This Row],[Lundi]:[Mercredi]]),"")</f>
        <v/>
      </c>
      <c r="P244" s="14" t="str">
        <f>IF(SUM(Tableau8252728[[#This Row],[Jeudi]:[Samedi]])&gt;0,SUM(Tableau8252728[[#This Row],[Jeudi]:[Samedi]]),"")</f>
        <v/>
      </c>
      <c r="Q244" s="14">
        <f>COUNTIF(Tableau8252728[[#This Row],[Lundi]:[Mercredi]],"&gt;0") + COUNTIF(Tableau8252728[[#This Row],[Jeudi]:[Samedi]],"&gt;0")</f>
        <v>0</v>
      </c>
      <c r="R244" s="14" t="str">
        <f>IFERROR(Tableau8252728[[#This Row],[Total Tour 1]]+Tableau8252728[[#This Row],[Total Tour 2]],"")</f>
        <v/>
      </c>
      <c r="S244" s="14">
        <f>COUNTIF(Tableau8252728[[#This Row],[Lundi]:[Samedi]],"&gt;=10")*1000</f>
        <v>0</v>
      </c>
      <c r="T24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44" s="15">
        <f>Tableau8252728[[#This Row],[Prime production]]+Tableau8252728[[#This Row],[Prime rendement]]</f>
        <v>0</v>
      </c>
      <c r="V244" s="15" t="str">
        <f>IF(Tableau8252728[[#This Row],[Matricule]]&gt;1,IF(COUNTIF(Tableau8252728[DateMatricule],Tableau8252728[[#This Row],[DateMatricule]])&gt;1,"Doublon",""),"")</f>
        <v/>
      </c>
    </row>
    <row r="245" spans="1:22" x14ac:dyDescent="0.25">
      <c r="A245" s="11" t="str">
        <f>IF(Tableau8252728[[#This Row],[Semaine]]="","",VLOOKUP(Tableau8252728[[#This Row],[Semaine]],Listes!$A:$B,2,FALSE))</f>
        <v/>
      </c>
      <c r="B245" s="11" t="str">
        <f>IF(ISBLANK(Tableau8252728[[#This Row],[Matricule]]),"",VLOOKUP(Tableau8252728[[#This Row],[Matricule]],#REF!,2,FALSE))</f>
        <v/>
      </c>
      <c r="C245" s="11" t="str">
        <f>IF(ISBLANK(Tableau8252728[[#This Row],[Matricule]]),"",VLOOKUP(Tableau8252728[[#This Row],[Matricule]],#REF!,3,FALSE))</f>
        <v/>
      </c>
      <c r="D245" s="11" t="str">
        <f>CONCATENATE(Tableau8252728[[#This Row],[Semaine]],Tableau8252728[[#This Row],[Matricule]])</f>
        <v/>
      </c>
      <c r="O245" s="14" t="str">
        <f>IF(SUM(Tableau8252728[[#This Row],[Lundi]:[Mercredi]])&gt;0,SUM(Tableau8252728[[#This Row],[Lundi]:[Mercredi]]),"")</f>
        <v/>
      </c>
      <c r="P245" s="14" t="str">
        <f>IF(SUM(Tableau8252728[[#This Row],[Jeudi]:[Samedi]])&gt;0,SUM(Tableau8252728[[#This Row],[Jeudi]:[Samedi]]),"")</f>
        <v/>
      </c>
      <c r="Q245" s="14">
        <f>COUNTIF(Tableau8252728[[#This Row],[Lundi]:[Mercredi]],"&gt;0") + COUNTIF(Tableau8252728[[#This Row],[Jeudi]:[Samedi]],"&gt;0")</f>
        <v>0</v>
      </c>
      <c r="R245" s="14" t="str">
        <f>IFERROR(Tableau8252728[[#This Row],[Total Tour 1]]+Tableau8252728[[#This Row],[Total Tour 2]],"")</f>
        <v/>
      </c>
      <c r="S245" s="14">
        <f>COUNTIF(Tableau8252728[[#This Row],[Lundi]:[Samedi]],"&gt;=10")*1000</f>
        <v>0</v>
      </c>
      <c r="T24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45" s="15">
        <f>Tableau8252728[[#This Row],[Prime production]]+Tableau8252728[[#This Row],[Prime rendement]]</f>
        <v>0</v>
      </c>
      <c r="V245" s="15" t="str">
        <f>IF(Tableau8252728[[#This Row],[Matricule]]&gt;1,IF(COUNTIF(Tableau8252728[DateMatricule],Tableau8252728[[#This Row],[DateMatricule]])&gt;1,"Doublon",""),"")</f>
        <v/>
      </c>
    </row>
    <row r="246" spans="1:22" x14ac:dyDescent="0.25">
      <c r="A246" s="11" t="str">
        <f>IF(Tableau8252728[[#This Row],[Semaine]]="","",VLOOKUP(Tableau8252728[[#This Row],[Semaine]],Listes!$A:$B,2,FALSE))</f>
        <v/>
      </c>
      <c r="B246" s="11" t="str">
        <f>IF(ISBLANK(Tableau8252728[[#This Row],[Matricule]]),"",VLOOKUP(Tableau8252728[[#This Row],[Matricule]],#REF!,2,FALSE))</f>
        <v/>
      </c>
      <c r="C246" s="11" t="str">
        <f>IF(ISBLANK(Tableau8252728[[#This Row],[Matricule]]),"",VLOOKUP(Tableau8252728[[#This Row],[Matricule]],#REF!,3,FALSE))</f>
        <v/>
      </c>
      <c r="D246" s="11" t="str">
        <f>CONCATENATE(Tableau8252728[[#This Row],[Semaine]],Tableau8252728[[#This Row],[Matricule]])</f>
        <v/>
      </c>
      <c r="O246" s="14" t="str">
        <f>IF(SUM(Tableau8252728[[#This Row],[Lundi]:[Mercredi]])&gt;0,SUM(Tableau8252728[[#This Row],[Lundi]:[Mercredi]]),"")</f>
        <v/>
      </c>
      <c r="P246" s="14" t="str">
        <f>IF(SUM(Tableau8252728[[#This Row],[Jeudi]:[Samedi]])&gt;0,SUM(Tableau8252728[[#This Row],[Jeudi]:[Samedi]]),"")</f>
        <v/>
      </c>
      <c r="Q246" s="14">
        <f>COUNTIF(Tableau8252728[[#This Row],[Lundi]:[Mercredi]],"&gt;0") + COUNTIF(Tableau8252728[[#This Row],[Jeudi]:[Samedi]],"&gt;0")</f>
        <v>0</v>
      </c>
      <c r="R246" s="14" t="str">
        <f>IFERROR(Tableau8252728[[#This Row],[Total Tour 1]]+Tableau8252728[[#This Row],[Total Tour 2]],"")</f>
        <v/>
      </c>
      <c r="S246" s="14">
        <f>COUNTIF(Tableau8252728[[#This Row],[Lundi]:[Samedi]],"&gt;=10")*1000</f>
        <v>0</v>
      </c>
      <c r="T24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46" s="15">
        <f>Tableau8252728[[#This Row],[Prime production]]+Tableau8252728[[#This Row],[Prime rendement]]</f>
        <v>0</v>
      </c>
      <c r="V246" s="15" t="str">
        <f>IF(Tableau8252728[[#This Row],[Matricule]]&gt;1,IF(COUNTIF(Tableau8252728[DateMatricule],Tableau8252728[[#This Row],[DateMatricule]])&gt;1,"Doublon",""),"")</f>
        <v/>
      </c>
    </row>
    <row r="247" spans="1:22" x14ac:dyDescent="0.25">
      <c r="A247" s="11" t="str">
        <f>IF(Tableau8252728[[#This Row],[Semaine]]="","",VLOOKUP(Tableau8252728[[#This Row],[Semaine]],Listes!$A:$B,2,FALSE))</f>
        <v/>
      </c>
      <c r="B247" s="11" t="str">
        <f>IF(ISBLANK(Tableau8252728[[#This Row],[Matricule]]),"",VLOOKUP(Tableau8252728[[#This Row],[Matricule]],#REF!,2,FALSE))</f>
        <v/>
      </c>
      <c r="C247" s="11" t="str">
        <f>IF(ISBLANK(Tableau8252728[[#This Row],[Matricule]]),"",VLOOKUP(Tableau8252728[[#This Row],[Matricule]],#REF!,3,FALSE))</f>
        <v/>
      </c>
      <c r="D247" s="11" t="str">
        <f>CONCATENATE(Tableau8252728[[#This Row],[Semaine]],Tableau8252728[[#This Row],[Matricule]])</f>
        <v/>
      </c>
      <c r="O247" s="14" t="str">
        <f>IF(SUM(Tableau8252728[[#This Row],[Lundi]:[Mercredi]])&gt;0,SUM(Tableau8252728[[#This Row],[Lundi]:[Mercredi]]),"")</f>
        <v/>
      </c>
      <c r="P247" s="14" t="str">
        <f>IF(SUM(Tableau8252728[[#This Row],[Jeudi]:[Samedi]])&gt;0,SUM(Tableau8252728[[#This Row],[Jeudi]:[Samedi]]),"")</f>
        <v/>
      </c>
      <c r="Q247" s="14">
        <f>COUNTIF(Tableau8252728[[#This Row],[Lundi]:[Mercredi]],"&gt;0") + COUNTIF(Tableau8252728[[#This Row],[Jeudi]:[Samedi]],"&gt;0")</f>
        <v>0</v>
      </c>
      <c r="R247" s="14" t="str">
        <f>IFERROR(Tableau8252728[[#This Row],[Total Tour 1]]+Tableau8252728[[#This Row],[Total Tour 2]],"")</f>
        <v/>
      </c>
      <c r="S247" s="14">
        <f>COUNTIF(Tableau8252728[[#This Row],[Lundi]:[Samedi]],"&gt;=10")*1000</f>
        <v>0</v>
      </c>
      <c r="T24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47" s="15">
        <f>Tableau8252728[[#This Row],[Prime production]]+Tableau8252728[[#This Row],[Prime rendement]]</f>
        <v>0</v>
      </c>
      <c r="V247" s="15" t="str">
        <f>IF(Tableau8252728[[#This Row],[Matricule]]&gt;1,IF(COUNTIF(Tableau8252728[DateMatricule],Tableau8252728[[#This Row],[DateMatricule]])&gt;1,"Doublon",""),"")</f>
        <v/>
      </c>
    </row>
    <row r="248" spans="1:22" x14ac:dyDescent="0.25">
      <c r="A248" s="11" t="str">
        <f>IF(Tableau8252728[[#This Row],[Semaine]]="","",VLOOKUP(Tableau8252728[[#This Row],[Semaine]],Listes!$A:$B,2,FALSE))</f>
        <v/>
      </c>
      <c r="B248" s="11" t="str">
        <f>IF(ISBLANK(Tableau8252728[[#This Row],[Matricule]]),"",VLOOKUP(Tableau8252728[[#This Row],[Matricule]],#REF!,2,FALSE))</f>
        <v/>
      </c>
      <c r="C248" s="11" t="str">
        <f>IF(ISBLANK(Tableau8252728[[#This Row],[Matricule]]),"",VLOOKUP(Tableau8252728[[#This Row],[Matricule]],#REF!,3,FALSE))</f>
        <v/>
      </c>
      <c r="D248" s="11" t="str">
        <f>CONCATENATE(Tableau8252728[[#This Row],[Semaine]],Tableau8252728[[#This Row],[Matricule]])</f>
        <v/>
      </c>
      <c r="O248" s="14" t="str">
        <f>IF(SUM(Tableau8252728[[#This Row],[Lundi]:[Mercredi]])&gt;0,SUM(Tableau8252728[[#This Row],[Lundi]:[Mercredi]]),"")</f>
        <v/>
      </c>
      <c r="P248" s="14" t="str">
        <f>IF(SUM(Tableau8252728[[#This Row],[Jeudi]:[Samedi]])&gt;0,SUM(Tableau8252728[[#This Row],[Jeudi]:[Samedi]]),"")</f>
        <v/>
      </c>
      <c r="Q248" s="14">
        <f>COUNTIF(Tableau8252728[[#This Row],[Lundi]:[Mercredi]],"&gt;0") + COUNTIF(Tableau8252728[[#This Row],[Jeudi]:[Samedi]],"&gt;0")</f>
        <v>0</v>
      </c>
      <c r="R248" s="14" t="str">
        <f>IFERROR(Tableau8252728[[#This Row],[Total Tour 1]]+Tableau8252728[[#This Row],[Total Tour 2]],"")</f>
        <v/>
      </c>
      <c r="S248" s="14">
        <f>COUNTIF(Tableau8252728[[#This Row],[Lundi]:[Samedi]],"&gt;=10")*1000</f>
        <v>0</v>
      </c>
      <c r="T24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48" s="15">
        <f>Tableau8252728[[#This Row],[Prime production]]+Tableau8252728[[#This Row],[Prime rendement]]</f>
        <v>0</v>
      </c>
      <c r="V248" s="15" t="str">
        <f>IF(Tableau8252728[[#This Row],[Matricule]]&gt;1,IF(COUNTIF(Tableau8252728[DateMatricule],Tableau8252728[[#This Row],[DateMatricule]])&gt;1,"Doublon",""),"")</f>
        <v/>
      </c>
    </row>
    <row r="249" spans="1:22" x14ac:dyDescent="0.25">
      <c r="A249" s="11" t="str">
        <f>IF(Tableau8252728[[#This Row],[Semaine]]="","",VLOOKUP(Tableau8252728[[#This Row],[Semaine]],Listes!$A:$B,2,FALSE))</f>
        <v/>
      </c>
      <c r="B249" s="11" t="str">
        <f>IF(ISBLANK(Tableau8252728[[#This Row],[Matricule]]),"",VLOOKUP(Tableau8252728[[#This Row],[Matricule]],#REF!,2,FALSE))</f>
        <v/>
      </c>
      <c r="C249" s="11" t="str">
        <f>IF(ISBLANK(Tableau8252728[[#This Row],[Matricule]]),"",VLOOKUP(Tableau8252728[[#This Row],[Matricule]],#REF!,3,FALSE))</f>
        <v/>
      </c>
      <c r="D249" s="11" t="str">
        <f>CONCATENATE(Tableau8252728[[#This Row],[Semaine]],Tableau8252728[[#This Row],[Matricule]])</f>
        <v/>
      </c>
      <c r="O249" s="14" t="str">
        <f>IF(SUM(Tableau8252728[[#This Row],[Lundi]:[Mercredi]])&gt;0,SUM(Tableau8252728[[#This Row],[Lundi]:[Mercredi]]),"")</f>
        <v/>
      </c>
      <c r="P249" s="14" t="str">
        <f>IF(SUM(Tableau8252728[[#This Row],[Jeudi]:[Samedi]])&gt;0,SUM(Tableau8252728[[#This Row],[Jeudi]:[Samedi]]),"")</f>
        <v/>
      </c>
      <c r="Q249" s="14">
        <f>COUNTIF(Tableau8252728[[#This Row],[Lundi]:[Mercredi]],"&gt;0") + COUNTIF(Tableau8252728[[#This Row],[Jeudi]:[Samedi]],"&gt;0")</f>
        <v>0</v>
      </c>
      <c r="R249" s="14" t="str">
        <f>IFERROR(Tableau8252728[[#This Row],[Total Tour 1]]+Tableau8252728[[#This Row],[Total Tour 2]],"")</f>
        <v/>
      </c>
      <c r="S249" s="14">
        <f>COUNTIF(Tableau8252728[[#This Row],[Lundi]:[Samedi]],"&gt;=10")*1000</f>
        <v>0</v>
      </c>
      <c r="T24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49" s="15">
        <f>Tableau8252728[[#This Row],[Prime production]]+Tableau8252728[[#This Row],[Prime rendement]]</f>
        <v>0</v>
      </c>
      <c r="V249" s="15" t="str">
        <f>IF(Tableau8252728[[#This Row],[Matricule]]&gt;1,IF(COUNTIF(Tableau8252728[DateMatricule],Tableau8252728[[#This Row],[DateMatricule]])&gt;1,"Doublon",""),"")</f>
        <v/>
      </c>
    </row>
    <row r="250" spans="1:22" x14ac:dyDescent="0.25">
      <c r="A250" s="11" t="str">
        <f>IF(Tableau8252728[[#This Row],[Semaine]]="","",VLOOKUP(Tableau8252728[[#This Row],[Semaine]],Listes!$A:$B,2,FALSE))</f>
        <v/>
      </c>
      <c r="B250" s="11" t="str">
        <f>IF(ISBLANK(Tableau8252728[[#This Row],[Matricule]]),"",VLOOKUP(Tableau8252728[[#This Row],[Matricule]],#REF!,2,FALSE))</f>
        <v/>
      </c>
      <c r="C250" s="11" t="str">
        <f>IF(ISBLANK(Tableau8252728[[#This Row],[Matricule]]),"",VLOOKUP(Tableau8252728[[#This Row],[Matricule]],#REF!,3,FALSE))</f>
        <v/>
      </c>
      <c r="D250" s="11" t="str">
        <f>CONCATENATE(Tableau8252728[[#This Row],[Semaine]],Tableau8252728[[#This Row],[Matricule]])</f>
        <v/>
      </c>
      <c r="O250" s="14" t="str">
        <f>IF(SUM(Tableau8252728[[#This Row],[Lundi]:[Mercredi]])&gt;0,SUM(Tableau8252728[[#This Row],[Lundi]:[Mercredi]]),"")</f>
        <v/>
      </c>
      <c r="P250" s="14" t="str">
        <f>IF(SUM(Tableau8252728[[#This Row],[Jeudi]:[Samedi]])&gt;0,SUM(Tableau8252728[[#This Row],[Jeudi]:[Samedi]]),"")</f>
        <v/>
      </c>
      <c r="Q250" s="14">
        <f>COUNTIF(Tableau8252728[[#This Row],[Lundi]:[Mercredi]],"&gt;0") + COUNTIF(Tableau8252728[[#This Row],[Jeudi]:[Samedi]],"&gt;0")</f>
        <v>0</v>
      </c>
      <c r="R250" s="14" t="str">
        <f>IFERROR(Tableau8252728[[#This Row],[Total Tour 1]]+Tableau8252728[[#This Row],[Total Tour 2]],"")</f>
        <v/>
      </c>
      <c r="S250" s="14">
        <f>COUNTIF(Tableau8252728[[#This Row],[Lundi]:[Samedi]],"&gt;=10")*1000</f>
        <v>0</v>
      </c>
      <c r="T25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50" s="15">
        <f>Tableau8252728[[#This Row],[Prime production]]+Tableau8252728[[#This Row],[Prime rendement]]</f>
        <v>0</v>
      </c>
      <c r="V250" s="15" t="str">
        <f>IF(Tableau8252728[[#This Row],[Matricule]]&gt;1,IF(COUNTIF(Tableau8252728[DateMatricule],Tableau8252728[[#This Row],[DateMatricule]])&gt;1,"Doublon",""),"")</f>
        <v/>
      </c>
    </row>
    <row r="251" spans="1:22" x14ac:dyDescent="0.25">
      <c r="A251" s="11" t="str">
        <f>IF(Tableau8252728[[#This Row],[Semaine]]="","",VLOOKUP(Tableau8252728[[#This Row],[Semaine]],Listes!$A:$B,2,FALSE))</f>
        <v/>
      </c>
      <c r="B251" s="11" t="str">
        <f>IF(ISBLANK(Tableau8252728[[#This Row],[Matricule]]),"",VLOOKUP(Tableau8252728[[#This Row],[Matricule]],#REF!,2,FALSE))</f>
        <v/>
      </c>
      <c r="C251" s="11" t="str">
        <f>IF(ISBLANK(Tableau8252728[[#This Row],[Matricule]]),"",VLOOKUP(Tableau8252728[[#This Row],[Matricule]],#REF!,3,FALSE))</f>
        <v/>
      </c>
      <c r="D251" s="11" t="str">
        <f>CONCATENATE(Tableau8252728[[#This Row],[Semaine]],Tableau8252728[[#This Row],[Matricule]])</f>
        <v/>
      </c>
      <c r="O251" s="14" t="str">
        <f>IF(SUM(Tableau8252728[[#This Row],[Lundi]:[Mercredi]])&gt;0,SUM(Tableau8252728[[#This Row],[Lundi]:[Mercredi]]),"")</f>
        <v/>
      </c>
      <c r="P251" s="14" t="str">
        <f>IF(SUM(Tableau8252728[[#This Row],[Jeudi]:[Samedi]])&gt;0,SUM(Tableau8252728[[#This Row],[Jeudi]:[Samedi]]),"")</f>
        <v/>
      </c>
      <c r="Q251" s="14">
        <f>COUNTIF(Tableau8252728[[#This Row],[Lundi]:[Mercredi]],"&gt;0") + COUNTIF(Tableau8252728[[#This Row],[Jeudi]:[Samedi]],"&gt;0")</f>
        <v>0</v>
      </c>
      <c r="R251" s="14" t="str">
        <f>IFERROR(Tableau8252728[[#This Row],[Total Tour 1]]+Tableau8252728[[#This Row],[Total Tour 2]],"")</f>
        <v/>
      </c>
      <c r="S251" s="14">
        <f>COUNTIF(Tableau8252728[[#This Row],[Lundi]:[Samedi]],"&gt;=10")*1000</f>
        <v>0</v>
      </c>
      <c r="T25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51" s="15">
        <f>Tableau8252728[[#This Row],[Prime production]]+Tableau8252728[[#This Row],[Prime rendement]]</f>
        <v>0</v>
      </c>
      <c r="V251" s="15" t="str">
        <f>IF(Tableau8252728[[#This Row],[Matricule]]&gt;1,IF(COUNTIF(Tableau8252728[DateMatricule],Tableau8252728[[#This Row],[DateMatricule]])&gt;1,"Doublon",""),"")</f>
        <v/>
      </c>
    </row>
    <row r="252" spans="1:22" x14ac:dyDescent="0.25">
      <c r="A252" s="11" t="str">
        <f>IF(Tableau8252728[[#This Row],[Semaine]]="","",VLOOKUP(Tableau8252728[[#This Row],[Semaine]],Listes!$A:$B,2,FALSE))</f>
        <v/>
      </c>
      <c r="B252" s="11" t="str">
        <f>IF(ISBLANK(Tableau8252728[[#This Row],[Matricule]]),"",VLOOKUP(Tableau8252728[[#This Row],[Matricule]],#REF!,2,FALSE))</f>
        <v/>
      </c>
      <c r="C252" s="11" t="str">
        <f>IF(ISBLANK(Tableau8252728[[#This Row],[Matricule]]),"",VLOOKUP(Tableau8252728[[#This Row],[Matricule]],#REF!,3,FALSE))</f>
        <v/>
      </c>
      <c r="D252" s="11" t="str">
        <f>CONCATENATE(Tableau8252728[[#This Row],[Semaine]],Tableau8252728[[#This Row],[Matricule]])</f>
        <v/>
      </c>
      <c r="O252" s="14" t="str">
        <f>IF(SUM(Tableau8252728[[#This Row],[Lundi]:[Mercredi]])&gt;0,SUM(Tableau8252728[[#This Row],[Lundi]:[Mercredi]]),"")</f>
        <v/>
      </c>
      <c r="P252" s="14" t="str">
        <f>IF(SUM(Tableau8252728[[#This Row],[Jeudi]:[Samedi]])&gt;0,SUM(Tableau8252728[[#This Row],[Jeudi]:[Samedi]]),"")</f>
        <v/>
      </c>
      <c r="Q252" s="14">
        <f>COUNTIF(Tableau8252728[[#This Row],[Lundi]:[Mercredi]],"&gt;0") + COUNTIF(Tableau8252728[[#This Row],[Jeudi]:[Samedi]],"&gt;0")</f>
        <v>0</v>
      </c>
      <c r="R252" s="14" t="str">
        <f>IFERROR(Tableau8252728[[#This Row],[Total Tour 1]]+Tableau8252728[[#This Row],[Total Tour 2]],"")</f>
        <v/>
      </c>
      <c r="S252" s="14">
        <f>COUNTIF(Tableau8252728[[#This Row],[Lundi]:[Samedi]],"&gt;=10")*1000</f>
        <v>0</v>
      </c>
      <c r="T25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52" s="15">
        <f>Tableau8252728[[#This Row],[Prime production]]+Tableau8252728[[#This Row],[Prime rendement]]</f>
        <v>0</v>
      </c>
      <c r="V252" s="15" t="str">
        <f>IF(Tableau8252728[[#This Row],[Matricule]]&gt;1,IF(COUNTIF(Tableau8252728[DateMatricule],Tableau8252728[[#This Row],[DateMatricule]])&gt;1,"Doublon",""),"")</f>
        <v/>
      </c>
    </row>
    <row r="253" spans="1:22" x14ac:dyDescent="0.25">
      <c r="A253" s="11" t="str">
        <f>IF(Tableau8252728[[#This Row],[Semaine]]="","",VLOOKUP(Tableau8252728[[#This Row],[Semaine]],Listes!$A:$B,2,FALSE))</f>
        <v/>
      </c>
      <c r="B253" s="11" t="str">
        <f>IF(ISBLANK(Tableau8252728[[#This Row],[Matricule]]),"",VLOOKUP(Tableau8252728[[#This Row],[Matricule]],#REF!,2,FALSE))</f>
        <v/>
      </c>
      <c r="C253" s="11" t="str">
        <f>IF(ISBLANK(Tableau8252728[[#This Row],[Matricule]]),"",VLOOKUP(Tableau8252728[[#This Row],[Matricule]],#REF!,3,FALSE))</f>
        <v/>
      </c>
      <c r="D253" s="11" t="str">
        <f>CONCATENATE(Tableau8252728[[#This Row],[Semaine]],Tableau8252728[[#This Row],[Matricule]])</f>
        <v/>
      </c>
      <c r="O253" s="14" t="str">
        <f>IF(SUM(Tableau8252728[[#This Row],[Lundi]:[Mercredi]])&gt;0,SUM(Tableau8252728[[#This Row],[Lundi]:[Mercredi]]),"")</f>
        <v/>
      </c>
      <c r="P253" s="14" t="str">
        <f>IF(SUM(Tableau8252728[[#This Row],[Jeudi]:[Samedi]])&gt;0,SUM(Tableau8252728[[#This Row],[Jeudi]:[Samedi]]),"")</f>
        <v/>
      </c>
      <c r="Q253" s="14">
        <f>COUNTIF(Tableau8252728[[#This Row],[Lundi]:[Mercredi]],"&gt;0") + COUNTIF(Tableau8252728[[#This Row],[Jeudi]:[Samedi]],"&gt;0")</f>
        <v>0</v>
      </c>
      <c r="R253" s="14" t="str">
        <f>IFERROR(Tableau8252728[[#This Row],[Total Tour 1]]+Tableau8252728[[#This Row],[Total Tour 2]],"")</f>
        <v/>
      </c>
      <c r="S253" s="14">
        <f>COUNTIF(Tableau8252728[[#This Row],[Lundi]:[Samedi]],"&gt;=10")*1000</f>
        <v>0</v>
      </c>
      <c r="T25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53" s="15">
        <f>Tableau8252728[[#This Row],[Prime production]]+Tableau8252728[[#This Row],[Prime rendement]]</f>
        <v>0</v>
      </c>
      <c r="V253" s="15" t="str">
        <f>IF(Tableau8252728[[#This Row],[Matricule]]&gt;1,IF(COUNTIF(Tableau8252728[DateMatricule],Tableau8252728[[#This Row],[DateMatricule]])&gt;1,"Doublon",""),"")</f>
        <v/>
      </c>
    </row>
    <row r="254" spans="1:22" x14ac:dyDescent="0.25">
      <c r="A254" s="11" t="str">
        <f>IF(Tableau8252728[[#This Row],[Semaine]]="","",VLOOKUP(Tableau8252728[[#This Row],[Semaine]],Listes!$A:$B,2,FALSE))</f>
        <v/>
      </c>
      <c r="B254" s="11" t="str">
        <f>IF(ISBLANK(Tableau8252728[[#This Row],[Matricule]]),"",VLOOKUP(Tableau8252728[[#This Row],[Matricule]],#REF!,2,FALSE))</f>
        <v/>
      </c>
      <c r="C254" s="11" t="str">
        <f>IF(ISBLANK(Tableau8252728[[#This Row],[Matricule]]),"",VLOOKUP(Tableau8252728[[#This Row],[Matricule]],#REF!,3,FALSE))</f>
        <v/>
      </c>
      <c r="D254" s="11" t="str">
        <f>CONCATENATE(Tableau8252728[[#This Row],[Semaine]],Tableau8252728[[#This Row],[Matricule]])</f>
        <v/>
      </c>
      <c r="O254" s="14" t="str">
        <f>IF(SUM(Tableau8252728[[#This Row],[Lundi]:[Mercredi]])&gt;0,SUM(Tableau8252728[[#This Row],[Lundi]:[Mercredi]]),"")</f>
        <v/>
      </c>
      <c r="P254" s="14" t="str">
        <f>IF(SUM(Tableau8252728[[#This Row],[Jeudi]:[Samedi]])&gt;0,SUM(Tableau8252728[[#This Row],[Jeudi]:[Samedi]]),"")</f>
        <v/>
      </c>
      <c r="Q254" s="14">
        <f>COUNTIF(Tableau8252728[[#This Row],[Lundi]:[Mercredi]],"&gt;0") + COUNTIF(Tableau8252728[[#This Row],[Jeudi]:[Samedi]],"&gt;0")</f>
        <v>0</v>
      </c>
      <c r="R254" s="14" t="str">
        <f>IFERROR(Tableau8252728[[#This Row],[Total Tour 1]]+Tableau8252728[[#This Row],[Total Tour 2]],"")</f>
        <v/>
      </c>
      <c r="S254" s="14">
        <f>COUNTIF(Tableau8252728[[#This Row],[Lundi]:[Samedi]],"&gt;=10")*1000</f>
        <v>0</v>
      </c>
      <c r="T25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54" s="15">
        <f>Tableau8252728[[#This Row],[Prime production]]+Tableau8252728[[#This Row],[Prime rendement]]</f>
        <v>0</v>
      </c>
      <c r="V254" s="15" t="str">
        <f>IF(Tableau8252728[[#This Row],[Matricule]]&gt;1,IF(COUNTIF(Tableau8252728[DateMatricule],Tableau8252728[[#This Row],[DateMatricule]])&gt;1,"Doublon",""),"")</f>
        <v/>
      </c>
    </row>
    <row r="255" spans="1:22" x14ac:dyDescent="0.25">
      <c r="A255" s="11" t="str">
        <f>IF(Tableau8252728[[#This Row],[Semaine]]="","",VLOOKUP(Tableau8252728[[#This Row],[Semaine]],Listes!$A:$B,2,FALSE))</f>
        <v/>
      </c>
      <c r="B255" s="11" t="str">
        <f>IF(ISBLANK(Tableau8252728[[#This Row],[Matricule]]),"",VLOOKUP(Tableau8252728[[#This Row],[Matricule]],#REF!,2,FALSE))</f>
        <v/>
      </c>
      <c r="C255" s="11" t="str">
        <f>IF(ISBLANK(Tableau8252728[[#This Row],[Matricule]]),"",VLOOKUP(Tableau8252728[[#This Row],[Matricule]],#REF!,3,FALSE))</f>
        <v/>
      </c>
      <c r="D255" s="11" t="str">
        <f>CONCATENATE(Tableau8252728[[#This Row],[Semaine]],Tableau8252728[[#This Row],[Matricule]])</f>
        <v/>
      </c>
      <c r="O255" s="14" t="str">
        <f>IF(SUM(Tableau8252728[[#This Row],[Lundi]:[Mercredi]])&gt;0,SUM(Tableau8252728[[#This Row],[Lundi]:[Mercredi]]),"")</f>
        <v/>
      </c>
      <c r="P255" s="14" t="str">
        <f>IF(SUM(Tableau8252728[[#This Row],[Jeudi]:[Samedi]])&gt;0,SUM(Tableau8252728[[#This Row],[Jeudi]:[Samedi]]),"")</f>
        <v/>
      </c>
      <c r="Q255" s="14">
        <f>COUNTIF(Tableau8252728[[#This Row],[Lundi]:[Mercredi]],"&gt;0") + COUNTIF(Tableau8252728[[#This Row],[Jeudi]:[Samedi]],"&gt;0")</f>
        <v>0</v>
      </c>
      <c r="R255" s="14" t="str">
        <f>IFERROR(Tableau8252728[[#This Row],[Total Tour 1]]+Tableau8252728[[#This Row],[Total Tour 2]],"")</f>
        <v/>
      </c>
      <c r="S255" s="14">
        <f>COUNTIF(Tableau8252728[[#This Row],[Lundi]:[Samedi]],"&gt;=10")*1000</f>
        <v>0</v>
      </c>
      <c r="T25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55" s="15">
        <f>Tableau8252728[[#This Row],[Prime production]]+Tableau8252728[[#This Row],[Prime rendement]]</f>
        <v>0</v>
      </c>
      <c r="V255" s="15" t="str">
        <f>IF(Tableau8252728[[#This Row],[Matricule]]&gt;1,IF(COUNTIF(Tableau8252728[DateMatricule],Tableau8252728[[#This Row],[DateMatricule]])&gt;1,"Doublon",""),"")</f>
        <v/>
      </c>
    </row>
    <row r="256" spans="1:22" x14ac:dyDescent="0.25">
      <c r="A256" s="11" t="str">
        <f>IF(Tableau8252728[[#This Row],[Semaine]]="","",VLOOKUP(Tableau8252728[[#This Row],[Semaine]],Listes!$A:$B,2,FALSE))</f>
        <v/>
      </c>
      <c r="B256" s="11" t="str">
        <f>IF(ISBLANK(Tableau8252728[[#This Row],[Matricule]]),"",VLOOKUP(Tableau8252728[[#This Row],[Matricule]],#REF!,2,FALSE))</f>
        <v/>
      </c>
      <c r="C256" s="11" t="str">
        <f>IF(ISBLANK(Tableau8252728[[#This Row],[Matricule]]),"",VLOOKUP(Tableau8252728[[#This Row],[Matricule]],#REF!,3,FALSE))</f>
        <v/>
      </c>
      <c r="D256" s="11" t="str">
        <f>CONCATENATE(Tableau8252728[[#This Row],[Semaine]],Tableau8252728[[#This Row],[Matricule]])</f>
        <v/>
      </c>
      <c r="O256" s="14" t="str">
        <f>IF(SUM(Tableau8252728[[#This Row],[Lundi]:[Mercredi]])&gt;0,SUM(Tableau8252728[[#This Row],[Lundi]:[Mercredi]]),"")</f>
        <v/>
      </c>
      <c r="P256" s="14" t="str">
        <f>IF(SUM(Tableau8252728[[#This Row],[Jeudi]:[Samedi]])&gt;0,SUM(Tableau8252728[[#This Row],[Jeudi]:[Samedi]]),"")</f>
        <v/>
      </c>
      <c r="Q256" s="14">
        <f>COUNTIF(Tableau8252728[[#This Row],[Lundi]:[Mercredi]],"&gt;0") + COUNTIF(Tableau8252728[[#This Row],[Jeudi]:[Samedi]],"&gt;0")</f>
        <v>0</v>
      </c>
      <c r="R256" s="14" t="str">
        <f>IFERROR(Tableau8252728[[#This Row],[Total Tour 1]]+Tableau8252728[[#This Row],[Total Tour 2]],"")</f>
        <v/>
      </c>
      <c r="S256" s="14">
        <f>COUNTIF(Tableau8252728[[#This Row],[Lundi]:[Samedi]],"&gt;=10")*1000</f>
        <v>0</v>
      </c>
      <c r="T25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56" s="15">
        <f>Tableau8252728[[#This Row],[Prime production]]+Tableau8252728[[#This Row],[Prime rendement]]</f>
        <v>0</v>
      </c>
      <c r="V256" s="15" t="str">
        <f>IF(Tableau8252728[[#This Row],[Matricule]]&gt;1,IF(COUNTIF(Tableau8252728[DateMatricule],Tableau8252728[[#This Row],[DateMatricule]])&gt;1,"Doublon",""),"")</f>
        <v/>
      </c>
    </row>
    <row r="257" spans="1:22" x14ac:dyDescent="0.25">
      <c r="A257" s="11" t="str">
        <f>IF(Tableau8252728[[#This Row],[Semaine]]="","",VLOOKUP(Tableau8252728[[#This Row],[Semaine]],Listes!$A:$B,2,FALSE))</f>
        <v/>
      </c>
      <c r="B257" s="11" t="str">
        <f>IF(ISBLANK(Tableau8252728[[#This Row],[Matricule]]),"",VLOOKUP(Tableau8252728[[#This Row],[Matricule]],#REF!,2,FALSE))</f>
        <v/>
      </c>
      <c r="C257" s="11" t="str">
        <f>IF(ISBLANK(Tableau8252728[[#This Row],[Matricule]]),"",VLOOKUP(Tableau8252728[[#This Row],[Matricule]],#REF!,3,FALSE))</f>
        <v/>
      </c>
      <c r="D257" s="11" t="str">
        <f>CONCATENATE(Tableau8252728[[#This Row],[Semaine]],Tableau8252728[[#This Row],[Matricule]])</f>
        <v/>
      </c>
      <c r="O257" s="14" t="str">
        <f>IF(SUM(Tableau8252728[[#This Row],[Lundi]:[Mercredi]])&gt;0,SUM(Tableau8252728[[#This Row],[Lundi]:[Mercredi]]),"")</f>
        <v/>
      </c>
      <c r="P257" s="14" t="str">
        <f>IF(SUM(Tableau8252728[[#This Row],[Jeudi]:[Samedi]])&gt;0,SUM(Tableau8252728[[#This Row],[Jeudi]:[Samedi]]),"")</f>
        <v/>
      </c>
      <c r="Q257" s="14">
        <f>COUNTIF(Tableau8252728[[#This Row],[Lundi]:[Mercredi]],"&gt;0") + COUNTIF(Tableau8252728[[#This Row],[Jeudi]:[Samedi]],"&gt;0")</f>
        <v>0</v>
      </c>
      <c r="R257" s="14" t="str">
        <f>IFERROR(Tableau8252728[[#This Row],[Total Tour 1]]+Tableau8252728[[#This Row],[Total Tour 2]],"")</f>
        <v/>
      </c>
      <c r="S257" s="14">
        <f>COUNTIF(Tableau8252728[[#This Row],[Lundi]:[Samedi]],"&gt;=10")*1000</f>
        <v>0</v>
      </c>
      <c r="T25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57" s="15">
        <f>Tableau8252728[[#This Row],[Prime production]]+Tableau8252728[[#This Row],[Prime rendement]]</f>
        <v>0</v>
      </c>
      <c r="V257" s="15" t="str">
        <f>IF(Tableau8252728[[#This Row],[Matricule]]&gt;1,IF(COUNTIF(Tableau8252728[DateMatricule],Tableau8252728[[#This Row],[DateMatricule]])&gt;1,"Doublon",""),"")</f>
        <v/>
      </c>
    </row>
    <row r="258" spans="1:22" x14ac:dyDescent="0.25">
      <c r="A258" s="11" t="str">
        <f>IF(Tableau8252728[[#This Row],[Semaine]]="","",VLOOKUP(Tableau8252728[[#This Row],[Semaine]],Listes!$A:$B,2,FALSE))</f>
        <v/>
      </c>
      <c r="B258" s="11" t="str">
        <f>IF(ISBLANK(Tableau8252728[[#This Row],[Matricule]]),"",VLOOKUP(Tableau8252728[[#This Row],[Matricule]],#REF!,2,FALSE))</f>
        <v/>
      </c>
      <c r="C258" s="11" t="str">
        <f>IF(ISBLANK(Tableau8252728[[#This Row],[Matricule]]),"",VLOOKUP(Tableau8252728[[#This Row],[Matricule]],#REF!,3,FALSE))</f>
        <v/>
      </c>
      <c r="D258" s="11" t="str">
        <f>CONCATENATE(Tableau8252728[[#This Row],[Semaine]],Tableau8252728[[#This Row],[Matricule]])</f>
        <v/>
      </c>
      <c r="O258" s="14" t="str">
        <f>IF(SUM(Tableau8252728[[#This Row],[Lundi]:[Mercredi]])&gt;0,SUM(Tableau8252728[[#This Row],[Lundi]:[Mercredi]]),"")</f>
        <v/>
      </c>
      <c r="P258" s="14" t="str">
        <f>IF(SUM(Tableau8252728[[#This Row],[Jeudi]:[Samedi]])&gt;0,SUM(Tableau8252728[[#This Row],[Jeudi]:[Samedi]]),"")</f>
        <v/>
      </c>
      <c r="Q258" s="14">
        <f>COUNTIF(Tableau8252728[[#This Row],[Lundi]:[Mercredi]],"&gt;0") + COUNTIF(Tableau8252728[[#This Row],[Jeudi]:[Samedi]],"&gt;0")</f>
        <v>0</v>
      </c>
      <c r="R258" s="14" t="str">
        <f>IFERROR(Tableau8252728[[#This Row],[Total Tour 1]]+Tableau8252728[[#This Row],[Total Tour 2]],"")</f>
        <v/>
      </c>
      <c r="S258" s="14">
        <f>COUNTIF(Tableau8252728[[#This Row],[Lundi]:[Samedi]],"&gt;=10")*1000</f>
        <v>0</v>
      </c>
      <c r="T25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58" s="15">
        <f>Tableau8252728[[#This Row],[Prime production]]+Tableau8252728[[#This Row],[Prime rendement]]</f>
        <v>0</v>
      </c>
      <c r="V258" s="15" t="str">
        <f>IF(Tableau8252728[[#This Row],[Matricule]]&gt;1,IF(COUNTIF(Tableau8252728[DateMatricule],Tableau8252728[[#This Row],[DateMatricule]])&gt;1,"Doublon",""),"")</f>
        <v/>
      </c>
    </row>
    <row r="259" spans="1:22" x14ac:dyDescent="0.25">
      <c r="A259" s="11" t="str">
        <f>IF(Tableau8252728[[#This Row],[Semaine]]="","",VLOOKUP(Tableau8252728[[#This Row],[Semaine]],Listes!$A:$B,2,FALSE))</f>
        <v/>
      </c>
      <c r="B259" s="11" t="str">
        <f>IF(ISBLANK(Tableau8252728[[#This Row],[Matricule]]),"",VLOOKUP(Tableau8252728[[#This Row],[Matricule]],#REF!,2,FALSE))</f>
        <v/>
      </c>
      <c r="C259" s="11" t="str">
        <f>IF(ISBLANK(Tableau8252728[[#This Row],[Matricule]]),"",VLOOKUP(Tableau8252728[[#This Row],[Matricule]],#REF!,3,FALSE))</f>
        <v/>
      </c>
      <c r="D259" s="11" t="str">
        <f>CONCATENATE(Tableau8252728[[#This Row],[Semaine]],Tableau8252728[[#This Row],[Matricule]])</f>
        <v/>
      </c>
      <c r="O259" s="14" t="str">
        <f>IF(SUM(Tableau8252728[[#This Row],[Lundi]:[Mercredi]])&gt;0,SUM(Tableau8252728[[#This Row],[Lundi]:[Mercredi]]),"")</f>
        <v/>
      </c>
      <c r="P259" s="14" t="str">
        <f>IF(SUM(Tableau8252728[[#This Row],[Jeudi]:[Samedi]])&gt;0,SUM(Tableau8252728[[#This Row],[Jeudi]:[Samedi]]),"")</f>
        <v/>
      </c>
      <c r="Q259" s="14">
        <f>COUNTIF(Tableau8252728[[#This Row],[Lundi]:[Mercredi]],"&gt;0") + COUNTIF(Tableau8252728[[#This Row],[Jeudi]:[Samedi]],"&gt;0")</f>
        <v>0</v>
      </c>
      <c r="R259" s="14" t="str">
        <f>IFERROR(Tableau8252728[[#This Row],[Total Tour 1]]+Tableau8252728[[#This Row],[Total Tour 2]],"")</f>
        <v/>
      </c>
      <c r="S259" s="14">
        <f>COUNTIF(Tableau8252728[[#This Row],[Lundi]:[Samedi]],"&gt;=10")*1000</f>
        <v>0</v>
      </c>
      <c r="T25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59" s="15">
        <f>Tableau8252728[[#This Row],[Prime production]]+Tableau8252728[[#This Row],[Prime rendement]]</f>
        <v>0</v>
      </c>
      <c r="V259" s="15" t="str">
        <f>IF(Tableau8252728[[#This Row],[Matricule]]&gt;1,IF(COUNTIF(Tableau8252728[DateMatricule],Tableau8252728[[#This Row],[DateMatricule]])&gt;1,"Doublon",""),"")</f>
        <v/>
      </c>
    </row>
    <row r="260" spans="1:22" x14ac:dyDescent="0.25">
      <c r="A260" s="11" t="str">
        <f>IF(Tableau8252728[[#This Row],[Semaine]]="","",VLOOKUP(Tableau8252728[[#This Row],[Semaine]],Listes!$A:$B,2,FALSE))</f>
        <v/>
      </c>
      <c r="B260" s="11" t="str">
        <f>IF(ISBLANK(Tableau8252728[[#This Row],[Matricule]]),"",VLOOKUP(Tableau8252728[[#This Row],[Matricule]],#REF!,2,FALSE))</f>
        <v/>
      </c>
      <c r="C260" s="11" t="str">
        <f>IF(ISBLANK(Tableau8252728[[#This Row],[Matricule]]),"",VLOOKUP(Tableau8252728[[#This Row],[Matricule]],#REF!,3,FALSE))</f>
        <v/>
      </c>
      <c r="D260" s="11" t="str">
        <f>CONCATENATE(Tableau8252728[[#This Row],[Semaine]],Tableau8252728[[#This Row],[Matricule]])</f>
        <v/>
      </c>
      <c r="O260" s="14" t="str">
        <f>IF(SUM(Tableau8252728[[#This Row],[Lundi]:[Mercredi]])&gt;0,SUM(Tableau8252728[[#This Row],[Lundi]:[Mercredi]]),"")</f>
        <v/>
      </c>
      <c r="P260" s="14" t="str">
        <f>IF(SUM(Tableau8252728[[#This Row],[Jeudi]:[Samedi]])&gt;0,SUM(Tableau8252728[[#This Row],[Jeudi]:[Samedi]]),"")</f>
        <v/>
      </c>
      <c r="Q260" s="14">
        <f>COUNTIF(Tableau8252728[[#This Row],[Lundi]:[Mercredi]],"&gt;0") + COUNTIF(Tableau8252728[[#This Row],[Jeudi]:[Samedi]],"&gt;0")</f>
        <v>0</v>
      </c>
      <c r="R260" s="14" t="str">
        <f>IFERROR(Tableau8252728[[#This Row],[Total Tour 1]]+Tableau8252728[[#This Row],[Total Tour 2]],"")</f>
        <v/>
      </c>
      <c r="S260" s="14">
        <f>COUNTIF(Tableau8252728[[#This Row],[Lundi]:[Samedi]],"&gt;=10")*1000</f>
        <v>0</v>
      </c>
      <c r="T26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60" s="15">
        <f>Tableau8252728[[#This Row],[Prime production]]+Tableau8252728[[#This Row],[Prime rendement]]</f>
        <v>0</v>
      </c>
      <c r="V260" s="15" t="str">
        <f>IF(Tableau8252728[[#This Row],[Matricule]]&gt;1,IF(COUNTIF(Tableau8252728[DateMatricule],Tableau8252728[[#This Row],[DateMatricule]])&gt;1,"Doublon",""),"")</f>
        <v/>
      </c>
    </row>
    <row r="261" spans="1:22" x14ac:dyDescent="0.25">
      <c r="A261" s="11" t="str">
        <f>IF(Tableau8252728[[#This Row],[Semaine]]="","",VLOOKUP(Tableau8252728[[#This Row],[Semaine]],Listes!$A:$B,2,FALSE))</f>
        <v/>
      </c>
      <c r="B261" s="11" t="str">
        <f>IF(ISBLANK(Tableau8252728[[#This Row],[Matricule]]),"",VLOOKUP(Tableau8252728[[#This Row],[Matricule]],#REF!,2,FALSE))</f>
        <v/>
      </c>
      <c r="C261" s="11" t="str">
        <f>IF(ISBLANK(Tableau8252728[[#This Row],[Matricule]]),"",VLOOKUP(Tableau8252728[[#This Row],[Matricule]],#REF!,3,FALSE))</f>
        <v/>
      </c>
      <c r="D261" s="11" t="str">
        <f>CONCATENATE(Tableau8252728[[#This Row],[Semaine]],Tableau8252728[[#This Row],[Matricule]])</f>
        <v/>
      </c>
      <c r="O261" s="14" t="str">
        <f>IF(SUM(Tableau8252728[[#This Row],[Lundi]:[Mercredi]])&gt;0,SUM(Tableau8252728[[#This Row],[Lundi]:[Mercredi]]),"")</f>
        <v/>
      </c>
      <c r="P261" s="14" t="str">
        <f>IF(SUM(Tableau8252728[[#This Row],[Jeudi]:[Samedi]])&gt;0,SUM(Tableau8252728[[#This Row],[Jeudi]:[Samedi]]),"")</f>
        <v/>
      </c>
      <c r="Q261" s="14">
        <f>COUNTIF(Tableau8252728[[#This Row],[Lundi]:[Mercredi]],"&gt;0") + COUNTIF(Tableau8252728[[#This Row],[Jeudi]:[Samedi]],"&gt;0")</f>
        <v>0</v>
      </c>
      <c r="R261" s="14" t="str">
        <f>IFERROR(Tableau8252728[[#This Row],[Total Tour 1]]+Tableau8252728[[#This Row],[Total Tour 2]],"")</f>
        <v/>
      </c>
      <c r="S261" s="14">
        <f>COUNTIF(Tableau8252728[[#This Row],[Lundi]:[Samedi]],"&gt;=10")*1000</f>
        <v>0</v>
      </c>
      <c r="T26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61" s="15">
        <f>Tableau8252728[[#This Row],[Prime production]]+Tableau8252728[[#This Row],[Prime rendement]]</f>
        <v>0</v>
      </c>
      <c r="V261" s="15" t="str">
        <f>IF(Tableau8252728[[#This Row],[Matricule]]&gt;1,IF(COUNTIF(Tableau8252728[DateMatricule],Tableau8252728[[#This Row],[DateMatricule]])&gt;1,"Doublon",""),"")</f>
        <v/>
      </c>
    </row>
    <row r="262" spans="1:22" x14ac:dyDescent="0.25">
      <c r="A262" s="11" t="str">
        <f>IF(Tableau8252728[[#This Row],[Semaine]]="","",VLOOKUP(Tableau8252728[[#This Row],[Semaine]],Listes!$A:$B,2,FALSE))</f>
        <v/>
      </c>
      <c r="B262" s="11" t="str">
        <f>IF(ISBLANK(Tableau8252728[[#This Row],[Matricule]]),"",VLOOKUP(Tableau8252728[[#This Row],[Matricule]],#REF!,2,FALSE))</f>
        <v/>
      </c>
      <c r="C262" s="11" t="str">
        <f>IF(ISBLANK(Tableau8252728[[#This Row],[Matricule]]),"",VLOOKUP(Tableau8252728[[#This Row],[Matricule]],#REF!,3,FALSE))</f>
        <v/>
      </c>
      <c r="D262" s="11" t="str">
        <f>CONCATENATE(Tableau8252728[[#This Row],[Semaine]],Tableau8252728[[#This Row],[Matricule]])</f>
        <v/>
      </c>
      <c r="O262" s="14" t="str">
        <f>IF(SUM(Tableau8252728[[#This Row],[Lundi]:[Mercredi]])&gt;0,SUM(Tableau8252728[[#This Row],[Lundi]:[Mercredi]]),"")</f>
        <v/>
      </c>
      <c r="P262" s="14" t="str">
        <f>IF(SUM(Tableau8252728[[#This Row],[Jeudi]:[Samedi]])&gt;0,SUM(Tableau8252728[[#This Row],[Jeudi]:[Samedi]]),"")</f>
        <v/>
      </c>
      <c r="Q262" s="14">
        <f>COUNTIF(Tableau8252728[[#This Row],[Lundi]:[Mercredi]],"&gt;0") + COUNTIF(Tableau8252728[[#This Row],[Jeudi]:[Samedi]],"&gt;0")</f>
        <v>0</v>
      </c>
      <c r="R262" s="14" t="str">
        <f>IFERROR(Tableau8252728[[#This Row],[Total Tour 1]]+Tableau8252728[[#This Row],[Total Tour 2]],"")</f>
        <v/>
      </c>
      <c r="S262" s="14">
        <f>COUNTIF(Tableau8252728[[#This Row],[Lundi]:[Samedi]],"&gt;=10")*1000</f>
        <v>0</v>
      </c>
      <c r="T26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62" s="15">
        <f>Tableau8252728[[#This Row],[Prime production]]+Tableau8252728[[#This Row],[Prime rendement]]</f>
        <v>0</v>
      </c>
      <c r="V262" s="15" t="str">
        <f>IF(Tableau8252728[[#This Row],[Matricule]]&gt;1,IF(COUNTIF(Tableau8252728[DateMatricule],Tableau8252728[[#This Row],[DateMatricule]])&gt;1,"Doublon",""),"")</f>
        <v/>
      </c>
    </row>
    <row r="263" spans="1:22" x14ac:dyDescent="0.25">
      <c r="A263" s="11" t="str">
        <f>IF(Tableau8252728[[#This Row],[Semaine]]="","",VLOOKUP(Tableau8252728[[#This Row],[Semaine]],Listes!$A:$B,2,FALSE))</f>
        <v/>
      </c>
      <c r="B263" s="11" t="str">
        <f>IF(ISBLANK(Tableau8252728[[#This Row],[Matricule]]),"",VLOOKUP(Tableau8252728[[#This Row],[Matricule]],#REF!,2,FALSE))</f>
        <v/>
      </c>
      <c r="C263" s="11" t="str">
        <f>IF(ISBLANK(Tableau8252728[[#This Row],[Matricule]]),"",VLOOKUP(Tableau8252728[[#This Row],[Matricule]],#REF!,3,FALSE))</f>
        <v/>
      </c>
      <c r="D263" s="11" t="str">
        <f>CONCATENATE(Tableau8252728[[#This Row],[Semaine]],Tableau8252728[[#This Row],[Matricule]])</f>
        <v/>
      </c>
      <c r="O263" s="14" t="str">
        <f>IF(SUM(Tableau8252728[[#This Row],[Lundi]:[Mercredi]])&gt;0,SUM(Tableau8252728[[#This Row],[Lundi]:[Mercredi]]),"")</f>
        <v/>
      </c>
      <c r="P263" s="14" t="str">
        <f>IF(SUM(Tableau8252728[[#This Row],[Jeudi]:[Samedi]])&gt;0,SUM(Tableau8252728[[#This Row],[Jeudi]:[Samedi]]),"")</f>
        <v/>
      </c>
      <c r="Q263" s="14">
        <f>COUNTIF(Tableau8252728[[#This Row],[Lundi]:[Mercredi]],"&gt;0") + COUNTIF(Tableau8252728[[#This Row],[Jeudi]:[Samedi]],"&gt;0")</f>
        <v>0</v>
      </c>
      <c r="R263" s="14" t="str">
        <f>IFERROR(Tableau8252728[[#This Row],[Total Tour 1]]+Tableau8252728[[#This Row],[Total Tour 2]],"")</f>
        <v/>
      </c>
      <c r="S263" s="14">
        <f>COUNTIF(Tableau8252728[[#This Row],[Lundi]:[Samedi]],"&gt;=10")*1000</f>
        <v>0</v>
      </c>
      <c r="T26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63" s="15">
        <f>Tableau8252728[[#This Row],[Prime production]]+Tableau8252728[[#This Row],[Prime rendement]]</f>
        <v>0</v>
      </c>
      <c r="V263" s="15" t="str">
        <f>IF(Tableau8252728[[#This Row],[Matricule]]&gt;1,IF(COUNTIF(Tableau8252728[DateMatricule],Tableau8252728[[#This Row],[DateMatricule]])&gt;1,"Doublon",""),"")</f>
        <v/>
      </c>
    </row>
    <row r="264" spans="1:22" x14ac:dyDescent="0.25">
      <c r="A264" s="11" t="str">
        <f>IF(Tableau8252728[[#This Row],[Semaine]]="","",VLOOKUP(Tableau8252728[[#This Row],[Semaine]],Listes!$A:$B,2,FALSE))</f>
        <v/>
      </c>
      <c r="B264" s="11" t="str">
        <f>IF(ISBLANK(Tableau8252728[[#This Row],[Matricule]]),"",VLOOKUP(Tableau8252728[[#This Row],[Matricule]],#REF!,2,FALSE))</f>
        <v/>
      </c>
      <c r="C264" s="11" t="str">
        <f>IF(ISBLANK(Tableau8252728[[#This Row],[Matricule]]),"",VLOOKUP(Tableau8252728[[#This Row],[Matricule]],#REF!,3,FALSE))</f>
        <v/>
      </c>
      <c r="D264" s="11" t="str">
        <f>CONCATENATE(Tableau8252728[[#This Row],[Semaine]],Tableau8252728[[#This Row],[Matricule]])</f>
        <v/>
      </c>
      <c r="O264" s="14" t="str">
        <f>IF(SUM(Tableau8252728[[#This Row],[Lundi]:[Mercredi]])&gt;0,SUM(Tableau8252728[[#This Row],[Lundi]:[Mercredi]]),"")</f>
        <v/>
      </c>
      <c r="P264" s="14" t="str">
        <f>IF(SUM(Tableau8252728[[#This Row],[Jeudi]:[Samedi]])&gt;0,SUM(Tableau8252728[[#This Row],[Jeudi]:[Samedi]]),"")</f>
        <v/>
      </c>
      <c r="Q264" s="14">
        <f>COUNTIF(Tableau8252728[[#This Row],[Lundi]:[Mercredi]],"&gt;0") + COUNTIF(Tableau8252728[[#This Row],[Jeudi]:[Samedi]],"&gt;0")</f>
        <v>0</v>
      </c>
      <c r="R264" s="14" t="str">
        <f>IFERROR(Tableau8252728[[#This Row],[Total Tour 1]]+Tableau8252728[[#This Row],[Total Tour 2]],"")</f>
        <v/>
      </c>
      <c r="S264" s="14">
        <f>COUNTIF(Tableau8252728[[#This Row],[Lundi]:[Samedi]],"&gt;=10")*1000</f>
        <v>0</v>
      </c>
      <c r="T26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64" s="15">
        <f>Tableau8252728[[#This Row],[Prime production]]+Tableau8252728[[#This Row],[Prime rendement]]</f>
        <v>0</v>
      </c>
      <c r="V264" s="15" t="str">
        <f>IF(Tableau8252728[[#This Row],[Matricule]]&gt;1,IF(COUNTIF(Tableau8252728[DateMatricule],Tableau8252728[[#This Row],[DateMatricule]])&gt;1,"Doublon",""),"")</f>
        <v/>
      </c>
    </row>
    <row r="265" spans="1:22" x14ac:dyDescent="0.25">
      <c r="A265" s="11" t="str">
        <f>IF(Tableau8252728[[#This Row],[Semaine]]="","",VLOOKUP(Tableau8252728[[#This Row],[Semaine]],Listes!$A:$B,2,FALSE))</f>
        <v/>
      </c>
      <c r="B265" s="11" t="str">
        <f>IF(ISBLANK(Tableau8252728[[#This Row],[Matricule]]),"",VLOOKUP(Tableau8252728[[#This Row],[Matricule]],#REF!,2,FALSE))</f>
        <v/>
      </c>
      <c r="C265" s="11" t="str">
        <f>IF(ISBLANK(Tableau8252728[[#This Row],[Matricule]]),"",VLOOKUP(Tableau8252728[[#This Row],[Matricule]],#REF!,3,FALSE))</f>
        <v/>
      </c>
      <c r="D265" s="11" t="str">
        <f>CONCATENATE(Tableau8252728[[#This Row],[Semaine]],Tableau8252728[[#This Row],[Matricule]])</f>
        <v/>
      </c>
      <c r="O265" s="14" t="str">
        <f>IF(SUM(Tableau8252728[[#This Row],[Lundi]:[Mercredi]])&gt;0,SUM(Tableau8252728[[#This Row],[Lundi]:[Mercredi]]),"")</f>
        <v/>
      </c>
      <c r="P265" s="14" t="str">
        <f>IF(SUM(Tableau8252728[[#This Row],[Jeudi]:[Samedi]])&gt;0,SUM(Tableau8252728[[#This Row],[Jeudi]:[Samedi]]),"")</f>
        <v/>
      </c>
      <c r="Q265" s="14">
        <f>COUNTIF(Tableau8252728[[#This Row],[Lundi]:[Mercredi]],"&gt;0") + COUNTIF(Tableau8252728[[#This Row],[Jeudi]:[Samedi]],"&gt;0")</f>
        <v>0</v>
      </c>
      <c r="R265" s="14" t="str">
        <f>IFERROR(Tableau8252728[[#This Row],[Total Tour 1]]+Tableau8252728[[#This Row],[Total Tour 2]],"")</f>
        <v/>
      </c>
      <c r="S265" s="14">
        <f>COUNTIF(Tableau8252728[[#This Row],[Lundi]:[Samedi]],"&gt;=10")*1000</f>
        <v>0</v>
      </c>
      <c r="T26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65" s="15">
        <f>Tableau8252728[[#This Row],[Prime production]]+Tableau8252728[[#This Row],[Prime rendement]]</f>
        <v>0</v>
      </c>
      <c r="V265" s="15" t="str">
        <f>IF(Tableau8252728[[#This Row],[Matricule]]&gt;1,IF(COUNTIF(Tableau8252728[DateMatricule],Tableau8252728[[#This Row],[DateMatricule]])&gt;1,"Doublon",""),"")</f>
        <v/>
      </c>
    </row>
    <row r="266" spans="1:22" x14ac:dyDescent="0.25">
      <c r="A266" s="11" t="str">
        <f>IF(Tableau8252728[[#This Row],[Semaine]]="","",VLOOKUP(Tableau8252728[[#This Row],[Semaine]],Listes!$A:$B,2,FALSE))</f>
        <v/>
      </c>
      <c r="B266" s="11" t="str">
        <f>IF(ISBLANK(Tableau8252728[[#This Row],[Matricule]]),"",VLOOKUP(Tableau8252728[[#This Row],[Matricule]],#REF!,2,FALSE))</f>
        <v/>
      </c>
      <c r="C266" s="11" t="str">
        <f>IF(ISBLANK(Tableau8252728[[#This Row],[Matricule]]),"",VLOOKUP(Tableau8252728[[#This Row],[Matricule]],#REF!,3,FALSE))</f>
        <v/>
      </c>
      <c r="D266" s="11" t="str">
        <f>CONCATENATE(Tableau8252728[[#This Row],[Semaine]],Tableau8252728[[#This Row],[Matricule]])</f>
        <v/>
      </c>
      <c r="O266" s="14" t="str">
        <f>IF(SUM(Tableau8252728[[#This Row],[Lundi]:[Mercredi]])&gt;0,SUM(Tableau8252728[[#This Row],[Lundi]:[Mercredi]]),"")</f>
        <v/>
      </c>
      <c r="P266" s="14" t="str">
        <f>IF(SUM(Tableau8252728[[#This Row],[Jeudi]:[Samedi]])&gt;0,SUM(Tableau8252728[[#This Row],[Jeudi]:[Samedi]]),"")</f>
        <v/>
      </c>
      <c r="Q266" s="14">
        <f>COUNTIF(Tableau8252728[[#This Row],[Lundi]:[Mercredi]],"&gt;0") + COUNTIF(Tableau8252728[[#This Row],[Jeudi]:[Samedi]],"&gt;0")</f>
        <v>0</v>
      </c>
      <c r="R266" s="14" t="str">
        <f>IFERROR(Tableau8252728[[#This Row],[Total Tour 1]]+Tableau8252728[[#This Row],[Total Tour 2]],"")</f>
        <v/>
      </c>
      <c r="S266" s="14">
        <f>COUNTIF(Tableau8252728[[#This Row],[Lundi]:[Samedi]],"&gt;=10")*1000</f>
        <v>0</v>
      </c>
      <c r="T26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66" s="15">
        <f>Tableau8252728[[#This Row],[Prime production]]+Tableau8252728[[#This Row],[Prime rendement]]</f>
        <v>0</v>
      </c>
      <c r="V266" s="15" t="str">
        <f>IF(Tableau8252728[[#This Row],[Matricule]]&gt;1,IF(COUNTIF(Tableau8252728[DateMatricule],Tableau8252728[[#This Row],[DateMatricule]])&gt;1,"Doublon",""),"")</f>
        <v/>
      </c>
    </row>
    <row r="267" spans="1:22" x14ac:dyDescent="0.25">
      <c r="A267" s="11" t="str">
        <f>IF(Tableau8252728[[#This Row],[Semaine]]="","",VLOOKUP(Tableau8252728[[#This Row],[Semaine]],Listes!$A:$B,2,FALSE))</f>
        <v/>
      </c>
      <c r="B267" s="11" t="str">
        <f>IF(ISBLANK(Tableau8252728[[#This Row],[Matricule]]),"",VLOOKUP(Tableau8252728[[#This Row],[Matricule]],#REF!,2,FALSE))</f>
        <v/>
      </c>
      <c r="C267" s="11" t="str">
        <f>IF(ISBLANK(Tableau8252728[[#This Row],[Matricule]]),"",VLOOKUP(Tableau8252728[[#This Row],[Matricule]],#REF!,3,FALSE))</f>
        <v/>
      </c>
      <c r="D267" s="11" t="str">
        <f>CONCATENATE(Tableau8252728[[#This Row],[Semaine]],Tableau8252728[[#This Row],[Matricule]])</f>
        <v/>
      </c>
      <c r="O267" s="14" t="str">
        <f>IF(SUM(Tableau8252728[[#This Row],[Lundi]:[Mercredi]])&gt;0,SUM(Tableau8252728[[#This Row],[Lundi]:[Mercredi]]),"")</f>
        <v/>
      </c>
      <c r="P267" s="14" t="str">
        <f>IF(SUM(Tableau8252728[[#This Row],[Jeudi]:[Samedi]])&gt;0,SUM(Tableau8252728[[#This Row],[Jeudi]:[Samedi]]),"")</f>
        <v/>
      </c>
      <c r="Q267" s="14">
        <f>COUNTIF(Tableau8252728[[#This Row],[Lundi]:[Mercredi]],"&gt;0") + COUNTIF(Tableau8252728[[#This Row],[Jeudi]:[Samedi]],"&gt;0")</f>
        <v>0</v>
      </c>
      <c r="R267" s="14" t="str">
        <f>IFERROR(Tableau8252728[[#This Row],[Total Tour 1]]+Tableau8252728[[#This Row],[Total Tour 2]],"")</f>
        <v/>
      </c>
      <c r="S267" s="14">
        <f>COUNTIF(Tableau8252728[[#This Row],[Lundi]:[Samedi]],"&gt;=10")*1000</f>
        <v>0</v>
      </c>
      <c r="T26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67" s="15">
        <f>Tableau8252728[[#This Row],[Prime production]]+Tableau8252728[[#This Row],[Prime rendement]]</f>
        <v>0</v>
      </c>
      <c r="V267" s="15" t="str">
        <f>IF(Tableau8252728[[#This Row],[Matricule]]&gt;1,IF(COUNTIF(Tableau8252728[DateMatricule],Tableau8252728[[#This Row],[DateMatricule]])&gt;1,"Doublon",""),"")</f>
        <v/>
      </c>
    </row>
    <row r="268" spans="1:22" x14ac:dyDescent="0.25">
      <c r="A268" s="11" t="str">
        <f>IF(Tableau8252728[[#This Row],[Semaine]]="","",VLOOKUP(Tableau8252728[[#This Row],[Semaine]],Listes!$A:$B,2,FALSE))</f>
        <v/>
      </c>
      <c r="B268" s="11" t="str">
        <f>IF(ISBLANK(Tableau8252728[[#This Row],[Matricule]]),"",VLOOKUP(Tableau8252728[[#This Row],[Matricule]],#REF!,2,FALSE))</f>
        <v/>
      </c>
      <c r="C268" s="11" t="str">
        <f>IF(ISBLANK(Tableau8252728[[#This Row],[Matricule]]),"",VLOOKUP(Tableau8252728[[#This Row],[Matricule]],#REF!,3,FALSE))</f>
        <v/>
      </c>
      <c r="D268" s="11" t="str">
        <f>CONCATENATE(Tableau8252728[[#This Row],[Semaine]],Tableau8252728[[#This Row],[Matricule]])</f>
        <v/>
      </c>
      <c r="O268" s="14" t="str">
        <f>IF(SUM(Tableau8252728[[#This Row],[Lundi]:[Mercredi]])&gt;0,SUM(Tableau8252728[[#This Row],[Lundi]:[Mercredi]]),"")</f>
        <v/>
      </c>
      <c r="P268" s="14" t="str">
        <f>IF(SUM(Tableau8252728[[#This Row],[Jeudi]:[Samedi]])&gt;0,SUM(Tableau8252728[[#This Row],[Jeudi]:[Samedi]]),"")</f>
        <v/>
      </c>
      <c r="Q268" s="14">
        <f>COUNTIF(Tableau8252728[[#This Row],[Lundi]:[Mercredi]],"&gt;0") + COUNTIF(Tableau8252728[[#This Row],[Jeudi]:[Samedi]],"&gt;0")</f>
        <v>0</v>
      </c>
      <c r="R268" s="14" t="str">
        <f>IFERROR(Tableau8252728[[#This Row],[Total Tour 1]]+Tableau8252728[[#This Row],[Total Tour 2]],"")</f>
        <v/>
      </c>
      <c r="S268" s="14">
        <f>COUNTIF(Tableau8252728[[#This Row],[Lundi]:[Samedi]],"&gt;=10")*1000</f>
        <v>0</v>
      </c>
      <c r="T26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68" s="15">
        <f>Tableau8252728[[#This Row],[Prime production]]+Tableau8252728[[#This Row],[Prime rendement]]</f>
        <v>0</v>
      </c>
      <c r="V268" s="15" t="str">
        <f>IF(Tableau8252728[[#This Row],[Matricule]]&gt;1,IF(COUNTIF(Tableau8252728[DateMatricule],Tableau8252728[[#This Row],[DateMatricule]])&gt;1,"Doublon",""),"")</f>
        <v/>
      </c>
    </row>
    <row r="269" spans="1:22" x14ac:dyDescent="0.25">
      <c r="A269" s="11" t="str">
        <f>IF(Tableau8252728[[#This Row],[Semaine]]="","",VLOOKUP(Tableau8252728[[#This Row],[Semaine]],Listes!$A:$B,2,FALSE))</f>
        <v/>
      </c>
      <c r="B269" s="11" t="str">
        <f>IF(ISBLANK(Tableau8252728[[#This Row],[Matricule]]),"",VLOOKUP(Tableau8252728[[#This Row],[Matricule]],#REF!,2,FALSE))</f>
        <v/>
      </c>
      <c r="C269" s="11" t="str">
        <f>IF(ISBLANK(Tableau8252728[[#This Row],[Matricule]]),"",VLOOKUP(Tableau8252728[[#This Row],[Matricule]],#REF!,3,FALSE))</f>
        <v/>
      </c>
      <c r="D269" s="11" t="str">
        <f>CONCATENATE(Tableau8252728[[#This Row],[Semaine]],Tableau8252728[[#This Row],[Matricule]])</f>
        <v/>
      </c>
      <c r="O269" s="14" t="str">
        <f>IF(SUM(Tableau8252728[[#This Row],[Lundi]:[Mercredi]])&gt;0,SUM(Tableau8252728[[#This Row],[Lundi]:[Mercredi]]),"")</f>
        <v/>
      </c>
      <c r="P269" s="14" t="str">
        <f>IF(SUM(Tableau8252728[[#This Row],[Jeudi]:[Samedi]])&gt;0,SUM(Tableau8252728[[#This Row],[Jeudi]:[Samedi]]),"")</f>
        <v/>
      </c>
      <c r="Q269" s="14">
        <f>COUNTIF(Tableau8252728[[#This Row],[Lundi]:[Mercredi]],"&gt;0") + COUNTIF(Tableau8252728[[#This Row],[Jeudi]:[Samedi]],"&gt;0")</f>
        <v>0</v>
      </c>
      <c r="R269" s="14" t="str">
        <f>IFERROR(Tableau8252728[[#This Row],[Total Tour 1]]+Tableau8252728[[#This Row],[Total Tour 2]],"")</f>
        <v/>
      </c>
      <c r="S269" s="14">
        <f>COUNTIF(Tableau8252728[[#This Row],[Lundi]:[Samedi]],"&gt;=10")*1000</f>
        <v>0</v>
      </c>
      <c r="T26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69" s="15">
        <f>Tableau8252728[[#This Row],[Prime production]]+Tableau8252728[[#This Row],[Prime rendement]]</f>
        <v>0</v>
      </c>
      <c r="V269" s="15" t="str">
        <f>IF(Tableau8252728[[#This Row],[Matricule]]&gt;1,IF(COUNTIF(Tableau8252728[DateMatricule],Tableau8252728[[#This Row],[DateMatricule]])&gt;1,"Doublon",""),"")</f>
        <v/>
      </c>
    </row>
    <row r="270" spans="1:22" x14ac:dyDescent="0.25">
      <c r="A270" s="11" t="str">
        <f>IF(Tableau8252728[[#This Row],[Semaine]]="","",VLOOKUP(Tableau8252728[[#This Row],[Semaine]],Listes!$A:$B,2,FALSE))</f>
        <v/>
      </c>
      <c r="B270" s="11" t="str">
        <f>IF(ISBLANK(Tableau8252728[[#This Row],[Matricule]]),"",VLOOKUP(Tableau8252728[[#This Row],[Matricule]],#REF!,2,FALSE))</f>
        <v/>
      </c>
      <c r="C270" s="11" t="str">
        <f>IF(ISBLANK(Tableau8252728[[#This Row],[Matricule]]),"",VLOOKUP(Tableau8252728[[#This Row],[Matricule]],#REF!,3,FALSE))</f>
        <v/>
      </c>
      <c r="D270" s="11" t="str">
        <f>CONCATENATE(Tableau8252728[[#This Row],[Semaine]],Tableau8252728[[#This Row],[Matricule]])</f>
        <v/>
      </c>
      <c r="O270" s="14" t="str">
        <f>IF(SUM(Tableau8252728[[#This Row],[Lundi]:[Mercredi]])&gt;0,SUM(Tableau8252728[[#This Row],[Lundi]:[Mercredi]]),"")</f>
        <v/>
      </c>
      <c r="P270" s="14" t="str">
        <f>IF(SUM(Tableau8252728[[#This Row],[Jeudi]:[Samedi]])&gt;0,SUM(Tableau8252728[[#This Row],[Jeudi]:[Samedi]]),"")</f>
        <v/>
      </c>
      <c r="Q270" s="14">
        <f>COUNTIF(Tableau8252728[[#This Row],[Lundi]:[Mercredi]],"&gt;0") + COUNTIF(Tableau8252728[[#This Row],[Jeudi]:[Samedi]],"&gt;0")</f>
        <v>0</v>
      </c>
      <c r="R270" s="14" t="str">
        <f>IFERROR(Tableau8252728[[#This Row],[Total Tour 1]]+Tableau8252728[[#This Row],[Total Tour 2]],"")</f>
        <v/>
      </c>
      <c r="S270" s="14">
        <f>COUNTIF(Tableau8252728[[#This Row],[Lundi]:[Samedi]],"&gt;=10")*1000</f>
        <v>0</v>
      </c>
      <c r="T27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70" s="15">
        <f>Tableau8252728[[#This Row],[Prime production]]+Tableau8252728[[#This Row],[Prime rendement]]</f>
        <v>0</v>
      </c>
      <c r="V270" s="15" t="str">
        <f>IF(Tableau8252728[[#This Row],[Matricule]]&gt;1,IF(COUNTIF(Tableau8252728[DateMatricule],Tableau8252728[[#This Row],[DateMatricule]])&gt;1,"Doublon",""),"")</f>
        <v/>
      </c>
    </row>
    <row r="271" spans="1:22" x14ac:dyDescent="0.25">
      <c r="A271" s="11" t="str">
        <f>IF(Tableau8252728[[#This Row],[Semaine]]="","",VLOOKUP(Tableau8252728[[#This Row],[Semaine]],Listes!$A:$B,2,FALSE))</f>
        <v/>
      </c>
      <c r="B271" s="11" t="str">
        <f>IF(ISBLANK(Tableau8252728[[#This Row],[Matricule]]),"",VLOOKUP(Tableau8252728[[#This Row],[Matricule]],#REF!,2,FALSE))</f>
        <v/>
      </c>
      <c r="C271" s="11" t="str">
        <f>IF(ISBLANK(Tableau8252728[[#This Row],[Matricule]]),"",VLOOKUP(Tableau8252728[[#This Row],[Matricule]],#REF!,3,FALSE))</f>
        <v/>
      </c>
      <c r="D271" s="11" t="str">
        <f>CONCATENATE(Tableau8252728[[#This Row],[Semaine]],Tableau8252728[[#This Row],[Matricule]])</f>
        <v/>
      </c>
      <c r="O271" s="14" t="str">
        <f>IF(SUM(Tableau8252728[[#This Row],[Lundi]:[Mercredi]])&gt;0,SUM(Tableau8252728[[#This Row],[Lundi]:[Mercredi]]),"")</f>
        <v/>
      </c>
      <c r="P271" s="14" t="str">
        <f>IF(SUM(Tableau8252728[[#This Row],[Jeudi]:[Samedi]])&gt;0,SUM(Tableau8252728[[#This Row],[Jeudi]:[Samedi]]),"")</f>
        <v/>
      </c>
      <c r="Q271" s="14">
        <f>COUNTIF(Tableau8252728[[#This Row],[Lundi]:[Mercredi]],"&gt;0") + COUNTIF(Tableau8252728[[#This Row],[Jeudi]:[Samedi]],"&gt;0")</f>
        <v>0</v>
      </c>
      <c r="R271" s="14" t="str">
        <f>IFERROR(Tableau8252728[[#This Row],[Total Tour 1]]+Tableau8252728[[#This Row],[Total Tour 2]],"")</f>
        <v/>
      </c>
      <c r="S271" s="14">
        <f>COUNTIF(Tableau8252728[[#This Row],[Lundi]:[Samedi]],"&gt;=10")*1000</f>
        <v>0</v>
      </c>
      <c r="T27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71" s="15">
        <f>Tableau8252728[[#This Row],[Prime production]]+Tableau8252728[[#This Row],[Prime rendement]]</f>
        <v>0</v>
      </c>
      <c r="V271" s="15" t="str">
        <f>IF(Tableau8252728[[#This Row],[Matricule]]&gt;1,IF(COUNTIF(Tableau8252728[DateMatricule],Tableau8252728[[#This Row],[DateMatricule]])&gt;1,"Doublon",""),"")</f>
        <v/>
      </c>
    </row>
    <row r="272" spans="1:22" x14ac:dyDescent="0.25">
      <c r="A272" s="11" t="str">
        <f>IF(Tableau8252728[[#This Row],[Semaine]]="","",VLOOKUP(Tableau8252728[[#This Row],[Semaine]],Listes!$A:$B,2,FALSE))</f>
        <v/>
      </c>
      <c r="B272" s="11" t="str">
        <f>IF(ISBLANK(Tableau8252728[[#This Row],[Matricule]]),"",VLOOKUP(Tableau8252728[[#This Row],[Matricule]],#REF!,2,FALSE))</f>
        <v/>
      </c>
      <c r="C272" s="11" t="str">
        <f>IF(ISBLANK(Tableau8252728[[#This Row],[Matricule]]),"",VLOOKUP(Tableau8252728[[#This Row],[Matricule]],#REF!,3,FALSE))</f>
        <v/>
      </c>
      <c r="D272" s="11" t="str">
        <f>CONCATENATE(Tableau8252728[[#This Row],[Semaine]],Tableau8252728[[#This Row],[Matricule]])</f>
        <v/>
      </c>
      <c r="O272" s="14" t="str">
        <f>IF(SUM(Tableau8252728[[#This Row],[Lundi]:[Mercredi]])&gt;0,SUM(Tableau8252728[[#This Row],[Lundi]:[Mercredi]]),"")</f>
        <v/>
      </c>
      <c r="P272" s="14" t="str">
        <f>IF(SUM(Tableau8252728[[#This Row],[Jeudi]:[Samedi]])&gt;0,SUM(Tableau8252728[[#This Row],[Jeudi]:[Samedi]]),"")</f>
        <v/>
      </c>
      <c r="Q272" s="14">
        <f>COUNTIF(Tableau8252728[[#This Row],[Lundi]:[Mercredi]],"&gt;0") + COUNTIF(Tableau8252728[[#This Row],[Jeudi]:[Samedi]],"&gt;0")</f>
        <v>0</v>
      </c>
      <c r="R272" s="14" t="str">
        <f>IFERROR(Tableau8252728[[#This Row],[Total Tour 1]]+Tableau8252728[[#This Row],[Total Tour 2]],"")</f>
        <v/>
      </c>
      <c r="S272" s="14">
        <f>COUNTIF(Tableau8252728[[#This Row],[Lundi]:[Samedi]],"&gt;=10")*1000</f>
        <v>0</v>
      </c>
      <c r="T27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72" s="15">
        <f>Tableau8252728[[#This Row],[Prime production]]+Tableau8252728[[#This Row],[Prime rendement]]</f>
        <v>0</v>
      </c>
      <c r="V272" s="15" t="str">
        <f>IF(Tableau8252728[[#This Row],[Matricule]]&gt;1,IF(COUNTIF(Tableau8252728[DateMatricule],Tableau8252728[[#This Row],[DateMatricule]])&gt;1,"Doublon",""),"")</f>
        <v/>
      </c>
    </row>
    <row r="273" spans="1:22" x14ac:dyDescent="0.25">
      <c r="A273" s="11" t="str">
        <f>IF(Tableau8252728[[#This Row],[Semaine]]="","",VLOOKUP(Tableau8252728[[#This Row],[Semaine]],Listes!$A:$B,2,FALSE))</f>
        <v/>
      </c>
      <c r="B273" s="11" t="str">
        <f>IF(ISBLANK(Tableau8252728[[#This Row],[Matricule]]),"",VLOOKUP(Tableau8252728[[#This Row],[Matricule]],#REF!,2,FALSE))</f>
        <v/>
      </c>
      <c r="C273" s="11" t="str">
        <f>IF(ISBLANK(Tableau8252728[[#This Row],[Matricule]]),"",VLOOKUP(Tableau8252728[[#This Row],[Matricule]],#REF!,3,FALSE))</f>
        <v/>
      </c>
      <c r="D273" s="11" t="str">
        <f>CONCATENATE(Tableau8252728[[#This Row],[Semaine]],Tableau8252728[[#This Row],[Matricule]])</f>
        <v/>
      </c>
      <c r="O273" s="14" t="str">
        <f>IF(SUM(Tableau8252728[[#This Row],[Lundi]:[Mercredi]])&gt;0,SUM(Tableau8252728[[#This Row],[Lundi]:[Mercredi]]),"")</f>
        <v/>
      </c>
      <c r="P273" s="14" t="str">
        <f>IF(SUM(Tableau8252728[[#This Row],[Jeudi]:[Samedi]])&gt;0,SUM(Tableau8252728[[#This Row],[Jeudi]:[Samedi]]),"")</f>
        <v/>
      </c>
      <c r="Q273" s="14">
        <f>COUNTIF(Tableau8252728[[#This Row],[Lundi]:[Mercredi]],"&gt;0") + COUNTIF(Tableau8252728[[#This Row],[Jeudi]:[Samedi]],"&gt;0")</f>
        <v>0</v>
      </c>
      <c r="R273" s="14" t="str">
        <f>IFERROR(Tableau8252728[[#This Row],[Total Tour 1]]+Tableau8252728[[#This Row],[Total Tour 2]],"")</f>
        <v/>
      </c>
      <c r="S273" s="14">
        <f>COUNTIF(Tableau8252728[[#This Row],[Lundi]:[Samedi]],"&gt;=10")*1000</f>
        <v>0</v>
      </c>
      <c r="T27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73" s="15">
        <f>Tableau8252728[[#This Row],[Prime production]]+Tableau8252728[[#This Row],[Prime rendement]]</f>
        <v>0</v>
      </c>
      <c r="V273" s="15" t="str">
        <f>IF(Tableau8252728[[#This Row],[Matricule]]&gt;1,IF(COUNTIF(Tableau8252728[DateMatricule],Tableau8252728[[#This Row],[DateMatricule]])&gt;1,"Doublon",""),"")</f>
        <v/>
      </c>
    </row>
    <row r="274" spans="1:22" x14ac:dyDescent="0.25">
      <c r="A274" s="11" t="str">
        <f>IF(Tableau8252728[[#This Row],[Semaine]]="","",VLOOKUP(Tableau8252728[[#This Row],[Semaine]],Listes!$A:$B,2,FALSE))</f>
        <v/>
      </c>
      <c r="B274" s="11" t="str">
        <f>IF(ISBLANK(Tableau8252728[[#This Row],[Matricule]]),"",VLOOKUP(Tableau8252728[[#This Row],[Matricule]],#REF!,2,FALSE))</f>
        <v/>
      </c>
      <c r="C274" s="11" t="str">
        <f>IF(ISBLANK(Tableau8252728[[#This Row],[Matricule]]),"",VLOOKUP(Tableau8252728[[#This Row],[Matricule]],#REF!,3,FALSE))</f>
        <v/>
      </c>
      <c r="D274" s="11" t="str">
        <f>CONCATENATE(Tableau8252728[[#This Row],[Semaine]],Tableau8252728[[#This Row],[Matricule]])</f>
        <v/>
      </c>
      <c r="O274" s="14" t="str">
        <f>IF(SUM(Tableau8252728[[#This Row],[Lundi]:[Mercredi]])&gt;0,SUM(Tableau8252728[[#This Row],[Lundi]:[Mercredi]]),"")</f>
        <v/>
      </c>
      <c r="P274" s="14" t="str">
        <f>IF(SUM(Tableau8252728[[#This Row],[Jeudi]:[Samedi]])&gt;0,SUM(Tableau8252728[[#This Row],[Jeudi]:[Samedi]]),"")</f>
        <v/>
      </c>
      <c r="Q274" s="14">
        <f>COUNTIF(Tableau8252728[[#This Row],[Lundi]:[Mercredi]],"&gt;0") + COUNTIF(Tableau8252728[[#This Row],[Jeudi]:[Samedi]],"&gt;0")</f>
        <v>0</v>
      </c>
      <c r="R274" s="14" t="str">
        <f>IFERROR(Tableau8252728[[#This Row],[Total Tour 1]]+Tableau8252728[[#This Row],[Total Tour 2]],"")</f>
        <v/>
      </c>
      <c r="S274" s="14">
        <f>COUNTIF(Tableau8252728[[#This Row],[Lundi]:[Samedi]],"&gt;=10")*1000</f>
        <v>0</v>
      </c>
      <c r="T27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74" s="15">
        <f>Tableau8252728[[#This Row],[Prime production]]+Tableau8252728[[#This Row],[Prime rendement]]</f>
        <v>0</v>
      </c>
      <c r="V274" s="15" t="str">
        <f>IF(Tableau8252728[[#This Row],[Matricule]]&gt;1,IF(COUNTIF(Tableau8252728[DateMatricule],Tableau8252728[[#This Row],[DateMatricule]])&gt;1,"Doublon",""),"")</f>
        <v/>
      </c>
    </row>
    <row r="275" spans="1:22" x14ac:dyDescent="0.25">
      <c r="A275" s="11" t="str">
        <f>IF(Tableau8252728[[#This Row],[Semaine]]="","",VLOOKUP(Tableau8252728[[#This Row],[Semaine]],Listes!$A:$B,2,FALSE))</f>
        <v/>
      </c>
      <c r="B275" s="11" t="str">
        <f>IF(ISBLANK(Tableau8252728[[#This Row],[Matricule]]),"",VLOOKUP(Tableau8252728[[#This Row],[Matricule]],#REF!,2,FALSE))</f>
        <v/>
      </c>
      <c r="C275" s="11" t="str">
        <f>IF(ISBLANK(Tableau8252728[[#This Row],[Matricule]]),"",VLOOKUP(Tableau8252728[[#This Row],[Matricule]],#REF!,3,FALSE))</f>
        <v/>
      </c>
      <c r="D275" s="11" t="str">
        <f>CONCATENATE(Tableau8252728[[#This Row],[Semaine]],Tableau8252728[[#This Row],[Matricule]])</f>
        <v/>
      </c>
      <c r="O275" s="14" t="str">
        <f>IF(SUM(Tableau8252728[[#This Row],[Lundi]:[Mercredi]])&gt;0,SUM(Tableau8252728[[#This Row],[Lundi]:[Mercredi]]),"")</f>
        <v/>
      </c>
      <c r="P275" s="14" t="str">
        <f>IF(SUM(Tableau8252728[[#This Row],[Jeudi]:[Samedi]])&gt;0,SUM(Tableau8252728[[#This Row],[Jeudi]:[Samedi]]),"")</f>
        <v/>
      </c>
      <c r="Q275" s="14">
        <f>COUNTIF(Tableau8252728[[#This Row],[Lundi]:[Mercredi]],"&gt;0") + COUNTIF(Tableau8252728[[#This Row],[Jeudi]:[Samedi]],"&gt;0")</f>
        <v>0</v>
      </c>
      <c r="R275" s="14" t="str">
        <f>IFERROR(Tableau8252728[[#This Row],[Total Tour 1]]+Tableau8252728[[#This Row],[Total Tour 2]],"")</f>
        <v/>
      </c>
      <c r="S275" s="14">
        <f>COUNTIF(Tableau8252728[[#This Row],[Lundi]:[Samedi]],"&gt;=10")*1000</f>
        <v>0</v>
      </c>
      <c r="T27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75" s="15">
        <f>Tableau8252728[[#This Row],[Prime production]]+Tableau8252728[[#This Row],[Prime rendement]]</f>
        <v>0</v>
      </c>
      <c r="V275" s="15" t="str">
        <f>IF(Tableau8252728[[#This Row],[Matricule]]&gt;1,IF(COUNTIF(Tableau8252728[DateMatricule],Tableau8252728[[#This Row],[DateMatricule]])&gt;1,"Doublon",""),"")</f>
        <v/>
      </c>
    </row>
    <row r="276" spans="1:22" x14ac:dyDescent="0.25">
      <c r="A276" s="11" t="str">
        <f>IF(Tableau8252728[[#This Row],[Semaine]]="","",VLOOKUP(Tableau8252728[[#This Row],[Semaine]],Listes!$A:$B,2,FALSE))</f>
        <v/>
      </c>
      <c r="B276" s="11" t="str">
        <f>IF(ISBLANK(Tableau8252728[[#This Row],[Matricule]]),"",VLOOKUP(Tableau8252728[[#This Row],[Matricule]],#REF!,2,FALSE))</f>
        <v/>
      </c>
      <c r="C276" s="11" t="str">
        <f>IF(ISBLANK(Tableau8252728[[#This Row],[Matricule]]),"",VLOOKUP(Tableau8252728[[#This Row],[Matricule]],#REF!,3,FALSE))</f>
        <v/>
      </c>
      <c r="D276" s="11" t="str">
        <f>CONCATENATE(Tableau8252728[[#This Row],[Semaine]],Tableau8252728[[#This Row],[Matricule]])</f>
        <v/>
      </c>
      <c r="O276" s="14" t="str">
        <f>IF(SUM(Tableau8252728[[#This Row],[Lundi]:[Mercredi]])&gt;0,SUM(Tableau8252728[[#This Row],[Lundi]:[Mercredi]]),"")</f>
        <v/>
      </c>
      <c r="P276" s="14" t="str">
        <f>IF(SUM(Tableau8252728[[#This Row],[Jeudi]:[Samedi]])&gt;0,SUM(Tableau8252728[[#This Row],[Jeudi]:[Samedi]]),"")</f>
        <v/>
      </c>
      <c r="Q276" s="14">
        <f>COUNTIF(Tableau8252728[[#This Row],[Lundi]:[Mercredi]],"&gt;0") + COUNTIF(Tableau8252728[[#This Row],[Jeudi]:[Samedi]],"&gt;0")</f>
        <v>0</v>
      </c>
      <c r="R276" s="14" t="str">
        <f>IFERROR(Tableau8252728[[#This Row],[Total Tour 1]]+Tableau8252728[[#This Row],[Total Tour 2]],"")</f>
        <v/>
      </c>
      <c r="S276" s="14">
        <f>COUNTIF(Tableau8252728[[#This Row],[Lundi]:[Samedi]],"&gt;=10")*1000</f>
        <v>0</v>
      </c>
      <c r="T27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76" s="15">
        <f>Tableau8252728[[#This Row],[Prime production]]+Tableau8252728[[#This Row],[Prime rendement]]</f>
        <v>0</v>
      </c>
      <c r="V276" s="15" t="str">
        <f>IF(Tableau8252728[[#This Row],[Matricule]]&gt;1,IF(COUNTIF(Tableau8252728[DateMatricule],Tableau8252728[[#This Row],[DateMatricule]])&gt;1,"Doublon",""),"")</f>
        <v/>
      </c>
    </row>
    <row r="277" spans="1:22" x14ac:dyDescent="0.25">
      <c r="A277" s="11" t="str">
        <f>IF(Tableau8252728[[#This Row],[Semaine]]="","",VLOOKUP(Tableau8252728[[#This Row],[Semaine]],Listes!$A:$B,2,FALSE))</f>
        <v/>
      </c>
      <c r="B277" s="11" t="str">
        <f>IF(ISBLANK(Tableau8252728[[#This Row],[Matricule]]),"",VLOOKUP(Tableau8252728[[#This Row],[Matricule]],#REF!,2,FALSE))</f>
        <v/>
      </c>
      <c r="C277" s="11" t="str">
        <f>IF(ISBLANK(Tableau8252728[[#This Row],[Matricule]]),"",VLOOKUP(Tableau8252728[[#This Row],[Matricule]],#REF!,3,FALSE))</f>
        <v/>
      </c>
      <c r="D277" s="11" t="str">
        <f>CONCATENATE(Tableau8252728[[#This Row],[Semaine]],Tableau8252728[[#This Row],[Matricule]])</f>
        <v/>
      </c>
      <c r="O277" s="14" t="str">
        <f>IF(SUM(Tableau8252728[[#This Row],[Lundi]:[Mercredi]])&gt;0,SUM(Tableau8252728[[#This Row],[Lundi]:[Mercredi]]),"")</f>
        <v/>
      </c>
      <c r="P277" s="14" t="str">
        <f>IF(SUM(Tableau8252728[[#This Row],[Jeudi]:[Samedi]])&gt;0,SUM(Tableau8252728[[#This Row],[Jeudi]:[Samedi]]),"")</f>
        <v/>
      </c>
      <c r="Q277" s="14">
        <f>COUNTIF(Tableau8252728[[#This Row],[Lundi]:[Mercredi]],"&gt;0") + COUNTIF(Tableau8252728[[#This Row],[Jeudi]:[Samedi]],"&gt;0")</f>
        <v>0</v>
      </c>
      <c r="R277" s="14" t="str">
        <f>IFERROR(Tableau8252728[[#This Row],[Total Tour 1]]+Tableau8252728[[#This Row],[Total Tour 2]],"")</f>
        <v/>
      </c>
      <c r="S277" s="14">
        <f>COUNTIF(Tableau8252728[[#This Row],[Lundi]:[Samedi]],"&gt;=10")*1000</f>
        <v>0</v>
      </c>
      <c r="T27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77" s="15">
        <f>Tableau8252728[[#This Row],[Prime production]]+Tableau8252728[[#This Row],[Prime rendement]]</f>
        <v>0</v>
      </c>
      <c r="V277" s="15" t="str">
        <f>IF(Tableau8252728[[#This Row],[Matricule]]&gt;1,IF(COUNTIF(Tableau8252728[DateMatricule],Tableau8252728[[#This Row],[DateMatricule]])&gt;1,"Doublon",""),"")</f>
        <v/>
      </c>
    </row>
    <row r="278" spans="1:22" x14ac:dyDescent="0.25">
      <c r="A278" s="11" t="str">
        <f>IF(Tableau8252728[[#This Row],[Semaine]]="","",VLOOKUP(Tableau8252728[[#This Row],[Semaine]],Listes!$A:$B,2,FALSE))</f>
        <v/>
      </c>
      <c r="B278" s="11" t="str">
        <f>IF(ISBLANK(Tableau8252728[[#This Row],[Matricule]]),"",VLOOKUP(Tableau8252728[[#This Row],[Matricule]],#REF!,2,FALSE))</f>
        <v/>
      </c>
      <c r="C278" s="11" t="str">
        <f>IF(ISBLANK(Tableau8252728[[#This Row],[Matricule]]),"",VLOOKUP(Tableau8252728[[#This Row],[Matricule]],#REF!,3,FALSE))</f>
        <v/>
      </c>
      <c r="D278" s="11" t="str">
        <f>CONCATENATE(Tableau8252728[[#This Row],[Semaine]],Tableau8252728[[#This Row],[Matricule]])</f>
        <v/>
      </c>
      <c r="O278" s="14" t="str">
        <f>IF(SUM(Tableau8252728[[#This Row],[Lundi]:[Mercredi]])&gt;0,SUM(Tableau8252728[[#This Row],[Lundi]:[Mercredi]]),"")</f>
        <v/>
      </c>
      <c r="P278" s="14" t="str">
        <f>IF(SUM(Tableau8252728[[#This Row],[Jeudi]:[Samedi]])&gt;0,SUM(Tableau8252728[[#This Row],[Jeudi]:[Samedi]]),"")</f>
        <v/>
      </c>
      <c r="Q278" s="14">
        <f>COUNTIF(Tableau8252728[[#This Row],[Lundi]:[Mercredi]],"&gt;0") + COUNTIF(Tableau8252728[[#This Row],[Jeudi]:[Samedi]],"&gt;0")</f>
        <v>0</v>
      </c>
      <c r="R278" s="14" t="str">
        <f>IFERROR(Tableau8252728[[#This Row],[Total Tour 1]]+Tableau8252728[[#This Row],[Total Tour 2]],"")</f>
        <v/>
      </c>
      <c r="S278" s="14">
        <f>COUNTIF(Tableau8252728[[#This Row],[Lundi]:[Samedi]],"&gt;=10")*1000</f>
        <v>0</v>
      </c>
      <c r="T27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78" s="15">
        <f>Tableau8252728[[#This Row],[Prime production]]+Tableau8252728[[#This Row],[Prime rendement]]</f>
        <v>0</v>
      </c>
      <c r="V278" s="15" t="str">
        <f>IF(Tableau8252728[[#This Row],[Matricule]]&gt;1,IF(COUNTIF(Tableau8252728[DateMatricule],Tableau8252728[[#This Row],[DateMatricule]])&gt;1,"Doublon",""),"")</f>
        <v/>
      </c>
    </row>
    <row r="279" spans="1:22" x14ac:dyDescent="0.25">
      <c r="A279" s="11" t="str">
        <f>IF(Tableau8252728[[#This Row],[Semaine]]="","",VLOOKUP(Tableau8252728[[#This Row],[Semaine]],Listes!$A:$B,2,FALSE))</f>
        <v/>
      </c>
      <c r="B279" s="11" t="str">
        <f>IF(ISBLANK(Tableau8252728[[#This Row],[Matricule]]),"",VLOOKUP(Tableau8252728[[#This Row],[Matricule]],#REF!,2,FALSE))</f>
        <v/>
      </c>
      <c r="C279" s="11" t="str">
        <f>IF(ISBLANK(Tableau8252728[[#This Row],[Matricule]]),"",VLOOKUP(Tableau8252728[[#This Row],[Matricule]],#REF!,3,FALSE))</f>
        <v/>
      </c>
      <c r="D279" s="11" t="str">
        <f>CONCATENATE(Tableau8252728[[#This Row],[Semaine]],Tableau8252728[[#This Row],[Matricule]])</f>
        <v/>
      </c>
      <c r="O279" s="14" t="str">
        <f>IF(SUM(Tableau8252728[[#This Row],[Lundi]:[Mercredi]])&gt;0,SUM(Tableau8252728[[#This Row],[Lundi]:[Mercredi]]),"")</f>
        <v/>
      </c>
      <c r="P279" s="14" t="str">
        <f>IF(SUM(Tableau8252728[[#This Row],[Jeudi]:[Samedi]])&gt;0,SUM(Tableau8252728[[#This Row],[Jeudi]:[Samedi]]),"")</f>
        <v/>
      </c>
      <c r="Q279" s="14">
        <f>COUNTIF(Tableau8252728[[#This Row],[Lundi]:[Mercredi]],"&gt;0") + COUNTIF(Tableau8252728[[#This Row],[Jeudi]:[Samedi]],"&gt;0")</f>
        <v>0</v>
      </c>
      <c r="R279" s="14" t="str">
        <f>IFERROR(Tableau8252728[[#This Row],[Total Tour 1]]+Tableau8252728[[#This Row],[Total Tour 2]],"")</f>
        <v/>
      </c>
      <c r="S279" s="14">
        <f>COUNTIF(Tableau8252728[[#This Row],[Lundi]:[Samedi]],"&gt;=10")*1000</f>
        <v>0</v>
      </c>
      <c r="T27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79" s="15">
        <f>Tableau8252728[[#This Row],[Prime production]]+Tableau8252728[[#This Row],[Prime rendement]]</f>
        <v>0</v>
      </c>
      <c r="V279" s="15" t="str">
        <f>IF(Tableau8252728[[#This Row],[Matricule]]&gt;1,IF(COUNTIF(Tableau8252728[DateMatricule],Tableau8252728[[#This Row],[DateMatricule]])&gt;1,"Doublon",""),"")</f>
        <v/>
      </c>
    </row>
    <row r="280" spans="1:22" x14ac:dyDescent="0.25">
      <c r="A280" s="11" t="str">
        <f>IF(Tableau8252728[[#This Row],[Semaine]]="","",VLOOKUP(Tableau8252728[[#This Row],[Semaine]],Listes!$A:$B,2,FALSE))</f>
        <v/>
      </c>
      <c r="B280" s="11" t="str">
        <f>IF(ISBLANK(Tableau8252728[[#This Row],[Matricule]]),"",VLOOKUP(Tableau8252728[[#This Row],[Matricule]],#REF!,2,FALSE))</f>
        <v/>
      </c>
      <c r="C280" s="11" t="str">
        <f>IF(ISBLANK(Tableau8252728[[#This Row],[Matricule]]),"",VLOOKUP(Tableau8252728[[#This Row],[Matricule]],#REF!,3,FALSE))</f>
        <v/>
      </c>
      <c r="D280" s="11" t="str">
        <f>CONCATENATE(Tableau8252728[[#This Row],[Semaine]],Tableau8252728[[#This Row],[Matricule]])</f>
        <v/>
      </c>
      <c r="O280" s="14" t="str">
        <f>IF(SUM(Tableau8252728[[#This Row],[Lundi]:[Mercredi]])&gt;0,SUM(Tableau8252728[[#This Row],[Lundi]:[Mercredi]]),"")</f>
        <v/>
      </c>
      <c r="P280" s="14" t="str">
        <f>IF(SUM(Tableau8252728[[#This Row],[Jeudi]:[Samedi]])&gt;0,SUM(Tableau8252728[[#This Row],[Jeudi]:[Samedi]]),"")</f>
        <v/>
      </c>
      <c r="Q280" s="14">
        <f>COUNTIF(Tableau8252728[[#This Row],[Lundi]:[Mercredi]],"&gt;0") + COUNTIF(Tableau8252728[[#This Row],[Jeudi]:[Samedi]],"&gt;0")</f>
        <v>0</v>
      </c>
      <c r="R280" s="14" t="str">
        <f>IFERROR(Tableau8252728[[#This Row],[Total Tour 1]]+Tableau8252728[[#This Row],[Total Tour 2]],"")</f>
        <v/>
      </c>
      <c r="S280" s="14">
        <f>COUNTIF(Tableau8252728[[#This Row],[Lundi]:[Samedi]],"&gt;=10")*1000</f>
        <v>0</v>
      </c>
      <c r="T28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80" s="15">
        <f>Tableau8252728[[#This Row],[Prime production]]+Tableau8252728[[#This Row],[Prime rendement]]</f>
        <v>0</v>
      </c>
      <c r="V280" s="15" t="str">
        <f>IF(Tableau8252728[[#This Row],[Matricule]]&gt;1,IF(COUNTIF(Tableau8252728[DateMatricule],Tableau8252728[[#This Row],[DateMatricule]])&gt;1,"Doublon",""),"")</f>
        <v/>
      </c>
    </row>
    <row r="281" spans="1:22" x14ac:dyDescent="0.25">
      <c r="A281" s="11" t="str">
        <f>IF(Tableau8252728[[#This Row],[Semaine]]="","",VLOOKUP(Tableau8252728[[#This Row],[Semaine]],Listes!$A:$B,2,FALSE))</f>
        <v/>
      </c>
      <c r="B281" s="11" t="str">
        <f>IF(ISBLANK(Tableau8252728[[#This Row],[Matricule]]),"",VLOOKUP(Tableau8252728[[#This Row],[Matricule]],#REF!,2,FALSE))</f>
        <v/>
      </c>
      <c r="C281" s="11" t="str">
        <f>IF(ISBLANK(Tableau8252728[[#This Row],[Matricule]]),"",VLOOKUP(Tableau8252728[[#This Row],[Matricule]],#REF!,3,FALSE))</f>
        <v/>
      </c>
      <c r="D281" s="11" t="str">
        <f>CONCATENATE(Tableau8252728[[#This Row],[Semaine]],Tableau8252728[[#This Row],[Matricule]])</f>
        <v/>
      </c>
      <c r="O281" s="14" t="str">
        <f>IF(SUM(Tableau8252728[[#This Row],[Lundi]:[Mercredi]])&gt;0,SUM(Tableau8252728[[#This Row],[Lundi]:[Mercredi]]),"")</f>
        <v/>
      </c>
      <c r="P281" s="14" t="str">
        <f>IF(SUM(Tableau8252728[[#This Row],[Jeudi]:[Samedi]])&gt;0,SUM(Tableau8252728[[#This Row],[Jeudi]:[Samedi]]),"")</f>
        <v/>
      </c>
      <c r="Q281" s="14">
        <f>COUNTIF(Tableau8252728[[#This Row],[Lundi]:[Mercredi]],"&gt;0") + COUNTIF(Tableau8252728[[#This Row],[Jeudi]:[Samedi]],"&gt;0")</f>
        <v>0</v>
      </c>
      <c r="R281" s="14" t="str">
        <f>IFERROR(Tableau8252728[[#This Row],[Total Tour 1]]+Tableau8252728[[#This Row],[Total Tour 2]],"")</f>
        <v/>
      </c>
      <c r="S281" s="14">
        <f>COUNTIF(Tableau8252728[[#This Row],[Lundi]:[Samedi]],"&gt;=10")*1000</f>
        <v>0</v>
      </c>
      <c r="T28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81" s="15">
        <f>Tableau8252728[[#This Row],[Prime production]]+Tableau8252728[[#This Row],[Prime rendement]]</f>
        <v>0</v>
      </c>
      <c r="V281" s="15" t="str">
        <f>IF(Tableau8252728[[#This Row],[Matricule]]&gt;1,IF(COUNTIF(Tableau8252728[DateMatricule],Tableau8252728[[#This Row],[DateMatricule]])&gt;1,"Doublon",""),"")</f>
        <v/>
      </c>
    </row>
    <row r="282" spans="1:22" x14ac:dyDescent="0.25">
      <c r="A282" s="11" t="str">
        <f>IF(Tableau8252728[[#This Row],[Semaine]]="","",VLOOKUP(Tableau8252728[[#This Row],[Semaine]],Listes!$A:$B,2,FALSE))</f>
        <v/>
      </c>
      <c r="B282" s="11" t="str">
        <f>IF(ISBLANK(Tableau8252728[[#This Row],[Matricule]]),"",VLOOKUP(Tableau8252728[[#This Row],[Matricule]],#REF!,2,FALSE))</f>
        <v/>
      </c>
      <c r="C282" s="11" t="str">
        <f>IF(ISBLANK(Tableau8252728[[#This Row],[Matricule]]),"",VLOOKUP(Tableau8252728[[#This Row],[Matricule]],#REF!,3,FALSE))</f>
        <v/>
      </c>
      <c r="D282" s="11" t="str">
        <f>CONCATENATE(Tableau8252728[[#This Row],[Semaine]],Tableau8252728[[#This Row],[Matricule]])</f>
        <v/>
      </c>
      <c r="O282" s="14" t="str">
        <f>IF(SUM(Tableau8252728[[#This Row],[Lundi]:[Mercredi]])&gt;0,SUM(Tableau8252728[[#This Row],[Lundi]:[Mercredi]]),"")</f>
        <v/>
      </c>
      <c r="P282" s="14" t="str">
        <f>IF(SUM(Tableau8252728[[#This Row],[Jeudi]:[Samedi]])&gt;0,SUM(Tableau8252728[[#This Row],[Jeudi]:[Samedi]]),"")</f>
        <v/>
      </c>
      <c r="Q282" s="14">
        <f>COUNTIF(Tableau8252728[[#This Row],[Lundi]:[Mercredi]],"&gt;0") + COUNTIF(Tableau8252728[[#This Row],[Jeudi]:[Samedi]],"&gt;0")</f>
        <v>0</v>
      </c>
      <c r="R282" s="14" t="str">
        <f>IFERROR(Tableau8252728[[#This Row],[Total Tour 1]]+Tableau8252728[[#This Row],[Total Tour 2]],"")</f>
        <v/>
      </c>
      <c r="S282" s="14">
        <f>COUNTIF(Tableau8252728[[#This Row],[Lundi]:[Samedi]],"&gt;=10")*1000</f>
        <v>0</v>
      </c>
      <c r="T28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82" s="15">
        <f>Tableau8252728[[#This Row],[Prime production]]+Tableau8252728[[#This Row],[Prime rendement]]</f>
        <v>0</v>
      </c>
      <c r="V282" s="15" t="str">
        <f>IF(Tableau8252728[[#This Row],[Matricule]]&gt;1,IF(COUNTIF(Tableau8252728[DateMatricule],Tableau8252728[[#This Row],[DateMatricule]])&gt;1,"Doublon",""),"")</f>
        <v/>
      </c>
    </row>
    <row r="283" spans="1:22" x14ac:dyDescent="0.25">
      <c r="A283" s="11" t="str">
        <f>IF(Tableau8252728[[#This Row],[Semaine]]="","",VLOOKUP(Tableau8252728[[#This Row],[Semaine]],Listes!$A:$B,2,FALSE))</f>
        <v/>
      </c>
      <c r="B283" s="11" t="str">
        <f>IF(ISBLANK(Tableau8252728[[#This Row],[Matricule]]),"",VLOOKUP(Tableau8252728[[#This Row],[Matricule]],#REF!,2,FALSE))</f>
        <v/>
      </c>
      <c r="C283" s="11" t="str">
        <f>IF(ISBLANK(Tableau8252728[[#This Row],[Matricule]]),"",VLOOKUP(Tableau8252728[[#This Row],[Matricule]],#REF!,3,FALSE))</f>
        <v/>
      </c>
      <c r="D283" s="11" t="str">
        <f>CONCATENATE(Tableau8252728[[#This Row],[Semaine]],Tableau8252728[[#This Row],[Matricule]])</f>
        <v/>
      </c>
      <c r="O283" s="14" t="str">
        <f>IF(SUM(Tableau8252728[[#This Row],[Lundi]:[Mercredi]])&gt;0,SUM(Tableau8252728[[#This Row],[Lundi]:[Mercredi]]),"")</f>
        <v/>
      </c>
      <c r="P283" s="14" t="str">
        <f>IF(SUM(Tableau8252728[[#This Row],[Jeudi]:[Samedi]])&gt;0,SUM(Tableau8252728[[#This Row],[Jeudi]:[Samedi]]),"")</f>
        <v/>
      </c>
      <c r="Q283" s="14">
        <f>COUNTIF(Tableau8252728[[#This Row],[Lundi]:[Mercredi]],"&gt;0") + COUNTIF(Tableau8252728[[#This Row],[Jeudi]:[Samedi]],"&gt;0")</f>
        <v>0</v>
      </c>
      <c r="R283" s="14" t="str">
        <f>IFERROR(Tableau8252728[[#This Row],[Total Tour 1]]+Tableau8252728[[#This Row],[Total Tour 2]],"")</f>
        <v/>
      </c>
      <c r="S283" s="14">
        <f>COUNTIF(Tableau8252728[[#This Row],[Lundi]:[Samedi]],"&gt;=10")*1000</f>
        <v>0</v>
      </c>
      <c r="T28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83" s="15">
        <f>Tableau8252728[[#This Row],[Prime production]]+Tableau8252728[[#This Row],[Prime rendement]]</f>
        <v>0</v>
      </c>
      <c r="V283" s="15" t="str">
        <f>IF(Tableau8252728[[#This Row],[Matricule]]&gt;1,IF(COUNTIF(Tableau8252728[DateMatricule],Tableau8252728[[#This Row],[DateMatricule]])&gt;1,"Doublon",""),"")</f>
        <v/>
      </c>
    </row>
    <row r="284" spans="1:22" x14ac:dyDescent="0.25">
      <c r="A284" s="11" t="str">
        <f>IF(Tableau8252728[[#This Row],[Semaine]]="","",VLOOKUP(Tableau8252728[[#This Row],[Semaine]],Listes!$A:$B,2,FALSE))</f>
        <v/>
      </c>
      <c r="B284" s="11" t="str">
        <f>IF(ISBLANK(Tableau8252728[[#This Row],[Matricule]]),"",VLOOKUP(Tableau8252728[[#This Row],[Matricule]],#REF!,2,FALSE))</f>
        <v/>
      </c>
      <c r="C284" s="11" t="str">
        <f>IF(ISBLANK(Tableau8252728[[#This Row],[Matricule]]),"",VLOOKUP(Tableau8252728[[#This Row],[Matricule]],#REF!,3,FALSE))</f>
        <v/>
      </c>
      <c r="D284" s="11" t="str">
        <f>CONCATENATE(Tableau8252728[[#This Row],[Semaine]],Tableau8252728[[#This Row],[Matricule]])</f>
        <v/>
      </c>
      <c r="O284" s="14" t="str">
        <f>IF(SUM(Tableau8252728[[#This Row],[Lundi]:[Mercredi]])&gt;0,SUM(Tableau8252728[[#This Row],[Lundi]:[Mercredi]]),"")</f>
        <v/>
      </c>
      <c r="P284" s="14" t="str">
        <f>IF(SUM(Tableau8252728[[#This Row],[Jeudi]:[Samedi]])&gt;0,SUM(Tableau8252728[[#This Row],[Jeudi]:[Samedi]]),"")</f>
        <v/>
      </c>
      <c r="Q284" s="14">
        <f>COUNTIF(Tableau8252728[[#This Row],[Lundi]:[Mercredi]],"&gt;0") + COUNTIF(Tableau8252728[[#This Row],[Jeudi]:[Samedi]],"&gt;0")</f>
        <v>0</v>
      </c>
      <c r="R284" s="14" t="str">
        <f>IFERROR(Tableau8252728[[#This Row],[Total Tour 1]]+Tableau8252728[[#This Row],[Total Tour 2]],"")</f>
        <v/>
      </c>
      <c r="S284" s="14">
        <f>COUNTIF(Tableau8252728[[#This Row],[Lundi]:[Samedi]],"&gt;=10")*1000</f>
        <v>0</v>
      </c>
      <c r="T28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84" s="15">
        <f>Tableau8252728[[#This Row],[Prime production]]+Tableau8252728[[#This Row],[Prime rendement]]</f>
        <v>0</v>
      </c>
      <c r="V284" s="15" t="str">
        <f>IF(Tableau8252728[[#This Row],[Matricule]]&gt;1,IF(COUNTIF(Tableau8252728[DateMatricule],Tableau8252728[[#This Row],[DateMatricule]])&gt;1,"Doublon",""),"")</f>
        <v/>
      </c>
    </row>
    <row r="285" spans="1:22" x14ac:dyDescent="0.25">
      <c r="A285" s="11" t="str">
        <f>IF(Tableau8252728[[#This Row],[Semaine]]="","",VLOOKUP(Tableau8252728[[#This Row],[Semaine]],Listes!$A:$B,2,FALSE))</f>
        <v/>
      </c>
      <c r="B285" s="11" t="str">
        <f>IF(ISBLANK(Tableau8252728[[#This Row],[Matricule]]),"",VLOOKUP(Tableau8252728[[#This Row],[Matricule]],#REF!,2,FALSE))</f>
        <v/>
      </c>
      <c r="C285" s="11" t="str">
        <f>IF(ISBLANK(Tableau8252728[[#This Row],[Matricule]]),"",VLOOKUP(Tableau8252728[[#This Row],[Matricule]],#REF!,3,FALSE))</f>
        <v/>
      </c>
      <c r="D285" s="11" t="str">
        <f>CONCATENATE(Tableau8252728[[#This Row],[Semaine]],Tableau8252728[[#This Row],[Matricule]])</f>
        <v/>
      </c>
      <c r="O285" s="14" t="str">
        <f>IF(SUM(Tableau8252728[[#This Row],[Lundi]:[Mercredi]])&gt;0,SUM(Tableau8252728[[#This Row],[Lundi]:[Mercredi]]),"")</f>
        <v/>
      </c>
      <c r="P285" s="14" t="str">
        <f>IF(SUM(Tableau8252728[[#This Row],[Jeudi]:[Samedi]])&gt;0,SUM(Tableau8252728[[#This Row],[Jeudi]:[Samedi]]),"")</f>
        <v/>
      </c>
      <c r="Q285" s="14">
        <f>COUNTIF(Tableau8252728[[#This Row],[Lundi]:[Mercredi]],"&gt;0") + COUNTIF(Tableau8252728[[#This Row],[Jeudi]:[Samedi]],"&gt;0")</f>
        <v>0</v>
      </c>
      <c r="R285" s="14" t="str">
        <f>IFERROR(Tableau8252728[[#This Row],[Total Tour 1]]+Tableau8252728[[#This Row],[Total Tour 2]],"")</f>
        <v/>
      </c>
      <c r="S285" s="14">
        <f>COUNTIF(Tableau8252728[[#This Row],[Lundi]:[Samedi]],"&gt;=10")*1000</f>
        <v>0</v>
      </c>
      <c r="T28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85" s="15">
        <f>Tableau8252728[[#This Row],[Prime production]]+Tableau8252728[[#This Row],[Prime rendement]]</f>
        <v>0</v>
      </c>
      <c r="V285" s="15" t="str">
        <f>IF(Tableau8252728[[#This Row],[Matricule]]&gt;1,IF(COUNTIF(Tableau8252728[DateMatricule],Tableau8252728[[#This Row],[DateMatricule]])&gt;1,"Doublon",""),"")</f>
        <v/>
      </c>
    </row>
    <row r="286" spans="1:22" x14ac:dyDescent="0.25">
      <c r="A286" s="11" t="str">
        <f>IF(Tableau8252728[[#This Row],[Semaine]]="","",VLOOKUP(Tableau8252728[[#This Row],[Semaine]],Listes!$A:$B,2,FALSE))</f>
        <v/>
      </c>
      <c r="B286" s="11" t="str">
        <f>IF(ISBLANK(Tableau8252728[[#This Row],[Matricule]]),"",VLOOKUP(Tableau8252728[[#This Row],[Matricule]],#REF!,2,FALSE))</f>
        <v/>
      </c>
      <c r="C286" s="11" t="str">
        <f>IF(ISBLANK(Tableau8252728[[#This Row],[Matricule]]),"",VLOOKUP(Tableau8252728[[#This Row],[Matricule]],#REF!,3,FALSE))</f>
        <v/>
      </c>
      <c r="D286" s="11" t="str">
        <f>CONCATENATE(Tableau8252728[[#This Row],[Semaine]],Tableau8252728[[#This Row],[Matricule]])</f>
        <v/>
      </c>
      <c r="O286" s="14" t="str">
        <f>IF(SUM(Tableau8252728[[#This Row],[Lundi]:[Mercredi]])&gt;0,SUM(Tableau8252728[[#This Row],[Lundi]:[Mercredi]]),"")</f>
        <v/>
      </c>
      <c r="P286" s="14" t="str">
        <f>IF(SUM(Tableau8252728[[#This Row],[Jeudi]:[Samedi]])&gt;0,SUM(Tableau8252728[[#This Row],[Jeudi]:[Samedi]]),"")</f>
        <v/>
      </c>
      <c r="Q286" s="14">
        <f>COUNTIF(Tableau8252728[[#This Row],[Lundi]:[Mercredi]],"&gt;0") + COUNTIF(Tableau8252728[[#This Row],[Jeudi]:[Samedi]],"&gt;0")</f>
        <v>0</v>
      </c>
      <c r="R286" s="14" t="str">
        <f>IFERROR(Tableau8252728[[#This Row],[Total Tour 1]]+Tableau8252728[[#This Row],[Total Tour 2]],"")</f>
        <v/>
      </c>
      <c r="S286" s="14">
        <f>COUNTIF(Tableau8252728[[#This Row],[Lundi]:[Samedi]],"&gt;=10")*1000</f>
        <v>0</v>
      </c>
      <c r="T28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86" s="15">
        <f>Tableau8252728[[#This Row],[Prime production]]+Tableau8252728[[#This Row],[Prime rendement]]</f>
        <v>0</v>
      </c>
      <c r="V286" s="15" t="str">
        <f>IF(Tableau8252728[[#This Row],[Matricule]]&gt;1,IF(COUNTIF(Tableau8252728[DateMatricule],Tableau8252728[[#This Row],[DateMatricule]])&gt;1,"Doublon",""),"")</f>
        <v/>
      </c>
    </row>
    <row r="287" spans="1:22" x14ac:dyDescent="0.25">
      <c r="A287" s="11" t="str">
        <f>IF(Tableau8252728[[#This Row],[Semaine]]="","",VLOOKUP(Tableau8252728[[#This Row],[Semaine]],Listes!$A:$B,2,FALSE))</f>
        <v/>
      </c>
      <c r="B287" s="11" t="str">
        <f>IF(ISBLANK(Tableau8252728[[#This Row],[Matricule]]),"",VLOOKUP(Tableau8252728[[#This Row],[Matricule]],#REF!,2,FALSE))</f>
        <v/>
      </c>
      <c r="C287" s="11" t="str">
        <f>IF(ISBLANK(Tableau8252728[[#This Row],[Matricule]]),"",VLOOKUP(Tableau8252728[[#This Row],[Matricule]],#REF!,3,FALSE))</f>
        <v/>
      </c>
      <c r="D287" s="11" t="str">
        <f>CONCATENATE(Tableau8252728[[#This Row],[Semaine]],Tableau8252728[[#This Row],[Matricule]])</f>
        <v/>
      </c>
      <c r="O287" s="14" t="str">
        <f>IF(SUM(Tableau8252728[[#This Row],[Lundi]:[Mercredi]])&gt;0,SUM(Tableau8252728[[#This Row],[Lundi]:[Mercredi]]),"")</f>
        <v/>
      </c>
      <c r="P287" s="14" t="str">
        <f>IF(SUM(Tableau8252728[[#This Row],[Jeudi]:[Samedi]])&gt;0,SUM(Tableau8252728[[#This Row],[Jeudi]:[Samedi]]),"")</f>
        <v/>
      </c>
      <c r="Q287" s="14">
        <f>COUNTIF(Tableau8252728[[#This Row],[Lundi]:[Mercredi]],"&gt;0") + COUNTIF(Tableau8252728[[#This Row],[Jeudi]:[Samedi]],"&gt;0")</f>
        <v>0</v>
      </c>
      <c r="R287" s="14" t="str">
        <f>IFERROR(Tableau8252728[[#This Row],[Total Tour 1]]+Tableau8252728[[#This Row],[Total Tour 2]],"")</f>
        <v/>
      </c>
      <c r="S287" s="14">
        <f>COUNTIF(Tableau8252728[[#This Row],[Lundi]:[Samedi]],"&gt;=10")*1000</f>
        <v>0</v>
      </c>
      <c r="T28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87" s="15">
        <f>Tableau8252728[[#This Row],[Prime production]]+Tableau8252728[[#This Row],[Prime rendement]]</f>
        <v>0</v>
      </c>
      <c r="V287" s="15" t="str">
        <f>IF(Tableau8252728[[#This Row],[Matricule]]&gt;1,IF(COUNTIF(Tableau8252728[DateMatricule],Tableau8252728[[#This Row],[DateMatricule]])&gt;1,"Doublon",""),"")</f>
        <v/>
      </c>
    </row>
    <row r="288" spans="1:22" x14ac:dyDescent="0.25">
      <c r="A288" s="11" t="str">
        <f>IF(Tableau8252728[[#This Row],[Semaine]]="","",VLOOKUP(Tableau8252728[[#This Row],[Semaine]],Listes!$A:$B,2,FALSE))</f>
        <v/>
      </c>
      <c r="B288" s="11" t="str">
        <f>IF(ISBLANK(Tableau8252728[[#This Row],[Matricule]]),"",VLOOKUP(Tableau8252728[[#This Row],[Matricule]],#REF!,2,FALSE))</f>
        <v/>
      </c>
      <c r="C288" s="11" t="str">
        <f>IF(ISBLANK(Tableau8252728[[#This Row],[Matricule]]),"",VLOOKUP(Tableau8252728[[#This Row],[Matricule]],#REF!,3,FALSE))</f>
        <v/>
      </c>
      <c r="D288" s="11" t="str">
        <f>CONCATENATE(Tableau8252728[[#This Row],[Semaine]],Tableau8252728[[#This Row],[Matricule]])</f>
        <v/>
      </c>
      <c r="O288" s="14" t="str">
        <f>IF(SUM(Tableau8252728[[#This Row],[Lundi]:[Mercredi]])&gt;0,SUM(Tableau8252728[[#This Row],[Lundi]:[Mercredi]]),"")</f>
        <v/>
      </c>
      <c r="P288" s="14" t="str">
        <f>IF(SUM(Tableau8252728[[#This Row],[Jeudi]:[Samedi]])&gt;0,SUM(Tableau8252728[[#This Row],[Jeudi]:[Samedi]]),"")</f>
        <v/>
      </c>
      <c r="Q288" s="14">
        <f>COUNTIF(Tableau8252728[[#This Row],[Lundi]:[Mercredi]],"&gt;0") + COUNTIF(Tableau8252728[[#This Row],[Jeudi]:[Samedi]],"&gt;0")</f>
        <v>0</v>
      </c>
      <c r="R288" s="14" t="str">
        <f>IFERROR(Tableau8252728[[#This Row],[Total Tour 1]]+Tableau8252728[[#This Row],[Total Tour 2]],"")</f>
        <v/>
      </c>
      <c r="S288" s="14">
        <f>COUNTIF(Tableau8252728[[#This Row],[Lundi]:[Samedi]],"&gt;=10")*1000</f>
        <v>0</v>
      </c>
      <c r="T28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88" s="15">
        <f>Tableau8252728[[#This Row],[Prime production]]+Tableau8252728[[#This Row],[Prime rendement]]</f>
        <v>0</v>
      </c>
      <c r="V288" s="15" t="str">
        <f>IF(Tableau8252728[[#This Row],[Matricule]]&gt;1,IF(COUNTIF(Tableau8252728[DateMatricule],Tableau8252728[[#This Row],[DateMatricule]])&gt;1,"Doublon",""),"")</f>
        <v/>
      </c>
    </row>
    <row r="289" spans="1:22" x14ac:dyDescent="0.25">
      <c r="A289" s="11" t="str">
        <f>IF(Tableau8252728[[#This Row],[Semaine]]="","",VLOOKUP(Tableau8252728[[#This Row],[Semaine]],Listes!$A:$B,2,FALSE))</f>
        <v/>
      </c>
      <c r="B289" s="11" t="str">
        <f>IF(ISBLANK(Tableau8252728[[#This Row],[Matricule]]),"",VLOOKUP(Tableau8252728[[#This Row],[Matricule]],#REF!,2,FALSE))</f>
        <v/>
      </c>
      <c r="C289" s="11" t="str">
        <f>IF(ISBLANK(Tableau8252728[[#This Row],[Matricule]]),"",VLOOKUP(Tableau8252728[[#This Row],[Matricule]],#REF!,3,FALSE))</f>
        <v/>
      </c>
      <c r="D289" s="11" t="str">
        <f>CONCATENATE(Tableau8252728[[#This Row],[Semaine]],Tableau8252728[[#This Row],[Matricule]])</f>
        <v/>
      </c>
      <c r="O289" s="14" t="str">
        <f>IF(SUM(Tableau8252728[[#This Row],[Lundi]:[Mercredi]])&gt;0,SUM(Tableau8252728[[#This Row],[Lundi]:[Mercredi]]),"")</f>
        <v/>
      </c>
      <c r="P289" s="14" t="str">
        <f>IF(SUM(Tableau8252728[[#This Row],[Jeudi]:[Samedi]])&gt;0,SUM(Tableau8252728[[#This Row],[Jeudi]:[Samedi]]),"")</f>
        <v/>
      </c>
      <c r="Q289" s="14">
        <f>COUNTIF(Tableau8252728[[#This Row],[Lundi]:[Mercredi]],"&gt;0") + COUNTIF(Tableau8252728[[#This Row],[Jeudi]:[Samedi]],"&gt;0")</f>
        <v>0</v>
      </c>
      <c r="R289" s="14" t="str">
        <f>IFERROR(Tableau8252728[[#This Row],[Total Tour 1]]+Tableau8252728[[#This Row],[Total Tour 2]],"")</f>
        <v/>
      </c>
      <c r="S289" s="14">
        <f>COUNTIF(Tableau8252728[[#This Row],[Lundi]:[Samedi]],"&gt;=10")*1000</f>
        <v>0</v>
      </c>
      <c r="T28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89" s="15">
        <f>Tableau8252728[[#This Row],[Prime production]]+Tableau8252728[[#This Row],[Prime rendement]]</f>
        <v>0</v>
      </c>
      <c r="V289" s="15" t="str">
        <f>IF(Tableau8252728[[#This Row],[Matricule]]&gt;1,IF(COUNTIF(Tableau8252728[DateMatricule],Tableau8252728[[#This Row],[DateMatricule]])&gt;1,"Doublon",""),"")</f>
        <v/>
      </c>
    </row>
    <row r="290" spans="1:22" x14ac:dyDescent="0.25">
      <c r="A290" s="11" t="str">
        <f>IF(Tableau8252728[[#This Row],[Semaine]]="","",VLOOKUP(Tableau8252728[[#This Row],[Semaine]],Listes!$A:$B,2,FALSE))</f>
        <v/>
      </c>
      <c r="B290" s="11" t="str">
        <f>IF(ISBLANK(Tableau8252728[[#This Row],[Matricule]]),"",VLOOKUP(Tableau8252728[[#This Row],[Matricule]],#REF!,2,FALSE))</f>
        <v/>
      </c>
      <c r="C290" s="11" t="str">
        <f>IF(ISBLANK(Tableau8252728[[#This Row],[Matricule]]),"",VLOOKUP(Tableau8252728[[#This Row],[Matricule]],#REF!,3,FALSE))</f>
        <v/>
      </c>
      <c r="D290" s="11" t="str">
        <f>CONCATENATE(Tableau8252728[[#This Row],[Semaine]],Tableau8252728[[#This Row],[Matricule]])</f>
        <v/>
      </c>
      <c r="O290" s="14" t="str">
        <f>IF(SUM(Tableau8252728[[#This Row],[Lundi]:[Mercredi]])&gt;0,SUM(Tableau8252728[[#This Row],[Lundi]:[Mercredi]]),"")</f>
        <v/>
      </c>
      <c r="P290" s="14" t="str">
        <f>IF(SUM(Tableau8252728[[#This Row],[Jeudi]:[Samedi]])&gt;0,SUM(Tableau8252728[[#This Row],[Jeudi]:[Samedi]]),"")</f>
        <v/>
      </c>
      <c r="Q290" s="14">
        <f>COUNTIF(Tableau8252728[[#This Row],[Lundi]:[Mercredi]],"&gt;0") + COUNTIF(Tableau8252728[[#This Row],[Jeudi]:[Samedi]],"&gt;0")</f>
        <v>0</v>
      </c>
      <c r="R290" s="14" t="str">
        <f>IFERROR(Tableau8252728[[#This Row],[Total Tour 1]]+Tableau8252728[[#This Row],[Total Tour 2]],"")</f>
        <v/>
      </c>
      <c r="S290" s="14">
        <f>COUNTIF(Tableau8252728[[#This Row],[Lundi]:[Samedi]],"&gt;=10")*1000</f>
        <v>0</v>
      </c>
      <c r="T29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90" s="15">
        <f>Tableau8252728[[#This Row],[Prime production]]+Tableau8252728[[#This Row],[Prime rendement]]</f>
        <v>0</v>
      </c>
      <c r="V290" s="15" t="str">
        <f>IF(Tableau8252728[[#This Row],[Matricule]]&gt;1,IF(COUNTIF(Tableau8252728[DateMatricule],Tableau8252728[[#This Row],[DateMatricule]])&gt;1,"Doublon",""),"")</f>
        <v/>
      </c>
    </row>
    <row r="291" spans="1:22" x14ac:dyDescent="0.25">
      <c r="A291" s="11" t="str">
        <f>IF(Tableau8252728[[#This Row],[Semaine]]="","",VLOOKUP(Tableau8252728[[#This Row],[Semaine]],Listes!$A:$B,2,FALSE))</f>
        <v/>
      </c>
      <c r="B291" s="11" t="str">
        <f>IF(ISBLANK(Tableau8252728[[#This Row],[Matricule]]),"",VLOOKUP(Tableau8252728[[#This Row],[Matricule]],#REF!,2,FALSE))</f>
        <v/>
      </c>
      <c r="C291" s="11" t="str">
        <f>IF(ISBLANK(Tableau8252728[[#This Row],[Matricule]]),"",VLOOKUP(Tableau8252728[[#This Row],[Matricule]],#REF!,3,FALSE))</f>
        <v/>
      </c>
      <c r="D291" s="11" t="str">
        <f>CONCATENATE(Tableau8252728[[#This Row],[Semaine]],Tableau8252728[[#This Row],[Matricule]])</f>
        <v/>
      </c>
      <c r="O291" s="14" t="str">
        <f>IF(SUM(Tableau8252728[[#This Row],[Lundi]:[Mercredi]])&gt;0,SUM(Tableau8252728[[#This Row],[Lundi]:[Mercredi]]),"")</f>
        <v/>
      </c>
      <c r="P291" s="14" t="str">
        <f>IF(SUM(Tableau8252728[[#This Row],[Jeudi]:[Samedi]])&gt;0,SUM(Tableau8252728[[#This Row],[Jeudi]:[Samedi]]),"")</f>
        <v/>
      </c>
      <c r="Q291" s="14">
        <f>COUNTIF(Tableau8252728[[#This Row],[Lundi]:[Mercredi]],"&gt;0") + COUNTIF(Tableau8252728[[#This Row],[Jeudi]:[Samedi]],"&gt;0")</f>
        <v>0</v>
      </c>
      <c r="R291" s="14" t="str">
        <f>IFERROR(Tableau8252728[[#This Row],[Total Tour 1]]+Tableau8252728[[#This Row],[Total Tour 2]],"")</f>
        <v/>
      </c>
      <c r="S291" s="14">
        <f>COUNTIF(Tableau8252728[[#This Row],[Lundi]:[Samedi]],"&gt;=10")*1000</f>
        <v>0</v>
      </c>
      <c r="T29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91" s="15">
        <f>Tableau8252728[[#This Row],[Prime production]]+Tableau8252728[[#This Row],[Prime rendement]]</f>
        <v>0</v>
      </c>
      <c r="V291" s="15" t="str">
        <f>IF(Tableau8252728[[#This Row],[Matricule]]&gt;1,IF(COUNTIF(Tableau8252728[DateMatricule],Tableau8252728[[#This Row],[DateMatricule]])&gt;1,"Doublon",""),"")</f>
        <v/>
      </c>
    </row>
    <row r="292" spans="1:22" x14ac:dyDescent="0.25">
      <c r="A292" s="11" t="str">
        <f>IF(Tableau8252728[[#This Row],[Semaine]]="","",VLOOKUP(Tableau8252728[[#This Row],[Semaine]],Listes!$A:$B,2,FALSE))</f>
        <v/>
      </c>
      <c r="B292" s="11" t="str">
        <f>IF(ISBLANK(Tableau8252728[[#This Row],[Matricule]]),"",VLOOKUP(Tableau8252728[[#This Row],[Matricule]],#REF!,2,FALSE))</f>
        <v/>
      </c>
      <c r="C292" s="11" t="str">
        <f>IF(ISBLANK(Tableau8252728[[#This Row],[Matricule]]),"",VLOOKUP(Tableau8252728[[#This Row],[Matricule]],#REF!,3,FALSE))</f>
        <v/>
      </c>
      <c r="D292" s="11" t="str">
        <f>CONCATENATE(Tableau8252728[[#This Row],[Semaine]],Tableau8252728[[#This Row],[Matricule]])</f>
        <v/>
      </c>
      <c r="O292" s="14" t="str">
        <f>IF(SUM(Tableau8252728[[#This Row],[Lundi]:[Mercredi]])&gt;0,SUM(Tableau8252728[[#This Row],[Lundi]:[Mercredi]]),"")</f>
        <v/>
      </c>
      <c r="P292" s="14" t="str">
        <f>IF(SUM(Tableau8252728[[#This Row],[Jeudi]:[Samedi]])&gt;0,SUM(Tableau8252728[[#This Row],[Jeudi]:[Samedi]]),"")</f>
        <v/>
      </c>
      <c r="Q292" s="14">
        <f>COUNTIF(Tableau8252728[[#This Row],[Lundi]:[Mercredi]],"&gt;0") + COUNTIF(Tableau8252728[[#This Row],[Jeudi]:[Samedi]],"&gt;0")</f>
        <v>0</v>
      </c>
      <c r="R292" s="14" t="str">
        <f>IFERROR(Tableau8252728[[#This Row],[Total Tour 1]]+Tableau8252728[[#This Row],[Total Tour 2]],"")</f>
        <v/>
      </c>
      <c r="S292" s="14">
        <f>COUNTIF(Tableau8252728[[#This Row],[Lundi]:[Samedi]],"&gt;=10")*1000</f>
        <v>0</v>
      </c>
      <c r="T29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92" s="15">
        <f>Tableau8252728[[#This Row],[Prime production]]+Tableau8252728[[#This Row],[Prime rendement]]</f>
        <v>0</v>
      </c>
      <c r="V292" s="15" t="str">
        <f>IF(Tableau8252728[[#This Row],[Matricule]]&gt;1,IF(COUNTIF(Tableau8252728[DateMatricule],Tableau8252728[[#This Row],[DateMatricule]])&gt;1,"Doublon",""),"")</f>
        <v/>
      </c>
    </row>
    <row r="293" spans="1:22" x14ac:dyDescent="0.25">
      <c r="A293" s="11" t="str">
        <f>IF(Tableau8252728[[#This Row],[Semaine]]="","",VLOOKUP(Tableau8252728[[#This Row],[Semaine]],Listes!$A:$B,2,FALSE))</f>
        <v/>
      </c>
      <c r="B293" s="11" t="str">
        <f>IF(ISBLANK(Tableau8252728[[#This Row],[Matricule]]),"",VLOOKUP(Tableau8252728[[#This Row],[Matricule]],#REF!,2,FALSE))</f>
        <v/>
      </c>
      <c r="C293" s="11" t="str">
        <f>IF(ISBLANK(Tableau8252728[[#This Row],[Matricule]]),"",VLOOKUP(Tableau8252728[[#This Row],[Matricule]],#REF!,3,FALSE))</f>
        <v/>
      </c>
      <c r="D293" s="11" t="str">
        <f>CONCATENATE(Tableau8252728[[#This Row],[Semaine]],Tableau8252728[[#This Row],[Matricule]])</f>
        <v/>
      </c>
      <c r="O293" s="14" t="str">
        <f>IF(SUM(Tableau8252728[[#This Row],[Lundi]:[Mercredi]])&gt;0,SUM(Tableau8252728[[#This Row],[Lundi]:[Mercredi]]),"")</f>
        <v/>
      </c>
      <c r="P293" s="14" t="str">
        <f>IF(SUM(Tableau8252728[[#This Row],[Jeudi]:[Samedi]])&gt;0,SUM(Tableau8252728[[#This Row],[Jeudi]:[Samedi]]),"")</f>
        <v/>
      </c>
      <c r="Q293" s="14">
        <f>COUNTIF(Tableau8252728[[#This Row],[Lundi]:[Mercredi]],"&gt;0") + COUNTIF(Tableau8252728[[#This Row],[Jeudi]:[Samedi]],"&gt;0")</f>
        <v>0</v>
      </c>
      <c r="R293" s="14" t="str">
        <f>IFERROR(Tableau8252728[[#This Row],[Total Tour 1]]+Tableau8252728[[#This Row],[Total Tour 2]],"")</f>
        <v/>
      </c>
      <c r="S293" s="14">
        <f>COUNTIF(Tableau8252728[[#This Row],[Lundi]:[Samedi]],"&gt;=10")*1000</f>
        <v>0</v>
      </c>
      <c r="T29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93" s="15">
        <f>Tableau8252728[[#This Row],[Prime production]]+Tableau8252728[[#This Row],[Prime rendement]]</f>
        <v>0</v>
      </c>
      <c r="V293" s="15" t="str">
        <f>IF(Tableau8252728[[#This Row],[Matricule]]&gt;1,IF(COUNTIF(Tableau8252728[DateMatricule],Tableau8252728[[#This Row],[DateMatricule]])&gt;1,"Doublon",""),"")</f>
        <v/>
      </c>
    </row>
    <row r="294" spans="1:22" x14ac:dyDescent="0.25">
      <c r="A294" s="11" t="str">
        <f>IF(Tableau8252728[[#This Row],[Semaine]]="","",VLOOKUP(Tableau8252728[[#This Row],[Semaine]],Listes!$A:$B,2,FALSE))</f>
        <v/>
      </c>
      <c r="B294" s="11" t="str">
        <f>IF(ISBLANK(Tableau8252728[[#This Row],[Matricule]]),"",VLOOKUP(Tableau8252728[[#This Row],[Matricule]],#REF!,2,FALSE))</f>
        <v/>
      </c>
      <c r="C294" s="11" t="str">
        <f>IF(ISBLANK(Tableau8252728[[#This Row],[Matricule]]),"",VLOOKUP(Tableau8252728[[#This Row],[Matricule]],#REF!,3,FALSE))</f>
        <v/>
      </c>
      <c r="D294" s="11" t="str">
        <f>CONCATENATE(Tableau8252728[[#This Row],[Semaine]],Tableau8252728[[#This Row],[Matricule]])</f>
        <v/>
      </c>
      <c r="O294" s="14" t="str">
        <f>IF(SUM(Tableau8252728[[#This Row],[Lundi]:[Mercredi]])&gt;0,SUM(Tableau8252728[[#This Row],[Lundi]:[Mercredi]]),"")</f>
        <v/>
      </c>
      <c r="P294" s="14" t="str">
        <f>IF(SUM(Tableau8252728[[#This Row],[Jeudi]:[Samedi]])&gt;0,SUM(Tableau8252728[[#This Row],[Jeudi]:[Samedi]]),"")</f>
        <v/>
      </c>
      <c r="Q294" s="14">
        <f>COUNTIF(Tableau8252728[[#This Row],[Lundi]:[Mercredi]],"&gt;0") + COUNTIF(Tableau8252728[[#This Row],[Jeudi]:[Samedi]],"&gt;0")</f>
        <v>0</v>
      </c>
      <c r="R294" s="14" t="str">
        <f>IFERROR(Tableau8252728[[#This Row],[Total Tour 1]]+Tableau8252728[[#This Row],[Total Tour 2]],"")</f>
        <v/>
      </c>
      <c r="S294" s="14">
        <f>COUNTIF(Tableau8252728[[#This Row],[Lundi]:[Samedi]],"&gt;=10")*1000</f>
        <v>0</v>
      </c>
      <c r="T29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94" s="15">
        <f>Tableau8252728[[#This Row],[Prime production]]+Tableau8252728[[#This Row],[Prime rendement]]</f>
        <v>0</v>
      </c>
      <c r="V294" s="15" t="str">
        <f>IF(Tableau8252728[[#This Row],[Matricule]]&gt;1,IF(COUNTIF(Tableau8252728[DateMatricule],Tableau8252728[[#This Row],[DateMatricule]])&gt;1,"Doublon",""),"")</f>
        <v/>
      </c>
    </row>
    <row r="295" spans="1:22" x14ac:dyDescent="0.25">
      <c r="A295" s="11" t="str">
        <f>IF(Tableau8252728[[#This Row],[Semaine]]="","",VLOOKUP(Tableau8252728[[#This Row],[Semaine]],Listes!$A:$B,2,FALSE))</f>
        <v/>
      </c>
      <c r="B295" s="11" t="str">
        <f>IF(ISBLANK(Tableau8252728[[#This Row],[Matricule]]),"",VLOOKUP(Tableau8252728[[#This Row],[Matricule]],#REF!,2,FALSE))</f>
        <v/>
      </c>
      <c r="C295" s="11" t="str">
        <f>IF(ISBLANK(Tableau8252728[[#This Row],[Matricule]]),"",VLOOKUP(Tableau8252728[[#This Row],[Matricule]],#REF!,3,FALSE))</f>
        <v/>
      </c>
      <c r="D295" s="11" t="str">
        <f>CONCATENATE(Tableau8252728[[#This Row],[Semaine]],Tableau8252728[[#This Row],[Matricule]])</f>
        <v/>
      </c>
      <c r="O295" s="14" t="str">
        <f>IF(SUM(Tableau8252728[[#This Row],[Lundi]:[Mercredi]])&gt;0,SUM(Tableau8252728[[#This Row],[Lundi]:[Mercredi]]),"")</f>
        <v/>
      </c>
      <c r="P295" s="14" t="str">
        <f>IF(SUM(Tableau8252728[[#This Row],[Jeudi]:[Samedi]])&gt;0,SUM(Tableau8252728[[#This Row],[Jeudi]:[Samedi]]),"")</f>
        <v/>
      </c>
      <c r="Q295" s="14">
        <f>COUNTIF(Tableau8252728[[#This Row],[Lundi]:[Mercredi]],"&gt;0") + COUNTIF(Tableau8252728[[#This Row],[Jeudi]:[Samedi]],"&gt;0")</f>
        <v>0</v>
      </c>
      <c r="R295" s="14" t="str">
        <f>IFERROR(Tableau8252728[[#This Row],[Total Tour 1]]+Tableau8252728[[#This Row],[Total Tour 2]],"")</f>
        <v/>
      </c>
      <c r="S295" s="14">
        <f>COUNTIF(Tableau8252728[[#This Row],[Lundi]:[Samedi]],"&gt;=10")*1000</f>
        <v>0</v>
      </c>
      <c r="T29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95" s="15">
        <f>Tableau8252728[[#This Row],[Prime production]]+Tableau8252728[[#This Row],[Prime rendement]]</f>
        <v>0</v>
      </c>
      <c r="V295" s="15" t="str">
        <f>IF(Tableau8252728[[#This Row],[Matricule]]&gt;1,IF(COUNTIF(Tableau8252728[DateMatricule],Tableau8252728[[#This Row],[DateMatricule]])&gt;1,"Doublon",""),"")</f>
        <v/>
      </c>
    </row>
    <row r="296" spans="1:22" x14ac:dyDescent="0.25">
      <c r="A296" s="11" t="str">
        <f>IF(Tableau8252728[[#This Row],[Semaine]]="","",VLOOKUP(Tableau8252728[[#This Row],[Semaine]],Listes!$A:$B,2,FALSE))</f>
        <v/>
      </c>
      <c r="B296" s="11" t="str">
        <f>IF(ISBLANK(Tableau8252728[[#This Row],[Matricule]]),"",VLOOKUP(Tableau8252728[[#This Row],[Matricule]],#REF!,2,FALSE))</f>
        <v/>
      </c>
      <c r="C296" s="11" t="str">
        <f>IF(ISBLANK(Tableau8252728[[#This Row],[Matricule]]),"",VLOOKUP(Tableau8252728[[#This Row],[Matricule]],#REF!,3,FALSE))</f>
        <v/>
      </c>
      <c r="D296" s="11" t="str">
        <f>CONCATENATE(Tableau8252728[[#This Row],[Semaine]],Tableau8252728[[#This Row],[Matricule]])</f>
        <v/>
      </c>
      <c r="O296" s="14" t="str">
        <f>IF(SUM(Tableau8252728[[#This Row],[Lundi]:[Mercredi]])&gt;0,SUM(Tableau8252728[[#This Row],[Lundi]:[Mercredi]]),"")</f>
        <v/>
      </c>
      <c r="P296" s="14" t="str">
        <f>IF(SUM(Tableau8252728[[#This Row],[Jeudi]:[Samedi]])&gt;0,SUM(Tableau8252728[[#This Row],[Jeudi]:[Samedi]]),"")</f>
        <v/>
      </c>
      <c r="Q296" s="14">
        <f>COUNTIF(Tableau8252728[[#This Row],[Lundi]:[Mercredi]],"&gt;0") + COUNTIF(Tableau8252728[[#This Row],[Jeudi]:[Samedi]],"&gt;0")</f>
        <v>0</v>
      </c>
      <c r="R296" s="14" t="str">
        <f>IFERROR(Tableau8252728[[#This Row],[Total Tour 1]]+Tableau8252728[[#This Row],[Total Tour 2]],"")</f>
        <v/>
      </c>
      <c r="S296" s="14">
        <f>COUNTIF(Tableau8252728[[#This Row],[Lundi]:[Samedi]],"&gt;=10")*1000</f>
        <v>0</v>
      </c>
      <c r="T29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96" s="15">
        <f>Tableau8252728[[#This Row],[Prime production]]+Tableau8252728[[#This Row],[Prime rendement]]</f>
        <v>0</v>
      </c>
      <c r="V296" s="15" t="str">
        <f>IF(Tableau8252728[[#This Row],[Matricule]]&gt;1,IF(COUNTIF(Tableau8252728[DateMatricule],Tableau8252728[[#This Row],[DateMatricule]])&gt;1,"Doublon",""),"")</f>
        <v/>
      </c>
    </row>
    <row r="297" spans="1:22" x14ac:dyDescent="0.25">
      <c r="A297" s="11" t="str">
        <f>IF(Tableau8252728[[#This Row],[Semaine]]="","",VLOOKUP(Tableau8252728[[#This Row],[Semaine]],Listes!$A:$B,2,FALSE))</f>
        <v/>
      </c>
      <c r="B297" s="11" t="str">
        <f>IF(ISBLANK(Tableau8252728[[#This Row],[Matricule]]),"",VLOOKUP(Tableau8252728[[#This Row],[Matricule]],#REF!,2,FALSE))</f>
        <v/>
      </c>
      <c r="C297" s="11" t="str">
        <f>IF(ISBLANK(Tableau8252728[[#This Row],[Matricule]]),"",VLOOKUP(Tableau8252728[[#This Row],[Matricule]],#REF!,3,FALSE))</f>
        <v/>
      </c>
      <c r="D297" s="11" t="str">
        <f>CONCATENATE(Tableau8252728[[#This Row],[Semaine]],Tableau8252728[[#This Row],[Matricule]])</f>
        <v/>
      </c>
      <c r="O297" s="14" t="str">
        <f>IF(SUM(Tableau8252728[[#This Row],[Lundi]:[Mercredi]])&gt;0,SUM(Tableau8252728[[#This Row],[Lundi]:[Mercredi]]),"")</f>
        <v/>
      </c>
      <c r="P297" s="14" t="str">
        <f>IF(SUM(Tableau8252728[[#This Row],[Jeudi]:[Samedi]])&gt;0,SUM(Tableau8252728[[#This Row],[Jeudi]:[Samedi]]),"")</f>
        <v/>
      </c>
      <c r="Q297" s="14">
        <f>COUNTIF(Tableau8252728[[#This Row],[Lundi]:[Mercredi]],"&gt;0") + COUNTIF(Tableau8252728[[#This Row],[Jeudi]:[Samedi]],"&gt;0")</f>
        <v>0</v>
      </c>
      <c r="R297" s="14" t="str">
        <f>IFERROR(Tableau8252728[[#This Row],[Total Tour 1]]+Tableau8252728[[#This Row],[Total Tour 2]],"")</f>
        <v/>
      </c>
      <c r="S297" s="14">
        <f>COUNTIF(Tableau8252728[[#This Row],[Lundi]:[Samedi]],"&gt;=10")*1000</f>
        <v>0</v>
      </c>
      <c r="T29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97" s="15">
        <f>Tableau8252728[[#This Row],[Prime production]]+Tableau8252728[[#This Row],[Prime rendement]]</f>
        <v>0</v>
      </c>
      <c r="V297" s="15" t="str">
        <f>IF(Tableau8252728[[#This Row],[Matricule]]&gt;1,IF(COUNTIF(Tableau8252728[DateMatricule],Tableau8252728[[#This Row],[DateMatricule]])&gt;1,"Doublon",""),"")</f>
        <v/>
      </c>
    </row>
    <row r="298" spans="1:22" x14ac:dyDescent="0.25">
      <c r="A298" s="11" t="str">
        <f>IF(Tableau8252728[[#This Row],[Semaine]]="","",VLOOKUP(Tableau8252728[[#This Row],[Semaine]],Listes!$A:$B,2,FALSE))</f>
        <v/>
      </c>
      <c r="B298" s="11" t="str">
        <f>IF(ISBLANK(Tableau8252728[[#This Row],[Matricule]]),"",VLOOKUP(Tableau8252728[[#This Row],[Matricule]],#REF!,2,FALSE))</f>
        <v/>
      </c>
      <c r="C298" s="11" t="str">
        <f>IF(ISBLANK(Tableau8252728[[#This Row],[Matricule]]),"",VLOOKUP(Tableau8252728[[#This Row],[Matricule]],#REF!,3,FALSE))</f>
        <v/>
      </c>
      <c r="D298" s="11" t="str">
        <f>CONCATENATE(Tableau8252728[[#This Row],[Semaine]],Tableau8252728[[#This Row],[Matricule]])</f>
        <v/>
      </c>
      <c r="O298" s="14" t="str">
        <f>IF(SUM(Tableau8252728[[#This Row],[Lundi]:[Mercredi]])&gt;0,SUM(Tableau8252728[[#This Row],[Lundi]:[Mercredi]]),"")</f>
        <v/>
      </c>
      <c r="P298" s="14" t="str">
        <f>IF(SUM(Tableau8252728[[#This Row],[Jeudi]:[Samedi]])&gt;0,SUM(Tableau8252728[[#This Row],[Jeudi]:[Samedi]]),"")</f>
        <v/>
      </c>
      <c r="Q298" s="14">
        <f>COUNTIF(Tableau8252728[[#This Row],[Lundi]:[Mercredi]],"&gt;0") + COUNTIF(Tableau8252728[[#This Row],[Jeudi]:[Samedi]],"&gt;0")</f>
        <v>0</v>
      </c>
      <c r="R298" s="14" t="str">
        <f>IFERROR(Tableau8252728[[#This Row],[Total Tour 1]]+Tableau8252728[[#This Row],[Total Tour 2]],"")</f>
        <v/>
      </c>
      <c r="S298" s="14">
        <f>COUNTIF(Tableau8252728[[#This Row],[Lundi]:[Samedi]],"&gt;=10")*1000</f>
        <v>0</v>
      </c>
      <c r="T29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98" s="15">
        <f>Tableau8252728[[#This Row],[Prime production]]+Tableau8252728[[#This Row],[Prime rendement]]</f>
        <v>0</v>
      </c>
      <c r="V298" s="15" t="str">
        <f>IF(Tableau8252728[[#This Row],[Matricule]]&gt;1,IF(COUNTIF(Tableau8252728[DateMatricule],Tableau8252728[[#This Row],[DateMatricule]])&gt;1,"Doublon",""),"")</f>
        <v/>
      </c>
    </row>
    <row r="299" spans="1:22" x14ac:dyDescent="0.25">
      <c r="A299" s="11" t="str">
        <f>IF(Tableau8252728[[#This Row],[Semaine]]="","",VLOOKUP(Tableau8252728[[#This Row],[Semaine]],Listes!$A:$B,2,FALSE))</f>
        <v/>
      </c>
      <c r="B299" s="11" t="str">
        <f>IF(ISBLANK(Tableau8252728[[#This Row],[Matricule]]),"",VLOOKUP(Tableau8252728[[#This Row],[Matricule]],#REF!,2,FALSE))</f>
        <v/>
      </c>
      <c r="C299" s="11" t="str">
        <f>IF(ISBLANK(Tableau8252728[[#This Row],[Matricule]]),"",VLOOKUP(Tableau8252728[[#This Row],[Matricule]],#REF!,3,FALSE))</f>
        <v/>
      </c>
      <c r="D299" s="11" t="str">
        <f>CONCATENATE(Tableau8252728[[#This Row],[Semaine]],Tableau8252728[[#This Row],[Matricule]])</f>
        <v/>
      </c>
      <c r="O299" s="14" t="str">
        <f>IF(SUM(Tableau8252728[[#This Row],[Lundi]:[Mercredi]])&gt;0,SUM(Tableau8252728[[#This Row],[Lundi]:[Mercredi]]),"")</f>
        <v/>
      </c>
      <c r="P299" s="14" t="str">
        <f>IF(SUM(Tableau8252728[[#This Row],[Jeudi]:[Samedi]])&gt;0,SUM(Tableau8252728[[#This Row],[Jeudi]:[Samedi]]),"")</f>
        <v/>
      </c>
      <c r="Q299" s="14">
        <f>COUNTIF(Tableau8252728[[#This Row],[Lundi]:[Mercredi]],"&gt;0") + COUNTIF(Tableau8252728[[#This Row],[Jeudi]:[Samedi]],"&gt;0")</f>
        <v>0</v>
      </c>
      <c r="R299" s="14" t="str">
        <f>IFERROR(Tableau8252728[[#This Row],[Total Tour 1]]+Tableau8252728[[#This Row],[Total Tour 2]],"")</f>
        <v/>
      </c>
      <c r="S299" s="14">
        <f>COUNTIF(Tableau8252728[[#This Row],[Lundi]:[Samedi]],"&gt;=10")*1000</f>
        <v>0</v>
      </c>
      <c r="T29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299" s="15">
        <f>Tableau8252728[[#This Row],[Prime production]]+Tableau8252728[[#This Row],[Prime rendement]]</f>
        <v>0</v>
      </c>
      <c r="V299" s="15" t="str">
        <f>IF(Tableau8252728[[#This Row],[Matricule]]&gt;1,IF(COUNTIF(Tableau8252728[DateMatricule],Tableau8252728[[#This Row],[DateMatricule]])&gt;1,"Doublon",""),"")</f>
        <v/>
      </c>
    </row>
    <row r="300" spans="1:22" x14ac:dyDescent="0.25">
      <c r="A300" s="11" t="str">
        <f>IF(Tableau8252728[[#This Row],[Semaine]]="","",VLOOKUP(Tableau8252728[[#This Row],[Semaine]],Listes!$A:$B,2,FALSE))</f>
        <v/>
      </c>
      <c r="B300" s="11" t="str">
        <f>IF(ISBLANK(Tableau8252728[[#This Row],[Matricule]]),"",VLOOKUP(Tableau8252728[[#This Row],[Matricule]],#REF!,2,FALSE))</f>
        <v/>
      </c>
      <c r="C300" s="11" t="str">
        <f>IF(ISBLANK(Tableau8252728[[#This Row],[Matricule]]),"",VLOOKUP(Tableau8252728[[#This Row],[Matricule]],#REF!,3,FALSE))</f>
        <v/>
      </c>
      <c r="D300" s="11" t="str">
        <f>CONCATENATE(Tableau8252728[[#This Row],[Semaine]],Tableau8252728[[#This Row],[Matricule]])</f>
        <v/>
      </c>
      <c r="O300" s="14" t="str">
        <f>IF(SUM(Tableau8252728[[#This Row],[Lundi]:[Mercredi]])&gt;0,SUM(Tableau8252728[[#This Row],[Lundi]:[Mercredi]]),"")</f>
        <v/>
      </c>
      <c r="P300" s="14" t="str">
        <f>IF(SUM(Tableau8252728[[#This Row],[Jeudi]:[Samedi]])&gt;0,SUM(Tableau8252728[[#This Row],[Jeudi]:[Samedi]]),"")</f>
        <v/>
      </c>
      <c r="Q300" s="14">
        <f>COUNTIF(Tableau8252728[[#This Row],[Lundi]:[Mercredi]],"&gt;0") + COUNTIF(Tableau8252728[[#This Row],[Jeudi]:[Samedi]],"&gt;0")</f>
        <v>0</v>
      </c>
      <c r="R300" s="14" t="str">
        <f>IFERROR(Tableau8252728[[#This Row],[Total Tour 1]]+Tableau8252728[[#This Row],[Total Tour 2]],"")</f>
        <v/>
      </c>
      <c r="S300" s="14">
        <f>COUNTIF(Tableau8252728[[#This Row],[Lundi]:[Samedi]],"&gt;=10")*1000</f>
        <v>0</v>
      </c>
      <c r="T30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00" s="15">
        <f>Tableau8252728[[#This Row],[Prime production]]+Tableau8252728[[#This Row],[Prime rendement]]</f>
        <v>0</v>
      </c>
      <c r="V300" s="15" t="str">
        <f>IF(Tableau8252728[[#This Row],[Matricule]]&gt;1,IF(COUNTIF(Tableau8252728[DateMatricule],Tableau8252728[[#This Row],[DateMatricule]])&gt;1,"Doublon",""),"")</f>
        <v/>
      </c>
    </row>
    <row r="301" spans="1:22" x14ac:dyDescent="0.25">
      <c r="A301" s="11" t="str">
        <f>IF(Tableau8252728[[#This Row],[Semaine]]="","",VLOOKUP(Tableau8252728[[#This Row],[Semaine]],Listes!$A:$B,2,FALSE))</f>
        <v/>
      </c>
      <c r="B301" s="11" t="str">
        <f>IF(ISBLANK(Tableau8252728[[#This Row],[Matricule]]),"",VLOOKUP(Tableau8252728[[#This Row],[Matricule]],#REF!,2,FALSE))</f>
        <v/>
      </c>
      <c r="C301" s="11" t="str">
        <f>IF(ISBLANK(Tableau8252728[[#This Row],[Matricule]]),"",VLOOKUP(Tableau8252728[[#This Row],[Matricule]],#REF!,3,FALSE))</f>
        <v/>
      </c>
      <c r="D301" s="11" t="str">
        <f>CONCATENATE(Tableau8252728[[#This Row],[Semaine]],Tableau8252728[[#This Row],[Matricule]])</f>
        <v/>
      </c>
      <c r="O301" s="14" t="str">
        <f>IF(SUM(Tableau8252728[[#This Row],[Lundi]:[Mercredi]])&gt;0,SUM(Tableau8252728[[#This Row],[Lundi]:[Mercredi]]),"")</f>
        <v/>
      </c>
      <c r="P301" s="14" t="str">
        <f>IF(SUM(Tableau8252728[[#This Row],[Jeudi]:[Samedi]])&gt;0,SUM(Tableau8252728[[#This Row],[Jeudi]:[Samedi]]),"")</f>
        <v/>
      </c>
      <c r="Q301" s="14">
        <f>COUNTIF(Tableau8252728[[#This Row],[Lundi]:[Mercredi]],"&gt;0") + COUNTIF(Tableau8252728[[#This Row],[Jeudi]:[Samedi]],"&gt;0")</f>
        <v>0</v>
      </c>
      <c r="R301" s="14" t="str">
        <f>IFERROR(Tableau8252728[[#This Row],[Total Tour 1]]+Tableau8252728[[#This Row],[Total Tour 2]],"")</f>
        <v/>
      </c>
      <c r="S301" s="14">
        <f>COUNTIF(Tableau8252728[[#This Row],[Lundi]:[Samedi]],"&gt;=10")*1000</f>
        <v>0</v>
      </c>
      <c r="T30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01" s="15">
        <f>Tableau8252728[[#This Row],[Prime production]]+Tableau8252728[[#This Row],[Prime rendement]]</f>
        <v>0</v>
      </c>
      <c r="V301" s="15" t="str">
        <f>IF(Tableau8252728[[#This Row],[Matricule]]&gt;1,IF(COUNTIF(Tableau8252728[DateMatricule],Tableau8252728[[#This Row],[DateMatricule]])&gt;1,"Doublon",""),"")</f>
        <v/>
      </c>
    </row>
    <row r="302" spans="1:22" x14ac:dyDescent="0.25">
      <c r="A302" s="11" t="str">
        <f>IF(Tableau8252728[[#This Row],[Semaine]]="","",VLOOKUP(Tableau8252728[[#This Row],[Semaine]],Listes!$A:$B,2,FALSE))</f>
        <v/>
      </c>
      <c r="B302" s="11" t="str">
        <f>IF(ISBLANK(Tableau8252728[[#This Row],[Matricule]]),"",VLOOKUP(Tableau8252728[[#This Row],[Matricule]],#REF!,2,FALSE))</f>
        <v/>
      </c>
      <c r="C302" s="11" t="str">
        <f>IF(ISBLANK(Tableau8252728[[#This Row],[Matricule]]),"",VLOOKUP(Tableau8252728[[#This Row],[Matricule]],#REF!,3,FALSE))</f>
        <v/>
      </c>
      <c r="D302" s="11" t="str">
        <f>CONCATENATE(Tableau8252728[[#This Row],[Semaine]],Tableau8252728[[#This Row],[Matricule]])</f>
        <v/>
      </c>
      <c r="O302" s="14" t="str">
        <f>IF(SUM(Tableau8252728[[#This Row],[Lundi]:[Mercredi]])&gt;0,SUM(Tableau8252728[[#This Row],[Lundi]:[Mercredi]]),"")</f>
        <v/>
      </c>
      <c r="P302" s="14" t="str">
        <f>IF(SUM(Tableau8252728[[#This Row],[Jeudi]:[Samedi]])&gt;0,SUM(Tableau8252728[[#This Row],[Jeudi]:[Samedi]]),"")</f>
        <v/>
      </c>
      <c r="Q302" s="14">
        <f>COUNTIF(Tableau8252728[[#This Row],[Lundi]:[Mercredi]],"&gt;0") + COUNTIF(Tableau8252728[[#This Row],[Jeudi]:[Samedi]],"&gt;0")</f>
        <v>0</v>
      </c>
      <c r="R302" s="14" t="str">
        <f>IFERROR(Tableau8252728[[#This Row],[Total Tour 1]]+Tableau8252728[[#This Row],[Total Tour 2]],"")</f>
        <v/>
      </c>
      <c r="S302" s="14">
        <f>COUNTIF(Tableau8252728[[#This Row],[Lundi]:[Samedi]],"&gt;=10")*1000</f>
        <v>0</v>
      </c>
      <c r="T30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02" s="15">
        <f>Tableau8252728[[#This Row],[Prime production]]+Tableau8252728[[#This Row],[Prime rendement]]</f>
        <v>0</v>
      </c>
      <c r="V302" s="15" t="str">
        <f>IF(Tableau8252728[[#This Row],[Matricule]]&gt;1,IF(COUNTIF(Tableau8252728[DateMatricule],Tableau8252728[[#This Row],[DateMatricule]])&gt;1,"Doublon",""),"")</f>
        <v/>
      </c>
    </row>
    <row r="303" spans="1:22" x14ac:dyDescent="0.25">
      <c r="A303" s="11" t="str">
        <f>IF(Tableau8252728[[#This Row],[Semaine]]="","",VLOOKUP(Tableau8252728[[#This Row],[Semaine]],Listes!$A:$B,2,FALSE))</f>
        <v/>
      </c>
      <c r="B303" s="11" t="str">
        <f>IF(ISBLANK(Tableau8252728[[#This Row],[Matricule]]),"",VLOOKUP(Tableau8252728[[#This Row],[Matricule]],#REF!,2,FALSE))</f>
        <v/>
      </c>
      <c r="C303" s="11" t="str">
        <f>IF(ISBLANK(Tableau8252728[[#This Row],[Matricule]]),"",VLOOKUP(Tableau8252728[[#This Row],[Matricule]],#REF!,3,FALSE))</f>
        <v/>
      </c>
      <c r="D303" s="11" t="str">
        <f>CONCATENATE(Tableau8252728[[#This Row],[Semaine]],Tableau8252728[[#This Row],[Matricule]])</f>
        <v/>
      </c>
      <c r="O303" s="14" t="str">
        <f>IF(SUM(Tableau8252728[[#This Row],[Lundi]:[Mercredi]])&gt;0,SUM(Tableau8252728[[#This Row],[Lundi]:[Mercredi]]),"")</f>
        <v/>
      </c>
      <c r="P303" s="14" t="str">
        <f>IF(SUM(Tableau8252728[[#This Row],[Jeudi]:[Samedi]])&gt;0,SUM(Tableau8252728[[#This Row],[Jeudi]:[Samedi]]),"")</f>
        <v/>
      </c>
      <c r="Q303" s="14">
        <f>COUNTIF(Tableau8252728[[#This Row],[Lundi]:[Mercredi]],"&gt;0") + COUNTIF(Tableau8252728[[#This Row],[Jeudi]:[Samedi]],"&gt;0")</f>
        <v>0</v>
      </c>
      <c r="R303" s="14" t="str">
        <f>IFERROR(Tableau8252728[[#This Row],[Total Tour 1]]+Tableau8252728[[#This Row],[Total Tour 2]],"")</f>
        <v/>
      </c>
      <c r="S303" s="14">
        <f>COUNTIF(Tableau8252728[[#This Row],[Lundi]:[Samedi]],"&gt;=10")*1000</f>
        <v>0</v>
      </c>
      <c r="T30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03" s="15">
        <f>Tableau8252728[[#This Row],[Prime production]]+Tableau8252728[[#This Row],[Prime rendement]]</f>
        <v>0</v>
      </c>
      <c r="V303" s="15" t="str">
        <f>IF(Tableau8252728[[#This Row],[Matricule]]&gt;1,IF(COUNTIF(Tableau8252728[DateMatricule],Tableau8252728[[#This Row],[DateMatricule]])&gt;1,"Doublon",""),"")</f>
        <v/>
      </c>
    </row>
    <row r="304" spans="1:22" x14ac:dyDescent="0.25">
      <c r="A304" s="11" t="str">
        <f>IF(Tableau8252728[[#This Row],[Semaine]]="","",VLOOKUP(Tableau8252728[[#This Row],[Semaine]],Listes!$A:$B,2,FALSE))</f>
        <v/>
      </c>
      <c r="B304" s="11" t="str">
        <f>IF(ISBLANK(Tableau8252728[[#This Row],[Matricule]]),"",VLOOKUP(Tableau8252728[[#This Row],[Matricule]],#REF!,2,FALSE))</f>
        <v/>
      </c>
      <c r="C304" s="11" t="str">
        <f>IF(ISBLANK(Tableau8252728[[#This Row],[Matricule]]),"",VLOOKUP(Tableau8252728[[#This Row],[Matricule]],#REF!,3,FALSE))</f>
        <v/>
      </c>
      <c r="D304" s="11" t="str">
        <f>CONCATENATE(Tableau8252728[[#This Row],[Semaine]],Tableau8252728[[#This Row],[Matricule]])</f>
        <v/>
      </c>
      <c r="O304" s="14" t="str">
        <f>IF(SUM(Tableau8252728[[#This Row],[Lundi]:[Mercredi]])&gt;0,SUM(Tableau8252728[[#This Row],[Lundi]:[Mercredi]]),"")</f>
        <v/>
      </c>
      <c r="P304" s="14" t="str">
        <f>IF(SUM(Tableau8252728[[#This Row],[Jeudi]:[Samedi]])&gt;0,SUM(Tableau8252728[[#This Row],[Jeudi]:[Samedi]]),"")</f>
        <v/>
      </c>
      <c r="Q304" s="14">
        <f>COUNTIF(Tableau8252728[[#This Row],[Lundi]:[Mercredi]],"&gt;0") + COUNTIF(Tableau8252728[[#This Row],[Jeudi]:[Samedi]],"&gt;0")</f>
        <v>0</v>
      </c>
      <c r="R304" s="14" t="str">
        <f>IFERROR(Tableau8252728[[#This Row],[Total Tour 1]]+Tableau8252728[[#This Row],[Total Tour 2]],"")</f>
        <v/>
      </c>
      <c r="S304" s="14">
        <f>COUNTIF(Tableau8252728[[#This Row],[Lundi]:[Samedi]],"&gt;=10")*1000</f>
        <v>0</v>
      </c>
      <c r="T30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04" s="15">
        <f>Tableau8252728[[#This Row],[Prime production]]+Tableau8252728[[#This Row],[Prime rendement]]</f>
        <v>0</v>
      </c>
      <c r="V304" s="15" t="str">
        <f>IF(Tableau8252728[[#This Row],[Matricule]]&gt;1,IF(COUNTIF(Tableau8252728[DateMatricule],Tableau8252728[[#This Row],[DateMatricule]])&gt;1,"Doublon",""),"")</f>
        <v/>
      </c>
    </row>
    <row r="305" spans="1:22" x14ac:dyDescent="0.25">
      <c r="A305" s="11" t="str">
        <f>IF(Tableau8252728[[#This Row],[Semaine]]="","",VLOOKUP(Tableau8252728[[#This Row],[Semaine]],Listes!$A:$B,2,FALSE))</f>
        <v/>
      </c>
      <c r="B305" s="11" t="str">
        <f>IF(ISBLANK(Tableau8252728[[#This Row],[Matricule]]),"",VLOOKUP(Tableau8252728[[#This Row],[Matricule]],#REF!,2,FALSE))</f>
        <v/>
      </c>
      <c r="C305" s="11" t="str">
        <f>IF(ISBLANK(Tableau8252728[[#This Row],[Matricule]]),"",VLOOKUP(Tableau8252728[[#This Row],[Matricule]],#REF!,3,FALSE))</f>
        <v/>
      </c>
      <c r="D305" s="11" t="str">
        <f>CONCATENATE(Tableau8252728[[#This Row],[Semaine]],Tableau8252728[[#This Row],[Matricule]])</f>
        <v/>
      </c>
      <c r="O305" s="14" t="str">
        <f>IF(SUM(Tableau8252728[[#This Row],[Lundi]:[Mercredi]])&gt;0,SUM(Tableau8252728[[#This Row],[Lundi]:[Mercredi]]),"")</f>
        <v/>
      </c>
      <c r="P305" s="14" t="str">
        <f>IF(SUM(Tableau8252728[[#This Row],[Jeudi]:[Samedi]])&gt;0,SUM(Tableau8252728[[#This Row],[Jeudi]:[Samedi]]),"")</f>
        <v/>
      </c>
      <c r="Q305" s="14">
        <f>COUNTIF(Tableau8252728[[#This Row],[Lundi]:[Mercredi]],"&gt;0") + COUNTIF(Tableau8252728[[#This Row],[Jeudi]:[Samedi]],"&gt;0")</f>
        <v>0</v>
      </c>
      <c r="R305" s="14" t="str">
        <f>IFERROR(Tableau8252728[[#This Row],[Total Tour 1]]+Tableau8252728[[#This Row],[Total Tour 2]],"")</f>
        <v/>
      </c>
      <c r="S305" s="14">
        <f>COUNTIF(Tableau8252728[[#This Row],[Lundi]:[Samedi]],"&gt;=10")*1000</f>
        <v>0</v>
      </c>
      <c r="T30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05" s="15">
        <f>Tableau8252728[[#This Row],[Prime production]]+Tableau8252728[[#This Row],[Prime rendement]]</f>
        <v>0</v>
      </c>
      <c r="V305" s="15" t="str">
        <f>IF(Tableau8252728[[#This Row],[Matricule]]&gt;1,IF(COUNTIF(Tableau8252728[DateMatricule],Tableau8252728[[#This Row],[DateMatricule]])&gt;1,"Doublon",""),"")</f>
        <v/>
      </c>
    </row>
    <row r="306" spans="1:22" x14ac:dyDescent="0.25">
      <c r="A306" s="11" t="str">
        <f>IF(Tableau8252728[[#This Row],[Semaine]]="","",VLOOKUP(Tableau8252728[[#This Row],[Semaine]],Listes!$A:$B,2,FALSE))</f>
        <v/>
      </c>
      <c r="B306" s="11" t="str">
        <f>IF(ISBLANK(Tableau8252728[[#This Row],[Matricule]]),"",VLOOKUP(Tableau8252728[[#This Row],[Matricule]],#REF!,2,FALSE))</f>
        <v/>
      </c>
      <c r="C306" s="11" t="str">
        <f>IF(ISBLANK(Tableau8252728[[#This Row],[Matricule]]),"",VLOOKUP(Tableau8252728[[#This Row],[Matricule]],#REF!,3,FALSE))</f>
        <v/>
      </c>
      <c r="D306" s="11" t="str">
        <f>CONCATENATE(Tableau8252728[[#This Row],[Semaine]],Tableau8252728[[#This Row],[Matricule]])</f>
        <v/>
      </c>
      <c r="O306" s="14" t="str">
        <f>IF(SUM(Tableau8252728[[#This Row],[Lundi]:[Mercredi]])&gt;0,SUM(Tableau8252728[[#This Row],[Lundi]:[Mercredi]]),"")</f>
        <v/>
      </c>
      <c r="P306" s="14" t="str">
        <f>IF(SUM(Tableau8252728[[#This Row],[Jeudi]:[Samedi]])&gt;0,SUM(Tableau8252728[[#This Row],[Jeudi]:[Samedi]]),"")</f>
        <v/>
      </c>
      <c r="Q306" s="14">
        <f>COUNTIF(Tableau8252728[[#This Row],[Lundi]:[Mercredi]],"&gt;0") + COUNTIF(Tableau8252728[[#This Row],[Jeudi]:[Samedi]],"&gt;0")</f>
        <v>0</v>
      </c>
      <c r="R306" s="14" t="str">
        <f>IFERROR(Tableau8252728[[#This Row],[Total Tour 1]]+Tableau8252728[[#This Row],[Total Tour 2]],"")</f>
        <v/>
      </c>
      <c r="S306" s="14">
        <f>COUNTIF(Tableau8252728[[#This Row],[Lundi]:[Samedi]],"&gt;=10")*1000</f>
        <v>0</v>
      </c>
      <c r="T30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06" s="15">
        <f>Tableau8252728[[#This Row],[Prime production]]+Tableau8252728[[#This Row],[Prime rendement]]</f>
        <v>0</v>
      </c>
      <c r="V306" s="15" t="str">
        <f>IF(Tableau8252728[[#This Row],[Matricule]]&gt;1,IF(COUNTIF(Tableau8252728[DateMatricule],Tableau8252728[[#This Row],[DateMatricule]])&gt;1,"Doublon",""),"")</f>
        <v/>
      </c>
    </row>
    <row r="307" spans="1:22" x14ac:dyDescent="0.25">
      <c r="A307" s="11" t="str">
        <f>IF(Tableau8252728[[#This Row],[Semaine]]="","",VLOOKUP(Tableau8252728[[#This Row],[Semaine]],Listes!$A:$B,2,FALSE))</f>
        <v/>
      </c>
      <c r="B307" s="11" t="str">
        <f>IF(ISBLANK(Tableau8252728[[#This Row],[Matricule]]),"",VLOOKUP(Tableau8252728[[#This Row],[Matricule]],#REF!,2,FALSE))</f>
        <v/>
      </c>
      <c r="C307" s="11" t="str">
        <f>IF(ISBLANK(Tableau8252728[[#This Row],[Matricule]]),"",VLOOKUP(Tableau8252728[[#This Row],[Matricule]],#REF!,3,FALSE))</f>
        <v/>
      </c>
      <c r="D307" s="11" t="str">
        <f>CONCATENATE(Tableau8252728[[#This Row],[Semaine]],Tableau8252728[[#This Row],[Matricule]])</f>
        <v/>
      </c>
      <c r="O307" s="14" t="str">
        <f>IF(SUM(Tableau8252728[[#This Row],[Lundi]:[Mercredi]])&gt;0,SUM(Tableau8252728[[#This Row],[Lundi]:[Mercredi]]),"")</f>
        <v/>
      </c>
      <c r="P307" s="14" t="str">
        <f>IF(SUM(Tableau8252728[[#This Row],[Jeudi]:[Samedi]])&gt;0,SUM(Tableau8252728[[#This Row],[Jeudi]:[Samedi]]),"")</f>
        <v/>
      </c>
      <c r="Q307" s="14">
        <f>COUNTIF(Tableau8252728[[#This Row],[Lundi]:[Mercredi]],"&gt;0") + COUNTIF(Tableau8252728[[#This Row],[Jeudi]:[Samedi]],"&gt;0")</f>
        <v>0</v>
      </c>
      <c r="R307" s="14" t="str">
        <f>IFERROR(Tableau8252728[[#This Row],[Total Tour 1]]+Tableau8252728[[#This Row],[Total Tour 2]],"")</f>
        <v/>
      </c>
      <c r="S307" s="14">
        <f>COUNTIF(Tableau8252728[[#This Row],[Lundi]:[Samedi]],"&gt;=10")*1000</f>
        <v>0</v>
      </c>
      <c r="T30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07" s="15">
        <f>Tableau8252728[[#This Row],[Prime production]]+Tableau8252728[[#This Row],[Prime rendement]]</f>
        <v>0</v>
      </c>
      <c r="V307" s="15" t="str">
        <f>IF(Tableau8252728[[#This Row],[Matricule]]&gt;1,IF(COUNTIF(Tableau8252728[DateMatricule],Tableau8252728[[#This Row],[DateMatricule]])&gt;1,"Doublon",""),"")</f>
        <v/>
      </c>
    </row>
    <row r="308" spans="1:22" x14ac:dyDescent="0.25">
      <c r="A308" s="11" t="str">
        <f>IF(Tableau8252728[[#This Row],[Semaine]]="","",VLOOKUP(Tableau8252728[[#This Row],[Semaine]],Listes!$A:$B,2,FALSE))</f>
        <v/>
      </c>
      <c r="B308" s="11" t="str">
        <f>IF(ISBLANK(Tableau8252728[[#This Row],[Matricule]]),"",VLOOKUP(Tableau8252728[[#This Row],[Matricule]],#REF!,2,FALSE))</f>
        <v/>
      </c>
      <c r="C308" s="11" t="str">
        <f>IF(ISBLANK(Tableau8252728[[#This Row],[Matricule]]),"",VLOOKUP(Tableau8252728[[#This Row],[Matricule]],#REF!,3,FALSE))</f>
        <v/>
      </c>
      <c r="D308" s="11" t="str">
        <f>CONCATENATE(Tableau8252728[[#This Row],[Semaine]],Tableau8252728[[#This Row],[Matricule]])</f>
        <v/>
      </c>
      <c r="O308" s="14" t="str">
        <f>IF(SUM(Tableau8252728[[#This Row],[Lundi]:[Mercredi]])&gt;0,SUM(Tableau8252728[[#This Row],[Lundi]:[Mercredi]]),"")</f>
        <v/>
      </c>
      <c r="P308" s="14" t="str">
        <f>IF(SUM(Tableau8252728[[#This Row],[Jeudi]:[Samedi]])&gt;0,SUM(Tableau8252728[[#This Row],[Jeudi]:[Samedi]]),"")</f>
        <v/>
      </c>
      <c r="Q308" s="14">
        <f>COUNTIF(Tableau8252728[[#This Row],[Lundi]:[Mercredi]],"&gt;0") + COUNTIF(Tableau8252728[[#This Row],[Jeudi]:[Samedi]],"&gt;0")</f>
        <v>0</v>
      </c>
      <c r="R308" s="14" t="str">
        <f>IFERROR(Tableau8252728[[#This Row],[Total Tour 1]]+Tableau8252728[[#This Row],[Total Tour 2]],"")</f>
        <v/>
      </c>
      <c r="S308" s="14">
        <f>COUNTIF(Tableau8252728[[#This Row],[Lundi]:[Samedi]],"&gt;=10")*1000</f>
        <v>0</v>
      </c>
      <c r="T30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08" s="15">
        <f>Tableau8252728[[#This Row],[Prime production]]+Tableau8252728[[#This Row],[Prime rendement]]</f>
        <v>0</v>
      </c>
      <c r="V308" s="15" t="str">
        <f>IF(Tableau8252728[[#This Row],[Matricule]]&gt;1,IF(COUNTIF(Tableau8252728[DateMatricule],Tableau8252728[[#This Row],[DateMatricule]])&gt;1,"Doublon",""),"")</f>
        <v/>
      </c>
    </row>
    <row r="309" spans="1:22" x14ac:dyDescent="0.25">
      <c r="A309" s="11" t="str">
        <f>IF(Tableau8252728[[#This Row],[Semaine]]="","",VLOOKUP(Tableau8252728[[#This Row],[Semaine]],Listes!$A:$B,2,FALSE))</f>
        <v/>
      </c>
      <c r="B309" s="11" t="str">
        <f>IF(ISBLANK(Tableau8252728[[#This Row],[Matricule]]),"",VLOOKUP(Tableau8252728[[#This Row],[Matricule]],#REF!,2,FALSE))</f>
        <v/>
      </c>
      <c r="C309" s="11" t="str">
        <f>IF(ISBLANK(Tableau8252728[[#This Row],[Matricule]]),"",VLOOKUP(Tableau8252728[[#This Row],[Matricule]],#REF!,3,FALSE))</f>
        <v/>
      </c>
      <c r="D309" s="11" t="str">
        <f>CONCATENATE(Tableau8252728[[#This Row],[Semaine]],Tableau8252728[[#This Row],[Matricule]])</f>
        <v/>
      </c>
      <c r="O309" s="14" t="str">
        <f>IF(SUM(Tableau8252728[[#This Row],[Lundi]:[Mercredi]])&gt;0,SUM(Tableau8252728[[#This Row],[Lundi]:[Mercredi]]),"")</f>
        <v/>
      </c>
      <c r="P309" s="14" t="str">
        <f>IF(SUM(Tableau8252728[[#This Row],[Jeudi]:[Samedi]])&gt;0,SUM(Tableau8252728[[#This Row],[Jeudi]:[Samedi]]),"")</f>
        <v/>
      </c>
      <c r="Q309" s="14">
        <f>COUNTIF(Tableau8252728[[#This Row],[Lundi]:[Mercredi]],"&gt;0") + COUNTIF(Tableau8252728[[#This Row],[Jeudi]:[Samedi]],"&gt;0")</f>
        <v>0</v>
      </c>
      <c r="R309" s="14" t="str">
        <f>IFERROR(Tableau8252728[[#This Row],[Total Tour 1]]+Tableau8252728[[#This Row],[Total Tour 2]],"")</f>
        <v/>
      </c>
      <c r="S309" s="14">
        <f>COUNTIF(Tableau8252728[[#This Row],[Lundi]:[Samedi]],"&gt;=10")*1000</f>
        <v>0</v>
      </c>
      <c r="T30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09" s="15">
        <f>Tableau8252728[[#This Row],[Prime production]]+Tableau8252728[[#This Row],[Prime rendement]]</f>
        <v>0</v>
      </c>
      <c r="V309" s="15" t="str">
        <f>IF(Tableau8252728[[#This Row],[Matricule]]&gt;1,IF(COUNTIF(Tableau8252728[DateMatricule],Tableau8252728[[#This Row],[DateMatricule]])&gt;1,"Doublon",""),"")</f>
        <v/>
      </c>
    </row>
    <row r="310" spans="1:22" x14ac:dyDescent="0.25">
      <c r="A310" s="11" t="str">
        <f>IF(Tableau8252728[[#This Row],[Semaine]]="","",VLOOKUP(Tableau8252728[[#This Row],[Semaine]],Listes!$A:$B,2,FALSE))</f>
        <v/>
      </c>
      <c r="B310" s="11" t="str">
        <f>IF(ISBLANK(Tableau8252728[[#This Row],[Matricule]]),"",VLOOKUP(Tableau8252728[[#This Row],[Matricule]],#REF!,2,FALSE))</f>
        <v/>
      </c>
      <c r="C310" s="11" t="str">
        <f>IF(ISBLANK(Tableau8252728[[#This Row],[Matricule]]),"",VLOOKUP(Tableau8252728[[#This Row],[Matricule]],#REF!,3,FALSE))</f>
        <v/>
      </c>
      <c r="D310" s="11" t="str">
        <f>CONCATENATE(Tableau8252728[[#This Row],[Semaine]],Tableau8252728[[#This Row],[Matricule]])</f>
        <v/>
      </c>
      <c r="O310" s="14" t="str">
        <f>IF(SUM(Tableau8252728[[#This Row],[Lundi]:[Mercredi]])&gt;0,SUM(Tableau8252728[[#This Row],[Lundi]:[Mercredi]]),"")</f>
        <v/>
      </c>
      <c r="P310" s="14" t="str">
        <f>IF(SUM(Tableau8252728[[#This Row],[Jeudi]:[Samedi]])&gt;0,SUM(Tableau8252728[[#This Row],[Jeudi]:[Samedi]]),"")</f>
        <v/>
      </c>
      <c r="Q310" s="14">
        <f>COUNTIF(Tableau8252728[[#This Row],[Lundi]:[Mercredi]],"&gt;0") + COUNTIF(Tableau8252728[[#This Row],[Jeudi]:[Samedi]],"&gt;0")</f>
        <v>0</v>
      </c>
      <c r="R310" s="14" t="str">
        <f>IFERROR(Tableau8252728[[#This Row],[Total Tour 1]]+Tableau8252728[[#This Row],[Total Tour 2]],"")</f>
        <v/>
      </c>
      <c r="S310" s="14">
        <f>COUNTIF(Tableau8252728[[#This Row],[Lundi]:[Samedi]],"&gt;=10")*1000</f>
        <v>0</v>
      </c>
      <c r="T31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10" s="15">
        <f>Tableau8252728[[#This Row],[Prime production]]+Tableau8252728[[#This Row],[Prime rendement]]</f>
        <v>0</v>
      </c>
      <c r="V310" s="15" t="str">
        <f>IF(Tableau8252728[[#This Row],[Matricule]]&gt;1,IF(COUNTIF(Tableau8252728[DateMatricule],Tableau8252728[[#This Row],[DateMatricule]])&gt;1,"Doublon",""),"")</f>
        <v/>
      </c>
    </row>
    <row r="311" spans="1:22" x14ac:dyDescent="0.25">
      <c r="A311" s="11" t="str">
        <f>IF(Tableau8252728[[#This Row],[Semaine]]="","",VLOOKUP(Tableau8252728[[#This Row],[Semaine]],Listes!$A:$B,2,FALSE))</f>
        <v/>
      </c>
      <c r="B311" s="11" t="str">
        <f>IF(ISBLANK(Tableau8252728[[#This Row],[Matricule]]),"",VLOOKUP(Tableau8252728[[#This Row],[Matricule]],#REF!,2,FALSE))</f>
        <v/>
      </c>
      <c r="C311" s="11" t="str">
        <f>IF(ISBLANK(Tableau8252728[[#This Row],[Matricule]]),"",VLOOKUP(Tableau8252728[[#This Row],[Matricule]],#REF!,3,FALSE))</f>
        <v/>
      </c>
      <c r="D311" s="11" t="str">
        <f>CONCATENATE(Tableau8252728[[#This Row],[Semaine]],Tableau8252728[[#This Row],[Matricule]])</f>
        <v/>
      </c>
      <c r="O311" s="14" t="str">
        <f>IF(SUM(Tableau8252728[[#This Row],[Lundi]:[Mercredi]])&gt;0,SUM(Tableau8252728[[#This Row],[Lundi]:[Mercredi]]),"")</f>
        <v/>
      </c>
      <c r="P311" s="14" t="str">
        <f>IF(SUM(Tableau8252728[[#This Row],[Jeudi]:[Samedi]])&gt;0,SUM(Tableau8252728[[#This Row],[Jeudi]:[Samedi]]),"")</f>
        <v/>
      </c>
      <c r="Q311" s="14">
        <f>COUNTIF(Tableau8252728[[#This Row],[Lundi]:[Mercredi]],"&gt;0") + COUNTIF(Tableau8252728[[#This Row],[Jeudi]:[Samedi]],"&gt;0")</f>
        <v>0</v>
      </c>
      <c r="R311" s="14" t="str">
        <f>IFERROR(Tableau8252728[[#This Row],[Total Tour 1]]+Tableau8252728[[#This Row],[Total Tour 2]],"")</f>
        <v/>
      </c>
      <c r="S311" s="14">
        <f>COUNTIF(Tableau8252728[[#This Row],[Lundi]:[Samedi]],"&gt;=10")*1000</f>
        <v>0</v>
      </c>
      <c r="T31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11" s="15">
        <f>Tableau8252728[[#This Row],[Prime production]]+Tableau8252728[[#This Row],[Prime rendement]]</f>
        <v>0</v>
      </c>
      <c r="V311" s="15" t="str">
        <f>IF(Tableau8252728[[#This Row],[Matricule]]&gt;1,IF(COUNTIF(Tableau8252728[DateMatricule],Tableau8252728[[#This Row],[DateMatricule]])&gt;1,"Doublon",""),"")</f>
        <v/>
      </c>
    </row>
    <row r="312" spans="1:22" x14ac:dyDescent="0.25">
      <c r="A312" s="11" t="str">
        <f>IF(Tableau8252728[[#This Row],[Semaine]]="","",VLOOKUP(Tableau8252728[[#This Row],[Semaine]],Listes!$A:$B,2,FALSE))</f>
        <v/>
      </c>
      <c r="B312" s="11" t="str">
        <f>IF(ISBLANK(Tableau8252728[[#This Row],[Matricule]]),"",VLOOKUP(Tableau8252728[[#This Row],[Matricule]],#REF!,2,FALSE))</f>
        <v/>
      </c>
      <c r="C312" s="11" t="str">
        <f>IF(ISBLANK(Tableau8252728[[#This Row],[Matricule]]),"",VLOOKUP(Tableau8252728[[#This Row],[Matricule]],#REF!,3,FALSE))</f>
        <v/>
      </c>
      <c r="D312" s="11" t="str">
        <f>CONCATENATE(Tableau8252728[[#This Row],[Semaine]],Tableau8252728[[#This Row],[Matricule]])</f>
        <v/>
      </c>
      <c r="O312" s="14" t="str">
        <f>IF(SUM(Tableau8252728[[#This Row],[Lundi]:[Mercredi]])&gt;0,SUM(Tableau8252728[[#This Row],[Lundi]:[Mercredi]]),"")</f>
        <v/>
      </c>
      <c r="P312" s="14" t="str">
        <f>IF(SUM(Tableau8252728[[#This Row],[Jeudi]:[Samedi]])&gt;0,SUM(Tableau8252728[[#This Row],[Jeudi]:[Samedi]]),"")</f>
        <v/>
      </c>
      <c r="Q312" s="14">
        <f>COUNTIF(Tableau8252728[[#This Row],[Lundi]:[Mercredi]],"&gt;0") + COUNTIF(Tableau8252728[[#This Row],[Jeudi]:[Samedi]],"&gt;0")</f>
        <v>0</v>
      </c>
      <c r="R312" s="14" t="str">
        <f>IFERROR(Tableau8252728[[#This Row],[Total Tour 1]]+Tableau8252728[[#This Row],[Total Tour 2]],"")</f>
        <v/>
      </c>
      <c r="S312" s="14">
        <f>COUNTIF(Tableau8252728[[#This Row],[Lundi]:[Samedi]],"&gt;=10")*1000</f>
        <v>0</v>
      </c>
      <c r="T31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12" s="15">
        <f>Tableau8252728[[#This Row],[Prime production]]+Tableau8252728[[#This Row],[Prime rendement]]</f>
        <v>0</v>
      </c>
      <c r="V312" s="15" t="str">
        <f>IF(Tableau8252728[[#This Row],[Matricule]]&gt;1,IF(COUNTIF(Tableau8252728[DateMatricule],Tableau8252728[[#This Row],[DateMatricule]])&gt;1,"Doublon",""),"")</f>
        <v/>
      </c>
    </row>
    <row r="313" spans="1:22" x14ac:dyDescent="0.25">
      <c r="A313" s="11" t="str">
        <f>IF(Tableau8252728[[#This Row],[Semaine]]="","",VLOOKUP(Tableau8252728[[#This Row],[Semaine]],Listes!$A:$B,2,FALSE))</f>
        <v/>
      </c>
      <c r="B313" s="11" t="str">
        <f>IF(ISBLANK(Tableau8252728[[#This Row],[Matricule]]),"",VLOOKUP(Tableau8252728[[#This Row],[Matricule]],#REF!,2,FALSE))</f>
        <v/>
      </c>
      <c r="C313" s="11" t="str">
        <f>IF(ISBLANK(Tableau8252728[[#This Row],[Matricule]]),"",VLOOKUP(Tableau8252728[[#This Row],[Matricule]],#REF!,3,FALSE))</f>
        <v/>
      </c>
      <c r="D313" s="11" t="str">
        <f>CONCATENATE(Tableau8252728[[#This Row],[Semaine]],Tableau8252728[[#This Row],[Matricule]])</f>
        <v/>
      </c>
      <c r="O313" s="14" t="str">
        <f>IF(SUM(Tableau8252728[[#This Row],[Lundi]:[Mercredi]])&gt;0,SUM(Tableau8252728[[#This Row],[Lundi]:[Mercredi]]),"")</f>
        <v/>
      </c>
      <c r="P313" s="14" t="str">
        <f>IF(SUM(Tableau8252728[[#This Row],[Jeudi]:[Samedi]])&gt;0,SUM(Tableau8252728[[#This Row],[Jeudi]:[Samedi]]),"")</f>
        <v/>
      </c>
      <c r="Q313" s="14">
        <f>COUNTIF(Tableau8252728[[#This Row],[Lundi]:[Mercredi]],"&gt;0") + COUNTIF(Tableau8252728[[#This Row],[Jeudi]:[Samedi]],"&gt;0")</f>
        <v>0</v>
      </c>
      <c r="R313" s="14" t="str">
        <f>IFERROR(Tableau8252728[[#This Row],[Total Tour 1]]+Tableau8252728[[#This Row],[Total Tour 2]],"")</f>
        <v/>
      </c>
      <c r="S313" s="14">
        <f>COUNTIF(Tableau8252728[[#This Row],[Lundi]:[Samedi]],"&gt;=10")*1000</f>
        <v>0</v>
      </c>
      <c r="T31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13" s="15">
        <f>Tableau8252728[[#This Row],[Prime production]]+Tableau8252728[[#This Row],[Prime rendement]]</f>
        <v>0</v>
      </c>
      <c r="V313" s="15" t="str">
        <f>IF(Tableau8252728[[#This Row],[Matricule]]&gt;1,IF(COUNTIF(Tableau8252728[DateMatricule],Tableau8252728[[#This Row],[DateMatricule]])&gt;1,"Doublon",""),"")</f>
        <v/>
      </c>
    </row>
    <row r="314" spans="1:22" x14ac:dyDescent="0.25">
      <c r="A314" s="11" t="str">
        <f>IF(Tableau8252728[[#This Row],[Semaine]]="","",VLOOKUP(Tableau8252728[[#This Row],[Semaine]],Listes!$A:$B,2,FALSE))</f>
        <v/>
      </c>
      <c r="B314" s="11" t="str">
        <f>IF(ISBLANK(Tableau8252728[[#This Row],[Matricule]]),"",VLOOKUP(Tableau8252728[[#This Row],[Matricule]],#REF!,2,FALSE))</f>
        <v/>
      </c>
      <c r="C314" s="11" t="str">
        <f>IF(ISBLANK(Tableau8252728[[#This Row],[Matricule]]),"",VLOOKUP(Tableau8252728[[#This Row],[Matricule]],#REF!,3,FALSE))</f>
        <v/>
      </c>
      <c r="D314" s="11" t="str">
        <f>CONCATENATE(Tableau8252728[[#This Row],[Semaine]],Tableau8252728[[#This Row],[Matricule]])</f>
        <v/>
      </c>
      <c r="O314" s="14" t="str">
        <f>IF(SUM(Tableau8252728[[#This Row],[Lundi]:[Mercredi]])&gt;0,SUM(Tableau8252728[[#This Row],[Lundi]:[Mercredi]]),"")</f>
        <v/>
      </c>
      <c r="P314" s="14" t="str">
        <f>IF(SUM(Tableau8252728[[#This Row],[Jeudi]:[Samedi]])&gt;0,SUM(Tableau8252728[[#This Row],[Jeudi]:[Samedi]]),"")</f>
        <v/>
      </c>
      <c r="Q314" s="14">
        <f>COUNTIF(Tableau8252728[[#This Row],[Lundi]:[Mercredi]],"&gt;0") + COUNTIF(Tableau8252728[[#This Row],[Jeudi]:[Samedi]],"&gt;0")</f>
        <v>0</v>
      </c>
      <c r="R314" s="14" t="str">
        <f>IFERROR(Tableau8252728[[#This Row],[Total Tour 1]]+Tableau8252728[[#This Row],[Total Tour 2]],"")</f>
        <v/>
      </c>
      <c r="S314" s="14">
        <f>COUNTIF(Tableau8252728[[#This Row],[Lundi]:[Samedi]],"&gt;=10")*1000</f>
        <v>0</v>
      </c>
      <c r="T31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14" s="15">
        <f>Tableau8252728[[#This Row],[Prime production]]+Tableau8252728[[#This Row],[Prime rendement]]</f>
        <v>0</v>
      </c>
      <c r="V314" s="15" t="str">
        <f>IF(Tableau8252728[[#This Row],[Matricule]]&gt;1,IF(COUNTIF(Tableau8252728[DateMatricule],Tableau8252728[[#This Row],[DateMatricule]])&gt;1,"Doublon",""),"")</f>
        <v/>
      </c>
    </row>
    <row r="315" spans="1:22" x14ac:dyDescent="0.25">
      <c r="A315" s="11" t="str">
        <f>IF(Tableau8252728[[#This Row],[Semaine]]="","",VLOOKUP(Tableau8252728[[#This Row],[Semaine]],Listes!$A:$B,2,FALSE))</f>
        <v/>
      </c>
      <c r="B315" s="11" t="str">
        <f>IF(ISBLANK(Tableau8252728[[#This Row],[Matricule]]),"",VLOOKUP(Tableau8252728[[#This Row],[Matricule]],#REF!,2,FALSE))</f>
        <v/>
      </c>
      <c r="C315" s="11" t="str">
        <f>IF(ISBLANK(Tableau8252728[[#This Row],[Matricule]]),"",VLOOKUP(Tableau8252728[[#This Row],[Matricule]],#REF!,3,FALSE))</f>
        <v/>
      </c>
      <c r="D315" s="11" t="str">
        <f>CONCATENATE(Tableau8252728[[#This Row],[Semaine]],Tableau8252728[[#This Row],[Matricule]])</f>
        <v/>
      </c>
      <c r="O315" s="14" t="str">
        <f>IF(SUM(Tableau8252728[[#This Row],[Lundi]:[Mercredi]])&gt;0,SUM(Tableau8252728[[#This Row],[Lundi]:[Mercredi]]),"")</f>
        <v/>
      </c>
      <c r="P315" s="14" t="str">
        <f>IF(SUM(Tableau8252728[[#This Row],[Jeudi]:[Samedi]])&gt;0,SUM(Tableau8252728[[#This Row],[Jeudi]:[Samedi]]),"")</f>
        <v/>
      </c>
      <c r="Q315" s="14">
        <f>COUNTIF(Tableau8252728[[#This Row],[Lundi]:[Mercredi]],"&gt;0") + COUNTIF(Tableau8252728[[#This Row],[Jeudi]:[Samedi]],"&gt;0")</f>
        <v>0</v>
      </c>
      <c r="R315" s="14" t="str">
        <f>IFERROR(Tableau8252728[[#This Row],[Total Tour 1]]+Tableau8252728[[#This Row],[Total Tour 2]],"")</f>
        <v/>
      </c>
      <c r="S315" s="14">
        <f>COUNTIF(Tableau8252728[[#This Row],[Lundi]:[Samedi]],"&gt;=10")*1000</f>
        <v>0</v>
      </c>
      <c r="T31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15" s="15">
        <f>Tableau8252728[[#This Row],[Prime production]]+Tableau8252728[[#This Row],[Prime rendement]]</f>
        <v>0</v>
      </c>
      <c r="V315" s="15" t="str">
        <f>IF(Tableau8252728[[#This Row],[Matricule]]&gt;1,IF(COUNTIF(Tableau8252728[DateMatricule],Tableau8252728[[#This Row],[DateMatricule]])&gt;1,"Doublon",""),"")</f>
        <v/>
      </c>
    </row>
    <row r="316" spans="1:22" x14ac:dyDescent="0.25">
      <c r="A316" s="11" t="str">
        <f>IF(Tableau8252728[[#This Row],[Semaine]]="","",VLOOKUP(Tableau8252728[[#This Row],[Semaine]],Listes!$A:$B,2,FALSE))</f>
        <v/>
      </c>
      <c r="B316" s="11" t="str">
        <f>IF(ISBLANK(Tableau8252728[[#This Row],[Matricule]]),"",VLOOKUP(Tableau8252728[[#This Row],[Matricule]],#REF!,2,FALSE))</f>
        <v/>
      </c>
      <c r="C316" s="11" t="str">
        <f>IF(ISBLANK(Tableau8252728[[#This Row],[Matricule]]),"",VLOOKUP(Tableau8252728[[#This Row],[Matricule]],#REF!,3,FALSE))</f>
        <v/>
      </c>
      <c r="D316" s="11" t="str">
        <f>CONCATENATE(Tableau8252728[[#This Row],[Semaine]],Tableau8252728[[#This Row],[Matricule]])</f>
        <v/>
      </c>
      <c r="O316" s="14" t="str">
        <f>IF(SUM(Tableau8252728[[#This Row],[Lundi]:[Mercredi]])&gt;0,SUM(Tableau8252728[[#This Row],[Lundi]:[Mercredi]]),"")</f>
        <v/>
      </c>
      <c r="P316" s="14" t="str">
        <f>IF(SUM(Tableau8252728[[#This Row],[Jeudi]:[Samedi]])&gt;0,SUM(Tableau8252728[[#This Row],[Jeudi]:[Samedi]]),"")</f>
        <v/>
      </c>
      <c r="Q316" s="14">
        <f>COUNTIF(Tableau8252728[[#This Row],[Lundi]:[Mercredi]],"&gt;0") + COUNTIF(Tableau8252728[[#This Row],[Jeudi]:[Samedi]],"&gt;0")</f>
        <v>0</v>
      </c>
      <c r="R316" s="14" t="str">
        <f>IFERROR(Tableau8252728[[#This Row],[Total Tour 1]]+Tableau8252728[[#This Row],[Total Tour 2]],"")</f>
        <v/>
      </c>
      <c r="S316" s="14">
        <f>COUNTIF(Tableau8252728[[#This Row],[Lundi]:[Samedi]],"&gt;=10")*1000</f>
        <v>0</v>
      </c>
      <c r="T31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16" s="15">
        <f>Tableau8252728[[#This Row],[Prime production]]+Tableau8252728[[#This Row],[Prime rendement]]</f>
        <v>0</v>
      </c>
      <c r="V316" s="15" t="str">
        <f>IF(Tableau8252728[[#This Row],[Matricule]]&gt;1,IF(COUNTIF(Tableau8252728[DateMatricule],Tableau8252728[[#This Row],[DateMatricule]])&gt;1,"Doublon",""),"")</f>
        <v/>
      </c>
    </row>
    <row r="317" spans="1:22" x14ac:dyDescent="0.25">
      <c r="A317" s="11" t="str">
        <f>IF(Tableau8252728[[#This Row],[Semaine]]="","",VLOOKUP(Tableau8252728[[#This Row],[Semaine]],Listes!$A:$B,2,FALSE))</f>
        <v/>
      </c>
      <c r="B317" s="11" t="str">
        <f>IF(ISBLANK(Tableau8252728[[#This Row],[Matricule]]),"",VLOOKUP(Tableau8252728[[#This Row],[Matricule]],#REF!,2,FALSE))</f>
        <v/>
      </c>
      <c r="C317" s="11" t="str">
        <f>IF(ISBLANK(Tableau8252728[[#This Row],[Matricule]]),"",VLOOKUP(Tableau8252728[[#This Row],[Matricule]],#REF!,3,FALSE))</f>
        <v/>
      </c>
      <c r="D317" s="11" t="str">
        <f>CONCATENATE(Tableau8252728[[#This Row],[Semaine]],Tableau8252728[[#This Row],[Matricule]])</f>
        <v/>
      </c>
      <c r="O317" s="14" t="str">
        <f>IF(SUM(Tableau8252728[[#This Row],[Lundi]:[Mercredi]])&gt;0,SUM(Tableau8252728[[#This Row],[Lundi]:[Mercredi]]),"")</f>
        <v/>
      </c>
      <c r="P317" s="14" t="str">
        <f>IF(SUM(Tableau8252728[[#This Row],[Jeudi]:[Samedi]])&gt;0,SUM(Tableau8252728[[#This Row],[Jeudi]:[Samedi]]),"")</f>
        <v/>
      </c>
      <c r="Q317" s="14">
        <f>COUNTIF(Tableau8252728[[#This Row],[Lundi]:[Mercredi]],"&gt;0") + COUNTIF(Tableau8252728[[#This Row],[Jeudi]:[Samedi]],"&gt;0")</f>
        <v>0</v>
      </c>
      <c r="R317" s="14" t="str">
        <f>IFERROR(Tableau8252728[[#This Row],[Total Tour 1]]+Tableau8252728[[#This Row],[Total Tour 2]],"")</f>
        <v/>
      </c>
      <c r="S317" s="14">
        <f>COUNTIF(Tableau8252728[[#This Row],[Lundi]:[Samedi]],"&gt;=10")*1000</f>
        <v>0</v>
      </c>
      <c r="T31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17" s="15">
        <f>Tableau8252728[[#This Row],[Prime production]]+Tableau8252728[[#This Row],[Prime rendement]]</f>
        <v>0</v>
      </c>
      <c r="V317" s="15" t="str">
        <f>IF(Tableau8252728[[#This Row],[Matricule]]&gt;1,IF(COUNTIF(Tableau8252728[DateMatricule],Tableau8252728[[#This Row],[DateMatricule]])&gt;1,"Doublon",""),"")</f>
        <v/>
      </c>
    </row>
    <row r="318" spans="1:22" x14ac:dyDescent="0.25">
      <c r="A318" s="11" t="str">
        <f>IF(Tableau8252728[[#This Row],[Semaine]]="","",VLOOKUP(Tableau8252728[[#This Row],[Semaine]],Listes!$A:$B,2,FALSE))</f>
        <v/>
      </c>
      <c r="B318" s="11" t="str">
        <f>IF(ISBLANK(Tableau8252728[[#This Row],[Matricule]]),"",VLOOKUP(Tableau8252728[[#This Row],[Matricule]],#REF!,2,FALSE))</f>
        <v/>
      </c>
      <c r="C318" s="11" t="str">
        <f>IF(ISBLANK(Tableau8252728[[#This Row],[Matricule]]),"",VLOOKUP(Tableau8252728[[#This Row],[Matricule]],#REF!,3,FALSE))</f>
        <v/>
      </c>
      <c r="D318" s="11" t="str">
        <f>CONCATENATE(Tableau8252728[[#This Row],[Semaine]],Tableau8252728[[#This Row],[Matricule]])</f>
        <v/>
      </c>
      <c r="O318" s="14" t="str">
        <f>IF(SUM(Tableau8252728[[#This Row],[Lundi]:[Mercredi]])&gt;0,SUM(Tableau8252728[[#This Row],[Lundi]:[Mercredi]]),"")</f>
        <v/>
      </c>
      <c r="P318" s="14" t="str">
        <f>IF(SUM(Tableau8252728[[#This Row],[Jeudi]:[Samedi]])&gt;0,SUM(Tableau8252728[[#This Row],[Jeudi]:[Samedi]]),"")</f>
        <v/>
      </c>
      <c r="Q318" s="14">
        <f>COUNTIF(Tableau8252728[[#This Row],[Lundi]:[Mercredi]],"&gt;0") + COUNTIF(Tableau8252728[[#This Row],[Jeudi]:[Samedi]],"&gt;0")</f>
        <v>0</v>
      </c>
      <c r="R318" s="14" t="str">
        <f>IFERROR(Tableau8252728[[#This Row],[Total Tour 1]]+Tableau8252728[[#This Row],[Total Tour 2]],"")</f>
        <v/>
      </c>
      <c r="S318" s="14">
        <f>COUNTIF(Tableau8252728[[#This Row],[Lundi]:[Samedi]],"&gt;=10")*1000</f>
        <v>0</v>
      </c>
      <c r="T31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18" s="15">
        <f>Tableau8252728[[#This Row],[Prime production]]+Tableau8252728[[#This Row],[Prime rendement]]</f>
        <v>0</v>
      </c>
      <c r="V318" s="15" t="str">
        <f>IF(Tableau8252728[[#This Row],[Matricule]]&gt;1,IF(COUNTIF(Tableau8252728[DateMatricule],Tableau8252728[[#This Row],[DateMatricule]])&gt;1,"Doublon",""),"")</f>
        <v/>
      </c>
    </row>
    <row r="319" spans="1:22" x14ac:dyDescent="0.25">
      <c r="A319" s="11" t="str">
        <f>IF(Tableau8252728[[#This Row],[Semaine]]="","",VLOOKUP(Tableau8252728[[#This Row],[Semaine]],Listes!$A:$B,2,FALSE))</f>
        <v/>
      </c>
      <c r="B319" s="11" t="str">
        <f>IF(ISBLANK(Tableau8252728[[#This Row],[Matricule]]),"",VLOOKUP(Tableau8252728[[#This Row],[Matricule]],#REF!,2,FALSE))</f>
        <v/>
      </c>
      <c r="C319" s="11" t="str">
        <f>IF(ISBLANK(Tableau8252728[[#This Row],[Matricule]]),"",VLOOKUP(Tableau8252728[[#This Row],[Matricule]],#REF!,3,FALSE))</f>
        <v/>
      </c>
      <c r="D319" s="11" t="str">
        <f>CONCATENATE(Tableau8252728[[#This Row],[Semaine]],Tableau8252728[[#This Row],[Matricule]])</f>
        <v/>
      </c>
      <c r="O319" s="14" t="str">
        <f>IF(SUM(Tableau8252728[[#This Row],[Lundi]:[Mercredi]])&gt;0,SUM(Tableau8252728[[#This Row],[Lundi]:[Mercredi]]),"")</f>
        <v/>
      </c>
      <c r="P319" s="14" t="str">
        <f>IF(SUM(Tableau8252728[[#This Row],[Jeudi]:[Samedi]])&gt;0,SUM(Tableau8252728[[#This Row],[Jeudi]:[Samedi]]),"")</f>
        <v/>
      </c>
      <c r="Q319" s="14">
        <f>COUNTIF(Tableau8252728[[#This Row],[Lundi]:[Mercredi]],"&gt;0") + COUNTIF(Tableau8252728[[#This Row],[Jeudi]:[Samedi]],"&gt;0")</f>
        <v>0</v>
      </c>
      <c r="R319" s="14" t="str">
        <f>IFERROR(Tableau8252728[[#This Row],[Total Tour 1]]+Tableau8252728[[#This Row],[Total Tour 2]],"")</f>
        <v/>
      </c>
      <c r="S319" s="14">
        <f>COUNTIF(Tableau8252728[[#This Row],[Lundi]:[Samedi]],"&gt;=10")*1000</f>
        <v>0</v>
      </c>
      <c r="T31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19" s="15">
        <f>Tableau8252728[[#This Row],[Prime production]]+Tableau8252728[[#This Row],[Prime rendement]]</f>
        <v>0</v>
      </c>
      <c r="V319" s="15" t="str">
        <f>IF(Tableau8252728[[#This Row],[Matricule]]&gt;1,IF(COUNTIF(Tableau8252728[DateMatricule],Tableau8252728[[#This Row],[DateMatricule]])&gt;1,"Doublon",""),"")</f>
        <v/>
      </c>
    </row>
    <row r="320" spans="1:22" x14ac:dyDescent="0.25">
      <c r="A320" s="11" t="str">
        <f>IF(Tableau8252728[[#This Row],[Semaine]]="","",VLOOKUP(Tableau8252728[[#This Row],[Semaine]],Listes!$A:$B,2,FALSE))</f>
        <v/>
      </c>
      <c r="B320" s="11" t="str">
        <f>IF(ISBLANK(Tableau8252728[[#This Row],[Matricule]]),"",VLOOKUP(Tableau8252728[[#This Row],[Matricule]],#REF!,2,FALSE))</f>
        <v/>
      </c>
      <c r="C320" s="11" t="str">
        <f>IF(ISBLANK(Tableau8252728[[#This Row],[Matricule]]),"",VLOOKUP(Tableau8252728[[#This Row],[Matricule]],#REF!,3,FALSE))</f>
        <v/>
      </c>
      <c r="D320" s="11" t="str">
        <f>CONCATENATE(Tableau8252728[[#This Row],[Semaine]],Tableau8252728[[#This Row],[Matricule]])</f>
        <v/>
      </c>
      <c r="O320" s="14" t="str">
        <f>IF(SUM(Tableau8252728[[#This Row],[Lundi]:[Mercredi]])&gt;0,SUM(Tableau8252728[[#This Row],[Lundi]:[Mercredi]]),"")</f>
        <v/>
      </c>
      <c r="P320" s="14" t="str">
        <f>IF(SUM(Tableau8252728[[#This Row],[Jeudi]:[Samedi]])&gt;0,SUM(Tableau8252728[[#This Row],[Jeudi]:[Samedi]]),"")</f>
        <v/>
      </c>
      <c r="Q320" s="14">
        <f>COUNTIF(Tableau8252728[[#This Row],[Lundi]:[Mercredi]],"&gt;0") + COUNTIF(Tableau8252728[[#This Row],[Jeudi]:[Samedi]],"&gt;0")</f>
        <v>0</v>
      </c>
      <c r="R320" s="14" t="str">
        <f>IFERROR(Tableau8252728[[#This Row],[Total Tour 1]]+Tableau8252728[[#This Row],[Total Tour 2]],"")</f>
        <v/>
      </c>
      <c r="S320" s="14">
        <f>COUNTIF(Tableau8252728[[#This Row],[Lundi]:[Samedi]],"&gt;=10")*1000</f>
        <v>0</v>
      </c>
      <c r="T32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20" s="15">
        <f>Tableau8252728[[#This Row],[Prime production]]+Tableau8252728[[#This Row],[Prime rendement]]</f>
        <v>0</v>
      </c>
      <c r="V320" s="15" t="str">
        <f>IF(Tableau8252728[[#This Row],[Matricule]]&gt;1,IF(COUNTIF(Tableau8252728[DateMatricule],Tableau8252728[[#This Row],[DateMatricule]])&gt;1,"Doublon",""),"")</f>
        <v/>
      </c>
    </row>
    <row r="321" spans="1:22" x14ac:dyDescent="0.25">
      <c r="A321" s="11" t="str">
        <f>IF(Tableau8252728[[#This Row],[Semaine]]="","",VLOOKUP(Tableau8252728[[#This Row],[Semaine]],Listes!$A:$B,2,FALSE))</f>
        <v/>
      </c>
      <c r="B321" s="11" t="str">
        <f>IF(ISBLANK(Tableau8252728[[#This Row],[Matricule]]),"",VLOOKUP(Tableau8252728[[#This Row],[Matricule]],#REF!,2,FALSE))</f>
        <v/>
      </c>
      <c r="C321" s="11" t="str">
        <f>IF(ISBLANK(Tableau8252728[[#This Row],[Matricule]]),"",VLOOKUP(Tableau8252728[[#This Row],[Matricule]],#REF!,3,FALSE))</f>
        <v/>
      </c>
      <c r="D321" s="11" t="str">
        <f>CONCATENATE(Tableau8252728[[#This Row],[Semaine]],Tableau8252728[[#This Row],[Matricule]])</f>
        <v/>
      </c>
      <c r="O321" s="14" t="str">
        <f>IF(SUM(Tableau8252728[[#This Row],[Lundi]:[Mercredi]])&gt;0,SUM(Tableau8252728[[#This Row],[Lundi]:[Mercredi]]),"")</f>
        <v/>
      </c>
      <c r="P321" s="14" t="str">
        <f>IF(SUM(Tableau8252728[[#This Row],[Jeudi]:[Samedi]])&gt;0,SUM(Tableau8252728[[#This Row],[Jeudi]:[Samedi]]),"")</f>
        <v/>
      </c>
      <c r="Q321" s="14">
        <f>COUNTIF(Tableau8252728[[#This Row],[Lundi]:[Mercredi]],"&gt;0") + COUNTIF(Tableau8252728[[#This Row],[Jeudi]:[Samedi]],"&gt;0")</f>
        <v>0</v>
      </c>
      <c r="R321" s="14" t="str">
        <f>IFERROR(Tableau8252728[[#This Row],[Total Tour 1]]+Tableau8252728[[#This Row],[Total Tour 2]],"")</f>
        <v/>
      </c>
      <c r="S321" s="14">
        <f>COUNTIF(Tableau8252728[[#This Row],[Lundi]:[Samedi]],"&gt;=10")*1000</f>
        <v>0</v>
      </c>
      <c r="T32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21" s="15">
        <f>Tableau8252728[[#This Row],[Prime production]]+Tableau8252728[[#This Row],[Prime rendement]]</f>
        <v>0</v>
      </c>
      <c r="V321" s="15" t="str">
        <f>IF(Tableau8252728[[#This Row],[Matricule]]&gt;1,IF(COUNTIF(Tableau8252728[DateMatricule],Tableau8252728[[#This Row],[DateMatricule]])&gt;1,"Doublon",""),"")</f>
        <v/>
      </c>
    </row>
    <row r="322" spans="1:22" x14ac:dyDescent="0.25">
      <c r="A322" s="11" t="str">
        <f>IF(Tableau8252728[[#This Row],[Semaine]]="","",VLOOKUP(Tableau8252728[[#This Row],[Semaine]],Listes!$A:$B,2,FALSE))</f>
        <v/>
      </c>
      <c r="B322" s="11" t="str">
        <f>IF(ISBLANK(Tableau8252728[[#This Row],[Matricule]]),"",VLOOKUP(Tableau8252728[[#This Row],[Matricule]],#REF!,2,FALSE))</f>
        <v/>
      </c>
      <c r="C322" s="11" t="str">
        <f>IF(ISBLANK(Tableau8252728[[#This Row],[Matricule]]),"",VLOOKUP(Tableau8252728[[#This Row],[Matricule]],#REF!,3,FALSE))</f>
        <v/>
      </c>
      <c r="D322" s="11" t="str">
        <f>CONCATENATE(Tableau8252728[[#This Row],[Semaine]],Tableau8252728[[#This Row],[Matricule]])</f>
        <v/>
      </c>
      <c r="O322" s="14" t="str">
        <f>IF(SUM(Tableau8252728[[#This Row],[Lundi]:[Mercredi]])&gt;0,SUM(Tableau8252728[[#This Row],[Lundi]:[Mercredi]]),"")</f>
        <v/>
      </c>
      <c r="P322" s="14" t="str">
        <f>IF(SUM(Tableau8252728[[#This Row],[Jeudi]:[Samedi]])&gt;0,SUM(Tableau8252728[[#This Row],[Jeudi]:[Samedi]]),"")</f>
        <v/>
      </c>
      <c r="Q322" s="14">
        <f>COUNTIF(Tableau8252728[[#This Row],[Lundi]:[Mercredi]],"&gt;0") + COUNTIF(Tableau8252728[[#This Row],[Jeudi]:[Samedi]],"&gt;0")</f>
        <v>0</v>
      </c>
      <c r="R322" s="14" t="str">
        <f>IFERROR(Tableau8252728[[#This Row],[Total Tour 1]]+Tableau8252728[[#This Row],[Total Tour 2]],"")</f>
        <v/>
      </c>
      <c r="S322" s="14">
        <f>COUNTIF(Tableau8252728[[#This Row],[Lundi]:[Samedi]],"&gt;=10")*1000</f>
        <v>0</v>
      </c>
      <c r="T32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22" s="15">
        <f>Tableau8252728[[#This Row],[Prime production]]+Tableau8252728[[#This Row],[Prime rendement]]</f>
        <v>0</v>
      </c>
      <c r="V322" s="15" t="str">
        <f>IF(Tableau8252728[[#This Row],[Matricule]]&gt;1,IF(COUNTIF(Tableau8252728[DateMatricule],Tableau8252728[[#This Row],[DateMatricule]])&gt;1,"Doublon",""),"")</f>
        <v/>
      </c>
    </row>
    <row r="323" spans="1:22" x14ac:dyDescent="0.25">
      <c r="A323" s="11" t="str">
        <f>IF(Tableau8252728[[#This Row],[Semaine]]="","",VLOOKUP(Tableau8252728[[#This Row],[Semaine]],Listes!$A:$B,2,FALSE))</f>
        <v/>
      </c>
      <c r="B323" s="11" t="str">
        <f>IF(ISBLANK(Tableau8252728[[#This Row],[Matricule]]),"",VLOOKUP(Tableau8252728[[#This Row],[Matricule]],#REF!,2,FALSE))</f>
        <v/>
      </c>
      <c r="C323" s="11" t="str">
        <f>IF(ISBLANK(Tableau8252728[[#This Row],[Matricule]]),"",VLOOKUP(Tableau8252728[[#This Row],[Matricule]],#REF!,3,FALSE))</f>
        <v/>
      </c>
      <c r="D323" s="11" t="str">
        <f>CONCATENATE(Tableau8252728[[#This Row],[Semaine]],Tableau8252728[[#This Row],[Matricule]])</f>
        <v/>
      </c>
      <c r="O323" s="14" t="str">
        <f>IF(SUM(Tableau8252728[[#This Row],[Lundi]:[Mercredi]])&gt;0,SUM(Tableau8252728[[#This Row],[Lundi]:[Mercredi]]),"")</f>
        <v/>
      </c>
      <c r="P323" s="14" t="str">
        <f>IF(SUM(Tableau8252728[[#This Row],[Jeudi]:[Samedi]])&gt;0,SUM(Tableau8252728[[#This Row],[Jeudi]:[Samedi]]),"")</f>
        <v/>
      </c>
      <c r="Q323" s="14">
        <f>COUNTIF(Tableau8252728[[#This Row],[Lundi]:[Mercredi]],"&gt;0") + COUNTIF(Tableau8252728[[#This Row],[Jeudi]:[Samedi]],"&gt;0")</f>
        <v>0</v>
      </c>
      <c r="R323" s="14" t="str">
        <f>IFERROR(Tableau8252728[[#This Row],[Total Tour 1]]+Tableau8252728[[#This Row],[Total Tour 2]],"")</f>
        <v/>
      </c>
      <c r="S323" s="14">
        <f>COUNTIF(Tableau8252728[[#This Row],[Lundi]:[Samedi]],"&gt;=10")*1000</f>
        <v>0</v>
      </c>
      <c r="T32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23" s="15">
        <f>Tableau8252728[[#This Row],[Prime production]]+Tableau8252728[[#This Row],[Prime rendement]]</f>
        <v>0</v>
      </c>
      <c r="V323" s="15" t="str">
        <f>IF(Tableau8252728[[#This Row],[Matricule]]&gt;1,IF(COUNTIF(Tableau8252728[DateMatricule],Tableau8252728[[#This Row],[DateMatricule]])&gt;1,"Doublon",""),"")</f>
        <v/>
      </c>
    </row>
    <row r="324" spans="1:22" x14ac:dyDescent="0.25">
      <c r="A324" s="11" t="str">
        <f>IF(Tableau8252728[[#This Row],[Semaine]]="","",VLOOKUP(Tableau8252728[[#This Row],[Semaine]],Listes!$A:$B,2,FALSE))</f>
        <v/>
      </c>
      <c r="B324" s="11" t="str">
        <f>IF(ISBLANK(Tableau8252728[[#This Row],[Matricule]]),"",VLOOKUP(Tableau8252728[[#This Row],[Matricule]],#REF!,2,FALSE))</f>
        <v/>
      </c>
      <c r="C324" s="11" t="str">
        <f>IF(ISBLANK(Tableau8252728[[#This Row],[Matricule]]),"",VLOOKUP(Tableau8252728[[#This Row],[Matricule]],#REF!,3,FALSE))</f>
        <v/>
      </c>
      <c r="D324" s="11" t="str">
        <f>CONCATENATE(Tableau8252728[[#This Row],[Semaine]],Tableau8252728[[#This Row],[Matricule]])</f>
        <v/>
      </c>
      <c r="O324" s="14" t="str">
        <f>IF(SUM(Tableau8252728[[#This Row],[Lundi]:[Mercredi]])&gt;0,SUM(Tableau8252728[[#This Row],[Lundi]:[Mercredi]]),"")</f>
        <v/>
      </c>
      <c r="P324" s="14" t="str">
        <f>IF(SUM(Tableau8252728[[#This Row],[Jeudi]:[Samedi]])&gt;0,SUM(Tableau8252728[[#This Row],[Jeudi]:[Samedi]]),"")</f>
        <v/>
      </c>
      <c r="Q324" s="14">
        <f>COUNTIF(Tableau8252728[[#This Row],[Lundi]:[Mercredi]],"&gt;0") + COUNTIF(Tableau8252728[[#This Row],[Jeudi]:[Samedi]],"&gt;0")</f>
        <v>0</v>
      </c>
      <c r="R324" s="14" t="str">
        <f>IFERROR(Tableau8252728[[#This Row],[Total Tour 1]]+Tableau8252728[[#This Row],[Total Tour 2]],"")</f>
        <v/>
      </c>
      <c r="S324" s="14">
        <f>COUNTIF(Tableau8252728[[#This Row],[Lundi]:[Samedi]],"&gt;=10")*1000</f>
        <v>0</v>
      </c>
      <c r="T32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24" s="15">
        <f>Tableau8252728[[#This Row],[Prime production]]+Tableau8252728[[#This Row],[Prime rendement]]</f>
        <v>0</v>
      </c>
      <c r="V324" s="15" t="str">
        <f>IF(Tableau8252728[[#This Row],[Matricule]]&gt;1,IF(COUNTIF(Tableau8252728[DateMatricule],Tableau8252728[[#This Row],[DateMatricule]])&gt;1,"Doublon",""),"")</f>
        <v/>
      </c>
    </row>
    <row r="325" spans="1:22" x14ac:dyDescent="0.25">
      <c r="A325" s="11" t="str">
        <f>IF(Tableau8252728[[#This Row],[Semaine]]="","",VLOOKUP(Tableau8252728[[#This Row],[Semaine]],Listes!$A:$B,2,FALSE))</f>
        <v/>
      </c>
      <c r="B325" s="11" t="str">
        <f>IF(ISBLANK(Tableau8252728[[#This Row],[Matricule]]),"",VLOOKUP(Tableau8252728[[#This Row],[Matricule]],#REF!,2,FALSE))</f>
        <v/>
      </c>
      <c r="C325" s="11" t="str">
        <f>IF(ISBLANK(Tableau8252728[[#This Row],[Matricule]]),"",VLOOKUP(Tableau8252728[[#This Row],[Matricule]],#REF!,3,FALSE))</f>
        <v/>
      </c>
      <c r="D325" s="11" t="str">
        <f>CONCATENATE(Tableau8252728[[#This Row],[Semaine]],Tableau8252728[[#This Row],[Matricule]])</f>
        <v/>
      </c>
      <c r="O325" s="14" t="str">
        <f>IF(SUM(Tableau8252728[[#This Row],[Lundi]:[Mercredi]])&gt;0,SUM(Tableau8252728[[#This Row],[Lundi]:[Mercredi]]),"")</f>
        <v/>
      </c>
      <c r="P325" s="14" t="str">
        <f>IF(SUM(Tableau8252728[[#This Row],[Jeudi]:[Samedi]])&gt;0,SUM(Tableau8252728[[#This Row],[Jeudi]:[Samedi]]),"")</f>
        <v/>
      </c>
      <c r="Q325" s="14">
        <f>COUNTIF(Tableau8252728[[#This Row],[Lundi]:[Mercredi]],"&gt;0") + COUNTIF(Tableau8252728[[#This Row],[Jeudi]:[Samedi]],"&gt;0")</f>
        <v>0</v>
      </c>
      <c r="R325" s="14" t="str">
        <f>IFERROR(Tableau8252728[[#This Row],[Total Tour 1]]+Tableau8252728[[#This Row],[Total Tour 2]],"")</f>
        <v/>
      </c>
      <c r="S325" s="14">
        <f>COUNTIF(Tableau8252728[[#This Row],[Lundi]:[Samedi]],"&gt;=10")*1000</f>
        <v>0</v>
      </c>
      <c r="T32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25" s="15">
        <f>Tableau8252728[[#This Row],[Prime production]]+Tableau8252728[[#This Row],[Prime rendement]]</f>
        <v>0</v>
      </c>
      <c r="V325" s="15" t="str">
        <f>IF(Tableau8252728[[#This Row],[Matricule]]&gt;1,IF(COUNTIF(Tableau8252728[DateMatricule],Tableau8252728[[#This Row],[DateMatricule]])&gt;1,"Doublon",""),"")</f>
        <v/>
      </c>
    </row>
    <row r="326" spans="1:22" x14ac:dyDescent="0.25">
      <c r="A326" s="11" t="str">
        <f>IF(Tableau8252728[[#This Row],[Semaine]]="","",VLOOKUP(Tableau8252728[[#This Row],[Semaine]],Listes!$A:$B,2,FALSE))</f>
        <v/>
      </c>
      <c r="B326" s="11" t="str">
        <f>IF(ISBLANK(Tableau8252728[[#This Row],[Matricule]]),"",VLOOKUP(Tableau8252728[[#This Row],[Matricule]],#REF!,2,FALSE))</f>
        <v/>
      </c>
      <c r="C326" s="11" t="str">
        <f>IF(ISBLANK(Tableau8252728[[#This Row],[Matricule]]),"",VLOOKUP(Tableau8252728[[#This Row],[Matricule]],#REF!,3,FALSE))</f>
        <v/>
      </c>
      <c r="D326" s="11" t="str">
        <f>CONCATENATE(Tableau8252728[[#This Row],[Semaine]],Tableau8252728[[#This Row],[Matricule]])</f>
        <v/>
      </c>
      <c r="O326" s="14" t="str">
        <f>IF(SUM(Tableau8252728[[#This Row],[Lundi]:[Mercredi]])&gt;0,SUM(Tableau8252728[[#This Row],[Lundi]:[Mercredi]]),"")</f>
        <v/>
      </c>
      <c r="P326" s="14" t="str">
        <f>IF(SUM(Tableau8252728[[#This Row],[Jeudi]:[Samedi]])&gt;0,SUM(Tableau8252728[[#This Row],[Jeudi]:[Samedi]]),"")</f>
        <v/>
      </c>
      <c r="Q326" s="14">
        <f>COUNTIF(Tableau8252728[[#This Row],[Lundi]:[Mercredi]],"&gt;0") + COUNTIF(Tableau8252728[[#This Row],[Jeudi]:[Samedi]],"&gt;0")</f>
        <v>0</v>
      </c>
      <c r="R326" s="14" t="str">
        <f>IFERROR(Tableau8252728[[#This Row],[Total Tour 1]]+Tableau8252728[[#This Row],[Total Tour 2]],"")</f>
        <v/>
      </c>
      <c r="S326" s="14">
        <f>COUNTIF(Tableau8252728[[#This Row],[Lundi]:[Samedi]],"&gt;=10")*1000</f>
        <v>0</v>
      </c>
      <c r="T32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26" s="15">
        <f>Tableau8252728[[#This Row],[Prime production]]+Tableau8252728[[#This Row],[Prime rendement]]</f>
        <v>0</v>
      </c>
      <c r="V326" s="15" t="str">
        <f>IF(Tableau8252728[[#This Row],[Matricule]]&gt;1,IF(COUNTIF(Tableau8252728[DateMatricule],Tableau8252728[[#This Row],[DateMatricule]])&gt;1,"Doublon",""),"")</f>
        <v/>
      </c>
    </row>
    <row r="327" spans="1:22" x14ac:dyDescent="0.25">
      <c r="A327" s="11" t="str">
        <f>IF(Tableau8252728[[#This Row],[Semaine]]="","",VLOOKUP(Tableau8252728[[#This Row],[Semaine]],Listes!$A:$B,2,FALSE))</f>
        <v/>
      </c>
      <c r="B327" s="11" t="str">
        <f>IF(ISBLANK(Tableau8252728[[#This Row],[Matricule]]),"",VLOOKUP(Tableau8252728[[#This Row],[Matricule]],#REF!,2,FALSE))</f>
        <v/>
      </c>
      <c r="C327" s="11" t="str">
        <f>IF(ISBLANK(Tableau8252728[[#This Row],[Matricule]]),"",VLOOKUP(Tableau8252728[[#This Row],[Matricule]],#REF!,3,FALSE))</f>
        <v/>
      </c>
      <c r="D327" s="11" t="str">
        <f>CONCATENATE(Tableau8252728[[#This Row],[Semaine]],Tableau8252728[[#This Row],[Matricule]])</f>
        <v/>
      </c>
      <c r="O327" s="14" t="str">
        <f>IF(SUM(Tableau8252728[[#This Row],[Lundi]:[Mercredi]])&gt;0,SUM(Tableau8252728[[#This Row],[Lundi]:[Mercredi]]),"")</f>
        <v/>
      </c>
      <c r="P327" s="14" t="str">
        <f>IF(SUM(Tableau8252728[[#This Row],[Jeudi]:[Samedi]])&gt;0,SUM(Tableau8252728[[#This Row],[Jeudi]:[Samedi]]),"")</f>
        <v/>
      </c>
      <c r="Q327" s="14">
        <f>COUNTIF(Tableau8252728[[#This Row],[Lundi]:[Mercredi]],"&gt;0") + COUNTIF(Tableau8252728[[#This Row],[Jeudi]:[Samedi]],"&gt;0")</f>
        <v>0</v>
      </c>
      <c r="R327" s="14" t="str">
        <f>IFERROR(Tableau8252728[[#This Row],[Total Tour 1]]+Tableau8252728[[#This Row],[Total Tour 2]],"")</f>
        <v/>
      </c>
      <c r="S327" s="14">
        <f>COUNTIF(Tableau8252728[[#This Row],[Lundi]:[Samedi]],"&gt;=10")*1000</f>
        <v>0</v>
      </c>
      <c r="T32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27" s="15">
        <f>Tableau8252728[[#This Row],[Prime production]]+Tableau8252728[[#This Row],[Prime rendement]]</f>
        <v>0</v>
      </c>
      <c r="V327" s="15" t="str">
        <f>IF(Tableau8252728[[#This Row],[Matricule]]&gt;1,IF(COUNTIF(Tableau8252728[DateMatricule],Tableau8252728[[#This Row],[DateMatricule]])&gt;1,"Doublon",""),"")</f>
        <v/>
      </c>
    </row>
    <row r="328" spans="1:22" x14ac:dyDescent="0.25">
      <c r="A328" s="11" t="str">
        <f>IF(Tableau8252728[[#This Row],[Semaine]]="","",VLOOKUP(Tableau8252728[[#This Row],[Semaine]],Listes!$A:$B,2,FALSE))</f>
        <v/>
      </c>
      <c r="B328" s="11" t="str">
        <f>IF(ISBLANK(Tableau8252728[[#This Row],[Matricule]]),"",VLOOKUP(Tableau8252728[[#This Row],[Matricule]],#REF!,2,FALSE))</f>
        <v/>
      </c>
      <c r="C328" s="11" t="str">
        <f>IF(ISBLANK(Tableau8252728[[#This Row],[Matricule]]),"",VLOOKUP(Tableau8252728[[#This Row],[Matricule]],#REF!,3,FALSE))</f>
        <v/>
      </c>
      <c r="D328" s="11" t="str">
        <f>CONCATENATE(Tableau8252728[[#This Row],[Semaine]],Tableau8252728[[#This Row],[Matricule]])</f>
        <v/>
      </c>
      <c r="O328" s="14" t="str">
        <f>IF(SUM(Tableau8252728[[#This Row],[Lundi]:[Mercredi]])&gt;0,SUM(Tableau8252728[[#This Row],[Lundi]:[Mercredi]]),"")</f>
        <v/>
      </c>
      <c r="P328" s="14" t="str">
        <f>IF(SUM(Tableau8252728[[#This Row],[Jeudi]:[Samedi]])&gt;0,SUM(Tableau8252728[[#This Row],[Jeudi]:[Samedi]]),"")</f>
        <v/>
      </c>
      <c r="Q328" s="14">
        <f>COUNTIF(Tableau8252728[[#This Row],[Lundi]:[Mercredi]],"&gt;0") + COUNTIF(Tableau8252728[[#This Row],[Jeudi]:[Samedi]],"&gt;0")</f>
        <v>0</v>
      </c>
      <c r="R328" s="14" t="str">
        <f>IFERROR(Tableau8252728[[#This Row],[Total Tour 1]]+Tableau8252728[[#This Row],[Total Tour 2]],"")</f>
        <v/>
      </c>
      <c r="S328" s="14">
        <f>COUNTIF(Tableau8252728[[#This Row],[Lundi]:[Samedi]],"&gt;=10")*1000</f>
        <v>0</v>
      </c>
      <c r="T32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28" s="15">
        <f>Tableau8252728[[#This Row],[Prime production]]+Tableau8252728[[#This Row],[Prime rendement]]</f>
        <v>0</v>
      </c>
      <c r="V328" s="15" t="str">
        <f>IF(Tableau8252728[[#This Row],[Matricule]]&gt;1,IF(COUNTIF(Tableau8252728[DateMatricule],Tableau8252728[[#This Row],[DateMatricule]])&gt;1,"Doublon",""),"")</f>
        <v/>
      </c>
    </row>
    <row r="329" spans="1:22" x14ac:dyDescent="0.25">
      <c r="A329" s="11" t="str">
        <f>IF(Tableau8252728[[#This Row],[Semaine]]="","",VLOOKUP(Tableau8252728[[#This Row],[Semaine]],Listes!$A:$B,2,FALSE))</f>
        <v/>
      </c>
      <c r="B329" s="11" t="str">
        <f>IF(ISBLANK(Tableau8252728[[#This Row],[Matricule]]),"",VLOOKUP(Tableau8252728[[#This Row],[Matricule]],#REF!,2,FALSE))</f>
        <v/>
      </c>
      <c r="C329" s="11" t="str">
        <f>IF(ISBLANK(Tableau8252728[[#This Row],[Matricule]]),"",VLOOKUP(Tableau8252728[[#This Row],[Matricule]],#REF!,3,FALSE))</f>
        <v/>
      </c>
      <c r="D329" s="11" t="str">
        <f>CONCATENATE(Tableau8252728[[#This Row],[Semaine]],Tableau8252728[[#This Row],[Matricule]])</f>
        <v/>
      </c>
      <c r="O329" s="14" t="str">
        <f>IF(SUM(Tableau8252728[[#This Row],[Lundi]:[Mercredi]])&gt;0,SUM(Tableau8252728[[#This Row],[Lundi]:[Mercredi]]),"")</f>
        <v/>
      </c>
      <c r="P329" s="14" t="str">
        <f>IF(SUM(Tableau8252728[[#This Row],[Jeudi]:[Samedi]])&gt;0,SUM(Tableau8252728[[#This Row],[Jeudi]:[Samedi]]),"")</f>
        <v/>
      </c>
      <c r="Q329" s="14">
        <f>COUNTIF(Tableau8252728[[#This Row],[Lundi]:[Mercredi]],"&gt;0") + COUNTIF(Tableau8252728[[#This Row],[Jeudi]:[Samedi]],"&gt;0")</f>
        <v>0</v>
      </c>
      <c r="R329" s="14" t="str">
        <f>IFERROR(Tableau8252728[[#This Row],[Total Tour 1]]+Tableau8252728[[#This Row],[Total Tour 2]],"")</f>
        <v/>
      </c>
      <c r="S329" s="14">
        <f>COUNTIF(Tableau8252728[[#This Row],[Lundi]:[Samedi]],"&gt;=10")*1000</f>
        <v>0</v>
      </c>
      <c r="T32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29" s="15">
        <f>Tableau8252728[[#This Row],[Prime production]]+Tableau8252728[[#This Row],[Prime rendement]]</f>
        <v>0</v>
      </c>
      <c r="V329" s="15" t="str">
        <f>IF(Tableau8252728[[#This Row],[Matricule]]&gt;1,IF(COUNTIF(Tableau8252728[DateMatricule],Tableau8252728[[#This Row],[DateMatricule]])&gt;1,"Doublon",""),"")</f>
        <v/>
      </c>
    </row>
    <row r="330" spans="1:22" x14ac:dyDescent="0.25">
      <c r="A330" s="11" t="str">
        <f>IF(Tableau8252728[[#This Row],[Semaine]]="","",VLOOKUP(Tableau8252728[[#This Row],[Semaine]],Listes!$A:$B,2,FALSE))</f>
        <v/>
      </c>
      <c r="B330" s="11" t="str">
        <f>IF(ISBLANK(Tableau8252728[[#This Row],[Matricule]]),"",VLOOKUP(Tableau8252728[[#This Row],[Matricule]],#REF!,2,FALSE))</f>
        <v/>
      </c>
      <c r="C330" s="11" t="str">
        <f>IF(ISBLANK(Tableau8252728[[#This Row],[Matricule]]),"",VLOOKUP(Tableau8252728[[#This Row],[Matricule]],#REF!,3,FALSE))</f>
        <v/>
      </c>
      <c r="D330" s="11" t="str">
        <f>CONCATENATE(Tableau8252728[[#This Row],[Semaine]],Tableau8252728[[#This Row],[Matricule]])</f>
        <v/>
      </c>
      <c r="O330" s="14" t="str">
        <f>IF(SUM(Tableau8252728[[#This Row],[Lundi]:[Mercredi]])&gt;0,SUM(Tableau8252728[[#This Row],[Lundi]:[Mercredi]]),"")</f>
        <v/>
      </c>
      <c r="P330" s="14" t="str">
        <f>IF(SUM(Tableau8252728[[#This Row],[Jeudi]:[Samedi]])&gt;0,SUM(Tableau8252728[[#This Row],[Jeudi]:[Samedi]]),"")</f>
        <v/>
      </c>
      <c r="Q330" s="14">
        <f>COUNTIF(Tableau8252728[[#This Row],[Lundi]:[Mercredi]],"&gt;0") + COUNTIF(Tableau8252728[[#This Row],[Jeudi]:[Samedi]],"&gt;0")</f>
        <v>0</v>
      </c>
      <c r="R330" s="14" t="str">
        <f>IFERROR(Tableau8252728[[#This Row],[Total Tour 1]]+Tableau8252728[[#This Row],[Total Tour 2]],"")</f>
        <v/>
      </c>
      <c r="S330" s="14">
        <f>COUNTIF(Tableau8252728[[#This Row],[Lundi]:[Samedi]],"&gt;=10")*1000</f>
        <v>0</v>
      </c>
      <c r="T33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30" s="15">
        <f>Tableau8252728[[#This Row],[Prime production]]+Tableau8252728[[#This Row],[Prime rendement]]</f>
        <v>0</v>
      </c>
      <c r="V330" s="15" t="str">
        <f>IF(Tableau8252728[[#This Row],[Matricule]]&gt;1,IF(COUNTIF(Tableau8252728[DateMatricule],Tableau8252728[[#This Row],[DateMatricule]])&gt;1,"Doublon",""),"")</f>
        <v/>
      </c>
    </row>
    <row r="331" spans="1:22" x14ac:dyDescent="0.25">
      <c r="A331" s="11" t="str">
        <f>IF(Tableau8252728[[#This Row],[Semaine]]="","",VLOOKUP(Tableau8252728[[#This Row],[Semaine]],Listes!$A:$B,2,FALSE))</f>
        <v/>
      </c>
      <c r="B331" s="11" t="str">
        <f>IF(ISBLANK(Tableau8252728[[#This Row],[Matricule]]),"",VLOOKUP(Tableau8252728[[#This Row],[Matricule]],#REF!,2,FALSE))</f>
        <v/>
      </c>
      <c r="C331" s="11" t="str">
        <f>IF(ISBLANK(Tableau8252728[[#This Row],[Matricule]]),"",VLOOKUP(Tableau8252728[[#This Row],[Matricule]],#REF!,3,FALSE))</f>
        <v/>
      </c>
      <c r="D331" s="11" t="str">
        <f>CONCATENATE(Tableau8252728[[#This Row],[Semaine]],Tableau8252728[[#This Row],[Matricule]])</f>
        <v/>
      </c>
      <c r="O331" s="14" t="str">
        <f>IF(SUM(Tableau8252728[[#This Row],[Lundi]:[Mercredi]])&gt;0,SUM(Tableau8252728[[#This Row],[Lundi]:[Mercredi]]),"")</f>
        <v/>
      </c>
      <c r="P331" s="14" t="str">
        <f>IF(SUM(Tableau8252728[[#This Row],[Jeudi]:[Samedi]])&gt;0,SUM(Tableau8252728[[#This Row],[Jeudi]:[Samedi]]),"")</f>
        <v/>
      </c>
      <c r="Q331" s="14">
        <f>COUNTIF(Tableau8252728[[#This Row],[Lundi]:[Mercredi]],"&gt;0") + COUNTIF(Tableau8252728[[#This Row],[Jeudi]:[Samedi]],"&gt;0")</f>
        <v>0</v>
      </c>
      <c r="R331" s="14" t="str">
        <f>IFERROR(Tableau8252728[[#This Row],[Total Tour 1]]+Tableau8252728[[#This Row],[Total Tour 2]],"")</f>
        <v/>
      </c>
      <c r="S331" s="14">
        <f>COUNTIF(Tableau8252728[[#This Row],[Lundi]:[Samedi]],"&gt;=10")*1000</f>
        <v>0</v>
      </c>
      <c r="T33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31" s="15">
        <f>Tableau8252728[[#This Row],[Prime production]]+Tableau8252728[[#This Row],[Prime rendement]]</f>
        <v>0</v>
      </c>
      <c r="V331" s="15" t="str">
        <f>IF(Tableau8252728[[#This Row],[Matricule]]&gt;1,IF(COUNTIF(Tableau8252728[DateMatricule],Tableau8252728[[#This Row],[DateMatricule]])&gt;1,"Doublon",""),"")</f>
        <v/>
      </c>
    </row>
    <row r="332" spans="1:22" x14ac:dyDescent="0.25">
      <c r="A332" s="11" t="str">
        <f>IF(Tableau8252728[[#This Row],[Semaine]]="","",VLOOKUP(Tableau8252728[[#This Row],[Semaine]],Listes!$A:$B,2,FALSE))</f>
        <v/>
      </c>
      <c r="B332" s="11" t="str">
        <f>IF(ISBLANK(Tableau8252728[[#This Row],[Matricule]]),"",VLOOKUP(Tableau8252728[[#This Row],[Matricule]],#REF!,2,FALSE))</f>
        <v/>
      </c>
      <c r="C332" s="11" t="str">
        <f>IF(ISBLANK(Tableau8252728[[#This Row],[Matricule]]),"",VLOOKUP(Tableau8252728[[#This Row],[Matricule]],#REF!,3,FALSE))</f>
        <v/>
      </c>
      <c r="D332" s="11" t="str">
        <f>CONCATENATE(Tableau8252728[[#This Row],[Semaine]],Tableau8252728[[#This Row],[Matricule]])</f>
        <v/>
      </c>
      <c r="O332" s="14" t="str">
        <f>IF(SUM(Tableau8252728[[#This Row],[Lundi]:[Mercredi]])&gt;0,SUM(Tableau8252728[[#This Row],[Lundi]:[Mercredi]]),"")</f>
        <v/>
      </c>
      <c r="P332" s="14" t="str">
        <f>IF(SUM(Tableau8252728[[#This Row],[Jeudi]:[Samedi]])&gt;0,SUM(Tableau8252728[[#This Row],[Jeudi]:[Samedi]]),"")</f>
        <v/>
      </c>
      <c r="Q332" s="14">
        <f>COUNTIF(Tableau8252728[[#This Row],[Lundi]:[Mercredi]],"&gt;0") + COUNTIF(Tableau8252728[[#This Row],[Jeudi]:[Samedi]],"&gt;0")</f>
        <v>0</v>
      </c>
      <c r="R332" s="14" t="str">
        <f>IFERROR(Tableau8252728[[#This Row],[Total Tour 1]]+Tableau8252728[[#This Row],[Total Tour 2]],"")</f>
        <v/>
      </c>
      <c r="S332" s="14">
        <f>COUNTIF(Tableau8252728[[#This Row],[Lundi]:[Samedi]],"&gt;=10")*1000</f>
        <v>0</v>
      </c>
      <c r="T33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32" s="15">
        <f>Tableau8252728[[#This Row],[Prime production]]+Tableau8252728[[#This Row],[Prime rendement]]</f>
        <v>0</v>
      </c>
      <c r="V332" s="15" t="str">
        <f>IF(Tableau8252728[[#This Row],[Matricule]]&gt;1,IF(COUNTIF(Tableau8252728[DateMatricule],Tableau8252728[[#This Row],[DateMatricule]])&gt;1,"Doublon",""),"")</f>
        <v/>
      </c>
    </row>
    <row r="333" spans="1:22" x14ac:dyDescent="0.25">
      <c r="A333" s="11" t="str">
        <f>IF(Tableau8252728[[#This Row],[Semaine]]="","",VLOOKUP(Tableau8252728[[#This Row],[Semaine]],Listes!$A:$B,2,FALSE))</f>
        <v/>
      </c>
      <c r="B333" s="11" t="str">
        <f>IF(ISBLANK(Tableau8252728[[#This Row],[Matricule]]),"",VLOOKUP(Tableau8252728[[#This Row],[Matricule]],#REF!,2,FALSE))</f>
        <v/>
      </c>
      <c r="C333" s="11" t="str">
        <f>IF(ISBLANK(Tableau8252728[[#This Row],[Matricule]]),"",VLOOKUP(Tableau8252728[[#This Row],[Matricule]],#REF!,3,FALSE))</f>
        <v/>
      </c>
      <c r="D333" s="11" t="str">
        <f>CONCATENATE(Tableau8252728[[#This Row],[Semaine]],Tableau8252728[[#This Row],[Matricule]])</f>
        <v/>
      </c>
      <c r="O333" s="14" t="str">
        <f>IF(SUM(Tableau8252728[[#This Row],[Lundi]:[Mercredi]])&gt;0,SUM(Tableau8252728[[#This Row],[Lundi]:[Mercredi]]),"")</f>
        <v/>
      </c>
      <c r="P333" s="14" t="str">
        <f>IF(SUM(Tableau8252728[[#This Row],[Jeudi]:[Samedi]])&gt;0,SUM(Tableau8252728[[#This Row],[Jeudi]:[Samedi]]),"")</f>
        <v/>
      </c>
      <c r="Q333" s="14">
        <f>COUNTIF(Tableau8252728[[#This Row],[Lundi]:[Mercredi]],"&gt;0") + COUNTIF(Tableau8252728[[#This Row],[Jeudi]:[Samedi]],"&gt;0")</f>
        <v>0</v>
      </c>
      <c r="R333" s="14" t="str">
        <f>IFERROR(Tableau8252728[[#This Row],[Total Tour 1]]+Tableau8252728[[#This Row],[Total Tour 2]],"")</f>
        <v/>
      </c>
      <c r="S333" s="14">
        <f>COUNTIF(Tableau8252728[[#This Row],[Lundi]:[Samedi]],"&gt;=10")*1000</f>
        <v>0</v>
      </c>
      <c r="T33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33" s="15">
        <f>Tableau8252728[[#This Row],[Prime production]]+Tableau8252728[[#This Row],[Prime rendement]]</f>
        <v>0</v>
      </c>
      <c r="V333" s="15" t="str">
        <f>IF(Tableau8252728[[#This Row],[Matricule]]&gt;1,IF(COUNTIF(Tableau8252728[DateMatricule],Tableau8252728[[#This Row],[DateMatricule]])&gt;1,"Doublon",""),"")</f>
        <v/>
      </c>
    </row>
    <row r="334" spans="1:22" x14ac:dyDescent="0.25">
      <c r="A334" s="11" t="str">
        <f>IF(Tableau8252728[[#This Row],[Semaine]]="","",VLOOKUP(Tableau8252728[[#This Row],[Semaine]],Listes!$A:$B,2,FALSE))</f>
        <v/>
      </c>
      <c r="B334" s="11" t="str">
        <f>IF(ISBLANK(Tableau8252728[[#This Row],[Matricule]]),"",VLOOKUP(Tableau8252728[[#This Row],[Matricule]],#REF!,2,FALSE))</f>
        <v/>
      </c>
      <c r="C334" s="11" t="str">
        <f>IF(ISBLANK(Tableau8252728[[#This Row],[Matricule]]),"",VLOOKUP(Tableau8252728[[#This Row],[Matricule]],#REF!,3,FALSE))</f>
        <v/>
      </c>
      <c r="D334" s="11" t="str">
        <f>CONCATENATE(Tableau8252728[[#This Row],[Semaine]],Tableau8252728[[#This Row],[Matricule]])</f>
        <v/>
      </c>
      <c r="O334" s="14" t="str">
        <f>IF(SUM(Tableau8252728[[#This Row],[Lundi]:[Mercredi]])&gt;0,SUM(Tableau8252728[[#This Row],[Lundi]:[Mercredi]]),"")</f>
        <v/>
      </c>
      <c r="P334" s="14" t="str">
        <f>IF(SUM(Tableau8252728[[#This Row],[Jeudi]:[Samedi]])&gt;0,SUM(Tableau8252728[[#This Row],[Jeudi]:[Samedi]]),"")</f>
        <v/>
      </c>
      <c r="Q334" s="14">
        <f>COUNTIF(Tableau8252728[[#This Row],[Lundi]:[Mercredi]],"&gt;0") + COUNTIF(Tableau8252728[[#This Row],[Jeudi]:[Samedi]],"&gt;0")</f>
        <v>0</v>
      </c>
      <c r="R334" s="14" t="str">
        <f>IFERROR(Tableau8252728[[#This Row],[Total Tour 1]]+Tableau8252728[[#This Row],[Total Tour 2]],"")</f>
        <v/>
      </c>
      <c r="S334" s="14">
        <f>COUNTIF(Tableau8252728[[#This Row],[Lundi]:[Samedi]],"&gt;=10")*1000</f>
        <v>0</v>
      </c>
      <c r="T33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34" s="15">
        <f>Tableau8252728[[#This Row],[Prime production]]+Tableau8252728[[#This Row],[Prime rendement]]</f>
        <v>0</v>
      </c>
      <c r="V334" s="15" t="str">
        <f>IF(Tableau8252728[[#This Row],[Matricule]]&gt;1,IF(COUNTIF(Tableau8252728[DateMatricule],Tableau8252728[[#This Row],[DateMatricule]])&gt;1,"Doublon",""),"")</f>
        <v/>
      </c>
    </row>
    <row r="335" spans="1:22" x14ac:dyDescent="0.25">
      <c r="A335" s="11" t="str">
        <f>IF(Tableau8252728[[#This Row],[Semaine]]="","",VLOOKUP(Tableau8252728[[#This Row],[Semaine]],Listes!$A:$B,2,FALSE))</f>
        <v/>
      </c>
      <c r="B335" s="11" t="str">
        <f>IF(ISBLANK(Tableau8252728[[#This Row],[Matricule]]),"",VLOOKUP(Tableau8252728[[#This Row],[Matricule]],#REF!,2,FALSE))</f>
        <v/>
      </c>
      <c r="C335" s="11" t="str">
        <f>IF(ISBLANK(Tableau8252728[[#This Row],[Matricule]]),"",VLOOKUP(Tableau8252728[[#This Row],[Matricule]],#REF!,3,FALSE))</f>
        <v/>
      </c>
      <c r="D335" s="11" t="str">
        <f>CONCATENATE(Tableau8252728[[#This Row],[Semaine]],Tableau8252728[[#This Row],[Matricule]])</f>
        <v/>
      </c>
      <c r="O335" s="14" t="str">
        <f>IF(SUM(Tableau8252728[[#This Row],[Lundi]:[Mercredi]])&gt;0,SUM(Tableau8252728[[#This Row],[Lundi]:[Mercredi]]),"")</f>
        <v/>
      </c>
      <c r="P335" s="14" t="str">
        <f>IF(SUM(Tableau8252728[[#This Row],[Jeudi]:[Samedi]])&gt;0,SUM(Tableau8252728[[#This Row],[Jeudi]:[Samedi]]),"")</f>
        <v/>
      </c>
      <c r="Q335" s="14">
        <f>COUNTIF(Tableau8252728[[#This Row],[Lundi]:[Mercredi]],"&gt;0") + COUNTIF(Tableau8252728[[#This Row],[Jeudi]:[Samedi]],"&gt;0")</f>
        <v>0</v>
      </c>
      <c r="R335" s="14" t="str">
        <f>IFERROR(Tableau8252728[[#This Row],[Total Tour 1]]+Tableau8252728[[#This Row],[Total Tour 2]],"")</f>
        <v/>
      </c>
      <c r="S335" s="14">
        <f>COUNTIF(Tableau8252728[[#This Row],[Lundi]:[Samedi]],"&gt;=10")*1000</f>
        <v>0</v>
      </c>
      <c r="T33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35" s="15">
        <f>Tableau8252728[[#This Row],[Prime production]]+Tableau8252728[[#This Row],[Prime rendement]]</f>
        <v>0</v>
      </c>
      <c r="V335" s="15" t="str">
        <f>IF(Tableau8252728[[#This Row],[Matricule]]&gt;1,IF(COUNTIF(Tableau8252728[DateMatricule],Tableau8252728[[#This Row],[DateMatricule]])&gt;1,"Doublon",""),"")</f>
        <v/>
      </c>
    </row>
    <row r="336" spans="1:22" x14ac:dyDescent="0.25">
      <c r="A336" s="11" t="str">
        <f>IF(Tableau8252728[[#This Row],[Semaine]]="","",VLOOKUP(Tableau8252728[[#This Row],[Semaine]],Listes!$A:$B,2,FALSE))</f>
        <v/>
      </c>
      <c r="B336" s="11" t="str">
        <f>IF(ISBLANK(Tableau8252728[[#This Row],[Matricule]]),"",VLOOKUP(Tableau8252728[[#This Row],[Matricule]],#REF!,2,FALSE))</f>
        <v/>
      </c>
      <c r="C336" s="11" t="str">
        <f>IF(ISBLANK(Tableau8252728[[#This Row],[Matricule]]),"",VLOOKUP(Tableau8252728[[#This Row],[Matricule]],#REF!,3,FALSE))</f>
        <v/>
      </c>
      <c r="D336" s="11" t="str">
        <f>CONCATENATE(Tableau8252728[[#This Row],[Semaine]],Tableau8252728[[#This Row],[Matricule]])</f>
        <v/>
      </c>
      <c r="O336" s="14" t="str">
        <f>IF(SUM(Tableau8252728[[#This Row],[Lundi]:[Mercredi]])&gt;0,SUM(Tableau8252728[[#This Row],[Lundi]:[Mercredi]]),"")</f>
        <v/>
      </c>
      <c r="P336" s="14" t="str">
        <f>IF(SUM(Tableau8252728[[#This Row],[Jeudi]:[Samedi]])&gt;0,SUM(Tableau8252728[[#This Row],[Jeudi]:[Samedi]]),"")</f>
        <v/>
      </c>
      <c r="Q336" s="14">
        <f>COUNTIF(Tableau8252728[[#This Row],[Lundi]:[Mercredi]],"&gt;0") + COUNTIF(Tableau8252728[[#This Row],[Jeudi]:[Samedi]],"&gt;0")</f>
        <v>0</v>
      </c>
      <c r="R336" s="14" t="str">
        <f>IFERROR(Tableau8252728[[#This Row],[Total Tour 1]]+Tableau8252728[[#This Row],[Total Tour 2]],"")</f>
        <v/>
      </c>
      <c r="S336" s="14">
        <f>COUNTIF(Tableau8252728[[#This Row],[Lundi]:[Samedi]],"&gt;=10")*1000</f>
        <v>0</v>
      </c>
      <c r="T33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36" s="15">
        <f>Tableau8252728[[#This Row],[Prime production]]+Tableau8252728[[#This Row],[Prime rendement]]</f>
        <v>0</v>
      </c>
      <c r="V336" s="15" t="str">
        <f>IF(Tableau8252728[[#This Row],[Matricule]]&gt;1,IF(COUNTIF(Tableau8252728[DateMatricule],Tableau8252728[[#This Row],[DateMatricule]])&gt;1,"Doublon",""),"")</f>
        <v/>
      </c>
    </row>
    <row r="337" spans="1:22" x14ac:dyDescent="0.25">
      <c r="A337" s="11" t="str">
        <f>IF(Tableau8252728[[#This Row],[Semaine]]="","",VLOOKUP(Tableau8252728[[#This Row],[Semaine]],Listes!$A:$B,2,FALSE))</f>
        <v/>
      </c>
      <c r="B337" s="11" t="str">
        <f>IF(ISBLANK(Tableau8252728[[#This Row],[Matricule]]),"",VLOOKUP(Tableau8252728[[#This Row],[Matricule]],#REF!,2,FALSE))</f>
        <v/>
      </c>
      <c r="C337" s="11" t="str">
        <f>IF(ISBLANK(Tableau8252728[[#This Row],[Matricule]]),"",VLOOKUP(Tableau8252728[[#This Row],[Matricule]],#REF!,3,FALSE))</f>
        <v/>
      </c>
      <c r="D337" s="11" t="str">
        <f>CONCATENATE(Tableau8252728[[#This Row],[Semaine]],Tableau8252728[[#This Row],[Matricule]])</f>
        <v/>
      </c>
      <c r="O337" s="14" t="str">
        <f>IF(SUM(Tableau8252728[[#This Row],[Lundi]:[Mercredi]])&gt;0,SUM(Tableau8252728[[#This Row],[Lundi]:[Mercredi]]),"")</f>
        <v/>
      </c>
      <c r="P337" s="14" t="str">
        <f>IF(SUM(Tableau8252728[[#This Row],[Jeudi]:[Samedi]])&gt;0,SUM(Tableau8252728[[#This Row],[Jeudi]:[Samedi]]),"")</f>
        <v/>
      </c>
      <c r="Q337" s="14">
        <f>COUNTIF(Tableau8252728[[#This Row],[Lundi]:[Mercredi]],"&gt;0") + COUNTIF(Tableau8252728[[#This Row],[Jeudi]:[Samedi]],"&gt;0")</f>
        <v>0</v>
      </c>
      <c r="R337" s="14" t="str">
        <f>IFERROR(Tableau8252728[[#This Row],[Total Tour 1]]+Tableau8252728[[#This Row],[Total Tour 2]],"")</f>
        <v/>
      </c>
      <c r="S337" s="14">
        <f>COUNTIF(Tableau8252728[[#This Row],[Lundi]:[Samedi]],"&gt;=10")*1000</f>
        <v>0</v>
      </c>
      <c r="T33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37" s="15">
        <f>Tableau8252728[[#This Row],[Prime production]]+Tableau8252728[[#This Row],[Prime rendement]]</f>
        <v>0</v>
      </c>
      <c r="V337" s="15" t="str">
        <f>IF(Tableau8252728[[#This Row],[Matricule]]&gt;1,IF(COUNTIF(Tableau8252728[DateMatricule],Tableau8252728[[#This Row],[DateMatricule]])&gt;1,"Doublon",""),"")</f>
        <v/>
      </c>
    </row>
    <row r="338" spans="1:22" x14ac:dyDescent="0.25">
      <c r="A338" s="11" t="str">
        <f>IF(Tableau8252728[[#This Row],[Semaine]]="","",VLOOKUP(Tableau8252728[[#This Row],[Semaine]],Listes!$A:$B,2,FALSE))</f>
        <v/>
      </c>
      <c r="B338" s="11" t="str">
        <f>IF(ISBLANK(Tableau8252728[[#This Row],[Matricule]]),"",VLOOKUP(Tableau8252728[[#This Row],[Matricule]],#REF!,2,FALSE))</f>
        <v/>
      </c>
      <c r="C338" s="11" t="str">
        <f>IF(ISBLANK(Tableau8252728[[#This Row],[Matricule]]),"",VLOOKUP(Tableau8252728[[#This Row],[Matricule]],#REF!,3,FALSE))</f>
        <v/>
      </c>
      <c r="D338" s="11" t="str">
        <f>CONCATENATE(Tableau8252728[[#This Row],[Semaine]],Tableau8252728[[#This Row],[Matricule]])</f>
        <v/>
      </c>
      <c r="O338" s="14" t="str">
        <f>IF(SUM(Tableau8252728[[#This Row],[Lundi]:[Mercredi]])&gt;0,SUM(Tableau8252728[[#This Row],[Lundi]:[Mercredi]]),"")</f>
        <v/>
      </c>
      <c r="P338" s="14" t="str">
        <f>IF(SUM(Tableau8252728[[#This Row],[Jeudi]:[Samedi]])&gt;0,SUM(Tableau8252728[[#This Row],[Jeudi]:[Samedi]]),"")</f>
        <v/>
      </c>
      <c r="Q338" s="14">
        <f>COUNTIF(Tableau8252728[[#This Row],[Lundi]:[Mercredi]],"&gt;0") + COUNTIF(Tableau8252728[[#This Row],[Jeudi]:[Samedi]],"&gt;0")</f>
        <v>0</v>
      </c>
      <c r="R338" s="14" t="str">
        <f>IFERROR(Tableau8252728[[#This Row],[Total Tour 1]]+Tableau8252728[[#This Row],[Total Tour 2]],"")</f>
        <v/>
      </c>
      <c r="S338" s="14">
        <f>COUNTIF(Tableau8252728[[#This Row],[Lundi]:[Samedi]],"&gt;=10")*1000</f>
        <v>0</v>
      </c>
      <c r="T33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38" s="15">
        <f>Tableau8252728[[#This Row],[Prime production]]+Tableau8252728[[#This Row],[Prime rendement]]</f>
        <v>0</v>
      </c>
      <c r="V338" s="15" t="str">
        <f>IF(Tableau8252728[[#This Row],[Matricule]]&gt;1,IF(COUNTIF(Tableau8252728[DateMatricule],Tableau8252728[[#This Row],[DateMatricule]])&gt;1,"Doublon",""),"")</f>
        <v/>
      </c>
    </row>
    <row r="339" spans="1:22" x14ac:dyDescent="0.25">
      <c r="A339" s="11" t="str">
        <f>IF(Tableau8252728[[#This Row],[Semaine]]="","",VLOOKUP(Tableau8252728[[#This Row],[Semaine]],Listes!$A:$B,2,FALSE))</f>
        <v/>
      </c>
      <c r="B339" s="11" t="str">
        <f>IF(ISBLANK(Tableau8252728[[#This Row],[Matricule]]),"",VLOOKUP(Tableau8252728[[#This Row],[Matricule]],#REF!,2,FALSE))</f>
        <v/>
      </c>
      <c r="C339" s="11" t="str">
        <f>IF(ISBLANK(Tableau8252728[[#This Row],[Matricule]]),"",VLOOKUP(Tableau8252728[[#This Row],[Matricule]],#REF!,3,FALSE))</f>
        <v/>
      </c>
      <c r="D339" s="11" t="str">
        <f>CONCATENATE(Tableau8252728[[#This Row],[Semaine]],Tableau8252728[[#This Row],[Matricule]])</f>
        <v/>
      </c>
      <c r="O339" s="14" t="str">
        <f>IF(SUM(Tableau8252728[[#This Row],[Lundi]:[Mercredi]])&gt;0,SUM(Tableau8252728[[#This Row],[Lundi]:[Mercredi]]),"")</f>
        <v/>
      </c>
      <c r="P339" s="14" t="str">
        <f>IF(SUM(Tableau8252728[[#This Row],[Jeudi]:[Samedi]])&gt;0,SUM(Tableau8252728[[#This Row],[Jeudi]:[Samedi]]),"")</f>
        <v/>
      </c>
      <c r="Q339" s="14">
        <f>COUNTIF(Tableau8252728[[#This Row],[Lundi]:[Mercredi]],"&gt;0") + COUNTIF(Tableau8252728[[#This Row],[Jeudi]:[Samedi]],"&gt;0")</f>
        <v>0</v>
      </c>
      <c r="R339" s="14" t="str">
        <f>IFERROR(Tableau8252728[[#This Row],[Total Tour 1]]+Tableau8252728[[#This Row],[Total Tour 2]],"")</f>
        <v/>
      </c>
      <c r="S339" s="14">
        <f>COUNTIF(Tableau8252728[[#This Row],[Lundi]:[Samedi]],"&gt;=10")*1000</f>
        <v>0</v>
      </c>
      <c r="T33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39" s="15">
        <f>Tableau8252728[[#This Row],[Prime production]]+Tableau8252728[[#This Row],[Prime rendement]]</f>
        <v>0</v>
      </c>
      <c r="V339" s="15" t="str">
        <f>IF(Tableau8252728[[#This Row],[Matricule]]&gt;1,IF(COUNTIF(Tableau8252728[DateMatricule],Tableau8252728[[#This Row],[DateMatricule]])&gt;1,"Doublon",""),"")</f>
        <v/>
      </c>
    </row>
    <row r="340" spans="1:22" x14ac:dyDescent="0.25">
      <c r="A340" s="11" t="str">
        <f>IF(Tableau8252728[[#This Row],[Semaine]]="","",VLOOKUP(Tableau8252728[[#This Row],[Semaine]],Listes!$A:$B,2,FALSE))</f>
        <v/>
      </c>
      <c r="B340" s="11" t="str">
        <f>IF(ISBLANK(Tableau8252728[[#This Row],[Matricule]]),"",VLOOKUP(Tableau8252728[[#This Row],[Matricule]],#REF!,2,FALSE))</f>
        <v/>
      </c>
      <c r="C340" s="11" t="str">
        <f>IF(ISBLANK(Tableau8252728[[#This Row],[Matricule]]),"",VLOOKUP(Tableau8252728[[#This Row],[Matricule]],#REF!,3,FALSE))</f>
        <v/>
      </c>
      <c r="D340" s="11" t="str">
        <f>CONCATENATE(Tableau8252728[[#This Row],[Semaine]],Tableau8252728[[#This Row],[Matricule]])</f>
        <v/>
      </c>
      <c r="O340" s="14" t="str">
        <f>IF(SUM(Tableau8252728[[#This Row],[Lundi]:[Mercredi]])&gt;0,SUM(Tableau8252728[[#This Row],[Lundi]:[Mercredi]]),"")</f>
        <v/>
      </c>
      <c r="P340" s="14" t="str">
        <f>IF(SUM(Tableau8252728[[#This Row],[Jeudi]:[Samedi]])&gt;0,SUM(Tableau8252728[[#This Row],[Jeudi]:[Samedi]]),"")</f>
        <v/>
      </c>
      <c r="Q340" s="14">
        <f>COUNTIF(Tableau8252728[[#This Row],[Lundi]:[Mercredi]],"&gt;0") + COUNTIF(Tableau8252728[[#This Row],[Jeudi]:[Samedi]],"&gt;0")</f>
        <v>0</v>
      </c>
      <c r="R340" s="14" t="str">
        <f>IFERROR(Tableau8252728[[#This Row],[Total Tour 1]]+Tableau8252728[[#This Row],[Total Tour 2]],"")</f>
        <v/>
      </c>
      <c r="S340" s="14">
        <f>COUNTIF(Tableau8252728[[#This Row],[Lundi]:[Samedi]],"&gt;=10")*1000</f>
        <v>0</v>
      </c>
      <c r="T34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40" s="15">
        <f>Tableau8252728[[#This Row],[Prime production]]+Tableau8252728[[#This Row],[Prime rendement]]</f>
        <v>0</v>
      </c>
      <c r="V340" s="15" t="str">
        <f>IF(Tableau8252728[[#This Row],[Matricule]]&gt;1,IF(COUNTIF(Tableau8252728[DateMatricule],Tableau8252728[[#This Row],[DateMatricule]])&gt;1,"Doublon",""),"")</f>
        <v/>
      </c>
    </row>
    <row r="341" spans="1:22" x14ac:dyDescent="0.25">
      <c r="A341" s="11" t="str">
        <f>IF(Tableau8252728[[#This Row],[Semaine]]="","",VLOOKUP(Tableau8252728[[#This Row],[Semaine]],Listes!$A:$B,2,FALSE))</f>
        <v/>
      </c>
      <c r="B341" s="11" t="str">
        <f>IF(ISBLANK(Tableau8252728[[#This Row],[Matricule]]),"",VLOOKUP(Tableau8252728[[#This Row],[Matricule]],#REF!,2,FALSE))</f>
        <v/>
      </c>
      <c r="C341" s="11" t="str">
        <f>IF(ISBLANK(Tableau8252728[[#This Row],[Matricule]]),"",VLOOKUP(Tableau8252728[[#This Row],[Matricule]],#REF!,3,FALSE))</f>
        <v/>
      </c>
      <c r="D341" s="11" t="str">
        <f>CONCATENATE(Tableau8252728[[#This Row],[Semaine]],Tableau8252728[[#This Row],[Matricule]])</f>
        <v/>
      </c>
      <c r="O341" s="14" t="str">
        <f>IF(SUM(Tableau8252728[[#This Row],[Lundi]:[Mercredi]])&gt;0,SUM(Tableau8252728[[#This Row],[Lundi]:[Mercredi]]),"")</f>
        <v/>
      </c>
      <c r="P341" s="14" t="str">
        <f>IF(SUM(Tableau8252728[[#This Row],[Jeudi]:[Samedi]])&gt;0,SUM(Tableau8252728[[#This Row],[Jeudi]:[Samedi]]),"")</f>
        <v/>
      </c>
      <c r="Q341" s="14">
        <f>COUNTIF(Tableau8252728[[#This Row],[Lundi]:[Mercredi]],"&gt;0") + COUNTIF(Tableau8252728[[#This Row],[Jeudi]:[Samedi]],"&gt;0")</f>
        <v>0</v>
      </c>
      <c r="R341" s="14" t="str">
        <f>IFERROR(Tableau8252728[[#This Row],[Total Tour 1]]+Tableau8252728[[#This Row],[Total Tour 2]],"")</f>
        <v/>
      </c>
      <c r="S341" s="14">
        <f>COUNTIF(Tableau8252728[[#This Row],[Lundi]:[Samedi]],"&gt;=10")*1000</f>
        <v>0</v>
      </c>
      <c r="T34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41" s="15">
        <f>Tableau8252728[[#This Row],[Prime production]]+Tableau8252728[[#This Row],[Prime rendement]]</f>
        <v>0</v>
      </c>
      <c r="V341" s="15" t="str">
        <f>IF(Tableau8252728[[#This Row],[Matricule]]&gt;1,IF(COUNTIF(Tableau8252728[DateMatricule],Tableau8252728[[#This Row],[DateMatricule]])&gt;1,"Doublon",""),"")</f>
        <v/>
      </c>
    </row>
    <row r="342" spans="1:22" x14ac:dyDescent="0.25">
      <c r="A342" s="11" t="str">
        <f>IF(Tableau8252728[[#This Row],[Semaine]]="","",VLOOKUP(Tableau8252728[[#This Row],[Semaine]],Listes!$A:$B,2,FALSE))</f>
        <v/>
      </c>
      <c r="B342" s="11" t="str">
        <f>IF(ISBLANK(Tableau8252728[[#This Row],[Matricule]]),"",VLOOKUP(Tableau8252728[[#This Row],[Matricule]],#REF!,2,FALSE))</f>
        <v/>
      </c>
      <c r="C342" s="11" t="str">
        <f>IF(ISBLANK(Tableau8252728[[#This Row],[Matricule]]),"",VLOOKUP(Tableau8252728[[#This Row],[Matricule]],#REF!,3,FALSE))</f>
        <v/>
      </c>
      <c r="D342" s="11" t="str">
        <f>CONCATENATE(Tableau8252728[[#This Row],[Semaine]],Tableau8252728[[#This Row],[Matricule]])</f>
        <v/>
      </c>
      <c r="O342" s="14" t="str">
        <f>IF(SUM(Tableau8252728[[#This Row],[Lundi]:[Mercredi]])&gt;0,SUM(Tableau8252728[[#This Row],[Lundi]:[Mercredi]]),"")</f>
        <v/>
      </c>
      <c r="P342" s="14" t="str">
        <f>IF(SUM(Tableau8252728[[#This Row],[Jeudi]:[Samedi]])&gt;0,SUM(Tableau8252728[[#This Row],[Jeudi]:[Samedi]]),"")</f>
        <v/>
      </c>
      <c r="Q342" s="14">
        <f>COUNTIF(Tableau8252728[[#This Row],[Lundi]:[Mercredi]],"&gt;0") + COUNTIF(Tableau8252728[[#This Row],[Jeudi]:[Samedi]],"&gt;0")</f>
        <v>0</v>
      </c>
      <c r="R342" s="14" t="str">
        <f>IFERROR(Tableau8252728[[#This Row],[Total Tour 1]]+Tableau8252728[[#This Row],[Total Tour 2]],"")</f>
        <v/>
      </c>
      <c r="S342" s="14">
        <f>COUNTIF(Tableau8252728[[#This Row],[Lundi]:[Samedi]],"&gt;=10")*1000</f>
        <v>0</v>
      </c>
      <c r="T34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42" s="15">
        <f>Tableau8252728[[#This Row],[Prime production]]+Tableau8252728[[#This Row],[Prime rendement]]</f>
        <v>0</v>
      </c>
      <c r="V342" s="15" t="str">
        <f>IF(Tableau8252728[[#This Row],[Matricule]]&gt;1,IF(COUNTIF(Tableau8252728[DateMatricule],Tableau8252728[[#This Row],[DateMatricule]])&gt;1,"Doublon",""),"")</f>
        <v/>
      </c>
    </row>
    <row r="343" spans="1:22" x14ac:dyDescent="0.25">
      <c r="A343" s="11" t="str">
        <f>IF(Tableau8252728[[#This Row],[Semaine]]="","",VLOOKUP(Tableau8252728[[#This Row],[Semaine]],Listes!$A:$B,2,FALSE))</f>
        <v/>
      </c>
      <c r="B343" s="11" t="str">
        <f>IF(ISBLANK(Tableau8252728[[#This Row],[Matricule]]),"",VLOOKUP(Tableau8252728[[#This Row],[Matricule]],#REF!,2,FALSE))</f>
        <v/>
      </c>
      <c r="C343" s="11" t="str">
        <f>IF(ISBLANK(Tableau8252728[[#This Row],[Matricule]]),"",VLOOKUP(Tableau8252728[[#This Row],[Matricule]],#REF!,3,FALSE))</f>
        <v/>
      </c>
      <c r="D343" s="11" t="str">
        <f>CONCATENATE(Tableau8252728[[#This Row],[Semaine]],Tableau8252728[[#This Row],[Matricule]])</f>
        <v/>
      </c>
      <c r="O343" s="14" t="str">
        <f>IF(SUM(Tableau8252728[[#This Row],[Lundi]:[Mercredi]])&gt;0,SUM(Tableau8252728[[#This Row],[Lundi]:[Mercredi]]),"")</f>
        <v/>
      </c>
      <c r="P343" s="14" t="str">
        <f>IF(SUM(Tableau8252728[[#This Row],[Jeudi]:[Samedi]])&gt;0,SUM(Tableau8252728[[#This Row],[Jeudi]:[Samedi]]),"")</f>
        <v/>
      </c>
      <c r="Q343" s="14">
        <f>COUNTIF(Tableau8252728[[#This Row],[Lundi]:[Mercredi]],"&gt;0") + COUNTIF(Tableau8252728[[#This Row],[Jeudi]:[Samedi]],"&gt;0")</f>
        <v>0</v>
      </c>
      <c r="R343" s="14" t="str">
        <f>IFERROR(Tableau8252728[[#This Row],[Total Tour 1]]+Tableau8252728[[#This Row],[Total Tour 2]],"")</f>
        <v/>
      </c>
      <c r="S343" s="14">
        <f>COUNTIF(Tableau8252728[[#This Row],[Lundi]:[Samedi]],"&gt;=10")*1000</f>
        <v>0</v>
      </c>
      <c r="T34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43" s="15">
        <f>Tableau8252728[[#This Row],[Prime production]]+Tableau8252728[[#This Row],[Prime rendement]]</f>
        <v>0</v>
      </c>
      <c r="V343" s="15" t="str">
        <f>IF(Tableau8252728[[#This Row],[Matricule]]&gt;1,IF(COUNTIF(Tableau8252728[DateMatricule],Tableau8252728[[#This Row],[DateMatricule]])&gt;1,"Doublon",""),"")</f>
        <v/>
      </c>
    </row>
    <row r="344" spans="1:22" x14ac:dyDescent="0.25">
      <c r="A344" s="11" t="str">
        <f>IF(Tableau8252728[[#This Row],[Semaine]]="","",VLOOKUP(Tableau8252728[[#This Row],[Semaine]],Listes!$A:$B,2,FALSE))</f>
        <v/>
      </c>
      <c r="B344" s="11" t="str">
        <f>IF(ISBLANK(Tableau8252728[[#This Row],[Matricule]]),"",VLOOKUP(Tableau8252728[[#This Row],[Matricule]],#REF!,2,FALSE))</f>
        <v/>
      </c>
      <c r="C344" s="11" t="str">
        <f>IF(ISBLANK(Tableau8252728[[#This Row],[Matricule]]),"",VLOOKUP(Tableau8252728[[#This Row],[Matricule]],#REF!,3,FALSE))</f>
        <v/>
      </c>
      <c r="D344" s="11" t="str">
        <f>CONCATENATE(Tableau8252728[[#This Row],[Semaine]],Tableau8252728[[#This Row],[Matricule]])</f>
        <v/>
      </c>
      <c r="O344" s="14" t="str">
        <f>IF(SUM(Tableau8252728[[#This Row],[Lundi]:[Mercredi]])&gt;0,SUM(Tableau8252728[[#This Row],[Lundi]:[Mercredi]]),"")</f>
        <v/>
      </c>
      <c r="P344" s="14" t="str">
        <f>IF(SUM(Tableau8252728[[#This Row],[Jeudi]:[Samedi]])&gt;0,SUM(Tableau8252728[[#This Row],[Jeudi]:[Samedi]]),"")</f>
        <v/>
      </c>
      <c r="Q344" s="14">
        <f>COUNTIF(Tableau8252728[[#This Row],[Lundi]:[Mercredi]],"&gt;0") + COUNTIF(Tableau8252728[[#This Row],[Jeudi]:[Samedi]],"&gt;0")</f>
        <v>0</v>
      </c>
      <c r="R344" s="14" t="str">
        <f>IFERROR(Tableau8252728[[#This Row],[Total Tour 1]]+Tableau8252728[[#This Row],[Total Tour 2]],"")</f>
        <v/>
      </c>
      <c r="S344" s="14">
        <f>COUNTIF(Tableau8252728[[#This Row],[Lundi]:[Samedi]],"&gt;=10")*1000</f>
        <v>0</v>
      </c>
      <c r="T34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44" s="15">
        <f>Tableau8252728[[#This Row],[Prime production]]+Tableau8252728[[#This Row],[Prime rendement]]</f>
        <v>0</v>
      </c>
      <c r="V344" s="15" t="str">
        <f>IF(Tableau8252728[[#This Row],[Matricule]]&gt;1,IF(COUNTIF(Tableau8252728[DateMatricule],Tableau8252728[[#This Row],[DateMatricule]])&gt;1,"Doublon",""),"")</f>
        <v/>
      </c>
    </row>
    <row r="345" spans="1:22" x14ac:dyDescent="0.25">
      <c r="A345" s="11" t="str">
        <f>IF(Tableau8252728[[#This Row],[Semaine]]="","",VLOOKUP(Tableau8252728[[#This Row],[Semaine]],Listes!$A:$B,2,FALSE))</f>
        <v/>
      </c>
      <c r="B345" s="11" t="str">
        <f>IF(ISBLANK(Tableau8252728[[#This Row],[Matricule]]),"",VLOOKUP(Tableau8252728[[#This Row],[Matricule]],#REF!,2,FALSE))</f>
        <v/>
      </c>
      <c r="C345" s="11" t="str">
        <f>IF(ISBLANK(Tableau8252728[[#This Row],[Matricule]]),"",VLOOKUP(Tableau8252728[[#This Row],[Matricule]],#REF!,3,FALSE))</f>
        <v/>
      </c>
      <c r="D345" s="11" t="str">
        <f>CONCATENATE(Tableau8252728[[#This Row],[Semaine]],Tableau8252728[[#This Row],[Matricule]])</f>
        <v/>
      </c>
      <c r="O345" s="14" t="str">
        <f>IF(SUM(Tableau8252728[[#This Row],[Lundi]:[Mercredi]])&gt;0,SUM(Tableau8252728[[#This Row],[Lundi]:[Mercredi]]),"")</f>
        <v/>
      </c>
      <c r="P345" s="14" t="str">
        <f>IF(SUM(Tableau8252728[[#This Row],[Jeudi]:[Samedi]])&gt;0,SUM(Tableau8252728[[#This Row],[Jeudi]:[Samedi]]),"")</f>
        <v/>
      </c>
      <c r="Q345" s="14">
        <f>COUNTIF(Tableau8252728[[#This Row],[Lundi]:[Mercredi]],"&gt;0") + COUNTIF(Tableau8252728[[#This Row],[Jeudi]:[Samedi]],"&gt;0")</f>
        <v>0</v>
      </c>
      <c r="R345" s="14" t="str">
        <f>IFERROR(Tableau8252728[[#This Row],[Total Tour 1]]+Tableau8252728[[#This Row],[Total Tour 2]],"")</f>
        <v/>
      </c>
      <c r="S345" s="14">
        <f>COUNTIF(Tableau8252728[[#This Row],[Lundi]:[Samedi]],"&gt;=10")*1000</f>
        <v>0</v>
      </c>
      <c r="T34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45" s="15">
        <f>Tableau8252728[[#This Row],[Prime production]]+Tableau8252728[[#This Row],[Prime rendement]]</f>
        <v>0</v>
      </c>
      <c r="V345" s="15" t="str">
        <f>IF(Tableau8252728[[#This Row],[Matricule]]&gt;1,IF(COUNTIF(Tableau8252728[DateMatricule],Tableau8252728[[#This Row],[DateMatricule]])&gt;1,"Doublon",""),"")</f>
        <v/>
      </c>
    </row>
    <row r="346" spans="1:22" x14ac:dyDescent="0.25">
      <c r="A346" s="11" t="str">
        <f>IF(Tableau8252728[[#This Row],[Semaine]]="","",VLOOKUP(Tableau8252728[[#This Row],[Semaine]],Listes!$A:$B,2,FALSE))</f>
        <v/>
      </c>
      <c r="B346" s="11" t="str">
        <f>IF(ISBLANK(Tableau8252728[[#This Row],[Matricule]]),"",VLOOKUP(Tableau8252728[[#This Row],[Matricule]],#REF!,2,FALSE))</f>
        <v/>
      </c>
      <c r="C346" s="11" t="str">
        <f>IF(ISBLANK(Tableau8252728[[#This Row],[Matricule]]),"",VLOOKUP(Tableau8252728[[#This Row],[Matricule]],#REF!,3,FALSE))</f>
        <v/>
      </c>
      <c r="D346" s="11" t="str">
        <f>CONCATENATE(Tableau8252728[[#This Row],[Semaine]],Tableau8252728[[#This Row],[Matricule]])</f>
        <v/>
      </c>
      <c r="O346" s="14" t="str">
        <f>IF(SUM(Tableau8252728[[#This Row],[Lundi]:[Mercredi]])&gt;0,SUM(Tableau8252728[[#This Row],[Lundi]:[Mercredi]]),"")</f>
        <v/>
      </c>
      <c r="P346" s="14" t="str">
        <f>IF(SUM(Tableau8252728[[#This Row],[Jeudi]:[Samedi]])&gt;0,SUM(Tableau8252728[[#This Row],[Jeudi]:[Samedi]]),"")</f>
        <v/>
      </c>
      <c r="Q346" s="14">
        <f>COUNTIF(Tableau8252728[[#This Row],[Lundi]:[Mercredi]],"&gt;0") + COUNTIF(Tableau8252728[[#This Row],[Jeudi]:[Samedi]],"&gt;0")</f>
        <v>0</v>
      </c>
      <c r="R346" s="14" t="str">
        <f>IFERROR(Tableau8252728[[#This Row],[Total Tour 1]]+Tableau8252728[[#This Row],[Total Tour 2]],"")</f>
        <v/>
      </c>
      <c r="S346" s="14">
        <f>COUNTIF(Tableau8252728[[#This Row],[Lundi]:[Samedi]],"&gt;=10")*1000</f>
        <v>0</v>
      </c>
      <c r="T34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46" s="15">
        <f>Tableau8252728[[#This Row],[Prime production]]+Tableau8252728[[#This Row],[Prime rendement]]</f>
        <v>0</v>
      </c>
      <c r="V346" s="15" t="str">
        <f>IF(Tableau8252728[[#This Row],[Matricule]]&gt;1,IF(COUNTIF(Tableau8252728[DateMatricule],Tableau8252728[[#This Row],[DateMatricule]])&gt;1,"Doublon",""),"")</f>
        <v/>
      </c>
    </row>
    <row r="347" spans="1:22" x14ac:dyDescent="0.25">
      <c r="A347" s="11" t="str">
        <f>IF(Tableau8252728[[#This Row],[Semaine]]="","",VLOOKUP(Tableau8252728[[#This Row],[Semaine]],Listes!$A:$B,2,FALSE))</f>
        <v/>
      </c>
      <c r="B347" s="11" t="str">
        <f>IF(ISBLANK(Tableau8252728[[#This Row],[Matricule]]),"",VLOOKUP(Tableau8252728[[#This Row],[Matricule]],#REF!,2,FALSE))</f>
        <v/>
      </c>
      <c r="C347" s="11" t="str">
        <f>IF(ISBLANK(Tableau8252728[[#This Row],[Matricule]]),"",VLOOKUP(Tableau8252728[[#This Row],[Matricule]],#REF!,3,FALSE))</f>
        <v/>
      </c>
      <c r="D347" s="11" t="str">
        <f>CONCATENATE(Tableau8252728[[#This Row],[Semaine]],Tableau8252728[[#This Row],[Matricule]])</f>
        <v/>
      </c>
      <c r="O347" s="14" t="str">
        <f>IF(SUM(Tableau8252728[[#This Row],[Lundi]:[Mercredi]])&gt;0,SUM(Tableau8252728[[#This Row],[Lundi]:[Mercredi]]),"")</f>
        <v/>
      </c>
      <c r="P347" s="14" t="str">
        <f>IF(SUM(Tableau8252728[[#This Row],[Jeudi]:[Samedi]])&gt;0,SUM(Tableau8252728[[#This Row],[Jeudi]:[Samedi]]),"")</f>
        <v/>
      </c>
      <c r="Q347" s="14">
        <f>COUNTIF(Tableau8252728[[#This Row],[Lundi]:[Mercredi]],"&gt;0") + COUNTIF(Tableau8252728[[#This Row],[Jeudi]:[Samedi]],"&gt;0")</f>
        <v>0</v>
      </c>
      <c r="R347" s="14" t="str">
        <f>IFERROR(Tableau8252728[[#This Row],[Total Tour 1]]+Tableau8252728[[#This Row],[Total Tour 2]],"")</f>
        <v/>
      </c>
      <c r="S347" s="14">
        <f>COUNTIF(Tableau8252728[[#This Row],[Lundi]:[Samedi]],"&gt;=10")*1000</f>
        <v>0</v>
      </c>
      <c r="T34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47" s="15">
        <f>Tableau8252728[[#This Row],[Prime production]]+Tableau8252728[[#This Row],[Prime rendement]]</f>
        <v>0</v>
      </c>
      <c r="V347" s="15" t="str">
        <f>IF(Tableau8252728[[#This Row],[Matricule]]&gt;1,IF(COUNTIF(Tableau8252728[DateMatricule],Tableau8252728[[#This Row],[DateMatricule]])&gt;1,"Doublon",""),"")</f>
        <v/>
      </c>
    </row>
    <row r="348" spans="1:22" x14ac:dyDescent="0.25">
      <c r="A348" s="11" t="str">
        <f>IF(Tableau8252728[[#This Row],[Semaine]]="","",VLOOKUP(Tableau8252728[[#This Row],[Semaine]],Listes!$A:$B,2,FALSE))</f>
        <v/>
      </c>
      <c r="B348" s="11" t="str">
        <f>IF(ISBLANK(Tableau8252728[[#This Row],[Matricule]]),"",VLOOKUP(Tableau8252728[[#This Row],[Matricule]],#REF!,2,FALSE))</f>
        <v/>
      </c>
      <c r="C348" s="11" t="str">
        <f>IF(ISBLANK(Tableau8252728[[#This Row],[Matricule]]),"",VLOOKUP(Tableau8252728[[#This Row],[Matricule]],#REF!,3,FALSE))</f>
        <v/>
      </c>
      <c r="D348" s="11" t="str">
        <f>CONCATENATE(Tableau8252728[[#This Row],[Semaine]],Tableau8252728[[#This Row],[Matricule]])</f>
        <v/>
      </c>
      <c r="O348" s="14" t="str">
        <f>IF(SUM(Tableau8252728[[#This Row],[Lundi]:[Mercredi]])&gt;0,SUM(Tableau8252728[[#This Row],[Lundi]:[Mercredi]]),"")</f>
        <v/>
      </c>
      <c r="P348" s="14" t="str">
        <f>IF(SUM(Tableau8252728[[#This Row],[Jeudi]:[Samedi]])&gt;0,SUM(Tableau8252728[[#This Row],[Jeudi]:[Samedi]]),"")</f>
        <v/>
      </c>
      <c r="Q348" s="14">
        <f>COUNTIF(Tableau8252728[[#This Row],[Lundi]:[Mercredi]],"&gt;0") + COUNTIF(Tableau8252728[[#This Row],[Jeudi]:[Samedi]],"&gt;0")</f>
        <v>0</v>
      </c>
      <c r="R348" s="14" t="str">
        <f>IFERROR(Tableau8252728[[#This Row],[Total Tour 1]]+Tableau8252728[[#This Row],[Total Tour 2]],"")</f>
        <v/>
      </c>
      <c r="S348" s="14">
        <f>COUNTIF(Tableau8252728[[#This Row],[Lundi]:[Samedi]],"&gt;=10")*1000</f>
        <v>0</v>
      </c>
      <c r="T34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48" s="15">
        <f>Tableau8252728[[#This Row],[Prime production]]+Tableau8252728[[#This Row],[Prime rendement]]</f>
        <v>0</v>
      </c>
      <c r="V348" s="15" t="str">
        <f>IF(Tableau8252728[[#This Row],[Matricule]]&gt;1,IF(COUNTIF(Tableau8252728[DateMatricule],Tableau8252728[[#This Row],[DateMatricule]])&gt;1,"Doublon",""),"")</f>
        <v/>
      </c>
    </row>
    <row r="349" spans="1:22" x14ac:dyDescent="0.25">
      <c r="A349" s="11" t="str">
        <f>IF(Tableau8252728[[#This Row],[Semaine]]="","",VLOOKUP(Tableau8252728[[#This Row],[Semaine]],Listes!$A:$B,2,FALSE))</f>
        <v/>
      </c>
      <c r="B349" s="11" t="str">
        <f>IF(ISBLANK(Tableau8252728[[#This Row],[Matricule]]),"",VLOOKUP(Tableau8252728[[#This Row],[Matricule]],#REF!,2,FALSE))</f>
        <v/>
      </c>
      <c r="C349" s="11" t="str">
        <f>IF(ISBLANK(Tableau8252728[[#This Row],[Matricule]]),"",VLOOKUP(Tableau8252728[[#This Row],[Matricule]],#REF!,3,FALSE))</f>
        <v/>
      </c>
      <c r="D349" s="11" t="str">
        <f>CONCATENATE(Tableau8252728[[#This Row],[Semaine]],Tableau8252728[[#This Row],[Matricule]])</f>
        <v/>
      </c>
      <c r="O349" s="14" t="str">
        <f>IF(SUM(Tableau8252728[[#This Row],[Lundi]:[Mercredi]])&gt;0,SUM(Tableau8252728[[#This Row],[Lundi]:[Mercredi]]),"")</f>
        <v/>
      </c>
      <c r="P349" s="14" t="str">
        <f>IF(SUM(Tableau8252728[[#This Row],[Jeudi]:[Samedi]])&gt;0,SUM(Tableau8252728[[#This Row],[Jeudi]:[Samedi]]),"")</f>
        <v/>
      </c>
      <c r="Q349" s="14">
        <f>COUNTIF(Tableau8252728[[#This Row],[Lundi]:[Mercredi]],"&gt;0") + COUNTIF(Tableau8252728[[#This Row],[Jeudi]:[Samedi]],"&gt;0")</f>
        <v>0</v>
      </c>
      <c r="R349" s="14" t="str">
        <f>IFERROR(Tableau8252728[[#This Row],[Total Tour 1]]+Tableau8252728[[#This Row],[Total Tour 2]],"")</f>
        <v/>
      </c>
      <c r="S349" s="14">
        <f>COUNTIF(Tableau8252728[[#This Row],[Lundi]:[Samedi]],"&gt;=10")*1000</f>
        <v>0</v>
      </c>
      <c r="T34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49" s="15">
        <f>Tableau8252728[[#This Row],[Prime production]]+Tableau8252728[[#This Row],[Prime rendement]]</f>
        <v>0</v>
      </c>
      <c r="V349" s="15" t="str">
        <f>IF(Tableau8252728[[#This Row],[Matricule]]&gt;1,IF(COUNTIF(Tableau8252728[DateMatricule],Tableau8252728[[#This Row],[DateMatricule]])&gt;1,"Doublon",""),"")</f>
        <v/>
      </c>
    </row>
    <row r="350" spans="1:22" x14ac:dyDescent="0.25">
      <c r="A350" s="11" t="str">
        <f>IF(Tableau8252728[[#This Row],[Semaine]]="","",VLOOKUP(Tableau8252728[[#This Row],[Semaine]],Listes!$A:$B,2,FALSE))</f>
        <v/>
      </c>
      <c r="B350" s="11" t="str">
        <f>IF(ISBLANK(Tableau8252728[[#This Row],[Matricule]]),"",VLOOKUP(Tableau8252728[[#This Row],[Matricule]],#REF!,2,FALSE))</f>
        <v/>
      </c>
      <c r="C350" s="11" t="str">
        <f>IF(ISBLANK(Tableau8252728[[#This Row],[Matricule]]),"",VLOOKUP(Tableau8252728[[#This Row],[Matricule]],#REF!,3,FALSE))</f>
        <v/>
      </c>
      <c r="D350" s="11" t="str">
        <f>CONCATENATE(Tableau8252728[[#This Row],[Semaine]],Tableau8252728[[#This Row],[Matricule]])</f>
        <v/>
      </c>
      <c r="O350" s="14" t="str">
        <f>IF(SUM(Tableau8252728[[#This Row],[Lundi]:[Mercredi]])&gt;0,SUM(Tableau8252728[[#This Row],[Lundi]:[Mercredi]]),"")</f>
        <v/>
      </c>
      <c r="P350" s="14" t="str">
        <f>IF(SUM(Tableau8252728[[#This Row],[Jeudi]:[Samedi]])&gt;0,SUM(Tableau8252728[[#This Row],[Jeudi]:[Samedi]]),"")</f>
        <v/>
      </c>
      <c r="Q350" s="14">
        <f>COUNTIF(Tableau8252728[[#This Row],[Lundi]:[Mercredi]],"&gt;0") + COUNTIF(Tableau8252728[[#This Row],[Jeudi]:[Samedi]],"&gt;0")</f>
        <v>0</v>
      </c>
      <c r="R350" s="14" t="str">
        <f>IFERROR(Tableau8252728[[#This Row],[Total Tour 1]]+Tableau8252728[[#This Row],[Total Tour 2]],"")</f>
        <v/>
      </c>
      <c r="S350" s="14">
        <f>COUNTIF(Tableau8252728[[#This Row],[Lundi]:[Samedi]],"&gt;=10")*1000</f>
        <v>0</v>
      </c>
      <c r="T35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50" s="15">
        <f>Tableau8252728[[#This Row],[Prime production]]+Tableau8252728[[#This Row],[Prime rendement]]</f>
        <v>0</v>
      </c>
      <c r="V350" s="15" t="str">
        <f>IF(Tableau8252728[[#This Row],[Matricule]]&gt;1,IF(COUNTIF(Tableau8252728[DateMatricule],Tableau8252728[[#This Row],[DateMatricule]])&gt;1,"Doublon",""),"")</f>
        <v/>
      </c>
    </row>
    <row r="351" spans="1:22" x14ac:dyDescent="0.25">
      <c r="A351" s="11" t="str">
        <f>IF(Tableau8252728[[#This Row],[Semaine]]="","",VLOOKUP(Tableau8252728[[#This Row],[Semaine]],Listes!$A:$B,2,FALSE))</f>
        <v/>
      </c>
      <c r="B351" s="11" t="str">
        <f>IF(ISBLANK(Tableau8252728[[#This Row],[Matricule]]),"",VLOOKUP(Tableau8252728[[#This Row],[Matricule]],#REF!,2,FALSE))</f>
        <v/>
      </c>
      <c r="C351" s="11" t="str">
        <f>IF(ISBLANK(Tableau8252728[[#This Row],[Matricule]]),"",VLOOKUP(Tableau8252728[[#This Row],[Matricule]],#REF!,3,FALSE))</f>
        <v/>
      </c>
      <c r="D351" s="11" t="str">
        <f>CONCATENATE(Tableau8252728[[#This Row],[Semaine]],Tableau8252728[[#This Row],[Matricule]])</f>
        <v/>
      </c>
      <c r="O351" s="14" t="str">
        <f>IF(SUM(Tableau8252728[[#This Row],[Lundi]:[Mercredi]])&gt;0,SUM(Tableau8252728[[#This Row],[Lundi]:[Mercredi]]),"")</f>
        <v/>
      </c>
      <c r="P351" s="14" t="str">
        <f>IF(SUM(Tableau8252728[[#This Row],[Jeudi]:[Samedi]])&gt;0,SUM(Tableau8252728[[#This Row],[Jeudi]:[Samedi]]),"")</f>
        <v/>
      </c>
      <c r="Q351" s="14">
        <f>COUNTIF(Tableau8252728[[#This Row],[Lundi]:[Mercredi]],"&gt;0") + COUNTIF(Tableau8252728[[#This Row],[Jeudi]:[Samedi]],"&gt;0")</f>
        <v>0</v>
      </c>
      <c r="R351" s="14" t="str">
        <f>IFERROR(Tableau8252728[[#This Row],[Total Tour 1]]+Tableau8252728[[#This Row],[Total Tour 2]],"")</f>
        <v/>
      </c>
      <c r="S351" s="14">
        <f>COUNTIF(Tableau8252728[[#This Row],[Lundi]:[Samedi]],"&gt;=10")*1000</f>
        <v>0</v>
      </c>
      <c r="T35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51" s="15">
        <f>Tableau8252728[[#This Row],[Prime production]]+Tableau8252728[[#This Row],[Prime rendement]]</f>
        <v>0</v>
      </c>
      <c r="V351" s="15" t="str">
        <f>IF(Tableau8252728[[#This Row],[Matricule]]&gt;1,IF(COUNTIF(Tableau8252728[DateMatricule],Tableau8252728[[#This Row],[DateMatricule]])&gt;1,"Doublon",""),"")</f>
        <v/>
      </c>
    </row>
    <row r="352" spans="1:22" x14ac:dyDescent="0.25">
      <c r="A352" s="11" t="str">
        <f>IF(Tableau8252728[[#This Row],[Semaine]]="","",VLOOKUP(Tableau8252728[[#This Row],[Semaine]],Listes!$A:$B,2,FALSE))</f>
        <v/>
      </c>
      <c r="B352" s="11" t="str">
        <f>IF(ISBLANK(Tableau8252728[[#This Row],[Matricule]]),"",VLOOKUP(Tableau8252728[[#This Row],[Matricule]],#REF!,2,FALSE))</f>
        <v/>
      </c>
      <c r="C352" s="11" t="str">
        <f>IF(ISBLANK(Tableau8252728[[#This Row],[Matricule]]),"",VLOOKUP(Tableau8252728[[#This Row],[Matricule]],#REF!,3,FALSE))</f>
        <v/>
      </c>
      <c r="D352" s="11" t="str">
        <f>CONCATENATE(Tableau8252728[[#This Row],[Semaine]],Tableau8252728[[#This Row],[Matricule]])</f>
        <v/>
      </c>
      <c r="O352" s="14" t="str">
        <f>IF(SUM(Tableau8252728[[#This Row],[Lundi]:[Mercredi]])&gt;0,SUM(Tableau8252728[[#This Row],[Lundi]:[Mercredi]]),"")</f>
        <v/>
      </c>
      <c r="P352" s="14" t="str">
        <f>IF(SUM(Tableau8252728[[#This Row],[Jeudi]:[Samedi]])&gt;0,SUM(Tableau8252728[[#This Row],[Jeudi]:[Samedi]]),"")</f>
        <v/>
      </c>
      <c r="Q352" s="14">
        <f>COUNTIF(Tableau8252728[[#This Row],[Lundi]:[Mercredi]],"&gt;0") + COUNTIF(Tableau8252728[[#This Row],[Jeudi]:[Samedi]],"&gt;0")</f>
        <v>0</v>
      </c>
      <c r="R352" s="14" t="str">
        <f>IFERROR(Tableau8252728[[#This Row],[Total Tour 1]]+Tableau8252728[[#This Row],[Total Tour 2]],"")</f>
        <v/>
      </c>
      <c r="S352" s="14">
        <f>COUNTIF(Tableau8252728[[#This Row],[Lundi]:[Samedi]],"&gt;=10")*1000</f>
        <v>0</v>
      </c>
      <c r="T35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52" s="15">
        <f>Tableau8252728[[#This Row],[Prime production]]+Tableau8252728[[#This Row],[Prime rendement]]</f>
        <v>0</v>
      </c>
      <c r="V352" s="15" t="str">
        <f>IF(Tableau8252728[[#This Row],[Matricule]]&gt;1,IF(COUNTIF(Tableau8252728[DateMatricule],Tableau8252728[[#This Row],[DateMatricule]])&gt;1,"Doublon",""),"")</f>
        <v/>
      </c>
    </row>
    <row r="353" spans="1:22" x14ac:dyDescent="0.25">
      <c r="A353" s="11" t="str">
        <f>IF(Tableau8252728[[#This Row],[Semaine]]="","",VLOOKUP(Tableau8252728[[#This Row],[Semaine]],Listes!$A:$B,2,FALSE))</f>
        <v/>
      </c>
      <c r="B353" s="11" t="str">
        <f>IF(ISBLANK(Tableau8252728[[#This Row],[Matricule]]),"",VLOOKUP(Tableau8252728[[#This Row],[Matricule]],#REF!,2,FALSE))</f>
        <v/>
      </c>
      <c r="C353" s="11" t="str">
        <f>IF(ISBLANK(Tableau8252728[[#This Row],[Matricule]]),"",VLOOKUP(Tableau8252728[[#This Row],[Matricule]],#REF!,3,FALSE))</f>
        <v/>
      </c>
      <c r="D353" s="11" t="str">
        <f>CONCATENATE(Tableau8252728[[#This Row],[Semaine]],Tableau8252728[[#This Row],[Matricule]])</f>
        <v/>
      </c>
      <c r="O353" s="14" t="str">
        <f>IF(SUM(Tableau8252728[[#This Row],[Lundi]:[Mercredi]])&gt;0,SUM(Tableau8252728[[#This Row],[Lundi]:[Mercredi]]),"")</f>
        <v/>
      </c>
      <c r="P353" s="14" t="str">
        <f>IF(SUM(Tableau8252728[[#This Row],[Jeudi]:[Samedi]])&gt;0,SUM(Tableau8252728[[#This Row],[Jeudi]:[Samedi]]),"")</f>
        <v/>
      </c>
      <c r="Q353" s="14">
        <f>COUNTIF(Tableau8252728[[#This Row],[Lundi]:[Mercredi]],"&gt;0") + COUNTIF(Tableau8252728[[#This Row],[Jeudi]:[Samedi]],"&gt;0")</f>
        <v>0</v>
      </c>
      <c r="R353" s="14" t="str">
        <f>IFERROR(Tableau8252728[[#This Row],[Total Tour 1]]+Tableau8252728[[#This Row],[Total Tour 2]],"")</f>
        <v/>
      </c>
      <c r="S353" s="14">
        <f>COUNTIF(Tableau8252728[[#This Row],[Lundi]:[Samedi]],"&gt;=10")*1000</f>
        <v>0</v>
      </c>
      <c r="T35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53" s="15">
        <f>Tableau8252728[[#This Row],[Prime production]]+Tableau8252728[[#This Row],[Prime rendement]]</f>
        <v>0</v>
      </c>
      <c r="V353" s="15" t="str">
        <f>IF(Tableau8252728[[#This Row],[Matricule]]&gt;1,IF(COUNTIF(Tableau8252728[DateMatricule],Tableau8252728[[#This Row],[DateMatricule]])&gt;1,"Doublon",""),"")</f>
        <v/>
      </c>
    </row>
    <row r="354" spans="1:22" x14ac:dyDescent="0.25">
      <c r="A354" s="11" t="str">
        <f>IF(Tableau8252728[[#This Row],[Semaine]]="","",VLOOKUP(Tableau8252728[[#This Row],[Semaine]],Listes!$A:$B,2,FALSE))</f>
        <v/>
      </c>
      <c r="B354" s="11" t="str">
        <f>IF(ISBLANK(Tableau8252728[[#This Row],[Matricule]]),"",VLOOKUP(Tableau8252728[[#This Row],[Matricule]],#REF!,2,FALSE))</f>
        <v/>
      </c>
      <c r="C354" s="11" t="str">
        <f>IF(ISBLANK(Tableau8252728[[#This Row],[Matricule]]),"",VLOOKUP(Tableau8252728[[#This Row],[Matricule]],#REF!,3,FALSE))</f>
        <v/>
      </c>
      <c r="D354" s="11" t="str">
        <f>CONCATENATE(Tableau8252728[[#This Row],[Semaine]],Tableau8252728[[#This Row],[Matricule]])</f>
        <v/>
      </c>
      <c r="O354" s="14" t="str">
        <f>IF(SUM(Tableau8252728[[#This Row],[Lundi]:[Mercredi]])&gt;0,SUM(Tableau8252728[[#This Row],[Lundi]:[Mercredi]]),"")</f>
        <v/>
      </c>
      <c r="P354" s="14" t="str">
        <f>IF(SUM(Tableau8252728[[#This Row],[Jeudi]:[Samedi]])&gt;0,SUM(Tableau8252728[[#This Row],[Jeudi]:[Samedi]]),"")</f>
        <v/>
      </c>
      <c r="Q354" s="14">
        <f>COUNTIF(Tableau8252728[[#This Row],[Lundi]:[Mercredi]],"&gt;0") + COUNTIF(Tableau8252728[[#This Row],[Jeudi]:[Samedi]],"&gt;0")</f>
        <v>0</v>
      </c>
      <c r="R354" s="14" t="str">
        <f>IFERROR(Tableau8252728[[#This Row],[Total Tour 1]]+Tableau8252728[[#This Row],[Total Tour 2]],"")</f>
        <v/>
      </c>
      <c r="S354" s="14">
        <f>COUNTIF(Tableau8252728[[#This Row],[Lundi]:[Samedi]],"&gt;=10")*1000</f>
        <v>0</v>
      </c>
      <c r="T35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54" s="15">
        <f>Tableau8252728[[#This Row],[Prime production]]+Tableau8252728[[#This Row],[Prime rendement]]</f>
        <v>0</v>
      </c>
      <c r="V354" s="15" t="str">
        <f>IF(Tableau8252728[[#This Row],[Matricule]]&gt;1,IF(COUNTIF(Tableau8252728[DateMatricule],Tableau8252728[[#This Row],[DateMatricule]])&gt;1,"Doublon",""),"")</f>
        <v/>
      </c>
    </row>
    <row r="355" spans="1:22" x14ac:dyDescent="0.25">
      <c r="A355" s="11" t="str">
        <f>IF(Tableau8252728[[#This Row],[Semaine]]="","",VLOOKUP(Tableau8252728[[#This Row],[Semaine]],Listes!$A:$B,2,FALSE))</f>
        <v/>
      </c>
      <c r="B355" s="11" t="str">
        <f>IF(ISBLANK(Tableau8252728[[#This Row],[Matricule]]),"",VLOOKUP(Tableau8252728[[#This Row],[Matricule]],#REF!,2,FALSE))</f>
        <v/>
      </c>
      <c r="C355" s="11" t="str">
        <f>IF(ISBLANK(Tableau8252728[[#This Row],[Matricule]]),"",VLOOKUP(Tableau8252728[[#This Row],[Matricule]],#REF!,3,FALSE))</f>
        <v/>
      </c>
      <c r="D355" s="11" t="str">
        <f>CONCATENATE(Tableau8252728[[#This Row],[Semaine]],Tableau8252728[[#This Row],[Matricule]])</f>
        <v/>
      </c>
      <c r="O355" s="14" t="str">
        <f>IF(SUM(Tableau8252728[[#This Row],[Lundi]:[Mercredi]])&gt;0,SUM(Tableau8252728[[#This Row],[Lundi]:[Mercredi]]),"")</f>
        <v/>
      </c>
      <c r="P355" s="14" t="str">
        <f>IF(SUM(Tableau8252728[[#This Row],[Jeudi]:[Samedi]])&gt;0,SUM(Tableau8252728[[#This Row],[Jeudi]:[Samedi]]),"")</f>
        <v/>
      </c>
      <c r="Q355" s="14">
        <f>COUNTIF(Tableau8252728[[#This Row],[Lundi]:[Mercredi]],"&gt;0") + COUNTIF(Tableau8252728[[#This Row],[Jeudi]:[Samedi]],"&gt;0")</f>
        <v>0</v>
      </c>
      <c r="R355" s="14" t="str">
        <f>IFERROR(Tableau8252728[[#This Row],[Total Tour 1]]+Tableau8252728[[#This Row],[Total Tour 2]],"")</f>
        <v/>
      </c>
      <c r="S355" s="14">
        <f>COUNTIF(Tableau8252728[[#This Row],[Lundi]:[Samedi]],"&gt;=10")*1000</f>
        <v>0</v>
      </c>
      <c r="T35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55" s="15">
        <f>Tableau8252728[[#This Row],[Prime production]]+Tableau8252728[[#This Row],[Prime rendement]]</f>
        <v>0</v>
      </c>
      <c r="V355" s="15" t="str">
        <f>IF(Tableau8252728[[#This Row],[Matricule]]&gt;1,IF(COUNTIF(Tableau8252728[DateMatricule],Tableau8252728[[#This Row],[DateMatricule]])&gt;1,"Doublon",""),"")</f>
        <v/>
      </c>
    </row>
    <row r="356" spans="1:22" x14ac:dyDescent="0.25">
      <c r="A356" s="11" t="str">
        <f>IF(Tableau8252728[[#This Row],[Semaine]]="","",VLOOKUP(Tableau8252728[[#This Row],[Semaine]],Listes!$A:$B,2,FALSE))</f>
        <v/>
      </c>
      <c r="B356" s="11" t="str">
        <f>IF(ISBLANK(Tableau8252728[[#This Row],[Matricule]]),"",VLOOKUP(Tableau8252728[[#This Row],[Matricule]],#REF!,2,FALSE))</f>
        <v/>
      </c>
      <c r="C356" s="11" t="str">
        <f>IF(ISBLANK(Tableau8252728[[#This Row],[Matricule]]),"",VLOOKUP(Tableau8252728[[#This Row],[Matricule]],#REF!,3,FALSE))</f>
        <v/>
      </c>
      <c r="D356" s="11" t="str">
        <f>CONCATENATE(Tableau8252728[[#This Row],[Semaine]],Tableau8252728[[#This Row],[Matricule]])</f>
        <v/>
      </c>
      <c r="O356" s="14" t="str">
        <f>IF(SUM(Tableau8252728[[#This Row],[Lundi]:[Mercredi]])&gt;0,SUM(Tableau8252728[[#This Row],[Lundi]:[Mercredi]]),"")</f>
        <v/>
      </c>
      <c r="P356" s="14" t="str">
        <f>IF(SUM(Tableau8252728[[#This Row],[Jeudi]:[Samedi]])&gt;0,SUM(Tableau8252728[[#This Row],[Jeudi]:[Samedi]]),"")</f>
        <v/>
      </c>
      <c r="Q356" s="14">
        <f>COUNTIF(Tableau8252728[[#This Row],[Lundi]:[Mercredi]],"&gt;0") + COUNTIF(Tableau8252728[[#This Row],[Jeudi]:[Samedi]],"&gt;0")</f>
        <v>0</v>
      </c>
      <c r="R356" s="14" t="str">
        <f>IFERROR(Tableau8252728[[#This Row],[Total Tour 1]]+Tableau8252728[[#This Row],[Total Tour 2]],"")</f>
        <v/>
      </c>
      <c r="S356" s="14">
        <f>COUNTIF(Tableau8252728[[#This Row],[Lundi]:[Samedi]],"&gt;=10")*1000</f>
        <v>0</v>
      </c>
      <c r="T35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56" s="15">
        <f>Tableau8252728[[#This Row],[Prime production]]+Tableau8252728[[#This Row],[Prime rendement]]</f>
        <v>0</v>
      </c>
      <c r="V356" s="15" t="str">
        <f>IF(Tableau8252728[[#This Row],[Matricule]]&gt;1,IF(COUNTIF(Tableau8252728[DateMatricule],Tableau8252728[[#This Row],[DateMatricule]])&gt;1,"Doublon",""),"")</f>
        <v/>
      </c>
    </row>
    <row r="357" spans="1:22" x14ac:dyDescent="0.25">
      <c r="A357" s="11" t="str">
        <f>IF(Tableau8252728[[#This Row],[Semaine]]="","",VLOOKUP(Tableau8252728[[#This Row],[Semaine]],Listes!$A:$B,2,FALSE))</f>
        <v/>
      </c>
      <c r="B357" s="11" t="str">
        <f>IF(ISBLANK(Tableau8252728[[#This Row],[Matricule]]),"",VLOOKUP(Tableau8252728[[#This Row],[Matricule]],#REF!,2,FALSE))</f>
        <v/>
      </c>
      <c r="C357" s="11" t="str">
        <f>IF(ISBLANK(Tableau8252728[[#This Row],[Matricule]]),"",VLOOKUP(Tableau8252728[[#This Row],[Matricule]],#REF!,3,FALSE))</f>
        <v/>
      </c>
      <c r="D357" s="11" t="str">
        <f>CONCATENATE(Tableau8252728[[#This Row],[Semaine]],Tableau8252728[[#This Row],[Matricule]])</f>
        <v/>
      </c>
      <c r="O357" s="14" t="str">
        <f>IF(SUM(Tableau8252728[[#This Row],[Lundi]:[Mercredi]])&gt;0,SUM(Tableau8252728[[#This Row],[Lundi]:[Mercredi]]),"")</f>
        <v/>
      </c>
      <c r="P357" s="14" t="str">
        <f>IF(SUM(Tableau8252728[[#This Row],[Jeudi]:[Samedi]])&gt;0,SUM(Tableau8252728[[#This Row],[Jeudi]:[Samedi]]),"")</f>
        <v/>
      </c>
      <c r="Q357" s="14">
        <f>COUNTIF(Tableau8252728[[#This Row],[Lundi]:[Mercredi]],"&gt;0") + COUNTIF(Tableau8252728[[#This Row],[Jeudi]:[Samedi]],"&gt;0")</f>
        <v>0</v>
      </c>
      <c r="R357" s="14" t="str">
        <f>IFERROR(Tableau8252728[[#This Row],[Total Tour 1]]+Tableau8252728[[#This Row],[Total Tour 2]],"")</f>
        <v/>
      </c>
      <c r="S357" s="14">
        <f>COUNTIF(Tableau8252728[[#This Row],[Lundi]:[Samedi]],"&gt;=10")*1000</f>
        <v>0</v>
      </c>
      <c r="T35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57" s="15">
        <f>Tableau8252728[[#This Row],[Prime production]]+Tableau8252728[[#This Row],[Prime rendement]]</f>
        <v>0</v>
      </c>
      <c r="V357" s="15" t="str">
        <f>IF(Tableau8252728[[#This Row],[Matricule]]&gt;1,IF(COUNTIF(Tableau8252728[DateMatricule],Tableau8252728[[#This Row],[DateMatricule]])&gt;1,"Doublon",""),"")</f>
        <v/>
      </c>
    </row>
    <row r="358" spans="1:22" x14ac:dyDescent="0.25">
      <c r="A358" s="11" t="str">
        <f>IF(Tableau8252728[[#This Row],[Semaine]]="","",VLOOKUP(Tableau8252728[[#This Row],[Semaine]],Listes!$A:$B,2,FALSE))</f>
        <v/>
      </c>
      <c r="B358" s="11" t="str">
        <f>IF(ISBLANK(Tableau8252728[[#This Row],[Matricule]]),"",VLOOKUP(Tableau8252728[[#This Row],[Matricule]],#REF!,2,FALSE))</f>
        <v/>
      </c>
      <c r="C358" s="11" t="str">
        <f>IF(ISBLANK(Tableau8252728[[#This Row],[Matricule]]),"",VLOOKUP(Tableau8252728[[#This Row],[Matricule]],#REF!,3,FALSE))</f>
        <v/>
      </c>
      <c r="D358" s="11" t="str">
        <f>CONCATENATE(Tableau8252728[[#This Row],[Semaine]],Tableau8252728[[#This Row],[Matricule]])</f>
        <v/>
      </c>
      <c r="O358" s="14" t="str">
        <f>IF(SUM(Tableau8252728[[#This Row],[Lundi]:[Mercredi]])&gt;0,SUM(Tableau8252728[[#This Row],[Lundi]:[Mercredi]]),"")</f>
        <v/>
      </c>
      <c r="P358" s="14" t="str">
        <f>IF(SUM(Tableau8252728[[#This Row],[Jeudi]:[Samedi]])&gt;0,SUM(Tableau8252728[[#This Row],[Jeudi]:[Samedi]]),"")</f>
        <v/>
      </c>
      <c r="Q358" s="14">
        <f>COUNTIF(Tableau8252728[[#This Row],[Lundi]:[Mercredi]],"&gt;0") + COUNTIF(Tableau8252728[[#This Row],[Jeudi]:[Samedi]],"&gt;0")</f>
        <v>0</v>
      </c>
      <c r="R358" s="14" t="str">
        <f>IFERROR(Tableau8252728[[#This Row],[Total Tour 1]]+Tableau8252728[[#This Row],[Total Tour 2]],"")</f>
        <v/>
      </c>
      <c r="S358" s="14">
        <f>COUNTIF(Tableau8252728[[#This Row],[Lundi]:[Samedi]],"&gt;=10")*1000</f>
        <v>0</v>
      </c>
      <c r="T35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58" s="15">
        <f>Tableau8252728[[#This Row],[Prime production]]+Tableau8252728[[#This Row],[Prime rendement]]</f>
        <v>0</v>
      </c>
      <c r="V358" s="15" t="str">
        <f>IF(Tableau8252728[[#This Row],[Matricule]]&gt;1,IF(COUNTIF(Tableau8252728[DateMatricule],Tableau8252728[[#This Row],[DateMatricule]])&gt;1,"Doublon",""),"")</f>
        <v/>
      </c>
    </row>
    <row r="359" spans="1:22" x14ac:dyDescent="0.25">
      <c r="A359" s="11" t="str">
        <f>IF(Tableau8252728[[#This Row],[Semaine]]="","",VLOOKUP(Tableau8252728[[#This Row],[Semaine]],Listes!$A:$B,2,FALSE))</f>
        <v/>
      </c>
      <c r="B359" s="11" t="str">
        <f>IF(ISBLANK(Tableau8252728[[#This Row],[Matricule]]),"",VLOOKUP(Tableau8252728[[#This Row],[Matricule]],#REF!,2,FALSE))</f>
        <v/>
      </c>
      <c r="C359" s="11" t="str">
        <f>IF(ISBLANK(Tableau8252728[[#This Row],[Matricule]]),"",VLOOKUP(Tableau8252728[[#This Row],[Matricule]],#REF!,3,FALSE))</f>
        <v/>
      </c>
      <c r="D359" s="11" t="str">
        <f>CONCATENATE(Tableau8252728[[#This Row],[Semaine]],Tableau8252728[[#This Row],[Matricule]])</f>
        <v/>
      </c>
      <c r="O359" s="14" t="str">
        <f>IF(SUM(Tableau8252728[[#This Row],[Lundi]:[Mercredi]])&gt;0,SUM(Tableau8252728[[#This Row],[Lundi]:[Mercredi]]),"")</f>
        <v/>
      </c>
      <c r="P359" s="14" t="str">
        <f>IF(SUM(Tableau8252728[[#This Row],[Jeudi]:[Samedi]])&gt;0,SUM(Tableau8252728[[#This Row],[Jeudi]:[Samedi]]),"")</f>
        <v/>
      </c>
      <c r="Q359" s="14">
        <f>COUNTIF(Tableau8252728[[#This Row],[Lundi]:[Mercredi]],"&gt;0") + COUNTIF(Tableau8252728[[#This Row],[Jeudi]:[Samedi]],"&gt;0")</f>
        <v>0</v>
      </c>
      <c r="R359" s="14" t="str">
        <f>IFERROR(Tableau8252728[[#This Row],[Total Tour 1]]+Tableau8252728[[#This Row],[Total Tour 2]],"")</f>
        <v/>
      </c>
      <c r="S359" s="14">
        <f>COUNTIF(Tableau8252728[[#This Row],[Lundi]:[Samedi]],"&gt;=10")*1000</f>
        <v>0</v>
      </c>
      <c r="T35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59" s="15">
        <f>Tableau8252728[[#This Row],[Prime production]]+Tableau8252728[[#This Row],[Prime rendement]]</f>
        <v>0</v>
      </c>
      <c r="V359" s="15" t="str">
        <f>IF(Tableau8252728[[#This Row],[Matricule]]&gt;1,IF(COUNTIF(Tableau8252728[DateMatricule],Tableau8252728[[#This Row],[DateMatricule]])&gt;1,"Doublon",""),"")</f>
        <v/>
      </c>
    </row>
    <row r="360" spans="1:22" x14ac:dyDescent="0.25">
      <c r="A360" s="11" t="str">
        <f>IF(Tableau8252728[[#This Row],[Semaine]]="","",VLOOKUP(Tableau8252728[[#This Row],[Semaine]],Listes!$A:$B,2,FALSE))</f>
        <v/>
      </c>
      <c r="B360" s="11" t="str">
        <f>IF(ISBLANK(Tableau8252728[[#This Row],[Matricule]]),"",VLOOKUP(Tableau8252728[[#This Row],[Matricule]],#REF!,2,FALSE))</f>
        <v/>
      </c>
      <c r="C360" s="11" t="str">
        <f>IF(ISBLANK(Tableau8252728[[#This Row],[Matricule]]),"",VLOOKUP(Tableau8252728[[#This Row],[Matricule]],#REF!,3,FALSE))</f>
        <v/>
      </c>
      <c r="D360" s="11" t="str">
        <f>CONCATENATE(Tableau8252728[[#This Row],[Semaine]],Tableau8252728[[#This Row],[Matricule]])</f>
        <v/>
      </c>
      <c r="O360" s="14" t="str">
        <f>IF(SUM(Tableau8252728[[#This Row],[Lundi]:[Mercredi]])&gt;0,SUM(Tableau8252728[[#This Row],[Lundi]:[Mercredi]]),"")</f>
        <v/>
      </c>
      <c r="P360" s="14" t="str">
        <f>IF(SUM(Tableau8252728[[#This Row],[Jeudi]:[Samedi]])&gt;0,SUM(Tableau8252728[[#This Row],[Jeudi]:[Samedi]]),"")</f>
        <v/>
      </c>
      <c r="Q360" s="14">
        <f>COUNTIF(Tableau8252728[[#This Row],[Lundi]:[Mercredi]],"&gt;0") + COUNTIF(Tableau8252728[[#This Row],[Jeudi]:[Samedi]],"&gt;0")</f>
        <v>0</v>
      </c>
      <c r="R360" s="14" t="str">
        <f>IFERROR(Tableau8252728[[#This Row],[Total Tour 1]]+Tableau8252728[[#This Row],[Total Tour 2]],"")</f>
        <v/>
      </c>
      <c r="S360" s="14">
        <f>COUNTIF(Tableau8252728[[#This Row],[Lundi]:[Samedi]],"&gt;=10")*1000</f>
        <v>0</v>
      </c>
      <c r="T36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60" s="15">
        <f>Tableau8252728[[#This Row],[Prime production]]+Tableau8252728[[#This Row],[Prime rendement]]</f>
        <v>0</v>
      </c>
      <c r="V360" s="15" t="str">
        <f>IF(Tableau8252728[[#This Row],[Matricule]]&gt;1,IF(COUNTIF(Tableau8252728[DateMatricule],Tableau8252728[[#This Row],[DateMatricule]])&gt;1,"Doublon",""),"")</f>
        <v/>
      </c>
    </row>
    <row r="361" spans="1:22" x14ac:dyDescent="0.25">
      <c r="A361" s="11" t="str">
        <f>IF(Tableau8252728[[#This Row],[Semaine]]="","",VLOOKUP(Tableau8252728[[#This Row],[Semaine]],Listes!$A:$B,2,FALSE))</f>
        <v/>
      </c>
      <c r="B361" s="11" t="str">
        <f>IF(ISBLANK(Tableau8252728[[#This Row],[Matricule]]),"",VLOOKUP(Tableau8252728[[#This Row],[Matricule]],#REF!,2,FALSE))</f>
        <v/>
      </c>
      <c r="C361" s="11" t="str">
        <f>IF(ISBLANK(Tableau8252728[[#This Row],[Matricule]]),"",VLOOKUP(Tableau8252728[[#This Row],[Matricule]],#REF!,3,FALSE))</f>
        <v/>
      </c>
      <c r="D361" s="11" t="str">
        <f>CONCATENATE(Tableau8252728[[#This Row],[Semaine]],Tableau8252728[[#This Row],[Matricule]])</f>
        <v/>
      </c>
      <c r="O361" s="14" t="str">
        <f>IF(SUM(Tableau8252728[[#This Row],[Lundi]:[Mercredi]])&gt;0,SUM(Tableau8252728[[#This Row],[Lundi]:[Mercredi]]),"")</f>
        <v/>
      </c>
      <c r="P361" s="14" t="str">
        <f>IF(SUM(Tableau8252728[[#This Row],[Jeudi]:[Samedi]])&gt;0,SUM(Tableau8252728[[#This Row],[Jeudi]:[Samedi]]),"")</f>
        <v/>
      </c>
      <c r="Q361" s="14">
        <f>COUNTIF(Tableau8252728[[#This Row],[Lundi]:[Mercredi]],"&gt;0") + COUNTIF(Tableau8252728[[#This Row],[Jeudi]:[Samedi]],"&gt;0")</f>
        <v>0</v>
      </c>
      <c r="R361" s="14" t="str">
        <f>IFERROR(Tableau8252728[[#This Row],[Total Tour 1]]+Tableau8252728[[#This Row],[Total Tour 2]],"")</f>
        <v/>
      </c>
      <c r="S361" s="14">
        <f>COUNTIF(Tableau8252728[[#This Row],[Lundi]:[Samedi]],"&gt;=10")*1000</f>
        <v>0</v>
      </c>
      <c r="T36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61" s="15">
        <f>Tableau8252728[[#This Row],[Prime production]]+Tableau8252728[[#This Row],[Prime rendement]]</f>
        <v>0</v>
      </c>
      <c r="V361" s="15" t="str">
        <f>IF(Tableau8252728[[#This Row],[Matricule]]&gt;1,IF(COUNTIF(Tableau8252728[DateMatricule],Tableau8252728[[#This Row],[DateMatricule]])&gt;1,"Doublon",""),"")</f>
        <v/>
      </c>
    </row>
    <row r="362" spans="1:22" x14ac:dyDescent="0.25">
      <c r="A362" s="11" t="str">
        <f>IF(Tableau8252728[[#This Row],[Semaine]]="","",VLOOKUP(Tableau8252728[[#This Row],[Semaine]],Listes!$A:$B,2,FALSE))</f>
        <v/>
      </c>
      <c r="B362" s="11" t="str">
        <f>IF(ISBLANK(Tableau8252728[[#This Row],[Matricule]]),"",VLOOKUP(Tableau8252728[[#This Row],[Matricule]],#REF!,2,FALSE))</f>
        <v/>
      </c>
      <c r="C362" s="11" t="str">
        <f>IF(ISBLANK(Tableau8252728[[#This Row],[Matricule]]),"",VLOOKUP(Tableau8252728[[#This Row],[Matricule]],#REF!,3,FALSE))</f>
        <v/>
      </c>
      <c r="D362" s="11" t="str">
        <f>CONCATENATE(Tableau8252728[[#This Row],[Semaine]],Tableau8252728[[#This Row],[Matricule]])</f>
        <v/>
      </c>
      <c r="O362" s="14" t="str">
        <f>IF(SUM(Tableau8252728[[#This Row],[Lundi]:[Mercredi]])&gt;0,SUM(Tableau8252728[[#This Row],[Lundi]:[Mercredi]]),"")</f>
        <v/>
      </c>
      <c r="P362" s="14" t="str">
        <f>IF(SUM(Tableau8252728[[#This Row],[Jeudi]:[Samedi]])&gt;0,SUM(Tableau8252728[[#This Row],[Jeudi]:[Samedi]]),"")</f>
        <v/>
      </c>
      <c r="Q362" s="14">
        <f>COUNTIF(Tableau8252728[[#This Row],[Lundi]:[Mercredi]],"&gt;0") + COUNTIF(Tableau8252728[[#This Row],[Jeudi]:[Samedi]],"&gt;0")</f>
        <v>0</v>
      </c>
      <c r="R362" s="14" t="str">
        <f>IFERROR(Tableau8252728[[#This Row],[Total Tour 1]]+Tableau8252728[[#This Row],[Total Tour 2]],"")</f>
        <v/>
      </c>
      <c r="S362" s="14">
        <f>COUNTIF(Tableau8252728[[#This Row],[Lundi]:[Samedi]],"&gt;=10")*1000</f>
        <v>0</v>
      </c>
      <c r="T36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62" s="15">
        <f>Tableau8252728[[#This Row],[Prime production]]+Tableau8252728[[#This Row],[Prime rendement]]</f>
        <v>0</v>
      </c>
      <c r="V362" s="15" t="str">
        <f>IF(Tableau8252728[[#This Row],[Matricule]]&gt;1,IF(COUNTIF(Tableau8252728[DateMatricule],Tableau8252728[[#This Row],[DateMatricule]])&gt;1,"Doublon",""),"")</f>
        <v/>
      </c>
    </row>
    <row r="363" spans="1:22" x14ac:dyDescent="0.25">
      <c r="A363" s="11" t="str">
        <f>IF(Tableau8252728[[#This Row],[Semaine]]="","",VLOOKUP(Tableau8252728[[#This Row],[Semaine]],Listes!$A:$B,2,FALSE))</f>
        <v/>
      </c>
      <c r="B363" s="11" t="str">
        <f>IF(ISBLANK(Tableau8252728[[#This Row],[Matricule]]),"",VLOOKUP(Tableau8252728[[#This Row],[Matricule]],#REF!,2,FALSE))</f>
        <v/>
      </c>
      <c r="C363" s="11" t="str">
        <f>IF(ISBLANK(Tableau8252728[[#This Row],[Matricule]]),"",VLOOKUP(Tableau8252728[[#This Row],[Matricule]],#REF!,3,FALSE))</f>
        <v/>
      </c>
      <c r="D363" s="11" t="str">
        <f>CONCATENATE(Tableau8252728[[#This Row],[Semaine]],Tableau8252728[[#This Row],[Matricule]])</f>
        <v/>
      </c>
      <c r="O363" s="14" t="str">
        <f>IF(SUM(Tableau8252728[[#This Row],[Lundi]:[Mercredi]])&gt;0,SUM(Tableau8252728[[#This Row],[Lundi]:[Mercredi]]),"")</f>
        <v/>
      </c>
      <c r="P363" s="14" t="str">
        <f>IF(SUM(Tableau8252728[[#This Row],[Jeudi]:[Samedi]])&gt;0,SUM(Tableau8252728[[#This Row],[Jeudi]:[Samedi]]),"")</f>
        <v/>
      </c>
      <c r="Q363" s="14">
        <f>COUNTIF(Tableau8252728[[#This Row],[Lundi]:[Mercredi]],"&gt;0") + COUNTIF(Tableau8252728[[#This Row],[Jeudi]:[Samedi]],"&gt;0")</f>
        <v>0</v>
      </c>
      <c r="R363" s="14" t="str">
        <f>IFERROR(Tableau8252728[[#This Row],[Total Tour 1]]+Tableau8252728[[#This Row],[Total Tour 2]],"")</f>
        <v/>
      </c>
      <c r="S363" s="14">
        <f>COUNTIF(Tableau8252728[[#This Row],[Lundi]:[Samedi]],"&gt;=10")*1000</f>
        <v>0</v>
      </c>
      <c r="T36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63" s="15">
        <f>Tableau8252728[[#This Row],[Prime production]]+Tableau8252728[[#This Row],[Prime rendement]]</f>
        <v>0</v>
      </c>
      <c r="V363" s="15" t="str">
        <f>IF(Tableau8252728[[#This Row],[Matricule]]&gt;1,IF(COUNTIF(Tableau8252728[DateMatricule],Tableau8252728[[#This Row],[DateMatricule]])&gt;1,"Doublon",""),"")</f>
        <v/>
      </c>
    </row>
    <row r="364" spans="1:22" x14ac:dyDescent="0.25">
      <c r="A364" s="11" t="str">
        <f>IF(Tableau8252728[[#This Row],[Semaine]]="","",VLOOKUP(Tableau8252728[[#This Row],[Semaine]],Listes!$A:$B,2,FALSE))</f>
        <v/>
      </c>
      <c r="B364" s="11" t="str">
        <f>IF(ISBLANK(Tableau8252728[[#This Row],[Matricule]]),"",VLOOKUP(Tableau8252728[[#This Row],[Matricule]],#REF!,2,FALSE))</f>
        <v/>
      </c>
      <c r="C364" s="11" t="str">
        <f>IF(ISBLANK(Tableau8252728[[#This Row],[Matricule]]),"",VLOOKUP(Tableau8252728[[#This Row],[Matricule]],#REF!,3,FALSE))</f>
        <v/>
      </c>
      <c r="D364" s="11" t="str">
        <f>CONCATENATE(Tableau8252728[[#This Row],[Semaine]],Tableau8252728[[#This Row],[Matricule]])</f>
        <v/>
      </c>
      <c r="O364" s="14" t="str">
        <f>IF(SUM(Tableau8252728[[#This Row],[Lundi]:[Mercredi]])&gt;0,SUM(Tableau8252728[[#This Row],[Lundi]:[Mercredi]]),"")</f>
        <v/>
      </c>
      <c r="P364" s="14" t="str">
        <f>IF(SUM(Tableau8252728[[#This Row],[Jeudi]:[Samedi]])&gt;0,SUM(Tableau8252728[[#This Row],[Jeudi]:[Samedi]]),"")</f>
        <v/>
      </c>
      <c r="Q364" s="14">
        <f>COUNTIF(Tableau8252728[[#This Row],[Lundi]:[Mercredi]],"&gt;0") + COUNTIF(Tableau8252728[[#This Row],[Jeudi]:[Samedi]],"&gt;0")</f>
        <v>0</v>
      </c>
      <c r="R364" s="14" t="str">
        <f>IFERROR(Tableau8252728[[#This Row],[Total Tour 1]]+Tableau8252728[[#This Row],[Total Tour 2]],"")</f>
        <v/>
      </c>
      <c r="S364" s="14">
        <f>COUNTIF(Tableau8252728[[#This Row],[Lundi]:[Samedi]],"&gt;=10")*1000</f>
        <v>0</v>
      </c>
      <c r="T36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64" s="15">
        <f>Tableau8252728[[#This Row],[Prime production]]+Tableau8252728[[#This Row],[Prime rendement]]</f>
        <v>0</v>
      </c>
      <c r="V364" s="15" t="str">
        <f>IF(Tableau8252728[[#This Row],[Matricule]]&gt;1,IF(COUNTIF(Tableau8252728[DateMatricule],Tableau8252728[[#This Row],[DateMatricule]])&gt;1,"Doublon",""),"")</f>
        <v/>
      </c>
    </row>
    <row r="365" spans="1:22" x14ac:dyDescent="0.25">
      <c r="A365" s="11" t="str">
        <f>IF(Tableau8252728[[#This Row],[Semaine]]="","",VLOOKUP(Tableau8252728[[#This Row],[Semaine]],Listes!$A:$B,2,FALSE))</f>
        <v/>
      </c>
      <c r="B365" s="11" t="str">
        <f>IF(ISBLANK(Tableau8252728[[#This Row],[Matricule]]),"",VLOOKUP(Tableau8252728[[#This Row],[Matricule]],#REF!,2,FALSE))</f>
        <v/>
      </c>
      <c r="C365" s="11" t="str">
        <f>IF(ISBLANK(Tableau8252728[[#This Row],[Matricule]]),"",VLOOKUP(Tableau8252728[[#This Row],[Matricule]],#REF!,3,FALSE))</f>
        <v/>
      </c>
      <c r="D365" s="11" t="str">
        <f>CONCATENATE(Tableau8252728[[#This Row],[Semaine]],Tableau8252728[[#This Row],[Matricule]])</f>
        <v/>
      </c>
      <c r="O365" s="14" t="str">
        <f>IF(SUM(Tableau8252728[[#This Row],[Lundi]:[Mercredi]])&gt;0,SUM(Tableau8252728[[#This Row],[Lundi]:[Mercredi]]),"")</f>
        <v/>
      </c>
      <c r="P365" s="14" t="str">
        <f>IF(SUM(Tableau8252728[[#This Row],[Jeudi]:[Samedi]])&gt;0,SUM(Tableau8252728[[#This Row],[Jeudi]:[Samedi]]),"")</f>
        <v/>
      </c>
      <c r="Q365" s="14">
        <f>COUNTIF(Tableau8252728[[#This Row],[Lundi]:[Mercredi]],"&gt;0") + COUNTIF(Tableau8252728[[#This Row],[Jeudi]:[Samedi]],"&gt;0")</f>
        <v>0</v>
      </c>
      <c r="R365" s="14" t="str">
        <f>IFERROR(Tableau8252728[[#This Row],[Total Tour 1]]+Tableau8252728[[#This Row],[Total Tour 2]],"")</f>
        <v/>
      </c>
      <c r="S365" s="14">
        <f>COUNTIF(Tableau8252728[[#This Row],[Lundi]:[Samedi]],"&gt;=10")*1000</f>
        <v>0</v>
      </c>
      <c r="T36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65" s="15">
        <f>Tableau8252728[[#This Row],[Prime production]]+Tableau8252728[[#This Row],[Prime rendement]]</f>
        <v>0</v>
      </c>
      <c r="V365" s="15" t="str">
        <f>IF(Tableau8252728[[#This Row],[Matricule]]&gt;1,IF(COUNTIF(Tableau8252728[DateMatricule],Tableau8252728[[#This Row],[DateMatricule]])&gt;1,"Doublon",""),"")</f>
        <v/>
      </c>
    </row>
    <row r="366" spans="1:22" x14ac:dyDescent="0.25">
      <c r="A366" s="11" t="str">
        <f>IF(Tableau8252728[[#This Row],[Semaine]]="","",VLOOKUP(Tableau8252728[[#This Row],[Semaine]],Listes!$A:$B,2,FALSE))</f>
        <v/>
      </c>
      <c r="B366" s="11" t="str">
        <f>IF(ISBLANK(Tableau8252728[[#This Row],[Matricule]]),"",VLOOKUP(Tableau8252728[[#This Row],[Matricule]],#REF!,2,FALSE))</f>
        <v/>
      </c>
      <c r="C366" s="11" t="str">
        <f>IF(ISBLANK(Tableau8252728[[#This Row],[Matricule]]),"",VLOOKUP(Tableau8252728[[#This Row],[Matricule]],#REF!,3,FALSE))</f>
        <v/>
      </c>
      <c r="D366" s="11" t="str">
        <f>CONCATENATE(Tableau8252728[[#This Row],[Semaine]],Tableau8252728[[#This Row],[Matricule]])</f>
        <v/>
      </c>
      <c r="O366" s="14" t="str">
        <f>IF(SUM(Tableau8252728[[#This Row],[Lundi]:[Mercredi]])&gt;0,SUM(Tableau8252728[[#This Row],[Lundi]:[Mercredi]]),"")</f>
        <v/>
      </c>
      <c r="P366" s="14" t="str">
        <f>IF(SUM(Tableau8252728[[#This Row],[Jeudi]:[Samedi]])&gt;0,SUM(Tableau8252728[[#This Row],[Jeudi]:[Samedi]]),"")</f>
        <v/>
      </c>
      <c r="Q366" s="14">
        <f>COUNTIF(Tableau8252728[[#This Row],[Lundi]:[Mercredi]],"&gt;0") + COUNTIF(Tableau8252728[[#This Row],[Jeudi]:[Samedi]],"&gt;0")</f>
        <v>0</v>
      </c>
      <c r="R366" s="14" t="str">
        <f>IFERROR(Tableau8252728[[#This Row],[Total Tour 1]]+Tableau8252728[[#This Row],[Total Tour 2]],"")</f>
        <v/>
      </c>
      <c r="S366" s="14">
        <f>COUNTIF(Tableau8252728[[#This Row],[Lundi]:[Samedi]],"&gt;=10")*1000</f>
        <v>0</v>
      </c>
      <c r="T36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66" s="15">
        <f>Tableau8252728[[#This Row],[Prime production]]+Tableau8252728[[#This Row],[Prime rendement]]</f>
        <v>0</v>
      </c>
      <c r="V366" s="15" t="str">
        <f>IF(Tableau8252728[[#This Row],[Matricule]]&gt;1,IF(COUNTIF(Tableau8252728[DateMatricule],Tableau8252728[[#This Row],[DateMatricule]])&gt;1,"Doublon",""),"")</f>
        <v/>
      </c>
    </row>
    <row r="367" spans="1:22" x14ac:dyDescent="0.25">
      <c r="A367" s="11" t="str">
        <f>IF(Tableau8252728[[#This Row],[Semaine]]="","",VLOOKUP(Tableau8252728[[#This Row],[Semaine]],Listes!$A:$B,2,FALSE))</f>
        <v/>
      </c>
      <c r="B367" s="11" t="str">
        <f>IF(ISBLANK(Tableau8252728[[#This Row],[Matricule]]),"",VLOOKUP(Tableau8252728[[#This Row],[Matricule]],#REF!,2,FALSE))</f>
        <v/>
      </c>
      <c r="C367" s="11" t="str">
        <f>IF(ISBLANK(Tableau8252728[[#This Row],[Matricule]]),"",VLOOKUP(Tableau8252728[[#This Row],[Matricule]],#REF!,3,FALSE))</f>
        <v/>
      </c>
      <c r="D367" s="11" t="str">
        <f>CONCATENATE(Tableau8252728[[#This Row],[Semaine]],Tableau8252728[[#This Row],[Matricule]])</f>
        <v/>
      </c>
      <c r="O367" s="14" t="str">
        <f>IF(SUM(Tableau8252728[[#This Row],[Lundi]:[Mercredi]])&gt;0,SUM(Tableau8252728[[#This Row],[Lundi]:[Mercredi]]),"")</f>
        <v/>
      </c>
      <c r="P367" s="14" t="str">
        <f>IF(SUM(Tableau8252728[[#This Row],[Jeudi]:[Samedi]])&gt;0,SUM(Tableau8252728[[#This Row],[Jeudi]:[Samedi]]),"")</f>
        <v/>
      </c>
      <c r="Q367" s="14">
        <f>COUNTIF(Tableau8252728[[#This Row],[Lundi]:[Mercredi]],"&gt;0") + COUNTIF(Tableau8252728[[#This Row],[Jeudi]:[Samedi]],"&gt;0")</f>
        <v>0</v>
      </c>
      <c r="R367" s="14" t="str">
        <f>IFERROR(Tableau8252728[[#This Row],[Total Tour 1]]+Tableau8252728[[#This Row],[Total Tour 2]],"")</f>
        <v/>
      </c>
      <c r="S367" s="14">
        <f>COUNTIF(Tableau8252728[[#This Row],[Lundi]:[Samedi]],"&gt;=10")*1000</f>
        <v>0</v>
      </c>
      <c r="T36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67" s="15">
        <f>Tableau8252728[[#This Row],[Prime production]]+Tableau8252728[[#This Row],[Prime rendement]]</f>
        <v>0</v>
      </c>
      <c r="V367" s="15" t="str">
        <f>IF(Tableau8252728[[#This Row],[Matricule]]&gt;1,IF(COUNTIF(Tableau8252728[DateMatricule],Tableau8252728[[#This Row],[DateMatricule]])&gt;1,"Doublon",""),"")</f>
        <v/>
      </c>
    </row>
    <row r="368" spans="1:22" x14ac:dyDescent="0.25">
      <c r="A368" s="11" t="str">
        <f>IF(Tableau8252728[[#This Row],[Semaine]]="","",VLOOKUP(Tableau8252728[[#This Row],[Semaine]],Listes!$A:$B,2,FALSE))</f>
        <v/>
      </c>
      <c r="B368" s="11" t="str">
        <f>IF(ISBLANK(Tableau8252728[[#This Row],[Matricule]]),"",VLOOKUP(Tableau8252728[[#This Row],[Matricule]],#REF!,2,FALSE))</f>
        <v/>
      </c>
      <c r="C368" s="11" t="str">
        <f>IF(ISBLANK(Tableau8252728[[#This Row],[Matricule]]),"",VLOOKUP(Tableau8252728[[#This Row],[Matricule]],#REF!,3,FALSE))</f>
        <v/>
      </c>
      <c r="D368" s="11" t="str">
        <f>CONCATENATE(Tableau8252728[[#This Row],[Semaine]],Tableau8252728[[#This Row],[Matricule]])</f>
        <v/>
      </c>
      <c r="O368" s="14" t="str">
        <f>IF(SUM(Tableau8252728[[#This Row],[Lundi]:[Mercredi]])&gt;0,SUM(Tableau8252728[[#This Row],[Lundi]:[Mercredi]]),"")</f>
        <v/>
      </c>
      <c r="P368" s="14" t="str">
        <f>IF(SUM(Tableau8252728[[#This Row],[Jeudi]:[Samedi]])&gt;0,SUM(Tableau8252728[[#This Row],[Jeudi]:[Samedi]]),"")</f>
        <v/>
      </c>
      <c r="Q368" s="14">
        <f>COUNTIF(Tableau8252728[[#This Row],[Lundi]:[Mercredi]],"&gt;0") + COUNTIF(Tableau8252728[[#This Row],[Jeudi]:[Samedi]],"&gt;0")</f>
        <v>0</v>
      </c>
      <c r="R368" s="14" t="str">
        <f>IFERROR(Tableau8252728[[#This Row],[Total Tour 1]]+Tableau8252728[[#This Row],[Total Tour 2]],"")</f>
        <v/>
      </c>
      <c r="S368" s="14">
        <f>COUNTIF(Tableau8252728[[#This Row],[Lundi]:[Samedi]],"&gt;=10")*1000</f>
        <v>0</v>
      </c>
      <c r="T36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68" s="15">
        <f>Tableau8252728[[#This Row],[Prime production]]+Tableau8252728[[#This Row],[Prime rendement]]</f>
        <v>0</v>
      </c>
      <c r="V368" s="15" t="str">
        <f>IF(Tableau8252728[[#This Row],[Matricule]]&gt;1,IF(COUNTIF(Tableau8252728[DateMatricule],Tableau8252728[[#This Row],[DateMatricule]])&gt;1,"Doublon",""),"")</f>
        <v/>
      </c>
    </row>
    <row r="369" spans="1:22" x14ac:dyDescent="0.25">
      <c r="A369" s="11" t="str">
        <f>IF(Tableau8252728[[#This Row],[Semaine]]="","",VLOOKUP(Tableau8252728[[#This Row],[Semaine]],Listes!$A:$B,2,FALSE))</f>
        <v/>
      </c>
      <c r="B369" s="11" t="str">
        <f>IF(ISBLANK(Tableau8252728[[#This Row],[Matricule]]),"",VLOOKUP(Tableau8252728[[#This Row],[Matricule]],#REF!,2,FALSE))</f>
        <v/>
      </c>
      <c r="C369" s="11" t="str">
        <f>IF(ISBLANK(Tableau8252728[[#This Row],[Matricule]]),"",VLOOKUP(Tableau8252728[[#This Row],[Matricule]],#REF!,3,FALSE))</f>
        <v/>
      </c>
      <c r="D369" s="11" t="str">
        <f>CONCATENATE(Tableau8252728[[#This Row],[Semaine]],Tableau8252728[[#This Row],[Matricule]])</f>
        <v/>
      </c>
      <c r="O369" s="14" t="str">
        <f>IF(SUM(Tableau8252728[[#This Row],[Lundi]:[Mercredi]])&gt;0,SUM(Tableau8252728[[#This Row],[Lundi]:[Mercredi]]),"")</f>
        <v/>
      </c>
      <c r="P369" s="14" t="str">
        <f>IF(SUM(Tableau8252728[[#This Row],[Jeudi]:[Samedi]])&gt;0,SUM(Tableau8252728[[#This Row],[Jeudi]:[Samedi]]),"")</f>
        <v/>
      </c>
      <c r="Q369" s="14">
        <f>COUNTIF(Tableau8252728[[#This Row],[Lundi]:[Mercredi]],"&gt;0") + COUNTIF(Tableau8252728[[#This Row],[Jeudi]:[Samedi]],"&gt;0")</f>
        <v>0</v>
      </c>
      <c r="R369" s="14" t="str">
        <f>IFERROR(Tableau8252728[[#This Row],[Total Tour 1]]+Tableau8252728[[#This Row],[Total Tour 2]],"")</f>
        <v/>
      </c>
      <c r="S369" s="14">
        <f>COUNTIF(Tableau8252728[[#This Row],[Lundi]:[Samedi]],"&gt;=10")*1000</f>
        <v>0</v>
      </c>
      <c r="T36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69" s="15">
        <f>Tableau8252728[[#This Row],[Prime production]]+Tableau8252728[[#This Row],[Prime rendement]]</f>
        <v>0</v>
      </c>
      <c r="V369" s="15" t="str">
        <f>IF(Tableau8252728[[#This Row],[Matricule]]&gt;1,IF(COUNTIF(Tableau8252728[DateMatricule],Tableau8252728[[#This Row],[DateMatricule]])&gt;1,"Doublon",""),"")</f>
        <v/>
      </c>
    </row>
    <row r="370" spans="1:22" x14ac:dyDescent="0.25">
      <c r="A370" s="11" t="str">
        <f>IF(Tableau8252728[[#This Row],[Semaine]]="","",VLOOKUP(Tableau8252728[[#This Row],[Semaine]],Listes!$A:$B,2,FALSE))</f>
        <v/>
      </c>
      <c r="B370" s="11" t="str">
        <f>IF(ISBLANK(Tableau8252728[[#This Row],[Matricule]]),"",VLOOKUP(Tableau8252728[[#This Row],[Matricule]],#REF!,2,FALSE))</f>
        <v/>
      </c>
      <c r="C370" s="11" t="str">
        <f>IF(ISBLANK(Tableau8252728[[#This Row],[Matricule]]),"",VLOOKUP(Tableau8252728[[#This Row],[Matricule]],#REF!,3,FALSE))</f>
        <v/>
      </c>
      <c r="D370" s="11" t="str">
        <f>CONCATENATE(Tableau8252728[[#This Row],[Semaine]],Tableau8252728[[#This Row],[Matricule]])</f>
        <v/>
      </c>
      <c r="O370" s="14" t="str">
        <f>IF(SUM(Tableau8252728[[#This Row],[Lundi]:[Mercredi]])&gt;0,SUM(Tableau8252728[[#This Row],[Lundi]:[Mercredi]]),"")</f>
        <v/>
      </c>
      <c r="P370" s="14" t="str">
        <f>IF(SUM(Tableau8252728[[#This Row],[Jeudi]:[Samedi]])&gt;0,SUM(Tableau8252728[[#This Row],[Jeudi]:[Samedi]]),"")</f>
        <v/>
      </c>
      <c r="Q370" s="14">
        <f>COUNTIF(Tableau8252728[[#This Row],[Lundi]:[Mercredi]],"&gt;0") + COUNTIF(Tableau8252728[[#This Row],[Jeudi]:[Samedi]],"&gt;0")</f>
        <v>0</v>
      </c>
      <c r="R370" s="14" t="str">
        <f>IFERROR(Tableau8252728[[#This Row],[Total Tour 1]]+Tableau8252728[[#This Row],[Total Tour 2]],"")</f>
        <v/>
      </c>
      <c r="S370" s="14">
        <f>COUNTIF(Tableau8252728[[#This Row],[Lundi]:[Samedi]],"&gt;=10")*1000</f>
        <v>0</v>
      </c>
      <c r="T37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70" s="15">
        <f>Tableau8252728[[#This Row],[Prime production]]+Tableau8252728[[#This Row],[Prime rendement]]</f>
        <v>0</v>
      </c>
      <c r="V370" s="15" t="str">
        <f>IF(Tableau8252728[[#This Row],[Matricule]]&gt;1,IF(COUNTIF(Tableau8252728[DateMatricule],Tableau8252728[[#This Row],[DateMatricule]])&gt;1,"Doublon",""),"")</f>
        <v/>
      </c>
    </row>
    <row r="371" spans="1:22" x14ac:dyDescent="0.25">
      <c r="A371" s="11" t="str">
        <f>IF(Tableau8252728[[#This Row],[Semaine]]="","",VLOOKUP(Tableau8252728[[#This Row],[Semaine]],Listes!$A:$B,2,FALSE))</f>
        <v/>
      </c>
      <c r="B371" s="11" t="str">
        <f>IF(ISBLANK(Tableau8252728[[#This Row],[Matricule]]),"",VLOOKUP(Tableau8252728[[#This Row],[Matricule]],#REF!,2,FALSE))</f>
        <v/>
      </c>
      <c r="C371" s="11" t="str">
        <f>IF(ISBLANK(Tableau8252728[[#This Row],[Matricule]]),"",VLOOKUP(Tableau8252728[[#This Row],[Matricule]],#REF!,3,FALSE))</f>
        <v/>
      </c>
      <c r="D371" s="11" t="str">
        <f>CONCATENATE(Tableau8252728[[#This Row],[Semaine]],Tableau8252728[[#This Row],[Matricule]])</f>
        <v/>
      </c>
      <c r="O371" s="14" t="str">
        <f>IF(SUM(Tableau8252728[[#This Row],[Lundi]:[Mercredi]])&gt;0,SUM(Tableau8252728[[#This Row],[Lundi]:[Mercredi]]),"")</f>
        <v/>
      </c>
      <c r="P371" s="14" t="str">
        <f>IF(SUM(Tableau8252728[[#This Row],[Jeudi]:[Samedi]])&gt;0,SUM(Tableau8252728[[#This Row],[Jeudi]:[Samedi]]),"")</f>
        <v/>
      </c>
      <c r="Q371" s="14">
        <f>COUNTIF(Tableau8252728[[#This Row],[Lundi]:[Mercredi]],"&gt;0") + COUNTIF(Tableau8252728[[#This Row],[Jeudi]:[Samedi]],"&gt;0")</f>
        <v>0</v>
      </c>
      <c r="R371" s="14" t="str">
        <f>IFERROR(Tableau8252728[[#This Row],[Total Tour 1]]+Tableau8252728[[#This Row],[Total Tour 2]],"")</f>
        <v/>
      </c>
      <c r="S371" s="14">
        <f>COUNTIF(Tableau8252728[[#This Row],[Lundi]:[Samedi]],"&gt;=10")*1000</f>
        <v>0</v>
      </c>
      <c r="T37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71" s="15">
        <f>Tableau8252728[[#This Row],[Prime production]]+Tableau8252728[[#This Row],[Prime rendement]]</f>
        <v>0</v>
      </c>
      <c r="V371" s="15" t="str">
        <f>IF(Tableau8252728[[#This Row],[Matricule]]&gt;1,IF(COUNTIF(Tableau8252728[DateMatricule],Tableau8252728[[#This Row],[DateMatricule]])&gt;1,"Doublon",""),"")</f>
        <v/>
      </c>
    </row>
    <row r="372" spans="1:22" x14ac:dyDescent="0.25">
      <c r="A372" s="11" t="str">
        <f>IF(Tableau8252728[[#This Row],[Semaine]]="","",VLOOKUP(Tableau8252728[[#This Row],[Semaine]],Listes!$A:$B,2,FALSE))</f>
        <v/>
      </c>
      <c r="B372" s="11" t="str">
        <f>IF(ISBLANK(Tableau8252728[[#This Row],[Matricule]]),"",VLOOKUP(Tableau8252728[[#This Row],[Matricule]],#REF!,2,FALSE))</f>
        <v/>
      </c>
      <c r="C372" s="11" t="str">
        <f>IF(ISBLANK(Tableau8252728[[#This Row],[Matricule]]),"",VLOOKUP(Tableau8252728[[#This Row],[Matricule]],#REF!,3,FALSE))</f>
        <v/>
      </c>
      <c r="D372" s="11" t="str">
        <f>CONCATENATE(Tableau8252728[[#This Row],[Semaine]],Tableau8252728[[#This Row],[Matricule]])</f>
        <v/>
      </c>
      <c r="O372" s="14" t="str">
        <f>IF(SUM(Tableau8252728[[#This Row],[Lundi]:[Mercredi]])&gt;0,SUM(Tableau8252728[[#This Row],[Lundi]:[Mercredi]]),"")</f>
        <v/>
      </c>
      <c r="P372" s="14" t="str">
        <f>IF(SUM(Tableau8252728[[#This Row],[Jeudi]:[Samedi]])&gt;0,SUM(Tableau8252728[[#This Row],[Jeudi]:[Samedi]]),"")</f>
        <v/>
      </c>
      <c r="Q372" s="14">
        <f>COUNTIF(Tableau8252728[[#This Row],[Lundi]:[Mercredi]],"&gt;0") + COUNTIF(Tableau8252728[[#This Row],[Jeudi]:[Samedi]],"&gt;0")</f>
        <v>0</v>
      </c>
      <c r="R372" s="14" t="str">
        <f>IFERROR(Tableau8252728[[#This Row],[Total Tour 1]]+Tableau8252728[[#This Row],[Total Tour 2]],"")</f>
        <v/>
      </c>
      <c r="S372" s="14">
        <f>COUNTIF(Tableau8252728[[#This Row],[Lundi]:[Samedi]],"&gt;=10")*1000</f>
        <v>0</v>
      </c>
      <c r="T37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72" s="15">
        <f>Tableau8252728[[#This Row],[Prime production]]+Tableau8252728[[#This Row],[Prime rendement]]</f>
        <v>0</v>
      </c>
      <c r="V372" s="15" t="str">
        <f>IF(Tableau8252728[[#This Row],[Matricule]]&gt;1,IF(COUNTIF(Tableau8252728[DateMatricule],Tableau8252728[[#This Row],[DateMatricule]])&gt;1,"Doublon",""),"")</f>
        <v/>
      </c>
    </row>
    <row r="373" spans="1:22" x14ac:dyDescent="0.25">
      <c r="A373" s="11" t="str">
        <f>IF(Tableau8252728[[#This Row],[Semaine]]="","",VLOOKUP(Tableau8252728[[#This Row],[Semaine]],Listes!$A:$B,2,FALSE))</f>
        <v/>
      </c>
      <c r="B373" s="11" t="str">
        <f>IF(ISBLANK(Tableau8252728[[#This Row],[Matricule]]),"",VLOOKUP(Tableau8252728[[#This Row],[Matricule]],#REF!,2,FALSE))</f>
        <v/>
      </c>
      <c r="C373" s="11" t="str">
        <f>IF(ISBLANK(Tableau8252728[[#This Row],[Matricule]]),"",VLOOKUP(Tableau8252728[[#This Row],[Matricule]],#REF!,3,FALSE))</f>
        <v/>
      </c>
      <c r="D373" s="11" t="str">
        <f>CONCATENATE(Tableau8252728[[#This Row],[Semaine]],Tableau8252728[[#This Row],[Matricule]])</f>
        <v/>
      </c>
      <c r="O373" s="14" t="str">
        <f>IF(SUM(Tableau8252728[[#This Row],[Lundi]:[Mercredi]])&gt;0,SUM(Tableau8252728[[#This Row],[Lundi]:[Mercredi]]),"")</f>
        <v/>
      </c>
      <c r="P373" s="14" t="str">
        <f>IF(SUM(Tableau8252728[[#This Row],[Jeudi]:[Samedi]])&gt;0,SUM(Tableau8252728[[#This Row],[Jeudi]:[Samedi]]),"")</f>
        <v/>
      </c>
      <c r="Q373" s="14">
        <f>COUNTIF(Tableau8252728[[#This Row],[Lundi]:[Mercredi]],"&gt;0") + COUNTIF(Tableau8252728[[#This Row],[Jeudi]:[Samedi]],"&gt;0")</f>
        <v>0</v>
      </c>
      <c r="R373" s="14" t="str">
        <f>IFERROR(Tableau8252728[[#This Row],[Total Tour 1]]+Tableau8252728[[#This Row],[Total Tour 2]],"")</f>
        <v/>
      </c>
      <c r="S373" s="14">
        <f>COUNTIF(Tableau8252728[[#This Row],[Lundi]:[Samedi]],"&gt;=10")*1000</f>
        <v>0</v>
      </c>
      <c r="T37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73" s="15">
        <f>Tableau8252728[[#This Row],[Prime production]]+Tableau8252728[[#This Row],[Prime rendement]]</f>
        <v>0</v>
      </c>
      <c r="V373" s="15" t="str">
        <f>IF(Tableau8252728[[#This Row],[Matricule]]&gt;1,IF(COUNTIF(Tableau8252728[DateMatricule],Tableau8252728[[#This Row],[DateMatricule]])&gt;1,"Doublon",""),"")</f>
        <v/>
      </c>
    </row>
    <row r="374" spans="1:22" x14ac:dyDescent="0.25">
      <c r="A374" s="11" t="str">
        <f>IF(Tableau8252728[[#This Row],[Semaine]]="","",VLOOKUP(Tableau8252728[[#This Row],[Semaine]],Listes!$A:$B,2,FALSE))</f>
        <v/>
      </c>
      <c r="B374" s="11" t="str">
        <f>IF(ISBLANK(Tableau8252728[[#This Row],[Matricule]]),"",VLOOKUP(Tableau8252728[[#This Row],[Matricule]],#REF!,2,FALSE))</f>
        <v/>
      </c>
      <c r="C374" s="11" t="str">
        <f>IF(ISBLANK(Tableau8252728[[#This Row],[Matricule]]),"",VLOOKUP(Tableau8252728[[#This Row],[Matricule]],#REF!,3,FALSE))</f>
        <v/>
      </c>
      <c r="D374" s="11" t="str">
        <f>CONCATENATE(Tableau8252728[[#This Row],[Semaine]],Tableau8252728[[#This Row],[Matricule]])</f>
        <v/>
      </c>
      <c r="O374" s="14" t="str">
        <f>IF(SUM(Tableau8252728[[#This Row],[Lundi]:[Mercredi]])&gt;0,SUM(Tableau8252728[[#This Row],[Lundi]:[Mercredi]]),"")</f>
        <v/>
      </c>
      <c r="P374" s="14" t="str">
        <f>IF(SUM(Tableau8252728[[#This Row],[Jeudi]:[Samedi]])&gt;0,SUM(Tableau8252728[[#This Row],[Jeudi]:[Samedi]]),"")</f>
        <v/>
      </c>
      <c r="Q374" s="14">
        <f>COUNTIF(Tableau8252728[[#This Row],[Lundi]:[Mercredi]],"&gt;0") + COUNTIF(Tableau8252728[[#This Row],[Jeudi]:[Samedi]],"&gt;0")</f>
        <v>0</v>
      </c>
      <c r="R374" s="14" t="str">
        <f>IFERROR(Tableau8252728[[#This Row],[Total Tour 1]]+Tableau8252728[[#This Row],[Total Tour 2]],"")</f>
        <v/>
      </c>
      <c r="S374" s="14">
        <f>COUNTIF(Tableau8252728[[#This Row],[Lundi]:[Samedi]],"&gt;=10")*1000</f>
        <v>0</v>
      </c>
      <c r="T37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74" s="15">
        <f>Tableau8252728[[#This Row],[Prime production]]+Tableau8252728[[#This Row],[Prime rendement]]</f>
        <v>0</v>
      </c>
      <c r="V374" s="15" t="str">
        <f>IF(Tableau8252728[[#This Row],[Matricule]]&gt;1,IF(COUNTIF(Tableau8252728[DateMatricule],Tableau8252728[[#This Row],[DateMatricule]])&gt;1,"Doublon",""),"")</f>
        <v/>
      </c>
    </row>
    <row r="375" spans="1:22" x14ac:dyDescent="0.25">
      <c r="A375" s="11" t="str">
        <f>IF(Tableau8252728[[#This Row],[Semaine]]="","",VLOOKUP(Tableau8252728[[#This Row],[Semaine]],Listes!$A:$B,2,FALSE))</f>
        <v/>
      </c>
      <c r="B375" s="11" t="str">
        <f>IF(ISBLANK(Tableau8252728[[#This Row],[Matricule]]),"",VLOOKUP(Tableau8252728[[#This Row],[Matricule]],#REF!,2,FALSE))</f>
        <v/>
      </c>
      <c r="C375" s="11" t="str">
        <f>IF(ISBLANK(Tableau8252728[[#This Row],[Matricule]]),"",VLOOKUP(Tableau8252728[[#This Row],[Matricule]],#REF!,3,FALSE))</f>
        <v/>
      </c>
      <c r="D375" s="11" t="str">
        <f>CONCATENATE(Tableau8252728[[#This Row],[Semaine]],Tableau8252728[[#This Row],[Matricule]])</f>
        <v/>
      </c>
      <c r="O375" s="14" t="str">
        <f>IF(SUM(Tableau8252728[[#This Row],[Lundi]:[Mercredi]])&gt;0,SUM(Tableau8252728[[#This Row],[Lundi]:[Mercredi]]),"")</f>
        <v/>
      </c>
      <c r="P375" s="14" t="str">
        <f>IF(SUM(Tableau8252728[[#This Row],[Jeudi]:[Samedi]])&gt;0,SUM(Tableau8252728[[#This Row],[Jeudi]:[Samedi]]),"")</f>
        <v/>
      </c>
      <c r="Q375" s="14">
        <f>COUNTIF(Tableau8252728[[#This Row],[Lundi]:[Mercredi]],"&gt;0") + COUNTIF(Tableau8252728[[#This Row],[Jeudi]:[Samedi]],"&gt;0")</f>
        <v>0</v>
      </c>
      <c r="R375" s="14" t="str">
        <f>IFERROR(Tableau8252728[[#This Row],[Total Tour 1]]+Tableau8252728[[#This Row],[Total Tour 2]],"")</f>
        <v/>
      </c>
      <c r="S375" s="14">
        <f>COUNTIF(Tableau8252728[[#This Row],[Lundi]:[Samedi]],"&gt;=10")*1000</f>
        <v>0</v>
      </c>
      <c r="T37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75" s="15">
        <f>Tableau8252728[[#This Row],[Prime production]]+Tableau8252728[[#This Row],[Prime rendement]]</f>
        <v>0</v>
      </c>
      <c r="V375" s="15" t="str">
        <f>IF(Tableau8252728[[#This Row],[Matricule]]&gt;1,IF(COUNTIF(Tableau8252728[DateMatricule],Tableau8252728[[#This Row],[DateMatricule]])&gt;1,"Doublon",""),"")</f>
        <v/>
      </c>
    </row>
    <row r="376" spans="1:22" x14ac:dyDescent="0.25">
      <c r="A376" s="11" t="str">
        <f>IF(Tableau8252728[[#This Row],[Semaine]]="","",VLOOKUP(Tableau8252728[[#This Row],[Semaine]],Listes!$A:$B,2,FALSE))</f>
        <v/>
      </c>
      <c r="B376" s="11" t="str">
        <f>IF(ISBLANK(Tableau8252728[[#This Row],[Matricule]]),"",VLOOKUP(Tableau8252728[[#This Row],[Matricule]],#REF!,2,FALSE))</f>
        <v/>
      </c>
      <c r="C376" s="11" t="str">
        <f>IF(ISBLANK(Tableau8252728[[#This Row],[Matricule]]),"",VLOOKUP(Tableau8252728[[#This Row],[Matricule]],#REF!,3,FALSE))</f>
        <v/>
      </c>
      <c r="D376" s="11" t="str">
        <f>CONCATENATE(Tableau8252728[[#This Row],[Semaine]],Tableau8252728[[#This Row],[Matricule]])</f>
        <v/>
      </c>
      <c r="O376" s="14" t="str">
        <f>IF(SUM(Tableau8252728[[#This Row],[Lundi]:[Mercredi]])&gt;0,SUM(Tableau8252728[[#This Row],[Lundi]:[Mercredi]]),"")</f>
        <v/>
      </c>
      <c r="P376" s="14" t="str">
        <f>IF(SUM(Tableau8252728[[#This Row],[Jeudi]:[Samedi]])&gt;0,SUM(Tableau8252728[[#This Row],[Jeudi]:[Samedi]]),"")</f>
        <v/>
      </c>
      <c r="Q376" s="14">
        <f>COUNTIF(Tableau8252728[[#This Row],[Lundi]:[Mercredi]],"&gt;0") + COUNTIF(Tableau8252728[[#This Row],[Jeudi]:[Samedi]],"&gt;0")</f>
        <v>0</v>
      </c>
      <c r="R376" s="14" t="str">
        <f>IFERROR(Tableau8252728[[#This Row],[Total Tour 1]]+Tableau8252728[[#This Row],[Total Tour 2]],"")</f>
        <v/>
      </c>
      <c r="S376" s="14">
        <f>COUNTIF(Tableau8252728[[#This Row],[Lundi]:[Samedi]],"&gt;=10")*1000</f>
        <v>0</v>
      </c>
      <c r="T37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76" s="15">
        <f>Tableau8252728[[#This Row],[Prime production]]+Tableau8252728[[#This Row],[Prime rendement]]</f>
        <v>0</v>
      </c>
      <c r="V376" s="15" t="str">
        <f>IF(Tableau8252728[[#This Row],[Matricule]]&gt;1,IF(COUNTIF(Tableau8252728[DateMatricule],Tableau8252728[[#This Row],[DateMatricule]])&gt;1,"Doublon",""),"")</f>
        <v/>
      </c>
    </row>
    <row r="377" spans="1:22" x14ac:dyDescent="0.25">
      <c r="A377" s="11" t="str">
        <f>IF(Tableau8252728[[#This Row],[Semaine]]="","",VLOOKUP(Tableau8252728[[#This Row],[Semaine]],Listes!$A:$B,2,FALSE))</f>
        <v/>
      </c>
      <c r="B377" s="11" t="str">
        <f>IF(ISBLANK(Tableau8252728[[#This Row],[Matricule]]),"",VLOOKUP(Tableau8252728[[#This Row],[Matricule]],#REF!,2,FALSE))</f>
        <v/>
      </c>
      <c r="C377" s="11" t="str">
        <f>IF(ISBLANK(Tableau8252728[[#This Row],[Matricule]]),"",VLOOKUP(Tableau8252728[[#This Row],[Matricule]],#REF!,3,FALSE))</f>
        <v/>
      </c>
      <c r="D377" s="11" t="str">
        <f>CONCATENATE(Tableau8252728[[#This Row],[Semaine]],Tableau8252728[[#This Row],[Matricule]])</f>
        <v/>
      </c>
      <c r="O377" s="14" t="str">
        <f>IF(SUM(Tableau8252728[[#This Row],[Lundi]:[Mercredi]])&gt;0,SUM(Tableau8252728[[#This Row],[Lundi]:[Mercredi]]),"")</f>
        <v/>
      </c>
      <c r="P377" s="14" t="str">
        <f>IF(SUM(Tableau8252728[[#This Row],[Jeudi]:[Samedi]])&gt;0,SUM(Tableau8252728[[#This Row],[Jeudi]:[Samedi]]),"")</f>
        <v/>
      </c>
      <c r="Q377" s="14">
        <f>COUNTIF(Tableau8252728[[#This Row],[Lundi]:[Mercredi]],"&gt;0") + COUNTIF(Tableau8252728[[#This Row],[Jeudi]:[Samedi]],"&gt;0")</f>
        <v>0</v>
      </c>
      <c r="R377" s="14" t="str">
        <f>IFERROR(Tableau8252728[[#This Row],[Total Tour 1]]+Tableau8252728[[#This Row],[Total Tour 2]],"")</f>
        <v/>
      </c>
      <c r="S377" s="14">
        <f>COUNTIF(Tableau8252728[[#This Row],[Lundi]:[Samedi]],"&gt;=10")*1000</f>
        <v>0</v>
      </c>
      <c r="T37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77" s="15">
        <f>Tableau8252728[[#This Row],[Prime production]]+Tableau8252728[[#This Row],[Prime rendement]]</f>
        <v>0</v>
      </c>
      <c r="V377" s="15" t="str">
        <f>IF(Tableau8252728[[#This Row],[Matricule]]&gt;1,IF(COUNTIF(Tableau8252728[DateMatricule],Tableau8252728[[#This Row],[DateMatricule]])&gt;1,"Doublon",""),"")</f>
        <v/>
      </c>
    </row>
    <row r="378" spans="1:22" x14ac:dyDescent="0.25">
      <c r="A378" s="11" t="str">
        <f>IF(Tableau8252728[[#This Row],[Semaine]]="","",VLOOKUP(Tableau8252728[[#This Row],[Semaine]],Listes!$A:$B,2,FALSE))</f>
        <v/>
      </c>
      <c r="B378" s="11" t="str">
        <f>IF(ISBLANK(Tableau8252728[[#This Row],[Matricule]]),"",VLOOKUP(Tableau8252728[[#This Row],[Matricule]],#REF!,2,FALSE))</f>
        <v/>
      </c>
      <c r="C378" s="11" t="str">
        <f>IF(ISBLANK(Tableau8252728[[#This Row],[Matricule]]),"",VLOOKUP(Tableau8252728[[#This Row],[Matricule]],#REF!,3,FALSE))</f>
        <v/>
      </c>
      <c r="D378" s="11" t="str">
        <f>CONCATENATE(Tableau8252728[[#This Row],[Semaine]],Tableau8252728[[#This Row],[Matricule]])</f>
        <v/>
      </c>
      <c r="O378" s="14" t="str">
        <f>IF(SUM(Tableau8252728[[#This Row],[Lundi]:[Mercredi]])&gt;0,SUM(Tableau8252728[[#This Row],[Lundi]:[Mercredi]]),"")</f>
        <v/>
      </c>
      <c r="P378" s="14" t="str">
        <f>IF(SUM(Tableau8252728[[#This Row],[Jeudi]:[Samedi]])&gt;0,SUM(Tableau8252728[[#This Row],[Jeudi]:[Samedi]]),"")</f>
        <v/>
      </c>
      <c r="Q378" s="14">
        <f>COUNTIF(Tableau8252728[[#This Row],[Lundi]:[Mercredi]],"&gt;0") + COUNTIF(Tableau8252728[[#This Row],[Jeudi]:[Samedi]],"&gt;0")</f>
        <v>0</v>
      </c>
      <c r="R378" s="14" t="str">
        <f>IFERROR(Tableau8252728[[#This Row],[Total Tour 1]]+Tableau8252728[[#This Row],[Total Tour 2]],"")</f>
        <v/>
      </c>
      <c r="S378" s="14">
        <f>COUNTIF(Tableau8252728[[#This Row],[Lundi]:[Samedi]],"&gt;=10")*1000</f>
        <v>0</v>
      </c>
      <c r="T37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78" s="15">
        <f>Tableau8252728[[#This Row],[Prime production]]+Tableau8252728[[#This Row],[Prime rendement]]</f>
        <v>0</v>
      </c>
      <c r="V378" s="15" t="str">
        <f>IF(Tableau8252728[[#This Row],[Matricule]]&gt;1,IF(COUNTIF(Tableau8252728[DateMatricule],Tableau8252728[[#This Row],[DateMatricule]])&gt;1,"Doublon",""),"")</f>
        <v/>
      </c>
    </row>
    <row r="379" spans="1:22" x14ac:dyDescent="0.25">
      <c r="A379" s="11" t="str">
        <f>IF(Tableau8252728[[#This Row],[Semaine]]="","",VLOOKUP(Tableau8252728[[#This Row],[Semaine]],Listes!$A:$B,2,FALSE))</f>
        <v/>
      </c>
      <c r="B379" s="11" t="str">
        <f>IF(ISBLANK(Tableau8252728[[#This Row],[Matricule]]),"",VLOOKUP(Tableau8252728[[#This Row],[Matricule]],#REF!,2,FALSE))</f>
        <v/>
      </c>
      <c r="C379" s="11" t="str">
        <f>IF(ISBLANK(Tableau8252728[[#This Row],[Matricule]]),"",VLOOKUP(Tableau8252728[[#This Row],[Matricule]],#REF!,3,FALSE))</f>
        <v/>
      </c>
      <c r="D379" s="11" t="str">
        <f>CONCATENATE(Tableau8252728[[#This Row],[Semaine]],Tableau8252728[[#This Row],[Matricule]])</f>
        <v/>
      </c>
      <c r="O379" s="14" t="str">
        <f>IF(SUM(Tableau8252728[[#This Row],[Lundi]:[Mercredi]])&gt;0,SUM(Tableau8252728[[#This Row],[Lundi]:[Mercredi]]),"")</f>
        <v/>
      </c>
      <c r="P379" s="14" t="str">
        <f>IF(SUM(Tableau8252728[[#This Row],[Jeudi]:[Samedi]])&gt;0,SUM(Tableau8252728[[#This Row],[Jeudi]:[Samedi]]),"")</f>
        <v/>
      </c>
      <c r="Q379" s="14">
        <f>COUNTIF(Tableau8252728[[#This Row],[Lundi]:[Mercredi]],"&gt;0") + COUNTIF(Tableau8252728[[#This Row],[Jeudi]:[Samedi]],"&gt;0")</f>
        <v>0</v>
      </c>
      <c r="R379" s="14" t="str">
        <f>IFERROR(Tableau8252728[[#This Row],[Total Tour 1]]+Tableau8252728[[#This Row],[Total Tour 2]],"")</f>
        <v/>
      </c>
      <c r="S379" s="14">
        <f>COUNTIF(Tableau8252728[[#This Row],[Lundi]:[Samedi]],"&gt;=10")*1000</f>
        <v>0</v>
      </c>
      <c r="T37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79" s="15">
        <f>Tableau8252728[[#This Row],[Prime production]]+Tableau8252728[[#This Row],[Prime rendement]]</f>
        <v>0</v>
      </c>
      <c r="V379" s="15" t="str">
        <f>IF(Tableau8252728[[#This Row],[Matricule]]&gt;1,IF(COUNTIF(Tableau8252728[DateMatricule],Tableau8252728[[#This Row],[DateMatricule]])&gt;1,"Doublon",""),"")</f>
        <v/>
      </c>
    </row>
    <row r="380" spans="1:22" x14ac:dyDescent="0.25">
      <c r="A380" s="11" t="str">
        <f>IF(Tableau8252728[[#This Row],[Semaine]]="","",VLOOKUP(Tableau8252728[[#This Row],[Semaine]],Listes!$A:$B,2,FALSE))</f>
        <v/>
      </c>
      <c r="B380" s="11" t="str">
        <f>IF(ISBLANK(Tableau8252728[[#This Row],[Matricule]]),"",VLOOKUP(Tableau8252728[[#This Row],[Matricule]],#REF!,2,FALSE))</f>
        <v/>
      </c>
      <c r="C380" s="11" t="str">
        <f>IF(ISBLANK(Tableau8252728[[#This Row],[Matricule]]),"",VLOOKUP(Tableau8252728[[#This Row],[Matricule]],#REF!,3,FALSE))</f>
        <v/>
      </c>
      <c r="D380" s="11" t="str">
        <f>CONCATENATE(Tableau8252728[[#This Row],[Semaine]],Tableau8252728[[#This Row],[Matricule]])</f>
        <v/>
      </c>
      <c r="O380" s="14" t="str">
        <f>IF(SUM(Tableau8252728[[#This Row],[Lundi]:[Mercredi]])&gt;0,SUM(Tableau8252728[[#This Row],[Lundi]:[Mercredi]]),"")</f>
        <v/>
      </c>
      <c r="P380" s="14" t="str">
        <f>IF(SUM(Tableau8252728[[#This Row],[Jeudi]:[Samedi]])&gt;0,SUM(Tableau8252728[[#This Row],[Jeudi]:[Samedi]]),"")</f>
        <v/>
      </c>
      <c r="Q380" s="14">
        <f>COUNTIF(Tableau8252728[[#This Row],[Lundi]:[Mercredi]],"&gt;0") + COUNTIF(Tableau8252728[[#This Row],[Jeudi]:[Samedi]],"&gt;0")</f>
        <v>0</v>
      </c>
      <c r="R380" s="14" t="str">
        <f>IFERROR(Tableau8252728[[#This Row],[Total Tour 1]]+Tableau8252728[[#This Row],[Total Tour 2]],"")</f>
        <v/>
      </c>
      <c r="S380" s="14">
        <f>COUNTIF(Tableau8252728[[#This Row],[Lundi]:[Samedi]],"&gt;=10")*1000</f>
        <v>0</v>
      </c>
      <c r="T38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80" s="15">
        <f>Tableau8252728[[#This Row],[Prime production]]+Tableau8252728[[#This Row],[Prime rendement]]</f>
        <v>0</v>
      </c>
      <c r="V380" s="15" t="str">
        <f>IF(Tableau8252728[[#This Row],[Matricule]]&gt;1,IF(COUNTIF(Tableau8252728[DateMatricule],Tableau8252728[[#This Row],[DateMatricule]])&gt;1,"Doublon",""),"")</f>
        <v/>
      </c>
    </row>
    <row r="381" spans="1:22" x14ac:dyDescent="0.25">
      <c r="A381" s="11" t="str">
        <f>IF(Tableau8252728[[#This Row],[Semaine]]="","",VLOOKUP(Tableau8252728[[#This Row],[Semaine]],Listes!$A:$B,2,FALSE))</f>
        <v/>
      </c>
      <c r="B381" s="11" t="str">
        <f>IF(ISBLANK(Tableau8252728[[#This Row],[Matricule]]),"",VLOOKUP(Tableau8252728[[#This Row],[Matricule]],#REF!,2,FALSE))</f>
        <v/>
      </c>
      <c r="C381" s="11" t="str">
        <f>IF(ISBLANK(Tableau8252728[[#This Row],[Matricule]]),"",VLOOKUP(Tableau8252728[[#This Row],[Matricule]],#REF!,3,FALSE))</f>
        <v/>
      </c>
      <c r="D381" s="11" t="str">
        <f>CONCATENATE(Tableau8252728[[#This Row],[Semaine]],Tableau8252728[[#This Row],[Matricule]])</f>
        <v/>
      </c>
      <c r="O381" s="14" t="str">
        <f>IF(SUM(Tableau8252728[[#This Row],[Lundi]:[Mercredi]])&gt;0,SUM(Tableau8252728[[#This Row],[Lundi]:[Mercredi]]),"")</f>
        <v/>
      </c>
      <c r="P381" s="14" t="str">
        <f>IF(SUM(Tableau8252728[[#This Row],[Jeudi]:[Samedi]])&gt;0,SUM(Tableau8252728[[#This Row],[Jeudi]:[Samedi]]),"")</f>
        <v/>
      </c>
      <c r="Q381" s="14">
        <f>COUNTIF(Tableau8252728[[#This Row],[Lundi]:[Mercredi]],"&gt;0") + COUNTIF(Tableau8252728[[#This Row],[Jeudi]:[Samedi]],"&gt;0")</f>
        <v>0</v>
      </c>
      <c r="R381" s="14" t="str">
        <f>IFERROR(Tableau8252728[[#This Row],[Total Tour 1]]+Tableau8252728[[#This Row],[Total Tour 2]],"")</f>
        <v/>
      </c>
      <c r="S381" s="14">
        <f>COUNTIF(Tableau8252728[[#This Row],[Lundi]:[Samedi]],"&gt;=10")*1000</f>
        <v>0</v>
      </c>
      <c r="T38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81" s="15">
        <f>Tableau8252728[[#This Row],[Prime production]]+Tableau8252728[[#This Row],[Prime rendement]]</f>
        <v>0</v>
      </c>
      <c r="V381" s="15" t="str">
        <f>IF(Tableau8252728[[#This Row],[Matricule]]&gt;1,IF(COUNTIF(Tableau8252728[DateMatricule],Tableau8252728[[#This Row],[DateMatricule]])&gt;1,"Doublon",""),"")</f>
        <v/>
      </c>
    </row>
    <row r="382" spans="1:22" x14ac:dyDescent="0.25">
      <c r="A382" s="11" t="str">
        <f>IF(Tableau8252728[[#This Row],[Semaine]]="","",VLOOKUP(Tableau8252728[[#This Row],[Semaine]],Listes!$A:$B,2,FALSE))</f>
        <v/>
      </c>
      <c r="B382" s="11" t="str">
        <f>IF(ISBLANK(Tableau8252728[[#This Row],[Matricule]]),"",VLOOKUP(Tableau8252728[[#This Row],[Matricule]],#REF!,2,FALSE))</f>
        <v/>
      </c>
      <c r="C382" s="11" t="str">
        <f>IF(ISBLANK(Tableau8252728[[#This Row],[Matricule]]),"",VLOOKUP(Tableau8252728[[#This Row],[Matricule]],#REF!,3,FALSE))</f>
        <v/>
      </c>
      <c r="D382" s="11" t="str">
        <f>CONCATENATE(Tableau8252728[[#This Row],[Semaine]],Tableau8252728[[#This Row],[Matricule]])</f>
        <v/>
      </c>
      <c r="O382" s="14" t="str">
        <f>IF(SUM(Tableau8252728[[#This Row],[Lundi]:[Mercredi]])&gt;0,SUM(Tableau8252728[[#This Row],[Lundi]:[Mercredi]]),"")</f>
        <v/>
      </c>
      <c r="P382" s="14" t="str">
        <f>IF(SUM(Tableau8252728[[#This Row],[Jeudi]:[Samedi]])&gt;0,SUM(Tableau8252728[[#This Row],[Jeudi]:[Samedi]]),"")</f>
        <v/>
      </c>
      <c r="Q382" s="14">
        <f>COUNTIF(Tableau8252728[[#This Row],[Lundi]:[Mercredi]],"&gt;0") + COUNTIF(Tableau8252728[[#This Row],[Jeudi]:[Samedi]],"&gt;0")</f>
        <v>0</v>
      </c>
      <c r="R382" s="14" t="str">
        <f>IFERROR(Tableau8252728[[#This Row],[Total Tour 1]]+Tableau8252728[[#This Row],[Total Tour 2]],"")</f>
        <v/>
      </c>
      <c r="S382" s="14">
        <f>COUNTIF(Tableau8252728[[#This Row],[Lundi]:[Samedi]],"&gt;=10")*1000</f>
        <v>0</v>
      </c>
      <c r="T38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82" s="15">
        <f>Tableau8252728[[#This Row],[Prime production]]+Tableau8252728[[#This Row],[Prime rendement]]</f>
        <v>0</v>
      </c>
      <c r="V382" s="15" t="str">
        <f>IF(Tableau8252728[[#This Row],[Matricule]]&gt;1,IF(COUNTIF(Tableau8252728[DateMatricule],Tableau8252728[[#This Row],[DateMatricule]])&gt;1,"Doublon",""),"")</f>
        <v/>
      </c>
    </row>
    <row r="383" spans="1:22" x14ac:dyDescent="0.25">
      <c r="A383" s="11" t="str">
        <f>IF(Tableau8252728[[#This Row],[Semaine]]="","",VLOOKUP(Tableau8252728[[#This Row],[Semaine]],Listes!$A:$B,2,FALSE))</f>
        <v/>
      </c>
      <c r="B383" s="11" t="str">
        <f>IF(ISBLANK(Tableau8252728[[#This Row],[Matricule]]),"",VLOOKUP(Tableau8252728[[#This Row],[Matricule]],#REF!,2,FALSE))</f>
        <v/>
      </c>
      <c r="C383" s="11" t="str">
        <f>IF(ISBLANK(Tableau8252728[[#This Row],[Matricule]]),"",VLOOKUP(Tableau8252728[[#This Row],[Matricule]],#REF!,3,FALSE))</f>
        <v/>
      </c>
      <c r="D383" s="11" t="str">
        <f>CONCATENATE(Tableau8252728[[#This Row],[Semaine]],Tableau8252728[[#This Row],[Matricule]])</f>
        <v/>
      </c>
      <c r="O383" s="14" t="str">
        <f>IF(SUM(Tableau8252728[[#This Row],[Lundi]:[Mercredi]])&gt;0,SUM(Tableau8252728[[#This Row],[Lundi]:[Mercredi]]),"")</f>
        <v/>
      </c>
      <c r="P383" s="14" t="str">
        <f>IF(SUM(Tableau8252728[[#This Row],[Jeudi]:[Samedi]])&gt;0,SUM(Tableau8252728[[#This Row],[Jeudi]:[Samedi]]),"")</f>
        <v/>
      </c>
      <c r="Q383" s="14">
        <f>COUNTIF(Tableau8252728[[#This Row],[Lundi]:[Mercredi]],"&gt;0") + COUNTIF(Tableau8252728[[#This Row],[Jeudi]:[Samedi]],"&gt;0")</f>
        <v>0</v>
      </c>
      <c r="R383" s="14" t="str">
        <f>IFERROR(Tableau8252728[[#This Row],[Total Tour 1]]+Tableau8252728[[#This Row],[Total Tour 2]],"")</f>
        <v/>
      </c>
      <c r="S383" s="14">
        <f>COUNTIF(Tableau8252728[[#This Row],[Lundi]:[Samedi]],"&gt;=10")*1000</f>
        <v>0</v>
      </c>
      <c r="T38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83" s="15">
        <f>Tableau8252728[[#This Row],[Prime production]]+Tableau8252728[[#This Row],[Prime rendement]]</f>
        <v>0</v>
      </c>
      <c r="V383" s="15" t="str">
        <f>IF(Tableau8252728[[#This Row],[Matricule]]&gt;1,IF(COUNTIF(Tableau8252728[DateMatricule],Tableau8252728[[#This Row],[DateMatricule]])&gt;1,"Doublon",""),"")</f>
        <v/>
      </c>
    </row>
    <row r="384" spans="1:22" x14ac:dyDescent="0.25">
      <c r="A384" s="11" t="str">
        <f>IF(Tableau8252728[[#This Row],[Semaine]]="","",VLOOKUP(Tableau8252728[[#This Row],[Semaine]],Listes!$A:$B,2,FALSE))</f>
        <v/>
      </c>
      <c r="B384" s="11" t="str">
        <f>IF(ISBLANK(Tableau8252728[[#This Row],[Matricule]]),"",VLOOKUP(Tableau8252728[[#This Row],[Matricule]],#REF!,2,FALSE))</f>
        <v/>
      </c>
      <c r="C384" s="11" t="str">
        <f>IF(ISBLANK(Tableau8252728[[#This Row],[Matricule]]),"",VLOOKUP(Tableau8252728[[#This Row],[Matricule]],#REF!,3,FALSE))</f>
        <v/>
      </c>
      <c r="D384" s="11" t="str">
        <f>CONCATENATE(Tableau8252728[[#This Row],[Semaine]],Tableau8252728[[#This Row],[Matricule]])</f>
        <v/>
      </c>
      <c r="O384" s="14" t="str">
        <f>IF(SUM(Tableau8252728[[#This Row],[Lundi]:[Mercredi]])&gt;0,SUM(Tableau8252728[[#This Row],[Lundi]:[Mercredi]]),"")</f>
        <v/>
      </c>
      <c r="P384" s="14" t="str">
        <f>IF(SUM(Tableau8252728[[#This Row],[Jeudi]:[Samedi]])&gt;0,SUM(Tableau8252728[[#This Row],[Jeudi]:[Samedi]]),"")</f>
        <v/>
      </c>
      <c r="Q384" s="14">
        <f>COUNTIF(Tableau8252728[[#This Row],[Lundi]:[Mercredi]],"&gt;0") + COUNTIF(Tableau8252728[[#This Row],[Jeudi]:[Samedi]],"&gt;0")</f>
        <v>0</v>
      </c>
      <c r="R384" s="14" t="str">
        <f>IFERROR(Tableau8252728[[#This Row],[Total Tour 1]]+Tableau8252728[[#This Row],[Total Tour 2]],"")</f>
        <v/>
      </c>
      <c r="S384" s="14">
        <f>COUNTIF(Tableau8252728[[#This Row],[Lundi]:[Samedi]],"&gt;=10")*1000</f>
        <v>0</v>
      </c>
      <c r="T38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84" s="15">
        <f>Tableau8252728[[#This Row],[Prime production]]+Tableau8252728[[#This Row],[Prime rendement]]</f>
        <v>0</v>
      </c>
      <c r="V384" s="15" t="str">
        <f>IF(Tableau8252728[[#This Row],[Matricule]]&gt;1,IF(COUNTIF(Tableau8252728[DateMatricule],Tableau8252728[[#This Row],[DateMatricule]])&gt;1,"Doublon",""),"")</f>
        <v/>
      </c>
    </row>
    <row r="385" spans="1:22" x14ac:dyDescent="0.25">
      <c r="A385" s="11" t="str">
        <f>IF(Tableau8252728[[#This Row],[Semaine]]="","",VLOOKUP(Tableau8252728[[#This Row],[Semaine]],Listes!$A:$B,2,FALSE))</f>
        <v/>
      </c>
      <c r="B385" s="11" t="str">
        <f>IF(ISBLANK(Tableau8252728[[#This Row],[Matricule]]),"",VLOOKUP(Tableau8252728[[#This Row],[Matricule]],#REF!,2,FALSE))</f>
        <v/>
      </c>
      <c r="C385" s="11" t="str">
        <f>IF(ISBLANK(Tableau8252728[[#This Row],[Matricule]]),"",VLOOKUP(Tableau8252728[[#This Row],[Matricule]],#REF!,3,FALSE))</f>
        <v/>
      </c>
      <c r="D385" s="11" t="str">
        <f>CONCATENATE(Tableau8252728[[#This Row],[Semaine]],Tableau8252728[[#This Row],[Matricule]])</f>
        <v/>
      </c>
      <c r="O385" s="14" t="str">
        <f>IF(SUM(Tableau8252728[[#This Row],[Lundi]:[Mercredi]])&gt;0,SUM(Tableau8252728[[#This Row],[Lundi]:[Mercredi]]),"")</f>
        <v/>
      </c>
      <c r="P385" s="14" t="str">
        <f>IF(SUM(Tableau8252728[[#This Row],[Jeudi]:[Samedi]])&gt;0,SUM(Tableau8252728[[#This Row],[Jeudi]:[Samedi]]),"")</f>
        <v/>
      </c>
      <c r="Q385" s="14">
        <f>COUNTIF(Tableau8252728[[#This Row],[Lundi]:[Mercredi]],"&gt;0") + COUNTIF(Tableau8252728[[#This Row],[Jeudi]:[Samedi]],"&gt;0")</f>
        <v>0</v>
      </c>
      <c r="R385" s="14" t="str">
        <f>IFERROR(Tableau8252728[[#This Row],[Total Tour 1]]+Tableau8252728[[#This Row],[Total Tour 2]],"")</f>
        <v/>
      </c>
      <c r="S385" s="14">
        <f>COUNTIF(Tableau8252728[[#This Row],[Lundi]:[Samedi]],"&gt;=10")*1000</f>
        <v>0</v>
      </c>
      <c r="T38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85" s="15">
        <f>Tableau8252728[[#This Row],[Prime production]]+Tableau8252728[[#This Row],[Prime rendement]]</f>
        <v>0</v>
      </c>
      <c r="V385" s="15" t="str">
        <f>IF(Tableau8252728[[#This Row],[Matricule]]&gt;1,IF(COUNTIF(Tableau8252728[DateMatricule],Tableau8252728[[#This Row],[DateMatricule]])&gt;1,"Doublon",""),"")</f>
        <v/>
      </c>
    </row>
    <row r="386" spans="1:22" x14ac:dyDescent="0.25">
      <c r="A386" s="11" t="str">
        <f>IF(Tableau8252728[[#This Row],[Semaine]]="","",VLOOKUP(Tableau8252728[[#This Row],[Semaine]],Listes!$A:$B,2,FALSE))</f>
        <v/>
      </c>
      <c r="B386" s="11" t="str">
        <f>IF(ISBLANK(Tableau8252728[[#This Row],[Matricule]]),"",VLOOKUP(Tableau8252728[[#This Row],[Matricule]],#REF!,2,FALSE))</f>
        <v/>
      </c>
      <c r="C386" s="11" t="str">
        <f>IF(ISBLANK(Tableau8252728[[#This Row],[Matricule]]),"",VLOOKUP(Tableau8252728[[#This Row],[Matricule]],#REF!,3,FALSE))</f>
        <v/>
      </c>
      <c r="D386" s="11" t="str">
        <f>CONCATENATE(Tableau8252728[[#This Row],[Semaine]],Tableau8252728[[#This Row],[Matricule]])</f>
        <v/>
      </c>
      <c r="O386" s="14" t="str">
        <f>IF(SUM(Tableau8252728[[#This Row],[Lundi]:[Mercredi]])&gt;0,SUM(Tableau8252728[[#This Row],[Lundi]:[Mercredi]]),"")</f>
        <v/>
      </c>
      <c r="P386" s="14" t="str">
        <f>IF(SUM(Tableau8252728[[#This Row],[Jeudi]:[Samedi]])&gt;0,SUM(Tableau8252728[[#This Row],[Jeudi]:[Samedi]]),"")</f>
        <v/>
      </c>
      <c r="Q386" s="14">
        <f>COUNTIF(Tableau8252728[[#This Row],[Lundi]:[Mercredi]],"&gt;0") + COUNTIF(Tableau8252728[[#This Row],[Jeudi]:[Samedi]],"&gt;0")</f>
        <v>0</v>
      </c>
      <c r="R386" s="14" t="str">
        <f>IFERROR(Tableau8252728[[#This Row],[Total Tour 1]]+Tableau8252728[[#This Row],[Total Tour 2]],"")</f>
        <v/>
      </c>
      <c r="S386" s="14">
        <f>COUNTIF(Tableau8252728[[#This Row],[Lundi]:[Samedi]],"&gt;=10")*1000</f>
        <v>0</v>
      </c>
      <c r="T38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86" s="15">
        <f>Tableau8252728[[#This Row],[Prime production]]+Tableau8252728[[#This Row],[Prime rendement]]</f>
        <v>0</v>
      </c>
      <c r="V386" s="15" t="str">
        <f>IF(Tableau8252728[[#This Row],[Matricule]]&gt;1,IF(COUNTIF(Tableau8252728[DateMatricule],Tableau8252728[[#This Row],[DateMatricule]])&gt;1,"Doublon",""),"")</f>
        <v/>
      </c>
    </row>
    <row r="387" spans="1:22" x14ac:dyDescent="0.25">
      <c r="A387" s="11" t="str">
        <f>IF(Tableau8252728[[#This Row],[Semaine]]="","",VLOOKUP(Tableau8252728[[#This Row],[Semaine]],Listes!$A:$B,2,FALSE))</f>
        <v/>
      </c>
      <c r="B387" s="11" t="str">
        <f>IF(ISBLANK(Tableau8252728[[#This Row],[Matricule]]),"",VLOOKUP(Tableau8252728[[#This Row],[Matricule]],#REF!,2,FALSE))</f>
        <v/>
      </c>
      <c r="C387" s="11" t="str">
        <f>IF(ISBLANK(Tableau8252728[[#This Row],[Matricule]]),"",VLOOKUP(Tableau8252728[[#This Row],[Matricule]],#REF!,3,FALSE))</f>
        <v/>
      </c>
      <c r="D387" s="11" t="str">
        <f>CONCATENATE(Tableau8252728[[#This Row],[Semaine]],Tableau8252728[[#This Row],[Matricule]])</f>
        <v/>
      </c>
      <c r="O387" s="14" t="str">
        <f>IF(SUM(Tableau8252728[[#This Row],[Lundi]:[Mercredi]])&gt;0,SUM(Tableau8252728[[#This Row],[Lundi]:[Mercredi]]),"")</f>
        <v/>
      </c>
      <c r="P387" s="14" t="str">
        <f>IF(SUM(Tableau8252728[[#This Row],[Jeudi]:[Samedi]])&gt;0,SUM(Tableau8252728[[#This Row],[Jeudi]:[Samedi]]),"")</f>
        <v/>
      </c>
      <c r="Q387" s="14">
        <f>COUNTIF(Tableau8252728[[#This Row],[Lundi]:[Mercredi]],"&gt;0") + COUNTIF(Tableau8252728[[#This Row],[Jeudi]:[Samedi]],"&gt;0")</f>
        <v>0</v>
      </c>
      <c r="R387" s="14" t="str">
        <f>IFERROR(Tableau8252728[[#This Row],[Total Tour 1]]+Tableau8252728[[#This Row],[Total Tour 2]],"")</f>
        <v/>
      </c>
      <c r="S387" s="14">
        <f>COUNTIF(Tableau8252728[[#This Row],[Lundi]:[Samedi]],"&gt;=10")*1000</f>
        <v>0</v>
      </c>
      <c r="T38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87" s="15">
        <f>Tableau8252728[[#This Row],[Prime production]]+Tableau8252728[[#This Row],[Prime rendement]]</f>
        <v>0</v>
      </c>
      <c r="V387" s="15" t="str">
        <f>IF(Tableau8252728[[#This Row],[Matricule]]&gt;1,IF(COUNTIF(Tableau8252728[DateMatricule],Tableau8252728[[#This Row],[DateMatricule]])&gt;1,"Doublon",""),"")</f>
        <v/>
      </c>
    </row>
    <row r="388" spans="1:22" x14ac:dyDescent="0.25">
      <c r="A388" s="11" t="str">
        <f>IF(Tableau8252728[[#This Row],[Semaine]]="","",VLOOKUP(Tableau8252728[[#This Row],[Semaine]],Listes!$A:$B,2,FALSE))</f>
        <v/>
      </c>
      <c r="B388" s="11" t="str">
        <f>IF(ISBLANK(Tableau8252728[[#This Row],[Matricule]]),"",VLOOKUP(Tableau8252728[[#This Row],[Matricule]],#REF!,2,FALSE))</f>
        <v/>
      </c>
      <c r="C388" s="11" t="str">
        <f>IF(ISBLANK(Tableau8252728[[#This Row],[Matricule]]),"",VLOOKUP(Tableau8252728[[#This Row],[Matricule]],#REF!,3,FALSE))</f>
        <v/>
      </c>
      <c r="D388" s="11" t="str">
        <f>CONCATENATE(Tableau8252728[[#This Row],[Semaine]],Tableau8252728[[#This Row],[Matricule]])</f>
        <v/>
      </c>
      <c r="O388" s="14" t="str">
        <f>IF(SUM(Tableau8252728[[#This Row],[Lundi]:[Mercredi]])&gt;0,SUM(Tableau8252728[[#This Row],[Lundi]:[Mercredi]]),"")</f>
        <v/>
      </c>
      <c r="P388" s="14" t="str">
        <f>IF(SUM(Tableau8252728[[#This Row],[Jeudi]:[Samedi]])&gt;0,SUM(Tableau8252728[[#This Row],[Jeudi]:[Samedi]]),"")</f>
        <v/>
      </c>
      <c r="Q388" s="14">
        <f>COUNTIF(Tableau8252728[[#This Row],[Lundi]:[Mercredi]],"&gt;0") + COUNTIF(Tableau8252728[[#This Row],[Jeudi]:[Samedi]],"&gt;0")</f>
        <v>0</v>
      </c>
      <c r="R388" s="14" t="str">
        <f>IFERROR(Tableau8252728[[#This Row],[Total Tour 1]]+Tableau8252728[[#This Row],[Total Tour 2]],"")</f>
        <v/>
      </c>
      <c r="S388" s="14">
        <f>COUNTIF(Tableau8252728[[#This Row],[Lundi]:[Samedi]],"&gt;=10")*1000</f>
        <v>0</v>
      </c>
      <c r="T38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88" s="15">
        <f>Tableau8252728[[#This Row],[Prime production]]+Tableau8252728[[#This Row],[Prime rendement]]</f>
        <v>0</v>
      </c>
      <c r="V388" s="15" t="str">
        <f>IF(Tableau8252728[[#This Row],[Matricule]]&gt;1,IF(COUNTIF(Tableau8252728[DateMatricule],Tableau8252728[[#This Row],[DateMatricule]])&gt;1,"Doublon",""),"")</f>
        <v/>
      </c>
    </row>
    <row r="389" spans="1:22" x14ac:dyDescent="0.25">
      <c r="A389" s="11" t="str">
        <f>IF(Tableau8252728[[#This Row],[Semaine]]="","",VLOOKUP(Tableau8252728[[#This Row],[Semaine]],Listes!$A:$B,2,FALSE))</f>
        <v/>
      </c>
      <c r="B389" s="11" t="str">
        <f>IF(ISBLANK(Tableau8252728[[#This Row],[Matricule]]),"",VLOOKUP(Tableau8252728[[#This Row],[Matricule]],#REF!,2,FALSE))</f>
        <v/>
      </c>
      <c r="C389" s="11" t="str">
        <f>IF(ISBLANK(Tableau8252728[[#This Row],[Matricule]]),"",VLOOKUP(Tableau8252728[[#This Row],[Matricule]],#REF!,3,FALSE))</f>
        <v/>
      </c>
      <c r="D389" s="11" t="str">
        <f>CONCATENATE(Tableau8252728[[#This Row],[Semaine]],Tableau8252728[[#This Row],[Matricule]])</f>
        <v/>
      </c>
      <c r="O389" s="14" t="str">
        <f>IF(SUM(Tableau8252728[[#This Row],[Lundi]:[Mercredi]])&gt;0,SUM(Tableau8252728[[#This Row],[Lundi]:[Mercredi]]),"")</f>
        <v/>
      </c>
      <c r="P389" s="14" t="str">
        <f>IF(SUM(Tableau8252728[[#This Row],[Jeudi]:[Samedi]])&gt;0,SUM(Tableau8252728[[#This Row],[Jeudi]:[Samedi]]),"")</f>
        <v/>
      </c>
      <c r="Q389" s="14">
        <f>COUNTIF(Tableau8252728[[#This Row],[Lundi]:[Mercredi]],"&gt;0") + COUNTIF(Tableau8252728[[#This Row],[Jeudi]:[Samedi]],"&gt;0")</f>
        <v>0</v>
      </c>
      <c r="R389" s="14" t="str">
        <f>IFERROR(Tableau8252728[[#This Row],[Total Tour 1]]+Tableau8252728[[#This Row],[Total Tour 2]],"")</f>
        <v/>
      </c>
      <c r="S389" s="14">
        <f>COUNTIF(Tableau8252728[[#This Row],[Lundi]:[Samedi]],"&gt;=10")*1000</f>
        <v>0</v>
      </c>
      <c r="T38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89" s="15">
        <f>Tableau8252728[[#This Row],[Prime production]]+Tableau8252728[[#This Row],[Prime rendement]]</f>
        <v>0</v>
      </c>
      <c r="V389" s="15" t="str">
        <f>IF(Tableau8252728[[#This Row],[Matricule]]&gt;1,IF(COUNTIF(Tableau8252728[DateMatricule],Tableau8252728[[#This Row],[DateMatricule]])&gt;1,"Doublon",""),"")</f>
        <v/>
      </c>
    </row>
    <row r="390" spans="1:22" x14ac:dyDescent="0.25">
      <c r="A390" s="11" t="str">
        <f>IF(Tableau8252728[[#This Row],[Semaine]]="","",VLOOKUP(Tableau8252728[[#This Row],[Semaine]],Listes!$A:$B,2,FALSE))</f>
        <v/>
      </c>
      <c r="B390" s="11" t="str">
        <f>IF(ISBLANK(Tableau8252728[[#This Row],[Matricule]]),"",VLOOKUP(Tableau8252728[[#This Row],[Matricule]],#REF!,2,FALSE))</f>
        <v/>
      </c>
      <c r="C390" s="11" t="str">
        <f>IF(ISBLANK(Tableau8252728[[#This Row],[Matricule]]),"",VLOOKUP(Tableau8252728[[#This Row],[Matricule]],#REF!,3,FALSE))</f>
        <v/>
      </c>
      <c r="D390" s="11" t="str">
        <f>CONCATENATE(Tableau8252728[[#This Row],[Semaine]],Tableau8252728[[#This Row],[Matricule]])</f>
        <v/>
      </c>
      <c r="O390" s="14" t="str">
        <f>IF(SUM(Tableau8252728[[#This Row],[Lundi]:[Mercredi]])&gt;0,SUM(Tableau8252728[[#This Row],[Lundi]:[Mercredi]]),"")</f>
        <v/>
      </c>
      <c r="P390" s="14" t="str">
        <f>IF(SUM(Tableau8252728[[#This Row],[Jeudi]:[Samedi]])&gt;0,SUM(Tableau8252728[[#This Row],[Jeudi]:[Samedi]]),"")</f>
        <v/>
      </c>
      <c r="Q390" s="14">
        <f>COUNTIF(Tableau8252728[[#This Row],[Lundi]:[Mercredi]],"&gt;0") + COUNTIF(Tableau8252728[[#This Row],[Jeudi]:[Samedi]],"&gt;0")</f>
        <v>0</v>
      </c>
      <c r="R390" s="14" t="str">
        <f>IFERROR(Tableau8252728[[#This Row],[Total Tour 1]]+Tableau8252728[[#This Row],[Total Tour 2]],"")</f>
        <v/>
      </c>
      <c r="S390" s="14">
        <f>COUNTIF(Tableau8252728[[#This Row],[Lundi]:[Samedi]],"&gt;=10")*1000</f>
        <v>0</v>
      </c>
      <c r="T39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90" s="15">
        <f>Tableau8252728[[#This Row],[Prime production]]+Tableau8252728[[#This Row],[Prime rendement]]</f>
        <v>0</v>
      </c>
      <c r="V390" s="15" t="str">
        <f>IF(Tableau8252728[[#This Row],[Matricule]]&gt;1,IF(COUNTIF(Tableau8252728[DateMatricule],Tableau8252728[[#This Row],[DateMatricule]])&gt;1,"Doublon",""),"")</f>
        <v/>
      </c>
    </row>
    <row r="391" spans="1:22" x14ac:dyDescent="0.25">
      <c r="A391" s="11" t="str">
        <f>IF(Tableau8252728[[#This Row],[Semaine]]="","",VLOOKUP(Tableau8252728[[#This Row],[Semaine]],Listes!$A:$B,2,FALSE))</f>
        <v/>
      </c>
      <c r="B391" s="11" t="str">
        <f>IF(ISBLANK(Tableau8252728[[#This Row],[Matricule]]),"",VLOOKUP(Tableau8252728[[#This Row],[Matricule]],#REF!,2,FALSE))</f>
        <v/>
      </c>
      <c r="C391" s="11" t="str">
        <f>IF(ISBLANK(Tableau8252728[[#This Row],[Matricule]]),"",VLOOKUP(Tableau8252728[[#This Row],[Matricule]],#REF!,3,FALSE))</f>
        <v/>
      </c>
      <c r="D391" s="11" t="str">
        <f>CONCATENATE(Tableau8252728[[#This Row],[Semaine]],Tableau8252728[[#This Row],[Matricule]])</f>
        <v/>
      </c>
      <c r="O391" s="14" t="str">
        <f>IF(SUM(Tableau8252728[[#This Row],[Lundi]:[Mercredi]])&gt;0,SUM(Tableau8252728[[#This Row],[Lundi]:[Mercredi]]),"")</f>
        <v/>
      </c>
      <c r="P391" s="14" t="str">
        <f>IF(SUM(Tableau8252728[[#This Row],[Jeudi]:[Samedi]])&gt;0,SUM(Tableau8252728[[#This Row],[Jeudi]:[Samedi]]),"")</f>
        <v/>
      </c>
      <c r="Q391" s="14">
        <f>COUNTIF(Tableau8252728[[#This Row],[Lundi]:[Mercredi]],"&gt;0") + COUNTIF(Tableau8252728[[#This Row],[Jeudi]:[Samedi]],"&gt;0")</f>
        <v>0</v>
      </c>
      <c r="R391" s="14" t="str">
        <f>IFERROR(Tableau8252728[[#This Row],[Total Tour 1]]+Tableau8252728[[#This Row],[Total Tour 2]],"")</f>
        <v/>
      </c>
      <c r="S391" s="14">
        <f>COUNTIF(Tableau8252728[[#This Row],[Lundi]:[Samedi]],"&gt;=10")*1000</f>
        <v>0</v>
      </c>
      <c r="T39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91" s="15">
        <f>Tableau8252728[[#This Row],[Prime production]]+Tableau8252728[[#This Row],[Prime rendement]]</f>
        <v>0</v>
      </c>
      <c r="V391" s="15" t="str">
        <f>IF(Tableau8252728[[#This Row],[Matricule]]&gt;1,IF(COUNTIF(Tableau8252728[DateMatricule],Tableau8252728[[#This Row],[DateMatricule]])&gt;1,"Doublon",""),"")</f>
        <v/>
      </c>
    </row>
    <row r="392" spans="1:22" x14ac:dyDescent="0.25">
      <c r="A392" s="11" t="str">
        <f>IF(Tableau8252728[[#This Row],[Semaine]]="","",VLOOKUP(Tableau8252728[[#This Row],[Semaine]],Listes!$A:$B,2,FALSE))</f>
        <v/>
      </c>
      <c r="B392" s="11" t="str">
        <f>IF(ISBLANK(Tableau8252728[[#This Row],[Matricule]]),"",VLOOKUP(Tableau8252728[[#This Row],[Matricule]],#REF!,2,FALSE))</f>
        <v/>
      </c>
      <c r="C392" s="11" t="str">
        <f>IF(ISBLANK(Tableau8252728[[#This Row],[Matricule]]),"",VLOOKUP(Tableau8252728[[#This Row],[Matricule]],#REF!,3,FALSE))</f>
        <v/>
      </c>
      <c r="D392" s="11" t="str">
        <f>CONCATENATE(Tableau8252728[[#This Row],[Semaine]],Tableau8252728[[#This Row],[Matricule]])</f>
        <v/>
      </c>
      <c r="O392" s="14" t="str">
        <f>IF(SUM(Tableau8252728[[#This Row],[Lundi]:[Mercredi]])&gt;0,SUM(Tableau8252728[[#This Row],[Lundi]:[Mercredi]]),"")</f>
        <v/>
      </c>
      <c r="P392" s="14" t="str">
        <f>IF(SUM(Tableau8252728[[#This Row],[Jeudi]:[Samedi]])&gt;0,SUM(Tableau8252728[[#This Row],[Jeudi]:[Samedi]]),"")</f>
        <v/>
      </c>
      <c r="Q392" s="14">
        <f>COUNTIF(Tableau8252728[[#This Row],[Lundi]:[Mercredi]],"&gt;0") + COUNTIF(Tableau8252728[[#This Row],[Jeudi]:[Samedi]],"&gt;0")</f>
        <v>0</v>
      </c>
      <c r="R392" s="14" t="str">
        <f>IFERROR(Tableau8252728[[#This Row],[Total Tour 1]]+Tableau8252728[[#This Row],[Total Tour 2]],"")</f>
        <v/>
      </c>
      <c r="S392" s="14">
        <f>COUNTIF(Tableau8252728[[#This Row],[Lundi]:[Samedi]],"&gt;=10")*1000</f>
        <v>0</v>
      </c>
      <c r="T39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92" s="15">
        <f>Tableau8252728[[#This Row],[Prime production]]+Tableau8252728[[#This Row],[Prime rendement]]</f>
        <v>0</v>
      </c>
      <c r="V392" s="15" t="str">
        <f>IF(Tableau8252728[[#This Row],[Matricule]]&gt;1,IF(COUNTIF(Tableau8252728[DateMatricule],Tableau8252728[[#This Row],[DateMatricule]])&gt;1,"Doublon",""),"")</f>
        <v/>
      </c>
    </row>
    <row r="393" spans="1:22" x14ac:dyDescent="0.25">
      <c r="A393" s="11" t="str">
        <f>IF(Tableau8252728[[#This Row],[Semaine]]="","",VLOOKUP(Tableau8252728[[#This Row],[Semaine]],Listes!$A:$B,2,FALSE))</f>
        <v/>
      </c>
      <c r="B393" s="11" t="str">
        <f>IF(ISBLANK(Tableau8252728[[#This Row],[Matricule]]),"",VLOOKUP(Tableau8252728[[#This Row],[Matricule]],#REF!,2,FALSE))</f>
        <v/>
      </c>
      <c r="C393" s="11" t="str">
        <f>IF(ISBLANK(Tableau8252728[[#This Row],[Matricule]]),"",VLOOKUP(Tableau8252728[[#This Row],[Matricule]],#REF!,3,FALSE))</f>
        <v/>
      </c>
      <c r="D393" s="11" t="str">
        <f>CONCATENATE(Tableau8252728[[#This Row],[Semaine]],Tableau8252728[[#This Row],[Matricule]])</f>
        <v/>
      </c>
      <c r="O393" s="14" t="str">
        <f>IF(SUM(Tableau8252728[[#This Row],[Lundi]:[Mercredi]])&gt;0,SUM(Tableau8252728[[#This Row],[Lundi]:[Mercredi]]),"")</f>
        <v/>
      </c>
      <c r="P393" s="14" t="str">
        <f>IF(SUM(Tableau8252728[[#This Row],[Jeudi]:[Samedi]])&gt;0,SUM(Tableau8252728[[#This Row],[Jeudi]:[Samedi]]),"")</f>
        <v/>
      </c>
      <c r="Q393" s="14">
        <f>COUNTIF(Tableau8252728[[#This Row],[Lundi]:[Mercredi]],"&gt;0") + COUNTIF(Tableau8252728[[#This Row],[Jeudi]:[Samedi]],"&gt;0")</f>
        <v>0</v>
      </c>
      <c r="R393" s="14" t="str">
        <f>IFERROR(Tableau8252728[[#This Row],[Total Tour 1]]+Tableau8252728[[#This Row],[Total Tour 2]],"")</f>
        <v/>
      </c>
      <c r="S393" s="14">
        <f>COUNTIF(Tableau8252728[[#This Row],[Lundi]:[Samedi]],"&gt;=10")*1000</f>
        <v>0</v>
      </c>
      <c r="T39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93" s="15">
        <f>Tableau8252728[[#This Row],[Prime production]]+Tableau8252728[[#This Row],[Prime rendement]]</f>
        <v>0</v>
      </c>
      <c r="V393" s="15" t="str">
        <f>IF(Tableau8252728[[#This Row],[Matricule]]&gt;1,IF(COUNTIF(Tableau8252728[DateMatricule],Tableau8252728[[#This Row],[DateMatricule]])&gt;1,"Doublon",""),"")</f>
        <v/>
      </c>
    </row>
    <row r="394" spans="1:22" x14ac:dyDescent="0.25">
      <c r="A394" s="11" t="str">
        <f>IF(Tableau8252728[[#This Row],[Semaine]]="","",VLOOKUP(Tableau8252728[[#This Row],[Semaine]],Listes!$A:$B,2,FALSE))</f>
        <v/>
      </c>
      <c r="B394" s="11" t="str">
        <f>IF(ISBLANK(Tableau8252728[[#This Row],[Matricule]]),"",VLOOKUP(Tableau8252728[[#This Row],[Matricule]],#REF!,2,FALSE))</f>
        <v/>
      </c>
      <c r="C394" s="11" t="str">
        <f>IF(ISBLANK(Tableau8252728[[#This Row],[Matricule]]),"",VLOOKUP(Tableau8252728[[#This Row],[Matricule]],#REF!,3,FALSE))</f>
        <v/>
      </c>
      <c r="D394" s="11" t="str">
        <f>CONCATENATE(Tableau8252728[[#This Row],[Semaine]],Tableau8252728[[#This Row],[Matricule]])</f>
        <v/>
      </c>
      <c r="O394" s="14" t="str">
        <f>IF(SUM(Tableau8252728[[#This Row],[Lundi]:[Mercredi]])&gt;0,SUM(Tableau8252728[[#This Row],[Lundi]:[Mercredi]]),"")</f>
        <v/>
      </c>
      <c r="P394" s="14" t="str">
        <f>IF(SUM(Tableau8252728[[#This Row],[Jeudi]:[Samedi]])&gt;0,SUM(Tableau8252728[[#This Row],[Jeudi]:[Samedi]]),"")</f>
        <v/>
      </c>
      <c r="Q394" s="14">
        <f>COUNTIF(Tableau8252728[[#This Row],[Lundi]:[Mercredi]],"&gt;0") + COUNTIF(Tableau8252728[[#This Row],[Jeudi]:[Samedi]],"&gt;0")</f>
        <v>0</v>
      </c>
      <c r="R394" s="14" t="str">
        <f>IFERROR(Tableau8252728[[#This Row],[Total Tour 1]]+Tableau8252728[[#This Row],[Total Tour 2]],"")</f>
        <v/>
      </c>
      <c r="S394" s="14">
        <f>COUNTIF(Tableau8252728[[#This Row],[Lundi]:[Samedi]],"&gt;=10")*1000</f>
        <v>0</v>
      </c>
      <c r="T39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94" s="15">
        <f>Tableau8252728[[#This Row],[Prime production]]+Tableau8252728[[#This Row],[Prime rendement]]</f>
        <v>0</v>
      </c>
      <c r="V394" s="15" t="str">
        <f>IF(Tableau8252728[[#This Row],[Matricule]]&gt;1,IF(COUNTIF(Tableau8252728[DateMatricule],Tableau8252728[[#This Row],[DateMatricule]])&gt;1,"Doublon",""),"")</f>
        <v/>
      </c>
    </row>
    <row r="395" spans="1:22" x14ac:dyDescent="0.25">
      <c r="A395" s="11" t="str">
        <f>IF(Tableau8252728[[#This Row],[Semaine]]="","",VLOOKUP(Tableau8252728[[#This Row],[Semaine]],Listes!$A:$B,2,FALSE))</f>
        <v/>
      </c>
      <c r="B395" s="11" t="str">
        <f>IF(ISBLANK(Tableau8252728[[#This Row],[Matricule]]),"",VLOOKUP(Tableau8252728[[#This Row],[Matricule]],#REF!,2,FALSE))</f>
        <v/>
      </c>
      <c r="C395" s="11" t="str">
        <f>IF(ISBLANK(Tableau8252728[[#This Row],[Matricule]]),"",VLOOKUP(Tableau8252728[[#This Row],[Matricule]],#REF!,3,FALSE))</f>
        <v/>
      </c>
      <c r="D395" s="11" t="str">
        <f>CONCATENATE(Tableau8252728[[#This Row],[Semaine]],Tableau8252728[[#This Row],[Matricule]])</f>
        <v/>
      </c>
      <c r="O395" s="14" t="str">
        <f>IF(SUM(Tableau8252728[[#This Row],[Lundi]:[Mercredi]])&gt;0,SUM(Tableau8252728[[#This Row],[Lundi]:[Mercredi]]),"")</f>
        <v/>
      </c>
      <c r="P395" s="14" t="str">
        <f>IF(SUM(Tableau8252728[[#This Row],[Jeudi]:[Samedi]])&gt;0,SUM(Tableau8252728[[#This Row],[Jeudi]:[Samedi]]),"")</f>
        <v/>
      </c>
      <c r="Q395" s="14">
        <f>COUNTIF(Tableau8252728[[#This Row],[Lundi]:[Mercredi]],"&gt;0") + COUNTIF(Tableau8252728[[#This Row],[Jeudi]:[Samedi]],"&gt;0")</f>
        <v>0</v>
      </c>
      <c r="R395" s="14" t="str">
        <f>IFERROR(Tableau8252728[[#This Row],[Total Tour 1]]+Tableau8252728[[#This Row],[Total Tour 2]],"")</f>
        <v/>
      </c>
      <c r="S395" s="14">
        <f>COUNTIF(Tableau8252728[[#This Row],[Lundi]:[Samedi]],"&gt;=10")*1000</f>
        <v>0</v>
      </c>
      <c r="T39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95" s="15">
        <f>Tableau8252728[[#This Row],[Prime production]]+Tableau8252728[[#This Row],[Prime rendement]]</f>
        <v>0</v>
      </c>
      <c r="V395" s="15" t="str">
        <f>IF(Tableau8252728[[#This Row],[Matricule]]&gt;1,IF(COUNTIF(Tableau8252728[DateMatricule],Tableau8252728[[#This Row],[DateMatricule]])&gt;1,"Doublon",""),"")</f>
        <v/>
      </c>
    </row>
    <row r="396" spans="1:22" x14ac:dyDescent="0.25">
      <c r="A396" s="11" t="str">
        <f>IF(Tableau8252728[[#This Row],[Semaine]]="","",VLOOKUP(Tableau8252728[[#This Row],[Semaine]],Listes!$A:$B,2,FALSE))</f>
        <v/>
      </c>
      <c r="B396" s="11" t="str">
        <f>IF(ISBLANK(Tableau8252728[[#This Row],[Matricule]]),"",VLOOKUP(Tableau8252728[[#This Row],[Matricule]],#REF!,2,FALSE))</f>
        <v/>
      </c>
      <c r="C396" s="11" t="str">
        <f>IF(ISBLANK(Tableau8252728[[#This Row],[Matricule]]),"",VLOOKUP(Tableau8252728[[#This Row],[Matricule]],#REF!,3,FALSE))</f>
        <v/>
      </c>
      <c r="D396" s="11" t="str">
        <f>CONCATENATE(Tableau8252728[[#This Row],[Semaine]],Tableau8252728[[#This Row],[Matricule]])</f>
        <v/>
      </c>
      <c r="O396" s="14" t="str">
        <f>IF(SUM(Tableau8252728[[#This Row],[Lundi]:[Mercredi]])&gt;0,SUM(Tableau8252728[[#This Row],[Lundi]:[Mercredi]]),"")</f>
        <v/>
      </c>
      <c r="P396" s="14" t="str">
        <f>IF(SUM(Tableau8252728[[#This Row],[Jeudi]:[Samedi]])&gt;0,SUM(Tableau8252728[[#This Row],[Jeudi]:[Samedi]]),"")</f>
        <v/>
      </c>
      <c r="Q396" s="14">
        <f>COUNTIF(Tableau8252728[[#This Row],[Lundi]:[Mercredi]],"&gt;0") + COUNTIF(Tableau8252728[[#This Row],[Jeudi]:[Samedi]],"&gt;0")</f>
        <v>0</v>
      </c>
      <c r="R396" s="14" t="str">
        <f>IFERROR(Tableau8252728[[#This Row],[Total Tour 1]]+Tableau8252728[[#This Row],[Total Tour 2]],"")</f>
        <v/>
      </c>
      <c r="S396" s="14">
        <f>COUNTIF(Tableau8252728[[#This Row],[Lundi]:[Samedi]],"&gt;=10")*1000</f>
        <v>0</v>
      </c>
      <c r="T39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96" s="15">
        <f>Tableau8252728[[#This Row],[Prime production]]+Tableau8252728[[#This Row],[Prime rendement]]</f>
        <v>0</v>
      </c>
      <c r="V396" s="15" t="str">
        <f>IF(Tableau8252728[[#This Row],[Matricule]]&gt;1,IF(COUNTIF(Tableau8252728[DateMatricule],Tableau8252728[[#This Row],[DateMatricule]])&gt;1,"Doublon",""),"")</f>
        <v/>
      </c>
    </row>
    <row r="397" spans="1:22" x14ac:dyDescent="0.25">
      <c r="A397" s="11" t="str">
        <f>IF(Tableau8252728[[#This Row],[Semaine]]="","",VLOOKUP(Tableau8252728[[#This Row],[Semaine]],Listes!$A:$B,2,FALSE))</f>
        <v/>
      </c>
      <c r="B397" s="11" t="str">
        <f>IF(ISBLANK(Tableau8252728[[#This Row],[Matricule]]),"",VLOOKUP(Tableau8252728[[#This Row],[Matricule]],#REF!,2,FALSE))</f>
        <v/>
      </c>
      <c r="C397" s="11" t="str">
        <f>IF(ISBLANK(Tableau8252728[[#This Row],[Matricule]]),"",VLOOKUP(Tableau8252728[[#This Row],[Matricule]],#REF!,3,FALSE))</f>
        <v/>
      </c>
      <c r="D397" s="11" t="str">
        <f>CONCATENATE(Tableau8252728[[#This Row],[Semaine]],Tableau8252728[[#This Row],[Matricule]])</f>
        <v/>
      </c>
      <c r="O397" s="14" t="str">
        <f>IF(SUM(Tableau8252728[[#This Row],[Lundi]:[Mercredi]])&gt;0,SUM(Tableau8252728[[#This Row],[Lundi]:[Mercredi]]),"")</f>
        <v/>
      </c>
      <c r="P397" s="14" t="str">
        <f>IF(SUM(Tableau8252728[[#This Row],[Jeudi]:[Samedi]])&gt;0,SUM(Tableau8252728[[#This Row],[Jeudi]:[Samedi]]),"")</f>
        <v/>
      </c>
      <c r="Q397" s="14">
        <f>COUNTIF(Tableau8252728[[#This Row],[Lundi]:[Mercredi]],"&gt;0") + COUNTIF(Tableau8252728[[#This Row],[Jeudi]:[Samedi]],"&gt;0")</f>
        <v>0</v>
      </c>
      <c r="R397" s="14" t="str">
        <f>IFERROR(Tableau8252728[[#This Row],[Total Tour 1]]+Tableau8252728[[#This Row],[Total Tour 2]],"")</f>
        <v/>
      </c>
      <c r="S397" s="14">
        <f>COUNTIF(Tableau8252728[[#This Row],[Lundi]:[Samedi]],"&gt;=10")*1000</f>
        <v>0</v>
      </c>
      <c r="T39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97" s="15">
        <f>Tableau8252728[[#This Row],[Prime production]]+Tableau8252728[[#This Row],[Prime rendement]]</f>
        <v>0</v>
      </c>
      <c r="V397" s="15" t="str">
        <f>IF(Tableau8252728[[#This Row],[Matricule]]&gt;1,IF(COUNTIF(Tableau8252728[DateMatricule],Tableau8252728[[#This Row],[DateMatricule]])&gt;1,"Doublon",""),"")</f>
        <v/>
      </c>
    </row>
    <row r="398" spans="1:22" x14ac:dyDescent="0.25">
      <c r="A398" s="11" t="str">
        <f>IF(Tableau8252728[[#This Row],[Semaine]]="","",VLOOKUP(Tableau8252728[[#This Row],[Semaine]],Listes!$A:$B,2,FALSE))</f>
        <v/>
      </c>
      <c r="B398" s="11" t="str">
        <f>IF(ISBLANK(Tableau8252728[[#This Row],[Matricule]]),"",VLOOKUP(Tableau8252728[[#This Row],[Matricule]],#REF!,2,FALSE))</f>
        <v/>
      </c>
      <c r="C398" s="11" t="str">
        <f>IF(ISBLANK(Tableau8252728[[#This Row],[Matricule]]),"",VLOOKUP(Tableau8252728[[#This Row],[Matricule]],#REF!,3,FALSE))</f>
        <v/>
      </c>
      <c r="D398" s="11" t="str">
        <f>CONCATENATE(Tableau8252728[[#This Row],[Semaine]],Tableau8252728[[#This Row],[Matricule]])</f>
        <v/>
      </c>
      <c r="O398" s="14" t="str">
        <f>IF(SUM(Tableau8252728[[#This Row],[Lundi]:[Mercredi]])&gt;0,SUM(Tableau8252728[[#This Row],[Lundi]:[Mercredi]]),"")</f>
        <v/>
      </c>
      <c r="P398" s="14" t="str">
        <f>IF(SUM(Tableau8252728[[#This Row],[Jeudi]:[Samedi]])&gt;0,SUM(Tableau8252728[[#This Row],[Jeudi]:[Samedi]]),"")</f>
        <v/>
      </c>
      <c r="Q398" s="14">
        <f>COUNTIF(Tableau8252728[[#This Row],[Lundi]:[Mercredi]],"&gt;0") + COUNTIF(Tableau8252728[[#This Row],[Jeudi]:[Samedi]],"&gt;0")</f>
        <v>0</v>
      </c>
      <c r="R398" s="14" t="str">
        <f>IFERROR(Tableau8252728[[#This Row],[Total Tour 1]]+Tableau8252728[[#This Row],[Total Tour 2]],"")</f>
        <v/>
      </c>
      <c r="S398" s="14">
        <f>COUNTIF(Tableau8252728[[#This Row],[Lundi]:[Samedi]],"&gt;=10")*1000</f>
        <v>0</v>
      </c>
      <c r="T39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98" s="15">
        <f>Tableau8252728[[#This Row],[Prime production]]+Tableau8252728[[#This Row],[Prime rendement]]</f>
        <v>0</v>
      </c>
      <c r="V398" s="15" t="str">
        <f>IF(Tableau8252728[[#This Row],[Matricule]]&gt;1,IF(COUNTIF(Tableau8252728[DateMatricule],Tableau8252728[[#This Row],[DateMatricule]])&gt;1,"Doublon",""),"")</f>
        <v/>
      </c>
    </row>
    <row r="399" spans="1:22" x14ac:dyDescent="0.25">
      <c r="A399" s="11" t="str">
        <f>IF(Tableau8252728[[#This Row],[Semaine]]="","",VLOOKUP(Tableau8252728[[#This Row],[Semaine]],Listes!$A:$B,2,FALSE))</f>
        <v/>
      </c>
      <c r="B399" s="11" t="str">
        <f>IF(ISBLANK(Tableau8252728[[#This Row],[Matricule]]),"",VLOOKUP(Tableau8252728[[#This Row],[Matricule]],#REF!,2,FALSE))</f>
        <v/>
      </c>
      <c r="C399" s="11" t="str">
        <f>IF(ISBLANK(Tableau8252728[[#This Row],[Matricule]]),"",VLOOKUP(Tableau8252728[[#This Row],[Matricule]],#REF!,3,FALSE))</f>
        <v/>
      </c>
      <c r="D399" s="11" t="str">
        <f>CONCATENATE(Tableau8252728[[#This Row],[Semaine]],Tableau8252728[[#This Row],[Matricule]])</f>
        <v/>
      </c>
      <c r="O399" s="14" t="str">
        <f>IF(SUM(Tableau8252728[[#This Row],[Lundi]:[Mercredi]])&gt;0,SUM(Tableau8252728[[#This Row],[Lundi]:[Mercredi]]),"")</f>
        <v/>
      </c>
      <c r="P399" s="14" t="str">
        <f>IF(SUM(Tableau8252728[[#This Row],[Jeudi]:[Samedi]])&gt;0,SUM(Tableau8252728[[#This Row],[Jeudi]:[Samedi]]),"")</f>
        <v/>
      </c>
      <c r="Q399" s="14">
        <f>COUNTIF(Tableau8252728[[#This Row],[Lundi]:[Mercredi]],"&gt;0") + COUNTIF(Tableau8252728[[#This Row],[Jeudi]:[Samedi]],"&gt;0")</f>
        <v>0</v>
      </c>
      <c r="R399" s="14" t="str">
        <f>IFERROR(Tableau8252728[[#This Row],[Total Tour 1]]+Tableau8252728[[#This Row],[Total Tour 2]],"")</f>
        <v/>
      </c>
      <c r="S399" s="14">
        <f>COUNTIF(Tableau8252728[[#This Row],[Lundi]:[Samedi]],"&gt;=10")*1000</f>
        <v>0</v>
      </c>
      <c r="T39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399" s="15">
        <f>Tableau8252728[[#This Row],[Prime production]]+Tableau8252728[[#This Row],[Prime rendement]]</f>
        <v>0</v>
      </c>
      <c r="V399" s="15" t="str">
        <f>IF(Tableau8252728[[#This Row],[Matricule]]&gt;1,IF(COUNTIF(Tableau8252728[DateMatricule],Tableau8252728[[#This Row],[DateMatricule]])&gt;1,"Doublon",""),"")</f>
        <v/>
      </c>
    </row>
    <row r="400" spans="1:22" x14ac:dyDescent="0.25">
      <c r="A400" s="11" t="str">
        <f>IF(Tableau8252728[[#This Row],[Semaine]]="","",VLOOKUP(Tableau8252728[[#This Row],[Semaine]],Listes!$A:$B,2,FALSE))</f>
        <v/>
      </c>
      <c r="B400" s="11" t="str">
        <f>IF(ISBLANK(Tableau8252728[[#This Row],[Matricule]]),"",VLOOKUP(Tableau8252728[[#This Row],[Matricule]],#REF!,2,FALSE))</f>
        <v/>
      </c>
      <c r="C400" s="11" t="str">
        <f>IF(ISBLANK(Tableau8252728[[#This Row],[Matricule]]),"",VLOOKUP(Tableau8252728[[#This Row],[Matricule]],#REF!,3,FALSE))</f>
        <v/>
      </c>
      <c r="D400" s="11" t="str">
        <f>CONCATENATE(Tableau8252728[[#This Row],[Semaine]],Tableau8252728[[#This Row],[Matricule]])</f>
        <v/>
      </c>
      <c r="O400" s="14" t="str">
        <f>IF(SUM(Tableau8252728[[#This Row],[Lundi]:[Mercredi]])&gt;0,SUM(Tableau8252728[[#This Row],[Lundi]:[Mercredi]]),"")</f>
        <v/>
      </c>
      <c r="P400" s="14" t="str">
        <f>IF(SUM(Tableau8252728[[#This Row],[Jeudi]:[Samedi]])&gt;0,SUM(Tableau8252728[[#This Row],[Jeudi]:[Samedi]]),"")</f>
        <v/>
      </c>
      <c r="Q400" s="14">
        <f>COUNTIF(Tableau8252728[[#This Row],[Lundi]:[Mercredi]],"&gt;0") + COUNTIF(Tableau8252728[[#This Row],[Jeudi]:[Samedi]],"&gt;0")</f>
        <v>0</v>
      </c>
      <c r="R400" s="14" t="str">
        <f>IFERROR(Tableau8252728[[#This Row],[Total Tour 1]]+Tableau8252728[[#This Row],[Total Tour 2]],"")</f>
        <v/>
      </c>
      <c r="S400" s="14">
        <f>COUNTIF(Tableau8252728[[#This Row],[Lundi]:[Samedi]],"&gt;=10")*1000</f>
        <v>0</v>
      </c>
      <c r="T40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00" s="15">
        <f>Tableau8252728[[#This Row],[Prime production]]+Tableau8252728[[#This Row],[Prime rendement]]</f>
        <v>0</v>
      </c>
      <c r="V400" s="15" t="str">
        <f>IF(Tableau8252728[[#This Row],[Matricule]]&gt;1,IF(COUNTIF(Tableau8252728[DateMatricule],Tableau8252728[[#This Row],[DateMatricule]])&gt;1,"Doublon",""),"")</f>
        <v/>
      </c>
    </row>
    <row r="401" spans="1:22" x14ac:dyDescent="0.25">
      <c r="A401" s="11" t="str">
        <f>IF(Tableau8252728[[#This Row],[Semaine]]="","",VLOOKUP(Tableau8252728[[#This Row],[Semaine]],Listes!$A:$B,2,FALSE))</f>
        <v/>
      </c>
      <c r="B401" s="11" t="str">
        <f>IF(ISBLANK(Tableau8252728[[#This Row],[Matricule]]),"",VLOOKUP(Tableau8252728[[#This Row],[Matricule]],#REF!,2,FALSE))</f>
        <v/>
      </c>
      <c r="C401" s="11" t="str">
        <f>IF(ISBLANK(Tableau8252728[[#This Row],[Matricule]]),"",VLOOKUP(Tableau8252728[[#This Row],[Matricule]],#REF!,3,FALSE))</f>
        <v/>
      </c>
      <c r="D401" s="11" t="str">
        <f>CONCATENATE(Tableau8252728[[#This Row],[Semaine]],Tableau8252728[[#This Row],[Matricule]])</f>
        <v/>
      </c>
      <c r="O401" s="14" t="str">
        <f>IF(SUM(Tableau8252728[[#This Row],[Lundi]:[Mercredi]])&gt;0,SUM(Tableau8252728[[#This Row],[Lundi]:[Mercredi]]),"")</f>
        <v/>
      </c>
      <c r="P401" s="14" t="str">
        <f>IF(SUM(Tableau8252728[[#This Row],[Jeudi]:[Samedi]])&gt;0,SUM(Tableau8252728[[#This Row],[Jeudi]:[Samedi]]),"")</f>
        <v/>
      </c>
      <c r="Q401" s="14">
        <f>COUNTIF(Tableau8252728[[#This Row],[Lundi]:[Mercredi]],"&gt;0") + COUNTIF(Tableau8252728[[#This Row],[Jeudi]:[Samedi]],"&gt;0")</f>
        <v>0</v>
      </c>
      <c r="R401" s="14" t="str">
        <f>IFERROR(Tableau8252728[[#This Row],[Total Tour 1]]+Tableau8252728[[#This Row],[Total Tour 2]],"")</f>
        <v/>
      </c>
      <c r="S401" s="14">
        <f>COUNTIF(Tableau8252728[[#This Row],[Lundi]:[Samedi]],"&gt;=10")*1000</f>
        <v>0</v>
      </c>
      <c r="T40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01" s="15">
        <f>Tableau8252728[[#This Row],[Prime production]]+Tableau8252728[[#This Row],[Prime rendement]]</f>
        <v>0</v>
      </c>
      <c r="V401" s="15" t="str">
        <f>IF(Tableau8252728[[#This Row],[Matricule]]&gt;1,IF(COUNTIF(Tableau8252728[DateMatricule],Tableau8252728[[#This Row],[DateMatricule]])&gt;1,"Doublon",""),"")</f>
        <v/>
      </c>
    </row>
    <row r="402" spans="1:22" x14ac:dyDescent="0.25">
      <c r="A402" s="11" t="str">
        <f>IF(Tableau8252728[[#This Row],[Semaine]]="","",VLOOKUP(Tableau8252728[[#This Row],[Semaine]],Listes!$A:$B,2,FALSE))</f>
        <v/>
      </c>
      <c r="B402" s="11" t="str">
        <f>IF(ISBLANK(Tableau8252728[[#This Row],[Matricule]]),"",VLOOKUP(Tableau8252728[[#This Row],[Matricule]],#REF!,2,FALSE))</f>
        <v/>
      </c>
      <c r="C402" s="11" t="str">
        <f>IF(ISBLANK(Tableau8252728[[#This Row],[Matricule]]),"",VLOOKUP(Tableau8252728[[#This Row],[Matricule]],#REF!,3,FALSE))</f>
        <v/>
      </c>
      <c r="D402" s="11" t="str">
        <f>CONCATENATE(Tableau8252728[[#This Row],[Semaine]],Tableau8252728[[#This Row],[Matricule]])</f>
        <v/>
      </c>
      <c r="O402" s="14" t="str">
        <f>IF(SUM(Tableau8252728[[#This Row],[Lundi]:[Mercredi]])&gt;0,SUM(Tableau8252728[[#This Row],[Lundi]:[Mercredi]]),"")</f>
        <v/>
      </c>
      <c r="P402" s="14" t="str">
        <f>IF(SUM(Tableau8252728[[#This Row],[Jeudi]:[Samedi]])&gt;0,SUM(Tableau8252728[[#This Row],[Jeudi]:[Samedi]]),"")</f>
        <v/>
      </c>
      <c r="Q402" s="14">
        <f>COUNTIF(Tableau8252728[[#This Row],[Lundi]:[Mercredi]],"&gt;0") + COUNTIF(Tableau8252728[[#This Row],[Jeudi]:[Samedi]],"&gt;0")</f>
        <v>0</v>
      </c>
      <c r="R402" s="14" t="str">
        <f>IFERROR(Tableau8252728[[#This Row],[Total Tour 1]]+Tableau8252728[[#This Row],[Total Tour 2]],"")</f>
        <v/>
      </c>
      <c r="S402" s="14">
        <f>COUNTIF(Tableau8252728[[#This Row],[Lundi]:[Samedi]],"&gt;=10")*1000</f>
        <v>0</v>
      </c>
      <c r="T40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02" s="15">
        <f>Tableau8252728[[#This Row],[Prime production]]+Tableau8252728[[#This Row],[Prime rendement]]</f>
        <v>0</v>
      </c>
      <c r="V402" s="15" t="str">
        <f>IF(Tableau8252728[[#This Row],[Matricule]]&gt;1,IF(COUNTIF(Tableau8252728[DateMatricule],Tableau8252728[[#This Row],[DateMatricule]])&gt;1,"Doublon",""),"")</f>
        <v/>
      </c>
    </row>
    <row r="403" spans="1:22" x14ac:dyDescent="0.25">
      <c r="A403" s="11" t="str">
        <f>IF(Tableau8252728[[#This Row],[Semaine]]="","",VLOOKUP(Tableau8252728[[#This Row],[Semaine]],Listes!$A:$B,2,FALSE))</f>
        <v/>
      </c>
      <c r="B403" s="11" t="str">
        <f>IF(ISBLANK(Tableau8252728[[#This Row],[Matricule]]),"",VLOOKUP(Tableau8252728[[#This Row],[Matricule]],#REF!,2,FALSE))</f>
        <v/>
      </c>
      <c r="C403" s="11" t="str">
        <f>IF(ISBLANK(Tableau8252728[[#This Row],[Matricule]]),"",VLOOKUP(Tableau8252728[[#This Row],[Matricule]],#REF!,3,FALSE))</f>
        <v/>
      </c>
      <c r="D403" s="11" t="str">
        <f>CONCATENATE(Tableau8252728[[#This Row],[Semaine]],Tableau8252728[[#This Row],[Matricule]])</f>
        <v/>
      </c>
      <c r="O403" s="14" t="str">
        <f>IF(SUM(Tableau8252728[[#This Row],[Lundi]:[Mercredi]])&gt;0,SUM(Tableau8252728[[#This Row],[Lundi]:[Mercredi]]),"")</f>
        <v/>
      </c>
      <c r="P403" s="14" t="str">
        <f>IF(SUM(Tableau8252728[[#This Row],[Jeudi]:[Samedi]])&gt;0,SUM(Tableau8252728[[#This Row],[Jeudi]:[Samedi]]),"")</f>
        <v/>
      </c>
      <c r="Q403" s="14">
        <f>COUNTIF(Tableau8252728[[#This Row],[Lundi]:[Mercredi]],"&gt;0") + COUNTIF(Tableau8252728[[#This Row],[Jeudi]:[Samedi]],"&gt;0")</f>
        <v>0</v>
      </c>
      <c r="R403" s="14" t="str">
        <f>IFERROR(Tableau8252728[[#This Row],[Total Tour 1]]+Tableau8252728[[#This Row],[Total Tour 2]],"")</f>
        <v/>
      </c>
      <c r="S403" s="14">
        <f>COUNTIF(Tableau8252728[[#This Row],[Lundi]:[Samedi]],"&gt;=10")*1000</f>
        <v>0</v>
      </c>
      <c r="T40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03" s="15">
        <f>Tableau8252728[[#This Row],[Prime production]]+Tableau8252728[[#This Row],[Prime rendement]]</f>
        <v>0</v>
      </c>
      <c r="V403" s="15" t="str">
        <f>IF(Tableau8252728[[#This Row],[Matricule]]&gt;1,IF(COUNTIF(Tableau8252728[DateMatricule],Tableau8252728[[#This Row],[DateMatricule]])&gt;1,"Doublon",""),"")</f>
        <v/>
      </c>
    </row>
    <row r="404" spans="1:22" x14ac:dyDescent="0.25">
      <c r="A404" s="11" t="str">
        <f>IF(Tableau8252728[[#This Row],[Semaine]]="","",VLOOKUP(Tableau8252728[[#This Row],[Semaine]],Listes!$A:$B,2,FALSE))</f>
        <v/>
      </c>
      <c r="B404" s="11" t="str">
        <f>IF(ISBLANK(Tableau8252728[[#This Row],[Matricule]]),"",VLOOKUP(Tableau8252728[[#This Row],[Matricule]],#REF!,2,FALSE))</f>
        <v/>
      </c>
      <c r="C404" s="11" t="str">
        <f>IF(ISBLANK(Tableau8252728[[#This Row],[Matricule]]),"",VLOOKUP(Tableau8252728[[#This Row],[Matricule]],#REF!,3,FALSE))</f>
        <v/>
      </c>
      <c r="D404" s="11" t="str">
        <f>CONCATENATE(Tableau8252728[[#This Row],[Semaine]],Tableau8252728[[#This Row],[Matricule]])</f>
        <v/>
      </c>
      <c r="O404" s="14" t="str">
        <f>IF(SUM(Tableau8252728[[#This Row],[Lundi]:[Mercredi]])&gt;0,SUM(Tableau8252728[[#This Row],[Lundi]:[Mercredi]]),"")</f>
        <v/>
      </c>
      <c r="P404" s="14" t="str">
        <f>IF(SUM(Tableau8252728[[#This Row],[Jeudi]:[Samedi]])&gt;0,SUM(Tableau8252728[[#This Row],[Jeudi]:[Samedi]]),"")</f>
        <v/>
      </c>
      <c r="Q404" s="14">
        <f>COUNTIF(Tableau8252728[[#This Row],[Lundi]:[Mercredi]],"&gt;0") + COUNTIF(Tableau8252728[[#This Row],[Jeudi]:[Samedi]],"&gt;0")</f>
        <v>0</v>
      </c>
      <c r="R404" s="14" t="str">
        <f>IFERROR(Tableau8252728[[#This Row],[Total Tour 1]]+Tableau8252728[[#This Row],[Total Tour 2]],"")</f>
        <v/>
      </c>
      <c r="S404" s="14">
        <f>COUNTIF(Tableau8252728[[#This Row],[Lundi]:[Samedi]],"&gt;=10")*1000</f>
        <v>0</v>
      </c>
      <c r="T40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04" s="15">
        <f>Tableau8252728[[#This Row],[Prime production]]+Tableau8252728[[#This Row],[Prime rendement]]</f>
        <v>0</v>
      </c>
      <c r="V404" s="15" t="str">
        <f>IF(Tableau8252728[[#This Row],[Matricule]]&gt;1,IF(COUNTIF(Tableau8252728[DateMatricule],Tableau8252728[[#This Row],[DateMatricule]])&gt;1,"Doublon",""),"")</f>
        <v/>
      </c>
    </row>
    <row r="405" spans="1:22" x14ac:dyDescent="0.25">
      <c r="A405" s="11" t="str">
        <f>IF(Tableau8252728[[#This Row],[Semaine]]="","",VLOOKUP(Tableau8252728[[#This Row],[Semaine]],Listes!$A:$B,2,FALSE))</f>
        <v/>
      </c>
      <c r="B405" s="11" t="str">
        <f>IF(ISBLANK(Tableau8252728[[#This Row],[Matricule]]),"",VLOOKUP(Tableau8252728[[#This Row],[Matricule]],#REF!,2,FALSE))</f>
        <v/>
      </c>
      <c r="C405" s="11" t="str">
        <f>IF(ISBLANK(Tableau8252728[[#This Row],[Matricule]]),"",VLOOKUP(Tableau8252728[[#This Row],[Matricule]],#REF!,3,FALSE))</f>
        <v/>
      </c>
      <c r="D405" s="11" t="str">
        <f>CONCATENATE(Tableau8252728[[#This Row],[Semaine]],Tableau8252728[[#This Row],[Matricule]])</f>
        <v/>
      </c>
      <c r="O405" s="14" t="str">
        <f>IF(SUM(Tableau8252728[[#This Row],[Lundi]:[Mercredi]])&gt;0,SUM(Tableau8252728[[#This Row],[Lundi]:[Mercredi]]),"")</f>
        <v/>
      </c>
      <c r="P405" s="14" t="str">
        <f>IF(SUM(Tableau8252728[[#This Row],[Jeudi]:[Samedi]])&gt;0,SUM(Tableau8252728[[#This Row],[Jeudi]:[Samedi]]),"")</f>
        <v/>
      </c>
      <c r="Q405" s="14">
        <f>COUNTIF(Tableau8252728[[#This Row],[Lundi]:[Mercredi]],"&gt;0") + COUNTIF(Tableau8252728[[#This Row],[Jeudi]:[Samedi]],"&gt;0")</f>
        <v>0</v>
      </c>
      <c r="R405" s="14" t="str">
        <f>IFERROR(Tableau8252728[[#This Row],[Total Tour 1]]+Tableau8252728[[#This Row],[Total Tour 2]],"")</f>
        <v/>
      </c>
      <c r="S405" s="14">
        <f>COUNTIF(Tableau8252728[[#This Row],[Lundi]:[Samedi]],"&gt;=10")*1000</f>
        <v>0</v>
      </c>
      <c r="T40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05" s="15">
        <f>Tableau8252728[[#This Row],[Prime production]]+Tableau8252728[[#This Row],[Prime rendement]]</f>
        <v>0</v>
      </c>
      <c r="V405" s="15" t="str">
        <f>IF(Tableau8252728[[#This Row],[Matricule]]&gt;1,IF(COUNTIF(Tableau8252728[DateMatricule],Tableau8252728[[#This Row],[DateMatricule]])&gt;1,"Doublon",""),"")</f>
        <v/>
      </c>
    </row>
    <row r="406" spans="1:22" x14ac:dyDescent="0.25">
      <c r="A406" s="11" t="str">
        <f>IF(Tableau8252728[[#This Row],[Semaine]]="","",VLOOKUP(Tableau8252728[[#This Row],[Semaine]],Listes!$A:$B,2,FALSE))</f>
        <v/>
      </c>
      <c r="B406" s="11" t="str">
        <f>IF(ISBLANK(Tableau8252728[[#This Row],[Matricule]]),"",VLOOKUP(Tableau8252728[[#This Row],[Matricule]],#REF!,2,FALSE))</f>
        <v/>
      </c>
      <c r="C406" s="11" t="str">
        <f>IF(ISBLANK(Tableau8252728[[#This Row],[Matricule]]),"",VLOOKUP(Tableau8252728[[#This Row],[Matricule]],#REF!,3,FALSE))</f>
        <v/>
      </c>
      <c r="D406" s="11" t="str">
        <f>CONCATENATE(Tableau8252728[[#This Row],[Semaine]],Tableau8252728[[#This Row],[Matricule]])</f>
        <v/>
      </c>
      <c r="O406" s="14" t="str">
        <f>IF(SUM(Tableau8252728[[#This Row],[Lundi]:[Mercredi]])&gt;0,SUM(Tableau8252728[[#This Row],[Lundi]:[Mercredi]]),"")</f>
        <v/>
      </c>
      <c r="P406" s="14" t="str">
        <f>IF(SUM(Tableau8252728[[#This Row],[Jeudi]:[Samedi]])&gt;0,SUM(Tableau8252728[[#This Row],[Jeudi]:[Samedi]]),"")</f>
        <v/>
      </c>
      <c r="Q406" s="14">
        <f>COUNTIF(Tableau8252728[[#This Row],[Lundi]:[Mercredi]],"&gt;0") + COUNTIF(Tableau8252728[[#This Row],[Jeudi]:[Samedi]],"&gt;0")</f>
        <v>0</v>
      </c>
      <c r="R406" s="14" t="str">
        <f>IFERROR(Tableau8252728[[#This Row],[Total Tour 1]]+Tableau8252728[[#This Row],[Total Tour 2]],"")</f>
        <v/>
      </c>
      <c r="S406" s="14">
        <f>COUNTIF(Tableau8252728[[#This Row],[Lundi]:[Samedi]],"&gt;=10")*1000</f>
        <v>0</v>
      </c>
      <c r="T40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06" s="15">
        <f>Tableau8252728[[#This Row],[Prime production]]+Tableau8252728[[#This Row],[Prime rendement]]</f>
        <v>0</v>
      </c>
      <c r="V406" s="15" t="str">
        <f>IF(Tableau8252728[[#This Row],[Matricule]]&gt;1,IF(COUNTIF(Tableau8252728[DateMatricule],Tableau8252728[[#This Row],[DateMatricule]])&gt;1,"Doublon",""),"")</f>
        <v/>
      </c>
    </row>
    <row r="407" spans="1:22" x14ac:dyDescent="0.25">
      <c r="A407" s="11" t="str">
        <f>IF(Tableau8252728[[#This Row],[Semaine]]="","",VLOOKUP(Tableau8252728[[#This Row],[Semaine]],Listes!$A:$B,2,FALSE))</f>
        <v/>
      </c>
      <c r="B407" s="11" t="str">
        <f>IF(ISBLANK(Tableau8252728[[#This Row],[Matricule]]),"",VLOOKUP(Tableau8252728[[#This Row],[Matricule]],#REF!,2,FALSE))</f>
        <v/>
      </c>
      <c r="C407" s="11" t="str">
        <f>IF(ISBLANK(Tableau8252728[[#This Row],[Matricule]]),"",VLOOKUP(Tableau8252728[[#This Row],[Matricule]],#REF!,3,FALSE))</f>
        <v/>
      </c>
      <c r="D407" s="11" t="str">
        <f>CONCATENATE(Tableau8252728[[#This Row],[Semaine]],Tableau8252728[[#This Row],[Matricule]])</f>
        <v/>
      </c>
      <c r="O407" s="14" t="str">
        <f>IF(SUM(Tableau8252728[[#This Row],[Lundi]:[Mercredi]])&gt;0,SUM(Tableau8252728[[#This Row],[Lundi]:[Mercredi]]),"")</f>
        <v/>
      </c>
      <c r="P407" s="14" t="str">
        <f>IF(SUM(Tableau8252728[[#This Row],[Jeudi]:[Samedi]])&gt;0,SUM(Tableau8252728[[#This Row],[Jeudi]:[Samedi]]),"")</f>
        <v/>
      </c>
      <c r="Q407" s="14">
        <f>COUNTIF(Tableau8252728[[#This Row],[Lundi]:[Mercredi]],"&gt;0") + COUNTIF(Tableau8252728[[#This Row],[Jeudi]:[Samedi]],"&gt;0")</f>
        <v>0</v>
      </c>
      <c r="R407" s="14" t="str">
        <f>IFERROR(Tableau8252728[[#This Row],[Total Tour 1]]+Tableau8252728[[#This Row],[Total Tour 2]],"")</f>
        <v/>
      </c>
      <c r="S407" s="14">
        <f>COUNTIF(Tableau8252728[[#This Row],[Lundi]:[Samedi]],"&gt;=10")*1000</f>
        <v>0</v>
      </c>
      <c r="T40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07" s="15">
        <f>Tableau8252728[[#This Row],[Prime production]]+Tableau8252728[[#This Row],[Prime rendement]]</f>
        <v>0</v>
      </c>
      <c r="V407" s="15" t="str">
        <f>IF(Tableau8252728[[#This Row],[Matricule]]&gt;1,IF(COUNTIF(Tableau8252728[DateMatricule],Tableau8252728[[#This Row],[DateMatricule]])&gt;1,"Doublon",""),"")</f>
        <v/>
      </c>
    </row>
    <row r="408" spans="1:22" x14ac:dyDescent="0.25">
      <c r="A408" s="11" t="str">
        <f>IF(Tableau8252728[[#This Row],[Semaine]]="","",VLOOKUP(Tableau8252728[[#This Row],[Semaine]],Listes!$A:$B,2,FALSE))</f>
        <v/>
      </c>
      <c r="B408" s="11" t="str">
        <f>IF(ISBLANK(Tableau8252728[[#This Row],[Matricule]]),"",VLOOKUP(Tableau8252728[[#This Row],[Matricule]],#REF!,2,FALSE))</f>
        <v/>
      </c>
      <c r="C408" s="11" t="str">
        <f>IF(ISBLANK(Tableau8252728[[#This Row],[Matricule]]),"",VLOOKUP(Tableau8252728[[#This Row],[Matricule]],#REF!,3,FALSE))</f>
        <v/>
      </c>
      <c r="D408" s="11" t="str">
        <f>CONCATENATE(Tableau8252728[[#This Row],[Semaine]],Tableau8252728[[#This Row],[Matricule]])</f>
        <v/>
      </c>
      <c r="O408" s="14" t="str">
        <f>IF(SUM(Tableau8252728[[#This Row],[Lundi]:[Mercredi]])&gt;0,SUM(Tableau8252728[[#This Row],[Lundi]:[Mercredi]]),"")</f>
        <v/>
      </c>
      <c r="P408" s="14" t="str">
        <f>IF(SUM(Tableau8252728[[#This Row],[Jeudi]:[Samedi]])&gt;0,SUM(Tableau8252728[[#This Row],[Jeudi]:[Samedi]]),"")</f>
        <v/>
      </c>
      <c r="Q408" s="14">
        <f>COUNTIF(Tableau8252728[[#This Row],[Lundi]:[Mercredi]],"&gt;0") + COUNTIF(Tableau8252728[[#This Row],[Jeudi]:[Samedi]],"&gt;0")</f>
        <v>0</v>
      </c>
      <c r="R408" s="14" t="str">
        <f>IFERROR(Tableau8252728[[#This Row],[Total Tour 1]]+Tableau8252728[[#This Row],[Total Tour 2]],"")</f>
        <v/>
      </c>
      <c r="S408" s="14">
        <f>COUNTIF(Tableau8252728[[#This Row],[Lundi]:[Samedi]],"&gt;=10")*1000</f>
        <v>0</v>
      </c>
      <c r="T40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08" s="15">
        <f>Tableau8252728[[#This Row],[Prime production]]+Tableau8252728[[#This Row],[Prime rendement]]</f>
        <v>0</v>
      </c>
      <c r="V408" s="15" t="str">
        <f>IF(Tableau8252728[[#This Row],[Matricule]]&gt;1,IF(COUNTIF(Tableau8252728[DateMatricule],Tableau8252728[[#This Row],[DateMatricule]])&gt;1,"Doublon",""),"")</f>
        <v/>
      </c>
    </row>
    <row r="409" spans="1:22" x14ac:dyDescent="0.25">
      <c r="A409" s="11" t="str">
        <f>IF(Tableau8252728[[#This Row],[Semaine]]="","",VLOOKUP(Tableau8252728[[#This Row],[Semaine]],Listes!$A:$B,2,FALSE))</f>
        <v/>
      </c>
      <c r="B409" s="11" t="str">
        <f>IF(ISBLANK(Tableau8252728[[#This Row],[Matricule]]),"",VLOOKUP(Tableau8252728[[#This Row],[Matricule]],#REF!,2,FALSE))</f>
        <v/>
      </c>
      <c r="C409" s="11" t="str">
        <f>IF(ISBLANK(Tableau8252728[[#This Row],[Matricule]]),"",VLOOKUP(Tableau8252728[[#This Row],[Matricule]],#REF!,3,FALSE))</f>
        <v/>
      </c>
      <c r="D409" s="11" t="str">
        <f>CONCATENATE(Tableau8252728[[#This Row],[Semaine]],Tableau8252728[[#This Row],[Matricule]])</f>
        <v/>
      </c>
      <c r="O409" s="14" t="str">
        <f>IF(SUM(Tableau8252728[[#This Row],[Lundi]:[Mercredi]])&gt;0,SUM(Tableau8252728[[#This Row],[Lundi]:[Mercredi]]),"")</f>
        <v/>
      </c>
      <c r="P409" s="14" t="str">
        <f>IF(SUM(Tableau8252728[[#This Row],[Jeudi]:[Samedi]])&gt;0,SUM(Tableau8252728[[#This Row],[Jeudi]:[Samedi]]),"")</f>
        <v/>
      </c>
      <c r="Q409" s="14">
        <f>COUNTIF(Tableau8252728[[#This Row],[Lundi]:[Mercredi]],"&gt;0") + COUNTIF(Tableau8252728[[#This Row],[Jeudi]:[Samedi]],"&gt;0")</f>
        <v>0</v>
      </c>
      <c r="R409" s="14" t="str">
        <f>IFERROR(Tableau8252728[[#This Row],[Total Tour 1]]+Tableau8252728[[#This Row],[Total Tour 2]],"")</f>
        <v/>
      </c>
      <c r="S409" s="14">
        <f>COUNTIF(Tableau8252728[[#This Row],[Lundi]:[Samedi]],"&gt;=10")*1000</f>
        <v>0</v>
      </c>
      <c r="T40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09" s="15">
        <f>Tableau8252728[[#This Row],[Prime production]]+Tableau8252728[[#This Row],[Prime rendement]]</f>
        <v>0</v>
      </c>
      <c r="V409" s="15" t="str">
        <f>IF(Tableau8252728[[#This Row],[Matricule]]&gt;1,IF(COUNTIF(Tableau8252728[DateMatricule],Tableau8252728[[#This Row],[DateMatricule]])&gt;1,"Doublon",""),"")</f>
        <v/>
      </c>
    </row>
    <row r="410" spans="1:22" x14ac:dyDescent="0.25">
      <c r="A410" s="11" t="str">
        <f>IF(Tableau8252728[[#This Row],[Semaine]]="","",VLOOKUP(Tableau8252728[[#This Row],[Semaine]],Listes!$A:$B,2,FALSE))</f>
        <v/>
      </c>
      <c r="B410" s="11" t="str">
        <f>IF(ISBLANK(Tableau8252728[[#This Row],[Matricule]]),"",VLOOKUP(Tableau8252728[[#This Row],[Matricule]],#REF!,2,FALSE))</f>
        <v/>
      </c>
      <c r="C410" s="11" t="str">
        <f>IF(ISBLANK(Tableau8252728[[#This Row],[Matricule]]),"",VLOOKUP(Tableau8252728[[#This Row],[Matricule]],#REF!,3,FALSE))</f>
        <v/>
      </c>
      <c r="D410" s="11" t="str">
        <f>CONCATENATE(Tableau8252728[[#This Row],[Semaine]],Tableau8252728[[#This Row],[Matricule]])</f>
        <v/>
      </c>
      <c r="O410" s="14" t="str">
        <f>IF(SUM(Tableau8252728[[#This Row],[Lundi]:[Mercredi]])&gt;0,SUM(Tableau8252728[[#This Row],[Lundi]:[Mercredi]]),"")</f>
        <v/>
      </c>
      <c r="P410" s="14" t="str">
        <f>IF(SUM(Tableau8252728[[#This Row],[Jeudi]:[Samedi]])&gt;0,SUM(Tableau8252728[[#This Row],[Jeudi]:[Samedi]]),"")</f>
        <v/>
      </c>
      <c r="Q410" s="14">
        <f>COUNTIF(Tableau8252728[[#This Row],[Lundi]:[Mercredi]],"&gt;0") + COUNTIF(Tableau8252728[[#This Row],[Jeudi]:[Samedi]],"&gt;0")</f>
        <v>0</v>
      </c>
      <c r="R410" s="14" t="str">
        <f>IFERROR(Tableau8252728[[#This Row],[Total Tour 1]]+Tableau8252728[[#This Row],[Total Tour 2]],"")</f>
        <v/>
      </c>
      <c r="S410" s="14">
        <f>COUNTIF(Tableau8252728[[#This Row],[Lundi]:[Samedi]],"&gt;=10")*1000</f>
        <v>0</v>
      </c>
      <c r="T41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10" s="15">
        <f>Tableau8252728[[#This Row],[Prime production]]+Tableau8252728[[#This Row],[Prime rendement]]</f>
        <v>0</v>
      </c>
      <c r="V410" s="15" t="str">
        <f>IF(Tableau8252728[[#This Row],[Matricule]]&gt;1,IF(COUNTIF(Tableau8252728[DateMatricule],Tableau8252728[[#This Row],[DateMatricule]])&gt;1,"Doublon",""),"")</f>
        <v/>
      </c>
    </row>
    <row r="411" spans="1:22" x14ac:dyDescent="0.25">
      <c r="A411" s="11" t="str">
        <f>IF(Tableau8252728[[#This Row],[Semaine]]="","",VLOOKUP(Tableau8252728[[#This Row],[Semaine]],Listes!$A:$B,2,FALSE))</f>
        <v/>
      </c>
      <c r="B411" s="11" t="str">
        <f>IF(ISBLANK(Tableau8252728[[#This Row],[Matricule]]),"",VLOOKUP(Tableau8252728[[#This Row],[Matricule]],#REF!,2,FALSE))</f>
        <v/>
      </c>
      <c r="C411" s="11" t="str">
        <f>IF(ISBLANK(Tableau8252728[[#This Row],[Matricule]]),"",VLOOKUP(Tableau8252728[[#This Row],[Matricule]],#REF!,3,FALSE))</f>
        <v/>
      </c>
      <c r="D411" s="11" t="str">
        <f>CONCATENATE(Tableau8252728[[#This Row],[Semaine]],Tableau8252728[[#This Row],[Matricule]])</f>
        <v/>
      </c>
      <c r="O411" s="14" t="str">
        <f>IF(SUM(Tableau8252728[[#This Row],[Lundi]:[Mercredi]])&gt;0,SUM(Tableau8252728[[#This Row],[Lundi]:[Mercredi]]),"")</f>
        <v/>
      </c>
      <c r="P411" s="14" t="str">
        <f>IF(SUM(Tableau8252728[[#This Row],[Jeudi]:[Samedi]])&gt;0,SUM(Tableau8252728[[#This Row],[Jeudi]:[Samedi]]),"")</f>
        <v/>
      </c>
      <c r="Q411" s="14">
        <f>COUNTIF(Tableau8252728[[#This Row],[Lundi]:[Mercredi]],"&gt;0") + COUNTIF(Tableau8252728[[#This Row],[Jeudi]:[Samedi]],"&gt;0")</f>
        <v>0</v>
      </c>
      <c r="R411" s="14" t="str">
        <f>IFERROR(Tableau8252728[[#This Row],[Total Tour 1]]+Tableau8252728[[#This Row],[Total Tour 2]],"")</f>
        <v/>
      </c>
      <c r="S411" s="14">
        <f>COUNTIF(Tableau8252728[[#This Row],[Lundi]:[Samedi]],"&gt;=10")*1000</f>
        <v>0</v>
      </c>
      <c r="T41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11" s="15">
        <f>Tableau8252728[[#This Row],[Prime production]]+Tableau8252728[[#This Row],[Prime rendement]]</f>
        <v>0</v>
      </c>
      <c r="V411" s="15" t="str">
        <f>IF(Tableau8252728[[#This Row],[Matricule]]&gt;1,IF(COUNTIF(Tableau8252728[DateMatricule],Tableau8252728[[#This Row],[DateMatricule]])&gt;1,"Doublon",""),"")</f>
        <v/>
      </c>
    </row>
    <row r="412" spans="1:22" x14ac:dyDescent="0.25">
      <c r="A412" s="11" t="str">
        <f>IF(Tableau8252728[[#This Row],[Semaine]]="","",VLOOKUP(Tableau8252728[[#This Row],[Semaine]],Listes!$A:$B,2,FALSE))</f>
        <v/>
      </c>
      <c r="B412" s="11" t="str">
        <f>IF(ISBLANK(Tableau8252728[[#This Row],[Matricule]]),"",VLOOKUP(Tableau8252728[[#This Row],[Matricule]],#REF!,2,FALSE))</f>
        <v/>
      </c>
      <c r="C412" s="11" t="str">
        <f>IF(ISBLANK(Tableau8252728[[#This Row],[Matricule]]),"",VLOOKUP(Tableau8252728[[#This Row],[Matricule]],#REF!,3,FALSE))</f>
        <v/>
      </c>
      <c r="D412" s="11" t="str">
        <f>CONCATENATE(Tableau8252728[[#This Row],[Semaine]],Tableau8252728[[#This Row],[Matricule]])</f>
        <v/>
      </c>
      <c r="O412" s="14" t="str">
        <f>IF(SUM(Tableau8252728[[#This Row],[Lundi]:[Mercredi]])&gt;0,SUM(Tableau8252728[[#This Row],[Lundi]:[Mercredi]]),"")</f>
        <v/>
      </c>
      <c r="P412" s="14" t="str">
        <f>IF(SUM(Tableau8252728[[#This Row],[Jeudi]:[Samedi]])&gt;0,SUM(Tableau8252728[[#This Row],[Jeudi]:[Samedi]]),"")</f>
        <v/>
      </c>
      <c r="Q412" s="14">
        <f>COUNTIF(Tableau8252728[[#This Row],[Lundi]:[Mercredi]],"&gt;0") + COUNTIF(Tableau8252728[[#This Row],[Jeudi]:[Samedi]],"&gt;0")</f>
        <v>0</v>
      </c>
      <c r="R412" s="14" t="str">
        <f>IFERROR(Tableau8252728[[#This Row],[Total Tour 1]]+Tableau8252728[[#This Row],[Total Tour 2]],"")</f>
        <v/>
      </c>
      <c r="S412" s="14">
        <f>COUNTIF(Tableau8252728[[#This Row],[Lundi]:[Samedi]],"&gt;=10")*1000</f>
        <v>0</v>
      </c>
      <c r="T41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12" s="15">
        <f>Tableau8252728[[#This Row],[Prime production]]+Tableau8252728[[#This Row],[Prime rendement]]</f>
        <v>0</v>
      </c>
      <c r="V412" s="15" t="str">
        <f>IF(Tableau8252728[[#This Row],[Matricule]]&gt;1,IF(COUNTIF(Tableau8252728[DateMatricule],Tableau8252728[[#This Row],[DateMatricule]])&gt;1,"Doublon",""),"")</f>
        <v/>
      </c>
    </row>
    <row r="413" spans="1:22" x14ac:dyDescent="0.25">
      <c r="A413" s="11" t="str">
        <f>IF(Tableau8252728[[#This Row],[Semaine]]="","",VLOOKUP(Tableau8252728[[#This Row],[Semaine]],Listes!$A:$B,2,FALSE))</f>
        <v/>
      </c>
      <c r="B413" s="11" t="str">
        <f>IF(ISBLANK(Tableau8252728[[#This Row],[Matricule]]),"",VLOOKUP(Tableau8252728[[#This Row],[Matricule]],#REF!,2,FALSE))</f>
        <v/>
      </c>
      <c r="C413" s="11" t="str">
        <f>IF(ISBLANK(Tableau8252728[[#This Row],[Matricule]]),"",VLOOKUP(Tableau8252728[[#This Row],[Matricule]],#REF!,3,FALSE))</f>
        <v/>
      </c>
      <c r="D413" s="11" t="str">
        <f>CONCATENATE(Tableau8252728[[#This Row],[Semaine]],Tableau8252728[[#This Row],[Matricule]])</f>
        <v/>
      </c>
      <c r="O413" s="14" t="str">
        <f>IF(SUM(Tableau8252728[[#This Row],[Lundi]:[Mercredi]])&gt;0,SUM(Tableau8252728[[#This Row],[Lundi]:[Mercredi]]),"")</f>
        <v/>
      </c>
      <c r="P413" s="14" t="str">
        <f>IF(SUM(Tableau8252728[[#This Row],[Jeudi]:[Samedi]])&gt;0,SUM(Tableau8252728[[#This Row],[Jeudi]:[Samedi]]),"")</f>
        <v/>
      </c>
      <c r="Q413" s="14">
        <f>COUNTIF(Tableau8252728[[#This Row],[Lundi]:[Mercredi]],"&gt;0") + COUNTIF(Tableau8252728[[#This Row],[Jeudi]:[Samedi]],"&gt;0")</f>
        <v>0</v>
      </c>
      <c r="R413" s="14" t="str">
        <f>IFERROR(Tableau8252728[[#This Row],[Total Tour 1]]+Tableau8252728[[#This Row],[Total Tour 2]],"")</f>
        <v/>
      </c>
      <c r="S413" s="14">
        <f>COUNTIF(Tableau8252728[[#This Row],[Lundi]:[Samedi]],"&gt;=10")*1000</f>
        <v>0</v>
      </c>
      <c r="T41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13" s="15">
        <f>Tableau8252728[[#This Row],[Prime production]]+Tableau8252728[[#This Row],[Prime rendement]]</f>
        <v>0</v>
      </c>
      <c r="V413" s="15" t="str">
        <f>IF(Tableau8252728[[#This Row],[Matricule]]&gt;1,IF(COUNTIF(Tableau8252728[DateMatricule],Tableau8252728[[#This Row],[DateMatricule]])&gt;1,"Doublon",""),"")</f>
        <v/>
      </c>
    </row>
    <row r="414" spans="1:22" x14ac:dyDescent="0.25">
      <c r="A414" s="11" t="str">
        <f>IF(Tableau8252728[[#This Row],[Semaine]]="","",VLOOKUP(Tableau8252728[[#This Row],[Semaine]],Listes!$A:$B,2,FALSE))</f>
        <v/>
      </c>
      <c r="B414" s="11" t="str">
        <f>IF(ISBLANK(Tableau8252728[[#This Row],[Matricule]]),"",VLOOKUP(Tableau8252728[[#This Row],[Matricule]],#REF!,2,FALSE))</f>
        <v/>
      </c>
      <c r="C414" s="11" t="str">
        <f>IF(ISBLANK(Tableau8252728[[#This Row],[Matricule]]),"",VLOOKUP(Tableau8252728[[#This Row],[Matricule]],#REF!,3,FALSE))</f>
        <v/>
      </c>
      <c r="D414" s="11" t="str">
        <f>CONCATENATE(Tableau8252728[[#This Row],[Semaine]],Tableau8252728[[#This Row],[Matricule]])</f>
        <v/>
      </c>
      <c r="O414" s="14" t="str">
        <f>IF(SUM(Tableau8252728[[#This Row],[Lundi]:[Mercredi]])&gt;0,SUM(Tableau8252728[[#This Row],[Lundi]:[Mercredi]]),"")</f>
        <v/>
      </c>
      <c r="P414" s="14" t="str">
        <f>IF(SUM(Tableau8252728[[#This Row],[Jeudi]:[Samedi]])&gt;0,SUM(Tableau8252728[[#This Row],[Jeudi]:[Samedi]]),"")</f>
        <v/>
      </c>
      <c r="Q414" s="14">
        <f>COUNTIF(Tableau8252728[[#This Row],[Lundi]:[Mercredi]],"&gt;0") + COUNTIF(Tableau8252728[[#This Row],[Jeudi]:[Samedi]],"&gt;0")</f>
        <v>0</v>
      </c>
      <c r="R414" s="14" t="str">
        <f>IFERROR(Tableau8252728[[#This Row],[Total Tour 1]]+Tableau8252728[[#This Row],[Total Tour 2]],"")</f>
        <v/>
      </c>
      <c r="S414" s="14">
        <f>COUNTIF(Tableau8252728[[#This Row],[Lundi]:[Samedi]],"&gt;=10")*1000</f>
        <v>0</v>
      </c>
      <c r="T41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14" s="15">
        <f>Tableau8252728[[#This Row],[Prime production]]+Tableau8252728[[#This Row],[Prime rendement]]</f>
        <v>0</v>
      </c>
      <c r="V414" s="15" t="str">
        <f>IF(Tableau8252728[[#This Row],[Matricule]]&gt;1,IF(COUNTIF(Tableau8252728[DateMatricule],Tableau8252728[[#This Row],[DateMatricule]])&gt;1,"Doublon",""),"")</f>
        <v/>
      </c>
    </row>
    <row r="415" spans="1:22" x14ac:dyDescent="0.25">
      <c r="A415" s="11" t="str">
        <f>IF(Tableau8252728[[#This Row],[Semaine]]="","",VLOOKUP(Tableau8252728[[#This Row],[Semaine]],Listes!$A:$B,2,FALSE))</f>
        <v/>
      </c>
      <c r="B415" s="11" t="str">
        <f>IF(ISBLANK(Tableau8252728[[#This Row],[Matricule]]),"",VLOOKUP(Tableau8252728[[#This Row],[Matricule]],#REF!,2,FALSE))</f>
        <v/>
      </c>
      <c r="C415" s="11" t="str">
        <f>IF(ISBLANK(Tableau8252728[[#This Row],[Matricule]]),"",VLOOKUP(Tableau8252728[[#This Row],[Matricule]],#REF!,3,FALSE))</f>
        <v/>
      </c>
      <c r="D415" s="11" t="str">
        <f>CONCATENATE(Tableau8252728[[#This Row],[Semaine]],Tableau8252728[[#This Row],[Matricule]])</f>
        <v/>
      </c>
      <c r="O415" s="14" t="str">
        <f>IF(SUM(Tableau8252728[[#This Row],[Lundi]:[Mercredi]])&gt;0,SUM(Tableau8252728[[#This Row],[Lundi]:[Mercredi]]),"")</f>
        <v/>
      </c>
      <c r="P415" s="14" t="str">
        <f>IF(SUM(Tableau8252728[[#This Row],[Jeudi]:[Samedi]])&gt;0,SUM(Tableau8252728[[#This Row],[Jeudi]:[Samedi]]),"")</f>
        <v/>
      </c>
      <c r="Q415" s="14">
        <f>COUNTIF(Tableau8252728[[#This Row],[Lundi]:[Mercredi]],"&gt;0") + COUNTIF(Tableau8252728[[#This Row],[Jeudi]:[Samedi]],"&gt;0")</f>
        <v>0</v>
      </c>
      <c r="R415" s="14" t="str">
        <f>IFERROR(Tableau8252728[[#This Row],[Total Tour 1]]+Tableau8252728[[#This Row],[Total Tour 2]],"")</f>
        <v/>
      </c>
      <c r="S415" s="14">
        <f>COUNTIF(Tableau8252728[[#This Row],[Lundi]:[Samedi]],"&gt;=10")*1000</f>
        <v>0</v>
      </c>
      <c r="T41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15" s="15">
        <f>Tableau8252728[[#This Row],[Prime production]]+Tableau8252728[[#This Row],[Prime rendement]]</f>
        <v>0</v>
      </c>
      <c r="V415" s="15" t="str">
        <f>IF(Tableau8252728[[#This Row],[Matricule]]&gt;1,IF(COUNTIF(Tableau8252728[DateMatricule],Tableau8252728[[#This Row],[DateMatricule]])&gt;1,"Doublon",""),"")</f>
        <v/>
      </c>
    </row>
    <row r="416" spans="1:22" x14ac:dyDescent="0.25">
      <c r="A416" s="11" t="str">
        <f>IF(Tableau8252728[[#This Row],[Semaine]]="","",VLOOKUP(Tableau8252728[[#This Row],[Semaine]],Listes!$A:$B,2,FALSE))</f>
        <v/>
      </c>
      <c r="B416" s="11" t="str">
        <f>IF(ISBLANK(Tableau8252728[[#This Row],[Matricule]]),"",VLOOKUP(Tableau8252728[[#This Row],[Matricule]],#REF!,2,FALSE))</f>
        <v/>
      </c>
      <c r="C416" s="11" t="str">
        <f>IF(ISBLANK(Tableau8252728[[#This Row],[Matricule]]),"",VLOOKUP(Tableau8252728[[#This Row],[Matricule]],#REF!,3,FALSE))</f>
        <v/>
      </c>
      <c r="D416" s="11" t="str">
        <f>CONCATENATE(Tableau8252728[[#This Row],[Semaine]],Tableau8252728[[#This Row],[Matricule]])</f>
        <v/>
      </c>
      <c r="O416" s="14" t="str">
        <f>IF(SUM(Tableau8252728[[#This Row],[Lundi]:[Mercredi]])&gt;0,SUM(Tableau8252728[[#This Row],[Lundi]:[Mercredi]]),"")</f>
        <v/>
      </c>
      <c r="P416" s="14" t="str">
        <f>IF(SUM(Tableau8252728[[#This Row],[Jeudi]:[Samedi]])&gt;0,SUM(Tableau8252728[[#This Row],[Jeudi]:[Samedi]]),"")</f>
        <v/>
      </c>
      <c r="Q416" s="14">
        <f>COUNTIF(Tableau8252728[[#This Row],[Lundi]:[Mercredi]],"&gt;0") + COUNTIF(Tableau8252728[[#This Row],[Jeudi]:[Samedi]],"&gt;0")</f>
        <v>0</v>
      </c>
      <c r="R416" s="14" t="str">
        <f>IFERROR(Tableau8252728[[#This Row],[Total Tour 1]]+Tableau8252728[[#This Row],[Total Tour 2]],"")</f>
        <v/>
      </c>
      <c r="S416" s="14">
        <f>COUNTIF(Tableau8252728[[#This Row],[Lundi]:[Samedi]],"&gt;=10")*1000</f>
        <v>0</v>
      </c>
      <c r="T41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16" s="15">
        <f>Tableau8252728[[#This Row],[Prime production]]+Tableau8252728[[#This Row],[Prime rendement]]</f>
        <v>0</v>
      </c>
      <c r="V416" s="15" t="str">
        <f>IF(Tableau8252728[[#This Row],[Matricule]]&gt;1,IF(COUNTIF(Tableau8252728[DateMatricule],Tableau8252728[[#This Row],[DateMatricule]])&gt;1,"Doublon",""),"")</f>
        <v/>
      </c>
    </row>
    <row r="417" spans="1:22" x14ac:dyDescent="0.25">
      <c r="A417" s="11" t="str">
        <f>IF(Tableau8252728[[#This Row],[Semaine]]="","",VLOOKUP(Tableau8252728[[#This Row],[Semaine]],Listes!$A:$B,2,FALSE))</f>
        <v/>
      </c>
      <c r="B417" s="11" t="str">
        <f>IF(ISBLANK(Tableau8252728[[#This Row],[Matricule]]),"",VLOOKUP(Tableau8252728[[#This Row],[Matricule]],#REF!,2,FALSE))</f>
        <v/>
      </c>
      <c r="C417" s="11" t="str">
        <f>IF(ISBLANK(Tableau8252728[[#This Row],[Matricule]]),"",VLOOKUP(Tableau8252728[[#This Row],[Matricule]],#REF!,3,FALSE))</f>
        <v/>
      </c>
      <c r="D417" s="11" t="str">
        <f>CONCATENATE(Tableau8252728[[#This Row],[Semaine]],Tableau8252728[[#This Row],[Matricule]])</f>
        <v/>
      </c>
      <c r="O417" s="14" t="str">
        <f>IF(SUM(Tableau8252728[[#This Row],[Lundi]:[Mercredi]])&gt;0,SUM(Tableau8252728[[#This Row],[Lundi]:[Mercredi]]),"")</f>
        <v/>
      </c>
      <c r="P417" s="14" t="str">
        <f>IF(SUM(Tableau8252728[[#This Row],[Jeudi]:[Samedi]])&gt;0,SUM(Tableau8252728[[#This Row],[Jeudi]:[Samedi]]),"")</f>
        <v/>
      </c>
      <c r="Q417" s="14">
        <f>COUNTIF(Tableau8252728[[#This Row],[Lundi]:[Mercredi]],"&gt;0") + COUNTIF(Tableau8252728[[#This Row],[Jeudi]:[Samedi]],"&gt;0")</f>
        <v>0</v>
      </c>
      <c r="R417" s="14" t="str">
        <f>IFERROR(Tableau8252728[[#This Row],[Total Tour 1]]+Tableau8252728[[#This Row],[Total Tour 2]],"")</f>
        <v/>
      </c>
      <c r="S417" s="14">
        <f>COUNTIF(Tableau8252728[[#This Row],[Lundi]:[Samedi]],"&gt;=10")*1000</f>
        <v>0</v>
      </c>
      <c r="T41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17" s="15">
        <f>Tableau8252728[[#This Row],[Prime production]]+Tableau8252728[[#This Row],[Prime rendement]]</f>
        <v>0</v>
      </c>
      <c r="V417" s="15" t="str">
        <f>IF(Tableau8252728[[#This Row],[Matricule]]&gt;1,IF(COUNTIF(Tableau8252728[DateMatricule],Tableau8252728[[#This Row],[DateMatricule]])&gt;1,"Doublon",""),"")</f>
        <v/>
      </c>
    </row>
    <row r="418" spans="1:22" x14ac:dyDescent="0.25">
      <c r="A418" s="11" t="str">
        <f>IF(Tableau8252728[[#This Row],[Semaine]]="","",VLOOKUP(Tableau8252728[[#This Row],[Semaine]],Listes!$A:$B,2,FALSE))</f>
        <v/>
      </c>
      <c r="B418" s="11" t="str">
        <f>IF(ISBLANK(Tableau8252728[[#This Row],[Matricule]]),"",VLOOKUP(Tableau8252728[[#This Row],[Matricule]],#REF!,2,FALSE))</f>
        <v/>
      </c>
      <c r="C418" s="11" t="str">
        <f>IF(ISBLANK(Tableau8252728[[#This Row],[Matricule]]),"",VLOOKUP(Tableau8252728[[#This Row],[Matricule]],#REF!,3,FALSE))</f>
        <v/>
      </c>
      <c r="D418" s="11" t="str">
        <f>CONCATENATE(Tableau8252728[[#This Row],[Semaine]],Tableau8252728[[#This Row],[Matricule]])</f>
        <v/>
      </c>
      <c r="O418" s="14" t="str">
        <f>IF(SUM(Tableau8252728[[#This Row],[Lundi]:[Mercredi]])&gt;0,SUM(Tableau8252728[[#This Row],[Lundi]:[Mercredi]]),"")</f>
        <v/>
      </c>
      <c r="P418" s="14" t="str">
        <f>IF(SUM(Tableau8252728[[#This Row],[Jeudi]:[Samedi]])&gt;0,SUM(Tableau8252728[[#This Row],[Jeudi]:[Samedi]]),"")</f>
        <v/>
      </c>
      <c r="Q418" s="14">
        <f>COUNTIF(Tableau8252728[[#This Row],[Lundi]:[Mercredi]],"&gt;0") + COUNTIF(Tableau8252728[[#This Row],[Jeudi]:[Samedi]],"&gt;0")</f>
        <v>0</v>
      </c>
      <c r="R418" s="14" t="str">
        <f>IFERROR(Tableau8252728[[#This Row],[Total Tour 1]]+Tableau8252728[[#This Row],[Total Tour 2]],"")</f>
        <v/>
      </c>
      <c r="S418" s="14">
        <f>COUNTIF(Tableau8252728[[#This Row],[Lundi]:[Samedi]],"&gt;=10")*1000</f>
        <v>0</v>
      </c>
      <c r="T41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18" s="15">
        <f>Tableau8252728[[#This Row],[Prime production]]+Tableau8252728[[#This Row],[Prime rendement]]</f>
        <v>0</v>
      </c>
      <c r="V418" s="15" t="str">
        <f>IF(Tableau8252728[[#This Row],[Matricule]]&gt;1,IF(COUNTIF(Tableau8252728[DateMatricule],Tableau8252728[[#This Row],[DateMatricule]])&gt;1,"Doublon",""),"")</f>
        <v/>
      </c>
    </row>
    <row r="419" spans="1:22" x14ac:dyDescent="0.25">
      <c r="A419" s="11" t="str">
        <f>IF(Tableau8252728[[#This Row],[Semaine]]="","",VLOOKUP(Tableau8252728[[#This Row],[Semaine]],Listes!$A:$B,2,FALSE))</f>
        <v/>
      </c>
      <c r="B419" s="11" t="str">
        <f>IF(ISBLANK(Tableau8252728[[#This Row],[Matricule]]),"",VLOOKUP(Tableau8252728[[#This Row],[Matricule]],#REF!,2,FALSE))</f>
        <v/>
      </c>
      <c r="C419" s="11" t="str">
        <f>IF(ISBLANK(Tableau8252728[[#This Row],[Matricule]]),"",VLOOKUP(Tableau8252728[[#This Row],[Matricule]],#REF!,3,FALSE))</f>
        <v/>
      </c>
      <c r="D419" s="11" t="str">
        <f>CONCATENATE(Tableau8252728[[#This Row],[Semaine]],Tableau8252728[[#This Row],[Matricule]])</f>
        <v/>
      </c>
      <c r="O419" s="14" t="str">
        <f>IF(SUM(Tableau8252728[[#This Row],[Lundi]:[Mercredi]])&gt;0,SUM(Tableau8252728[[#This Row],[Lundi]:[Mercredi]]),"")</f>
        <v/>
      </c>
      <c r="P419" s="14" t="str">
        <f>IF(SUM(Tableau8252728[[#This Row],[Jeudi]:[Samedi]])&gt;0,SUM(Tableau8252728[[#This Row],[Jeudi]:[Samedi]]),"")</f>
        <v/>
      </c>
      <c r="Q419" s="14">
        <f>COUNTIF(Tableau8252728[[#This Row],[Lundi]:[Mercredi]],"&gt;0") + COUNTIF(Tableau8252728[[#This Row],[Jeudi]:[Samedi]],"&gt;0")</f>
        <v>0</v>
      </c>
      <c r="R419" s="14" t="str">
        <f>IFERROR(Tableau8252728[[#This Row],[Total Tour 1]]+Tableau8252728[[#This Row],[Total Tour 2]],"")</f>
        <v/>
      </c>
      <c r="S419" s="14">
        <f>COUNTIF(Tableau8252728[[#This Row],[Lundi]:[Samedi]],"&gt;=10")*1000</f>
        <v>0</v>
      </c>
      <c r="T41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19" s="15">
        <f>Tableau8252728[[#This Row],[Prime production]]+Tableau8252728[[#This Row],[Prime rendement]]</f>
        <v>0</v>
      </c>
      <c r="V419" s="15" t="str">
        <f>IF(Tableau8252728[[#This Row],[Matricule]]&gt;1,IF(COUNTIF(Tableau8252728[DateMatricule],Tableau8252728[[#This Row],[DateMatricule]])&gt;1,"Doublon",""),"")</f>
        <v/>
      </c>
    </row>
    <row r="420" spans="1:22" x14ac:dyDescent="0.25">
      <c r="A420" s="11" t="str">
        <f>IF(Tableau8252728[[#This Row],[Semaine]]="","",VLOOKUP(Tableau8252728[[#This Row],[Semaine]],Listes!$A:$B,2,FALSE))</f>
        <v/>
      </c>
      <c r="B420" s="11" t="str">
        <f>IF(ISBLANK(Tableau8252728[[#This Row],[Matricule]]),"",VLOOKUP(Tableau8252728[[#This Row],[Matricule]],#REF!,2,FALSE))</f>
        <v/>
      </c>
      <c r="C420" s="11" t="str">
        <f>IF(ISBLANK(Tableau8252728[[#This Row],[Matricule]]),"",VLOOKUP(Tableau8252728[[#This Row],[Matricule]],#REF!,3,FALSE))</f>
        <v/>
      </c>
      <c r="D420" s="11" t="str">
        <f>CONCATENATE(Tableau8252728[[#This Row],[Semaine]],Tableau8252728[[#This Row],[Matricule]])</f>
        <v/>
      </c>
      <c r="O420" s="14" t="str">
        <f>IF(SUM(Tableau8252728[[#This Row],[Lundi]:[Mercredi]])&gt;0,SUM(Tableau8252728[[#This Row],[Lundi]:[Mercredi]]),"")</f>
        <v/>
      </c>
      <c r="P420" s="14" t="str">
        <f>IF(SUM(Tableau8252728[[#This Row],[Jeudi]:[Samedi]])&gt;0,SUM(Tableau8252728[[#This Row],[Jeudi]:[Samedi]]),"")</f>
        <v/>
      </c>
      <c r="Q420" s="14">
        <f>COUNTIF(Tableau8252728[[#This Row],[Lundi]:[Mercredi]],"&gt;0") + COUNTIF(Tableau8252728[[#This Row],[Jeudi]:[Samedi]],"&gt;0")</f>
        <v>0</v>
      </c>
      <c r="R420" s="14" t="str">
        <f>IFERROR(Tableau8252728[[#This Row],[Total Tour 1]]+Tableau8252728[[#This Row],[Total Tour 2]],"")</f>
        <v/>
      </c>
      <c r="S420" s="14">
        <f>COUNTIF(Tableau8252728[[#This Row],[Lundi]:[Samedi]],"&gt;=10")*1000</f>
        <v>0</v>
      </c>
      <c r="T42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20" s="15">
        <f>Tableau8252728[[#This Row],[Prime production]]+Tableau8252728[[#This Row],[Prime rendement]]</f>
        <v>0</v>
      </c>
      <c r="V420" s="15" t="str">
        <f>IF(Tableau8252728[[#This Row],[Matricule]]&gt;1,IF(COUNTIF(Tableau8252728[DateMatricule],Tableau8252728[[#This Row],[DateMatricule]])&gt;1,"Doublon",""),"")</f>
        <v/>
      </c>
    </row>
    <row r="421" spans="1:22" x14ac:dyDescent="0.25">
      <c r="A421" s="11" t="str">
        <f>IF(Tableau8252728[[#This Row],[Semaine]]="","",VLOOKUP(Tableau8252728[[#This Row],[Semaine]],Listes!$A:$B,2,FALSE))</f>
        <v/>
      </c>
      <c r="B421" s="11" t="str">
        <f>IF(ISBLANK(Tableau8252728[[#This Row],[Matricule]]),"",VLOOKUP(Tableau8252728[[#This Row],[Matricule]],#REF!,2,FALSE))</f>
        <v/>
      </c>
      <c r="C421" s="11" t="str">
        <f>IF(ISBLANK(Tableau8252728[[#This Row],[Matricule]]),"",VLOOKUP(Tableau8252728[[#This Row],[Matricule]],#REF!,3,FALSE))</f>
        <v/>
      </c>
      <c r="D421" s="11" t="str">
        <f>CONCATENATE(Tableau8252728[[#This Row],[Semaine]],Tableau8252728[[#This Row],[Matricule]])</f>
        <v/>
      </c>
      <c r="O421" s="14" t="str">
        <f>IF(SUM(Tableau8252728[[#This Row],[Lundi]:[Mercredi]])&gt;0,SUM(Tableau8252728[[#This Row],[Lundi]:[Mercredi]]),"")</f>
        <v/>
      </c>
      <c r="P421" s="14" t="str">
        <f>IF(SUM(Tableau8252728[[#This Row],[Jeudi]:[Samedi]])&gt;0,SUM(Tableau8252728[[#This Row],[Jeudi]:[Samedi]]),"")</f>
        <v/>
      </c>
      <c r="Q421" s="14">
        <f>COUNTIF(Tableau8252728[[#This Row],[Lundi]:[Mercredi]],"&gt;0") + COUNTIF(Tableau8252728[[#This Row],[Jeudi]:[Samedi]],"&gt;0")</f>
        <v>0</v>
      </c>
      <c r="R421" s="14" t="str">
        <f>IFERROR(Tableau8252728[[#This Row],[Total Tour 1]]+Tableau8252728[[#This Row],[Total Tour 2]],"")</f>
        <v/>
      </c>
      <c r="S421" s="14">
        <f>COUNTIF(Tableau8252728[[#This Row],[Lundi]:[Samedi]],"&gt;=10")*1000</f>
        <v>0</v>
      </c>
      <c r="T42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21" s="15">
        <f>Tableau8252728[[#This Row],[Prime production]]+Tableau8252728[[#This Row],[Prime rendement]]</f>
        <v>0</v>
      </c>
      <c r="V421" s="15" t="str">
        <f>IF(Tableau8252728[[#This Row],[Matricule]]&gt;1,IF(COUNTIF(Tableau8252728[DateMatricule],Tableau8252728[[#This Row],[DateMatricule]])&gt;1,"Doublon",""),"")</f>
        <v/>
      </c>
    </row>
    <row r="422" spans="1:22" x14ac:dyDescent="0.25">
      <c r="A422" s="11" t="str">
        <f>IF(Tableau8252728[[#This Row],[Semaine]]="","",VLOOKUP(Tableau8252728[[#This Row],[Semaine]],Listes!$A:$B,2,FALSE))</f>
        <v/>
      </c>
      <c r="B422" s="11" t="str">
        <f>IF(ISBLANK(Tableau8252728[[#This Row],[Matricule]]),"",VLOOKUP(Tableau8252728[[#This Row],[Matricule]],#REF!,2,FALSE))</f>
        <v/>
      </c>
      <c r="C422" s="11" t="str">
        <f>IF(ISBLANK(Tableau8252728[[#This Row],[Matricule]]),"",VLOOKUP(Tableau8252728[[#This Row],[Matricule]],#REF!,3,FALSE))</f>
        <v/>
      </c>
      <c r="D422" s="11" t="str">
        <f>CONCATENATE(Tableau8252728[[#This Row],[Semaine]],Tableau8252728[[#This Row],[Matricule]])</f>
        <v/>
      </c>
      <c r="O422" s="14" t="str">
        <f>IF(SUM(Tableau8252728[[#This Row],[Lundi]:[Mercredi]])&gt;0,SUM(Tableau8252728[[#This Row],[Lundi]:[Mercredi]]),"")</f>
        <v/>
      </c>
      <c r="P422" s="14" t="str">
        <f>IF(SUM(Tableau8252728[[#This Row],[Jeudi]:[Samedi]])&gt;0,SUM(Tableau8252728[[#This Row],[Jeudi]:[Samedi]]),"")</f>
        <v/>
      </c>
      <c r="Q422" s="14">
        <f>COUNTIF(Tableau8252728[[#This Row],[Lundi]:[Mercredi]],"&gt;0") + COUNTIF(Tableau8252728[[#This Row],[Jeudi]:[Samedi]],"&gt;0")</f>
        <v>0</v>
      </c>
      <c r="R422" s="14" t="str">
        <f>IFERROR(Tableau8252728[[#This Row],[Total Tour 1]]+Tableau8252728[[#This Row],[Total Tour 2]],"")</f>
        <v/>
      </c>
      <c r="S422" s="14">
        <f>COUNTIF(Tableau8252728[[#This Row],[Lundi]:[Samedi]],"&gt;=10")*1000</f>
        <v>0</v>
      </c>
      <c r="T42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22" s="15">
        <f>Tableau8252728[[#This Row],[Prime production]]+Tableau8252728[[#This Row],[Prime rendement]]</f>
        <v>0</v>
      </c>
      <c r="V422" s="15" t="str">
        <f>IF(Tableau8252728[[#This Row],[Matricule]]&gt;1,IF(COUNTIF(Tableau8252728[DateMatricule],Tableau8252728[[#This Row],[DateMatricule]])&gt;1,"Doublon",""),"")</f>
        <v/>
      </c>
    </row>
    <row r="423" spans="1:22" x14ac:dyDescent="0.25">
      <c r="A423" s="11" t="str">
        <f>IF(Tableau8252728[[#This Row],[Semaine]]="","",VLOOKUP(Tableau8252728[[#This Row],[Semaine]],Listes!$A:$B,2,FALSE))</f>
        <v/>
      </c>
      <c r="B423" s="11" t="str">
        <f>IF(ISBLANK(Tableau8252728[[#This Row],[Matricule]]),"",VLOOKUP(Tableau8252728[[#This Row],[Matricule]],#REF!,2,FALSE))</f>
        <v/>
      </c>
      <c r="C423" s="11" t="str">
        <f>IF(ISBLANK(Tableau8252728[[#This Row],[Matricule]]),"",VLOOKUP(Tableau8252728[[#This Row],[Matricule]],#REF!,3,FALSE))</f>
        <v/>
      </c>
      <c r="D423" s="11" t="str">
        <f>CONCATENATE(Tableau8252728[[#This Row],[Semaine]],Tableau8252728[[#This Row],[Matricule]])</f>
        <v/>
      </c>
      <c r="O423" s="14" t="str">
        <f>IF(SUM(Tableau8252728[[#This Row],[Lundi]:[Mercredi]])&gt;0,SUM(Tableau8252728[[#This Row],[Lundi]:[Mercredi]]),"")</f>
        <v/>
      </c>
      <c r="P423" s="14" t="str">
        <f>IF(SUM(Tableau8252728[[#This Row],[Jeudi]:[Samedi]])&gt;0,SUM(Tableau8252728[[#This Row],[Jeudi]:[Samedi]]),"")</f>
        <v/>
      </c>
      <c r="Q423" s="14">
        <f>COUNTIF(Tableau8252728[[#This Row],[Lundi]:[Mercredi]],"&gt;0") + COUNTIF(Tableau8252728[[#This Row],[Jeudi]:[Samedi]],"&gt;0")</f>
        <v>0</v>
      </c>
      <c r="R423" s="14" t="str">
        <f>IFERROR(Tableau8252728[[#This Row],[Total Tour 1]]+Tableau8252728[[#This Row],[Total Tour 2]],"")</f>
        <v/>
      </c>
      <c r="S423" s="14">
        <f>COUNTIF(Tableau8252728[[#This Row],[Lundi]:[Samedi]],"&gt;=10")*1000</f>
        <v>0</v>
      </c>
      <c r="T42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23" s="15">
        <f>Tableau8252728[[#This Row],[Prime production]]+Tableau8252728[[#This Row],[Prime rendement]]</f>
        <v>0</v>
      </c>
      <c r="V423" s="15" t="str">
        <f>IF(Tableau8252728[[#This Row],[Matricule]]&gt;1,IF(COUNTIF(Tableau8252728[DateMatricule],Tableau8252728[[#This Row],[DateMatricule]])&gt;1,"Doublon",""),"")</f>
        <v/>
      </c>
    </row>
    <row r="424" spans="1:22" x14ac:dyDescent="0.25">
      <c r="A424" s="11" t="str">
        <f>IF(Tableau8252728[[#This Row],[Semaine]]="","",VLOOKUP(Tableau8252728[[#This Row],[Semaine]],Listes!$A:$B,2,FALSE))</f>
        <v/>
      </c>
      <c r="B424" s="11" t="str">
        <f>IF(ISBLANK(Tableau8252728[[#This Row],[Matricule]]),"",VLOOKUP(Tableau8252728[[#This Row],[Matricule]],#REF!,2,FALSE))</f>
        <v/>
      </c>
      <c r="C424" s="11" t="str">
        <f>IF(ISBLANK(Tableau8252728[[#This Row],[Matricule]]),"",VLOOKUP(Tableau8252728[[#This Row],[Matricule]],#REF!,3,FALSE))</f>
        <v/>
      </c>
      <c r="D424" s="11" t="str">
        <f>CONCATENATE(Tableau8252728[[#This Row],[Semaine]],Tableau8252728[[#This Row],[Matricule]])</f>
        <v/>
      </c>
      <c r="O424" s="14" t="str">
        <f>IF(SUM(Tableau8252728[[#This Row],[Lundi]:[Mercredi]])&gt;0,SUM(Tableau8252728[[#This Row],[Lundi]:[Mercredi]]),"")</f>
        <v/>
      </c>
      <c r="P424" s="14" t="str">
        <f>IF(SUM(Tableau8252728[[#This Row],[Jeudi]:[Samedi]])&gt;0,SUM(Tableau8252728[[#This Row],[Jeudi]:[Samedi]]),"")</f>
        <v/>
      </c>
      <c r="Q424" s="14">
        <f>COUNTIF(Tableau8252728[[#This Row],[Lundi]:[Mercredi]],"&gt;0") + COUNTIF(Tableau8252728[[#This Row],[Jeudi]:[Samedi]],"&gt;0")</f>
        <v>0</v>
      </c>
      <c r="R424" s="14" t="str">
        <f>IFERROR(Tableau8252728[[#This Row],[Total Tour 1]]+Tableau8252728[[#This Row],[Total Tour 2]],"")</f>
        <v/>
      </c>
      <c r="S424" s="14">
        <f>COUNTIF(Tableau8252728[[#This Row],[Lundi]:[Samedi]],"&gt;=10")*1000</f>
        <v>0</v>
      </c>
      <c r="T42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24" s="15">
        <f>Tableau8252728[[#This Row],[Prime production]]+Tableau8252728[[#This Row],[Prime rendement]]</f>
        <v>0</v>
      </c>
      <c r="V424" s="15" t="str">
        <f>IF(Tableau8252728[[#This Row],[Matricule]]&gt;1,IF(COUNTIF(Tableau8252728[DateMatricule],Tableau8252728[[#This Row],[DateMatricule]])&gt;1,"Doublon",""),"")</f>
        <v/>
      </c>
    </row>
    <row r="425" spans="1:22" x14ac:dyDescent="0.25">
      <c r="A425" s="11" t="str">
        <f>IF(Tableau8252728[[#This Row],[Semaine]]="","",VLOOKUP(Tableau8252728[[#This Row],[Semaine]],Listes!$A:$B,2,FALSE))</f>
        <v/>
      </c>
      <c r="B425" s="11" t="str">
        <f>IF(ISBLANK(Tableau8252728[[#This Row],[Matricule]]),"",VLOOKUP(Tableau8252728[[#This Row],[Matricule]],#REF!,2,FALSE))</f>
        <v/>
      </c>
      <c r="C425" s="11" t="str">
        <f>IF(ISBLANK(Tableau8252728[[#This Row],[Matricule]]),"",VLOOKUP(Tableau8252728[[#This Row],[Matricule]],#REF!,3,FALSE))</f>
        <v/>
      </c>
      <c r="D425" s="11" t="str">
        <f>CONCATENATE(Tableau8252728[[#This Row],[Semaine]],Tableau8252728[[#This Row],[Matricule]])</f>
        <v/>
      </c>
      <c r="O425" s="14" t="str">
        <f>IF(SUM(Tableau8252728[[#This Row],[Lundi]:[Mercredi]])&gt;0,SUM(Tableau8252728[[#This Row],[Lundi]:[Mercredi]]),"")</f>
        <v/>
      </c>
      <c r="P425" s="14" t="str">
        <f>IF(SUM(Tableau8252728[[#This Row],[Jeudi]:[Samedi]])&gt;0,SUM(Tableau8252728[[#This Row],[Jeudi]:[Samedi]]),"")</f>
        <v/>
      </c>
      <c r="Q425" s="14">
        <f>COUNTIF(Tableau8252728[[#This Row],[Lundi]:[Mercredi]],"&gt;0") + COUNTIF(Tableau8252728[[#This Row],[Jeudi]:[Samedi]],"&gt;0")</f>
        <v>0</v>
      </c>
      <c r="R425" s="14" t="str">
        <f>IFERROR(Tableau8252728[[#This Row],[Total Tour 1]]+Tableau8252728[[#This Row],[Total Tour 2]],"")</f>
        <v/>
      </c>
      <c r="S425" s="14">
        <f>COUNTIF(Tableau8252728[[#This Row],[Lundi]:[Samedi]],"&gt;=10")*1000</f>
        <v>0</v>
      </c>
      <c r="T42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25" s="15">
        <f>Tableau8252728[[#This Row],[Prime production]]+Tableau8252728[[#This Row],[Prime rendement]]</f>
        <v>0</v>
      </c>
      <c r="V425" s="15" t="str">
        <f>IF(Tableau8252728[[#This Row],[Matricule]]&gt;1,IF(COUNTIF(Tableau8252728[DateMatricule],Tableau8252728[[#This Row],[DateMatricule]])&gt;1,"Doublon",""),"")</f>
        <v/>
      </c>
    </row>
    <row r="426" spans="1:22" x14ac:dyDescent="0.25">
      <c r="A426" s="11" t="str">
        <f>IF(Tableau8252728[[#This Row],[Semaine]]="","",VLOOKUP(Tableau8252728[[#This Row],[Semaine]],Listes!$A:$B,2,FALSE))</f>
        <v/>
      </c>
      <c r="B426" s="11" t="str">
        <f>IF(ISBLANK(Tableau8252728[[#This Row],[Matricule]]),"",VLOOKUP(Tableau8252728[[#This Row],[Matricule]],#REF!,2,FALSE))</f>
        <v/>
      </c>
      <c r="C426" s="11" t="str">
        <f>IF(ISBLANK(Tableau8252728[[#This Row],[Matricule]]),"",VLOOKUP(Tableau8252728[[#This Row],[Matricule]],#REF!,3,FALSE))</f>
        <v/>
      </c>
      <c r="D426" s="11" t="str">
        <f>CONCATENATE(Tableau8252728[[#This Row],[Semaine]],Tableau8252728[[#This Row],[Matricule]])</f>
        <v/>
      </c>
      <c r="O426" s="14" t="str">
        <f>IF(SUM(Tableau8252728[[#This Row],[Lundi]:[Mercredi]])&gt;0,SUM(Tableau8252728[[#This Row],[Lundi]:[Mercredi]]),"")</f>
        <v/>
      </c>
      <c r="P426" s="14" t="str">
        <f>IF(SUM(Tableau8252728[[#This Row],[Jeudi]:[Samedi]])&gt;0,SUM(Tableau8252728[[#This Row],[Jeudi]:[Samedi]]),"")</f>
        <v/>
      </c>
      <c r="Q426" s="14">
        <f>COUNTIF(Tableau8252728[[#This Row],[Lundi]:[Mercredi]],"&gt;0") + COUNTIF(Tableau8252728[[#This Row],[Jeudi]:[Samedi]],"&gt;0")</f>
        <v>0</v>
      </c>
      <c r="R426" s="14" t="str">
        <f>IFERROR(Tableau8252728[[#This Row],[Total Tour 1]]+Tableau8252728[[#This Row],[Total Tour 2]],"")</f>
        <v/>
      </c>
      <c r="S426" s="14">
        <f>COUNTIF(Tableau8252728[[#This Row],[Lundi]:[Samedi]],"&gt;=10")*1000</f>
        <v>0</v>
      </c>
      <c r="T42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26" s="15">
        <f>Tableau8252728[[#This Row],[Prime production]]+Tableau8252728[[#This Row],[Prime rendement]]</f>
        <v>0</v>
      </c>
      <c r="V426" s="15" t="str">
        <f>IF(Tableau8252728[[#This Row],[Matricule]]&gt;1,IF(COUNTIF(Tableau8252728[DateMatricule],Tableau8252728[[#This Row],[DateMatricule]])&gt;1,"Doublon",""),"")</f>
        <v/>
      </c>
    </row>
    <row r="427" spans="1:22" x14ac:dyDescent="0.25">
      <c r="A427" s="11" t="str">
        <f>IF(Tableau8252728[[#This Row],[Semaine]]="","",VLOOKUP(Tableau8252728[[#This Row],[Semaine]],Listes!$A:$B,2,FALSE))</f>
        <v/>
      </c>
      <c r="B427" s="11" t="str">
        <f>IF(ISBLANK(Tableau8252728[[#This Row],[Matricule]]),"",VLOOKUP(Tableau8252728[[#This Row],[Matricule]],#REF!,2,FALSE))</f>
        <v/>
      </c>
      <c r="C427" s="11" t="str">
        <f>IF(ISBLANK(Tableau8252728[[#This Row],[Matricule]]),"",VLOOKUP(Tableau8252728[[#This Row],[Matricule]],#REF!,3,FALSE))</f>
        <v/>
      </c>
      <c r="D427" s="11" t="str">
        <f>CONCATENATE(Tableau8252728[[#This Row],[Semaine]],Tableau8252728[[#This Row],[Matricule]])</f>
        <v/>
      </c>
      <c r="O427" s="14" t="str">
        <f>IF(SUM(Tableau8252728[[#This Row],[Lundi]:[Mercredi]])&gt;0,SUM(Tableau8252728[[#This Row],[Lundi]:[Mercredi]]),"")</f>
        <v/>
      </c>
      <c r="P427" s="14" t="str">
        <f>IF(SUM(Tableau8252728[[#This Row],[Jeudi]:[Samedi]])&gt;0,SUM(Tableau8252728[[#This Row],[Jeudi]:[Samedi]]),"")</f>
        <v/>
      </c>
      <c r="Q427" s="14">
        <f>COUNTIF(Tableau8252728[[#This Row],[Lundi]:[Mercredi]],"&gt;0") + COUNTIF(Tableau8252728[[#This Row],[Jeudi]:[Samedi]],"&gt;0")</f>
        <v>0</v>
      </c>
      <c r="R427" s="14" t="str">
        <f>IFERROR(Tableau8252728[[#This Row],[Total Tour 1]]+Tableau8252728[[#This Row],[Total Tour 2]],"")</f>
        <v/>
      </c>
      <c r="S427" s="14">
        <f>COUNTIF(Tableau8252728[[#This Row],[Lundi]:[Samedi]],"&gt;=10")*1000</f>
        <v>0</v>
      </c>
      <c r="T42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27" s="15">
        <f>Tableau8252728[[#This Row],[Prime production]]+Tableau8252728[[#This Row],[Prime rendement]]</f>
        <v>0</v>
      </c>
      <c r="V427" s="15" t="str">
        <f>IF(Tableau8252728[[#This Row],[Matricule]]&gt;1,IF(COUNTIF(Tableau8252728[DateMatricule],Tableau8252728[[#This Row],[DateMatricule]])&gt;1,"Doublon",""),"")</f>
        <v/>
      </c>
    </row>
    <row r="428" spans="1:22" x14ac:dyDescent="0.25">
      <c r="A428" s="11" t="str">
        <f>IF(Tableau8252728[[#This Row],[Semaine]]="","",VLOOKUP(Tableau8252728[[#This Row],[Semaine]],Listes!$A:$B,2,FALSE))</f>
        <v/>
      </c>
      <c r="B428" s="11" t="str">
        <f>IF(ISBLANK(Tableau8252728[[#This Row],[Matricule]]),"",VLOOKUP(Tableau8252728[[#This Row],[Matricule]],#REF!,2,FALSE))</f>
        <v/>
      </c>
      <c r="C428" s="11" t="str">
        <f>IF(ISBLANK(Tableau8252728[[#This Row],[Matricule]]),"",VLOOKUP(Tableau8252728[[#This Row],[Matricule]],#REF!,3,FALSE))</f>
        <v/>
      </c>
      <c r="D428" s="11" t="str">
        <f>CONCATENATE(Tableau8252728[[#This Row],[Semaine]],Tableau8252728[[#This Row],[Matricule]])</f>
        <v/>
      </c>
      <c r="O428" s="14" t="str">
        <f>IF(SUM(Tableau8252728[[#This Row],[Lundi]:[Mercredi]])&gt;0,SUM(Tableau8252728[[#This Row],[Lundi]:[Mercredi]]),"")</f>
        <v/>
      </c>
      <c r="P428" s="14" t="str">
        <f>IF(SUM(Tableau8252728[[#This Row],[Jeudi]:[Samedi]])&gt;0,SUM(Tableau8252728[[#This Row],[Jeudi]:[Samedi]]),"")</f>
        <v/>
      </c>
      <c r="Q428" s="14">
        <f>COUNTIF(Tableau8252728[[#This Row],[Lundi]:[Mercredi]],"&gt;0") + COUNTIF(Tableau8252728[[#This Row],[Jeudi]:[Samedi]],"&gt;0")</f>
        <v>0</v>
      </c>
      <c r="R428" s="14" t="str">
        <f>IFERROR(Tableau8252728[[#This Row],[Total Tour 1]]+Tableau8252728[[#This Row],[Total Tour 2]],"")</f>
        <v/>
      </c>
      <c r="S428" s="14">
        <f>COUNTIF(Tableau8252728[[#This Row],[Lundi]:[Samedi]],"&gt;=10")*1000</f>
        <v>0</v>
      </c>
      <c r="T42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28" s="15">
        <f>Tableau8252728[[#This Row],[Prime production]]+Tableau8252728[[#This Row],[Prime rendement]]</f>
        <v>0</v>
      </c>
      <c r="V428" s="15" t="str">
        <f>IF(Tableau8252728[[#This Row],[Matricule]]&gt;1,IF(COUNTIF(Tableau8252728[DateMatricule],Tableau8252728[[#This Row],[DateMatricule]])&gt;1,"Doublon",""),"")</f>
        <v/>
      </c>
    </row>
    <row r="429" spans="1:22" x14ac:dyDescent="0.25">
      <c r="A429" s="11" t="str">
        <f>IF(Tableau8252728[[#This Row],[Semaine]]="","",VLOOKUP(Tableau8252728[[#This Row],[Semaine]],Listes!$A:$B,2,FALSE))</f>
        <v/>
      </c>
      <c r="B429" s="11" t="str">
        <f>IF(ISBLANK(Tableau8252728[[#This Row],[Matricule]]),"",VLOOKUP(Tableau8252728[[#This Row],[Matricule]],#REF!,2,FALSE))</f>
        <v/>
      </c>
      <c r="C429" s="11" t="str">
        <f>IF(ISBLANK(Tableau8252728[[#This Row],[Matricule]]),"",VLOOKUP(Tableau8252728[[#This Row],[Matricule]],#REF!,3,FALSE))</f>
        <v/>
      </c>
      <c r="D429" s="11" t="str">
        <f>CONCATENATE(Tableau8252728[[#This Row],[Semaine]],Tableau8252728[[#This Row],[Matricule]])</f>
        <v/>
      </c>
      <c r="O429" s="14" t="str">
        <f>IF(SUM(Tableau8252728[[#This Row],[Lundi]:[Mercredi]])&gt;0,SUM(Tableau8252728[[#This Row],[Lundi]:[Mercredi]]),"")</f>
        <v/>
      </c>
      <c r="P429" s="14" t="str">
        <f>IF(SUM(Tableau8252728[[#This Row],[Jeudi]:[Samedi]])&gt;0,SUM(Tableau8252728[[#This Row],[Jeudi]:[Samedi]]),"")</f>
        <v/>
      </c>
      <c r="Q429" s="14">
        <f>COUNTIF(Tableau8252728[[#This Row],[Lundi]:[Mercredi]],"&gt;0") + COUNTIF(Tableau8252728[[#This Row],[Jeudi]:[Samedi]],"&gt;0")</f>
        <v>0</v>
      </c>
      <c r="R429" s="14" t="str">
        <f>IFERROR(Tableau8252728[[#This Row],[Total Tour 1]]+Tableau8252728[[#This Row],[Total Tour 2]],"")</f>
        <v/>
      </c>
      <c r="S429" s="14">
        <f>COUNTIF(Tableau8252728[[#This Row],[Lundi]:[Samedi]],"&gt;=10")*1000</f>
        <v>0</v>
      </c>
      <c r="T42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29" s="15">
        <f>Tableau8252728[[#This Row],[Prime production]]+Tableau8252728[[#This Row],[Prime rendement]]</f>
        <v>0</v>
      </c>
      <c r="V429" s="15" t="str">
        <f>IF(Tableau8252728[[#This Row],[Matricule]]&gt;1,IF(COUNTIF(Tableau8252728[DateMatricule],Tableau8252728[[#This Row],[DateMatricule]])&gt;1,"Doublon",""),"")</f>
        <v/>
      </c>
    </row>
    <row r="430" spans="1:22" x14ac:dyDescent="0.25">
      <c r="A430" s="11" t="str">
        <f>IF(Tableau8252728[[#This Row],[Semaine]]="","",VLOOKUP(Tableau8252728[[#This Row],[Semaine]],Listes!$A:$B,2,FALSE))</f>
        <v/>
      </c>
      <c r="B430" s="11" t="str">
        <f>IF(ISBLANK(Tableau8252728[[#This Row],[Matricule]]),"",VLOOKUP(Tableau8252728[[#This Row],[Matricule]],#REF!,2,FALSE))</f>
        <v/>
      </c>
      <c r="C430" s="11" t="str">
        <f>IF(ISBLANK(Tableau8252728[[#This Row],[Matricule]]),"",VLOOKUP(Tableau8252728[[#This Row],[Matricule]],#REF!,3,FALSE))</f>
        <v/>
      </c>
      <c r="D430" s="11" t="str">
        <f>CONCATENATE(Tableau8252728[[#This Row],[Semaine]],Tableau8252728[[#This Row],[Matricule]])</f>
        <v/>
      </c>
      <c r="O430" s="14" t="str">
        <f>IF(SUM(Tableau8252728[[#This Row],[Lundi]:[Mercredi]])&gt;0,SUM(Tableau8252728[[#This Row],[Lundi]:[Mercredi]]),"")</f>
        <v/>
      </c>
      <c r="P430" s="14" t="str">
        <f>IF(SUM(Tableau8252728[[#This Row],[Jeudi]:[Samedi]])&gt;0,SUM(Tableau8252728[[#This Row],[Jeudi]:[Samedi]]),"")</f>
        <v/>
      </c>
      <c r="Q430" s="14">
        <f>COUNTIF(Tableau8252728[[#This Row],[Lundi]:[Mercredi]],"&gt;0") + COUNTIF(Tableau8252728[[#This Row],[Jeudi]:[Samedi]],"&gt;0")</f>
        <v>0</v>
      </c>
      <c r="R430" s="14" t="str">
        <f>IFERROR(Tableau8252728[[#This Row],[Total Tour 1]]+Tableau8252728[[#This Row],[Total Tour 2]],"")</f>
        <v/>
      </c>
      <c r="S430" s="14">
        <f>COUNTIF(Tableau8252728[[#This Row],[Lundi]:[Samedi]],"&gt;=10")*1000</f>
        <v>0</v>
      </c>
      <c r="T43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30" s="15">
        <f>Tableau8252728[[#This Row],[Prime production]]+Tableau8252728[[#This Row],[Prime rendement]]</f>
        <v>0</v>
      </c>
      <c r="V430" s="15" t="str">
        <f>IF(Tableau8252728[[#This Row],[Matricule]]&gt;1,IF(COUNTIF(Tableau8252728[DateMatricule],Tableau8252728[[#This Row],[DateMatricule]])&gt;1,"Doublon",""),"")</f>
        <v/>
      </c>
    </row>
    <row r="431" spans="1:22" x14ac:dyDescent="0.25">
      <c r="A431" s="11" t="str">
        <f>IF(Tableau8252728[[#This Row],[Semaine]]="","",VLOOKUP(Tableau8252728[[#This Row],[Semaine]],Listes!$A:$B,2,FALSE))</f>
        <v/>
      </c>
      <c r="B431" s="11" t="str">
        <f>IF(ISBLANK(Tableau8252728[[#This Row],[Matricule]]),"",VLOOKUP(Tableau8252728[[#This Row],[Matricule]],#REF!,2,FALSE))</f>
        <v/>
      </c>
      <c r="C431" s="11" t="str">
        <f>IF(ISBLANK(Tableau8252728[[#This Row],[Matricule]]),"",VLOOKUP(Tableau8252728[[#This Row],[Matricule]],#REF!,3,FALSE))</f>
        <v/>
      </c>
      <c r="D431" s="11" t="str">
        <f>CONCATENATE(Tableau8252728[[#This Row],[Semaine]],Tableau8252728[[#This Row],[Matricule]])</f>
        <v/>
      </c>
      <c r="O431" s="14" t="str">
        <f>IF(SUM(Tableau8252728[[#This Row],[Lundi]:[Mercredi]])&gt;0,SUM(Tableau8252728[[#This Row],[Lundi]:[Mercredi]]),"")</f>
        <v/>
      </c>
      <c r="P431" s="14" t="str">
        <f>IF(SUM(Tableau8252728[[#This Row],[Jeudi]:[Samedi]])&gt;0,SUM(Tableau8252728[[#This Row],[Jeudi]:[Samedi]]),"")</f>
        <v/>
      </c>
      <c r="Q431" s="14">
        <f>COUNTIF(Tableau8252728[[#This Row],[Lundi]:[Mercredi]],"&gt;0") + COUNTIF(Tableau8252728[[#This Row],[Jeudi]:[Samedi]],"&gt;0")</f>
        <v>0</v>
      </c>
      <c r="R431" s="14" t="str">
        <f>IFERROR(Tableau8252728[[#This Row],[Total Tour 1]]+Tableau8252728[[#This Row],[Total Tour 2]],"")</f>
        <v/>
      </c>
      <c r="S431" s="14">
        <f>COUNTIF(Tableau8252728[[#This Row],[Lundi]:[Samedi]],"&gt;=10")*1000</f>
        <v>0</v>
      </c>
      <c r="T43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31" s="15">
        <f>Tableau8252728[[#This Row],[Prime production]]+Tableau8252728[[#This Row],[Prime rendement]]</f>
        <v>0</v>
      </c>
      <c r="V431" s="15" t="str">
        <f>IF(Tableau8252728[[#This Row],[Matricule]]&gt;1,IF(COUNTIF(Tableau8252728[DateMatricule],Tableau8252728[[#This Row],[DateMatricule]])&gt;1,"Doublon",""),"")</f>
        <v/>
      </c>
    </row>
    <row r="432" spans="1:22" x14ac:dyDescent="0.25">
      <c r="A432" s="11" t="str">
        <f>IF(Tableau8252728[[#This Row],[Semaine]]="","",VLOOKUP(Tableau8252728[[#This Row],[Semaine]],Listes!$A:$B,2,FALSE))</f>
        <v/>
      </c>
      <c r="B432" s="11" t="str">
        <f>IF(ISBLANK(Tableau8252728[[#This Row],[Matricule]]),"",VLOOKUP(Tableau8252728[[#This Row],[Matricule]],#REF!,2,FALSE))</f>
        <v/>
      </c>
      <c r="C432" s="11" t="str">
        <f>IF(ISBLANK(Tableau8252728[[#This Row],[Matricule]]),"",VLOOKUP(Tableau8252728[[#This Row],[Matricule]],#REF!,3,FALSE))</f>
        <v/>
      </c>
      <c r="D432" s="11" t="str">
        <f>CONCATENATE(Tableau8252728[[#This Row],[Semaine]],Tableau8252728[[#This Row],[Matricule]])</f>
        <v/>
      </c>
      <c r="O432" s="14" t="str">
        <f>IF(SUM(Tableau8252728[[#This Row],[Lundi]:[Mercredi]])&gt;0,SUM(Tableau8252728[[#This Row],[Lundi]:[Mercredi]]),"")</f>
        <v/>
      </c>
      <c r="P432" s="14" t="str">
        <f>IF(SUM(Tableau8252728[[#This Row],[Jeudi]:[Samedi]])&gt;0,SUM(Tableau8252728[[#This Row],[Jeudi]:[Samedi]]),"")</f>
        <v/>
      </c>
      <c r="Q432" s="14">
        <f>COUNTIF(Tableau8252728[[#This Row],[Lundi]:[Mercredi]],"&gt;0") + COUNTIF(Tableau8252728[[#This Row],[Jeudi]:[Samedi]],"&gt;0")</f>
        <v>0</v>
      </c>
      <c r="R432" s="14" t="str">
        <f>IFERROR(Tableau8252728[[#This Row],[Total Tour 1]]+Tableau8252728[[#This Row],[Total Tour 2]],"")</f>
        <v/>
      </c>
      <c r="S432" s="14">
        <f>COUNTIF(Tableau8252728[[#This Row],[Lundi]:[Samedi]],"&gt;=10")*1000</f>
        <v>0</v>
      </c>
      <c r="T43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32" s="15">
        <f>Tableau8252728[[#This Row],[Prime production]]+Tableau8252728[[#This Row],[Prime rendement]]</f>
        <v>0</v>
      </c>
      <c r="V432" s="15" t="str">
        <f>IF(Tableau8252728[[#This Row],[Matricule]]&gt;1,IF(COUNTIF(Tableau8252728[DateMatricule],Tableau8252728[[#This Row],[DateMatricule]])&gt;1,"Doublon",""),"")</f>
        <v/>
      </c>
    </row>
    <row r="433" spans="1:22" x14ac:dyDescent="0.25">
      <c r="A433" s="11" t="str">
        <f>IF(Tableau8252728[[#This Row],[Semaine]]="","",VLOOKUP(Tableau8252728[[#This Row],[Semaine]],Listes!$A:$B,2,FALSE))</f>
        <v/>
      </c>
      <c r="B433" s="11" t="str">
        <f>IF(ISBLANK(Tableau8252728[[#This Row],[Matricule]]),"",VLOOKUP(Tableau8252728[[#This Row],[Matricule]],#REF!,2,FALSE))</f>
        <v/>
      </c>
      <c r="C433" s="11" t="str">
        <f>IF(ISBLANK(Tableau8252728[[#This Row],[Matricule]]),"",VLOOKUP(Tableau8252728[[#This Row],[Matricule]],#REF!,3,FALSE))</f>
        <v/>
      </c>
      <c r="D433" s="11" t="str">
        <f>CONCATENATE(Tableau8252728[[#This Row],[Semaine]],Tableau8252728[[#This Row],[Matricule]])</f>
        <v/>
      </c>
      <c r="O433" s="14" t="str">
        <f>IF(SUM(Tableau8252728[[#This Row],[Lundi]:[Mercredi]])&gt;0,SUM(Tableau8252728[[#This Row],[Lundi]:[Mercredi]]),"")</f>
        <v/>
      </c>
      <c r="P433" s="14" t="str">
        <f>IF(SUM(Tableau8252728[[#This Row],[Jeudi]:[Samedi]])&gt;0,SUM(Tableau8252728[[#This Row],[Jeudi]:[Samedi]]),"")</f>
        <v/>
      </c>
      <c r="Q433" s="14">
        <f>COUNTIF(Tableau8252728[[#This Row],[Lundi]:[Mercredi]],"&gt;0") + COUNTIF(Tableau8252728[[#This Row],[Jeudi]:[Samedi]],"&gt;0")</f>
        <v>0</v>
      </c>
      <c r="R433" s="14" t="str">
        <f>IFERROR(Tableau8252728[[#This Row],[Total Tour 1]]+Tableau8252728[[#This Row],[Total Tour 2]],"")</f>
        <v/>
      </c>
      <c r="S433" s="14">
        <f>COUNTIF(Tableau8252728[[#This Row],[Lundi]:[Samedi]],"&gt;=10")*1000</f>
        <v>0</v>
      </c>
      <c r="T43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33" s="15">
        <f>Tableau8252728[[#This Row],[Prime production]]+Tableau8252728[[#This Row],[Prime rendement]]</f>
        <v>0</v>
      </c>
      <c r="V433" s="15" t="str">
        <f>IF(Tableau8252728[[#This Row],[Matricule]]&gt;1,IF(COUNTIF(Tableau8252728[DateMatricule],Tableau8252728[[#This Row],[DateMatricule]])&gt;1,"Doublon",""),"")</f>
        <v/>
      </c>
    </row>
    <row r="434" spans="1:22" x14ac:dyDescent="0.25">
      <c r="A434" s="11" t="str">
        <f>IF(Tableau8252728[[#This Row],[Semaine]]="","",VLOOKUP(Tableau8252728[[#This Row],[Semaine]],Listes!$A:$B,2,FALSE))</f>
        <v/>
      </c>
      <c r="B434" s="11" t="str">
        <f>IF(ISBLANK(Tableau8252728[[#This Row],[Matricule]]),"",VLOOKUP(Tableau8252728[[#This Row],[Matricule]],#REF!,2,FALSE))</f>
        <v/>
      </c>
      <c r="C434" s="11" t="str">
        <f>IF(ISBLANK(Tableau8252728[[#This Row],[Matricule]]),"",VLOOKUP(Tableau8252728[[#This Row],[Matricule]],#REF!,3,FALSE))</f>
        <v/>
      </c>
      <c r="D434" s="11" t="str">
        <f>CONCATENATE(Tableau8252728[[#This Row],[Semaine]],Tableau8252728[[#This Row],[Matricule]])</f>
        <v/>
      </c>
      <c r="O434" s="14" t="str">
        <f>IF(SUM(Tableau8252728[[#This Row],[Lundi]:[Mercredi]])&gt;0,SUM(Tableau8252728[[#This Row],[Lundi]:[Mercredi]]),"")</f>
        <v/>
      </c>
      <c r="P434" s="14" t="str">
        <f>IF(SUM(Tableau8252728[[#This Row],[Jeudi]:[Samedi]])&gt;0,SUM(Tableau8252728[[#This Row],[Jeudi]:[Samedi]]),"")</f>
        <v/>
      </c>
      <c r="Q434" s="14">
        <f>COUNTIF(Tableau8252728[[#This Row],[Lundi]:[Mercredi]],"&gt;0") + COUNTIF(Tableau8252728[[#This Row],[Jeudi]:[Samedi]],"&gt;0")</f>
        <v>0</v>
      </c>
      <c r="R434" s="14" t="str">
        <f>IFERROR(Tableau8252728[[#This Row],[Total Tour 1]]+Tableau8252728[[#This Row],[Total Tour 2]],"")</f>
        <v/>
      </c>
      <c r="S434" s="14">
        <f>COUNTIF(Tableau8252728[[#This Row],[Lundi]:[Samedi]],"&gt;=10")*1000</f>
        <v>0</v>
      </c>
      <c r="T43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34" s="15">
        <f>Tableau8252728[[#This Row],[Prime production]]+Tableau8252728[[#This Row],[Prime rendement]]</f>
        <v>0</v>
      </c>
      <c r="V434" s="15" t="str">
        <f>IF(Tableau8252728[[#This Row],[Matricule]]&gt;1,IF(COUNTIF(Tableau8252728[DateMatricule],Tableau8252728[[#This Row],[DateMatricule]])&gt;1,"Doublon",""),"")</f>
        <v/>
      </c>
    </row>
    <row r="435" spans="1:22" x14ac:dyDescent="0.25">
      <c r="A435" s="11" t="str">
        <f>IF(Tableau8252728[[#This Row],[Semaine]]="","",VLOOKUP(Tableau8252728[[#This Row],[Semaine]],Listes!$A:$B,2,FALSE))</f>
        <v/>
      </c>
      <c r="B435" s="11" t="str">
        <f>IF(ISBLANK(Tableau8252728[[#This Row],[Matricule]]),"",VLOOKUP(Tableau8252728[[#This Row],[Matricule]],#REF!,2,FALSE))</f>
        <v/>
      </c>
      <c r="C435" s="11" t="str">
        <f>IF(ISBLANK(Tableau8252728[[#This Row],[Matricule]]),"",VLOOKUP(Tableau8252728[[#This Row],[Matricule]],#REF!,3,FALSE))</f>
        <v/>
      </c>
      <c r="D435" s="11" t="str">
        <f>CONCATENATE(Tableau8252728[[#This Row],[Semaine]],Tableau8252728[[#This Row],[Matricule]])</f>
        <v/>
      </c>
      <c r="O435" s="14" t="str">
        <f>IF(SUM(Tableau8252728[[#This Row],[Lundi]:[Mercredi]])&gt;0,SUM(Tableau8252728[[#This Row],[Lundi]:[Mercredi]]),"")</f>
        <v/>
      </c>
      <c r="P435" s="14" t="str">
        <f>IF(SUM(Tableau8252728[[#This Row],[Jeudi]:[Samedi]])&gt;0,SUM(Tableau8252728[[#This Row],[Jeudi]:[Samedi]]),"")</f>
        <v/>
      </c>
      <c r="Q435" s="14">
        <f>COUNTIF(Tableau8252728[[#This Row],[Lundi]:[Mercredi]],"&gt;0") + COUNTIF(Tableau8252728[[#This Row],[Jeudi]:[Samedi]],"&gt;0")</f>
        <v>0</v>
      </c>
      <c r="R435" s="14" t="str">
        <f>IFERROR(Tableau8252728[[#This Row],[Total Tour 1]]+Tableau8252728[[#This Row],[Total Tour 2]],"")</f>
        <v/>
      </c>
      <c r="S435" s="14">
        <f>COUNTIF(Tableau8252728[[#This Row],[Lundi]:[Samedi]],"&gt;=10")*1000</f>
        <v>0</v>
      </c>
      <c r="T43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35" s="15">
        <f>Tableau8252728[[#This Row],[Prime production]]+Tableau8252728[[#This Row],[Prime rendement]]</f>
        <v>0</v>
      </c>
      <c r="V435" s="15" t="str">
        <f>IF(Tableau8252728[[#This Row],[Matricule]]&gt;1,IF(COUNTIF(Tableau8252728[DateMatricule],Tableau8252728[[#This Row],[DateMatricule]])&gt;1,"Doublon",""),"")</f>
        <v/>
      </c>
    </row>
    <row r="436" spans="1:22" x14ac:dyDescent="0.25">
      <c r="A436" s="11" t="str">
        <f>IF(Tableau8252728[[#This Row],[Semaine]]="","",VLOOKUP(Tableau8252728[[#This Row],[Semaine]],Listes!$A:$B,2,FALSE))</f>
        <v/>
      </c>
      <c r="B436" s="11" t="str">
        <f>IF(ISBLANK(Tableau8252728[[#This Row],[Matricule]]),"",VLOOKUP(Tableau8252728[[#This Row],[Matricule]],#REF!,2,FALSE))</f>
        <v/>
      </c>
      <c r="C436" s="11" t="str">
        <f>IF(ISBLANK(Tableau8252728[[#This Row],[Matricule]]),"",VLOOKUP(Tableau8252728[[#This Row],[Matricule]],#REF!,3,FALSE))</f>
        <v/>
      </c>
      <c r="D436" s="11" t="str">
        <f>CONCATENATE(Tableau8252728[[#This Row],[Semaine]],Tableau8252728[[#This Row],[Matricule]])</f>
        <v/>
      </c>
      <c r="O436" s="14" t="str">
        <f>IF(SUM(Tableau8252728[[#This Row],[Lundi]:[Mercredi]])&gt;0,SUM(Tableau8252728[[#This Row],[Lundi]:[Mercredi]]),"")</f>
        <v/>
      </c>
      <c r="P436" s="14" t="str">
        <f>IF(SUM(Tableau8252728[[#This Row],[Jeudi]:[Samedi]])&gt;0,SUM(Tableau8252728[[#This Row],[Jeudi]:[Samedi]]),"")</f>
        <v/>
      </c>
      <c r="Q436" s="14">
        <f>COUNTIF(Tableau8252728[[#This Row],[Lundi]:[Mercredi]],"&gt;0") + COUNTIF(Tableau8252728[[#This Row],[Jeudi]:[Samedi]],"&gt;0")</f>
        <v>0</v>
      </c>
      <c r="R436" s="14" t="str">
        <f>IFERROR(Tableau8252728[[#This Row],[Total Tour 1]]+Tableau8252728[[#This Row],[Total Tour 2]],"")</f>
        <v/>
      </c>
      <c r="S436" s="14">
        <f>COUNTIF(Tableau8252728[[#This Row],[Lundi]:[Samedi]],"&gt;=10")*1000</f>
        <v>0</v>
      </c>
      <c r="T43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36" s="15">
        <f>Tableau8252728[[#This Row],[Prime production]]+Tableau8252728[[#This Row],[Prime rendement]]</f>
        <v>0</v>
      </c>
      <c r="V436" s="15" t="str">
        <f>IF(Tableau8252728[[#This Row],[Matricule]]&gt;1,IF(COUNTIF(Tableau8252728[DateMatricule],Tableau8252728[[#This Row],[DateMatricule]])&gt;1,"Doublon",""),"")</f>
        <v/>
      </c>
    </row>
    <row r="437" spans="1:22" x14ac:dyDescent="0.25">
      <c r="A437" s="11" t="str">
        <f>IF(Tableau8252728[[#This Row],[Semaine]]="","",VLOOKUP(Tableau8252728[[#This Row],[Semaine]],Listes!$A:$B,2,FALSE))</f>
        <v/>
      </c>
      <c r="B437" s="11" t="str">
        <f>IF(ISBLANK(Tableau8252728[[#This Row],[Matricule]]),"",VLOOKUP(Tableau8252728[[#This Row],[Matricule]],#REF!,2,FALSE))</f>
        <v/>
      </c>
      <c r="C437" s="11" t="str">
        <f>IF(ISBLANK(Tableau8252728[[#This Row],[Matricule]]),"",VLOOKUP(Tableau8252728[[#This Row],[Matricule]],#REF!,3,FALSE))</f>
        <v/>
      </c>
      <c r="D437" s="11" t="str">
        <f>CONCATENATE(Tableau8252728[[#This Row],[Semaine]],Tableau8252728[[#This Row],[Matricule]])</f>
        <v/>
      </c>
      <c r="O437" s="14" t="str">
        <f>IF(SUM(Tableau8252728[[#This Row],[Lundi]:[Mercredi]])&gt;0,SUM(Tableau8252728[[#This Row],[Lundi]:[Mercredi]]),"")</f>
        <v/>
      </c>
      <c r="P437" s="14" t="str">
        <f>IF(SUM(Tableau8252728[[#This Row],[Jeudi]:[Samedi]])&gt;0,SUM(Tableau8252728[[#This Row],[Jeudi]:[Samedi]]),"")</f>
        <v/>
      </c>
      <c r="Q437" s="14">
        <f>COUNTIF(Tableau8252728[[#This Row],[Lundi]:[Mercredi]],"&gt;0") + COUNTIF(Tableau8252728[[#This Row],[Jeudi]:[Samedi]],"&gt;0")</f>
        <v>0</v>
      </c>
      <c r="R437" s="14" t="str">
        <f>IFERROR(Tableau8252728[[#This Row],[Total Tour 1]]+Tableau8252728[[#This Row],[Total Tour 2]],"")</f>
        <v/>
      </c>
      <c r="S437" s="14">
        <f>COUNTIF(Tableau8252728[[#This Row],[Lundi]:[Samedi]],"&gt;=10")*1000</f>
        <v>0</v>
      </c>
      <c r="T43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37" s="15">
        <f>Tableau8252728[[#This Row],[Prime production]]+Tableau8252728[[#This Row],[Prime rendement]]</f>
        <v>0</v>
      </c>
      <c r="V437" s="15" t="str">
        <f>IF(Tableau8252728[[#This Row],[Matricule]]&gt;1,IF(COUNTIF(Tableau8252728[DateMatricule],Tableau8252728[[#This Row],[DateMatricule]])&gt;1,"Doublon",""),"")</f>
        <v/>
      </c>
    </row>
    <row r="438" spans="1:22" x14ac:dyDescent="0.25">
      <c r="A438" s="11" t="str">
        <f>IF(Tableau8252728[[#This Row],[Semaine]]="","",VLOOKUP(Tableau8252728[[#This Row],[Semaine]],Listes!$A:$B,2,FALSE))</f>
        <v/>
      </c>
      <c r="B438" s="11" t="str">
        <f>IF(ISBLANK(Tableau8252728[[#This Row],[Matricule]]),"",VLOOKUP(Tableau8252728[[#This Row],[Matricule]],#REF!,2,FALSE))</f>
        <v/>
      </c>
      <c r="C438" s="11" t="str">
        <f>IF(ISBLANK(Tableau8252728[[#This Row],[Matricule]]),"",VLOOKUP(Tableau8252728[[#This Row],[Matricule]],#REF!,3,FALSE))</f>
        <v/>
      </c>
      <c r="D438" s="11" t="str">
        <f>CONCATENATE(Tableau8252728[[#This Row],[Semaine]],Tableau8252728[[#This Row],[Matricule]])</f>
        <v/>
      </c>
      <c r="O438" s="14" t="str">
        <f>IF(SUM(Tableau8252728[[#This Row],[Lundi]:[Mercredi]])&gt;0,SUM(Tableau8252728[[#This Row],[Lundi]:[Mercredi]]),"")</f>
        <v/>
      </c>
      <c r="P438" s="14" t="str">
        <f>IF(SUM(Tableau8252728[[#This Row],[Jeudi]:[Samedi]])&gt;0,SUM(Tableau8252728[[#This Row],[Jeudi]:[Samedi]]),"")</f>
        <v/>
      </c>
      <c r="Q438" s="14">
        <f>COUNTIF(Tableau8252728[[#This Row],[Lundi]:[Mercredi]],"&gt;0") + COUNTIF(Tableau8252728[[#This Row],[Jeudi]:[Samedi]],"&gt;0")</f>
        <v>0</v>
      </c>
      <c r="R438" s="14" t="str">
        <f>IFERROR(Tableau8252728[[#This Row],[Total Tour 1]]+Tableau8252728[[#This Row],[Total Tour 2]],"")</f>
        <v/>
      </c>
      <c r="S438" s="14">
        <f>COUNTIF(Tableau8252728[[#This Row],[Lundi]:[Samedi]],"&gt;=10")*1000</f>
        <v>0</v>
      </c>
      <c r="T43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38" s="15">
        <f>Tableau8252728[[#This Row],[Prime production]]+Tableau8252728[[#This Row],[Prime rendement]]</f>
        <v>0</v>
      </c>
      <c r="V438" s="15" t="str">
        <f>IF(Tableau8252728[[#This Row],[Matricule]]&gt;1,IF(COUNTIF(Tableau8252728[DateMatricule],Tableau8252728[[#This Row],[DateMatricule]])&gt;1,"Doublon",""),"")</f>
        <v/>
      </c>
    </row>
    <row r="439" spans="1:22" x14ac:dyDescent="0.25">
      <c r="A439" s="11" t="str">
        <f>IF(Tableau8252728[[#This Row],[Semaine]]="","",VLOOKUP(Tableau8252728[[#This Row],[Semaine]],Listes!$A:$B,2,FALSE))</f>
        <v/>
      </c>
      <c r="B439" s="11" t="str">
        <f>IF(ISBLANK(Tableau8252728[[#This Row],[Matricule]]),"",VLOOKUP(Tableau8252728[[#This Row],[Matricule]],#REF!,2,FALSE))</f>
        <v/>
      </c>
      <c r="C439" s="11" t="str">
        <f>IF(ISBLANK(Tableau8252728[[#This Row],[Matricule]]),"",VLOOKUP(Tableau8252728[[#This Row],[Matricule]],#REF!,3,FALSE))</f>
        <v/>
      </c>
      <c r="D439" s="11" t="str">
        <f>CONCATENATE(Tableau8252728[[#This Row],[Semaine]],Tableau8252728[[#This Row],[Matricule]])</f>
        <v/>
      </c>
      <c r="O439" s="14" t="str">
        <f>IF(SUM(Tableau8252728[[#This Row],[Lundi]:[Mercredi]])&gt;0,SUM(Tableau8252728[[#This Row],[Lundi]:[Mercredi]]),"")</f>
        <v/>
      </c>
      <c r="P439" s="14" t="str">
        <f>IF(SUM(Tableau8252728[[#This Row],[Jeudi]:[Samedi]])&gt;0,SUM(Tableau8252728[[#This Row],[Jeudi]:[Samedi]]),"")</f>
        <v/>
      </c>
      <c r="Q439" s="14">
        <f>COUNTIF(Tableau8252728[[#This Row],[Lundi]:[Mercredi]],"&gt;0") + COUNTIF(Tableau8252728[[#This Row],[Jeudi]:[Samedi]],"&gt;0")</f>
        <v>0</v>
      </c>
      <c r="R439" s="14" t="str">
        <f>IFERROR(Tableau8252728[[#This Row],[Total Tour 1]]+Tableau8252728[[#This Row],[Total Tour 2]],"")</f>
        <v/>
      </c>
      <c r="S439" s="14">
        <f>COUNTIF(Tableau8252728[[#This Row],[Lundi]:[Samedi]],"&gt;=10")*1000</f>
        <v>0</v>
      </c>
      <c r="T43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39" s="15">
        <f>Tableau8252728[[#This Row],[Prime production]]+Tableau8252728[[#This Row],[Prime rendement]]</f>
        <v>0</v>
      </c>
      <c r="V439" s="15" t="str">
        <f>IF(Tableau8252728[[#This Row],[Matricule]]&gt;1,IF(COUNTIF(Tableau8252728[DateMatricule],Tableau8252728[[#This Row],[DateMatricule]])&gt;1,"Doublon",""),"")</f>
        <v/>
      </c>
    </row>
    <row r="440" spans="1:22" x14ac:dyDescent="0.25">
      <c r="A440" s="11" t="str">
        <f>IF(Tableau8252728[[#This Row],[Semaine]]="","",VLOOKUP(Tableau8252728[[#This Row],[Semaine]],Listes!$A:$B,2,FALSE))</f>
        <v/>
      </c>
      <c r="B440" s="11" t="str">
        <f>IF(ISBLANK(Tableau8252728[[#This Row],[Matricule]]),"",VLOOKUP(Tableau8252728[[#This Row],[Matricule]],#REF!,2,FALSE))</f>
        <v/>
      </c>
      <c r="C440" s="11" t="str">
        <f>IF(ISBLANK(Tableau8252728[[#This Row],[Matricule]]),"",VLOOKUP(Tableau8252728[[#This Row],[Matricule]],#REF!,3,FALSE))</f>
        <v/>
      </c>
      <c r="D440" s="11" t="str">
        <f>CONCATENATE(Tableau8252728[[#This Row],[Semaine]],Tableau8252728[[#This Row],[Matricule]])</f>
        <v/>
      </c>
      <c r="O440" s="14" t="str">
        <f>IF(SUM(Tableau8252728[[#This Row],[Lundi]:[Mercredi]])&gt;0,SUM(Tableau8252728[[#This Row],[Lundi]:[Mercredi]]),"")</f>
        <v/>
      </c>
      <c r="P440" s="14" t="str">
        <f>IF(SUM(Tableau8252728[[#This Row],[Jeudi]:[Samedi]])&gt;0,SUM(Tableau8252728[[#This Row],[Jeudi]:[Samedi]]),"")</f>
        <v/>
      </c>
      <c r="Q440" s="14">
        <f>COUNTIF(Tableau8252728[[#This Row],[Lundi]:[Mercredi]],"&gt;0") + COUNTIF(Tableau8252728[[#This Row],[Jeudi]:[Samedi]],"&gt;0")</f>
        <v>0</v>
      </c>
      <c r="R440" s="14" t="str">
        <f>IFERROR(Tableau8252728[[#This Row],[Total Tour 1]]+Tableau8252728[[#This Row],[Total Tour 2]],"")</f>
        <v/>
      </c>
      <c r="S440" s="14">
        <f>COUNTIF(Tableau8252728[[#This Row],[Lundi]:[Samedi]],"&gt;=10")*1000</f>
        <v>0</v>
      </c>
      <c r="T44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40" s="15">
        <f>Tableau8252728[[#This Row],[Prime production]]+Tableau8252728[[#This Row],[Prime rendement]]</f>
        <v>0</v>
      </c>
      <c r="V440" s="15" t="str">
        <f>IF(Tableau8252728[[#This Row],[Matricule]]&gt;1,IF(COUNTIF(Tableau8252728[DateMatricule],Tableau8252728[[#This Row],[DateMatricule]])&gt;1,"Doublon",""),"")</f>
        <v/>
      </c>
    </row>
    <row r="441" spans="1:22" x14ac:dyDescent="0.25">
      <c r="A441" s="11" t="str">
        <f>IF(Tableau8252728[[#This Row],[Semaine]]="","",VLOOKUP(Tableau8252728[[#This Row],[Semaine]],Listes!$A:$B,2,FALSE))</f>
        <v/>
      </c>
      <c r="B441" s="11" t="str">
        <f>IF(ISBLANK(Tableau8252728[[#This Row],[Matricule]]),"",VLOOKUP(Tableau8252728[[#This Row],[Matricule]],#REF!,2,FALSE))</f>
        <v/>
      </c>
      <c r="C441" s="11" t="str">
        <f>IF(ISBLANK(Tableau8252728[[#This Row],[Matricule]]),"",VLOOKUP(Tableau8252728[[#This Row],[Matricule]],#REF!,3,FALSE))</f>
        <v/>
      </c>
      <c r="D441" s="11" t="str">
        <f>CONCATENATE(Tableau8252728[[#This Row],[Semaine]],Tableau8252728[[#This Row],[Matricule]])</f>
        <v/>
      </c>
      <c r="O441" s="14" t="str">
        <f>IF(SUM(Tableau8252728[[#This Row],[Lundi]:[Mercredi]])&gt;0,SUM(Tableau8252728[[#This Row],[Lundi]:[Mercredi]]),"")</f>
        <v/>
      </c>
      <c r="P441" s="14" t="str">
        <f>IF(SUM(Tableau8252728[[#This Row],[Jeudi]:[Samedi]])&gt;0,SUM(Tableau8252728[[#This Row],[Jeudi]:[Samedi]]),"")</f>
        <v/>
      </c>
      <c r="Q441" s="14">
        <f>COUNTIF(Tableau8252728[[#This Row],[Lundi]:[Mercredi]],"&gt;0") + COUNTIF(Tableau8252728[[#This Row],[Jeudi]:[Samedi]],"&gt;0")</f>
        <v>0</v>
      </c>
      <c r="R441" s="14" t="str">
        <f>IFERROR(Tableau8252728[[#This Row],[Total Tour 1]]+Tableau8252728[[#This Row],[Total Tour 2]],"")</f>
        <v/>
      </c>
      <c r="S441" s="14">
        <f>COUNTIF(Tableau8252728[[#This Row],[Lundi]:[Samedi]],"&gt;=10")*1000</f>
        <v>0</v>
      </c>
      <c r="T44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41" s="15">
        <f>Tableau8252728[[#This Row],[Prime production]]+Tableau8252728[[#This Row],[Prime rendement]]</f>
        <v>0</v>
      </c>
      <c r="V441" s="15" t="str">
        <f>IF(Tableau8252728[[#This Row],[Matricule]]&gt;1,IF(COUNTIF(Tableau8252728[DateMatricule],Tableau8252728[[#This Row],[DateMatricule]])&gt;1,"Doublon",""),"")</f>
        <v/>
      </c>
    </row>
    <row r="442" spans="1:22" x14ac:dyDescent="0.25">
      <c r="A442" s="11" t="str">
        <f>IF(Tableau8252728[[#This Row],[Semaine]]="","",VLOOKUP(Tableau8252728[[#This Row],[Semaine]],Listes!$A:$B,2,FALSE))</f>
        <v/>
      </c>
      <c r="B442" s="11" t="str">
        <f>IF(ISBLANK(Tableau8252728[[#This Row],[Matricule]]),"",VLOOKUP(Tableau8252728[[#This Row],[Matricule]],#REF!,2,FALSE))</f>
        <v/>
      </c>
      <c r="C442" s="11" t="str">
        <f>IF(ISBLANK(Tableau8252728[[#This Row],[Matricule]]),"",VLOOKUP(Tableau8252728[[#This Row],[Matricule]],#REF!,3,FALSE))</f>
        <v/>
      </c>
      <c r="D442" s="11" t="str">
        <f>CONCATENATE(Tableau8252728[[#This Row],[Semaine]],Tableau8252728[[#This Row],[Matricule]])</f>
        <v/>
      </c>
      <c r="O442" s="14" t="str">
        <f>IF(SUM(Tableau8252728[[#This Row],[Lundi]:[Mercredi]])&gt;0,SUM(Tableau8252728[[#This Row],[Lundi]:[Mercredi]]),"")</f>
        <v/>
      </c>
      <c r="P442" s="14" t="str">
        <f>IF(SUM(Tableau8252728[[#This Row],[Jeudi]:[Samedi]])&gt;0,SUM(Tableau8252728[[#This Row],[Jeudi]:[Samedi]]),"")</f>
        <v/>
      </c>
      <c r="Q442" s="14">
        <f>COUNTIF(Tableau8252728[[#This Row],[Lundi]:[Mercredi]],"&gt;0") + COUNTIF(Tableau8252728[[#This Row],[Jeudi]:[Samedi]],"&gt;0")</f>
        <v>0</v>
      </c>
      <c r="R442" s="14" t="str">
        <f>IFERROR(Tableau8252728[[#This Row],[Total Tour 1]]+Tableau8252728[[#This Row],[Total Tour 2]],"")</f>
        <v/>
      </c>
      <c r="S442" s="14">
        <f>COUNTIF(Tableau8252728[[#This Row],[Lundi]:[Samedi]],"&gt;=10")*1000</f>
        <v>0</v>
      </c>
      <c r="T44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42" s="15">
        <f>Tableau8252728[[#This Row],[Prime production]]+Tableau8252728[[#This Row],[Prime rendement]]</f>
        <v>0</v>
      </c>
      <c r="V442" s="15" t="str">
        <f>IF(Tableau8252728[[#This Row],[Matricule]]&gt;1,IF(COUNTIF(Tableau8252728[DateMatricule],Tableau8252728[[#This Row],[DateMatricule]])&gt;1,"Doublon",""),"")</f>
        <v/>
      </c>
    </row>
    <row r="443" spans="1:22" x14ac:dyDescent="0.25">
      <c r="A443" s="11" t="str">
        <f>IF(Tableau8252728[[#This Row],[Semaine]]="","",VLOOKUP(Tableau8252728[[#This Row],[Semaine]],Listes!$A:$B,2,FALSE))</f>
        <v/>
      </c>
      <c r="B443" s="11" t="str">
        <f>IF(ISBLANK(Tableau8252728[[#This Row],[Matricule]]),"",VLOOKUP(Tableau8252728[[#This Row],[Matricule]],#REF!,2,FALSE))</f>
        <v/>
      </c>
      <c r="C443" s="11" t="str">
        <f>IF(ISBLANK(Tableau8252728[[#This Row],[Matricule]]),"",VLOOKUP(Tableau8252728[[#This Row],[Matricule]],#REF!,3,FALSE))</f>
        <v/>
      </c>
      <c r="D443" s="11" t="str">
        <f>CONCATENATE(Tableau8252728[[#This Row],[Semaine]],Tableau8252728[[#This Row],[Matricule]])</f>
        <v/>
      </c>
      <c r="O443" s="14" t="str">
        <f>IF(SUM(Tableau8252728[[#This Row],[Lundi]:[Mercredi]])&gt;0,SUM(Tableau8252728[[#This Row],[Lundi]:[Mercredi]]),"")</f>
        <v/>
      </c>
      <c r="P443" s="14" t="str">
        <f>IF(SUM(Tableau8252728[[#This Row],[Jeudi]:[Samedi]])&gt;0,SUM(Tableau8252728[[#This Row],[Jeudi]:[Samedi]]),"")</f>
        <v/>
      </c>
      <c r="Q443" s="14">
        <f>COUNTIF(Tableau8252728[[#This Row],[Lundi]:[Mercredi]],"&gt;0") + COUNTIF(Tableau8252728[[#This Row],[Jeudi]:[Samedi]],"&gt;0")</f>
        <v>0</v>
      </c>
      <c r="R443" s="14" t="str">
        <f>IFERROR(Tableau8252728[[#This Row],[Total Tour 1]]+Tableau8252728[[#This Row],[Total Tour 2]],"")</f>
        <v/>
      </c>
      <c r="S443" s="14">
        <f>COUNTIF(Tableau8252728[[#This Row],[Lundi]:[Samedi]],"&gt;=10")*1000</f>
        <v>0</v>
      </c>
      <c r="T44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43" s="15">
        <f>Tableau8252728[[#This Row],[Prime production]]+Tableau8252728[[#This Row],[Prime rendement]]</f>
        <v>0</v>
      </c>
      <c r="V443" s="15" t="str">
        <f>IF(Tableau8252728[[#This Row],[Matricule]]&gt;1,IF(COUNTIF(Tableau8252728[DateMatricule],Tableau8252728[[#This Row],[DateMatricule]])&gt;1,"Doublon",""),"")</f>
        <v/>
      </c>
    </row>
    <row r="444" spans="1:22" x14ac:dyDescent="0.25">
      <c r="A444" s="11" t="str">
        <f>IF(Tableau8252728[[#This Row],[Semaine]]="","",VLOOKUP(Tableau8252728[[#This Row],[Semaine]],Listes!$A:$B,2,FALSE))</f>
        <v/>
      </c>
      <c r="B444" s="11" t="str">
        <f>IF(ISBLANK(Tableau8252728[[#This Row],[Matricule]]),"",VLOOKUP(Tableau8252728[[#This Row],[Matricule]],#REF!,2,FALSE))</f>
        <v/>
      </c>
      <c r="C444" s="11" t="str">
        <f>IF(ISBLANK(Tableau8252728[[#This Row],[Matricule]]),"",VLOOKUP(Tableau8252728[[#This Row],[Matricule]],#REF!,3,FALSE))</f>
        <v/>
      </c>
      <c r="D444" s="11" t="str">
        <f>CONCATENATE(Tableau8252728[[#This Row],[Semaine]],Tableau8252728[[#This Row],[Matricule]])</f>
        <v/>
      </c>
      <c r="O444" s="14" t="str">
        <f>IF(SUM(Tableau8252728[[#This Row],[Lundi]:[Mercredi]])&gt;0,SUM(Tableau8252728[[#This Row],[Lundi]:[Mercredi]]),"")</f>
        <v/>
      </c>
      <c r="P444" s="14" t="str">
        <f>IF(SUM(Tableau8252728[[#This Row],[Jeudi]:[Samedi]])&gt;0,SUM(Tableau8252728[[#This Row],[Jeudi]:[Samedi]]),"")</f>
        <v/>
      </c>
      <c r="Q444" s="14">
        <f>COUNTIF(Tableau8252728[[#This Row],[Lundi]:[Mercredi]],"&gt;0") + COUNTIF(Tableau8252728[[#This Row],[Jeudi]:[Samedi]],"&gt;0")</f>
        <v>0</v>
      </c>
      <c r="R444" s="14" t="str">
        <f>IFERROR(Tableau8252728[[#This Row],[Total Tour 1]]+Tableau8252728[[#This Row],[Total Tour 2]],"")</f>
        <v/>
      </c>
      <c r="S444" s="14">
        <f>COUNTIF(Tableau8252728[[#This Row],[Lundi]:[Samedi]],"&gt;=10")*1000</f>
        <v>0</v>
      </c>
      <c r="T44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44" s="15">
        <f>Tableau8252728[[#This Row],[Prime production]]+Tableau8252728[[#This Row],[Prime rendement]]</f>
        <v>0</v>
      </c>
      <c r="V444" s="15" t="str">
        <f>IF(Tableau8252728[[#This Row],[Matricule]]&gt;1,IF(COUNTIF(Tableau8252728[DateMatricule],Tableau8252728[[#This Row],[DateMatricule]])&gt;1,"Doublon",""),"")</f>
        <v/>
      </c>
    </row>
    <row r="445" spans="1:22" x14ac:dyDescent="0.25">
      <c r="A445" s="11" t="str">
        <f>IF(Tableau8252728[[#This Row],[Semaine]]="","",VLOOKUP(Tableau8252728[[#This Row],[Semaine]],Listes!$A:$B,2,FALSE))</f>
        <v/>
      </c>
      <c r="B445" s="11" t="str">
        <f>IF(ISBLANK(Tableau8252728[[#This Row],[Matricule]]),"",VLOOKUP(Tableau8252728[[#This Row],[Matricule]],#REF!,2,FALSE))</f>
        <v/>
      </c>
      <c r="C445" s="11" t="str">
        <f>IF(ISBLANK(Tableau8252728[[#This Row],[Matricule]]),"",VLOOKUP(Tableau8252728[[#This Row],[Matricule]],#REF!,3,FALSE))</f>
        <v/>
      </c>
      <c r="D445" s="11" t="str">
        <f>CONCATENATE(Tableau8252728[[#This Row],[Semaine]],Tableau8252728[[#This Row],[Matricule]])</f>
        <v/>
      </c>
      <c r="O445" s="14" t="str">
        <f>IF(SUM(Tableau8252728[[#This Row],[Lundi]:[Mercredi]])&gt;0,SUM(Tableau8252728[[#This Row],[Lundi]:[Mercredi]]),"")</f>
        <v/>
      </c>
      <c r="P445" s="14" t="str">
        <f>IF(SUM(Tableau8252728[[#This Row],[Jeudi]:[Samedi]])&gt;0,SUM(Tableau8252728[[#This Row],[Jeudi]:[Samedi]]),"")</f>
        <v/>
      </c>
      <c r="Q445" s="14">
        <f>COUNTIF(Tableau8252728[[#This Row],[Lundi]:[Mercredi]],"&gt;0") + COUNTIF(Tableau8252728[[#This Row],[Jeudi]:[Samedi]],"&gt;0")</f>
        <v>0</v>
      </c>
      <c r="R445" s="14" t="str">
        <f>IFERROR(Tableau8252728[[#This Row],[Total Tour 1]]+Tableau8252728[[#This Row],[Total Tour 2]],"")</f>
        <v/>
      </c>
      <c r="S445" s="14">
        <f>COUNTIF(Tableau8252728[[#This Row],[Lundi]:[Samedi]],"&gt;=10")*1000</f>
        <v>0</v>
      </c>
      <c r="T44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45" s="15">
        <f>Tableau8252728[[#This Row],[Prime production]]+Tableau8252728[[#This Row],[Prime rendement]]</f>
        <v>0</v>
      </c>
      <c r="V445" s="15" t="str">
        <f>IF(Tableau8252728[[#This Row],[Matricule]]&gt;1,IF(COUNTIF(Tableau8252728[DateMatricule],Tableau8252728[[#This Row],[DateMatricule]])&gt;1,"Doublon",""),"")</f>
        <v/>
      </c>
    </row>
    <row r="446" spans="1:22" x14ac:dyDescent="0.25">
      <c r="A446" s="11" t="str">
        <f>IF(Tableau8252728[[#This Row],[Semaine]]="","",VLOOKUP(Tableau8252728[[#This Row],[Semaine]],Listes!$A:$B,2,FALSE))</f>
        <v/>
      </c>
      <c r="B446" s="11" t="str">
        <f>IF(ISBLANK(Tableau8252728[[#This Row],[Matricule]]),"",VLOOKUP(Tableau8252728[[#This Row],[Matricule]],#REF!,2,FALSE))</f>
        <v/>
      </c>
      <c r="C446" s="11" t="str">
        <f>IF(ISBLANK(Tableau8252728[[#This Row],[Matricule]]),"",VLOOKUP(Tableau8252728[[#This Row],[Matricule]],#REF!,3,FALSE))</f>
        <v/>
      </c>
      <c r="D446" s="11" t="str">
        <f>CONCATENATE(Tableau8252728[[#This Row],[Semaine]],Tableau8252728[[#This Row],[Matricule]])</f>
        <v/>
      </c>
      <c r="O446" s="14" t="str">
        <f>IF(SUM(Tableau8252728[[#This Row],[Lundi]:[Mercredi]])&gt;0,SUM(Tableau8252728[[#This Row],[Lundi]:[Mercredi]]),"")</f>
        <v/>
      </c>
      <c r="P446" s="14" t="str">
        <f>IF(SUM(Tableau8252728[[#This Row],[Jeudi]:[Samedi]])&gt;0,SUM(Tableau8252728[[#This Row],[Jeudi]:[Samedi]]),"")</f>
        <v/>
      </c>
      <c r="Q446" s="14">
        <f>COUNTIF(Tableau8252728[[#This Row],[Lundi]:[Mercredi]],"&gt;0") + COUNTIF(Tableau8252728[[#This Row],[Jeudi]:[Samedi]],"&gt;0")</f>
        <v>0</v>
      </c>
      <c r="R446" s="14" t="str">
        <f>IFERROR(Tableau8252728[[#This Row],[Total Tour 1]]+Tableau8252728[[#This Row],[Total Tour 2]],"")</f>
        <v/>
      </c>
      <c r="S446" s="14">
        <f>COUNTIF(Tableau8252728[[#This Row],[Lundi]:[Samedi]],"&gt;=10")*1000</f>
        <v>0</v>
      </c>
      <c r="T44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46" s="15">
        <f>Tableau8252728[[#This Row],[Prime production]]+Tableau8252728[[#This Row],[Prime rendement]]</f>
        <v>0</v>
      </c>
      <c r="V446" s="15" t="str">
        <f>IF(Tableau8252728[[#This Row],[Matricule]]&gt;1,IF(COUNTIF(Tableau8252728[DateMatricule],Tableau8252728[[#This Row],[DateMatricule]])&gt;1,"Doublon",""),"")</f>
        <v/>
      </c>
    </row>
    <row r="447" spans="1:22" x14ac:dyDescent="0.25">
      <c r="A447" s="11" t="str">
        <f>IF(Tableau8252728[[#This Row],[Semaine]]="","",VLOOKUP(Tableau8252728[[#This Row],[Semaine]],Listes!$A:$B,2,FALSE))</f>
        <v/>
      </c>
      <c r="B447" s="11" t="str">
        <f>IF(ISBLANK(Tableau8252728[[#This Row],[Matricule]]),"",VLOOKUP(Tableau8252728[[#This Row],[Matricule]],#REF!,2,FALSE))</f>
        <v/>
      </c>
      <c r="C447" s="11" t="str">
        <f>IF(ISBLANK(Tableau8252728[[#This Row],[Matricule]]),"",VLOOKUP(Tableau8252728[[#This Row],[Matricule]],#REF!,3,FALSE))</f>
        <v/>
      </c>
      <c r="D447" s="11" t="str">
        <f>CONCATENATE(Tableau8252728[[#This Row],[Semaine]],Tableau8252728[[#This Row],[Matricule]])</f>
        <v/>
      </c>
      <c r="O447" s="14" t="str">
        <f>IF(SUM(Tableau8252728[[#This Row],[Lundi]:[Mercredi]])&gt;0,SUM(Tableau8252728[[#This Row],[Lundi]:[Mercredi]]),"")</f>
        <v/>
      </c>
      <c r="P447" s="14" t="str">
        <f>IF(SUM(Tableau8252728[[#This Row],[Jeudi]:[Samedi]])&gt;0,SUM(Tableau8252728[[#This Row],[Jeudi]:[Samedi]]),"")</f>
        <v/>
      </c>
      <c r="Q447" s="14">
        <f>COUNTIF(Tableau8252728[[#This Row],[Lundi]:[Mercredi]],"&gt;0") + COUNTIF(Tableau8252728[[#This Row],[Jeudi]:[Samedi]],"&gt;0")</f>
        <v>0</v>
      </c>
      <c r="R447" s="14" t="str">
        <f>IFERROR(Tableau8252728[[#This Row],[Total Tour 1]]+Tableau8252728[[#This Row],[Total Tour 2]],"")</f>
        <v/>
      </c>
      <c r="S447" s="14">
        <f>COUNTIF(Tableau8252728[[#This Row],[Lundi]:[Samedi]],"&gt;=10")*1000</f>
        <v>0</v>
      </c>
      <c r="T44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47" s="15">
        <f>Tableau8252728[[#This Row],[Prime production]]+Tableau8252728[[#This Row],[Prime rendement]]</f>
        <v>0</v>
      </c>
      <c r="V447" s="15" t="str">
        <f>IF(Tableau8252728[[#This Row],[Matricule]]&gt;1,IF(COUNTIF(Tableau8252728[DateMatricule],Tableau8252728[[#This Row],[DateMatricule]])&gt;1,"Doublon",""),"")</f>
        <v/>
      </c>
    </row>
    <row r="448" spans="1:22" x14ac:dyDescent="0.25">
      <c r="A448" s="11" t="str">
        <f>IF(Tableau8252728[[#This Row],[Semaine]]="","",VLOOKUP(Tableau8252728[[#This Row],[Semaine]],Listes!$A:$B,2,FALSE))</f>
        <v/>
      </c>
      <c r="B448" s="11" t="str">
        <f>IF(ISBLANK(Tableau8252728[[#This Row],[Matricule]]),"",VLOOKUP(Tableau8252728[[#This Row],[Matricule]],#REF!,2,FALSE))</f>
        <v/>
      </c>
      <c r="C448" s="11" t="str">
        <f>IF(ISBLANK(Tableau8252728[[#This Row],[Matricule]]),"",VLOOKUP(Tableau8252728[[#This Row],[Matricule]],#REF!,3,FALSE))</f>
        <v/>
      </c>
      <c r="D448" s="11" t="str">
        <f>CONCATENATE(Tableau8252728[[#This Row],[Semaine]],Tableau8252728[[#This Row],[Matricule]])</f>
        <v/>
      </c>
      <c r="O448" s="14" t="str">
        <f>IF(SUM(Tableau8252728[[#This Row],[Lundi]:[Mercredi]])&gt;0,SUM(Tableau8252728[[#This Row],[Lundi]:[Mercredi]]),"")</f>
        <v/>
      </c>
      <c r="P448" s="14" t="str">
        <f>IF(SUM(Tableau8252728[[#This Row],[Jeudi]:[Samedi]])&gt;0,SUM(Tableau8252728[[#This Row],[Jeudi]:[Samedi]]),"")</f>
        <v/>
      </c>
      <c r="Q448" s="14">
        <f>COUNTIF(Tableau8252728[[#This Row],[Lundi]:[Mercredi]],"&gt;0") + COUNTIF(Tableau8252728[[#This Row],[Jeudi]:[Samedi]],"&gt;0")</f>
        <v>0</v>
      </c>
      <c r="R448" s="14" t="str">
        <f>IFERROR(Tableau8252728[[#This Row],[Total Tour 1]]+Tableau8252728[[#This Row],[Total Tour 2]],"")</f>
        <v/>
      </c>
      <c r="S448" s="14">
        <f>COUNTIF(Tableau8252728[[#This Row],[Lundi]:[Samedi]],"&gt;=10")*1000</f>
        <v>0</v>
      </c>
      <c r="T44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48" s="15">
        <f>Tableau8252728[[#This Row],[Prime production]]+Tableau8252728[[#This Row],[Prime rendement]]</f>
        <v>0</v>
      </c>
      <c r="V448" s="15" t="str">
        <f>IF(Tableau8252728[[#This Row],[Matricule]]&gt;1,IF(COUNTIF(Tableau8252728[DateMatricule],Tableau8252728[[#This Row],[DateMatricule]])&gt;1,"Doublon",""),"")</f>
        <v/>
      </c>
    </row>
    <row r="449" spans="1:22" x14ac:dyDescent="0.25">
      <c r="A449" s="11" t="str">
        <f>IF(Tableau8252728[[#This Row],[Semaine]]="","",VLOOKUP(Tableau8252728[[#This Row],[Semaine]],Listes!$A:$B,2,FALSE))</f>
        <v/>
      </c>
      <c r="B449" s="11" t="str">
        <f>IF(ISBLANK(Tableau8252728[[#This Row],[Matricule]]),"",VLOOKUP(Tableau8252728[[#This Row],[Matricule]],#REF!,2,FALSE))</f>
        <v/>
      </c>
      <c r="C449" s="11" t="str">
        <f>IF(ISBLANK(Tableau8252728[[#This Row],[Matricule]]),"",VLOOKUP(Tableau8252728[[#This Row],[Matricule]],#REF!,3,FALSE))</f>
        <v/>
      </c>
      <c r="D449" s="11" t="str">
        <f>CONCATENATE(Tableau8252728[[#This Row],[Semaine]],Tableau8252728[[#This Row],[Matricule]])</f>
        <v/>
      </c>
      <c r="O449" s="14" t="str">
        <f>IF(SUM(Tableau8252728[[#This Row],[Lundi]:[Mercredi]])&gt;0,SUM(Tableau8252728[[#This Row],[Lundi]:[Mercredi]]),"")</f>
        <v/>
      </c>
      <c r="P449" s="14" t="str">
        <f>IF(SUM(Tableau8252728[[#This Row],[Jeudi]:[Samedi]])&gt;0,SUM(Tableau8252728[[#This Row],[Jeudi]:[Samedi]]),"")</f>
        <v/>
      </c>
      <c r="Q449" s="14">
        <f>COUNTIF(Tableau8252728[[#This Row],[Lundi]:[Mercredi]],"&gt;0") + COUNTIF(Tableau8252728[[#This Row],[Jeudi]:[Samedi]],"&gt;0")</f>
        <v>0</v>
      </c>
      <c r="R449" s="14" t="str">
        <f>IFERROR(Tableau8252728[[#This Row],[Total Tour 1]]+Tableau8252728[[#This Row],[Total Tour 2]],"")</f>
        <v/>
      </c>
      <c r="S449" s="14">
        <f>COUNTIF(Tableau8252728[[#This Row],[Lundi]:[Samedi]],"&gt;=10")*1000</f>
        <v>0</v>
      </c>
      <c r="T44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49" s="15">
        <f>Tableau8252728[[#This Row],[Prime production]]+Tableau8252728[[#This Row],[Prime rendement]]</f>
        <v>0</v>
      </c>
      <c r="V449" s="15" t="str">
        <f>IF(Tableau8252728[[#This Row],[Matricule]]&gt;1,IF(COUNTIF(Tableau8252728[DateMatricule],Tableau8252728[[#This Row],[DateMatricule]])&gt;1,"Doublon",""),"")</f>
        <v/>
      </c>
    </row>
    <row r="450" spans="1:22" x14ac:dyDescent="0.25">
      <c r="A450" s="11" t="str">
        <f>IF(Tableau8252728[[#This Row],[Semaine]]="","",VLOOKUP(Tableau8252728[[#This Row],[Semaine]],Listes!$A:$B,2,FALSE))</f>
        <v/>
      </c>
      <c r="B450" s="11" t="str">
        <f>IF(ISBLANK(Tableau8252728[[#This Row],[Matricule]]),"",VLOOKUP(Tableau8252728[[#This Row],[Matricule]],#REF!,2,FALSE))</f>
        <v/>
      </c>
      <c r="C450" s="11" t="str">
        <f>IF(ISBLANK(Tableau8252728[[#This Row],[Matricule]]),"",VLOOKUP(Tableau8252728[[#This Row],[Matricule]],#REF!,3,FALSE))</f>
        <v/>
      </c>
      <c r="D450" s="11" t="str">
        <f>CONCATENATE(Tableau8252728[[#This Row],[Semaine]],Tableau8252728[[#This Row],[Matricule]])</f>
        <v/>
      </c>
      <c r="O450" s="14" t="str">
        <f>IF(SUM(Tableau8252728[[#This Row],[Lundi]:[Mercredi]])&gt;0,SUM(Tableau8252728[[#This Row],[Lundi]:[Mercredi]]),"")</f>
        <v/>
      </c>
      <c r="P450" s="14" t="str">
        <f>IF(SUM(Tableau8252728[[#This Row],[Jeudi]:[Samedi]])&gt;0,SUM(Tableau8252728[[#This Row],[Jeudi]:[Samedi]]),"")</f>
        <v/>
      </c>
      <c r="Q450" s="14">
        <f>COUNTIF(Tableau8252728[[#This Row],[Lundi]:[Mercredi]],"&gt;0") + COUNTIF(Tableau8252728[[#This Row],[Jeudi]:[Samedi]],"&gt;0")</f>
        <v>0</v>
      </c>
      <c r="R450" s="14" t="str">
        <f>IFERROR(Tableau8252728[[#This Row],[Total Tour 1]]+Tableau8252728[[#This Row],[Total Tour 2]],"")</f>
        <v/>
      </c>
      <c r="S450" s="14">
        <f>COUNTIF(Tableau8252728[[#This Row],[Lundi]:[Samedi]],"&gt;=10")*1000</f>
        <v>0</v>
      </c>
      <c r="T45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50" s="15">
        <f>Tableau8252728[[#This Row],[Prime production]]+Tableau8252728[[#This Row],[Prime rendement]]</f>
        <v>0</v>
      </c>
      <c r="V450" s="15" t="str">
        <f>IF(Tableau8252728[[#This Row],[Matricule]]&gt;1,IF(COUNTIF(Tableau8252728[DateMatricule],Tableau8252728[[#This Row],[DateMatricule]])&gt;1,"Doublon",""),"")</f>
        <v/>
      </c>
    </row>
    <row r="451" spans="1:22" x14ac:dyDescent="0.25">
      <c r="A451" s="11" t="str">
        <f>IF(Tableau8252728[[#This Row],[Semaine]]="","",VLOOKUP(Tableau8252728[[#This Row],[Semaine]],Listes!$A:$B,2,FALSE))</f>
        <v/>
      </c>
      <c r="B451" s="11" t="str">
        <f>IF(ISBLANK(Tableau8252728[[#This Row],[Matricule]]),"",VLOOKUP(Tableau8252728[[#This Row],[Matricule]],#REF!,2,FALSE))</f>
        <v/>
      </c>
      <c r="C451" s="11" t="str">
        <f>IF(ISBLANK(Tableau8252728[[#This Row],[Matricule]]),"",VLOOKUP(Tableau8252728[[#This Row],[Matricule]],#REF!,3,FALSE))</f>
        <v/>
      </c>
      <c r="D451" s="11" t="str">
        <f>CONCATENATE(Tableau8252728[[#This Row],[Semaine]],Tableau8252728[[#This Row],[Matricule]])</f>
        <v/>
      </c>
      <c r="O451" s="14" t="str">
        <f>IF(SUM(Tableau8252728[[#This Row],[Lundi]:[Mercredi]])&gt;0,SUM(Tableau8252728[[#This Row],[Lundi]:[Mercredi]]),"")</f>
        <v/>
      </c>
      <c r="P451" s="14" t="str">
        <f>IF(SUM(Tableau8252728[[#This Row],[Jeudi]:[Samedi]])&gt;0,SUM(Tableau8252728[[#This Row],[Jeudi]:[Samedi]]),"")</f>
        <v/>
      </c>
      <c r="Q451" s="14">
        <f>COUNTIF(Tableau8252728[[#This Row],[Lundi]:[Mercredi]],"&gt;0") + COUNTIF(Tableau8252728[[#This Row],[Jeudi]:[Samedi]],"&gt;0")</f>
        <v>0</v>
      </c>
      <c r="R451" s="14" t="str">
        <f>IFERROR(Tableau8252728[[#This Row],[Total Tour 1]]+Tableau8252728[[#This Row],[Total Tour 2]],"")</f>
        <v/>
      </c>
      <c r="S451" s="14">
        <f>COUNTIF(Tableau8252728[[#This Row],[Lundi]:[Samedi]],"&gt;=10")*1000</f>
        <v>0</v>
      </c>
      <c r="T45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51" s="15">
        <f>Tableau8252728[[#This Row],[Prime production]]+Tableau8252728[[#This Row],[Prime rendement]]</f>
        <v>0</v>
      </c>
      <c r="V451" s="15" t="str">
        <f>IF(Tableau8252728[[#This Row],[Matricule]]&gt;1,IF(COUNTIF(Tableau8252728[DateMatricule],Tableau8252728[[#This Row],[DateMatricule]])&gt;1,"Doublon",""),"")</f>
        <v/>
      </c>
    </row>
    <row r="452" spans="1:22" x14ac:dyDescent="0.25">
      <c r="A452" s="11" t="str">
        <f>IF(Tableau8252728[[#This Row],[Semaine]]="","",VLOOKUP(Tableau8252728[[#This Row],[Semaine]],Listes!$A:$B,2,FALSE))</f>
        <v/>
      </c>
      <c r="B452" s="11" t="str">
        <f>IF(ISBLANK(Tableau8252728[[#This Row],[Matricule]]),"",VLOOKUP(Tableau8252728[[#This Row],[Matricule]],#REF!,2,FALSE))</f>
        <v/>
      </c>
      <c r="C452" s="11" t="str">
        <f>IF(ISBLANK(Tableau8252728[[#This Row],[Matricule]]),"",VLOOKUP(Tableau8252728[[#This Row],[Matricule]],#REF!,3,FALSE))</f>
        <v/>
      </c>
      <c r="D452" s="11" t="str">
        <f>CONCATENATE(Tableau8252728[[#This Row],[Semaine]],Tableau8252728[[#This Row],[Matricule]])</f>
        <v/>
      </c>
      <c r="O452" s="14" t="str">
        <f>IF(SUM(Tableau8252728[[#This Row],[Lundi]:[Mercredi]])&gt;0,SUM(Tableau8252728[[#This Row],[Lundi]:[Mercredi]]),"")</f>
        <v/>
      </c>
      <c r="P452" s="14" t="str">
        <f>IF(SUM(Tableau8252728[[#This Row],[Jeudi]:[Samedi]])&gt;0,SUM(Tableau8252728[[#This Row],[Jeudi]:[Samedi]]),"")</f>
        <v/>
      </c>
      <c r="Q452" s="14">
        <f>COUNTIF(Tableau8252728[[#This Row],[Lundi]:[Mercredi]],"&gt;0") + COUNTIF(Tableau8252728[[#This Row],[Jeudi]:[Samedi]],"&gt;0")</f>
        <v>0</v>
      </c>
      <c r="R452" s="14" t="str">
        <f>IFERROR(Tableau8252728[[#This Row],[Total Tour 1]]+Tableau8252728[[#This Row],[Total Tour 2]],"")</f>
        <v/>
      </c>
      <c r="S452" s="14">
        <f>COUNTIF(Tableau8252728[[#This Row],[Lundi]:[Samedi]],"&gt;=10")*1000</f>
        <v>0</v>
      </c>
      <c r="T45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52" s="15">
        <f>Tableau8252728[[#This Row],[Prime production]]+Tableau8252728[[#This Row],[Prime rendement]]</f>
        <v>0</v>
      </c>
      <c r="V452" s="15" t="str">
        <f>IF(Tableau8252728[[#This Row],[Matricule]]&gt;1,IF(COUNTIF(Tableau8252728[DateMatricule],Tableau8252728[[#This Row],[DateMatricule]])&gt;1,"Doublon",""),"")</f>
        <v/>
      </c>
    </row>
    <row r="453" spans="1:22" x14ac:dyDescent="0.25">
      <c r="A453" s="11" t="str">
        <f>IF(Tableau8252728[[#This Row],[Semaine]]="","",VLOOKUP(Tableau8252728[[#This Row],[Semaine]],Listes!$A:$B,2,FALSE))</f>
        <v/>
      </c>
      <c r="B453" s="11" t="str">
        <f>IF(ISBLANK(Tableau8252728[[#This Row],[Matricule]]),"",VLOOKUP(Tableau8252728[[#This Row],[Matricule]],#REF!,2,FALSE))</f>
        <v/>
      </c>
      <c r="C453" s="11" t="str">
        <f>IF(ISBLANK(Tableau8252728[[#This Row],[Matricule]]),"",VLOOKUP(Tableau8252728[[#This Row],[Matricule]],#REF!,3,FALSE))</f>
        <v/>
      </c>
      <c r="D453" s="11" t="str">
        <f>CONCATENATE(Tableau8252728[[#This Row],[Semaine]],Tableau8252728[[#This Row],[Matricule]])</f>
        <v/>
      </c>
      <c r="O453" s="14" t="str">
        <f>IF(SUM(Tableau8252728[[#This Row],[Lundi]:[Mercredi]])&gt;0,SUM(Tableau8252728[[#This Row],[Lundi]:[Mercredi]]),"")</f>
        <v/>
      </c>
      <c r="P453" s="14" t="str">
        <f>IF(SUM(Tableau8252728[[#This Row],[Jeudi]:[Samedi]])&gt;0,SUM(Tableau8252728[[#This Row],[Jeudi]:[Samedi]]),"")</f>
        <v/>
      </c>
      <c r="Q453" s="14">
        <f>COUNTIF(Tableau8252728[[#This Row],[Lundi]:[Mercredi]],"&gt;0") + COUNTIF(Tableau8252728[[#This Row],[Jeudi]:[Samedi]],"&gt;0")</f>
        <v>0</v>
      </c>
      <c r="R453" s="14" t="str">
        <f>IFERROR(Tableau8252728[[#This Row],[Total Tour 1]]+Tableau8252728[[#This Row],[Total Tour 2]],"")</f>
        <v/>
      </c>
      <c r="S453" s="14">
        <f>COUNTIF(Tableau8252728[[#This Row],[Lundi]:[Samedi]],"&gt;=10")*1000</f>
        <v>0</v>
      </c>
      <c r="T45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53" s="15">
        <f>Tableau8252728[[#This Row],[Prime production]]+Tableau8252728[[#This Row],[Prime rendement]]</f>
        <v>0</v>
      </c>
      <c r="V453" s="15" t="str">
        <f>IF(Tableau8252728[[#This Row],[Matricule]]&gt;1,IF(COUNTIF(Tableau8252728[DateMatricule],Tableau8252728[[#This Row],[DateMatricule]])&gt;1,"Doublon",""),"")</f>
        <v/>
      </c>
    </row>
    <row r="454" spans="1:22" x14ac:dyDescent="0.25">
      <c r="A454" s="11" t="str">
        <f>IF(Tableau8252728[[#This Row],[Semaine]]="","",VLOOKUP(Tableau8252728[[#This Row],[Semaine]],Listes!$A:$B,2,FALSE))</f>
        <v/>
      </c>
      <c r="B454" s="11" t="str">
        <f>IF(ISBLANK(Tableau8252728[[#This Row],[Matricule]]),"",VLOOKUP(Tableau8252728[[#This Row],[Matricule]],#REF!,2,FALSE))</f>
        <v/>
      </c>
      <c r="C454" s="11" t="str">
        <f>IF(ISBLANK(Tableau8252728[[#This Row],[Matricule]]),"",VLOOKUP(Tableau8252728[[#This Row],[Matricule]],#REF!,3,FALSE))</f>
        <v/>
      </c>
      <c r="D454" s="11" t="str">
        <f>CONCATENATE(Tableau8252728[[#This Row],[Semaine]],Tableau8252728[[#This Row],[Matricule]])</f>
        <v/>
      </c>
      <c r="O454" s="14" t="str">
        <f>IF(SUM(Tableau8252728[[#This Row],[Lundi]:[Mercredi]])&gt;0,SUM(Tableau8252728[[#This Row],[Lundi]:[Mercredi]]),"")</f>
        <v/>
      </c>
      <c r="P454" s="14" t="str">
        <f>IF(SUM(Tableau8252728[[#This Row],[Jeudi]:[Samedi]])&gt;0,SUM(Tableau8252728[[#This Row],[Jeudi]:[Samedi]]),"")</f>
        <v/>
      </c>
      <c r="Q454" s="14">
        <f>COUNTIF(Tableau8252728[[#This Row],[Lundi]:[Mercredi]],"&gt;0") + COUNTIF(Tableau8252728[[#This Row],[Jeudi]:[Samedi]],"&gt;0")</f>
        <v>0</v>
      </c>
      <c r="R454" s="14" t="str">
        <f>IFERROR(Tableau8252728[[#This Row],[Total Tour 1]]+Tableau8252728[[#This Row],[Total Tour 2]],"")</f>
        <v/>
      </c>
      <c r="S454" s="14">
        <f>COUNTIF(Tableau8252728[[#This Row],[Lundi]:[Samedi]],"&gt;=10")*1000</f>
        <v>0</v>
      </c>
      <c r="T45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54" s="15">
        <f>Tableau8252728[[#This Row],[Prime production]]+Tableau8252728[[#This Row],[Prime rendement]]</f>
        <v>0</v>
      </c>
      <c r="V454" s="15" t="str">
        <f>IF(Tableau8252728[[#This Row],[Matricule]]&gt;1,IF(COUNTIF(Tableau8252728[DateMatricule],Tableau8252728[[#This Row],[DateMatricule]])&gt;1,"Doublon",""),"")</f>
        <v/>
      </c>
    </row>
    <row r="455" spans="1:22" x14ac:dyDescent="0.25">
      <c r="A455" s="11" t="str">
        <f>IF(Tableau8252728[[#This Row],[Semaine]]="","",VLOOKUP(Tableau8252728[[#This Row],[Semaine]],Listes!$A:$B,2,FALSE))</f>
        <v/>
      </c>
      <c r="B455" s="11" t="str">
        <f>IF(ISBLANK(Tableau8252728[[#This Row],[Matricule]]),"",VLOOKUP(Tableau8252728[[#This Row],[Matricule]],#REF!,2,FALSE))</f>
        <v/>
      </c>
      <c r="C455" s="11" t="str">
        <f>IF(ISBLANK(Tableau8252728[[#This Row],[Matricule]]),"",VLOOKUP(Tableau8252728[[#This Row],[Matricule]],#REF!,3,FALSE))</f>
        <v/>
      </c>
      <c r="D455" s="11" t="str">
        <f>CONCATENATE(Tableau8252728[[#This Row],[Semaine]],Tableau8252728[[#This Row],[Matricule]])</f>
        <v/>
      </c>
      <c r="O455" s="14" t="str">
        <f>IF(SUM(Tableau8252728[[#This Row],[Lundi]:[Mercredi]])&gt;0,SUM(Tableau8252728[[#This Row],[Lundi]:[Mercredi]]),"")</f>
        <v/>
      </c>
      <c r="P455" s="14" t="str">
        <f>IF(SUM(Tableau8252728[[#This Row],[Jeudi]:[Samedi]])&gt;0,SUM(Tableau8252728[[#This Row],[Jeudi]:[Samedi]]),"")</f>
        <v/>
      </c>
      <c r="Q455" s="14">
        <f>COUNTIF(Tableau8252728[[#This Row],[Lundi]:[Mercredi]],"&gt;0") + COUNTIF(Tableau8252728[[#This Row],[Jeudi]:[Samedi]],"&gt;0")</f>
        <v>0</v>
      </c>
      <c r="R455" s="14" t="str">
        <f>IFERROR(Tableau8252728[[#This Row],[Total Tour 1]]+Tableau8252728[[#This Row],[Total Tour 2]],"")</f>
        <v/>
      </c>
      <c r="S455" s="14">
        <f>COUNTIF(Tableau8252728[[#This Row],[Lundi]:[Samedi]],"&gt;=10")*1000</f>
        <v>0</v>
      </c>
      <c r="T45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55" s="15">
        <f>Tableau8252728[[#This Row],[Prime production]]+Tableau8252728[[#This Row],[Prime rendement]]</f>
        <v>0</v>
      </c>
      <c r="V455" s="15" t="str">
        <f>IF(Tableau8252728[[#This Row],[Matricule]]&gt;1,IF(COUNTIF(Tableau8252728[DateMatricule],Tableau8252728[[#This Row],[DateMatricule]])&gt;1,"Doublon",""),"")</f>
        <v/>
      </c>
    </row>
    <row r="456" spans="1:22" x14ac:dyDescent="0.25">
      <c r="A456" s="11" t="str">
        <f>IF(Tableau8252728[[#This Row],[Semaine]]="","",VLOOKUP(Tableau8252728[[#This Row],[Semaine]],Listes!$A:$B,2,FALSE))</f>
        <v/>
      </c>
      <c r="B456" s="11" t="str">
        <f>IF(ISBLANK(Tableau8252728[[#This Row],[Matricule]]),"",VLOOKUP(Tableau8252728[[#This Row],[Matricule]],#REF!,2,FALSE))</f>
        <v/>
      </c>
      <c r="C456" s="11" t="str">
        <f>IF(ISBLANK(Tableau8252728[[#This Row],[Matricule]]),"",VLOOKUP(Tableau8252728[[#This Row],[Matricule]],#REF!,3,FALSE))</f>
        <v/>
      </c>
      <c r="D456" s="11" t="str">
        <f>CONCATENATE(Tableau8252728[[#This Row],[Semaine]],Tableau8252728[[#This Row],[Matricule]])</f>
        <v/>
      </c>
      <c r="O456" s="14" t="str">
        <f>IF(SUM(Tableau8252728[[#This Row],[Lundi]:[Mercredi]])&gt;0,SUM(Tableau8252728[[#This Row],[Lundi]:[Mercredi]]),"")</f>
        <v/>
      </c>
      <c r="P456" s="14" t="str">
        <f>IF(SUM(Tableau8252728[[#This Row],[Jeudi]:[Samedi]])&gt;0,SUM(Tableau8252728[[#This Row],[Jeudi]:[Samedi]]),"")</f>
        <v/>
      </c>
      <c r="Q456" s="14">
        <f>COUNTIF(Tableau8252728[[#This Row],[Lundi]:[Mercredi]],"&gt;0") + COUNTIF(Tableau8252728[[#This Row],[Jeudi]:[Samedi]],"&gt;0")</f>
        <v>0</v>
      </c>
      <c r="R456" s="14" t="str">
        <f>IFERROR(Tableau8252728[[#This Row],[Total Tour 1]]+Tableau8252728[[#This Row],[Total Tour 2]],"")</f>
        <v/>
      </c>
      <c r="S456" s="14">
        <f>COUNTIF(Tableau8252728[[#This Row],[Lundi]:[Samedi]],"&gt;=10")*1000</f>
        <v>0</v>
      </c>
      <c r="T45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56" s="15">
        <f>Tableau8252728[[#This Row],[Prime production]]+Tableau8252728[[#This Row],[Prime rendement]]</f>
        <v>0</v>
      </c>
      <c r="V456" s="15" t="str">
        <f>IF(Tableau8252728[[#This Row],[Matricule]]&gt;1,IF(COUNTIF(Tableau8252728[DateMatricule],Tableau8252728[[#This Row],[DateMatricule]])&gt;1,"Doublon",""),"")</f>
        <v/>
      </c>
    </row>
    <row r="457" spans="1:22" x14ac:dyDescent="0.25">
      <c r="A457" s="11" t="str">
        <f>IF(Tableau8252728[[#This Row],[Semaine]]="","",VLOOKUP(Tableau8252728[[#This Row],[Semaine]],Listes!$A:$B,2,FALSE))</f>
        <v/>
      </c>
      <c r="B457" s="11" t="str">
        <f>IF(ISBLANK(Tableau8252728[[#This Row],[Matricule]]),"",VLOOKUP(Tableau8252728[[#This Row],[Matricule]],#REF!,2,FALSE))</f>
        <v/>
      </c>
      <c r="C457" s="11" t="str">
        <f>IF(ISBLANK(Tableau8252728[[#This Row],[Matricule]]),"",VLOOKUP(Tableau8252728[[#This Row],[Matricule]],#REF!,3,FALSE))</f>
        <v/>
      </c>
      <c r="D457" s="11" t="str">
        <f>CONCATENATE(Tableau8252728[[#This Row],[Semaine]],Tableau8252728[[#This Row],[Matricule]])</f>
        <v/>
      </c>
      <c r="O457" s="14" t="str">
        <f>IF(SUM(Tableau8252728[[#This Row],[Lundi]:[Mercredi]])&gt;0,SUM(Tableau8252728[[#This Row],[Lundi]:[Mercredi]]),"")</f>
        <v/>
      </c>
      <c r="P457" s="14" t="str">
        <f>IF(SUM(Tableau8252728[[#This Row],[Jeudi]:[Samedi]])&gt;0,SUM(Tableau8252728[[#This Row],[Jeudi]:[Samedi]]),"")</f>
        <v/>
      </c>
      <c r="Q457" s="14">
        <f>COUNTIF(Tableau8252728[[#This Row],[Lundi]:[Mercredi]],"&gt;0") + COUNTIF(Tableau8252728[[#This Row],[Jeudi]:[Samedi]],"&gt;0")</f>
        <v>0</v>
      </c>
      <c r="R457" s="14" t="str">
        <f>IFERROR(Tableau8252728[[#This Row],[Total Tour 1]]+Tableau8252728[[#This Row],[Total Tour 2]],"")</f>
        <v/>
      </c>
      <c r="S457" s="14">
        <f>COUNTIF(Tableau8252728[[#This Row],[Lundi]:[Samedi]],"&gt;=10")*1000</f>
        <v>0</v>
      </c>
      <c r="T45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57" s="15">
        <f>Tableau8252728[[#This Row],[Prime production]]+Tableau8252728[[#This Row],[Prime rendement]]</f>
        <v>0</v>
      </c>
      <c r="V457" s="15" t="str">
        <f>IF(Tableau8252728[[#This Row],[Matricule]]&gt;1,IF(COUNTIF(Tableau8252728[DateMatricule],Tableau8252728[[#This Row],[DateMatricule]])&gt;1,"Doublon",""),"")</f>
        <v/>
      </c>
    </row>
    <row r="458" spans="1:22" x14ac:dyDescent="0.25">
      <c r="A458" s="11" t="str">
        <f>IF(Tableau8252728[[#This Row],[Semaine]]="","",VLOOKUP(Tableau8252728[[#This Row],[Semaine]],Listes!$A:$B,2,FALSE))</f>
        <v/>
      </c>
      <c r="B458" s="11" t="str">
        <f>IF(ISBLANK(Tableau8252728[[#This Row],[Matricule]]),"",VLOOKUP(Tableau8252728[[#This Row],[Matricule]],#REF!,2,FALSE))</f>
        <v/>
      </c>
      <c r="C458" s="11" t="str">
        <f>IF(ISBLANK(Tableau8252728[[#This Row],[Matricule]]),"",VLOOKUP(Tableau8252728[[#This Row],[Matricule]],#REF!,3,FALSE))</f>
        <v/>
      </c>
      <c r="D458" s="11" t="str">
        <f>CONCATENATE(Tableau8252728[[#This Row],[Semaine]],Tableau8252728[[#This Row],[Matricule]])</f>
        <v/>
      </c>
      <c r="O458" s="14" t="str">
        <f>IF(SUM(Tableau8252728[[#This Row],[Lundi]:[Mercredi]])&gt;0,SUM(Tableau8252728[[#This Row],[Lundi]:[Mercredi]]),"")</f>
        <v/>
      </c>
      <c r="P458" s="14" t="str">
        <f>IF(SUM(Tableau8252728[[#This Row],[Jeudi]:[Samedi]])&gt;0,SUM(Tableau8252728[[#This Row],[Jeudi]:[Samedi]]),"")</f>
        <v/>
      </c>
      <c r="Q458" s="14">
        <f>COUNTIF(Tableau8252728[[#This Row],[Lundi]:[Mercredi]],"&gt;0") + COUNTIF(Tableau8252728[[#This Row],[Jeudi]:[Samedi]],"&gt;0")</f>
        <v>0</v>
      </c>
      <c r="R458" s="14" t="str">
        <f>IFERROR(Tableau8252728[[#This Row],[Total Tour 1]]+Tableau8252728[[#This Row],[Total Tour 2]],"")</f>
        <v/>
      </c>
      <c r="S458" s="14">
        <f>COUNTIF(Tableau8252728[[#This Row],[Lundi]:[Samedi]],"&gt;=10")*1000</f>
        <v>0</v>
      </c>
      <c r="T45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58" s="15">
        <f>Tableau8252728[[#This Row],[Prime production]]+Tableau8252728[[#This Row],[Prime rendement]]</f>
        <v>0</v>
      </c>
      <c r="V458" s="15" t="str">
        <f>IF(Tableau8252728[[#This Row],[Matricule]]&gt;1,IF(COUNTIF(Tableau8252728[DateMatricule],Tableau8252728[[#This Row],[DateMatricule]])&gt;1,"Doublon",""),"")</f>
        <v/>
      </c>
    </row>
    <row r="459" spans="1:22" x14ac:dyDescent="0.25">
      <c r="A459" s="11" t="str">
        <f>IF(Tableau8252728[[#This Row],[Semaine]]="","",VLOOKUP(Tableau8252728[[#This Row],[Semaine]],Listes!$A:$B,2,FALSE))</f>
        <v/>
      </c>
      <c r="B459" s="11" t="str">
        <f>IF(ISBLANK(Tableau8252728[[#This Row],[Matricule]]),"",VLOOKUP(Tableau8252728[[#This Row],[Matricule]],#REF!,2,FALSE))</f>
        <v/>
      </c>
      <c r="C459" s="11" t="str">
        <f>IF(ISBLANK(Tableau8252728[[#This Row],[Matricule]]),"",VLOOKUP(Tableau8252728[[#This Row],[Matricule]],#REF!,3,FALSE))</f>
        <v/>
      </c>
      <c r="D459" s="11" t="str">
        <f>CONCATENATE(Tableau8252728[[#This Row],[Semaine]],Tableau8252728[[#This Row],[Matricule]])</f>
        <v/>
      </c>
      <c r="O459" s="14" t="str">
        <f>IF(SUM(Tableau8252728[[#This Row],[Lundi]:[Mercredi]])&gt;0,SUM(Tableau8252728[[#This Row],[Lundi]:[Mercredi]]),"")</f>
        <v/>
      </c>
      <c r="P459" s="14" t="str">
        <f>IF(SUM(Tableau8252728[[#This Row],[Jeudi]:[Samedi]])&gt;0,SUM(Tableau8252728[[#This Row],[Jeudi]:[Samedi]]),"")</f>
        <v/>
      </c>
      <c r="Q459" s="14">
        <f>COUNTIF(Tableau8252728[[#This Row],[Lundi]:[Mercredi]],"&gt;0") + COUNTIF(Tableau8252728[[#This Row],[Jeudi]:[Samedi]],"&gt;0")</f>
        <v>0</v>
      </c>
      <c r="R459" s="14" t="str">
        <f>IFERROR(Tableau8252728[[#This Row],[Total Tour 1]]+Tableau8252728[[#This Row],[Total Tour 2]],"")</f>
        <v/>
      </c>
      <c r="S459" s="14">
        <f>COUNTIF(Tableau8252728[[#This Row],[Lundi]:[Samedi]],"&gt;=10")*1000</f>
        <v>0</v>
      </c>
      <c r="T45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59" s="15">
        <f>Tableau8252728[[#This Row],[Prime production]]+Tableau8252728[[#This Row],[Prime rendement]]</f>
        <v>0</v>
      </c>
      <c r="V459" s="15" t="str">
        <f>IF(Tableau8252728[[#This Row],[Matricule]]&gt;1,IF(COUNTIF(Tableau8252728[DateMatricule],Tableau8252728[[#This Row],[DateMatricule]])&gt;1,"Doublon",""),"")</f>
        <v/>
      </c>
    </row>
    <row r="460" spans="1:22" x14ac:dyDescent="0.25">
      <c r="A460" s="11" t="str">
        <f>IF(Tableau8252728[[#This Row],[Semaine]]="","",VLOOKUP(Tableau8252728[[#This Row],[Semaine]],Listes!$A:$B,2,FALSE))</f>
        <v/>
      </c>
      <c r="B460" s="11" t="str">
        <f>IF(ISBLANK(Tableau8252728[[#This Row],[Matricule]]),"",VLOOKUP(Tableau8252728[[#This Row],[Matricule]],#REF!,2,FALSE))</f>
        <v/>
      </c>
      <c r="C460" s="11" t="str">
        <f>IF(ISBLANK(Tableau8252728[[#This Row],[Matricule]]),"",VLOOKUP(Tableau8252728[[#This Row],[Matricule]],#REF!,3,FALSE))</f>
        <v/>
      </c>
      <c r="D460" s="11" t="str">
        <f>CONCATENATE(Tableau8252728[[#This Row],[Semaine]],Tableau8252728[[#This Row],[Matricule]])</f>
        <v/>
      </c>
      <c r="O460" s="14" t="str">
        <f>IF(SUM(Tableau8252728[[#This Row],[Lundi]:[Mercredi]])&gt;0,SUM(Tableau8252728[[#This Row],[Lundi]:[Mercredi]]),"")</f>
        <v/>
      </c>
      <c r="P460" s="14" t="str">
        <f>IF(SUM(Tableau8252728[[#This Row],[Jeudi]:[Samedi]])&gt;0,SUM(Tableau8252728[[#This Row],[Jeudi]:[Samedi]]),"")</f>
        <v/>
      </c>
      <c r="Q460" s="14">
        <f>COUNTIF(Tableau8252728[[#This Row],[Lundi]:[Mercredi]],"&gt;0") + COUNTIF(Tableau8252728[[#This Row],[Jeudi]:[Samedi]],"&gt;0")</f>
        <v>0</v>
      </c>
      <c r="R460" s="14" t="str">
        <f>IFERROR(Tableau8252728[[#This Row],[Total Tour 1]]+Tableau8252728[[#This Row],[Total Tour 2]],"")</f>
        <v/>
      </c>
      <c r="S460" s="14">
        <f>COUNTIF(Tableau8252728[[#This Row],[Lundi]:[Samedi]],"&gt;=10")*1000</f>
        <v>0</v>
      </c>
      <c r="T46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60" s="15">
        <f>Tableau8252728[[#This Row],[Prime production]]+Tableau8252728[[#This Row],[Prime rendement]]</f>
        <v>0</v>
      </c>
      <c r="V460" s="15" t="str">
        <f>IF(Tableau8252728[[#This Row],[Matricule]]&gt;1,IF(COUNTIF(Tableau8252728[DateMatricule],Tableau8252728[[#This Row],[DateMatricule]])&gt;1,"Doublon",""),"")</f>
        <v/>
      </c>
    </row>
    <row r="461" spans="1:22" x14ac:dyDescent="0.25">
      <c r="A461" s="11" t="str">
        <f>IF(Tableau8252728[[#This Row],[Semaine]]="","",VLOOKUP(Tableau8252728[[#This Row],[Semaine]],Listes!$A:$B,2,FALSE))</f>
        <v/>
      </c>
      <c r="B461" s="11" t="str">
        <f>IF(ISBLANK(Tableau8252728[[#This Row],[Matricule]]),"",VLOOKUP(Tableau8252728[[#This Row],[Matricule]],#REF!,2,FALSE))</f>
        <v/>
      </c>
      <c r="C461" s="11" t="str">
        <f>IF(ISBLANK(Tableau8252728[[#This Row],[Matricule]]),"",VLOOKUP(Tableau8252728[[#This Row],[Matricule]],#REF!,3,FALSE))</f>
        <v/>
      </c>
      <c r="D461" s="11" t="str">
        <f>CONCATENATE(Tableau8252728[[#This Row],[Semaine]],Tableau8252728[[#This Row],[Matricule]])</f>
        <v/>
      </c>
      <c r="O461" s="14" t="str">
        <f>IF(SUM(Tableau8252728[[#This Row],[Lundi]:[Mercredi]])&gt;0,SUM(Tableau8252728[[#This Row],[Lundi]:[Mercredi]]),"")</f>
        <v/>
      </c>
      <c r="P461" s="14" t="str">
        <f>IF(SUM(Tableau8252728[[#This Row],[Jeudi]:[Samedi]])&gt;0,SUM(Tableau8252728[[#This Row],[Jeudi]:[Samedi]]),"")</f>
        <v/>
      </c>
      <c r="Q461" s="14">
        <f>COUNTIF(Tableau8252728[[#This Row],[Lundi]:[Mercredi]],"&gt;0") + COUNTIF(Tableau8252728[[#This Row],[Jeudi]:[Samedi]],"&gt;0")</f>
        <v>0</v>
      </c>
      <c r="R461" s="14" t="str">
        <f>IFERROR(Tableau8252728[[#This Row],[Total Tour 1]]+Tableau8252728[[#This Row],[Total Tour 2]],"")</f>
        <v/>
      </c>
      <c r="S461" s="14">
        <f>COUNTIF(Tableau8252728[[#This Row],[Lundi]:[Samedi]],"&gt;=10")*1000</f>
        <v>0</v>
      </c>
      <c r="T46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61" s="15">
        <f>Tableau8252728[[#This Row],[Prime production]]+Tableau8252728[[#This Row],[Prime rendement]]</f>
        <v>0</v>
      </c>
      <c r="V461" s="15" t="str">
        <f>IF(Tableau8252728[[#This Row],[Matricule]]&gt;1,IF(COUNTIF(Tableau8252728[DateMatricule],Tableau8252728[[#This Row],[DateMatricule]])&gt;1,"Doublon",""),"")</f>
        <v/>
      </c>
    </row>
    <row r="462" spans="1:22" x14ac:dyDescent="0.25">
      <c r="A462" s="11" t="str">
        <f>IF(Tableau8252728[[#This Row],[Semaine]]="","",VLOOKUP(Tableau8252728[[#This Row],[Semaine]],Listes!$A:$B,2,FALSE))</f>
        <v/>
      </c>
      <c r="B462" s="11" t="str">
        <f>IF(ISBLANK(Tableau8252728[[#This Row],[Matricule]]),"",VLOOKUP(Tableau8252728[[#This Row],[Matricule]],#REF!,2,FALSE))</f>
        <v/>
      </c>
      <c r="C462" s="11" t="str">
        <f>IF(ISBLANK(Tableau8252728[[#This Row],[Matricule]]),"",VLOOKUP(Tableau8252728[[#This Row],[Matricule]],#REF!,3,FALSE))</f>
        <v/>
      </c>
      <c r="D462" s="11" t="str">
        <f>CONCATENATE(Tableau8252728[[#This Row],[Semaine]],Tableau8252728[[#This Row],[Matricule]])</f>
        <v/>
      </c>
      <c r="O462" s="14" t="str">
        <f>IF(SUM(Tableau8252728[[#This Row],[Lundi]:[Mercredi]])&gt;0,SUM(Tableau8252728[[#This Row],[Lundi]:[Mercredi]]),"")</f>
        <v/>
      </c>
      <c r="P462" s="14" t="str">
        <f>IF(SUM(Tableau8252728[[#This Row],[Jeudi]:[Samedi]])&gt;0,SUM(Tableau8252728[[#This Row],[Jeudi]:[Samedi]]),"")</f>
        <v/>
      </c>
      <c r="Q462" s="14">
        <f>COUNTIF(Tableau8252728[[#This Row],[Lundi]:[Mercredi]],"&gt;0") + COUNTIF(Tableau8252728[[#This Row],[Jeudi]:[Samedi]],"&gt;0")</f>
        <v>0</v>
      </c>
      <c r="R462" s="14" t="str">
        <f>IFERROR(Tableau8252728[[#This Row],[Total Tour 1]]+Tableau8252728[[#This Row],[Total Tour 2]],"")</f>
        <v/>
      </c>
      <c r="S462" s="14">
        <f>COUNTIF(Tableau8252728[[#This Row],[Lundi]:[Samedi]],"&gt;=10")*1000</f>
        <v>0</v>
      </c>
      <c r="T46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62" s="15">
        <f>Tableau8252728[[#This Row],[Prime production]]+Tableau8252728[[#This Row],[Prime rendement]]</f>
        <v>0</v>
      </c>
      <c r="V462" s="15" t="str">
        <f>IF(Tableau8252728[[#This Row],[Matricule]]&gt;1,IF(COUNTIF(Tableau8252728[DateMatricule],Tableau8252728[[#This Row],[DateMatricule]])&gt;1,"Doublon",""),"")</f>
        <v/>
      </c>
    </row>
    <row r="463" spans="1:22" x14ac:dyDescent="0.25">
      <c r="A463" s="11" t="str">
        <f>IF(Tableau8252728[[#This Row],[Semaine]]="","",VLOOKUP(Tableau8252728[[#This Row],[Semaine]],Listes!$A:$B,2,FALSE))</f>
        <v/>
      </c>
      <c r="B463" s="11" t="str">
        <f>IF(ISBLANK(Tableau8252728[[#This Row],[Matricule]]),"",VLOOKUP(Tableau8252728[[#This Row],[Matricule]],#REF!,2,FALSE))</f>
        <v/>
      </c>
      <c r="C463" s="11" t="str">
        <f>IF(ISBLANK(Tableau8252728[[#This Row],[Matricule]]),"",VLOOKUP(Tableau8252728[[#This Row],[Matricule]],#REF!,3,FALSE))</f>
        <v/>
      </c>
      <c r="D463" s="11" t="str">
        <f>CONCATENATE(Tableau8252728[[#This Row],[Semaine]],Tableau8252728[[#This Row],[Matricule]])</f>
        <v/>
      </c>
      <c r="O463" s="14" t="str">
        <f>IF(SUM(Tableau8252728[[#This Row],[Lundi]:[Mercredi]])&gt;0,SUM(Tableau8252728[[#This Row],[Lundi]:[Mercredi]]),"")</f>
        <v/>
      </c>
      <c r="P463" s="14" t="str">
        <f>IF(SUM(Tableau8252728[[#This Row],[Jeudi]:[Samedi]])&gt;0,SUM(Tableau8252728[[#This Row],[Jeudi]:[Samedi]]),"")</f>
        <v/>
      </c>
      <c r="Q463" s="14">
        <f>COUNTIF(Tableau8252728[[#This Row],[Lundi]:[Mercredi]],"&gt;0") + COUNTIF(Tableau8252728[[#This Row],[Jeudi]:[Samedi]],"&gt;0")</f>
        <v>0</v>
      </c>
      <c r="R463" s="14" t="str">
        <f>IFERROR(Tableau8252728[[#This Row],[Total Tour 1]]+Tableau8252728[[#This Row],[Total Tour 2]],"")</f>
        <v/>
      </c>
      <c r="S463" s="14">
        <f>COUNTIF(Tableau8252728[[#This Row],[Lundi]:[Samedi]],"&gt;=10")*1000</f>
        <v>0</v>
      </c>
      <c r="T46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63" s="15">
        <f>Tableau8252728[[#This Row],[Prime production]]+Tableau8252728[[#This Row],[Prime rendement]]</f>
        <v>0</v>
      </c>
      <c r="V463" s="15" t="str">
        <f>IF(Tableau8252728[[#This Row],[Matricule]]&gt;1,IF(COUNTIF(Tableau8252728[DateMatricule],Tableau8252728[[#This Row],[DateMatricule]])&gt;1,"Doublon",""),"")</f>
        <v/>
      </c>
    </row>
    <row r="464" spans="1:22" x14ac:dyDescent="0.25">
      <c r="A464" s="11" t="str">
        <f>IF(Tableau8252728[[#This Row],[Semaine]]="","",VLOOKUP(Tableau8252728[[#This Row],[Semaine]],Listes!$A:$B,2,FALSE))</f>
        <v/>
      </c>
      <c r="B464" s="11" t="str">
        <f>IF(ISBLANK(Tableau8252728[[#This Row],[Matricule]]),"",VLOOKUP(Tableau8252728[[#This Row],[Matricule]],#REF!,2,FALSE))</f>
        <v/>
      </c>
      <c r="C464" s="11" t="str">
        <f>IF(ISBLANK(Tableau8252728[[#This Row],[Matricule]]),"",VLOOKUP(Tableau8252728[[#This Row],[Matricule]],#REF!,3,FALSE))</f>
        <v/>
      </c>
      <c r="D464" s="11" t="str">
        <f>CONCATENATE(Tableau8252728[[#This Row],[Semaine]],Tableau8252728[[#This Row],[Matricule]])</f>
        <v/>
      </c>
      <c r="O464" s="14" t="str">
        <f>IF(SUM(Tableau8252728[[#This Row],[Lundi]:[Mercredi]])&gt;0,SUM(Tableau8252728[[#This Row],[Lundi]:[Mercredi]]),"")</f>
        <v/>
      </c>
      <c r="P464" s="14" t="str">
        <f>IF(SUM(Tableau8252728[[#This Row],[Jeudi]:[Samedi]])&gt;0,SUM(Tableau8252728[[#This Row],[Jeudi]:[Samedi]]),"")</f>
        <v/>
      </c>
      <c r="Q464" s="14">
        <f>COUNTIF(Tableau8252728[[#This Row],[Lundi]:[Mercredi]],"&gt;0") + COUNTIF(Tableau8252728[[#This Row],[Jeudi]:[Samedi]],"&gt;0")</f>
        <v>0</v>
      </c>
      <c r="R464" s="14" t="str">
        <f>IFERROR(Tableau8252728[[#This Row],[Total Tour 1]]+Tableau8252728[[#This Row],[Total Tour 2]],"")</f>
        <v/>
      </c>
      <c r="S464" s="14">
        <f>COUNTIF(Tableau8252728[[#This Row],[Lundi]:[Samedi]],"&gt;=10")*1000</f>
        <v>0</v>
      </c>
      <c r="T46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64" s="15">
        <f>Tableau8252728[[#This Row],[Prime production]]+Tableau8252728[[#This Row],[Prime rendement]]</f>
        <v>0</v>
      </c>
      <c r="V464" s="15" t="str">
        <f>IF(Tableau8252728[[#This Row],[Matricule]]&gt;1,IF(COUNTIF(Tableau8252728[DateMatricule],Tableau8252728[[#This Row],[DateMatricule]])&gt;1,"Doublon",""),"")</f>
        <v/>
      </c>
    </row>
    <row r="465" spans="1:22" x14ac:dyDescent="0.25">
      <c r="A465" s="11" t="str">
        <f>IF(Tableau8252728[[#This Row],[Semaine]]="","",VLOOKUP(Tableau8252728[[#This Row],[Semaine]],Listes!$A:$B,2,FALSE))</f>
        <v/>
      </c>
      <c r="B465" s="11" t="str">
        <f>IF(ISBLANK(Tableau8252728[[#This Row],[Matricule]]),"",VLOOKUP(Tableau8252728[[#This Row],[Matricule]],#REF!,2,FALSE))</f>
        <v/>
      </c>
      <c r="C465" s="11" t="str">
        <f>IF(ISBLANK(Tableau8252728[[#This Row],[Matricule]]),"",VLOOKUP(Tableau8252728[[#This Row],[Matricule]],#REF!,3,FALSE))</f>
        <v/>
      </c>
      <c r="D465" s="11" t="str">
        <f>CONCATENATE(Tableau8252728[[#This Row],[Semaine]],Tableau8252728[[#This Row],[Matricule]])</f>
        <v/>
      </c>
      <c r="O465" s="14" t="str">
        <f>IF(SUM(Tableau8252728[[#This Row],[Lundi]:[Mercredi]])&gt;0,SUM(Tableau8252728[[#This Row],[Lundi]:[Mercredi]]),"")</f>
        <v/>
      </c>
      <c r="P465" s="14" t="str">
        <f>IF(SUM(Tableau8252728[[#This Row],[Jeudi]:[Samedi]])&gt;0,SUM(Tableau8252728[[#This Row],[Jeudi]:[Samedi]]),"")</f>
        <v/>
      </c>
      <c r="Q465" s="14">
        <f>COUNTIF(Tableau8252728[[#This Row],[Lundi]:[Mercredi]],"&gt;0") + COUNTIF(Tableau8252728[[#This Row],[Jeudi]:[Samedi]],"&gt;0")</f>
        <v>0</v>
      </c>
      <c r="R465" s="14" t="str">
        <f>IFERROR(Tableau8252728[[#This Row],[Total Tour 1]]+Tableau8252728[[#This Row],[Total Tour 2]],"")</f>
        <v/>
      </c>
      <c r="S465" s="14">
        <f>COUNTIF(Tableau8252728[[#This Row],[Lundi]:[Samedi]],"&gt;=10")*1000</f>
        <v>0</v>
      </c>
      <c r="T46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65" s="15">
        <f>Tableau8252728[[#This Row],[Prime production]]+Tableau8252728[[#This Row],[Prime rendement]]</f>
        <v>0</v>
      </c>
      <c r="V465" s="15" t="str">
        <f>IF(Tableau8252728[[#This Row],[Matricule]]&gt;1,IF(COUNTIF(Tableau8252728[DateMatricule],Tableau8252728[[#This Row],[DateMatricule]])&gt;1,"Doublon",""),"")</f>
        <v/>
      </c>
    </row>
    <row r="466" spans="1:22" x14ac:dyDescent="0.25">
      <c r="A466" s="11" t="str">
        <f>IF(Tableau8252728[[#This Row],[Semaine]]="","",VLOOKUP(Tableau8252728[[#This Row],[Semaine]],Listes!$A:$B,2,FALSE))</f>
        <v/>
      </c>
      <c r="B466" s="11" t="str">
        <f>IF(ISBLANK(Tableau8252728[[#This Row],[Matricule]]),"",VLOOKUP(Tableau8252728[[#This Row],[Matricule]],#REF!,2,FALSE))</f>
        <v/>
      </c>
      <c r="C466" s="11" t="str">
        <f>IF(ISBLANK(Tableau8252728[[#This Row],[Matricule]]),"",VLOOKUP(Tableau8252728[[#This Row],[Matricule]],#REF!,3,FALSE))</f>
        <v/>
      </c>
      <c r="D466" s="11" t="str">
        <f>CONCATENATE(Tableau8252728[[#This Row],[Semaine]],Tableau8252728[[#This Row],[Matricule]])</f>
        <v/>
      </c>
      <c r="O466" s="14" t="str">
        <f>IF(SUM(Tableau8252728[[#This Row],[Lundi]:[Mercredi]])&gt;0,SUM(Tableau8252728[[#This Row],[Lundi]:[Mercredi]]),"")</f>
        <v/>
      </c>
      <c r="P466" s="14" t="str">
        <f>IF(SUM(Tableau8252728[[#This Row],[Jeudi]:[Samedi]])&gt;0,SUM(Tableau8252728[[#This Row],[Jeudi]:[Samedi]]),"")</f>
        <v/>
      </c>
      <c r="Q466" s="14">
        <f>COUNTIF(Tableau8252728[[#This Row],[Lundi]:[Mercredi]],"&gt;0") + COUNTIF(Tableau8252728[[#This Row],[Jeudi]:[Samedi]],"&gt;0")</f>
        <v>0</v>
      </c>
      <c r="R466" s="14" t="str">
        <f>IFERROR(Tableau8252728[[#This Row],[Total Tour 1]]+Tableau8252728[[#This Row],[Total Tour 2]],"")</f>
        <v/>
      </c>
      <c r="S466" s="14">
        <f>COUNTIF(Tableau8252728[[#This Row],[Lundi]:[Samedi]],"&gt;=10")*1000</f>
        <v>0</v>
      </c>
      <c r="T46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66" s="15">
        <f>Tableau8252728[[#This Row],[Prime production]]+Tableau8252728[[#This Row],[Prime rendement]]</f>
        <v>0</v>
      </c>
      <c r="V466" s="15" t="str">
        <f>IF(Tableau8252728[[#This Row],[Matricule]]&gt;1,IF(COUNTIF(Tableau8252728[DateMatricule],Tableau8252728[[#This Row],[DateMatricule]])&gt;1,"Doublon",""),"")</f>
        <v/>
      </c>
    </row>
    <row r="467" spans="1:22" x14ac:dyDescent="0.25">
      <c r="A467" s="11" t="str">
        <f>IF(Tableau8252728[[#This Row],[Semaine]]="","",VLOOKUP(Tableau8252728[[#This Row],[Semaine]],Listes!$A:$B,2,FALSE))</f>
        <v/>
      </c>
      <c r="B467" s="11" t="str">
        <f>IF(ISBLANK(Tableau8252728[[#This Row],[Matricule]]),"",VLOOKUP(Tableau8252728[[#This Row],[Matricule]],#REF!,2,FALSE))</f>
        <v/>
      </c>
      <c r="C467" s="11" t="str">
        <f>IF(ISBLANK(Tableau8252728[[#This Row],[Matricule]]),"",VLOOKUP(Tableau8252728[[#This Row],[Matricule]],#REF!,3,FALSE))</f>
        <v/>
      </c>
      <c r="D467" s="11" t="str">
        <f>CONCATENATE(Tableau8252728[[#This Row],[Semaine]],Tableau8252728[[#This Row],[Matricule]])</f>
        <v/>
      </c>
      <c r="O467" s="14" t="str">
        <f>IF(SUM(Tableau8252728[[#This Row],[Lundi]:[Mercredi]])&gt;0,SUM(Tableau8252728[[#This Row],[Lundi]:[Mercredi]]),"")</f>
        <v/>
      </c>
      <c r="P467" s="14" t="str">
        <f>IF(SUM(Tableau8252728[[#This Row],[Jeudi]:[Samedi]])&gt;0,SUM(Tableau8252728[[#This Row],[Jeudi]:[Samedi]]),"")</f>
        <v/>
      </c>
      <c r="Q467" s="14">
        <f>COUNTIF(Tableau8252728[[#This Row],[Lundi]:[Mercredi]],"&gt;0") + COUNTIF(Tableau8252728[[#This Row],[Jeudi]:[Samedi]],"&gt;0")</f>
        <v>0</v>
      </c>
      <c r="R467" s="14" t="str">
        <f>IFERROR(Tableau8252728[[#This Row],[Total Tour 1]]+Tableau8252728[[#This Row],[Total Tour 2]],"")</f>
        <v/>
      </c>
      <c r="S467" s="14">
        <f>COUNTIF(Tableau8252728[[#This Row],[Lundi]:[Samedi]],"&gt;=10")*1000</f>
        <v>0</v>
      </c>
      <c r="T46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67" s="15">
        <f>Tableau8252728[[#This Row],[Prime production]]+Tableau8252728[[#This Row],[Prime rendement]]</f>
        <v>0</v>
      </c>
      <c r="V467" s="15" t="str">
        <f>IF(Tableau8252728[[#This Row],[Matricule]]&gt;1,IF(COUNTIF(Tableau8252728[DateMatricule],Tableau8252728[[#This Row],[DateMatricule]])&gt;1,"Doublon",""),"")</f>
        <v/>
      </c>
    </row>
    <row r="468" spans="1:22" x14ac:dyDescent="0.25">
      <c r="A468" s="11" t="str">
        <f>IF(Tableau8252728[[#This Row],[Semaine]]="","",VLOOKUP(Tableau8252728[[#This Row],[Semaine]],Listes!$A:$B,2,FALSE))</f>
        <v/>
      </c>
      <c r="B468" s="11" t="str">
        <f>IF(ISBLANK(Tableau8252728[[#This Row],[Matricule]]),"",VLOOKUP(Tableau8252728[[#This Row],[Matricule]],#REF!,2,FALSE))</f>
        <v/>
      </c>
      <c r="C468" s="11" t="str">
        <f>IF(ISBLANK(Tableau8252728[[#This Row],[Matricule]]),"",VLOOKUP(Tableau8252728[[#This Row],[Matricule]],#REF!,3,FALSE))</f>
        <v/>
      </c>
      <c r="D468" s="11" t="str">
        <f>CONCATENATE(Tableau8252728[[#This Row],[Semaine]],Tableau8252728[[#This Row],[Matricule]])</f>
        <v/>
      </c>
      <c r="O468" s="14" t="str">
        <f>IF(SUM(Tableau8252728[[#This Row],[Lundi]:[Mercredi]])&gt;0,SUM(Tableau8252728[[#This Row],[Lundi]:[Mercredi]]),"")</f>
        <v/>
      </c>
      <c r="P468" s="14" t="str">
        <f>IF(SUM(Tableau8252728[[#This Row],[Jeudi]:[Samedi]])&gt;0,SUM(Tableau8252728[[#This Row],[Jeudi]:[Samedi]]),"")</f>
        <v/>
      </c>
      <c r="Q468" s="14">
        <f>COUNTIF(Tableau8252728[[#This Row],[Lundi]:[Mercredi]],"&gt;0") + COUNTIF(Tableau8252728[[#This Row],[Jeudi]:[Samedi]],"&gt;0")</f>
        <v>0</v>
      </c>
      <c r="R468" s="14" t="str">
        <f>IFERROR(Tableau8252728[[#This Row],[Total Tour 1]]+Tableau8252728[[#This Row],[Total Tour 2]],"")</f>
        <v/>
      </c>
      <c r="S468" s="14">
        <f>COUNTIF(Tableau8252728[[#This Row],[Lundi]:[Samedi]],"&gt;=10")*1000</f>
        <v>0</v>
      </c>
      <c r="T46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68" s="15">
        <f>Tableau8252728[[#This Row],[Prime production]]+Tableau8252728[[#This Row],[Prime rendement]]</f>
        <v>0</v>
      </c>
      <c r="V468" s="15" t="str">
        <f>IF(Tableau8252728[[#This Row],[Matricule]]&gt;1,IF(COUNTIF(Tableau8252728[DateMatricule],Tableau8252728[[#This Row],[DateMatricule]])&gt;1,"Doublon",""),"")</f>
        <v/>
      </c>
    </row>
    <row r="469" spans="1:22" x14ac:dyDescent="0.25">
      <c r="A469" s="11" t="str">
        <f>IF(Tableau8252728[[#This Row],[Semaine]]="","",VLOOKUP(Tableau8252728[[#This Row],[Semaine]],Listes!$A:$B,2,FALSE))</f>
        <v/>
      </c>
      <c r="B469" s="11" t="str">
        <f>IF(ISBLANK(Tableau8252728[[#This Row],[Matricule]]),"",VLOOKUP(Tableau8252728[[#This Row],[Matricule]],#REF!,2,FALSE))</f>
        <v/>
      </c>
      <c r="C469" s="11" t="str">
        <f>IF(ISBLANK(Tableau8252728[[#This Row],[Matricule]]),"",VLOOKUP(Tableau8252728[[#This Row],[Matricule]],#REF!,3,FALSE))</f>
        <v/>
      </c>
      <c r="D469" s="11" t="str">
        <f>CONCATENATE(Tableau8252728[[#This Row],[Semaine]],Tableau8252728[[#This Row],[Matricule]])</f>
        <v/>
      </c>
      <c r="O469" s="14" t="str">
        <f>IF(SUM(Tableau8252728[[#This Row],[Lundi]:[Mercredi]])&gt;0,SUM(Tableau8252728[[#This Row],[Lundi]:[Mercredi]]),"")</f>
        <v/>
      </c>
      <c r="P469" s="14" t="str">
        <f>IF(SUM(Tableau8252728[[#This Row],[Jeudi]:[Samedi]])&gt;0,SUM(Tableau8252728[[#This Row],[Jeudi]:[Samedi]]),"")</f>
        <v/>
      </c>
      <c r="Q469" s="14">
        <f>COUNTIF(Tableau8252728[[#This Row],[Lundi]:[Mercredi]],"&gt;0") + COUNTIF(Tableau8252728[[#This Row],[Jeudi]:[Samedi]],"&gt;0")</f>
        <v>0</v>
      </c>
      <c r="R469" s="14" t="str">
        <f>IFERROR(Tableau8252728[[#This Row],[Total Tour 1]]+Tableau8252728[[#This Row],[Total Tour 2]],"")</f>
        <v/>
      </c>
      <c r="S469" s="14">
        <f>COUNTIF(Tableau8252728[[#This Row],[Lundi]:[Samedi]],"&gt;=10")*1000</f>
        <v>0</v>
      </c>
      <c r="T46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69" s="15">
        <f>Tableau8252728[[#This Row],[Prime production]]+Tableau8252728[[#This Row],[Prime rendement]]</f>
        <v>0</v>
      </c>
      <c r="V469" s="15" t="str">
        <f>IF(Tableau8252728[[#This Row],[Matricule]]&gt;1,IF(COUNTIF(Tableau8252728[DateMatricule],Tableau8252728[[#This Row],[DateMatricule]])&gt;1,"Doublon",""),"")</f>
        <v/>
      </c>
    </row>
    <row r="470" spans="1:22" x14ac:dyDescent="0.25">
      <c r="A470" s="11" t="str">
        <f>IF(Tableau8252728[[#This Row],[Semaine]]="","",VLOOKUP(Tableau8252728[[#This Row],[Semaine]],Listes!$A:$B,2,FALSE))</f>
        <v/>
      </c>
      <c r="B470" s="11" t="str">
        <f>IF(ISBLANK(Tableau8252728[[#This Row],[Matricule]]),"",VLOOKUP(Tableau8252728[[#This Row],[Matricule]],#REF!,2,FALSE))</f>
        <v/>
      </c>
      <c r="C470" s="11" t="str">
        <f>IF(ISBLANK(Tableau8252728[[#This Row],[Matricule]]),"",VLOOKUP(Tableau8252728[[#This Row],[Matricule]],#REF!,3,FALSE))</f>
        <v/>
      </c>
      <c r="D470" s="11" t="str">
        <f>CONCATENATE(Tableau8252728[[#This Row],[Semaine]],Tableau8252728[[#This Row],[Matricule]])</f>
        <v/>
      </c>
      <c r="O470" s="14" t="str">
        <f>IF(SUM(Tableau8252728[[#This Row],[Lundi]:[Mercredi]])&gt;0,SUM(Tableau8252728[[#This Row],[Lundi]:[Mercredi]]),"")</f>
        <v/>
      </c>
      <c r="P470" s="14" t="str">
        <f>IF(SUM(Tableau8252728[[#This Row],[Jeudi]:[Samedi]])&gt;0,SUM(Tableau8252728[[#This Row],[Jeudi]:[Samedi]]),"")</f>
        <v/>
      </c>
      <c r="Q470" s="14">
        <f>COUNTIF(Tableau8252728[[#This Row],[Lundi]:[Mercredi]],"&gt;0") + COUNTIF(Tableau8252728[[#This Row],[Jeudi]:[Samedi]],"&gt;0")</f>
        <v>0</v>
      </c>
      <c r="R470" s="14" t="str">
        <f>IFERROR(Tableau8252728[[#This Row],[Total Tour 1]]+Tableau8252728[[#This Row],[Total Tour 2]],"")</f>
        <v/>
      </c>
      <c r="S470" s="14">
        <f>COUNTIF(Tableau8252728[[#This Row],[Lundi]:[Samedi]],"&gt;=10")*1000</f>
        <v>0</v>
      </c>
      <c r="T47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70" s="15">
        <f>Tableau8252728[[#This Row],[Prime production]]+Tableau8252728[[#This Row],[Prime rendement]]</f>
        <v>0</v>
      </c>
      <c r="V470" s="15" t="str">
        <f>IF(Tableau8252728[[#This Row],[Matricule]]&gt;1,IF(COUNTIF(Tableau8252728[DateMatricule],Tableau8252728[[#This Row],[DateMatricule]])&gt;1,"Doublon",""),"")</f>
        <v/>
      </c>
    </row>
    <row r="471" spans="1:22" x14ac:dyDescent="0.25">
      <c r="A471" s="11" t="str">
        <f>IF(Tableau8252728[[#This Row],[Semaine]]="","",VLOOKUP(Tableau8252728[[#This Row],[Semaine]],Listes!$A:$B,2,FALSE))</f>
        <v/>
      </c>
      <c r="B471" s="11" t="str">
        <f>IF(ISBLANK(Tableau8252728[[#This Row],[Matricule]]),"",VLOOKUP(Tableau8252728[[#This Row],[Matricule]],#REF!,2,FALSE))</f>
        <v/>
      </c>
      <c r="C471" s="11" t="str">
        <f>IF(ISBLANK(Tableau8252728[[#This Row],[Matricule]]),"",VLOOKUP(Tableau8252728[[#This Row],[Matricule]],#REF!,3,FALSE))</f>
        <v/>
      </c>
      <c r="D471" s="11" t="str">
        <f>CONCATENATE(Tableau8252728[[#This Row],[Semaine]],Tableau8252728[[#This Row],[Matricule]])</f>
        <v/>
      </c>
      <c r="O471" s="14" t="str">
        <f>IF(SUM(Tableau8252728[[#This Row],[Lundi]:[Mercredi]])&gt;0,SUM(Tableau8252728[[#This Row],[Lundi]:[Mercredi]]),"")</f>
        <v/>
      </c>
      <c r="P471" s="14" t="str">
        <f>IF(SUM(Tableau8252728[[#This Row],[Jeudi]:[Samedi]])&gt;0,SUM(Tableau8252728[[#This Row],[Jeudi]:[Samedi]]),"")</f>
        <v/>
      </c>
      <c r="Q471" s="14">
        <f>COUNTIF(Tableau8252728[[#This Row],[Lundi]:[Mercredi]],"&gt;0") + COUNTIF(Tableau8252728[[#This Row],[Jeudi]:[Samedi]],"&gt;0")</f>
        <v>0</v>
      </c>
      <c r="R471" s="14" t="str">
        <f>IFERROR(Tableau8252728[[#This Row],[Total Tour 1]]+Tableau8252728[[#This Row],[Total Tour 2]],"")</f>
        <v/>
      </c>
      <c r="S471" s="14">
        <f>COUNTIF(Tableau8252728[[#This Row],[Lundi]:[Samedi]],"&gt;=10")*1000</f>
        <v>0</v>
      </c>
      <c r="T47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71" s="15">
        <f>Tableau8252728[[#This Row],[Prime production]]+Tableau8252728[[#This Row],[Prime rendement]]</f>
        <v>0</v>
      </c>
      <c r="V471" s="15" t="str">
        <f>IF(Tableau8252728[[#This Row],[Matricule]]&gt;1,IF(COUNTIF(Tableau8252728[DateMatricule],Tableau8252728[[#This Row],[DateMatricule]])&gt;1,"Doublon",""),"")</f>
        <v/>
      </c>
    </row>
    <row r="472" spans="1:22" x14ac:dyDescent="0.25">
      <c r="A472" s="11" t="str">
        <f>IF(Tableau8252728[[#This Row],[Semaine]]="","",VLOOKUP(Tableau8252728[[#This Row],[Semaine]],Listes!$A:$B,2,FALSE))</f>
        <v/>
      </c>
      <c r="B472" s="11" t="str">
        <f>IF(ISBLANK(Tableau8252728[[#This Row],[Matricule]]),"",VLOOKUP(Tableau8252728[[#This Row],[Matricule]],#REF!,2,FALSE))</f>
        <v/>
      </c>
      <c r="C472" s="11" t="str">
        <f>IF(ISBLANK(Tableau8252728[[#This Row],[Matricule]]),"",VLOOKUP(Tableau8252728[[#This Row],[Matricule]],#REF!,3,FALSE))</f>
        <v/>
      </c>
      <c r="D472" s="11" t="str">
        <f>CONCATENATE(Tableau8252728[[#This Row],[Semaine]],Tableau8252728[[#This Row],[Matricule]])</f>
        <v/>
      </c>
      <c r="O472" s="14" t="str">
        <f>IF(SUM(Tableau8252728[[#This Row],[Lundi]:[Mercredi]])&gt;0,SUM(Tableau8252728[[#This Row],[Lundi]:[Mercredi]]),"")</f>
        <v/>
      </c>
      <c r="P472" s="14" t="str">
        <f>IF(SUM(Tableau8252728[[#This Row],[Jeudi]:[Samedi]])&gt;0,SUM(Tableau8252728[[#This Row],[Jeudi]:[Samedi]]),"")</f>
        <v/>
      </c>
      <c r="Q472" s="14">
        <f>COUNTIF(Tableau8252728[[#This Row],[Lundi]:[Mercredi]],"&gt;0") + COUNTIF(Tableau8252728[[#This Row],[Jeudi]:[Samedi]],"&gt;0")</f>
        <v>0</v>
      </c>
      <c r="R472" s="14" t="str">
        <f>IFERROR(Tableau8252728[[#This Row],[Total Tour 1]]+Tableau8252728[[#This Row],[Total Tour 2]],"")</f>
        <v/>
      </c>
      <c r="S472" s="14">
        <f>COUNTIF(Tableau8252728[[#This Row],[Lundi]:[Samedi]],"&gt;=10")*1000</f>
        <v>0</v>
      </c>
      <c r="T47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72" s="15">
        <f>Tableau8252728[[#This Row],[Prime production]]+Tableau8252728[[#This Row],[Prime rendement]]</f>
        <v>0</v>
      </c>
      <c r="V472" s="15" t="str">
        <f>IF(Tableau8252728[[#This Row],[Matricule]]&gt;1,IF(COUNTIF(Tableau8252728[DateMatricule],Tableau8252728[[#This Row],[DateMatricule]])&gt;1,"Doublon",""),"")</f>
        <v/>
      </c>
    </row>
    <row r="473" spans="1:22" x14ac:dyDescent="0.25">
      <c r="A473" s="11" t="str">
        <f>IF(Tableau8252728[[#This Row],[Semaine]]="","",VLOOKUP(Tableau8252728[[#This Row],[Semaine]],Listes!$A:$B,2,FALSE))</f>
        <v/>
      </c>
      <c r="B473" s="11" t="str">
        <f>IF(ISBLANK(Tableau8252728[[#This Row],[Matricule]]),"",VLOOKUP(Tableau8252728[[#This Row],[Matricule]],#REF!,2,FALSE))</f>
        <v/>
      </c>
      <c r="C473" s="11" t="str">
        <f>IF(ISBLANK(Tableau8252728[[#This Row],[Matricule]]),"",VLOOKUP(Tableau8252728[[#This Row],[Matricule]],#REF!,3,FALSE))</f>
        <v/>
      </c>
      <c r="D473" s="11" t="str">
        <f>CONCATENATE(Tableau8252728[[#This Row],[Semaine]],Tableau8252728[[#This Row],[Matricule]])</f>
        <v/>
      </c>
      <c r="O473" s="14" t="str">
        <f>IF(SUM(Tableau8252728[[#This Row],[Lundi]:[Mercredi]])&gt;0,SUM(Tableau8252728[[#This Row],[Lundi]:[Mercredi]]),"")</f>
        <v/>
      </c>
      <c r="P473" s="14" t="str">
        <f>IF(SUM(Tableau8252728[[#This Row],[Jeudi]:[Samedi]])&gt;0,SUM(Tableau8252728[[#This Row],[Jeudi]:[Samedi]]),"")</f>
        <v/>
      </c>
      <c r="Q473" s="14">
        <f>COUNTIF(Tableau8252728[[#This Row],[Lundi]:[Mercredi]],"&gt;0") + COUNTIF(Tableau8252728[[#This Row],[Jeudi]:[Samedi]],"&gt;0")</f>
        <v>0</v>
      </c>
      <c r="R473" s="14" t="str">
        <f>IFERROR(Tableau8252728[[#This Row],[Total Tour 1]]+Tableau8252728[[#This Row],[Total Tour 2]],"")</f>
        <v/>
      </c>
      <c r="S473" s="14">
        <f>COUNTIF(Tableau8252728[[#This Row],[Lundi]:[Samedi]],"&gt;=10")*1000</f>
        <v>0</v>
      </c>
      <c r="T47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73" s="15">
        <f>Tableau8252728[[#This Row],[Prime production]]+Tableau8252728[[#This Row],[Prime rendement]]</f>
        <v>0</v>
      </c>
      <c r="V473" s="15" t="str">
        <f>IF(Tableau8252728[[#This Row],[Matricule]]&gt;1,IF(COUNTIF(Tableau8252728[DateMatricule],Tableau8252728[[#This Row],[DateMatricule]])&gt;1,"Doublon",""),"")</f>
        <v/>
      </c>
    </row>
    <row r="474" spans="1:22" x14ac:dyDescent="0.25">
      <c r="A474" s="11" t="str">
        <f>IF(Tableau8252728[[#This Row],[Semaine]]="","",VLOOKUP(Tableau8252728[[#This Row],[Semaine]],Listes!$A:$B,2,FALSE))</f>
        <v/>
      </c>
      <c r="B474" s="11" t="str">
        <f>IF(ISBLANK(Tableau8252728[[#This Row],[Matricule]]),"",VLOOKUP(Tableau8252728[[#This Row],[Matricule]],#REF!,2,FALSE))</f>
        <v/>
      </c>
      <c r="C474" s="11" t="str">
        <f>IF(ISBLANK(Tableau8252728[[#This Row],[Matricule]]),"",VLOOKUP(Tableau8252728[[#This Row],[Matricule]],#REF!,3,FALSE))</f>
        <v/>
      </c>
      <c r="D474" s="11" t="str">
        <f>CONCATENATE(Tableau8252728[[#This Row],[Semaine]],Tableau8252728[[#This Row],[Matricule]])</f>
        <v/>
      </c>
      <c r="O474" s="14" t="str">
        <f>IF(SUM(Tableau8252728[[#This Row],[Lundi]:[Mercredi]])&gt;0,SUM(Tableau8252728[[#This Row],[Lundi]:[Mercredi]]),"")</f>
        <v/>
      </c>
      <c r="P474" s="14" t="str">
        <f>IF(SUM(Tableau8252728[[#This Row],[Jeudi]:[Samedi]])&gt;0,SUM(Tableau8252728[[#This Row],[Jeudi]:[Samedi]]),"")</f>
        <v/>
      </c>
      <c r="Q474" s="14">
        <f>COUNTIF(Tableau8252728[[#This Row],[Lundi]:[Mercredi]],"&gt;0") + COUNTIF(Tableau8252728[[#This Row],[Jeudi]:[Samedi]],"&gt;0")</f>
        <v>0</v>
      </c>
      <c r="R474" s="14" t="str">
        <f>IFERROR(Tableau8252728[[#This Row],[Total Tour 1]]+Tableau8252728[[#This Row],[Total Tour 2]],"")</f>
        <v/>
      </c>
      <c r="S474" s="14">
        <f>COUNTIF(Tableau8252728[[#This Row],[Lundi]:[Samedi]],"&gt;=10")*1000</f>
        <v>0</v>
      </c>
      <c r="T47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74" s="15">
        <f>Tableau8252728[[#This Row],[Prime production]]+Tableau8252728[[#This Row],[Prime rendement]]</f>
        <v>0</v>
      </c>
      <c r="V474" s="15" t="str">
        <f>IF(Tableau8252728[[#This Row],[Matricule]]&gt;1,IF(COUNTIF(Tableau8252728[DateMatricule],Tableau8252728[[#This Row],[DateMatricule]])&gt;1,"Doublon",""),"")</f>
        <v/>
      </c>
    </row>
    <row r="475" spans="1:22" x14ac:dyDescent="0.25">
      <c r="A475" s="11" t="str">
        <f>IF(Tableau8252728[[#This Row],[Semaine]]="","",VLOOKUP(Tableau8252728[[#This Row],[Semaine]],Listes!$A:$B,2,FALSE))</f>
        <v/>
      </c>
      <c r="B475" s="11" t="str">
        <f>IF(ISBLANK(Tableau8252728[[#This Row],[Matricule]]),"",VLOOKUP(Tableau8252728[[#This Row],[Matricule]],#REF!,2,FALSE))</f>
        <v/>
      </c>
      <c r="C475" s="11" t="str">
        <f>IF(ISBLANK(Tableau8252728[[#This Row],[Matricule]]),"",VLOOKUP(Tableau8252728[[#This Row],[Matricule]],#REF!,3,FALSE))</f>
        <v/>
      </c>
      <c r="D475" s="11" t="str">
        <f>CONCATENATE(Tableau8252728[[#This Row],[Semaine]],Tableau8252728[[#This Row],[Matricule]])</f>
        <v/>
      </c>
      <c r="O475" s="14" t="str">
        <f>IF(SUM(Tableau8252728[[#This Row],[Lundi]:[Mercredi]])&gt;0,SUM(Tableau8252728[[#This Row],[Lundi]:[Mercredi]]),"")</f>
        <v/>
      </c>
      <c r="P475" s="14" t="str">
        <f>IF(SUM(Tableau8252728[[#This Row],[Jeudi]:[Samedi]])&gt;0,SUM(Tableau8252728[[#This Row],[Jeudi]:[Samedi]]),"")</f>
        <v/>
      </c>
      <c r="Q475" s="14">
        <f>COUNTIF(Tableau8252728[[#This Row],[Lundi]:[Mercredi]],"&gt;0") + COUNTIF(Tableau8252728[[#This Row],[Jeudi]:[Samedi]],"&gt;0")</f>
        <v>0</v>
      </c>
      <c r="R475" s="14" t="str">
        <f>IFERROR(Tableau8252728[[#This Row],[Total Tour 1]]+Tableau8252728[[#This Row],[Total Tour 2]],"")</f>
        <v/>
      </c>
      <c r="S475" s="14">
        <f>COUNTIF(Tableau8252728[[#This Row],[Lundi]:[Samedi]],"&gt;=10")*1000</f>
        <v>0</v>
      </c>
      <c r="T47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75" s="15">
        <f>Tableau8252728[[#This Row],[Prime production]]+Tableau8252728[[#This Row],[Prime rendement]]</f>
        <v>0</v>
      </c>
      <c r="V475" s="15" t="str">
        <f>IF(Tableau8252728[[#This Row],[Matricule]]&gt;1,IF(COUNTIF(Tableau8252728[DateMatricule],Tableau8252728[[#This Row],[DateMatricule]])&gt;1,"Doublon",""),"")</f>
        <v/>
      </c>
    </row>
    <row r="476" spans="1:22" x14ac:dyDescent="0.25">
      <c r="A476" s="11" t="str">
        <f>IF(Tableau8252728[[#This Row],[Semaine]]="","",VLOOKUP(Tableau8252728[[#This Row],[Semaine]],Listes!$A:$B,2,FALSE))</f>
        <v/>
      </c>
      <c r="B476" s="11" t="str">
        <f>IF(ISBLANK(Tableau8252728[[#This Row],[Matricule]]),"",VLOOKUP(Tableau8252728[[#This Row],[Matricule]],#REF!,2,FALSE))</f>
        <v/>
      </c>
      <c r="C476" s="11" t="str">
        <f>IF(ISBLANK(Tableau8252728[[#This Row],[Matricule]]),"",VLOOKUP(Tableau8252728[[#This Row],[Matricule]],#REF!,3,FALSE))</f>
        <v/>
      </c>
      <c r="D476" s="11" t="str">
        <f>CONCATENATE(Tableau8252728[[#This Row],[Semaine]],Tableau8252728[[#This Row],[Matricule]])</f>
        <v/>
      </c>
      <c r="O476" s="14" t="str">
        <f>IF(SUM(Tableau8252728[[#This Row],[Lundi]:[Mercredi]])&gt;0,SUM(Tableau8252728[[#This Row],[Lundi]:[Mercredi]]),"")</f>
        <v/>
      </c>
      <c r="P476" s="14" t="str">
        <f>IF(SUM(Tableau8252728[[#This Row],[Jeudi]:[Samedi]])&gt;0,SUM(Tableau8252728[[#This Row],[Jeudi]:[Samedi]]),"")</f>
        <v/>
      </c>
      <c r="Q476" s="14">
        <f>COUNTIF(Tableau8252728[[#This Row],[Lundi]:[Mercredi]],"&gt;0") + COUNTIF(Tableau8252728[[#This Row],[Jeudi]:[Samedi]],"&gt;0")</f>
        <v>0</v>
      </c>
      <c r="R476" s="14" t="str">
        <f>IFERROR(Tableau8252728[[#This Row],[Total Tour 1]]+Tableau8252728[[#This Row],[Total Tour 2]],"")</f>
        <v/>
      </c>
      <c r="S476" s="14">
        <f>COUNTIF(Tableau8252728[[#This Row],[Lundi]:[Samedi]],"&gt;=10")*1000</f>
        <v>0</v>
      </c>
      <c r="T47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76" s="15">
        <f>Tableau8252728[[#This Row],[Prime production]]+Tableau8252728[[#This Row],[Prime rendement]]</f>
        <v>0</v>
      </c>
      <c r="V476" s="15" t="str">
        <f>IF(Tableau8252728[[#This Row],[Matricule]]&gt;1,IF(COUNTIF(Tableau8252728[DateMatricule],Tableau8252728[[#This Row],[DateMatricule]])&gt;1,"Doublon",""),"")</f>
        <v/>
      </c>
    </row>
    <row r="477" spans="1:22" x14ac:dyDescent="0.25">
      <c r="A477" s="11" t="str">
        <f>IF(Tableau8252728[[#This Row],[Semaine]]="","",VLOOKUP(Tableau8252728[[#This Row],[Semaine]],Listes!$A:$B,2,FALSE))</f>
        <v/>
      </c>
      <c r="B477" s="11" t="str">
        <f>IF(ISBLANK(Tableau8252728[[#This Row],[Matricule]]),"",VLOOKUP(Tableau8252728[[#This Row],[Matricule]],#REF!,2,FALSE))</f>
        <v/>
      </c>
      <c r="C477" s="11" t="str">
        <f>IF(ISBLANK(Tableau8252728[[#This Row],[Matricule]]),"",VLOOKUP(Tableau8252728[[#This Row],[Matricule]],#REF!,3,FALSE))</f>
        <v/>
      </c>
      <c r="D477" s="11" t="str">
        <f>CONCATENATE(Tableau8252728[[#This Row],[Semaine]],Tableau8252728[[#This Row],[Matricule]])</f>
        <v/>
      </c>
      <c r="O477" s="14" t="str">
        <f>IF(SUM(Tableau8252728[[#This Row],[Lundi]:[Mercredi]])&gt;0,SUM(Tableau8252728[[#This Row],[Lundi]:[Mercredi]]),"")</f>
        <v/>
      </c>
      <c r="P477" s="14" t="str">
        <f>IF(SUM(Tableau8252728[[#This Row],[Jeudi]:[Samedi]])&gt;0,SUM(Tableau8252728[[#This Row],[Jeudi]:[Samedi]]),"")</f>
        <v/>
      </c>
      <c r="Q477" s="14">
        <f>COUNTIF(Tableau8252728[[#This Row],[Lundi]:[Mercredi]],"&gt;0") + COUNTIF(Tableau8252728[[#This Row],[Jeudi]:[Samedi]],"&gt;0")</f>
        <v>0</v>
      </c>
      <c r="R477" s="14" t="str">
        <f>IFERROR(Tableau8252728[[#This Row],[Total Tour 1]]+Tableau8252728[[#This Row],[Total Tour 2]],"")</f>
        <v/>
      </c>
      <c r="S477" s="14">
        <f>COUNTIF(Tableau8252728[[#This Row],[Lundi]:[Samedi]],"&gt;=10")*1000</f>
        <v>0</v>
      </c>
      <c r="T47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77" s="15">
        <f>Tableau8252728[[#This Row],[Prime production]]+Tableau8252728[[#This Row],[Prime rendement]]</f>
        <v>0</v>
      </c>
      <c r="V477" s="15" t="str">
        <f>IF(Tableau8252728[[#This Row],[Matricule]]&gt;1,IF(COUNTIF(Tableau8252728[DateMatricule],Tableau8252728[[#This Row],[DateMatricule]])&gt;1,"Doublon",""),"")</f>
        <v/>
      </c>
    </row>
    <row r="478" spans="1:22" x14ac:dyDescent="0.25">
      <c r="A478" s="11" t="str">
        <f>IF(Tableau8252728[[#This Row],[Semaine]]="","",VLOOKUP(Tableau8252728[[#This Row],[Semaine]],Listes!$A:$B,2,FALSE))</f>
        <v/>
      </c>
      <c r="B478" s="11" t="str">
        <f>IF(ISBLANK(Tableau8252728[[#This Row],[Matricule]]),"",VLOOKUP(Tableau8252728[[#This Row],[Matricule]],#REF!,2,FALSE))</f>
        <v/>
      </c>
      <c r="C478" s="11" t="str">
        <f>IF(ISBLANK(Tableau8252728[[#This Row],[Matricule]]),"",VLOOKUP(Tableau8252728[[#This Row],[Matricule]],#REF!,3,FALSE))</f>
        <v/>
      </c>
      <c r="D478" s="11" t="str">
        <f>CONCATENATE(Tableau8252728[[#This Row],[Semaine]],Tableau8252728[[#This Row],[Matricule]])</f>
        <v/>
      </c>
      <c r="O478" s="14" t="str">
        <f>IF(SUM(Tableau8252728[[#This Row],[Lundi]:[Mercredi]])&gt;0,SUM(Tableau8252728[[#This Row],[Lundi]:[Mercredi]]),"")</f>
        <v/>
      </c>
      <c r="P478" s="14" t="str">
        <f>IF(SUM(Tableau8252728[[#This Row],[Jeudi]:[Samedi]])&gt;0,SUM(Tableau8252728[[#This Row],[Jeudi]:[Samedi]]),"")</f>
        <v/>
      </c>
      <c r="Q478" s="14">
        <f>COUNTIF(Tableau8252728[[#This Row],[Lundi]:[Mercredi]],"&gt;0") + COUNTIF(Tableau8252728[[#This Row],[Jeudi]:[Samedi]],"&gt;0")</f>
        <v>0</v>
      </c>
      <c r="R478" s="14" t="str">
        <f>IFERROR(Tableau8252728[[#This Row],[Total Tour 1]]+Tableau8252728[[#This Row],[Total Tour 2]],"")</f>
        <v/>
      </c>
      <c r="S478" s="14">
        <f>COUNTIF(Tableau8252728[[#This Row],[Lundi]:[Samedi]],"&gt;=10")*1000</f>
        <v>0</v>
      </c>
      <c r="T47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78" s="15">
        <f>Tableau8252728[[#This Row],[Prime production]]+Tableau8252728[[#This Row],[Prime rendement]]</f>
        <v>0</v>
      </c>
      <c r="V478" s="15" t="str">
        <f>IF(Tableau8252728[[#This Row],[Matricule]]&gt;1,IF(COUNTIF(Tableau8252728[DateMatricule],Tableau8252728[[#This Row],[DateMatricule]])&gt;1,"Doublon",""),"")</f>
        <v/>
      </c>
    </row>
    <row r="479" spans="1:22" x14ac:dyDescent="0.25">
      <c r="A479" s="11" t="str">
        <f>IF(Tableau8252728[[#This Row],[Semaine]]="","",VLOOKUP(Tableau8252728[[#This Row],[Semaine]],Listes!$A:$B,2,FALSE))</f>
        <v/>
      </c>
      <c r="B479" s="11" t="str">
        <f>IF(ISBLANK(Tableau8252728[[#This Row],[Matricule]]),"",VLOOKUP(Tableau8252728[[#This Row],[Matricule]],#REF!,2,FALSE))</f>
        <v/>
      </c>
      <c r="C479" s="11" t="str">
        <f>IF(ISBLANK(Tableau8252728[[#This Row],[Matricule]]),"",VLOOKUP(Tableau8252728[[#This Row],[Matricule]],#REF!,3,FALSE))</f>
        <v/>
      </c>
      <c r="D479" s="11" t="str">
        <f>CONCATENATE(Tableau8252728[[#This Row],[Semaine]],Tableau8252728[[#This Row],[Matricule]])</f>
        <v/>
      </c>
      <c r="O479" s="14" t="str">
        <f>IF(SUM(Tableau8252728[[#This Row],[Lundi]:[Mercredi]])&gt;0,SUM(Tableau8252728[[#This Row],[Lundi]:[Mercredi]]),"")</f>
        <v/>
      </c>
      <c r="P479" s="14" t="str">
        <f>IF(SUM(Tableau8252728[[#This Row],[Jeudi]:[Samedi]])&gt;0,SUM(Tableau8252728[[#This Row],[Jeudi]:[Samedi]]),"")</f>
        <v/>
      </c>
      <c r="Q479" s="14">
        <f>COUNTIF(Tableau8252728[[#This Row],[Lundi]:[Mercredi]],"&gt;0") + COUNTIF(Tableau8252728[[#This Row],[Jeudi]:[Samedi]],"&gt;0")</f>
        <v>0</v>
      </c>
      <c r="R479" s="14" t="str">
        <f>IFERROR(Tableau8252728[[#This Row],[Total Tour 1]]+Tableau8252728[[#This Row],[Total Tour 2]],"")</f>
        <v/>
      </c>
      <c r="S479" s="14">
        <f>COUNTIF(Tableau8252728[[#This Row],[Lundi]:[Samedi]],"&gt;=10")*1000</f>
        <v>0</v>
      </c>
      <c r="T47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79" s="15">
        <f>Tableau8252728[[#This Row],[Prime production]]+Tableau8252728[[#This Row],[Prime rendement]]</f>
        <v>0</v>
      </c>
      <c r="V479" s="15" t="str">
        <f>IF(Tableau8252728[[#This Row],[Matricule]]&gt;1,IF(COUNTIF(Tableau8252728[DateMatricule],Tableau8252728[[#This Row],[DateMatricule]])&gt;1,"Doublon",""),"")</f>
        <v/>
      </c>
    </row>
    <row r="480" spans="1:22" x14ac:dyDescent="0.25">
      <c r="A480" s="11" t="str">
        <f>IF(Tableau8252728[[#This Row],[Semaine]]="","",VLOOKUP(Tableau8252728[[#This Row],[Semaine]],Listes!$A:$B,2,FALSE))</f>
        <v/>
      </c>
      <c r="B480" s="11" t="str">
        <f>IF(ISBLANK(Tableau8252728[[#This Row],[Matricule]]),"",VLOOKUP(Tableau8252728[[#This Row],[Matricule]],#REF!,2,FALSE))</f>
        <v/>
      </c>
      <c r="C480" s="11" t="str">
        <f>IF(ISBLANK(Tableau8252728[[#This Row],[Matricule]]),"",VLOOKUP(Tableau8252728[[#This Row],[Matricule]],#REF!,3,FALSE))</f>
        <v/>
      </c>
      <c r="D480" s="11" t="str">
        <f>CONCATENATE(Tableau8252728[[#This Row],[Semaine]],Tableau8252728[[#This Row],[Matricule]])</f>
        <v/>
      </c>
      <c r="O480" s="14" t="str">
        <f>IF(SUM(Tableau8252728[[#This Row],[Lundi]:[Mercredi]])&gt;0,SUM(Tableau8252728[[#This Row],[Lundi]:[Mercredi]]),"")</f>
        <v/>
      </c>
      <c r="P480" s="14" t="str">
        <f>IF(SUM(Tableau8252728[[#This Row],[Jeudi]:[Samedi]])&gt;0,SUM(Tableau8252728[[#This Row],[Jeudi]:[Samedi]]),"")</f>
        <v/>
      </c>
      <c r="Q480" s="14">
        <f>COUNTIF(Tableau8252728[[#This Row],[Lundi]:[Mercredi]],"&gt;0") + COUNTIF(Tableau8252728[[#This Row],[Jeudi]:[Samedi]],"&gt;0")</f>
        <v>0</v>
      </c>
      <c r="R480" s="14" t="str">
        <f>IFERROR(Tableau8252728[[#This Row],[Total Tour 1]]+Tableau8252728[[#This Row],[Total Tour 2]],"")</f>
        <v/>
      </c>
      <c r="S480" s="14">
        <f>COUNTIF(Tableau8252728[[#This Row],[Lundi]:[Samedi]],"&gt;=10")*1000</f>
        <v>0</v>
      </c>
      <c r="T48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80" s="15">
        <f>Tableau8252728[[#This Row],[Prime production]]+Tableau8252728[[#This Row],[Prime rendement]]</f>
        <v>0</v>
      </c>
      <c r="V480" s="15" t="str">
        <f>IF(Tableau8252728[[#This Row],[Matricule]]&gt;1,IF(COUNTIF(Tableau8252728[DateMatricule],Tableau8252728[[#This Row],[DateMatricule]])&gt;1,"Doublon",""),"")</f>
        <v/>
      </c>
    </row>
    <row r="481" spans="1:22" x14ac:dyDescent="0.25">
      <c r="A481" s="11" t="str">
        <f>IF(Tableau8252728[[#This Row],[Semaine]]="","",VLOOKUP(Tableau8252728[[#This Row],[Semaine]],Listes!$A:$B,2,FALSE))</f>
        <v/>
      </c>
      <c r="B481" s="11" t="str">
        <f>IF(ISBLANK(Tableau8252728[[#This Row],[Matricule]]),"",VLOOKUP(Tableau8252728[[#This Row],[Matricule]],#REF!,2,FALSE))</f>
        <v/>
      </c>
      <c r="C481" s="11" t="str">
        <f>IF(ISBLANK(Tableau8252728[[#This Row],[Matricule]]),"",VLOOKUP(Tableau8252728[[#This Row],[Matricule]],#REF!,3,FALSE))</f>
        <v/>
      </c>
      <c r="D481" s="11" t="str">
        <f>CONCATENATE(Tableau8252728[[#This Row],[Semaine]],Tableau8252728[[#This Row],[Matricule]])</f>
        <v/>
      </c>
      <c r="O481" s="14" t="str">
        <f>IF(SUM(Tableau8252728[[#This Row],[Lundi]:[Mercredi]])&gt;0,SUM(Tableau8252728[[#This Row],[Lundi]:[Mercredi]]),"")</f>
        <v/>
      </c>
      <c r="P481" s="14" t="str">
        <f>IF(SUM(Tableau8252728[[#This Row],[Jeudi]:[Samedi]])&gt;0,SUM(Tableau8252728[[#This Row],[Jeudi]:[Samedi]]),"")</f>
        <v/>
      </c>
      <c r="Q481" s="14">
        <f>COUNTIF(Tableau8252728[[#This Row],[Lundi]:[Mercredi]],"&gt;0") + COUNTIF(Tableau8252728[[#This Row],[Jeudi]:[Samedi]],"&gt;0")</f>
        <v>0</v>
      </c>
      <c r="R481" s="14" t="str">
        <f>IFERROR(Tableau8252728[[#This Row],[Total Tour 1]]+Tableau8252728[[#This Row],[Total Tour 2]],"")</f>
        <v/>
      </c>
      <c r="S481" s="14">
        <f>COUNTIF(Tableau8252728[[#This Row],[Lundi]:[Samedi]],"&gt;=10")*1000</f>
        <v>0</v>
      </c>
      <c r="T48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81" s="15">
        <f>Tableau8252728[[#This Row],[Prime production]]+Tableau8252728[[#This Row],[Prime rendement]]</f>
        <v>0</v>
      </c>
      <c r="V481" s="15" t="str">
        <f>IF(Tableau8252728[[#This Row],[Matricule]]&gt;1,IF(COUNTIF(Tableau8252728[DateMatricule],Tableau8252728[[#This Row],[DateMatricule]])&gt;1,"Doublon",""),"")</f>
        <v/>
      </c>
    </row>
    <row r="482" spans="1:22" x14ac:dyDescent="0.25">
      <c r="A482" s="11" t="str">
        <f>IF(Tableau8252728[[#This Row],[Semaine]]="","",VLOOKUP(Tableau8252728[[#This Row],[Semaine]],Listes!$A:$B,2,FALSE))</f>
        <v/>
      </c>
      <c r="B482" s="11" t="str">
        <f>IF(ISBLANK(Tableau8252728[[#This Row],[Matricule]]),"",VLOOKUP(Tableau8252728[[#This Row],[Matricule]],#REF!,2,FALSE))</f>
        <v/>
      </c>
      <c r="C482" s="11" t="str">
        <f>IF(ISBLANK(Tableau8252728[[#This Row],[Matricule]]),"",VLOOKUP(Tableau8252728[[#This Row],[Matricule]],#REF!,3,FALSE))</f>
        <v/>
      </c>
      <c r="D482" s="11" t="str">
        <f>CONCATENATE(Tableau8252728[[#This Row],[Semaine]],Tableau8252728[[#This Row],[Matricule]])</f>
        <v/>
      </c>
      <c r="O482" s="14" t="str">
        <f>IF(SUM(Tableau8252728[[#This Row],[Lundi]:[Mercredi]])&gt;0,SUM(Tableau8252728[[#This Row],[Lundi]:[Mercredi]]),"")</f>
        <v/>
      </c>
      <c r="P482" s="14" t="str">
        <f>IF(SUM(Tableau8252728[[#This Row],[Jeudi]:[Samedi]])&gt;0,SUM(Tableau8252728[[#This Row],[Jeudi]:[Samedi]]),"")</f>
        <v/>
      </c>
      <c r="Q482" s="14">
        <f>COUNTIF(Tableau8252728[[#This Row],[Lundi]:[Mercredi]],"&gt;0") + COUNTIF(Tableau8252728[[#This Row],[Jeudi]:[Samedi]],"&gt;0")</f>
        <v>0</v>
      </c>
      <c r="R482" s="14" t="str">
        <f>IFERROR(Tableau8252728[[#This Row],[Total Tour 1]]+Tableau8252728[[#This Row],[Total Tour 2]],"")</f>
        <v/>
      </c>
      <c r="S482" s="14">
        <f>COUNTIF(Tableau8252728[[#This Row],[Lundi]:[Samedi]],"&gt;=10")*1000</f>
        <v>0</v>
      </c>
      <c r="T48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82" s="15">
        <f>Tableau8252728[[#This Row],[Prime production]]+Tableau8252728[[#This Row],[Prime rendement]]</f>
        <v>0</v>
      </c>
      <c r="V482" s="15" t="str">
        <f>IF(Tableau8252728[[#This Row],[Matricule]]&gt;1,IF(COUNTIF(Tableau8252728[DateMatricule],Tableau8252728[[#This Row],[DateMatricule]])&gt;1,"Doublon",""),"")</f>
        <v/>
      </c>
    </row>
    <row r="483" spans="1:22" x14ac:dyDescent="0.25">
      <c r="A483" s="11" t="str">
        <f>IF(Tableau8252728[[#This Row],[Semaine]]="","",VLOOKUP(Tableau8252728[[#This Row],[Semaine]],Listes!$A:$B,2,FALSE))</f>
        <v/>
      </c>
      <c r="B483" s="11" t="str">
        <f>IF(ISBLANK(Tableau8252728[[#This Row],[Matricule]]),"",VLOOKUP(Tableau8252728[[#This Row],[Matricule]],#REF!,2,FALSE))</f>
        <v/>
      </c>
      <c r="C483" s="11" t="str">
        <f>IF(ISBLANK(Tableau8252728[[#This Row],[Matricule]]),"",VLOOKUP(Tableau8252728[[#This Row],[Matricule]],#REF!,3,FALSE))</f>
        <v/>
      </c>
      <c r="D483" s="11" t="str">
        <f>CONCATENATE(Tableau8252728[[#This Row],[Semaine]],Tableau8252728[[#This Row],[Matricule]])</f>
        <v/>
      </c>
      <c r="O483" s="14" t="str">
        <f>IF(SUM(Tableau8252728[[#This Row],[Lundi]:[Mercredi]])&gt;0,SUM(Tableau8252728[[#This Row],[Lundi]:[Mercredi]]),"")</f>
        <v/>
      </c>
      <c r="P483" s="14" t="str">
        <f>IF(SUM(Tableau8252728[[#This Row],[Jeudi]:[Samedi]])&gt;0,SUM(Tableau8252728[[#This Row],[Jeudi]:[Samedi]]),"")</f>
        <v/>
      </c>
      <c r="Q483" s="14">
        <f>COUNTIF(Tableau8252728[[#This Row],[Lundi]:[Mercredi]],"&gt;0") + COUNTIF(Tableau8252728[[#This Row],[Jeudi]:[Samedi]],"&gt;0")</f>
        <v>0</v>
      </c>
      <c r="R483" s="14" t="str">
        <f>IFERROR(Tableau8252728[[#This Row],[Total Tour 1]]+Tableau8252728[[#This Row],[Total Tour 2]],"")</f>
        <v/>
      </c>
      <c r="S483" s="14">
        <f>COUNTIF(Tableau8252728[[#This Row],[Lundi]:[Samedi]],"&gt;=10")*1000</f>
        <v>0</v>
      </c>
      <c r="T48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83" s="15">
        <f>Tableau8252728[[#This Row],[Prime production]]+Tableau8252728[[#This Row],[Prime rendement]]</f>
        <v>0</v>
      </c>
      <c r="V483" s="15" t="str">
        <f>IF(Tableau8252728[[#This Row],[Matricule]]&gt;1,IF(COUNTIF(Tableau8252728[DateMatricule],Tableau8252728[[#This Row],[DateMatricule]])&gt;1,"Doublon",""),"")</f>
        <v/>
      </c>
    </row>
    <row r="484" spans="1:22" x14ac:dyDescent="0.25">
      <c r="A484" s="11" t="str">
        <f>IF(Tableau8252728[[#This Row],[Semaine]]="","",VLOOKUP(Tableau8252728[[#This Row],[Semaine]],Listes!$A:$B,2,FALSE))</f>
        <v/>
      </c>
      <c r="B484" s="11" t="str">
        <f>IF(ISBLANK(Tableau8252728[[#This Row],[Matricule]]),"",VLOOKUP(Tableau8252728[[#This Row],[Matricule]],#REF!,2,FALSE))</f>
        <v/>
      </c>
      <c r="C484" s="11" t="str">
        <f>IF(ISBLANK(Tableau8252728[[#This Row],[Matricule]]),"",VLOOKUP(Tableau8252728[[#This Row],[Matricule]],#REF!,3,FALSE))</f>
        <v/>
      </c>
      <c r="D484" s="11" t="str">
        <f>CONCATENATE(Tableau8252728[[#This Row],[Semaine]],Tableau8252728[[#This Row],[Matricule]])</f>
        <v/>
      </c>
      <c r="O484" s="14" t="str">
        <f>IF(SUM(Tableau8252728[[#This Row],[Lundi]:[Mercredi]])&gt;0,SUM(Tableau8252728[[#This Row],[Lundi]:[Mercredi]]),"")</f>
        <v/>
      </c>
      <c r="P484" s="14" t="str">
        <f>IF(SUM(Tableau8252728[[#This Row],[Jeudi]:[Samedi]])&gt;0,SUM(Tableau8252728[[#This Row],[Jeudi]:[Samedi]]),"")</f>
        <v/>
      </c>
      <c r="Q484" s="14">
        <f>COUNTIF(Tableau8252728[[#This Row],[Lundi]:[Mercredi]],"&gt;0") + COUNTIF(Tableau8252728[[#This Row],[Jeudi]:[Samedi]],"&gt;0")</f>
        <v>0</v>
      </c>
      <c r="R484" s="14" t="str">
        <f>IFERROR(Tableau8252728[[#This Row],[Total Tour 1]]+Tableau8252728[[#This Row],[Total Tour 2]],"")</f>
        <v/>
      </c>
      <c r="S484" s="14">
        <f>COUNTIF(Tableau8252728[[#This Row],[Lundi]:[Samedi]],"&gt;=10")*1000</f>
        <v>0</v>
      </c>
      <c r="T48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84" s="15">
        <f>Tableau8252728[[#This Row],[Prime production]]+Tableau8252728[[#This Row],[Prime rendement]]</f>
        <v>0</v>
      </c>
      <c r="V484" s="15" t="str">
        <f>IF(Tableau8252728[[#This Row],[Matricule]]&gt;1,IF(COUNTIF(Tableau8252728[DateMatricule],Tableau8252728[[#This Row],[DateMatricule]])&gt;1,"Doublon",""),"")</f>
        <v/>
      </c>
    </row>
    <row r="485" spans="1:22" x14ac:dyDescent="0.25">
      <c r="A485" s="11" t="str">
        <f>IF(Tableau8252728[[#This Row],[Semaine]]="","",VLOOKUP(Tableau8252728[[#This Row],[Semaine]],Listes!$A:$B,2,FALSE))</f>
        <v/>
      </c>
      <c r="B485" s="11" t="str">
        <f>IF(ISBLANK(Tableau8252728[[#This Row],[Matricule]]),"",VLOOKUP(Tableau8252728[[#This Row],[Matricule]],#REF!,2,FALSE))</f>
        <v/>
      </c>
      <c r="C485" s="11" t="str">
        <f>IF(ISBLANK(Tableau8252728[[#This Row],[Matricule]]),"",VLOOKUP(Tableau8252728[[#This Row],[Matricule]],#REF!,3,FALSE))</f>
        <v/>
      </c>
      <c r="D485" s="11" t="str">
        <f>CONCATENATE(Tableau8252728[[#This Row],[Semaine]],Tableau8252728[[#This Row],[Matricule]])</f>
        <v/>
      </c>
      <c r="O485" s="14" t="str">
        <f>IF(SUM(Tableau8252728[[#This Row],[Lundi]:[Mercredi]])&gt;0,SUM(Tableau8252728[[#This Row],[Lundi]:[Mercredi]]),"")</f>
        <v/>
      </c>
      <c r="P485" s="14" t="str">
        <f>IF(SUM(Tableau8252728[[#This Row],[Jeudi]:[Samedi]])&gt;0,SUM(Tableau8252728[[#This Row],[Jeudi]:[Samedi]]),"")</f>
        <v/>
      </c>
      <c r="Q485" s="14">
        <f>COUNTIF(Tableau8252728[[#This Row],[Lundi]:[Mercredi]],"&gt;0") + COUNTIF(Tableau8252728[[#This Row],[Jeudi]:[Samedi]],"&gt;0")</f>
        <v>0</v>
      </c>
      <c r="R485" s="14" t="str">
        <f>IFERROR(Tableau8252728[[#This Row],[Total Tour 1]]+Tableau8252728[[#This Row],[Total Tour 2]],"")</f>
        <v/>
      </c>
      <c r="S485" s="14">
        <f>COUNTIF(Tableau8252728[[#This Row],[Lundi]:[Samedi]],"&gt;=10")*1000</f>
        <v>0</v>
      </c>
      <c r="T48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85" s="15">
        <f>Tableau8252728[[#This Row],[Prime production]]+Tableau8252728[[#This Row],[Prime rendement]]</f>
        <v>0</v>
      </c>
      <c r="V485" s="15" t="str">
        <f>IF(Tableau8252728[[#This Row],[Matricule]]&gt;1,IF(COUNTIF(Tableau8252728[DateMatricule],Tableau8252728[[#This Row],[DateMatricule]])&gt;1,"Doublon",""),"")</f>
        <v/>
      </c>
    </row>
    <row r="486" spans="1:22" x14ac:dyDescent="0.25">
      <c r="A486" s="11" t="str">
        <f>IF(Tableau8252728[[#This Row],[Semaine]]="","",VLOOKUP(Tableau8252728[[#This Row],[Semaine]],Listes!$A:$B,2,FALSE))</f>
        <v/>
      </c>
      <c r="B486" s="11" t="str">
        <f>IF(ISBLANK(Tableau8252728[[#This Row],[Matricule]]),"",VLOOKUP(Tableau8252728[[#This Row],[Matricule]],#REF!,2,FALSE))</f>
        <v/>
      </c>
      <c r="C486" s="11" t="str">
        <f>IF(ISBLANK(Tableau8252728[[#This Row],[Matricule]]),"",VLOOKUP(Tableau8252728[[#This Row],[Matricule]],#REF!,3,FALSE))</f>
        <v/>
      </c>
      <c r="D486" s="11" t="str">
        <f>CONCATENATE(Tableau8252728[[#This Row],[Semaine]],Tableau8252728[[#This Row],[Matricule]])</f>
        <v/>
      </c>
      <c r="O486" s="14" t="str">
        <f>IF(SUM(Tableau8252728[[#This Row],[Lundi]:[Mercredi]])&gt;0,SUM(Tableau8252728[[#This Row],[Lundi]:[Mercredi]]),"")</f>
        <v/>
      </c>
      <c r="P486" s="14" t="str">
        <f>IF(SUM(Tableau8252728[[#This Row],[Jeudi]:[Samedi]])&gt;0,SUM(Tableau8252728[[#This Row],[Jeudi]:[Samedi]]),"")</f>
        <v/>
      </c>
      <c r="Q486" s="14">
        <f>COUNTIF(Tableau8252728[[#This Row],[Lundi]:[Mercredi]],"&gt;0") + COUNTIF(Tableau8252728[[#This Row],[Jeudi]:[Samedi]],"&gt;0")</f>
        <v>0</v>
      </c>
      <c r="R486" s="14" t="str">
        <f>IFERROR(Tableau8252728[[#This Row],[Total Tour 1]]+Tableau8252728[[#This Row],[Total Tour 2]],"")</f>
        <v/>
      </c>
      <c r="S486" s="14">
        <f>COUNTIF(Tableau8252728[[#This Row],[Lundi]:[Samedi]],"&gt;=10")*1000</f>
        <v>0</v>
      </c>
      <c r="T48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86" s="15">
        <f>Tableau8252728[[#This Row],[Prime production]]+Tableau8252728[[#This Row],[Prime rendement]]</f>
        <v>0</v>
      </c>
      <c r="V486" s="15" t="str">
        <f>IF(Tableau8252728[[#This Row],[Matricule]]&gt;1,IF(COUNTIF(Tableau8252728[DateMatricule],Tableau8252728[[#This Row],[DateMatricule]])&gt;1,"Doublon",""),"")</f>
        <v/>
      </c>
    </row>
    <row r="487" spans="1:22" x14ac:dyDescent="0.25">
      <c r="A487" s="11" t="str">
        <f>IF(Tableau8252728[[#This Row],[Semaine]]="","",VLOOKUP(Tableau8252728[[#This Row],[Semaine]],Listes!$A:$B,2,FALSE))</f>
        <v/>
      </c>
      <c r="B487" s="11" t="str">
        <f>IF(ISBLANK(Tableau8252728[[#This Row],[Matricule]]),"",VLOOKUP(Tableau8252728[[#This Row],[Matricule]],#REF!,2,FALSE))</f>
        <v/>
      </c>
      <c r="C487" s="11" t="str">
        <f>IF(ISBLANK(Tableau8252728[[#This Row],[Matricule]]),"",VLOOKUP(Tableau8252728[[#This Row],[Matricule]],#REF!,3,FALSE))</f>
        <v/>
      </c>
      <c r="D487" s="11" t="str">
        <f>CONCATENATE(Tableau8252728[[#This Row],[Semaine]],Tableau8252728[[#This Row],[Matricule]])</f>
        <v/>
      </c>
      <c r="O487" s="14" t="str">
        <f>IF(SUM(Tableau8252728[[#This Row],[Lundi]:[Mercredi]])&gt;0,SUM(Tableau8252728[[#This Row],[Lundi]:[Mercredi]]),"")</f>
        <v/>
      </c>
      <c r="P487" s="14" t="str">
        <f>IF(SUM(Tableau8252728[[#This Row],[Jeudi]:[Samedi]])&gt;0,SUM(Tableau8252728[[#This Row],[Jeudi]:[Samedi]]),"")</f>
        <v/>
      </c>
      <c r="Q487" s="14">
        <f>COUNTIF(Tableau8252728[[#This Row],[Lundi]:[Mercredi]],"&gt;0") + COUNTIF(Tableau8252728[[#This Row],[Jeudi]:[Samedi]],"&gt;0")</f>
        <v>0</v>
      </c>
      <c r="R487" s="14" t="str">
        <f>IFERROR(Tableau8252728[[#This Row],[Total Tour 1]]+Tableau8252728[[#This Row],[Total Tour 2]],"")</f>
        <v/>
      </c>
      <c r="S487" s="14">
        <f>COUNTIF(Tableau8252728[[#This Row],[Lundi]:[Samedi]],"&gt;=10")*1000</f>
        <v>0</v>
      </c>
      <c r="T48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87" s="15">
        <f>Tableau8252728[[#This Row],[Prime production]]+Tableau8252728[[#This Row],[Prime rendement]]</f>
        <v>0</v>
      </c>
      <c r="V487" s="15" t="str">
        <f>IF(Tableau8252728[[#This Row],[Matricule]]&gt;1,IF(COUNTIF(Tableau8252728[DateMatricule],Tableau8252728[[#This Row],[DateMatricule]])&gt;1,"Doublon",""),"")</f>
        <v/>
      </c>
    </row>
    <row r="488" spans="1:22" x14ac:dyDescent="0.25">
      <c r="A488" s="11" t="str">
        <f>IF(Tableau8252728[[#This Row],[Semaine]]="","",VLOOKUP(Tableau8252728[[#This Row],[Semaine]],Listes!$A:$B,2,FALSE))</f>
        <v/>
      </c>
      <c r="B488" s="11" t="str">
        <f>IF(ISBLANK(Tableau8252728[[#This Row],[Matricule]]),"",VLOOKUP(Tableau8252728[[#This Row],[Matricule]],#REF!,2,FALSE))</f>
        <v/>
      </c>
      <c r="C488" s="11" t="str">
        <f>IF(ISBLANK(Tableau8252728[[#This Row],[Matricule]]),"",VLOOKUP(Tableau8252728[[#This Row],[Matricule]],#REF!,3,FALSE))</f>
        <v/>
      </c>
      <c r="D488" s="11" t="str">
        <f>CONCATENATE(Tableau8252728[[#This Row],[Semaine]],Tableau8252728[[#This Row],[Matricule]])</f>
        <v/>
      </c>
      <c r="O488" s="14" t="str">
        <f>IF(SUM(Tableau8252728[[#This Row],[Lundi]:[Mercredi]])&gt;0,SUM(Tableau8252728[[#This Row],[Lundi]:[Mercredi]]),"")</f>
        <v/>
      </c>
      <c r="P488" s="14" t="str">
        <f>IF(SUM(Tableau8252728[[#This Row],[Jeudi]:[Samedi]])&gt;0,SUM(Tableau8252728[[#This Row],[Jeudi]:[Samedi]]),"")</f>
        <v/>
      </c>
      <c r="Q488" s="14">
        <f>COUNTIF(Tableau8252728[[#This Row],[Lundi]:[Mercredi]],"&gt;0") + COUNTIF(Tableau8252728[[#This Row],[Jeudi]:[Samedi]],"&gt;0")</f>
        <v>0</v>
      </c>
      <c r="R488" s="14" t="str">
        <f>IFERROR(Tableau8252728[[#This Row],[Total Tour 1]]+Tableau8252728[[#This Row],[Total Tour 2]],"")</f>
        <v/>
      </c>
      <c r="S488" s="14">
        <f>COUNTIF(Tableau8252728[[#This Row],[Lundi]:[Samedi]],"&gt;=10")*1000</f>
        <v>0</v>
      </c>
      <c r="T48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88" s="15">
        <f>Tableau8252728[[#This Row],[Prime production]]+Tableau8252728[[#This Row],[Prime rendement]]</f>
        <v>0</v>
      </c>
      <c r="V488" s="15" t="str">
        <f>IF(Tableau8252728[[#This Row],[Matricule]]&gt;1,IF(COUNTIF(Tableau8252728[DateMatricule],Tableau8252728[[#This Row],[DateMatricule]])&gt;1,"Doublon",""),"")</f>
        <v/>
      </c>
    </row>
    <row r="489" spans="1:22" x14ac:dyDescent="0.25">
      <c r="A489" s="11" t="str">
        <f>IF(Tableau8252728[[#This Row],[Semaine]]="","",VLOOKUP(Tableau8252728[[#This Row],[Semaine]],Listes!$A:$B,2,FALSE))</f>
        <v/>
      </c>
      <c r="B489" s="11" t="str">
        <f>IF(ISBLANK(Tableau8252728[[#This Row],[Matricule]]),"",VLOOKUP(Tableau8252728[[#This Row],[Matricule]],#REF!,2,FALSE))</f>
        <v/>
      </c>
      <c r="C489" s="11" t="str">
        <f>IF(ISBLANK(Tableau8252728[[#This Row],[Matricule]]),"",VLOOKUP(Tableau8252728[[#This Row],[Matricule]],#REF!,3,FALSE))</f>
        <v/>
      </c>
      <c r="D489" s="11" t="str">
        <f>CONCATENATE(Tableau8252728[[#This Row],[Semaine]],Tableau8252728[[#This Row],[Matricule]])</f>
        <v/>
      </c>
      <c r="O489" s="14" t="str">
        <f>IF(SUM(Tableau8252728[[#This Row],[Lundi]:[Mercredi]])&gt;0,SUM(Tableau8252728[[#This Row],[Lundi]:[Mercredi]]),"")</f>
        <v/>
      </c>
      <c r="P489" s="14" t="str">
        <f>IF(SUM(Tableau8252728[[#This Row],[Jeudi]:[Samedi]])&gt;0,SUM(Tableau8252728[[#This Row],[Jeudi]:[Samedi]]),"")</f>
        <v/>
      </c>
      <c r="Q489" s="14">
        <f>COUNTIF(Tableau8252728[[#This Row],[Lundi]:[Mercredi]],"&gt;0") + COUNTIF(Tableau8252728[[#This Row],[Jeudi]:[Samedi]],"&gt;0")</f>
        <v>0</v>
      </c>
      <c r="R489" s="14" t="str">
        <f>IFERROR(Tableau8252728[[#This Row],[Total Tour 1]]+Tableau8252728[[#This Row],[Total Tour 2]],"")</f>
        <v/>
      </c>
      <c r="S489" s="14">
        <f>COUNTIF(Tableau8252728[[#This Row],[Lundi]:[Samedi]],"&gt;=10")*1000</f>
        <v>0</v>
      </c>
      <c r="T48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89" s="15">
        <f>Tableau8252728[[#This Row],[Prime production]]+Tableau8252728[[#This Row],[Prime rendement]]</f>
        <v>0</v>
      </c>
      <c r="V489" s="15" t="str">
        <f>IF(Tableau8252728[[#This Row],[Matricule]]&gt;1,IF(COUNTIF(Tableau8252728[DateMatricule],Tableau8252728[[#This Row],[DateMatricule]])&gt;1,"Doublon",""),"")</f>
        <v/>
      </c>
    </row>
    <row r="490" spans="1:22" x14ac:dyDescent="0.25">
      <c r="A490" s="11" t="str">
        <f>IF(Tableau8252728[[#This Row],[Semaine]]="","",VLOOKUP(Tableau8252728[[#This Row],[Semaine]],Listes!$A:$B,2,FALSE))</f>
        <v/>
      </c>
      <c r="B490" s="11" t="str">
        <f>IF(ISBLANK(Tableau8252728[[#This Row],[Matricule]]),"",VLOOKUP(Tableau8252728[[#This Row],[Matricule]],#REF!,2,FALSE))</f>
        <v/>
      </c>
      <c r="C490" s="11" t="str">
        <f>IF(ISBLANK(Tableau8252728[[#This Row],[Matricule]]),"",VLOOKUP(Tableau8252728[[#This Row],[Matricule]],#REF!,3,FALSE))</f>
        <v/>
      </c>
      <c r="D490" s="11" t="str">
        <f>CONCATENATE(Tableau8252728[[#This Row],[Semaine]],Tableau8252728[[#This Row],[Matricule]])</f>
        <v/>
      </c>
      <c r="O490" s="14" t="str">
        <f>IF(SUM(Tableau8252728[[#This Row],[Lundi]:[Mercredi]])&gt;0,SUM(Tableau8252728[[#This Row],[Lundi]:[Mercredi]]),"")</f>
        <v/>
      </c>
      <c r="P490" s="14" t="str">
        <f>IF(SUM(Tableau8252728[[#This Row],[Jeudi]:[Samedi]])&gt;0,SUM(Tableau8252728[[#This Row],[Jeudi]:[Samedi]]),"")</f>
        <v/>
      </c>
      <c r="Q490" s="14">
        <f>COUNTIF(Tableau8252728[[#This Row],[Lundi]:[Mercredi]],"&gt;0") + COUNTIF(Tableau8252728[[#This Row],[Jeudi]:[Samedi]],"&gt;0")</f>
        <v>0</v>
      </c>
      <c r="R490" s="14" t="str">
        <f>IFERROR(Tableau8252728[[#This Row],[Total Tour 1]]+Tableau8252728[[#This Row],[Total Tour 2]],"")</f>
        <v/>
      </c>
      <c r="S490" s="14">
        <f>COUNTIF(Tableau8252728[[#This Row],[Lundi]:[Samedi]],"&gt;=10")*1000</f>
        <v>0</v>
      </c>
      <c r="T49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90" s="15">
        <f>Tableau8252728[[#This Row],[Prime production]]+Tableau8252728[[#This Row],[Prime rendement]]</f>
        <v>0</v>
      </c>
      <c r="V490" s="15" t="str">
        <f>IF(Tableau8252728[[#This Row],[Matricule]]&gt;1,IF(COUNTIF(Tableau8252728[DateMatricule],Tableau8252728[[#This Row],[DateMatricule]])&gt;1,"Doublon",""),"")</f>
        <v/>
      </c>
    </row>
    <row r="491" spans="1:22" x14ac:dyDescent="0.25">
      <c r="A491" s="11" t="str">
        <f>IF(Tableau8252728[[#This Row],[Semaine]]="","",VLOOKUP(Tableau8252728[[#This Row],[Semaine]],Listes!$A:$B,2,FALSE))</f>
        <v/>
      </c>
      <c r="B491" s="11" t="str">
        <f>IF(ISBLANK(Tableau8252728[[#This Row],[Matricule]]),"",VLOOKUP(Tableau8252728[[#This Row],[Matricule]],#REF!,2,FALSE))</f>
        <v/>
      </c>
      <c r="C491" s="11" t="str">
        <f>IF(ISBLANK(Tableau8252728[[#This Row],[Matricule]]),"",VLOOKUP(Tableau8252728[[#This Row],[Matricule]],#REF!,3,FALSE))</f>
        <v/>
      </c>
      <c r="D491" s="11" t="str">
        <f>CONCATENATE(Tableau8252728[[#This Row],[Semaine]],Tableau8252728[[#This Row],[Matricule]])</f>
        <v/>
      </c>
      <c r="O491" s="14" t="str">
        <f>IF(SUM(Tableau8252728[[#This Row],[Lundi]:[Mercredi]])&gt;0,SUM(Tableau8252728[[#This Row],[Lundi]:[Mercredi]]),"")</f>
        <v/>
      </c>
      <c r="P491" s="14" t="str">
        <f>IF(SUM(Tableau8252728[[#This Row],[Jeudi]:[Samedi]])&gt;0,SUM(Tableau8252728[[#This Row],[Jeudi]:[Samedi]]),"")</f>
        <v/>
      </c>
      <c r="Q491" s="14">
        <f>COUNTIF(Tableau8252728[[#This Row],[Lundi]:[Mercredi]],"&gt;0") + COUNTIF(Tableau8252728[[#This Row],[Jeudi]:[Samedi]],"&gt;0")</f>
        <v>0</v>
      </c>
      <c r="R491" s="14" t="str">
        <f>IFERROR(Tableau8252728[[#This Row],[Total Tour 1]]+Tableau8252728[[#This Row],[Total Tour 2]],"")</f>
        <v/>
      </c>
      <c r="S491" s="14">
        <f>COUNTIF(Tableau8252728[[#This Row],[Lundi]:[Samedi]],"&gt;=10")*1000</f>
        <v>0</v>
      </c>
      <c r="T49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91" s="15">
        <f>Tableau8252728[[#This Row],[Prime production]]+Tableau8252728[[#This Row],[Prime rendement]]</f>
        <v>0</v>
      </c>
      <c r="V491" s="15" t="str">
        <f>IF(Tableau8252728[[#This Row],[Matricule]]&gt;1,IF(COUNTIF(Tableau8252728[DateMatricule],Tableau8252728[[#This Row],[DateMatricule]])&gt;1,"Doublon",""),"")</f>
        <v/>
      </c>
    </row>
    <row r="492" spans="1:22" x14ac:dyDescent="0.25">
      <c r="A492" s="11" t="str">
        <f>IF(Tableau8252728[[#This Row],[Semaine]]="","",VLOOKUP(Tableau8252728[[#This Row],[Semaine]],Listes!$A:$B,2,FALSE))</f>
        <v/>
      </c>
      <c r="B492" s="11" t="str">
        <f>IF(ISBLANK(Tableau8252728[[#This Row],[Matricule]]),"",VLOOKUP(Tableau8252728[[#This Row],[Matricule]],#REF!,2,FALSE))</f>
        <v/>
      </c>
      <c r="C492" s="11" t="str">
        <f>IF(ISBLANK(Tableau8252728[[#This Row],[Matricule]]),"",VLOOKUP(Tableau8252728[[#This Row],[Matricule]],#REF!,3,FALSE))</f>
        <v/>
      </c>
      <c r="D492" s="11" t="str">
        <f>CONCATENATE(Tableau8252728[[#This Row],[Semaine]],Tableau8252728[[#This Row],[Matricule]])</f>
        <v/>
      </c>
      <c r="O492" s="14" t="str">
        <f>IF(SUM(Tableau8252728[[#This Row],[Lundi]:[Mercredi]])&gt;0,SUM(Tableau8252728[[#This Row],[Lundi]:[Mercredi]]),"")</f>
        <v/>
      </c>
      <c r="P492" s="14" t="str">
        <f>IF(SUM(Tableau8252728[[#This Row],[Jeudi]:[Samedi]])&gt;0,SUM(Tableau8252728[[#This Row],[Jeudi]:[Samedi]]),"")</f>
        <v/>
      </c>
      <c r="Q492" s="14">
        <f>COUNTIF(Tableau8252728[[#This Row],[Lundi]:[Mercredi]],"&gt;0") + COUNTIF(Tableau8252728[[#This Row],[Jeudi]:[Samedi]],"&gt;0")</f>
        <v>0</v>
      </c>
      <c r="R492" s="14" t="str">
        <f>IFERROR(Tableau8252728[[#This Row],[Total Tour 1]]+Tableau8252728[[#This Row],[Total Tour 2]],"")</f>
        <v/>
      </c>
      <c r="S492" s="14">
        <f>COUNTIF(Tableau8252728[[#This Row],[Lundi]:[Samedi]],"&gt;=10")*1000</f>
        <v>0</v>
      </c>
      <c r="T49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92" s="15">
        <f>Tableau8252728[[#This Row],[Prime production]]+Tableau8252728[[#This Row],[Prime rendement]]</f>
        <v>0</v>
      </c>
      <c r="V492" s="15" t="str">
        <f>IF(Tableau8252728[[#This Row],[Matricule]]&gt;1,IF(COUNTIF(Tableau8252728[DateMatricule],Tableau8252728[[#This Row],[DateMatricule]])&gt;1,"Doublon",""),"")</f>
        <v/>
      </c>
    </row>
    <row r="493" spans="1:22" x14ac:dyDescent="0.25">
      <c r="A493" s="11" t="str">
        <f>IF(Tableau8252728[[#This Row],[Semaine]]="","",VLOOKUP(Tableau8252728[[#This Row],[Semaine]],Listes!$A:$B,2,FALSE))</f>
        <v/>
      </c>
      <c r="B493" s="11" t="str">
        <f>IF(ISBLANK(Tableau8252728[[#This Row],[Matricule]]),"",VLOOKUP(Tableau8252728[[#This Row],[Matricule]],#REF!,2,FALSE))</f>
        <v/>
      </c>
      <c r="C493" s="11" t="str">
        <f>IF(ISBLANK(Tableau8252728[[#This Row],[Matricule]]),"",VLOOKUP(Tableau8252728[[#This Row],[Matricule]],#REF!,3,FALSE))</f>
        <v/>
      </c>
      <c r="D493" s="11" t="str">
        <f>CONCATENATE(Tableau8252728[[#This Row],[Semaine]],Tableau8252728[[#This Row],[Matricule]])</f>
        <v/>
      </c>
      <c r="O493" s="14" t="str">
        <f>IF(SUM(Tableau8252728[[#This Row],[Lundi]:[Mercredi]])&gt;0,SUM(Tableau8252728[[#This Row],[Lundi]:[Mercredi]]),"")</f>
        <v/>
      </c>
      <c r="P493" s="14" t="str">
        <f>IF(SUM(Tableau8252728[[#This Row],[Jeudi]:[Samedi]])&gt;0,SUM(Tableau8252728[[#This Row],[Jeudi]:[Samedi]]),"")</f>
        <v/>
      </c>
      <c r="Q493" s="14">
        <f>COUNTIF(Tableau8252728[[#This Row],[Lundi]:[Mercredi]],"&gt;0") + COUNTIF(Tableau8252728[[#This Row],[Jeudi]:[Samedi]],"&gt;0")</f>
        <v>0</v>
      </c>
      <c r="R493" s="14" t="str">
        <f>IFERROR(Tableau8252728[[#This Row],[Total Tour 1]]+Tableau8252728[[#This Row],[Total Tour 2]],"")</f>
        <v/>
      </c>
      <c r="S493" s="14">
        <f>COUNTIF(Tableau8252728[[#This Row],[Lundi]:[Samedi]],"&gt;=10")*1000</f>
        <v>0</v>
      </c>
      <c r="T49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93" s="15">
        <f>Tableau8252728[[#This Row],[Prime production]]+Tableau8252728[[#This Row],[Prime rendement]]</f>
        <v>0</v>
      </c>
      <c r="V493" s="15" t="str">
        <f>IF(Tableau8252728[[#This Row],[Matricule]]&gt;1,IF(COUNTIF(Tableau8252728[DateMatricule],Tableau8252728[[#This Row],[DateMatricule]])&gt;1,"Doublon",""),"")</f>
        <v/>
      </c>
    </row>
    <row r="494" spans="1:22" x14ac:dyDescent="0.25">
      <c r="A494" s="11" t="str">
        <f>IF(Tableau8252728[[#This Row],[Semaine]]="","",VLOOKUP(Tableau8252728[[#This Row],[Semaine]],Listes!$A:$B,2,FALSE))</f>
        <v/>
      </c>
      <c r="B494" s="11" t="str">
        <f>IF(ISBLANK(Tableau8252728[[#This Row],[Matricule]]),"",VLOOKUP(Tableau8252728[[#This Row],[Matricule]],#REF!,2,FALSE))</f>
        <v/>
      </c>
      <c r="C494" s="11" t="str">
        <f>IF(ISBLANK(Tableau8252728[[#This Row],[Matricule]]),"",VLOOKUP(Tableau8252728[[#This Row],[Matricule]],#REF!,3,FALSE))</f>
        <v/>
      </c>
      <c r="D494" s="11" t="str">
        <f>CONCATENATE(Tableau8252728[[#This Row],[Semaine]],Tableau8252728[[#This Row],[Matricule]])</f>
        <v/>
      </c>
      <c r="O494" s="14" t="str">
        <f>IF(SUM(Tableau8252728[[#This Row],[Lundi]:[Mercredi]])&gt;0,SUM(Tableau8252728[[#This Row],[Lundi]:[Mercredi]]),"")</f>
        <v/>
      </c>
      <c r="P494" s="14" t="str">
        <f>IF(SUM(Tableau8252728[[#This Row],[Jeudi]:[Samedi]])&gt;0,SUM(Tableau8252728[[#This Row],[Jeudi]:[Samedi]]),"")</f>
        <v/>
      </c>
      <c r="Q494" s="14">
        <f>COUNTIF(Tableau8252728[[#This Row],[Lundi]:[Mercredi]],"&gt;0") + COUNTIF(Tableau8252728[[#This Row],[Jeudi]:[Samedi]],"&gt;0")</f>
        <v>0</v>
      </c>
      <c r="R494" s="14" t="str">
        <f>IFERROR(Tableau8252728[[#This Row],[Total Tour 1]]+Tableau8252728[[#This Row],[Total Tour 2]],"")</f>
        <v/>
      </c>
      <c r="S494" s="14">
        <f>COUNTIF(Tableau8252728[[#This Row],[Lundi]:[Samedi]],"&gt;=10")*1000</f>
        <v>0</v>
      </c>
      <c r="T49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94" s="15">
        <f>Tableau8252728[[#This Row],[Prime production]]+Tableau8252728[[#This Row],[Prime rendement]]</f>
        <v>0</v>
      </c>
      <c r="V494" s="15" t="str">
        <f>IF(Tableau8252728[[#This Row],[Matricule]]&gt;1,IF(COUNTIF(Tableau8252728[DateMatricule],Tableau8252728[[#This Row],[DateMatricule]])&gt;1,"Doublon",""),"")</f>
        <v/>
      </c>
    </row>
    <row r="495" spans="1:22" x14ac:dyDescent="0.25">
      <c r="A495" s="11" t="str">
        <f>IF(Tableau8252728[[#This Row],[Semaine]]="","",VLOOKUP(Tableau8252728[[#This Row],[Semaine]],Listes!$A:$B,2,FALSE))</f>
        <v/>
      </c>
      <c r="B495" s="11" t="str">
        <f>IF(ISBLANK(Tableau8252728[[#This Row],[Matricule]]),"",VLOOKUP(Tableau8252728[[#This Row],[Matricule]],#REF!,2,FALSE))</f>
        <v/>
      </c>
      <c r="C495" s="11" t="str">
        <f>IF(ISBLANK(Tableau8252728[[#This Row],[Matricule]]),"",VLOOKUP(Tableau8252728[[#This Row],[Matricule]],#REF!,3,FALSE))</f>
        <v/>
      </c>
      <c r="D495" s="11" t="str">
        <f>CONCATENATE(Tableau8252728[[#This Row],[Semaine]],Tableau8252728[[#This Row],[Matricule]])</f>
        <v/>
      </c>
      <c r="O495" s="14" t="str">
        <f>IF(SUM(Tableau8252728[[#This Row],[Lundi]:[Mercredi]])&gt;0,SUM(Tableau8252728[[#This Row],[Lundi]:[Mercredi]]),"")</f>
        <v/>
      </c>
      <c r="P495" s="14" t="str">
        <f>IF(SUM(Tableau8252728[[#This Row],[Jeudi]:[Samedi]])&gt;0,SUM(Tableau8252728[[#This Row],[Jeudi]:[Samedi]]),"")</f>
        <v/>
      </c>
      <c r="Q495" s="14">
        <f>COUNTIF(Tableau8252728[[#This Row],[Lundi]:[Mercredi]],"&gt;0") + COUNTIF(Tableau8252728[[#This Row],[Jeudi]:[Samedi]],"&gt;0")</f>
        <v>0</v>
      </c>
      <c r="R495" s="14" t="str">
        <f>IFERROR(Tableau8252728[[#This Row],[Total Tour 1]]+Tableau8252728[[#This Row],[Total Tour 2]],"")</f>
        <v/>
      </c>
      <c r="S495" s="14">
        <f>COUNTIF(Tableau8252728[[#This Row],[Lundi]:[Samedi]],"&gt;=10")*1000</f>
        <v>0</v>
      </c>
      <c r="T49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95" s="15">
        <f>Tableau8252728[[#This Row],[Prime production]]+Tableau8252728[[#This Row],[Prime rendement]]</f>
        <v>0</v>
      </c>
      <c r="V495" s="15" t="str">
        <f>IF(Tableau8252728[[#This Row],[Matricule]]&gt;1,IF(COUNTIF(Tableau8252728[DateMatricule],Tableau8252728[[#This Row],[DateMatricule]])&gt;1,"Doublon",""),"")</f>
        <v/>
      </c>
    </row>
    <row r="496" spans="1:22" x14ac:dyDescent="0.25">
      <c r="A496" s="11" t="str">
        <f>IF(Tableau8252728[[#This Row],[Semaine]]="","",VLOOKUP(Tableau8252728[[#This Row],[Semaine]],Listes!$A:$B,2,FALSE))</f>
        <v/>
      </c>
      <c r="B496" s="11" t="str">
        <f>IF(ISBLANK(Tableau8252728[[#This Row],[Matricule]]),"",VLOOKUP(Tableau8252728[[#This Row],[Matricule]],#REF!,2,FALSE))</f>
        <v/>
      </c>
      <c r="C496" s="11" t="str">
        <f>IF(ISBLANK(Tableau8252728[[#This Row],[Matricule]]),"",VLOOKUP(Tableau8252728[[#This Row],[Matricule]],#REF!,3,FALSE))</f>
        <v/>
      </c>
      <c r="D496" s="11" t="str">
        <f>CONCATENATE(Tableau8252728[[#This Row],[Semaine]],Tableau8252728[[#This Row],[Matricule]])</f>
        <v/>
      </c>
      <c r="O496" s="14" t="str">
        <f>IF(SUM(Tableau8252728[[#This Row],[Lundi]:[Mercredi]])&gt;0,SUM(Tableau8252728[[#This Row],[Lundi]:[Mercredi]]),"")</f>
        <v/>
      </c>
      <c r="P496" s="14" t="str">
        <f>IF(SUM(Tableau8252728[[#This Row],[Jeudi]:[Samedi]])&gt;0,SUM(Tableau8252728[[#This Row],[Jeudi]:[Samedi]]),"")</f>
        <v/>
      </c>
      <c r="Q496" s="14">
        <f>COUNTIF(Tableau8252728[[#This Row],[Lundi]:[Mercredi]],"&gt;0") + COUNTIF(Tableau8252728[[#This Row],[Jeudi]:[Samedi]],"&gt;0")</f>
        <v>0</v>
      </c>
      <c r="R496" s="14" t="str">
        <f>IFERROR(Tableau8252728[[#This Row],[Total Tour 1]]+Tableau8252728[[#This Row],[Total Tour 2]],"")</f>
        <v/>
      </c>
      <c r="S496" s="14">
        <f>COUNTIF(Tableau8252728[[#This Row],[Lundi]:[Samedi]],"&gt;=10")*1000</f>
        <v>0</v>
      </c>
      <c r="T49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96" s="15">
        <f>Tableau8252728[[#This Row],[Prime production]]+Tableau8252728[[#This Row],[Prime rendement]]</f>
        <v>0</v>
      </c>
      <c r="V496" s="15" t="str">
        <f>IF(Tableau8252728[[#This Row],[Matricule]]&gt;1,IF(COUNTIF(Tableau8252728[DateMatricule],Tableau8252728[[#This Row],[DateMatricule]])&gt;1,"Doublon",""),"")</f>
        <v/>
      </c>
    </row>
    <row r="497" spans="1:22" x14ac:dyDescent="0.25">
      <c r="A497" s="11" t="str">
        <f>IF(Tableau8252728[[#This Row],[Semaine]]="","",VLOOKUP(Tableau8252728[[#This Row],[Semaine]],Listes!$A:$B,2,FALSE))</f>
        <v/>
      </c>
      <c r="B497" s="11" t="str">
        <f>IF(ISBLANK(Tableau8252728[[#This Row],[Matricule]]),"",VLOOKUP(Tableau8252728[[#This Row],[Matricule]],#REF!,2,FALSE))</f>
        <v/>
      </c>
      <c r="C497" s="11" t="str">
        <f>IF(ISBLANK(Tableau8252728[[#This Row],[Matricule]]),"",VLOOKUP(Tableau8252728[[#This Row],[Matricule]],#REF!,3,FALSE))</f>
        <v/>
      </c>
      <c r="D497" s="11" t="str">
        <f>CONCATENATE(Tableau8252728[[#This Row],[Semaine]],Tableau8252728[[#This Row],[Matricule]])</f>
        <v/>
      </c>
      <c r="O497" s="14" t="str">
        <f>IF(SUM(Tableau8252728[[#This Row],[Lundi]:[Mercredi]])&gt;0,SUM(Tableau8252728[[#This Row],[Lundi]:[Mercredi]]),"")</f>
        <v/>
      </c>
      <c r="P497" s="14" t="str">
        <f>IF(SUM(Tableau8252728[[#This Row],[Jeudi]:[Samedi]])&gt;0,SUM(Tableau8252728[[#This Row],[Jeudi]:[Samedi]]),"")</f>
        <v/>
      </c>
      <c r="Q497" s="14">
        <f>COUNTIF(Tableau8252728[[#This Row],[Lundi]:[Mercredi]],"&gt;0") + COUNTIF(Tableau8252728[[#This Row],[Jeudi]:[Samedi]],"&gt;0")</f>
        <v>0</v>
      </c>
      <c r="R497" s="14" t="str">
        <f>IFERROR(Tableau8252728[[#This Row],[Total Tour 1]]+Tableau8252728[[#This Row],[Total Tour 2]],"")</f>
        <v/>
      </c>
      <c r="S497" s="14">
        <f>COUNTIF(Tableau8252728[[#This Row],[Lundi]:[Samedi]],"&gt;=10")*1000</f>
        <v>0</v>
      </c>
      <c r="T49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97" s="15">
        <f>Tableau8252728[[#This Row],[Prime production]]+Tableau8252728[[#This Row],[Prime rendement]]</f>
        <v>0</v>
      </c>
      <c r="V497" s="15" t="str">
        <f>IF(Tableau8252728[[#This Row],[Matricule]]&gt;1,IF(COUNTIF(Tableau8252728[DateMatricule],Tableau8252728[[#This Row],[DateMatricule]])&gt;1,"Doublon",""),"")</f>
        <v/>
      </c>
    </row>
    <row r="498" spans="1:22" x14ac:dyDescent="0.25">
      <c r="A498" s="11" t="str">
        <f>IF(Tableau8252728[[#This Row],[Semaine]]="","",VLOOKUP(Tableau8252728[[#This Row],[Semaine]],Listes!$A:$B,2,FALSE))</f>
        <v/>
      </c>
      <c r="B498" s="11" t="str">
        <f>IF(ISBLANK(Tableau8252728[[#This Row],[Matricule]]),"",VLOOKUP(Tableau8252728[[#This Row],[Matricule]],#REF!,2,FALSE))</f>
        <v/>
      </c>
      <c r="C498" s="11" t="str">
        <f>IF(ISBLANK(Tableau8252728[[#This Row],[Matricule]]),"",VLOOKUP(Tableau8252728[[#This Row],[Matricule]],#REF!,3,FALSE))</f>
        <v/>
      </c>
      <c r="D498" s="11" t="str">
        <f>CONCATENATE(Tableau8252728[[#This Row],[Semaine]],Tableau8252728[[#This Row],[Matricule]])</f>
        <v/>
      </c>
      <c r="O498" s="14" t="str">
        <f>IF(SUM(Tableau8252728[[#This Row],[Lundi]:[Mercredi]])&gt;0,SUM(Tableau8252728[[#This Row],[Lundi]:[Mercredi]]),"")</f>
        <v/>
      </c>
      <c r="P498" s="14" t="str">
        <f>IF(SUM(Tableau8252728[[#This Row],[Jeudi]:[Samedi]])&gt;0,SUM(Tableau8252728[[#This Row],[Jeudi]:[Samedi]]),"")</f>
        <v/>
      </c>
      <c r="Q498" s="14">
        <f>COUNTIF(Tableau8252728[[#This Row],[Lundi]:[Mercredi]],"&gt;0") + COUNTIF(Tableau8252728[[#This Row],[Jeudi]:[Samedi]],"&gt;0")</f>
        <v>0</v>
      </c>
      <c r="R498" s="14" t="str">
        <f>IFERROR(Tableau8252728[[#This Row],[Total Tour 1]]+Tableau8252728[[#This Row],[Total Tour 2]],"")</f>
        <v/>
      </c>
      <c r="S498" s="14">
        <f>COUNTIF(Tableau8252728[[#This Row],[Lundi]:[Samedi]],"&gt;=10")*1000</f>
        <v>0</v>
      </c>
      <c r="T49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98" s="15">
        <f>Tableau8252728[[#This Row],[Prime production]]+Tableau8252728[[#This Row],[Prime rendement]]</f>
        <v>0</v>
      </c>
      <c r="V498" s="15" t="str">
        <f>IF(Tableau8252728[[#This Row],[Matricule]]&gt;1,IF(COUNTIF(Tableau8252728[DateMatricule],Tableau8252728[[#This Row],[DateMatricule]])&gt;1,"Doublon",""),"")</f>
        <v/>
      </c>
    </row>
    <row r="499" spans="1:22" x14ac:dyDescent="0.25">
      <c r="A499" s="11" t="str">
        <f>IF(Tableau8252728[[#This Row],[Semaine]]="","",VLOOKUP(Tableau8252728[[#This Row],[Semaine]],Listes!$A:$B,2,FALSE))</f>
        <v/>
      </c>
      <c r="B499" s="11" t="str">
        <f>IF(ISBLANK(Tableau8252728[[#This Row],[Matricule]]),"",VLOOKUP(Tableau8252728[[#This Row],[Matricule]],#REF!,2,FALSE))</f>
        <v/>
      </c>
      <c r="C499" s="11" t="str">
        <f>IF(ISBLANK(Tableau8252728[[#This Row],[Matricule]]),"",VLOOKUP(Tableau8252728[[#This Row],[Matricule]],#REF!,3,FALSE))</f>
        <v/>
      </c>
      <c r="D499" s="11" t="str">
        <f>CONCATENATE(Tableau8252728[[#This Row],[Semaine]],Tableau8252728[[#This Row],[Matricule]])</f>
        <v/>
      </c>
      <c r="O499" s="14" t="str">
        <f>IF(SUM(Tableau8252728[[#This Row],[Lundi]:[Mercredi]])&gt;0,SUM(Tableau8252728[[#This Row],[Lundi]:[Mercredi]]),"")</f>
        <v/>
      </c>
      <c r="P499" s="14" t="str">
        <f>IF(SUM(Tableau8252728[[#This Row],[Jeudi]:[Samedi]])&gt;0,SUM(Tableau8252728[[#This Row],[Jeudi]:[Samedi]]),"")</f>
        <v/>
      </c>
      <c r="Q499" s="14">
        <f>COUNTIF(Tableau8252728[[#This Row],[Lundi]:[Mercredi]],"&gt;0") + COUNTIF(Tableau8252728[[#This Row],[Jeudi]:[Samedi]],"&gt;0")</f>
        <v>0</v>
      </c>
      <c r="R499" s="14" t="str">
        <f>IFERROR(Tableau8252728[[#This Row],[Total Tour 1]]+Tableau8252728[[#This Row],[Total Tour 2]],"")</f>
        <v/>
      </c>
      <c r="S499" s="14">
        <f>COUNTIF(Tableau8252728[[#This Row],[Lundi]:[Samedi]],"&gt;=10")*1000</f>
        <v>0</v>
      </c>
      <c r="T49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499" s="15">
        <f>Tableau8252728[[#This Row],[Prime production]]+Tableau8252728[[#This Row],[Prime rendement]]</f>
        <v>0</v>
      </c>
      <c r="V499" s="15" t="str">
        <f>IF(Tableau8252728[[#This Row],[Matricule]]&gt;1,IF(COUNTIF(Tableau8252728[DateMatricule],Tableau8252728[[#This Row],[DateMatricule]])&gt;1,"Doublon",""),"")</f>
        <v/>
      </c>
    </row>
    <row r="500" spans="1:22" x14ac:dyDescent="0.25">
      <c r="A500" s="11" t="str">
        <f>IF(Tableau8252728[[#This Row],[Semaine]]="","",VLOOKUP(Tableau8252728[[#This Row],[Semaine]],Listes!$A:$B,2,FALSE))</f>
        <v/>
      </c>
      <c r="B500" s="11" t="str">
        <f>IF(ISBLANK(Tableau8252728[[#This Row],[Matricule]]),"",VLOOKUP(Tableau8252728[[#This Row],[Matricule]],#REF!,2,FALSE))</f>
        <v/>
      </c>
      <c r="C500" s="11" t="str">
        <f>IF(ISBLANK(Tableau8252728[[#This Row],[Matricule]]),"",VLOOKUP(Tableau8252728[[#This Row],[Matricule]],#REF!,3,FALSE))</f>
        <v/>
      </c>
      <c r="D500" s="11" t="str">
        <f>CONCATENATE(Tableau8252728[[#This Row],[Semaine]],Tableau8252728[[#This Row],[Matricule]])</f>
        <v/>
      </c>
      <c r="O500" s="14" t="str">
        <f>IF(SUM(Tableau8252728[[#This Row],[Lundi]:[Mercredi]])&gt;0,SUM(Tableau8252728[[#This Row],[Lundi]:[Mercredi]]),"")</f>
        <v/>
      </c>
      <c r="P500" s="14" t="str">
        <f>IF(SUM(Tableau8252728[[#This Row],[Jeudi]:[Samedi]])&gt;0,SUM(Tableau8252728[[#This Row],[Jeudi]:[Samedi]]),"")</f>
        <v/>
      </c>
      <c r="Q500" s="14">
        <f>COUNTIF(Tableau8252728[[#This Row],[Lundi]:[Mercredi]],"&gt;0") + COUNTIF(Tableau8252728[[#This Row],[Jeudi]:[Samedi]],"&gt;0")</f>
        <v>0</v>
      </c>
      <c r="R500" s="14" t="str">
        <f>IFERROR(Tableau8252728[[#This Row],[Total Tour 1]]+Tableau8252728[[#This Row],[Total Tour 2]],"")</f>
        <v/>
      </c>
      <c r="S500" s="14">
        <f>COUNTIF(Tableau8252728[[#This Row],[Lundi]:[Samedi]],"&gt;=10")*1000</f>
        <v>0</v>
      </c>
      <c r="T50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00" s="15">
        <f>Tableau8252728[[#This Row],[Prime production]]+Tableau8252728[[#This Row],[Prime rendement]]</f>
        <v>0</v>
      </c>
      <c r="V500" s="15" t="str">
        <f>IF(Tableau8252728[[#This Row],[Matricule]]&gt;1,IF(COUNTIF(Tableau8252728[DateMatricule],Tableau8252728[[#This Row],[DateMatricule]])&gt;1,"Doublon",""),"")</f>
        <v/>
      </c>
    </row>
    <row r="501" spans="1:22" x14ac:dyDescent="0.25">
      <c r="A501" s="11" t="str">
        <f>IF(Tableau8252728[[#This Row],[Semaine]]="","",VLOOKUP(Tableau8252728[[#This Row],[Semaine]],Listes!$A:$B,2,FALSE))</f>
        <v/>
      </c>
      <c r="B501" s="11" t="str">
        <f>IF(ISBLANK(Tableau8252728[[#This Row],[Matricule]]),"",VLOOKUP(Tableau8252728[[#This Row],[Matricule]],#REF!,2,FALSE))</f>
        <v/>
      </c>
      <c r="C501" s="11" t="str">
        <f>IF(ISBLANK(Tableau8252728[[#This Row],[Matricule]]),"",VLOOKUP(Tableau8252728[[#This Row],[Matricule]],#REF!,3,FALSE))</f>
        <v/>
      </c>
      <c r="D501" s="11" t="str">
        <f>CONCATENATE(Tableau8252728[[#This Row],[Semaine]],Tableau8252728[[#This Row],[Matricule]])</f>
        <v/>
      </c>
      <c r="O501" s="14" t="str">
        <f>IF(SUM(Tableau8252728[[#This Row],[Lundi]:[Mercredi]])&gt;0,SUM(Tableau8252728[[#This Row],[Lundi]:[Mercredi]]),"")</f>
        <v/>
      </c>
      <c r="P501" s="14" t="str">
        <f>IF(SUM(Tableau8252728[[#This Row],[Jeudi]:[Samedi]])&gt;0,SUM(Tableau8252728[[#This Row],[Jeudi]:[Samedi]]),"")</f>
        <v/>
      </c>
      <c r="Q501" s="14">
        <f>COUNTIF(Tableau8252728[[#This Row],[Lundi]:[Mercredi]],"&gt;0") + COUNTIF(Tableau8252728[[#This Row],[Jeudi]:[Samedi]],"&gt;0")</f>
        <v>0</v>
      </c>
      <c r="R501" s="14" t="str">
        <f>IFERROR(Tableau8252728[[#This Row],[Total Tour 1]]+Tableau8252728[[#This Row],[Total Tour 2]],"")</f>
        <v/>
      </c>
      <c r="S501" s="14">
        <f>COUNTIF(Tableau8252728[[#This Row],[Lundi]:[Samedi]],"&gt;=10")*1000</f>
        <v>0</v>
      </c>
      <c r="T50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01" s="15">
        <f>Tableau8252728[[#This Row],[Prime production]]+Tableau8252728[[#This Row],[Prime rendement]]</f>
        <v>0</v>
      </c>
      <c r="V501" s="15" t="str">
        <f>IF(Tableau8252728[[#This Row],[Matricule]]&gt;1,IF(COUNTIF(Tableau8252728[DateMatricule],Tableau8252728[[#This Row],[DateMatricule]])&gt;1,"Doublon",""),"")</f>
        <v/>
      </c>
    </row>
    <row r="502" spans="1:22" x14ac:dyDescent="0.25">
      <c r="A502" s="11" t="str">
        <f>IF(Tableau8252728[[#This Row],[Semaine]]="","",VLOOKUP(Tableau8252728[[#This Row],[Semaine]],Listes!$A:$B,2,FALSE))</f>
        <v/>
      </c>
      <c r="B502" s="11" t="str">
        <f>IF(ISBLANK(Tableau8252728[[#This Row],[Matricule]]),"",VLOOKUP(Tableau8252728[[#This Row],[Matricule]],#REF!,2,FALSE))</f>
        <v/>
      </c>
      <c r="C502" s="11" t="str">
        <f>IF(ISBLANK(Tableau8252728[[#This Row],[Matricule]]),"",VLOOKUP(Tableau8252728[[#This Row],[Matricule]],#REF!,3,FALSE))</f>
        <v/>
      </c>
      <c r="D502" s="11" t="str">
        <f>CONCATENATE(Tableau8252728[[#This Row],[Semaine]],Tableau8252728[[#This Row],[Matricule]])</f>
        <v/>
      </c>
      <c r="O502" s="14" t="str">
        <f>IF(SUM(Tableau8252728[[#This Row],[Lundi]:[Mercredi]])&gt;0,SUM(Tableau8252728[[#This Row],[Lundi]:[Mercredi]]),"")</f>
        <v/>
      </c>
      <c r="P502" s="14" t="str">
        <f>IF(SUM(Tableau8252728[[#This Row],[Jeudi]:[Samedi]])&gt;0,SUM(Tableau8252728[[#This Row],[Jeudi]:[Samedi]]),"")</f>
        <v/>
      </c>
      <c r="Q502" s="14">
        <f>COUNTIF(Tableau8252728[[#This Row],[Lundi]:[Mercredi]],"&gt;0") + COUNTIF(Tableau8252728[[#This Row],[Jeudi]:[Samedi]],"&gt;0")</f>
        <v>0</v>
      </c>
      <c r="R502" s="14" t="str">
        <f>IFERROR(Tableau8252728[[#This Row],[Total Tour 1]]+Tableau8252728[[#This Row],[Total Tour 2]],"")</f>
        <v/>
      </c>
      <c r="S502" s="14">
        <f>COUNTIF(Tableau8252728[[#This Row],[Lundi]:[Samedi]],"&gt;=10")*1000</f>
        <v>0</v>
      </c>
      <c r="T50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02" s="15">
        <f>Tableau8252728[[#This Row],[Prime production]]+Tableau8252728[[#This Row],[Prime rendement]]</f>
        <v>0</v>
      </c>
      <c r="V502" s="15" t="str">
        <f>IF(Tableau8252728[[#This Row],[Matricule]]&gt;1,IF(COUNTIF(Tableau8252728[DateMatricule],Tableau8252728[[#This Row],[DateMatricule]])&gt;1,"Doublon",""),"")</f>
        <v/>
      </c>
    </row>
    <row r="503" spans="1:22" x14ac:dyDescent="0.25">
      <c r="A503" s="11" t="str">
        <f>IF(Tableau8252728[[#This Row],[Semaine]]="","",VLOOKUP(Tableau8252728[[#This Row],[Semaine]],Listes!$A:$B,2,FALSE))</f>
        <v/>
      </c>
      <c r="B503" s="11" t="str">
        <f>IF(ISBLANK(Tableau8252728[[#This Row],[Matricule]]),"",VLOOKUP(Tableau8252728[[#This Row],[Matricule]],#REF!,2,FALSE))</f>
        <v/>
      </c>
      <c r="C503" s="11" t="str">
        <f>IF(ISBLANK(Tableau8252728[[#This Row],[Matricule]]),"",VLOOKUP(Tableau8252728[[#This Row],[Matricule]],#REF!,3,FALSE))</f>
        <v/>
      </c>
      <c r="D503" s="11" t="str">
        <f>CONCATENATE(Tableau8252728[[#This Row],[Semaine]],Tableau8252728[[#This Row],[Matricule]])</f>
        <v/>
      </c>
      <c r="O503" s="14" t="str">
        <f>IF(SUM(Tableau8252728[[#This Row],[Lundi]:[Mercredi]])&gt;0,SUM(Tableau8252728[[#This Row],[Lundi]:[Mercredi]]),"")</f>
        <v/>
      </c>
      <c r="P503" s="14" t="str">
        <f>IF(SUM(Tableau8252728[[#This Row],[Jeudi]:[Samedi]])&gt;0,SUM(Tableau8252728[[#This Row],[Jeudi]:[Samedi]]),"")</f>
        <v/>
      </c>
      <c r="Q503" s="14">
        <f>COUNTIF(Tableau8252728[[#This Row],[Lundi]:[Mercredi]],"&gt;0") + COUNTIF(Tableau8252728[[#This Row],[Jeudi]:[Samedi]],"&gt;0")</f>
        <v>0</v>
      </c>
      <c r="R503" s="14" t="str">
        <f>IFERROR(Tableau8252728[[#This Row],[Total Tour 1]]+Tableau8252728[[#This Row],[Total Tour 2]],"")</f>
        <v/>
      </c>
      <c r="S503" s="14">
        <f>COUNTIF(Tableau8252728[[#This Row],[Lundi]:[Samedi]],"&gt;=10")*1000</f>
        <v>0</v>
      </c>
      <c r="T50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03" s="15">
        <f>Tableau8252728[[#This Row],[Prime production]]+Tableau8252728[[#This Row],[Prime rendement]]</f>
        <v>0</v>
      </c>
      <c r="V503" s="15" t="str">
        <f>IF(Tableau8252728[[#This Row],[Matricule]]&gt;1,IF(COUNTIF(Tableau8252728[DateMatricule],Tableau8252728[[#This Row],[DateMatricule]])&gt;1,"Doublon",""),"")</f>
        <v/>
      </c>
    </row>
    <row r="504" spans="1:22" x14ac:dyDescent="0.25">
      <c r="A504" s="11" t="str">
        <f>IF(Tableau8252728[[#This Row],[Semaine]]="","",VLOOKUP(Tableau8252728[[#This Row],[Semaine]],Listes!$A:$B,2,FALSE))</f>
        <v/>
      </c>
      <c r="B504" s="11" t="str">
        <f>IF(ISBLANK(Tableau8252728[[#This Row],[Matricule]]),"",VLOOKUP(Tableau8252728[[#This Row],[Matricule]],#REF!,2,FALSE))</f>
        <v/>
      </c>
      <c r="C504" s="11" t="str">
        <f>IF(ISBLANK(Tableau8252728[[#This Row],[Matricule]]),"",VLOOKUP(Tableau8252728[[#This Row],[Matricule]],#REF!,3,FALSE))</f>
        <v/>
      </c>
      <c r="D504" s="11" t="str">
        <f>CONCATENATE(Tableau8252728[[#This Row],[Semaine]],Tableau8252728[[#This Row],[Matricule]])</f>
        <v/>
      </c>
      <c r="O504" s="14" t="str">
        <f>IF(SUM(Tableau8252728[[#This Row],[Lundi]:[Mercredi]])&gt;0,SUM(Tableau8252728[[#This Row],[Lundi]:[Mercredi]]),"")</f>
        <v/>
      </c>
      <c r="P504" s="14" t="str">
        <f>IF(SUM(Tableau8252728[[#This Row],[Jeudi]:[Samedi]])&gt;0,SUM(Tableau8252728[[#This Row],[Jeudi]:[Samedi]]),"")</f>
        <v/>
      </c>
      <c r="Q504" s="14">
        <f>COUNTIF(Tableau8252728[[#This Row],[Lundi]:[Mercredi]],"&gt;0") + COUNTIF(Tableau8252728[[#This Row],[Jeudi]:[Samedi]],"&gt;0")</f>
        <v>0</v>
      </c>
      <c r="R504" s="14" t="str">
        <f>IFERROR(Tableau8252728[[#This Row],[Total Tour 1]]+Tableau8252728[[#This Row],[Total Tour 2]],"")</f>
        <v/>
      </c>
      <c r="S504" s="14">
        <f>COUNTIF(Tableau8252728[[#This Row],[Lundi]:[Samedi]],"&gt;=10")*1000</f>
        <v>0</v>
      </c>
      <c r="T50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04" s="15">
        <f>Tableau8252728[[#This Row],[Prime production]]+Tableau8252728[[#This Row],[Prime rendement]]</f>
        <v>0</v>
      </c>
      <c r="V504" s="15" t="str">
        <f>IF(Tableau8252728[[#This Row],[Matricule]]&gt;1,IF(COUNTIF(Tableau8252728[DateMatricule],Tableau8252728[[#This Row],[DateMatricule]])&gt;1,"Doublon",""),"")</f>
        <v/>
      </c>
    </row>
    <row r="505" spans="1:22" x14ac:dyDescent="0.25">
      <c r="A505" s="11" t="str">
        <f>IF(Tableau8252728[[#This Row],[Semaine]]="","",VLOOKUP(Tableau8252728[[#This Row],[Semaine]],Listes!$A:$B,2,FALSE))</f>
        <v/>
      </c>
      <c r="B505" s="11" t="str">
        <f>IF(ISBLANK(Tableau8252728[[#This Row],[Matricule]]),"",VLOOKUP(Tableau8252728[[#This Row],[Matricule]],#REF!,2,FALSE))</f>
        <v/>
      </c>
      <c r="C505" s="11" t="str">
        <f>IF(ISBLANK(Tableau8252728[[#This Row],[Matricule]]),"",VLOOKUP(Tableau8252728[[#This Row],[Matricule]],#REF!,3,FALSE))</f>
        <v/>
      </c>
      <c r="D505" s="11" t="str">
        <f>CONCATENATE(Tableau8252728[[#This Row],[Semaine]],Tableau8252728[[#This Row],[Matricule]])</f>
        <v/>
      </c>
      <c r="O505" s="14" t="str">
        <f>IF(SUM(Tableau8252728[[#This Row],[Lundi]:[Mercredi]])&gt;0,SUM(Tableau8252728[[#This Row],[Lundi]:[Mercredi]]),"")</f>
        <v/>
      </c>
      <c r="P505" s="14" t="str">
        <f>IF(SUM(Tableau8252728[[#This Row],[Jeudi]:[Samedi]])&gt;0,SUM(Tableau8252728[[#This Row],[Jeudi]:[Samedi]]),"")</f>
        <v/>
      </c>
      <c r="Q505" s="14">
        <f>COUNTIF(Tableau8252728[[#This Row],[Lundi]:[Mercredi]],"&gt;0") + COUNTIF(Tableau8252728[[#This Row],[Jeudi]:[Samedi]],"&gt;0")</f>
        <v>0</v>
      </c>
      <c r="R505" s="14" t="str">
        <f>IFERROR(Tableau8252728[[#This Row],[Total Tour 1]]+Tableau8252728[[#This Row],[Total Tour 2]],"")</f>
        <v/>
      </c>
      <c r="S505" s="14">
        <f>COUNTIF(Tableau8252728[[#This Row],[Lundi]:[Samedi]],"&gt;=10")*1000</f>
        <v>0</v>
      </c>
      <c r="T50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05" s="15">
        <f>Tableau8252728[[#This Row],[Prime production]]+Tableau8252728[[#This Row],[Prime rendement]]</f>
        <v>0</v>
      </c>
      <c r="V505" s="15" t="str">
        <f>IF(Tableau8252728[[#This Row],[Matricule]]&gt;1,IF(COUNTIF(Tableau8252728[DateMatricule],Tableau8252728[[#This Row],[DateMatricule]])&gt;1,"Doublon",""),"")</f>
        <v/>
      </c>
    </row>
    <row r="506" spans="1:22" x14ac:dyDescent="0.25">
      <c r="A506" s="11" t="str">
        <f>IF(Tableau8252728[[#This Row],[Semaine]]="","",VLOOKUP(Tableau8252728[[#This Row],[Semaine]],Listes!$A:$B,2,FALSE))</f>
        <v/>
      </c>
      <c r="B506" s="11" t="str">
        <f>IF(ISBLANK(Tableau8252728[[#This Row],[Matricule]]),"",VLOOKUP(Tableau8252728[[#This Row],[Matricule]],#REF!,2,FALSE))</f>
        <v/>
      </c>
      <c r="C506" s="11" t="str">
        <f>IF(ISBLANK(Tableau8252728[[#This Row],[Matricule]]),"",VLOOKUP(Tableau8252728[[#This Row],[Matricule]],#REF!,3,FALSE))</f>
        <v/>
      </c>
      <c r="D506" s="11" t="str">
        <f>CONCATENATE(Tableau8252728[[#This Row],[Semaine]],Tableau8252728[[#This Row],[Matricule]])</f>
        <v/>
      </c>
      <c r="O506" s="14" t="str">
        <f>IF(SUM(Tableau8252728[[#This Row],[Lundi]:[Mercredi]])&gt;0,SUM(Tableau8252728[[#This Row],[Lundi]:[Mercredi]]),"")</f>
        <v/>
      </c>
      <c r="P506" s="14" t="str">
        <f>IF(SUM(Tableau8252728[[#This Row],[Jeudi]:[Samedi]])&gt;0,SUM(Tableau8252728[[#This Row],[Jeudi]:[Samedi]]),"")</f>
        <v/>
      </c>
      <c r="Q506" s="14">
        <f>COUNTIF(Tableau8252728[[#This Row],[Lundi]:[Mercredi]],"&gt;0") + COUNTIF(Tableau8252728[[#This Row],[Jeudi]:[Samedi]],"&gt;0")</f>
        <v>0</v>
      </c>
      <c r="R506" s="14" t="str">
        <f>IFERROR(Tableau8252728[[#This Row],[Total Tour 1]]+Tableau8252728[[#This Row],[Total Tour 2]],"")</f>
        <v/>
      </c>
      <c r="S506" s="14">
        <f>COUNTIF(Tableau8252728[[#This Row],[Lundi]:[Samedi]],"&gt;=10")*1000</f>
        <v>0</v>
      </c>
      <c r="T50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06" s="15">
        <f>Tableau8252728[[#This Row],[Prime production]]+Tableau8252728[[#This Row],[Prime rendement]]</f>
        <v>0</v>
      </c>
      <c r="V506" s="15" t="str">
        <f>IF(Tableau8252728[[#This Row],[Matricule]]&gt;1,IF(COUNTIF(Tableau8252728[DateMatricule],Tableau8252728[[#This Row],[DateMatricule]])&gt;1,"Doublon",""),"")</f>
        <v/>
      </c>
    </row>
    <row r="507" spans="1:22" x14ac:dyDescent="0.25">
      <c r="A507" s="11" t="str">
        <f>IF(Tableau8252728[[#This Row],[Semaine]]="","",VLOOKUP(Tableau8252728[[#This Row],[Semaine]],Listes!$A:$B,2,FALSE))</f>
        <v/>
      </c>
      <c r="B507" s="11" t="str">
        <f>IF(ISBLANK(Tableau8252728[[#This Row],[Matricule]]),"",VLOOKUP(Tableau8252728[[#This Row],[Matricule]],#REF!,2,FALSE))</f>
        <v/>
      </c>
      <c r="C507" s="11" t="str">
        <f>IF(ISBLANK(Tableau8252728[[#This Row],[Matricule]]),"",VLOOKUP(Tableau8252728[[#This Row],[Matricule]],#REF!,3,FALSE))</f>
        <v/>
      </c>
      <c r="D507" s="11" t="str">
        <f>CONCATENATE(Tableau8252728[[#This Row],[Semaine]],Tableau8252728[[#This Row],[Matricule]])</f>
        <v/>
      </c>
      <c r="O507" s="14" t="str">
        <f>IF(SUM(Tableau8252728[[#This Row],[Lundi]:[Mercredi]])&gt;0,SUM(Tableau8252728[[#This Row],[Lundi]:[Mercredi]]),"")</f>
        <v/>
      </c>
      <c r="P507" s="14" t="str">
        <f>IF(SUM(Tableau8252728[[#This Row],[Jeudi]:[Samedi]])&gt;0,SUM(Tableau8252728[[#This Row],[Jeudi]:[Samedi]]),"")</f>
        <v/>
      </c>
      <c r="Q507" s="14">
        <f>COUNTIF(Tableau8252728[[#This Row],[Lundi]:[Mercredi]],"&gt;0") + COUNTIF(Tableau8252728[[#This Row],[Jeudi]:[Samedi]],"&gt;0")</f>
        <v>0</v>
      </c>
      <c r="R507" s="14" t="str">
        <f>IFERROR(Tableau8252728[[#This Row],[Total Tour 1]]+Tableau8252728[[#This Row],[Total Tour 2]],"")</f>
        <v/>
      </c>
      <c r="S507" s="14">
        <f>COUNTIF(Tableau8252728[[#This Row],[Lundi]:[Samedi]],"&gt;=10")*1000</f>
        <v>0</v>
      </c>
      <c r="T50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07" s="15">
        <f>Tableau8252728[[#This Row],[Prime production]]+Tableau8252728[[#This Row],[Prime rendement]]</f>
        <v>0</v>
      </c>
      <c r="V507" s="15" t="str">
        <f>IF(Tableau8252728[[#This Row],[Matricule]]&gt;1,IF(COUNTIF(Tableau8252728[DateMatricule],Tableau8252728[[#This Row],[DateMatricule]])&gt;1,"Doublon",""),"")</f>
        <v/>
      </c>
    </row>
    <row r="508" spans="1:22" x14ac:dyDescent="0.25">
      <c r="A508" s="11" t="str">
        <f>IF(Tableau8252728[[#This Row],[Semaine]]="","",VLOOKUP(Tableau8252728[[#This Row],[Semaine]],Listes!$A:$B,2,FALSE))</f>
        <v/>
      </c>
      <c r="B508" s="11" t="str">
        <f>IF(ISBLANK(Tableau8252728[[#This Row],[Matricule]]),"",VLOOKUP(Tableau8252728[[#This Row],[Matricule]],#REF!,2,FALSE))</f>
        <v/>
      </c>
      <c r="C508" s="11" t="str">
        <f>IF(ISBLANK(Tableau8252728[[#This Row],[Matricule]]),"",VLOOKUP(Tableau8252728[[#This Row],[Matricule]],#REF!,3,FALSE))</f>
        <v/>
      </c>
      <c r="D508" s="11" t="str">
        <f>CONCATENATE(Tableau8252728[[#This Row],[Semaine]],Tableau8252728[[#This Row],[Matricule]])</f>
        <v/>
      </c>
      <c r="O508" s="14" t="str">
        <f>IF(SUM(Tableau8252728[[#This Row],[Lundi]:[Mercredi]])&gt;0,SUM(Tableau8252728[[#This Row],[Lundi]:[Mercredi]]),"")</f>
        <v/>
      </c>
      <c r="P508" s="14" t="str">
        <f>IF(SUM(Tableau8252728[[#This Row],[Jeudi]:[Samedi]])&gt;0,SUM(Tableau8252728[[#This Row],[Jeudi]:[Samedi]]),"")</f>
        <v/>
      </c>
      <c r="Q508" s="14">
        <f>COUNTIF(Tableau8252728[[#This Row],[Lundi]:[Mercredi]],"&gt;0") + COUNTIF(Tableau8252728[[#This Row],[Jeudi]:[Samedi]],"&gt;0")</f>
        <v>0</v>
      </c>
      <c r="R508" s="14" t="str">
        <f>IFERROR(Tableau8252728[[#This Row],[Total Tour 1]]+Tableau8252728[[#This Row],[Total Tour 2]],"")</f>
        <v/>
      </c>
      <c r="S508" s="14">
        <f>COUNTIF(Tableau8252728[[#This Row],[Lundi]:[Samedi]],"&gt;=10")*1000</f>
        <v>0</v>
      </c>
      <c r="T50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08" s="15">
        <f>Tableau8252728[[#This Row],[Prime production]]+Tableau8252728[[#This Row],[Prime rendement]]</f>
        <v>0</v>
      </c>
      <c r="V508" s="15" t="str">
        <f>IF(Tableau8252728[[#This Row],[Matricule]]&gt;1,IF(COUNTIF(Tableau8252728[DateMatricule],Tableau8252728[[#This Row],[DateMatricule]])&gt;1,"Doublon",""),"")</f>
        <v/>
      </c>
    </row>
    <row r="509" spans="1:22" x14ac:dyDescent="0.25">
      <c r="A509" s="11" t="str">
        <f>IF(Tableau8252728[[#This Row],[Semaine]]="","",VLOOKUP(Tableau8252728[[#This Row],[Semaine]],Listes!$A:$B,2,FALSE))</f>
        <v/>
      </c>
      <c r="B509" s="11" t="str">
        <f>IF(ISBLANK(Tableau8252728[[#This Row],[Matricule]]),"",VLOOKUP(Tableau8252728[[#This Row],[Matricule]],#REF!,2,FALSE))</f>
        <v/>
      </c>
      <c r="C509" s="11" t="str">
        <f>IF(ISBLANK(Tableau8252728[[#This Row],[Matricule]]),"",VLOOKUP(Tableau8252728[[#This Row],[Matricule]],#REF!,3,FALSE))</f>
        <v/>
      </c>
      <c r="D509" s="11" t="str">
        <f>CONCATENATE(Tableau8252728[[#This Row],[Semaine]],Tableau8252728[[#This Row],[Matricule]])</f>
        <v/>
      </c>
      <c r="O509" s="14" t="str">
        <f>IF(SUM(Tableau8252728[[#This Row],[Lundi]:[Mercredi]])&gt;0,SUM(Tableau8252728[[#This Row],[Lundi]:[Mercredi]]),"")</f>
        <v/>
      </c>
      <c r="P509" s="14" t="str">
        <f>IF(SUM(Tableau8252728[[#This Row],[Jeudi]:[Samedi]])&gt;0,SUM(Tableau8252728[[#This Row],[Jeudi]:[Samedi]]),"")</f>
        <v/>
      </c>
      <c r="Q509" s="14">
        <f>COUNTIF(Tableau8252728[[#This Row],[Lundi]:[Mercredi]],"&gt;0") + COUNTIF(Tableau8252728[[#This Row],[Jeudi]:[Samedi]],"&gt;0")</f>
        <v>0</v>
      </c>
      <c r="R509" s="14" t="str">
        <f>IFERROR(Tableau8252728[[#This Row],[Total Tour 1]]+Tableau8252728[[#This Row],[Total Tour 2]],"")</f>
        <v/>
      </c>
      <c r="S509" s="14">
        <f>COUNTIF(Tableau8252728[[#This Row],[Lundi]:[Samedi]],"&gt;=10")*1000</f>
        <v>0</v>
      </c>
      <c r="T50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09" s="15">
        <f>Tableau8252728[[#This Row],[Prime production]]+Tableau8252728[[#This Row],[Prime rendement]]</f>
        <v>0</v>
      </c>
      <c r="V509" s="15" t="str">
        <f>IF(Tableau8252728[[#This Row],[Matricule]]&gt;1,IF(COUNTIF(Tableau8252728[DateMatricule],Tableau8252728[[#This Row],[DateMatricule]])&gt;1,"Doublon",""),"")</f>
        <v/>
      </c>
    </row>
    <row r="510" spans="1:22" x14ac:dyDescent="0.25">
      <c r="A510" s="11" t="str">
        <f>IF(Tableau8252728[[#This Row],[Semaine]]="","",VLOOKUP(Tableau8252728[[#This Row],[Semaine]],Listes!$A:$B,2,FALSE))</f>
        <v/>
      </c>
      <c r="B510" s="11" t="str">
        <f>IF(ISBLANK(Tableau8252728[[#This Row],[Matricule]]),"",VLOOKUP(Tableau8252728[[#This Row],[Matricule]],#REF!,2,FALSE))</f>
        <v/>
      </c>
      <c r="C510" s="11" t="str">
        <f>IF(ISBLANK(Tableau8252728[[#This Row],[Matricule]]),"",VLOOKUP(Tableau8252728[[#This Row],[Matricule]],#REF!,3,FALSE))</f>
        <v/>
      </c>
      <c r="D510" s="11" t="str">
        <f>CONCATENATE(Tableau8252728[[#This Row],[Semaine]],Tableau8252728[[#This Row],[Matricule]])</f>
        <v/>
      </c>
      <c r="O510" s="14" t="str">
        <f>IF(SUM(Tableau8252728[[#This Row],[Lundi]:[Mercredi]])&gt;0,SUM(Tableau8252728[[#This Row],[Lundi]:[Mercredi]]),"")</f>
        <v/>
      </c>
      <c r="P510" s="14" t="str">
        <f>IF(SUM(Tableau8252728[[#This Row],[Jeudi]:[Samedi]])&gt;0,SUM(Tableau8252728[[#This Row],[Jeudi]:[Samedi]]),"")</f>
        <v/>
      </c>
      <c r="Q510" s="14">
        <f>COUNTIF(Tableau8252728[[#This Row],[Lundi]:[Mercredi]],"&gt;0") + COUNTIF(Tableau8252728[[#This Row],[Jeudi]:[Samedi]],"&gt;0")</f>
        <v>0</v>
      </c>
      <c r="R510" s="14" t="str">
        <f>IFERROR(Tableau8252728[[#This Row],[Total Tour 1]]+Tableau8252728[[#This Row],[Total Tour 2]],"")</f>
        <v/>
      </c>
      <c r="S510" s="14">
        <f>COUNTIF(Tableau8252728[[#This Row],[Lundi]:[Samedi]],"&gt;=10")*1000</f>
        <v>0</v>
      </c>
      <c r="T51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10" s="15">
        <f>Tableau8252728[[#This Row],[Prime production]]+Tableau8252728[[#This Row],[Prime rendement]]</f>
        <v>0</v>
      </c>
      <c r="V510" s="15" t="str">
        <f>IF(Tableau8252728[[#This Row],[Matricule]]&gt;1,IF(COUNTIF(Tableau8252728[DateMatricule],Tableau8252728[[#This Row],[DateMatricule]])&gt;1,"Doublon",""),"")</f>
        <v/>
      </c>
    </row>
    <row r="511" spans="1:22" x14ac:dyDescent="0.25">
      <c r="A511" s="11" t="str">
        <f>IF(Tableau8252728[[#This Row],[Semaine]]="","",VLOOKUP(Tableau8252728[[#This Row],[Semaine]],Listes!$A:$B,2,FALSE))</f>
        <v/>
      </c>
      <c r="B511" s="11" t="str">
        <f>IF(ISBLANK(Tableau8252728[[#This Row],[Matricule]]),"",VLOOKUP(Tableau8252728[[#This Row],[Matricule]],#REF!,2,FALSE))</f>
        <v/>
      </c>
      <c r="C511" s="11" t="str">
        <f>IF(ISBLANK(Tableau8252728[[#This Row],[Matricule]]),"",VLOOKUP(Tableau8252728[[#This Row],[Matricule]],#REF!,3,FALSE))</f>
        <v/>
      </c>
      <c r="D511" s="11" t="str">
        <f>CONCATENATE(Tableau8252728[[#This Row],[Semaine]],Tableau8252728[[#This Row],[Matricule]])</f>
        <v/>
      </c>
      <c r="O511" s="14" t="str">
        <f>IF(SUM(Tableau8252728[[#This Row],[Lundi]:[Mercredi]])&gt;0,SUM(Tableau8252728[[#This Row],[Lundi]:[Mercredi]]),"")</f>
        <v/>
      </c>
      <c r="P511" s="14" t="str">
        <f>IF(SUM(Tableau8252728[[#This Row],[Jeudi]:[Samedi]])&gt;0,SUM(Tableau8252728[[#This Row],[Jeudi]:[Samedi]]),"")</f>
        <v/>
      </c>
      <c r="Q511" s="14">
        <f>COUNTIF(Tableau8252728[[#This Row],[Lundi]:[Mercredi]],"&gt;0") + COUNTIF(Tableau8252728[[#This Row],[Jeudi]:[Samedi]],"&gt;0")</f>
        <v>0</v>
      </c>
      <c r="R511" s="14" t="str">
        <f>IFERROR(Tableau8252728[[#This Row],[Total Tour 1]]+Tableau8252728[[#This Row],[Total Tour 2]],"")</f>
        <v/>
      </c>
      <c r="S511" s="14">
        <f>COUNTIF(Tableau8252728[[#This Row],[Lundi]:[Samedi]],"&gt;=10")*1000</f>
        <v>0</v>
      </c>
      <c r="T51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11" s="15">
        <f>Tableau8252728[[#This Row],[Prime production]]+Tableau8252728[[#This Row],[Prime rendement]]</f>
        <v>0</v>
      </c>
      <c r="V511" s="15" t="str">
        <f>IF(Tableau8252728[[#This Row],[Matricule]]&gt;1,IF(COUNTIF(Tableau8252728[DateMatricule],Tableau8252728[[#This Row],[DateMatricule]])&gt;1,"Doublon",""),"")</f>
        <v/>
      </c>
    </row>
    <row r="512" spans="1:22" x14ac:dyDescent="0.25">
      <c r="A512" s="11" t="str">
        <f>IF(Tableau8252728[[#This Row],[Semaine]]="","",VLOOKUP(Tableau8252728[[#This Row],[Semaine]],Listes!$A:$B,2,FALSE))</f>
        <v/>
      </c>
      <c r="B512" s="11" t="str">
        <f>IF(ISBLANK(Tableau8252728[[#This Row],[Matricule]]),"",VLOOKUP(Tableau8252728[[#This Row],[Matricule]],#REF!,2,FALSE))</f>
        <v/>
      </c>
      <c r="C512" s="11" t="str">
        <f>IF(ISBLANK(Tableau8252728[[#This Row],[Matricule]]),"",VLOOKUP(Tableau8252728[[#This Row],[Matricule]],#REF!,3,FALSE))</f>
        <v/>
      </c>
      <c r="D512" s="11" t="str">
        <f>CONCATENATE(Tableau8252728[[#This Row],[Semaine]],Tableau8252728[[#This Row],[Matricule]])</f>
        <v/>
      </c>
      <c r="O512" s="14" t="str">
        <f>IF(SUM(Tableau8252728[[#This Row],[Lundi]:[Mercredi]])&gt;0,SUM(Tableau8252728[[#This Row],[Lundi]:[Mercredi]]),"")</f>
        <v/>
      </c>
      <c r="P512" s="14" t="str">
        <f>IF(SUM(Tableau8252728[[#This Row],[Jeudi]:[Samedi]])&gt;0,SUM(Tableau8252728[[#This Row],[Jeudi]:[Samedi]]),"")</f>
        <v/>
      </c>
      <c r="Q512" s="14">
        <f>COUNTIF(Tableau8252728[[#This Row],[Lundi]:[Mercredi]],"&gt;0") + COUNTIF(Tableau8252728[[#This Row],[Jeudi]:[Samedi]],"&gt;0")</f>
        <v>0</v>
      </c>
      <c r="R512" s="14" t="str">
        <f>IFERROR(Tableau8252728[[#This Row],[Total Tour 1]]+Tableau8252728[[#This Row],[Total Tour 2]],"")</f>
        <v/>
      </c>
      <c r="S512" s="14">
        <f>COUNTIF(Tableau8252728[[#This Row],[Lundi]:[Samedi]],"&gt;=10")*1000</f>
        <v>0</v>
      </c>
      <c r="T51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12" s="15">
        <f>Tableau8252728[[#This Row],[Prime production]]+Tableau8252728[[#This Row],[Prime rendement]]</f>
        <v>0</v>
      </c>
      <c r="V512" s="15" t="str">
        <f>IF(Tableau8252728[[#This Row],[Matricule]]&gt;1,IF(COUNTIF(Tableau8252728[DateMatricule],Tableau8252728[[#This Row],[DateMatricule]])&gt;1,"Doublon",""),"")</f>
        <v/>
      </c>
    </row>
    <row r="513" spans="1:22" x14ac:dyDescent="0.25">
      <c r="A513" s="11" t="str">
        <f>IF(Tableau8252728[[#This Row],[Semaine]]="","",VLOOKUP(Tableau8252728[[#This Row],[Semaine]],Listes!$A:$B,2,FALSE))</f>
        <v/>
      </c>
      <c r="B513" s="11" t="str">
        <f>IF(ISBLANK(Tableau8252728[[#This Row],[Matricule]]),"",VLOOKUP(Tableau8252728[[#This Row],[Matricule]],#REF!,2,FALSE))</f>
        <v/>
      </c>
      <c r="C513" s="11" t="str">
        <f>IF(ISBLANK(Tableau8252728[[#This Row],[Matricule]]),"",VLOOKUP(Tableau8252728[[#This Row],[Matricule]],#REF!,3,FALSE))</f>
        <v/>
      </c>
      <c r="D513" s="11" t="str">
        <f>CONCATENATE(Tableau8252728[[#This Row],[Semaine]],Tableau8252728[[#This Row],[Matricule]])</f>
        <v/>
      </c>
      <c r="O513" s="14" t="str">
        <f>IF(SUM(Tableau8252728[[#This Row],[Lundi]:[Mercredi]])&gt;0,SUM(Tableau8252728[[#This Row],[Lundi]:[Mercredi]]),"")</f>
        <v/>
      </c>
      <c r="P513" s="14" t="str">
        <f>IF(SUM(Tableau8252728[[#This Row],[Jeudi]:[Samedi]])&gt;0,SUM(Tableau8252728[[#This Row],[Jeudi]:[Samedi]]),"")</f>
        <v/>
      </c>
      <c r="Q513" s="14">
        <f>COUNTIF(Tableau8252728[[#This Row],[Lundi]:[Mercredi]],"&gt;0") + COUNTIF(Tableau8252728[[#This Row],[Jeudi]:[Samedi]],"&gt;0")</f>
        <v>0</v>
      </c>
      <c r="R513" s="14" t="str">
        <f>IFERROR(Tableau8252728[[#This Row],[Total Tour 1]]+Tableau8252728[[#This Row],[Total Tour 2]],"")</f>
        <v/>
      </c>
      <c r="S513" s="14">
        <f>COUNTIF(Tableau8252728[[#This Row],[Lundi]:[Samedi]],"&gt;=10")*1000</f>
        <v>0</v>
      </c>
      <c r="T51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13" s="15">
        <f>Tableau8252728[[#This Row],[Prime production]]+Tableau8252728[[#This Row],[Prime rendement]]</f>
        <v>0</v>
      </c>
      <c r="V513" s="15" t="str">
        <f>IF(Tableau8252728[[#This Row],[Matricule]]&gt;1,IF(COUNTIF(Tableau8252728[DateMatricule],Tableau8252728[[#This Row],[DateMatricule]])&gt;1,"Doublon",""),"")</f>
        <v/>
      </c>
    </row>
    <row r="514" spans="1:22" x14ac:dyDescent="0.25">
      <c r="A514" s="11" t="str">
        <f>IF(Tableau8252728[[#This Row],[Semaine]]="","",VLOOKUP(Tableau8252728[[#This Row],[Semaine]],Listes!$A:$B,2,FALSE))</f>
        <v/>
      </c>
      <c r="B514" s="11" t="str">
        <f>IF(ISBLANK(Tableau8252728[[#This Row],[Matricule]]),"",VLOOKUP(Tableau8252728[[#This Row],[Matricule]],#REF!,2,FALSE))</f>
        <v/>
      </c>
      <c r="C514" s="11" t="str">
        <f>IF(ISBLANK(Tableau8252728[[#This Row],[Matricule]]),"",VLOOKUP(Tableau8252728[[#This Row],[Matricule]],#REF!,3,FALSE))</f>
        <v/>
      </c>
      <c r="D514" s="11" t="str">
        <f>CONCATENATE(Tableau8252728[[#This Row],[Semaine]],Tableau8252728[[#This Row],[Matricule]])</f>
        <v/>
      </c>
      <c r="O514" s="14" t="str">
        <f>IF(SUM(Tableau8252728[[#This Row],[Lundi]:[Mercredi]])&gt;0,SUM(Tableau8252728[[#This Row],[Lundi]:[Mercredi]]),"")</f>
        <v/>
      </c>
      <c r="P514" s="14" t="str">
        <f>IF(SUM(Tableau8252728[[#This Row],[Jeudi]:[Samedi]])&gt;0,SUM(Tableau8252728[[#This Row],[Jeudi]:[Samedi]]),"")</f>
        <v/>
      </c>
      <c r="Q514" s="14">
        <f>COUNTIF(Tableau8252728[[#This Row],[Lundi]:[Mercredi]],"&gt;0") + COUNTIF(Tableau8252728[[#This Row],[Jeudi]:[Samedi]],"&gt;0")</f>
        <v>0</v>
      </c>
      <c r="R514" s="14" t="str">
        <f>IFERROR(Tableau8252728[[#This Row],[Total Tour 1]]+Tableau8252728[[#This Row],[Total Tour 2]],"")</f>
        <v/>
      </c>
      <c r="S514" s="14">
        <f>COUNTIF(Tableau8252728[[#This Row],[Lundi]:[Samedi]],"&gt;=10")*1000</f>
        <v>0</v>
      </c>
      <c r="T51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14" s="15">
        <f>Tableau8252728[[#This Row],[Prime production]]+Tableau8252728[[#This Row],[Prime rendement]]</f>
        <v>0</v>
      </c>
      <c r="V514" s="15" t="str">
        <f>IF(Tableau8252728[[#This Row],[Matricule]]&gt;1,IF(COUNTIF(Tableau8252728[DateMatricule],Tableau8252728[[#This Row],[DateMatricule]])&gt;1,"Doublon",""),"")</f>
        <v/>
      </c>
    </row>
    <row r="515" spans="1:22" x14ac:dyDescent="0.25">
      <c r="A515" s="11" t="str">
        <f>IF(Tableau8252728[[#This Row],[Semaine]]="","",VLOOKUP(Tableau8252728[[#This Row],[Semaine]],Listes!$A:$B,2,FALSE))</f>
        <v/>
      </c>
      <c r="B515" s="11" t="str">
        <f>IF(ISBLANK(Tableau8252728[[#This Row],[Matricule]]),"",VLOOKUP(Tableau8252728[[#This Row],[Matricule]],#REF!,2,FALSE))</f>
        <v/>
      </c>
      <c r="C515" s="11" t="str">
        <f>IF(ISBLANK(Tableau8252728[[#This Row],[Matricule]]),"",VLOOKUP(Tableau8252728[[#This Row],[Matricule]],#REF!,3,FALSE))</f>
        <v/>
      </c>
      <c r="D515" s="11" t="str">
        <f>CONCATENATE(Tableau8252728[[#This Row],[Semaine]],Tableau8252728[[#This Row],[Matricule]])</f>
        <v/>
      </c>
      <c r="O515" s="14" t="str">
        <f>IF(SUM(Tableau8252728[[#This Row],[Lundi]:[Mercredi]])&gt;0,SUM(Tableau8252728[[#This Row],[Lundi]:[Mercredi]]),"")</f>
        <v/>
      </c>
      <c r="P515" s="14" t="str">
        <f>IF(SUM(Tableau8252728[[#This Row],[Jeudi]:[Samedi]])&gt;0,SUM(Tableau8252728[[#This Row],[Jeudi]:[Samedi]]),"")</f>
        <v/>
      </c>
      <c r="Q515" s="14">
        <f>COUNTIF(Tableau8252728[[#This Row],[Lundi]:[Mercredi]],"&gt;0") + COUNTIF(Tableau8252728[[#This Row],[Jeudi]:[Samedi]],"&gt;0")</f>
        <v>0</v>
      </c>
      <c r="R515" s="14" t="str">
        <f>IFERROR(Tableau8252728[[#This Row],[Total Tour 1]]+Tableau8252728[[#This Row],[Total Tour 2]],"")</f>
        <v/>
      </c>
      <c r="S515" s="14">
        <f>COUNTIF(Tableau8252728[[#This Row],[Lundi]:[Samedi]],"&gt;=10")*1000</f>
        <v>0</v>
      </c>
      <c r="T51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15" s="15">
        <f>Tableau8252728[[#This Row],[Prime production]]+Tableau8252728[[#This Row],[Prime rendement]]</f>
        <v>0</v>
      </c>
      <c r="V515" s="15" t="str">
        <f>IF(Tableau8252728[[#This Row],[Matricule]]&gt;1,IF(COUNTIF(Tableau8252728[DateMatricule],Tableau8252728[[#This Row],[DateMatricule]])&gt;1,"Doublon",""),"")</f>
        <v/>
      </c>
    </row>
    <row r="516" spans="1:22" x14ac:dyDescent="0.25">
      <c r="A516" s="11" t="str">
        <f>IF(Tableau8252728[[#This Row],[Semaine]]="","",VLOOKUP(Tableau8252728[[#This Row],[Semaine]],Listes!$A:$B,2,FALSE))</f>
        <v/>
      </c>
      <c r="B516" s="11" t="str">
        <f>IF(ISBLANK(Tableau8252728[[#This Row],[Matricule]]),"",VLOOKUP(Tableau8252728[[#This Row],[Matricule]],#REF!,2,FALSE))</f>
        <v/>
      </c>
      <c r="C516" s="11" t="str">
        <f>IF(ISBLANK(Tableau8252728[[#This Row],[Matricule]]),"",VLOOKUP(Tableau8252728[[#This Row],[Matricule]],#REF!,3,FALSE))</f>
        <v/>
      </c>
      <c r="D516" s="11" t="str">
        <f>CONCATENATE(Tableau8252728[[#This Row],[Semaine]],Tableau8252728[[#This Row],[Matricule]])</f>
        <v/>
      </c>
      <c r="O516" s="14" t="str">
        <f>IF(SUM(Tableau8252728[[#This Row],[Lundi]:[Mercredi]])&gt;0,SUM(Tableau8252728[[#This Row],[Lundi]:[Mercredi]]),"")</f>
        <v/>
      </c>
      <c r="P516" s="14" t="str">
        <f>IF(SUM(Tableau8252728[[#This Row],[Jeudi]:[Samedi]])&gt;0,SUM(Tableau8252728[[#This Row],[Jeudi]:[Samedi]]),"")</f>
        <v/>
      </c>
      <c r="Q516" s="14">
        <f>COUNTIF(Tableau8252728[[#This Row],[Lundi]:[Mercredi]],"&gt;0") + COUNTIF(Tableau8252728[[#This Row],[Jeudi]:[Samedi]],"&gt;0")</f>
        <v>0</v>
      </c>
      <c r="R516" s="14" t="str">
        <f>IFERROR(Tableau8252728[[#This Row],[Total Tour 1]]+Tableau8252728[[#This Row],[Total Tour 2]],"")</f>
        <v/>
      </c>
      <c r="S516" s="14">
        <f>COUNTIF(Tableau8252728[[#This Row],[Lundi]:[Samedi]],"&gt;=10")*1000</f>
        <v>0</v>
      </c>
      <c r="T51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16" s="15">
        <f>Tableau8252728[[#This Row],[Prime production]]+Tableau8252728[[#This Row],[Prime rendement]]</f>
        <v>0</v>
      </c>
      <c r="V516" s="15" t="str">
        <f>IF(Tableau8252728[[#This Row],[Matricule]]&gt;1,IF(COUNTIF(Tableau8252728[DateMatricule],Tableau8252728[[#This Row],[DateMatricule]])&gt;1,"Doublon",""),"")</f>
        <v/>
      </c>
    </row>
    <row r="517" spans="1:22" x14ac:dyDescent="0.25">
      <c r="A517" s="11" t="str">
        <f>IF(Tableau8252728[[#This Row],[Semaine]]="","",VLOOKUP(Tableau8252728[[#This Row],[Semaine]],Listes!$A:$B,2,FALSE))</f>
        <v/>
      </c>
      <c r="B517" s="11" t="str">
        <f>IF(ISBLANK(Tableau8252728[[#This Row],[Matricule]]),"",VLOOKUP(Tableau8252728[[#This Row],[Matricule]],#REF!,2,FALSE))</f>
        <v/>
      </c>
      <c r="C517" s="11" t="str">
        <f>IF(ISBLANK(Tableau8252728[[#This Row],[Matricule]]),"",VLOOKUP(Tableau8252728[[#This Row],[Matricule]],#REF!,3,FALSE))</f>
        <v/>
      </c>
      <c r="D517" s="11" t="str">
        <f>CONCATENATE(Tableau8252728[[#This Row],[Semaine]],Tableau8252728[[#This Row],[Matricule]])</f>
        <v/>
      </c>
      <c r="O517" s="14" t="str">
        <f>IF(SUM(Tableau8252728[[#This Row],[Lundi]:[Mercredi]])&gt;0,SUM(Tableau8252728[[#This Row],[Lundi]:[Mercredi]]),"")</f>
        <v/>
      </c>
      <c r="P517" s="14" t="str">
        <f>IF(SUM(Tableau8252728[[#This Row],[Jeudi]:[Samedi]])&gt;0,SUM(Tableau8252728[[#This Row],[Jeudi]:[Samedi]]),"")</f>
        <v/>
      </c>
      <c r="Q517" s="14">
        <f>COUNTIF(Tableau8252728[[#This Row],[Lundi]:[Mercredi]],"&gt;0") + COUNTIF(Tableau8252728[[#This Row],[Jeudi]:[Samedi]],"&gt;0")</f>
        <v>0</v>
      </c>
      <c r="R517" s="14" t="str">
        <f>IFERROR(Tableau8252728[[#This Row],[Total Tour 1]]+Tableau8252728[[#This Row],[Total Tour 2]],"")</f>
        <v/>
      </c>
      <c r="S517" s="14">
        <f>COUNTIF(Tableau8252728[[#This Row],[Lundi]:[Samedi]],"&gt;=10")*1000</f>
        <v>0</v>
      </c>
      <c r="T51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17" s="15">
        <f>Tableau8252728[[#This Row],[Prime production]]+Tableau8252728[[#This Row],[Prime rendement]]</f>
        <v>0</v>
      </c>
      <c r="V517" s="15" t="str">
        <f>IF(Tableau8252728[[#This Row],[Matricule]]&gt;1,IF(COUNTIF(Tableau8252728[DateMatricule],Tableau8252728[[#This Row],[DateMatricule]])&gt;1,"Doublon",""),"")</f>
        <v/>
      </c>
    </row>
    <row r="518" spans="1:22" x14ac:dyDescent="0.25">
      <c r="A518" s="11" t="str">
        <f>IF(Tableau8252728[[#This Row],[Semaine]]="","",VLOOKUP(Tableau8252728[[#This Row],[Semaine]],Listes!$A:$B,2,FALSE))</f>
        <v/>
      </c>
      <c r="B518" s="11" t="str">
        <f>IF(ISBLANK(Tableau8252728[[#This Row],[Matricule]]),"",VLOOKUP(Tableau8252728[[#This Row],[Matricule]],#REF!,2,FALSE))</f>
        <v/>
      </c>
      <c r="C518" s="11" t="str">
        <f>IF(ISBLANK(Tableau8252728[[#This Row],[Matricule]]),"",VLOOKUP(Tableau8252728[[#This Row],[Matricule]],#REF!,3,FALSE))</f>
        <v/>
      </c>
      <c r="D518" s="11" t="str">
        <f>CONCATENATE(Tableau8252728[[#This Row],[Semaine]],Tableau8252728[[#This Row],[Matricule]])</f>
        <v/>
      </c>
      <c r="O518" s="14" t="str">
        <f>IF(SUM(Tableau8252728[[#This Row],[Lundi]:[Mercredi]])&gt;0,SUM(Tableau8252728[[#This Row],[Lundi]:[Mercredi]]),"")</f>
        <v/>
      </c>
      <c r="P518" s="14" t="str">
        <f>IF(SUM(Tableau8252728[[#This Row],[Jeudi]:[Samedi]])&gt;0,SUM(Tableau8252728[[#This Row],[Jeudi]:[Samedi]]),"")</f>
        <v/>
      </c>
      <c r="Q518" s="14">
        <f>COUNTIF(Tableau8252728[[#This Row],[Lundi]:[Mercredi]],"&gt;0") + COUNTIF(Tableau8252728[[#This Row],[Jeudi]:[Samedi]],"&gt;0")</f>
        <v>0</v>
      </c>
      <c r="R518" s="14" t="str">
        <f>IFERROR(Tableau8252728[[#This Row],[Total Tour 1]]+Tableau8252728[[#This Row],[Total Tour 2]],"")</f>
        <v/>
      </c>
      <c r="S518" s="14">
        <f>COUNTIF(Tableau8252728[[#This Row],[Lundi]:[Samedi]],"&gt;=10")*1000</f>
        <v>0</v>
      </c>
      <c r="T51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18" s="15">
        <f>Tableau8252728[[#This Row],[Prime production]]+Tableau8252728[[#This Row],[Prime rendement]]</f>
        <v>0</v>
      </c>
      <c r="V518" s="15" t="str">
        <f>IF(Tableau8252728[[#This Row],[Matricule]]&gt;1,IF(COUNTIF(Tableau8252728[DateMatricule],Tableau8252728[[#This Row],[DateMatricule]])&gt;1,"Doublon",""),"")</f>
        <v/>
      </c>
    </row>
    <row r="519" spans="1:22" x14ac:dyDescent="0.25">
      <c r="A519" s="11" t="str">
        <f>IF(Tableau8252728[[#This Row],[Semaine]]="","",VLOOKUP(Tableau8252728[[#This Row],[Semaine]],Listes!$A:$B,2,FALSE))</f>
        <v/>
      </c>
      <c r="B519" s="11" t="str">
        <f>IF(ISBLANK(Tableau8252728[[#This Row],[Matricule]]),"",VLOOKUP(Tableau8252728[[#This Row],[Matricule]],#REF!,2,FALSE))</f>
        <v/>
      </c>
      <c r="C519" s="11" t="str">
        <f>IF(ISBLANK(Tableau8252728[[#This Row],[Matricule]]),"",VLOOKUP(Tableau8252728[[#This Row],[Matricule]],#REF!,3,FALSE))</f>
        <v/>
      </c>
      <c r="D519" s="11" t="str">
        <f>CONCATENATE(Tableau8252728[[#This Row],[Semaine]],Tableau8252728[[#This Row],[Matricule]])</f>
        <v/>
      </c>
      <c r="O519" s="14" t="str">
        <f>IF(SUM(Tableau8252728[[#This Row],[Lundi]:[Mercredi]])&gt;0,SUM(Tableau8252728[[#This Row],[Lundi]:[Mercredi]]),"")</f>
        <v/>
      </c>
      <c r="P519" s="14" t="str">
        <f>IF(SUM(Tableau8252728[[#This Row],[Jeudi]:[Samedi]])&gt;0,SUM(Tableau8252728[[#This Row],[Jeudi]:[Samedi]]),"")</f>
        <v/>
      </c>
      <c r="Q519" s="14">
        <f>COUNTIF(Tableau8252728[[#This Row],[Lundi]:[Mercredi]],"&gt;0") + COUNTIF(Tableau8252728[[#This Row],[Jeudi]:[Samedi]],"&gt;0")</f>
        <v>0</v>
      </c>
      <c r="R519" s="14" t="str">
        <f>IFERROR(Tableau8252728[[#This Row],[Total Tour 1]]+Tableau8252728[[#This Row],[Total Tour 2]],"")</f>
        <v/>
      </c>
      <c r="S519" s="14">
        <f>COUNTIF(Tableau8252728[[#This Row],[Lundi]:[Samedi]],"&gt;=10")*1000</f>
        <v>0</v>
      </c>
      <c r="T51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19" s="15">
        <f>Tableau8252728[[#This Row],[Prime production]]+Tableau8252728[[#This Row],[Prime rendement]]</f>
        <v>0</v>
      </c>
      <c r="V519" s="15" t="str">
        <f>IF(Tableau8252728[[#This Row],[Matricule]]&gt;1,IF(COUNTIF(Tableau8252728[DateMatricule],Tableau8252728[[#This Row],[DateMatricule]])&gt;1,"Doublon",""),"")</f>
        <v/>
      </c>
    </row>
    <row r="520" spans="1:22" x14ac:dyDescent="0.25">
      <c r="A520" s="11" t="str">
        <f>IF(Tableau8252728[[#This Row],[Semaine]]="","",VLOOKUP(Tableau8252728[[#This Row],[Semaine]],Listes!$A:$B,2,FALSE))</f>
        <v/>
      </c>
      <c r="B520" s="11" t="str">
        <f>IF(ISBLANK(Tableau8252728[[#This Row],[Matricule]]),"",VLOOKUP(Tableau8252728[[#This Row],[Matricule]],#REF!,2,FALSE))</f>
        <v/>
      </c>
      <c r="C520" s="11" t="str">
        <f>IF(ISBLANK(Tableau8252728[[#This Row],[Matricule]]),"",VLOOKUP(Tableau8252728[[#This Row],[Matricule]],#REF!,3,FALSE))</f>
        <v/>
      </c>
      <c r="D520" s="11" t="str">
        <f>CONCATENATE(Tableau8252728[[#This Row],[Semaine]],Tableau8252728[[#This Row],[Matricule]])</f>
        <v/>
      </c>
      <c r="O520" s="14" t="str">
        <f>IF(SUM(Tableau8252728[[#This Row],[Lundi]:[Mercredi]])&gt;0,SUM(Tableau8252728[[#This Row],[Lundi]:[Mercredi]]),"")</f>
        <v/>
      </c>
      <c r="P520" s="14" t="str">
        <f>IF(SUM(Tableau8252728[[#This Row],[Jeudi]:[Samedi]])&gt;0,SUM(Tableau8252728[[#This Row],[Jeudi]:[Samedi]]),"")</f>
        <v/>
      </c>
      <c r="Q520" s="14">
        <f>COUNTIF(Tableau8252728[[#This Row],[Lundi]:[Mercredi]],"&gt;0") + COUNTIF(Tableau8252728[[#This Row],[Jeudi]:[Samedi]],"&gt;0")</f>
        <v>0</v>
      </c>
      <c r="R520" s="14" t="str">
        <f>IFERROR(Tableau8252728[[#This Row],[Total Tour 1]]+Tableau8252728[[#This Row],[Total Tour 2]],"")</f>
        <v/>
      </c>
      <c r="S520" s="14">
        <f>COUNTIF(Tableau8252728[[#This Row],[Lundi]:[Samedi]],"&gt;=10")*1000</f>
        <v>0</v>
      </c>
      <c r="T52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20" s="15">
        <f>Tableau8252728[[#This Row],[Prime production]]+Tableau8252728[[#This Row],[Prime rendement]]</f>
        <v>0</v>
      </c>
      <c r="V520" s="15" t="str">
        <f>IF(Tableau8252728[[#This Row],[Matricule]]&gt;1,IF(COUNTIF(Tableau8252728[DateMatricule],Tableau8252728[[#This Row],[DateMatricule]])&gt;1,"Doublon",""),"")</f>
        <v/>
      </c>
    </row>
    <row r="521" spans="1:22" x14ac:dyDescent="0.25">
      <c r="A521" s="11" t="str">
        <f>IF(Tableau8252728[[#This Row],[Semaine]]="","",VLOOKUP(Tableau8252728[[#This Row],[Semaine]],Listes!$A:$B,2,FALSE))</f>
        <v/>
      </c>
      <c r="B521" s="11" t="str">
        <f>IF(ISBLANK(Tableau8252728[[#This Row],[Matricule]]),"",VLOOKUP(Tableau8252728[[#This Row],[Matricule]],#REF!,2,FALSE))</f>
        <v/>
      </c>
      <c r="C521" s="11" t="str">
        <f>IF(ISBLANK(Tableau8252728[[#This Row],[Matricule]]),"",VLOOKUP(Tableau8252728[[#This Row],[Matricule]],#REF!,3,FALSE))</f>
        <v/>
      </c>
      <c r="D521" s="11" t="str">
        <f>CONCATENATE(Tableau8252728[[#This Row],[Semaine]],Tableau8252728[[#This Row],[Matricule]])</f>
        <v/>
      </c>
      <c r="O521" s="14" t="str">
        <f>IF(SUM(Tableau8252728[[#This Row],[Lundi]:[Mercredi]])&gt;0,SUM(Tableau8252728[[#This Row],[Lundi]:[Mercredi]]),"")</f>
        <v/>
      </c>
      <c r="P521" s="14" t="str">
        <f>IF(SUM(Tableau8252728[[#This Row],[Jeudi]:[Samedi]])&gt;0,SUM(Tableau8252728[[#This Row],[Jeudi]:[Samedi]]),"")</f>
        <v/>
      </c>
      <c r="Q521" s="14">
        <f>COUNTIF(Tableau8252728[[#This Row],[Lundi]:[Mercredi]],"&gt;0") + COUNTIF(Tableau8252728[[#This Row],[Jeudi]:[Samedi]],"&gt;0")</f>
        <v>0</v>
      </c>
      <c r="R521" s="14" t="str">
        <f>IFERROR(Tableau8252728[[#This Row],[Total Tour 1]]+Tableau8252728[[#This Row],[Total Tour 2]],"")</f>
        <v/>
      </c>
      <c r="S521" s="14">
        <f>COUNTIF(Tableau8252728[[#This Row],[Lundi]:[Samedi]],"&gt;=10")*1000</f>
        <v>0</v>
      </c>
      <c r="T52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21" s="15">
        <f>Tableau8252728[[#This Row],[Prime production]]+Tableau8252728[[#This Row],[Prime rendement]]</f>
        <v>0</v>
      </c>
      <c r="V521" s="15" t="str">
        <f>IF(Tableau8252728[[#This Row],[Matricule]]&gt;1,IF(COUNTIF(Tableau8252728[DateMatricule],Tableau8252728[[#This Row],[DateMatricule]])&gt;1,"Doublon",""),"")</f>
        <v/>
      </c>
    </row>
    <row r="522" spans="1:22" x14ac:dyDescent="0.25">
      <c r="A522" s="11" t="str">
        <f>IF(Tableau8252728[[#This Row],[Semaine]]="","",VLOOKUP(Tableau8252728[[#This Row],[Semaine]],Listes!$A:$B,2,FALSE))</f>
        <v/>
      </c>
      <c r="B522" s="11" t="str">
        <f>IF(ISBLANK(Tableau8252728[[#This Row],[Matricule]]),"",VLOOKUP(Tableau8252728[[#This Row],[Matricule]],#REF!,2,FALSE))</f>
        <v/>
      </c>
      <c r="C522" s="11" t="str">
        <f>IF(ISBLANK(Tableau8252728[[#This Row],[Matricule]]),"",VLOOKUP(Tableau8252728[[#This Row],[Matricule]],#REF!,3,FALSE))</f>
        <v/>
      </c>
      <c r="D522" s="11" t="str">
        <f>CONCATENATE(Tableau8252728[[#This Row],[Semaine]],Tableau8252728[[#This Row],[Matricule]])</f>
        <v/>
      </c>
      <c r="O522" s="14" t="str">
        <f>IF(SUM(Tableau8252728[[#This Row],[Lundi]:[Mercredi]])&gt;0,SUM(Tableau8252728[[#This Row],[Lundi]:[Mercredi]]),"")</f>
        <v/>
      </c>
      <c r="P522" s="14" t="str">
        <f>IF(SUM(Tableau8252728[[#This Row],[Jeudi]:[Samedi]])&gt;0,SUM(Tableau8252728[[#This Row],[Jeudi]:[Samedi]]),"")</f>
        <v/>
      </c>
      <c r="Q522" s="14">
        <f>COUNTIF(Tableau8252728[[#This Row],[Lundi]:[Mercredi]],"&gt;0") + COUNTIF(Tableau8252728[[#This Row],[Jeudi]:[Samedi]],"&gt;0")</f>
        <v>0</v>
      </c>
      <c r="R522" s="14" t="str">
        <f>IFERROR(Tableau8252728[[#This Row],[Total Tour 1]]+Tableau8252728[[#This Row],[Total Tour 2]],"")</f>
        <v/>
      </c>
      <c r="S522" s="14">
        <f>COUNTIF(Tableau8252728[[#This Row],[Lundi]:[Samedi]],"&gt;=10")*1000</f>
        <v>0</v>
      </c>
      <c r="T52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22" s="15">
        <f>Tableau8252728[[#This Row],[Prime production]]+Tableau8252728[[#This Row],[Prime rendement]]</f>
        <v>0</v>
      </c>
      <c r="V522" s="15" t="str">
        <f>IF(Tableau8252728[[#This Row],[Matricule]]&gt;1,IF(COUNTIF(Tableau8252728[DateMatricule],Tableau8252728[[#This Row],[DateMatricule]])&gt;1,"Doublon",""),"")</f>
        <v/>
      </c>
    </row>
    <row r="523" spans="1:22" x14ac:dyDescent="0.25">
      <c r="A523" s="11" t="str">
        <f>IF(Tableau8252728[[#This Row],[Semaine]]="","",VLOOKUP(Tableau8252728[[#This Row],[Semaine]],Listes!$A:$B,2,FALSE))</f>
        <v/>
      </c>
      <c r="B523" s="11" t="str">
        <f>IF(ISBLANK(Tableau8252728[[#This Row],[Matricule]]),"",VLOOKUP(Tableau8252728[[#This Row],[Matricule]],#REF!,2,FALSE))</f>
        <v/>
      </c>
      <c r="C523" s="11" t="str">
        <f>IF(ISBLANK(Tableau8252728[[#This Row],[Matricule]]),"",VLOOKUP(Tableau8252728[[#This Row],[Matricule]],#REF!,3,FALSE))</f>
        <v/>
      </c>
      <c r="D523" s="11" t="str">
        <f>CONCATENATE(Tableau8252728[[#This Row],[Semaine]],Tableau8252728[[#This Row],[Matricule]])</f>
        <v/>
      </c>
      <c r="O523" s="14" t="str">
        <f>IF(SUM(Tableau8252728[[#This Row],[Lundi]:[Mercredi]])&gt;0,SUM(Tableau8252728[[#This Row],[Lundi]:[Mercredi]]),"")</f>
        <v/>
      </c>
      <c r="P523" s="14" t="str">
        <f>IF(SUM(Tableau8252728[[#This Row],[Jeudi]:[Samedi]])&gt;0,SUM(Tableau8252728[[#This Row],[Jeudi]:[Samedi]]),"")</f>
        <v/>
      </c>
      <c r="Q523" s="14">
        <f>COUNTIF(Tableau8252728[[#This Row],[Lundi]:[Mercredi]],"&gt;0") + COUNTIF(Tableau8252728[[#This Row],[Jeudi]:[Samedi]],"&gt;0")</f>
        <v>0</v>
      </c>
      <c r="R523" s="14" t="str">
        <f>IFERROR(Tableau8252728[[#This Row],[Total Tour 1]]+Tableau8252728[[#This Row],[Total Tour 2]],"")</f>
        <v/>
      </c>
      <c r="S523" s="14">
        <f>COUNTIF(Tableau8252728[[#This Row],[Lundi]:[Samedi]],"&gt;=10")*1000</f>
        <v>0</v>
      </c>
      <c r="T52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23" s="15">
        <f>Tableau8252728[[#This Row],[Prime production]]+Tableau8252728[[#This Row],[Prime rendement]]</f>
        <v>0</v>
      </c>
      <c r="V523" s="15" t="str">
        <f>IF(Tableau8252728[[#This Row],[Matricule]]&gt;1,IF(COUNTIF(Tableau8252728[DateMatricule],Tableau8252728[[#This Row],[DateMatricule]])&gt;1,"Doublon",""),"")</f>
        <v/>
      </c>
    </row>
    <row r="524" spans="1:22" x14ac:dyDescent="0.25">
      <c r="A524" s="11" t="str">
        <f>IF(Tableau8252728[[#This Row],[Semaine]]="","",VLOOKUP(Tableau8252728[[#This Row],[Semaine]],Listes!$A:$B,2,FALSE))</f>
        <v/>
      </c>
      <c r="B524" s="11" t="str">
        <f>IF(ISBLANK(Tableau8252728[[#This Row],[Matricule]]),"",VLOOKUP(Tableau8252728[[#This Row],[Matricule]],#REF!,2,FALSE))</f>
        <v/>
      </c>
      <c r="C524" s="11" t="str">
        <f>IF(ISBLANK(Tableau8252728[[#This Row],[Matricule]]),"",VLOOKUP(Tableau8252728[[#This Row],[Matricule]],#REF!,3,FALSE))</f>
        <v/>
      </c>
      <c r="D524" s="11" t="str">
        <f>CONCATENATE(Tableau8252728[[#This Row],[Semaine]],Tableau8252728[[#This Row],[Matricule]])</f>
        <v/>
      </c>
      <c r="O524" s="14" t="str">
        <f>IF(SUM(Tableau8252728[[#This Row],[Lundi]:[Mercredi]])&gt;0,SUM(Tableau8252728[[#This Row],[Lundi]:[Mercredi]]),"")</f>
        <v/>
      </c>
      <c r="P524" s="14" t="str">
        <f>IF(SUM(Tableau8252728[[#This Row],[Jeudi]:[Samedi]])&gt;0,SUM(Tableau8252728[[#This Row],[Jeudi]:[Samedi]]),"")</f>
        <v/>
      </c>
      <c r="Q524" s="14">
        <f>COUNTIF(Tableau8252728[[#This Row],[Lundi]:[Mercredi]],"&gt;0") + COUNTIF(Tableau8252728[[#This Row],[Jeudi]:[Samedi]],"&gt;0")</f>
        <v>0</v>
      </c>
      <c r="R524" s="14" t="str">
        <f>IFERROR(Tableau8252728[[#This Row],[Total Tour 1]]+Tableau8252728[[#This Row],[Total Tour 2]],"")</f>
        <v/>
      </c>
      <c r="S524" s="14">
        <f>COUNTIF(Tableau8252728[[#This Row],[Lundi]:[Samedi]],"&gt;=10")*1000</f>
        <v>0</v>
      </c>
      <c r="T52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24" s="15">
        <f>Tableau8252728[[#This Row],[Prime production]]+Tableau8252728[[#This Row],[Prime rendement]]</f>
        <v>0</v>
      </c>
      <c r="V524" s="15" t="str">
        <f>IF(Tableau8252728[[#This Row],[Matricule]]&gt;1,IF(COUNTIF(Tableau8252728[DateMatricule],Tableau8252728[[#This Row],[DateMatricule]])&gt;1,"Doublon",""),"")</f>
        <v/>
      </c>
    </row>
    <row r="525" spans="1:22" x14ac:dyDescent="0.25">
      <c r="A525" s="11" t="str">
        <f>IF(Tableau8252728[[#This Row],[Semaine]]="","",VLOOKUP(Tableau8252728[[#This Row],[Semaine]],Listes!$A:$B,2,FALSE))</f>
        <v/>
      </c>
      <c r="B525" s="11" t="str">
        <f>IF(ISBLANK(Tableau8252728[[#This Row],[Matricule]]),"",VLOOKUP(Tableau8252728[[#This Row],[Matricule]],#REF!,2,FALSE))</f>
        <v/>
      </c>
      <c r="C525" s="11" t="str">
        <f>IF(ISBLANK(Tableau8252728[[#This Row],[Matricule]]),"",VLOOKUP(Tableau8252728[[#This Row],[Matricule]],#REF!,3,FALSE))</f>
        <v/>
      </c>
      <c r="D525" s="11" t="str">
        <f>CONCATENATE(Tableau8252728[[#This Row],[Semaine]],Tableau8252728[[#This Row],[Matricule]])</f>
        <v/>
      </c>
      <c r="O525" s="14" t="str">
        <f>IF(SUM(Tableau8252728[[#This Row],[Lundi]:[Mercredi]])&gt;0,SUM(Tableau8252728[[#This Row],[Lundi]:[Mercredi]]),"")</f>
        <v/>
      </c>
      <c r="P525" s="14" t="str">
        <f>IF(SUM(Tableau8252728[[#This Row],[Jeudi]:[Samedi]])&gt;0,SUM(Tableau8252728[[#This Row],[Jeudi]:[Samedi]]),"")</f>
        <v/>
      </c>
      <c r="Q525" s="14">
        <f>COUNTIF(Tableau8252728[[#This Row],[Lundi]:[Mercredi]],"&gt;0") + COUNTIF(Tableau8252728[[#This Row],[Jeudi]:[Samedi]],"&gt;0")</f>
        <v>0</v>
      </c>
      <c r="R525" s="14" t="str">
        <f>IFERROR(Tableau8252728[[#This Row],[Total Tour 1]]+Tableau8252728[[#This Row],[Total Tour 2]],"")</f>
        <v/>
      </c>
      <c r="S525" s="14">
        <f>COUNTIF(Tableau8252728[[#This Row],[Lundi]:[Samedi]],"&gt;=10")*1000</f>
        <v>0</v>
      </c>
      <c r="T52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25" s="15">
        <f>Tableau8252728[[#This Row],[Prime production]]+Tableau8252728[[#This Row],[Prime rendement]]</f>
        <v>0</v>
      </c>
      <c r="V525" s="15" t="str">
        <f>IF(Tableau8252728[[#This Row],[Matricule]]&gt;1,IF(COUNTIF(Tableau8252728[DateMatricule],Tableau8252728[[#This Row],[DateMatricule]])&gt;1,"Doublon",""),"")</f>
        <v/>
      </c>
    </row>
    <row r="526" spans="1:22" x14ac:dyDescent="0.25">
      <c r="A526" s="11" t="str">
        <f>IF(Tableau8252728[[#This Row],[Semaine]]="","",VLOOKUP(Tableau8252728[[#This Row],[Semaine]],Listes!$A:$B,2,FALSE))</f>
        <v/>
      </c>
      <c r="B526" s="11" t="str">
        <f>IF(ISBLANK(Tableau8252728[[#This Row],[Matricule]]),"",VLOOKUP(Tableau8252728[[#This Row],[Matricule]],#REF!,2,FALSE))</f>
        <v/>
      </c>
      <c r="C526" s="11" t="str">
        <f>IF(ISBLANK(Tableau8252728[[#This Row],[Matricule]]),"",VLOOKUP(Tableau8252728[[#This Row],[Matricule]],#REF!,3,FALSE))</f>
        <v/>
      </c>
      <c r="D526" s="11" t="str">
        <f>CONCATENATE(Tableau8252728[[#This Row],[Semaine]],Tableau8252728[[#This Row],[Matricule]])</f>
        <v/>
      </c>
      <c r="O526" s="14" t="str">
        <f>IF(SUM(Tableau8252728[[#This Row],[Lundi]:[Mercredi]])&gt;0,SUM(Tableau8252728[[#This Row],[Lundi]:[Mercredi]]),"")</f>
        <v/>
      </c>
      <c r="P526" s="14" t="str">
        <f>IF(SUM(Tableau8252728[[#This Row],[Jeudi]:[Samedi]])&gt;0,SUM(Tableau8252728[[#This Row],[Jeudi]:[Samedi]]),"")</f>
        <v/>
      </c>
      <c r="Q526" s="14">
        <f>COUNTIF(Tableau8252728[[#This Row],[Lundi]:[Mercredi]],"&gt;0") + COUNTIF(Tableau8252728[[#This Row],[Jeudi]:[Samedi]],"&gt;0")</f>
        <v>0</v>
      </c>
      <c r="R526" s="14" t="str">
        <f>IFERROR(Tableau8252728[[#This Row],[Total Tour 1]]+Tableau8252728[[#This Row],[Total Tour 2]],"")</f>
        <v/>
      </c>
      <c r="S526" s="14">
        <f>COUNTIF(Tableau8252728[[#This Row],[Lundi]:[Samedi]],"&gt;=10")*1000</f>
        <v>0</v>
      </c>
      <c r="T52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26" s="15">
        <f>Tableau8252728[[#This Row],[Prime production]]+Tableau8252728[[#This Row],[Prime rendement]]</f>
        <v>0</v>
      </c>
      <c r="V526" s="15" t="str">
        <f>IF(Tableau8252728[[#This Row],[Matricule]]&gt;1,IF(COUNTIF(Tableau8252728[DateMatricule],Tableau8252728[[#This Row],[DateMatricule]])&gt;1,"Doublon",""),"")</f>
        <v/>
      </c>
    </row>
    <row r="527" spans="1:22" x14ac:dyDescent="0.25">
      <c r="A527" s="11" t="str">
        <f>IF(Tableau8252728[[#This Row],[Semaine]]="","",VLOOKUP(Tableau8252728[[#This Row],[Semaine]],Listes!$A:$B,2,FALSE))</f>
        <v/>
      </c>
      <c r="B527" s="11" t="str">
        <f>IF(ISBLANK(Tableau8252728[[#This Row],[Matricule]]),"",VLOOKUP(Tableau8252728[[#This Row],[Matricule]],#REF!,2,FALSE))</f>
        <v/>
      </c>
      <c r="C527" s="11" t="str">
        <f>IF(ISBLANK(Tableau8252728[[#This Row],[Matricule]]),"",VLOOKUP(Tableau8252728[[#This Row],[Matricule]],#REF!,3,FALSE))</f>
        <v/>
      </c>
      <c r="D527" s="11" t="str">
        <f>CONCATENATE(Tableau8252728[[#This Row],[Semaine]],Tableau8252728[[#This Row],[Matricule]])</f>
        <v/>
      </c>
      <c r="O527" s="14" t="str">
        <f>IF(SUM(Tableau8252728[[#This Row],[Lundi]:[Mercredi]])&gt;0,SUM(Tableau8252728[[#This Row],[Lundi]:[Mercredi]]),"")</f>
        <v/>
      </c>
      <c r="P527" s="14" t="str">
        <f>IF(SUM(Tableau8252728[[#This Row],[Jeudi]:[Samedi]])&gt;0,SUM(Tableau8252728[[#This Row],[Jeudi]:[Samedi]]),"")</f>
        <v/>
      </c>
      <c r="Q527" s="14">
        <f>COUNTIF(Tableau8252728[[#This Row],[Lundi]:[Mercredi]],"&gt;0") + COUNTIF(Tableau8252728[[#This Row],[Jeudi]:[Samedi]],"&gt;0")</f>
        <v>0</v>
      </c>
      <c r="R527" s="14" t="str">
        <f>IFERROR(Tableau8252728[[#This Row],[Total Tour 1]]+Tableau8252728[[#This Row],[Total Tour 2]],"")</f>
        <v/>
      </c>
      <c r="S527" s="14">
        <f>COUNTIF(Tableau8252728[[#This Row],[Lundi]:[Samedi]],"&gt;=10")*1000</f>
        <v>0</v>
      </c>
      <c r="T52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27" s="15">
        <f>Tableau8252728[[#This Row],[Prime production]]+Tableau8252728[[#This Row],[Prime rendement]]</f>
        <v>0</v>
      </c>
      <c r="V527" s="15" t="str">
        <f>IF(Tableau8252728[[#This Row],[Matricule]]&gt;1,IF(COUNTIF(Tableau8252728[DateMatricule],Tableau8252728[[#This Row],[DateMatricule]])&gt;1,"Doublon",""),"")</f>
        <v/>
      </c>
    </row>
    <row r="528" spans="1:22" x14ac:dyDescent="0.25">
      <c r="A528" s="11" t="str">
        <f>IF(Tableau8252728[[#This Row],[Semaine]]="","",VLOOKUP(Tableau8252728[[#This Row],[Semaine]],Listes!$A:$B,2,FALSE))</f>
        <v/>
      </c>
      <c r="B528" s="11" t="str">
        <f>IF(ISBLANK(Tableau8252728[[#This Row],[Matricule]]),"",VLOOKUP(Tableau8252728[[#This Row],[Matricule]],#REF!,2,FALSE))</f>
        <v/>
      </c>
      <c r="C528" s="11" t="str">
        <f>IF(ISBLANK(Tableau8252728[[#This Row],[Matricule]]),"",VLOOKUP(Tableau8252728[[#This Row],[Matricule]],#REF!,3,FALSE))</f>
        <v/>
      </c>
      <c r="D528" s="11" t="str">
        <f>CONCATENATE(Tableau8252728[[#This Row],[Semaine]],Tableau8252728[[#This Row],[Matricule]])</f>
        <v/>
      </c>
      <c r="O528" s="14" t="str">
        <f>IF(SUM(Tableau8252728[[#This Row],[Lundi]:[Mercredi]])&gt;0,SUM(Tableau8252728[[#This Row],[Lundi]:[Mercredi]]),"")</f>
        <v/>
      </c>
      <c r="P528" s="14" t="str">
        <f>IF(SUM(Tableau8252728[[#This Row],[Jeudi]:[Samedi]])&gt;0,SUM(Tableau8252728[[#This Row],[Jeudi]:[Samedi]]),"")</f>
        <v/>
      </c>
      <c r="Q528" s="14">
        <f>COUNTIF(Tableau8252728[[#This Row],[Lundi]:[Mercredi]],"&gt;0") + COUNTIF(Tableau8252728[[#This Row],[Jeudi]:[Samedi]],"&gt;0")</f>
        <v>0</v>
      </c>
      <c r="R528" s="14" t="str">
        <f>IFERROR(Tableau8252728[[#This Row],[Total Tour 1]]+Tableau8252728[[#This Row],[Total Tour 2]],"")</f>
        <v/>
      </c>
      <c r="S528" s="14">
        <f>COUNTIF(Tableau8252728[[#This Row],[Lundi]:[Samedi]],"&gt;=10")*1000</f>
        <v>0</v>
      </c>
      <c r="T52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28" s="15">
        <f>Tableau8252728[[#This Row],[Prime production]]+Tableau8252728[[#This Row],[Prime rendement]]</f>
        <v>0</v>
      </c>
      <c r="V528" s="15" t="str">
        <f>IF(Tableau8252728[[#This Row],[Matricule]]&gt;1,IF(COUNTIF(Tableau8252728[DateMatricule],Tableau8252728[[#This Row],[DateMatricule]])&gt;1,"Doublon",""),"")</f>
        <v/>
      </c>
    </row>
    <row r="529" spans="1:22" x14ac:dyDescent="0.25">
      <c r="A529" s="11" t="str">
        <f>IF(Tableau8252728[[#This Row],[Semaine]]="","",VLOOKUP(Tableau8252728[[#This Row],[Semaine]],Listes!$A:$B,2,FALSE))</f>
        <v/>
      </c>
      <c r="B529" s="11" t="str">
        <f>IF(ISBLANK(Tableau8252728[[#This Row],[Matricule]]),"",VLOOKUP(Tableau8252728[[#This Row],[Matricule]],#REF!,2,FALSE))</f>
        <v/>
      </c>
      <c r="C529" s="11" t="str">
        <f>IF(ISBLANK(Tableau8252728[[#This Row],[Matricule]]),"",VLOOKUP(Tableau8252728[[#This Row],[Matricule]],#REF!,3,FALSE))</f>
        <v/>
      </c>
      <c r="D529" s="11" t="str">
        <f>CONCATENATE(Tableau8252728[[#This Row],[Semaine]],Tableau8252728[[#This Row],[Matricule]])</f>
        <v/>
      </c>
      <c r="O529" s="14" t="str">
        <f>IF(SUM(Tableau8252728[[#This Row],[Lundi]:[Mercredi]])&gt;0,SUM(Tableau8252728[[#This Row],[Lundi]:[Mercredi]]),"")</f>
        <v/>
      </c>
      <c r="P529" s="14" t="str">
        <f>IF(SUM(Tableau8252728[[#This Row],[Jeudi]:[Samedi]])&gt;0,SUM(Tableau8252728[[#This Row],[Jeudi]:[Samedi]]),"")</f>
        <v/>
      </c>
      <c r="Q529" s="14">
        <f>COUNTIF(Tableau8252728[[#This Row],[Lundi]:[Mercredi]],"&gt;0") + COUNTIF(Tableau8252728[[#This Row],[Jeudi]:[Samedi]],"&gt;0")</f>
        <v>0</v>
      </c>
      <c r="R529" s="14" t="str">
        <f>IFERROR(Tableau8252728[[#This Row],[Total Tour 1]]+Tableau8252728[[#This Row],[Total Tour 2]],"")</f>
        <v/>
      </c>
      <c r="S529" s="14">
        <f>COUNTIF(Tableau8252728[[#This Row],[Lundi]:[Samedi]],"&gt;=10")*1000</f>
        <v>0</v>
      </c>
      <c r="T52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29" s="15">
        <f>Tableau8252728[[#This Row],[Prime production]]+Tableau8252728[[#This Row],[Prime rendement]]</f>
        <v>0</v>
      </c>
      <c r="V529" s="15" t="str">
        <f>IF(Tableau8252728[[#This Row],[Matricule]]&gt;1,IF(COUNTIF(Tableau8252728[DateMatricule],Tableau8252728[[#This Row],[DateMatricule]])&gt;1,"Doublon",""),"")</f>
        <v/>
      </c>
    </row>
    <row r="530" spans="1:22" x14ac:dyDescent="0.25">
      <c r="A530" s="11" t="str">
        <f>IF(Tableau8252728[[#This Row],[Semaine]]="","",VLOOKUP(Tableau8252728[[#This Row],[Semaine]],Listes!$A:$B,2,FALSE))</f>
        <v/>
      </c>
      <c r="B530" s="11" t="str">
        <f>IF(ISBLANK(Tableau8252728[[#This Row],[Matricule]]),"",VLOOKUP(Tableau8252728[[#This Row],[Matricule]],#REF!,2,FALSE))</f>
        <v/>
      </c>
      <c r="C530" s="11" t="str">
        <f>IF(ISBLANK(Tableau8252728[[#This Row],[Matricule]]),"",VLOOKUP(Tableau8252728[[#This Row],[Matricule]],#REF!,3,FALSE))</f>
        <v/>
      </c>
      <c r="D530" s="11" t="str">
        <f>CONCATENATE(Tableau8252728[[#This Row],[Semaine]],Tableau8252728[[#This Row],[Matricule]])</f>
        <v/>
      </c>
      <c r="O530" s="14" t="str">
        <f>IF(SUM(Tableau8252728[[#This Row],[Lundi]:[Mercredi]])&gt;0,SUM(Tableau8252728[[#This Row],[Lundi]:[Mercredi]]),"")</f>
        <v/>
      </c>
      <c r="P530" s="14" t="str">
        <f>IF(SUM(Tableau8252728[[#This Row],[Jeudi]:[Samedi]])&gt;0,SUM(Tableau8252728[[#This Row],[Jeudi]:[Samedi]]),"")</f>
        <v/>
      </c>
      <c r="Q530" s="14">
        <f>COUNTIF(Tableau8252728[[#This Row],[Lundi]:[Mercredi]],"&gt;0") + COUNTIF(Tableau8252728[[#This Row],[Jeudi]:[Samedi]],"&gt;0")</f>
        <v>0</v>
      </c>
      <c r="R530" s="14" t="str">
        <f>IFERROR(Tableau8252728[[#This Row],[Total Tour 1]]+Tableau8252728[[#This Row],[Total Tour 2]],"")</f>
        <v/>
      </c>
      <c r="S530" s="14">
        <f>COUNTIF(Tableau8252728[[#This Row],[Lundi]:[Samedi]],"&gt;=10")*1000</f>
        <v>0</v>
      </c>
      <c r="T53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30" s="15">
        <f>Tableau8252728[[#This Row],[Prime production]]+Tableau8252728[[#This Row],[Prime rendement]]</f>
        <v>0</v>
      </c>
      <c r="V530" s="15" t="str">
        <f>IF(Tableau8252728[[#This Row],[Matricule]]&gt;1,IF(COUNTIF(Tableau8252728[DateMatricule],Tableau8252728[[#This Row],[DateMatricule]])&gt;1,"Doublon",""),"")</f>
        <v/>
      </c>
    </row>
    <row r="531" spans="1:22" x14ac:dyDescent="0.25">
      <c r="A531" s="11" t="str">
        <f>IF(Tableau8252728[[#This Row],[Semaine]]="","",VLOOKUP(Tableau8252728[[#This Row],[Semaine]],Listes!$A:$B,2,FALSE))</f>
        <v/>
      </c>
      <c r="B531" s="11" t="str">
        <f>IF(ISBLANK(Tableau8252728[[#This Row],[Matricule]]),"",VLOOKUP(Tableau8252728[[#This Row],[Matricule]],#REF!,2,FALSE))</f>
        <v/>
      </c>
      <c r="C531" s="11" t="str">
        <f>IF(ISBLANK(Tableau8252728[[#This Row],[Matricule]]),"",VLOOKUP(Tableau8252728[[#This Row],[Matricule]],#REF!,3,FALSE))</f>
        <v/>
      </c>
      <c r="D531" s="11" t="str">
        <f>CONCATENATE(Tableau8252728[[#This Row],[Semaine]],Tableau8252728[[#This Row],[Matricule]])</f>
        <v/>
      </c>
      <c r="O531" s="14" t="str">
        <f>IF(SUM(Tableau8252728[[#This Row],[Lundi]:[Mercredi]])&gt;0,SUM(Tableau8252728[[#This Row],[Lundi]:[Mercredi]]),"")</f>
        <v/>
      </c>
      <c r="P531" s="14" t="str">
        <f>IF(SUM(Tableau8252728[[#This Row],[Jeudi]:[Samedi]])&gt;0,SUM(Tableau8252728[[#This Row],[Jeudi]:[Samedi]]),"")</f>
        <v/>
      </c>
      <c r="Q531" s="14">
        <f>COUNTIF(Tableau8252728[[#This Row],[Lundi]:[Mercredi]],"&gt;0") + COUNTIF(Tableau8252728[[#This Row],[Jeudi]:[Samedi]],"&gt;0")</f>
        <v>0</v>
      </c>
      <c r="R531" s="14" t="str">
        <f>IFERROR(Tableau8252728[[#This Row],[Total Tour 1]]+Tableau8252728[[#This Row],[Total Tour 2]],"")</f>
        <v/>
      </c>
      <c r="S531" s="14">
        <f>COUNTIF(Tableau8252728[[#This Row],[Lundi]:[Samedi]],"&gt;=10")*1000</f>
        <v>0</v>
      </c>
      <c r="T53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31" s="15">
        <f>Tableau8252728[[#This Row],[Prime production]]+Tableau8252728[[#This Row],[Prime rendement]]</f>
        <v>0</v>
      </c>
      <c r="V531" s="15" t="str">
        <f>IF(Tableau8252728[[#This Row],[Matricule]]&gt;1,IF(COUNTIF(Tableau8252728[DateMatricule],Tableau8252728[[#This Row],[DateMatricule]])&gt;1,"Doublon",""),"")</f>
        <v/>
      </c>
    </row>
    <row r="532" spans="1:22" x14ac:dyDescent="0.25">
      <c r="A532" s="11" t="str">
        <f>IF(Tableau8252728[[#This Row],[Semaine]]="","",VLOOKUP(Tableau8252728[[#This Row],[Semaine]],Listes!$A:$B,2,FALSE))</f>
        <v/>
      </c>
      <c r="B532" s="11" t="str">
        <f>IF(ISBLANK(Tableau8252728[[#This Row],[Matricule]]),"",VLOOKUP(Tableau8252728[[#This Row],[Matricule]],#REF!,2,FALSE))</f>
        <v/>
      </c>
      <c r="C532" s="11" t="str">
        <f>IF(ISBLANK(Tableau8252728[[#This Row],[Matricule]]),"",VLOOKUP(Tableau8252728[[#This Row],[Matricule]],#REF!,3,FALSE))</f>
        <v/>
      </c>
      <c r="D532" s="11" t="str">
        <f>CONCATENATE(Tableau8252728[[#This Row],[Semaine]],Tableau8252728[[#This Row],[Matricule]])</f>
        <v/>
      </c>
      <c r="O532" s="14" t="str">
        <f>IF(SUM(Tableau8252728[[#This Row],[Lundi]:[Mercredi]])&gt;0,SUM(Tableau8252728[[#This Row],[Lundi]:[Mercredi]]),"")</f>
        <v/>
      </c>
      <c r="P532" s="14" t="str">
        <f>IF(SUM(Tableau8252728[[#This Row],[Jeudi]:[Samedi]])&gt;0,SUM(Tableau8252728[[#This Row],[Jeudi]:[Samedi]]),"")</f>
        <v/>
      </c>
      <c r="Q532" s="14">
        <f>COUNTIF(Tableau8252728[[#This Row],[Lundi]:[Mercredi]],"&gt;0") + COUNTIF(Tableau8252728[[#This Row],[Jeudi]:[Samedi]],"&gt;0")</f>
        <v>0</v>
      </c>
      <c r="R532" s="14" t="str">
        <f>IFERROR(Tableau8252728[[#This Row],[Total Tour 1]]+Tableau8252728[[#This Row],[Total Tour 2]],"")</f>
        <v/>
      </c>
      <c r="S532" s="14">
        <f>COUNTIF(Tableau8252728[[#This Row],[Lundi]:[Samedi]],"&gt;=10")*1000</f>
        <v>0</v>
      </c>
      <c r="T53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32" s="15">
        <f>Tableau8252728[[#This Row],[Prime production]]+Tableau8252728[[#This Row],[Prime rendement]]</f>
        <v>0</v>
      </c>
      <c r="V532" s="15" t="str">
        <f>IF(Tableau8252728[[#This Row],[Matricule]]&gt;1,IF(COUNTIF(Tableau8252728[DateMatricule],Tableau8252728[[#This Row],[DateMatricule]])&gt;1,"Doublon",""),"")</f>
        <v/>
      </c>
    </row>
    <row r="533" spans="1:22" x14ac:dyDescent="0.25">
      <c r="A533" s="11" t="str">
        <f>IF(Tableau8252728[[#This Row],[Semaine]]="","",VLOOKUP(Tableau8252728[[#This Row],[Semaine]],Listes!$A:$B,2,FALSE))</f>
        <v/>
      </c>
      <c r="B533" s="11" t="str">
        <f>IF(ISBLANK(Tableau8252728[[#This Row],[Matricule]]),"",VLOOKUP(Tableau8252728[[#This Row],[Matricule]],#REF!,2,FALSE))</f>
        <v/>
      </c>
      <c r="C533" s="11" t="str">
        <f>IF(ISBLANK(Tableau8252728[[#This Row],[Matricule]]),"",VLOOKUP(Tableau8252728[[#This Row],[Matricule]],#REF!,3,FALSE))</f>
        <v/>
      </c>
      <c r="D533" s="11" t="str">
        <f>CONCATENATE(Tableau8252728[[#This Row],[Semaine]],Tableau8252728[[#This Row],[Matricule]])</f>
        <v/>
      </c>
      <c r="O533" s="14" t="str">
        <f>IF(SUM(Tableau8252728[[#This Row],[Lundi]:[Mercredi]])&gt;0,SUM(Tableau8252728[[#This Row],[Lundi]:[Mercredi]]),"")</f>
        <v/>
      </c>
      <c r="P533" s="14" t="str">
        <f>IF(SUM(Tableau8252728[[#This Row],[Jeudi]:[Samedi]])&gt;0,SUM(Tableau8252728[[#This Row],[Jeudi]:[Samedi]]),"")</f>
        <v/>
      </c>
      <c r="Q533" s="14">
        <f>COUNTIF(Tableau8252728[[#This Row],[Lundi]:[Mercredi]],"&gt;0") + COUNTIF(Tableau8252728[[#This Row],[Jeudi]:[Samedi]],"&gt;0")</f>
        <v>0</v>
      </c>
      <c r="R533" s="14" t="str">
        <f>IFERROR(Tableau8252728[[#This Row],[Total Tour 1]]+Tableau8252728[[#This Row],[Total Tour 2]],"")</f>
        <v/>
      </c>
      <c r="S533" s="14">
        <f>COUNTIF(Tableau8252728[[#This Row],[Lundi]:[Samedi]],"&gt;=10")*1000</f>
        <v>0</v>
      </c>
      <c r="T53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33" s="15">
        <f>Tableau8252728[[#This Row],[Prime production]]+Tableau8252728[[#This Row],[Prime rendement]]</f>
        <v>0</v>
      </c>
      <c r="V533" s="15" t="str">
        <f>IF(Tableau8252728[[#This Row],[Matricule]]&gt;1,IF(COUNTIF(Tableau8252728[DateMatricule],Tableau8252728[[#This Row],[DateMatricule]])&gt;1,"Doublon",""),"")</f>
        <v/>
      </c>
    </row>
    <row r="534" spans="1:22" x14ac:dyDescent="0.25">
      <c r="A534" s="11" t="str">
        <f>IF(Tableau8252728[[#This Row],[Semaine]]="","",VLOOKUP(Tableau8252728[[#This Row],[Semaine]],Listes!$A:$B,2,FALSE))</f>
        <v/>
      </c>
      <c r="B534" s="11" t="str">
        <f>IF(ISBLANK(Tableau8252728[[#This Row],[Matricule]]),"",VLOOKUP(Tableau8252728[[#This Row],[Matricule]],#REF!,2,FALSE))</f>
        <v/>
      </c>
      <c r="C534" s="11" t="str">
        <f>IF(ISBLANK(Tableau8252728[[#This Row],[Matricule]]),"",VLOOKUP(Tableau8252728[[#This Row],[Matricule]],#REF!,3,FALSE))</f>
        <v/>
      </c>
      <c r="D534" s="11" t="str">
        <f>CONCATENATE(Tableau8252728[[#This Row],[Semaine]],Tableau8252728[[#This Row],[Matricule]])</f>
        <v/>
      </c>
      <c r="O534" s="14" t="str">
        <f>IF(SUM(Tableau8252728[[#This Row],[Lundi]:[Mercredi]])&gt;0,SUM(Tableau8252728[[#This Row],[Lundi]:[Mercredi]]),"")</f>
        <v/>
      </c>
      <c r="P534" s="14" t="str">
        <f>IF(SUM(Tableau8252728[[#This Row],[Jeudi]:[Samedi]])&gt;0,SUM(Tableau8252728[[#This Row],[Jeudi]:[Samedi]]),"")</f>
        <v/>
      </c>
      <c r="Q534" s="14">
        <f>COUNTIF(Tableau8252728[[#This Row],[Lundi]:[Mercredi]],"&gt;0") + COUNTIF(Tableau8252728[[#This Row],[Jeudi]:[Samedi]],"&gt;0")</f>
        <v>0</v>
      </c>
      <c r="R534" s="14" t="str">
        <f>IFERROR(Tableau8252728[[#This Row],[Total Tour 1]]+Tableau8252728[[#This Row],[Total Tour 2]],"")</f>
        <v/>
      </c>
      <c r="S534" s="14">
        <f>COUNTIF(Tableau8252728[[#This Row],[Lundi]:[Samedi]],"&gt;=10")*1000</f>
        <v>0</v>
      </c>
      <c r="T53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34" s="15">
        <f>Tableau8252728[[#This Row],[Prime production]]+Tableau8252728[[#This Row],[Prime rendement]]</f>
        <v>0</v>
      </c>
      <c r="V534" s="15" t="str">
        <f>IF(Tableau8252728[[#This Row],[Matricule]]&gt;1,IF(COUNTIF(Tableau8252728[DateMatricule],Tableau8252728[[#This Row],[DateMatricule]])&gt;1,"Doublon",""),"")</f>
        <v/>
      </c>
    </row>
    <row r="535" spans="1:22" x14ac:dyDescent="0.25">
      <c r="A535" s="11" t="str">
        <f>IF(Tableau8252728[[#This Row],[Semaine]]="","",VLOOKUP(Tableau8252728[[#This Row],[Semaine]],Listes!$A:$B,2,FALSE))</f>
        <v/>
      </c>
      <c r="B535" s="11" t="str">
        <f>IF(ISBLANK(Tableau8252728[[#This Row],[Matricule]]),"",VLOOKUP(Tableau8252728[[#This Row],[Matricule]],#REF!,2,FALSE))</f>
        <v/>
      </c>
      <c r="C535" s="11" t="str">
        <f>IF(ISBLANK(Tableau8252728[[#This Row],[Matricule]]),"",VLOOKUP(Tableau8252728[[#This Row],[Matricule]],#REF!,3,FALSE))</f>
        <v/>
      </c>
      <c r="D535" s="11" t="str">
        <f>CONCATENATE(Tableau8252728[[#This Row],[Semaine]],Tableau8252728[[#This Row],[Matricule]])</f>
        <v/>
      </c>
      <c r="O535" s="14" t="str">
        <f>IF(SUM(Tableau8252728[[#This Row],[Lundi]:[Mercredi]])&gt;0,SUM(Tableau8252728[[#This Row],[Lundi]:[Mercredi]]),"")</f>
        <v/>
      </c>
      <c r="P535" s="14" t="str">
        <f>IF(SUM(Tableau8252728[[#This Row],[Jeudi]:[Samedi]])&gt;0,SUM(Tableau8252728[[#This Row],[Jeudi]:[Samedi]]),"")</f>
        <v/>
      </c>
      <c r="Q535" s="14">
        <f>COUNTIF(Tableau8252728[[#This Row],[Lundi]:[Mercredi]],"&gt;0") + COUNTIF(Tableau8252728[[#This Row],[Jeudi]:[Samedi]],"&gt;0")</f>
        <v>0</v>
      </c>
      <c r="R535" s="14" t="str">
        <f>IFERROR(Tableau8252728[[#This Row],[Total Tour 1]]+Tableau8252728[[#This Row],[Total Tour 2]],"")</f>
        <v/>
      </c>
      <c r="S535" s="14">
        <f>COUNTIF(Tableau8252728[[#This Row],[Lundi]:[Samedi]],"&gt;=10")*1000</f>
        <v>0</v>
      </c>
      <c r="T53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35" s="15">
        <f>Tableau8252728[[#This Row],[Prime production]]+Tableau8252728[[#This Row],[Prime rendement]]</f>
        <v>0</v>
      </c>
      <c r="V535" s="15" t="str">
        <f>IF(Tableau8252728[[#This Row],[Matricule]]&gt;1,IF(COUNTIF(Tableau8252728[DateMatricule],Tableau8252728[[#This Row],[DateMatricule]])&gt;1,"Doublon",""),"")</f>
        <v/>
      </c>
    </row>
    <row r="536" spans="1:22" x14ac:dyDescent="0.25">
      <c r="A536" s="11" t="str">
        <f>IF(Tableau8252728[[#This Row],[Semaine]]="","",VLOOKUP(Tableau8252728[[#This Row],[Semaine]],Listes!$A:$B,2,FALSE))</f>
        <v/>
      </c>
      <c r="B536" s="11" t="str">
        <f>IF(ISBLANK(Tableau8252728[[#This Row],[Matricule]]),"",VLOOKUP(Tableau8252728[[#This Row],[Matricule]],#REF!,2,FALSE))</f>
        <v/>
      </c>
      <c r="C536" s="11" t="str">
        <f>IF(ISBLANK(Tableau8252728[[#This Row],[Matricule]]),"",VLOOKUP(Tableau8252728[[#This Row],[Matricule]],#REF!,3,FALSE))</f>
        <v/>
      </c>
      <c r="D536" s="11" t="str">
        <f>CONCATENATE(Tableau8252728[[#This Row],[Semaine]],Tableau8252728[[#This Row],[Matricule]])</f>
        <v/>
      </c>
      <c r="O536" s="14" t="str">
        <f>IF(SUM(Tableau8252728[[#This Row],[Lundi]:[Mercredi]])&gt;0,SUM(Tableau8252728[[#This Row],[Lundi]:[Mercredi]]),"")</f>
        <v/>
      </c>
      <c r="P536" s="14" t="str">
        <f>IF(SUM(Tableau8252728[[#This Row],[Jeudi]:[Samedi]])&gt;0,SUM(Tableau8252728[[#This Row],[Jeudi]:[Samedi]]),"")</f>
        <v/>
      </c>
      <c r="Q536" s="14">
        <f>COUNTIF(Tableau8252728[[#This Row],[Lundi]:[Mercredi]],"&gt;0") + COUNTIF(Tableau8252728[[#This Row],[Jeudi]:[Samedi]],"&gt;0")</f>
        <v>0</v>
      </c>
      <c r="R536" s="14" t="str">
        <f>IFERROR(Tableau8252728[[#This Row],[Total Tour 1]]+Tableau8252728[[#This Row],[Total Tour 2]],"")</f>
        <v/>
      </c>
      <c r="S536" s="14">
        <f>COUNTIF(Tableau8252728[[#This Row],[Lundi]:[Samedi]],"&gt;=10")*1000</f>
        <v>0</v>
      </c>
      <c r="T53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36" s="15">
        <f>Tableau8252728[[#This Row],[Prime production]]+Tableau8252728[[#This Row],[Prime rendement]]</f>
        <v>0</v>
      </c>
      <c r="V536" s="15" t="str">
        <f>IF(Tableau8252728[[#This Row],[Matricule]]&gt;1,IF(COUNTIF(Tableau8252728[DateMatricule],Tableau8252728[[#This Row],[DateMatricule]])&gt;1,"Doublon",""),"")</f>
        <v/>
      </c>
    </row>
    <row r="537" spans="1:22" x14ac:dyDescent="0.25">
      <c r="A537" s="11" t="str">
        <f>IF(Tableau8252728[[#This Row],[Semaine]]="","",VLOOKUP(Tableau8252728[[#This Row],[Semaine]],Listes!$A:$B,2,FALSE))</f>
        <v/>
      </c>
      <c r="B537" s="11" t="str">
        <f>IF(ISBLANK(Tableau8252728[[#This Row],[Matricule]]),"",VLOOKUP(Tableau8252728[[#This Row],[Matricule]],#REF!,2,FALSE))</f>
        <v/>
      </c>
      <c r="C537" s="11" t="str">
        <f>IF(ISBLANK(Tableau8252728[[#This Row],[Matricule]]),"",VLOOKUP(Tableau8252728[[#This Row],[Matricule]],#REF!,3,FALSE))</f>
        <v/>
      </c>
      <c r="D537" s="11" t="str">
        <f>CONCATENATE(Tableau8252728[[#This Row],[Semaine]],Tableau8252728[[#This Row],[Matricule]])</f>
        <v/>
      </c>
      <c r="O537" s="14" t="str">
        <f>IF(SUM(Tableau8252728[[#This Row],[Lundi]:[Mercredi]])&gt;0,SUM(Tableau8252728[[#This Row],[Lundi]:[Mercredi]]),"")</f>
        <v/>
      </c>
      <c r="P537" s="14" t="str">
        <f>IF(SUM(Tableau8252728[[#This Row],[Jeudi]:[Samedi]])&gt;0,SUM(Tableau8252728[[#This Row],[Jeudi]:[Samedi]]),"")</f>
        <v/>
      </c>
      <c r="Q537" s="14">
        <f>COUNTIF(Tableau8252728[[#This Row],[Lundi]:[Mercredi]],"&gt;0") + COUNTIF(Tableau8252728[[#This Row],[Jeudi]:[Samedi]],"&gt;0")</f>
        <v>0</v>
      </c>
      <c r="R537" s="14" t="str">
        <f>IFERROR(Tableau8252728[[#This Row],[Total Tour 1]]+Tableau8252728[[#This Row],[Total Tour 2]],"")</f>
        <v/>
      </c>
      <c r="S537" s="14">
        <f>COUNTIF(Tableau8252728[[#This Row],[Lundi]:[Samedi]],"&gt;=10")*1000</f>
        <v>0</v>
      </c>
      <c r="T53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37" s="15">
        <f>Tableau8252728[[#This Row],[Prime production]]+Tableau8252728[[#This Row],[Prime rendement]]</f>
        <v>0</v>
      </c>
      <c r="V537" s="15" t="str">
        <f>IF(Tableau8252728[[#This Row],[Matricule]]&gt;1,IF(COUNTIF(Tableau8252728[DateMatricule],Tableau8252728[[#This Row],[DateMatricule]])&gt;1,"Doublon",""),"")</f>
        <v/>
      </c>
    </row>
    <row r="538" spans="1:22" x14ac:dyDescent="0.25">
      <c r="A538" s="11" t="str">
        <f>IF(Tableau8252728[[#This Row],[Semaine]]="","",VLOOKUP(Tableau8252728[[#This Row],[Semaine]],Listes!$A:$B,2,FALSE))</f>
        <v/>
      </c>
      <c r="B538" s="11" t="str">
        <f>IF(ISBLANK(Tableau8252728[[#This Row],[Matricule]]),"",VLOOKUP(Tableau8252728[[#This Row],[Matricule]],#REF!,2,FALSE))</f>
        <v/>
      </c>
      <c r="C538" s="11" t="str">
        <f>IF(ISBLANK(Tableau8252728[[#This Row],[Matricule]]),"",VLOOKUP(Tableau8252728[[#This Row],[Matricule]],#REF!,3,FALSE))</f>
        <v/>
      </c>
      <c r="D538" s="11" t="str">
        <f>CONCATENATE(Tableau8252728[[#This Row],[Semaine]],Tableau8252728[[#This Row],[Matricule]])</f>
        <v/>
      </c>
      <c r="O538" s="14" t="str">
        <f>IF(SUM(Tableau8252728[[#This Row],[Lundi]:[Mercredi]])&gt;0,SUM(Tableau8252728[[#This Row],[Lundi]:[Mercredi]]),"")</f>
        <v/>
      </c>
      <c r="P538" s="14" t="str">
        <f>IF(SUM(Tableau8252728[[#This Row],[Jeudi]:[Samedi]])&gt;0,SUM(Tableau8252728[[#This Row],[Jeudi]:[Samedi]]),"")</f>
        <v/>
      </c>
      <c r="Q538" s="14">
        <f>COUNTIF(Tableau8252728[[#This Row],[Lundi]:[Mercredi]],"&gt;0") + COUNTIF(Tableau8252728[[#This Row],[Jeudi]:[Samedi]],"&gt;0")</f>
        <v>0</v>
      </c>
      <c r="R538" s="14" t="str">
        <f>IFERROR(Tableau8252728[[#This Row],[Total Tour 1]]+Tableau8252728[[#This Row],[Total Tour 2]],"")</f>
        <v/>
      </c>
      <c r="S538" s="14">
        <f>COUNTIF(Tableau8252728[[#This Row],[Lundi]:[Samedi]],"&gt;=10")*1000</f>
        <v>0</v>
      </c>
      <c r="T53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38" s="15">
        <f>Tableau8252728[[#This Row],[Prime production]]+Tableau8252728[[#This Row],[Prime rendement]]</f>
        <v>0</v>
      </c>
      <c r="V538" s="15" t="str">
        <f>IF(Tableau8252728[[#This Row],[Matricule]]&gt;1,IF(COUNTIF(Tableau8252728[DateMatricule],Tableau8252728[[#This Row],[DateMatricule]])&gt;1,"Doublon",""),"")</f>
        <v/>
      </c>
    </row>
    <row r="539" spans="1:22" x14ac:dyDescent="0.25">
      <c r="A539" s="11" t="str">
        <f>IF(Tableau8252728[[#This Row],[Semaine]]="","",VLOOKUP(Tableau8252728[[#This Row],[Semaine]],Listes!$A:$B,2,FALSE))</f>
        <v/>
      </c>
      <c r="B539" s="11" t="str">
        <f>IF(ISBLANK(Tableau8252728[[#This Row],[Matricule]]),"",VLOOKUP(Tableau8252728[[#This Row],[Matricule]],#REF!,2,FALSE))</f>
        <v/>
      </c>
      <c r="C539" s="11" t="str">
        <f>IF(ISBLANK(Tableau8252728[[#This Row],[Matricule]]),"",VLOOKUP(Tableau8252728[[#This Row],[Matricule]],#REF!,3,FALSE))</f>
        <v/>
      </c>
      <c r="D539" s="11" t="str">
        <f>CONCATENATE(Tableau8252728[[#This Row],[Semaine]],Tableau8252728[[#This Row],[Matricule]])</f>
        <v/>
      </c>
      <c r="O539" s="14" t="str">
        <f>IF(SUM(Tableau8252728[[#This Row],[Lundi]:[Mercredi]])&gt;0,SUM(Tableau8252728[[#This Row],[Lundi]:[Mercredi]]),"")</f>
        <v/>
      </c>
      <c r="P539" s="14" t="str">
        <f>IF(SUM(Tableau8252728[[#This Row],[Jeudi]:[Samedi]])&gt;0,SUM(Tableau8252728[[#This Row],[Jeudi]:[Samedi]]),"")</f>
        <v/>
      </c>
      <c r="Q539" s="14">
        <f>COUNTIF(Tableau8252728[[#This Row],[Lundi]:[Mercredi]],"&gt;0") + COUNTIF(Tableau8252728[[#This Row],[Jeudi]:[Samedi]],"&gt;0")</f>
        <v>0</v>
      </c>
      <c r="R539" s="14" t="str">
        <f>IFERROR(Tableau8252728[[#This Row],[Total Tour 1]]+Tableau8252728[[#This Row],[Total Tour 2]],"")</f>
        <v/>
      </c>
      <c r="S539" s="14">
        <f>COUNTIF(Tableau8252728[[#This Row],[Lundi]:[Samedi]],"&gt;=10")*1000</f>
        <v>0</v>
      </c>
      <c r="T53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39" s="15">
        <f>Tableau8252728[[#This Row],[Prime production]]+Tableau8252728[[#This Row],[Prime rendement]]</f>
        <v>0</v>
      </c>
      <c r="V539" s="15" t="str">
        <f>IF(Tableau8252728[[#This Row],[Matricule]]&gt;1,IF(COUNTIF(Tableau8252728[DateMatricule],Tableau8252728[[#This Row],[DateMatricule]])&gt;1,"Doublon",""),"")</f>
        <v/>
      </c>
    </row>
    <row r="540" spans="1:22" x14ac:dyDescent="0.25">
      <c r="A540" s="11" t="str">
        <f>IF(Tableau8252728[[#This Row],[Semaine]]="","",VLOOKUP(Tableau8252728[[#This Row],[Semaine]],Listes!$A:$B,2,FALSE))</f>
        <v/>
      </c>
      <c r="B540" s="11" t="str">
        <f>IF(ISBLANK(Tableau8252728[[#This Row],[Matricule]]),"",VLOOKUP(Tableau8252728[[#This Row],[Matricule]],#REF!,2,FALSE))</f>
        <v/>
      </c>
      <c r="C540" s="11" t="str">
        <f>IF(ISBLANK(Tableau8252728[[#This Row],[Matricule]]),"",VLOOKUP(Tableau8252728[[#This Row],[Matricule]],#REF!,3,FALSE))</f>
        <v/>
      </c>
      <c r="D540" s="11" t="str">
        <f>CONCATENATE(Tableau8252728[[#This Row],[Semaine]],Tableau8252728[[#This Row],[Matricule]])</f>
        <v/>
      </c>
      <c r="O540" s="14" t="str">
        <f>IF(SUM(Tableau8252728[[#This Row],[Lundi]:[Mercredi]])&gt;0,SUM(Tableau8252728[[#This Row],[Lundi]:[Mercredi]]),"")</f>
        <v/>
      </c>
      <c r="P540" s="14" t="str">
        <f>IF(SUM(Tableau8252728[[#This Row],[Jeudi]:[Samedi]])&gt;0,SUM(Tableau8252728[[#This Row],[Jeudi]:[Samedi]]),"")</f>
        <v/>
      </c>
      <c r="Q540" s="14">
        <f>COUNTIF(Tableau8252728[[#This Row],[Lundi]:[Mercredi]],"&gt;0") + COUNTIF(Tableau8252728[[#This Row],[Jeudi]:[Samedi]],"&gt;0")</f>
        <v>0</v>
      </c>
      <c r="R540" s="14" t="str">
        <f>IFERROR(Tableau8252728[[#This Row],[Total Tour 1]]+Tableau8252728[[#This Row],[Total Tour 2]],"")</f>
        <v/>
      </c>
      <c r="S540" s="14">
        <f>COUNTIF(Tableau8252728[[#This Row],[Lundi]:[Samedi]],"&gt;=10")*1000</f>
        <v>0</v>
      </c>
      <c r="T54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40" s="15">
        <f>Tableau8252728[[#This Row],[Prime production]]+Tableau8252728[[#This Row],[Prime rendement]]</f>
        <v>0</v>
      </c>
      <c r="V540" s="15" t="str">
        <f>IF(Tableau8252728[[#This Row],[Matricule]]&gt;1,IF(COUNTIF(Tableau8252728[DateMatricule],Tableau8252728[[#This Row],[DateMatricule]])&gt;1,"Doublon",""),"")</f>
        <v/>
      </c>
    </row>
    <row r="541" spans="1:22" x14ac:dyDescent="0.25">
      <c r="A541" s="11" t="str">
        <f>IF(Tableau8252728[[#This Row],[Semaine]]="","",VLOOKUP(Tableau8252728[[#This Row],[Semaine]],Listes!$A:$B,2,FALSE))</f>
        <v/>
      </c>
      <c r="B541" s="11" t="str">
        <f>IF(ISBLANK(Tableau8252728[[#This Row],[Matricule]]),"",VLOOKUP(Tableau8252728[[#This Row],[Matricule]],#REF!,2,FALSE))</f>
        <v/>
      </c>
      <c r="C541" s="11" t="str">
        <f>IF(ISBLANK(Tableau8252728[[#This Row],[Matricule]]),"",VLOOKUP(Tableau8252728[[#This Row],[Matricule]],#REF!,3,FALSE))</f>
        <v/>
      </c>
      <c r="D541" s="11" t="str">
        <f>CONCATENATE(Tableau8252728[[#This Row],[Semaine]],Tableau8252728[[#This Row],[Matricule]])</f>
        <v/>
      </c>
      <c r="O541" s="14" t="str">
        <f>IF(SUM(Tableau8252728[[#This Row],[Lundi]:[Mercredi]])&gt;0,SUM(Tableau8252728[[#This Row],[Lundi]:[Mercredi]]),"")</f>
        <v/>
      </c>
      <c r="P541" s="14" t="str">
        <f>IF(SUM(Tableau8252728[[#This Row],[Jeudi]:[Samedi]])&gt;0,SUM(Tableau8252728[[#This Row],[Jeudi]:[Samedi]]),"")</f>
        <v/>
      </c>
      <c r="Q541" s="14">
        <f>COUNTIF(Tableau8252728[[#This Row],[Lundi]:[Mercredi]],"&gt;0") + COUNTIF(Tableau8252728[[#This Row],[Jeudi]:[Samedi]],"&gt;0")</f>
        <v>0</v>
      </c>
      <c r="R541" s="14" t="str">
        <f>IFERROR(Tableau8252728[[#This Row],[Total Tour 1]]+Tableau8252728[[#This Row],[Total Tour 2]],"")</f>
        <v/>
      </c>
      <c r="S541" s="14">
        <f>COUNTIF(Tableau8252728[[#This Row],[Lundi]:[Samedi]],"&gt;=10")*1000</f>
        <v>0</v>
      </c>
      <c r="T54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41" s="15">
        <f>Tableau8252728[[#This Row],[Prime production]]+Tableau8252728[[#This Row],[Prime rendement]]</f>
        <v>0</v>
      </c>
      <c r="V541" s="15" t="str">
        <f>IF(Tableau8252728[[#This Row],[Matricule]]&gt;1,IF(COUNTIF(Tableau8252728[DateMatricule],Tableau8252728[[#This Row],[DateMatricule]])&gt;1,"Doublon",""),"")</f>
        <v/>
      </c>
    </row>
    <row r="542" spans="1:22" x14ac:dyDescent="0.25">
      <c r="A542" s="11" t="str">
        <f>IF(Tableau8252728[[#This Row],[Semaine]]="","",VLOOKUP(Tableau8252728[[#This Row],[Semaine]],Listes!$A:$B,2,FALSE))</f>
        <v/>
      </c>
      <c r="B542" s="11" t="str">
        <f>IF(ISBLANK(Tableau8252728[[#This Row],[Matricule]]),"",VLOOKUP(Tableau8252728[[#This Row],[Matricule]],#REF!,2,FALSE))</f>
        <v/>
      </c>
      <c r="C542" s="11" t="str">
        <f>IF(ISBLANK(Tableau8252728[[#This Row],[Matricule]]),"",VLOOKUP(Tableau8252728[[#This Row],[Matricule]],#REF!,3,FALSE))</f>
        <v/>
      </c>
      <c r="D542" s="11" t="str">
        <f>CONCATENATE(Tableau8252728[[#This Row],[Semaine]],Tableau8252728[[#This Row],[Matricule]])</f>
        <v/>
      </c>
      <c r="O542" s="14" t="str">
        <f>IF(SUM(Tableau8252728[[#This Row],[Lundi]:[Mercredi]])&gt;0,SUM(Tableau8252728[[#This Row],[Lundi]:[Mercredi]]),"")</f>
        <v/>
      </c>
      <c r="P542" s="14" t="str">
        <f>IF(SUM(Tableau8252728[[#This Row],[Jeudi]:[Samedi]])&gt;0,SUM(Tableau8252728[[#This Row],[Jeudi]:[Samedi]]),"")</f>
        <v/>
      </c>
      <c r="Q542" s="14">
        <f>COUNTIF(Tableau8252728[[#This Row],[Lundi]:[Mercredi]],"&gt;0") + COUNTIF(Tableau8252728[[#This Row],[Jeudi]:[Samedi]],"&gt;0")</f>
        <v>0</v>
      </c>
      <c r="R542" s="14" t="str">
        <f>IFERROR(Tableau8252728[[#This Row],[Total Tour 1]]+Tableau8252728[[#This Row],[Total Tour 2]],"")</f>
        <v/>
      </c>
      <c r="S542" s="14">
        <f>COUNTIF(Tableau8252728[[#This Row],[Lundi]:[Samedi]],"&gt;=10")*1000</f>
        <v>0</v>
      </c>
      <c r="T54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42" s="15">
        <f>Tableau8252728[[#This Row],[Prime production]]+Tableau8252728[[#This Row],[Prime rendement]]</f>
        <v>0</v>
      </c>
      <c r="V542" s="15" t="str">
        <f>IF(Tableau8252728[[#This Row],[Matricule]]&gt;1,IF(COUNTIF(Tableau8252728[DateMatricule],Tableau8252728[[#This Row],[DateMatricule]])&gt;1,"Doublon",""),"")</f>
        <v/>
      </c>
    </row>
    <row r="543" spans="1:22" x14ac:dyDescent="0.25">
      <c r="A543" s="11" t="str">
        <f>IF(Tableau8252728[[#This Row],[Semaine]]="","",VLOOKUP(Tableau8252728[[#This Row],[Semaine]],Listes!$A:$B,2,FALSE))</f>
        <v/>
      </c>
      <c r="B543" s="11" t="str">
        <f>IF(ISBLANK(Tableau8252728[[#This Row],[Matricule]]),"",VLOOKUP(Tableau8252728[[#This Row],[Matricule]],#REF!,2,FALSE))</f>
        <v/>
      </c>
      <c r="C543" s="11" t="str">
        <f>IF(ISBLANK(Tableau8252728[[#This Row],[Matricule]]),"",VLOOKUP(Tableau8252728[[#This Row],[Matricule]],#REF!,3,FALSE))</f>
        <v/>
      </c>
      <c r="D543" s="11" t="str">
        <f>CONCATENATE(Tableau8252728[[#This Row],[Semaine]],Tableau8252728[[#This Row],[Matricule]])</f>
        <v/>
      </c>
      <c r="O543" s="14" t="str">
        <f>IF(SUM(Tableau8252728[[#This Row],[Lundi]:[Mercredi]])&gt;0,SUM(Tableau8252728[[#This Row],[Lundi]:[Mercredi]]),"")</f>
        <v/>
      </c>
      <c r="P543" s="14" t="str">
        <f>IF(SUM(Tableau8252728[[#This Row],[Jeudi]:[Samedi]])&gt;0,SUM(Tableau8252728[[#This Row],[Jeudi]:[Samedi]]),"")</f>
        <v/>
      </c>
      <c r="Q543" s="14">
        <f>COUNTIF(Tableau8252728[[#This Row],[Lundi]:[Mercredi]],"&gt;0") + COUNTIF(Tableau8252728[[#This Row],[Jeudi]:[Samedi]],"&gt;0")</f>
        <v>0</v>
      </c>
      <c r="R543" s="14" t="str">
        <f>IFERROR(Tableau8252728[[#This Row],[Total Tour 1]]+Tableau8252728[[#This Row],[Total Tour 2]],"")</f>
        <v/>
      </c>
      <c r="S543" s="14">
        <f>COUNTIF(Tableau8252728[[#This Row],[Lundi]:[Samedi]],"&gt;=10")*1000</f>
        <v>0</v>
      </c>
      <c r="T54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43" s="15">
        <f>Tableau8252728[[#This Row],[Prime production]]+Tableau8252728[[#This Row],[Prime rendement]]</f>
        <v>0</v>
      </c>
      <c r="V543" s="15" t="str">
        <f>IF(Tableau8252728[[#This Row],[Matricule]]&gt;1,IF(COUNTIF(Tableau8252728[DateMatricule],Tableau8252728[[#This Row],[DateMatricule]])&gt;1,"Doublon",""),"")</f>
        <v/>
      </c>
    </row>
    <row r="544" spans="1:22" x14ac:dyDescent="0.25">
      <c r="A544" s="11" t="str">
        <f>IF(Tableau8252728[[#This Row],[Semaine]]="","",VLOOKUP(Tableau8252728[[#This Row],[Semaine]],Listes!$A:$B,2,FALSE))</f>
        <v/>
      </c>
      <c r="B544" s="11" t="str">
        <f>IF(ISBLANK(Tableau8252728[[#This Row],[Matricule]]),"",VLOOKUP(Tableau8252728[[#This Row],[Matricule]],#REF!,2,FALSE))</f>
        <v/>
      </c>
      <c r="C544" s="11" t="str">
        <f>IF(ISBLANK(Tableau8252728[[#This Row],[Matricule]]),"",VLOOKUP(Tableau8252728[[#This Row],[Matricule]],#REF!,3,FALSE))</f>
        <v/>
      </c>
      <c r="D544" s="11" t="str">
        <f>CONCATENATE(Tableau8252728[[#This Row],[Semaine]],Tableau8252728[[#This Row],[Matricule]])</f>
        <v/>
      </c>
      <c r="O544" s="14" t="str">
        <f>IF(SUM(Tableau8252728[[#This Row],[Lundi]:[Mercredi]])&gt;0,SUM(Tableau8252728[[#This Row],[Lundi]:[Mercredi]]),"")</f>
        <v/>
      </c>
      <c r="P544" s="14" t="str">
        <f>IF(SUM(Tableau8252728[[#This Row],[Jeudi]:[Samedi]])&gt;0,SUM(Tableau8252728[[#This Row],[Jeudi]:[Samedi]]),"")</f>
        <v/>
      </c>
      <c r="Q544" s="14">
        <f>COUNTIF(Tableau8252728[[#This Row],[Lundi]:[Mercredi]],"&gt;0") + COUNTIF(Tableau8252728[[#This Row],[Jeudi]:[Samedi]],"&gt;0")</f>
        <v>0</v>
      </c>
      <c r="R544" s="14" t="str">
        <f>IFERROR(Tableau8252728[[#This Row],[Total Tour 1]]+Tableau8252728[[#This Row],[Total Tour 2]],"")</f>
        <v/>
      </c>
      <c r="S544" s="14">
        <f>COUNTIF(Tableau8252728[[#This Row],[Lundi]:[Samedi]],"&gt;=10")*1000</f>
        <v>0</v>
      </c>
      <c r="T54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44" s="15">
        <f>Tableau8252728[[#This Row],[Prime production]]+Tableau8252728[[#This Row],[Prime rendement]]</f>
        <v>0</v>
      </c>
      <c r="V544" s="15" t="str">
        <f>IF(Tableau8252728[[#This Row],[Matricule]]&gt;1,IF(COUNTIF(Tableau8252728[DateMatricule],Tableau8252728[[#This Row],[DateMatricule]])&gt;1,"Doublon",""),"")</f>
        <v/>
      </c>
    </row>
    <row r="545" spans="1:22" x14ac:dyDescent="0.25">
      <c r="A545" s="11" t="str">
        <f>IF(Tableau8252728[[#This Row],[Semaine]]="","",VLOOKUP(Tableau8252728[[#This Row],[Semaine]],Listes!$A:$B,2,FALSE))</f>
        <v/>
      </c>
      <c r="B545" s="11" t="str">
        <f>IF(ISBLANK(Tableau8252728[[#This Row],[Matricule]]),"",VLOOKUP(Tableau8252728[[#This Row],[Matricule]],#REF!,2,FALSE))</f>
        <v/>
      </c>
      <c r="C545" s="11" t="str">
        <f>IF(ISBLANK(Tableau8252728[[#This Row],[Matricule]]),"",VLOOKUP(Tableau8252728[[#This Row],[Matricule]],#REF!,3,FALSE))</f>
        <v/>
      </c>
      <c r="D545" s="11" t="str">
        <f>CONCATENATE(Tableau8252728[[#This Row],[Semaine]],Tableau8252728[[#This Row],[Matricule]])</f>
        <v/>
      </c>
      <c r="O545" s="14" t="str">
        <f>IF(SUM(Tableau8252728[[#This Row],[Lundi]:[Mercredi]])&gt;0,SUM(Tableau8252728[[#This Row],[Lundi]:[Mercredi]]),"")</f>
        <v/>
      </c>
      <c r="P545" s="14" t="str">
        <f>IF(SUM(Tableau8252728[[#This Row],[Jeudi]:[Samedi]])&gt;0,SUM(Tableau8252728[[#This Row],[Jeudi]:[Samedi]]),"")</f>
        <v/>
      </c>
      <c r="Q545" s="14">
        <f>COUNTIF(Tableau8252728[[#This Row],[Lundi]:[Mercredi]],"&gt;0") + COUNTIF(Tableau8252728[[#This Row],[Jeudi]:[Samedi]],"&gt;0")</f>
        <v>0</v>
      </c>
      <c r="R545" s="14" t="str">
        <f>IFERROR(Tableau8252728[[#This Row],[Total Tour 1]]+Tableau8252728[[#This Row],[Total Tour 2]],"")</f>
        <v/>
      </c>
      <c r="S545" s="14">
        <f>COUNTIF(Tableau8252728[[#This Row],[Lundi]:[Samedi]],"&gt;=10")*1000</f>
        <v>0</v>
      </c>
      <c r="T54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45" s="15">
        <f>Tableau8252728[[#This Row],[Prime production]]+Tableau8252728[[#This Row],[Prime rendement]]</f>
        <v>0</v>
      </c>
      <c r="V545" s="15" t="str">
        <f>IF(Tableau8252728[[#This Row],[Matricule]]&gt;1,IF(COUNTIF(Tableau8252728[DateMatricule],Tableau8252728[[#This Row],[DateMatricule]])&gt;1,"Doublon",""),"")</f>
        <v/>
      </c>
    </row>
    <row r="546" spans="1:22" x14ac:dyDescent="0.25">
      <c r="A546" s="11" t="str">
        <f>IF(Tableau8252728[[#This Row],[Semaine]]="","",VLOOKUP(Tableau8252728[[#This Row],[Semaine]],Listes!$A:$B,2,FALSE))</f>
        <v/>
      </c>
      <c r="B546" s="11" t="str">
        <f>IF(ISBLANK(Tableau8252728[[#This Row],[Matricule]]),"",VLOOKUP(Tableau8252728[[#This Row],[Matricule]],#REF!,2,FALSE))</f>
        <v/>
      </c>
      <c r="C546" s="11" t="str">
        <f>IF(ISBLANK(Tableau8252728[[#This Row],[Matricule]]),"",VLOOKUP(Tableau8252728[[#This Row],[Matricule]],#REF!,3,FALSE))</f>
        <v/>
      </c>
      <c r="D546" s="11" t="str">
        <f>CONCATENATE(Tableau8252728[[#This Row],[Semaine]],Tableau8252728[[#This Row],[Matricule]])</f>
        <v/>
      </c>
      <c r="O546" s="14" t="str">
        <f>IF(SUM(Tableau8252728[[#This Row],[Lundi]:[Mercredi]])&gt;0,SUM(Tableau8252728[[#This Row],[Lundi]:[Mercredi]]),"")</f>
        <v/>
      </c>
      <c r="P546" s="14" t="str">
        <f>IF(SUM(Tableau8252728[[#This Row],[Jeudi]:[Samedi]])&gt;0,SUM(Tableau8252728[[#This Row],[Jeudi]:[Samedi]]),"")</f>
        <v/>
      </c>
      <c r="Q546" s="14">
        <f>COUNTIF(Tableau8252728[[#This Row],[Lundi]:[Mercredi]],"&gt;0") + COUNTIF(Tableau8252728[[#This Row],[Jeudi]:[Samedi]],"&gt;0")</f>
        <v>0</v>
      </c>
      <c r="R546" s="14" t="str">
        <f>IFERROR(Tableau8252728[[#This Row],[Total Tour 1]]+Tableau8252728[[#This Row],[Total Tour 2]],"")</f>
        <v/>
      </c>
      <c r="S546" s="14">
        <f>COUNTIF(Tableau8252728[[#This Row],[Lundi]:[Samedi]],"&gt;=10")*1000</f>
        <v>0</v>
      </c>
      <c r="T54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46" s="15">
        <f>Tableau8252728[[#This Row],[Prime production]]+Tableau8252728[[#This Row],[Prime rendement]]</f>
        <v>0</v>
      </c>
      <c r="V546" s="15" t="str">
        <f>IF(Tableau8252728[[#This Row],[Matricule]]&gt;1,IF(COUNTIF(Tableau8252728[DateMatricule],Tableau8252728[[#This Row],[DateMatricule]])&gt;1,"Doublon",""),"")</f>
        <v/>
      </c>
    </row>
    <row r="547" spans="1:22" x14ac:dyDescent="0.25">
      <c r="A547" s="11" t="str">
        <f>IF(Tableau8252728[[#This Row],[Semaine]]="","",VLOOKUP(Tableau8252728[[#This Row],[Semaine]],Listes!$A:$B,2,FALSE))</f>
        <v/>
      </c>
      <c r="B547" s="11" t="str">
        <f>IF(ISBLANK(Tableau8252728[[#This Row],[Matricule]]),"",VLOOKUP(Tableau8252728[[#This Row],[Matricule]],#REF!,2,FALSE))</f>
        <v/>
      </c>
      <c r="C547" s="11" t="str">
        <f>IF(ISBLANK(Tableau8252728[[#This Row],[Matricule]]),"",VLOOKUP(Tableau8252728[[#This Row],[Matricule]],#REF!,3,FALSE))</f>
        <v/>
      </c>
      <c r="D547" s="11" t="str">
        <f>CONCATENATE(Tableau8252728[[#This Row],[Semaine]],Tableau8252728[[#This Row],[Matricule]])</f>
        <v/>
      </c>
      <c r="O547" s="14" t="str">
        <f>IF(SUM(Tableau8252728[[#This Row],[Lundi]:[Mercredi]])&gt;0,SUM(Tableau8252728[[#This Row],[Lundi]:[Mercredi]]),"")</f>
        <v/>
      </c>
      <c r="P547" s="14" t="str">
        <f>IF(SUM(Tableau8252728[[#This Row],[Jeudi]:[Samedi]])&gt;0,SUM(Tableau8252728[[#This Row],[Jeudi]:[Samedi]]),"")</f>
        <v/>
      </c>
      <c r="Q547" s="14">
        <f>COUNTIF(Tableau8252728[[#This Row],[Lundi]:[Mercredi]],"&gt;0") + COUNTIF(Tableau8252728[[#This Row],[Jeudi]:[Samedi]],"&gt;0")</f>
        <v>0</v>
      </c>
      <c r="R547" s="14" t="str">
        <f>IFERROR(Tableau8252728[[#This Row],[Total Tour 1]]+Tableau8252728[[#This Row],[Total Tour 2]],"")</f>
        <v/>
      </c>
      <c r="S547" s="14">
        <f>COUNTIF(Tableau8252728[[#This Row],[Lundi]:[Samedi]],"&gt;=10")*1000</f>
        <v>0</v>
      </c>
      <c r="T54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47" s="15">
        <f>Tableau8252728[[#This Row],[Prime production]]+Tableau8252728[[#This Row],[Prime rendement]]</f>
        <v>0</v>
      </c>
      <c r="V547" s="15" t="str">
        <f>IF(Tableau8252728[[#This Row],[Matricule]]&gt;1,IF(COUNTIF(Tableau8252728[DateMatricule],Tableau8252728[[#This Row],[DateMatricule]])&gt;1,"Doublon",""),"")</f>
        <v/>
      </c>
    </row>
    <row r="548" spans="1:22" x14ac:dyDescent="0.25">
      <c r="A548" s="11" t="str">
        <f>IF(Tableau8252728[[#This Row],[Semaine]]="","",VLOOKUP(Tableau8252728[[#This Row],[Semaine]],Listes!$A:$B,2,FALSE))</f>
        <v/>
      </c>
      <c r="B548" s="11" t="str">
        <f>IF(ISBLANK(Tableau8252728[[#This Row],[Matricule]]),"",VLOOKUP(Tableau8252728[[#This Row],[Matricule]],#REF!,2,FALSE))</f>
        <v/>
      </c>
      <c r="C548" s="11" t="str">
        <f>IF(ISBLANK(Tableau8252728[[#This Row],[Matricule]]),"",VLOOKUP(Tableau8252728[[#This Row],[Matricule]],#REF!,3,FALSE))</f>
        <v/>
      </c>
      <c r="D548" s="11" t="str">
        <f>CONCATENATE(Tableau8252728[[#This Row],[Semaine]],Tableau8252728[[#This Row],[Matricule]])</f>
        <v/>
      </c>
      <c r="O548" s="14" t="str">
        <f>IF(SUM(Tableau8252728[[#This Row],[Lundi]:[Mercredi]])&gt;0,SUM(Tableau8252728[[#This Row],[Lundi]:[Mercredi]]),"")</f>
        <v/>
      </c>
      <c r="P548" s="14" t="str">
        <f>IF(SUM(Tableau8252728[[#This Row],[Jeudi]:[Samedi]])&gt;0,SUM(Tableau8252728[[#This Row],[Jeudi]:[Samedi]]),"")</f>
        <v/>
      </c>
      <c r="Q548" s="14">
        <f>COUNTIF(Tableau8252728[[#This Row],[Lundi]:[Mercredi]],"&gt;0") + COUNTIF(Tableau8252728[[#This Row],[Jeudi]:[Samedi]],"&gt;0")</f>
        <v>0</v>
      </c>
      <c r="R548" s="14" t="str">
        <f>IFERROR(Tableau8252728[[#This Row],[Total Tour 1]]+Tableau8252728[[#This Row],[Total Tour 2]],"")</f>
        <v/>
      </c>
      <c r="S548" s="14">
        <f>COUNTIF(Tableau8252728[[#This Row],[Lundi]:[Samedi]],"&gt;=10")*1000</f>
        <v>0</v>
      </c>
      <c r="T54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48" s="15">
        <f>Tableau8252728[[#This Row],[Prime production]]+Tableau8252728[[#This Row],[Prime rendement]]</f>
        <v>0</v>
      </c>
      <c r="V548" s="15" t="str">
        <f>IF(Tableau8252728[[#This Row],[Matricule]]&gt;1,IF(COUNTIF(Tableau8252728[DateMatricule],Tableau8252728[[#This Row],[DateMatricule]])&gt;1,"Doublon",""),"")</f>
        <v/>
      </c>
    </row>
    <row r="549" spans="1:22" x14ac:dyDescent="0.25">
      <c r="A549" s="11" t="str">
        <f>IF(Tableau8252728[[#This Row],[Semaine]]="","",VLOOKUP(Tableau8252728[[#This Row],[Semaine]],Listes!$A:$B,2,FALSE))</f>
        <v/>
      </c>
      <c r="B549" s="11" t="str">
        <f>IF(ISBLANK(Tableau8252728[[#This Row],[Matricule]]),"",VLOOKUP(Tableau8252728[[#This Row],[Matricule]],#REF!,2,FALSE))</f>
        <v/>
      </c>
      <c r="C549" s="11" t="str">
        <f>IF(ISBLANK(Tableau8252728[[#This Row],[Matricule]]),"",VLOOKUP(Tableau8252728[[#This Row],[Matricule]],#REF!,3,FALSE))</f>
        <v/>
      </c>
      <c r="D549" s="11" t="str">
        <f>CONCATENATE(Tableau8252728[[#This Row],[Semaine]],Tableau8252728[[#This Row],[Matricule]])</f>
        <v/>
      </c>
      <c r="O549" s="14" t="str">
        <f>IF(SUM(Tableau8252728[[#This Row],[Lundi]:[Mercredi]])&gt;0,SUM(Tableau8252728[[#This Row],[Lundi]:[Mercredi]]),"")</f>
        <v/>
      </c>
      <c r="P549" s="14" t="str">
        <f>IF(SUM(Tableau8252728[[#This Row],[Jeudi]:[Samedi]])&gt;0,SUM(Tableau8252728[[#This Row],[Jeudi]:[Samedi]]),"")</f>
        <v/>
      </c>
      <c r="Q549" s="14">
        <f>COUNTIF(Tableau8252728[[#This Row],[Lundi]:[Mercredi]],"&gt;0") + COUNTIF(Tableau8252728[[#This Row],[Jeudi]:[Samedi]],"&gt;0")</f>
        <v>0</v>
      </c>
      <c r="R549" s="14" t="str">
        <f>IFERROR(Tableau8252728[[#This Row],[Total Tour 1]]+Tableau8252728[[#This Row],[Total Tour 2]],"")</f>
        <v/>
      </c>
      <c r="S549" s="14">
        <f>COUNTIF(Tableau8252728[[#This Row],[Lundi]:[Samedi]],"&gt;=10")*1000</f>
        <v>0</v>
      </c>
      <c r="T54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49" s="15">
        <f>Tableau8252728[[#This Row],[Prime production]]+Tableau8252728[[#This Row],[Prime rendement]]</f>
        <v>0</v>
      </c>
      <c r="V549" s="15" t="str">
        <f>IF(Tableau8252728[[#This Row],[Matricule]]&gt;1,IF(COUNTIF(Tableau8252728[DateMatricule],Tableau8252728[[#This Row],[DateMatricule]])&gt;1,"Doublon",""),"")</f>
        <v/>
      </c>
    </row>
    <row r="550" spans="1:22" x14ac:dyDescent="0.25">
      <c r="A550" s="11" t="str">
        <f>IF(Tableau8252728[[#This Row],[Semaine]]="","",VLOOKUP(Tableau8252728[[#This Row],[Semaine]],Listes!$A:$B,2,FALSE))</f>
        <v/>
      </c>
      <c r="B550" s="11" t="str">
        <f>IF(ISBLANK(Tableau8252728[[#This Row],[Matricule]]),"",VLOOKUP(Tableau8252728[[#This Row],[Matricule]],#REF!,2,FALSE))</f>
        <v/>
      </c>
      <c r="C550" s="11" t="str">
        <f>IF(ISBLANK(Tableau8252728[[#This Row],[Matricule]]),"",VLOOKUP(Tableau8252728[[#This Row],[Matricule]],#REF!,3,FALSE))</f>
        <v/>
      </c>
      <c r="D550" s="11" t="str">
        <f>CONCATENATE(Tableau8252728[[#This Row],[Semaine]],Tableau8252728[[#This Row],[Matricule]])</f>
        <v/>
      </c>
      <c r="O550" s="14" t="str">
        <f>IF(SUM(Tableau8252728[[#This Row],[Lundi]:[Mercredi]])&gt;0,SUM(Tableau8252728[[#This Row],[Lundi]:[Mercredi]]),"")</f>
        <v/>
      </c>
      <c r="P550" s="14" t="str">
        <f>IF(SUM(Tableau8252728[[#This Row],[Jeudi]:[Samedi]])&gt;0,SUM(Tableau8252728[[#This Row],[Jeudi]:[Samedi]]),"")</f>
        <v/>
      </c>
      <c r="Q550" s="14">
        <f>COUNTIF(Tableau8252728[[#This Row],[Lundi]:[Mercredi]],"&gt;0") + COUNTIF(Tableau8252728[[#This Row],[Jeudi]:[Samedi]],"&gt;0")</f>
        <v>0</v>
      </c>
      <c r="R550" s="14" t="str">
        <f>IFERROR(Tableau8252728[[#This Row],[Total Tour 1]]+Tableau8252728[[#This Row],[Total Tour 2]],"")</f>
        <v/>
      </c>
      <c r="S550" s="14">
        <f>COUNTIF(Tableau8252728[[#This Row],[Lundi]:[Samedi]],"&gt;=10")*1000</f>
        <v>0</v>
      </c>
      <c r="T55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50" s="15">
        <f>Tableau8252728[[#This Row],[Prime production]]+Tableau8252728[[#This Row],[Prime rendement]]</f>
        <v>0</v>
      </c>
      <c r="V550" s="15" t="str">
        <f>IF(Tableau8252728[[#This Row],[Matricule]]&gt;1,IF(COUNTIF(Tableau8252728[DateMatricule],Tableau8252728[[#This Row],[DateMatricule]])&gt;1,"Doublon",""),"")</f>
        <v/>
      </c>
    </row>
    <row r="551" spans="1:22" x14ac:dyDescent="0.25">
      <c r="A551" s="11" t="str">
        <f>IF(Tableau8252728[[#This Row],[Semaine]]="","",VLOOKUP(Tableau8252728[[#This Row],[Semaine]],Listes!$A:$B,2,FALSE))</f>
        <v/>
      </c>
      <c r="B551" s="11" t="str">
        <f>IF(ISBLANK(Tableau8252728[[#This Row],[Matricule]]),"",VLOOKUP(Tableau8252728[[#This Row],[Matricule]],#REF!,2,FALSE))</f>
        <v/>
      </c>
      <c r="C551" s="11" t="str">
        <f>IF(ISBLANK(Tableau8252728[[#This Row],[Matricule]]),"",VLOOKUP(Tableau8252728[[#This Row],[Matricule]],#REF!,3,FALSE))</f>
        <v/>
      </c>
      <c r="D551" s="11" t="str">
        <f>CONCATENATE(Tableau8252728[[#This Row],[Semaine]],Tableau8252728[[#This Row],[Matricule]])</f>
        <v/>
      </c>
      <c r="O551" s="14" t="str">
        <f>IF(SUM(Tableau8252728[[#This Row],[Lundi]:[Mercredi]])&gt;0,SUM(Tableau8252728[[#This Row],[Lundi]:[Mercredi]]),"")</f>
        <v/>
      </c>
      <c r="P551" s="14" t="str">
        <f>IF(SUM(Tableau8252728[[#This Row],[Jeudi]:[Samedi]])&gt;0,SUM(Tableau8252728[[#This Row],[Jeudi]:[Samedi]]),"")</f>
        <v/>
      </c>
      <c r="Q551" s="14">
        <f>COUNTIF(Tableau8252728[[#This Row],[Lundi]:[Mercredi]],"&gt;0") + COUNTIF(Tableau8252728[[#This Row],[Jeudi]:[Samedi]],"&gt;0")</f>
        <v>0</v>
      </c>
      <c r="R551" s="14" t="str">
        <f>IFERROR(Tableau8252728[[#This Row],[Total Tour 1]]+Tableau8252728[[#This Row],[Total Tour 2]],"")</f>
        <v/>
      </c>
      <c r="S551" s="14">
        <f>COUNTIF(Tableau8252728[[#This Row],[Lundi]:[Samedi]],"&gt;=10")*1000</f>
        <v>0</v>
      </c>
      <c r="T55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51" s="15">
        <f>Tableau8252728[[#This Row],[Prime production]]+Tableau8252728[[#This Row],[Prime rendement]]</f>
        <v>0</v>
      </c>
      <c r="V551" s="15" t="str">
        <f>IF(Tableau8252728[[#This Row],[Matricule]]&gt;1,IF(COUNTIF(Tableau8252728[DateMatricule],Tableau8252728[[#This Row],[DateMatricule]])&gt;1,"Doublon",""),"")</f>
        <v/>
      </c>
    </row>
    <row r="552" spans="1:22" x14ac:dyDescent="0.25">
      <c r="A552" s="11" t="str">
        <f>IF(Tableau8252728[[#This Row],[Semaine]]="","",VLOOKUP(Tableau8252728[[#This Row],[Semaine]],Listes!$A:$B,2,FALSE))</f>
        <v/>
      </c>
      <c r="B552" s="11" t="str">
        <f>IF(ISBLANK(Tableau8252728[[#This Row],[Matricule]]),"",VLOOKUP(Tableau8252728[[#This Row],[Matricule]],#REF!,2,FALSE))</f>
        <v/>
      </c>
      <c r="C552" s="11" t="str">
        <f>IF(ISBLANK(Tableau8252728[[#This Row],[Matricule]]),"",VLOOKUP(Tableau8252728[[#This Row],[Matricule]],#REF!,3,FALSE))</f>
        <v/>
      </c>
      <c r="D552" s="11" t="str">
        <f>CONCATENATE(Tableau8252728[[#This Row],[Semaine]],Tableau8252728[[#This Row],[Matricule]])</f>
        <v/>
      </c>
      <c r="O552" s="14" t="str">
        <f>IF(SUM(Tableau8252728[[#This Row],[Lundi]:[Mercredi]])&gt;0,SUM(Tableau8252728[[#This Row],[Lundi]:[Mercredi]]),"")</f>
        <v/>
      </c>
      <c r="P552" s="14" t="str">
        <f>IF(SUM(Tableau8252728[[#This Row],[Jeudi]:[Samedi]])&gt;0,SUM(Tableau8252728[[#This Row],[Jeudi]:[Samedi]]),"")</f>
        <v/>
      </c>
      <c r="Q552" s="14">
        <f>COUNTIF(Tableau8252728[[#This Row],[Lundi]:[Mercredi]],"&gt;0") + COUNTIF(Tableau8252728[[#This Row],[Jeudi]:[Samedi]],"&gt;0")</f>
        <v>0</v>
      </c>
      <c r="R552" s="14" t="str">
        <f>IFERROR(Tableau8252728[[#This Row],[Total Tour 1]]+Tableau8252728[[#This Row],[Total Tour 2]],"")</f>
        <v/>
      </c>
      <c r="S552" s="14">
        <f>COUNTIF(Tableau8252728[[#This Row],[Lundi]:[Samedi]],"&gt;=10")*1000</f>
        <v>0</v>
      </c>
      <c r="T55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52" s="15">
        <f>Tableau8252728[[#This Row],[Prime production]]+Tableau8252728[[#This Row],[Prime rendement]]</f>
        <v>0</v>
      </c>
      <c r="V552" s="15" t="str">
        <f>IF(Tableau8252728[[#This Row],[Matricule]]&gt;1,IF(COUNTIF(Tableau8252728[DateMatricule],Tableau8252728[[#This Row],[DateMatricule]])&gt;1,"Doublon",""),"")</f>
        <v/>
      </c>
    </row>
    <row r="553" spans="1:22" x14ac:dyDescent="0.25">
      <c r="A553" s="11" t="str">
        <f>IF(Tableau8252728[[#This Row],[Semaine]]="","",VLOOKUP(Tableau8252728[[#This Row],[Semaine]],Listes!$A:$B,2,FALSE))</f>
        <v/>
      </c>
      <c r="B553" s="11" t="str">
        <f>IF(ISBLANK(Tableau8252728[[#This Row],[Matricule]]),"",VLOOKUP(Tableau8252728[[#This Row],[Matricule]],#REF!,2,FALSE))</f>
        <v/>
      </c>
      <c r="C553" s="11" t="str">
        <f>IF(ISBLANK(Tableau8252728[[#This Row],[Matricule]]),"",VLOOKUP(Tableau8252728[[#This Row],[Matricule]],#REF!,3,FALSE))</f>
        <v/>
      </c>
      <c r="D553" s="11" t="str">
        <f>CONCATENATE(Tableau8252728[[#This Row],[Semaine]],Tableau8252728[[#This Row],[Matricule]])</f>
        <v/>
      </c>
      <c r="O553" s="14" t="str">
        <f>IF(SUM(Tableau8252728[[#This Row],[Lundi]:[Mercredi]])&gt;0,SUM(Tableau8252728[[#This Row],[Lundi]:[Mercredi]]),"")</f>
        <v/>
      </c>
      <c r="P553" s="14" t="str">
        <f>IF(SUM(Tableau8252728[[#This Row],[Jeudi]:[Samedi]])&gt;0,SUM(Tableau8252728[[#This Row],[Jeudi]:[Samedi]]),"")</f>
        <v/>
      </c>
      <c r="Q553" s="14">
        <f>COUNTIF(Tableau8252728[[#This Row],[Lundi]:[Mercredi]],"&gt;0") + COUNTIF(Tableau8252728[[#This Row],[Jeudi]:[Samedi]],"&gt;0")</f>
        <v>0</v>
      </c>
      <c r="R553" s="14" t="str">
        <f>IFERROR(Tableau8252728[[#This Row],[Total Tour 1]]+Tableau8252728[[#This Row],[Total Tour 2]],"")</f>
        <v/>
      </c>
      <c r="S553" s="14">
        <f>COUNTIF(Tableau8252728[[#This Row],[Lundi]:[Samedi]],"&gt;=10")*1000</f>
        <v>0</v>
      </c>
      <c r="T55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53" s="15">
        <f>Tableau8252728[[#This Row],[Prime production]]+Tableau8252728[[#This Row],[Prime rendement]]</f>
        <v>0</v>
      </c>
      <c r="V553" s="15" t="str">
        <f>IF(Tableau8252728[[#This Row],[Matricule]]&gt;1,IF(COUNTIF(Tableau8252728[DateMatricule],Tableau8252728[[#This Row],[DateMatricule]])&gt;1,"Doublon",""),"")</f>
        <v/>
      </c>
    </row>
    <row r="554" spans="1:22" x14ac:dyDescent="0.25">
      <c r="A554" s="11" t="str">
        <f>IF(Tableau8252728[[#This Row],[Semaine]]="","",VLOOKUP(Tableau8252728[[#This Row],[Semaine]],Listes!$A:$B,2,FALSE))</f>
        <v/>
      </c>
      <c r="B554" s="11" t="str">
        <f>IF(ISBLANK(Tableau8252728[[#This Row],[Matricule]]),"",VLOOKUP(Tableau8252728[[#This Row],[Matricule]],#REF!,2,FALSE))</f>
        <v/>
      </c>
      <c r="C554" s="11" t="str">
        <f>IF(ISBLANK(Tableau8252728[[#This Row],[Matricule]]),"",VLOOKUP(Tableau8252728[[#This Row],[Matricule]],#REF!,3,FALSE))</f>
        <v/>
      </c>
      <c r="D554" s="11" t="str">
        <f>CONCATENATE(Tableau8252728[[#This Row],[Semaine]],Tableau8252728[[#This Row],[Matricule]])</f>
        <v/>
      </c>
      <c r="O554" s="14" t="str">
        <f>IF(SUM(Tableau8252728[[#This Row],[Lundi]:[Mercredi]])&gt;0,SUM(Tableau8252728[[#This Row],[Lundi]:[Mercredi]]),"")</f>
        <v/>
      </c>
      <c r="P554" s="14" t="str">
        <f>IF(SUM(Tableau8252728[[#This Row],[Jeudi]:[Samedi]])&gt;0,SUM(Tableau8252728[[#This Row],[Jeudi]:[Samedi]]),"")</f>
        <v/>
      </c>
      <c r="Q554" s="14">
        <f>COUNTIF(Tableau8252728[[#This Row],[Lundi]:[Mercredi]],"&gt;0") + COUNTIF(Tableau8252728[[#This Row],[Jeudi]:[Samedi]],"&gt;0")</f>
        <v>0</v>
      </c>
      <c r="R554" s="14" t="str">
        <f>IFERROR(Tableau8252728[[#This Row],[Total Tour 1]]+Tableau8252728[[#This Row],[Total Tour 2]],"")</f>
        <v/>
      </c>
      <c r="S554" s="14">
        <f>COUNTIF(Tableau8252728[[#This Row],[Lundi]:[Samedi]],"&gt;=10")*1000</f>
        <v>0</v>
      </c>
      <c r="T55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54" s="15">
        <f>Tableau8252728[[#This Row],[Prime production]]+Tableau8252728[[#This Row],[Prime rendement]]</f>
        <v>0</v>
      </c>
      <c r="V554" s="15" t="str">
        <f>IF(Tableau8252728[[#This Row],[Matricule]]&gt;1,IF(COUNTIF(Tableau8252728[DateMatricule],Tableau8252728[[#This Row],[DateMatricule]])&gt;1,"Doublon",""),"")</f>
        <v/>
      </c>
    </row>
    <row r="555" spans="1:22" x14ac:dyDescent="0.25">
      <c r="A555" s="11" t="str">
        <f>IF(Tableau8252728[[#This Row],[Semaine]]="","",VLOOKUP(Tableau8252728[[#This Row],[Semaine]],Listes!$A:$B,2,FALSE))</f>
        <v/>
      </c>
      <c r="B555" s="11" t="str">
        <f>IF(ISBLANK(Tableau8252728[[#This Row],[Matricule]]),"",VLOOKUP(Tableau8252728[[#This Row],[Matricule]],#REF!,2,FALSE))</f>
        <v/>
      </c>
      <c r="C555" s="11" t="str">
        <f>IF(ISBLANK(Tableau8252728[[#This Row],[Matricule]]),"",VLOOKUP(Tableau8252728[[#This Row],[Matricule]],#REF!,3,FALSE))</f>
        <v/>
      </c>
      <c r="D555" s="11" t="str">
        <f>CONCATENATE(Tableau8252728[[#This Row],[Semaine]],Tableau8252728[[#This Row],[Matricule]])</f>
        <v/>
      </c>
      <c r="O555" s="14" t="str">
        <f>IF(SUM(Tableau8252728[[#This Row],[Lundi]:[Mercredi]])&gt;0,SUM(Tableau8252728[[#This Row],[Lundi]:[Mercredi]]),"")</f>
        <v/>
      </c>
      <c r="P555" s="14" t="str">
        <f>IF(SUM(Tableau8252728[[#This Row],[Jeudi]:[Samedi]])&gt;0,SUM(Tableau8252728[[#This Row],[Jeudi]:[Samedi]]),"")</f>
        <v/>
      </c>
      <c r="Q555" s="14">
        <f>COUNTIF(Tableau8252728[[#This Row],[Lundi]:[Mercredi]],"&gt;0") + COUNTIF(Tableau8252728[[#This Row],[Jeudi]:[Samedi]],"&gt;0")</f>
        <v>0</v>
      </c>
      <c r="R555" s="14" t="str">
        <f>IFERROR(Tableau8252728[[#This Row],[Total Tour 1]]+Tableau8252728[[#This Row],[Total Tour 2]],"")</f>
        <v/>
      </c>
      <c r="S555" s="14">
        <f>COUNTIF(Tableau8252728[[#This Row],[Lundi]:[Samedi]],"&gt;=10")*1000</f>
        <v>0</v>
      </c>
      <c r="T55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55" s="15">
        <f>Tableau8252728[[#This Row],[Prime production]]+Tableau8252728[[#This Row],[Prime rendement]]</f>
        <v>0</v>
      </c>
      <c r="V555" s="15" t="str">
        <f>IF(Tableau8252728[[#This Row],[Matricule]]&gt;1,IF(COUNTIF(Tableau8252728[DateMatricule],Tableau8252728[[#This Row],[DateMatricule]])&gt;1,"Doublon",""),"")</f>
        <v/>
      </c>
    </row>
    <row r="556" spans="1:22" x14ac:dyDescent="0.25">
      <c r="A556" s="11" t="str">
        <f>IF(Tableau8252728[[#This Row],[Semaine]]="","",VLOOKUP(Tableau8252728[[#This Row],[Semaine]],Listes!$A:$B,2,FALSE))</f>
        <v/>
      </c>
      <c r="B556" s="11" t="str">
        <f>IF(ISBLANK(Tableau8252728[[#This Row],[Matricule]]),"",VLOOKUP(Tableau8252728[[#This Row],[Matricule]],#REF!,2,FALSE))</f>
        <v/>
      </c>
      <c r="C556" s="11" t="str">
        <f>IF(ISBLANK(Tableau8252728[[#This Row],[Matricule]]),"",VLOOKUP(Tableau8252728[[#This Row],[Matricule]],#REF!,3,FALSE))</f>
        <v/>
      </c>
      <c r="D556" s="11" t="str">
        <f>CONCATENATE(Tableau8252728[[#This Row],[Semaine]],Tableau8252728[[#This Row],[Matricule]])</f>
        <v/>
      </c>
      <c r="O556" s="14" t="str">
        <f>IF(SUM(Tableau8252728[[#This Row],[Lundi]:[Mercredi]])&gt;0,SUM(Tableau8252728[[#This Row],[Lundi]:[Mercredi]]),"")</f>
        <v/>
      </c>
      <c r="P556" s="14" t="str">
        <f>IF(SUM(Tableau8252728[[#This Row],[Jeudi]:[Samedi]])&gt;0,SUM(Tableau8252728[[#This Row],[Jeudi]:[Samedi]]),"")</f>
        <v/>
      </c>
      <c r="Q556" s="14">
        <f>COUNTIF(Tableau8252728[[#This Row],[Lundi]:[Mercredi]],"&gt;0") + COUNTIF(Tableau8252728[[#This Row],[Jeudi]:[Samedi]],"&gt;0")</f>
        <v>0</v>
      </c>
      <c r="R556" s="14" t="str">
        <f>IFERROR(Tableau8252728[[#This Row],[Total Tour 1]]+Tableau8252728[[#This Row],[Total Tour 2]],"")</f>
        <v/>
      </c>
      <c r="S556" s="14">
        <f>COUNTIF(Tableau8252728[[#This Row],[Lundi]:[Samedi]],"&gt;=10")*1000</f>
        <v>0</v>
      </c>
      <c r="T55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56" s="15">
        <f>Tableau8252728[[#This Row],[Prime production]]+Tableau8252728[[#This Row],[Prime rendement]]</f>
        <v>0</v>
      </c>
      <c r="V556" s="15" t="str">
        <f>IF(Tableau8252728[[#This Row],[Matricule]]&gt;1,IF(COUNTIF(Tableau8252728[DateMatricule],Tableau8252728[[#This Row],[DateMatricule]])&gt;1,"Doublon",""),"")</f>
        <v/>
      </c>
    </row>
    <row r="557" spans="1:22" x14ac:dyDescent="0.25">
      <c r="A557" s="11" t="str">
        <f>IF(Tableau8252728[[#This Row],[Semaine]]="","",VLOOKUP(Tableau8252728[[#This Row],[Semaine]],Listes!$A:$B,2,FALSE))</f>
        <v/>
      </c>
      <c r="B557" s="11" t="str">
        <f>IF(ISBLANK(Tableau8252728[[#This Row],[Matricule]]),"",VLOOKUP(Tableau8252728[[#This Row],[Matricule]],#REF!,2,FALSE))</f>
        <v/>
      </c>
      <c r="C557" s="11" t="str">
        <f>IF(ISBLANK(Tableau8252728[[#This Row],[Matricule]]),"",VLOOKUP(Tableau8252728[[#This Row],[Matricule]],#REF!,3,FALSE))</f>
        <v/>
      </c>
      <c r="D557" s="11" t="str">
        <f>CONCATENATE(Tableau8252728[[#This Row],[Semaine]],Tableau8252728[[#This Row],[Matricule]])</f>
        <v/>
      </c>
      <c r="O557" s="14" t="str">
        <f>IF(SUM(Tableau8252728[[#This Row],[Lundi]:[Mercredi]])&gt;0,SUM(Tableau8252728[[#This Row],[Lundi]:[Mercredi]]),"")</f>
        <v/>
      </c>
      <c r="P557" s="14" t="str">
        <f>IF(SUM(Tableau8252728[[#This Row],[Jeudi]:[Samedi]])&gt;0,SUM(Tableau8252728[[#This Row],[Jeudi]:[Samedi]]),"")</f>
        <v/>
      </c>
      <c r="Q557" s="14">
        <f>COUNTIF(Tableau8252728[[#This Row],[Lundi]:[Mercredi]],"&gt;0") + COUNTIF(Tableau8252728[[#This Row],[Jeudi]:[Samedi]],"&gt;0")</f>
        <v>0</v>
      </c>
      <c r="R557" s="14" t="str">
        <f>IFERROR(Tableau8252728[[#This Row],[Total Tour 1]]+Tableau8252728[[#This Row],[Total Tour 2]],"")</f>
        <v/>
      </c>
      <c r="S557" s="14">
        <f>COUNTIF(Tableau8252728[[#This Row],[Lundi]:[Samedi]],"&gt;=10")*1000</f>
        <v>0</v>
      </c>
      <c r="T55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57" s="15">
        <f>Tableau8252728[[#This Row],[Prime production]]+Tableau8252728[[#This Row],[Prime rendement]]</f>
        <v>0</v>
      </c>
      <c r="V557" s="15" t="str">
        <f>IF(Tableau8252728[[#This Row],[Matricule]]&gt;1,IF(COUNTIF(Tableau8252728[DateMatricule],Tableau8252728[[#This Row],[DateMatricule]])&gt;1,"Doublon",""),"")</f>
        <v/>
      </c>
    </row>
    <row r="558" spans="1:22" x14ac:dyDescent="0.25">
      <c r="A558" s="11" t="str">
        <f>IF(Tableau8252728[[#This Row],[Semaine]]="","",VLOOKUP(Tableau8252728[[#This Row],[Semaine]],Listes!$A:$B,2,FALSE))</f>
        <v/>
      </c>
      <c r="B558" s="11" t="str">
        <f>IF(ISBLANK(Tableau8252728[[#This Row],[Matricule]]),"",VLOOKUP(Tableau8252728[[#This Row],[Matricule]],#REF!,2,FALSE))</f>
        <v/>
      </c>
      <c r="C558" s="11" t="str">
        <f>IF(ISBLANK(Tableau8252728[[#This Row],[Matricule]]),"",VLOOKUP(Tableau8252728[[#This Row],[Matricule]],#REF!,3,FALSE))</f>
        <v/>
      </c>
      <c r="D558" s="11" t="str">
        <f>CONCATENATE(Tableau8252728[[#This Row],[Semaine]],Tableau8252728[[#This Row],[Matricule]])</f>
        <v/>
      </c>
      <c r="O558" s="14" t="str">
        <f>IF(SUM(Tableau8252728[[#This Row],[Lundi]:[Mercredi]])&gt;0,SUM(Tableau8252728[[#This Row],[Lundi]:[Mercredi]]),"")</f>
        <v/>
      </c>
      <c r="P558" s="14" t="str">
        <f>IF(SUM(Tableau8252728[[#This Row],[Jeudi]:[Samedi]])&gt;0,SUM(Tableau8252728[[#This Row],[Jeudi]:[Samedi]]),"")</f>
        <v/>
      </c>
      <c r="Q558" s="14">
        <f>COUNTIF(Tableau8252728[[#This Row],[Lundi]:[Mercredi]],"&gt;0") + COUNTIF(Tableau8252728[[#This Row],[Jeudi]:[Samedi]],"&gt;0")</f>
        <v>0</v>
      </c>
      <c r="R558" s="14" t="str">
        <f>IFERROR(Tableau8252728[[#This Row],[Total Tour 1]]+Tableau8252728[[#This Row],[Total Tour 2]],"")</f>
        <v/>
      </c>
      <c r="S558" s="14">
        <f>COUNTIF(Tableau8252728[[#This Row],[Lundi]:[Samedi]],"&gt;=10")*1000</f>
        <v>0</v>
      </c>
      <c r="T55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58" s="15">
        <f>Tableau8252728[[#This Row],[Prime production]]+Tableau8252728[[#This Row],[Prime rendement]]</f>
        <v>0</v>
      </c>
      <c r="V558" s="15" t="str">
        <f>IF(Tableau8252728[[#This Row],[Matricule]]&gt;1,IF(COUNTIF(Tableau8252728[DateMatricule],Tableau8252728[[#This Row],[DateMatricule]])&gt;1,"Doublon",""),"")</f>
        <v/>
      </c>
    </row>
    <row r="559" spans="1:22" x14ac:dyDescent="0.25">
      <c r="A559" s="11" t="str">
        <f>IF(Tableau8252728[[#This Row],[Semaine]]="","",VLOOKUP(Tableau8252728[[#This Row],[Semaine]],Listes!$A:$B,2,FALSE))</f>
        <v/>
      </c>
      <c r="B559" s="11" t="str">
        <f>IF(ISBLANK(Tableau8252728[[#This Row],[Matricule]]),"",VLOOKUP(Tableau8252728[[#This Row],[Matricule]],#REF!,2,FALSE))</f>
        <v/>
      </c>
      <c r="C559" s="11" t="str">
        <f>IF(ISBLANK(Tableau8252728[[#This Row],[Matricule]]),"",VLOOKUP(Tableau8252728[[#This Row],[Matricule]],#REF!,3,FALSE))</f>
        <v/>
      </c>
      <c r="D559" s="11" t="str">
        <f>CONCATENATE(Tableau8252728[[#This Row],[Semaine]],Tableau8252728[[#This Row],[Matricule]])</f>
        <v/>
      </c>
      <c r="O559" s="14" t="str">
        <f>IF(SUM(Tableau8252728[[#This Row],[Lundi]:[Mercredi]])&gt;0,SUM(Tableau8252728[[#This Row],[Lundi]:[Mercredi]]),"")</f>
        <v/>
      </c>
      <c r="P559" s="14" t="str">
        <f>IF(SUM(Tableau8252728[[#This Row],[Jeudi]:[Samedi]])&gt;0,SUM(Tableau8252728[[#This Row],[Jeudi]:[Samedi]]),"")</f>
        <v/>
      </c>
      <c r="Q559" s="14">
        <f>COUNTIF(Tableau8252728[[#This Row],[Lundi]:[Mercredi]],"&gt;0") + COUNTIF(Tableau8252728[[#This Row],[Jeudi]:[Samedi]],"&gt;0")</f>
        <v>0</v>
      </c>
      <c r="R559" s="14" t="str">
        <f>IFERROR(Tableau8252728[[#This Row],[Total Tour 1]]+Tableau8252728[[#This Row],[Total Tour 2]],"")</f>
        <v/>
      </c>
      <c r="S559" s="14">
        <f>COUNTIF(Tableau8252728[[#This Row],[Lundi]:[Samedi]],"&gt;=10")*1000</f>
        <v>0</v>
      </c>
      <c r="T55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59" s="15">
        <f>Tableau8252728[[#This Row],[Prime production]]+Tableau8252728[[#This Row],[Prime rendement]]</f>
        <v>0</v>
      </c>
      <c r="V559" s="15" t="str">
        <f>IF(Tableau8252728[[#This Row],[Matricule]]&gt;1,IF(COUNTIF(Tableau8252728[DateMatricule],Tableau8252728[[#This Row],[DateMatricule]])&gt;1,"Doublon",""),"")</f>
        <v/>
      </c>
    </row>
    <row r="560" spans="1:22" x14ac:dyDescent="0.25">
      <c r="A560" s="11" t="str">
        <f>IF(Tableau8252728[[#This Row],[Semaine]]="","",VLOOKUP(Tableau8252728[[#This Row],[Semaine]],Listes!$A:$B,2,FALSE))</f>
        <v/>
      </c>
      <c r="B560" s="11" t="str">
        <f>IF(ISBLANK(Tableau8252728[[#This Row],[Matricule]]),"",VLOOKUP(Tableau8252728[[#This Row],[Matricule]],#REF!,2,FALSE))</f>
        <v/>
      </c>
      <c r="C560" s="11" t="str">
        <f>IF(ISBLANK(Tableau8252728[[#This Row],[Matricule]]),"",VLOOKUP(Tableau8252728[[#This Row],[Matricule]],#REF!,3,FALSE))</f>
        <v/>
      </c>
      <c r="D560" s="11" t="str">
        <f>CONCATENATE(Tableau8252728[[#This Row],[Semaine]],Tableau8252728[[#This Row],[Matricule]])</f>
        <v/>
      </c>
      <c r="O560" s="14" t="str">
        <f>IF(SUM(Tableau8252728[[#This Row],[Lundi]:[Mercredi]])&gt;0,SUM(Tableau8252728[[#This Row],[Lundi]:[Mercredi]]),"")</f>
        <v/>
      </c>
      <c r="P560" s="14" t="str">
        <f>IF(SUM(Tableau8252728[[#This Row],[Jeudi]:[Samedi]])&gt;0,SUM(Tableau8252728[[#This Row],[Jeudi]:[Samedi]]),"")</f>
        <v/>
      </c>
      <c r="Q560" s="14">
        <f>COUNTIF(Tableau8252728[[#This Row],[Lundi]:[Mercredi]],"&gt;0") + COUNTIF(Tableau8252728[[#This Row],[Jeudi]:[Samedi]],"&gt;0")</f>
        <v>0</v>
      </c>
      <c r="R560" s="14" t="str">
        <f>IFERROR(Tableau8252728[[#This Row],[Total Tour 1]]+Tableau8252728[[#This Row],[Total Tour 2]],"")</f>
        <v/>
      </c>
      <c r="S560" s="14">
        <f>COUNTIF(Tableau8252728[[#This Row],[Lundi]:[Samedi]],"&gt;=10")*1000</f>
        <v>0</v>
      </c>
      <c r="T56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60" s="15">
        <f>Tableau8252728[[#This Row],[Prime production]]+Tableau8252728[[#This Row],[Prime rendement]]</f>
        <v>0</v>
      </c>
      <c r="V560" s="15" t="str">
        <f>IF(Tableau8252728[[#This Row],[Matricule]]&gt;1,IF(COUNTIF(Tableau8252728[DateMatricule],Tableau8252728[[#This Row],[DateMatricule]])&gt;1,"Doublon",""),"")</f>
        <v/>
      </c>
    </row>
    <row r="561" spans="1:22" x14ac:dyDescent="0.25">
      <c r="A561" s="11" t="str">
        <f>IF(Tableau8252728[[#This Row],[Semaine]]="","",VLOOKUP(Tableau8252728[[#This Row],[Semaine]],Listes!$A:$B,2,FALSE))</f>
        <v/>
      </c>
      <c r="B561" s="11" t="str">
        <f>IF(ISBLANK(Tableau8252728[[#This Row],[Matricule]]),"",VLOOKUP(Tableau8252728[[#This Row],[Matricule]],#REF!,2,FALSE))</f>
        <v/>
      </c>
      <c r="C561" s="11" t="str">
        <f>IF(ISBLANK(Tableau8252728[[#This Row],[Matricule]]),"",VLOOKUP(Tableau8252728[[#This Row],[Matricule]],#REF!,3,FALSE))</f>
        <v/>
      </c>
      <c r="D561" s="11" t="str">
        <f>CONCATENATE(Tableau8252728[[#This Row],[Semaine]],Tableau8252728[[#This Row],[Matricule]])</f>
        <v/>
      </c>
      <c r="O561" s="14" t="str">
        <f>IF(SUM(Tableau8252728[[#This Row],[Lundi]:[Mercredi]])&gt;0,SUM(Tableau8252728[[#This Row],[Lundi]:[Mercredi]]),"")</f>
        <v/>
      </c>
      <c r="P561" s="14" t="str">
        <f>IF(SUM(Tableau8252728[[#This Row],[Jeudi]:[Samedi]])&gt;0,SUM(Tableau8252728[[#This Row],[Jeudi]:[Samedi]]),"")</f>
        <v/>
      </c>
      <c r="Q561" s="14">
        <f>COUNTIF(Tableau8252728[[#This Row],[Lundi]:[Mercredi]],"&gt;0") + COUNTIF(Tableau8252728[[#This Row],[Jeudi]:[Samedi]],"&gt;0")</f>
        <v>0</v>
      </c>
      <c r="R561" s="14" t="str">
        <f>IFERROR(Tableau8252728[[#This Row],[Total Tour 1]]+Tableau8252728[[#This Row],[Total Tour 2]],"")</f>
        <v/>
      </c>
      <c r="S561" s="14">
        <f>COUNTIF(Tableau8252728[[#This Row],[Lundi]:[Samedi]],"&gt;=10")*1000</f>
        <v>0</v>
      </c>
      <c r="T56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61" s="15">
        <f>Tableau8252728[[#This Row],[Prime production]]+Tableau8252728[[#This Row],[Prime rendement]]</f>
        <v>0</v>
      </c>
      <c r="V561" s="15" t="str">
        <f>IF(Tableau8252728[[#This Row],[Matricule]]&gt;1,IF(COUNTIF(Tableau8252728[DateMatricule],Tableau8252728[[#This Row],[DateMatricule]])&gt;1,"Doublon",""),"")</f>
        <v/>
      </c>
    </row>
    <row r="562" spans="1:22" x14ac:dyDescent="0.25">
      <c r="A562" s="11" t="str">
        <f>IF(Tableau8252728[[#This Row],[Semaine]]="","",VLOOKUP(Tableau8252728[[#This Row],[Semaine]],Listes!$A:$B,2,FALSE))</f>
        <v/>
      </c>
      <c r="B562" s="11" t="str">
        <f>IF(ISBLANK(Tableau8252728[[#This Row],[Matricule]]),"",VLOOKUP(Tableau8252728[[#This Row],[Matricule]],#REF!,2,FALSE))</f>
        <v/>
      </c>
      <c r="C562" s="11" t="str">
        <f>IF(ISBLANK(Tableau8252728[[#This Row],[Matricule]]),"",VLOOKUP(Tableau8252728[[#This Row],[Matricule]],#REF!,3,FALSE))</f>
        <v/>
      </c>
      <c r="D562" s="11" t="str">
        <f>CONCATENATE(Tableau8252728[[#This Row],[Semaine]],Tableau8252728[[#This Row],[Matricule]])</f>
        <v/>
      </c>
      <c r="O562" s="14" t="str">
        <f>IF(SUM(Tableau8252728[[#This Row],[Lundi]:[Mercredi]])&gt;0,SUM(Tableau8252728[[#This Row],[Lundi]:[Mercredi]]),"")</f>
        <v/>
      </c>
      <c r="P562" s="14" t="str">
        <f>IF(SUM(Tableau8252728[[#This Row],[Jeudi]:[Samedi]])&gt;0,SUM(Tableau8252728[[#This Row],[Jeudi]:[Samedi]]),"")</f>
        <v/>
      </c>
      <c r="Q562" s="14">
        <f>COUNTIF(Tableau8252728[[#This Row],[Lundi]:[Mercredi]],"&gt;0") + COUNTIF(Tableau8252728[[#This Row],[Jeudi]:[Samedi]],"&gt;0")</f>
        <v>0</v>
      </c>
      <c r="R562" s="14" t="str">
        <f>IFERROR(Tableau8252728[[#This Row],[Total Tour 1]]+Tableau8252728[[#This Row],[Total Tour 2]],"")</f>
        <v/>
      </c>
      <c r="S562" s="14">
        <f>COUNTIF(Tableau8252728[[#This Row],[Lundi]:[Samedi]],"&gt;=10")*1000</f>
        <v>0</v>
      </c>
      <c r="T56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62" s="15">
        <f>Tableau8252728[[#This Row],[Prime production]]+Tableau8252728[[#This Row],[Prime rendement]]</f>
        <v>0</v>
      </c>
      <c r="V562" s="15" t="str">
        <f>IF(Tableau8252728[[#This Row],[Matricule]]&gt;1,IF(COUNTIF(Tableau8252728[DateMatricule],Tableau8252728[[#This Row],[DateMatricule]])&gt;1,"Doublon",""),"")</f>
        <v/>
      </c>
    </row>
    <row r="563" spans="1:22" x14ac:dyDescent="0.25">
      <c r="A563" s="11" t="str">
        <f>IF(Tableau8252728[[#This Row],[Semaine]]="","",VLOOKUP(Tableau8252728[[#This Row],[Semaine]],Listes!$A:$B,2,FALSE))</f>
        <v/>
      </c>
      <c r="B563" s="11" t="str">
        <f>IF(ISBLANK(Tableau8252728[[#This Row],[Matricule]]),"",VLOOKUP(Tableau8252728[[#This Row],[Matricule]],#REF!,2,FALSE))</f>
        <v/>
      </c>
      <c r="C563" s="11" t="str">
        <f>IF(ISBLANK(Tableau8252728[[#This Row],[Matricule]]),"",VLOOKUP(Tableau8252728[[#This Row],[Matricule]],#REF!,3,FALSE))</f>
        <v/>
      </c>
      <c r="D563" s="11" t="str">
        <f>CONCATENATE(Tableau8252728[[#This Row],[Semaine]],Tableau8252728[[#This Row],[Matricule]])</f>
        <v/>
      </c>
      <c r="O563" s="14" t="str">
        <f>IF(SUM(Tableau8252728[[#This Row],[Lundi]:[Mercredi]])&gt;0,SUM(Tableau8252728[[#This Row],[Lundi]:[Mercredi]]),"")</f>
        <v/>
      </c>
      <c r="P563" s="14" t="str">
        <f>IF(SUM(Tableau8252728[[#This Row],[Jeudi]:[Samedi]])&gt;0,SUM(Tableau8252728[[#This Row],[Jeudi]:[Samedi]]),"")</f>
        <v/>
      </c>
      <c r="Q563" s="14">
        <f>COUNTIF(Tableau8252728[[#This Row],[Lundi]:[Mercredi]],"&gt;0") + COUNTIF(Tableau8252728[[#This Row],[Jeudi]:[Samedi]],"&gt;0")</f>
        <v>0</v>
      </c>
      <c r="R563" s="14" t="str">
        <f>IFERROR(Tableau8252728[[#This Row],[Total Tour 1]]+Tableau8252728[[#This Row],[Total Tour 2]],"")</f>
        <v/>
      </c>
      <c r="S563" s="14">
        <f>COUNTIF(Tableau8252728[[#This Row],[Lundi]:[Samedi]],"&gt;=10")*1000</f>
        <v>0</v>
      </c>
      <c r="T56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63" s="15">
        <f>Tableau8252728[[#This Row],[Prime production]]+Tableau8252728[[#This Row],[Prime rendement]]</f>
        <v>0</v>
      </c>
      <c r="V563" s="15" t="str">
        <f>IF(Tableau8252728[[#This Row],[Matricule]]&gt;1,IF(COUNTIF(Tableau8252728[DateMatricule],Tableau8252728[[#This Row],[DateMatricule]])&gt;1,"Doublon",""),"")</f>
        <v/>
      </c>
    </row>
    <row r="564" spans="1:22" x14ac:dyDescent="0.25">
      <c r="A564" s="11" t="str">
        <f>IF(Tableau8252728[[#This Row],[Semaine]]="","",VLOOKUP(Tableau8252728[[#This Row],[Semaine]],Listes!$A:$B,2,FALSE))</f>
        <v/>
      </c>
      <c r="B564" s="11" t="str">
        <f>IF(ISBLANK(Tableau8252728[[#This Row],[Matricule]]),"",VLOOKUP(Tableau8252728[[#This Row],[Matricule]],#REF!,2,FALSE))</f>
        <v/>
      </c>
      <c r="C564" s="11" t="str">
        <f>IF(ISBLANK(Tableau8252728[[#This Row],[Matricule]]),"",VLOOKUP(Tableau8252728[[#This Row],[Matricule]],#REF!,3,FALSE))</f>
        <v/>
      </c>
      <c r="D564" s="11" t="str">
        <f>CONCATENATE(Tableau8252728[[#This Row],[Semaine]],Tableau8252728[[#This Row],[Matricule]])</f>
        <v/>
      </c>
      <c r="O564" s="14" t="str">
        <f>IF(SUM(Tableau8252728[[#This Row],[Lundi]:[Mercredi]])&gt;0,SUM(Tableau8252728[[#This Row],[Lundi]:[Mercredi]]),"")</f>
        <v/>
      </c>
      <c r="P564" s="14" t="str">
        <f>IF(SUM(Tableau8252728[[#This Row],[Jeudi]:[Samedi]])&gt;0,SUM(Tableau8252728[[#This Row],[Jeudi]:[Samedi]]),"")</f>
        <v/>
      </c>
      <c r="Q564" s="14">
        <f>COUNTIF(Tableau8252728[[#This Row],[Lundi]:[Mercredi]],"&gt;0") + COUNTIF(Tableau8252728[[#This Row],[Jeudi]:[Samedi]],"&gt;0")</f>
        <v>0</v>
      </c>
      <c r="R564" s="14" t="str">
        <f>IFERROR(Tableau8252728[[#This Row],[Total Tour 1]]+Tableau8252728[[#This Row],[Total Tour 2]],"")</f>
        <v/>
      </c>
      <c r="S564" s="14">
        <f>COUNTIF(Tableau8252728[[#This Row],[Lundi]:[Samedi]],"&gt;=10")*1000</f>
        <v>0</v>
      </c>
      <c r="T56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64" s="15">
        <f>Tableau8252728[[#This Row],[Prime production]]+Tableau8252728[[#This Row],[Prime rendement]]</f>
        <v>0</v>
      </c>
      <c r="V564" s="15" t="str">
        <f>IF(Tableau8252728[[#This Row],[Matricule]]&gt;1,IF(COUNTIF(Tableau8252728[DateMatricule],Tableau8252728[[#This Row],[DateMatricule]])&gt;1,"Doublon",""),"")</f>
        <v/>
      </c>
    </row>
    <row r="565" spans="1:22" x14ac:dyDescent="0.25">
      <c r="A565" s="11" t="str">
        <f>IF(Tableau8252728[[#This Row],[Semaine]]="","",VLOOKUP(Tableau8252728[[#This Row],[Semaine]],Listes!$A:$B,2,FALSE))</f>
        <v/>
      </c>
      <c r="B565" s="11" t="str">
        <f>IF(ISBLANK(Tableau8252728[[#This Row],[Matricule]]),"",VLOOKUP(Tableau8252728[[#This Row],[Matricule]],#REF!,2,FALSE))</f>
        <v/>
      </c>
      <c r="C565" s="11" t="str">
        <f>IF(ISBLANK(Tableau8252728[[#This Row],[Matricule]]),"",VLOOKUP(Tableau8252728[[#This Row],[Matricule]],#REF!,3,FALSE))</f>
        <v/>
      </c>
      <c r="D565" s="11" t="str">
        <f>CONCATENATE(Tableau8252728[[#This Row],[Semaine]],Tableau8252728[[#This Row],[Matricule]])</f>
        <v/>
      </c>
      <c r="O565" s="14" t="str">
        <f>IF(SUM(Tableau8252728[[#This Row],[Lundi]:[Mercredi]])&gt;0,SUM(Tableau8252728[[#This Row],[Lundi]:[Mercredi]]),"")</f>
        <v/>
      </c>
      <c r="P565" s="14" t="str">
        <f>IF(SUM(Tableau8252728[[#This Row],[Jeudi]:[Samedi]])&gt;0,SUM(Tableau8252728[[#This Row],[Jeudi]:[Samedi]]),"")</f>
        <v/>
      </c>
      <c r="Q565" s="14">
        <f>COUNTIF(Tableau8252728[[#This Row],[Lundi]:[Mercredi]],"&gt;0") + COUNTIF(Tableau8252728[[#This Row],[Jeudi]:[Samedi]],"&gt;0")</f>
        <v>0</v>
      </c>
      <c r="R565" s="14" t="str">
        <f>IFERROR(Tableau8252728[[#This Row],[Total Tour 1]]+Tableau8252728[[#This Row],[Total Tour 2]],"")</f>
        <v/>
      </c>
      <c r="S565" s="14">
        <f>COUNTIF(Tableau8252728[[#This Row],[Lundi]:[Samedi]],"&gt;=10")*1000</f>
        <v>0</v>
      </c>
      <c r="T56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65" s="15">
        <f>Tableau8252728[[#This Row],[Prime production]]+Tableau8252728[[#This Row],[Prime rendement]]</f>
        <v>0</v>
      </c>
      <c r="V565" s="15" t="str">
        <f>IF(Tableau8252728[[#This Row],[Matricule]]&gt;1,IF(COUNTIF(Tableau8252728[DateMatricule],Tableau8252728[[#This Row],[DateMatricule]])&gt;1,"Doublon",""),"")</f>
        <v/>
      </c>
    </row>
    <row r="566" spans="1:22" x14ac:dyDescent="0.25">
      <c r="A566" s="11" t="str">
        <f>IF(Tableau8252728[[#This Row],[Semaine]]="","",VLOOKUP(Tableau8252728[[#This Row],[Semaine]],Listes!$A:$B,2,FALSE))</f>
        <v/>
      </c>
      <c r="B566" s="11" t="str">
        <f>IF(ISBLANK(Tableau8252728[[#This Row],[Matricule]]),"",VLOOKUP(Tableau8252728[[#This Row],[Matricule]],#REF!,2,FALSE))</f>
        <v/>
      </c>
      <c r="C566" s="11" t="str">
        <f>IF(ISBLANK(Tableau8252728[[#This Row],[Matricule]]),"",VLOOKUP(Tableau8252728[[#This Row],[Matricule]],#REF!,3,FALSE))</f>
        <v/>
      </c>
      <c r="D566" s="11" t="str">
        <f>CONCATENATE(Tableau8252728[[#This Row],[Semaine]],Tableau8252728[[#This Row],[Matricule]])</f>
        <v/>
      </c>
      <c r="O566" s="14" t="str">
        <f>IF(SUM(Tableau8252728[[#This Row],[Lundi]:[Mercredi]])&gt;0,SUM(Tableau8252728[[#This Row],[Lundi]:[Mercredi]]),"")</f>
        <v/>
      </c>
      <c r="P566" s="14" t="str">
        <f>IF(SUM(Tableau8252728[[#This Row],[Jeudi]:[Samedi]])&gt;0,SUM(Tableau8252728[[#This Row],[Jeudi]:[Samedi]]),"")</f>
        <v/>
      </c>
      <c r="Q566" s="14">
        <f>COUNTIF(Tableau8252728[[#This Row],[Lundi]:[Mercredi]],"&gt;0") + COUNTIF(Tableau8252728[[#This Row],[Jeudi]:[Samedi]],"&gt;0")</f>
        <v>0</v>
      </c>
      <c r="R566" s="14" t="str">
        <f>IFERROR(Tableau8252728[[#This Row],[Total Tour 1]]+Tableau8252728[[#This Row],[Total Tour 2]],"")</f>
        <v/>
      </c>
      <c r="S566" s="14">
        <f>COUNTIF(Tableau8252728[[#This Row],[Lundi]:[Samedi]],"&gt;=10")*1000</f>
        <v>0</v>
      </c>
      <c r="T56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66" s="15">
        <f>Tableau8252728[[#This Row],[Prime production]]+Tableau8252728[[#This Row],[Prime rendement]]</f>
        <v>0</v>
      </c>
      <c r="V566" s="15" t="str">
        <f>IF(Tableau8252728[[#This Row],[Matricule]]&gt;1,IF(COUNTIF(Tableau8252728[DateMatricule],Tableau8252728[[#This Row],[DateMatricule]])&gt;1,"Doublon",""),"")</f>
        <v/>
      </c>
    </row>
    <row r="567" spans="1:22" x14ac:dyDescent="0.25">
      <c r="A567" s="11" t="str">
        <f>IF(Tableau8252728[[#This Row],[Semaine]]="","",VLOOKUP(Tableau8252728[[#This Row],[Semaine]],Listes!$A:$B,2,FALSE))</f>
        <v/>
      </c>
      <c r="B567" s="11" t="str">
        <f>IF(ISBLANK(Tableau8252728[[#This Row],[Matricule]]),"",VLOOKUP(Tableau8252728[[#This Row],[Matricule]],#REF!,2,FALSE))</f>
        <v/>
      </c>
      <c r="C567" s="11" t="str">
        <f>IF(ISBLANK(Tableau8252728[[#This Row],[Matricule]]),"",VLOOKUP(Tableau8252728[[#This Row],[Matricule]],#REF!,3,FALSE))</f>
        <v/>
      </c>
      <c r="D567" s="11" t="str">
        <f>CONCATENATE(Tableau8252728[[#This Row],[Semaine]],Tableau8252728[[#This Row],[Matricule]])</f>
        <v/>
      </c>
      <c r="O567" s="14" t="str">
        <f>IF(SUM(Tableau8252728[[#This Row],[Lundi]:[Mercredi]])&gt;0,SUM(Tableau8252728[[#This Row],[Lundi]:[Mercredi]]),"")</f>
        <v/>
      </c>
      <c r="P567" s="14" t="str">
        <f>IF(SUM(Tableau8252728[[#This Row],[Jeudi]:[Samedi]])&gt;0,SUM(Tableau8252728[[#This Row],[Jeudi]:[Samedi]]),"")</f>
        <v/>
      </c>
      <c r="Q567" s="14">
        <f>COUNTIF(Tableau8252728[[#This Row],[Lundi]:[Mercredi]],"&gt;0") + COUNTIF(Tableau8252728[[#This Row],[Jeudi]:[Samedi]],"&gt;0")</f>
        <v>0</v>
      </c>
      <c r="R567" s="14" t="str">
        <f>IFERROR(Tableau8252728[[#This Row],[Total Tour 1]]+Tableau8252728[[#This Row],[Total Tour 2]],"")</f>
        <v/>
      </c>
      <c r="S567" s="14">
        <f>COUNTIF(Tableau8252728[[#This Row],[Lundi]:[Samedi]],"&gt;=10")*1000</f>
        <v>0</v>
      </c>
      <c r="T56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67" s="15">
        <f>Tableau8252728[[#This Row],[Prime production]]+Tableau8252728[[#This Row],[Prime rendement]]</f>
        <v>0</v>
      </c>
      <c r="V567" s="15" t="str">
        <f>IF(Tableau8252728[[#This Row],[Matricule]]&gt;1,IF(COUNTIF(Tableau8252728[DateMatricule],Tableau8252728[[#This Row],[DateMatricule]])&gt;1,"Doublon",""),"")</f>
        <v/>
      </c>
    </row>
    <row r="568" spans="1:22" x14ac:dyDescent="0.25">
      <c r="A568" s="11" t="str">
        <f>IF(Tableau8252728[[#This Row],[Semaine]]="","",VLOOKUP(Tableau8252728[[#This Row],[Semaine]],Listes!$A:$B,2,FALSE))</f>
        <v/>
      </c>
      <c r="B568" s="11" t="str">
        <f>IF(ISBLANK(Tableau8252728[[#This Row],[Matricule]]),"",VLOOKUP(Tableau8252728[[#This Row],[Matricule]],#REF!,2,FALSE))</f>
        <v/>
      </c>
      <c r="C568" s="11" t="str">
        <f>IF(ISBLANK(Tableau8252728[[#This Row],[Matricule]]),"",VLOOKUP(Tableau8252728[[#This Row],[Matricule]],#REF!,3,FALSE))</f>
        <v/>
      </c>
      <c r="D568" s="11" t="str">
        <f>CONCATENATE(Tableau8252728[[#This Row],[Semaine]],Tableau8252728[[#This Row],[Matricule]])</f>
        <v/>
      </c>
      <c r="O568" s="14" t="str">
        <f>IF(SUM(Tableau8252728[[#This Row],[Lundi]:[Mercredi]])&gt;0,SUM(Tableau8252728[[#This Row],[Lundi]:[Mercredi]]),"")</f>
        <v/>
      </c>
      <c r="P568" s="14" t="str">
        <f>IF(SUM(Tableau8252728[[#This Row],[Jeudi]:[Samedi]])&gt;0,SUM(Tableau8252728[[#This Row],[Jeudi]:[Samedi]]),"")</f>
        <v/>
      </c>
      <c r="Q568" s="14">
        <f>COUNTIF(Tableau8252728[[#This Row],[Lundi]:[Mercredi]],"&gt;0") + COUNTIF(Tableau8252728[[#This Row],[Jeudi]:[Samedi]],"&gt;0")</f>
        <v>0</v>
      </c>
      <c r="R568" s="14" t="str">
        <f>IFERROR(Tableau8252728[[#This Row],[Total Tour 1]]+Tableau8252728[[#This Row],[Total Tour 2]],"")</f>
        <v/>
      </c>
      <c r="S568" s="14">
        <f>COUNTIF(Tableau8252728[[#This Row],[Lundi]:[Samedi]],"&gt;=10")*1000</f>
        <v>0</v>
      </c>
      <c r="T56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68" s="15">
        <f>Tableau8252728[[#This Row],[Prime production]]+Tableau8252728[[#This Row],[Prime rendement]]</f>
        <v>0</v>
      </c>
      <c r="V568" s="15" t="str">
        <f>IF(Tableau8252728[[#This Row],[Matricule]]&gt;1,IF(COUNTIF(Tableau8252728[DateMatricule],Tableau8252728[[#This Row],[DateMatricule]])&gt;1,"Doublon",""),"")</f>
        <v/>
      </c>
    </row>
    <row r="569" spans="1:22" x14ac:dyDescent="0.25">
      <c r="A569" s="11" t="str">
        <f>IF(Tableau8252728[[#This Row],[Semaine]]="","",VLOOKUP(Tableau8252728[[#This Row],[Semaine]],Listes!$A:$B,2,FALSE))</f>
        <v/>
      </c>
      <c r="B569" s="11" t="str">
        <f>IF(ISBLANK(Tableau8252728[[#This Row],[Matricule]]),"",VLOOKUP(Tableau8252728[[#This Row],[Matricule]],#REF!,2,FALSE))</f>
        <v/>
      </c>
      <c r="C569" s="11" t="str">
        <f>IF(ISBLANK(Tableau8252728[[#This Row],[Matricule]]),"",VLOOKUP(Tableau8252728[[#This Row],[Matricule]],#REF!,3,FALSE))</f>
        <v/>
      </c>
      <c r="D569" s="11" t="str">
        <f>CONCATENATE(Tableau8252728[[#This Row],[Semaine]],Tableau8252728[[#This Row],[Matricule]])</f>
        <v/>
      </c>
      <c r="O569" s="14" t="str">
        <f>IF(SUM(Tableau8252728[[#This Row],[Lundi]:[Mercredi]])&gt;0,SUM(Tableau8252728[[#This Row],[Lundi]:[Mercredi]]),"")</f>
        <v/>
      </c>
      <c r="P569" s="14" t="str">
        <f>IF(SUM(Tableau8252728[[#This Row],[Jeudi]:[Samedi]])&gt;0,SUM(Tableau8252728[[#This Row],[Jeudi]:[Samedi]]),"")</f>
        <v/>
      </c>
      <c r="Q569" s="14">
        <f>COUNTIF(Tableau8252728[[#This Row],[Lundi]:[Mercredi]],"&gt;0") + COUNTIF(Tableau8252728[[#This Row],[Jeudi]:[Samedi]],"&gt;0")</f>
        <v>0</v>
      </c>
      <c r="R569" s="14" t="str">
        <f>IFERROR(Tableau8252728[[#This Row],[Total Tour 1]]+Tableau8252728[[#This Row],[Total Tour 2]],"")</f>
        <v/>
      </c>
      <c r="S569" s="14">
        <f>COUNTIF(Tableau8252728[[#This Row],[Lundi]:[Samedi]],"&gt;=10")*1000</f>
        <v>0</v>
      </c>
      <c r="T56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69" s="15">
        <f>Tableau8252728[[#This Row],[Prime production]]+Tableau8252728[[#This Row],[Prime rendement]]</f>
        <v>0</v>
      </c>
      <c r="V569" s="15" t="str">
        <f>IF(Tableau8252728[[#This Row],[Matricule]]&gt;1,IF(COUNTIF(Tableau8252728[DateMatricule],Tableau8252728[[#This Row],[DateMatricule]])&gt;1,"Doublon",""),"")</f>
        <v/>
      </c>
    </row>
    <row r="570" spans="1:22" x14ac:dyDescent="0.25">
      <c r="A570" s="11" t="str">
        <f>IF(Tableau8252728[[#This Row],[Semaine]]="","",VLOOKUP(Tableau8252728[[#This Row],[Semaine]],Listes!$A:$B,2,FALSE))</f>
        <v/>
      </c>
      <c r="B570" s="11" t="str">
        <f>IF(ISBLANK(Tableau8252728[[#This Row],[Matricule]]),"",VLOOKUP(Tableau8252728[[#This Row],[Matricule]],#REF!,2,FALSE))</f>
        <v/>
      </c>
      <c r="C570" s="11" t="str">
        <f>IF(ISBLANK(Tableau8252728[[#This Row],[Matricule]]),"",VLOOKUP(Tableau8252728[[#This Row],[Matricule]],#REF!,3,FALSE))</f>
        <v/>
      </c>
      <c r="D570" s="11" t="str">
        <f>CONCATENATE(Tableau8252728[[#This Row],[Semaine]],Tableau8252728[[#This Row],[Matricule]])</f>
        <v/>
      </c>
      <c r="O570" s="14" t="str">
        <f>IF(SUM(Tableau8252728[[#This Row],[Lundi]:[Mercredi]])&gt;0,SUM(Tableau8252728[[#This Row],[Lundi]:[Mercredi]]),"")</f>
        <v/>
      </c>
      <c r="P570" s="14" t="str">
        <f>IF(SUM(Tableau8252728[[#This Row],[Jeudi]:[Samedi]])&gt;0,SUM(Tableau8252728[[#This Row],[Jeudi]:[Samedi]]),"")</f>
        <v/>
      </c>
      <c r="Q570" s="14">
        <f>COUNTIF(Tableau8252728[[#This Row],[Lundi]:[Mercredi]],"&gt;0") + COUNTIF(Tableau8252728[[#This Row],[Jeudi]:[Samedi]],"&gt;0")</f>
        <v>0</v>
      </c>
      <c r="R570" s="14" t="str">
        <f>IFERROR(Tableau8252728[[#This Row],[Total Tour 1]]+Tableau8252728[[#This Row],[Total Tour 2]],"")</f>
        <v/>
      </c>
      <c r="S570" s="14">
        <f>COUNTIF(Tableau8252728[[#This Row],[Lundi]:[Samedi]],"&gt;=10")*1000</f>
        <v>0</v>
      </c>
      <c r="T57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70" s="15">
        <f>Tableau8252728[[#This Row],[Prime production]]+Tableau8252728[[#This Row],[Prime rendement]]</f>
        <v>0</v>
      </c>
      <c r="V570" s="15" t="str">
        <f>IF(Tableau8252728[[#This Row],[Matricule]]&gt;1,IF(COUNTIF(Tableau8252728[DateMatricule],Tableau8252728[[#This Row],[DateMatricule]])&gt;1,"Doublon",""),"")</f>
        <v/>
      </c>
    </row>
    <row r="571" spans="1:22" x14ac:dyDescent="0.25">
      <c r="A571" s="11" t="str">
        <f>IF(Tableau8252728[[#This Row],[Semaine]]="","",VLOOKUP(Tableau8252728[[#This Row],[Semaine]],Listes!$A:$B,2,FALSE))</f>
        <v/>
      </c>
      <c r="B571" s="11" t="str">
        <f>IF(ISBLANK(Tableau8252728[[#This Row],[Matricule]]),"",VLOOKUP(Tableau8252728[[#This Row],[Matricule]],#REF!,2,FALSE))</f>
        <v/>
      </c>
      <c r="C571" s="11" t="str">
        <f>IF(ISBLANK(Tableau8252728[[#This Row],[Matricule]]),"",VLOOKUP(Tableau8252728[[#This Row],[Matricule]],#REF!,3,FALSE))</f>
        <v/>
      </c>
      <c r="D571" s="11" t="str">
        <f>CONCATENATE(Tableau8252728[[#This Row],[Semaine]],Tableau8252728[[#This Row],[Matricule]])</f>
        <v/>
      </c>
      <c r="O571" s="14" t="str">
        <f>IF(SUM(Tableau8252728[[#This Row],[Lundi]:[Mercredi]])&gt;0,SUM(Tableau8252728[[#This Row],[Lundi]:[Mercredi]]),"")</f>
        <v/>
      </c>
      <c r="P571" s="14" t="str">
        <f>IF(SUM(Tableau8252728[[#This Row],[Jeudi]:[Samedi]])&gt;0,SUM(Tableau8252728[[#This Row],[Jeudi]:[Samedi]]),"")</f>
        <v/>
      </c>
      <c r="Q571" s="14">
        <f>COUNTIF(Tableau8252728[[#This Row],[Lundi]:[Mercredi]],"&gt;0") + COUNTIF(Tableau8252728[[#This Row],[Jeudi]:[Samedi]],"&gt;0")</f>
        <v>0</v>
      </c>
      <c r="R571" s="14" t="str">
        <f>IFERROR(Tableau8252728[[#This Row],[Total Tour 1]]+Tableau8252728[[#This Row],[Total Tour 2]],"")</f>
        <v/>
      </c>
      <c r="S571" s="14">
        <f>COUNTIF(Tableau8252728[[#This Row],[Lundi]:[Samedi]],"&gt;=10")*1000</f>
        <v>0</v>
      </c>
      <c r="T57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71" s="15">
        <f>Tableau8252728[[#This Row],[Prime production]]+Tableau8252728[[#This Row],[Prime rendement]]</f>
        <v>0</v>
      </c>
      <c r="V571" s="15" t="str">
        <f>IF(Tableau8252728[[#This Row],[Matricule]]&gt;1,IF(COUNTIF(Tableau8252728[DateMatricule],Tableau8252728[[#This Row],[DateMatricule]])&gt;1,"Doublon",""),"")</f>
        <v/>
      </c>
    </row>
    <row r="572" spans="1:22" x14ac:dyDescent="0.25">
      <c r="A572" s="11" t="str">
        <f>IF(Tableau8252728[[#This Row],[Semaine]]="","",VLOOKUP(Tableau8252728[[#This Row],[Semaine]],Listes!$A:$B,2,FALSE))</f>
        <v/>
      </c>
      <c r="B572" s="11" t="str">
        <f>IF(ISBLANK(Tableau8252728[[#This Row],[Matricule]]),"",VLOOKUP(Tableau8252728[[#This Row],[Matricule]],#REF!,2,FALSE))</f>
        <v/>
      </c>
      <c r="C572" s="11" t="str">
        <f>IF(ISBLANK(Tableau8252728[[#This Row],[Matricule]]),"",VLOOKUP(Tableau8252728[[#This Row],[Matricule]],#REF!,3,FALSE))</f>
        <v/>
      </c>
      <c r="D572" s="11" t="str">
        <f>CONCATENATE(Tableau8252728[[#This Row],[Semaine]],Tableau8252728[[#This Row],[Matricule]])</f>
        <v/>
      </c>
      <c r="O572" s="14" t="str">
        <f>IF(SUM(Tableau8252728[[#This Row],[Lundi]:[Mercredi]])&gt;0,SUM(Tableau8252728[[#This Row],[Lundi]:[Mercredi]]),"")</f>
        <v/>
      </c>
      <c r="P572" s="14" t="str">
        <f>IF(SUM(Tableau8252728[[#This Row],[Jeudi]:[Samedi]])&gt;0,SUM(Tableau8252728[[#This Row],[Jeudi]:[Samedi]]),"")</f>
        <v/>
      </c>
      <c r="Q572" s="14">
        <f>COUNTIF(Tableau8252728[[#This Row],[Lundi]:[Mercredi]],"&gt;0") + COUNTIF(Tableau8252728[[#This Row],[Jeudi]:[Samedi]],"&gt;0")</f>
        <v>0</v>
      </c>
      <c r="R572" s="14" t="str">
        <f>IFERROR(Tableau8252728[[#This Row],[Total Tour 1]]+Tableau8252728[[#This Row],[Total Tour 2]],"")</f>
        <v/>
      </c>
      <c r="S572" s="14">
        <f>COUNTIF(Tableau8252728[[#This Row],[Lundi]:[Samedi]],"&gt;=10")*1000</f>
        <v>0</v>
      </c>
      <c r="T57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72" s="15">
        <f>Tableau8252728[[#This Row],[Prime production]]+Tableau8252728[[#This Row],[Prime rendement]]</f>
        <v>0</v>
      </c>
      <c r="V572" s="15" t="str">
        <f>IF(Tableau8252728[[#This Row],[Matricule]]&gt;1,IF(COUNTIF(Tableau8252728[DateMatricule],Tableau8252728[[#This Row],[DateMatricule]])&gt;1,"Doublon",""),"")</f>
        <v/>
      </c>
    </row>
    <row r="573" spans="1:22" x14ac:dyDescent="0.25">
      <c r="A573" s="11" t="str">
        <f>IF(Tableau8252728[[#This Row],[Semaine]]="","",VLOOKUP(Tableau8252728[[#This Row],[Semaine]],Listes!$A:$B,2,FALSE))</f>
        <v/>
      </c>
      <c r="B573" s="11" t="str">
        <f>IF(ISBLANK(Tableau8252728[[#This Row],[Matricule]]),"",VLOOKUP(Tableau8252728[[#This Row],[Matricule]],#REF!,2,FALSE))</f>
        <v/>
      </c>
      <c r="C573" s="11" t="str">
        <f>IF(ISBLANK(Tableau8252728[[#This Row],[Matricule]]),"",VLOOKUP(Tableau8252728[[#This Row],[Matricule]],#REF!,3,FALSE))</f>
        <v/>
      </c>
      <c r="D573" s="11" t="str">
        <f>CONCATENATE(Tableau8252728[[#This Row],[Semaine]],Tableau8252728[[#This Row],[Matricule]])</f>
        <v/>
      </c>
      <c r="O573" s="14" t="str">
        <f>IF(SUM(Tableau8252728[[#This Row],[Lundi]:[Mercredi]])&gt;0,SUM(Tableau8252728[[#This Row],[Lundi]:[Mercredi]]),"")</f>
        <v/>
      </c>
      <c r="P573" s="14" t="str">
        <f>IF(SUM(Tableau8252728[[#This Row],[Jeudi]:[Samedi]])&gt;0,SUM(Tableau8252728[[#This Row],[Jeudi]:[Samedi]]),"")</f>
        <v/>
      </c>
      <c r="Q573" s="14">
        <f>COUNTIF(Tableau8252728[[#This Row],[Lundi]:[Mercredi]],"&gt;0") + COUNTIF(Tableau8252728[[#This Row],[Jeudi]:[Samedi]],"&gt;0")</f>
        <v>0</v>
      </c>
      <c r="R573" s="14" t="str">
        <f>IFERROR(Tableau8252728[[#This Row],[Total Tour 1]]+Tableau8252728[[#This Row],[Total Tour 2]],"")</f>
        <v/>
      </c>
      <c r="S573" s="14">
        <f>COUNTIF(Tableau8252728[[#This Row],[Lundi]:[Samedi]],"&gt;=10")*1000</f>
        <v>0</v>
      </c>
      <c r="T57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73" s="15">
        <f>Tableau8252728[[#This Row],[Prime production]]+Tableau8252728[[#This Row],[Prime rendement]]</f>
        <v>0</v>
      </c>
      <c r="V573" s="15" t="str">
        <f>IF(Tableau8252728[[#This Row],[Matricule]]&gt;1,IF(COUNTIF(Tableau8252728[DateMatricule],Tableau8252728[[#This Row],[DateMatricule]])&gt;1,"Doublon",""),"")</f>
        <v/>
      </c>
    </row>
    <row r="574" spans="1:22" x14ac:dyDescent="0.25">
      <c r="A574" s="11" t="str">
        <f>IF(Tableau8252728[[#This Row],[Semaine]]="","",VLOOKUP(Tableau8252728[[#This Row],[Semaine]],Listes!$A:$B,2,FALSE))</f>
        <v/>
      </c>
      <c r="B574" s="11" t="str">
        <f>IF(ISBLANK(Tableau8252728[[#This Row],[Matricule]]),"",VLOOKUP(Tableau8252728[[#This Row],[Matricule]],#REF!,2,FALSE))</f>
        <v/>
      </c>
      <c r="C574" s="11" t="str">
        <f>IF(ISBLANK(Tableau8252728[[#This Row],[Matricule]]),"",VLOOKUP(Tableau8252728[[#This Row],[Matricule]],#REF!,3,FALSE))</f>
        <v/>
      </c>
      <c r="D574" s="11" t="str">
        <f>CONCATENATE(Tableau8252728[[#This Row],[Semaine]],Tableau8252728[[#This Row],[Matricule]])</f>
        <v/>
      </c>
      <c r="O574" s="14" t="str">
        <f>IF(SUM(Tableau8252728[[#This Row],[Lundi]:[Mercredi]])&gt;0,SUM(Tableau8252728[[#This Row],[Lundi]:[Mercredi]]),"")</f>
        <v/>
      </c>
      <c r="P574" s="14" t="str">
        <f>IF(SUM(Tableau8252728[[#This Row],[Jeudi]:[Samedi]])&gt;0,SUM(Tableau8252728[[#This Row],[Jeudi]:[Samedi]]),"")</f>
        <v/>
      </c>
      <c r="Q574" s="14">
        <f>COUNTIF(Tableau8252728[[#This Row],[Lundi]:[Mercredi]],"&gt;0") + COUNTIF(Tableau8252728[[#This Row],[Jeudi]:[Samedi]],"&gt;0")</f>
        <v>0</v>
      </c>
      <c r="R574" s="14" t="str">
        <f>IFERROR(Tableau8252728[[#This Row],[Total Tour 1]]+Tableau8252728[[#This Row],[Total Tour 2]],"")</f>
        <v/>
      </c>
      <c r="S574" s="14">
        <f>COUNTIF(Tableau8252728[[#This Row],[Lundi]:[Samedi]],"&gt;=10")*1000</f>
        <v>0</v>
      </c>
      <c r="T57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74" s="15">
        <f>Tableau8252728[[#This Row],[Prime production]]+Tableau8252728[[#This Row],[Prime rendement]]</f>
        <v>0</v>
      </c>
      <c r="V574" s="15" t="str">
        <f>IF(Tableau8252728[[#This Row],[Matricule]]&gt;1,IF(COUNTIF(Tableau8252728[DateMatricule],Tableau8252728[[#This Row],[DateMatricule]])&gt;1,"Doublon",""),"")</f>
        <v/>
      </c>
    </row>
    <row r="575" spans="1:22" x14ac:dyDescent="0.25">
      <c r="A575" s="11" t="str">
        <f>IF(Tableau8252728[[#This Row],[Semaine]]="","",VLOOKUP(Tableau8252728[[#This Row],[Semaine]],Listes!$A:$B,2,FALSE))</f>
        <v/>
      </c>
      <c r="B575" s="11" t="str">
        <f>IF(ISBLANK(Tableau8252728[[#This Row],[Matricule]]),"",VLOOKUP(Tableau8252728[[#This Row],[Matricule]],#REF!,2,FALSE))</f>
        <v/>
      </c>
      <c r="C575" s="11" t="str">
        <f>IF(ISBLANK(Tableau8252728[[#This Row],[Matricule]]),"",VLOOKUP(Tableau8252728[[#This Row],[Matricule]],#REF!,3,FALSE))</f>
        <v/>
      </c>
      <c r="D575" s="11" t="str">
        <f>CONCATENATE(Tableau8252728[[#This Row],[Semaine]],Tableau8252728[[#This Row],[Matricule]])</f>
        <v/>
      </c>
      <c r="O575" s="14" t="str">
        <f>IF(SUM(Tableau8252728[[#This Row],[Lundi]:[Mercredi]])&gt;0,SUM(Tableau8252728[[#This Row],[Lundi]:[Mercredi]]),"")</f>
        <v/>
      </c>
      <c r="P575" s="14" t="str">
        <f>IF(SUM(Tableau8252728[[#This Row],[Jeudi]:[Samedi]])&gt;0,SUM(Tableau8252728[[#This Row],[Jeudi]:[Samedi]]),"")</f>
        <v/>
      </c>
      <c r="Q575" s="14">
        <f>COUNTIF(Tableau8252728[[#This Row],[Lundi]:[Mercredi]],"&gt;0") + COUNTIF(Tableau8252728[[#This Row],[Jeudi]:[Samedi]],"&gt;0")</f>
        <v>0</v>
      </c>
      <c r="R575" s="14" t="str">
        <f>IFERROR(Tableau8252728[[#This Row],[Total Tour 1]]+Tableau8252728[[#This Row],[Total Tour 2]],"")</f>
        <v/>
      </c>
      <c r="S575" s="14">
        <f>COUNTIF(Tableau8252728[[#This Row],[Lundi]:[Samedi]],"&gt;=10")*1000</f>
        <v>0</v>
      </c>
      <c r="T57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75" s="15">
        <f>Tableau8252728[[#This Row],[Prime production]]+Tableau8252728[[#This Row],[Prime rendement]]</f>
        <v>0</v>
      </c>
      <c r="V575" s="15" t="str">
        <f>IF(Tableau8252728[[#This Row],[Matricule]]&gt;1,IF(COUNTIF(Tableau8252728[DateMatricule],Tableau8252728[[#This Row],[DateMatricule]])&gt;1,"Doublon",""),"")</f>
        <v/>
      </c>
    </row>
    <row r="576" spans="1:22" x14ac:dyDescent="0.25">
      <c r="A576" s="11" t="str">
        <f>IF(Tableau8252728[[#This Row],[Semaine]]="","",VLOOKUP(Tableau8252728[[#This Row],[Semaine]],Listes!$A:$B,2,FALSE))</f>
        <v/>
      </c>
      <c r="B576" s="11" t="str">
        <f>IF(ISBLANK(Tableau8252728[[#This Row],[Matricule]]),"",VLOOKUP(Tableau8252728[[#This Row],[Matricule]],#REF!,2,FALSE))</f>
        <v/>
      </c>
      <c r="C576" s="11" t="str">
        <f>IF(ISBLANK(Tableau8252728[[#This Row],[Matricule]]),"",VLOOKUP(Tableau8252728[[#This Row],[Matricule]],#REF!,3,FALSE))</f>
        <v/>
      </c>
      <c r="D576" s="11" t="str">
        <f>CONCATENATE(Tableau8252728[[#This Row],[Semaine]],Tableau8252728[[#This Row],[Matricule]])</f>
        <v/>
      </c>
      <c r="O576" s="14" t="str">
        <f>IF(SUM(Tableau8252728[[#This Row],[Lundi]:[Mercredi]])&gt;0,SUM(Tableau8252728[[#This Row],[Lundi]:[Mercredi]]),"")</f>
        <v/>
      </c>
      <c r="P576" s="14" t="str">
        <f>IF(SUM(Tableau8252728[[#This Row],[Jeudi]:[Samedi]])&gt;0,SUM(Tableau8252728[[#This Row],[Jeudi]:[Samedi]]),"")</f>
        <v/>
      </c>
      <c r="Q576" s="14">
        <f>COUNTIF(Tableau8252728[[#This Row],[Lundi]:[Mercredi]],"&gt;0") + COUNTIF(Tableau8252728[[#This Row],[Jeudi]:[Samedi]],"&gt;0")</f>
        <v>0</v>
      </c>
      <c r="R576" s="14" t="str">
        <f>IFERROR(Tableau8252728[[#This Row],[Total Tour 1]]+Tableau8252728[[#This Row],[Total Tour 2]],"")</f>
        <v/>
      </c>
      <c r="S576" s="14">
        <f>COUNTIF(Tableau8252728[[#This Row],[Lundi]:[Samedi]],"&gt;=10")*1000</f>
        <v>0</v>
      </c>
      <c r="T57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76" s="15">
        <f>Tableau8252728[[#This Row],[Prime production]]+Tableau8252728[[#This Row],[Prime rendement]]</f>
        <v>0</v>
      </c>
      <c r="V576" s="15" t="str">
        <f>IF(Tableau8252728[[#This Row],[Matricule]]&gt;1,IF(COUNTIF(Tableau8252728[DateMatricule],Tableau8252728[[#This Row],[DateMatricule]])&gt;1,"Doublon",""),"")</f>
        <v/>
      </c>
    </row>
    <row r="577" spans="1:22" x14ac:dyDescent="0.25">
      <c r="A577" s="11" t="str">
        <f>IF(Tableau8252728[[#This Row],[Semaine]]="","",VLOOKUP(Tableau8252728[[#This Row],[Semaine]],Listes!$A:$B,2,FALSE))</f>
        <v/>
      </c>
      <c r="B577" s="11" t="str">
        <f>IF(ISBLANK(Tableau8252728[[#This Row],[Matricule]]),"",VLOOKUP(Tableau8252728[[#This Row],[Matricule]],#REF!,2,FALSE))</f>
        <v/>
      </c>
      <c r="C577" s="11" t="str">
        <f>IF(ISBLANK(Tableau8252728[[#This Row],[Matricule]]),"",VLOOKUP(Tableau8252728[[#This Row],[Matricule]],#REF!,3,FALSE))</f>
        <v/>
      </c>
      <c r="D577" s="11" t="str">
        <f>CONCATENATE(Tableau8252728[[#This Row],[Semaine]],Tableau8252728[[#This Row],[Matricule]])</f>
        <v/>
      </c>
      <c r="O577" s="14" t="str">
        <f>IF(SUM(Tableau8252728[[#This Row],[Lundi]:[Mercredi]])&gt;0,SUM(Tableau8252728[[#This Row],[Lundi]:[Mercredi]]),"")</f>
        <v/>
      </c>
      <c r="P577" s="14" t="str">
        <f>IF(SUM(Tableau8252728[[#This Row],[Jeudi]:[Samedi]])&gt;0,SUM(Tableau8252728[[#This Row],[Jeudi]:[Samedi]]),"")</f>
        <v/>
      </c>
      <c r="Q577" s="14">
        <f>COUNTIF(Tableau8252728[[#This Row],[Lundi]:[Mercredi]],"&gt;0") + COUNTIF(Tableau8252728[[#This Row],[Jeudi]:[Samedi]],"&gt;0")</f>
        <v>0</v>
      </c>
      <c r="R577" s="14" t="str">
        <f>IFERROR(Tableau8252728[[#This Row],[Total Tour 1]]+Tableau8252728[[#This Row],[Total Tour 2]],"")</f>
        <v/>
      </c>
      <c r="S577" s="14">
        <f>COUNTIF(Tableau8252728[[#This Row],[Lundi]:[Samedi]],"&gt;=10")*1000</f>
        <v>0</v>
      </c>
      <c r="T57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77" s="15">
        <f>Tableau8252728[[#This Row],[Prime production]]+Tableau8252728[[#This Row],[Prime rendement]]</f>
        <v>0</v>
      </c>
      <c r="V577" s="15" t="str">
        <f>IF(Tableau8252728[[#This Row],[Matricule]]&gt;1,IF(COUNTIF(Tableau8252728[DateMatricule],Tableau8252728[[#This Row],[DateMatricule]])&gt;1,"Doublon",""),"")</f>
        <v/>
      </c>
    </row>
    <row r="578" spans="1:22" x14ac:dyDescent="0.25">
      <c r="A578" s="11" t="str">
        <f>IF(Tableau8252728[[#This Row],[Semaine]]="","",VLOOKUP(Tableau8252728[[#This Row],[Semaine]],Listes!$A:$B,2,FALSE))</f>
        <v/>
      </c>
      <c r="B578" s="11" t="str">
        <f>IF(ISBLANK(Tableau8252728[[#This Row],[Matricule]]),"",VLOOKUP(Tableau8252728[[#This Row],[Matricule]],#REF!,2,FALSE))</f>
        <v/>
      </c>
      <c r="C578" s="11" t="str">
        <f>IF(ISBLANK(Tableau8252728[[#This Row],[Matricule]]),"",VLOOKUP(Tableau8252728[[#This Row],[Matricule]],#REF!,3,FALSE))</f>
        <v/>
      </c>
      <c r="D578" s="11" t="str">
        <f>CONCATENATE(Tableau8252728[[#This Row],[Semaine]],Tableau8252728[[#This Row],[Matricule]])</f>
        <v/>
      </c>
      <c r="O578" s="14" t="str">
        <f>IF(SUM(Tableau8252728[[#This Row],[Lundi]:[Mercredi]])&gt;0,SUM(Tableau8252728[[#This Row],[Lundi]:[Mercredi]]),"")</f>
        <v/>
      </c>
      <c r="P578" s="14" t="str">
        <f>IF(SUM(Tableau8252728[[#This Row],[Jeudi]:[Samedi]])&gt;0,SUM(Tableau8252728[[#This Row],[Jeudi]:[Samedi]]),"")</f>
        <v/>
      </c>
      <c r="Q578" s="14">
        <f>COUNTIF(Tableau8252728[[#This Row],[Lundi]:[Mercredi]],"&gt;0") + COUNTIF(Tableau8252728[[#This Row],[Jeudi]:[Samedi]],"&gt;0")</f>
        <v>0</v>
      </c>
      <c r="R578" s="14" t="str">
        <f>IFERROR(Tableau8252728[[#This Row],[Total Tour 1]]+Tableau8252728[[#This Row],[Total Tour 2]],"")</f>
        <v/>
      </c>
      <c r="S578" s="14">
        <f>COUNTIF(Tableau8252728[[#This Row],[Lundi]:[Samedi]],"&gt;=10")*1000</f>
        <v>0</v>
      </c>
      <c r="T57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78" s="15">
        <f>Tableau8252728[[#This Row],[Prime production]]+Tableau8252728[[#This Row],[Prime rendement]]</f>
        <v>0</v>
      </c>
      <c r="V578" s="15" t="str">
        <f>IF(Tableau8252728[[#This Row],[Matricule]]&gt;1,IF(COUNTIF(Tableau8252728[DateMatricule],Tableau8252728[[#This Row],[DateMatricule]])&gt;1,"Doublon",""),"")</f>
        <v/>
      </c>
    </row>
    <row r="579" spans="1:22" x14ac:dyDescent="0.25">
      <c r="A579" s="11" t="str">
        <f>IF(Tableau8252728[[#This Row],[Semaine]]="","",VLOOKUP(Tableau8252728[[#This Row],[Semaine]],Listes!$A:$B,2,FALSE))</f>
        <v/>
      </c>
      <c r="B579" s="11" t="str">
        <f>IF(ISBLANK(Tableau8252728[[#This Row],[Matricule]]),"",VLOOKUP(Tableau8252728[[#This Row],[Matricule]],#REF!,2,FALSE))</f>
        <v/>
      </c>
      <c r="C579" s="11" t="str">
        <f>IF(ISBLANK(Tableau8252728[[#This Row],[Matricule]]),"",VLOOKUP(Tableau8252728[[#This Row],[Matricule]],#REF!,3,FALSE))</f>
        <v/>
      </c>
      <c r="D579" s="11" t="str">
        <f>CONCATENATE(Tableau8252728[[#This Row],[Semaine]],Tableau8252728[[#This Row],[Matricule]])</f>
        <v/>
      </c>
      <c r="O579" s="14" t="str">
        <f>IF(SUM(Tableau8252728[[#This Row],[Lundi]:[Mercredi]])&gt;0,SUM(Tableau8252728[[#This Row],[Lundi]:[Mercredi]]),"")</f>
        <v/>
      </c>
      <c r="P579" s="14" t="str">
        <f>IF(SUM(Tableau8252728[[#This Row],[Jeudi]:[Samedi]])&gt;0,SUM(Tableau8252728[[#This Row],[Jeudi]:[Samedi]]),"")</f>
        <v/>
      </c>
      <c r="Q579" s="14">
        <f>COUNTIF(Tableau8252728[[#This Row],[Lundi]:[Mercredi]],"&gt;0") + COUNTIF(Tableau8252728[[#This Row],[Jeudi]:[Samedi]],"&gt;0")</f>
        <v>0</v>
      </c>
      <c r="R579" s="14" t="str">
        <f>IFERROR(Tableau8252728[[#This Row],[Total Tour 1]]+Tableau8252728[[#This Row],[Total Tour 2]],"")</f>
        <v/>
      </c>
      <c r="S579" s="14">
        <f>COUNTIF(Tableau8252728[[#This Row],[Lundi]:[Samedi]],"&gt;=10")*1000</f>
        <v>0</v>
      </c>
      <c r="T57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79" s="15">
        <f>Tableau8252728[[#This Row],[Prime production]]+Tableau8252728[[#This Row],[Prime rendement]]</f>
        <v>0</v>
      </c>
      <c r="V579" s="15" t="str">
        <f>IF(Tableau8252728[[#This Row],[Matricule]]&gt;1,IF(COUNTIF(Tableau8252728[DateMatricule],Tableau8252728[[#This Row],[DateMatricule]])&gt;1,"Doublon",""),"")</f>
        <v/>
      </c>
    </row>
    <row r="580" spans="1:22" x14ac:dyDescent="0.25">
      <c r="A580" s="11" t="str">
        <f>IF(Tableau8252728[[#This Row],[Semaine]]="","",VLOOKUP(Tableau8252728[[#This Row],[Semaine]],Listes!$A:$B,2,FALSE))</f>
        <v/>
      </c>
      <c r="B580" s="11" t="str">
        <f>IF(ISBLANK(Tableau8252728[[#This Row],[Matricule]]),"",VLOOKUP(Tableau8252728[[#This Row],[Matricule]],#REF!,2,FALSE))</f>
        <v/>
      </c>
      <c r="C580" s="11" t="str">
        <f>IF(ISBLANK(Tableau8252728[[#This Row],[Matricule]]),"",VLOOKUP(Tableau8252728[[#This Row],[Matricule]],#REF!,3,FALSE))</f>
        <v/>
      </c>
      <c r="D580" s="11" t="str">
        <f>CONCATENATE(Tableau8252728[[#This Row],[Semaine]],Tableau8252728[[#This Row],[Matricule]])</f>
        <v/>
      </c>
      <c r="O580" s="14" t="str">
        <f>IF(SUM(Tableau8252728[[#This Row],[Lundi]:[Mercredi]])&gt;0,SUM(Tableau8252728[[#This Row],[Lundi]:[Mercredi]]),"")</f>
        <v/>
      </c>
      <c r="P580" s="14" t="str">
        <f>IF(SUM(Tableau8252728[[#This Row],[Jeudi]:[Samedi]])&gt;0,SUM(Tableau8252728[[#This Row],[Jeudi]:[Samedi]]),"")</f>
        <v/>
      </c>
      <c r="Q580" s="14">
        <f>COUNTIF(Tableau8252728[[#This Row],[Lundi]:[Mercredi]],"&gt;0") + COUNTIF(Tableau8252728[[#This Row],[Jeudi]:[Samedi]],"&gt;0")</f>
        <v>0</v>
      </c>
      <c r="R580" s="14" t="str">
        <f>IFERROR(Tableau8252728[[#This Row],[Total Tour 1]]+Tableau8252728[[#This Row],[Total Tour 2]],"")</f>
        <v/>
      </c>
      <c r="S580" s="14">
        <f>COUNTIF(Tableau8252728[[#This Row],[Lundi]:[Samedi]],"&gt;=10")*1000</f>
        <v>0</v>
      </c>
      <c r="T58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80" s="15">
        <f>Tableau8252728[[#This Row],[Prime production]]+Tableau8252728[[#This Row],[Prime rendement]]</f>
        <v>0</v>
      </c>
      <c r="V580" s="15" t="str">
        <f>IF(Tableau8252728[[#This Row],[Matricule]]&gt;1,IF(COUNTIF(Tableau8252728[DateMatricule],Tableau8252728[[#This Row],[DateMatricule]])&gt;1,"Doublon",""),"")</f>
        <v/>
      </c>
    </row>
    <row r="581" spans="1:22" x14ac:dyDescent="0.25">
      <c r="A581" s="11" t="str">
        <f>IF(Tableau8252728[[#This Row],[Semaine]]="","",VLOOKUP(Tableau8252728[[#This Row],[Semaine]],Listes!$A:$B,2,FALSE))</f>
        <v/>
      </c>
      <c r="B581" s="11" t="str">
        <f>IF(ISBLANK(Tableau8252728[[#This Row],[Matricule]]),"",VLOOKUP(Tableau8252728[[#This Row],[Matricule]],#REF!,2,FALSE))</f>
        <v/>
      </c>
      <c r="C581" s="11" t="str">
        <f>IF(ISBLANK(Tableau8252728[[#This Row],[Matricule]]),"",VLOOKUP(Tableau8252728[[#This Row],[Matricule]],#REF!,3,FALSE))</f>
        <v/>
      </c>
      <c r="D581" s="11" t="str">
        <f>CONCATENATE(Tableau8252728[[#This Row],[Semaine]],Tableau8252728[[#This Row],[Matricule]])</f>
        <v/>
      </c>
      <c r="O581" s="14" t="str">
        <f>IF(SUM(Tableau8252728[[#This Row],[Lundi]:[Mercredi]])&gt;0,SUM(Tableau8252728[[#This Row],[Lundi]:[Mercredi]]),"")</f>
        <v/>
      </c>
      <c r="P581" s="14" t="str">
        <f>IF(SUM(Tableau8252728[[#This Row],[Jeudi]:[Samedi]])&gt;0,SUM(Tableau8252728[[#This Row],[Jeudi]:[Samedi]]),"")</f>
        <v/>
      </c>
      <c r="Q581" s="14">
        <f>COUNTIF(Tableau8252728[[#This Row],[Lundi]:[Mercredi]],"&gt;0") + COUNTIF(Tableau8252728[[#This Row],[Jeudi]:[Samedi]],"&gt;0")</f>
        <v>0</v>
      </c>
      <c r="R581" s="14" t="str">
        <f>IFERROR(Tableau8252728[[#This Row],[Total Tour 1]]+Tableau8252728[[#This Row],[Total Tour 2]],"")</f>
        <v/>
      </c>
      <c r="S581" s="14">
        <f>COUNTIF(Tableau8252728[[#This Row],[Lundi]:[Samedi]],"&gt;=10")*1000</f>
        <v>0</v>
      </c>
      <c r="T58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81" s="15">
        <f>Tableau8252728[[#This Row],[Prime production]]+Tableau8252728[[#This Row],[Prime rendement]]</f>
        <v>0</v>
      </c>
      <c r="V581" s="15" t="str">
        <f>IF(Tableau8252728[[#This Row],[Matricule]]&gt;1,IF(COUNTIF(Tableau8252728[DateMatricule],Tableau8252728[[#This Row],[DateMatricule]])&gt;1,"Doublon",""),"")</f>
        <v/>
      </c>
    </row>
    <row r="582" spans="1:22" x14ac:dyDescent="0.25">
      <c r="A582" s="11" t="str">
        <f>IF(Tableau8252728[[#This Row],[Semaine]]="","",VLOOKUP(Tableau8252728[[#This Row],[Semaine]],Listes!$A:$B,2,FALSE))</f>
        <v/>
      </c>
      <c r="B582" s="11" t="str">
        <f>IF(ISBLANK(Tableau8252728[[#This Row],[Matricule]]),"",VLOOKUP(Tableau8252728[[#This Row],[Matricule]],#REF!,2,FALSE))</f>
        <v/>
      </c>
      <c r="C582" s="11" t="str">
        <f>IF(ISBLANK(Tableau8252728[[#This Row],[Matricule]]),"",VLOOKUP(Tableau8252728[[#This Row],[Matricule]],#REF!,3,FALSE))</f>
        <v/>
      </c>
      <c r="D582" s="11" t="str">
        <f>CONCATENATE(Tableau8252728[[#This Row],[Semaine]],Tableau8252728[[#This Row],[Matricule]])</f>
        <v/>
      </c>
      <c r="O582" s="14" t="str">
        <f>IF(SUM(Tableau8252728[[#This Row],[Lundi]:[Mercredi]])&gt;0,SUM(Tableau8252728[[#This Row],[Lundi]:[Mercredi]]),"")</f>
        <v/>
      </c>
      <c r="P582" s="14" t="str">
        <f>IF(SUM(Tableau8252728[[#This Row],[Jeudi]:[Samedi]])&gt;0,SUM(Tableau8252728[[#This Row],[Jeudi]:[Samedi]]),"")</f>
        <v/>
      </c>
      <c r="Q582" s="14">
        <f>COUNTIF(Tableau8252728[[#This Row],[Lundi]:[Mercredi]],"&gt;0") + COUNTIF(Tableau8252728[[#This Row],[Jeudi]:[Samedi]],"&gt;0")</f>
        <v>0</v>
      </c>
      <c r="R582" s="14" t="str">
        <f>IFERROR(Tableau8252728[[#This Row],[Total Tour 1]]+Tableau8252728[[#This Row],[Total Tour 2]],"")</f>
        <v/>
      </c>
      <c r="S582" s="14">
        <f>COUNTIF(Tableau8252728[[#This Row],[Lundi]:[Samedi]],"&gt;=10")*1000</f>
        <v>0</v>
      </c>
      <c r="T58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82" s="15">
        <f>Tableau8252728[[#This Row],[Prime production]]+Tableau8252728[[#This Row],[Prime rendement]]</f>
        <v>0</v>
      </c>
      <c r="V582" s="15" t="str">
        <f>IF(Tableau8252728[[#This Row],[Matricule]]&gt;1,IF(COUNTIF(Tableau8252728[DateMatricule],Tableau8252728[[#This Row],[DateMatricule]])&gt;1,"Doublon",""),"")</f>
        <v/>
      </c>
    </row>
    <row r="583" spans="1:22" x14ac:dyDescent="0.25">
      <c r="A583" s="11" t="str">
        <f>IF(Tableau8252728[[#This Row],[Semaine]]="","",VLOOKUP(Tableau8252728[[#This Row],[Semaine]],Listes!$A:$B,2,FALSE))</f>
        <v/>
      </c>
      <c r="B583" s="11" t="str">
        <f>IF(ISBLANK(Tableau8252728[[#This Row],[Matricule]]),"",VLOOKUP(Tableau8252728[[#This Row],[Matricule]],#REF!,2,FALSE))</f>
        <v/>
      </c>
      <c r="C583" s="11" t="str">
        <f>IF(ISBLANK(Tableau8252728[[#This Row],[Matricule]]),"",VLOOKUP(Tableau8252728[[#This Row],[Matricule]],#REF!,3,FALSE))</f>
        <v/>
      </c>
      <c r="D583" s="11" t="str">
        <f>CONCATENATE(Tableau8252728[[#This Row],[Semaine]],Tableau8252728[[#This Row],[Matricule]])</f>
        <v/>
      </c>
      <c r="O583" s="14" t="str">
        <f>IF(SUM(Tableau8252728[[#This Row],[Lundi]:[Mercredi]])&gt;0,SUM(Tableau8252728[[#This Row],[Lundi]:[Mercredi]]),"")</f>
        <v/>
      </c>
      <c r="P583" s="14" t="str">
        <f>IF(SUM(Tableau8252728[[#This Row],[Jeudi]:[Samedi]])&gt;0,SUM(Tableau8252728[[#This Row],[Jeudi]:[Samedi]]),"")</f>
        <v/>
      </c>
      <c r="Q583" s="14">
        <f>COUNTIF(Tableau8252728[[#This Row],[Lundi]:[Mercredi]],"&gt;0") + COUNTIF(Tableau8252728[[#This Row],[Jeudi]:[Samedi]],"&gt;0")</f>
        <v>0</v>
      </c>
      <c r="R583" s="14" t="str">
        <f>IFERROR(Tableau8252728[[#This Row],[Total Tour 1]]+Tableau8252728[[#This Row],[Total Tour 2]],"")</f>
        <v/>
      </c>
      <c r="S583" s="14">
        <f>COUNTIF(Tableau8252728[[#This Row],[Lundi]:[Samedi]],"&gt;=10")*1000</f>
        <v>0</v>
      </c>
      <c r="T58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83" s="15">
        <f>Tableau8252728[[#This Row],[Prime production]]+Tableau8252728[[#This Row],[Prime rendement]]</f>
        <v>0</v>
      </c>
      <c r="V583" s="15" t="str">
        <f>IF(Tableau8252728[[#This Row],[Matricule]]&gt;1,IF(COUNTIF(Tableau8252728[DateMatricule],Tableau8252728[[#This Row],[DateMatricule]])&gt;1,"Doublon",""),"")</f>
        <v/>
      </c>
    </row>
    <row r="584" spans="1:22" x14ac:dyDescent="0.25">
      <c r="A584" s="11" t="str">
        <f>IF(Tableau8252728[[#This Row],[Semaine]]="","",VLOOKUP(Tableau8252728[[#This Row],[Semaine]],Listes!$A:$B,2,FALSE))</f>
        <v/>
      </c>
      <c r="B584" s="11" t="str">
        <f>IF(ISBLANK(Tableau8252728[[#This Row],[Matricule]]),"",VLOOKUP(Tableau8252728[[#This Row],[Matricule]],#REF!,2,FALSE))</f>
        <v/>
      </c>
      <c r="C584" s="11" t="str">
        <f>IF(ISBLANK(Tableau8252728[[#This Row],[Matricule]]),"",VLOOKUP(Tableau8252728[[#This Row],[Matricule]],#REF!,3,FALSE))</f>
        <v/>
      </c>
      <c r="D584" s="11" t="str">
        <f>CONCATENATE(Tableau8252728[[#This Row],[Semaine]],Tableau8252728[[#This Row],[Matricule]])</f>
        <v/>
      </c>
      <c r="O584" s="14" t="str">
        <f>IF(SUM(Tableau8252728[[#This Row],[Lundi]:[Mercredi]])&gt;0,SUM(Tableau8252728[[#This Row],[Lundi]:[Mercredi]]),"")</f>
        <v/>
      </c>
      <c r="P584" s="14" t="str">
        <f>IF(SUM(Tableau8252728[[#This Row],[Jeudi]:[Samedi]])&gt;0,SUM(Tableau8252728[[#This Row],[Jeudi]:[Samedi]]),"")</f>
        <v/>
      </c>
      <c r="Q584" s="14">
        <f>COUNTIF(Tableau8252728[[#This Row],[Lundi]:[Mercredi]],"&gt;0") + COUNTIF(Tableau8252728[[#This Row],[Jeudi]:[Samedi]],"&gt;0")</f>
        <v>0</v>
      </c>
      <c r="R584" s="14" t="str">
        <f>IFERROR(Tableau8252728[[#This Row],[Total Tour 1]]+Tableau8252728[[#This Row],[Total Tour 2]],"")</f>
        <v/>
      </c>
      <c r="S584" s="14">
        <f>COUNTIF(Tableau8252728[[#This Row],[Lundi]:[Samedi]],"&gt;=10")*1000</f>
        <v>0</v>
      </c>
      <c r="T58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84" s="15">
        <f>Tableau8252728[[#This Row],[Prime production]]+Tableau8252728[[#This Row],[Prime rendement]]</f>
        <v>0</v>
      </c>
      <c r="V584" s="15" t="str">
        <f>IF(Tableau8252728[[#This Row],[Matricule]]&gt;1,IF(COUNTIF(Tableau8252728[DateMatricule],Tableau8252728[[#This Row],[DateMatricule]])&gt;1,"Doublon",""),"")</f>
        <v/>
      </c>
    </row>
    <row r="585" spans="1:22" x14ac:dyDescent="0.25">
      <c r="A585" s="11" t="str">
        <f>IF(Tableau8252728[[#This Row],[Semaine]]="","",VLOOKUP(Tableau8252728[[#This Row],[Semaine]],Listes!$A:$B,2,FALSE))</f>
        <v/>
      </c>
      <c r="B585" s="11" t="str">
        <f>IF(ISBLANK(Tableau8252728[[#This Row],[Matricule]]),"",VLOOKUP(Tableau8252728[[#This Row],[Matricule]],#REF!,2,FALSE))</f>
        <v/>
      </c>
      <c r="C585" s="11" t="str">
        <f>IF(ISBLANK(Tableau8252728[[#This Row],[Matricule]]),"",VLOOKUP(Tableau8252728[[#This Row],[Matricule]],#REF!,3,FALSE))</f>
        <v/>
      </c>
      <c r="D585" s="11" t="str">
        <f>CONCATENATE(Tableau8252728[[#This Row],[Semaine]],Tableau8252728[[#This Row],[Matricule]])</f>
        <v/>
      </c>
      <c r="O585" s="14" t="str">
        <f>IF(SUM(Tableau8252728[[#This Row],[Lundi]:[Mercredi]])&gt;0,SUM(Tableau8252728[[#This Row],[Lundi]:[Mercredi]]),"")</f>
        <v/>
      </c>
      <c r="P585" s="14" t="str">
        <f>IF(SUM(Tableau8252728[[#This Row],[Jeudi]:[Samedi]])&gt;0,SUM(Tableau8252728[[#This Row],[Jeudi]:[Samedi]]),"")</f>
        <v/>
      </c>
      <c r="Q585" s="14">
        <f>COUNTIF(Tableau8252728[[#This Row],[Lundi]:[Mercredi]],"&gt;0") + COUNTIF(Tableau8252728[[#This Row],[Jeudi]:[Samedi]],"&gt;0")</f>
        <v>0</v>
      </c>
      <c r="R585" s="14" t="str">
        <f>IFERROR(Tableau8252728[[#This Row],[Total Tour 1]]+Tableau8252728[[#This Row],[Total Tour 2]],"")</f>
        <v/>
      </c>
      <c r="S585" s="14">
        <f>COUNTIF(Tableau8252728[[#This Row],[Lundi]:[Samedi]],"&gt;=10")*1000</f>
        <v>0</v>
      </c>
      <c r="T58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85" s="15">
        <f>Tableau8252728[[#This Row],[Prime production]]+Tableau8252728[[#This Row],[Prime rendement]]</f>
        <v>0</v>
      </c>
      <c r="V585" s="15" t="str">
        <f>IF(Tableau8252728[[#This Row],[Matricule]]&gt;1,IF(COUNTIF(Tableau8252728[DateMatricule],Tableau8252728[[#This Row],[DateMatricule]])&gt;1,"Doublon",""),"")</f>
        <v/>
      </c>
    </row>
    <row r="586" spans="1:22" x14ac:dyDescent="0.25">
      <c r="A586" s="11" t="str">
        <f>IF(Tableau8252728[[#This Row],[Semaine]]="","",VLOOKUP(Tableau8252728[[#This Row],[Semaine]],Listes!$A:$B,2,FALSE))</f>
        <v/>
      </c>
      <c r="B586" s="11" t="str">
        <f>IF(ISBLANK(Tableau8252728[[#This Row],[Matricule]]),"",VLOOKUP(Tableau8252728[[#This Row],[Matricule]],#REF!,2,FALSE))</f>
        <v/>
      </c>
      <c r="C586" s="11" t="str">
        <f>IF(ISBLANK(Tableau8252728[[#This Row],[Matricule]]),"",VLOOKUP(Tableau8252728[[#This Row],[Matricule]],#REF!,3,FALSE))</f>
        <v/>
      </c>
      <c r="D586" s="11" t="str">
        <f>CONCATENATE(Tableau8252728[[#This Row],[Semaine]],Tableau8252728[[#This Row],[Matricule]])</f>
        <v/>
      </c>
      <c r="O586" s="14" t="str">
        <f>IF(SUM(Tableau8252728[[#This Row],[Lundi]:[Mercredi]])&gt;0,SUM(Tableau8252728[[#This Row],[Lundi]:[Mercredi]]),"")</f>
        <v/>
      </c>
      <c r="P586" s="14" t="str">
        <f>IF(SUM(Tableau8252728[[#This Row],[Jeudi]:[Samedi]])&gt;0,SUM(Tableau8252728[[#This Row],[Jeudi]:[Samedi]]),"")</f>
        <v/>
      </c>
      <c r="Q586" s="14">
        <f>COUNTIF(Tableau8252728[[#This Row],[Lundi]:[Mercredi]],"&gt;0") + COUNTIF(Tableau8252728[[#This Row],[Jeudi]:[Samedi]],"&gt;0")</f>
        <v>0</v>
      </c>
      <c r="R586" s="14" t="str">
        <f>IFERROR(Tableau8252728[[#This Row],[Total Tour 1]]+Tableau8252728[[#This Row],[Total Tour 2]],"")</f>
        <v/>
      </c>
      <c r="S586" s="14">
        <f>COUNTIF(Tableau8252728[[#This Row],[Lundi]:[Samedi]],"&gt;=10")*1000</f>
        <v>0</v>
      </c>
      <c r="T58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86" s="15">
        <f>Tableau8252728[[#This Row],[Prime production]]+Tableau8252728[[#This Row],[Prime rendement]]</f>
        <v>0</v>
      </c>
      <c r="V586" s="15" t="str">
        <f>IF(Tableau8252728[[#This Row],[Matricule]]&gt;1,IF(COUNTIF(Tableau8252728[DateMatricule],Tableau8252728[[#This Row],[DateMatricule]])&gt;1,"Doublon",""),"")</f>
        <v/>
      </c>
    </row>
    <row r="587" spans="1:22" x14ac:dyDescent="0.25">
      <c r="A587" s="11" t="str">
        <f>IF(Tableau8252728[[#This Row],[Semaine]]="","",VLOOKUP(Tableau8252728[[#This Row],[Semaine]],Listes!$A:$B,2,FALSE))</f>
        <v/>
      </c>
      <c r="B587" s="11" t="str">
        <f>IF(ISBLANK(Tableau8252728[[#This Row],[Matricule]]),"",VLOOKUP(Tableau8252728[[#This Row],[Matricule]],#REF!,2,FALSE))</f>
        <v/>
      </c>
      <c r="C587" s="11" t="str">
        <f>IF(ISBLANK(Tableau8252728[[#This Row],[Matricule]]),"",VLOOKUP(Tableau8252728[[#This Row],[Matricule]],#REF!,3,FALSE))</f>
        <v/>
      </c>
      <c r="D587" s="11" t="str">
        <f>CONCATENATE(Tableau8252728[[#This Row],[Semaine]],Tableau8252728[[#This Row],[Matricule]])</f>
        <v/>
      </c>
      <c r="O587" s="14" t="str">
        <f>IF(SUM(Tableau8252728[[#This Row],[Lundi]:[Mercredi]])&gt;0,SUM(Tableau8252728[[#This Row],[Lundi]:[Mercredi]]),"")</f>
        <v/>
      </c>
      <c r="P587" s="14" t="str">
        <f>IF(SUM(Tableau8252728[[#This Row],[Jeudi]:[Samedi]])&gt;0,SUM(Tableau8252728[[#This Row],[Jeudi]:[Samedi]]),"")</f>
        <v/>
      </c>
      <c r="Q587" s="14">
        <f>COUNTIF(Tableau8252728[[#This Row],[Lundi]:[Mercredi]],"&gt;0") + COUNTIF(Tableau8252728[[#This Row],[Jeudi]:[Samedi]],"&gt;0")</f>
        <v>0</v>
      </c>
      <c r="R587" s="14" t="str">
        <f>IFERROR(Tableau8252728[[#This Row],[Total Tour 1]]+Tableau8252728[[#This Row],[Total Tour 2]],"")</f>
        <v/>
      </c>
      <c r="S587" s="14">
        <f>COUNTIF(Tableau8252728[[#This Row],[Lundi]:[Samedi]],"&gt;=10")*1000</f>
        <v>0</v>
      </c>
      <c r="T58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87" s="15">
        <f>Tableau8252728[[#This Row],[Prime production]]+Tableau8252728[[#This Row],[Prime rendement]]</f>
        <v>0</v>
      </c>
      <c r="V587" s="15" t="str">
        <f>IF(Tableau8252728[[#This Row],[Matricule]]&gt;1,IF(COUNTIF(Tableau8252728[DateMatricule],Tableau8252728[[#This Row],[DateMatricule]])&gt;1,"Doublon",""),"")</f>
        <v/>
      </c>
    </row>
    <row r="588" spans="1:22" x14ac:dyDescent="0.25">
      <c r="A588" s="11" t="str">
        <f>IF(Tableau8252728[[#This Row],[Semaine]]="","",VLOOKUP(Tableau8252728[[#This Row],[Semaine]],Listes!$A:$B,2,FALSE))</f>
        <v/>
      </c>
      <c r="B588" s="11" t="str">
        <f>IF(ISBLANK(Tableau8252728[[#This Row],[Matricule]]),"",VLOOKUP(Tableau8252728[[#This Row],[Matricule]],#REF!,2,FALSE))</f>
        <v/>
      </c>
      <c r="C588" s="11" t="str">
        <f>IF(ISBLANK(Tableau8252728[[#This Row],[Matricule]]),"",VLOOKUP(Tableau8252728[[#This Row],[Matricule]],#REF!,3,FALSE))</f>
        <v/>
      </c>
      <c r="D588" s="11" t="str">
        <f>CONCATENATE(Tableau8252728[[#This Row],[Semaine]],Tableau8252728[[#This Row],[Matricule]])</f>
        <v/>
      </c>
      <c r="O588" s="14" t="str">
        <f>IF(SUM(Tableau8252728[[#This Row],[Lundi]:[Mercredi]])&gt;0,SUM(Tableau8252728[[#This Row],[Lundi]:[Mercredi]]),"")</f>
        <v/>
      </c>
      <c r="P588" s="14" t="str">
        <f>IF(SUM(Tableau8252728[[#This Row],[Jeudi]:[Samedi]])&gt;0,SUM(Tableau8252728[[#This Row],[Jeudi]:[Samedi]]),"")</f>
        <v/>
      </c>
      <c r="Q588" s="14">
        <f>COUNTIF(Tableau8252728[[#This Row],[Lundi]:[Mercredi]],"&gt;0") + COUNTIF(Tableau8252728[[#This Row],[Jeudi]:[Samedi]],"&gt;0")</f>
        <v>0</v>
      </c>
      <c r="R588" s="14" t="str">
        <f>IFERROR(Tableau8252728[[#This Row],[Total Tour 1]]+Tableau8252728[[#This Row],[Total Tour 2]],"")</f>
        <v/>
      </c>
      <c r="S588" s="14">
        <f>COUNTIF(Tableau8252728[[#This Row],[Lundi]:[Samedi]],"&gt;=10")*1000</f>
        <v>0</v>
      </c>
      <c r="T58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88" s="15">
        <f>Tableau8252728[[#This Row],[Prime production]]+Tableau8252728[[#This Row],[Prime rendement]]</f>
        <v>0</v>
      </c>
      <c r="V588" s="15" t="str">
        <f>IF(Tableau8252728[[#This Row],[Matricule]]&gt;1,IF(COUNTIF(Tableau8252728[DateMatricule],Tableau8252728[[#This Row],[DateMatricule]])&gt;1,"Doublon",""),"")</f>
        <v/>
      </c>
    </row>
    <row r="589" spans="1:22" x14ac:dyDescent="0.25">
      <c r="A589" s="11" t="str">
        <f>IF(Tableau8252728[[#This Row],[Semaine]]="","",VLOOKUP(Tableau8252728[[#This Row],[Semaine]],Listes!$A:$B,2,FALSE))</f>
        <v/>
      </c>
      <c r="B589" s="11" t="str">
        <f>IF(ISBLANK(Tableau8252728[[#This Row],[Matricule]]),"",VLOOKUP(Tableau8252728[[#This Row],[Matricule]],#REF!,2,FALSE))</f>
        <v/>
      </c>
      <c r="C589" s="11" t="str">
        <f>IF(ISBLANK(Tableau8252728[[#This Row],[Matricule]]),"",VLOOKUP(Tableau8252728[[#This Row],[Matricule]],#REF!,3,FALSE))</f>
        <v/>
      </c>
      <c r="D589" s="11" t="str">
        <f>CONCATENATE(Tableau8252728[[#This Row],[Semaine]],Tableau8252728[[#This Row],[Matricule]])</f>
        <v/>
      </c>
      <c r="O589" s="14" t="str">
        <f>IF(SUM(Tableau8252728[[#This Row],[Lundi]:[Mercredi]])&gt;0,SUM(Tableau8252728[[#This Row],[Lundi]:[Mercredi]]),"")</f>
        <v/>
      </c>
      <c r="P589" s="14" t="str">
        <f>IF(SUM(Tableau8252728[[#This Row],[Jeudi]:[Samedi]])&gt;0,SUM(Tableau8252728[[#This Row],[Jeudi]:[Samedi]]),"")</f>
        <v/>
      </c>
      <c r="Q589" s="14">
        <f>COUNTIF(Tableau8252728[[#This Row],[Lundi]:[Mercredi]],"&gt;0") + COUNTIF(Tableau8252728[[#This Row],[Jeudi]:[Samedi]],"&gt;0")</f>
        <v>0</v>
      </c>
      <c r="R589" s="14" t="str">
        <f>IFERROR(Tableau8252728[[#This Row],[Total Tour 1]]+Tableau8252728[[#This Row],[Total Tour 2]],"")</f>
        <v/>
      </c>
      <c r="S589" s="14">
        <f>COUNTIF(Tableau8252728[[#This Row],[Lundi]:[Samedi]],"&gt;=10")*1000</f>
        <v>0</v>
      </c>
      <c r="T58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89" s="15">
        <f>Tableau8252728[[#This Row],[Prime production]]+Tableau8252728[[#This Row],[Prime rendement]]</f>
        <v>0</v>
      </c>
      <c r="V589" s="15" t="str">
        <f>IF(Tableau8252728[[#This Row],[Matricule]]&gt;1,IF(COUNTIF(Tableau8252728[DateMatricule],Tableau8252728[[#This Row],[DateMatricule]])&gt;1,"Doublon",""),"")</f>
        <v/>
      </c>
    </row>
    <row r="590" spans="1:22" x14ac:dyDescent="0.25">
      <c r="A590" s="11" t="str">
        <f>IF(Tableau8252728[[#This Row],[Semaine]]="","",VLOOKUP(Tableau8252728[[#This Row],[Semaine]],Listes!$A:$B,2,FALSE))</f>
        <v/>
      </c>
      <c r="B590" s="11" t="str">
        <f>IF(ISBLANK(Tableau8252728[[#This Row],[Matricule]]),"",VLOOKUP(Tableau8252728[[#This Row],[Matricule]],#REF!,2,FALSE))</f>
        <v/>
      </c>
      <c r="C590" s="11" t="str">
        <f>IF(ISBLANK(Tableau8252728[[#This Row],[Matricule]]),"",VLOOKUP(Tableau8252728[[#This Row],[Matricule]],#REF!,3,FALSE))</f>
        <v/>
      </c>
      <c r="D590" s="11" t="str">
        <f>CONCATENATE(Tableau8252728[[#This Row],[Semaine]],Tableau8252728[[#This Row],[Matricule]])</f>
        <v/>
      </c>
      <c r="O590" s="14" t="str">
        <f>IF(SUM(Tableau8252728[[#This Row],[Lundi]:[Mercredi]])&gt;0,SUM(Tableau8252728[[#This Row],[Lundi]:[Mercredi]]),"")</f>
        <v/>
      </c>
      <c r="P590" s="14" t="str">
        <f>IF(SUM(Tableau8252728[[#This Row],[Jeudi]:[Samedi]])&gt;0,SUM(Tableau8252728[[#This Row],[Jeudi]:[Samedi]]),"")</f>
        <v/>
      </c>
      <c r="Q590" s="14">
        <f>COUNTIF(Tableau8252728[[#This Row],[Lundi]:[Mercredi]],"&gt;0") + COUNTIF(Tableau8252728[[#This Row],[Jeudi]:[Samedi]],"&gt;0")</f>
        <v>0</v>
      </c>
      <c r="R590" s="14" t="str">
        <f>IFERROR(Tableau8252728[[#This Row],[Total Tour 1]]+Tableau8252728[[#This Row],[Total Tour 2]],"")</f>
        <v/>
      </c>
      <c r="S590" s="14">
        <f>COUNTIF(Tableau8252728[[#This Row],[Lundi]:[Samedi]],"&gt;=10")*1000</f>
        <v>0</v>
      </c>
      <c r="T59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90" s="15">
        <f>Tableau8252728[[#This Row],[Prime production]]+Tableau8252728[[#This Row],[Prime rendement]]</f>
        <v>0</v>
      </c>
      <c r="V590" s="15" t="str">
        <f>IF(Tableau8252728[[#This Row],[Matricule]]&gt;1,IF(COUNTIF(Tableau8252728[DateMatricule],Tableau8252728[[#This Row],[DateMatricule]])&gt;1,"Doublon",""),"")</f>
        <v/>
      </c>
    </row>
    <row r="591" spans="1:22" x14ac:dyDescent="0.25">
      <c r="A591" s="11" t="str">
        <f>IF(Tableau8252728[[#This Row],[Semaine]]="","",VLOOKUP(Tableau8252728[[#This Row],[Semaine]],Listes!$A:$B,2,FALSE))</f>
        <v/>
      </c>
      <c r="B591" s="11" t="str">
        <f>IF(ISBLANK(Tableau8252728[[#This Row],[Matricule]]),"",VLOOKUP(Tableau8252728[[#This Row],[Matricule]],#REF!,2,FALSE))</f>
        <v/>
      </c>
      <c r="C591" s="11" t="str">
        <f>IF(ISBLANK(Tableau8252728[[#This Row],[Matricule]]),"",VLOOKUP(Tableau8252728[[#This Row],[Matricule]],#REF!,3,FALSE))</f>
        <v/>
      </c>
      <c r="D591" s="11" t="str">
        <f>CONCATENATE(Tableau8252728[[#This Row],[Semaine]],Tableau8252728[[#This Row],[Matricule]])</f>
        <v/>
      </c>
      <c r="O591" s="14" t="str">
        <f>IF(SUM(Tableau8252728[[#This Row],[Lundi]:[Mercredi]])&gt;0,SUM(Tableau8252728[[#This Row],[Lundi]:[Mercredi]]),"")</f>
        <v/>
      </c>
      <c r="P591" s="14" t="str">
        <f>IF(SUM(Tableau8252728[[#This Row],[Jeudi]:[Samedi]])&gt;0,SUM(Tableau8252728[[#This Row],[Jeudi]:[Samedi]]),"")</f>
        <v/>
      </c>
      <c r="Q591" s="14">
        <f>COUNTIF(Tableau8252728[[#This Row],[Lundi]:[Mercredi]],"&gt;0") + COUNTIF(Tableau8252728[[#This Row],[Jeudi]:[Samedi]],"&gt;0")</f>
        <v>0</v>
      </c>
      <c r="R591" s="14" t="str">
        <f>IFERROR(Tableau8252728[[#This Row],[Total Tour 1]]+Tableau8252728[[#This Row],[Total Tour 2]],"")</f>
        <v/>
      </c>
      <c r="S591" s="14">
        <f>COUNTIF(Tableau8252728[[#This Row],[Lundi]:[Samedi]],"&gt;=10")*1000</f>
        <v>0</v>
      </c>
      <c r="T59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91" s="15">
        <f>Tableau8252728[[#This Row],[Prime production]]+Tableau8252728[[#This Row],[Prime rendement]]</f>
        <v>0</v>
      </c>
      <c r="V591" s="15" t="str">
        <f>IF(Tableau8252728[[#This Row],[Matricule]]&gt;1,IF(COUNTIF(Tableau8252728[DateMatricule],Tableau8252728[[#This Row],[DateMatricule]])&gt;1,"Doublon",""),"")</f>
        <v/>
      </c>
    </row>
    <row r="592" spans="1:22" x14ac:dyDescent="0.25">
      <c r="A592" s="11" t="str">
        <f>IF(Tableau8252728[[#This Row],[Semaine]]="","",VLOOKUP(Tableau8252728[[#This Row],[Semaine]],Listes!$A:$B,2,FALSE))</f>
        <v/>
      </c>
      <c r="B592" s="11" t="str">
        <f>IF(ISBLANK(Tableau8252728[[#This Row],[Matricule]]),"",VLOOKUP(Tableau8252728[[#This Row],[Matricule]],#REF!,2,FALSE))</f>
        <v/>
      </c>
      <c r="C592" s="11" t="str">
        <f>IF(ISBLANK(Tableau8252728[[#This Row],[Matricule]]),"",VLOOKUP(Tableau8252728[[#This Row],[Matricule]],#REF!,3,FALSE))</f>
        <v/>
      </c>
      <c r="D592" s="11" t="str">
        <f>CONCATENATE(Tableau8252728[[#This Row],[Semaine]],Tableau8252728[[#This Row],[Matricule]])</f>
        <v/>
      </c>
      <c r="O592" s="14" t="str">
        <f>IF(SUM(Tableau8252728[[#This Row],[Lundi]:[Mercredi]])&gt;0,SUM(Tableau8252728[[#This Row],[Lundi]:[Mercredi]]),"")</f>
        <v/>
      </c>
      <c r="P592" s="14" t="str">
        <f>IF(SUM(Tableau8252728[[#This Row],[Jeudi]:[Samedi]])&gt;0,SUM(Tableau8252728[[#This Row],[Jeudi]:[Samedi]]),"")</f>
        <v/>
      </c>
      <c r="Q592" s="14">
        <f>COUNTIF(Tableau8252728[[#This Row],[Lundi]:[Mercredi]],"&gt;0") + COUNTIF(Tableau8252728[[#This Row],[Jeudi]:[Samedi]],"&gt;0")</f>
        <v>0</v>
      </c>
      <c r="R592" s="14" t="str">
        <f>IFERROR(Tableau8252728[[#This Row],[Total Tour 1]]+Tableau8252728[[#This Row],[Total Tour 2]],"")</f>
        <v/>
      </c>
      <c r="S592" s="14">
        <f>COUNTIF(Tableau8252728[[#This Row],[Lundi]:[Samedi]],"&gt;=10")*1000</f>
        <v>0</v>
      </c>
      <c r="T59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92" s="15">
        <f>Tableau8252728[[#This Row],[Prime production]]+Tableau8252728[[#This Row],[Prime rendement]]</f>
        <v>0</v>
      </c>
      <c r="V592" s="15" t="str">
        <f>IF(Tableau8252728[[#This Row],[Matricule]]&gt;1,IF(COUNTIF(Tableau8252728[DateMatricule],Tableau8252728[[#This Row],[DateMatricule]])&gt;1,"Doublon",""),"")</f>
        <v/>
      </c>
    </row>
    <row r="593" spans="1:22" x14ac:dyDescent="0.25">
      <c r="A593" s="11" t="str">
        <f>IF(Tableau8252728[[#This Row],[Semaine]]="","",VLOOKUP(Tableau8252728[[#This Row],[Semaine]],Listes!$A:$B,2,FALSE))</f>
        <v/>
      </c>
      <c r="B593" s="11" t="str">
        <f>IF(ISBLANK(Tableau8252728[[#This Row],[Matricule]]),"",VLOOKUP(Tableau8252728[[#This Row],[Matricule]],#REF!,2,FALSE))</f>
        <v/>
      </c>
      <c r="C593" s="11" t="str">
        <f>IF(ISBLANK(Tableau8252728[[#This Row],[Matricule]]),"",VLOOKUP(Tableau8252728[[#This Row],[Matricule]],#REF!,3,FALSE))</f>
        <v/>
      </c>
      <c r="D593" s="11" t="str">
        <f>CONCATENATE(Tableau8252728[[#This Row],[Semaine]],Tableau8252728[[#This Row],[Matricule]])</f>
        <v/>
      </c>
      <c r="O593" s="14" t="str">
        <f>IF(SUM(Tableau8252728[[#This Row],[Lundi]:[Mercredi]])&gt;0,SUM(Tableau8252728[[#This Row],[Lundi]:[Mercredi]]),"")</f>
        <v/>
      </c>
      <c r="P593" s="14" t="str">
        <f>IF(SUM(Tableau8252728[[#This Row],[Jeudi]:[Samedi]])&gt;0,SUM(Tableau8252728[[#This Row],[Jeudi]:[Samedi]]),"")</f>
        <v/>
      </c>
      <c r="Q593" s="14">
        <f>COUNTIF(Tableau8252728[[#This Row],[Lundi]:[Mercredi]],"&gt;0") + COUNTIF(Tableau8252728[[#This Row],[Jeudi]:[Samedi]],"&gt;0")</f>
        <v>0</v>
      </c>
      <c r="R593" s="14" t="str">
        <f>IFERROR(Tableau8252728[[#This Row],[Total Tour 1]]+Tableau8252728[[#This Row],[Total Tour 2]],"")</f>
        <v/>
      </c>
      <c r="S593" s="14">
        <f>COUNTIF(Tableau8252728[[#This Row],[Lundi]:[Samedi]],"&gt;=10")*1000</f>
        <v>0</v>
      </c>
      <c r="T59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93" s="15">
        <f>Tableau8252728[[#This Row],[Prime production]]+Tableau8252728[[#This Row],[Prime rendement]]</f>
        <v>0</v>
      </c>
      <c r="V593" s="15" t="str">
        <f>IF(Tableau8252728[[#This Row],[Matricule]]&gt;1,IF(COUNTIF(Tableau8252728[DateMatricule],Tableau8252728[[#This Row],[DateMatricule]])&gt;1,"Doublon",""),"")</f>
        <v/>
      </c>
    </row>
    <row r="594" spans="1:22" x14ac:dyDescent="0.25">
      <c r="A594" s="11" t="str">
        <f>IF(Tableau8252728[[#This Row],[Semaine]]="","",VLOOKUP(Tableau8252728[[#This Row],[Semaine]],Listes!$A:$B,2,FALSE))</f>
        <v/>
      </c>
      <c r="B594" s="11" t="str">
        <f>IF(ISBLANK(Tableau8252728[[#This Row],[Matricule]]),"",VLOOKUP(Tableau8252728[[#This Row],[Matricule]],#REF!,2,FALSE))</f>
        <v/>
      </c>
      <c r="C594" s="11" t="str">
        <f>IF(ISBLANK(Tableau8252728[[#This Row],[Matricule]]),"",VLOOKUP(Tableau8252728[[#This Row],[Matricule]],#REF!,3,FALSE))</f>
        <v/>
      </c>
      <c r="D594" s="11" t="str">
        <f>CONCATENATE(Tableau8252728[[#This Row],[Semaine]],Tableau8252728[[#This Row],[Matricule]])</f>
        <v/>
      </c>
      <c r="O594" s="14" t="str">
        <f>IF(SUM(Tableau8252728[[#This Row],[Lundi]:[Mercredi]])&gt;0,SUM(Tableau8252728[[#This Row],[Lundi]:[Mercredi]]),"")</f>
        <v/>
      </c>
      <c r="P594" s="14" t="str">
        <f>IF(SUM(Tableau8252728[[#This Row],[Jeudi]:[Samedi]])&gt;0,SUM(Tableau8252728[[#This Row],[Jeudi]:[Samedi]]),"")</f>
        <v/>
      </c>
      <c r="Q594" s="14">
        <f>COUNTIF(Tableau8252728[[#This Row],[Lundi]:[Mercredi]],"&gt;0") + COUNTIF(Tableau8252728[[#This Row],[Jeudi]:[Samedi]],"&gt;0")</f>
        <v>0</v>
      </c>
      <c r="R594" s="14" t="str">
        <f>IFERROR(Tableau8252728[[#This Row],[Total Tour 1]]+Tableau8252728[[#This Row],[Total Tour 2]],"")</f>
        <v/>
      </c>
      <c r="S594" s="14">
        <f>COUNTIF(Tableau8252728[[#This Row],[Lundi]:[Samedi]],"&gt;=10")*1000</f>
        <v>0</v>
      </c>
      <c r="T59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94" s="15">
        <f>Tableau8252728[[#This Row],[Prime production]]+Tableau8252728[[#This Row],[Prime rendement]]</f>
        <v>0</v>
      </c>
      <c r="V594" s="15" t="str">
        <f>IF(Tableau8252728[[#This Row],[Matricule]]&gt;1,IF(COUNTIF(Tableau8252728[DateMatricule],Tableau8252728[[#This Row],[DateMatricule]])&gt;1,"Doublon",""),"")</f>
        <v/>
      </c>
    </row>
    <row r="595" spans="1:22" x14ac:dyDescent="0.25">
      <c r="A595" s="11" t="str">
        <f>IF(Tableau8252728[[#This Row],[Semaine]]="","",VLOOKUP(Tableau8252728[[#This Row],[Semaine]],Listes!$A:$B,2,FALSE))</f>
        <v/>
      </c>
      <c r="B595" s="11" t="str">
        <f>IF(ISBLANK(Tableau8252728[[#This Row],[Matricule]]),"",VLOOKUP(Tableau8252728[[#This Row],[Matricule]],#REF!,2,FALSE))</f>
        <v/>
      </c>
      <c r="C595" s="11" t="str">
        <f>IF(ISBLANK(Tableau8252728[[#This Row],[Matricule]]),"",VLOOKUP(Tableau8252728[[#This Row],[Matricule]],#REF!,3,FALSE))</f>
        <v/>
      </c>
      <c r="D595" s="11" t="str">
        <f>CONCATENATE(Tableau8252728[[#This Row],[Semaine]],Tableau8252728[[#This Row],[Matricule]])</f>
        <v/>
      </c>
      <c r="O595" s="14" t="str">
        <f>IF(SUM(Tableau8252728[[#This Row],[Lundi]:[Mercredi]])&gt;0,SUM(Tableau8252728[[#This Row],[Lundi]:[Mercredi]]),"")</f>
        <v/>
      </c>
      <c r="P595" s="14" t="str">
        <f>IF(SUM(Tableau8252728[[#This Row],[Jeudi]:[Samedi]])&gt;0,SUM(Tableau8252728[[#This Row],[Jeudi]:[Samedi]]),"")</f>
        <v/>
      </c>
      <c r="Q595" s="14">
        <f>COUNTIF(Tableau8252728[[#This Row],[Lundi]:[Mercredi]],"&gt;0") + COUNTIF(Tableau8252728[[#This Row],[Jeudi]:[Samedi]],"&gt;0")</f>
        <v>0</v>
      </c>
      <c r="R595" s="14" t="str">
        <f>IFERROR(Tableau8252728[[#This Row],[Total Tour 1]]+Tableau8252728[[#This Row],[Total Tour 2]],"")</f>
        <v/>
      </c>
      <c r="S595" s="14">
        <f>COUNTIF(Tableau8252728[[#This Row],[Lundi]:[Samedi]],"&gt;=10")*1000</f>
        <v>0</v>
      </c>
      <c r="T59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95" s="15">
        <f>Tableau8252728[[#This Row],[Prime production]]+Tableau8252728[[#This Row],[Prime rendement]]</f>
        <v>0</v>
      </c>
      <c r="V595" s="15" t="str">
        <f>IF(Tableau8252728[[#This Row],[Matricule]]&gt;1,IF(COUNTIF(Tableau8252728[DateMatricule],Tableau8252728[[#This Row],[DateMatricule]])&gt;1,"Doublon",""),"")</f>
        <v/>
      </c>
    </row>
    <row r="596" spans="1:22" x14ac:dyDescent="0.25">
      <c r="A596" s="11" t="str">
        <f>IF(Tableau8252728[[#This Row],[Semaine]]="","",VLOOKUP(Tableau8252728[[#This Row],[Semaine]],Listes!$A:$B,2,FALSE))</f>
        <v/>
      </c>
      <c r="B596" s="11" t="str">
        <f>IF(ISBLANK(Tableau8252728[[#This Row],[Matricule]]),"",VLOOKUP(Tableau8252728[[#This Row],[Matricule]],#REF!,2,FALSE))</f>
        <v/>
      </c>
      <c r="C596" s="11" t="str">
        <f>IF(ISBLANK(Tableau8252728[[#This Row],[Matricule]]),"",VLOOKUP(Tableau8252728[[#This Row],[Matricule]],#REF!,3,FALSE))</f>
        <v/>
      </c>
      <c r="D596" s="11" t="str">
        <f>CONCATENATE(Tableau8252728[[#This Row],[Semaine]],Tableau8252728[[#This Row],[Matricule]])</f>
        <v/>
      </c>
      <c r="O596" s="14" t="str">
        <f>IF(SUM(Tableau8252728[[#This Row],[Lundi]:[Mercredi]])&gt;0,SUM(Tableau8252728[[#This Row],[Lundi]:[Mercredi]]),"")</f>
        <v/>
      </c>
      <c r="P596" s="14" t="str">
        <f>IF(SUM(Tableau8252728[[#This Row],[Jeudi]:[Samedi]])&gt;0,SUM(Tableau8252728[[#This Row],[Jeudi]:[Samedi]]),"")</f>
        <v/>
      </c>
      <c r="Q596" s="14">
        <f>COUNTIF(Tableau8252728[[#This Row],[Lundi]:[Mercredi]],"&gt;0") + COUNTIF(Tableau8252728[[#This Row],[Jeudi]:[Samedi]],"&gt;0")</f>
        <v>0</v>
      </c>
      <c r="R596" s="14" t="str">
        <f>IFERROR(Tableau8252728[[#This Row],[Total Tour 1]]+Tableau8252728[[#This Row],[Total Tour 2]],"")</f>
        <v/>
      </c>
      <c r="S596" s="14">
        <f>COUNTIF(Tableau8252728[[#This Row],[Lundi]:[Samedi]],"&gt;=10")*1000</f>
        <v>0</v>
      </c>
      <c r="T59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96" s="15">
        <f>Tableau8252728[[#This Row],[Prime production]]+Tableau8252728[[#This Row],[Prime rendement]]</f>
        <v>0</v>
      </c>
      <c r="V596" s="15" t="str">
        <f>IF(Tableau8252728[[#This Row],[Matricule]]&gt;1,IF(COUNTIF(Tableau8252728[DateMatricule],Tableau8252728[[#This Row],[DateMatricule]])&gt;1,"Doublon",""),"")</f>
        <v/>
      </c>
    </row>
    <row r="597" spans="1:22" x14ac:dyDescent="0.25">
      <c r="A597" s="11" t="str">
        <f>IF(Tableau8252728[[#This Row],[Semaine]]="","",VLOOKUP(Tableau8252728[[#This Row],[Semaine]],Listes!$A:$B,2,FALSE))</f>
        <v/>
      </c>
      <c r="B597" s="11" t="str">
        <f>IF(ISBLANK(Tableau8252728[[#This Row],[Matricule]]),"",VLOOKUP(Tableau8252728[[#This Row],[Matricule]],#REF!,2,FALSE))</f>
        <v/>
      </c>
      <c r="C597" s="11" t="str">
        <f>IF(ISBLANK(Tableau8252728[[#This Row],[Matricule]]),"",VLOOKUP(Tableau8252728[[#This Row],[Matricule]],#REF!,3,FALSE))</f>
        <v/>
      </c>
      <c r="D597" s="11" t="str">
        <f>CONCATENATE(Tableau8252728[[#This Row],[Semaine]],Tableau8252728[[#This Row],[Matricule]])</f>
        <v/>
      </c>
      <c r="O597" s="14" t="str">
        <f>IF(SUM(Tableau8252728[[#This Row],[Lundi]:[Mercredi]])&gt;0,SUM(Tableau8252728[[#This Row],[Lundi]:[Mercredi]]),"")</f>
        <v/>
      </c>
      <c r="P597" s="14" t="str">
        <f>IF(SUM(Tableau8252728[[#This Row],[Jeudi]:[Samedi]])&gt;0,SUM(Tableau8252728[[#This Row],[Jeudi]:[Samedi]]),"")</f>
        <v/>
      </c>
      <c r="Q597" s="14">
        <f>COUNTIF(Tableau8252728[[#This Row],[Lundi]:[Mercredi]],"&gt;0") + COUNTIF(Tableau8252728[[#This Row],[Jeudi]:[Samedi]],"&gt;0")</f>
        <v>0</v>
      </c>
      <c r="R597" s="14" t="str">
        <f>IFERROR(Tableau8252728[[#This Row],[Total Tour 1]]+Tableau8252728[[#This Row],[Total Tour 2]],"")</f>
        <v/>
      </c>
      <c r="S597" s="14">
        <f>COUNTIF(Tableau8252728[[#This Row],[Lundi]:[Samedi]],"&gt;=10")*1000</f>
        <v>0</v>
      </c>
      <c r="T59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97" s="15">
        <f>Tableau8252728[[#This Row],[Prime production]]+Tableau8252728[[#This Row],[Prime rendement]]</f>
        <v>0</v>
      </c>
      <c r="V597" s="15" t="str">
        <f>IF(Tableau8252728[[#This Row],[Matricule]]&gt;1,IF(COUNTIF(Tableau8252728[DateMatricule],Tableau8252728[[#This Row],[DateMatricule]])&gt;1,"Doublon",""),"")</f>
        <v/>
      </c>
    </row>
    <row r="598" spans="1:22" x14ac:dyDescent="0.25">
      <c r="A598" s="11" t="str">
        <f>IF(Tableau8252728[[#This Row],[Semaine]]="","",VLOOKUP(Tableau8252728[[#This Row],[Semaine]],Listes!$A:$B,2,FALSE))</f>
        <v/>
      </c>
      <c r="B598" s="11" t="str">
        <f>IF(ISBLANK(Tableau8252728[[#This Row],[Matricule]]),"",VLOOKUP(Tableau8252728[[#This Row],[Matricule]],#REF!,2,FALSE))</f>
        <v/>
      </c>
      <c r="C598" s="11" t="str">
        <f>IF(ISBLANK(Tableau8252728[[#This Row],[Matricule]]),"",VLOOKUP(Tableau8252728[[#This Row],[Matricule]],#REF!,3,FALSE))</f>
        <v/>
      </c>
      <c r="D598" s="11" t="str">
        <f>CONCATENATE(Tableau8252728[[#This Row],[Semaine]],Tableau8252728[[#This Row],[Matricule]])</f>
        <v/>
      </c>
      <c r="O598" s="14" t="str">
        <f>IF(SUM(Tableau8252728[[#This Row],[Lundi]:[Mercredi]])&gt;0,SUM(Tableau8252728[[#This Row],[Lundi]:[Mercredi]]),"")</f>
        <v/>
      </c>
      <c r="P598" s="14" t="str">
        <f>IF(SUM(Tableau8252728[[#This Row],[Jeudi]:[Samedi]])&gt;0,SUM(Tableau8252728[[#This Row],[Jeudi]:[Samedi]]),"")</f>
        <v/>
      </c>
      <c r="Q598" s="14">
        <f>COUNTIF(Tableau8252728[[#This Row],[Lundi]:[Mercredi]],"&gt;0") + COUNTIF(Tableau8252728[[#This Row],[Jeudi]:[Samedi]],"&gt;0")</f>
        <v>0</v>
      </c>
      <c r="R598" s="14" t="str">
        <f>IFERROR(Tableau8252728[[#This Row],[Total Tour 1]]+Tableau8252728[[#This Row],[Total Tour 2]],"")</f>
        <v/>
      </c>
      <c r="S598" s="14">
        <f>COUNTIF(Tableau8252728[[#This Row],[Lundi]:[Samedi]],"&gt;=10")*1000</f>
        <v>0</v>
      </c>
      <c r="T59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98" s="15">
        <f>Tableau8252728[[#This Row],[Prime production]]+Tableau8252728[[#This Row],[Prime rendement]]</f>
        <v>0</v>
      </c>
      <c r="V598" s="15" t="str">
        <f>IF(Tableau8252728[[#This Row],[Matricule]]&gt;1,IF(COUNTIF(Tableau8252728[DateMatricule],Tableau8252728[[#This Row],[DateMatricule]])&gt;1,"Doublon",""),"")</f>
        <v/>
      </c>
    </row>
    <row r="599" spans="1:22" x14ac:dyDescent="0.25">
      <c r="A599" s="11" t="str">
        <f>IF(Tableau8252728[[#This Row],[Semaine]]="","",VLOOKUP(Tableau8252728[[#This Row],[Semaine]],Listes!$A:$B,2,FALSE))</f>
        <v/>
      </c>
      <c r="B599" s="11" t="str">
        <f>IF(ISBLANK(Tableau8252728[[#This Row],[Matricule]]),"",VLOOKUP(Tableau8252728[[#This Row],[Matricule]],#REF!,2,FALSE))</f>
        <v/>
      </c>
      <c r="C599" s="11" t="str">
        <f>IF(ISBLANK(Tableau8252728[[#This Row],[Matricule]]),"",VLOOKUP(Tableau8252728[[#This Row],[Matricule]],#REF!,3,FALSE))</f>
        <v/>
      </c>
      <c r="D599" s="11" t="str">
        <f>CONCATENATE(Tableau8252728[[#This Row],[Semaine]],Tableau8252728[[#This Row],[Matricule]])</f>
        <v/>
      </c>
      <c r="O599" s="14" t="str">
        <f>IF(SUM(Tableau8252728[[#This Row],[Lundi]:[Mercredi]])&gt;0,SUM(Tableau8252728[[#This Row],[Lundi]:[Mercredi]]),"")</f>
        <v/>
      </c>
      <c r="P599" s="14" t="str">
        <f>IF(SUM(Tableau8252728[[#This Row],[Jeudi]:[Samedi]])&gt;0,SUM(Tableau8252728[[#This Row],[Jeudi]:[Samedi]]),"")</f>
        <v/>
      </c>
      <c r="Q599" s="14">
        <f>COUNTIF(Tableau8252728[[#This Row],[Lundi]:[Mercredi]],"&gt;0") + COUNTIF(Tableau8252728[[#This Row],[Jeudi]:[Samedi]],"&gt;0")</f>
        <v>0</v>
      </c>
      <c r="R599" s="14" t="str">
        <f>IFERROR(Tableau8252728[[#This Row],[Total Tour 1]]+Tableau8252728[[#This Row],[Total Tour 2]],"")</f>
        <v/>
      </c>
      <c r="S599" s="14">
        <f>COUNTIF(Tableau8252728[[#This Row],[Lundi]:[Samedi]],"&gt;=10")*1000</f>
        <v>0</v>
      </c>
      <c r="T59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599" s="15">
        <f>Tableau8252728[[#This Row],[Prime production]]+Tableau8252728[[#This Row],[Prime rendement]]</f>
        <v>0</v>
      </c>
      <c r="V599" s="15" t="str">
        <f>IF(Tableau8252728[[#This Row],[Matricule]]&gt;1,IF(COUNTIF(Tableau8252728[DateMatricule],Tableau8252728[[#This Row],[DateMatricule]])&gt;1,"Doublon",""),"")</f>
        <v/>
      </c>
    </row>
    <row r="600" spans="1:22" x14ac:dyDescent="0.25">
      <c r="A600" s="11" t="str">
        <f>IF(Tableau8252728[[#This Row],[Semaine]]="","",VLOOKUP(Tableau8252728[[#This Row],[Semaine]],Listes!$A:$B,2,FALSE))</f>
        <v/>
      </c>
      <c r="B600" s="11" t="str">
        <f>IF(ISBLANK(Tableau8252728[[#This Row],[Matricule]]),"",VLOOKUP(Tableau8252728[[#This Row],[Matricule]],#REF!,2,FALSE))</f>
        <v/>
      </c>
      <c r="C600" s="11" t="str">
        <f>IF(ISBLANK(Tableau8252728[[#This Row],[Matricule]]),"",VLOOKUP(Tableau8252728[[#This Row],[Matricule]],#REF!,3,FALSE))</f>
        <v/>
      </c>
      <c r="D600" s="11" t="str">
        <f>CONCATENATE(Tableau8252728[[#This Row],[Semaine]],Tableau8252728[[#This Row],[Matricule]])</f>
        <v/>
      </c>
      <c r="O600" s="14" t="str">
        <f>IF(SUM(Tableau8252728[[#This Row],[Lundi]:[Mercredi]])&gt;0,SUM(Tableau8252728[[#This Row],[Lundi]:[Mercredi]]),"")</f>
        <v/>
      </c>
      <c r="P600" s="14" t="str">
        <f>IF(SUM(Tableau8252728[[#This Row],[Jeudi]:[Samedi]])&gt;0,SUM(Tableau8252728[[#This Row],[Jeudi]:[Samedi]]),"")</f>
        <v/>
      </c>
      <c r="Q600" s="14">
        <f>COUNTIF(Tableau8252728[[#This Row],[Lundi]:[Mercredi]],"&gt;0") + COUNTIF(Tableau8252728[[#This Row],[Jeudi]:[Samedi]],"&gt;0")</f>
        <v>0</v>
      </c>
      <c r="R600" s="14" t="str">
        <f>IFERROR(Tableau8252728[[#This Row],[Total Tour 1]]+Tableau8252728[[#This Row],[Total Tour 2]],"")</f>
        <v/>
      </c>
      <c r="S600" s="14">
        <f>COUNTIF(Tableau8252728[[#This Row],[Lundi]:[Samedi]],"&gt;=10")*1000</f>
        <v>0</v>
      </c>
      <c r="T60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00" s="15">
        <f>Tableau8252728[[#This Row],[Prime production]]+Tableau8252728[[#This Row],[Prime rendement]]</f>
        <v>0</v>
      </c>
      <c r="V600" s="15" t="str">
        <f>IF(Tableau8252728[[#This Row],[Matricule]]&gt;1,IF(COUNTIF(Tableau8252728[DateMatricule],Tableau8252728[[#This Row],[DateMatricule]])&gt;1,"Doublon",""),"")</f>
        <v/>
      </c>
    </row>
    <row r="601" spans="1:22" x14ac:dyDescent="0.25">
      <c r="A601" s="11" t="str">
        <f>IF(Tableau8252728[[#This Row],[Semaine]]="","",VLOOKUP(Tableau8252728[[#This Row],[Semaine]],Listes!$A:$B,2,FALSE))</f>
        <v/>
      </c>
      <c r="B601" s="11" t="str">
        <f>IF(ISBLANK(Tableau8252728[[#This Row],[Matricule]]),"",VLOOKUP(Tableau8252728[[#This Row],[Matricule]],#REF!,2,FALSE))</f>
        <v/>
      </c>
      <c r="C601" s="11" t="str">
        <f>IF(ISBLANK(Tableau8252728[[#This Row],[Matricule]]),"",VLOOKUP(Tableau8252728[[#This Row],[Matricule]],#REF!,3,FALSE))</f>
        <v/>
      </c>
      <c r="D601" s="11" t="str">
        <f>CONCATENATE(Tableau8252728[[#This Row],[Semaine]],Tableau8252728[[#This Row],[Matricule]])</f>
        <v/>
      </c>
      <c r="O601" s="14" t="str">
        <f>IF(SUM(Tableau8252728[[#This Row],[Lundi]:[Mercredi]])&gt;0,SUM(Tableau8252728[[#This Row],[Lundi]:[Mercredi]]),"")</f>
        <v/>
      </c>
      <c r="P601" s="14" t="str">
        <f>IF(SUM(Tableau8252728[[#This Row],[Jeudi]:[Samedi]])&gt;0,SUM(Tableau8252728[[#This Row],[Jeudi]:[Samedi]]),"")</f>
        <v/>
      </c>
      <c r="Q601" s="14">
        <f>COUNTIF(Tableau8252728[[#This Row],[Lundi]:[Mercredi]],"&gt;0") + COUNTIF(Tableau8252728[[#This Row],[Jeudi]:[Samedi]],"&gt;0")</f>
        <v>0</v>
      </c>
      <c r="R601" s="14" t="str">
        <f>IFERROR(Tableau8252728[[#This Row],[Total Tour 1]]+Tableau8252728[[#This Row],[Total Tour 2]],"")</f>
        <v/>
      </c>
      <c r="S601" s="14">
        <f>COUNTIF(Tableau8252728[[#This Row],[Lundi]:[Samedi]],"&gt;=10")*1000</f>
        <v>0</v>
      </c>
      <c r="T60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01" s="15">
        <f>Tableau8252728[[#This Row],[Prime production]]+Tableau8252728[[#This Row],[Prime rendement]]</f>
        <v>0</v>
      </c>
      <c r="V601" s="15" t="str">
        <f>IF(Tableau8252728[[#This Row],[Matricule]]&gt;1,IF(COUNTIF(Tableau8252728[DateMatricule],Tableau8252728[[#This Row],[DateMatricule]])&gt;1,"Doublon",""),"")</f>
        <v/>
      </c>
    </row>
    <row r="602" spans="1:22" x14ac:dyDescent="0.25">
      <c r="A602" s="11" t="str">
        <f>IF(Tableau8252728[[#This Row],[Semaine]]="","",VLOOKUP(Tableau8252728[[#This Row],[Semaine]],Listes!$A:$B,2,FALSE))</f>
        <v/>
      </c>
      <c r="B602" s="11" t="str">
        <f>IF(ISBLANK(Tableau8252728[[#This Row],[Matricule]]),"",VLOOKUP(Tableau8252728[[#This Row],[Matricule]],#REF!,2,FALSE))</f>
        <v/>
      </c>
      <c r="C602" s="11" t="str">
        <f>IF(ISBLANK(Tableau8252728[[#This Row],[Matricule]]),"",VLOOKUP(Tableau8252728[[#This Row],[Matricule]],#REF!,3,FALSE))</f>
        <v/>
      </c>
      <c r="D602" s="11" t="str">
        <f>CONCATENATE(Tableau8252728[[#This Row],[Semaine]],Tableau8252728[[#This Row],[Matricule]])</f>
        <v/>
      </c>
      <c r="O602" s="14" t="str">
        <f>IF(SUM(Tableau8252728[[#This Row],[Lundi]:[Mercredi]])&gt;0,SUM(Tableau8252728[[#This Row],[Lundi]:[Mercredi]]),"")</f>
        <v/>
      </c>
      <c r="P602" s="14" t="str">
        <f>IF(SUM(Tableau8252728[[#This Row],[Jeudi]:[Samedi]])&gt;0,SUM(Tableau8252728[[#This Row],[Jeudi]:[Samedi]]),"")</f>
        <v/>
      </c>
      <c r="Q602" s="14">
        <f>COUNTIF(Tableau8252728[[#This Row],[Lundi]:[Mercredi]],"&gt;0") + COUNTIF(Tableau8252728[[#This Row],[Jeudi]:[Samedi]],"&gt;0")</f>
        <v>0</v>
      </c>
      <c r="R602" s="14" t="str">
        <f>IFERROR(Tableau8252728[[#This Row],[Total Tour 1]]+Tableau8252728[[#This Row],[Total Tour 2]],"")</f>
        <v/>
      </c>
      <c r="S602" s="14">
        <f>COUNTIF(Tableau8252728[[#This Row],[Lundi]:[Samedi]],"&gt;=10")*1000</f>
        <v>0</v>
      </c>
      <c r="T60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02" s="15">
        <f>Tableau8252728[[#This Row],[Prime production]]+Tableau8252728[[#This Row],[Prime rendement]]</f>
        <v>0</v>
      </c>
      <c r="V602" s="15" t="str">
        <f>IF(Tableau8252728[[#This Row],[Matricule]]&gt;1,IF(COUNTIF(Tableau8252728[DateMatricule],Tableau8252728[[#This Row],[DateMatricule]])&gt;1,"Doublon",""),"")</f>
        <v/>
      </c>
    </row>
    <row r="603" spans="1:22" x14ac:dyDescent="0.25">
      <c r="A603" s="11" t="str">
        <f>IF(Tableau8252728[[#This Row],[Semaine]]="","",VLOOKUP(Tableau8252728[[#This Row],[Semaine]],Listes!$A:$B,2,FALSE))</f>
        <v/>
      </c>
      <c r="B603" s="11" t="str">
        <f>IF(ISBLANK(Tableau8252728[[#This Row],[Matricule]]),"",VLOOKUP(Tableau8252728[[#This Row],[Matricule]],#REF!,2,FALSE))</f>
        <v/>
      </c>
      <c r="C603" s="11" t="str">
        <f>IF(ISBLANK(Tableau8252728[[#This Row],[Matricule]]),"",VLOOKUP(Tableau8252728[[#This Row],[Matricule]],#REF!,3,FALSE))</f>
        <v/>
      </c>
      <c r="D603" s="11" t="str">
        <f>CONCATENATE(Tableau8252728[[#This Row],[Semaine]],Tableau8252728[[#This Row],[Matricule]])</f>
        <v/>
      </c>
      <c r="O603" s="14" t="str">
        <f>IF(SUM(Tableau8252728[[#This Row],[Lundi]:[Mercredi]])&gt;0,SUM(Tableau8252728[[#This Row],[Lundi]:[Mercredi]]),"")</f>
        <v/>
      </c>
      <c r="P603" s="14" t="str">
        <f>IF(SUM(Tableau8252728[[#This Row],[Jeudi]:[Samedi]])&gt;0,SUM(Tableau8252728[[#This Row],[Jeudi]:[Samedi]]),"")</f>
        <v/>
      </c>
      <c r="Q603" s="14">
        <f>COUNTIF(Tableau8252728[[#This Row],[Lundi]:[Mercredi]],"&gt;0") + COUNTIF(Tableau8252728[[#This Row],[Jeudi]:[Samedi]],"&gt;0")</f>
        <v>0</v>
      </c>
      <c r="R603" s="14" t="str">
        <f>IFERROR(Tableau8252728[[#This Row],[Total Tour 1]]+Tableau8252728[[#This Row],[Total Tour 2]],"")</f>
        <v/>
      </c>
      <c r="S603" s="14">
        <f>COUNTIF(Tableau8252728[[#This Row],[Lundi]:[Samedi]],"&gt;=10")*1000</f>
        <v>0</v>
      </c>
      <c r="T60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03" s="15">
        <f>Tableau8252728[[#This Row],[Prime production]]+Tableau8252728[[#This Row],[Prime rendement]]</f>
        <v>0</v>
      </c>
      <c r="V603" s="15" t="str">
        <f>IF(Tableau8252728[[#This Row],[Matricule]]&gt;1,IF(COUNTIF(Tableau8252728[DateMatricule],Tableau8252728[[#This Row],[DateMatricule]])&gt;1,"Doublon",""),"")</f>
        <v/>
      </c>
    </row>
    <row r="604" spans="1:22" x14ac:dyDescent="0.25">
      <c r="A604" s="11" t="str">
        <f>IF(Tableau8252728[[#This Row],[Semaine]]="","",VLOOKUP(Tableau8252728[[#This Row],[Semaine]],Listes!$A:$B,2,FALSE))</f>
        <v/>
      </c>
      <c r="B604" s="11" t="str">
        <f>IF(ISBLANK(Tableau8252728[[#This Row],[Matricule]]),"",VLOOKUP(Tableau8252728[[#This Row],[Matricule]],#REF!,2,FALSE))</f>
        <v/>
      </c>
      <c r="C604" s="11" t="str">
        <f>IF(ISBLANK(Tableau8252728[[#This Row],[Matricule]]),"",VLOOKUP(Tableau8252728[[#This Row],[Matricule]],#REF!,3,FALSE))</f>
        <v/>
      </c>
      <c r="D604" s="11" t="str">
        <f>CONCATENATE(Tableau8252728[[#This Row],[Semaine]],Tableau8252728[[#This Row],[Matricule]])</f>
        <v/>
      </c>
      <c r="O604" s="14" t="str">
        <f>IF(SUM(Tableau8252728[[#This Row],[Lundi]:[Mercredi]])&gt;0,SUM(Tableau8252728[[#This Row],[Lundi]:[Mercredi]]),"")</f>
        <v/>
      </c>
      <c r="P604" s="14" t="str">
        <f>IF(SUM(Tableau8252728[[#This Row],[Jeudi]:[Samedi]])&gt;0,SUM(Tableau8252728[[#This Row],[Jeudi]:[Samedi]]),"")</f>
        <v/>
      </c>
      <c r="Q604" s="14">
        <f>COUNTIF(Tableau8252728[[#This Row],[Lundi]:[Mercredi]],"&gt;0") + COUNTIF(Tableau8252728[[#This Row],[Jeudi]:[Samedi]],"&gt;0")</f>
        <v>0</v>
      </c>
      <c r="R604" s="14" t="str">
        <f>IFERROR(Tableau8252728[[#This Row],[Total Tour 1]]+Tableau8252728[[#This Row],[Total Tour 2]],"")</f>
        <v/>
      </c>
      <c r="S604" s="14">
        <f>COUNTIF(Tableau8252728[[#This Row],[Lundi]:[Samedi]],"&gt;=10")*1000</f>
        <v>0</v>
      </c>
      <c r="T60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04" s="15">
        <f>Tableau8252728[[#This Row],[Prime production]]+Tableau8252728[[#This Row],[Prime rendement]]</f>
        <v>0</v>
      </c>
      <c r="V604" s="15" t="str">
        <f>IF(Tableau8252728[[#This Row],[Matricule]]&gt;1,IF(COUNTIF(Tableau8252728[DateMatricule],Tableau8252728[[#This Row],[DateMatricule]])&gt;1,"Doublon",""),"")</f>
        <v/>
      </c>
    </row>
    <row r="605" spans="1:22" x14ac:dyDescent="0.25">
      <c r="A605" s="11" t="str">
        <f>IF(Tableau8252728[[#This Row],[Semaine]]="","",VLOOKUP(Tableau8252728[[#This Row],[Semaine]],Listes!$A:$B,2,FALSE))</f>
        <v/>
      </c>
      <c r="B605" s="11" t="str">
        <f>IF(ISBLANK(Tableau8252728[[#This Row],[Matricule]]),"",VLOOKUP(Tableau8252728[[#This Row],[Matricule]],#REF!,2,FALSE))</f>
        <v/>
      </c>
      <c r="C605" s="11" t="str">
        <f>IF(ISBLANK(Tableau8252728[[#This Row],[Matricule]]),"",VLOOKUP(Tableau8252728[[#This Row],[Matricule]],#REF!,3,FALSE))</f>
        <v/>
      </c>
      <c r="D605" s="11" t="str">
        <f>CONCATENATE(Tableau8252728[[#This Row],[Semaine]],Tableau8252728[[#This Row],[Matricule]])</f>
        <v/>
      </c>
      <c r="O605" s="14" t="str">
        <f>IF(SUM(Tableau8252728[[#This Row],[Lundi]:[Mercredi]])&gt;0,SUM(Tableau8252728[[#This Row],[Lundi]:[Mercredi]]),"")</f>
        <v/>
      </c>
      <c r="P605" s="14" t="str">
        <f>IF(SUM(Tableau8252728[[#This Row],[Jeudi]:[Samedi]])&gt;0,SUM(Tableau8252728[[#This Row],[Jeudi]:[Samedi]]),"")</f>
        <v/>
      </c>
      <c r="Q605" s="14">
        <f>COUNTIF(Tableau8252728[[#This Row],[Lundi]:[Mercredi]],"&gt;0") + COUNTIF(Tableau8252728[[#This Row],[Jeudi]:[Samedi]],"&gt;0")</f>
        <v>0</v>
      </c>
      <c r="R605" s="14" t="str">
        <f>IFERROR(Tableau8252728[[#This Row],[Total Tour 1]]+Tableau8252728[[#This Row],[Total Tour 2]],"")</f>
        <v/>
      </c>
      <c r="S605" s="14">
        <f>COUNTIF(Tableau8252728[[#This Row],[Lundi]:[Samedi]],"&gt;=10")*1000</f>
        <v>0</v>
      </c>
      <c r="T60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05" s="15">
        <f>Tableau8252728[[#This Row],[Prime production]]+Tableau8252728[[#This Row],[Prime rendement]]</f>
        <v>0</v>
      </c>
      <c r="V605" s="15" t="str">
        <f>IF(Tableau8252728[[#This Row],[Matricule]]&gt;1,IF(COUNTIF(Tableau8252728[DateMatricule],Tableau8252728[[#This Row],[DateMatricule]])&gt;1,"Doublon",""),"")</f>
        <v/>
      </c>
    </row>
    <row r="606" spans="1:22" x14ac:dyDescent="0.25">
      <c r="A606" s="11" t="str">
        <f>IF(Tableau8252728[[#This Row],[Semaine]]="","",VLOOKUP(Tableau8252728[[#This Row],[Semaine]],Listes!$A:$B,2,FALSE))</f>
        <v/>
      </c>
      <c r="B606" s="11" t="str">
        <f>IF(ISBLANK(Tableau8252728[[#This Row],[Matricule]]),"",VLOOKUP(Tableau8252728[[#This Row],[Matricule]],#REF!,2,FALSE))</f>
        <v/>
      </c>
      <c r="C606" s="11" t="str">
        <f>IF(ISBLANK(Tableau8252728[[#This Row],[Matricule]]),"",VLOOKUP(Tableau8252728[[#This Row],[Matricule]],#REF!,3,FALSE))</f>
        <v/>
      </c>
      <c r="D606" s="11" t="str">
        <f>CONCATENATE(Tableau8252728[[#This Row],[Semaine]],Tableau8252728[[#This Row],[Matricule]])</f>
        <v/>
      </c>
      <c r="O606" s="14" t="str">
        <f>IF(SUM(Tableau8252728[[#This Row],[Lundi]:[Mercredi]])&gt;0,SUM(Tableau8252728[[#This Row],[Lundi]:[Mercredi]]),"")</f>
        <v/>
      </c>
      <c r="P606" s="14" t="str">
        <f>IF(SUM(Tableau8252728[[#This Row],[Jeudi]:[Samedi]])&gt;0,SUM(Tableau8252728[[#This Row],[Jeudi]:[Samedi]]),"")</f>
        <v/>
      </c>
      <c r="Q606" s="14">
        <f>COUNTIF(Tableau8252728[[#This Row],[Lundi]:[Mercredi]],"&gt;0") + COUNTIF(Tableau8252728[[#This Row],[Jeudi]:[Samedi]],"&gt;0")</f>
        <v>0</v>
      </c>
      <c r="R606" s="14" t="str">
        <f>IFERROR(Tableau8252728[[#This Row],[Total Tour 1]]+Tableau8252728[[#This Row],[Total Tour 2]],"")</f>
        <v/>
      </c>
      <c r="S606" s="14">
        <f>COUNTIF(Tableau8252728[[#This Row],[Lundi]:[Samedi]],"&gt;=10")*1000</f>
        <v>0</v>
      </c>
      <c r="T60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06" s="15">
        <f>Tableau8252728[[#This Row],[Prime production]]+Tableau8252728[[#This Row],[Prime rendement]]</f>
        <v>0</v>
      </c>
      <c r="V606" s="15" t="str">
        <f>IF(Tableau8252728[[#This Row],[Matricule]]&gt;1,IF(COUNTIF(Tableau8252728[DateMatricule],Tableau8252728[[#This Row],[DateMatricule]])&gt;1,"Doublon",""),"")</f>
        <v/>
      </c>
    </row>
    <row r="607" spans="1:22" x14ac:dyDescent="0.25">
      <c r="A607" s="11" t="str">
        <f>IF(Tableau8252728[[#This Row],[Semaine]]="","",VLOOKUP(Tableau8252728[[#This Row],[Semaine]],Listes!$A:$B,2,FALSE))</f>
        <v/>
      </c>
      <c r="B607" s="11" t="str">
        <f>IF(ISBLANK(Tableau8252728[[#This Row],[Matricule]]),"",VLOOKUP(Tableau8252728[[#This Row],[Matricule]],#REF!,2,FALSE))</f>
        <v/>
      </c>
      <c r="C607" s="11" t="str">
        <f>IF(ISBLANK(Tableau8252728[[#This Row],[Matricule]]),"",VLOOKUP(Tableau8252728[[#This Row],[Matricule]],#REF!,3,FALSE))</f>
        <v/>
      </c>
      <c r="D607" s="11" t="str">
        <f>CONCATENATE(Tableau8252728[[#This Row],[Semaine]],Tableau8252728[[#This Row],[Matricule]])</f>
        <v/>
      </c>
      <c r="O607" s="14" t="str">
        <f>IF(SUM(Tableau8252728[[#This Row],[Lundi]:[Mercredi]])&gt;0,SUM(Tableau8252728[[#This Row],[Lundi]:[Mercredi]]),"")</f>
        <v/>
      </c>
      <c r="P607" s="14" t="str">
        <f>IF(SUM(Tableau8252728[[#This Row],[Jeudi]:[Samedi]])&gt;0,SUM(Tableau8252728[[#This Row],[Jeudi]:[Samedi]]),"")</f>
        <v/>
      </c>
      <c r="Q607" s="14">
        <f>COUNTIF(Tableau8252728[[#This Row],[Lundi]:[Mercredi]],"&gt;0") + COUNTIF(Tableau8252728[[#This Row],[Jeudi]:[Samedi]],"&gt;0")</f>
        <v>0</v>
      </c>
      <c r="R607" s="14" t="str">
        <f>IFERROR(Tableau8252728[[#This Row],[Total Tour 1]]+Tableau8252728[[#This Row],[Total Tour 2]],"")</f>
        <v/>
      </c>
      <c r="S607" s="14">
        <f>COUNTIF(Tableau8252728[[#This Row],[Lundi]:[Samedi]],"&gt;=10")*1000</f>
        <v>0</v>
      </c>
      <c r="T60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07" s="15">
        <f>Tableau8252728[[#This Row],[Prime production]]+Tableau8252728[[#This Row],[Prime rendement]]</f>
        <v>0</v>
      </c>
      <c r="V607" s="15" t="str">
        <f>IF(Tableau8252728[[#This Row],[Matricule]]&gt;1,IF(COUNTIF(Tableau8252728[DateMatricule],Tableau8252728[[#This Row],[DateMatricule]])&gt;1,"Doublon",""),"")</f>
        <v/>
      </c>
    </row>
    <row r="608" spans="1:22" x14ac:dyDescent="0.25">
      <c r="A608" s="11" t="str">
        <f>IF(Tableau8252728[[#This Row],[Semaine]]="","",VLOOKUP(Tableau8252728[[#This Row],[Semaine]],Listes!$A:$B,2,FALSE))</f>
        <v/>
      </c>
      <c r="B608" s="11" t="str">
        <f>IF(ISBLANK(Tableau8252728[[#This Row],[Matricule]]),"",VLOOKUP(Tableau8252728[[#This Row],[Matricule]],#REF!,2,FALSE))</f>
        <v/>
      </c>
      <c r="C608" s="11" t="str">
        <f>IF(ISBLANK(Tableau8252728[[#This Row],[Matricule]]),"",VLOOKUP(Tableau8252728[[#This Row],[Matricule]],#REF!,3,FALSE))</f>
        <v/>
      </c>
      <c r="D608" s="11" t="str">
        <f>CONCATENATE(Tableau8252728[[#This Row],[Semaine]],Tableau8252728[[#This Row],[Matricule]])</f>
        <v/>
      </c>
      <c r="O608" s="14" t="str">
        <f>IF(SUM(Tableau8252728[[#This Row],[Lundi]:[Mercredi]])&gt;0,SUM(Tableau8252728[[#This Row],[Lundi]:[Mercredi]]),"")</f>
        <v/>
      </c>
      <c r="P608" s="14" t="str">
        <f>IF(SUM(Tableau8252728[[#This Row],[Jeudi]:[Samedi]])&gt;0,SUM(Tableau8252728[[#This Row],[Jeudi]:[Samedi]]),"")</f>
        <v/>
      </c>
      <c r="Q608" s="14">
        <f>COUNTIF(Tableau8252728[[#This Row],[Lundi]:[Mercredi]],"&gt;0") + COUNTIF(Tableau8252728[[#This Row],[Jeudi]:[Samedi]],"&gt;0")</f>
        <v>0</v>
      </c>
      <c r="R608" s="14" t="str">
        <f>IFERROR(Tableau8252728[[#This Row],[Total Tour 1]]+Tableau8252728[[#This Row],[Total Tour 2]],"")</f>
        <v/>
      </c>
      <c r="S608" s="14">
        <f>COUNTIF(Tableau8252728[[#This Row],[Lundi]:[Samedi]],"&gt;=10")*1000</f>
        <v>0</v>
      </c>
      <c r="T60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08" s="15">
        <f>Tableau8252728[[#This Row],[Prime production]]+Tableau8252728[[#This Row],[Prime rendement]]</f>
        <v>0</v>
      </c>
      <c r="V608" s="15" t="str">
        <f>IF(Tableau8252728[[#This Row],[Matricule]]&gt;1,IF(COUNTIF(Tableau8252728[DateMatricule],Tableau8252728[[#This Row],[DateMatricule]])&gt;1,"Doublon",""),"")</f>
        <v/>
      </c>
    </row>
    <row r="609" spans="1:22" x14ac:dyDescent="0.25">
      <c r="A609" s="11" t="str">
        <f>IF(Tableau8252728[[#This Row],[Semaine]]="","",VLOOKUP(Tableau8252728[[#This Row],[Semaine]],Listes!$A:$B,2,FALSE))</f>
        <v/>
      </c>
      <c r="B609" s="11" t="str">
        <f>IF(ISBLANK(Tableau8252728[[#This Row],[Matricule]]),"",VLOOKUP(Tableau8252728[[#This Row],[Matricule]],#REF!,2,FALSE))</f>
        <v/>
      </c>
      <c r="C609" s="11" t="str">
        <f>IF(ISBLANK(Tableau8252728[[#This Row],[Matricule]]),"",VLOOKUP(Tableau8252728[[#This Row],[Matricule]],#REF!,3,FALSE))</f>
        <v/>
      </c>
      <c r="D609" s="11" t="str">
        <f>CONCATENATE(Tableau8252728[[#This Row],[Semaine]],Tableau8252728[[#This Row],[Matricule]])</f>
        <v/>
      </c>
      <c r="O609" s="14" t="str">
        <f>IF(SUM(Tableau8252728[[#This Row],[Lundi]:[Mercredi]])&gt;0,SUM(Tableau8252728[[#This Row],[Lundi]:[Mercredi]]),"")</f>
        <v/>
      </c>
      <c r="P609" s="14" t="str">
        <f>IF(SUM(Tableau8252728[[#This Row],[Jeudi]:[Samedi]])&gt;0,SUM(Tableau8252728[[#This Row],[Jeudi]:[Samedi]]),"")</f>
        <v/>
      </c>
      <c r="Q609" s="14">
        <f>COUNTIF(Tableau8252728[[#This Row],[Lundi]:[Mercredi]],"&gt;0") + COUNTIF(Tableau8252728[[#This Row],[Jeudi]:[Samedi]],"&gt;0")</f>
        <v>0</v>
      </c>
      <c r="R609" s="14" t="str">
        <f>IFERROR(Tableau8252728[[#This Row],[Total Tour 1]]+Tableau8252728[[#This Row],[Total Tour 2]],"")</f>
        <v/>
      </c>
      <c r="S609" s="14">
        <f>COUNTIF(Tableau8252728[[#This Row],[Lundi]:[Samedi]],"&gt;=10")*1000</f>
        <v>0</v>
      </c>
      <c r="T60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09" s="15">
        <f>Tableau8252728[[#This Row],[Prime production]]+Tableau8252728[[#This Row],[Prime rendement]]</f>
        <v>0</v>
      </c>
      <c r="V609" s="15" t="str">
        <f>IF(Tableau8252728[[#This Row],[Matricule]]&gt;1,IF(COUNTIF(Tableau8252728[DateMatricule],Tableau8252728[[#This Row],[DateMatricule]])&gt;1,"Doublon",""),"")</f>
        <v/>
      </c>
    </row>
    <row r="610" spans="1:22" x14ac:dyDescent="0.25">
      <c r="A610" s="11" t="str">
        <f>IF(Tableau8252728[[#This Row],[Semaine]]="","",VLOOKUP(Tableau8252728[[#This Row],[Semaine]],Listes!$A:$B,2,FALSE))</f>
        <v/>
      </c>
      <c r="B610" s="11" t="str">
        <f>IF(ISBLANK(Tableau8252728[[#This Row],[Matricule]]),"",VLOOKUP(Tableau8252728[[#This Row],[Matricule]],#REF!,2,FALSE))</f>
        <v/>
      </c>
      <c r="C610" s="11" t="str">
        <f>IF(ISBLANK(Tableau8252728[[#This Row],[Matricule]]),"",VLOOKUP(Tableau8252728[[#This Row],[Matricule]],#REF!,3,FALSE))</f>
        <v/>
      </c>
      <c r="D610" s="11" t="str">
        <f>CONCATENATE(Tableau8252728[[#This Row],[Semaine]],Tableau8252728[[#This Row],[Matricule]])</f>
        <v/>
      </c>
      <c r="O610" s="14" t="str">
        <f>IF(SUM(Tableau8252728[[#This Row],[Lundi]:[Mercredi]])&gt;0,SUM(Tableau8252728[[#This Row],[Lundi]:[Mercredi]]),"")</f>
        <v/>
      </c>
      <c r="P610" s="14" t="str">
        <f>IF(SUM(Tableau8252728[[#This Row],[Jeudi]:[Samedi]])&gt;0,SUM(Tableau8252728[[#This Row],[Jeudi]:[Samedi]]),"")</f>
        <v/>
      </c>
      <c r="Q610" s="14">
        <f>COUNTIF(Tableau8252728[[#This Row],[Lundi]:[Mercredi]],"&gt;0") + COUNTIF(Tableau8252728[[#This Row],[Jeudi]:[Samedi]],"&gt;0")</f>
        <v>0</v>
      </c>
      <c r="R610" s="14" t="str">
        <f>IFERROR(Tableau8252728[[#This Row],[Total Tour 1]]+Tableau8252728[[#This Row],[Total Tour 2]],"")</f>
        <v/>
      </c>
      <c r="S610" s="14">
        <f>COUNTIF(Tableau8252728[[#This Row],[Lundi]:[Samedi]],"&gt;=10")*1000</f>
        <v>0</v>
      </c>
      <c r="T61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10" s="15">
        <f>Tableau8252728[[#This Row],[Prime production]]+Tableau8252728[[#This Row],[Prime rendement]]</f>
        <v>0</v>
      </c>
      <c r="V610" s="15" t="str">
        <f>IF(Tableau8252728[[#This Row],[Matricule]]&gt;1,IF(COUNTIF(Tableau8252728[DateMatricule],Tableau8252728[[#This Row],[DateMatricule]])&gt;1,"Doublon",""),"")</f>
        <v/>
      </c>
    </row>
    <row r="611" spans="1:22" x14ac:dyDescent="0.25">
      <c r="A611" s="11" t="str">
        <f>IF(Tableau8252728[[#This Row],[Semaine]]="","",VLOOKUP(Tableau8252728[[#This Row],[Semaine]],Listes!$A:$B,2,FALSE))</f>
        <v/>
      </c>
      <c r="B611" s="11" t="str">
        <f>IF(ISBLANK(Tableau8252728[[#This Row],[Matricule]]),"",VLOOKUP(Tableau8252728[[#This Row],[Matricule]],#REF!,2,FALSE))</f>
        <v/>
      </c>
      <c r="C611" s="11" t="str">
        <f>IF(ISBLANK(Tableau8252728[[#This Row],[Matricule]]),"",VLOOKUP(Tableau8252728[[#This Row],[Matricule]],#REF!,3,FALSE))</f>
        <v/>
      </c>
      <c r="D611" s="11" t="str">
        <f>CONCATENATE(Tableau8252728[[#This Row],[Semaine]],Tableau8252728[[#This Row],[Matricule]])</f>
        <v/>
      </c>
      <c r="O611" s="14" t="str">
        <f>IF(SUM(Tableau8252728[[#This Row],[Lundi]:[Mercredi]])&gt;0,SUM(Tableau8252728[[#This Row],[Lundi]:[Mercredi]]),"")</f>
        <v/>
      </c>
      <c r="P611" s="14" t="str">
        <f>IF(SUM(Tableau8252728[[#This Row],[Jeudi]:[Samedi]])&gt;0,SUM(Tableau8252728[[#This Row],[Jeudi]:[Samedi]]),"")</f>
        <v/>
      </c>
      <c r="Q611" s="14">
        <f>COUNTIF(Tableau8252728[[#This Row],[Lundi]:[Mercredi]],"&gt;0") + COUNTIF(Tableau8252728[[#This Row],[Jeudi]:[Samedi]],"&gt;0")</f>
        <v>0</v>
      </c>
      <c r="R611" s="14" t="str">
        <f>IFERROR(Tableau8252728[[#This Row],[Total Tour 1]]+Tableau8252728[[#This Row],[Total Tour 2]],"")</f>
        <v/>
      </c>
      <c r="S611" s="14">
        <f>COUNTIF(Tableau8252728[[#This Row],[Lundi]:[Samedi]],"&gt;=10")*1000</f>
        <v>0</v>
      </c>
      <c r="T61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11" s="15">
        <f>Tableau8252728[[#This Row],[Prime production]]+Tableau8252728[[#This Row],[Prime rendement]]</f>
        <v>0</v>
      </c>
      <c r="V611" s="15" t="str">
        <f>IF(Tableau8252728[[#This Row],[Matricule]]&gt;1,IF(COUNTIF(Tableau8252728[DateMatricule],Tableau8252728[[#This Row],[DateMatricule]])&gt;1,"Doublon",""),"")</f>
        <v/>
      </c>
    </row>
    <row r="612" spans="1:22" x14ac:dyDescent="0.25">
      <c r="A612" s="11" t="str">
        <f>IF(Tableau8252728[[#This Row],[Semaine]]="","",VLOOKUP(Tableau8252728[[#This Row],[Semaine]],Listes!$A:$B,2,FALSE))</f>
        <v/>
      </c>
      <c r="B612" s="11" t="str">
        <f>IF(ISBLANK(Tableau8252728[[#This Row],[Matricule]]),"",VLOOKUP(Tableau8252728[[#This Row],[Matricule]],#REF!,2,FALSE))</f>
        <v/>
      </c>
      <c r="C612" s="11" t="str">
        <f>IF(ISBLANK(Tableau8252728[[#This Row],[Matricule]]),"",VLOOKUP(Tableau8252728[[#This Row],[Matricule]],#REF!,3,FALSE))</f>
        <v/>
      </c>
      <c r="D612" s="11" t="str">
        <f>CONCATENATE(Tableau8252728[[#This Row],[Semaine]],Tableau8252728[[#This Row],[Matricule]])</f>
        <v/>
      </c>
      <c r="O612" s="14" t="str">
        <f>IF(SUM(Tableau8252728[[#This Row],[Lundi]:[Mercredi]])&gt;0,SUM(Tableau8252728[[#This Row],[Lundi]:[Mercredi]]),"")</f>
        <v/>
      </c>
      <c r="P612" s="14" t="str">
        <f>IF(SUM(Tableau8252728[[#This Row],[Jeudi]:[Samedi]])&gt;0,SUM(Tableau8252728[[#This Row],[Jeudi]:[Samedi]]),"")</f>
        <v/>
      </c>
      <c r="Q612" s="14">
        <f>COUNTIF(Tableau8252728[[#This Row],[Lundi]:[Mercredi]],"&gt;0") + COUNTIF(Tableau8252728[[#This Row],[Jeudi]:[Samedi]],"&gt;0")</f>
        <v>0</v>
      </c>
      <c r="R612" s="14" t="str">
        <f>IFERROR(Tableau8252728[[#This Row],[Total Tour 1]]+Tableau8252728[[#This Row],[Total Tour 2]],"")</f>
        <v/>
      </c>
      <c r="S612" s="14">
        <f>COUNTIF(Tableau8252728[[#This Row],[Lundi]:[Samedi]],"&gt;=10")*1000</f>
        <v>0</v>
      </c>
      <c r="T61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12" s="15">
        <f>Tableau8252728[[#This Row],[Prime production]]+Tableau8252728[[#This Row],[Prime rendement]]</f>
        <v>0</v>
      </c>
      <c r="V612" s="15" t="str">
        <f>IF(Tableau8252728[[#This Row],[Matricule]]&gt;1,IF(COUNTIF(Tableau8252728[DateMatricule],Tableau8252728[[#This Row],[DateMatricule]])&gt;1,"Doublon",""),"")</f>
        <v/>
      </c>
    </row>
    <row r="613" spans="1:22" x14ac:dyDescent="0.25">
      <c r="A613" s="11" t="str">
        <f>IF(Tableau8252728[[#This Row],[Semaine]]="","",VLOOKUP(Tableau8252728[[#This Row],[Semaine]],Listes!$A:$B,2,FALSE))</f>
        <v/>
      </c>
      <c r="B613" s="11" t="str">
        <f>IF(ISBLANK(Tableau8252728[[#This Row],[Matricule]]),"",VLOOKUP(Tableau8252728[[#This Row],[Matricule]],#REF!,2,FALSE))</f>
        <v/>
      </c>
      <c r="C613" s="11" t="str">
        <f>IF(ISBLANK(Tableau8252728[[#This Row],[Matricule]]),"",VLOOKUP(Tableau8252728[[#This Row],[Matricule]],#REF!,3,FALSE))</f>
        <v/>
      </c>
      <c r="D613" s="11" t="str">
        <f>CONCATENATE(Tableau8252728[[#This Row],[Semaine]],Tableau8252728[[#This Row],[Matricule]])</f>
        <v/>
      </c>
      <c r="O613" s="14" t="str">
        <f>IF(SUM(Tableau8252728[[#This Row],[Lundi]:[Mercredi]])&gt;0,SUM(Tableau8252728[[#This Row],[Lundi]:[Mercredi]]),"")</f>
        <v/>
      </c>
      <c r="P613" s="14" t="str">
        <f>IF(SUM(Tableau8252728[[#This Row],[Jeudi]:[Samedi]])&gt;0,SUM(Tableau8252728[[#This Row],[Jeudi]:[Samedi]]),"")</f>
        <v/>
      </c>
      <c r="Q613" s="14">
        <f>COUNTIF(Tableau8252728[[#This Row],[Lundi]:[Mercredi]],"&gt;0") + COUNTIF(Tableau8252728[[#This Row],[Jeudi]:[Samedi]],"&gt;0")</f>
        <v>0</v>
      </c>
      <c r="R613" s="14" t="str">
        <f>IFERROR(Tableau8252728[[#This Row],[Total Tour 1]]+Tableau8252728[[#This Row],[Total Tour 2]],"")</f>
        <v/>
      </c>
      <c r="S613" s="14">
        <f>COUNTIF(Tableau8252728[[#This Row],[Lundi]:[Samedi]],"&gt;=10")*1000</f>
        <v>0</v>
      </c>
      <c r="T61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13" s="15">
        <f>Tableau8252728[[#This Row],[Prime production]]+Tableau8252728[[#This Row],[Prime rendement]]</f>
        <v>0</v>
      </c>
      <c r="V613" s="15" t="str">
        <f>IF(Tableau8252728[[#This Row],[Matricule]]&gt;1,IF(COUNTIF(Tableau8252728[DateMatricule],Tableau8252728[[#This Row],[DateMatricule]])&gt;1,"Doublon",""),"")</f>
        <v/>
      </c>
    </row>
    <row r="614" spans="1:22" x14ac:dyDescent="0.25">
      <c r="A614" s="11" t="str">
        <f>IF(Tableau8252728[[#This Row],[Semaine]]="","",VLOOKUP(Tableau8252728[[#This Row],[Semaine]],Listes!$A:$B,2,FALSE))</f>
        <v/>
      </c>
      <c r="B614" s="11" t="str">
        <f>IF(ISBLANK(Tableau8252728[[#This Row],[Matricule]]),"",VLOOKUP(Tableau8252728[[#This Row],[Matricule]],#REF!,2,FALSE))</f>
        <v/>
      </c>
      <c r="C614" s="11" t="str">
        <f>IF(ISBLANK(Tableau8252728[[#This Row],[Matricule]]),"",VLOOKUP(Tableau8252728[[#This Row],[Matricule]],#REF!,3,FALSE))</f>
        <v/>
      </c>
      <c r="D614" s="11" t="str">
        <f>CONCATENATE(Tableau8252728[[#This Row],[Semaine]],Tableau8252728[[#This Row],[Matricule]])</f>
        <v/>
      </c>
      <c r="O614" s="14" t="str">
        <f>IF(SUM(Tableau8252728[[#This Row],[Lundi]:[Mercredi]])&gt;0,SUM(Tableau8252728[[#This Row],[Lundi]:[Mercredi]]),"")</f>
        <v/>
      </c>
      <c r="P614" s="14" t="str">
        <f>IF(SUM(Tableau8252728[[#This Row],[Jeudi]:[Samedi]])&gt;0,SUM(Tableau8252728[[#This Row],[Jeudi]:[Samedi]]),"")</f>
        <v/>
      </c>
      <c r="Q614" s="14">
        <f>COUNTIF(Tableau8252728[[#This Row],[Lundi]:[Mercredi]],"&gt;0") + COUNTIF(Tableau8252728[[#This Row],[Jeudi]:[Samedi]],"&gt;0")</f>
        <v>0</v>
      </c>
      <c r="R614" s="14" t="str">
        <f>IFERROR(Tableau8252728[[#This Row],[Total Tour 1]]+Tableau8252728[[#This Row],[Total Tour 2]],"")</f>
        <v/>
      </c>
      <c r="S614" s="14">
        <f>COUNTIF(Tableau8252728[[#This Row],[Lundi]:[Samedi]],"&gt;=10")*1000</f>
        <v>0</v>
      </c>
      <c r="T61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14" s="15">
        <f>Tableau8252728[[#This Row],[Prime production]]+Tableau8252728[[#This Row],[Prime rendement]]</f>
        <v>0</v>
      </c>
      <c r="V614" s="15" t="str">
        <f>IF(Tableau8252728[[#This Row],[Matricule]]&gt;1,IF(COUNTIF(Tableau8252728[DateMatricule],Tableau8252728[[#This Row],[DateMatricule]])&gt;1,"Doublon",""),"")</f>
        <v/>
      </c>
    </row>
    <row r="615" spans="1:22" x14ac:dyDescent="0.25">
      <c r="A615" s="11" t="str">
        <f>IF(Tableau8252728[[#This Row],[Semaine]]="","",VLOOKUP(Tableau8252728[[#This Row],[Semaine]],Listes!$A:$B,2,FALSE))</f>
        <v/>
      </c>
      <c r="B615" s="11" t="str">
        <f>IF(ISBLANK(Tableau8252728[[#This Row],[Matricule]]),"",VLOOKUP(Tableau8252728[[#This Row],[Matricule]],#REF!,2,FALSE))</f>
        <v/>
      </c>
      <c r="C615" s="11" t="str">
        <f>IF(ISBLANK(Tableau8252728[[#This Row],[Matricule]]),"",VLOOKUP(Tableau8252728[[#This Row],[Matricule]],#REF!,3,FALSE))</f>
        <v/>
      </c>
      <c r="D615" s="11" t="str">
        <f>CONCATENATE(Tableau8252728[[#This Row],[Semaine]],Tableau8252728[[#This Row],[Matricule]])</f>
        <v/>
      </c>
      <c r="O615" s="14" t="str">
        <f>IF(SUM(Tableau8252728[[#This Row],[Lundi]:[Mercredi]])&gt;0,SUM(Tableau8252728[[#This Row],[Lundi]:[Mercredi]]),"")</f>
        <v/>
      </c>
      <c r="P615" s="14" t="str">
        <f>IF(SUM(Tableau8252728[[#This Row],[Jeudi]:[Samedi]])&gt;0,SUM(Tableau8252728[[#This Row],[Jeudi]:[Samedi]]),"")</f>
        <v/>
      </c>
      <c r="Q615" s="14">
        <f>COUNTIF(Tableau8252728[[#This Row],[Lundi]:[Mercredi]],"&gt;0") + COUNTIF(Tableau8252728[[#This Row],[Jeudi]:[Samedi]],"&gt;0")</f>
        <v>0</v>
      </c>
      <c r="R615" s="14" t="str">
        <f>IFERROR(Tableau8252728[[#This Row],[Total Tour 1]]+Tableau8252728[[#This Row],[Total Tour 2]],"")</f>
        <v/>
      </c>
      <c r="S615" s="14">
        <f>COUNTIF(Tableau8252728[[#This Row],[Lundi]:[Samedi]],"&gt;=10")*1000</f>
        <v>0</v>
      </c>
      <c r="T61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15" s="15">
        <f>Tableau8252728[[#This Row],[Prime production]]+Tableau8252728[[#This Row],[Prime rendement]]</f>
        <v>0</v>
      </c>
      <c r="V615" s="15" t="str">
        <f>IF(Tableau8252728[[#This Row],[Matricule]]&gt;1,IF(COUNTIF(Tableau8252728[DateMatricule],Tableau8252728[[#This Row],[DateMatricule]])&gt;1,"Doublon",""),"")</f>
        <v/>
      </c>
    </row>
    <row r="616" spans="1:22" x14ac:dyDescent="0.25">
      <c r="A616" s="11" t="str">
        <f>IF(Tableau8252728[[#This Row],[Semaine]]="","",VLOOKUP(Tableau8252728[[#This Row],[Semaine]],Listes!$A:$B,2,FALSE))</f>
        <v/>
      </c>
      <c r="B616" s="11" t="str">
        <f>IF(ISBLANK(Tableau8252728[[#This Row],[Matricule]]),"",VLOOKUP(Tableau8252728[[#This Row],[Matricule]],#REF!,2,FALSE))</f>
        <v/>
      </c>
      <c r="C616" s="11" t="str">
        <f>IF(ISBLANK(Tableau8252728[[#This Row],[Matricule]]),"",VLOOKUP(Tableau8252728[[#This Row],[Matricule]],#REF!,3,FALSE))</f>
        <v/>
      </c>
      <c r="D616" s="11" t="str">
        <f>CONCATENATE(Tableau8252728[[#This Row],[Semaine]],Tableau8252728[[#This Row],[Matricule]])</f>
        <v/>
      </c>
      <c r="O616" s="14" t="str">
        <f>IF(SUM(Tableau8252728[[#This Row],[Lundi]:[Mercredi]])&gt;0,SUM(Tableau8252728[[#This Row],[Lundi]:[Mercredi]]),"")</f>
        <v/>
      </c>
      <c r="P616" s="14" t="str">
        <f>IF(SUM(Tableau8252728[[#This Row],[Jeudi]:[Samedi]])&gt;0,SUM(Tableau8252728[[#This Row],[Jeudi]:[Samedi]]),"")</f>
        <v/>
      </c>
      <c r="Q616" s="14">
        <f>COUNTIF(Tableau8252728[[#This Row],[Lundi]:[Mercredi]],"&gt;0") + COUNTIF(Tableau8252728[[#This Row],[Jeudi]:[Samedi]],"&gt;0")</f>
        <v>0</v>
      </c>
      <c r="R616" s="14" t="str">
        <f>IFERROR(Tableau8252728[[#This Row],[Total Tour 1]]+Tableau8252728[[#This Row],[Total Tour 2]],"")</f>
        <v/>
      </c>
      <c r="S616" s="14">
        <f>COUNTIF(Tableau8252728[[#This Row],[Lundi]:[Samedi]],"&gt;=10")*1000</f>
        <v>0</v>
      </c>
      <c r="T61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16" s="15">
        <f>Tableau8252728[[#This Row],[Prime production]]+Tableau8252728[[#This Row],[Prime rendement]]</f>
        <v>0</v>
      </c>
      <c r="V616" s="15" t="str">
        <f>IF(Tableau8252728[[#This Row],[Matricule]]&gt;1,IF(COUNTIF(Tableau8252728[DateMatricule],Tableau8252728[[#This Row],[DateMatricule]])&gt;1,"Doublon",""),"")</f>
        <v/>
      </c>
    </row>
    <row r="617" spans="1:22" x14ac:dyDescent="0.25">
      <c r="A617" s="11" t="str">
        <f>IF(Tableau8252728[[#This Row],[Semaine]]="","",VLOOKUP(Tableau8252728[[#This Row],[Semaine]],Listes!$A:$B,2,FALSE))</f>
        <v/>
      </c>
      <c r="B617" s="11" t="str">
        <f>IF(ISBLANK(Tableau8252728[[#This Row],[Matricule]]),"",VLOOKUP(Tableau8252728[[#This Row],[Matricule]],#REF!,2,FALSE))</f>
        <v/>
      </c>
      <c r="C617" s="11" t="str">
        <f>IF(ISBLANK(Tableau8252728[[#This Row],[Matricule]]),"",VLOOKUP(Tableau8252728[[#This Row],[Matricule]],#REF!,3,FALSE))</f>
        <v/>
      </c>
      <c r="D617" s="11" t="str">
        <f>CONCATENATE(Tableau8252728[[#This Row],[Semaine]],Tableau8252728[[#This Row],[Matricule]])</f>
        <v/>
      </c>
      <c r="O617" s="14" t="str">
        <f>IF(SUM(Tableau8252728[[#This Row],[Lundi]:[Mercredi]])&gt;0,SUM(Tableau8252728[[#This Row],[Lundi]:[Mercredi]]),"")</f>
        <v/>
      </c>
      <c r="P617" s="14" t="str">
        <f>IF(SUM(Tableau8252728[[#This Row],[Jeudi]:[Samedi]])&gt;0,SUM(Tableau8252728[[#This Row],[Jeudi]:[Samedi]]),"")</f>
        <v/>
      </c>
      <c r="Q617" s="14">
        <f>COUNTIF(Tableau8252728[[#This Row],[Lundi]:[Mercredi]],"&gt;0") + COUNTIF(Tableau8252728[[#This Row],[Jeudi]:[Samedi]],"&gt;0")</f>
        <v>0</v>
      </c>
      <c r="R617" s="14" t="str">
        <f>IFERROR(Tableau8252728[[#This Row],[Total Tour 1]]+Tableau8252728[[#This Row],[Total Tour 2]],"")</f>
        <v/>
      </c>
      <c r="S617" s="14">
        <f>COUNTIF(Tableau8252728[[#This Row],[Lundi]:[Samedi]],"&gt;=10")*1000</f>
        <v>0</v>
      </c>
      <c r="T61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17" s="15">
        <f>Tableau8252728[[#This Row],[Prime production]]+Tableau8252728[[#This Row],[Prime rendement]]</f>
        <v>0</v>
      </c>
      <c r="V617" s="15" t="str">
        <f>IF(Tableau8252728[[#This Row],[Matricule]]&gt;1,IF(COUNTIF(Tableau8252728[DateMatricule],Tableau8252728[[#This Row],[DateMatricule]])&gt;1,"Doublon",""),"")</f>
        <v/>
      </c>
    </row>
    <row r="618" spans="1:22" x14ac:dyDescent="0.25">
      <c r="A618" s="11" t="str">
        <f>IF(Tableau8252728[[#This Row],[Semaine]]="","",VLOOKUP(Tableau8252728[[#This Row],[Semaine]],Listes!$A:$B,2,FALSE))</f>
        <v/>
      </c>
      <c r="B618" s="11" t="str">
        <f>IF(ISBLANK(Tableau8252728[[#This Row],[Matricule]]),"",VLOOKUP(Tableau8252728[[#This Row],[Matricule]],#REF!,2,FALSE))</f>
        <v/>
      </c>
      <c r="C618" s="11" t="str">
        <f>IF(ISBLANK(Tableau8252728[[#This Row],[Matricule]]),"",VLOOKUP(Tableau8252728[[#This Row],[Matricule]],#REF!,3,FALSE))</f>
        <v/>
      </c>
      <c r="D618" s="11" t="str">
        <f>CONCATENATE(Tableau8252728[[#This Row],[Semaine]],Tableau8252728[[#This Row],[Matricule]])</f>
        <v/>
      </c>
      <c r="O618" s="14" t="str">
        <f>IF(SUM(Tableau8252728[[#This Row],[Lundi]:[Mercredi]])&gt;0,SUM(Tableau8252728[[#This Row],[Lundi]:[Mercredi]]),"")</f>
        <v/>
      </c>
      <c r="P618" s="14" t="str">
        <f>IF(SUM(Tableau8252728[[#This Row],[Jeudi]:[Samedi]])&gt;0,SUM(Tableau8252728[[#This Row],[Jeudi]:[Samedi]]),"")</f>
        <v/>
      </c>
      <c r="Q618" s="14">
        <f>COUNTIF(Tableau8252728[[#This Row],[Lundi]:[Mercredi]],"&gt;0") + COUNTIF(Tableau8252728[[#This Row],[Jeudi]:[Samedi]],"&gt;0")</f>
        <v>0</v>
      </c>
      <c r="R618" s="14" t="str">
        <f>IFERROR(Tableau8252728[[#This Row],[Total Tour 1]]+Tableau8252728[[#This Row],[Total Tour 2]],"")</f>
        <v/>
      </c>
      <c r="S618" s="14">
        <f>COUNTIF(Tableau8252728[[#This Row],[Lundi]:[Samedi]],"&gt;=10")*1000</f>
        <v>0</v>
      </c>
      <c r="T61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18" s="15">
        <f>Tableau8252728[[#This Row],[Prime production]]+Tableau8252728[[#This Row],[Prime rendement]]</f>
        <v>0</v>
      </c>
      <c r="V618" s="15" t="str">
        <f>IF(Tableau8252728[[#This Row],[Matricule]]&gt;1,IF(COUNTIF(Tableau8252728[DateMatricule],Tableau8252728[[#This Row],[DateMatricule]])&gt;1,"Doublon",""),"")</f>
        <v/>
      </c>
    </row>
    <row r="619" spans="1:22" x14ac:dyDescent="0.25">
      <c r="A619" s="11" t="str">
        <f>IF(Tableau8252728[[#This Row],[Semaine]]="","",VLOOKUP(Tableau8252728[[#This Row],[Semaine]],Listes!$A:$B,2,FALSE))</f>
        <v/>
      </c>
      <c r="B619" s="11" t="str">
        <f>IF(ISBLANK(Tableau8252728[[#This Row],[Matricule]]),"",VLOOKUP(Tableau8252728[[#This Row],[Matricule]],#REF!,2,FALSE))</f>
        <v/>
      </c>
      <c r="C619" s="11" t="str">
        <f>IF(ISBLANK(Tableau8252728[[#This Row],[Matricule]]),"",VLOOKUP(Tableau8252728[[#This Row],[Matricule]],#REF!,3,FALSE))</f>
        <v/>
      </c>
      <c r="D619" s="11" t="str">
        <f>CONCATENATE(Tableau8252728[[#This Row],[Semaine]],Tableau8252728[[#This Row],[Matricule]])</f>
        <v/>
      </c>
      <c r="O619" s="14" t="str">
        <f>IF(SUM(Tableau8252728[[#This Row],[Lundi]:[Mercredi]])&gt;0,SUM(Tableau8252728[[#This Row],[Lundi]:[Mercredi]]),"")</f>
        <v/>
      </c>
      <c r="P619" s="14" t="str">
        <f>IF(SUM(Tableau8252728[[#This Row],[Jeudi]:[Samedi]])&gt;0,SUM(Tableau8252728[[#This Row],[Jeudi]:[Samedi]]),"")</f>
        <v/>
      </c>
      <c r="Q619" s="14">
        <f>COUNTIF(Tableau8252728[[#This Row],[Lundi]:[Mercredi]],"&gt;0") + COUNTIF(Tableau8252728[[#This Row],[Jeudi]:[Samedi]],"&gt;0")</f>
        <v>0</v>
      </c>
      <c r="R619" s="14" t="str">
        <f>IFERROR(Tableau8252728[[#This Row],[Total Tour 1]]+Tableau8252728[[#This Row],[Total Tour 2]],"")</f>
        <v/>
      </c>
      <c r="S619" s="14">
        <f>COUNTIF(Tableau8252728[[#This Row],[Lundi]:[Samedi]],"&gt;=10")*1000</f>
        <v>0</v>
      </c>
      <c r="T61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19" s="15">
        <f>Tableau8252728[[#This Row],[Prime production]]+Tableau8252728[[#This Row],[Prime rendement]]</f>
        <v>0</v>
      </c>
      <c r="V619" s="15" t="str">
        <f>IF(Tableau8252728[[#This Row],[Matricule]]&gt;1,IF(COUNTIF(Tableau8252728[DateMatricule],Tableau8252728[[#This Row],[DateMatricule]])&gt;1,"Doublon",""),"")</f>
        <v/>
      </c>
    </row>
    <row r="620" spans="1:22" x14ac:dyDescent="0.25">
      <c r="A620" s="11" t="str">
        <f>IF(Tableau8252728[[#This Row],[Semaine]]="","",VLOOKUP(Tableau8252728[[#This Row],[Semaine]],Listes!$A:$B,2,FALSE))</f>
        <v/>
      </c>
      <c r="B620" s="11" t="str">
        <f>IF(ISBLANK(Tableau8252728[[#This Row],[Matricule]]),"",VLOOKUP(Tableau8252728[[#This Row],[Matricule]],#REF!,2,FALSE))</f>
        <v/>
      </c>
      <c r="C620" s="11" t="str">
        <f>IF(ISBLANK(Tableau8252728[[#This Row],[Matricule]]),"",VLOOKUP(Tableau8252728[[#This Row],[Matricule]],#REF!,3,FALSE))</f>
        <v/>
      </c>
      <c r="D620" s="11" t="str">
        <f>CONCATENATE(Tableau8252728[[#This Row],[Semaine]],Tableau8252728[[#This Row],[Matricule]])</f>
        <v/>
      </c>
      <c r="O620" s="14" t="str">
        <f>IF(SUM(Tableau8252728[[#This Row],[Lundi]:[Mercredi]])&gt;0,SUM(Tableau8252728[[#This Row],[Lundi]:[Mercredi]]),"")</f>
        <v/>
      </c>
      <c r="P620" s="14" t="str">
        <f>IF(SUM(Tableau8252728[[#This Row],[Jeudi]:[Samedi]])&gt;0,SUM(Tableau8252728[[#This Row],[Jeudi]:[Samedi]]),"")</f>
        <v/>
      </c>
      <c r="Q620" s="14">
        <f>COUNTIF(Tableau8252728[[#This Row],[Lundi]:[Mercredi]],"&gt;0") + COUNTIF(Tableau8252728[[#This Row],[Jeudi]:[Samedi]],"&gt;0")</f>
        <v>0</v>
      </c>
      <c r="R620" s="14" t="str">
        <f>IFERROR(Tableau8252728[[#This Row],[Total Tour 1]]+Tableau8252728[[#This Row],[Total Tour 2]],"")</f>
        <v/>
      </c>
      <c r="S620" s="14">
        <f>COUNTIF(Tableau8252728[[#This Row],[Lundi]:[Samedi]],"&gt;=10")*1000</f>
        <v>0</v>
      </c>
      <c r="T62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20" s="15">
        <f>Tableau8252728[[#This Row],[Prime production]]+Tableau8252728[[#This Row],[Prime rendement]]</f>
        <v>0</v>
      </c>
      <c r="V620" s="15" t="str">
        <f>IF(Tableau8252728[[#This Row],[Matricule]]&gt;1,IF(COUNTIF(Tableau8252728[DateMatricule],Tableau8252728[[#This Row],[DateMatricule]])&gt;1,"Doublon",""),"")</f>
        <v/>
      </c>
    </row>
    <row r="621" spans="1:22" x14ac:dyDescent="0.25">
      <c r="A621" s="11" t="str">
        <f>IF(Tableau8252728[[#This Row],[Semaine]]="","",VLOOKUP(Tableau8252728[[#This Row],[Semaine]],Listes!$A:$B,2,FALSE))</f>
        <v/>
      </c>
      <c r="B621" s="11" t="str">
        <f>IF(ISBLANK(Tableau8252728[[#This Row],[Matricule]]),"",VLOOKUP(Tableau8252728[[#This Row],[Matricule]],#REF!,2,FALSE))</f>
        <v/>
      </c>
      <c r="C621" s="11" t="str">
        <f>IF(ISBLANK(Tableau8252728[[#This Row],[Matricule]]),"",VLOOKUP(Tableau8252728[[#This Row],[Matricule]],#REF!,3,FALSE))</f>
        <v/>
      </c>
      <c r="D621" s="11" t="str">
        <f>CONCATENATE(Tableau8252728[[#This Row],[Semaine]],Tableau8252728[[#This Row],[Matricule]])</f>
        <v/>
      </c>
      <c r="O621" s="14" t="str">
        <f>IF(SUM(Tableau8252728[[#This Row],[Lundi]:[Mercredi]])&gt;0,SUM(Tableau8252728[[#This Row],[Lundi]:[Mercredi]]),"")</f>
        <v/>
      </c>
      <c r="P621" s="14" t="str">
        <f>IF(SUM(Tableau8252728[[#This Row],[Jeudi]:[Samedi]])&gt;0,SUM(Tableau8252728[[#This Row],[Jeudi]:[Samedi]]),"")</f>
        <v/>
      </c>
      <c r="Q621" s="14">
        <f>COUNTIF(Tableau8252728[[#This Row],[Lundi]:[Mercredi]],"&gt;0") + COUNTIF(Tableau8252728[[#This Row],[Jeudi]:[Samedi]],"&gt;0")</f>
        <v>0</v>
      </c>
      <c r="R621" s="14" t="str">
        <f>IFERROR(Tableau8252728[[#This Row],[Total Tour 1]]+Tableau8252728[[#This Row],[Total Tour 2]],"")</f>
        <v/>
      </c>
      <c r="S621" s="14">
        <f>COUNTIF(Tableau8252728[[#This Row],[Lundi]:[Samedi]],"&gt;=10")*1000</f>
        <v>0</v>
      </c>
      <c r="T62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21" s="15">
        <f>Tableau8252728[[#This Row],[Prime production]]+Tableau8252728[[#This Row],[Prime rendement]]</f>
        <v>0</v>
      </c>
      <c r="V621" s="15" t="str">
        <f>IF(Tableau8252728[[#This Row],[Matricule]]&gt;1,IF(COUNTIF(Tableau8252728[DateMatricule],Tableau8252728[[#This Row],[DateMatricule]])&gt;1,"Doublon",""),"")</f>
        <v/>
      </c>
    </row>
    <row r="622" spans="1:22" x14ac:dyDescent="0.25">
      <c r="A622" s="11" t="str">
        <f>IF(Tableau8252728[[#This Row],[Semaine]]="","",VLOOKUP(Tableau8252728[[#This Row],[Semaine]],Listes!$A:$B,2,FALSE))</f>
        <v/>
      </c>
      <c r="B622" s="11" t="str">
        <f>IF(ISBLANK(Tableau8252728[[#This Row],[Matricule]]),"",VLOOKUP(Tableau8252728[[#This Row],[Matricule]],#REF!,2,FALSE))</f>
        <v/>
      </c>
      <c r="C622" s="11" t="str">
        <f>IF(ISBLANK(Tableau8252728[[#This Row],[Matricule]]),"",VLOOKUP(Tableau8252728[[#This Row],[Matricule]],#REF!,3,FALSE))</f>
        <v/>
      </c>
      <c r="D622" s="11" t="str">
        <f>CONCATENATE(Tableau8252728[[#This Row],[Semaine]],Tableau8252728[[#This Row],[Matricule]])</f>
        <v/>
      </c>
      <c r="O622" s="14" t="str">
        <f>IF(SUM(Tableau8252728[[#This Row],[Lundi]:[Mercredi]])&gt;0,SUM(Tableau8252728[[#This Row],[Lundi]:[Mercredi]]),"")</f>
        <v/>
      </c>
      <c r="P622" s="14" t="str">
        <f>IF(SUM(Tableau8252728[[#This Row],[Jeudi]:[Samedi]])&gt;0,SUM(Tableau8252728[[#This Row],[Jeudi]:[Samedi]]),"")</f>
        <v/>
      </c>
      <c r="Q622" s="14">
        <f>COUNTIF(Tableau8252728[[#This Row],[Lundi]:[Mercredi]],"&gt;0") + COUNTIF(Tableau8252728[[#This Row],[Jeudi]:[Samedi]],"&gt;0")</f>
        <v>0</v>
      </c>
      <c r="R622" s="14" t="str">
        <f>IFERROR(Tableau8252728[[#This Row],[Total Tour 1]]+Tableau8252728[[#This Row],[Total Tour 2]],"")</f>
        <v/>
      </c>
      <c r="S622" s="14">
        <f>COUNTIF(Tableau8252728[[#This Row],[Lundi]:[Samedi]],"&gt;=10")*1000</f>
        <v>0</v>
      </c>
      <c r="T62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22" s="15">
        <f>Tableau8252728[[#This Row],[Prime production]]+Tableau8252728[[#This Row],[Prime rendement]]</f>
        <v>0</v>
      </c>
      <c r="V622" s="15" t="str">
        <f>IF(Tableau8252728[[#This Row],[Matricule]]&gt;1,IF(COUNTIF(Tableau8252728[DateMatricule],Tableau8252728[[#This Row],[DateMatricule]])&gt;1,"Doublon",""),"")</f>
        <v/>
      </c>
    </row>
    <row r="623" spans="1:22" x14ac:dyDescent="0.25">
      <c r="A623" s="11" t="str">
        <f>IF(Tableau8252728[[#This Row],[Semaine]]="","",VLOOKUP(Tableau8252728[[#This Row],[Semaine]],Listes!$A:$B,2,FALSE))</f>
        <v/>
      </c>
      <c r="B623" s="11" t="str">
        <f>IF(ISBLANK(Tableau8252728[[#This Row],[Matricule]]),"",VLOOKUP(Tableau8252728[[#This Row],[Matricule]],#REF!,2,FALSE))</f>
        <v/>
      </c>
      <c r="C623" s="11" t="str">
        <f>IF(ISBLANK(Tableau8252728[[#This Row],[Matricule]]),"",VLOOKUP(Tableau8252728[[#This Row],[Matricule]],#REF!,3,FALSE))</f>
        <v/>
      </c>
      <c r="D623" s="11" t="str">
        <f>CONCATENATE(Tableau8252728[[#This Row],[Semaine]],Tableau8252728[[#This Row],[Matricule]])</f>
        <v/>
      </c>
      <c r="O623" s="14" t="str">
        <f>IF(SUM(Tableau8252728[[#This Row],[Lundi]:[Mercredi]])&gt;0,SUM(Tableau8252728[[#This Row],[Lundi]:[Mercredi]]),"")</f>
        <v/>
      </c>
      <c r="P623" s="14" t="str">
        <f>IF(SUM(Tableau8252728[[#This Row],[Jeudi]:[Samedi]])&gt;0,SUM(Tableau8252728[[#This Row],[Jeudi]:[Samedi]]),"")</f>
        <v/>
      </c>
      <c r="Q623" s="14">
        <f>COUNTIF(Tableau8252728[[#This Row],[Lundi]:[Mercredi]],"&gt;0") + COUNTIF(Tableau8252728[[#This Row],[Jeudi]:[Samedi]],"&gt;0")</f>
        <v>0</v>
      </c>
      <c r="R623" s="14" t="str">
        <f>IFERROR(Tableau8252728[[#This Row],[Total Tour 1]]+Tableau8252728[[#This Row],[Total Tour 2]],"")</f>
        <v/>
      </c>
      <c r="S623" s="14">
        <f>COUNTIF(Tableau8252728[[#This Row],[Lundi]:[Samedi]],"&gt;=10")*1000</f>
        <v>0</v>
      </c>
      <c r="T62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23" s="15">
        <f>Tableau8252728[[#This Row],[Prime production]]+Tableau8252728[[#This Row],[Prime rendement]]</f>
        <v>0</v>
      </c>
      <c r="V623" s="15" t="str">
        <f>IF(Tableau8252728[[#This Row],[Matricule]]&gt;1,IF(COUNTIF(Tableau8252728[DateMatricule],Tableau8252728[[#This Row],[DateMatricule]])&gt;1,"Doublon",""),"")</f>
        <v/>
      </c>
    </row>
    <row r="624" spans="1:22" x14ac:dyDescent="0.25">
      <c r="A624" s="11" t="str">
        <f>IF(Tableau8252728[[#This Row],[Semaine]]="","",VLOOKUP(Tableau8252728[[#This Row],[Semaine]],Listes!$A:$B,2,FALSE))</f>
        <v/>
      </c>
      <c r="B624" s="11" t="str">
        <f>IF(ISBLANK(Tableau8252728[[#This Row],[Matricule]]),"",VLOOKUP(Tableau8252728[[#This Row],[Matricule]],#REF!,2,FALSE))</f>
        <v/>
      </c>
      <c r="C624" s="11" t="str">
        <f>IF(ISBLANK(Tableau8252728[[#This Row],[Matricule]]),"",VLOOKUP(Tableau8252728[[#This Row],[Matricule]],#REF!,3,FALSE))</f>
        <v/>
      </c>
      <c r="D624" s="11" t="str">
        <f>CONCATENATE(Tableau8252728[[#This Row],[Semaine]],Tableau8252728[[#This Row],[Matricule]])</f>
        <v/>
      </c>
      <c r="O624" s="14" t="str">
        <f>IF(SUM(Tableau8252728[[#This Row],[Lundi]:[Mercredi]])&gt;0,SUM(Tableau8252728[[#This Row],[Lundi]:[Mercredi]]),"")</f>
        <v/>
      </c>
      <c r="P624" s="14" t="str">
        <f>IF(SUM(Tableau8252728[[#This Row],[Jeudi]:[Samedi]])&gt;0,SUM(Tableau8252728[[#This Row],[Jeudi]:[Samedi]]),"")</f>
        <v/>
      </c>
      <c r="Q624" s="14">
        <f>COUNTIF(Tableau8252728[[#This Row],[Lundi]:[Mercredi]],"&gt;0") + COUNTIF(Tableau8252728[[#This Row],[Jeudi]:[Samedi]],"&gt;0")</f>
        <v>0</v>
      </c>
      <c r="R624" s="14" t="str">
        <f>IFERROR(Tableau8252728[[#This Row],[Total Tour 1]]+Tableau8252728[[#This Row],[Total Tour 2]],"")</f>
        <v/>
      </c>
      <c r="S624" s="14">
        <f>COUNTIF(Tableau8252728[[#This Row],[Lundi]:[Samedi]],"&gt;=10")*1000</f>
        <v>0</v>
      </c>
      <c r="T62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24" s="15">
        <f>Tableau8252728[[#This Row],[Prime production]]+Tableau8252728[[#This Row],[Prime rendement]]</f>
        <v>0</v>
      </c>
      <c r="V624" s="15" t="str">
        <f>IF(Tableau8252728[[#This Row],[Matricule]]&gt;1,IF(COUNTIF(Tableau8252728[DateMatricule],Tableau8252728[[#This Row],[DateMatricule]])&gt;1,"Doublon",""),"")</f>
        <v/>
      </c>
    </row>
    <row r="625" spans="1:22" x14ac:dyDescent="0.25">
      <c r="A625" s="11" t="str">
        <f>IF(Tableau8252728[[#This Row],[Semaine]]="","",VLOOKUP(Tableau8252728[[#This Row],[Semaine]],Listes!$A:$B,2,FALSE))</f>
        <v/>
      </c>
      <c r="B625" s="11" t="str">
        <f>IF(ISBLANK(Tableau8252728[[#This Row],[Matricule]]),"",VLOOKUP(Tableau8252728[[#This Row],[Matricule]],#REF!,2,FALSE))</f>
        <v/>
      </c>
      <c r="C625" s="11" t="str">
        <f>IF(ISBLANK(Tableau8252728[[#This Row],[Matricule]]),"",VLOOKUP(Tableau8252728[[#This Row],[Matricule]],#REF!,3,FALSE))</f>
        <v/>
      </c>
      <c r="D625" s="11" t="str">
        <f>CONCATENATE(Tableau8252728[[#This Row],[Semaine]],Tableau8252728[[#This Row],[Matricule]])</f>
        <v/>
      </c>
      <c r="O625" s="14" t="str">
        <f>IF(SUM(Tableau8252728[[#This Row],[Lundi]:[Mercredi]])&gt;0,SUM(Tableau8252728[[#This Row],[Lundi]:[Mercredi]]),"")</f>
        <v/>
      </c>
      <c r="P625" s="14" t="str">
        <f>IF(SUM(Tableau8252728[[#This Row],[Jeudi]:[Samedi]])&gt;0,SUM(Tableau8252728[[#This Row],[Jeudi]:[Samedi]]),"")</f>
        <v/>
      </c>
      <c r="Q625" s="14">
        <f>COUNTIF(Tableau8252728[[#This Row],[Lundi]:[Mercredi]],"&gt;0") + COUNTIF(Tableau8252728[[#This Row],[Jeudi]:[Samedi]],"&gt;0")</f>
        <v>0</v>
      </c>
      <c r="R625" s="14" t="str">
        <f>IFERROR(Tableau8252728[[#This Row],[Total Tour 1]]+Tableau8252728[[#This Row],[Total Tour 2]],"")</f>
        <v/>
      </c>
      <c r="S625" s="14">
        <f>COUNTIF(Tableau8252728[[#This Row],[Lundi]:[Samedi]],"&gt;=10")*1000</f>
        <v>0</v>
      </c>
      <c r="T62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25" s="15">
        <f>Tableau8252728[[#This Row],[Prime production]]+Tableau8252728[[#This Row],[Prime rendement]]</f>
        <v>0</v>
      </c>
      <c r="V625" s="15" t="str">
        <f>IF(Tableau8252728[[#This Row],[Matricule]]&gt;1,IF(COUNTIF(Tableau8252728[DateMatricule],Tableau8252728[[#This Row],[DateMatricule]])&gt;1,"Doublon",""),"")</f>
        <v/>
      </c>
    </row>
    <row r="626" spans="1:22" x14ac:dyDescent="0.25">
      <c r="A626" s="11" t="str">
        <f>IF(Tableau8252728[[#This Row],[Semaine]]="","",VLOOKUP(Tableau8252728[[#This Row],[Semaine]],Listes!$A:$B,2,FALSE))</f>
        <v/>
      </c>
      <c r="B626" s="11" t="str">
        <f>IF(ISBLANK(Tableau8252728[[#This Row],[Matricule]]),"",VLOOKUP(Tableau8252728[[#This Row],[Matricule]],#REF!,2,FALSE))</f>
        <v/>
      </c>
      <c r="C626" s="11" t="str">
        <f>IF(ISBLANK(Tableau8252728[[#This Row],[Matricule]]),"",VLOOKUP(Tableau8252728[[#This Row],[Matricule]],#REF!,3,FALSE))</f>
        <v/>
      </c>
      <c r="D626" s="11" t="str">
        <f>CONCATENATE(Tableau8252728[[#This Row],[Semaine]],Tableau8252728[[#This Row],[Matricule]])</f>
        <v/>
      </c>
      <c r="O626" s="14" t="str">
        <f>IF(SUM(Tableau8252728[[#This Row],[Lundi]:[Mercredi]])&gt;0,SUM(Tableau8252728[[#This Row],[Lundi]:[Mercredi]]),"")</f>
        <v/>
      </c>
      <c r="P626" s="14" t="str">
        <f>IF(SUM(Tableau8252728[[#This Row],[Jeudi]:[Samedi]])&gt;0,SUM(Tableau8252728[[#This Row],[Jeudi]:[Samedi]]),"")</f>
        <v/>
      </c>
      <c r="Q626" s="14">
        <f>COUNTIF(Tableau8252728[[#This Row],[Lundi]:[Mercredi]],"&gt;0") + COUNTIF(Tableau8252728[[#This Row],[Jeudi]:[Samedi]],"&gt;0")</f>
        <v>0</v>
      </c>
      <c r="R626" s="14" t="str">
        <f>IFERROR(Tableau8252728[[#This Row],[Total Tour 1]]+Tableau8252728[[#This Row],[Total Tour 2]],"")</f>
        <v/>
      </c>
      <c r="S626" s="14">
        <f>COUNTIF(Tableau8252728[[#This Row],[Lundi]:[Samedi]],"&gt;=10")*1000</f>
        <v>0</v>
      </c>
      <c r="T62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26" s="15">
        <f>Tableau8252728[[#This Row],[Prime production]]+Tableau8252728[[#This Row],[Prime rendement]]</f>
        <v>0</v>
      </c>
      <c r="V626" s="15" t="str">
        <f>IF(Tableau8252728[[#This Row],[Matricule]]&gt;1,IF(COUNTIF(Tableau8252728[DateMatricule],Tableau8252728[[#This Row],[DateMatricule]])&gt;1,"Doublon",""),"")</f>
        <v/>
      </c>
    </row>
    <row r="627" spans="1:22" x14ac:dyDescent="0.25">
      <c r="A627" s="11" t="str">
        <f>IF(Tableau8252728[[#This Row],[Semaine]]="","",VLOOKUP(Tableau8252728[[#This Row],[Semaine]],Listes!$A:$B,2,FALSE))</f>
        <v/>
      </c>
      <c r="B627" s="11" t="str">
        <f>IF(ISBLANK(Tableau8252728[[#This Row],[Matricule]]),"",VLOOKUP(Tableau8252728[[#This Row],[Matricule]],#REF!,2,FALSE))</f>
        <v/>
      </c>
      <c r="C627" s="11" t="str">
        <f>IF(ISBLANK(Tableau8252728[[#This Row],[Matricule]]),"",VLOOKUP(Tableau8252728[[#This Row],[Matricule]],#REF!,3,FALSE))</f>
        <v/>
      </c>
      <c r="D627" s="11" t="str">
        <f>CONCATENATE(Tableau8252728[[#This Row],[Semaine]],Tableau8252728[[#This Row],[Matricule]])</f>
        <v/>
      </c>
      <c r="O627" s="14" t="str">
        <f>IF(SUM(Tableau8252728[[#This Row],[Lundi]:[Mercredi]])&gt;0,SUM(Tableau8252728[[#This Row],[Lundi]:[Mercredi]]),"")</f>
        <v/>
      </c>
      <c r="P627" s="14" t="str">
        <f>IF(SUM(Tableau8252728[[#This Row],[Jeudi]:[Samedi]])&gt;0,SUM(Tableau8252728[[#This Row],[Jeudi]:[Samedi]]),"")</f>
        <v/>
      </c>
      <c r="Q627" s="14">
        <f>COUNTIF(Tableau8252728[[#This Row],[Lundi]:[Mercredi]],"&gt;0") + COUNTIF(Tableau8252728[[#This Row],[Jeudi]:[Samedi]],"&gt;0")</f>
        <v>0</v>
      </c>
      <c r="R627" s="14" t="str">
        <f>IFERROR(Tableau8252728[[#This Row],[Total Tour 1]]+Tableau8252728[[#This Row],[Total Tour 2]],"")</f>
        <v/>
      </c>
      <c r="S627" s="14">
        <f>COUNTIF(Tableau8252728[[#This Row],[Lundi]:[Samedi]],"&gt;=10")*1000</f>
        <v>0</v>
      </c>
      <c r="T62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27" s="15">
        <f>Tableau8252728[[#This Row],[Prime production]]+Tableau8252728[[#This Row],[Prime rendement]]</f>
        <v>0</v>
      </c>
      <c r="V627" s="15" t="str">
        <f>IF(Tableau8252728[[#This Row],[Matricule]]&gt;1,IF(COUNTIF(Tableau8252728[DateMatricule],Tableau8252728[[#This Row],[DateMatricule]])&gt;1,"Doublon",""),"")</f>
        <v/>
      </c>
    </row>
    <row r="628" spans="1:22" x14ac:dyDescent="0.25">
      <c r="A628" s="11" t="str">
        <f>IF(Tableau8252728[[#This Row],[Semaine]]="","",VLOOKUP(Tableau8252728[[#This Row],[Semaine]],Listes!$A:$B,2,FALSE))</f>
        <v/>
      </c>
      <c r="B628" s="11" t="str">
        <f>IF(ISBLANK(Tableau8252728[[#This Row],[Matricule]]),"",VLOOKUP(Tableau8252728[[#This Row],[Matricule]],#REF!,2,FALSE))</f>
        <v/>
      </c>
      <c r="C628" s="11" t="str">
        <f>IF(ISBLANK(Tableau8252728[[#This Row],[Matricule]]),"",VLOOKUP(Tableau8252728[[#This Row],[Matricule]],#REF!,3,FALSE))</f>
        <v/>
      </c>
      <c r="D628" s="11" t="str">
        <f>CONCATENATE(Tableau8252728[[#This Row],[Semaine]],Tableau8252728[[#This Row],[Matricule]])</f>
        <v/>
      </c>
      <c r="O628" s="14" t="str">
        <f>IF(SUM(Tableau8252728[[#This Row],[Lundi]:[Mercredi]])&gt;0,SUM(Tableau8252728[[#This Row],[Lundi]:[Mercredi]]),"")</f>
        <v/>
      </c>
      <c r="P628" s="14" t="str">
        <f>IF(SUM(Tableau8252728[[#This Row],[Jeudi]:[Samedi]])&gt;0,SUM(Tableau8252728[[#This Row],[Jeudi]:[Samedi]]),"")</f>
        <v/>
      </c>
      <c r="Q628" s="14">
        <f>COUNTIF(Tableau8252728[[#This Row],[Lundi]:[Mercredi]],"&gt;0") + COUNTIF(Tableau8252728[[#This Row],[Jeudi]:[Samedi]],"&gt;0")</f>
        <v>0</v>
      </c>
      <c r="R628" s="14" t="str">
        <f>IFERROR(Tableau8252728[[#This Row],[Total Tour 1]]+Tableau8252728[[#This Row],[Total Tour 2]],"")</f>
        <v/>
      </c>
      <c r="S628" s="14">
        <f>COUNTIF(Tableau8252728[[#This Row],[Lundi]:[Samedi]],"&gt;=10")*1000</f>
        <v>0</v>
      </c>
      <c r="T62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28" s="15">
        <f>Tableau8252728[[#This Row],[Prime production]]+Tableau8252728[[#This Row],[Prime rendement]]</f>
        <v>0</v>
      </c>
      <c r="V628" s="15" t="str">
        <f>IF(Tableau8252728[[#This Row],[Matricule]]&gt;1,IF(COUNTIF(Tableau8252728[DateMatricule],Tableau8252728[[#This Row],[DateMatricule]])&gt;1,"Doublon",""),"")</f>
        <v/>
      </c>
    </row>
    <row r="629" spans="1:22" x14ac:dyDescent="0.25">
      <c r="A629" s="11" t="str">
        <f>IF(Tableau8252728[[#This Row],[Semaine]]="","",VLOOKUP(Tableau8252728[[#This Row],[Semaine]],Listes!$A:$B,2,FALSE))</f>
        <v/>
      </c>
      <c r="B629" s="11" t="str">
        <f>IF(ISBLANK(Tableau8252728[[#This Row],[Matricule]]),"",VLOOKUP(Tableau8252728[[#This Row],[Matricule]],#REF!,2,FALSE))</f>
        <v/>
      </c>
      <c r="C629" s="11" t="str">
        <f>IF(ISBLANK(Tableau8252728[[#This Row],[Matricule]]),"",VLOOKUP(Tableau8252728[[#This Row],[Matricule]],#REF!,3,FALSE))</f>
        <v/>
      </c>
      <c r="D629" s="11" t="str">
        <f>CONCATENATE(Tableau8252728[[#This Row],[Semaine]],Tableau8252728[[#This Row],[Matricule]])</f>
        <v/>
      </c>
      <c r="O629" s="14" t="str">
        <f>IF(SUM(Tableau8252728[[#This Row],[Lundi]:[Mercredi]])&gt;0,SUM(Tableau8252728[[#This Row],[Lundi]:[Mercredi]]),"")</f>
        <v/>
      </c>
      <c r="P629" s="14" t="str">
        <f>IF(SUM(Tableau8252728[[#This Row],[Jeudi]:[Samedi]])&gt;0,SUM(Tableau8252728[[#This Row],[Jeudi]:[Samedi]]),"")</f>
        <v/>
      </c>
      <c r="Q629" s="14">
        <f>COUNTIF(Tableau8252728[[#This Row],[Lundi]:[Mercredi]],"&gt;0") + COUNTIF(Tableau8252728[[#This Row],[Jeudi]:[Samedi]],"&gt;0")</f>
        <v>0</v>
      </c>
      <c r="R629" s="14" t="str">
        <f>IFERROR(Tableau8252728[[#This Row],[Total Tour 1]]+Tableau8252728[[#This Row],[Total Tour 2]],"")</f>
        <v/>
      </c>
      <c r="S629" s="14">
        <f>COUNTIF(Tableau8252728[[#This Row],[Lundi]:[Samedi]],"&gt;=10")*1000</f>
        <v>0</v>
      </c>
      <c r="T62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29" s="15">
        <f>Tableau8252728[[#This Row],[Prime production]]+Tableau8252728[[#This Row],[Prime rendement]]</f>
        <v>0</v>
      </c>
      <c r="V629" s="15" t="str">
        <f>IF(Tableau8252728[[#This Row],[Matricule]]&gt;1,IF(COUNTIF(Tableau8252728[DateMatricule],Tableau8252728[[#This Row],[DateMatricule]])&gt;1,"Doublon",""),"")</f>
        <v/>
      </c>
    </row>
    <row r="630" spans="1:22" x14ac:dyDescent="0.25">
      <c r="A630" s="11" t="str">
        <f>IF(Tableau8252728[[#This Row],[Semaine]]="","",VLOOKUP(Tableau8252728[[#This Row],[Semaine]],Listes!$A:$B,2,FALSE))</f>
        <v/>
      </c>
      <c r="B630" s="11" t="str">
        <f>IF(ISBLANK(Tableau8252728[[#This Row],[Matricule]]),"",VLOOKUP(Tableau8252728[[#This Row],[Matricule]],#REF!,2,FALSE))</f>
        <v/>
      </c>
      <c r="C630" s="11" t="str">
        <f>IF(ISBLANK(Tableau8252728[[#This Row],[Matricule]]),"",VLOOKUP(Tableau8252728[[#This Row],[Matricule]],#REF!,3,FALSE))</f>
        <v/>
      </c>
      <c r="D630" s="11" t="str">
        <f>CONCATENATE(Tableau8252728[[#This Row],[Semaine]],Tableau8252728[[#This Row],[Matricule]])</f>
        <v/>
      </c>
      <c r="O630" s="14" t="str">
        <f>IF(SUM(Tableau8252728[[#This Row],[Lundi]:[Mercredi]])&gt;0,SUM(Tableau8252728[[#This Row],[Lundi]:[Mercredi]]),"")</f>
        <v/>
      </c>
      <c r="P630" s="14" t="str">
        <f>IF(SUM(Tableau8252728[[#This Row],[Jeudi]:[Samedi]])&gt;0,SUM(Tableau8252728[[#This Row],[Jeudi]:[Samedi]]),"")</f>
        <v/>
      </c>
      <c r="Q630" s="14">
        <f>COUNTIF(Tableau8252728[[#This Row],[Lundi]:[Mercredi]],"&gt;0") + COUNTIF(Tableau8252728[[#This Row],[Jeudi]:[Samedi]],"&gt;0")</f>
        <v>0</v>
      </c>
      <c r="R630" s="14" t="str">
        <f>IFERROR(Tableau8252728[[#This Row],[Total Tour 1]]+Tableau8252728[[#This Row],[Total Tour 2]],"")</f>
        <v/>
      </c>
      <c r="S630" s="14">
        <f>COUNTIF(Tableau8252728[[#This Row],[Lundi]:[Samedi]],"&gt;=10")*1000</f>
        <v>0</v>
      </c>
      <c r="T63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30" s="15">
        <f>Tableau8252728[[#This Row],[Prime production]]+Tableau8252728[[#This Row],[Prime rendement]]</f>
        <v>0</v>
      </c>
      <c r="V630" s="15" t="str">
        <f>IF(Tableau8252728[[#This Row],[Matricule]]&gt;1,IF(COUNTIF(Tableau8252728[DateMatricule],Tableau8252728[[#This Row],[DateMatricule]])&gt;1,"Doublon",""),"")</f>
        <v/>
      </c>
    </row>
    <row r="631" spans="1:22" x14ac:dyDescent="0.25">
      <c r="A631" s="11" t="str">
        <f>IF(Tableau8252728[[#This Row],[Semaine]]="","",VLOOKUP(Tableau8252728[[#This Row],[Semaine]],Listes!$A:$B,2,FALSE))</f>
        <v/>
      </c>
      <c r="B631" s="11" t="str">
        <f>IF(ISBLANK(Tableau8252728[[#This Row],[Matricule]]),"",VLOOKUP(Tableau8252728[[#This Row],[Matricule]],#REF!,2,FALSE))</f>
        <v/>
      </c>
      <c r="C631" s="11" t="str">
        <f>IF(ISBLANK(Tableau8252728[[#This Row],[Matricule]]),"",VLOOKUP(Tableau8252728[[#This Row],[Matricule]],#REF!,3,FALSE))</f>
        <v/>
      </c>
      <c r="D631" s="11" t="str">
        <f>CONCATENATE(Tableau8252728[[#This Row],[Semaine]],Tableau8252728[[#This Row],[Matricule]])</f>
        <v/>
      </c>
      <c r="O631" s="14" t="str">
        <f>IF(SUM(Tableau8252728[[#This Row],[Lundi]:[Mercredi]])&gt;0,SUM(Tableau8252728[[#This Row],[Lundi]:[Mercredi]]),"")</f>
        <v/>
      </c>
      <c r="P631" s="14" t="str">
        <f>IF(SUM(Tableau8252728[[#This Row],[Jeudi]:[Samedi]])&gt;0,SUM(Tableau8252728[[#This Row],[Jeudi]:[Samedi]]),"")</f>
        <v/>
      </c>
      <c r="Q631" s="14">
        <f>COUNTIF(Tableau8252728[[#This Row],[Lundi]:[Mercredi]],"&gt;0") + COUNTIF(Tableau8252728[[#This Row],[Jeudi]:[Samedi]],"&gt;0")</f>
        <v>0</v>
      </c>
      <c r="R631" s="14" t="str">
        <f>IFERROR(Tableau8252728[[#This Row],[Total Tour 1]]+Tableau8252728[[#This Row],[Total Tour 2]],"")</f>
        <v/>
      </c>
      <c r="S631" s="14">
        <f>COUNTIF(Tableau8252728[[#This Row],[Lundi]:[Samedi]],"&gt;=10")*1000</f>
        <v>0</v>
      </c>
      <c r="T63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31" s="15">
        <f>Tableau8252728[[#This Row],[Prime production]]+Tableau8252728[[#This Row],[Prime rendement]]</f>
        <v>0</v>
      </c>
      <c r="V631" s="15" t="str">
        <f>IF(Tableau8252728[[#This Row],[Matricule]]&gt;1,IF(COUNTIF(Tableau8252728[DateMatricule],Tableau8252728[[#This Row],[DateMatricule]])&gt;1,"Doublon",""),"")</f>
        <v/>
      </c>
    </row>
    <row r="632" spans="1:22" x14ac:dyDescent="0.25">
      <c r="A632" s="11" t="str">
        <f>IF(Tableau8252728[[#This Row],[Semaine]]="","",VLOOKUP(Tableau8252728[[#This Row],[Semaine]],Listes!$A:$B,2,FALSE))</f>
        <v/>
      </c>
      <c r="B632" s="11" t="str">
        <f>IF(ISBLANK(Tableau8252728[[#This Row],[Matricule]]),"",VLOOKUP(Tableau8252728[[#This Row],[Matricule]],#REF!,2,FALSE))</f>
        <v/>
      </c>
      <c r="C632" s="11" t="str">
        <f>IF(ISBLANK(Tableau8252728[[#This Row],[Matricule]]),"",VLOOKUP(Tableau8252728[[#This Row],[Matricule]],#REF!,3,FALSE))</f>
        <v/>
      </c>
      <c r="D632" s="11" t="str">
        <f>CONCATENATE(Tableau8252728[[#This Row],[Semaine]],Tableau8252728[[#This Row],[Matricule]])</f>
        <v/>
      </c>
      <c r="O632" s="14" t="str">
        <f>IF(SUM(Tableau8252728[[#This Row],[Lundi]:[Mercredi]])&gt;0,SUM(Tableau8252728[[#This Row],[Lundi]:[Mercredi]]),"")</f>
        <v/>
      </c>
      <c r="P632" s="14" t="str">
        <f>IF(SUM(Tableau8252728[[#This Row],[Jeudi]:[Samedi]])&gt;0,SUM(Tableau8252728[[#This Row],[Jeudi]:[Samedi]]),"")</f>
        <v/>
      </c>
      <c r="Q632" s="14">
        <f>COUNTIF(Tableau8252728[[#This Row],[Lundi]:[Mercredi]],"&gt;0") + COUNTIF(Tableau8252728[[#This Row],[Jeudi]:[Samedi]],"&gt;0")</f>
        <v>0</v>
      </c>
      <c r="R632" s="14" t="str">
        <f>IFERROR(Tableau8252728[[#This Row],[Total Tour 1]]+Tableau8252728[[#This Row],[Total Tour 2]],"")</f>
        <v/>
      </c>
      <c r="S632" s="14">
        <f>COUNTIF(Tableau8252728[[#This Row],[Lundi]:[Samedi]],"&gt;=10")*1000</f>
        <v>0</v>
      </c>
      <c r="T63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32" s="15">
        <f>Tableau8252728[[#This Row],[Prime production]]+Tableau8252728[[#This Row],[Prime rendement]]</f>
        <v>0</v>
      </c>
      <c r="V632" s="15" t="str">
        <f>IF(Tableau8252728[[#This Row],[Matricule]]&gt;1,IF(COUNTIF(Tableau8252728[DateMatricule],Tableau8252728[[#This Row],[DateMatricule]])&gt;1,"Doublon",""),"")</f>
        <v/>
      </c>
    </row>
    <row r="633" spans="1:22" x14ac:dyDescent="0.25">
      <c r="A633" s="11" t="str">
        <f>IF(Tableau8252728[[#This Row],[Semaine]]="","",VLOOKUP(Tableau8252728[[#This Row],[Semaine]],Listes!$A:$B,2,FALSE))</f>
        <v/>
      </c>
      <c r="B633" s="11" t="str">
        <f>IF(ISBLANK(Tableau8252728[[#This Row],[Matricule]]),"",VLOOKUP(Tableau8252728[[#This Row],[Matricule]],#REF!,2,FALSE))</f>
        <v/>
      </c>
      <c r="C633" s="11" t="str">
        <f>IF(ISBLANK(Tableau8252728[[#This Row],[Matricule]]),"",VLOOKUP(Tableau8252728[[#This Row],[Matricule]],#REF!,3,FALSE))</f>
        <v/>
      </c>
      <c r="D633" s="11" t="str">
        <f>CONCATENATE(Tableau8252728[[#This Row],[Semaine]],Tableau8252728[[#This Row],[Matricule]])</f>
        <v/>
      </c>
      <c r="O633" s="14" t="str">
        <f>IF(SUM(Tableau8252728[[#This Row],[Lundi]:[Mercredi]])&gt;0,SUM(Tableau8252728[[#This Row],[Lundi]:[Mercredi]]),"")</f>
        <v/>
      </c>
      <c r="P633" s="14" t="str">
        <f>IF(SUM(Tableau8252728[[#This Row],[Jeudi]:[Samedi]])&gt;0,SUM(Tableau8252728[[#This Row],[Jeudi]:[Samedi]]),"")</f>
        <v/>
      </c>
      <c r="Q633" s="14">
        <f>COUNTIF(Tableau8252728[[#This Row],[Lundi]:[Mercredi]],"&gt;0") + COUNTIF(Tableau8252728[[#This Row],[Jeudi]:[Samedi]],"&gt;0")</f>
        <v>0</v>
      </c>
      <c r="R633" s="14" t="str">
        <f>IFERROR(Tableau8252728[[#This Row],[Total Tour 1]]+Tableau8252728[[#This Row],[Total Tour 2]],"")</f>
        <v/>
      </c>
      <c r="S633" s="14">
        <f>COUNTIF(Tableau8252728[[#This Row],[Lundi]:[Samedi]],"&gt;=10")*1000</f>
        <v>0</v>
      </c>
      <c r="T63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33" s="15">
        <f>Tableau8252728[[#This Row],[Prime production]]+Tableau8252728[[#This Row],[Prime rendement]]</f>
        <v>0</v>
      </c>
      <c r="V633" s="15" t="str">
        <f>IF(Tableau8252728[[#This Row],[Matricule]]&gt;1,IF(COUNTIF(Tableau8252728[DateMatricule],Tableau8252728[[#This Row],[DateMatricule]])&gt;1,"Doublon",""),"")</f>
        <v/>
      </c>
    </row>
    <row r="634" spans="1:22" x14ac:dyDescent="0.25">
      <c r="A634" s="11" t="str">
        <f>IF(Tableau8252728[[#This Row],[Semaine]]="","",VLOOKUP(Tableau8252728[[#This Row],[Semaine]],Listes!$A:$B,2,FALSE))</f>
        <v/>
      </c>
      <c r="B634" s="11" t="str">
        <f>IF(ISBLANK(Tableau8252728[[#This Row],[Matricule]]),"",VLOOKUP(Tableau8252728[[#This Row],[Matricule]],#REF!,2,FALSE))</f>
        <v/>
      </c>
      <c r="C634" s="11" t="str">
        <f>IF(ISBLANK(Tableau8252728[[#This Row],[Matricule]]),"",VLOOKUP(Tableau8252728[[#This Row],[Matricule]],#REF!,3,FALSE))</f>
        <v/>
      </c>
      <c r="D634" s="11" t="str">
        <f>CONCATENATE(Tableau8252728[[#This Row],[Semaine]],Tableau8252728[[#This Row],[Matricule]])</f>
        <v/>
      </c>
      <c r="O634" s="14" t="str">
        <f>IF(SUM(Tableau8252728[[#This Row],[Lundi]:[Mercredi]])&gt;0,SUM(Tableau8252728[[#This Row],[Lundi]:[Mercredi]]),"")</f>
        <v/>
      </c>
      <c r="P634" s="14" t="str">
        <f>IF(SUM(Tableau8252728[[#This Row],[Jeudi]:[Samedi]])&gt;0,SUM(Tableau8252728[[#This Row],[Jeudi]:[Samedi]]),"")</f>
        <v/>
      </c>
      <c r="Q634" s="14">
        <f>COUNTIF(Tableau8252728[[#This Row],[Lundi]:[Mercredi]],"&gt;0") + COUNTIF(Tableau8252728[[#This Row],[Jeudi]:[Samedi]],"&gt;0")</f>
        <v>0</v>
      </c>
      <c r="R634" s="14" t="str">
        <f>IFERROR(Tableau8252728[[#This Row],[Total Tour 1]]+Tableau8252728[[#This Row],[Total Tour 2]],"")</f>
        <v/>
      </c>
      <c r="S634" s="14">
        <f>COUNTIF(Tableau8252728[[#This Row],[Lundi]:[Samedi]],"&gt;=10")*1000</f>
        <v>0</v>
      </c>
      <c r="T63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34" s="15">
        <f>Tableau8252728[[#This Row],[Prime production]]+Tableau8252728[[#This Row],[Prime rendement]]</f>
        <v>0</v>
      </c>
      <c r="V634" s="15" t="str">
        <f>IF(Tableau8252728[[#This Row],[Matricule]]&gt;1,IF(COUNTIF(Tableau8252728[DateMatricule],Tableau8252728[[#This Row],[DateMatricule]])&gt;1,"Doublon",""),"")</f>
        <v/>
      </c>
    </row>
    <row r="635" spans="1:22" x14ac:dyDescent="0.25">
      <c r="A635" s="11" t="str">
        <f>IF(Tableau8252728[[#This Row],[Semaine]]="","",VLOOKUP(Tableau8252728[[#This Row],[Semaine]],Listes!$A:$B,2,FALSE))</f>
        <v/>
      </c>
      <c r="B635" s="11" t="str">
        <f>IF(ISBLANK(Tableau8252728[[#This Row],[Matricule]]),"",VLOOKUP(Tableau8252728[[#This Row],[Matricule]],#REF!,2,FALSE))</f>
        <v/>
      </c>
      <c r="C635" s="11" t="str">
        <f>IF(ISBLANK(Tableau8252728[[#This Row],[Matricule]]),"",VLOOKUP(Tableau8252728[[#This Row],[Matricule]],#REF!,3,FALSE))</f>
        <v/>
      </c>
      <c r="D635" s="11" t="str">
        <f>CONCATENATE(Tableau8252728[[#This Row],[Semaine]],Tableau8252728[[#This Row],[Matricule]])</f>
        <v/>
      </c>
      <c r="O635" s="14" t="str">
        <f>IF(SUM(Tableau8252728[[#This Row],[Lundi]:[Mercredi]])&gt;0,SUM(Tableau8252728[[#This Row],[Lundi]:[Mercredi]]),"")</f>
        <v/>
      </c>
      <c r="P635" s="14" t="str">
        <f>IF(SUM(Tableau8252728[[#This Row],[Jeudi]:[Samedi]])&gt;0,SUM(Tableau8252728[[#This Row],[Jeudi]:[Samedi]]),"")</f>
        <v/>
      </c>
      <c r="Q635" s="14">
        <f>COUNTIF(Tableau8252728[[#This Row],[Lundi]:[Mercredi]],"&gt;0") + COUNTIF(Tableau8252728[[#This Row],[Jeudi]:[Samedi]],"&gt;0")</f>
        <v>0</v>
      </c>
      <c r="R635" s="14" t="str">
        <f>IFERROR(Tableau8252728[[#This Row],[Total Tour 1]]+Tableau8252728[[#This Row],[Total Tour 2]],"")</f>
        <v/>
      </c>
      <c r="S635" s="14">
        <f>COUNTIF(Tableau8252728[[#This Row],[Lundi]:[Samedi]],"&gt;=10")*1000</f>
        <v>0</v>
      </c>
      <c r="T63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35" s="15">
        <f>Tableau8252728[[#This Row],[Prime production]]+Tableau8252728[[#This Row],[Prime rendement]]</f>
        <v>0</v>
      </c>
      <c r="V635" s="15" t="str">
        <f>IF(Tableau8252728[[#This Row],[Matricule]]&gt;1,IF(COUNTIF(Tableau8252728[DateMatricule],Tableau8252728[[#This Row],[DateMatricule]])&gt;1,"Doublon",""),"")</f>
        <v/>
      </c>
    </row>
    <row r="636" spans="1:22" x14ac:dyDescent="0.25">
      <c r="A636" s="11" t="str">
        <f>IF(Tableau8252728[[#This Row],[Semaine]]="","",VLOOKUP(Tableau8252728[[#This Row],[Semaine]],Listes!$A:$B,2,FALSE))</f>
        <v/>
      </c>
      <c r="B636" s="11" t="str">
        <f>IF(ISBLANK(Tableau8252728[[#This Row],[Matricule]]),"",VLOOKUP(Tableau8252728[[#This Row],[Matricule]],#REF!,2,FALSE))</f>
        <v/>
      </c>
      <c r="C636" s="11" t="str">
        <f>IF(ISBLANK(Tableau8252728[[#This Row],[Matricule]]),"",VLOOKUP(Tableau8252728[[#This Row],[Matricule]],#REF!,3,FALSE))</f>
        <v/>
      </c>
      <c r="D636" s="11" t="str">
        <f>CONCATENATE(Tableau8252728[[#This Row],[Semaine]],Tableau8252728[[#This Row],[Matricule]])</f>
        <v/>
      </c>
      <c r="O636" s="14" t="str">
        <f>IF(SUM(Tableau8252728[[#This Row],[Lundi]:[Mercredi]])&gt;0,SUM(Tableau8252728[[#This Row],[Lundi]:[Mercredi]]),"")</f>
        <v/>
      </c>
      <c r="P636" s="14" t="str">
        <f>IF(SUM(Tableau8252728[[#This Row],[Jeudi]:[Samedi]])&gt;0,SUM(Tableau8252728[[#This Row],[Jeudi]:[Samedi]]),"")</f>
        <v/>
      </c>
      <c r="Q636" s="14">
        <f>COUNTIF(Tableau8252728[[#This Row],[Lundi]:[Mercredi]],"&gt;0") + COUNTIF(Tableau8252728[[#This Row],[Jeudi]:[Samedi]],"&gt;0")</f>
        <v>0</v>
      </c>
      <c r="R636" s="14" t="str">
        <f>IFERROR(Tableau8252728[[#This Row],[Total Tour 1]]+Tableau8252728[[#This Row],[Total Tour 2]],"")</f>
        <v/>
      </c>
      <c r="S636" s="14">
        <f>COUNTIF(Tableau8252728[[#This Row],[Lundi]:[Samedi]],"&gt;=10")*1000</f>
        <v>0</v>
      </c>
      <c r="T63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36" s="15">
        <f>Tableau8252728[[#This Row],[Prime production]]+Tableau8252728[[#This Row],[Prime rendement]]</f>
        <v>0</v>
      </c>
      <c r="V636" s="15" t="str">
        <f>IF(Tableau8252728[[#This Row],[Matricule]]&gt;1,IF(COUNTIF(Tableau8252728[DateMatricule],Tableau8252728[[#This Row],[DateMatricule]])&gt;1,"Doublon",""),"")</f>
        <v/>
      </c>
    </row>
    <row r="637" spans="1:22" x14ac:dyDescent="0.25">
      <c r="A637" s="11" t="str">
        <f>IF(Tableau8252728[[#This Row],[Semaine]]="","",VLOOKUP(Tableau8252728[[#This Row],[Semaine]],Listes!$A:$B,2,FALSE))</f>
        <v/>
      </c>
      <c r="B637" s="11" t="str">
        <f>IF(ISBLANK(Tableau8252728[[#This Row],[Matricule]]),"",VLOOKUP(Tableau8252728[[#This Row],[Matricule]],#REF!,2,FALSE))</f>
        <v/>
      </c>
      <c r="C637" s="11" t="str">
        <f>IF(ISBLANK(Tableau8252728[[#This Row],[Matricule]]),"",VLOOKUP(Tableau8252728[[#This Row],[Matricule]],#REF!,3,FALSE))</f>
        <v/>
      </c>
      <c r="D637" s="11" t="str">
        <f>CONCATENATE(Tableau8252728[[#This Row],[Semaine]],Tableau8252728[[#This Row],[Matricule]])</f>
        <v/>
      </c>
      <c r="O637" s="14" t="str">
        <f>IF(SUM(Tableau8252728[[#This Row],[Lundi]:[Mercredi]])&gt;0,SUM(Tableau8252728[[#This Row],[Lundi]:[Mercredi]]),"")</f>
        <v/>
      </c>
      <c r="P637" s="14" t="str">
        <f>IF(SUM(Tableau8252728[[#This Row],[Jeudi]:[Samedi]])&gt;0,SUM(Tableau8252728[[#This Row],[Jeudi]:[Samedi]]),"")</f>
        <v/>
      </c>
      <c r="Q637" s="14">
        <f>COUNTIF(Tableau8252728[[#This Row],[Lundi]:[Mercredi]],"&gt;0") + COUNTIF(Tableau8252728[[#This Row],[Jeudi]:[Samedi]],"&gt;0")</f>
        <v>0</v>
      </c>
      <c r="R637" s="14" t="str">
        <f>IFERROR(Tableau8252728[[#This Row],[Total Tour 1]]+Tableau8252728[[#This Row],[Total Tour 2]],"")</f>
        <v/>
      </c>
      <c r="S637" s="14">
        <f>COUNTIF(Tableau8252728[[#This Row],[Lundi]:[Samedi]],"&gt;=10")*1000</f>
        <v>0</v>
      </c>
      <c r="T63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37" s="15">
        <f>Tableau8252728[[#This Row],[Prime production]]+Tableau8252728[[#This Row],[Prime rendement]]</f>
        <v>0</v>
      </c>
      <c r="V637" s="15" t="str">
        <f>IF(Tableau8252728[[#This Row],[Matricule]]&gt;1,IF(COUNTIF(Tableau8252728[DateMatricule],Tableau8252728[[#This Row],[DateMatricule]])&gt;1,"Doublon",""),"")</f>
        <v/>
      </c>
    </row>
    <row r="638" spans="1:22" x14ac:dyDescent="0.25">
      <c r="A638" s="11" t="str">
        <f>IF(Tableau8252728[[#This Row],[Semaine]]="","",VLOOKUP(Tableau8252728[[#This Row],[Semaine]],Listes!$A:$B,2,FALSE))</f>
        <v/>
      </c>
      <c r="B638" s="11" t="str">
        <f>IF(ISBLANK(Tableau8252728[[#This Row],[Matricule]]),"",VLOOKUP(Tableau8252728[[#This Row],[Matricule]],#REF!,2,FALSE))</f>
        <v/>
      </c>
      <c r="C638" s="11" t="str">
        <f>IF(ISBLANK(Tableau8252728[[#This Row],[Matricule]]),"",VLOOKUP(Tableau8252728[[#This Row],[Matricule]],#REF!,3,FALSE))</f>
        <v/>
      </c>
      <c r="D638" s="11" t="str">
        <f>CONCATENATE(Tableau8252728[[#This Row],[Semaine]],Tableau8252728[[#This Row],[Matricule]])</f>
        <v/>
      </c>
      <c r="O638" s="14" t="str">
        <f>IF(SUM(Tableau8252728[[#This Row],[Lundi]:[Mercredi]])&gt;0,SUM(Tableau8252728[[#This Row],[Lundi]:[Mercredi]]),"")</f>
        <v/>
      </c>
      <c r="P638" s="14" t="str">
        <f>IF(SUM(Tableau8252728[[#This Row],[Jeudi]:[Samedi]])&gt;0,SUM(Tableau8252728[[#This Row],[Jeudi]:[Samedi]]),"")</f>
        <v/>
      </c>
      <c r="Q638" s="14">
        <f>COUNTIF(Tableau8252728[[#This Row],[Lundi]:[Mercredi]],"&gt;0") + COUNTIF(Tableau8252728[[#This Row],[Jeudi]:[Samedi]],"&gt;0")</f>
        <v>0</v>
      </c>
      <c r="R638" s="14" t="str">
        <f>IFERROR(Tableau8252728[[#This Row],[Total Tour 1]]+Tableau8252728[[#This Row],[Total Tour 2]],"")</f>
        <v/>
      </c>
      <c r="S638" s="14">
        <f>COUNTIF(Tableau8252728[[#This Row],[Lundi]:[Samedi]],"&gt;=10")*1000</f>
        <v>0</v>
      </c>
      <c r="T63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38" s="15">
        <f>Tableau8252728[[#This Row],[Prime production]]+Tableau8252728[[#This Row],[Prime rendement]]</f>
        <v>0</v>
      </c>
      <c r="V638" s="15" t="str">
        <f>IF(Tableau8252728[[#This Row],[Matricule]]&gt;1,IF(COUNTIF(Tableau8252728[DateMatricule],Tableau8252728[[#This Row],[DateMatricule]])&gt;1,"Doublon",""),"")</f>
        <v/>
      </c>
    </row>
    <row r="639" spans="1:22" x14ac:dyDescent="0.25">
      <c r="A639" s="11" t="str">
        <f>IF(Tableau8252728[[#This Row],[Semaine]]="","",VLOOKUP(Tableau8252728[[#This Row],[Semaine]],Listes!$A:$B,2,FALSE))</f>
        <v/>
      </c>
      <c r="B639" s="11" t="str">
        <f>IF(ISBLANK(Tableau8252728[[#This Row],[Matricule]]),"",VLOOKUP(Tableau8252728[[#This Row],[Matricule]],#REF!,2,FALSE))</f>
        <v/>
      </c>
      <c r="C639" s="11" t="str">
        <f>IF(ISBLANK(Tableau8252728[[#This Row],[Matricule]]),"",VLOOKUP(Tableau8252728[[#This Row],[Matricule]],#REF!,3,FALSE))</f>
        <v/>
      </c>
      <c r="D639" s="11" t="str">
        <f>CONCATENATE(Tableau8252728[[#This Row],[Semaine]],Tableau8252728[[#This Row],[Matricule]])</f>
        <v/>
      </c>
      <c r="O639" s="14" t="str">
        <f>IF(SUM(Tableau8252728[[#This Row],[Lundi]:[Mercredi]])&gt;0,SUM(Tableau8252728[[#This Row],[Lundi]:[Mercredi]]),"")</f>
        <v/>
      </c>
      <c r="P639" s="14" t="str">
        <f>IF(SUM(Tableau8252728[[#This Row],[Jeudi]:[Samedi]])&gt;0,SUM(Tableau8252728[[#This Row],[Jeudi]:[Samedi]]),"")</f>
        <v/>
      </c>
      <c r="Q639" s="14">
        <f>COUNTIF(Tableau8252728[[#This Row],[Lundi]:[Mercredi]],"&gt;0") + COUNTIF(Tableau8252728[[#This Row],[Jeudi]:[Samedi]],"&gt;0")</f>
        <v>0</v>
      </c>
      <c r="R639" s="14" t="str">
        <f>IFERROR(Tableau8252728[[#This Row],[Total Tour 1]]+Tableau8252728[[#This Row],[Total Tour 2]],"")</f>
        <v/>
      </c>
      <c r="S639" s="14">
        <f>COUNTIF(Tableau8252728[[#This Row],[Lundi]:[Samedi]],"&gt;=10")*1000</f>
        <v>0</v>
      </c>
      <c r="T63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39" s="15">
        <f>Tableau8252728[[#This Row],[Prime production]]+Tableau8252728[[#This Row],[Prime rendement]]</f>
        <v>0</v>
      </c>
      <c r="V639" s="15" t="str">
        <f>IF(Tableau8252728[[#This Row],[Matricule]]&gt;1,IF(COUNTIF(Tableau8252728[DateMatricule],Tableau8252728[[#This Row],[DateMatricule]])&gt;1,"Doublon",""),"")</f>
        <v/>
      </c>
    </row>
    <row r="640" spans="1:22" x14ac:dyDescent="0.25">
      <c r="A640" s="11" t="str">
        <f>IF(Tableau8252728[[#This Row],[Semaine]]="","",VLOOKUP(Tableau8252728[[#This Row],[Semaine]],Listes!$A:$B,2,FALSE))</f>
        <v/>
      </c>
      <c r="B640" s="11" t="str">
        <f>IF(ISBLANK(Tableau8252728[[#This Row],[Matricule]]),"",VLOOKUP(Tableau8252728[[#This Row],[Matricule]],#REF!,2,FALSE))</f>
        <v/>
      </c>
      <c r="C640" s="11" t="str">
        <f>IF(ISBLANK(Tableau8252728[[#This Row],[Matricule]]),"",VLOOKUP(Tableau8252728[[#This Row],[Matricule]],#REF!,3,FALSE))</f>
        <v/>
      </c>
      <c r="D640" s="11" t="str">
        <f>CONCATENATE(Tableau8252728[[#This Row],[Semaine]],Tableau8252728[[#This Row],[Matricule]])</f>
        <v/>
      </c>
      <c r="O640" s="14" t="str">
        <f>IF(SUM(Tableau8252728[[#This Row],[Lundi]:[Mercredi]])&gt;0,SUM(Tableau8252728[[#This Row],[Lundi]:[Mercredi]]),"")</f>
        <v/>
      </c>
      <c r="P640" s="14" t="str">
        <f>IF(SUM(Tableau8252728[[#This Row],[Jeudi]:[Samedi]])&gt;0,SUM(Tableau8252728[[#This Row],[Jeudi]:[Samedi]]),"")</f>
        <v/>
      </c>
      <c r="Q640" s="14">
        <f>COUNTIF(Tableau8252728[[#This Row],[Lundi]:[Mercredi]],"&gt;0") + COUNTIF(Tableau8252728[[#This Row],[Jeudi]:[Samedi]],"&gt;0")</f>
        <v>0</v>
      </c>
      <c r="R640" s="14" t="str">
        <f>IFERROR(Tableau8252728[[#This Row],[Total Tour 1]]+Tableau8252728[[#This Row],[Total Tour 2]],"")</f>
        <v/>
      </c>
      <c r="S640" s="14">
        <f>COUNTIF(Tableau8252728[[#This Row],[Lundi]:[Samedi]],"&gt;=10")*1000</f>
        <v>0</v>
      </c>
      <c r="T64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40" s="15">
        <f>Tableau8252728[[#This Row],[Prime production]]+Tableau8252728[[#This Row],[Prime rendement]]</f>
        <v>0</v>
      </c>
      <c r="V640" s="15" t="str">
        <f>IF(Tableau8252728[[#This Row],[Matricule]]&gt;1,IF(COUNTIF(Tableau8252728[DateMatricule],Tableau8252728[[#This Row],[DateMatricule]])&gt;1,"Doublon",""),"")</f>
        <v/>
      </c>
    </row>
    <row r="641" spans="1:22" x14ac:dyDescent="0.25">
      <c r="A641" s="11" t="str">
        <f>IF(Tableau8252728[[#This Row],[Semaine]]="","",VLOOKUP(Tableau8252728[[#This Row],[Semaine]],Listes!$A:$B,2,FALSE))</f>
        <v/>
      </c>
      <c r="B641" s="11" t="str">
        <f>IF(ISBLANK(Tableau8252728[[#This Row],[Matricule]]),"",VLOOKUP(Tableau8252728[[#This Row],[Matricule]],#REF!,2,FALSE))</f>
        <v/>
      </c>
      <c r="C641" s="11" t="str">
        <f>IF(ISBLANK(Tableau8252728[[#This Row],[Matricule]]),"",VLOOKUP(Tableau8252728[[#This Row],[Matricule]],#REF!,3,FALSE))</f>
        <v/>
      </c>
      <c r="D641" s="11" t="str">
        <f>CONCATENATE(Tableau8252728[[#This Row],[Semaine]],Tableau8252728[[#This Row],[Matricule]])</f>
        <v/>
      </c>
      <c r="O641" s="14" t="str">
        <f>IF(SUM(Tableau8252728[[#This Row],[Lundi]:[Mercredi]])&gt;0,SUM(Tableau8252728[[#This Row],[Lundi]:[Mercredi]]),"")</f>
        <v/>
      </c>
      <c r="P641" s="14" t="str">
        <f>IF(SUM(Tableau8252728[[#This Row],[Jeudi]:[Samedi]])&gt;0,SUM(Tableau8252728[[#This Row],[Jeudi]:[Samedi]]),"")</f>
        <v/>
      </c>
      <c r="Q641" s="14">
        <f>COUNTIF(Tableau8252728[[#This Row],[Lundi]:[Mercredi]],"&gt;0") + COUNTIF(Tableau8252728[[#This Row],[Jeudi]:[Samedi]],"&gt;0")</f>
        <v>0</v>
      </c>
      <c r="R641" s="14" t="str">
        <f>IFERROR(Tableau8252728[[#This Row],[Total Tour 1]]+Tableau8252728[[#This Row],[Total Tour 2]],"")</f>
        <v/>
      </c>
      <c r="S641" s="14">
        <f>COUNTIF(Tableau8252728[[#This Row],[Lundi]:[Samedi]],"&gt;=10")*1000</f>
        <v>0</v>
      </c>
      <c r="T64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41" s="15">
        <f>Tableau8252728[[#This Row],[Prime production]]+Tableau8252728[[#This Row],[Prime rendement]]</f>
        <v>0</v>
      </c>
      <c r="V641" s="15" t="str">
        <f>IF(Tableau8252728[[#This Row],[Matricule]]&gt;1,IF(COUNTIF(Tableau8252728[DateMatricule],Tableau8252728[[#This Row],[DateMatricule]])&gt;1,"Doublon",""),"")</f>
        <v/>
      </c>
    </row>
    <row r="642" spans="1:22" x14ac:dyDescent="0.25">
      <c r="A642" s="11" t="str">
        <f>IF(Tableau8252728[[#This Row],[Semaine]]="","",VLOOKUP(Tableau8252728[[#This Row],[Semaine]],Listes!$A:$B,2,FALSE))</f>
        <v/>
      </c>
      <c r="B642" s="11" t="str">
        <f>IF(ISBLANK(Tableau8252728[[#This Row],[Matricule]]),"",VLOOKUP(Tableau8252728[[#This Row],[Matricule]],#REF!,2,FALSE))</f>
        <v/>
      </c>
      <c r="C642" s="11" t="str">
        <f>IF(ISBLANK(Tableau8252728[[#This Row],[Matricule]]),"",VLOOKUP(Tableau8252728[[#This Row],[Matricule]],#REF!,3,FALSE))</f>
        <v/>
      </c>
      <c r="D642" s="11" t="str">
        <f>CONCATENATE(Tableau8252728[[#This Row],[Semaine]],Tableau8252728[[#This Row],[Matricule]])</f>
        <v/>
      </c>
      <c r="O642" s="14" t="str">
        <f>IF(SUM(Tableau8252728[[#This Row],[Lundi]:[Mercredi]])&gt;0,SUM(Tableau8252728[[#This Row],[Lundi]:[Mercredi]]),"")</f>
        <v/>
      </c>
      <c r="P642" s="14" t="str">
        <f>IF(SUM(Tableau8252728[[#This Row],[Jeudi]:[Samedi]])&gt;0,SUM(Tableau8252728[[#This Row],[Jeudi]:[Samedi]]),"")</f>
        <v/>
      </c>
      <c r="Q642" s="14">
        <f>COUNTIF(Tableau8252728[[#This Row],[Lundi]:[Mercredi]],"&gt;0") + COUNTIF(Tableau8252728[[#This Row],[Jeudi]:[Samedi]],"&gt;0")</f>
        <v>0</v>
      </c>
      <c r="R642" s="14" t="str">
        <f>IFERROR(Tableau8252728[[#This Row],[Total Tour 1]]+Tableau8252728[[#This Row],[Total Tour 2]],"")</f>
        <v/>
      </c>
      <c r="S642" s="14">
        <f>COUNTIF(Tableau8252728[[#This Row],[Lundi]:[Samedi]],"&gt;=10")*1000</f>
        <v>0</v>
      </c>
      <c r="T64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42" s="15">
        <f>Tableau8252728[[#This Row],[Prime production]]+Tableau8252728[[#This Row],[Prime rendement]]</f>
        <v>0</v>
      </c>
      <c r="V642" s="15" t="str">
        <f>IF(Tableau8252728[[#This Row],[Matricule]]&gt;1,IF(COUNTIF(Tableau8252728[DateMatricule],Tableau8252728[[#This Row],[DateMatricule]])&gt;1,"Doublon",""),"")</f>
        <v/>
      </c>
    </row>
    <row r="643" spans="1:22" x14ac:dyDescent="0.25">
      <c r="A643" s="11" t="str">
        <f>IF(Tableau8252728[[#This Row],[Semaine]]="","",VLOOKUP(Tableau8252728[[#This Row],[Semaine]],Listes!$A:$B,2,FALSE))</f>
        <v/>
      </c>
      <c r="B643" s="11" t="str">
        <f>IF(ISBLANK(Tableau8252728[[#This Row],[Matricule]]),"",VLOOKUP(Tableau8252728[[#This Row],[Matricule]],#REF!,2,FALSE))</f>
        <v/>
      </c>
      <c r="C643" s="11" t="str">
        <f>IF(ISBLANK(Tableau8252728[[#This Row],[Matricule]]),"",VLOOKUP(Tableau8252728[[#This Row],[Matricule]],#REF!,3,FALSE))</f>
        <v/>
      </c>
      <c r="D643" s="11" t="str">
        <f>CONCATENATE(Tableau8252728[[#This Row],[Semaine]],Tableau8252728[[#This Row],[Matricule]])</f>
        <v/>
      </c>
      <c r="O643" s="14" t="str">
        <f>IF(SUM(Tableau8252728[[#This Row],[Lundi]:[Mercredi]])&gt;0,SUM(Tableau8252728[[#This Row],[Lundi]:[Mercredi]]),"")</f>
        <v/>
      </c>
      <c r="P643" s="14" t="str">
        <f>IF(SUM(Tableau8252728[[#This Row],[Jeudi]:[Samedi]])&gt;0,SUM(Tableau8252728[[#This Row],[Jeudi]:[Samedi]]),"")</f>
        <v/>
      </c>
      <c r="Q643" s="14">
        <f>COUNTIF(Tableau8252728[[#This Row],[Lundi]:[Mercredi]],"&gt;0") + COUNTIF(Tableau8252728[[#This Row],[Jeudi]:[Samedi]],"&gt;0")</f>
        <v>0</v>
      </c>
      <c r="R643" s="14" t="str">
        <f>IFERROR(Tableau8252728[[#This Row],[Total Tour 1]]+Tableau8252728[[#This Row],[Total Tour 2]],"")</f>
        <v/>
      </c>
      <c r="S643" s="14">
        <f>COUNTIF(Tableau8252728[[#This Row],[Lundi]:[Samedi]],"&gt;=10")*1000</f>
        <v>0</v>
      </c>
      <c r="T64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43" s="15">
        <f>Tableau8252728[[#This Row],[Prime production]]+Tableau8252728[[#This Row],[Prime rendement]]</f>
        <v>0</v>
      </c>
      <c r="V643" s="15" t="str">
        <f>IF(Tableau8252728[[#This Row],[Matricule]]&gt;1,IF(COUNTIF(Tableau8252728[DateMatricule],Tableau8252728[[#This Row],[DateMatricule]])&gt;1,"Doublon",""),"")</f>
        <v/>
      </c>
    </row>
    <row r="644" spans="1:22" x14ac:dyDescent="0.25">
      <c r="A644" s="11" t="str">
        <f>IF(Tableau8252728[[#This Row],[Semaine]]="","",VLOOKUP(Tableau8252728[[#This Row],[Semaine]],Listes!$A:$B,2,FALSE))</f>
        <v/>
      </c>
      <c r="B644" s="11" t="str">
        <f>IF(ISBLANK(Tableau8252728[[#This Row],[Matricule]]),"",VLOOKUP(Tableau8252728[[#This Row],[Matricule]],#REF!,2,FALSE))</f>
        <v/>
      </c>
      <c r="C644" s="11" t="str">
        <f>IF(ISBLANK(Tableau8252728[[#This Row],[Matricule]]),"",VLOOKUP(Tableau8252728[[#This Row],[Matricule]],#REF!,3,FALSE))</f>
        <v/>
      </c>
      <c r="D644" s="11" t="str">
        <f>CONCATENATE(Tableau8252728[[#This Row],[Semaine]],Tableau8252728[[#This Row],[Matricule]])</f>
        <v/>
      </c>
      <c r="O644" s="14" t="str">
        <f>IF(SUM(Tableau8252728[[#This Row],[Lundi]:[Mercredi]])&gt;0,SUM(Tableau8252728[[#This Row],[Lundi]:[Mercredi]]),"")</f>
        <v/>
      </c>
      <c r="P644" s="14" t="str">
        <f>IF(SUM(Tableau8252728[[#This Row],[Jeudi]:[Samedi]])&gt;0,SUM(Tableau8252728[[#This Row],[Jeudi]:[Samedi]]),"")</f>
        <v/>
      </c>
      <c r="Q644" s="14">
        <f>COUNTIF(Tableau8252728[[#This Row],[Lundi]:[Mercredi]],"&gt;0") + COUNTIF(Tableau8252728[[#This Row],[Jeudi]:[Samedi]],"&gt;0")</f>
        <v>0</v>
      </c>
      <c r="R644" s="14" t="str">
        <f>IFERROR(Tableau8252728[[#This Row],[Total Tour 1]]+Tableau8252728[[#This Row],[Total Tour 2]],"")</f>
        <v/>
      </c>
      <c r="S644" s="14">
        <f>COUNTIF(Tableau8252728[[#This Row],[Lundi]:[Samedi]],"&gt;=10")*1000</f>
        <v>0</v>
      </c>
      <c r="T64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44" s="15">
        <f>Tableau8252728[[#This Row],[Prime production]]+Tableau8252728[[#This Row],[Prime rendement]]</f>
        <v>0</v>
      </c>
      <c r="V644" s="15" t="str">
        <f>IF(Tableau8252728[[#This Row],[Matricule]]&gt;1,IF(COUNTIF(Tableau8252728[DateMatricule],Tableau8252728[[#This Row],[DateMatricule]])&gt;1,"Doublon",""),"")</f>
        <v/>
      </c>
    </row>
    <row r="645" spans="1:22" x14ac:dyDescent="0.25">
      <c r="A645" s="11" t="str">
        <f>IF(Tableau8252728[[#This Row],[Semaine]]="","",VLOOKUP(Tableau8252728[[#This Row],[Semaine]],Listes!$A:$B,2,FALSE))</f>
        <v/>
      </c>
      <c r="B645" s="11" t="str">
        <f>IF(ISBLANK(Tableau8252728[[#This Row],[Matricule]]),"",VLOOKUP(Tableau8252728[[#This Row],[Matricule]],#REF!,2,FALSE))</f>
        <v/>
      </c>
      <c r="C645" s="11" t="str">
        <f>IF(ISBLANK(Tableau8252728[[#This Row],[Matricule]]),"",VLOOKUP(Tableau8252728[[#This Row],[Matricule]],#REF!,3,FALSE))</f>
        <v/>
      </c>
      <c r="D645" s="11" t="str">
        <f>CONCATENATE(Tableau8252728[[#This Row],[Semaine]],Tableau8252728[[#This Row],[Matricule]])</f>
        <v/>
      </c>
      <c r="O645" s="14" t="str">
        <f>IF(SUM(Tableau8252728[[#This Row],[Lundi]:[Mercredi]])&gt;0,SUM(Tableau8252728[[#This Row],[Lundi]:[Mercredi]]),"")</f>
        <v/>
      </c>
      <c r="P645" s="14" t="str">
        <f>IF(SUM(Tableau8252728[[#This Row],[Jeudi]:[Samedi]])&gt;0,SUM(Tableau8252728[[#This Row],[Jeudi]:[Samedi]]),"")</f>
        <v/>
      </c>
      <c r="Q645" s="14">
        <f>COUNTIF(Tableau8252728[[#This Row],[Lundi]:[Mercredi]],"&gt;0") + COUNTIF(Tableau8252728[[#This Row],[Jeudi]:[Samedi]],"&gt;0")</f>
        <v>0</v>
      </c>
      <c r="R645" s="14" t="str">
        <f>IFERROR(Tableau8252728[[#This Row],[Total Tour 1]]+Tableau8252728[[#This Row],[Total Tour 2]],"")</f>
        <v/>
      </c>
      <c r="S645" s="14">
        <f>COUNTIF(Tableau8252728[[#This Row],[Lundi]:[Samedi]],"&gt;=10")*1000</f>
        <v>0</v>
      </c>
      <c r="T64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45" s="15">
        <f>Tableau8252728[[#This Row],[Prime production]]+Tableau8252728[[#This Row],[Prime rendement]]</f>
        <v>0</v>
      </c>
      <c r="V645" s="15" t="str">
        <f>IF(Tableau8252728[[#This Row],[Matricule]]&gt;1,IF(COUNTIF(Tableau8252728[DateMatricule],Tableau8252728[[#This Row],[DateMatricule]])&gt;1,"Doublon",""),"")</f>
        <v/>
      </c>
    </row>
    <row r="646" spans="1:22" x14ac:dyDescent="0.25">
      <c r="A646" s="11" t="str">
        <f>IF(Tableau8252728[[#This Row],[Semaine]]="","",VLOOKUP(Tableau8252728[[#This Row],[Semaine]],Listes!$A:$B,2,FALSE))</f>
        <v/>
      </c>
      <c r="B646" s="11" t="str">
        <f>IF(ISBLANK(Tableau8252728[[#This Row],[Matricule]]),"",VLOOKUP(Tableau8252728[[#This Row],[Matricule]],#REF!,2,FALSE))</f>
        <v/>
      </c>
      <c r="C646" s="11" t="str">
        <f>IF(ISBLANK(Tableau8252728[[#This Row],[Matricule]]),"",VLOOKUP(Tableau8252728[[#This Row],[Matricule]],#REF!,3,FALSE))</f>
        <v/>
      </c>
      <c r="D646" s="11" t="str">
        <f>CONCATENATE(Tableau8252728[[#This Row],[Semaine]],Tableau8252728[[#This Row],[Matricule]])</f>
        <v/>
      </c>
      <c r="O646" s="14" t="str">
        <f>IF(SUM(Tableau8252728[[#This Row],[Lundi]:[Mercredi]])&gt;0,SUM(Tableau8252728[[#This Row],[Lundi]:[Mercredi]]),"")</f>
        <v/>
      </c>
      <c r="P646" s="14" t="str">
        <f>IF(SUM(Tableau8252728[[#This Row],[Jeudi]:[Samedi]])&gt;0,SUM(Tableau8252728[[#This Row],[Jeudi]:[Samedi]]),"")</f>
        <v/>
      </c>
      <c r="Q646" s="14">
        <f>COUNTIF(Tableau8252728[[#This Row],[Lundi]:[Mercredi]],"&gt;0") + COUNTIF(Tableau8252728[[#This Row],[Jeudi]:[Samedi]],"&gt;0")</f>
        <v>0</v>
      </c>
      <c r="R646" s="14" t="str">
        <f>IFERROR(Tableau8252728[[#This Row],[Total Tour 1]]+Tableau8252728[[#This Row],[Total Tour 2]],"")</f>
        <v/>
      </c>
      <c r="S646" s="14">
        <f>COUNTIF(Tableau8252728[[#This Row],[Lundi]:[Samedi]],"&gt;=10")*1000</f>
        <v>0</v>
      </c>
      <c r="T64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46" s="15">
        <f>Tableau8252728[[#This Row],[Prime production]]+Tableau8252728[[#This Row],[Prime rendement]]</f>
        <v>0</v>
      </c>
      <c r="V646" s="15" t="str">
        <f>IF(Tableau8252728[[#This Row],[Matricule]]&gt;1,IF(COUNTIF(Tableau8252728[DateMatricule],Tableau8252728[[#This Row],[DateMatricule]])&gt;1,"Doublon",""),"")</f>
        <v/>
      </c>
    </row>
    <row r="647" spans="1:22" x14ac:dyDescent="0.25">
      <c r="A647" s="11" t="str">
        <f>IF(Tableau8252728[[#This Row],[Semaine]]="","",VLOOKUP(Tableau8252728[[#This Row],[Semaine]],Listes!$A:$B,2,FALSE))</f>
        <v/>
      </c>
      <c r="B647" s="11" t="str">
        <f>IF(ISBLANK(Tableau8252728[[#This Row],[Matricule]]),"",VLOOKUP(Tableau8252728[[#This Row],[Matricule]],#REF!,2,FALSE))</f>
        <v/>
      </c>
      <c r="C647" s="11" t="str">
        <f>IF(ISBLANK(Tableau8252728[[#This Row],[Matricule]]),"",VLOOKUP(Tableau8252728[[#This Row],[Matricule]],#REF!,3,FALSE))</f>
        <v/>
      </c>
      <c r="D647" s="11" t="str">
        <f>CONCATENATE(Tableau8252728[[#This Row],[Semaine]],Tableau8252728[[#This Row],[Matricule]])</f>
        <v/>
      </c>
      <c r="O647" s="14" t="str">
        <f>IF(SUM(Tableau8252728[[#This Row],[Lundi]:[Mercredi]])&gt;0,SUM(Tableau8252728[[#This Row],[Lundi]:[Mercredi]]),"")</f>
        <v/>
      </c>
      <c r="P647" s="14" t="str">
        <f>IF(SUM(Tableau8252728[[#This Row],[Jeudi]:[Samedi]])&gt;0,SUM(Tableau8252728[[#This Row],[Jeudi]:[Samedi]]),"")</f>
        <v/>
      </c>
      <c r="Q647" s="14">
        <f>COUNTIF(Tableau8252728[[#This Row],[Lundi]:[Mercredi]],"&gt;0") + COUNTIF(Tableau8252728[[#This Row],[Jeudi]:[Samedi]],"&gt;0")</f>
        <v>0</v>
      </c>
      <c r="R647" s="14" t="str">
        <f>IFERROR(Tableau8252728[[#This Row],[Total Tour 1]]+Tableau8252728[[#This Row],[Total Tour 2]],"")</f>
        <v/>
      </c>
      <c r="S647" s="14">
        <f>COUNTIF(Tableau8252728[[#This Row],[Lundi]:[Samedi]],"&gt;=10")*1000</f>
        <v>0</v>
      </c>
      <c r="T64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47" s="15">
        <f>Tableau8252728[[#This Row],[Prime production]]+Tableau8252728[[#This Row],[Prime rendement]]</f>
        <v>0</v>
      </c>
      <c r="V647" s="15" t="str">
        <f>IF(Tableau8252728[[#This Row],[Matricule]]&gt;1,IF(COUNTIF(Tableau8252728[DateMatricule],Tableau8252728[[#This Row],[DateMatricule]])&gt;1,"Doublon",""),"")</f>
        <v/>
      </c>
    </row>
    <row r="648" spans="1:22" x14ac:dyDescent="0.25">
      <c r="A648" s="11" t="str">
        <f>IF(Tableau8252728[[#This Row],[Semaine]]="","",VLOOKUP(Tableau8252728[[#This Row],[Semaine]],Listes!$A:$B,2,FALSE))</f>
        <v/>
      </c>
      <c r="B648" s="11" t="str">
        <f>IF(ISBLANK(Tableau8252728[[#This Row],[Matricule]]),"",VLOOKUP(Tableau8252728[[#This Row],[Matricule]],#REF!,2,FALSE))</f>
        <v/>
      </c>
      <c r="C648" s="11" t="str">
        <f>IF(ISBLANK(Tableau8252728[[#This Row],[Matricule]]),"",VLOOKUP(Tableau8252728[[#This Row],[Matricule]],#REF!,3,FALSE))</f>
        <v/>
      </c>
      <c r="D648" s="11" t="str">
        <f>CONCATENATE(Tableau8252728[[#This Row],[Semaine]],Tableau8252728[[#This Row],[Matricule]])</f>
        <v/>
      </c>
      <c r="O648" s="14" t="str">
        <f>IF(SUM(Tableau8252728[[#This Row],[Lundi]:[Mercredi]])&gt;0,SUM(Tableau8252728[[#This Row],[Lundi]:[Mercredi]]),"")</f>
        <v/>
      </c>
      <c r="P648" s="14" t="str">
        <f>IF(SUM(Tableau8252728[[#This Row],[Jeudi]:[Samedi]])&gt;0,SUM(Tableau8252728[[#This Row],[Jeudi]:[Samedi]]),"")</f>
        <v/>
      </c>
      <c r="Q648" s="14">
        <f>COUNTIF(Tableau8252728[[#This Row],[Lundi]:[Mercredi]],"&gt;0") + COUNTIF(Tableau8252728[[#This Row],[Jeudi]:[Samedi]],"&gt;0")</f>
        <v>0</v>
      </c>
      <c r="R648" s="14" t="str">
        <f>IFERROR(Tableau8252728[[#This Row],[Total Tour 1]]+Tableau8252728[[#This Row],[Total Tour 2]],"")</f>
        <v/>
      </c>
      <c r="S648" s="14">
        <f>COUNTIF(Tableau8252728[[#This Row],[Lundi]:[Samedi]],"&gt;=10")*1000</f>
        <v>0</v>
      </c>
      <c r="T64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48" s="15">
        <f>Tableau8252728[[#This Row],[Prime production]]+Tableau8252728[[#This Row],[Prime rendement]]</f>
        <v>0</v>
      </c>
      <c r="V648" s="15" t="str">
        <f>IF(Tableau8252728[[#This Row],[Matricule]]&gt;1,IF(COUNTIF(Tableau8252728[DateMatricule],Tableau8252728[[#This Row],[DateMatricule]])&gt;1,"Doublon",""),"")</f>
        <v/>
      </c>
    </row>
    <row r="649" spans="1:22" x14ac:dyDescent="0.25">
      <c r="A649" s="11" t="str">
        <f>IF(Tableau8252728[[#This Row],[Semaine]]="","",VLOOKUP(Tableau8252728[[#This Row],[Semaine]],Listes!$A:$B,2,FALSE))</f>
        <v/>
      </c>
      <c r="B649" s="11" t="str">
        <f>IF(ISBLANK(Tableau8252728[[#This Row],[Matricule]]),"",VLOOKUP(Tableau8252728[[#This Row],[Matricule]],#REF!,2,FALSE))</f>
        <v/>
      </c>
      <c r="C649" s="11" t="str">
        <f>IF(ISBLANK(Tableau8252728[[#This Row],[Matricule]]),"",VLOOKUP(Tableau8252728[[#This Row],[Matricule]],#REF!,3,FALSE))</f>
        <v/>
      </c>
      <c r="D649" s="11" t="str">
        <f>CONCATENATE(Tableau8252728[[#This Row],[Semaine]],Tableau8252728[[#This Row],[Matricule]])</f>
        <v/>
      </c>
      <c r="O649" s="14" t="str">
        <f>IF(SUM(Tableau8252728[[#This Row],[Lundi]:[Mercredi]])&gt;0,SUM(Tableau8252728[[#This Row],[Lundi]:[Mercredi]]),"")</f>
        <v/>
      </c>
      <c r="P649" s="14" t="str">
        <f>IF(SUM(Tableau8252728[[#This Row],[Jeudi]:[Samedi]])&gt;0,SUM(Tableau8252728[[#This Row],[Jeudi]:[Samedi]]),"")</f>
        <v/>
      </c>
      <c r="Q649" s="14">
        <f>COUNTIF(Tableau8252728[[#This Row],[Lundi]:[Mercredi]],"&gt;0") + COUNTIF(Tableau8252728[[#This Row],[Jeudi]:[Samedi]],"&gt;0")</f>
        <v>0</v>
      </c>
      <c r="R649" s="14" t="str">
        <f>IFERROR(Tableau8252728[[#This Row],[Total Tour 1]]+Tableau8252728[[#This Row],[Total Tour 2]],"")</f>
        <v/>
      </c>
      <c r="S649" s="14">
        <f>COUNTIF(Tableau8252728[[#This Row],[Lundi]:[Samedi]],"&gt;=10")*1000</f>
        <v>0</v>
      </c>
      <c r="T64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49" s="15">
        <f>Tableau8252728[[#This Row],[Prime production]]+Tableau8252728[[#This Row],[Prime rendement]]</f>
        <v>0</v>
      </c>
      <c r="V649" s="15" t="str">
        <f>IF(Tableau8252728[[#This Row],[Matricule]]&gt;1,IF(COUNTIF(Tableau8252728[DateMatricule],Tableau8252728[[#This Row],[DateMatricule]])&gt;1,"Doublon",""),"")</f>
        <v/>
      </c>
    </row>
    <row r="650" spans="1:22" x14ac:dyDescent="0.25">
      <c r="A650" s="11" t="str">
        <f>IF(Tableau8252728[[#This Row],[Semaine]]="","",VLOOKUP(Tableau8252728[[#This Row],[Semaine]],Listes!$A:$B,2,FALSE))</f>
        <v/>
      </c>
      <c r="B650" s="11" t="str">
        <f>IF(ISBLANK(Tableau8252728[[#This Row],[Matricule]]),"",VLOOKUP(Tableau8252728[[#This Row],[Matricule]],#REF!,2,FALSE))</f>
        <v/>
      </c>
      <c r="C650" s="11" t="str">
        <f>IF(ISBLANK(Tableau8252728[[#This Row],[Matricule]]),"",VLOOKUP(Tableau8252728[[#This Row],[Matricule]],#REF!,3,FALSE))</f>
        <v/>
      </c>
      <c r="D650" s="11" t="str">
        <f>CONCATENATE(Tableau8252728[[#This Row],[Semaine]],Tableau8252728[[#This Row],[Matricule]])</f>
        <v/>
      </c>
      <c r="O650" s="14" t="str">
        <f>IF(SUM(Tableau8252728[[#This Row],[Lundi]:[Mercredi]])&gt;0,SUM(Tableau8252728[[#This Row],[Lundi]:[Mercredi]]),"")</f>
        <v/>
      </c>
      <c r="P650" s="14" t="str">
        <f>IF(SUM(Tableau8252728[[#This Row],[Jeudi]:[Samedi]])&gt;0,SUM(Tableau8252728[[#This Row],[Jeudi]:[Samedi]]),"")</f>
        <v/>
      </c>
      <c r="Q650" s="14">
        <f>COUNTIF(Tableau8252728[[#This Row],[Lundi]:[Mercredi]],"&gt;0") + COUNTIF(Tableau8252728[[#This Row],[Jeudi]:[Samedi]],"&gt;0")</f>
        <v>0</v>
      </c>
      <c r="R650" s="14" t="str">
        <f>IFERROR(Tableau8252728[[#This Row],[Total Tour 1]]+Tableau8252728[[#This Row],[Total Tour 2]],"")</f>
        <v/>
      </c>
      <c r="S650" s="14">
        <f>COUNTIF(Tableau8252728[[#This Row],[Lundi]:[Samedi]],"&gt;=10")*1000</f>
        <v>0</v>
      </c>
      <c r="T65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50" s="15">
        <f>Tableau8252728[[#This Row],[Prime production]]+Tableau8252728[[#This Row],[Prime rendement]]</f>
        <v>0</v>
      </c>
      <c r="V650" s="15" t="str">
        <f>IF(Tableau8252728[[#This Row],[Matricule]]&gt;1,IF(COUNTIF(Tableau8252728[DateMatricule],Tableau8252728[[#This Row],[DateMatricule]])&gt;1,"Doublon",""),"")</f>
        <v/>
      </c>
    </row>
    <row r="651" spans="1:22" x14ac:dyDescent="0.25">
      <c r="A651" s="11" t="str">
        <f>IF(Tableau8252728[[#This Row],[Semaine]]="","",VLOOKUP(Tableau8252728[[#This Row],[Semaine]],Listes!$A:$B,2,FALSE))</f>
        <v/>
      </c>
      <c r="B651" s="11" t="str">
        <f>IF(ISBLANK(Tableau8252728[[#This Row],[Matricule]]),"",VLOOKUP(Tableau8252728[[#This Row],[Matricule]],#REF!,2,FALSE))</f>
        <v/>
      </c>
      <c r="C651" s="11" t="str">
        <f>IF(ISBLANK(Tableau8252728[[#This Row],[Matricule]]),"",VLOOKUP(Tableau8252728[[#This Row],[Matricule]],#REF!,3,FALSE))</f>
        <v/>
      </c>
      <c r="D651" s="11" t="str">
        <f>CONCATENATE(Tableau8252728[[#This Row],[Semaine]],Tableau8252728[[#This Row],[Matricule]])</f>
        <v/>
      </c>
      <c r="O651" s="14" t="str">
        <f>IF(SUM(Tableau8252728[[#This Row],[Lundi]:[Mercredi]])&gt;0,SUM(Tableau8252728[[#This Row],[Lundi]:[Mercredi]]),"")</f>
        <v/>
      </c>
      <c r="P651" s="14" t="str">
        <f>IF(SUM(Tableau8252728[[#This Row],[Jeudi]:[Samedi]])&gt;0,SUM(Tableau8252728[[#This Row],[Jeudi]:[Samedi]]),"")</f>
        <v/>
      </c>
      <c r="Q651" s="14">
        <f>COUNTIF(Tableau8252728[[#This Row],[Lundi]:[Mercredi]],"&gt;0") + COUNTIF(Tableau8252728[[#This Row],[Jeudi]:[Samedi]],"&gt;0")</f>
        <v>0</v>
      </c>
      <c r="R651" s="14" t="str">
        <f>IFERROR(Tableau8252728[[#This Row],[Total Tour 1]]+Tableau8252728[[#This Row],[Total Tour 2]],"")</f>
        <v/>
      </c>
      <c r="S651" s="14">
        <f>COUNTIF(Tableau8252728[[#This Row],[Lundi]:[Samedi]],"&gt;=10")*1000</f>
        <v>0</v>
      </c>
      <c r="T65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51" s="15">
        <f>Tableau8252728[[#This Row],[Prime production]]+Tableau8252728[[#This Row],[Prime rendement]]</f>
        <v>0</v>
      </c>
      <c r="V651" s="15" t="str">
        <f>IF(Tableau8252728[[#This Row],[Matricule]]&gt;1,IF(COUNTIF(Tableau8252728[DateMatricule],Tableau8252728[[#This Row],[DateMatricule]])&gt;1,"Doublon",""),"")</f>
        <v/>
      </c>
    </row>
    <row r="652" spans="1:22" x14ac:dyDescent="0.25">
      <c r="A652" s="11" t="str">
        <f>IF(Tableau8252728[[#This Row],[Semaine]]="","",VLOOKUP(Tableau8252728[[#This Row],[Semaine]],Listes!$A:$B,2,FALSE))</f>
        <v/>
      </c>
      <c r="B652" s="11" t="str">
        <f>IF(ISBLANK(Tableau8252728[[#This Row],[Matricule]]),"",VLOOKUP(Tableau8252728[[#This Row],[Matricule]],#REF!,2,FALSE))</f>
        <v/>
      </c>
      <c r="C652" s="11" t="str">
        <f>IF(ISBLANK(Tableau8252728[[#This Row],[Matricule]]),"",VLOOKUP(Tableau8252728[[#This Row],[Matricule]],#REF!,3,FALSE))</f>
        <v/>
      </c>
      <c r="D652" s="11" t="str">
        <f>CONCATENATE(Tableau8252728[[#This Row],[Semaine]],Tableau8252728[[#This Row],[Matricule]])</f>
        <v/>
      </c>
      <c r="O652" s="14" t="str">
        <f>IF(SUM(Tableau8252728[[#This Row],[Lundi]:[Mercredi]])&gt;0,SUM(Tableau8252728[[#This Row],[Lundi]:[Mercredi]]),"")</f>
        <v/>
      </c>
      <c r="P652" s="14" t="str">
        <f>IF(SUM(Tableau8252728[[#This Row],[Jeudi]:[Samedi]])&gt;0,SUM(Tableau8252728[[#This Row],[Jeudi]:[Samedi]]),"")</f>
        <v/>
      </c>
      <c r="Q652" s="14">
        <f>COUNTIF(Tableau8252728[[#This Row],[Lundi]:[Mercredi]],"&gt;0") + COUNTIF(Tableau8252728[[#This Row],[Jeudi]:[Samedi]],"&gt;0")</f>
        <v>0</v>
      </c>
      <c r="R652" s="14" t="str">
        <f>IFERROR(Tableau8252728[[#This Row],[Total Tour 1]]+Tableau8252728[[#This Row],[Total Tour 2]],"")</f>
        <v/>
      </c>
      <c r="S652" s="14">
        <f>COUNTIF(Tableau8252728[[#This Row],[Lundi]:[Samedi]],"&gt;=10")*1000</f>
        <v>0</v>
      </c>
      <c r="T65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52" s="15">
        <f>Tableau8252728[[#This Row],[Prime production]]+Tableau8252728[[#This Row],[Prime rendement]]</f>
        <v>0</v>
      </c>
      <c r="V652" s="15" t="str">
        <f>IF(Tableau8252728[[#This Row],[Matricule]]&gt;1,IF(COUNTIF(Tableau8252728[DateMatricule],Tableau8252728[[#This Row],[DateMatricule]])&gt;1,"Doublon",""),"")</f>
        <v/>
      </c>
    </row>
    <row r="653" spans="1:22" x14ac:dyDescent="0.25">
      <c r="A653" s="11" t="str">
        <f>IF(Tableau8252728[[#This Row],[Semaine]]="","",VLOOKUP(Tableau8252728[[#This Row],[Semaine]],Listes!$A:$B,2,FALSE))</f>
        <v/>
      </c>
      <c r="B653" s="11" t="str">
        <f>IF(ISBLANK(Tableau8252728[[#This Row],[Matricule]]),"",VLOOKUP(Tableau8252728[[#This Row],[Matricule]],#REF!,2,FALSE))</f>
        <v/>
      </c>
      <c r="C653" s="11" t="str">
        <f>IF(ISBLANK(Tableau8252728[[#This Row],[Matricule]]),"",VLOOKUP(Tableau8252728[[#This Row],[Matricule]],#REF!,3,FALSE))</f>
        <v/>
      </c>
      <c r="D653" s="11" t="str">
        <f>CONCATENATE(Tableau8252728[[#This Row],[Semaine]],Tableau8252728[[#This Row],[Matricule]])</f>
        <v/>
      </c>
      <c r="O653" s="14" t="str">
        <f>IF(SUM(Tableau8252728[[#This Row],[Lundi]:[Mercredi]])&gt;0,SUM(Tableau8252728[[#This Row],[Lundi]:[Mercredi]]),"")</f>
        <v/>
      </c>
      <c r="P653" s="14" t="str">
        <f>IF(SUM(Tableau8252728[[#This Row],[Jeudi]:[Samedi]])&gt;0,SUM(Tableau8252728[[#This Row],[Jeudi]:[Samedi]]),"")</f>
        <v/>
      </c>
      <c r="Q653" s="14">
        <f>COUNTIF(Tableau8252728[[#This Row],[Lundi]:[Mercredi]],"&gt;0") + COUNTIF(Tableau8252728[[#This Row],[Jeudi]:[Samedi]],"&gt;0")</f>
        <v>0</v>
      </c>
      <c r="R653" s="14" t="str">
        <f>IFERROR(Tableau8252728[[#This Row],[Total Tour 1]]+Tableau8252728[[#This Row],[Total Tour 2]],"")</f>
        <v/>
      </c>
      <c r="S653" s="14">
        <f>COUNTIF(Tableau8252728[[#This Row],[Lundi]:[Samedi]],"&gt;=10")*1000</f>
        <v>0</v>
      </c>
      <c r="T65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53" s="15">
        <f>Tableau8252728[[#This Row],[Prime production]]+Tableau8252728[[#This Row],[Prime rendement]]</f>
        <v>0</v>
      </c>
      <c r="V653" s="15" t="str">
        <f>IF(Tableau8252728[[#This Row],[Matricule]]&gt;1,IF(COUNTIF(Tableau8252728[DateMatricule],Tableau8252728[[#This Row],[DateMatricule]])&gt;1,"Doublon",""),"")</f>
        <v/>
      </c>
    </row>
    <row r="654" spans="1:22" x14ac:dyDescent="0.25">
      <c r="A654" s="11" t="str">
        <f>IF(Tableau8252728[[#This Row],[Semaine]]="","",VLOOKUP(Tableau8252728[[#This Row],[Semaine]],Listes!$A:$B,2,FALSE))</f>
        <v/>
      </c>
      <c r="B654" s="11" t="str">
        <f>IF(ISBLANK(Tableau8252728[[#This Row],[Matricule]]),"",VLOOKUP(Tableau8252728[[#This Row],[Matricule]],#REF!,2,FALSE))</f>
        <v/>
      </c>
      <c r="C654" s="11" t="str">
        <f>IF(ISBLANK(Tableau8252728[[#This Row],[Matricule]]),"",VLOOKUP(Tableau8252728[[#This Row],[Matricule]],#REF!,3,FALSE))</f>
        <v/>
      </c>
      <c r="D654" s="11" t="str">
        <f>CONCATENATE(Tableau8252728[[#This Row],[Semaine]],Tableau8252728[[#This Row],[Matricule]])</f>
        <v/>
      </c>
      <c r="O654" s="14" t="str">
        <f>IF(SUM(Tableau8252728[[#This Row],[Lundi]:[Mercredi]])&gt;0,SUM(Tableau8252728[[#This Row],[Lundi]:[Mercredi]]),"")</f>
        <v/>
      </c>
      <c r="P654" s="14" t="str">
        <f>IF(SUM(Tableau8252728[[#This Row],[Jeudi]:[Samedi]])&gt;0,SUM(Tableau8252728[[#This Row],[Jeudi]:[Samedi]]),"")</f>
        <v/>
      </c>
      <c r="Q654" s="14">
        <f>COUNTIF(Tableau8252728[[#This Row],[Lundi]:[Mercredi]],"&gt;0") + COUNTIF(Tableau8252728[[#This Row],[Jeudi]:[Samedi]],"&gt;0")</f>
        <v>0</v>
      </c>
      <c r="R654" s="14" t="str">
        <f>IFERROR(Tableau8252728[[#This Row],[Total Tour 1]]+Tableau8252728[[#This Row],[Total Tour 2]],"")</f>
        <v/>
      </c>
      <c r="S654" s="14">
        <f>COUNTIF(Tableau8252728[[#This Row],[Lundi]:[Samedi]],"&gt;=10")*1000</f>
        <v>0</v>
      </c>
      <c r="T65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54" s="15">
        <f>Tableau8252728[[#This Row],[Prime production]]+Tableau8252728[[#This Row],[Prime rendement]]</f>
        <v>0</v>
      </c>
      <c r="V654" s="15" t="str">
        <f>IF(Tableau8252728[[#This Row],[Matricule]]&gt;1,IF(COUNTIF(Tableau8252728[DateMatricule],Tableau8252728[[#This Row],[DateMatricule]])&gt;1,"Doublon",""),"")</f>
        <v/>
      </c>
    </row>
    <row r="655" spans="1:22" x14ac:dyDescent="0.25">
      <c r="A655" s="11" t="str">
        <f>IF(Tableau8252728[[#This Row],[Semaine]]="","",VLOOKUP(Tableau8252728[[#This Row],[Semaine]],Listes!$A:$B,2,FALSE))</f>
        <v/>
      </c>
      <c r="B655" s="11" t="str">
        <f>IF(ISBLANK(Tableau8252728[[#This Row],[Matricule]]),"",VLOOKUP(Tableau8252728[[#This Row],[Matricule]],#REF!,2,FALSE))</f>
        <v/>
      </c>
      <c r="C655" s="11" t="str">
        <f>IF(ISBLANK(Tableau8252728[[#This Row],[Matricule]]),"",VLOOKUP(Tableau8252728[[#This Row],[Matricule]],#REF!,3,FALSE))</f>
        <v/>
      </c>
      <c r="D655" s="11" t="str">
        <f>CONCATENATE(Tableau8252728[[#This Row],[Semaine]],Tableau8252728[[#This Row],[Matricule]])</f>
        <v/>
      </c>
      <c r="O655" s="14" t="str">
        <f>IF(SUM(Tableau8252728[[#This Row],[Lundi]:[Mercredi]])&gt;0,SUM(Tableau8252728[[#This Row],[Lundi]:[Mercredi]]),"")</f>
        <v/>
      </c>
      <c r="P655" s="14" t="str">
        <f>IF(SUM(Tableau8252728[[#This Row],[Jeudi]:[Samedi]])&gt;0,SUM(Tableau8252728[[#This Row],[Jeudi]:[Samedi]]),"")</f>
        <v/>
      </c>
      <c r="Q655" s="14">
        <f>COUNTIF(Tableau8252728[[#This Row],[Lundi]:[Mercredi]],"&gt;0") + COUNTIF(Tableau8252728[[#This Row],[Jeudi]:[Samedi]],"&gt;0")</f>
        <v>0</v>
      </c>
      <c r="R655" s="14" t="str">
        <f>IFERROR(Tableau8252728[[#This Row],[Total Tour 1]]+Tableau8252728[[#This Row],[Total Tour 2]],"")</f>
        <v/>
      </c>
      <c r="S655" s="14">
        <f>COUNTIF(Tableau8252728[[#This Row],[Lundi]:[Samedi]],"&gt;=10")*1000</f>
        <v>0</v>
      </c>
      <c r="T65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55" s="15">
        <f>Tableau8252728[[#This Row],[Prime production]]+Tableau8252728[[#This Row],[Prime rendement]]</f>
        <v>0</v>
      </c>
      <c r="V655" s="15" t="str">
        <f>IF(Tableau8252728[[#This Row],[Matricule]]&gt;1,IF(COUNTIF(Tableau8252728[DateMatricule],Tableau8252728[[#This Row],[DateMatricule]])&gt;1,"Doublon",""),"")</f>
        <v/>
      </c>
    </row>
    <row r="656" spans="1:22" x14ac:dyDescent="0.25">
      <c r="A656" s="11" t="str">
        <f>IF(Tableau8252728[[#This Row],[Semaine]]="","",VLOOKUP(Tableau8252728[[#This Row],[Semaine]],Listes!$A:$B,2,FALSE))</f>
        <v/>
      </c>
      <c r="B656" s="11" t="str">
        <f>IF(ISBLANK(Tableau8252728[[#This Row],[Matricule]]),"",VLOOKUP(Tableau8252728[[#This Row],[Matricule]],#REF!,2,FALSE))</f>
        <v/>
      </c>
      <c r="C656" s="11" t="str">
        <f>IF(ISBLANK(Tableau8252728[[#This Row],[Matricule]]),"",VLOOKUP(Tableau8252728[[#This Row],[Matricule]],#REF!,3,FALSE))</f>
        <v/>
      </c>
      <c r="D656" s="11" t="str">
        <f>CONCATENATE(Tableau8252728[[#This Row],[Semaine]],Tableau8252728[[#This Row],[Matricule]])</f>
        <v/>
      </c>
      <c r="O656" s="14" t="str">
        <f>IF(SUM(Tableau8252728[[#This Row],[Lundi]:[Mercredi]])&gt;0,SUM(Tableau8252728[[#This Row],[Lundi]:[Mercredi]]),"")</f>
        <v/>
      </c>
      <c r="P656" s="14" t="str">
        <f>IF(SUM(Tableau8252728[[#This Row],[Jeudi]:[Samedi]])&gt;0,SUM(Tableau8252728[[#This Row],[Jeudi]:[Samedi]]),"")</f>
        <v/>
      </c>
      <c r="Q656" s="14">
        <f>COUNTIF(Tableau8252728[[#This Row],[Lundi]:[Mercredi]],"&gt;0") + COUNTIF(Tableau8252728[[#This Row],[Jeudi]:[Samedi]],"&gt;0")</f>
        <v>0</v>
      </c>
      <c r="R656" s="14" t="str">
        <f>IFERROR(Tableau8252728[[#This Row],[Total Tour 1]]+Tableau8252728[[#This Row],[Total Tour 2]],"")</f>
        <v/>
      </c>
      <c r="S656" s="14">
        <f>COUNTIF(Tableau8252728[[#This Row],[Lundi]:[Samedi]],"&gt;=10")*1000</f>
        <v>0</v>
      </c>
      <c r="T65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56" s="15">
        <f>Tableau8252728[[#This Row],[Prime production]]+Tableau8252728[[#This Row],[Prime rendement]]</f>
        <v>0</v>
      </c>
      <c r="V656" s="15" t="str">
        <f>IF(Tableau8252728[[#This Row],[Matricule]]&gt;1,IF(COUNTIF(Tableau8252728[DateMatricule],Tableau8252728[[#This Row],[DateMatricule]])&gt;1,"Doublon",""),"")</f>
        <v/>
      </c>
    </row>
    <row r="657" spans="1:22" x14ac:dyDescent="0.25">
      <c r="A657" s="11" t="str">
        <f>IF(Tableau8252728[[#This Row],[Semaine]]="","",VLOOKUP(Tableau8252728[[#This Row],[Semaine]],Listes!$A:$B,2,FALSE))</f>
        <v/>
      </c>
      <c r="B657" s="11" t="str">
        <f>IF(ISBLANK(Tableau8252728[[#This Row],[Matricule]]),"",VLOOKUP(Tableau8252728[[#This Row],[Matricule]],#REF!,2,FALSE))</f>
        <v/>
      </c>
      <c r="C657" s="11" t="str">
        <f>IF(ISBLANK(Tableau8252728[[#This Row],[Matricule]]),"",VLOOKUP(Tableau8252728[[#This Row],[Matricule]],#REF!,3,FALSE))</f>
        <v/>
      </c>
      <c r="D657" s="11" t="str">
        <f>CONCATENATE(Tableau8252728[[#This Row],[Semaine]],Tableau8252728[[#This Row],[Matricule]])</f>
        <v/>
      </c>
      <c r="O657" s="14" t="str">
        <f>IF(SUM(Tableau8252728[[#This Row],[Lundi]:[Mercredi]])&gt;0,SUM(Tableau8252728[[#This Row],[Lundi]:[Mercredi]]),"")</f>
        <v/>
      </c>
      <c r="P657" s="14" t="str">
        <f>IF(SUM(Tableau8252728[[#This Row],[Jeudi]:[Samedi]])&gt;0,SUM(Tableau8252728[[#This Row],[Jeudi]:[Samedi]]),"")</f>
        <v/>
      </c>
      <c r="Q657" s="14">
        <f>COUNTIF(Tableau8252728[[#This Row],[Lundi]:[Mercredi]],"&gt;0") + COUNTIF(Tableau8252728[[#This Row],[Jeudi]:[Samedi]],"&gt;0")</f>
        <v>0</v>
      </c>
      <c r="R657" s="14" t="str">
        <f>IFERROR(Tableau8252728[[#This Row],[Total Tour 1]]+Tableau8252728[[#This Row],[Total Tour 2]],"")</f>
        <v/>
      </c>
      <c r="S657" s="14">
        <f>COUNTIF(Tableau8252728[[#This Row],[Lundi]:[Samedi]],"&gt;=10")*1000</f>
        <v>0</v>
      </c>
      <c r="T65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57" s="15">
        <f>Tableau8252728[[#This Row],[Prime production]]+Tableau8252728[[#This Row],[Prime rendement]]</f>
        <v>0</v>
      </c>
      <c r="V657" s="15" t="str">
        <f>IF(Tableau8252728[[#This Row],[Matricule]]&gt;1,IF(COUNTIF(Tableau8252728[DateMatricule],Tableau8252728[[#This Row],[DateMatricule]])&gt;1,"Doublon",""),"")</f>
        <v/>
      </c>
    </row>
    <row r="658" spans="1:22" x14ac:dyDescent="0.25">
      <c r="A658" s="11" t="str">
        <f>IF(Tableau8252728[[#This Row],[Semaine]]="","",VLOOKUP(Tableau8252728[[#This Row],[Semaine]],Listes!$A:$B,2,FALSE))</f>
        <v/>
      </c>
      <c r="B658" s="11" t="str">
        <f>IF(ISBLANK(Tableau8252728[[#This Row],[Matricule]]),"",VLOOKUP(Tableau8252728[[#This Row],[Matricule]],#REF!,2,FALSE))</f>
        <v/>
      </c>
      <c r="C658" s="11" t="str">
        <f>IF(ISBLANK(Tableau8252728[[#This Row],[Matricule]]),"",VLOOKUP(Tableau8252728[[#This Row],[Matricule]],#REF!,3,FALSE))</f>
        <v/>
      </c>
      <c r="D658" s="11" t="str">
        <f>CONCATENATE(Tableau8252728[[#This Row],[Semaine]],Tableau8252728[[#This Row],[Matricule]])</f>
        <v/>
      </c>
      <c r="O658" s="14" t="str">
        <f>IF(SUM(Tableau8252728[[#This Row],[Lundi]:[Mercredi]])&gt;0,SUM(Tableau8252728[[#This Row],[Lundi]:[Mercredi]]),"")</f>
        <v/>
      </c>
      <c r="P658" s="14" t="str">
        <f>IF(SUM(Tableau8252728[[#This Row],[Jeudi]:[Samedi]])&gt;0,SUM(Tableau8252728[[#This Row],[Jeudi]:[Samedi]]),"")</f>
        <v/>
      </c>
      <c r="Q658" s="14">
        <f>COUNTIF(Tableau8252728[[#This Row],[Lundi]:[Mercredi]],"&gt;0") + COUNTIF(Tableau8252728[[#This Row],[Jeudi]:[Samedi]],"&gt;0")</f>
        <v>0</v>
      </c>
      <c r="R658" s="14" t="str">
        <f>IFERROR(Tableau8252728[[#This Row],[Total Tour 1]]+Tableau8252728[[#This Row],[Total Tour 2]],"")</f>
        <v/>
      </c>
      <c r="S658" s="14">
        <f>COUNTIF(Tableau8252728[[#This Row],[Lundi]:[Samedi]],"&gt;=10")*1000</f>
        <v>0</v>
      </c>
      <c r="T65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58" s="15">
        <f>Tableau8252728[[#This Row],[Prime production]]+Tableau8252728[[#This Row],[Prime rendement]]</f>
        <v>0</v>
      </c>
      <c r="V658" s="15" t="str">
        <f>IF(Tableau8252728[[#This Row],[Matricule]]&gt;1,IF(COUNTIF(Tableau8252728[DateMatricule],Tableau8252728[[#This Row],[DateMatricule]])&gt;1,"Doublon",""),"")</f>
        <v/>
      </c>
    </row>
    <row r="659" spans="1:22" x14ac:dyDescent="0.25">
      <c r="A659" s="11" t="str">
        <f>IF(Tableau8252728[[#This Row],[Semaine]]="","",VLOOKUP(Tableau8252728[[#This Row],[Semaine]],Listes!$A:$B,2,FALSE))</f>
        <v/>
      </c>
      <c r="B659" s="11" t="str">
        <f>IF(ISBLANK(Tableau8252728[[#This Row],[Matricule]]),"",VLOOKUP(Tableau8252728[[#This Row],[Matricule]],#REF!,2,FALSE))</f>
        <v/>
      </c>
      <c r="C659" s="11" t="str">
        <f>IF(ISBLANK(Tableau8252728[[#This Row],[Matricule]]),"",VLOOKUP(Tableau8252728[[#This Row],[Matricule]],#REF!,3,FALSE))</f>
        <v/>
      </c>
      <c r="D659" s="11" t="str">
        <f>CONCATENATE(Tableau8252728[[#This Row],[Semaine]],Tableau8252728[[#This Row],[Matricule]])</f>
        <v/>
      </c>
      <c r="O659" s="14" t="str">
        <f>IF(SUM(Tableau8252728[[#This Row],[Lundi]:[Mercredi]])&gt;0,SUM(Tableau8252728[[#This Row],[Lundi]:[Mercredi]]),"")</f>
        <v/>
      </c>
      <c r="P659" s="14" t="str">
        <f>IF(SUM(Tableau8252728[[#This Row],[Jeudi]:[Samedi]])&gt;0,SUM(Tableau8252728[[#This Row],[Jeudi]:[Samedi]]),"")</f>
        <v/>
      </c>
      <c r="Q659" s="14">
        <f>COUNTIF(Tableau8252728[[#This Row],[Lundi]:[Mercredi]],"&gt;0") + COUNTIF(Tableau8252728[[#This Row],[Jeudi]:[Samedi]],"&gt;0")</f>
        <v>0</v>
      </c>
      <c r="R659" s="14" t="str">
        <f>IFERROR(Tableau8252728[[#This Row],[Total Tour 1]]+Tableau8252728[[#This Row],[Total Tour 2]],"")</f>
        <v/>
      </c>
      <c r="S659" s="14">
        <f>COUNTIF(Tableau8252728[[#This Row],[Lundi]:[Samedi]],"&gt;=10")*1000</f>
        <v>0</v>
      </c>
      <c r="T65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59" s="15">
        <f>Tableau8252728[[#This Row],[Prime production]]+Tableau8252728[[#This Row],[Prime rendement]]</f>
        <v>0</v>
      </c>
      <c r="V659" s="15" t="str">
        <f>IF(Tableau8252728[[#This Row],[Matricule]]&gt;1,IF(COUNTIF(Tableau8252728[DateMatricule],Tableau8252728[[#This Row],[DateMatricule]])&gt;1,"Doublon",""),"")</f>
        <v/>
      </c>
    </row>
    <row r="660" spans="1:22" x14ac:dyDescent="0.25">
      <c r="A660" s="11" t="str">
        <f>IF(Tableau8252728[[#This Row],[Semaine]]="","",VLOOKUP(Tableau8252728[[#This Row],[Semaine]],Listes!$A:$B,2,FALSE))</f>
        <v/>
      </c>
      <c r="B660" s="11" t="str">
        <f>IF(ISBLANK(Tableau8252728[[#This Row],[Matricule]]),"",VLOOKUP(Tableau8252728[[#This Row],[Matricule]],#REF!,2,FALSE))</f>
        <v/>
      </c>
      <c r="C660" s="11" t="str">
        <f>IF(ISBLANK(Tableau8252728[[#This Row],[Matricule]]),"",VLOOKUP(Tableau8252728[[#This Row],[Matricule]],#REF!,3,FALSE))</f>
        <v/>
      </c>
      <c r="D660" s="11" t="str">
        <f>CONCATENATE(Tableau8252728[[#This Row],[Semaine]],Tableau8252728[[#This Row],[Matricule]])</f>
        <v/>
      </c>
      <c r="O660" s="14" t="str">
        <f>IF(SUM(Tableau8252728[[#This Row],[Lundi]:[Mercredi]])&gt;0,SUM(Tableau8252728[[#This Row],[Lundi]:[Mercredi]]),"")</f>
        <v/>
      </c>
      <c r="P660" s="14" t="str">
        <f>IF(SUM(Tableau8252728[[#This Row],[Jeudi]:[Samedi]])&gt;0,SUM(Tableau8252728[[#This Row],[Jeudi]:[Samedi]]),"")</f>
        <v/>
      </c>
      <c r="Q660" s="14">
        <f>COUNTIF(Tableau8252728[[#This Row],[Lundi]:[Mercredi]],"&gt;0") + COUNTIF(Tableau8252728[[#This Row],[Jeudi]:[Samedi]],"&gt;0")</f>
        <v>0</v>
      </c>
      <c r="R660" s="14" t="str">
        <f>IFERROR(Tableau8252728[[#This Row],[Total Tour 1]]+Tableau8252728[[#This Row],[Total Tour 2]],"")</f>
        <v/>
      </c>
      <c r="S660" s="14">
        <f>COUNTIF(Tableau8252728[[#This Row],[Lundi]:[Samedi]],"&gt;=10")*1000</f>
        <v>0</v>
      </c>
      <c r="T66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60" s="15">
        <f>Tableau8252728[[#This Row],[Prime production]]+Tableau8252728[[#This Row],[Prime rendement]]</f>
        <v>0</v>
      </c>
      <c r="V660" s="15" t="str">
        <f>IF(Tableau8252728[[#This Row],[Matricule]]&gt;1,IF(COUNTIF(Tableau8252728[DateMatricule],Tableau8252728[[#This Row],[DateMatricule]])&gt;1,"Doublon",""),"")</f>
        <v/>
      </c>
    </row>
    <row r="661" spans="1:22" x14ac:dyDescent="0.25">
      <c r="A661" s="11" t="str">
        <f>IF(Tableau8252728[[#This Row],[Semaine]]="","",VLOOKUP(Tableau8252728[[#This Row],[Semaine]],Listes!$A:$B,2,FALSE))</f>
        <v/>
      </c>
      <c r="B661" s="11" t="str">
        <f>IF(ISBLANK(Tableau8252728[[#This Row],[Matricule]]),"",VLOOKUP(Tableau8252728[[#This Row],[Matricule]],#REF!,2,FALSE))</f>
        <v/>
      </c>
      <c r="C661" s="11" t="str">
        <f>IF(ISBLANK(Tableau8252728[[#This Row],[Matricule]]),"",VLOOKUP(Tableau8252728[[#This Row],[Matricule]],#REF!,3,FALSE))</f>
        <v/>
      </c>
      <c r="D661" s="11" t="str">
        <f>CONCATENATE(Tableau8252728[[#This Row],[Semaine]],Tableau8252728[[#This Row],[Matricule]])</f>
        <v/>
      </c>
      <c r="O661" s="14" t="str">
        <f>IF(SUM(Tableau8252728[[#This Row],[Lundi]:[Mercredi]])&gt;0,SUM(Tableau8252728[[#This Row],[Lundi]:[Mercredi]]),"")</f>
        <v/>
      </c>
      <c r="P661" s="14" t="str">
        <f>IF(SUM(Tableau8252728[[#This Row],[Jeudi]:[Samedi]])&gt;0,SUM(Tableau8252728[[#This Row],[Jeudi]:[Samedi]]),"")</f>
        <v/>
      </c>
      <c r="Q661" s="14">
        <f>COUNTIF(Tableau8252728[[#This Row],[Lundi]:[Mercredi]],"&gt;0") + COUNTIF(Tableau8252728[[#This Row],[Jeudi]:[Samedi]],"&gt;0")</f>
        <v>0</v>
      </c>
      <c r="R661" s="14" t="str">
        <f>IFERROR(Tableau8252728[[#This Row],[Total Tour 1]]+Tableau8252728[[#This Row],[Total Tour 2]],"")</f>
        <v/>
      </c>
      <c r="S661" s="14">
        <f>COUNTIF(Tableau8252728[[#This Row],[Lundi]:[Samedi]],"&gt;=10")*1000</f>
        <v>0</v>
      </c>
      <c r="T66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61" s="15">
        <f>Tableau8252728[[#This Row],[Prime production]]+Tableau8252728[[#This Row],[Prime rendement]]</f>
        <v>0</v>
      </c>
      <c r="V661" s="15" t="str">
        <f>IF(Tableau8252728[[#This Row],[Matricule]]&gt;1,IF(COUNTIF(Tableau8252728[DateMatricule],Tableau8252728[[#This Row],[DateMatricule]])&gt;1,"Doublon",""),"")</f>
        <v/>
      </c>
    </row>
    <row r="662" spans="1:22" x14ac:dyDescent="0.25">
      <c r="A662" s="11" t="str">
        <f>IF(Tableau8252728[[#This Row],[Semaine]]="","",VLOOKUP(Tableau8252728[[#This Row],[Semaine]],Listes!$A:$B,2,FALSE))</f>
        <v/>
      </c>
      <c r="B662" s="11" t="str">
        <f>IF(ISBLANK(Tableau8252728[[#This Row],[Matricule]]),"",VLOOKUP(Tableau8252728[[#This Row],[Matricule]],#REF!,2,FALSE))</f>
        <v/>
      </c>
      <c r="C662" s="11" t="str">
        <f>IF(ISBLANK(Tableau8252728[[#This Row],[Matricule]]),"",VLOOKUP(Tableau8252728[[#This Row],[Matricule]],#REF!,3,FALSE))</f>
        <v/>
      </c>
      <c r="D662" s="11" t="str">
        <f>CONCATENATE(Tableau8252728[[#This Row],[Semaine]],Tableau8252728[[#This Row],[Matricule]])</f>
        <v/>
      </c>
      <c r="O662" s="14" t="str">
        <f>IF(SUM(Tableau8252728[[#This Row],[Lundi]:[Mercredi]])&gt;0,SUM(Tableau8252728[[#This Row],[Lundi]:[Mercredi]]),"")</f>
        <v/>
      </c>
      <c r="P662" s="14" t="str">
        <f>IF(SUM(Tableau8252728[[#This Row],[Jeudi]:[Samedi]])&gt;0,SUM(Tableau8252728[[#This Row],[Jeudi]:[Samedi]]),"")</f>
        <v/>
      </c>
      <c r="Q662" s="14">
        <f>COUNTIF(Tableau8252728[[#This Row],[Lundi]:[Mercredi]],"&gt;0") + COUNTIF(Tableau8252728[[#This Row],[Jeudi]:[Samedi]],"&gt;0")</f>
        <v>0</v>
      </c>
      <c r="R662" s="14" t="str">
        <f>IFERROR(Tableau8252728[[#This Row],[Total Tour 1]]+Tableau8252728[[#This Row],[Total Tour 2]],"")</f>
        <v/>
      </c>
      <c r="S662" s="14">
        <f>COUNTIF(Tableau8252728[[#This Row],[Lundi]:[Samedi]],"&gt;=10")*1000</f>
        <v>0</v>
      </c>
      <c r="T66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62" s="15">
        <f>Tableau8252728[[#This Row],[Prime production]]+Tableau8252728[[#This Row],[Prime rendement]]</f>
        <v>0</v>
      </c>
      <c r="V662" s="15" t="str">
        <f>IF(Tableau8252728[[#This Row],[Matricule]]&gt;1,IF(COUNTIF(Tableau8252728[DateMatricule],Tableau8252728[[#This Row],[DateMatricule]])&gt;1,"Doublon",""),"")</f>
        <v/>
      </c>
    </row>
    <row r="663" spans="1:22" x14ac:dyDescent="0.25">
      <c r="A663" s="11" t="str">
        <f>IF(Tableau8252728[[#This Row],[Semaine]]="","",VLOOKUP(Tableau8252728[[#This Row],[Semaine]],Listes!$A:$B,2,FALSE))</f>
        <v/>
      </c>
      <c r="B663" s="11" t="str">
        <f>IF(ISBLANK(Tableau8252728[[#This Row],[Matricule]]),"",VLOOKUP(Tableau8252728[[#This Row],[Matricule]],#REF!,2,FALSE))</f>
        <v/>
      </c>
      <c r="C663" s="11" t="str">
        <f>IF(ISBLANK(Tableau8252728[[#This Row],[Matricule]]),"",VLOOKUP(Tableau8252728[[#This Row],[Matricule]],#REF!,3,FALSE))</f>
        <v/>
      </c>
      <c r="D663" s="11" t="str">
        <f>CONCATENATE(Tableau8252728[[#This Row],[Semaine]],Tableau8252728[[#This Row],[Matricule]])</f>
        <v/>
      </c>
      <c r="O663" s="14" t="str">
        <f>IF(SUM(Tableau8252728[[#This Row],[Lundi]:[Mercredi]])&gt;0,SUM(Tableau8252728[[#This Row],[Lundi]:[Mercredi]]),"")</f>
        <v/>
      </c>
      <c r="P663" s="14" t="str">
        <f>IF(SUM(Tableau8252728[[#This Row],[Jeudi]:[Samedi]])&gt;0,SUM(Tableau8252728[[#This Row],[Jeudi]:[Samedi]]),"")</f>
        <v/>
      </c>
      <c r="Q663" s="14">
        <f>COUNTIF(Tableau8252728[[#This Row],[Lundi]:[Mercredi]],"&gt;0") + COUNTIF(Tableau8252728[[#This Row],[Jeudi]:[Samedi]],"&gt;0")</f>
        <v>0</v>
      </c>
      <c r="R663" s="14" t="str">
        <f>IFERROR(Tableau8252728[[#This Row],[Total Tour 1]]+Tableau8252728[[#This Row],[Total Tour 2]],"")</f>
        <v/>
      </c>
      <c r="S663" s="14">
        <f>COUNTIF(Tableau8252728[[#This Row],[Lundi]:[Samedi]],"&gt;=10")*1000</f>
        <v>0</v>
      </c>
      <c r="T66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63" s="15">
        <f>Tableau8252728[[#This Row],[Prime production]]+Tableau8252728[[#This Row],[Prime rendement]]</f>
        <v>0</v>
      </c>
      <c r="V663" s="15" t="str">
        <f>IF(Tableau8252728[[#This Row],[Matricule]]&gt;1,IF(COUNTIF(Tableau8252728[DateMatricule],Tableau8252728[[#This Row],[DateMatricule]])&gt;1,"Doublon",""),"")</f>
        <v/>
      </c>
    </row>
    <row r="664" spans="1:22" x14ac:dyDescent="0.25">
      <c r="A664" s="11" t="str">
        <f>IF(Tableau8252728[[#This Row],[Semaine]]="","",VLOOKUP(Tableau8252728[[#This Row],[Semaine]],Listes!$A:$B,2,FALSE))</f>
        <v/>
      </c>
      <c r="B664" s="11" t="str">
        <f>IF(ISBLANK(Tableau8252728[[#This Row],[Matricule]]),"",VLOOKUP(Tableau8252728[[#This Row],[Matricule]],#REF!,2,FALSE))</f>
        <v/>
      </c>
      <c r="C664" s="11" t="str">
        <f>IF(ISBLANK(Tableau8252728[[#This Row],[Matricule]]),"",VLOOKUP(Tableau8252728[[#This Row],[Matricule]],#REF!,3,FALSE))</f>
        <v/>
      </c>
      <c r="D664" s="11" t="str">
        <f>CONCATENATE(Tableau8252728[[#This Row],[Semaine]],Tableau8252728[[#This Row],[Matricule]])</f>
        <v/>
      </c>
      <c r="O664" s="14" t="str">
        <f>IF(SUM(Tableau8252728[[#This Row],[Lundi]:[Mercredi]])&gt;0,SUM(Tableau8252728[[#This Row],[Lundi]:[Mercredi]]),"")</f>
        <v/>
      </c>
      <c r="P664" s="14" t="str">
        <f>IF(SUM(Tableau8252728[[#This Row],[Jeudi]:[Samedi]])&gt;0,SUM(Tableau8252728[[#This Row],[Jeudi]:[Samedi]]),"")</f>
        <v/>
      </c>
      <c r="Q664" s="14">
        <f>COUNTIF(Tableau8252728[[#This Row],[Lundi]:[Mercredi]],"&gt;0") + COUNTIF(Tableau8252728[[#This Row],[Jeudi]:[Samedi]],"&gt;0")</f>
        <v>0</v>
      </c>
      <c r="R664" s="14" t="str">
        <f>IFERROR(Tableau8252728[[#This Row],[Total Tour 1]]+Tableau8252728[[#This Row],[Total Tour 2]],"")</f>
        <v/>
      </c>
      <c r="S664" s="14">
        <f>COUNTIF(Tableau8252728[[#This Row],[Lundi]:[Samedi]],"&gt;=10")*1000</f>
        <v>0</v>
      </c>
      <c r="T66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64" s="15">
        <f>Tableau8252728[[#This Row],[Prime production]]+Tableau8252728[[#This Row],[Prime rendement]]</f>
        <v>0</v>
      </c>
      <c r="V664" s="15" t="str">
        <f>IF(Tableau8252728[[#This Row],[Matricule]]&gt;1,IF(COUNTIF(Tableau8252728[DateMatricule],Tableau8252728[[#This Row],[DateMatricule]])&gt;1,"Doublon",""),"")</f>
        <v/>
      </c>
    </row>
    <row r="665" spans="1:22" x14ac:dyDescent="0.25">
      <c r="A665" s="11" t="str">
        <f>IF(Tableau8252728[[#This Row],[Semaine]]="","",VLOOKUP(Tableau8252728[[#This Row],[Semaine]],Listes!$A:$B,2,FALSE))</f>
        <v/>
      </c>
      <c r="B665" s="11" t="str">
        <f>IF(ISBLANK(Tableau8252728[[#This Row],[Matricule]]),"",VLOOKUP(Tableau8252728[[#This Row],[Matricule]],#REF!,2,FALSE))</f>
        <v/>
      </c>
      <c r="C665" s="11" t="str">
        <f>IF(ISBLANK(Tableau8252728[[#This Row],[Matricule]]),"",VLOOKUP(Tableau8252728[[#This Row],[Matricule]],#REF!,3,FALSE))</f>
        <v/>
      </c>
      <c r="D665" s="11" t="str">
        <f>CONCATENATE(Tableau8252728[[#This Row],[Semaine]],Tableau8252728[[#This Row],[Matricule]])</f>
        <v/>
      </c>
      <c r="O665" s="14" t="str">
        <f>IF(SUM(Tableau8252728[[#This Row],[Lundi]:[Mercredi]])&gt;0,SUM(Tableau8252728[[#This Row],[Lundi]:[Mercredi]]),"")</f>
        <v/>
      </c>
      <c r="P665" s="14" t="str">
        <f>IF(SUM(Tableau8252728[[#This Row],[Jeudi]:[Samedi]])&gt;0,SUM(Tableau8252728[[#This Row],[Jeudi]:[Samedi]]),"")</f>
        <v/>
      </c>
      <c r="Q665" s="14">
        <f>COUNTIF(Tableau8252728[[#This Row],[Lundi]:[Mercredi]],"&gt;0") + COUNTIF(Tableau8252728[[#This Row],[Jeudi]:[Samedi]],"&gt;0")</f>
        <v>0</v>
      </c>
      <c r="R665" s="14" t="str">
        <f>IFERROR(Tableau8252728[[#This Row],[Total Tour 1]]+Tableau8252728[[#This Row],[Total Tour 2]],"")</f>
        <v/>
      </c>
      <c r="S665" s="14">
        <f>COUNTIF(Tableau8252728[[#This Row],[Lundi]:[Samedi]],"&gt;=10")*1000</f>
        <v>0</v>
      </c>
      <c r="T66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65" s="15">
        <f>Tableau8252728[[#This Row],[Prime production]]+Tableau8252728[[#This Row],[Prime rendement]]</f>
        <v>0</v>
      </c>
      <c r="V665" s="15" t="str">
        <f>IF(Tableau8252728[[#This Row],[Matricule]]&gt;1,IF(COUNTIF(Tableau8252728[DateMatricule],Tableau8252728[[#This Row],[DateMatricule]])&gt;1,"Doublon",""),"")</f>
        <v/>
      </c>
    </row>
    <row r="666" spans="1:22" x14ac:dyDescent="0.25">
      <c r="A666" s="11" t="str">
        <f>IF(Tableau8252728[[#This Row],[Semaine]]="","",VLOOKUP(Tableau8252728[[#This Row],[Semaine]],Listes!$A:$B,2,FALSE))</f>
        <v/>
      </c>
      <c r="B666" s="11" t="str">
        <f>IF(ISBLANK(Tableau8252728[[#This Row],[Matricule]]),"",VLOOKUP(Tableau8252728[[#This Row],[Matricule]],#REF!,2,FALSE))</f>
        <v/>
      </c>
      <c r="C666" s="11" t="str">
        <f>IF(ISBLANK(Tableau8252728[[#This Row],[Matricule]]),"",VLOOKUP(Tableau8252728[[#This Row],[Matricule]],#REF!,3,FALSE))</f>
        <v/>
      </c>
      <c r="D666" s="11" t="str">
        <f>CONCATENATE(Tableau8252728[[#This Row],[Semaine]],Tableau8252728[[#This Row],[Matricule]])</f>
        <v/>
      </c>
      <c r="O666" s="14" t="str">
        <f>IF(SUM(Tableau8252728[[#This Row],[Lundi]:[Mercredi]])&gt;0,SUM(Tableau8252728[[#This Row],[Lundi]:[Mercredi]]),"")</f>
        <v/>
      </c>
      <c r="P666" s="14" t="str">
        <f>IF(SUM(Tableau8252728[[#This Row],[Jeudi]:[Samedi]])&gt;0,SUM(Tableau8252728[[#This Row],[Jeudi]:[Samedi]]),"")</f>
        <v/>
      </c>
      <c r="Q666" s="14">
        <f>COUNTIF(Tableau8252728[[#This Row],[Lundi]:[Mercredi]],"&gt;0") + COUNTIF(Tableau8252728[[#This Row],[Jeudi]:[Samedi]],"&gt;0")</f>
        <v>0</v>
      </c>
      <c r="R666" s="14" t="str">
        <f>IFERROR(Tableau8252728[[#This Row],[Total Tour 1]]+Tableau8252728[[#This Row],[Total Tour 2]],"")</f>
        <v/>
      </c>
      <c r="S666" s="14">
        <f>COUNTIF(Tableau8252728[[#This Row],[Lundi]:[Samedi]],"&gt;=10")*1000</f>
        <v>0</v>
      </c>
      <c r="T66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66" s="15">
        <f>Tableau8252728[[#This Row],[Prime production]]+Tableau8252728[[#This Row],[Prime rendement]]</f>
        <v>0</v>
      </c>
      <c r="V666" s="15" t="str">
        <f>IF(Tableau8252728[[#This Row],[Matricule]]&gt;1,IF(COUNTIF(Tableau8252728[DateMatricule],Tableau8252728[[#This Row],[DateMatricule]])&gt;1,"Doublon",""),"")</f>
        <v/>
      </c>
    </row>
    <row r="667" spans="1:22" x14ac:dyDescent="0.25">
      <c r="A667" s="11" t="str">
        <f>IF(Tableau8252728[[#This Row],[Semaine]]="","",VLOOKUP(Tableau8252728[[#This Row],[Semaine]],Listes!$A:$B,2,FALSE))</f>
        <v/>
      </c>
      <c r="B667" s="11" t="str">
        <f>IF(ISBLANK(Tableau8252728[[#This Row],[Matricule]]),"",VLOOKUP(Tableau8252728[[#This Row],[Matricule]],#REF!,2,FALSE))</f>
        <v/>
      </c>
      <c r="C667" s="11" t="str">
        <f>IF(ISBLANK(Tableau8252728[[#This Row],[Matricule]]),"",VLOOKUP(Tableau8252728[[#This Row],[Matricule]],#REF!,3,FALSE))</f>
        <v/>
      </c>
      <c r="D667" s="11" t="str">
        <f>CONCATENATE(Tableau8252728[[#This Row],[Semaine]],Tableau8252728[[#This Row],[Matricule]])</f>
        <v/>
      </c>
      <c r="O667" s="14" t="str">
        <f>IF(SUM(Tableau8252728[[#This Row],[Lundi]:[Mercredi]])&gt;0,SUM(Tableau8252728[[#This Row],[Lundi]:[Mercredi]]),"")</f>
        <v/>
      </c>
      <c r="P667" s="14" t="str">
        <f>IF(SUM(Tableau8252728[[#This Row],[Jeudi]:[Samedi]])&gt;0,SUM(Tableau8252728[[#This Row],[Jeudi]:[Samedi]]),"")</f>
        <v/>
      </c>
      <c r="Q667" s="14">
        <f>COUNTIF(Tableau8252728[[#This Row],[Lundi]:[Mercredi]],"&gt;0") + COUNTIF(Tableau8252728[[#This Row],[Jeudi]:[Samedi]],"&gt;0")</f>
        <v>0</v>
      </c>
      <c r="R667" s="14" t="str">
        <f>IFERROR(Tableau8252728[[#This Row],[Total Tour 1]]+Tableau8252728[[#This Row],[Total Tour 2]],"")</f>
        <v/>
      </c>
      <c r="S667" s="14">
        <f>COUNTIF(Tableau8252728[[#This Row],[Lundi]:[Samedi]],"&gt;=10")*1000</f>
        <v>0</v>
      </c>
      <c r="T66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67" s="15">
        <f>Tableau8252728[[#This Row],[Prime production]]+Tableau8252728[[#This Row],[Prime rendement]]</f>
        <v>0</v>
      </c>
      <c r="V667" s="15" t="str">
        <f>IF(Tableau8252728[[#This Row],[Matricule]]&gt;1,IF(COUNTIF(Tableau8252728[DateMatricule],Tableau8252728[[#This Row],[DateMatricule]])&gt;1,"Doublon",""),"")</f>
        <v/>
      </c>
    </row>
    <row r="668" spans="1:22" x14ac:dyDescent="0.25">
      <c r="A668" s="11" t="str">
        <f>IF(Tableau8252728[[#This Row],[Semaine]]="","",VLOOKUP(Tableau8252728[[#This Row],[Semaine]],Listes!$A:$B,2,FALSE))</f>
        <v/>
      </c>
      <c r="B668" s="11" t="str">
        <f>IF(ISBLANK(Tableau8252728[[#This Row],[Matricule]]),"",VLOOKUP(Tableau8252728[[#This Row],[Matricule]],#REF!,2,FALSE))</f>
        <v/>
      </c>
      <c r="C668" s="11" t="str">
        <f>IF(ISBLANK(Tableau8252728[[#This Row],[Matricule]]),"",VLOOKUP(Tableau8252728[[#This Row],[Matricule]],#REF!,3,FALSE))</f>
        <v/>
      </c>
      <c r="D668" s="11" t="str">
        <f>CONCATENATE(Tableau8252728[[#This Row],[Semaine]],Tableau8252728[[#This Row],[Matricule]])</f>
        <v/>
      </c>
      <c r="O668" s="14" t="str">
        <f>IF(SUM(Tableau8252728[[#This Row],[Lundi]:[Mercredi]])&gt;0,SUM(Tableau8252728[[#This Row],[Lundi]:[Mercredi]]),"")</f>
        <v/>
      </c>
      <c r="P668" s="14" t="str">
        <f>IF(SUM(Tableau8252728[[#This Row],[Jeudi]:[Samedi]])&gt;0,SUM(Tableau8252728[[#This Row],[Jeudi]:[Samedi]]),"")</f>
        <v/>
      </c>
      <c r="Q668" s="14">
        <f>COUNTIF(Tableau8252728[[#This Row],[Lundi]:[Mercredi]],"&gt;0") + COUNTIF(Tableau8252728[[#This Row],[Jeudi]:[Samedi]],"&gt;0")</f>
        <v>0</v>
      </c>
      <c r="R668" s="14" t="str">
        <f>IFERROR(Tableau8252728[[#This Row],[Total Tour 1]]+Tableau8252728[[#This Row],[Total Tour 2]],"")</f>
        <v/>
      </c>
      <c r="S668" s="14">
        <f>COUNTIF(Tableau8252728[[#This Row],[Lundi]:[Samedi]],"&gt;=10")*1000</f>
        <v>0</v>
      </c>
      <c r="T66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68" s="15">
        <f>Tableau8252728[[#This Row],[Prime production]]+Tableau8252728[[#This Row],[Prime rendement]]</f>
        <v>0</v>
      </c>
      <c r="V668" s="15" t="str">
        <f>IF(Tableau8252728[[#This Row],[Matricule]]&gt;1,IF(COUNTIF(Tableau8252728[DateMatricule],Tableau8252728[[#This Row],[DateMatricule]])&gt;1,"Doublon",""),"")</f>
        <v/>
      </c>
    </row>
    <row r="669" spans="1:22" x14ac:dyDescent="0.25">
      <c r="A669" s="11" t="str">
        <f>IF(Tableau8252728[[#This Row],[Semaine]]="","",VLOOKUP(Tableau8252728[[#This Row],[Semaine]],Listes!$A:$B,2,FALSE))</f>
        <v/>
      </c>
      <c r="B669" s="11" t="str">
        <f>IF(ISBLANK(Tableau8252728[[#This Row],[Matricule]]),"",VLOOKUP(Tableau8252728[[#This Row],[Matricule]],#REF!,2,FALSE))</f>
        <v/>
      </c>
      <c r="C669" s="11" t="str">
        <f>IF(ISBLANK(Tableau8252728[[#This Row],[Matricule]]),"",VLOOKUP(Tableau8252728[[#This Row],[Matricule]],#REF!,3,FALSE))</f>
        <v/>
      </c>
      <c r="D669" s="11" t="str">
        <f>CONCATENATE(Tableau8252728[[#This Row],[Semaine]],Tableau8252728[[#This Row],[Matricule]])</f>
        <v/>
      </c>
      <c r="O669" s="14" t="str">
        <f>IF(SUM(Tableau8252728[[#This Row],[Lundi]:[Mercredi]])&gt;0,SUM(Tableau8252728[[#This Row],[Lundi]:[Mercredi]]),"")</f>
        <v/>
      </c>
      <c r="P669" s="14" t="str">
        <f>IF(SUM(Tableau8252728[[#This Row],[Jeudi]:[Samedi]])&gt;0,SUM(Tableau8252728[[#This Row],[Jeudi]:[Samedi]]),"")</f>
        <v/>
      </c>
      <c r="Q669" s="14">
        <f>COUNTIF(Tableau8252728[[#This Row],[Lundi]:[Mercredi]],"&gt;0") + COUNTIF(Tableau8252728[[#This Row],[Jeudi]:[Samedi]],"&gt;0")</f>
        <v>0</v>
      </c>
      <c r="R669" s="14" t="str">
        <f>IFERROR(Tableau8252728[[#This Row],[Total Tour 1]]+Tableau8252728[[#This Row],[Total Tour 2]],"")</f>
        <v/>
      </c>
      <c r="S669" s="14">
        <f>COUNTIF(Tableau8252728[[#This Row],[Lundi]:[Samedi]],"&gt;=10")*1000</f>
        <v>0</v>
      </c>
      <c r="T66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69" s="15">
        <f>Tableau8252728[[#This Row],[Prime production]]+Tableau8252728[[#This Row],[Prime rendement]]</f>
        <v>0</v>
      </c>
      <c r="V669" s="15" t="str">
        <f>IF(Tableau8252728[[#This Row],[Matricule]]&gt;1,IF(COUNTIF(Tableau8252728[DateMatricule],Tableau8252728[[#This Row],[DateMatricule]])&gt;1,"Doublon",""),"")</f>
        <v/>
      </c>
    </row>
    <row r="670" spans="1:22" x14ac:dyDescent="0.25">
      <c r="A670" s="11" t="str">
        <f>IF(Tableau8252728[[#This Row],[Semaine]]="","",VLOOKUP(Tableau8252728[[#This Row],[Semaine]],Listes!$A:$B,2,FALSE))</f>
        <v/>
      </c>
      <c r="B670" s="11" t="str">
        <f>IF(ISBLANK(Tableau8252728[[#This Row],[Matricule]]),"",VLOOKUP(Tableau8252728[[#This Row],[Matricule]],#REF!,2,FALSE))</f>
        <v/>
      </c>
      <c r="C670" s="11" t="str">
        <f>IF(ISBLANK(Tableau8252728[[#This Row],[Matricule]]),"",VLOOKUP(Tableau8252728[[#This Row],[Matricule]],#REF!,3,FALSE))</f>
        <v/>
      </c>
      <c r="D670" s="11" t="str">
        <f>CONCATENATE(Tableau8252728[[#This Row],[Semaine]],Tableau8252728[[#This Row],[Matricule]])</f>
        <v/>
      </c>
      <c r="O670" s="14" t="str">
        <f>IF(SUM(Tableau8252728[[#This Row],[Lundi]:[Mercredi]])&gt;0,SUM(Tableau8252728[[#This Row],[Lundi]:[Mercredi]]),"")</f>
        <v/>
      </c>
      <c r="P670" s="14" t="str">
        <f>IF(SUM(Tableau8252728[[#This Row],[Jeudi]:[Samedi]])&gt;0,SUM(Tableau8252728[[#This Row],[Jeudi]:[Samedi]]),"")</f>
        <v/>
      </c>
      <c r="Q670" s="14">
        <f>COUNTIF(Tableau8252728[[#This Row],[Lundi]:[Mercredi]],"&gt;0") + COUNTIF(Tableau8252728[[#This Row],[Jeudi]:[Samedi]],"&gt;0")</f>
        <v>0</v>
      </c>
      <c r="R670" s="14" t="str">
        <f>IFERROR(Tableau8252728[[#This Row],[Total Tour 1]]+Tableau8252728[[#This Row],[Total Tour 2]],"")</f>
        <v/>
      </c>
      <c r="S670" s="14">
        <f>COUNTIF(Tableau8252728[[#This Row],[Lundi]:[Samedi]],"&gt;=10")*1000</f>
        <v>0</v>
      </c>
      <c r="T67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70" s="15">
        <f>Tableau8252728[[#This Row],[Prime production]]+Tableau8252728[[#This Row],[Prime rendement]]</f>
        <v>0</v>
      </c>
      <c r="V670" s="15" t="str">
        <f>IF(Tableau8252728[[#This Row],[Matricule]]&gt;1,IF(COUNTIF(Tableau8252728[DateMatricule],Tableau8252728[[#This Row],[DateMatricule]])&gt;1,"Doublon",""),"")</f>
        <v/>
      </c>
    </row>
    <row r="671" spans="1:22" x14ac:dyDescent="0.25">
      <c r="A671" s="11" t="str">
        <f>IF(Tableau8252728[[#This Row],[Semaine]]="","",VLOOKUP(Tableau8252728[[#This Row],[Semaine]],Listes!$A:$B,2,FALSE))</f>
        <v/>
      </c>
      <c r="B671" s="11" t="str">
        <f>IF(ISBLANK(Tableau8252728[[#This Row],[Matricule]]),"",VLOOKUP(Tableau8252728[[#This Row],[Matricule]],#REF!,2,FALSE))</f>
        <v/>
      </c>
      <c r="C671" s="11" t="str">
        <f>IF(ISBLANK(Tableau8252728[[#This Row],[Matricule]]),"",VLOOKUP(Tableau8252728[[#This Row],[Matricule]],#REF!,3,FALSE))</f>
        <v/>
      </c>
      <c r="D671" s="11" t="str">
        <f>CONCATENATE(Tableau8252728[[#This Row],[Semaine]],Tableau8252728[[#This Row],[Matricule]])</f>
        <v/>
      </c>
      <c r="O671" s="14" t="str">
        <f>IF(SUM(Tableau8252728[[#This Row],[Lundi]:[Mercredi]])&gt;0,SUM(Tableau8252728[[#This Row],[Lundi]:[Mercredi]]),"")</f>
        <v/>
      </c>
      <c r="P671" s="14" t="str">
        <f>IF(SUM(Tableau8252728[[#This Row],[Jeudi]:[Samedi]])&gt;0,SUM(Tableau8252728[[#This Row],[Jeudi]:[Samedi]]),"")</f>
        <v/>
      </c>
      <c r="Q671" s="14">
        <f>COUNTIF(Tableau8252728[[#This Row],[Lundi]:[Mercredi]],"&gt;0") + COUNTIF(Tableau8252728[[#This Row],[Jeudi]:[Samedi]],"&gt;0")</f>
        <v>0</v>
      </c>
      <c r="R671" s="14" t="str">
        <f>IFERROR(Tableau8252728[[#This Row],[Total Tour 1]]+Tableau8252728[[#This Row],[Total Tour 2]],"")</f>
        <v/>
      </c>
      <c r="S671" s="14">
        <f>COUNTIF(Tableau8252728[[#This Row],[Lundi]:[Samedi]],"&gt;=10")*1000</f>
        <v>0</v>
      </c>
      <c r="T67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71" s="15">
        <f>Tableau8252728[[#This Row],[Prime production]]+Tableau8252728[[#This Row],[Prime rendement]]</f>
        <v>0</v>
      </c>
      <c r="V671" s="15" t="str">
        <f>IF(Tableau8252728[[#This Row],[Matricule]]&gt;1,IF(COUNTIF(Tableau8252728[DateMatricule],Tableau8252728[[#This Row],[DateMatricule]])&gt;1,"Doublon",""),"")</f>
        <v/>
      </c>
    </row>
    <row r="672" spans="1:22" x14ac:dyDescent="0.25">
      <c r="A672" s="11" t="str">
        <f>IF(Tableau8252728[[#This Row],[Semaine]]="","",VLOOKUP(Tableau8252728[[#This Row],[Semaine]],Listes!$A:$B,2,FALSE))</f>
        <v/>
      </c>
      <c r="B672" s="11" t="str">
        <f>IF(ISBLANK(Tableau8252728[[#This Row],[Matricule]]),"",VLOOKUP(Tableau8252728[[#This Row],[Matricule]],#REF!,2,FALSE))</f>
        <v/>
      </c>
      <c r="C672" s="11" t="str">
        <f>IF(ISBLANK(Tableau8252728[[#This Row],[Matricule]]),"",VLOOKUP(Tableau8252728[[#This Row],[Matricule]],#REF!,3,FALSE))</f>
        <v/>
      </c>
      <c r="D672" s="11" t="str">
        <f>CONCATENATE(Tableau8252728[[#This Row],[Semaine]],Tableau8252728[[#This Row],[Matricule]])</f>
        <v/>
      </c>
      <c r="O672" s="14" t="str">
        <f>IF(SUM(Tableau8252728[[#This Row],[Lundi]:[Mercredi]])&gt;0,SUM(Tableau8252728[[#This Row],[Lundi]:[Mercredi]]),"")</f>
        <v/>
      </c>
      <c r="P672" s="14" t="str">
        <f>IF(SUM(Tableau8252728[[#This Row],[Jeudi]:[Samedi]])&gt;0,SUM(Tableau8252728[[#This Row],[Jeudi]:[Samedi]]),"")</f>
        <v/>
      </c>
      <c r="Q672" s="14">
        <f>COUNTIF(Tableau8252728[[#This Row],[Lundi]:[Mercredi]],"&gt;0") + COUNTIF(Tableau8252728[[#This Row],[Jeudi]:[Samedi]],"&gt;0")</f>
        <v>0</v>
      </c>
      <c r="R672" s="14" t="str">
        <f>IFERROR(Tableau8252728[[#This Row],[Total Tour 1]]+Tableau8252728[[#This Row],[Total Tour 2]],"")</f>
        <v/>
      </c>
      <c r="S672" s="14">
        <f>COUNTIF(Tableau8252728[[#This Row],[Lundi]:[Samedi]],"&gt;=10")*1000</f>
        <v>0</v>
      </c>
      <c r="T67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72" s="15">
        <f>Tableau8252728[[#This Row],[Prime production]]+Tableau8252728[[#This Row],[Prime rendement]]</f>
        <v>0</v>
      </c>
      <c r="V672" s="15" t="str">
        <f>IF(Tableau8252728[[#This Row],[Matricule]]&gt;1,IF(COUNTIF(Tableau8252728[DateMatricule],Tableau8252728[[#This Row],[DateMatricule]])&gt;1,"Doublon",""),"")</f>
        <v/>
      </c>
    </row>
    <row r="673" spans="1:22" x14ac:dyDescent="0.25">
      <c r="A673" s="11" t="str">
        <f>IF(Tableau8252728[[#This Row],[Semaine]]="","",VLOOKUP(Tableau8252728[[#This Row],[Semaine]],Listes!$A:$B,2,FALSE))</f>
        <v/>
      </c>
      <c r="B673" s="11" t="str">
        <f>IF(ISBLANK(Tableau8252728[[#This Row],[Matricule]]),"",VLOOKUP(Tableau8252728[[#This Row],[Matricule]],#REF!,2,FALSE))</f>
        <v/>
      </c>
      <c r="C673" s="11" t="str">
        <f>IF(ISBLANK(Tableau8252728[[#This Row],[Matricule]]),"",VLOOKUP(Tableau8252728[[#This Row],[Matricule]],#REF!,3,FALSE))</f>
        <v/>
      </c>
      <c r="D673" s="11" t="str">
        <f>CONCATENATE(Tableau8252728[[#This Row],[Semaine]],Tableau8252728[[#This Row],[Matricule]])</f>
        <v/>
      </c>
      <c r="O673" s="14" t="str">
        <f>IF(SUM(Tableau8252728[[#This Row],[Lundi]:[Mercredi]])&gt;0,SUM(Tableau8252728[[#This Row],[Lundi]:[Mercredi]]),"")</f>
        <v/>
      </c>
      <c r="P673" s="14" t="str">
        <f>IF(SUM(Tableau8252728[[#This Row],[Jeudi]:[Samedi]])&gt;0,SUM(Tableau8252728[[#This Row],[Jeudi]:[Samedi]]),"")</f>
        <v/>
      </c>
      <c r="Q673" s="14">
        <f>COUNTIF(Tableau8252728[[#This Row],[Lundi]:[Mercredi]],"&gt;0") + COUNTIF(Tableau8252728[[#This Row],[Jeudi]:[Samedi]],"&gt;0")</f>
        <v>0</v>
      </c>
      <c r="R673" s="14" t="str">
        <f>IFERROR(Tableau8252728[[#This Row],[Total Tour 1]]+Tableau8252728[[#This Row],[Total Tour 2]],"")</f>
        <v/>
      </c>
      <c r="S673" s="14">
        <f>COUNTIF(Tableau8252728[[#This Row],[Lundi]:[Samedi]],"&gt;=10")*1000</f>
        <v>0</v>
      </c>
      <c r="T67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73" s="15">
        <f>Tableau8252728[[#This Row],[Prime production]]+Tableau8252728[[#This Row],[Prime rendement]]</f>
        <v>0</v>
      </c>
      <c r="V673" s="15" t="str">
        <f>IF(Tableau8252728[[#This Row],[Matricule]]&gt;1,IF(COUNTIF(Tableau8252728[DateMatricule],Tableau8252728[[#This Row],[DateMatricule]])&gt;1,"Doublon",""),"")</f>
        <v/>
      </c>
    </row>
    <row r="674" spans="1:22" x14ac:dyDescent="0.25">
      <c r="A674" s="11" t="str">
        <f>IF(Tableau8252728[[#This Row],[Semaine]]="","",VLOOKUP(Tableau8252728[[#This Row],[Semaine]],Listes!$A:$B,2,FALSE))</f>
        <v/>
      </c>
      <c r="B674" s="11" t="str">
        <f>IF(ISBLANK(Tableau8252728[[#This Row],[Matricule]]),"",VLOOKUP(Tableau8252728[[#This Row],[Matricule]],#REF!,2,FALSE))</f>
        <v/>
      </c>
      <c r="C674" s="11" t="str">
        <f>IF(ISBLANK(Tableau8252728[[#This Row],[Matricule]]),"",VLOOKUP(Tableau8252728[[#This Row],[Matricule]],#REF!,3,FALSE))</f>
        <v/>
      </c>
      <c r="D674" s="11" t="str">
        <f>CONCATENATE(Tableau8252728[[#This Row],[Semaine]],Tableau8252728[[#This Row],[Matricule]])</f>
        <v/>
      </c>
      <c r="O674" s="14" t="str">
        <f>IF(SUM(Tableau8252728[[#This Row],[Lundi]:[Mercredi]])&gt;0,SUM(Tableau8252728[[#This Row],[Lundi]:[Mercredi]]),"")</f>
        <v/>
      </c>
      <c r="P674" s="14" t="str">
        <f>IF(SUM(Tableau8252728[[#This Row],[Jeudi]:[Samedi]])&gt;0,SUM(Tableau8252728[[#This Row],[Jeudi]:[Samedi]]),"")</f>
        <v/>
      </c>
      <c r="Q674" s="14">
        <f>COUNTIF(Tableau8252728[[#This Row],[Lundi]:[Mercredi]],"&gt;0") + COUNTIF(Tableau8252728[[#This Row],[Jeudi]:[Samedi]],"&gt;0")</f>
        <v>0</v>
      </c>
      <c r="R674" s="14" t="str">
        <f>IFERROR(Tableau8252728[[#This Row],[Total Tour 1]]+Tableau8252728[[#This Row],[Total Tour 2]],"")</f>
        <v/>
      </c>
      <c r="S674" s="14">
        <f>COUNTIF(Tableau8252728[[#This Row],[Lundi]:[Samedi]],"&gt;=10")*1000</f>
        <v>0</v>
      </c>
      <c r="T67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74" s="15">
        <f>Tableau8252728[[#This Row],[Prime production]]+Tableau8252728[[#This Row],[Prime rendement]]</f>
        <v>0</v>
      </c>
      <c r="V674" s="15" t="str">
        <f>IF(Tableau8252728[[#This Row],[Matricule]]&gt;1,IF(COUNTIF(Tableau8252728[DateMatricule],Tableau8252728[[#This Row],[DateMatricule]])&gt;1,"Doublon",""),"")</f>
        <v/>
      </c>
    </row>
    <row r="675" spans="1:22" x14ac:dyDescent="0.25">
      <c r="A675" s="11" t="str">
        <f>IF(Tableau8252728[[#This Row],[Semaine]]="","",VLOOKUP(Tableau8252728[[#This Row],[Semaine]],Listes!$A:$B,2,FALSE))</f>
        <v/>
      </c>
      <c r="B675" s="11" t="str">
        <f>IF(ISBLANK(Tableau8252728[[#This Row],[Matricule]]),"",VLOOKUP(Tableau8252728[[#This Row],[Matricule]],#REF!,2,FALSE))</f>
        <v/>
      </c>
      <c r="C675" s="11" t="str">
        <f>IF(ISBLANK(Tableau8252728[[#This Row],[Matricule]]),"",VLOOKUP(Tableau8252728[[#This Row],[Matricule]],#REF!,3,FALSE))</f>
        <v/>
      </c>
      <c r="D675" s="11" t="str">
        <f>CONCATENATE(Tableau8252728[[#This Row],[Semaine]],Tableau8252728[[#This Row],[Matricule]])</f>
        <v/>
      </c>
      <c r="O675" s="14" t="str">
        <f>IF(SUM(Tableau8252728[[#This Row],[Lundi]:[Mercredi]])&gt;0,SUM(Tableau8252728[[#This Row],[Lundi]:[Mercredi]]),"")</f>
        <v/>
      </c>
      <c r="P675" s="14" t="str">
        <f>IF(SUM(Tableau8252728[[#This Row],[Jeudi]:[Samedi]])&gt;0,SUM(Tableau8252728[[#This Row],[Jeudi]:[Samedi]]),"")</f>
        <v/>
      </c>
      <c r="Q675" s="14">
        <f>COUNTIF(Tableau8252728[[#This Row],[Lundi]:[Mercredi]],"&gt;0") + COUNTIF(Tableau8252728[[#This Row],[Jeudi]:[Samedi]],"&gt;0")</f>
        <v>0</v>
      </c>
      <c r="R675" s="14" t="str">
        <f>IFERROR(Tableau8252728[[#This Row],[Total Tour 1]]+Tableau8252728[[#This Row],[Total Tour 2]],"")</f>
        <v/>
      </c>
      <c r="S675" s="14">
        <f>COUNTIF(Tableau8252728[[#This Row],[Lundi]:[Samedi]],"&gt;=10")*1000</f>
        <v>0</v>
      </c>
      <c r="T67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75" s="15">
        <f>Tableau8252728[[#This Row],[Prime production]]+Tableau8252728[[#This Row],[Prime rendement]]</f>
        <v>0</v>
      </c>
      <c r="V675" s="15" t="str">
        <f>IF(Tableau8252728[[#This Row],[Matricule]]&gt;1,IF(COUNTIF(Tableau8252728[DateMatricule],Tableau8252728[[#This Row],[DateMatricule]])&gt;1,"Doublon",""),"")</f>
        <v/>
      </c>
    </row>
    <row r="676" spans="1:22" x14ac:dyDescent="0.25">
      <c r="A676" s="11" t="str">
        <f>IF(Tableau8252728[[#This Row],[Semaine]]="","",VLOOKUP(Tableau8252728[[#This Row],[Semaine]],Listes!$A:$B,2,FALSE))</f>
        <v/>
      </c>
      <c r="B676" s="11" t="str">
        <f>IF(ISBLANK(Tableau8252728[[#This Row],[Matricule]]),"",VLOOKUP(Tableau8252728[[#This Row],[Matricule]],#REF!,2,FALSE))</f>
        <v/>
      </c>
      <c r="C676" s="11" t="str">
        <f>IF(ISBLANK(Tableau8252728[[#This Row],[Matricule]]),"",VLOOKUP(Tableau8252728[[#This Row],[Matricule]],#REF!,3,FALSE))</f>
        <v/>
      </c>
      <c r="D676" s="11" t="str">
        <f>CONCATENATE(Tableau8252728[[#This Row],[Semaine]],Tableau8252728[[#This Row],[Matricule]])</f>
        <v/>
      </c>
      <c r="O676" s="14" t="str">
        <f>IF(SUM(Tableau8252728[[#This Row],[Lundi]:[Mercredi]])&gt;0,SUM(Tableau8252728[[#This Row],[Lundi]:[Mercredi]]),"")</f>
        <v/>
      </c>
      <c r="P676" s="14" t="str">
        <f>IF(SUM(Tableau8252728[[#This Row],[Jeudi]:[Samedi]])&gt;0,SUM(Tableau8252728[[#This Row],[Jeudi]:[Samedi]]),"")</f>
        <v/>
      </c>
      <c r="Q676" s="14">
        <f>COUNTIF(Tableau8252728[[#This Row],[Lundi]:[Mercredi]],"&gt;0") + COUNTIF(Tableau8252728[[#This Row],[Jeudi]:[Samedi]],"&gt;0")</f>
        <v>0</v>
      </c>
      <c r="R676" s="14" t="str">
        <f>IFERROR(Tableau8252728[[#This Row],[Total Tour 1]]+Tableau8252728[[#This Row],[Total Tour 2]],"")</f>
        <v/>
      </c>
      <c r="S676" s="14">
        <f>COUNTIF(Tableau8252728[[#This Row],[Lundi]:[Samedi]],"&gt;=10")*1000</f>
        <v>0</v>
      </c>
      <c r="T67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76" s="15">
        <f>Tableau8252728[[#This Row],[Prime production]]+Tableau8252728[[#This Row],[Prime rendement]]</f>
        <v>0</v>
      </c>
      <c r="V676" s="15" t="str">
        <f>IF(Tableau8252728[[#This Row],[Matricule]]&gt;1,IF(COUNTIF(Tableau8252728[DateMatricule],Tableau8252728[[#This Row],[DateMatricule]])&gt;1,"Doublon",""),"")</f>
        <v/>
      </c>
    </row>
    <row r="677" spans="1:22" x14ac:dyDescent="0.25">
      <c r="A677" s="11" t="str">
        <f>IF(Tableau8252728[[#This Row],[Semaine]]="","",VLOOKUP(Tableau8252728[[#This Row],[Semaine]],Listes!$A:$B,2,FALSE))</f>
        <v/>
      </c>
      <c r="B677" s="11" t="str">
        <f>IF(ISBLANK(Tableau8252728[[#This Row],[Matricule]]),"",VLOOKUP(Tableau8252728[[#This Row],[Matricule]],#REF!,2,FALSE))</f>
        <v/>
      </c>
      <c r="C677" s="11" t="str">
        <f>IF(ISBLANK(Tableau8252728[[#This Row],[Matricule]]),"",VLOOKUP(Tableau8252728[[#This Row],[Matricule]],#REF!,3,FALSE))</f>
        <v/>
      </c>
      <c r="D677" s="11" t="str">
        <f>CONCATENATE(Tableau8252728[[#This Row],[Semaine]],Tableau8252728[[#This Row],[Matricule]])</f>
        <v/>
      </c>
      <c r="O677" s="14" t="str">
        <f>IF(SUM(Tableau8252728[[#This Row],[Lundi]:[Mercredi]])&gt;0,SUM(Tableau8252728[[#This Row],[Lundi]:[Mercredi]]),"")</f>
        <v/>
      </c>
      <c r="P677" s="14" t="str">
        <f>IF(SUM(Tableau8252728[[#This Row],[Jeudi]:[Samedi]])&gt;0,SUM(Tableau8252728[[#This Row],[Jeudi]:[Samedi]]),"")</f>
        <v/>
      </c>
      <c r="Q677" s="14">
        <f>COUNTIF(Tableau8252728[[#This Row],[Lundi]:[Mercredi]],"&gt;0") + COUNTIF(Tableau8252728[[#This Row],[Jeudi]:[Samedi]],"&gt;0")</f>
        <v>0</v>
      </c>
      <c r="R677" s="14" t="str">
        <f>IFERROR(Tableau8252728[[#This Row],[Total Tour 1]]+Tableau8252728[[#This Row],[Total Tour 2]],"")</f>
        <v/>
      </c>
      <c r="S677" s="14">
        <f>COUNTIF(Tableau8252728[[#This Row],[Lundi]:[Samedi]],"&gt;=10")*1000</f>
        <v>0</v>
      </c>
      <c r="T67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77" s="15">
        <f>Tableau8252728[[#This Row],[Prime production]]+Tableau8252728[[#This Row],[Prime rendement]]</f>
        <v>0</v>
      </c>
      <c r="V677" s="15" t="str">
        <f>IF(Tableau8252728[[#This Row],[Matricule]]&gt;1,IF(COUNTIF(Tableau8252728[DateMatricule],Tableau8252728[[#This Row],[DateMatricule]])&gt;1,"Doublon",""),"")</f>
        <v/>
      </c>
    </row>
    <row r="678" spans="1:22" x14ac:dyDescent="0.25">
      <c r="A678" s="11" t="str">
        <f>IF(Tableau8252728[[#This Row],[Semaine]]="","",VLOOKUP(Tableau8252728[[#This Row],[Semaine]],Listes!$A:$B,2,FALSE))</f>
        <v/>
      </c>
      <c r="B678" s="11" t="str">
        <f>IF(ISBLANK(Tableau8252728[[#This Row],[Matricule]]),"",VLOOKUP(Tableau8252728[[#This Row],[Matricule]],#REF!,2,FALSE))</f>
        <v/>
      </c>
      <c r="C678" s="11" t="str">
        <f>IF(ISBLANK(Tableau8252728[[#This Row],[Matricule]]),"",VLOOKUP(Tableau8252728[[#This Row],[Matricule]],#REF!,3,FALSE))</f>
        <v/>
      </c>
      <c r="D678" s="11" t="str">
        <f>CONCATENATE(Tableau8252728[[#This Row],[Semaine]],Tableau8252728[[#This Row],[Matricule]])</f>
        <v/>
      </c>
      <c r="O678" s="14" t="str">
        <f>IF(SUM(Tableau8252728[[#This Row],[Lundi]:[Mercredi]])&gt;0,SUM(Tableau8252728[[#This Row],[Lundi]:[Mercredi]]),"")</f>
        <v/>
      </c>
      <c r="P678" s="14" t="str">
        <f>IF(SUM(Tableau8252728[[#This Row],[Jeudi]:[Samedi]])&gt;0,SUM(Tableau8252728[[#This Row],[Jeudi]:[Samedi]]),"")</f>
        <v/>
      </c>
      <c r="Q678" s="14">
        <f>COUNTIF(Tableau8252728[[#This Row],[Lundi]:[Mercredi]],"&gt;0") + COUNTIF(Tableau8252728[[#This Row],[Jeudi]:[Samedi]],"&gt;0")</f>
        <v>0</v>
      </c>
      <c r="R678" s="14" t="str">
        <f>IFERROR(Tableau8252728[[#This Row],[Total Tour 1]]+Tableau8252728[[#This Row],[Total Tour 2]],"")</f>
        <v/>
      </c>
      <c r="S678" s="14">
        <f>COUNTIF(Tableau8252728[[#This Row],[Lundi]:[Samedi]],"&gt;=10")*1000</f>
        <v>0</v>
      </c>
      <c r="T67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78" s="15">
        <f>Tableau8252728[[#This Row],[Prime production]]+Tableau8252728[[#This Row],[Prime rendement]]</f>
        <v>0</v>
      </c>
      <c r="V678" s="15" t="str">
        <f>IF(Tableau8252728[[#This Row],[Matricule]]&gt;1,IF(COUNTIF(Tableau8252728[DateMatricule],Tableau8252728[[#This Row],[DateMatricule]])&gt;1,"Doublon",""),"")</f>
        <v/>
      </c>
    </row>
    <row r="679" spans="1:22" x14ac:dyDescent="0.25">
      <c r="A679" s="11" t="str">
        <f>IF(Tableau8252728[[#This Row],[Semaine]]="","",VLOOKUP(Tableau8252728[[#This Row],[Semaine]],Listes!$A:$B,2,FALSE))</f>
        <v/>
      </c>
      <c r="B679" s="11" t="str">
        <f>IF(ISBLANK(Tableau8252728[[#This Row],[Matricule]]),"",VLOOKUP(Tableau8252728[[#This Row],[Matricule]],#REF!,2,FALSE))</f>
        <v/>
      </c>
      <c r="C679" s="11" t="str">
        <f>IF(ISBLANK(Tableau8252728[[#This Row],[Matricule]]),"",VLOOKUP(Tableau8252728[[#This Row],[Matricule]],#REF!,3,FALSE))</f>
        <v/>
      </c>
      <c r="D679" s="11" t="str">
        <f>CONCATENATE(Tableau8252728[[#This Row],[Semaine]],Tableau8252728[[#This Row],[Matricule]])</f>
        <v/>
      </c>
      <c r="O679" s="14" t="str">
        <f>IF(SUM(Tableau8252728[[#This Row],[Lundi]:[Mercredi]])&gt;0,SUM(Tableau8252728[[#This Row],[Lundi]:[Mercredi]]),"")</f>
        <v/>
      </c>
      <c r="P679" s="14" t="str">
        <f>IF(SUM(Tableau8252728[[#This Row],[Jeudi]:[Samedi]])&gt;0,SUM(Tableau8252728[[#This Row],[Jeudi]:[Samedi]]),"")</f>
        <v/>
      </c>
      <c r="Q679" s="14">
        <f>COUNTIF(Tableau8252728[[#This Row],[Lundi]:[Mercredi]],"&gt;0") + COUNTIF(Tableau8252728[[#This Row],[Jeudi]:[Samedi]],"&gt;0")</f>
        <v>0</v>
      </c>
      <c r="R679" s="14" t="str">
        <f>IFERROR(Tableau8252728[[#This Row],[Total Tour 1]]+Tableau8252728[[#This Row],[Total Tour 2]],"")</f>
        <v/>
      </c>
      <c r="S679" s="14">
        <f>COUNTIF(Tableau8252728[[#This Row],[Lundi]:[Samedi]],"&gt;=10")*1000</f>
        <v>0</v>
      </c>
      <c r="T67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79" s="15">
        <f>Tableau8252728[[#This Row],[Prime production]]+Tableau8252728[[#This Row],[Prime rendement]]</f>
        <v>0</v>
      </c>
      <c r="V679" s="15" t="str">
        <f>IF(Tableau8252728[[#This Row],[Matricule]]&gt;1,IF(COUNTIF(Tableau8252728[DateMatricule],Tableau8252728[[#This Row],[DateMatricule]])&gt;1,"Doublon",""),"")</f>
        <v/>
      </c>
    </row>
    <row r="680" spans="1:22" x14ac:dyDescent="0.25">
      <c r="A680" s="11" t="str">
        <f>IF(Tableau8252728[[#This Row],[Semaine]]="","",VLOOKUP(Tableau8252728[[#This Row],[Semaine]],Listes!$A:$B,2,FALSE))</f>
        <v/>
      </c>
      <c r="B680" s="11" t="str">
        <f>IF(ISBLANK(Tableau8252728[[#This Row],[Matricule]]),"",VLOOKUP(Tableau8252728[[#This Row],[Matricule]],#REF!,2,FALSE))</f>
        <v/>
      </c>
      <c r="C680" s="11" t="str">
        <f>IF(ISBLANK(Tableau8252728[[#This Row],[Matricule]]),"",VLOOKUP(Tableau8252728[[#This Row],[Matricule]],#REF!,3,FALSE))</f>
        <v/>
      </c>
      <c r="D680" s="11" t="str">
        <f>CONCATENATE(Tableau8252728[[#This Row],[Semaine]],Tableau8252728[[#This Row],[Matricule]])</f>
        <v/>
      </c>
      <c r="O680" s="14" t="str">
        <f>IF(SUM(Tableau8252728[[#This Row],[Lundi]:[Mercredi]])&gt;0,SUM(Tableau8252728[[#This Row],[Lundi]:[Mercredi]]),"")</f>
        <v/>
      </c>
      <c r="P680" s="14" t="str">
        <f>IF(SUM(Tableau8252728[[#This Row],[Jeudi]:[Samedi]])&gt;0,SUM(Tableau8252728[[#This Row],[Jeudi]:[Samedi]]),"")</f>
        <v/>
      </c>
      <c r="Q680" s="14">
        <f>COUNTIF(Tableau8252728[[#This Row],[Lundi]:[Mercredi]],"&gt;0") + COUNTIF(Tableau8252728[[#This Row],[Jeudi]:[Samedi]],"&gt;0")</f>
        <v>0</v>
      </c>
      <c r="R680" s="14" t="str">
        <f>IFERROR(Tableau8252728[[#This Row],[Total Tour 1]]+Tableau8252728[[#This Row],[Total Tour 2]],"")</f>
        <v/>
      </c>
      <c r="S680" s="14">
        <f>COUNTIF(Tableau8252728[[#This Row],[Lundi]:[Samedi]],"&gt;=10")*1000</f>
        <v>0</v>
      </c>
      <c r="T68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80" s="15">
        <f>Tableau8252728[[#This Row],[Prime production]]+Tableau8252728[[#This Row],[Prime rendement]]</f>
        <v>0</v>
      </c>
      <c r="V680" s="15" t="str">
        <f>IF(Tableau8252728[[#This Row],[Matricule]]&gt;1,IF(COUNTIF(Tableau8252728[DateMatricule],Tableau8252728[[#This Row],[DateMatricule]])&gt;1,"Doublon",""),"")</f>
        <v/>
      </c>
    </row>
    <row r="681" spans="1:22" x14ac:dyDescent="0.25">
      <c r="A681" s="11" t="str">
        <f>IF(Tableau8252728[[#This Row],[Semaine]]="","",VLOOKUP(Tableau8252728[[#This Row],[Semaine]],Listes!$A:$B,2,FALSE))</f>
        <v/>
      </c>
      <c r="B681" s="11" t="str">
        <f>IF(ISBLANK(Tableau8252728[[#This Row],[Matricule]]),"",VLOOKUP(Tableau8252728[[#This Row],[Matricule]],#REF!,2,FALSE))</f>
        <v/>
      </c>
      <c r="C681" s="11" t="str">
        <f>IF(ISBLANK(Tableau8252728[[#This Row],[Matricule]]),"",VLOOKUP(Tableau8252728[[#This Row],[Matricule]],#REF!,3,FALSE))</f>
        <v/>
      </c>
      <c r="D681" s="11" t="str">
        <f>CONCATENATE(Tableau8252728[[#This Row],[Semaine]],Tableau8252728[[#This Row],[Matricule]])</f>
        <v/>
      </c>
      <c r="O681" s="14" t="str">
        <f>IF(SUM(Tableau8252728[[#This Row],[Lundi]:[Mercredi]])&gt;0,SUM(Tableau8252728[[#This Row],[Lundi]:[Mercredi]]),"")</f>
        <v/>
      </c>
      <c r="P681" s="14" t="str">
        <f>IF(SUM(Tableau8252728[[#This Row],[Jeudi]:[Samedi]])&gt;0,SUM(Tableau8252728[[#This Row],[Jeudi]:[Samedi]]),"")</f>
        <v/>
      </c>
      <c r="Q681" s="14">
        <f>COUNTIF(Tableau8252728[[#This Row],[Lundi]:[Mercredi]],"&gt;0") + COUNTIF(Tableau8252728[[#This Row],[Jeudi]:[Samedi]],"&gt;0")</f>
        <v>0</v>
      </c>
      <c r="R681" s="14" t="str">
        <f>IFERROR(Tableau8252728[[#This Row],[Total Tour 1]]+Tableau8252728[[#This Row],[Total Tour 2]],"")</f>
        <v/>
      </c>
      <c r="S681" s="14">
        <f>COUNTIF(Tableau8252728[[#This Row],[Lundi]:[Samedi]],"&gt;=10")*1000</f>
        <v>0</v>
      </c>
      <c r="T68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81" s="15">
        <f>Tableau8252728[[#This Row],[Prime production]]+Tableau8252728[[#This Row],[Prime rendement]]</f>
        <v>0</v>
      </c>
      <c r="V681" s="15" t="str">
        <f>IF(Tableau8252728[[#This Row],[Matricule]]&gt;1,IF(COUNTIF(Tableau8252728[DateMatricule],Tableau8252728[[#This Row],[DateMatricule]])&gt;1,"Doublon",""),"")</f>
        <v/>
      </c>
    </row>
    <row r="682" spans="1:22" x14ac:dyDescent="0.25">
      <c r="A682" s="11" t="str">
        <f>IF(Tableau8252728[[#This Row],[Semaine]]="","",VLOOKUP(Tableau8252728[[#This Row],[Semaine]],Listes!$A:$B,2,FALSE))</f>
        <v/>
      </c>
      <c r="B682" s="11" t="str">
        <f>IF(ISBLANK(Tableau8252728[[#This Row],[Matricule]]),"",VLOOKUP(Tableau8252728[[#This Row],[Matricule]],#REF!,2,FALSE))</f>
        <v/>
      </c>
      <c r="C682" s="11" t="str">
        <f>IF(ISBLANK(Tableau8252728[[#This Row],[Matricule]]),"",VLOOKUP(Tableau8252728[[#This Row],[Matricule]],#REF!,3,FALSE))</f>
        <v/>
      </c>
      <c r="D682" s="11" t="str">
        <f>CONCATENATE(Tableau8252728[[#This Row],[Semaine]],Tableau8252728[[#This Row],[Matricule]])</f>
        <v/>
      </c>
      <c r="O682" s="14" t="str">
        <f>IF(SUM(Tableau8252728[[#This Row],[Lundi]:[Mercredi]])&gt;0,SUM(Tableau8252728[[#This Row],[Lundi]:[Mercredi]]),"")</f>
        <v/>
      </c>
      <c r="P682" s="14" t="str">
        <f>IF(SUM(Tableau8252728[[#This Row],[Jeudi]:[Samedi]])&gt;0,SUM(Tableau8252728[[#This Row],[Jeudi]:[Samedi]]),"")</f>
        <v/>
      </c>
      <c r="Q682" s="14">
        <f>COUNTIF(Tableau8252728[[#This Row],[Lundi]:[Mercredi]],"&gt;0") + COUNTIF(Tableau8252728[[#This Row],[Jeudi]:[Samedi]],"&gt;0")</f>
        <v>0</v>
      </c>
      <c r="R682" s="14" t="str">
        <f>IFERROR(Tableau8252728[[#This Row],[Total Tour 1]]+Tableau8252728[[#This Row],[Total Tour 2]],"")</f>
        <v/>
      </c>
      <c r="S682" s="14">
        <f>COUNTIF(Tableau8252728[[#This Row],[Lundi]:[Samedi]],"&gt;=10")*1000</f>
        <v>0</v>
      </c>
      <c r="T68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82" s="15">
        <f>Tableau8252728[[#This Row],[Prime production]]+Tableau8252728[[#This Row],[Prime rendement]]</f>
        <v>0</v>
      </c>
      <c r="V682" s="15" t="str">
        <f>IF(Tableau8252728[[#This Row],[Matricule]]&gt;1,IF(COUNTIF(Tableau8252728[DateMatricule],Tableau8252728[[#This Row],[DateMatricule]])&gt;1,"Doublon",""),"")</f>
        <v/>
      </c>
    </row>
    <row r="683" spans="1:22" x14ac:dyDescent="0.25">
      <c r="A683" s="11" t="str">
        <f>IF(Tableau8252728[[#This Row],[Semaine]]="","",VLOOKUP(Tableau8252728[[#This Row],[Semaine]],Listes!$A:$B,2,FALSE))</f>
        <v/>
      </c>
      <c r="B683" s="11" t="str">
        <f>IF(ISBLANK(Tableau8252728[[#This Row],[Matricule]]),"",VLOOKUP(Tableau8252728[[#This Row],[Matricule]],#REF!,2,FALSE))</f>
        <v/>
      </c>
      <c r="C683" s="11" t="str">
        <f>IF(ISBLANK(Tableau8252728[[#This Row],[Matricule]]),"",VLOOKUP(Tableau8252728[[#This Row],[Matricule]],#REF!,3,FALSE))</f>
        <v/>
      </c>
      <c r="D683" s="11" t="str">
        <f>CONCATENATE(Tableau8252728[[#This Row],[Semaine]],Tableau8252728[[#This Row],[Matricule]])</f>
        <v/>
      </c>
      <c r="O683" s="14" t="str">
        <f>IF(SUM(Tableau8252728[[#This Row],[Lundi]:[Mercredi]])&gt;0,SUM(Tableau8252728[[#This Row],[Lundi]:[Mercredi]]),"")</f>
        <v/>
      </c>
      <c r="P683" s="14" t="str">
        <f>IF(SUM(Tableau8252728[[#This Row],[Jeudi]:[Samedi]])&gt;0,SUM(Tableau8252728[[#This Row],[Jeudi]:[Samedi]]),"")</f>
        <v/>
      </c>
      <c r="Q683" s="14">
        <f>COUNTIF(Tableau8252728[[#This Row],[Lundi]:[Mercredi]],"&gt;0") + COUNTIF(Tableau8252728[[#This Row],[Jeudi]:[Samedi]],"&gt;0")</f>
        <v>0</v>
      </c>
      <c r="R683" s="14" t="str">
        <f>IFERROR(Tableau8252728[[#This Row],[Total Tour 1]]+Tableau8252728[[#This Row],[Total Tour 2]],"")</f>
        <v/>
      </c>
      <c r="S683" s="14">
        <f>COUNTIF(Tableau8252728[[#This Row],[Lundi]:[Samedi]],"&gt;=10")*1000</f>
        <v>0</v>
      </c>
      <c r="T68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83" s="15">
        <f>Tableau8252728[[#This Row],[Prime production]]+Tableau8252728[[#This Row],[Prime rendement]]</f>
        <v>0</v>
      </c>
      <c r="V683" s="15" t="str">
        <f>IF(Tableau8252728[[#This Row],[Matricule]]&gt;1,IF(COUNTIF(Tableau8252728[DateMatricule],Tableau8252728[[#This Row],[DateMatricule]])&gt;1,"Doublon",""),"")</f>
        <v/>
      </c>
    </row>
    <row r="684" spans="1:22" x14ac:dyDescent="0.25">
      <c r="A684" s="11" t="str">
        <f>IF(Tableau8252728[[#This Row],[Semaine]]="","",VLOOKUP(Tableau8252728[[#This Row],[Semaine]],Listes!$A:$B,2,FALSE))</f>
        <v/>
      </c>
      <c r="B684" s="11" t="str">
        <f>IF(ISBLANK(Tableau8252728[[#This Row],[Matricule]]),"",VLOOKUP(Tableau8252728[[#This Row],[Matricule]],#REF!,2,FALSE))</f>
        <v/>
      </c>
      <c r="C684" s="11" t="str">
        <f>IF(ISBLANK(Tableau8252728[[#This Row],[Matricule]]),"",VLOOKUP(Tableau8252728[[#This Row],[Matricule]],#REF!,3,FALSE))</f>
        <v/>
      </c>
      <c r="D684" s="11" t="str">
        <f>CONCATENATE(Tableau8252728[[#This Row],[Semaine]],Tableau8252728[[#This Row],[Matricule]])</f>
        <v/>
      </c>
      <c r="O684" s="14" t="str">
        <f>IF(SUM(Tableau8252728[[#This Row],[Lundi]:[Mercredi]])&gt;0,SUM(Tableau8252728[[#This Row],[Lundi]:[Mercredi]]),"")</f>
        <v/>
      </c>
      <c r="P684" s="14" t="str">
        <f>IF(SUM(Tableau8252728[[#This Row],[Jeudi]:[Samedi]])&gt;0,SUM(Tableau8252728[[#This Row],[Jeudi]:[Samedi]]),"")</f>
        <v/>
      </c>
      <c r="Q684" s="14">
        <f>COUNTIF(Tableau8252728[[#This Row],[Lundi]:[Mercredi]],"&gt;0") + COUNTIF(Tableau8252728[[#This Row],[Jeudi]:[Samedi]],"&gt;0")</f>
        <v>0</v>
      </c>
      <c r="R684" s="14" t="str">
        <f>IFERROR(Tableau8252728[[#This Row],[Total Tour 1]]+Tableau8252728[[#This Row],[Total Tour 2]],"")</f>
        <v/>
      </c>
      <c r="S684" s="14">
        <f>COUNTIF(Tableau8252728[[#This Row],[Lundi]:[Samedi]],"&gt;=10")*1000</f>
        <v>0</v>
      </c>
      <c r="T68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84" s="15">
        <f>Tableau8252728[[#This Row],[Prime production]]+Tableau8252728[[#This Row],[Prime rendement]]</f>
        <v>0</v>
      </c>
      <c r="V684" s="15" t="str">
        <f>IF(Tableau8252728[[#This Row],[Matricule]]&gt;1,IF(COUNTIF(Tableau8252728[DateMatricule],Tableau8252728[[#This Row],[DateMatricule]])&gt;1,"Doublon",""),"")</f>
        <v/>
      </c>
    </row>
    <row r="685" spans="1:22" x14ac:dyDescent="0.25">
      <c r="A685" s="11" t="str">
        <f>IF(Tableau8252728[[#This Row],[Semaine]]="","",VLOOKUP(Tableau8252728[[#This Row],[Semaine]],Listes!$A:$B,2,FALSE))</f>
        <v/>
      </c>
      <c r="B685" s="11" t="str">
        <f>IF(ISBLANK(Tableau8252728[[#This Row],[Matricule]]),"",VLOOKUP(Tableau8252728[[#This Row],[Matricule]],#REF!,2,FALSE))</f>
        <v/>
      </c>
      <c r="C685" s="11" t="str">
        <f>IF(ISBLANK(Tableau8252728[[#This Row],[Matricule]]),"",VLOOKUP(Tableau8252728[[#This Row],[Matricule]],#REF!,3,FALSE))</f>
        <v/>
      </c>
      <c r="D685" s="11" t="str">
        <f>CONCATENATE(Tableau8252728[[#This Row],[Semaine]],Tableau8252728[[#This Row],[Matricule]])</f>
        <v/>
      </c>
      <c r="O685" s="14" t="str">
        <f>IF(SUM(Tableau8252728[[#This Row],[Lundi]:[Mercredi]])&gt;0,SUM(Tableau8252728[[#This Row],[Lundi]:[Mercredi]]),"")</f>
        <v/>
      </c>
      <c r="P685" s="14" t="str">
        <f>IF(SUM(Tableau8252728[[#This Row],[Jeudi]:[Samedi]])&gt;0,SUM(Tableau8252728[[#This Row],[Jeudi]:[Samedi]]),"")</f>
        <v/>
      </c>
      <c r="Q685" s="14">
        <f>COUNTIF(Tableau8252728[[#This Row],[Lundi]:[Mercredi]],"&gt;0") + COUNTIF(Tableau8252728[[#This Row],[Jeudi]:[Samedi]],"&gt;0")</f>
        <v>0</v>
      </c>
      <c r="R685" s="14" t="str">
        <f>IFERROR(Tableau8252728[[#This Row],[Total Tour 1]]+Tableau8252728[[#This Row],[Total Tour 2]],"")</f>
        <v/>
      </c>
      <c r="S685" s="14">
        <f>COUNTIF(Tableau8252728[[#This Row],[Lundi]:[Samedi]],"&gt;=10")*1000</f>
        <v>0</v>
      </c>
      <c r="T68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85" s="15">
        <f>Tableau8252728[[#This Row],[Prime production]]+Tableau8252728[[#This Row],[Prime rendement]]</f>
        <v>0</v>
      </c>
      <c r="V685" s="15" t="str">
        <f>IF(Tableau8252728[[#This Row],[Matricule]]&gt;1,IF(COUNTIF(Tableau8252728[DateMatricule],Tableau8252728[[#This Row],[DateMatricule]])&gt;1,"Doublon",""),"")</f>
        <v/>
      </c>
    </row>
    <row r="686" spans="1:22" x14ac:dyDescent="0.25">
      <c r="A686" s="11" t="str">
        <f>IF(Tableau8252728[[#This Row],[Semaine]]="","",VLOOKUP(Tableau8252728[[#This Row],[Semaine]],Listes!$A:$B,2,FALSE))</f>
        <v/>
      </c>
      <c r="B686" s="11" t="str">
        <f>IF(ISBLANK(Tableau8252728[[#This Row],[Matricule]]),"",VLOOKUP(Tableau8252728[[#This Row],[Matricule]],#REF!,2,FALSE))</f>
        <v/>
      </c>
      <c r="C686" s="11" t="str">
        <f>IF(ISBLANK(Tableau8252728[[#This Row],[Matricule]]),"",VLOOKUP(Tableau8252728[[#This Row],[Matricule]],#REF!,3,FALSE))</f>
        <v/>
      </c>
      <c r="D686" s="11" t="str">
        <f>CONCATENATE(Tableau8252728[[#This Row],[Semaine]],Tableau8252728[[#This Row],[Matricule]])</f>
        <v/>
      </c>
      <c r="O686" s="14" t="str">
        <f>IF(SUM(Tableau8252728[[#This Row],[Lundi]:[Mercredi]])&gt;0,SUM(Tableau8252728[[#This Row],[Lundi]:[Mercredi]]),"")</f>
        <v/>
      </c>
      <c r="P686" s="14" t="str">
        <f>IF(SUM(Tableau8252728[[#This Row],[Jeudi]:[Samedi]])&gt;0,SUM(Tableau8252728[[#This Row],[Jeudi]:[Samedi]]),"")</f>
        <v/>
      </c>
      <c r="Q686" s="14">
        <f>COUNTIF(Tableau8252728[[#This Row],[Lundi]:[Mercredi]],"&gt;0") + COUNTIF(Tableau8252728[[#This Row],[Jeudi]:[Samedi]],"&gt;0")</f>
        <v>0</v>
      </c>
      <c r="R686" s="14" t="str">
        <f>IFERROR(Tableau8252728[[#This Row],[Total Tour 1]]+Tableau8252728[[#This Row],[Total Tour 2]],"")</f>
        <v/>
      </c>
      <c r="S686" s="14">
        <f>COUNTIF(Tableau8252728[[#This Row],[Lundi]:[Samedi]],"&gt;=10")*1000</f>
        <v>0</v>
      </c>
      <c r="T68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86" s="15">
        <f>Tableau8252728[[#This Row],[Prime production]]+Tableau8252728[[#This Row],[Prime rendement]]</f>
        <v>0</v>
      </c>
      <c r="V686" s="15" t="str">
        <f>IF(Tableau8252728[[#This Row],[Matricule]]&gt;1,IF(COUNTIF(Tableau8252728[DateMatricule],Tableau8252728[[#This Row],[DateMatricule]])&gt;1,"Doublon",""),"")</f>
        <v/>
      </c>
    </row>
    <row r="687" spans="1:22" x14ac:dyDescent="0.25">
      <c r="A687" s="11" t="str">
        <f>IF(Tableau8252728[[#This Row],[Semaine]]="","",VLOOKUP(Tableau8252728[[#This Row],[Semaine]],Listes!$A:$B,2,FALSE))</f>
        <v/>
      </c>
      <c r="B687" s="11" t="str">
        <f>IF(ISBLANK(Tableau8252728[[#This Row],[Matricule]]),"",VLOOKUP(Tableau8252728[[#This Row],[Matricule]],#REF!,2,FALSE))</f>
        <v/>
      </c>
      <c r="C687" s="11" t="str">
        <f>IF(ISBLANK(Tableau8252728[[#This Row],[Matricule]]),"",VLOOKUP(Tableau8252728[[#This Row],[Matricule]],#REF!,3,FALSE))</f>
        <v/>
      </c>
      <c r="D687" s="11" t="str">
        <f>CONCATENATE(Tableau8252728[[#This Row],[Semaine]],Tableau8252728[[#This Row],[Matricule]])</f>
        <v/>
      </c>
      <c r="O687" s="14" t="str">
        <f>IF(SUM(Tableau8252728[[#This Row],[Lundi]:[Mercredi]])&gt;0,SUM(Tableau8252728[[#This Row],[Lundi]:[Mercredi]]),"")</f>
        <v/>
      </c>
      <c r="P687" s="14" t="str">
        <f>IF(SUM(Tableau8252728[[#This Row],[Jeudi]:[Samedi]])&gt;0,SUM(Tableau8252728[[#This Row],[Jeudi]:[Samedi]]),"")</f>
        <v/>
      </c>
      <c r="Q687" s="14">
        <f>COUNTIF(Tableau8252728[[#This Row],[Lundi]:[Mercredi]],"&gt;0") + COUNTIF(Tableau8252728[[#This Row],[Jeudi]:[Samedi]],"&gt;0")</f>
        <v>0</v>
      </c>
      <c r="R687" s="14" t="str">
        <f>IFERROR(Tableau8252728[[#This Row],[Total Tour 1]]+Tableau8252728[[#This Row],[Total Tour 2]],"")</f>
        <v/>
      </c>
      <c r="S687" s="14">
        <f>COUNTIF(Tableau8252728[[#This Row],[Lundi]:[Samedi]],"&gt;=10")*1000</f>
        <v>0</v>
      </c>
      <c r="T68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87" s="15">
        <f>Tableau8252728[[#This Row],[Prime production]]+Tableau8252728[[#This Row],[Prime rendement]]</f>
        <v>0</v>
      </c>
      <c r="V687" s="15" t="str">
        <f>IF(Tableau8252728[[#This Row],[Matricule]]&gt;1,IF(COUNTIF(Tableau8252728[DateMatricule],Tableau8252728[[#This Row],[DateMatricule]])&gt;1,"Doublon",""),"")</f>
        <v/>
      </c>
    </row>
    <row r="688" spans="1:22" x14ac:dyDescent="0.25">
      <c r="A688" s="11" t="str">
        <f>IF(Tableau8252728[[#This Row],[Semaine]]="","",VLOOKUP(Tableau8252728[[#This Row],[Semaine]],Listes!$A:$B,2,FALSE))</f>
        <v/>
      </c>
      <c r="B688" s="11" t="str">
        <f>IF(ISBLANK(Tableau8252728[[#This Row],[Matricule]]),"",VLOOKUP(Tableau8252728[[#This Row],[Matricule]],#REF!,2,FALSE))</f>
        <v/>
      </c>
      <c r="C688" s="11" t="str">
        <f>IF(ISBLANK(Tableau8252728[[#This Row],[Matricule]]),"",VLOOKUP(Tableau8252728[[#This Row],[Matricule]],#REF!,3,FALSE))</f>
        <v/>
      </c>
      <c r="D688" s="11" t="str">
        <f>CONCATENATE(Tableau8252728[[#This Row],[Semaine]],Tableau8252728[[#This Row],[Matricule]])</f>
        <v/>
      </c>
      <c r="O688" s="14" t="str">
        <f>IF(SUM(Tableau8252728[[#This Row],[Lundi]:[Mercredi]])&gt;0,SUM(Tableau8252728[[#This Row],[Lundi]:[Mercredi]]),"")</f>
        <v/>
      </c>
      <c r="P688" s="14" t="str">
        <f>IF(SUM(Tableau8252728[[#This Row],[Jeudi]:[Samedi]])&gt;0,SUM(Tableau8252728[[#This Row],[Jeudi]:[Samedi]]),"")</f>
        <v/>
      </c>
      <c r="Q688" s="14">
        <f>COUNTIF(Tableau8252728[[#This Row],[Lundi]:[Mercredi]],"&gt;0") + COUNTIF(Tableau8252728[[#This Row],[Jeudi]:[Samedi]],"&gt;0")</f>
        <v>0</v>
      </c>
      <c r="R688" s="14" t="str">
        <f>IFERROR(Tableau8252728[[#This Row],[Total Tour 1]]+Tableau8252728[[#This Row],[Total Tour 2]],"")</f>
        <v/>
      </c>
      <c r="S688" s="14">
        <f>COUNTIF(Tableau8252728[[#This Row],[Lundi]:[Samedi]],"&gt;=10")*1000</f>
        <v>0</v>
      </c>
      <c r="T68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88" s="15">
        <f>Tableau8252728[[#This Row],[Prime production]]+Tableau8252728[[#This Row],[Prime rendement]]</f>
        <v>0</v>
      </c>
      <c r="V688" s="15" t="str">
        <f>IF(Tableau8252728[[#This Row],[Matricule]]&gt;1,IF(COUNTIF(Tableau8252728[DateMatricule],Tableau8252728[[#This Row],[DateMatricule]])&gt;1,"Doublon",""),"")</f>
        <v/>
      </c>
    </row>
    <row r="689" spans="1:22" x14ac:dyDescent="0.25">
      <c r="A689" s="11" t="str">
        <f>IF(Tableau8252728[[#This Row],[Semaine]]="","",VLOOKUP(Tableau8252728[[#This Row],[Semaine]],Listes!$A:$B,2,FALSE))</f>
        <v/>
      </c>
      <c r="B689" s="11" t="str">
        <f>IF(ISBLANK(Tableau8252728[[#This Row],[Matricule]]),"",VLOOKUP(Tableau8252728[[#This Row],[Matricule]],#REF!,2,FALSE))</f>
        <v/>
      </c>
      <c r="C689" s="11" t="str">
        <f>IF(ISBLANK(Tableau8252728[[#This Row],[Matricule]]),"",VLOOKUP(Tableau8252728[[#This Row],[Matricule]],#REF!,3,FALSE))</f>
        <v/>
      </c>
      <c r="D689" s="11" t="str">
        <f>CONCATENATE(Tableau8252728[[#This Row],[Semaine]],Tableau8252728[[#This Row],[Matricule]])</f>
        <v/>
      </c>
      <c r="O689" s="14" t="str">
        <f>IF(SUM(Tableau8252728[[#This Row],[Lundi]:[Mercredi]])&gt;0,SUM(Tableau8252728[[#This Row],[Lundi]:[Mercredi]]),"")</f>
        <v/>
      </c>
      <c r="P689" s="14" t="str">
        <f>IF(SUM(Tableau8252728[[#This Row],[Jeudi]:[Samedi]])&gt;0,SUM(Tableau8252728[[#This Row],[Jeudi]:[Samedi]]),"")</f>
        <v/>
      </c>
      <c r="Q689" s="14">
        <f>COUNTIF(Tableau8252728[[#This Row],[Lundi]:[Mercredi]],"&gt;0") + COUNTIF(Tableau8252728[[#This Row],[Jeudi]:[Samedi]],"&gt;0")</f>
        <v>0</v>
      </c>
      <c r="R689" s="14" t="str">
        <f>IFERROR(Tableau8252728[[#This Row],[Total Tour 1]]+Tableau8252728[[#This Row],[Total Tour 2]],"")</f>
        <v/>
      </c>
      <c r="S689" s="14">
        <f>COUNTIF(Tableau8252728[[#This Row],[Lundi]:[Samedi]],"&gt;=10")*1000</f>
        <v>0</v>
      </c>
      <c r="T68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89" s="15">
        <f>Tableau8252728[[#This Row],[Prime production]]+Tableau8252728[[#This Row],[Prime rendement]]</f>
        <v>0</v>
      </c>
      <c r="V689" s="15" t="str">
        <f>IF(Tableau8252728[[#This Row],[Matricule]]&gt;1,IF(COUNTIF(Tableau8252728[DateMatricule],Tableau8252728[[#This Row],[DateMatricule]])&gt;1,"Doublon",""),"")</f>
        <v/>
      </c>
    </row>
    <row r="690" spans="1:22" x14ac:dyDescent="0.25">
      <c r="A690" s="11" t="str">
        <f>IF(Tableau8252728[[#This Row],[Semaine]]="","",VLOOKUP(Tableau8252728[[#This Row],[Semaine]],Listes!$A:$B,2,FALSE))</f>
        <v/>
      </c>
      <c r="B690" s="11" t="str">
        <f>IF(ISBLANK(Tableau8252728[[#This Row],[Matricule]]),"",VLOOKUP(Tableau8252728[[#This Row],[Matricule]],#REF!,2,FALSE))</f>
        <v/>
      </c>
      <c r="C690" s="11" t="str">
        <f>IF(ISBLANK(Tableau8252728[[#This Row],[Matricule]]),"",VLOOKUP(Tableau8252728[[#This Row],[Matricule]],#REF!,3,FALSE))</f>
        <v/>
      </c>
      <c r="D690" s="11" t="str">
        <f>CONCATENATE(Tableau8252728[[#This Row],[Semaine]],Tableau8252728[[#This Row],[Matricule]])</f>
        <v/>
      </c>
      <c r="O690" s="14" t="str">
        <f>IF(SUM(Tableau8252728[[#This Row],[Lundi]:[Mercredi]])&gt;0,SUM(Tableau8252728[[#This Row],[Lundi]:[Mercredi]]),"")</f>
        <v/>
      </c>
      <c r="P690" s="14" t="str">
        <f>IF(SUM(Tableau8252728[[#This Row],[Jeudi]:[Samedi]])&gt;0,SUM(Tableau8252728[[#This Row],[Jeudi]:[Samedi]]),"")</f>
        <v/>
      </c>
      <c r="Q690" s="14">
        <f>COUNTIF(Tableau8252728[[#This Row],[Lundi]:[Mercredi]],"&gt;0") + COUNTIF(Tableau8252728[[#This Row],[Jeudi]:[Samedi]],"&gt;0")</f>
        <v>0</v>
      </c>
      <c r="R690" s="14" t="str">
        <f>IFERROR(Tableau8252728[[#This Row],[Total Tour 1]]+Tableau8252728[[#This Row],[Total Tour 2]],"")</f>
        <v/>
      </c>
      <c r="S690" s="14">
        <f>COUNTIF(Tableau8252728[[#This Row],[Lundi]:[Samedi]],"&gt;=10")*1000</f>
        <v>0</v>
      </c>
      <c r="T69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90" s="15">
        <f>Tableau8252728[[#This Row],[Prime production]]+Tableau8252728[[#This Row],[Prime rendement]]</f>
        <v>0</v>
      </c>
      <c r="V690" s="15" t="str">
        <f>IF(Tableau8252728[[#This Row],[Matricule]]&gt;1,IF(COUNTIF(Tableau8252728[DateMatricule],Tableau8252728[[#This Row],[DateMatricule]])&gt;1,"Doublon",""),"")</f>
        <v/>
      </c>
    </row>
    <row r="691" spans="1:22" x14ac:dyDescent="0.25">
      <c r="A691" s="11" t="str">
        <f>IF(Tableau8252728[[#This Row],[Semaine]]="","",VLOOKUP(Tableau8252728[[#This Row],[Semaine]],Listes!$A:$B,2,FALSE))</f>
        <v/>
      </c>
      <c r="B691" s="11" t="str">
        <f>IF(ISBLANK(Tableau8252728[[#This Row],[Matricule]]),"",VLOOKUP(Tableau8252728[[#This Row],[Matricule]],#REF!,2,FALSE))</f>
        <v/>
      </c>
      <c r="C691" s="11" t="str">
        <f>IF(ISBLANK(Tableau8252728[[#This Row],[Matricule]]),"",VLOOKUP(Tableau8252728[[#This Row],[Matricule]],#REF!,3,FALSE))</f>
        <v/>
      </c>
      <c r="D691" s="11" t="str">
        <f>CONCATENATE(Tableau8252728[[#This Row],[Semaine]],Tableau8252728[[#This Row],[Matricule]])</f>
        <v/>
      </c>
      <c r="O691" s="14" t="str">
        <f>IF(SUM(Tableau8252728[[#This Row],[Lundi]:[Mercredi]])&gt;0,SUM(Tableau8252728[[#This Row],[Lundi]:[Mercredi]]),"")</f>
        <v/>
      </c>
      <c r="P691" s="14" t="str">
        <f>IF(SUM(Tableau8252728[[#This Row],[Jeudi]:[Samedi]])&gt;0,SUM(Tableau8252728[[#This Row],[Jeudi]:[Samedi]]),"")</f>
        <v/>
      </c>
      <c r="Q691" s="14">
        <f>COUNTIF(Tableau8252728[[#This Row],[Lundi]:[Mercredi]],"&gt;0") + COUNTIF(Tableau8252728[[#This Row],[Jeudi]:[Samedi]],"&gt;0")</f>
        <v>0</v>
      </c>
      <c r="R691" s="14" t="str">
        <f>IFERROR(Tableau8252728[[#This Row],[Total Tour 1]]+Tableau8252728[[#This Row],[Total Tour 2]],"")</f>
        <v/>
      </c>
      <c r="S691" s="14">
        <f>COUNTIF(Tableau8252728[[#This Row],[Lundi]:[Samedi]],"&gt;=10")*1000</f>
        <v>0</v>
      </c>
      <c r="T69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91" s="15">
        <f>Tableau8252728[[#This Row],[Prime production]]+Tableau8252728[[#This Row],[Prime rendement]]</f>
        <v>0</v>
      </c>
      <c r="V691" s="15" t="str">
        <f>IF(Tableau8252728[[#This Row],[Matricule]]&gt;1,IF(COUNTIF(Tableau8252728[DateMatricule],Tableau8252728[[#This Row],[DateMatricule]])&gt;1,"Doublon",""),"")</f>
        <v/>
      </c>
    </row>
    <row r="692" spans="1:22" x14ac:dyDescent="0.25">
      <c r="A692" s="11" t="str">
        <f>IF(Tableau8252728[[#This Row],[Semaine]]="","",VLOOKUP(Tableau8252728[[#This Row],[Semaine]],Listes!$A:$B,2,FALSE))</f>
        <v/>
      </c>
      <c r="B692" s="11" t="str">
        <f>IF(ISBLANK(Tableau8252728[[#This Row],[Matricule]]),"",VLOOKUP(Tableau8252728[[#This Row],[Matricule]],#REF!,2,FALSE))</f>
        <v/>
      </c>
      <c r="C692" s="11" t="str">
        <f>IF(ISBLANK(Tableau8252728[[#This Row],[Matricule]]),"",VLOOKUP(Tableau8252728[[#This Row],[Matricule]],#REF!,3,FALSE))</f>
        <v/>
      </c>
      <c r="D692" s="11" t="str">
        <f>CONCATENATE(Tableau8252728[[#This Row],[Semaine]],Tableau8252728[[#This Row],[Matricule]])</f>
        <v/>
      </c>
      <c r="O692" s="14" t="str">
        <f>IF(SUM(Tableau8252728[[#This Row],[Lundi]:[Mercredi]])&gt;0,SUM(Tableau8252728[[#This Row],[Lundi]:[Mercredi]]),"")</f>
        <v/>
      </c>
      <c r="P692" s="14" t="str">
        <f>IF(SUM(Tableau8252728[[#This Row],[Jeudi]:[Samedi]])&gt;0,SUM(Tableau8252728[[#This Row],[Jeudi]:[Samedi]]),"")</f>
        <v/>
      </c>
      <c r="Q692" s="14">
        <f>COUNTIF(Tableau8252728[[#This Row],[Lundi]:[Mercredi]],"&gt;0") + COUNTIF(Tableau8252728[[#This Row],[Jeudi]:[Samedi]],"&gt;0")</f>
        <v>0</v>
      </c>
      <c r="R692" s="14" t="str">
        <f>IFERROR(Tableau8252728[[#This Row],[Total Tour 1]]+Tableau8252728[[#This Row],[Total Tour 2]],"")</f>
        <v/>
      </c>
      <c r="S692" s="14">
        <f>COUNTIF(Tableau8252728[[#This Row],[Lundi]:[Samedi]],"&gt;=10")*1000</f>
        <v>0</v>
      </c>
      <c r="T69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92" s="15">
        <f>Tableau8252728[[#This Row],[Prime production]]+Tableau8252728[[#This Row],[Prime rendement]]</f>
        <v>0</v>
      </c>
      <c r="V692" s="15" t="str">
        <f>IF(Tableau8252728[[#This Row],[Matricule]]&gt;1,IF(COUNTIF(Tableau8252728[DateMatricule],Tableau8252728[[#This Row],[DateMatricule]])&gt;1,"Doublon",""),"")</f>
        <v/>
      </c>
    </row>
    <row r="693" spans="1:22" x14ac:dyDescent="0.25">
      <c r="A693" s="11" t="str">
        <f>IF(Tableau8252728[[#This Row],[Semaine]]="","",VLOOKUP(Tableau8252728[[#This Row],[Semaine]],Listes!$A:$B,2,FALSE))</f>
        <v/>
      </c>
      <c r="B693" s="11" t="str">
        <f>IF(ISBLANK(Tableau8252728[[#This Row],[Matricule]]),"",VLOOKUP(Tableau8252728[[#This Row],[Matricule]],#REF!,2,FALSE))</f>
        <v/>
      </c>
      <c r="C693" s="11" t="str">
        <f>IF(ISBLANK(Tableau8252728[[#This Row],[Matricule]]),"",VLOOKUP(Tableau8252728[[#This Row],[Matricule]],#REF!,3,FALSE))</f>
        <v/>
      </c>
      <c r="D693" s="11" t="str">
        <f>CONCATENATE(Tableau8252728[[#This Row],[Semaine]],Tableau8252728[[#This Row],[Matricule]])</f>
        <v/>
      </c>
      <c r="O693" s="14" t="str">
        <f>IF(SUM(Tableau8252728[[#This Row],[Lundi]:[Mercredi]])&gt;0,SUM(Tableau8252728[[#This Row],[Lundi]:[Mercredi]]),"")</f>
        <v/>
      </c>
      <c r="P693" s="14" t="str">
        <f>IF(SUM(Tableau8252728[[#This Row],[Jeudi]:[Samedi]])&gt;0,SUM(Tableau8252728[[#This Row],[Jeudi]:[Samedi]]),"")</f>
        <v/>
      </c>
      <c r="Q693" s="14">
        <f>COUNTIF(Tableau8252728[[#This Row],[Lundi]:[Mercredi]],"&gt;0") + COUNTIF(Tableau8252728[[#This Row],[Jeudi]:[Samedi]],"&gt;0")</f>
        <v>0</v>
      </c>
      <c r="R693" s="14" t="str">
        <f>IFERROR(Tableau8252728[[#This Row],[Total Tour 1]]+Tableau8252728[[#This Row],[Total Tour 2]],"")</f>
        <v/>
      </c>
      <c r="S693" s="14">
        <f>COUNTIF(Tableau8252728[[#This Row],[Lundi]:[Samedi]],"&gt;=10")*1000</f>
        <v>0</v>
      </c>
      <c r="T69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93" s="15">
        <f>Tableau8252728[[#This Row],[Prime production]]+Tableau8252728[[#This Row],[Prime rendement]]</f>
        <v>0</v>
      </c>
      <c r="V693" s="15" t="str">
        <f>IF(Tableau8252728[[#This Row],[Matricule]]&gt;1,IF(COUNTIF(Tableau8252728[DateMatricule],Tableau8252728[[#This Row],[DateMatricule]])&gt;1,"Doublon",""),"")</f>
        <v/>
      </c>
    </row>
    <row r="694" spans="1:22" x14ac:dyDescent="0.25">
      <c r="A694" s="11" t="str">
        <f>IF(Tableau8252728[[#This Row],[Semaine]]="","",VLOOKUP(Tableau8252728[[#This Row],[Semaine]],Listes!$A:$B,2,FALSE))</f>
        <v/>
      </c>
      <c r="B694" s="11" t="str">
        <f>IF(ISBLANK(Tableau8252728[[#This Row],[Matricule]]),"",VLOOKUP(Tableau8252728[[#This Row],[Matricule]],#REF!,2,FALSE))</f>
        <v/>
      </c>
      <c r="C694" s="11" t="str">
        <f>IF(ISBLANK(Tableau8252728[[#This Row],[Matricule]]),"",VLOOKUP(Tableau8252728[[#This Row],[Matricule]],#REF!,3,FALSE))</f>
        <v/>
      </c>
      <c r="D694" s="11" t="str">
        <f>CONCATENATE(Tableau8252728[[#This Row],[Semaine]],Tableau8252728[[#This Row],[Matricule]])</f>
        <v/>
      </c>
      <c r="O694" s="14" t="str">
        <f>IF(SUM(Tableau8252728[[#This Row],[Lundi]:[Mercredi]])&gt;0,SUM(Tableau8252728[[#This Row],[Lundi]:[Mercredi]]),"")</f>
        <v/>
      </c>
      <c r="P694" s="14" t="str">
        <f>IF(SUM(Tableau8252728[[#This Row],[Jeudi]:[Samedi]])&gt;0,SUM(Tableau8252728[[#This Row],[Jeudi]:[Samedi]]),"")</f>
        <v/>
      </c>
      <c r="Q694" s="14">
        <f>COUNTIF(Tableau8252728[[#This Row],[Lundi]:[Mercredi]],"&gt;0") + COUNTIF(Tableau8252728[[#This Row],[Jeudi]:[Samedi]],"&gt;0")</f>
        <v>0</v>
      </c>
      <c r="R694" s="14" t="str">
        <f>IFERROR(Tableau8252728[[#This Row],[Total Tour 1]]+Tableau8252728[[#This Row],[Total Tour 2]],"")</f>
        <v/>
      </c>
      <c r="S694" s="14">
        <f>COUNTIF(Tableau8252728[[#This Row],[Lundi]:[Samedi]],"&gt;=10")*1000</f>
        <v>0</v>
      </c>
      <c r="T69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94" s="15">
        <f>Tableau8252728[[#This Row],[Prime production]]+Tableau8252728[[#This Row],[Prime rendement]]</f>
        <v>0</v>
      </c>
      <c r="V694" s="15" t="str">
        <f>IF(Tableau8252728[[#This Row],[Matricule]]&gt;1,IF(COUNTIF(Tableau8252728[DateMatricule],Tableau8252728[[#This Row],[DateMatricule]])&gt;1,"Doublon",""),"")</f>
        <v/>
      </c>
    </row>
    <row r="695" spans="1:22" x14ac:dyDescent="0.25">
      <c r="A695" s="11" t="str">
        <f>IF(Tableau8252728[[#This Row],[Semaine]]="","",VLOOKUP(Tableau8252728[[#This Row],[Semaine]],Listes!$A:$B,2,FALSE))</f>
        <v/>
      </c>
      <c r="B695" s="11" t="str">
        <f>IF(ISBLANK(Tableau8252728[[#This Row],[Matricule]]),"",VLOOKUP(Tableau8252728[[#This Row],[Matricule]],#REF!,2,FALSE))</f>
        <v/>
      </c>
      <c r="C695" s="11" t="str">
        <f>IF(ISBLANK(Tableau8252728[[#This Row],[Matricule]]),"",VLOOKUP(Tableau8252728[[#This Row],[Matricule]],#REF!,3,FALSE))</f>
        <v/>
      </c>
      <c r="D695" s="11" t="str">
        <f>CONCATENATE(Tableau8252728[[#This Row],[Semaine]],Tableau8252728[[#This Row],[Matricule]])</f>
        <v/>
      </c>
      <c r="O695" s="14" t="str">
        <f>IF(SUM(Tableau8252728[[#This Row],[Lundi]:[Mercredi]])&gt;0,SUM(Tableau8252728[[#This Row],[Lundi]:[Mercredi]]),"")</f>
        <v/>
      </c>
      <c r="P695" s="14" t="str">
        <f>IF(SUM(Tableau8252728[[#This Row],[Jeudi]:[Samedi]])&gt;0,SUM(Tableau8252728[[#This Row],[Jeudi]:[Samedi]]),"")</f>
        <v/>
      </c>
      <c r="Q695" s="14">
        <f>COUNTIF(Tableau8252728[[#This Row],[Lundi]:[Mercredi]],"&gt;0") + COUNTIF(Tableau8252728[[#This Row],[Jeudi]:[Samedi]],"&gt;0")</f>
        <v>0</v>
      </c>
      <c r="R695" s="14" t="str">
        <f>IFERROR(Tableau8252728[[#This Row],[Total Tour 1]]+Tableau8252728[[#This Row],[Total Tour 2]],"")</f>
        <v/>
      </c>
      <c r="S695" s="14">
        <f>COUNTIF(Tableau8252728[[#This Row],[Lundi]:[Samedi]],"&gt;=10")*1000</f>
        <v>0</v>
      </c>
      <c r="T69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95" s="15">
        <f>Tableau8252728[[#This Row],[Prime production]]+Tableau8252728[[#This Row],[Prime rendement]]</f>
        <v>0</v>
      </c>
      <c r="V695" s="15" t="str">
        <f>IF(Tableau8252728[[#This Row],[Matricule]]&gt;1,IF(COUNTIF(Tableau8252728[DateMatricule],Tableau8252728[[#This Row],[DateMatricule]])&gt;1,"Doublon",""),"")</f>
        <v/>
      </c>
    </row>
    <row r="696" spans="1:22" x14ac:dyDescent="0.25">
      <c r="A696" s="11" t="str">
        <f>IF(Tableau8252728[[#This Row],[Semaine]]="","",VLOOKUP(Tableau8252728[[#This Row],[Semaine]],Listes!$A:$B,2,FALSE))</f>
        <v/>
      </c>
      <c r="B696" s="11" t="str">
        <f>IF(ISBLANK(Tableau8252728[[#This Row],[Matricule]]),"",VLOOKUP(Tableau8252728[[#This Row],[Matricule]],#REF!,2,FALSE))</f>
        <v/>
      </c>
      <c r="C696" s="11" t="str">
        <f>IF(ISBLANK(Tableau8252728[[#This Row],[Matricule]]),"",VLOOKUP(Tableau8252728[[#This Row],[Matricule]],#REF!,3,FALSE))</f>
        <v/>
      </c>
      <c r="D696" s="11" t="str">
        <f>CONCATENATE(Tableau8252728[[#This Row],[Semaine]],Tableau8252728[[#This Row],[Matricule]])</f>
        <v/>
      </c>
      <c r="O696" s="14" t="str">
        <f>IF(SUM(Tableau8252728[[#This Row],[Lundi]:[Mercredi]])&gt;0,SUM(Tableau8252728[[#This Row],[Lundi]:[Mercredi]]),"")</f>
        <v/>
      </c>
      <c r="P696" s="14" t="str">
        <f>IF(SUM(Tableau8252728[[#This Row],[Jeudi]:[Samedi]])&gt;0,SUM(Tableau8252728[[#This Row],[Jeudi]:[Samedi]]),"")</f>
        <v/>
      </c>
      <c r="Q696" s="14">
        <f>COUNTIF(Tableau8252728[[#This Row],[Lundi]:[Mercredi]],"&gt;0") + COUNTIF(Tableau8252728[[#This Row],[Jeudi]:[Samedi]],"&gt;0")</f>
        <v>0</v>
      </c>
      <c r="R696" s="14" t="str">
        <f>IFERROR(Tableau8252728[[#This Row],[Total Tour 1]]+Tableau8252728[[#This Row],[Total Tour 2]],"")</f>
        <v/>
      </c>
      <c r="S696" s="14">
        <f>COUNTIF(Tableau8252728[[#This Row],[Lundi]:[Samedi]],"&gt;=10")*1000</f>
        <v>0</v>
      </c>
      <c r="T69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96" s="15">
        <f>Tableau8252728[[#This Row],[Prime production]]+Tableau8252728[[#This Row],[Prime rendement]]</f>
        <v>0</v>
      </c>
      <c r="V696" s="15" t="str">
        <f>IF(Tableau8252728[[#This Row],[Matricule]]&gt;1,IF(COUNTIF(Tableau8252728[DateMatricule],Tableau8252728[[#This Row],[DateMatricule]])&gt;1,"Doublon",""),"")</f>
        <v/>
      </c>
    </row>
    <row r="697" spans="1:22" x14ac:dyDescent="0.25">
      <c r="A697" s="11" t="str">
        <f>IF(Tableau8252728[[#This Row],[Semaine]]="","",VLOOKUP(Tableau8252728[[#This Row],[Semaine]],Listes!$A:$B,2,FALSE))</f>
        <v/>
      </c>
      <c r="B697" s="11" t="str">
        <f>IF(ISBLANK(Tableau8252728[[#This Row],[Matricule]]),"",VLOOKUP(Tableau8252728[[#This Row],[Matricule]],#REF!,2,FALSE))</f>
        <v/>
      </c>
      <c r="C697" s="11" t="str">
        <f>IF(ISBLANK(Tableau8252728[[#This Row],[Matricule]]),"",VLOOKUP(Tableau8252728[[#This Row],[Matricule]],#REF!,3,FALSE))</f>
        <v/>
      </c>
      <c r="D697" s="11" t="str">
        <f>CONCATENATE(Tableau8252728[[#This Row],[Semaine]],Tableau8252728[[#This Row],[Matricule]])</f>
        <v/>
      </c>
      <c r="O697" s="14" t="str">
        <f>IF(SUM(Tableau8252728[[#This Row],[Lundi]:[Mercredi]])&gt;0,SUM(Tableau8252728[[#This Row],[Lundi]:[Mercredi]]),"")</f>
        <v/>
      </c>
      <c r="P697" s="14" t="str">
        <f>IF(SUM(Tableau8252728[[#This Row],[Jeudi]:[Samedi]])&gt;0,SUM(Tableau8252728[[#This Row],[Jeudi]:[Samedi]]),"")</f>
        <v/>
      </c>
      <c r="Q697" s="14">
        <f>COUNTIF(Tableau8252728[[#This Row],[Lundi]:[Mercredi]],"&gt;0") + COUNTIF(Tableau8252728[[#This Row],[Jeudi]:[Samedi]],"&gt;0")</f>
        <v>0</v>
      </c>
      <c r="R697" s="14" t="str">
        <f>IFERROR(Tableau8252728[[#This Row],[Total Tour 1]]+Tableau8252728[[#This Row],[Total Tour 2]],"")</f>
        <v/>
      </c>
      <c r="S697" s="14">
        <f>COUNTIF(Tableau8252728[[#This Row],[Lundi]:[Samedi]],"&gt;=10")*1000</f>
        <v>0</v>
      </c>
      <c r="T69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97" s="15">
        <f>Tableau8252728[[#This Row],[Prime production]]+Tableau8252728[[#This Row],[Prime rendement]]</f>
        <v>0</v>
      </c>
      <c r="V697" s="15" t="str">
        <f>IF(Tableau8252728[[#This Row],[Matricule]]&gt;1,IF(COUNTIF(Tableau8252728[DateMatricule],Tableau8252728[[#This Row],[DateMatricule]])&gt;1,"Doublon",""),"")</f>
        <v/>
      </c>
    </row>
    <row r="698" spans="1:22" x14ac:dyDescent="0.25">
      <c r="A698" s="11" t="str">
        <f>IF(Tableau8252728[[#This Row],[Semaine]]="","",VLOOKUP(Tableau8252728[[#This Row],[Semaine]],Listes!$A:$B,2,FALSE))</f>
        <v/>
      </c>
      <c r="B698" s="11" t="str">
        <f>IF(ISBLANK(Tableau8252728[[#This Row],[Matricule]]),"",VLOOKUP(Tableau8252728[[#This Row],[Matricule]],#REF!,2,FALSE))</f>
        <v/>
      </c>
      <c r="C698" s="11" t="str">
        <f>IF(ISBLANK(Tableau8252728[[#This Row],[Matricule]]),"",VLOOKUP(Tableau8252728[[#This Row],[Matricule]],#REF!,3,FALSE))</f>
        <v/>
      </c>
      <c r="D698" s="11" t="str">
        <f>CONCATENATE(Tableau8252728[[#This Row],[Semaine]],Tableau8252728[[#This Row],[Matricule]])</f>
        <v/>
      </c>
      <c r="O698" s="14" t="str">
        <f>IF(SUM(Tableau8252728[[#This Row],[Lundi]:[Mercredi]])&gt;0,SUM(Tableau8252728[[#This Row],[Lundi]:[Mercredi]]),"")</f>
        <v/>
      </c>
      <c r="P698" s="14" t="str">
        <f>IF(SUM(Tableau8252728[[#This Row],[Jeudi]:[Samedi]])&gt;0,SUM(Tableau8252728[[#This Row],[Jeudi]:[Samedi]]),"")</f>
        <v/>
      </c>
      <c r="Q698" s="14">
        <f>COUNTIF(Tableau8252728[[#This Row],[Lundi]:[Mercredi]],"&gt;0") + COUNTIF(Tableau8252728[[#This Row],[Jeudi]:[Samedi]],"&gt;0")</f>
        <v>0</v>
      </c>
      <c r="R698" s="14" t="str">
        <f>IFERROR(Tableau8252728[[#This Row],[Total Tour 1]]+Tableau8252728[[#This Row],[Total Tour 2]],"")</f>
        <v/>
      </c>
      <c r="S698" s="14">
        <f>COUNTIF(Tableau8252728[[#This Row],[Lundi]:[Samedi]],"&gt;=10")*1000</f>
        <v>0</v>
      </c>
      <c r="T69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98" s="15">
        <f>Tableau8252728[[#This Row],[Prime production]]+Tableau8252728[[#This Row],[Prime rendement]]</f>
        <v>0</v>
      </c>
      <c r="V698" s="15" t="str">
        <f>IF(Tableau8252728[[#This Row],[Matricule]]&gt;1,IF(COUNTIF(Tableau8252728[DateMatricule],Tableau8252728[[#This Row],[DateMatricule]])&gt;1,"Doublon",""),"")</f>
        <v/>
      </c>
    </row>
    <row r="699" spans="1:22" x14ac:dyDescent="0.25">
      <c r="A699" s="11" t="str">
        <f>IF(Tableau8252728[[#This Row],[Semaine]]="","",VLOOKUP(Tableau8252728[[#This Row],[Semaine]],Listes!$A:$B,2,FALSE))</f>
        <v/>
      </c>
      <c r="B699" s="11" t="str">
        <f>IF(ISBLANK(Tableau8252728[[#This Row],[Matricule]]),"",VLOOKUP(Tableau8252728[[#This Row],[Matricule]],#REF!,2,FALSE))</f>
        <v/>
      </c>
      <c r="C699" s="11" t="str">
        <f>IF(ISBLANK(Tableau8252728[[#This Row],[Matricule]]),"",VLOOKUP(Tableau8252728[[#This Row],[Matricule]],#REF!,3,FALSE))</f>
        <v/>
      </c>
      <c r="D699" s="11" t="str">
        <f>CONCATENATE(Tableau8252728[[#This Row],[Semaine]],Tableau8252728[[#This Row],[Matricule]])</f>
        <v/>
      </c>
      <c r="O699" s="14" t="str">
        <f>IF(SUM(Tableau8252728[[#This Row],[Lundi]:[Mercredi]])&gt;0,SUM(Tableau8252728[[#This Row],[Lundi]:[Mercredi]]),"")</f>
        <v/>
      </c>
      <c r="P699" s="14" t="str">
        <f>IF(SUM(Tableau8252728[[#This Row],[Jeudi]:[Samedi]])&gt;0,SUM(Tableau8252728[[#This Row],[Jeudi]:[Samedi]]),"")</f>
        <v/>
      </c>
      <c r="Q699" s="14">
        <f>COUNTIF(Tableau8252728[[#This Row],[Lundi]:[Mercredi]],"&gt;0") + COUNTIF(Tableau8252728[[#This Row],[Jeudi]:[Samedi]],"&gt;0")</f>
        <v>0</v>
      </c>
      <c r="R699" s="14" t="str">
        <f>IFERROR(Tableau8252728[[#This Row],[Total Tour 1]]+Tableau8252728[[#This Row],[Total Tour 2]],"")</f>
        <v/>
      </c>
      <c r="S699" s="14">
        <f>COUNTIF(Tableau8252728[[#This Row],[Lundi]:[Samedi]],"&gt;=10")*1000</f>
        <v>0</v>
      </c>
      <c r="T69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699" s="15">
        <f>Tableau8252728[[#This Row],[Prime production]]+Tableau8252728[[#This Row],[Prime rendement]]</f>
        <v>0</v>
      </c>
      <c r="V699" s="15" t="str">
        <f>IF(Tableau8252728[[#This Row],[Matricule]]&gt;1,IF(COUNTIF(Tableau8252728[DateMatricule],Tableau8252728[[#This Row],[DateMatricule]])&gt;1,"Doublon",""),"")</f>
        <v/>
      </c>
    </row>
    <row r="700" spans="1:22" x14ac:dyDescent="0.25">
      <c r="A700" s="11" t="str">
        <f>IF(Tableau8252728[[#This Row],[Semaine]]="","",VLOOKUP(Tableau8252728[[#This Row],[Semaine]],Listes!$A:$B,2,FALSE))</f>
        <v/>
      </c>
      <c r="B700" s="11" t="str">
        <f>IF(ISBLANK(Tableau8252728[[#This Row],[Matricule]]),"",VLOOKUP(Tableau8252728[[#This Row],[Matricule]],#REF!,2,FALSE))</f>
        <v/>
      </c>
      <c r="C700" s="11" t="str">
        <f>IF(ISBLANK(Tableau8252728[[#This Row],[Matricule]]),"",VLOOKUP(Tableau8252728[[#This Row],[Matricule]],#REF!,3,FALSE))</f>
        <v/>
      </c>
      <c r="D700" s="11" t="str">
        <f>CONCATENATE(Tableau8252728[[#This Row],[Semaine]],Tableau8252728[[#This Row],[Matricule]])</f>
        <v/>
      </c>
      <c r="O700" s="14" t="str">
        <f>IF(SUM(Tableau8252728[[#This Row],[Lundi]:[Mercredi]])&gt;0,SUM(Tableau8252728[[#This Row],[Lundi]:[Mercredi]]),"")</f>
        <v/>
      </c>
      <c r="P700" s="14" t="str">
        <f>IF(SUM(Tableau8252728[[#This Row],[Jeudi]:[Samedi]])&gt;0,SUM(Tableau8252728[[#This Row],[Jeudi]:[Samedi]]),"")</f>
        <v/>
      </c>
      <c r="Q700" s="14">
        <f>COUNTIF(Tableau8252728[[#This Row],[Lundi]:[Mercredi]],"&gt;0") + COUNTIF(Tableau8252728[[#This Row],[Jeudi]:[Samedi]],"&gt;0")</f>
        <v>0</v>
      </c>
      <c r="R700" s="14" t="str">
        <f>IFERROR(Tableau8252728[[#This Row],[Total Tour 1]]+Tableau8252728[[#This Row],[Total Tour 2]],"")</f>
        <v/>
      </c>
      <c r="S700" s="14">
        <f>COUNTIF(Tableau8252728[[#This Row],[Lundi]:[Samedi]],"&gt;=10")*1000</f>
        <v>0</v>
      </c>
      <c r="T70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00" s="15">
        <f>Tableau8252728[[#This Row],[Prime production]]+Tableau8252728[[#This Row],[Prime rendement]]</f>
        <v>0</v>
      </c>
      <c r="V700" s="15" t="str">
        <f>IF(Tableau8252728[[#This Row],[Matricule]]&gt;1,IF(COUNTIF(Tableau8252728[DateMatricule],Tableau8252728[[#This Row],[DateMatricule]])&gt;1,"Doublon",""),"")</f>
        <v/>
      </c>
    </row>
    <row r="701" spans="1:22" x14ac:dyDescent="0.25">
      <c r="A701" s="11" t="str">
        <f>IF(Tableau8252728[[#This Row],[Semaine]]="","",VLOOKUP(Tableau8252728[[#This Row],[Semaine]],Listes!$A:$B,2,FALSE))</f>
        <v/>
      </c>
      <c r="B701" s="11" t="str">
        <f>IF(ISBLANK(Tableau8252728[[#This Row],[Matricule]]),"",VLOOKUP(Tableau8252728[[#This Row],[Matricule]],#REF!,2,FALSE))</f>
        <v/>
      </c>
      <c r="C701" s="11" t="str">
        <f>IF(ISBLANK(Tableau8252728[[#This Row],[Matricule]]),"",VLOOKUP(Tableau8252728[[#This Row],[Matricule]],#REF!,3,FALSE))</f>
        <v/>
      </c>
      <c r="D701" s="11" t="str">
        <f>CONCATENATE(Tableau8252728[[#This Row],[Semaine]],Tableau8252728[[#This Row],[Matricule]])</f>
        <v/>
      </c>
      <c r="O701" s="14" t="str">
        <f>IF(SUM(Tableau8252728[[#This Row],[Lundi]:[Mercredi]])&gt;0,SUM(Tableau8252728[[#This Row],[Lundi]:[Mercredi]]),"")</f>
        <v/>
      </c>
      <c r="P701" s="14" t="str">
        <f>IF(SUM(Tableau8252728[[#This Row],[Jeudi]:[Samedi]])&gt;0,SUM(Tableau8252728[[#This Row],[Jeudi]:[Samedi]]),"")</f>
        <v/>
      </c>
      <c r="Q701" s="14">
        <f>COUNTIF(Tableau8252728[[#This Row],[Lundi]:[Mercredi]],"&gt;0") + COUNTIF(Tableau8252728[[#This Row],[Jeudi]:[Samedi]],"&gt;0")</f>
        <v>0</v>
      </c>
      <c r="R701" s="14" t="str">
        <f>IFERROR(Tableau8252728[[#This Row],[Total Tour 1]]+Tableau8252728[[#This Row],[Total Tour 2]],"")</f>
        <v/>
      </c>
      <c r="S701" s="14">
        <f>COUNTIF(Tableau8252728[[#This Row],[Lundi]:[Samedi]],"&gt;=10")*1000</f>
        <v>0</v>
      </c>
      <c r="T70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01" s="15">
        <f>Tableau8252728[[#This Row],[Prime production]]+Tableau8252728[[#This Row],[Prime rendement]]</f>
        <v>0</v>
      </c>
      <c r="V701" s="15" t="str">
        <f>IF(Tableau8252728[[#This Row],[Matricule]]&gt;1,IF(COUNTIF(Tableau8252728[DateMatricule],Tableau8252728[[#This Row],[DateMatricule]])&gt;1,"Doublon",""),"")</f>
        <v/>
      </c>
    </row>
    <row r="702" spans="1:22" x14ac:dyDescent="0.25">
      <c r="A702" s="11" t="str">
        <f>IF(Tableau8252728[[#This Row],[Semaine]]="","",VLOOKUP(Tableau8252728[[#This Row],[Semaine]],Listes!$A:$B,2,FALSE))</f>
        <v/>
      </c>
      <c r="B702" s="11" t="str">
        <f>IF(ISBLANK(Tableau8252728[[#This Row],[Matricule]]),"",VLOOKUP(Tableau8252728[[#This Row],[Matricule]],#REF!,2,FALSE))</f>
        <v/>
      </c>
      <c r="C702" s="11" t="str">
        <f>IF(ISBLANK(Tableau8252728[[#This Row],[Matricule]]),"",VLOOKUP(Tableau8252728[[#This Row],[Matricule]],#REF!,3,FALSE))</f>
        <v/>
      </c>
      <c r="D702" s="11" t="str">
        <f>CONCATENATE(Tableau8252728[[#This Row],[Semaine]],Tableau8252728[[#This Row],[Matricule]])</f>
        <v/>
      </c>
      <c r="O702" s="14" t="str">
        <f>IF(SUM(Tableau8252728[[#This Row],[Lundi]:[Mercredi]])&gt;0,SUM(Tableau8252728[[#This Row],[Lundi]:[Mercredi]]),"")</f>
        <v/>
      </c>
      <c r="P702" s="14" t="str">
        <f>IF(SUM(Tableau8252728[[#This Row],[Jeudi]:[Samedi]])&gt;0,SUM(Tableau8252728[[#This Row],[Jeudi]:[Samedi]]),"")</f>
        <v/>
      </c>
      <c r="Q702" s="14">
        <f>COUNTIF(Tableau8252728[[#This Row],[Lundi]:[Mercredi]],"&gt;0") + COUNTIF(Tableau8252728[[#This Row],[Jeudi]:[Samedi]],"&gt;0")</f>
        <v>0</v>
      </c>
      <c r="R702" s="14" t="str">
        <f>IFERROR(Tableau8252728[[#This Row],[Total Tour 1]]+Tableau8252728[[#This Row],[Total Tour 2]],"")</f>
        <v/>
      </c>
      <c r="S702" s="14">
        <f>COUNTIF(Tableau8252728[[#This Row],[Lundi]:[Samedi]],"&gt;=10")*1000</f>
        <v>0</v>
      </c>
      <c r="T70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02" s="15">
        <f>Tableau8252728[[#This Row],[Prime production]]+Tableau8252728[[#This Row],[Prime rendement]]</f>
        <v>0</v>
      </c>
      <c r="V702" s="15" t="str">
        <f>IF(Tableau8252728[[#This Row],[Matricule]]&gt;1,IF(COUNTIF(Tableau8252728[DateMatricule],Tableau8252728[[#This Row],[DateMatricule]])&gt;1,"Doublon",""),"")</f>
        <v/>
      </c>
    </row>
    <row r="703" spans="1:22" x14ac:dyDescent="0.25">
      <c r="A703" s="11" t="str">
        <f>IF(Tableau8252728[[#This Row],[Semaine]]="","",VLOOKUP(Tableau8252728[[#This Row],[Semaine]],Listes!$A:$B,2,FALSE))</f>
        <v/>
      </c>
      <c r="B703" s="11" t="str">
        <f>IF(ISBLANK(Tableau8252728[[#This Row],[Matricule]]),"",VLOOKUP(Tableau8252728[[#This Row],[Matricule]],#REF!,2,FALSE))</f>
        <v/>
      </c>
      <c r="C703" s="11" t="str">
        <f>IF(ISBLANK(Tableau8252728[[#This Row],[Matricule]]),"",VLOOKUP(Tableau8252728[[#This Row],[Matricule]],#REF!,3,FALSE))</f>
        <v/>
      </c>
      <c r="D703" s="11" t="str">
        <f>CONCATENATE(Tableau8252728[[#This Row],[Semaine]],Tableau8252728[[#This Row],[Matricule]])</f>
        <v/>
      </c>
      <c r="O703" s="14" t="str">
        <f>IF(SUM(Tableau8252728[[#This Row],[Lundi]:[Mercredi]])&gt;0,SUM(Tableau8252728[[#This Row],[Lundi]:[Mercredi]]),"")</f>
        <v/>
      </c>
      <c r="P703" s="14" t="str">
        <f>IF(SUM(Tableau8252728[[#This Row],[Jeudi]:[Samedi]])&gt;0,SUM(Tableau8252728[[#This Row],[Jeudi]:[Samedi]]),"")</f>
        <v/>
      </c>
      <c r="Q703" s="14">
        <f>COUNTIF(Tableau8252728[[#This Row],[Lundi]:[Mercredi]],"&gt;0") + COUNTIF(Tableau8252728[[#This Row],[Jeudi]:[Samedi]],"&gt;0")</f>
        <v>0</v>
      </c>
      <c r="R703" s="14" t="str">
        <f>IFERROR(Tableau8252728[[#This Row],[Total Tour 1]]+Tableau8252728[[#This Row],[Total Tour 2]],"")</f>
        <v/>
      </c>
      <c r="S703" s="14">
        <f>COUNTIF(Tableau8252728[[#This Row],[Lundi]:[Samedi]],"&gt;=10")*1000</f>
        <v>0</v>
      </c>
      <c r="T70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03" s="15">
        <f>Tableau8252728[[#This Row],[Prime production]]+Tableau8252728[[#This Row],[Prime rendement]]</f>
        <v>0</v>
      </c>
      <c r="V703" s="15" t="str">
        <f>IF(Tableau8252728[[#This Row],[Matricule]]&gt;1,IF(COUNTIF(Tableau8252728[DateMatricule],Tableau8252728[[#This Row],[DateMatricule]])&gt;1,"Doublon",""),"")</f>
        <v/>
      </c>
    </row>
    <row r="704" spans="1:22" x14ac:dyDescent="0.25">
      <c r="A704" s="11" t="str">
        <f>IF(Tableau8252728[[#This Row],[Semaine]]="","",VLOOKUP(Tableau8252728[[#This Row],[Semaine]],Listes!$A:$B,2,FALSE))</f>
        <v/>
      </c>
      <c r="B704" s="11" t="str">
        <f>IF(ISBLANK(Tableau8252728[[#This Row],[Matricule]]),"",VLOOKUP(Tableau8252728[[#This Row],[Matricule]],#REF!,2,FALSE))</f>
        <v/>
      </c>
      <c r="C704" s="11" t="str">
        <f>IF(ISBLANK(Tableau8252728[[#This Row],[Matricule]]),"",VLOOKUP(Tableau8252728[[#This Row],[Matricule]],#REF!,3,FALSE))</f>
        <v/>
      </c>
      <c r="D704" s="11" t="str">
        <f>CONCATENATE(Tableau8252728[[#This Row],[Semaine]],Tableau8252728[[#This Row],[Matricule]])</f>
        <v/>
      </c>
      <c r="O704" s="14" t="str">
        <f>IF(SUM(Tableau8252728[[#This Row],[Lundi]:[Mercredi]])&gt;0,SUM(Tableau8252728[[#This Row],[Lundi]:[Mercredi]]),"")</f>
        <v/>
      </c>
      <c r="P704" s="14" t="str">
        <f>IF(SUM(Tableau8252728[[#This Row],[Jeudi]:[Samedi]])&gt;0,SUM(Tableau8252728[[#This Row],[Jeudi]:[Samedi]]),"")</f>
        <v/>
      </c>
      <c r="Q704" s="14">
        <f>COUNTIF(Tableau8252728[[#This Row],[Lundi]:[Mercredi]],"&gt;0") + COUNTIF(Tableau8252728[[#This Row],[Jeudi]:[Samedi]],"&gt;0")</f>
        <v>0</v>
      </c>
      <c r="R704" s="14" t="str">
        <f>IFERROR(Tableau8252728[[#This Row],[Total Tour 1]]+Tableau8252728[[#This Row],[Total Tour 2]],"")</f>
        <v/>
      </c>
      <c r="S704" s="14">
        <f>COUNTIF(Tableau8252728[[#This Row],[Lundi]:[Samedi]],"&gt;=10")*1000</f>
        <v>0</v>
      </c>
      <c r="T70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04" s="15">
        <f>Tableau8252728[[#This Row],[Prime production]]+Tableau8252728[[#This Row],[Prime rendement]]</f>
        <v>0</v>
      </c>
      <c r="V704" s="15" t="str">
        <f>IF(Tableau8252728[[#This Row],[Matricule]]&gt;1,IF(COUNTIF(Tableau8252728[DateMatricule],Tableau8252728[[#This Row],[DateMatricule]])&gt;1,"Doublon",""),"")</f>
        <v/>
      </c>
    </row>
    <row r="705" spans="1:22" x14ac:dyDescent="0.25">
      <c r="A705" s="11" t="str">
        <f>IF(Tableau8252728[[#This Row],[Semaine]]="","",VLOOKUP(Tableau8252728[[#This Row],[Semaine]],Listes!$A:$B,2,FALSE))</f>
        <v/>
      </c>
      <c r="B705" s="11" t="str">
        <f>IF(ISBLANK(Tableau8252728[[#This Row],[Matricule]]),"",VLOOKUP(Tableau8252728[[#This Row],[Matricule]],#REF!,2,FALSE))</f>
        <v/>
      </c>
      <c r="C705" s="11" t="str">
        <f>IF(ISBLANK(Tableau8252728[[#This Row],[Matricule]]),"",VLOOKUP(Tableau8252728[[#This Row],[Matricule]],#REF!,3,FALSE))</f>
        <v/>
      </c>
      <c r="D705" s="11" t="str">
        <f>CONCATENATE(Tableau8252728[[#This Row],[Semaine]],Tableau8252728[[#This Row],[Matricule]])</f>
        <v/>
      </c>
      <c r="O705" s="14" t="str">
        <f>IF(SUM(Tableau8252728[[#This Row],[Lundi]:[Mercredi]])&gt;0,SUM(Tableau8252728[[#This Row],[Lundi]:[Mercredi]]),"")</f>
        <v/>
      </c>
      <c r="P705" s="14" t="str">
        <f>IF(SUM(Tableau8252728[[#This Row],[Jeudi]:[Samedi]])&gt;0,SUM(Tableau8252728[[#This Row],[Jeudi]:[Samedi]]),"")</f>
        <v/>
      </c>
      <c r="Q705" s="14">
        <f>COUNTIF(Tableau8252728[[#This Row],[Lundi]:[Mercredi]],"&gt;0") + COUNTIF(Tableau8252728[[#This Row],[Jeudi]:[Samedi]],"&gt;0")</f>
        <v>0</v>
      </c>
      <c r="R705" s="14" t="str">
        <f>IFERROR(Tableau8252728[[#This Row],[Total Tour 1]]+Tableau8252728[[#This Row],[Total Tour 2]],"")</f>
        <v/>
      </c>
      <c r="S705" s="14">
        <f>COUNTIF(Tableau8252728[[#This Row],[Lundi]:[Samedi]],"&gt;=10")*1000</f>
        <v>0</v>
      </c>
      <c r="T70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05" s="15">
        <f>Tableau8252728[[#This Row],[Prime production]]+Tableau8252728[[#This Row],[Prime rendement]]</f>
        <v>0</v>
      </c>
      <c r="V705" s="15" t="str">
        <f>IF(Tableau8252728[[#This Row],[Matricule]]&gt;1,IF(COUNTIF(Tableau8252728[DateMatricule],Tableau8252728[[#This Row],[DateMatricule]])&gt;1,"Doublon",""),"")</f>
        <v/>
      </c>
    </row>
    <row r="706" spans="1:22" x14ac:dyDescent="0.25">
      <c r="A706" s="11" t="str">
        <f>IF(Tableau8252728[[#This Row],[Semaine]]="","",VLOOKUP(Tableau8252728[[#This Row],[Semaine]],Listes!$A:$B,2,FALSE))</f>
        <v/>
      </c>
      <c r="B706" s="11" t="str">
        <f>IF(ISBLANK(Tableau8252728[[#This Row],[Matricule]]),"",VLOOKUP(Tableau8252728[[#This Row],[Matricule]],#REF!,2,FALSE))</f>
        <v/>
      </c>
      <c r="C706" s="11" t="str">
        <f>IF(ISBLANK(Tableau8252728[[#This Row],[Matricule]]),"",VLOOKUP(Tableau8252728[[#This Row],[Matricule]],#REF!,3,FALSE))</f>
        <v/>
      </c>
      <c r="D706" s="11" t="str">
        <f>CONCATENATE(Tableau8252728[[#This Row],[Semaine]],Tableau8252728[[#This Row],[Matricule]])</f>
        <v/>
      </c>
      <c r="O706" s="14" t="str">
        <f>IF(SUM(Tableau8252728[[#This Row],[Lundi]:[Mercredi]])&gt;0,SUM(Tableau8252728[[#This Row],[Lundi]:[Mercredi]]),"")</f>
        <v/>
      </c>
      <c r="P706" s="14" t="str">
        <f>IF(SUM(Tableau8252728[[#This Row],[Jeudi]:[Samedi]])&gt;0,SUM(Tableau8252728[[#This Row],[Jeudi]:[Samedi]]),"")</f>
        <v/>
      </c>
      <c r="Q706" s="14">
        <f>COUNTIF(Tableau8252728[[#This Row],[Lundi]:[Mercredi]],"&gt;0") + COUNTIF(Tableau8252728[[#This Row],[Jeudi]:[Samedi]],"&gt;0")</f>
        <v>0</v>
      </c>
      <c r="R706" s="14" t="str">
        <f>IFERROR(Tableau8252728[[#This Row],[Total Tour 1]]+Tableau8252728[[#This Row],[Total Tour 2]],"")</f>
        <v/>
      </c>
      <c r="S706" s="14">
        <f>COUNTIF(Tableau8252728[[#This Row],[Lundi]:[Samedi]],"&gt;=10")*1000</f>
        <v>0</v>
      </c>
      <c r="T70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06" s="15">
        <f>Tableau8252728[[#This Row],[Prime production]]+Tableau8252728[[#This Row],[Prime rendement]]</f>
        <v>0</v>
      </c>
      <c r="V706" s="15" t="str">
        <f>IF(Tableau8252728[[#This Row],[Matricule]]&gt;1,IF(COUNTIF(Tableau8252728[DateMatricule],Tableau8252728[[#This Row],[DateMatricule]])&gt;1,"Doublon",""),"")</f>
        <v/>
      </c>
    </row>
    <row r="707" spans="1:22" x14ac:dyDescent="0.25">
      <c r="A707" s="11" t="str">
        <f>IF(Tableau8252728[[#This Row],[Semaine]]="","",VLOOKUP(Tableau8252728[[#This Row],[Semaine]],Listes!$A:$B,2,FALSE))</f>
        <v/>
      </c>
      <c r="B707" s="11" t="str">
        <f>IF(ISBLANK(Tableau8252728[[#This Row],[Matricule]]),"",VLOOKUP(Tableau8252728[[#This Row],[Matricule]],#REF!,2,FALSE))</f>
        <v/>
      </c>
      <c r="C707" s="11" t="str">
        <f>IF(ISBLANK(Tableau8252728[[#This Row],[Matricule]]),"",VLOOKUP(Tableau8252728[[#This Row],[Matricule]],#REF!,3,FALSE))</f>
        <v/>
      </c>
      <c r="D707" s="11" t="str">
        <f>CONCATENATE(Tableau8252728[[#This Row],[Semaine]],Tableau8252728[[#This Row],[Matricule]])</f>
        <v/>
      </c>
      <c r="O707" s="14" t="str">
        <f>IF(SUM(Tableau8252728[[#This Row],[Lundi]:[Mercredi]])&gt;0,SUM(Tableau8252728[[#This Row],[Lundi]:[Mercredi]]),"")</f>
        <v/>
      </c>
      <c r="P707" s="14" t="str">
        <f>IF(SUM(Tableau8252728[[#This Row],[Jeudi]:[Samedi]])&gt;0,SUM(Tableau8252728[[#This Row],[Jeudi]:[Samedi]]),"")</f>
        <v/>
      </c>
      <c r="Q707" s="14">
        <f>COUNTIF(Tableau8252728[[#This Row],[Lundi]:[Mercredi]],"&gt;0") + COUNTIF(Tableau8252728[[#This Row],[Jeudi]:[Samedi]],"&gt;0")</f>
        <v>0</v>
      </c>
      <c r="R707" s="14" t="str">
        <f>IFERROR(Tableau8252728[[#This Row],[Total Tour 1]]+Tableau8252728[[#This Row],[Total Tour 2]],"")</f>
        <v/>
      </c>
      <c r="S707" s="14">
        <f>COUNTIF(Tableau8252728[[#This Row],[Lundi]:[Samedi]],"&gt;=10")*1000</f>
        <v>0</v>
      </c>
      <c r="T70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07" s="15">
        <f>Tableau8252728[[#This Row],[Prime production]]+Tableau8252728[[#This Row],[Prime rendement]]</f>
        <v>0</v>
      </c>
      <c r="V707" s="15" t="str">
        <f>IF(Tableau8252728[[#This Row],[Matricule]]&gt;1,IF(COUNTIF(Tableau8252728[DateMatricule],Tableau8252728[[#This Row],[DateMatricule]])&gt;1,"Doublon",""),"")</f>
        <v/>
      </c>
    </row>
    <row r="708" spans="1:22" x14ac:dyDescent="0.25">
      <c r="A708" s="11" t="str">
        <f>IF(Tableau8252728[[#This Row],[Semaine]]="","",VLOOKUP(Tableau8252728[[#This Row],[Semaine]],Listes!$A:$B,2,FALSE))</f>
        <v/>
      </c>
      <c r="B708" s="11" t="str">
        <f>IF(ISBLANK(Tableau8252728[[#This Row],[Matricule]]),"",VLOOKUP(Tableau8252728[[#This Row],[Matricule]],#REF!,2,FALSE))</f>
        <v/>
      </c>
      <c r="C708" s="11" t="str">
        <f>IF(ISBLANK(Tableau8252728[[#This Row],[Matricule]]),"",VLOOKUP(Tableau8252728[[#This Row],[Matricule]],#REF!,3,FALSE))</f>
        <v/>
      </c>
      <c r="D708" s="11" t="str">
        <f>CONCATENATE(Tableau8252728[[#This Row],[Semaine]],Tableau8252728[[#This Row],[Matricule]])</f>
        <v/>
      </c>
      <c r="O708" s="14" t="str">
        <f>IF(SUM(Tableau8252728[[#This Row],[Lundi]:[Mercredi]])&gt;0,SUM(Tableau8252728[[#This Row],[Lundi]:[Mercredi]]),"")</f>
        <v/>
      </c>
      <c r="P708" s="14" t="str">
        <f>IF(SUM(Tableau8252728[[#This Row],[Jeudi]:[Samedi]])&gt;0,SUM(Tableau8252728[[#This Row],[Jeudi]:[Samedi]]),"")</f>
        <v/>
      </c>
      <c r="Q708" s="14">
        <f>COUNTIF(Tableau8252728[[#This Row],[Lundi]:[Mercredi]],"&gt;0") + COUNTIF(Tableau8252728[[#This Row],[Jeudi]:[Samedi]],"&gt;0")</f>
        <v>0</v>
      </c>
      <c r="R708" s="14" t="str">
        <f>IFERROR(Tableau8252728[[#This Row],[Total Tour 1]]+Tableau8252728[[#This Row],[Total Tour 2]],"")</f>
        <v/>
      </c>
      <c r="S708" s="14">
        <f>COUNTIF(Tableau8252728[[#This Row],[Lundi]:[Samedi]],"&gt;=10")*1000</f>
        <v>0</v>
      </c>
      <c r="T70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08" s="15">
        <f>Tableau8252728[[#This Row],[Prime production]]+Tableau8252728[[#This Row],[Prime rendement]]</f>
        <v>0</v>
      </c>
      <c r="V708" s="15" t="str">
        <f>IF(Tableau8252728[[#This Row],[Matricule]]&gt;1,IF(COUNTIF(Tableau8252728[DateMatricule],Tableau8252728[[#This Row],[DateMatricule]])&gt;1,"Doublon",""),"")</f>
        <v/>
      </c>
    </row>
    <row r="709" spans="1:22" x14ac:dyDescent="0.25">
      <c r="A709" s="11" t="str">
        <f>IF(Tableau8252728[[#This Row],[Semaine]]="","",VLOOKUP(Tableau8252728[[#This Row],[Semaine]],Listes!$A:$B,2,FALSE))</f>
        <v/>
      </c>
      <c r="B709" s="11" t="str">
        <f>IF(ISBLANK(Tableau8252728[[#This Row],[Matricule]]),"",VLOOKUP(Tableau8252728[[#This Row],[Matricule]],#REF!,2,FALSE))</f>
        <v/>
      </c>
      <c r="C709" s="11" t="str">
        <f>IF(ISBLANK(Tableau8252728[[#This Row],[Matricule]]),"",VLOOKUP(Tableau8252728[[#This Row],[Matricule]],#REF!,3,FALSE))</f>
        <v/>
      </c>
      <c r="D709" s="11" t="str">
        <f>CONCATENATE(Tableau8252728[[#This Row],[Semaine]],Tableau8252728[[#This Row],[Matricule]])</f>
        <v/>
      </c>
      <c r="O709" s="14" t="str">
        <f>IF(SUM(Tableau8252728[[#This Row],[Lundi]:[Mercredi]])&gt;0,SUM(Tableau8252728[[#This Row],[Lundi]:[Mercredi]]),"")</f>
        <v/>
      </c>
      <c r="P709" s="14" t="str">
        <f>IF(SUM(Tableau8252728[[#This Row],[Jeudi]:[Samedi]])&gt;0,SUM(Tableau8252728[[#This Row],[Jeudi]:[Samedi]]),"")</f>
        <v/>
      </c>
      <c r="Q709" s="14">
        <f>COUNTIF(Tableau8252728[[#This Row],[Lundi]:[Mercredi]],"&gt;0") + COUNTIF(Tableau8252728[[#This Row],[Jeudi]:[Samedi]],"&gt;0")</f>
        <v>0</v>
      </c>
      <c r="R709" s="14" t="str">
        <f>IFERROR(Tableau8252728[[#This Row],[Total Tour 1]]+Tableau8252728[[#This Row],[Total Tour 2]],"")</f>
        <v/>
      </c>
      <c r="S709" s="14">
        <f>COUNTIF(Tableau8252728[[#This Row],[Lundi]:[Samedi]],"&gt;=10")*1000</f>
        <v>0</v>
      </c>
      <c r="T70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09" s="15">
        <f>Tableau8252728[[#This Row],[Prime production]]+Tableau8252728[[#This Row],[Prime rendement]]</f>
        <v>0</v>
      </c>
      <c r="V709" s="15" t="str">
        <f>IF(Tableau8252728[[#This Row],[Matricule]]&gt;1,IF(COUNTIF(Tableau8252728[DateMatricule],Tableau8252728[[#This Row],[DateMatricule]])&gt;1,"Doublon",""),"")</f>
        <v/>
      </c>
    </row>
    <row r="710" spans="1:22" x14ac:dyDescent="0.25">
      <c r="A710" s="11" t="str">
        <f>IF(Tableau8252728[[#This Row],[Semaine]]="","",VLOOKUP(Tableau8252728[[#This Row],[Semaine]],Listes!$A:$B,2,FALSE))</f>
        <v/>
      </c>
      <c r="B710" s="11" t="str">
        <f>IF(ISBLANK(Tableau8252728[[#This Row],[Matricule]]),"",VLOOKUP(Tableau8252728[[#This Row],[Matricule]],#REF!,2,FALSE))</f>
        <v/>
      </c>
      <c r="C710" s="11" t="str">
        <f>IF(ISBLANK(Tableau8252728[[#This Row],[Matricule]]),"",VLOOKUP(Tableau8252728[[#This Row],[Matricule]],#REF!,3,FALSE))</f>
        <v/>
      </c>
      <c r="D710" s="11" t="str">
        <f>CONCATENATE(Tableau8252728[[#This Row],[Semaine]],Tableau8252728[[#This Row],[Matricule]])</f>
        <v/>
      </c>
      <c r="O710" s="14" t="str">
        <f>IF(SUM(Tableau8252728[[#This Row],[Lundi]:[Mercredi]])&gt;0,SUM(Tableau8252728[[#This Row],[Lundi]:[Mercredi]]),"")</f>
        <v/>
      </c>
      <c r="P710" s="14" t="str">
        <f>IF(SUM(Tableau8252728[[#This Row],[Jeudi]:[Samedi]])&gt;0,SUM(Tableau8252728[[#This Row],[Jeudi]:[Samedi]]),"")</f>
        <v/>
      </c>
      <c r="Q710" s="14">
        <f>COUNTIF(Tableau8252728[[#This Row],[Lundi]:[Mercredi]],"&gt;0") + COUNTIF(Tableau8252728[[#This Row],[Jeudi]:[Samedi]],"&gt;0")</f>
        <v>0</v>
      </c>
      <c r="R710" s="14" t="str">
        <f>IFERROR(Tableau8252728[[#This Row],[Total Tour 1]]+Tableau8252728[[#This Row],[Total Tour 2]],"")</f>
        <v/>
      </c>
      <c r="S710" s="14">
        <f>COUNTIF(Tableau8252728[[#This Row],[Lundi]:[Samedi]],"&gt;=10")*1000</f>
        <v>0</v>
      </c>
      <c r="T71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10" s="15">
        <f>Tableau8252728[[#This Row],[Prime production]]+Tableau8252728[[#This Row],[Prime rendement]]</f>
        <v>0</v>
      </c>
      <c r="V710" s="15" t="str">
        <f>IF(Tableau8252728[[#This Row],[Matricule]]&gt;1,IF(COUNTIF(Tableau8252728[DateMatricule],Tableau8252728[[#This Row],[DateMatricule]])&gt;1,"Doublon",""),"")</f>
        <v/>
      </c>
    </row>
    <row r="711" spans="1:22" x14ac:dyDescent="0.25">
      <c r="A711" s="11" t="str">
        <f>IF(Tableau8252728[[#This Row],[Semaine]]="","",VLOOKUP(Tableau8252728[[#This Row],[Semaine]],Listes!$A:$B,2,FALSE))</f>
        <v/>
      </c>
      <c r="B711" s="11" t="str">
        <f>IF(ISBLANK(Tableau8252728[[#This Row],[Matricule]]),"",VLOOKUP(Tableau8252728[[#This Row],[Matricule]],#REF!,2,FALSE))</f>
        <v/>
      </c>
      <c r="C711" s="11" t="str">
        <f>IF(ISBLANK(Tableau8252728[[#This Row],[Matricule]]),"",VLOOKUP(Tableau8252728[[#This Row],[Matricule]],#REF!,3,FALSE))</f>
        <v/>
      </c>
      <c r="D711" s="11" t="str">
        <f>CONCATENATE(Tableau8252728[[#This Row],[Semaine]],Tableau8252728[[#This Row],[Matricule]])</f>
        <v/>
      </c>
      <c r="O711" s="14" t="str">
        <f>IF(SUM(Tableau8252728[[#This Row],[Lundi]:[Mercredi]])&gt;0,SUM(Tableau8252728[[#This Row],[Lundi]:[Mercredi]]),"")</f>
        <v/>
      </c>
      <c r="P711" s="14" t="str">
        <f>IF(SUM(Tableau8252728[[#This Row],[Jeudi]:[Samedi]])&gt;0,SUM(Tableau8252728[[#This Row],[Jeudi]:[Samedi]]),"")</f>
        <v/>
      </c>
      <c r="Q711" s="14">
        <f>COUNTIF(Tableau8252728[[#This Row],[Lundi]:[Mercredi]],"&gt;0") + COUNTIF(Tableau8252728[[#This Row],[Jeudi]:[Samedi]],"&gt;0")</f>
        <v>0</v>
      </c>
      <c r="R711" s="14" t="str">
        <f>IFERROR(Tableau8252728[[#This Row],[Total Tour 1]]+Tableau8252728[[#This Row],[Total Tour 2]],"")</f>
        <v/>
      </c>
      <c r="S711" s="14">
        <f>COUNTIF(Tableau8252728[[#This Row],[Lundi]:[Samedi]],"&gt;=10")*1000</f>
        <v>0</v>
      </c>
      <c r="T71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11" s="15">
        <f>Tableau8252728[[#This Row],[Prime production]]+Tableau8252728[[#This Row],[Prime rendement]]</f>
        <v>0</v>
      </c>
      <c r="V711" s="15" t="str">
        <f>IF(Tableau8252728[[#This Row],[Matricule]]&gt;1,IF(COUNTIF(Tableau8252728[DateMatricule],Tableau8252728[[#This Row],[DateMatricule]])&gt;1,"Doublon",""),"")</f>
        <v/>
      </c>
    </row>
    <row r="712" spans="1:22" x14ac:dyDescent="0.25">
      <c r="A712" s="11" t="str">
        <f>IF(Tableau8252728[[#This Row],[Semaine]]="","",VLOOKUP(Tableau8252728[[#This Row],[Semaine]],Listes!$A:$B,2,FALSE))</f>
        <v/>
      </c>
      <c r="B712" s="11" t="str">
        <f>IF(ISBLANK(Tableau8252728[[#This Row],[Matricule]]),"",VLOOKUP(Tableau8252728[[#This Row],[Matricule]],#REF!,2,FALSE))</f>
        <v/>
      </c>
      <c r="C712" s="11" t="str">
        <f>IF(ISBLANK(Tableau8252728[[#This Row],[Matricule]]),"",VLOOKUP(Tableau8252728[[#This Row],[Matricule]],#REF!,3,FALSE))</f>
        <v/>
      </c>
      <c r="D712" s="11" t="str">
        <f>CONCATENATE(Tableau8252728[[#This Row],[Semaine]],Tableau8252728[[#This Row],[Matricule]])</f>
        <v/>
      </c>
      <c r="O712" s="14" t="str">
        <f>IF(SUM(Tableau8252728[[#This Row],[Lundi]:[Mercredi]])&gt;0,SUM(Tableau8252728[[#This Row],[Lundi]:[Mercredi]]),"")</f>
        <v/>
      </c>
      <c r="P712" s="14" t="str">
        <f>IF(SUM(Tableau8252728[[#This Row],[Jeudi]:[Samedi]])&gt;0,SUM(Tableau8252728[[#This Row],[Jeudi]:[Samedi]]),"")</f>
        <v/>
      </c>
      <c r="Q712" s="14">
        <f>COUNTIF(Tableau8252728[[#This Row],[Lundi]:[Mercredi]],"&gt;0") + COUNTIF(Tableau8252728[[#This Row],[Jeudi]:[Samedi]],"&gt;0")</f>
        <v>0</v>
      </c>
      <c r="R712" s="14" t="str">
        <f>IFERROR(Tableau8252728[[#This Row],[Total Tour 1]]+Tableau8252728[[#This Row],[Total Tour 2]],"")</f>
        <v/>
      </c>
      <c r="S712" s="14">
        <f>COUNTIF(Tableau8252728[[#This Row],[Lundi]:[Samedi]],"&gt;=10")*1000</f>
        <v>0</v>
      </c>
      <c r="T71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12" s="15">
        <f>Tableau8252728[[#This Row],[Prime production]]+Tableau8252728[[#This Row],[Prime rendement]]</f>
        <v>0</v>
      </c>
      <c r="V712" s="15" t="str">
        <f>IF(Tableau8252728[[#This Row],[Matricule]]&gt;1,IF(COUNTIF(Tableau8252728[DateMatricule],Tableau8252728[[#This Row],[DateMatricule]])&gt;1,"Doublon",""),"")</f>
        <v/>
      </c>
    </row>
    <row r="713" spans="1:22" x14ac:dyDescent="0.25">
      <c r="A713" s="11" t="str">
        <f>IF(Tableau8252728[[#This Row],[Semaine]]="","",VLOOKUP(Tableau8252728[[#This Row],[Semaine]],Listes!$A:$B,2,FALSE))</f>
        <v/>
      </c>
      <c r="B713" s="11" t="str">
        <f>IF(ISBLANK(Tableau8252728[[#This Row],[Matricule]]),"",VLOOKUP(Tableau8252728[[#This Row],[Matricule]],#REF!,2,FALSE))</f>
        <v/>
      </c>
      <c r="C713" s="11" t="str">
        <f>IF(ISBLANK(Tableau8252728[[#This Row],[Matricule]]),"",VLOOKUP(Tableau8252728[[#This Row],[Matricule]],#REF!,3,FALSE))</f>
        <v/>
      </c>
      <c r="D713" s="11" t="str">
        <f>CONCATENATE(Tableau8252728[[#This Row],[Semaine]],Tableau8252728[[#This Row],[Matricule]])</f>
        <v/>
      </c>
      <c r="O713" s="14" t="str">
        <f>IF(SUM(Tableau8252728[[#This Row],[Lundi]:[Mercredi]])&gt;0,SUM(Tableau8252728[[#This Row],[Lundi]:[Mercredi]]),"")</f>
        <v/>
      </c>
      <c r="P713" s="14" t="str">
        <f>IF(SUM(Tableau8252728[[#This Row],[Jeudi]:[Samedi]])&gt;0,SUM(Tableau8252728[[#This Row],[Jeudi]:[Samedi]]),"")</f>
        <v/>
      </c>
      <c r="Q713" s="14">
        <f>COUNTIF(Tableau8252728[[#This Row],[Lundi]:[Mercredi]],"&gt;0") + COUNTIF(Tableau8252728[[#This Row],[Jeudi]:[Samedi]],"&gt;0")</f>
        <v>0</v>
      </c>
      <c r="R713" s="14" t="str">
        <f>IFERROR(Tableau8252728[[#This Row],[Total Tour 1]]+Tableau8252728[[#This Row],[Total Tour 2]],"")</f>
        <v/>
      </c>
      <c r="S713" s="14">
        <f>COUNTIF(Tableau8252728[[#This Row],[Lundi]:[Samedi]],"&gt;=10")*1000</f>
        <v>0</v>
      </c>
      <c r="T71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13" s="15">
        <f>Tableau8252728[[#This Row],[Prime production]]+Tableau8252728[[#This Row],[Prime rendement]]</f>
        <v>0</v>
      </c>
      <c r="V713" s="15" t="str">
        <f>IF(Tableau8252728[[#This Row],[Matricule]]&gt;1,IF(COUNTIF(Tableau8252728[DateMatricule],Tableau8252728[[#This Row],[DateMatricule]])&gt;1,"Doublon",""),"")</f>
        <v/>
      </c>
    </row>
    <row r="714" spans="1:22" x14ac:dyDescent="0.25">
      <c r="A714" s="11" t="str">
        <f>IF(Tableau8252728[[#This Row],[Semaine]]="","",VLOOKUP(Tableau8252728[[#This Row],[Semaine]],Listes!$A:$B,2,FALSE))</f>
        <v/>
      </c>
      <c r="B714" s="11" t="str">
        <f>IF(ISBLANK(Tableau8252728[[#This Row],[Matricule]]),"",VLOOKUP(Tableau8252728[[#This Row],[Matricule]],#REF!,2,FALSE))</f>
        <v/>
      </c>
      <c r="C714" s="11" t="str">
        <f>IF(ISBLANK(Tableau8252728[[#This Row],[Matricule]]),"",VLOOKUP(Tableau8252728[[#This Row],[Matricule]],#REF!,3,FALSE))</f>
        <v/>
      </c>
      <c r="D714" s="11" t="str">
        <f>CONCATENATE(Tableau8252728[[#This Row],[Semaine]],Tableau8252728[[#This Row],[Matricule]])</f>
        <v/>
      </c>
      <c r="O714" s="14" t="str">
        <f>IF(SUM(Tableau8252728[[#This Row],[Lundi]:[Mercredi]])&gt;0,SUM(Tableau8252728[[#This Row],[Lundi]:[Mercredi]]),"")</f>
        <v/>
      </c>
      <c r="P714" s="14" t="str">
        <f>IF(SUM(Tableau8252728[[#This Row],[Jeudi]:[Samedi]])&gt;0,SUM(Tableau8252728[[#This Row],[Jeudi]:[Samedi]]),"")</f>
        <v/>
      </c>
      <c r="Q714" s="14">
        <f>COUNTIF(Tableau8252728[[#This Row],[Lundi]:[Mercredi]],"&gt;0") + COUNTIF(Tableau8252728[[#This Row],[Jeudi]:[Samedi]],"&gt;0")</f>
        <v>0</v>
      </c>
      <c r="R714" s="14" t="str">
        <f>IFERROR(Tableau8252728[[#This Row],[Total Tour 1]]+Tableau8252728[[#This Row],[Total Tour 2]],"")</f>
        <v/>
      </c>
      <c r="S714" s="14">
        <f>COUNTIF(Tableau8252728[[#This Row],[Lundi]:[Samedi]],"&gt;=10")*1000</f>
        <v>0</v>
      </c>
      <c r="T71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14" s="15">
        <f>Tableau8252728[[#This Row],[Prime production]]+Tableau8252728[[#This Row],[Prime rendement]]</f>
        <v>0</v>
      </c>
      <c r="V714" s="15" t="str">
        <f>IF(Tableau8252728[[#This Row],[Matricule]]&gt;1,IF(COUNTIF(Tableau8252728[DateMatricule],Tableau8252728[[#This Row],[DateMatricule]])&gt;1,"Doublon",""),"")</f>
        <v/>
      </c>
    </row>
    <row r="715" spans="1:22" x14ac:dyDescent="0.25">
      <c r="A715" s="11" t="str">
        <f>IF(Tableau8252728[[#This Row],[Semaine]]="","",VLOOKUP(Tableau8252728[[#This Row],[Semaine]],Listes!$A:$B,2,FALSE))</f>
        <v/>
      </c>
      <c r="B715" s="11" t="str">
        <f>IF(ISBLANK(Tableau8252728[[#This Row],[Matricule]]),"",VLOOKUP(Tableau8252728[[#This Row],[Matricule]],#REF!,2,FALSE))</f>
        <v/>
      </c>
      <c r="C715" s="11" t="str">
        <f>IF(ISBLANK(Tableau8252728[[#This Row],[Matricule]]),"",VLOOKUP(Tableau8252728[[#This Row],[Matricule]],#REF!,3,FALSE))</f>
        <v/>
      </c>
      <c r="D715" s="11" t="str">
        <f>CONCATENATE(Tableau8252728[[#This Row],[Semaine]],Tableau8252728[[#This Row],[Matricule]])</f>
        <v/>
      </c>
      <c r="O715" s="14" t="str">
        <f>IF(SUM(Tableau8252728[[#This Row],[Lundi]:[Mercredi]])&gt;0,SUM(Tableau8252728[[#This Row],[Lundi]:[Mercredi]]),"")</f>
        <v/>
      </c>
      <c r="P715" s="14" t="str">
        <f>IF(SUM(Tableau8252728[[#This Row],[Jeudi]:[Samedi]])&gt;0,SUM(Tableau8252728[[#This Row],[Jeudi]:[Samedi]]),"")</f>
        <v/>
      </c>
      <c r="Q715" s="14">
        <f>COUNTIF(Tableau8252728[[#This Row],[Lundi]:[Mercredi]],"&gt;0") + COUNTIF(Tableau8252728[[#This Row],[Jeudi]:[Samedi]],"&gt;0")</f>
        <v>0</v>
      </c>
      <c r="R715" s="14" t="str">
        <f>IFERROR(Tableau8252728[[#This Row],[Total Tour 1]]+Tableau8252728[[#This Row],[Total Tour 2]],"")</f>
        <v/>
      </c>
      <c r="S715" s="14">
        <f>COUNTIF(Tableau8252728[[#This Row],[Lundi]:[Samedi]],"&gt;=10")*1000</f>
        <v>0</v>
      </c>
      <c r="T71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15" s="15">
        <f>Tableau8252728[[#This Row],[Prime production]]+Tableau8252728[[#This Row],[Prime rendement]]</f>
        <v>0</v>
      </c>
      <c r="V715" s="15" t="str">
        <f>IF(Tableau8252728[[#This Row],[Matricule]]&gt;1,IF(COUNTIF(Tableau8252728[DateMatricule],Tableau8252728[[#This Row],[DateMatricule]])&gt;1,"Doublon",""),"")</f>
        <v/>
      </c>
    </row>
    <row r="716" spans="1:22" x14ac:dyDescent="0.25">
      <c r="A716" s="11" t="str">
        <f>IF(Tableau8252728[[#This Row],[Semaine]]="","",VLOOKUP(Tableau8252728[[#This Row],[Semaine]],Listes!$A:$B,2,FALSE))</f>
        <v/>
      </c>
      <c r="B716" s="11" t="str">
        <f>IF(ISBLANK(Tableau8252728[[#This Row],[Matricule]]),"",VLOOKUP(Tableau8252728[[#This Row],[Matricule]],#REF!,2,FALSE))</f>
        <v/>
      </c>
      <c r="C716" s="11" t="str">
        <f>IF(ISBLANK(Tableau8252728[[#This Row],[Matricule]]),"",VLOOKUP(Tableau8252728[[#This Row],[Matricule]],#REF!,3,FALSE))</f>
        <v/>
      </c>
      <c r="D716" s="11" t="str">
        <f>CONCATENATE(Tableau8252728[[#This Row],[Semaine]],Tableau8252728[[#This Row],[Matricule]])</f>
        <v/>
      </c>
      <c r="O716" s="14" t="str">
        <f>IF(SUM(Tableau8252728[[#This Row],[Lundi]:[Mercredi]])&gt;0,SUM(Tableau8252728[[#This Row],[Lundi]:[Mercredi]]),"")</f>
        <v/>
      </c>
      <c r="P716" s="14" t="str">
        <f>IF(SUM(Tableau8252728[[#This Row],[Jeudi]:[Samedi]])&gt;0,SUM(Tableau8252728[[#This Row],[Jeudi]:[Samedi]]),"")</f>
        <v/>
      </c>
      <c r="Q716" s="14">
        <f>COUNTIF(Tableau8252728[[#This Row],[Lundi]:[Mercredi]],"&gt;0") + COUNTIF(Tableau8252728[[#This Row],[Jeudi]:[Samedi]],"&gt;0")</f>
        <v>0</v>
      </c>
      <c r="R716" s="14" t="str">
        <f>IFERROR(Tableau8252728[[#This Row],[Total Tour 1]]+Tableau8252728[[#This Row],[Total Tour 2]],"")</f>
        <v/>
      </c>
      <c r="S716" s="14">
        <f>COUNTIF(Tableau8252728[[#This Row],[Lundi]:[Samedi]],"&gt;=10")*1000</f>
        <v>0</v>
      </c>
      <c r="T71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16" s="15">
        <f>Tableau8252728[[#This Row],[Prime production]]+Tableau8252728[[#This Row],[Prime rendement]]</f>
        <v>0</v>
      </c>
      <c r="V716" s="15" t="str">
        <f>IF(Tableau8252728[[#This Row],[Matricule]]&gt;1,IF(COUNTIF(Tableau8252728[DateMatricule],Tableau8252728[[#This Row],[DateMatricule]])&gt;1,"Doublon",""),"")</f>
        <v/>
      </c>
    </row>
    <row r="717" spans="1:22" x14ac:dyDescent="0.25">
      <c r="A717" s="11" t="str">
        <f>IF(Tableau8252728[[#This Row],[Semaine]]="","",VLOOKUP(Tableau8252728[[#This Row],[Semaine]],Listes!$A:$B,2,FALSE))</f>
        <v/>
      </c>
      <c r="B717" s="11" t="str">
        <f>IF(ISBLANK(Tableau8252728[[#This Row],[Matricule]]),"",VLOOKUP(Tableau8252728[[#This Row],[Matricule]],#REF!,2,FALSE))</f>
        <v/>
      </c>
      <c r="C717" s="11" t="str">
        <f>IF(ISBLANK(Tableau8252728[[#This Row],[Matricule]]),"",VLOOKUP(Tableau8252728[[#This Row],[Matricule]],#REF!,3,FALSE))</f>
        <v/>
      </c>
      <c r="D717" s="11" t="str">
        <f>CONCATENATE(Tableau8252728[[#This Row],[Semaine]],Tableau8252728[[#This Row],[Matricule]])</f>
        <v/>
      </c>
      <c r="O717" s="14" t="str">
        <f>IF(SUM(Tableau8252728[[#This Row],[Lundi]:[Mercredi]])&gt;0,SUM(Tableau8252728[[#This Row],[Lundi]:[Mercredi]]),"")</f>
        <v/>
      </c>
      <c r="P717" s="14" t="str">
        <f>IF(SUM(Tableau8252728[[#This Row],[Jeudi]:[Samedi]])&gt;0,SUM(Tableau8252728[[#This Row],[Jeudi]:[Samedi]]),"")</f>
        <v/>
      </c>
      <c r="Q717" s="14">
        <f>COUNTIF(Tableau8252728[[#This Row],[Lundi]:[Mercredi]],"&gt;0") + COUNTIF(Tableau8252728[[#This Row],[Jeudi]:[Samedi]],"&gt;0")</f>
        <v>0</v>
      </c>
      <c r="R717" s="14" t="str">
        <f>IFERROR(Tableau8252728[[#This Row],[Total Tour 1]]+Tableau8252728[[#This Row],[Total Tour 2]],"")</f>
        <v/>
      </c>
      <c r="S717" s="14">
        <f>COUNTIF(Tableau8252728[[#This Row],[Lundi]:[Samedi]],"&gt;=10")*1000</f>
        <v>0</v>
      </c>
      <c r="T71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17" s="15">
        <f>Tableau8252728[[#This Row],[Prime production]]+Tableau8252728[[#This Row],[Prime rendement]]</f>
        <v>0</v>
      </c>
      <c r="V717" s="15" t="str">
        <f>IF(Tableau8252728[[#This Row],[Matricule]]&gt;1,IF(COUNTIF(Tableau8252728[DateMatricule],Tableau8252728[[#This Row],[DateMatricule]])&gt;1,"Doublon",""),"")</f>
        <v/>
      </c>
    </row>
    <row r="718" spans="1:22" x14ac:dyDescent="0.25">
      <c r="A718" s="11" t="str">
        <f>IF(Tableau8252728[[#This Row],[Semaine]]="","",VLOOKUP(Tableau8252728[[#This Row],[Semaine]],Listes!$A:$B,2,FALSE))</f>
        <v/>
      </c>
      <c r="B718" s="11" t="str">
        <f>IF(ISBLANK(Tableau8252728[[#This Row],[Matricule]]),"",VLOOKUP(Tableau8252728[[#This Row],[Matricule]],#REF!,2,FALSE))</f>
        <v/>
      </c>
      <c r="C718" s="11" t="str">
        <f>IF(ISBLANK(Tableau8252728[[#This Row],[Matricule]]),"",VLOOKUP(Tableau8252728[[#This Row],[Matricule]],#REF!,3,FALSE))</f>
        <v/>
      </c>
      <c r="D718" s="11" t="str">
        <f>CONCATENATE(Tableau8252728[[#This Row],[Semaine]],Tableau8252728[[#This Row],[Matricule]])</f>
        <v/>
      </c>
      <c r="O718" s="14" t="str">
        <f>IF(SUM(Tableau8252728[[#This Row],[Lundi]:[Mercredi]])&gt;0,SUM(Tableau8252728[[#This Row],[Lundi]:[Mercredi]]),"")</f>
        <v/>
      </c>
      <c r="P718" s="14" t="str">
        <f>IF(SUM(Tableau8252728[[#This Row],[Jeudi]:[Samedi]])&gt;0,SUM(Tableau8252728[[#This Row],[Jeudi]:[Samedi]]),"")</f>
        <v/>
      </c>
      <c r="Q718" s="14">
        <f>COUNTIF(Tableau8252728[[#This Row],[Lundi]:[Mercredi]],"&gt;0") + COUNTIF(Tableau8252728[[#This Row],[Jeudi]:[Samedi]],"&gt;0")</f>
        <v>0</v>
      </c>
      <c r="R718" s="14" t="str">
        <f>IFERROR(Tableau8252728[[#This Row],[Total Tour 1]]+Tableau8252728[[#This Row],[Total Tour 2]],"")</f>
        <v/>
      </c>
      <c r="S718" s="14">
        <f>COUNTIF(Tableau8252728[[#This Row],[Lundi]:[Samedi]],"&gt;=10")*1000</f>
        <v>0</v>
      </c>
      <c r="T71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18" s="15">
        <f>Tableau8252728[[#This Row],[Prime production]]+Tableau8252728[[#This Row],[Prime rendement]]</f>
        <v>0</v>
      </c>
      <c r="V718" s="15" t="str">
        <f>IF(Tableau8252728[[#This Row],[Matricule]]&gt;1,IF(COUNTIF(Tableau8252728[DateMatricule],Tableau8252728[[#This Row],[DateMatricule]])&gt;1,"Doublon",""),"")</f>
        <v/>
      </c>
    </row>
    <row r="719" spans="1:22" x14ac:dyDescent="0.25">
      <c r="A719" s="11" t="str">
        <f>IF(Tableau8252728[[#This Row],[Semaine]]="","",VLOOKUP(Tableau8252728[[#This Row],[Semaine]],Listes!$A:$B,2,FALSE))</f>
        <v/>
      </c>
      <c r="B719" s="11" t="str">
        <f>IF(ISBLANK(Tableau8252728[[#This Row],[Matricule]]),"",VLOOKUP(Tableau8252728[[#This Row],[Matricule]],#REF!,2,FALSE))</f>
        <v/>
      </c>
      <c r="C719" s="11" t="str">
        <f>IF(ISBLANK(Tableau8252728[[#This Row],[Matricule]]),"",VLOOKUP(Tableau8252728[[#This Row],[Matricule]],#REF!,3,FALSE))</f>
        <v/>
      </c>
      <c r="D719" s="11" t="str">
        <f>CONCATENATE(Tableau8252728[[#This Row],[Semaine]],Tableau8252728[[#This Row],[Matricule]])</f>
        <v/>
      </c>
      <c r="O719" s="14" t="str">
        <f>IF(SUM(Tableau8252728[[#This Row],[Lundi]:[Mercredi]])&gt;0,SUM(Tableau8252728[[#This Row],[Lundi]:[Mercredi]]),"")</f>
        <v/>
      </c>
      <c r="P719" s="14" t="str">
        <f>IF(SUM(Tableau8252728[[#This Row],[Jeudi]:[Samedi]])&gt;0,SUM(Tableau8252728[[#This Row],[Jeudi]:[Samedi]]),"")</f>
        <v/>
      </c>
      <c r="Q719" s="14">
        <f>COUNTIF(Tableau8252728[[#This Row],[Lundi]:[Mercredi]],"&gt;0") + COUNTIF(Tableau8252728[[#This Row],[Jeudi]:[Samedi]],"&gt;0")</f>
        <v>0</v>
      </c>
      <c r="R719" s="14" t="str">
        <f>IFERROR(Tableau8252728[[#This Row],[Total Tour 1]]+Tableau8252728[[#This Row],[Total Tour 2]],"")</f>
        <v/>
      </c>
      <c r="S719" s="14">
        <f>COUNTIF(Tableau8252728[[#This Row],[Lundi]:[Samedi]],"&gt;=10")*1000</f>
        <v>0</v>
      </c>
      <c r="T71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19" s="15">
        <f>Tableau8252728[[#This Row],[Prime production]]+Tableau8252728[[#This Row],[Prime rendement]]</f>
        <v>0</v>
      </c>
      <c r="V719" s="15" t="str">
        <f>IF(Tableau8252728[[#This Row],[Matricule]]&gt;1,IF(COUNTIF(Tableau8252728[DateMatricule],Tableau8252728[[#This Row],[DateMatricule]])&gt;1,"Doublon",""),"")</f>
        <v/>
      </c>
    </row>
    <row r="720" spans="1:22" x14ac:dyDescent="0.25">
      <c r="A720" s="11" t="str">
        <f>IF(Tableau8252728[[#This Row],[Semaine]]="","",VLOOKUP(Tableau8252728[[#This Row],[Semaine]],Listes!$A:$B,2,FALSE))</f>
        <v/>
      </c>
      <c r="B720" s="11" t="str">
        <f>IF(ISBLANK(Tableau8252728[[#This Row],[Matricule]]),"",VLOOKUP(Tableau8252728[[#This Row],[Matricule]],#REF!,2,FALSE))</f>
        <v/>
      </c>
      <c r="C720" s="11" t="str">
        <f>IF(ISBLANK(Tableau8252728[[#This Row],[Matricule]]),"",VLOOKUP(Tableau8252728[[#This Row],[Matricule]],#REF!,3,FALSE))</f>
        <v/>
      </c>
      <c r="D720" s="11" t="str">
        <f>CONCATENATE(Tableau8252728[[#This Row],[Semaine]],Tableau8252728[[#This Row],[Matricule]])</f>
        <v/>
      </c>
      <c r="O720" s="14" t="str">
        <f>IF(SUM(Tableau8252728[[#This Row],[Lundi]:[Mercredi]])&gt;0,SUM(Tableau8252728[[#This Row],[Lundi]:[Mercredi]]),"")</f>
        <v/>
      </c>
      <c r="P720" s="14" t="str">
        <f>IF(SUM(Tableau8252728[[#This Row],[Jeudi]:[Samedi]])&gt;0,SUM(Tableau8252728[[#This Row],[Jeudi]:[Samedi]]),"")</f>
        <v/>
      </c>
      <c r="Q720" s="14">
        <f>COUNTIF(Tableau8252728[[#This Row],[Lundi]:[Mercredi]],"&gt;0") + COUNTIF(Tableau8252728[[#This Row],[Jeudi]:[Samedi]],"&gt;0")</f>
        <v>0</v>
      </c>
      <c r="R720" s="14" t="str">
        <f>IFERROR(Tableau8252728[[#This Row],[Total Tour 1]]+Tableau8252728[[#This Row],[Total Tour 2]],"")</f>
        <v/>
      </c>
      <c r="S720" s="14">
        <f>COUNTIF(Tableau8252728[[#This Row],[Lundi]:[Samedi]],"&gt;=10")*1000</f>
        <v>0</v>
      </c>
      <c r="T72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20" s="15">
        <f>Tableau8252728[[#This Row],[Prime production]]+Tableau8252728[[#This Row],[Prime rendement]]</f>
        <v>0</v>
      </c>
      <c r="V720" s="15" t="str">
        <f>IF(Tableau8252728[[#This Row],[Matricule]]&gt;1,IF(COUNTIF(Tableau8252728[DateMatricule],Tableau8252728[[#This Row],[DateMatricule]])&gt;1,"Doublon",""),"")</f>
        <v/>
      </c>
    </row>
    <row r="721" spans="1:22" x14ac:dyDescent="0.25">
      <c r="A721" s="11" t="str">
        <f>IF(Tableau8252728[[#This Row],[Semaine]]="","",VLOOKUP(Tableau8252728[[#This Row],[Semaine]],Listes!$A:$B,2,FALSE))</f>
        <v/>
      </c>
      <c r="B721" s="11" t="str">
        <f>IF(ISBLANK(Tableau8252728[[#This Row],[Matricule]]),"",VLOOKUP(Tableau8252728[[#This Row],[Matricule]],#REF!,2,FALSE))</f>
        <v/>
      </c>
      <c r="C721" s="11" t="str">
        <f>IF(ISBLANK(Tableau8252728[[#This Row],[Matricule]]),"",VLOOKUP(Tableau8252728[[#This Row],[Matricule]],#REF!,3,FALSE))</f>
        <v/>
      </c>
      <c r="D721" s="11" t="str">
        <f>CONCATENATE(Tableau8252728[[#This Row],[Semaine]],Tableau8252728[[#This Row],[Matricule]])</f>
        <v/>
      </c>
      <c r="O721" s="14" t="str">
        <f>IF(SUM(Tableau8252728[[#This Row],[Lundi]:[Mercredi]])&gt;0,SUM(Tableau8252728[[#This Row],[Lundi]:[Mercredi]]),"")</f>
        <v/>
      </c>
      <c r="P721" s="14" t="str">
        <f>IF(SUM(Tableau8252728[[#This Row],[Jeudi]:[Samedi]])&gt;0,SUM(Tableau8252728[[#This Row],[Jeudi]:[Samedi]]),"")</f>
        <v/>
      </c>
      <c r="Q721" s="14">
        <f>COUNTIF(Tableau8252728[[#This Row],[Lundi]:[Mercredi]],"&gt;0") + COUNTIF(Tableau8252728[[#This Row],[Jeudi]:[Samedi]],"&gt;0")</f>
        <v>0</v>
      </c>
      <c r="R721" s="14" t="str">
        <f>IFERROR(Tableau8252728[[#This Row],[Total Tour 1]]+Tableau8252728[[#This Row],[Total Tour 2]],"")</f>
        <v/>
      </c>
      <c r="S721" s="14">
        <f>COUNTIF(Tableau8252728[[#This Row],[Lundi]:[Samedi]],"&gt;=10")*1000</f>
        <v>0</v>
      </c>
      <c r="T72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21" s="15">
        <f>Tableau8252728[[#This Row],[Prime production]]+Tableau8252728[[#This Row],[Prime rendement]]</f>
        <v>0</v>
      </c>
      <c r="V721" s="15" t="str">
        <f>IF(Tableau8252728[[#This Row],[Matricule]]&gt;1,IF(COUNTIF(Tableau8252728[DateMatricule],Tableau8252728[[#This Row],[DateMatricule]])&gt;1,"Doublon",""),"")</f>
        <v/>
      </c>
    </row>
    <row r="722" spans="1:22" x14ac:dyDescent="0.25">
      <c r="A722" s="11" t="str">
        <f>IF(Tableau8252728[[#This Row],[Semaine]]="","",VLOOKUP(Tableau8252728[[#This Row],[Semaine]],Listes!$A:$B,2,FALSE))</f>
        <v/>
      </c>
      <c r="B722" s="11" t="str">
        <f>IF(ISBLANK(Tableau8252728[[#This Row],[Matricule]]),"",VLOOKUP(Tableau8252728[[#This Row],[Matricule]],#REF!,2,FALSE))</f>
        <v/>
      </c>
      <c r="C722" s="11" t="str">
        <f>IF(ISBLANK(Tableau8252728[[#This Row],[Matricule]]),"",VLOOKUP(Tableau8252728[[#This Row],[Matricule]],#REF!,3,FALSE))</f>
        <v/>
      </c>
      <c r="D722" s="11" t="str">
        <f>CONCATENATE(Tableau8252728[[#This Row],[Semaine]],Tableau8252728[[#This Row],[Matricule]])</f>
        <v/>
      </c>
      <c r="O722" s="14" t="str">
        <f>IF(SUM(Tableau8252728[[#This Row],[Lundi]:[Mercredi]])&gt;0,SUM(Tableau8252728[[#This Row],[Lundi]:[Mercredi]]),"")</f>
        <v/>
      </c>
      <c r="P722" s="14" t="str">
        <f>IF(SUM(Tableau8252728[[#This Row],[Jeudi]:[Samedi]])&gt;0,SUM(Tableau8252728[[#This Row],[Jeudi]:[Samedi]]),"")</f>
        <v/>
      </c>
      <c r="Q722" s="14">
        <f>COUNTIF(Tableau8252728[[#This Row],[Lundi]:[Mercredi]],"&gt;0") + COUNTIF(Tableau8252728[[#This Row],[Jeudi]:[Samedi]],"&gt;0")</f>
        <v>0</v>
      </c>
      <c r="R722" s="14" t="str">
        <f>IFERROR(Tableau8252728[[#This Row],[Total Tour 1]]+Tableau8252728[[#This Row],[Total Tour 2]],"")</f>
        <v/>
      </c>
      <c r="S722" s="14">
        <f>COUNTIF(Tableau8252728[[#This Row],[Lundi]:[Samedi]],"&gt;=10")*1000</f>
        <v>0</v>
      </c>
      <c r="T72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22" s="15">
        <f>Tableau8252728[[#This Row],[Prime production]]+Tableau8252728[[#This Row],[Prime rendement]]</f>
        <v>0</v>
      </c>
      <c r="V722" s="15" t="str">
        <f>IF(Tableau8252728[[#This Row],[Matricule]]&gt;1,IF(COUNTIF(Tableau8252728[DateMatricule],Tableau8252728[[#This Row],[DateMatricule]])&gt;1,"Doublon",""),"")</f>
        <v/>
      </c>
    </row>
    <row r="723" spans="1:22" x14ac:dyDescent="0.25">
      <c r="A723" s="11" t="str">
        <f>IF(Tableau8252728[[#This Row],[Semaine]]="","",VLOOKUP(Tableau8252728[[#This Row],[Semaine]],Listes!$A:$B,2,FALSE))</f>
        <v/>
      </c>
      <c r="B723" s="11" t="str">
        <f>IF(ISBLANK(Tableau8252728[[#This Row],[Matricule]]),"",VLOOKUP(Tableau8252728[[#This Row],[Matricule]],#REF!,2,FALSE))</f>
        <v/>
      </c>
      <c r="C723" s="11" t="str">
        <f>IF(ISBLANK(Tableau8252728[[#This Row],[Matricule]]),"",VLOOKUP(Tableau8252728[[#This Row],[Matricule]],#REF!,3,FALSE))</f>
        <v/>
      </c>
      <c r="D723" s="11" t="str">
        <f>CONCATENATE(Tableau8252728[[#This Row],[Semaine]],Tableau8252728[[#This Row],[Matricule]])</f>
        <v/>
      </c>
      <c r="O723" s="14" t="str">
        <f>IF(SUM(Tableau8252728[[#This Row],[Lundi]:[Mercredi]])&gt;0,SUM(Tableau8252728[[#This Row],[Lundi]:[Mercredi]]),"")</f>
        <v/>
      </c>
      <c r="P723" s="14" t="str">
        <f>IF(SUM(Tableau8252728[[#This Row],[Jeudi]:[Samedi]])&gt;0,SUM(Tableau8252728[[#This Row],[Jeudi]:[Samedi]]),"")</f>
        <v/>
      </c>
      <c r="Q723" s="14">
        <f>COUNTIF(Tableau8252728[[#This Row],[Lundi]:[Mercredi]],"&gt;0") + COUNTIF(Tableau8252728[[#This Row],[Jeudi]:[Samedi]],"&gt;0")</f>
        <v>0</v>
      </c>
      <c r="R723" s="14" t="str">
        <f>IFERROR(Tableau8252728[[#This Row],[Total Tour 1]]+Tableau8252728[[#This Row],[Total Tour 2]],"")</f>
        <v/>
      </c>
      <c r="S723" s="14">
        <f>COUNTIF(Tableau8252728[[#This Row],[Lundi]:[Samedi]],"&gt;=10")*1000</f>
        <v>0</v>
      </c>
      <c r="T72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23" s="15">
        <f>Tableau8252728[[#This Row],[Prime production]]+Tableau8252728[[#This Row],[Prime rendement]]</f>
        <v>0</v>
      </c>
      <c r="V723" s="15" t="str">
        <f>IF(Tableau8252728[[#This Row],[Matricule]]&gt;1,IF(COUNTIF(Tableau8252728[DateMatricule],Tableau8252728[[#This Row],[DateMatricule]])&gt;1,"Doublon",""),"")</f>
        <v/>
      </c>
    </row>
    <row r="724" spans="1:22" x14ac:dyDescent="0.25">
      <c r="A724" s="11" t="str">
        <f>IF(Tableau8252728[[#This Row],[Semaine]]="","",VLOOKUP(Tableau8252728[[#This Row],[Semaine]],Listes!$A:$B,2,FALSE))</f>
        <v/>
      </c>
      <c r="B724" s="11" t="str">
        <f>IF(ISBLANK(Tableau8252728[[#This Row],[Matricule]]),"",VLOOKUP(Tableau8252728[[#This Row],[Matricule]],#REF!,2,FALSE))</f>
        <v/>
      </c>
      <c r="C724" s="11" t="str">
        <f>IF(ISBLANK(Tableau8252728[[#This Row],[Matricule]]),"",VLOOKUP(Tableau8252728[[#This Row],[Matricule]],#REF!,3,FALSE))</f>
        <v/>
      </c>
      <c r="D724" s="11" t="str">
        <f>CONCATENATE(Tableau8252728[[#This Row],[Semaine]],Tableau8252728[[#This Row],[Matricule]])</f>
        <v/>
      </c>
      <c r="O724" s="14" t="str">
        <f>IF(SUM(Tableau8252728[[#This Row],[Lundi]:[Mercredi]])&gt;0,SUM(Tableau8252728[[#This Row],[Lundi]:[Mercredi]]),"")</f>
        <v/>
      </c>
      <c r="P724" s="14" t="str">
        <f>IF(SUM(Tableau8252728[[#This Row],[Jeudi]:[Samedi]])&gt;0,SUM(Tableau8252728[[#This Row],[Jeudi]:[Samedi]]),"")</f>
        <v/>
      </c>
      <c r="Q724" s="14">
        <f>COUNTIF(Tableau8252728[[#This Row],[Lundi]:[Mercredi]],"&gt;0") + COUNTIF(Tableau8252728[[#This Row],[Jeudi]:[Samedi]],"&gt;0")</f>
        <v>0</v>
      </c>
      <c r="R724" s="14" t="str">
        <f>IFERROR(Tableau8252728[[#This Row],[Total Tour 1]]+Tableau8252728[[#This Row],[Total Tour 2]],"")</f>
        <v/>
      </c>
      <c r="S724" s="14">
        <f>COUNTIF(Tableau8252728[[#This Row],[Lundi]:[Samedi]],"&gt;=10")*1000</f>
        <v>0</v>
      </c>
      <c r="T72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24" s="15">
        <f>Tableau8252728[[#This Row],[Prime production]]+Tableau8252728[[#This Row],[Prime rendement]]</f>
        <v>0</v>
      </c>
      <c r="V724" s="15" t="str">
        <f>IF(Tableau8252728[[#This Row],[Matricule]]&gt;1,IF(COUNTIF(Tableau8252728[DateMatricule],Tableau8252728[[#This Row],[DateMatricule]])&gt;1,"Doublon",""),"")</f>
        <v/>
      </c>
    </row>
    <row r="725" spans="1:22" x14ac:dyDescent="0.25">
      <c r="A725" s="11" t="str">
        <f>IF(Tableau8252728[[#This Row],[Semaine]]="","",VLOOKUP(Tableau8252728[[#This Row],[Semaine]],Listes!$A:$B,2,FALSE))</f>
        <v/>
      </c>
      <c r="B725" s="11" t="str">
        <f>IF(ISBLANK(Tableau8252728[[#This Row],[Matricule]]),"",VLOOKUP(Tableau8252728[[#This Row],[Matricule]],#REF!,2,FALSE))</f>
        <v/>
      </c>
      <c r="C725" s="11" t="str">
        <f>IF(ISBLANK(Tableau8252728[[#This Row],[Matricule]]),"",VLOOKUP(Tableau8252728[[#This Row],[Matricule]],#REF!,3,FALSE))</f>
        <v/>
      </c>
      <c r="D725" s="11" t="str">
        <f>CONCATENATE(Tableau8252728[[#This Row],[Semaine]],Tableau8252728[[#This Row],[Matricule]])</f>
        <v/>
      </c>
      <c r="O725" s="14" t="str">
        <f>IF(SUM(Tableau8252728[[#This Row],[Lundi]:[Mercredi]])&gt;0,SUM(Tableau8252728[[#This Row],[Lundi]:[Mercredi]]),"")</f>
        <v/>
      </c>
      <c r="P725" s="14" t="str">
        <f>IF(SUM(Tableau8252728[[#This Row],[Jeudi]:[Samedi]])&gt;0,SUM(Tableau8252728[[#This Row],[Jeudi]:[Samedi]]),"")</f>
        <v/>
      </c>
      <c r="Q725" s="14">
        <f>COUNTIF(Tableau8252728[[#This Row],[Lundi]:[Mercredi]],"&gt;0") + COUNTIF(Tableau8252728[[#This Row],[Jeudi]:[Samedi]],"&gt;0")</f>
        <v>0</v>
      </c>
      <c r="R725" s="14" t="str">
        <f>IFERROR(Tableau8252728[[#This Row],[Total Tour 1]]+Tableau8252728[[#This Row],[Total Tour 2]],"")</f>
        <v/>
      </c>
      <c r="S725" s="14">
        <f>COUNTIF(Tableau8252728[[#This Row],[Lundi]:[Samedi]],"&gt;=10")*1000</f>
        <v>0</v>
      </c>
      <c r="T72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25" s="15">
        <f>Tableau8252728[[#This Row],[Prime production]]+Tableau8252728[[#This Row],[Prime rendement]]</f>
        <v>0</v>
      </c>
      <c r="V725" s="15" t="str">
        <f>IF(Tableau8252728[[#This Row],[Matricule]]&gt;1,IF(COUNTIF(Tableau8252728[DateMatricule],Tableau8252728[[#This Row],[DateMatricule]])&gt;1,"Doublon",""),"")</f>
        <v/>
      </c>
    </row>
    <row r="726" spans="1:22" x14ac:dyDescent="0.25">
      <c r="A726" s="11" t="str">
        <f>IF(Tableau8252728[[#This Row],[Semaine]]="","",VLOOKUP(Tableau8252728[[#This Row],[Semaine]],Listes!$A:$B,2,FALSE))</f>
        <v/>
      </c>
      <c r="B726" s="11" t="str">
        <f>IF(ISBLANK(Tableau8252728[[#This Row],[Matricule]]),"",VLOOKUP(Tableau8252728[[#This Row],[Matricule]],#REF!,2,FALSE))</f>
        <v/>
      </c>
      <c r="C726" s="11" t="str">
        <f>IF(ISBLANK(Tableau8252728[[#This Row],[Matricule]]),"",VLOOKUP(Tableau8252728[[#This Row],[Matricule]],#REF!,3,FALSE))</f>
        <v/>
      </c>
      <c r="D726" s="11" t="str">
        <f>CONCATENATE(Tableau8252728[[#This Row],[Semaine]],Tableau8252728[[#This Row],[Matricule]])</f>
        <v/>
      </c>
      <c r="O726" s="14" t="str">
        <f>IF(SUM(Tableau8252728[[#This Row],[Lundi]:[Mercredi]])&gt;0,SUM(Tableau8252728[[#This Row],[Lundi]:[Mercredi]]),"")</f>
        <v/>
      </c>
      <c r="P726" s="14" t="str">
        <f>IF(SUM(Tableau8252728[[#This Row],[Jeudi]:[Samedi]])&gt;0,SUM(Tableau8252728[[#This Row],[Jeudi]:[Samedi]]),"")</f>
        <v/>
      </c>
      <c r="Q726" s="14">
        <f>COUNTIF(Tableau8252728[[#This Row],[Lundi]:[Mercredi]],"&gt;0") + COUNTIF(Tableau8252728[[#This Row],[Jeudi]:[Samedi]],"&gt;0")</f>
        <v>0</v>
      </c>
      <c r="R726" s="14" t="str">
        <f>IFERROR(Tableau8252728[[#This Row],[Total Tour 1]]+Tableau8252728[[#This Row],[Total Tour 2]],"")</f>
        <v/>
      </c>
      <c r="S726" s="14">
        <f>COUNTIF(Tableau8252728[[#This Row],[Lundi]:[Samedi]],"&gt;=10")*1000</f>
        <v>0</v>
      </c>
      <c r="T72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26" s="15">
        <f>Tableau8252728[[#This Row],[Prime production]]+Tableau8252728[[#This Row],[Prime rendement]]</f>
        <v>0</v>
      </c>
      <c r="V726" s="15" t="str">
        <f>IF(Tableau8252728[[#This Row],[Matricule]]&gt;1,IF(COUNTIF(Tableau8252728[DateMatricule],Tableau8252728[[#This Row],[DateMatricule]])&gt;1,"Doublon",""),"")</f>
        <v/>
      </c>
    </row>
    <row r="727" spans="1:22" x14ac:dyDescent="0.25">
      <c r="A727" s="11" t="str">
        <f>IF(Tableau8252728[[#This Row],[Semaine]]="","",VLOOKUP(Tableau8252728[[#This Row],[Semaine]],Listes!$A:$B,2,FALSE))</f>
        <v/>
      </c>
      <c r="B727" s="11" t="str">
        <f>IF(ISBLANK(Tableau8252728[[#This Row],[Matricule]]),"",VLOOKUP(Tableau8252728[[#This Row],[Matricule]],#REF!,2,FALSE))</f>
        <v/>
      </c>
      <c r="C727" s="11" t="str">
        <f>IF(ISBLANK(Tableau8252728[[#This Row],[Matricule]]),"",VLOOKUP(Tableau8252728[[#This Row],[Matricule]],#REF!,3,FALSE))</f>
        <v/>
      </c>
      <c r="D727" s="11" t="str">
        <f>CONCATENATE(Tableau8252728[[#This Row],[Semaine]],Tableau8252728[[#This Row],[Matricule]])</f>
        <v/>
      </c>
      <c r="O727" s="14" t="str">
        <f>IF(SUM(Tableau8252728[[#This Row],[Lundi]:[Mercredi]])&gt;0,SUM(Tableau8252728[[#This Row],[Lundi]:[Mercredi]]),"")</f>
        <v/>
      </c>
      <c r="P727" s="14" t="str">
        <f>IF(SUM(Tableau8252728[[#This Row],[Jeudi]:[Samedi]])&gt;0,SUM(Tableau8252728[[#This Row],[Jeudi]:[Samedi]]),"")</f>
        <v/>
      </c>
      <c r="Q727" s="14">
        <f>COUNTIF(Tableau8252728[[#This Row],[Lundi]:[Mercredi]],"&gt;0") + COUNTIF(Tableau8252728[[#This Row],[Jeudi]:[Samedi]],"&gt;0")</f>
        <v>0</v>
      </c>
      <c r="R727" s="14" t="str">
        <f>IFERROR(Tableau8252728[[#This Row],[Total Tour 1]]+Tableau8252728[[#This Row],[Total Tour 2]],"")</f>
        <v/>
      </c>
      <c r="S727" s="14">
        <f>COUNTIF(Tableau8252728[[#This Row],[Lundi]:[Samedi]],"&gt;=10")*1000</f>
        <v>0</v>
      </c>
      <c r="T72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27" s="15">
        <f>Tableau8252728[[#This Row],[Prime production]]+Tableau8252728[[#This Row],[Prime rendement]]</f>
        <v>0</v>
      </c>
      <c r="V727" s="15" t="str">
        <f>IF(Tableau8252728[[#This Row],[Matricule]]&gt;1,IF(COUNTIF(Tableau8252728[DateMatricule],Tableau8252728[[#This Row],[DateMatricule]])&gt;1,"Doublon",""),"")</f>
        <v/>
      </c>
    </row>
    <row r="728" spans="1:22" x14ac:dyDescent="0.25">
      <c r="A728" s="11" t="str">
        <f>IF(Tableau8252728[[#This Row],[Semaine]]="","",VLOOKUP(Tableau8252728[[#This Row],[Semaine]],Listes!$A:$B,2,FALSE))</f>
        <v/>
      </c>
      <c r="B728" s="11" t="str">
        <f>IF(ISBLANK(Tableau8252728[[#This Row],[Matricule]]),"",VLOOKUP(Tableau8252728[[#This Row],[Matricule]],#REF!,2,FALSE))</f>
        <v/>
      </c>
      <c r="C728" s="11" t="str">
        <f>IF(ISBLANK(Tableau8252728[[#This Row],[Matricule]]),"",VLOOKUP(Tableau8252728[[#This Row],[Matricule]],#REF!,3,FALSE))</f>
        <v/>
      </c>
      <c r="D728" s="11" t="str">
        <f>CONCATENATE(Tableau8252728[[#This Row],[Semaine]],Tableau8252728[[#This Row],[Matricule]])</f>
        <v/>
      </c>
      <c r="O728" s="14" t="str">
        <f>IF(SUM(Tableau8252728[[#This Row],[Lundi]:[Mercredi]])&gt;0,SUM(Tableau8252728[[#This Row],[Lundi]:[Mercredi]]),"")</f>
        <v/>
      </c>
      <c r="P728" s="14" t="str">
        <f>IF(SUM(Tableau8252728[[#This Row],[Jeudi]:[Samedi]])&gt;0,SUM(Tableau8252728[[#This Row],[Jeudi]:[Samedi]]),"")</f>
        <v/>
      </c>
      <c r="Q728" s="14">
        <f>COUNTIF(Tableau8252728[[#This Row],[Lundi]:[Mercredi]],"&gt;0") + COUNTIF(Tableau8252728[[#This Row],[Jeudi]:[Samedi]],"&gt;0")</f>
        <v>0</v>
      </c>
      <c r="R728" s="14" t="str">
        <f>IFERROR(Tableau8252728[[#This Row],[Total Tour 1]]+Tableau8252728[[#This Row],[Total Tour 2]],"")</f>
        <v/>
      </c>
      <c r="S728" s="14">
        <f>COUNTIF(Tableau8252728[[#This Row],[Lundi]:[Samedi]],"&gt;=10")*1000</f>
        <v>0</v>
      </c>
      <c r="T72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28" s="15">
        <f>Tableau8252728[[#This Row],[Prime production]]+Tableau8252728[[#This Row],[Prime rendement]]</f>
        <v>0</v>
      </c>
      <c r="V728" s="15" t="str">
        <f>IF(Tableau8252728[[#This Row],[Matricule]]&gt;1,IF(COUNTIF(Tableau8252728[DateMatricule],Tableau8252728[[#This Row],[DateMatricule]])&gt;1,"Doublon",""),"")</f>
        <v/>
      </c>
    </row>
    <row r="729" spans="1:22" x14ac:dyDescent="0.25">
      <c r="A729" s="11" t="str">
        <f>IF(Tableau8252728[[#This Row],[Semaine]]="","",VLOOKUP(Tableau8252728[[#This Row],[Semaine]],Listes!$A:$B,2,FALSE))</f>
        <v/>
      </c>
      <c r="B729" s="11" t="str">
        <f>IF(ISBLANK(Tableau8252728[[#This Row],[Matricule]]),"",VLOOKUP(Tableau8252728[[#This Row],[Matricule]],#REF!,2,FALSE))</f>
        <v/>
      </c>
      <c r="C729" s="11" t="str">
        <f>IF(ISBLANK(Tableau8252728[[#This Row],[Matricule]]),"",VLOOKUP(Tableau8252728[[#This Row],[Matricule]],#REF!,3,FALSE))</f>
        <v/>
      </c>
      <c r="D729" s="11" t="str">
        <f>CONCATENATE(Tableau8252728[[#This Row],[Semaine]],Tableau8252728[[#This Row],[Matricule]])</f>
        <v/>
      </c>
      <c r="O729" s="14" t="str">
        <f>IF(SUM(Tableau8252728[[#This Row],[Lundi]:[Mercredi]])&gt;0,SUM(Tableau8252728[[#This Row],[Lundi]:[Mercredi]]),"")</f>
        <v/>
      </c>
      <c r="P729" s="14" t="str">
        <f>IF(SUM(Tableau8252728[[#This Row],[Jeudi]:[Samedi]])&gt;0,SUM(Tableau8252728[[#This Row],[Jeudi]:[Samedi]]),"")</f>
        <v/>
      </c>
      <c r="Q729" s="14">
        <f>COUNTIF(Tableau8252728[[#This Row],[Lundi]:[Mercredi]],"&gt;0") + COUNTIF(Tableau8252728[[#This Row],[Jeudi]:[Samedi]],"&gt;0")</f>
        <v>0</v>
      </c>
      <c r="R729" s="14" t="str">
        <f>IFERROR(Tableau8252728[[#This Row],[Total Tour 1]]+Tableau8252728[[#This Row],[Total Tour 2]],"")</f>
        <v/>
      </c>
      <c r="S729" s="14">
        <f>COUNTIF(Tableau8252728[[#This Row],[Lundi]:[Samedi]],"&gt;=10")*1000</f>
        <v>0</v>
      </c>
      <c r="T72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29" s="15">
        <f>Tableau8252728[[#This Row],[Prime production]]+Tableau8252728[[#This Row],[Prime rendement]]</f>
        <v>0</v>
      </c>
      <c r="V729" s="15" t="str">
        <f>IF(Tableau8252728[[#This Row],[Matricule]]&gt;1,IF(COUNTIF(Tableau8252728[DateMatricule],Tableau8252728[[#This Row],[DateMatricule]])&gt;1,"Doublon",""),"")</f>
        <v/>
      </c>
    </row>
    <row r="730" spans="1:22" x14ac:dyDescent="0.25">
      <c r="A730" s="11" t="str">
        <f>IF(Tableau8252728[[#This Row],[Semaine]]="","",VLOOKUP(Tableau8252728[[#This Row],[Semaine]],Listes!$A:$B,2,FALSE))</f>
        <v/>
      </c>
      <c r="B730" s="11" t="str">
        <f>IF(ISBLANK(Tableau8252728[[#This Row],[Matricule]]),"",VLOOKUP(Tableau8252728[[#This Row],[Matricule]],#REF!,2,FALSE))</f>
        <v/>
      </c>
      <c r="C730" s="11" t="str">
        <f>IF(ISBLANK(Tableau8252728[[#This Row],[Matricule]]),"",VLOOKUP(Tableau8252728[[#This Row],[Matricule]],#REF!,3,FALSE))</f>
        <v/>
      </c>
      <c r="D730" s="11" t="str">
        <f>CONCATENATE(Tableau8252728[[#This Row],[Semaine]],Tableau8252728[[#This Row],[Matricule]])</f>
        <v/>
      </c>
      <c r="O730" s="14" t="str">
        <f>IF(SUM(Tableau8252728[[#This Row],[Lundi]:[Mercredi]])&gt;0,SUM(Tableau8252728[[#This Row],[Lundi]:[Mercredi]]),"")</f>
        <v/>
      </c>
      <c r="P730" s="14" t="str">
        <f>IF(SUM(Tableau8252728[[#This Row],[Jeudi]:[Samedi]])&gt;0,SUM(Tableau8252728[[#This Row],[Jeudi]:[Samedi]]),"")</f>
        <v/>
      </c>
      <c r="Q730" s="14">
        <f>COUNTIF(Tableau8252728[[#This Row],[Lundi]:[Mercredi]],"&gt;0") + COUNTIF(Tableau8252728[[#This Row],[Jeudi]:[Samedi]],"&gt;0")</f>
        <v>0</v>
      </c>
      <c r="R730" s="14" t="str">
        <f>IFERROR(Tableau8252728[[#This Row],[Total Tour 1]]+Tableau8252728[[#This Row],[Total Tour 2]],"")</f>
        <v/>
      </c>
      <c r="S730" s="14">
        <f>COUNTIF(Tableau8252728[[#This Row],[Lundi]:[Samedi]],"&gt;=10")*1000</f>
        <v>0</v>
      </c>
      <c r="T73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30" s="15">
        <f>Tableau8252728[[#This Row],[Prime production]]+Tableau8252728[[#This Row],[Prime rendement]]</f>
        <v>0</v>
      </c>
      <c r="V730" s="15" t="str">
        <f>IF(Tableau8252728[[#This Row],[Matricule]]&gt;1,IF(COUNTIF(Tableau8252728[DateMatricule],Tableau8252728[[#This Row],[DateMatricule]])&gt;1,"Doublon",""),"")</f>
        <v/>
      </c>
    </row>
    <row r="731" spans="1:22" x14ac:dyDescent="0.25">
      <c r="A731" s="11" t="str">
        <f>IF(Tableau8252728[[#This Row],[Semaine]]="","",VLOOKUP(Tableau8252728[[#This Row],[Semaine]],Listes!$A:$B,2,FALSE))</f>
        <v/>
      </c>
      <c r="B731" s="11" t="str">
        <f>IF(ISBLANK(Tableau8252728[[#This Row],[Matricule]]),"",VLOOKUP(Tableau8252728[[#This Row],[Matricule]],#REF!,2,FALSE))</f>
        <v/>
      </c>
      <c r="C731" s="11" t="str">
        <f>IF(ISBLANK(Tableau8252728[[#This Row],[Matricule]]),"",VLOOKUP(Tableau8252728[[#This Row],[Matricule]],#REF!,3,FALSE))</f>
        <v/>
      </c>
      <c r="D731" s="11" t="str">
        <f>CONCATENATE(Tableau8252728[[#This Row],[Semaine]],Tableau8252728[[#This Row],[Matricule]])</f>
        <v/>
      </c>
      <c r="O731" s="14" t="str">
        <f>IF(SUM(Tableau8252728[[#This Row],[Lundi]:[Mercredi]])&gt;0,SUM(Tableau8252728[[#This Row],[Lundi]:[Mercredi]]),"")</f>
        <v/>
      </c>
      <c r="P731" s="14" t="str">
        <f>IF(SUM(Tableau8252728[[#This Row],[Jeudi]:[Samedi]])&gt;0,SUM(Tableau8252728[[#This Row],[Jeudi]:[Samedi]]),"")</f>
        <v/>
      </c>
      <c r="Q731" s="14">
        <f>COUNTIF(Tableau8252728[[#This Row],[Lundi]:[Mercredi]],"&gt;0") + COUNTIF(Tableau8252728[[#This Row],[Jeudi]:[Samedi]],"&gt;0")</f>
        <v>0</v>
      </c>
      <c r="R731" s="14" t="str">
        <f>IFERROR(Tableau8252728[[#This Row],[Total Tour 1]]+Tableau8252728[[#This Row],[Total Tour 2]],"")</f>
        <v/>
      </c>
      <c r="S731" s="14">
        <f>COUNTIF(Tableau8252728[[#This Row],[Lundi]:[Samedi]],"&gt;=10")*1000</f>
        <v>0</v>
      </c>
      <c r="T73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31" s="15">
        <f>Tableau8252728[[#This Row],[Prime production]]+Tableau8252728[[#This Row],[Prime rendement]]</f>
        <v>0</v>
      </c>
      <c r="V731" s="15" t="str">
        <f>IF(Tableau8252728[[#This Row],[Matricule]]&gt;1,IF(COUNTIF(Tableau8252728[DateMatricule],Tableau8252728[[#This Row],[DateMatricule]])&gt;1,"Doublon",""),"")</f>
        <v/>
      </c>
    </row>
    <row r="732" spans="1:22" x14ac:dyDescent="0.25">
      <c r="A732" s="11" t="str">
        <f>IF(Tableau8252728[[#This Row],[Semaine]]="","",VLOOKUP(Tableau8252728[[#This Row],[Semaine]],Listes!$A:$B,2,FALSE))</f>
        <v/>
      </c>
      <c r="B732" s="11" t="str">
        <f>IF(ISBLANK(Tableau8252728[[#This Row],[Matricule]]),"",VLOOKUP(Tableau8252728[[#This Row],[Matricule]],#REF!,2,FALSE))</f>
        <v/>
      </c>
      <c r="C732" s="11" t="str">
        <f>IF(ISBLANK(Tableau8252728[[#This Row],[Matricule]]),"",VLOOKUP(Tableau8252728[[#This Row],[Matricule]],#REF!,3,FALSE))</f>
        <v/>
      </c>
      <c r="D732" s="11" t="str">
        <f>CONCATENATE(Tableau8252728[[#This Row],[Semaine]],Tableau8252728[[#This Row],[Matricule]])</f>
        <v/>
      </c>
      <c r="O732" s="14" t="str">
        <f>IF(SUM(Tableau8252728[[#This Row],[Lundi]:[Mercredi]])&gt;0,SUM(Tableau8252728[[#This Row],[Lundi]:[Mercredi]]),"")</f>
        <v/>
      </c>
      <c r="P732" s="14" t="str">
        <f>IF(SUM(Tableau8252728[[#This Row],[Jeudi]:[Samedi]])&gt;0,SUM(Tableau8252728[[#This Row],[Jeudi]:[Samedi]]),"")</f>
        <v/>
      </c>
      <c r="Q732" s="14">
        <f>COUNTIF(Tableau8252728[[#This Row],[Lundi]:[Mercredi]],"&gt;0") + COUNTIF(Tableau8252728[[#This Row],[Jeudi]:[Samedi]],"&gt;0")</f>
        <v>0</v>
      </c>
      <c r="R732" s="14" t="str">
        <f>IFERROR(Tableau8252728[[#This Row],[Total Tour 1]]+Tableau8252728[[#This Row],[Total Tour 2]],"")</f>
        <v/>
      </c>
      <c r="S732" s="14">
        <f>COUNTIF(Tableau8252728[[#This Row],[Lundi]:[Samedi]],"&gt;=10")*1000</f>
        <v>0</v>
      </c>
      <c r="T73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32" s="15">
        <f>Tableau8252728[[#This Row],[Prime production]]+Tableau8252728[[#This Row],[Prime rendement]]</f>
        <v>0</v>
      </c>
      <c r="V732" s="15" t="str">
        <f>IF(Tableau8252728[[#This Row],[Matricule]]&gt;1,IF(COUNTIF(Tableau8252728[DateMatricule],Tableau8252728[[#This Row],[DateMatricule]])&gt;1,"Doublon",""),"")</f>
        <v/>
      </c>
    </row>
    <row r="733" spans="1:22" x14ac:dyDescent="0.25">
      <c r="A733" s="11" t="str">
        <f>IF(Tableau8252728[[#This Row],[Semaine]]="","",VLOOKUP(Tableau8252728[[#This Row],[Semaine]],Listes!$A:$B,2,FALSE))</f>
        <v/>
      </c>
      <c r="B733" s="11" t="str">
        <f>IF(ISBLANK(Tableau8252728[[#This Row],[Matricule]]),"",VLOOKUP(Tableau8252728[[#This Row],[Matricule]],#REF!,2,FALSE))</f>
        <v/>
      </c>
      <c r="C733" s="11" t="str">
        <f>IF(ISBLANK(Tableau8252728[[#This Row],[Matricule]]),"",VLOOKUP(Tableau8252728[[#This Row],[Matricule]],#REF!,3,FALSE))</f>
        <v/>
      </c>
      <c r="D733" s="11" t="str">
        <f>CONCATENATE(Tableau8252728[[#This Row],[Semaine]],Tableau8252728[[#This Row],[Matricule]])</f>
        <v/>
      </c>
      <c r="O733" s="14" t="str">
        <f>IF(SUM(Tableau8252728[[#This Row],[Lundi]:[Mercredi]])&gt;0,SUM(Tableau8252728[[#This Row],[Lundi]:[Mercredi]]),"")</f>
        <v/>
      </c>
      <c r="P733" s="14" t="str">
        <f>IF(SUM(Tableau8252728[[#This Row],[Jeudi]:[Samedi]])&gt;0,SUM(Tableau8252728[[#This Row],[Jeudi]:[Samedi]]),"")</f>
        <v/>
      </c>
      <c r="Q733" s="14">
        <f>COUNTIF(Tableau8252728[[#This Row],[Lundi]:[Mercredi]],"&gt;0") + COUNTIF(Tableau8252728[[#This Row],[Jeudi]:[Samedi]],"&gt;0")</f>
        <v>0</v>
      </c>
      <c r="R733" s="14" t="str">
        <f>IFERROR(Tableau8252728[[#This Row],[Total Tour 1]]+Tableau8252728[[#This Row],[Total Tour 2]],"")</f>
        <v/>
      </c>
      <c r="S733" s="14">
        <f>COUNTIF(Tableau8252728[[#This Row],[Lundi]:[Samedi]],"&gt;=10")*1000</f>
        <v>0</v>
      </c>
      <c r="T73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33" s="15">
        <f>Tableau8252728[[#This Row],[Prime production]]+Tableau8252728[[#This Row],[Prime rendement]]</f>
        <v>0</v>
      </c>
      <c r="V733" s="15" t="str">
        <f>IF(Tableau8252728[[#This Row],[Matricule]]&gt;1,IF(COUNTIF(Tableau8252728[DateMatricule],Tableau8252728[[#This Row],[DateMatricule]])&gt;1,"Doublon",""),"")</f>
        <v/>
      </c>
    </row>
    <row r="734" spans="1:22" x14ac:dyDescent="0.25">
      <c r="A734" s="11" t="str">
        <f>IF(Tableau8252728[[#This Row],[Semaine]]="","",VLOOKUP(Tableau8252728[[#This Row],[Semaine]],Listes!$A:$B,2,FALSE))</f>
        <v/>
      </c>
      <c r="B734" s="11" t="str">
        <f>IF(ISBLANK(Tableau8252728[[#This Row],[Matricule]]),"",VLOOKUP(Tableau8252728[[#This Row],[Matricule]],#REF!,2,FALSE))</f>
        <v/>
      </c>
      <c r="C734" s="11" t="str">
        <f>IF(ISBLANK(Tableau8252728[[#This Row],[Matricule]]),"",VLOOKUP(Tableau8252728[[#This Row],[Matricule]],#REF!,3,FALSE))</f>
        <v/>
      </c>
      <c r="D734" s="11" t="str">
        <f>CONCATENATE(Tableau8252728[[#This Row],[Semaine]],Tableau8252728[[#This Row],[Matricule]])</f>
        <v/>
      </c>
      <c r="O734" s="14" t="str">
        <f>IF(SUM(Tableau8252728[[#This Row],[Lundi]:[Mercredi]])&gt;0,SUM(Tableau8252728[[#This Row],[Lundi]:[Mercredi]]),"")</f>
        <v/>
      </c>
      <c r="P734" s="14" t="str">
        <f>IF(SUM(Tableau8252728[[#This Row],[Jeudi]:[Samedi]])&gt;0,SUM(Tableau8252728[[#This Row],[Jeudi]:[Samedi]]),"")</f>
        <v/>
      </c>
      <c r="Q734" s="14">
        <f>COUNTIF(Tableau8252728[[#This Row],[Lundi]:[Mercredi]],"&gt;0") + COUNTIF(Tableau8252728[[#This Row],[Jeudi]:[Samedi]],"&gt;0")</f>
        <v>0</v>
      </c>
      <c r="R734" s="14" t="str">
        <f>IFERROR(Tableau8252728[[#This Row],[Total Tour 1]]+Tableau8252728[[#This Row],[Total Tour 2]],"")</f>
        <v/>
      </c>
      <c r="S734" s="14">
        <f>COUNTIF(Tableau8252728[[#This Row],[Lundi]:[Samedi]],"&gt;=10")*1000</f>
        <v>0</v>
      </c>
      <c r="T73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34" s="15">
        <f>Tableau8252728[[#This Row],[Prime production]]+Tableau8252728[[#This Row],[Prime rendement]]</f>
        <v>0</v>
      </c>
      <c r="V734" s="15" t="str">
        <f>IF(Tableau8252728[[#This Row],[Matricule]]&gt;1,IF(COUNTIF(Tableau8252728[DateMatricule],Tableau8252728[[#This Row],[DateMatricule]])&gt;1,"Doublon",""),"")</f>
        <v/>
      </c>
    </row>
    <row r="735" spans="1:22" x14ac:dyDescent="0.25">
      <c r="A735" s="11" t="str">
        <f>IF(Tableau8252728[[#This Row],[Semaine]]="","",VLOOKUP(Tableau8252728[[#This Row],[Semaine]],Listes!$A:$B,2,FALSE))</f>
        <v/>
      </c>
      <c r="B735" s="11" t="str">
        <f>IF(ISBLANK(Tableau8252728[[#This Row],[Matricule]]),"",VLOOKUP(Tableau8252728[[#This Row],[Matricule]],#REF!,2,FALSE))</f>
        <v/>
      </c>
      <c r="C735" s="11" t="str">
        <f>IF(ISBLANK(Tableau8252728[[#This Row],[Matricule]]),"",VLOOKUP(Tableau8252728[[#This Row],[Matricule]],#REF!,3,FALSE))</f>
        <v/>
      </c>
      <c r="D735" s="11" t="str">
        <f>CONCATENATE(Tableau8252728[[#This Row],[Semaine]],Tableau8252728[[#This Row],[Matricule]])</f>
        <v/>
      </c>
      <c r="O735" s="14" t="str">
        <f>IF(SUM(Tableau8252728[[#This Row],[Lundi]:[Mercredi]])&gt;0,SUM(Tableau8252728[[#This Row],[Lundi]:[Mercredi]]),"")</f>
        <v/>
      </c>
      <c r="P735" s="14" t="str">
        <f>IF(SUM(Tableau8252728[[#This Row],[Jeudi]:[Samedi]])&gt;0,SUM(Tableau8252728[[#This Row],[Jeudi]:[Samedi]]),"")</f>
        <v/>
      </c>
      <c r="Q735" s="14">
        <f>COUNTIF(Tableau8252728[[#This Row],[Lundi]:[Mercredi]],"&gt;0") + COUNTIF(Tableau8252728[[#This Row],[Jeudi]:[Samedi]],"&gt;0")</f>
        <v>0</v>
      </c>
      <c r="R735" s="14" t="str">
        <f>IFERROR(Tableau8252728[[#This Row],[Total Tour 1]]+Tableau8252728[[#This Row],[Total Tour 2]],"")</f>
        <v/>
      </c>
      <c r="S735" s="14">
        <f>COUNTIF(Tableau8252728[[#This Row],[Lundi]:[Samedi]],"&gt;=10")*1000</f>
        <v>0</v>
      </c>
      <c r="T73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35" s="15">
        <f>Tableau8252728[[#This Row],[Prime production]]+Tableau8252728[[#This Row],[Prime rendement]]</f>
        <v>0</v>
      </c>
      <c r="V735" s="15" t="str">
        <f>IF(Tableau8252728[[#This Row],[Matricule]]&gt;1,IF(COUNTIF(Tableau8252728[DateMatricule],Tableau8252728[[#This Row],[DateMatricule]])&gt;1,"Doublon",""),"")</f>
        <v/>
      </c>
    </row>
    <row r="736" spans="1:22" x14ac:dyDescent="0.25">
      <c r="A736" s="11" t="str">
        <f>IF(Tableau8252728[[#This Row],[Semaine]]="","",VLOOKUP(Tableau8252728[[#This Row],[Semaine]],Listes!$A:$B,2,FALSE))</f>
        <v/>
      </c>
      <c r="B736" s="11" t="str">
        <f>IF(ISBLANK(Tableau8252728[[#This Row],[Matricule]]),"",VLOOKUP(Tableau8252728[[#This Row],[Matricule]],#REF!,2,FALSE))</f>
        <v/>
      </c>
      <c r="C736" s="11" t="str">
        <f>IF(ISBLANK(Tableau8252728[[#This Row],[Matricule]]),"",VLOOKUP(Tableau8252728[[#This Row],[Matricule]],#REF!,3,FALSE))</f>
        <v/>
      </c>
      <c r="D736" s="11" t="str">
        <f>CONCATENATE(Tableau8252728[[#This Row],[Semaine]],Tableau8252728[[#This Row],[Matricule]])</f>
        <v/>
      </c>
      <c r="O736" s="14" t="str">
        <f>IF(SUM(Tableau8252728[[#This Row],[Lundi]:[Mercredi]])&gt;0,SUM(Tableau8252728[[#This Row],[Lundi]:[Mercredi]]),"")</f>
        <v/>
      </c>
      <c r="P736" s="14" t="str">
        <f>IF(SUM(Tableau8252728[[#This Row],[Jeudi]:[Samedi]])&gt;0,SUM(Tableau8252728[[#This Row],[Jeudi]:[Samedi]]),"")</f>
        <v/>
      </c>
      <c r="Q736" s="14">
        <f>COUNTIF(Tableau8252728[[#This Row],[Lundi]:[Mercredi]],"&gt;0") + COUNTIF(Tableau8252728[[#This Row],[Jeudi]:[Samedi]],"&gt;0")</f>
        <v>0</v>
      </c>
      <c r="R736" s="14" t="str">
        <f>IFERROR(Tableau8252728[[#This Row],[Total Tour 1]]+Tableau8252728[[#This Row],[Total Tour 2]],"")</f>
        <v/>
      </c>
      <c r="S736" s="14">
        <f>COUNTIF(Tableau8252728[[#This Row],[Lundi]:[Samedi]],"&gt;=10")*1000</f>
        <v>0</v>
      </c>
      <c r="T73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36" s="15">
        <f>Tableau8252728[[#This Row],[Prime production]]+Tableau8252728[[#This Row],[Prime rendement]]</f>
        <v>0</v>
      </c>
      <c r="V736" s="15" t="str">
        <f>IF(Tableau8252728[[#This Row],[Matricule]]&gt;1,IF(COUNTIF(Tableau8252728[DateMatricule],Tableau8252728[[#This Row],[DateMatricule]])&gt;1,"Doublon",""),"")</f>
        <v/>
      </c>
    </row>
    <row r="737" spans="1:22" x14ac:dyDescent="0.25">
      <c r="A737" s="11" t="str">
        <f>IF(Tableau8252728[[#This Row],[Semaine]]="","",VLOOKUP(Tableau8252728[[#This Row],[Semaine]],Listes!$A:$B,2,FALSE))</f>
        <v/>
      </c>
      <c r="B737" s="11" t="str">
        <f>IF(ISBLANK(Tableau8252728[[#This Row],[Matricule]]),"",VLOOKUP(Tableau8252728[[#This Row],[Matricule]],#REF!,2,FALSE))</f>
        <v/>
      </c>
      <c r="C737" s="11" t="str">
        <f>IF(ISBLANK(Tableau8252728[[#This Row],[Matricule]]),"",VLOOKUP(Tableau8252728[[#This Row],[Matricule]],#REF!,3,FALSE))</f>
        <v/>
      </c>
      <c r="D737" s="11" t="str">
        <f>CONCATENATE(Tableau8252728[[#This Row],[Semaine]],Tableau8252728[[#This Row],[Matricule]])</f>
        <v/>
      </c>
      <c r="O737" s="14" t="str">
        <f>IF(SUM(Tableau8252728[[#This Row],[Lundi]:[Mercredi]])&gt;0,SUM(Tableau8252728[[#This Row],[Lundi]:[Mercredi]]),"")</f>
        <v/>
      </c>
      <c r="P737" s="14" t="str">
        <f>IF(SUM(Tableau8252728[[#This Row],[Jeudi]:[Samedi]])&gt;0,SUM(Tableau8252728[[#This Row],[Jeudi]:[Samedi]]),"")</f>
        <v/>
      </c>
      <c r="Q737" s="14">
        <f>COUNTIF(Tableau8252728[[#This Row],[Lundi]:[Mercredi]],"&gt;0") + COUNTIF(Tableau8252728[[#This Row],[Jeudi]:[Samedi]],"&gt;0")</f>
        <v>0</v>
      </c>
      <c r="R737" s="14" t="str">
        <f>IFERROR(Tableau8252728[[#This Row],[Total Tour 1]]+Tableau8252728[[#This Row],[Total Tour 2]],"")</f>
        <v/>
      </c>
      <c r="S737" s="14">
        <f>COUNTIF(Tableau8252728[[#This Row],[Lundi]:[Samedi]],"&gt;=10")*1000</f>
        <v>0</v>
      </c>
      <c r="T73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37" s="15">
        <f>Tableau8252728[[#This Row],[Prime production]]+Tableau8252728[[#This Row],[Prime rendement]]</f>
        <v>0</v>
      </c>
      <c r="V737" s="15" t="str">
        <f>IF(Tableau8252728[[#This Row],[Matricule]]&gt;1,IF(COUNTIF(Tableau8252728[DateMatricule],Tableau8252728[[#This Row],[DateMatricule]])&gt;1,"Doublon",""),"")</f>
        <v/>
      </c>
    </row>
    <row r="738" spans="1:22" x14ac:dyDescent="0.25">
      <c r="A738" s="11" t="str">
        <f>IF(Tableau8252728[[#This Row],[Semaine]]="","",VLOOKUP(Tableau8252728[[#This Row],[Semaine]],Listes!$A:$B,2,FALSE))</f>
        <v/>
      </c>
      <c r="B738" s="11" t="str">
        <f>IF(ISBLANK(Tableau8252728[[#This Row],[Matricule]]),"",VLOOKUP(Tableau8252728[[#This Row],[Matricule]],#REF!,2,FALSE))</f>
        <v/>
      </c>
      <c r="C738" s="11" t="str">
        <f>IF(ISBLANK(Tableau8252728[[#This Row],[Matricule]]),"",VLOOKUP(Tableau8252728[[#This Row],[Matricule]],#REF!,3,FALSE))</f>
        <v/>
      </c>
      <c r="D738" s="11" t="str">
        <f>CONCATENATE(Tableau8252728[[#This Row],[Semaine]],Tableau8252728[[#This Row],[Matricule]])</f>
        <v/>
      </c>
      <c r="O738" s="14" t="str">
        <f>IF(SUM(Tableau8252728[[#This Row],[Lundi]:[Mercredi]])&gt;0,SUM(Tableau8252728[[#This Row],[Lundi]:[Mercredi]]),"")</f>
        <v/>
      </c>
      <c r="P738" s="14" t="str">
        <f>IF(SUM(Tableau8252728[[#This Row],[Jeudi]:[Samedi]])&gt;0,SUM(Tableau8252728[[#This Row],[Jeudi]:[Samedi]]),"")</f>
        <v/>
      </c>
      <c r="Q738" s="14">
        <f>COUNTIF(Tableau8252728[[#This Row],[Lundi]:[Mercredi]],"&gt;0") + COUNTIF(Tableau8252728[[#This Row],[Jeudi]:[Samedi]],"&gt;0")</f>
        <v>0</v>
      </c>
      <c r="R738" s="14" t="str">
        <f>IFERROR(Tableau8252728[[#This Row],[Total Tour 1]]+Tableau8252728[[#This Row],[Total Tour 2]],"")</f>
        <v/>
      </c>
      <c r="S738" s="14">
        <f>COUNTIF(Tableau8252728[[#This Row],[Lundi]:[Samedi]],"&gt;=10")*1000</f>
        <v>0</v>
      </c>
      <c r="T73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38" s="15">
        <f>Tableau8252728[[#This Row],[Prime production]]+Tableau8252728[[#This Row],[Prime rendement]]</f>
        <v>0</v>
      </c>
      <c r="V738" s="15" t="str">
        <f>IF(Tableau8252728[[#This Row],[Matricule]]&gt;1,IF(COUNTIF(Tableau8252728[DateMatricule],Tableau8252728[[#This Row],[DateMatricule]])&gt;1,"Doublon",""),"")</f>
        <v/>
      </c>
    </row>
    <row r="739" spans="1:22" x14ac:dyDescent="0.25">
      <c r="A739" s="11" t="str">
        <f>IF(Tableau8252728[[#This Row],[Semaine]]="","",VLOOKUP(Tableau8252728[[#This Row],[Semaine]],Listes!$A:$B,2,FALSE))</f>
        <v/>
      </c>
      <c r="B739" s="11" t="str">
        <f>IF(ISBLANK(Tableau8252728[[#This Row],[Matricule]]),"",VLOOKUP(Tableau8252728[[#This Row],[Matricule]],#REF!,2,FALSE))</f>
        <v/>
      </c>
      <c r="C739" s="11" t="str">
        <f>IF(ISBLANK(Tableau8252728[[#This Row],[Matricule]]),"",VLOOKUP(Tableau8252728[[#This Row],[Matricule]],#REF!,3,FALSE))</f>
        <v/>
      </c>
      <c r="D739" s="11" t="str">
        <f>CONCATENATE(Tableau8252728[[#This Row],[Semaine]],Tableau8252728[[#This Row],[Matricule]])</f>
        <v/>
      </c>
      <c r="O739" s="14" t="str">
        <f>IF(SUM(Tableau8252728[[#This Row],[Lundi]:[Mercredi]])&gt;0,SUM(Tableau8252728[[#This Row],[Lundi]:[Mercredi]]),"")</f>
        <v/>
      </c>
      <c r="P739" s="14" t="str">
        <f>IF(SUM(Tableau8252728[[#This Row],[Jeudi]:[Samedi]])&gt;0,SUM(Tableau8252728[[#This Row],[Jeudi]:[Samedi]]),"")</f>
        <v/>
      </c>
      <c r="Q739" s="14">
        <f>COUNTIF(Tableau8252728[[#This Row],[Lundi]:[Mercredi]],"&gt;0") + COUNTIF(Tableau8252728[[#This Row],[Jeudi]:[Samedi]],"&gt;0")</f>
        <v>0</v>
      </c>
      <c r="R739" s="14" t="str">
        <f>IFERROR(Tableau8252728[[#This Row],[Total Tour 1]]+Tableau8252728[[#This Row],[Total Tour 2]],"")</f>
        <v/>
      </c>
      <c r="S739" s="14">
        <f>COUNTIF(Tableau8252728[[#This Row],[Lundi]:[Samedi]],"&gt;=10")*1000</f>
        <v>0</v>
      </c>
      <c r="T73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39" s="15">
        <f>Tableau8252728[[#This Row],[Prime production]]+Tableau8252728[[#This Row],[Prime rendement]]</f>
        <v>0</v>
      </c>
      <c r="V739" s="15" t="str">
        <f>IF(Tableau8252728[[#This Row],[Matricule]]&gt;1,IF(COUNTIF(Tableau8252728[DateMatricule],Tableau8252728[[#This Row],[DateMatricule]])&gt;1,"Doublon",""),"")</f>
        <v/>
      </c>
    </row>
    <row r="740" spans="1:22" x14ac:dyDescent="0.25">
      <c r="A740" s="11" t="str">
        <f>IF(Tableau8252728[[#This Row],[Semaine]]="","",VLOOKUP(Tableau8252728[[#This Row],[Semaine]],Listes!$A:$B,2,FALSE))</f>
        <v/>
      </c>
      <c r="B740" s="11" t="str">
        <f>IF(ISBLANK(Tableau8252728[[#This Row],[Matricule]]),"",VLOOKUP(Tableau8252728[[#This Row],[Matricule]],#REF!,2,FALSE))</f>
        <v/>
      </c>
      <c r="C740" s="11" t="str">
        <f>IF(ISBLANK(Tableau8252728[[#This Row],[Matricule]]),"",VLOOKUP(Tableau8252728[[#This Row],[Matricule]],#REF!,3,FALSE))</f>
        <v/>
      </c>
      <c r="D740" s="11" t="str">
        <f>CONCATENATE(Tableau8252728[[#This Row],[Semaine]],Tableau8252728[[#This Row],[Matricule]])</f>
        <v/>
      </c>
      <c r="O740" s="14" t="str">
        <f>IF(SUM(Tableau8252728[[#This Row],[Lundi]:[Mercredi]])&gt;0,SUM(Tableau8252728[[#This Row],[Lundi]:[Mercredi]]),"")</f>
        <v/>
      </c>
      <c r="P740" s="14" t="str">
        <f>IF(SUM(Tableau8252728[[#This Row],[Jeudi]:[Samedi]])&gt;0,SUM(Tableau8252728[[#This Row],[Jeudi]:[Samedi]]),"")</f>
        <v/>
      </c>
      <c r="Q740" s="14">
        <f>COUNTIF(Tableau8252728[[#This Row],[Lundi]:[Mercredi]],"&gt;0") + COUNTIF(Tableau8252728[[#This Row],[Jeudi]:[Samedi]],"&gt;0")</f>
        <v>0</v>
      </c>
      <c r="R740" s="14" t="str">
        <f>IFERROR(Tableau8252728[[#This Row],[Total Tour 1]]+Tableau8252728[[#This Row],[Total Tour 2]],"")</f>
        <v/>
      </c>
      <c r="S740" s="14">
        <f>COUNTIF(Tableau8252728[[#This Row],[Lundi]:[Samedi]],"&gt;=10")*1000</f>
        <v>0</v>
      </c>
      <c r="T74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40" s="15">
        <f>Tableau8252728[[#This Row],[Prime production]]+Tableau8252728[[#This Row],[Prime rendement]]</f>
        <v>0</v>
      </c>
      <c r="V740" s="15" t="str">
        <f>IF(Tableau8252728[[#This Row],[Matricule]]&gt;1,IF(COUNTIF(Tableau8252728[DateMatricule],Tableau8252728[[#This Row],[DateMatricule]])&gt;1,"Doublon",""),"")</f>
        <v/>
      </c>
    </row>
    <row r="741" spans="1:22" x14ac:dyDescent="0.25">
      <c r="A741" s="11" t="str">
        <f>IF(Tableau8252728[[#This Row],[Semaine]]="","",VLOOKUP(Tableau8252728[[#This Row],[Semaine]],Listes!$A:$B,2,FALSE))</f>
        <v/>
      </c>
      <c r="B741" s="11" t="str">
        <f>IF(ISBLANK(Tableau8252728[[#This Row],[Matricule]]),"",VLOOKUP(Tableau8252728[[#This Row],[Matricule]],#REF!,2,FALSE))</f>
        <v/>
      </c>
      <c r="C741" s="11" t="str">
        <f>IF(ISBLANK(Tableau8252728[[#This Row],[Matricule]]),"",VLOOKUP(Tableau8252728[[#This Row],[Matricule]],#REF!,3,FALSE))</f>
        <v/>
      </c>
      <c r="D741" s="11" t="str">
        <f>CONCATENATE(Tableau8252728[[#This Row],[Semaine]],Tableau8252728[[#This Row],[Matricule]])</f>
        <v/>
      </c>
      <c r="O741" s="14" t="str">
        <f>IF(SUM(Tableau8252728[[#This Row],[Lundi]:[Mercredi]])&gt;0,SUM(Tableau8252728[[#This Row],[Lundi]:[Mercredi]]),"")</f>
        <v/>
      </c>
      <c r="P741" s="14" t="str">
        <f>IF(SUM(Tableau8252728[[#This Row],[Jeudi]:[Samedi]])&gt;0,SUM(Tableau8252728[[#This Row],[Jeudi]:[Samedi]]),"")</f>
        <v/>
      </c>
      <c r="Q741" s="14">
        <f>COUNTIF(Tableau8252728[[#This Row],[Lundi]:[Mercredi]],"&gt;0") + COUNTIF(Tableau8252728[[#This Row],[Jeudi]:[Samedi]],"&gt;0")</f>
        <v>0</v>
      </c>
      <c r="R741" s="14" t="str">
        <f>IFERROR(Tableau8252728[[#This Row],[Total Tour 1]]+Tableau8252728[[#This Row],[Total Tour 2]],"")</f>
        <v/>
      </c>
      <c r="S741" s="14">
        <f>COUNTIF(Tableau8252728[[#This Row],[Lundi]:[Samedi]],"&gt;=10")*1000</f>
        <v>0</v>
      </c>
      <c r="T74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41" s="15">
        <f>Tableau8252728[[#This Row],[Prime production]]+Tableau8252728[[#This Row],[Prime rendement]]</f>
        <v>0</v>
      </c>
      <c r="V741" s="15" t="str">
        <f>IF(Tableau8252728[[#This Row],[Matricule]]&gt;1,IF(COUNTIF(Tableau8252728[DateMatricule],Tableau8252728[[#This Row],[DateMatricule]])&gt;1,"Doublon",""),"")</f>
        <v/>
      </c>
    </row>
    <row r="742" spans="1:22" x14ac:dyDescent="0.25">
      <c r="A742" s="11" t="str">
        <f>IF(Tableau8252728[[#This Row],[Semaine]]="","",VLOOKUP(Tableau8252728[[#This Row],[Semaine]],Listes!$A:$B,2,FALSE))</f>
        <v/>
      </c>
      <c r="B742" s="11" t="str">
        <f>IF(ISBLANK(Tableau8252728[[#This Row],[Matricule]]),"",VLOOKUP(Tableau8252728[[#This Row],[Matricule]],#REF!,2,FALSE))</f>
        <v/>
      </c>
      <c r="C742" s="11" t="str">
        <f>IF(ISBLANK(Tableau8252728[[#This Row],[Matricule]]),"",VLOOKUP(Tableau8252728[[#This Row],[Matricule]],#REF!,3,FALSE))</f>
        <v/>
      </c>
      <c r="D742" s="11" t="str">
        <f>CONCATENATE(Tableau8252728[[#This Row],[Semaine]],Tableau8252728[[#This Row],[Matricule]])</f>
        <v/>
      </c>
      <c r="O742" s="14" t="str">
        <f>IF(SUM(Tableau8252728[[#This Row],[Lundi]:[Mercredi]])&gt;0,SUM(Tableau8252728[[#This Row],[Lundi]:[Mercredi]]),"")</f>
        <v/>
      </c>
      <c r="P742" s="14" t="str">
        <f>IF(SUM(Tableau8252728[[#This Row],[Jeudi]:[Samedi]])&gt;0,SUM(Tableau8252728[[#This Row],[Jeudi]:[Samedi]]),"")</f>
        <v/>
      </c>
      <c r="Q742" s="14">
        <f>COUNTIF(Tableau8252728[[#This Row],[Lundi]:[Mercredi]],"&gt;0") + COUNTIF(Tableau8252728[[#This Row],[Jeudi]:[Samedi]],"&gt;0")</f>
        <v>0</v>
      </c>
      <c r="R742" s="14" t="str">
        <f>IFERROR(Tableau8252728[[#This Row],[Total Tour 1]]+Tableau8252728[[#This Row],[Total Tour 2]],"")</f>
        <v/>
      </c>
      <c r="S742" s="14">
        <f>COUNTIF(Tableau8252728[[#This Row],[Lundi]:[Samedi]],"&gt;=10")*1000</f>
        <v>0</v>
      </c>
      <c r="T74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42" s="15">
        <f>Tableau8252728[[#This Row],[Prime production]]+Tableau8252728[[#This Row],[Prime rendement]]</f>
        <v>0</v>
      </c>
      <c r="V742" s="15" t="str">
        <f>IF(Tableau8252728[[#This Row],[Matricule]]&gt;1,IF(COUNTIF(Tableau8252728[DateMatricule],Tableau8252728[[#This Row],[DateMatricule]])&gt;1,"Doublon",""),"")</f>
        <v/>
      </c>
    </row>
    <row r="743" spans="1:22" x14ac:dyDescent="0.25">
      <c r="A743" s="11" t="str">
        <f>IF(Tableau8252728[[#This Row],[Semaine]]="","",VLOOKUP(Tableau8252728[[#This Row],[Semaine]],Listes!$A:$B,2,FALSE))</f>
        <v/>
      </c>
      <c r="B743" s="11" t="str">
        <f>IF(ISBLANK(Tableau8252728[[#This Row],[Matricule]]),"",VLOOKUP(Tableau8252728[[#This Row],[Matricule]],#REF!,2,FALSE))</f>
        <v/>
      </c>
      <c r="C743" s="11" t="str">
        <f>IF(ISBLANK(Tableau8252728[[#This Row],[Matricule]]),"",VLOOKUP(Tableau8252728[[#This Row],[Matricule]],#REF!,3,FALSE))</f>
        <v/>
      </c>
      <c r="D743" s="11" t="str">
        <f>CONCATENATE(Tableau8252728[[#This Row],[Semaine]],Tableau8252728[[#This Row],[Matricule]])</f>
        <v/>
      </c>
      <c r="O743" s="14" t="str">
        <f>IF(SUM(Tableau8252728[[#This Row],[Lundi]:[Mercredi]])&gt;0,SUM(Tableau8252728[[#This Row],[Lundi]:[Mercredi]]),"")</f>
        <v/>
      </c>
      <c r="P743" s="14" t="str">
        <f>IF(SUM(Tableau8252728[[#This Row],[Jeudi]:[Samedi]])&gt;0,SUM(Tableau8252728[[#This Row],[Jeudi]:[Samedi]]),"")</f>
        <v/>
      </c>
      <c r="Q743" s="14">
        <f>COUNTIF(Tableau8252728[[#This Row],[Lundi]:[Mercredi]],"&gt;0") + COUNTIF(Tableau8252728[[#This Row],[Jeudi]:[Samedi]],"&gt;0")</f>
        <v>0</v>
      </c>
      <c r="R743" s="14" t="str">
        <f>IFERROR(Tableau8252728[[#This Row],[Total Tour 1]]+Tableau8252728[[#This Row],[Total Tour 2]],"")</f>
        <v/>
      </c>
      <c r="S743" s="14">
        <f>COUNTIF(Tableau8252728[[#This Row],[Lundi]:[Samedi]],"&gt;=10")*1000</f>
        <v>0</v>
      </c>
      <c r="T74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43" s="15">
        <f>Tableau8252728[[#This Row],[Prime production]]+Tableau8252728[[#This Row],[Prime rendement]]</f>
        <v>0</v>
      </c>
      <c r="V743" s="15" t="str">
        <f>IF(Tableau8252728[[#This Row],[Matricule]]&gt;1,IF(COUNTIF(Tableau8252728[DateMatricule],Tableau8252728[[#This Row],[DateMatricule]])&gt;1,"Doublon",""),"")</f>
        <v/>
      </c>
    </row>
    <row r="744" spans="1:22" x14ac:dyDescent="0.25">
      <c r="A744" s="11" t="str">
        <f>IF(Tableau8252728[[#This Row],[Semaine]]="","",VLOOKUP(Tableau8252728[[#This Row],[Semaine]],Listes!$A:$B,2,FALSE))</f>
        <v/>
      </c>
      <c r="B744" s="11" t="str">
        <f>IF(ISBLANK(Tableau8252728[[#This Row],[Matricule]]),"",VLOOKUP(Tableau8252728[[#This Row],[Matricule]],#REF!,2,FALSE))</f>
        <v/>
      </c>
      <c r="C744" s="11" t="str">
        <f>IF(ISBLANK(Tableau8252728[[#This Row],[Matricule]]),"",VLOOKUP(Tableau8252728[[#This Row],[Matricule]],#REF!,3,FALSE))</f>
        <v/>
      </c>
      <c r="D744" s="11" t="str">
        <f>CONCATENATE(Tableau8252728[[#This Row],[Semaine]],Tableau8252728[[#This Row],[Matricule]])</f>
        <v/>
      </c>
      <c r="O744" s="14" t="str">
        <f>IF(SUM(Tableau8252728[[#This Row],[Lundi]:[Mercredi]])&gt;0,SUM(Tableau8252728[[#This Row],[Lundi]:[Mercredi]]),"")</f>
        <v/>
      </c>
      <c r="P744" s="14" t="str">
        <f>IF(SUM(Tableau8252728[[#This Row],[Jeudi]:[Samedi]])&gt;0,SUM(Tableau8252728[[#This Row],[Jeudi]:[Samedi]]),"")</f>
        <v/>
      </c>
      <c r="Q744" s="14">
        <f>COUNTIF(Tableau8252728[[#This Row],[Lundi]:[Mercredi]],"&gt;0") + COUNTIF(Tableau8252728[[#This Row],[Jeudi]:[Samedi]],"&gt;0")</f>
        <v>0</v>
      </c>
      <c r="R744" s="14" t="str">
        <f>IFERROR(Tableau8252728[[#This Row],[Total Tour 1]]+Tableau8252728[[#This Row],[Total Tour 2]],"")</f>
        <v/>
      </c>
      <c r="S744" s="14">
        <f>COUNTIF(Tableau8252728[[#This Row],[Lundi]:[Samedi]],"&gt;=10")*1000</f>
        <v>0</v>
      </c>
      <c r="T74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44" s="15">
        <f>Tableau8252728[[#This Row],[Prime production]]+Tableau8252728[[#This Row],[Prime rendement]]</f>
        <v>0</v>
      </c>
      <c r="V744" s="15" t="str">
        <f>IF(Tableau8252728[[#This Row],[Matricule]]&gt;1,IF(COUNTIF(Tableau8252728[DateMatricule],Tableau8252728[[#This Row],[DateMatricule]])&gt;1,"Doublon",""),"")</f>
        <v/>
      </c>
    </row>
    <row r="745" spans="1:22" x14ac:dyDescent="0.25">
      <c r="A745" s="11" t="str">
        <f>IF(Tableau8252728[[#This Row],[Semaine]]="","",VLOOKUP(Tableau8252728[[#This Row],[Semaine]],Listes!$A:$B,2,FALSE))</f>
        <v/>
      </c>
      <c r="B745" s="11" t="str">
        <f>IF(ISBLANK(Tableau8252728[[#This Row],[Matricule]]),"",VLOOKUP(Tableau8252728[[#This Row],[Matricule]],#REF!,2,FALSE))</f>
        <v/>
      </c>
      <c r="C745" s="11" t="str">
        <f>IF(ISBLANK(Tableau8252728[[#This Row],[Matricule]]),"",VLOOKUP(Tableau8252728[[#This Row],[Matricule]],#REF!,3,FALSE))</f>
        <v/>
      </c>
      <c r="D745" s="11" t="str">
        <f>CONCATENATE(Tableau8252728[[#This Row],[Semaine]],Tableau8252728[[#This Row],[Matricule]])</f>
        <v/>
      </c>
      <c r="O745" s="14" t="str">
        <f>IF(SUM(Tableau8252728[[#This Row],[Lundi]:[Mercredi]])&gt;0,SUM(Tableau8252728[[#This Row],[Lundi]:[Mercredi]]),"")</f>
        <v/>
      </c>
      <c r="P745" s="14" t="str">
        <f>IF(SUM(Tableau8252728[[#This Row],[Jeudi]:[Samedi]])&gt;0,SUM(Tableau8252728[[#This Row],[Jeudi]:[Samedi]]),"")</f>
        <v/>
      </c>
      <c r="Q745" s="14">
        <f>COUNTIF(Tableau8252728[[#This Row],[Lundi]:[Mercredi]],"&gt;0") + COUNTIF(Tableau8252728[[#This Row],[Jeudi]:[Samedi]],"&gt;0")</f>
        <v>0</v>
      </c>
      <c r="R745" s="14" t="str">
        <f>IFERROR(Tableau8252728[[#This Row],[Total Tour 1]]+Tableau8252728[[#This Row],[Total Tour 2]],"")</f>
        <v/>
      </c>
      <c r="S745" s="14">
        <f>COUNTIF(Tableau8252728[[#This Row],[Lundi]:[Samedi]],"&gt;=10")*1000</f>
        <v>0</v>
      </c>
      <c r="T74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45" s="15">
        <f>Tableau8252728[[#This Row],[Prime production]]+Tableau8252728[[#This Row],[Prime rendement]]</f>
        <v>0</v>
      </c>
      <c r="V745" s="15" t="str">
        <f>IF(Tableau8252728[[#This Row],[Matricule]]&gt;1,IF(COUNTIF(Tableau8252728[DateMatricule],Tableau8252728[[#This Row],[DateMatricule]])&gt;1,"Doublon",""),"")</f>
        <v/>
      </c>
    </row>
    <row r="746" spans="1:22" x14ac:dyDescent="0.25">
      <c r="A746" s="11" t="str">
        <f>IF(Tableau8252728[[#This Row],[Semaine]]="","",VLOOKUP(Tableau8252728[[#This Row],[Semaine]],Listes!$A:$B,2,FALSE))</f>
        <v/>
      </c>
      <c r="B746" s="11" t="str">
        <f>IF(ISBLANK(Tableau8252728[[#This Row],[Matricule]]),"",VLOOKUP(Tableau8252728[[#This Row],[Matricule]],#REF!,2,FALSE))</f>
        <v/>
      </c>
      <c r="C746" s="11" t="str">
        <f>IF(ISBLANK(Tableau8252728[[#This Row],[Matricule]]),"",VLOOKUP(Tableau8252728[[#This Row],[Matricule]],#REF!,3,FALSE))</f>
        <v/>
      </c>
      <c r="D746" s="11" t="str">
        <f>CONCATENATE(Tableau8252728[[#This Row],[Semaine]],Tableau8252728[[#This Row],[Matricule]])</f>
        <v/>
      </c>
      <c r="O746" s="14" t="str">
        <f>IF(SUM(Tableau8252728[[#This Row],[Lundi]:[Mercredi]])&gt;0,SUM(Tableau8252728[[#This Row],[Lundi]:[Mercredi]]),"")</f>
        <v/>
      </c>
      <c r="P746" s="14" t="str">
        <f>IF(SUM(Tableau8252728[[#This Row],[Jeudi]:[Samedi]])&gt;0,SUM(Tableau8252728[[#This Row],[Jeudi]:[Samedi]]),"")</f>
        <v/>
      </c>
      <c r="Q746" s="14">
        <f>COUNTIF(Tableau8252728[[#This Row],[Lundi]:[Mercredi]],"&gt;0") + COUNTIF(Tableau8252728[[#This Row],[Jeudi]:[Samedi]],"&gt;0")</f>
        <v>0</v>
      </c>
      <c r="R746" s="14" t="str">
        <f>IFERROR(Tableau8252728[[#This Row],[Total Tour 1]]+Tableau8252728[[#This Row],[Total Tour 2]],"")</f>
        <v/>
      </c>
      <c r="S746" s="14">
        <f>COUNTIF(Tableau8252728[[#This Row],[Lundi]:[Samedi]],"&gt;=10")*1000</f>
        <v>0</v>
      </c>
      <c r="T74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46" s="15">
        <f>Tableau8252728[[#This Row],[Prime production]]+Tableau8252728[[#This Row],[Prime rendement]]</f>
        <v>0</v>
      </c>
      <c r="V746" s="15" t="str">
        <f>IF(Tableau8252728[[#This Row],[Matricule]]&gt;1,IF(COUNTIF(Tableau8252728[DateMatricule],Tableau8252728[[#This Row],[DateMatricule]])&gt;1,"Doublon",""),"")</f>
        <v/>
      </c>
    </row>
    <row r="747" spans="1:22" x14ac:dyDescent="0.25">
      <c r="A747" s="11" t="str">
        <f>IF(Tableau8252728[[#This Row],[Semaine]]="","",VLOOKUP(Tableau8252728[[#This Row],[Semaine]],Listes!$A:$B,2,FALSE))</f>
        <v/>
      </c>
      <c r="B747" s="11" t="str">
        <f>IF(ISBLANK(Tableau8252728[[#This Row],[Matricule]]),"",VLOOKUP(Tableau8252728[[#This Row],[Matricule]],#REF!,2,FALSE))</f>
        <v/>
      </c>
      <c r="C747" s="11" t="str">
        <f>IF(ISBLANK(Tableau8252728[[#This Row],[Matricule]]),"",VLOOKUP(Tableau8252728[[#This Row],[Matricule]],#REF!,3,FALSE))</f>
        <v/>
      </c>
      <c r="D747" s="11" t="str">
        <f>CONCATENATE(Tableau8252728[[#This Row],[Semaine]],Tableau8252728[[#This Row],[Matricule]])</f>
        <v/>
      </c>
      <c r="O747" s="14" t="str">
        <f>IF(SUM(Tableau8252728[[#This Row],[Lundi]:[Mercredi]])&gt;0,SUM(Tableau8252728[[#This Row],[Lundi]:[Mercredi]]),"")</f>
        <v/>
      </c>
      <c r="P747" s="14" t="str">
        <f>IF(SUM(Tableau8252728[[#This Row],[Jeudi]:[Samedi]])&gt;0,SUM(Tableau8252728[[#This Row],[Jeudi]:[Samedi]]),"")</f>
        <v/>
      </c>
      <c r="Q747" s="14">
        <f>COUNTIF(Tableau8252728[[#This Row],[Lundi]:[Mercredi]],"&gt;0") + COUNTIF(Tableau8252728[[#This Row],[Jeudi]:[Samedi]],"&gt;0")</f>
        <v>0</v>
      </c>
      <c r="R747" s="14" t="str">
        <f>IFERROR(Tableau8252728[[#This Row],[Total Tour 1]]+Tableau8252728[[#This Row],[Total Tour 2]],"")</f>
        <v/>
      </c>
      <c r="S747" s="14">
        <f>COUNTIF(Tableau8252728[[#This Row],[Lundi]:[Samedi]],"&gt;=10")*1000</f>
        <v>0</v>
      </c>
      <c r="T74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47" s="15">
        <f>Tableau8252728[[#This Row],[Prime production]]+Tableau8252728[[#This Row],[Prime rendement]]</f>
        <v>0</v>
      </c>
      <c r="V747" s="15" t="str">
        <f>IF(Tableau8252728[[#This Row],[Matricule]]&gt;1,IF(COUNTIF(Tableau8252728[DateMatricule],Tableau8252728[[#This Row],[DateMatricule]])&gt;1,"Doublon",""),"")</f>
        <v/>
      </c>
    </row>
    <row r="748" spans="1:22" x14ac:dyDescent="0.25">
      <c r="A748" s="11" t="str">
        <f>IF(Tableau8252728[[#This Row],[Semaine]]="","",VLOOKUP(Tableau8252728[[#This Row],[Semaine]],Listes!$A:$B,2,FALSE))</f>
        <v/>
      </c>
      <c r="B748" s="11" t="str">
        <f>IF(ISBLANK(Tableau8252728[[#This Row],[Matricule]]),"",VLOOKUP(Tableau8252728[[#This Row],[Matricule]],#REF!,2,FALSE))</f>
        <v/>
      </c>
      <c r="C748" s="11" t="str">
        <f>IF(ISBLANK(Tableau8252728[[#This Row],[Matricule]]),"",VLOOKUP(Tableau8252728[[#This Row],[Matricule]],#REF!,3,FALSE))</f>
        <v/>
      </c>
      <c r="D748" s="11" t="str">
        <f>CONCATENATE(Tableau8252728[[#This Row],[Semaine]],Tableau8252728[[#This Row],[Matricule]])</f>
        <v/>
      </c>
      <c r="O748" s="14" t="str">
        <f>IF(SUM(Tableau8252728[[#This Row],[Lundi]:[Mercredi]])&gt;0,SUM(Tableau8252728[[#This Row],[Lundi]:[Mercredi]]),"")</f>
        <v/>
      </c>
      <c r="P748" s="14" t="str">
        <f>IF(SUM(Tableau8252728[[#This Row],[Jeudi]:[Samedi]])&gt;0,SUM(Tableau8252728[[#This Row],[Jeudi]:[Samedi]]),"")</f>
        <v/>
      </c>
      <c r="Q748" s="14">
        <f>COUNTIF(Tableau8252728[[#This Row],[Lundi]:[Mercredi]],"&gt;0") + COUNTIF(Tableau8252728[[#This Row],[Jeudi]:[Samedi]],"&gt;0")</f>
        <v>0</v>
      </c>
      <c r="R748" s="14" t="str">
        <f>IFERROR(Tableau8252728[[#This Row],[Total Tour 1]]+Tableau8252728[[#This Row],[Total Tour 2]],"")</f>
        <v/>
      </c>
      <c r="S748" s="14">
        <f>COUNTIF(Tableau8252728[[#This Row],[Lundi]:[Samedi]],"&gt;=10")*1000</f>
        <v>0</v>
      </c>
      <c r="T74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48" s="15">
        <f>Tableau8252728[[#This Row],[Prime production]]+Tableau8252728[[#This Row],[Prime rendement]]</f>
        <v>0</v>
      </c>
      <c r="V748" s="15" t="str">
        <f>IF(Tableau8252728[[#This Row],[Matricule]]&gt;1,IF(COUNTIF(Tableau8252728[DateMatricule],Tableau8252728[[#This Row],[DateMatricule]])&gt;1,"Doublon",""),"")</f>
        <v/>
      </c>
    </row>
    <row r="749" spans="1:22" x14ac:dyDescent="0.25">
      <c r="A749" s="11" t="str">
        <f>IF(Tableau8252728[[#This Row],[Semaine]]="","",VLOOKUP(Tableau8252728[[#This Row],[Semaine]],Listes!$A:$B,2,FALSE))</f>
        <v/>
      </c>
      <c r="B749" s="11" t="str">
        <f>IF(ISBLANK(Tableau8252728[[#This Row],[Matricule]]),"",VLOOKUP(Tableau8252728[[#This Row],[Matricule]],#REF!,2,FALSE))</f>
        <v/>
      </c>
      <c r="C749" s="11" t="str">
        <f>IF(ISBLANK(Tableau8252728[[#This Row],[Matricule]]),"",VLOOKUP(Tableau8252728[[#This Row],[Matricule]],#REF!,3,FALSE))</f>
        <v/>
      </c>
      <c r="D749" s="11" t="str">
        <f>CONCATENATE(Tableau8252728[[#This Row],[Semaine]],Tableau8252728[[#This Row],[Matricule]])</f>
        <v/>
      </c>
      <c r="O749" s="14" t="str">
        <f>IF(SUM(Tableau8252728[[#This Row],[Lundi]:[Mercredi]])&gt;0,SUM(Tableau8252728[[#This Row],[Lundi]:[Mercredi]]),"")</f>
        <v/>
      </c>
      <c r="P749" s="14" t="str">
        <f>IF(SUM(Tableau8252728[[#This Row],[Jeudi]:[Samedi]])&gt;0,SUM(Tableau8252728[[#This Row],[Jeudi]:[Samedi]]),"")</f>
        <v/>
      </c>
      <c r="Q749" s="14">
        <f>COUNTIF(Tableau8252728[[#This Row],[Lundi]:[Mercredi]],"&gt;0") + COUNTIF(Tableau8252728[[#This Row],[Jeudi]:[Samedi]],"&gt;0")</f>
        <v>0</v>
      </c>
      <c r="R749" s="14" t="str">
        <f>IFERROR(Tableau8252728[[#This Row],[Total Tour 1]]+Tableau8252728[[#This Row],[Total Tour 2]],"")</f>
        <v/>
      </c>
      <c r="S749" s="14">
        <f>COUNTIF(Tableau8252728[[#This Row],[Lundi]:[Samedi]],"&gt;=10")*1000</f>
        <v>0</v>
      </c>
      <c r="T74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49" s="15">
        <f>Tableau8252728[[#This Row],[Prime production]]+Tableau8252728[[#This Row],[Prime rendement]]</f>
        <v>0</v>
      </c>
      <c r="V749" s="15" t="str">
        <f>IF(Tableau8252728[[#This Row],[Matricule]]&gt;1,IF(COUNTIF(Tableau8252728[DateMatricule],Tableau8252728[[#This Row],[DateMatricule]])&gt;1,"Doublon",""),"")</f>
        <v/>
      </c>
    </row>
    <row r="750" spans="1:22" x14ac:dyDescent="0.25">
      <c r="A750" s="11" t="str">
        <f>IF(Tableau8252728[[#This Row],[Semaine]]="","",VLOOKUP(Tableau8252728[[#This Row],[Semaine]],Listes!$A:$B,2,FALSE))</f>
        <v/>
      </c>
      <c r="B750" s="11" t="str">
        <f>IF(ISBLANK(Tableau8252728[[#This Row],[Matricule]]),"",VLOOKUP(Tableau8252728[[#This Row],[Matricule]],#REF!,2,FALSE))</f>
        <v/>
      </c>
      <c r="C750" s="11" t="str">
        <f>IF(ISBLANK(Tableau8252728[[#This Row],[Matricule]]),"",VLOOKUP(Tableau8252728[[#This Row],[Matricule]],#REF!,3,FALSE))</f>
        <v/>
      </c>
      <c r="D750" s="11" t="str">
        <f>CONCATENATE(Tableau8252728[[#This Row],[Semaine]],Tableau8252728[[#This Row],[Matricule]])</f>
        <v/>
      </c>
      <c r="O750" s="14" t="str">
        <f>IF(SUM(Tableau8252728[[#This Row],[Lundi]:[Mercredi]])&gt;0,SUM(Tableau8252728[[#This Row],[Lundi]:[Mercredi]]),"")</f>
        <v/>
      </c>
      <c r="P750" s="14" t="str">
        <f>IF(SUM(Tableau8252728[[#This Row],[Jeudi]:[Samedi]])&gt;0,SUM(Tableau8252728[[#This Row],[Jeudi]:[Samedi]]),"")</f>
        <v/>
      </c>
      <c r="Q750" s="14">
        <f>COUNTIF(Tableau8252728[[#This Row],[Lundi]:[Mercredi]],"&gt;0") + COUNTIF(Tableau8252728[[#This Row],[Jeudi]:[Samedi]],"&gt;0")</f>
        <v>0</v>
      </c>
      <c r="R750" s="14" t="str">
        <f>IFERROR(Tableau8252728[[#This Row],[Total Tour 1]]+Tableau8252728[[#This Row],[Total Tour 2]],"")</f>
        <v/>
      </c>
      <c r="S750" s="14">
        <f>COUNTIF(Tableau8252728[[#This Row],[Lundi]:[Samedi]],"&gt;=10")*1000</f>
        <v>0</v>
      </c>
      <c r="T75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50" s="15">
        <f>Tableau8252728[[#This Row],[Prime production]]+Tableau8252728[[#This Row],[Prime rendement]]</f>
        <v>0</v>
      </c>
      <c r="V750" s="15" t="str">
        <f>IF(Tableau8252728[[#This Row],[Matricule]]&gt;1,IF(COUNTIF(Tableau8252728[DateMatricule],Tableau8252728[[#This Row],[DateMatricule]])&gt;1,"Doublon",""),"")</f>
        <v/>
      </c>
    </row>
    <row r="751" spans="1:22" x14ac:dyDescent="0.25">
      <c r="A751" s="11" t="str">
        <f>IF(Tableau8252728[[#This Row],[Semaine]]="","",VLOOKUP(Tableau8252728[[#This Row],[Semaine]],Listes!$A:$B,2,FALSE))</f>
        <v/>
      </c>
      <c r="B751" s="11" t="str">
        <f>IF(ISBLANK(Tableau8252728[[#This Row],[Matricule]]),"",VLOOKUP(Tableau8252728[[#This Row],[Matricule]],#REF!,2,FALSE))</f>
        <v/>
      </c>
      <c r="C751" s="11" t="str">
        <f>IF(ISBLANK(Tableau8252728[[#This Row],[Matricule]]),"",VLOOKUP(Tableau8252728[[#This Row],[Matricule]],#REF!,3,FALSE))</f>
        <v/>
      </c>
      <c r="D751" s="11" t="str">
        <f>CONCATENATE(Tableau8252728[[#This Row],[Semaine]],Tableau8252728[[#This Row],[Matricule]])</f>
        <v/>
      </c>
      <c r="O751" s="14" t="str">
        <f>IF(SUM(Tableau8252728[[#This Row],[Lundi]:[Mercredi]])&gt;0,SUM(Tableau8252728[[#This Row],[Lundi]:[Mercredi]]),"")</f>
        <v/>
      </c>
      <c r="P751" s="14" t="str">
        <f>IF(SUM(Tableau8252728[[#This Row],[Jeudi]:[Samedi]])&gt;0,SUM(Tableau8252728[[#This Row],[Jeudi]:[Samedi]]),"")</f>
        <v/>
      </c>
      <c r="Q751" s="14">
        <f>COUNTIF(Tableau8252728[[#This Row],[Lundi]:[Mercredi]],"&gt;0") + COUNTIF(Tableau8252728[[#This Row],[Jeudi]:[Samedi]],"&gt;0")</f>
        <v>0</v>
      </c>
      <c r="R751" s="14" t="str">
        <f>IFERROR(Tableau8252728[[#This Row],[Total Tour 1]]+Tableau8252728[[#This Row],[Total Tour 2]],"")</f>
        <v/>
      </c>
      <c r="S751" s="14">
        <f>COUNTIF(Tableau8252728[[#This Row],[Lundi]:[Samedi]],"&gt;=10")*1000</f>
        <v>0</v>
      </c>
      <c r="T75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51" s="15">
        <f>Tableau8252728[[#This Row],[Prime production]]+Tableau8252728[[#This Row],[Prime rendement]]</f>
        <v>0</v>
      </c>
      <c r="V751" s="15" t="str">
        <f>IF(Tableau8252728[[#This Row],[Matricule]]&gt;1,IF(COUNTIF(Tableau8252728[DateMatricule],Tableau8252728[[#This Row],[DateMatricule]])&gt;1,"Doublon",""),"")</f>
        <v/>
      </c>
    </row>
    <row r="752" spans="1:22" x14ac:dyDescent="0.25">
      <c r="A752" s="11" t="str">
        <f>IF(Tableau8252728[[#This Row],[Semaine]]="","",VLOOKUP(Tableau8252728[[#This Row],[Semaine]],Listes!$A:$B,2,FALSE))</f>
        <v/>
      </c>
      <c r="B752" s="11" t="str">
        <f>IF(ISBLANK(Tableau8252728[[#This Row],[Matricule]]),"",VLOOKUP(Tableau8252728[[#This Row],[Matricule]],#REF!,2,FALSE))</f>
        <v/>
      </c>
      <c r="C752" s="11" t="str">
        <f>IF(ISBLANK(Tableau8252728[[#This Row],[Matricule]]),"",VLOOKUP(Tableau8252728[[#This Row],[Matricule]],#REF!,3,FALSE))</f>
        <v/>
      </c>
      <c r="D752" s="11" t="str">
        <f>CONCATENATE(Tableau8252728[[#This Row],[Semaine]],Tableau8252728[[#This Row],[Matricule]])</f>
        <v/>
      </c>
      <c r="O752" s="14" t="str">
        <f>IF(SUM(Tableau8252728[[#This Row],[Lundi]:[Mercredi]])&gt;0,SUM(Tableau8252728[[#This Row],[Lundi]:[Mercredi]]),"")</f>
        <v/>
      </c>
      <c r="P752" s="14" t="str">
        <f>IF(SUM(Tableau8252728[[#This Row],[Jeudi]:[Samedi]])&gt;0,SUM(Tableau8252728[[#This Row],[Jeudi]:[Samedi]]),"")</f>
        <v/>
      </c>
      <c r="Q752" s="14">
        <f>COUNTIF(Tableau8252728[[#This Row],[Lundi]:[Mercredi]],"&gt;0") + COUNTIF(Tableau8252728[[#This Row],[Jeudi]:[Samedi]],"&gt;0")</f>
        <v>0</v>
      </c>
      <c r="R752" s="14" t="str">
        <f>IFERROR(Tableau8252728[[#This Row],[Total Tour 1]]+Tableau8252728[[#This Row],[Total Tour 2]],"")</f>
        <v/>
      </c>
      <c r="S752" s="14">
        <f>COUNTIF(Tableau8252728[[#This Row],[Lundi]:[Samedi]],"&gt;=10")*1000</f>
        <v>0</v>
      </c>
      <c r="T75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52" s="15">
        <f>Tableau8252728[[#This Row],[Prime production]]+Tableau8252728[[#This Row],[Prime rendement]]</f>
        <v>0</v>
      </c>
      <c r="V752" s="15" t="str">
        <f>IF(Tableau8252728[[#This Row],[Matricule]]&gt;1,IF(COUNTIF(Tableau8252728[DateMatricule],Tableau8252728[[#This Row],[DateMatricule]])&gt;1,"Doublon",""),"")</f>
        <v/>
      </c>
    </row>
    <row r="753" spans="1:22" x14ac:dyDescent="0.25">
      <c r="A753" s="11" t="str">
        <f>IF(Tableau8252728[[#This Row],[Semaine]]="","",VLOOKUP(Tableau8252728[[#This Row],[Semaine]],Listes!$A:$B,2,FALSE))</f>
        <v/>
      </c>
      <c r="B753" s="11" t="str">
        <f>IF(ISBLANK(Tableau8252728[[#This Row],[Matricule]]),"",VLOOKUP(Tableau8252728[[#This Row],[Matricule]],#REF!,2,FALSE))</f>
        <v/>
      </c>
      <c r="C753" s="11" t="str">
        <f>IF(ISBLANK(Tableau8252728[[#This Row],[Matricule]]),"",VLOOKUP(Tableau8252728[[#This Row],[Matricule]],#REF!,3,FALSE))</f>
        <v/>
      </c>
      <c r="D753" s="11" t="str">
        <f>CONCATENATE(Tableau8252728[[#This Row],[Semaine]],Tableau8252728[[#This Row],[Matricule]])</f>
        <v/>
      </c>
      <c r="O753" s="14" t="str">
        <f>IF(SUM(Tableau8252728[[#This Row],[Lundi]:[Mercredi]])&gt;0,SUM(Tableau8252728[[#This Row],[Lundi]:[Mercredi]]),"")</f>
        <v/>
      </c>
      <c r="P753" s="14" t="str">
        <f>IF(SUM(Tableau8252728[[#This Row],[Jeudi]:[Samedi]])&gt;0,SUM(Tableau8252728[[#This Row],[Jeudi]:[Samedi]]),"")</f>
        <v/>
      </c>
      <c r="Q753" s="14">
        <f>COUNTIF(Tableau8252728[[#This Row],[Lundi]:[Mercredi]],"&gt;0") + COUNTIF(Tableau8252728[[#This Row],[Jeudi]:[Samedi]],"&gt;0")</f>
        <v>0</v>
      </c>
      <c r="R753" s="14" t="str">
        <f>IFERROR(Tableau8252728[[#This Row],[Total Tour 1]]+Tableau8252728[[#This Row],[Total Tour 2]],"")</f>
        <v/>
      </c>
      <c r="S753" s="14">
        <f>COUNTIF(Tableau8252728[[#This Row],[Lundi]:[Samedi]],"&gt;=10")*1000</f>
        <v>0</v>
      </c>
      <c r="T75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53" s="15">
        <f>Tableau8252728[[#This Row],[Prime production]]+Tableau8252728[[#This Row],[Prime rendement]]</f>
        <v>0</v>
      </c>
      <c r="V753" s="15" t="str">
        <f>IF(Tableau8252728[[#This Row],[Matricule]]&gt;1,IF(COUNTIF(Tableau8252728[DateMatricule],Tableau8252728[[#This Row],[DateMatricule]])&gt;1,"Doublon",""),"")</f>
        <v/>
      </c>
    </row>
    <row r="754" spans="1:22" x14ac:dyDescent="0.25">
      <c r="A754" s="11" t="str">
        <f>IF(Tableau8252728[[#This Row],[Semaine]]="","",VLOOKUP(Tableau8252728[[#This Row],[Semaine]],Listes!$A:$B,2,FALSE))</f>
        <v/>
      </c>
      <c r="B754" s="11" t="str">
        <f>IF(ISBLANK(Tableau8252728[[#This Row],[Matricule]]),"",VLOOKUP(Tableau8252728[[#This Row],[Matricule]],#REF!,2,FALSE))</f>
        <v/>
      </c>
      <c r="C754" s="11" t="str">
        <f>IF(ISBLANK(Tableau8252728[[#This Row],[Matricule]]),"",VLOOKUP(Tableau8252728[[#This Row],[Matricule]],#REF!,3,FALSE))</f>
        <v/>
      </c>
      <c r="D754" s="11" t="str">
        <f>CONCATENATE(Tableau8252728[[#This Row],[Semaine]],Tableau8252728[[#This Row],[Matricule]])</f>
        <v/>
      </c>
      <c r="O754" s="14" t="str">
        <f>IF(SUM(Tableau8252728[[#This Row],[Lundi]:[Mercredi]])&gt;0,SUM(Tableau8252728[[#This Row],[Lundi]:[Mercredi]]),"")</f>
        <v/>
      </c>
      <c r="P754" s="14" t="str">
        <f>IF(SUM(Tableau8252728[[#This Row],[Jeudi]:[Samedi]])&gt;0,SUM(Tableau8252728[[#This Row],[Jeudi]:[Samedi]]),"")</f>
        <v/>
      </c>
      <c r="Q754" s="14">
        <f>COUNTIF(Tableau8252728[[#This Row],[Lundi]:[Mercredi]],"&gt;0") + COUNTIF(Tableau8252728[[#This Row],[Jeudi]:[Samedi]],"&gt;0")</f>
        <v>0</v>
      </c>
      <c r="R754" s="14" t="str">
        <f>IFERROR(Tableau8252728[[#This Row],[Total Tour 1]]+Tableau8252728[[#This Row],[Total Tour 2]],"")</f>
        <v/>
      </c>
      <c r="S754" s="14">
        <f>COUNTIF(Tableau8252728[[#This Row],[Lundi]:[Samedi]],"&gt;=10")*1000</f>
        <v>0</v>
      </c>
      <c r="T75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54" s="15">
        <f>Tableau8252728[[#This Row],[Prime production]]+Tableau8252728[[#This Row],[Prime rendement]]</f>
        <v>0</v>
      </c>
      <c r="V754" s="15" t="str">
        <f>IF(Tableau8252728[[#This Row],[Matricule]]&gt;1,IF(COUNTIF(Tableau8252728[DateMatricule],Tableau8252728[[#This Row],[DateMatricule]])&gt;1,"Doublon",""),"")</f>
        <v/>
      </c>
    </row>
    <row r="755" spans="1:22" x14ac:dyDescent="0.25">
      <c r="A755" s="11" t="str">
        <f>IF(Tableau8252728[[#This Row],[Semaine]]="","",VLOOKUP(Tableau8252728[[#This Row],[Semaine]],Listes!$A:$B,2,FALSE))</f>
        <v/>
      </c>
      <c r="B755" s="11" t="str">
        <f>IF(ISBLANK(Tableau8252728[[#This Row],[Matricule]]),"",VLOOKUP(Tableau8252728[[#This Row],[Matricule]],#REF!,2,FALSE))</f>
        <v/>
      </c>
      <c r="C755" s="11" t="str">
        <f>IF(ISBLANK(Tableau8252728[[#This Row],[Matricule]]),"",VLOOKUP(Tableau8252728[[#This Row],[Matricule]],#REF!,3,FALSE))</f>
        <v/>
      </c>
      <c r="D755" s="11" t="str">
        <f>CONCATENATE(Tableau8252728[[#This Row],[Semaine]],Tableau8252728[[#This Row],[Matricule]])</f>
        <v/>
      </c>
      <c r="O755" s="14" t="str">
        <f>IF(SUM(Tableau8252728[[#This Row],[Lundi]:[Mercredi]])&gt;0,SUM(Tableau8252728[[#This Row],[Lundi]:[Mercredi]]),"")</f>
        <v/>
      </c>
      <c r="P755" s="14" t="str">
        <f>IF(SUM(Tableau8252728[[#This Row],[Jeudi]:[Samedi]])&gt;0,SUM(Tableau8252728[[#This Row],[Jeudi]:[Samedi]]),"")</f>
        <v/>
      </c>
      <c r="Q755" s="14">
        <f>COUNTIF(Tableau8252728[[#This Row],[Lundi]:[Mercredi]],"&gt;0") + COUNTIF(Tableau8252728[[#This Row],[Jeudi]:[Samedi]],"&gt;0")</f>
        <v>0</v>
      </c>
      <c r="R755" s="14" t="str">
        <f>IFERROR(Tableau8252728[[#This Row],[Total Tour 1]]+Tableau8252728[[#This Row],[Total Tour 2]],"")</f>
        <v/>
      </c>
      <c r="S755" s="14">
        <f>COUNTIF(Tableau8252728[[#This Row],[Lundi]:[Samedi]],"&gt;=10")*1000</f>
        <v>0</v>
      </c>
      <c r="T75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55" s="15">
        <f>Tableau8252728[[#This Row],[Prime production]]+Tableau8252728[[#This Row],[Prime rendement]]</f>
        <v>0</v>
      </c>
      <c r="V755" s="15" t="str">
        <f>IF(Tableau8252728[[#This Row],[Matricule]]&gt;1,IF(COUNTIF(Tableau8252728[DateMatricule],Tableau8252728[[#This Row],[DateMatricule]])&gt;1,"Doublon",""),"")</f>
        <v/>
      </c>
    </row>
    <row r="756" spans="1:22" x14ac:dyDescent="0.25">
      <c r="A756" s="11" t="str">
        <f>IF(Tableau8252728[[#This Row],[Semaine]]="","",VLOOKUP(Tableau8252728[[#This Row],[Semaine]],Listes!$A:$B,2,FALSE))</f>
        <v/>
      </c>
      <c r="B756" s="11" t="str">
        <f>IF(ISBLANK(Tableau8252728[[#This Row],[Matricule]]),"",VLOOKUP(Tableau8252728[[#This Row],[Matricule]],#REF!,2,FALSE))</f>
        <v/>
      </c>
      <c r="C756" s="11" t="str">
        <f>IF(ISBLANK(Tableau8252728[[#This Row],[Matricule]]),"",VLOOKUP(Tableau8252728[[#This Row],[Matricule]],#REF!,3,FALSE))</f>
        <v/>
      </c>
      <c r="D756" s="11" t="str">
        <f>CONCATENATE(Tableau8252728[[#This Row],[Semaine]],Tableau8252728[[#This Row],[Matricule]])</f>
        <v/>
      </c>
      <c r="O756" s="14" t="str">
        <f>IF(SUM(Tableau8252728[[#This Row],[Lundi]:[Mercredi]])&gt;0,SUM(Tableau8252728[[#This Row],[Lundi]:[Mercredi]]),"")</f>
        <v/>
      </c>
      <c r="P756" s="14" t="str">
        <f>IF(SUM(Tableau8252728[[#This Row],[Jeudi]:[Samedi]])&gt;0,SUM(Tableau8252728[[#This Row],[Jeudi]:[Samedi]]),"")</f>
        <v/>
      </c>
      <c r="Q756" s="14">
        <f>COUNTIF(Tableau8252728[[#This Row],[Lundi]:[Mercredi]],"&gt;0") + COUNTIF(Tableau8252728[[#This Row],[Jeudi]:[Samedi]],"&gt;0")</f>
        <v>0</v>
      </c>
      <c r="R756" s="14" t="str">
        <f>IFERROR(Tableau8252728[[#This Row],[Total Tour 1]]+Tableau8252728[[#This Row],[Total Tour 2]],"")</f>
        <v/>
      </c>
      <c r="S756" s="14">
        <f>COUNTIF(Tableau8252728[[#This Row],[Lundi]:[Samedi]],"&gt;=10")*1000</f>
        <v>0</v>
      </c>
      <c r="T75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56" s="15">
        <f>Tableau8252728[[#This Row],[Prime production]]+Tableau8252728[[#This Row],[Prime rendement]]</f>
        <v>0</v>
      </c>
      <c r="V756" s="15" t="str">
        <f>IF(Tableau8252728[[#This Row],[Matricule]]&gt;1,IF(COUNTIF(Tableau8252728[DateMatricule],Tableau8252728[[#This Row],[DateMatricule]])&gt;1,"Doublon",""),"")</f>
        <v/>
      </c>
    </row>
    <row r="757" spans="1:22" x14ac:dyDescent="0.25">
      <c r="A757" s="11" t="str">
        <f>IF(Tableau8252728[[#This Row],[Semaine]]="","",VLOOKUP(Tableau8252728[[#This Row],[Semaine]],Listes!$A:$B,2,FALSE))</f>
        <v/>
      </c>
      <c r="B757" s="11" t="str">
        <f>IF(ISBLANK(Tableau8252728[[#This Row],[Matricule]]),"",VLOOKUP(Tableau8252728[[#This Row],[Matricule]],#REF!,2,FALSE))</f>
        <v/>
      </c>
      <c r="C757" s="11" t="str">
        <f>IF(ISBLANK(Tableau8252728[[#This Row],[Matricule]]),"",VLOOKUP(Tableau8252728[[#This Row],[Matricule]],#REF!,3,FALSE))</f>
        <v/>
      </c>
      <c r="D757" s="11" t="str">
        <f>CONCATENATE(Tableau8252728[[#This Row],[Semaine]],Tableau8252728[[#This Row],[Matricule]])</f>
        <v/>
      </c>
      <c r="O757" s="14" t="str">
        <f>IF(SUM(Tableau8252728[[#This Row],[Lundi]:[Mercredi]])&gt;0,SUM(Tableau8252728[[#This Row],[Lundi]:[Mercredi]]),"")</f>
        <v/>
      </c>
      <c r="P757" s="14" t="str">
        <f>IF(SUM(Tableau8252728[[#This Row],[Jeudi]:[Samedi]])&gt;0,SUM(Tableau8252728[[#This Row],[Jeudi]:[Samedi]]),"")</f>
        <v/>
      </c>
      <c r="Q757" s="14">
        <f>COUNTIF(Tableau8252728[[#This Row],[Lundi]:[Mercredi]],"&gt;0") + COUNTIF(Tableau8252728[[#This Row],[Jeudi]:[Samedi]],"&gt;0")</f>
        <v>0</v>
      </c>
      <c r="R757" s="14" t="str">
        <f>IFERROR(Tableau8252728[[#This Row],[Total Tour 1]]+Tableau8252728[[#This Row],[Total Tour 2]],"")</f>
        <v/>
      </c>
      <c r="S757" s="14">
        <f>COUNTIF(Tableau8252728[[#This Row],[Lundi]:[Samedi]],"&gt;=10")*1000</f>
        <v>0</v>
      </c>
      <c r="T75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57" s="15">
        <f>Tableau8252728[[#This Row],[Prime production]]+Tableau8252728[[#This Row],[Prime rendement]]</f>
        <v>0</v>
      </c>
      <c r="V757" s="15" t="str">
        <f>IF(Tableau8252728[[#This Row],[Matricule]]&gt;1,IF(COUNTIF(Tableau8252728[DateMatricule],Tableau8252728[[#This Row],[DateMatricule]])&gt;1,"Doublon",""),"")</f>
        <v/>
      </c>
    </row>
    <row r="758" spans="1:22" x14ac:dyDescent="0.25">
      <c r="A758" s="11" t="str">
        <f>IF(Tableau8252728[[#This Row],[Semaine]]="","",VLOOKUP(Tableau8252728[[#This Row],[Semaine]],Listes!$A:$B,2,FALSE))</f>
        <v/>
      </c>
      <c r="B758" s="11" t="str">
        <f>IF(ISBLANK(Tableau8252728[[#This Row],[Matricule]]),"",VLOOKUP(Tableau8252728[[#This Row],[Matricule]],#REF!,2,FALSE))</f>
        <v/>
      </c>
      <c r="C758" s="11" t="str">
        <f>IF(ISBLANK(Tableau8252728[[#This Row],[Matricule]]),"",VLOOKUP(Tableau8252728[[#This Row],[Matricule]],#REF!,3,FALSE))</f>
        <v/>
      </c>
      <c r="D758" s="11" t="str">
        <f>CONCATENATE(Tableau8252728[[#This Row],[Semaine]],Tableau8252728[[#This Row],[Matricule]])</f>
        <v/>
      </c>
      <c r="O758" s="14" t="str">
        <f>IF(SUM(Tableau8252728[[#This Row],[Lundi]:[Mercredi]])&gt;0,SUM(Tableau8252728[[#This Row],[Lundi]:[Mercredi]]),"")</f>
        <v/>
      </c>
      <c r="P758" s="14" t="str">
        <f>IF(SUM(Tableau8252728[[#This Row],[Jeudi]:[Samedi]])&gt;0,SUM(Tableau8252728[[#This Row],[Jeudi]:[Samedi]]),"")</f>
        <v/>
      </c>
      <c r="Q758" s="14">
        <f>COUNTIF(Tableau8252728[[#This Row],[Lundi]:[Mercredi]],"&gt;0") + COUNTIF(Tableau8252728[[#This Row],[Jeudi]:[Samedi]],"&gt;0")</f>
        <v>0</v>
      </c>
      <c r="R758" s="14" t="str">
        <f>IFERROR(Tableau8252728[[#This Row],[Total Tour 1]]+Tableau8252728[[#This Row],[Total Tour 2]],"")</f>
        <v/>
      </c>
      <c r="S758" s="14">
        <f>COUNTIF(Tableau8252728[[#This Row],[Lundi]:[Samedi]],"&gt;=10")*1000</f>
        <v>0</v>
      </c>
      <c r="T75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58" s="15">
        <f>Tableau8252728[[#This Row],[Prime production]]+Tableau8252728[[#This Row],[Prime rendement]]</f>
        <v>0</v>
      </c>
      <c r="V758" s="15" t="str">
        <f>IF(Tableau8252728[[#This Row],[Matricule]]&gt;1,IF(COUNTIF(Tableau8252728[DateMatricule],Tableau8252728[[#This Row],[DateMatricule]])&gt;1,"Doublon",""),"")</f>
        <v/>
      </c>
    </row>
    <row r="759" spans="1:22" x14ac:dyDescent="0.25">
      <c r="A759" s="11" t="str">
        <f>IF(Tableau8252728[[#This Row],[Semaine]]="","",VLOOKUP(Tableau8252728[[#This Row],[Semaine]],Listes!$A:$B,2,FALSE))</f>
        <v/>
      </c>
      <c r="B759" s="11" t="str">
        <f>IF(ISBLANK(Tableau8252728[[#This Row],[Matricule]]),"",VLOOKUP(Tableau8252728[[#This Row],[Matricule]],#REF!,2,FALSE))</f>
        <v/>
      </c>
      <c r="C759" s="11" t="str">
        <f>IF(ISBLANK(Tableau8252728[[#This Row],[Matricule]]),"",VLOOKUP(Tableau8252728[[#This Row],[Matricule]],#REF!,3,FALSE))</f>
        <v/>
      </c>
      <c r="D759" s="11" t="str">
        <f>CONCATENATE(Tableau8252728[[#This Row],[Semaine]],Tableau8252728[[#This Row],[Matricule]])</f>
        <v/>
      </c>
      <c r="O759" s="14" t="str">
        <f>IF(SUM(Tableau8252728[[#This Row],[Lundi]:[Mercredi]])&gt;0,SUM(Tableau8252728[[#This Row],[Lundi]:[Mercredi]]),"")</f>
        <v/>
      </c>
      <c r="P759" s="14" t="str">
        <f>IF(SUM(Tableau8252728[[#This Row],[Jeudi]:[Samedi]])&gt;0,SUM(Tableau8252728[[#This Row],[Jeudi]:[Samedi]]),"")</f>
        <v/>
      </c>
      <c r="Q759" s="14">
        <f>COUNTIF(Tableau8252728[[#This Row],[Lundi]:[Mercredi]],"&gt;0") + COUNTIF(Tableau8252728[[#This Row],[Jeudi]:[Samedi]],"&gt;0")</f>
        <v>0</v>
      </c>
      <c r="R759" s="14" t="str">
        <f>IFERROR(Tableau8252728[[#This Row],[Total Tour 1]]+Tableau8252728[[#This Row],[Total Tour 2]],"")</f>
        <v/>
      </c>
      <c r="S759" s="14">
        <f>COUNTIF(Tableau8252728[[#This Row],[Lundi]:[Samedi]],"&gt;=10")*1000</f>
        <v>0</v>
      </c>
      <c r="T75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59" s="15">
        <f>Tableau8252728[[#This Row],[Prime production]]+Tableau8252728[[#This Row],[Prime rendement]]</f>
        <v>0</v>
      </c>
      <c r="V759" s="15" t="str">
        <f>IF(Tableau8252728[[#This Row],[Matricule]]&gt;1,IF(COUNTIF(Tableau8252728[DateMatricule],Tableau8252728[[#This Row],[DateMatricule]])&gt;1,"Doublon",""),"")</f>
        <v/>
      </c>
    </row>
    <row r="760" spans="1:22" x14ac:dyDescent="0.25">
      <c r="A760" s="11" t="str">
        <f>IF(Tableau8252728[[#This Row],[Semaine]]="","",VLOOKUP(Tableau8252728[[#This Row],[Semaine]],Listes!$A:$B,2,FALSE))</f>
        <v/>
      </c>
      <c r="B760" s="11" t="str">
        <f>IF(ISBLANK(Tableau8252728[[#This Row],[Matricule]]),"",VLOOKUP(Tableau8252728[[#This Row],[Matricule]],#REF!,2,FALSE))</f>
        <v/>
      </c>
      <c r="C760" s="11" t="str">
        <f>IF(ISBLANK(Tableau8252728[[#This Row],[Matricule]]),"",VLOOKUP(Tableau8252728[[#This Row],[Matricule]],#REF!,3,FALSE))</f>
        <v/>
      </c>
      <c r="D760" s="11" t="str">
        <f>CONCATENATE(Tableau8252728[[#This Row],[Semaine]],Tableau8252728[[#This Row],[Matricule]])</f>
        <v/>
      </c>
      <c r="O760" s="14" t="str">
        <f>IF(SUM(Tableau8252728[[#This Row],[Lundi]:[Mercredi]])&gt;0,SUM(Tableau8252728[[#This Row],[Lundi]:[Mercredi]]),"")</f>
        <v/>
      </c>
      <c r="P760" s="14" t="str">
        <f>IF(SUM(Tableau8252728[[#This Row],[Jeudi]:[Samedi]])&gt;0,SUM(Tableau8252728[[#This Row],[Jeudi]:[Samedi]]),"")</f>
        <v/>
      </c>
      <c r="Q760" s="14">
        <f>COUNTIF(Tableau8252728[[#This Row],[Lundi]:[Mercredi]],"&gt;0") + COUNTIF(Tableau8252728[[#This Row],[Jeudi]:[Samedi]],"&gt;0")</f>
        <v>0</v>
      </c>
      <c r="R760" s="14" t="str">
        <f>IFERROR(Tableau8252728[[#This Row],[Total Tour 1]]+Tableau8252728[[#This Row],[Total Tour 2]],"")</f>
        <v/>
      </c>
      <c r="S760" s="14">
        <f>COUNTIF(Tableau8252728[[#This Row],[Lundi]:[Samedi]],"&gt;=10")*1000</f>
        <v>0</v>
      </c>
      <c r="T76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60" s="15">
        <f>Tableau8252728[[#This Row],[Prime production]]+Tableau8252728[[#This Row],[Prime rendement]]</f>
        <v>0</v>
      </c>
      <c r="V760" s="15" t="str">
        <f>IF(Tableau8252728[[#This Row],[Matricule]]&gt;1,IF(COUNTIF(Tableau8252728[DateMatricule],Tableau8252728[[#This Row],[DateMatricule]])&gt;1,"Doublon",""),"")</f>
        <v/>
      </c>
    </row>
    <row r="761" spans="1:22" x14ac:dyDescent="0.25">
      <c r="A761" s="11" t="str">
        <f>IF(Tableau8252728[[#This Row],[Semaine]]="","",VLOOKUP(Tableau8252728[[#This Row],[Semaine]],Listes!$A:$B,2,FALSE))</f>
        <v/>
      </c>
      <c r="B761" s="11" t="str">
        <f>IF(ISBLANK(Tableau8252728[[#This Row],[Matricule]]),"",VLOOKUP(Tableau8252728[[#This Row],[Matricule]],#REF!,2,FALSE))</f>
        <v/>
      </c>
      <c r="C761" s="11" t="str">
        <f>IF(ISBLANK(Tableau8252728[[#This Row],[Matricule]]),"",VLOOKUP(Tableau8252728[[#This Row],[Matricule]],#REF!,3,FALSE))</f>
        <v/>
      </c>
      <c r="D761" s="11" t="str">
        <f>CONCATENATE(Tableau8252728[[#This Row],[Semaine]],Tableau8252728[[#This Row],[Matricule]])</f>
        <v/>
      </c>
      <c r="O761" s="14" t="str">
        <f>IF(SUM(Tableau8252728[[#This Row],[Lundi]:[Mercredi]])&gt;0,SUM(Tableau8252728[[#This Row],[Lundi]:[Mercredi]]),"")</f>
        <v/>
      </c>
      <c r="P761" s="14" t="str">
        <f>IF(SUM(Tableau8252728[[#This Row],[Jeudi]:[Samedi]])&gt;0,SUM(Tableau8252728[[#This Row],[Jeudi]:[Samedi]]),"")</f>
        <v/>
      </c>
      <c r="Q761" s="14">
        <f>COUNTIF(Tableau8252728[[#This Row],[Lundi]:[Mercredi]],"&gt;0") + COUNTIF(Tableau8252728[[#This Row],[Jeudi]:[Samedi]],"&gt;0")</f>
        <v>0</v>
      </c>
      <c r="R761" s="14" t="str">
        <f>IFERROR(Tableau8252728[[#This Row],[Total Tour 1]]+Tableau8252728[[#This Row],[Total Tour 2]],"")</f>
        <v/>
      </c>
      <c r="S761" s="14">
        <f>COUNTIF(Tableau8252728[[#This Row],[Lundi]:[Samedi]],"&gt;=10")*1000</f>
        <v>0</v>
      </c>
      <c r="T76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61" s="15">
        <f>Tableau8252728[[#This Row],[Prime production]]+Tableau8252728[[#This Row],[Prime rendement]]</f>
        <v>0</v>
      </c>
      <c r="V761" s="15" t="str">
        <f>IF(Tableau8252728[[#This Row],[Matricule]]&gt;1,IF(COUNTIF(Tableau8252728[DateMatricule],Tableau8252728[[#This Row],[DateMatricule]])&gt;1,"Doublon",""),"")</f>
        <v/>
      </c>
    </row>
    <row r="762" spans="1:22" x14ac:dyDescent="0.25">
      <c r="A762" s="11" t="str">
        <f>IF(Tableau8252728[[#This Row],[Semaine]]="","",VLOOKUP(Tableau8252728[[#This Row],[Semaine]],Listes!$A:$B,2,FALSE))</f>
        <v/>
      </c>
      <c r="B762" s="11" t="str">
        <f>IF(ISBLANK(Tableau8252728[[#This Row],[Matricule]]),"",VLOOKUP(Tableau8252728[[#This Row],[Matricule]],#REF!,2,FALSE))</f>
        <v/>
      </c>
      <c r="C762" s="11" t="str">
        <f>IF(ISBLANK(Tableau8252728[[#This Row],[Matricule]]),"",VLOOKUP(Tableau8252728[[#This Row],[Matricule]],#REF!,3,FALSE))</f>
        <v/>
      </c>
      <c r="D762" s="11" t="str">
        <f>CONCATENATE(Tableau8252728[[#This Row],[Semaine]],Tableau8252728[[#This Row],[Matricule]])</f>
        <v/>
      </c>
      <c r="O762" s="14" t="str">
        <f>IF(SUM(Tableau8252728[[#This Row],[Lundi]:[Mercredi]])&gt;0,SUM(Tableau8252728[[#This Row],[Lundi]:[Mercredi]]),"")</f>
        <v/>
      </c>
      <c r="P762" s="14" t="str">
        <f>IF(SUM(Tableau8252728[[#This Row],[Jeudi]:[Samedi]])&gt;0,SUM(Tableau8252728[[#This Row],[Jeudi]:[Samedi]]),"")</f>
        <v/>
      </c>
      <c r="Q762" s="14">
        <f>COUNTIF(Tableau8252728[[#This Row],[Lundi]:[Mercredi]],"&gt;0") + COUNTIF(Tableau8252728[[#This Row],[Jeudi]:[Samedi]],"&gt;0")</f>
        <v>0</v>
      </c>
      <c r="R762" s="14" t="str">
        <f>IFERROR(Tableau8252728[[#This Row],[Total Tour 1]]+Tableau8252728[[#This Row],[Total Tour 2]],"")</f>
        <v/>
      </c>
      <c r="S762" s="14">
        <f>COUNTIF(Tableau8252728[[#This Row],[Lundi]:[Samedi]],"&gt;=10")*1000</f>
        <v>0</v>
      </c>
      <c r="T76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62" s="15">
        <f>Tableau8252728[[#This Row],[Prime production]]+Tableau8252728[[#This Row],[Prime rendement]]</f>
        <v>0</v>
      </c>
      <c r="V762" s="15" t="str">
        <f>IF(Tableau8252728[[#This Row],[Matricule]]&gt;1,IF(COUNTIF(Tableau8252728[DateMatricule],Tableau8252728[[#This Row],[DateMatricule]])&gt;1,"Doublon",""),"")</f>
        <v/>
      </c>
    </row>
    <row r="763" spans="1:22" x14ac:dyDescent="0.25">
      <c r="A763" s="11" t="str">
        <f>IF(Tableau8252728[[#This Row],[Semaine]]="","",VLOOKUP(Tableau8252728[[#This Row],[Semaine]],Listes!$A:$B,2,FALSE))</f>
        <v/>
      </c>
      <c r="B763" s="11" t="str">
        <f>IF(ISBLANK(Tableau8252728[[#This Row],[Matricule]]),"",VLOOKUP(Tableau8252728[[#This Row],[Matricule]],#REF!,2,FALSE))</f>
        <v/>
      </c>
      <c r="C763" s="11" t="str">
        <f>IF(ISBLANK(Tableau8252728[[#This Row],[Matricule]]),"",VLOOKUP(Tableau8252728[[#This Row],[Matricule]],#REF!,3,FALSE))</f>
        <v/>
      </c>
      <c r="D763" s="11" t="str">
        <f>CONCATENATE(Tableau8252728[[#This Row],[Semaine]],Tableau8252728[[#This Row],[Matricule]])</f>
        <v/>
      </c>
      <c r="O763" s="14" t="str">
        <f>IF(SUM(Tableau8252728[[#This Row],[Lundi]:[Mercredi]])&gt;0,SUM(Tableau8252728[[#This Row],[Lundi]:[Mercredi]]),"")</f>
        <v/>
      </c>
      <c r="P763" s="14" t="str">
        <f>IF(SUM(Tableau8252728[[#This Row],[Jeudi]:[Samedi]])&gt;0,SUM(Tableau8252728[[#This Row],[Jeudi]:[Samedi]]),"")</f>
        <v/>
      </c>
      <c r="Q763" s="14">
        <f>COUNTIF(Tableau8252728[[#This Row],[Lundi]:[Mercredi]],"&gt;0") + COUNTIF(Tableau8252728[[#This Row],[Jeudi]:[Samedi]],"&gt;0")</f>
        <v>0</v>
      </c>
      <c r="R763" s="14" t="str">
        <f>IFERROR(Tableau8252728[[#This Row],[Total Tour 1]]+Tableau8252728[[#This Row],[Total Tour 2]],"")</f>
        <v/>
      </c>
      <c r="S763" s="14">
        <f>COUNTIF(Tableau8252728[[#This Row],[Lundi]:[Samedi]],"&gt;=10")*1000</f>
        <v>0</v>
      </c>
      <c r="T76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63" s="15">
        <f>Tableau8252728[[#This Row],[Prime production]]+Tableau8252728[[#This Row],[Prime rendement]]</f>
        <v>0</v>
      </c>
      <c r="V763" s="15" t="str">
        <f>IF(Tableau8252728[[#This Row],[Matricule]]&gt;1,IF(COUNTIF(Tableau8252728[DateMatricule],Tableau8252728[[#This Row],[DateMatricule]])&gt;1,"Doublon",""),"")</f>
        <v/>
      </c>
    </row>
    <row r="764" spans="1:22" x14ac:dyDescent="0.25">
      <c r="A764" s="11" t="str">
        <f>IF(Tableau8252728[[#This Row],[Semaine]]="","",VLOOKUP(Tableau8252728[[#This Row],[Semaine]],Listes!$A:$B,2,FALSE))</f>
        <v/>
      </c>
      <c r="B764" s="11" t="str">
        <f>IF(ISBLANK(Tableau8252728[[#This Row],[Matricule]]),"",VLOOKUP(Tableau8252728[[#This Row],[Matricule]],#REF!,2,FALSE))</f>
        <v/>
      </c>
      <c r="C764" s="11" t="str">
        <f>IF(ISBLANK(Tableau8252728[[#This Row],[Matricule]]),"",VLOOKUP(Tableau8252728[[#This Row],[Matricule]],#REF!,3,FALSE))</f>
        <v/>
      </c>
      <c r="D764" s="11" t="str">
        <f>CONCATENATE(Tableau8252728[[#This Row],[Semaine]],Tableau8252728[[#This Row],[Matricule]])</f>
        <v/>
      </c>
      <c r="O764" s="14" t="str">
        <f>IF(SUM(Tableau8252728[[#This Row],[Lundi]:[Mercredi]])&gt;0,SUM(Tableau8252728[[#This Row],[Lundi]:[Mercredi]]),"")</f>
        <v/>
      </c>
      <c r="P764" s="14" t="str">
        <f>IF(SUM(Tableau8252728[[#This Row],[Jeudi]:[Samedi]])&gt;0,SUM(Tableau8252728[[#This Row],[Jeudi]:[Samedi]]),"")</f>
        <v/>
      </c>
      <c r="Q764" s="14">
        <f>COUNTIF(Tableau8252728[[#This Row],[Lundi]:[Mercredi]],"&gt;0") + COUNTIF(Tableau8252728[[#This Row],[Jeudi]:[Samedi]],"&gt;0")</f>
        <v>0</v>
      </c>
      <c r="R764" s="14" t="str">
        <f>IFERROR(Tableau8252728[[#This Row],[Total Tour 1]]+Tableau8252728[[#This Row],[Total Tour 2]],"")</f>
        <v/>
      </c>
      <c r="S764" s="14">
        <f>COUNTIF(Tableau8252728[[#This Row],[Lundi]:[Samedi]],"&gt;=10")*1000</f>
        <v>0</v>
      </c>
      <c r="T76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64" s="15">
        <f>Tableau8252728[[#This Row],[Prime production]]+Tableau8252728[[#This Row],[Prime rendement]]</f>
        <v>0</v>
      </c>
      <c r="V764" s="15" t="str">
        <f>IF(Tableau8252728[[#This Row],[Matricule]]&gt;1,IF(COUNTIF(Tableau8252728[DateMatricule],Tableau8252728[[#This Row],[DateMatricule]])&gt;1,"Doublon",""),"")</f>
        <v/>
      </c>
    </row>
    <row r="765" spans="1:22" x14ac:dyDescent="0.25">
      <c r="A765" s="11" t="str">
        <f>IF(Tableau8252728[[#This Row],[Semaine]]="","",VLOOKUP(Tableau8252728[[#This Row],[Semaine]],Listes!$A:$B,2,FALSE))</f>
        <v/>
      </c>
      <c r="B765" s="11" t="str">
        <f>IF(ISBLANK(Tableau8252728[[#This Row],[Matricule]]),"",VLOOKUP(Tableau8252728[[#This Row],[Matricule]],#REF!,2,FALSE))</f>
        <v/>
      </c>
      <c r="C765" s="11" t="str">
        <f>IF(ISBLANK(Tableau8252728[[#This Row],[Matricule]]),"",VLOOKUP(Tableau8252728[[#This Row],[Matricule]],#REF!,3,FALSE))</f>
        <v/>
      </c>
      <c r="D765" s="11" t="str">
        <f>CONCATENATE(Tableau8252728[[#This Row],[Semaine]],Tableau8252728[[#This Row],[Matricule]])</f>
        <v/>
      </c>
      <c r="O765" s="14" t="str">
        <f>IF(SUM(Tableau8252728[[#This Row],[Lundi]:[Mercredi]])&gt;0,SUM(Tableau8252728[[#This Row],[Lundi]:[Mercredi]]),"")</f>
        <v/>
      </c>
      <c r="P765" s="14" t="str">
        <f>IF(SUM(Tableau8252728[[#This Row],[Jeudi]:[Samedi]])&gt;0,SUM(Tableau8252728[[#This Row],[Jeudi]:[Samedi]]),"")</f>
        <v/>
      </c>
      <c r="Q765" s="14">
        <f>COUNTIF(Tableau8252728[[#This Row],[Lundi]:[Mercredi]],"&gt;0") + COUNTIF(Tableau8252728[[#This Row],[Jeudi]:[Samedi]],"&gt;0")</f>
        <v>0</v>
      </c>
      <c r="R765" s="14" t="str">
        <f>IFERROR(Tableau8252728[[#This Row],[Total Tour 1]]+Tableau8252728[[#This Row],[Total Tour 2]],"")</f>
        <v/>
      </c>
      <c r="S765" s="14">
        <f>COUNTIF(Tableau8252728[[#This Row],[Lundi]:[Samedi]],"&gt;=10")*1000</f>
        <v>0</v>
      </c>
      <c r="T76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65" s="15">
        <f>Tableau8252728[[#This Row],[Prime production]]+Tableau8252728[[#This Row],[Prime rendement]]</f>
        <v>0</v>
      </c>
      <c r="V765" s="15" t="str">
        <f>IF(Tableau8252728[[#This Row],[Matricule]]&gt;1,IF(COUNTIF(Tableau8252728[DateMatricule],Tableau8252728[[#This Row],[DateMatricule]])&gt;1,"Doublon",""),"")</f>
        <v/>
      </c>
    </row>
    <row r="766" spans="1:22" x14ac:dyDescent="0.25">
      <c r="A766" s="11" t="str">
        <f>IF(Tableau8252728[[#This Row],[Semaine]]="","",VLOOKUP(Tableau8252728[[#This Row],[Semaine]],Listes!$A:$B,2,FALSE))</f>
        <v/>
      </c>
      <c r="B766" s="11" t="str">
        <f>IF(ISBLANK(Tableau8252728[[#This Row],[Matricule]]),"",VLOOKUP(Tableau8252728[[#This Row],[Matricule]],#REF!,2,FALSE))</f>
        <v/>
      </c>
      <c r="C766" s="11" t="str">
        <f>IF(ISBLANK(Tableau8252728[[#This Row],[Matricule]]),"",VLOOKUP(Tableau8252728[[#This Row],[Matricule]],#REF!,3,FALSE))</f>
        <v/>
      </c>
      <c r="D766" s="11" t="str">
        <f>CONCATENATE(Tableau8252728[[#This Row],[Semaine]],Tableau8252728[[#This Row],[Matricule]])</f>
        <v/>
      </c>
      <c r="O766" s="14" t="str">
        <f>IF(SUM(Tableau8252728[[#This Row],[Lundi]:[Mercredi]])&gt;0,SUM(Tableau8252728[[#This Row],[Lundi]:[Mercredi]]),"")</f>
        <v/>
      </c>
      <c r="P766" s="14" t="str">
        <f>IF(SUM(Tableau8252728[[#This Row],[Jeudi]:[Samedi]])&gt;0,SUM(Tableau8252728[[#This Row],[Jeudi]:[Samedi]]),"")</f>
        <v/>
      </c>
      <c r="Q766" s="14">
        <f>COUNTIF(Tableau8252728[[#This Row],[Lundi]:[Mercredi]],"&gt;0") + COUNTIF(Tableau8252728[[#This Row],[Jeudi]:[Samedi]],"&gt;0")</f>
        <v>0</v>
      </c>
      <c r="R766" s="14" t="str">
        <f>IFERROR(Tableau8252728[[#This Row],[Total Tour 1]]+Tableau8252728[[#This Row],[Total Tour 2]],"")</f>
        <v/>
      </c>
      <c r="S766" s="14">
        <f>COUNTIF(Tableau8252728[[#This Row],[Lundi]:[Samedi]],"&gt;=10")*1000</f>
        <v>0</v>
      </c>
      <c r="T76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66" s="15">
        <f>Tableau8252728[[#This Row],[Prime production]]+Tableau8252728[[#This Row],[Prime rendement]]</f>
        <v>0</v>
      </c>
      <c r="V766" s="15" t="str">
        <f>IF(Tableau8252728[[#This Row],[Matricule]]&gt;1,IF(COUNTIF(Tableau8252728[DateMatricule],Tableau8252728[[#This Row],[DateMatricule]])&gt;1,"Doublon",""),"")</f>
        <v/>
      </c>
    </row>
    <row r="767" spans="1:22" x14ac:dyDescent="0.25">
      <c r="A767" s="11" t="str">
        <f>IF(Tableau8252728[[#This Row],[Semaine]]="","",VLOOKUP(Tableau8252728[[#This Row],[Semaine]],Listes!$A:$B,2,FALSE))</f>
        <v/>
      </c>
      <c r="B767" s="11" t="str">
        <f>IF(ISBLANK(Tableau8252728[[#This Row],[Matricule]]),"",VLOOKUP(Tableau8252728[[#This Row],[Matricule]],#REF!,2,FALSE))</f>
        <v/>
      </c>
      <c r="C767" s="11" t="str">
        <f>IF(ISBLANK(Tableau8252728[[#This Row],[Matricule]]),"",VLOOKUP(Tableau8252728[[#This Row],[Matricule]],#REF!,3,FALSE))</f>
        <v/>
      </c>
      <c r="D767" s="11" t="str">
        <f>CONCATENATE(Tableau8252728[[#This Row],[Semaine]],Tableau8252728[[#This Row],[Matricule]])</f>
        <v/>
      </c>
      <c r="O767" s="14" t="str">
        <f>IF(SUM(Tableau8252728[[#This Row],[Lundi]:[Mercredi]])&gt;0,SUM(Tableau8252728[[#This Row],[Lundi]:[Mercredi]]),"")</f>
        <v/>
      </c>
      <c r="P767" s="14" t="str">
        <f>IF(SUM(Tableau8252728[[#This Row],[Jeudi]:[Samedi]])&gt;0,SUM(Tableau8252728[[#This Row],[Jeudi]:[Samedi]]),"")</f>
        <v/>
      </c>
      <c r="Q767" s="14">
        <f>COUNTIF(Tableau8252728[[#This Row],[Lundi]:[Mercredi]],"&gt;0") + COUNTIF(Tableau8252728[[#This Row],[Jeudi]:[Samedi]],"&gt;0")</f>
        <v>0</v>
      </c>
      <c r="R767" s="14" t="str">
        <f>IFERROR(Tableau8252728[[#This Row],[Total Tour 1]]+Tableau8252728[[#This Row],[Total Tour 2]],"")</f>
        <v/>
      </c>
      <c r="S767" s="14">
        <f>COUNTIF(Tableau8252728[[#This Row],[Lundi]:[Samedi]],"&gt;=10")*1000</f>
        <v>0</v>
      </c>
      <c r="T76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67" s="15">
        <f>Tableau8252728[[#This Row],[Prime production]]+Tableau8252728[[#This Row],[Prime rendement]]</f>
        <v>0</v>
      </c>
      <c r="V767" s="15" t="str">
        <f>IF(Tableau8252728[[#This Row],[Matricule]]&gt;1,IF(COUNTIF(Tableau8252728[DateMatricule],Tableau8252728[[#This Row],[DateMatricule]])&gt;1,"Doublon",""),"")</f>
        <v/>
      </c>
    </row>
    <row r="768" spans="1:22" x14ac:dyDescent="0.25">
      <c r="A768" s="11" t="str">
        <f>IF(Tableau8252728[[#This Row],[Semaine]]="","",VLOOKUP(Tableau8252728[[#This Row],[Semaine]],Listes!$A:$B,2,FALSE))</f>
        <v/>
      </c>
      <c r="B768" s="11" t="str">
        <f>IF(ISBLANK(Tableau8252728[[#This Row],[Matricule]]),"",VLOOKUP(Tableau8252728[[#This Row],[Matricule]],#REF!,2,FALSE))</f>
        <v/>
      </c>
      <c r="C768" s="11" t="str">
        <f>IF(ISBLANK(Tableau8252728[[#This Row],[Matricule]]),"",VLOOKUP(Tableau8252728[[#This Row],[Matricule]],#REF!,3,FALSE))</f>
        <v/>
      </c>
      <c r="D768" s="11" t="str">
        <f>CONCATENATE(Tableau8252728[[#This Row],[Semaine]],Tableau8252728[[#This Row],[Matricule]])</f>
        <v/>
      </c>
      <c r="O768" s="14" t="str">
        <f>IF(SUM(Tableau8252728[[#This Row],[Lundi]:[Mercredi]])&gt;0,SUM(Tableau8252728[[#This Row],[Lundi]:[Mercredi]]),"")</f>
        <v/>
      </c>
      <c r="P768" s="14" t="str">
        <f>IF(SUM(Tableau8252728[[#This Row],[Jeudi]:[Samedi]])&gt;0,SUM(Tableau8252728[[#This Row],[Jeudi]:[Samedi]]),"")</f>
        <v/>
      </c>
      <c r="Q768" s="14">
        <f>COUNTIF(Tableau8252728[[#This Row],[Lundi]:[Mercredi]],"&gt;0") + COUNTIF(Tableau8252728[[#This Row],[Jeudi]:[Samedi]],"&gt;0")</f>
        <v>0</v>
      </c>
      <c r="R768" s="14" t="str">
        <f>IFERROR(Tableau8252728[[#This Row],[Total Tour 1]]+Tableau8252728[[#This Row],[Total Tour 2]],"")</f>
        <v/>
      </c>
      <c r="S768" s="14">
        <f>COUNTIF(Tableau8252728[[#This Row],[Lundi]:[Samedi]],"&gt;=10")*1000</f>
        <v>0</v>
      </c>
      <c r="T76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68" s="15">
        <f>Tableau8252728[[#This Row],[Prime production]]+Tableau8252728[[#This Row],[Prime rendement]]</f>
        <v>0</v>
      </c>
      <c r="V768" s="15" t="str">
        <f>IF(Tableau8252728[[#This Row],[Matricule]]&gt;1,IF(COUNTIF(Tableau8252728[DateMatricule],Tableau8252728[[#This Row],[DateMatricule]])&gt;1,"Doublon",""),"")</f>
        <v/>
      </c>
    </row>
    <row r="769" spans="1:22" x14ac:dyDescent="0.25">
      <c r="A769" s="11" t="str">
        <f>IF(Tableau8252728[[#This Row],[Semaine]]="","",VLOOKUP(Tableau8252728[[#This Row],[Semaine]],Listes!$A:$B,2,FALSE))</f>
        <v/>
      </c>
      <c r="B769" s="11" t="str">
        <f>IF(ISBLANK(Tableau8252728[[#This Row],[Matricule]]),"",VLOOKUP(Tableau8252728[[#This Row],[Matricule]],#REF!,2,FALSE))</f>
        <v/>
      </c>
      <c r="C769" s="11" t="str">
        <f>IF(ISBLANK(Tableau8252728[[#This Row],[Matricule]]),"",VLOOKUP(Tableau8252728[[#This Row],[Matricule]],#REF!,3,FALSE))</f>
        <v/>
      </c>
      <c r="D769" s="11" t="str">
        <f>CONCATENATE(Tableau8252728[[#This Row],[Semaine]],Tableau8252728[[#This Row],[Matricule]])</f>
        <v/>
      </c>
      <c r="O769" s="14" t="str">
        <f>IF(SUM(Tableau8252728[[#This Row],[Lundi]:[Mercredi]])&gt;0,SUM(Tableau8252728[[#This Row],[Lundi]:[Mercredi]]),"")</f>
        <v/>
      </c>
      <c r="P769" s="14" t="str">
        <f>IF(SUM(Tableau8252728[[#This Row],[Jeudi]:[Samedi]])&gt;0,SUM(Tableau8252728[[#This Row],[Jeudi]:[Samedi]]),"")</f>
        <v/>
      </c>
      <c r="Q769" s="14">
        <f>COUNTIF(Tableau8252728[[#This Row],[Lundi]:[Mercredi]],"&gt;0") + COUNTIF(Tableau8252728[[#This Row],[Jeudi]:[Samedi]],"&gt;0")</f>
        <v>0</v>
      </c>
      <c r="R769" s="14" t="str">
        <f>IFERROR(Tableau8252728[[#This Row],[Total Tour 1]]+Tableau8252728[[#This Row],[Total Tour 2]],"")</f>
        <v/>
      </c>
      <c r="S769" s="14">
        <f>COUNTIF(Tableau8252728[[#This Row],[Lundi]:[Samedi]],"&gt;=10")*1000</f>
        <v>0</v>
      </c>
      <c r="T76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69" s="15">
        <f>Tableau8252728[[#This Row],[Prime production]]+Tableau8252728[[#This Row],[Prime rendement]]</f>
        <v>0</v>
      </c>
      <c r="V769" s="15" t="str">
        <f>IF(Tableau8252728[[#This Row],[Matricule]]&gt;1,IF(COUNTIF(Tableau8252728[DateMatricule],Tableau8252728[[#This Row],[DateMatricule]])&gt;1,"Doublon",""),"")</f>
        <v/>
      </c>
    </row>
    <row r="770" spans="1:22" x14ac:dyDescent="0.25">
      <c r="A770" s="11" t="str">
        <f>IF(Tableau8252728[[#This Row],[Semaine]]="","",VLOOKUP(Tableau8252728[[#This Row],[Semaine]],Listes!$A:$B,2,FALSE))</f>
        <v/>
      </c>
      <c r="B770" s="11" t="str">
        <f>IF(ISBLANK(Tableau8252728[[#This Row],[Matricule]]),"",VLOOKUP(Tableau8252728[[#This Row],[Matricule]],#REF!,2,FALSE))</f>
        <v/>
      </c>
      <c r="C770" s="11" t="str">
        <f>IF(ISBLANK(Tableau8252728[[#This Row],[Matricule]]),"",VLOOKUP(Tableau8252728[[#This Row],[Matricule]],#REF!,3,FALSE))</f>
        <v/>
      </c>
      <c r="D770" s="11" t="str">
        <f>CONCATENATE(Tableau8252728[[#This Row],[Semaine]],Tableau8252728[[#This Row],[Matricule]])</f>
        <v/>
      </c>
      <c r="O770" s="14" t="str">
        <f>IF(SUM(Tableau8252728[[#This Row],[Lundi]:[Mercredi]])&gt;0,SUM(Tableau8252728[[#This Row],[Lundi]:[Mercredi]]),"")</f>
        <v/>
      </c>
      <c r="P770" s="14" t="str">
        <f>IF(SUM(Tableau8252728[[#This Row],[Jeudi]:[Samedi]])&gt;0,SUM(Tableau8252728[[#This Row],[Jeudi]:[Samedi]]),"")</f>
        <v/>
      </c>
      <c r="Q770" s="14">
        <f>COUNTIF(Tableau8252728[[#This Row],[Lundi]:[Mercredi]],"&gt;0") + COUNTIF(Tableau8252728[[#This Row],[Jeudi]:[Samedi]],"&gt;0")</f>
        <v>0</v>
      </c>
      <c r="R770" s="14" t="str">
        <f>IFERROR(Tableau8252728[[#This Row],[Total Tour 1]]+Tableau8252728[[#This Row],[Total Tour 2]],"")</f>
        <v/>
      </c>
      <c r="S770" s="14">
        <f>COUNTIF(Tableau8252728[[#This Row],[Lundi]:[Samedi]],"&gt;=10")*1000</f>
        <v>0</v>
      </c>
      <c r="T77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70" s="15">
        <f>Tableau8252728[[#This Row],[Prime production]]+Tableau8252728[[#This Row],[Prime rendement]]</f>
        <v>0</v>
      </c>
      <c r="V770" s="15" t="str">
        <f>IF(Tableau8252728[[#This Row],[Matricule]]&gt;1,IF(COUNTIF(Tableau8252728[DateMatricule],Tableau8252728[[#This Row],[DateMatricule]])&gt;1,"Doublon",""),"")</f>
        <v/>
      </c>
    </row>
    <row r="771" spans="1:22" x14ac:dyDescent="0.25">
      <c r="A771" s="11" t="str">
        <f>IF(Tableau8252728[[#This Row],[Semaine]]="","",VLOOKUP(Tableau8252728[[#This Row],[Semaine]],Listes!$A:$B,2,FALSE))</f>
        <v/>
      </c>
      <c r="B771" s="11" t="str">
        <f>IF(ISBLANK(Tableau8252728[[#This Row],[Matricule]]),"",VLOOKUP(Tableau8252728[[#This Row],[Matricule]],#REF!,2,FALSE))</f>
        <v/>
      </c>
      <c r="C771" s="11" t="str">
        <f>IF(ISBLANK(Tableau8252728[[#This Row],[Matricule]]),"",VLOOKUP(Tableau8252728[[#This Row],[Matricule]],#REF!,3,FALSE))</f>
        <v/>
      </c>
      <c r="D771" s="11" t="str">
        <f>CONCATENATE(Tableau8252728[[#This Row],[Semaine]],Tableau8252728[[#This Row],[Matricule]])</f>
        <v/>
      </c>
      <c r="O771" s="14" t="str">
        <f>IF(SUM(Tableau8252728[[#This Row],[Lundi]:[Mercredi]])&gt;0,SUM(Tableau8252728[[#This Row],[Lundi]:[Mercredi]]),"")</f>
        <v/>
      </c>
      <c r="P771" s="14" t="str">
        <f>IF(SUM(Tableau8252728[[#This Row],[Jeudi]:[Samedi]])&gt;0,SUM(Tableau8252728[[#This Row],[Jeudi]:[Samedi]]),"")</f>
        <v/>
      </c>
      <c r="Q771" s="14">
        <f>COUNTIF(Tableau8252728[[#This Row],[Lundi]:[Mercredi]],"&gt;0") + COUNTIF(Tableau8252728[[#This Row],[Jeudi]:[Samedi]],"&gt;0")</f>
        <v>0</v>
      </c>
      <c r="R771" s="14" t="str">
        <f>IFERROR(Tableau8252728[[#This Row],[Total Tour 1]]+Tableau8252728[[#This Row],[Total Tour 2]],"")</f>
        <v/>
      </c>
      <c r="S771" s="14">
        <f>COUNTIF(Tableau8252728[[#This Row],[Lundi]:[Samedi]],"&gt;=10")*1000</f>
        <v>0</v>
      </c>
      <c r="T77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71" s="15">
        <f>Tableau8252728[[#This Row],[Prime production]]+Tableau8252728[[#This Row],[Prime rendement]]</f>
        <v>0</v>
      </c>
      <c r="V771" s="15" t="str">
        <f>IF(Tableau8252728[[#This Row],[Matricule]]&gt;1,IF(COUNTIF(Tableau8252728[DateMatricule],Tableau8252728[[#This Row],[DateMatricule]])&gt;1,"Doublon",""),"")</f>
        <v/>
      </c>
    </row>
    <row r="772" spans="1:22" x14ac:dyDescent="0.25">
      <c r="A772" s="11" t="str">
        <f>IF(Tableau8252728[[#This Row],[Semaine]]="","",VLOOKUP(Tableau8252728[[#This Row],[Semaine]],Listes!$A:$B,2,FALSE))</f>
        <v/>
      </c>
      <c r="B772" s="11" t="str">
        <f>IF(ISBLANK(Tableau8252728[[#This Row],[Matricule]]),"",VLOOKUP(Tableau8252728[[#This Row],[Matricule]],#REF!,2,FALSE))</f>
        <v/>
      </c>
      <c r="C772" s="11" t="str">
        <f>IF(ISBLANK(Tableau8252728[[#This Row],[Matricule]]),"",VLOOKUP(Tableau8252728[[#This Row],[Matricule]],#REF!,3,FALSE))</f>
        <v/>
      </c>
      <c r="D772" s="11" t="str">
        <f>CONCATENATE(Tableau8252728[[#This Row],[Semaine]],Tableau8252728[[#This Row],[Matricule]])</f>
        <v/>
      </c>
      <c r="O772" s="14" t="str">
        <f>IF(SUM(Tableau8252728[[#This Row],[Lundi]:[Mercredi]])&gt;0,SUM(Tableau8252728[[#This Row],[Lundi]:[Mercredi]]),"")</f>
        <v/>
      </c>
      <c r="P772" s="14" t="str">
        <f>IF(SUM(Tableau8252728[[#This Row],[Jeudi]:[Samedi]])&gt;0,SUM(Tableau8252728[[#This Row],[Jeudi]:[Samedi]]),"")</f>
        <v/>
      </c>
      <c r="Q772" s="14">
        <f>COUNTIF(Tableau8252728[[#This Row],[Lundi]:[Mercredi]],"&gt;0") + COUNTIF(Tableau8252728[[#This Row],[Jeudi]:[Samedi]],"&gt;0")</f>
        <v>0</v>
      </c>
      <c r="R772" s="14" t="str">
        <f>IFERROR(Tableau8252728[[#This Row],[Total Tour 1]]+Tableau8252728[[#This Row],[Total Tour 2]],"")</f>
        <v/>
      </c>
      <c r="S772" s="14">
        <f>COUNTIF(Tableau8252728[[#This Row],[Lundi]:[Samedi]],"&gt;=10")*1000</f>
        <v>0</v>
      </c>
      <c r="T77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72" s="15">
        <f>Tableau8252728[[#This Row],[Prime production]]+Tableau8252728[[#This Row],[Prime rendement]]</f>
        <v>0</v>
      </c>
      <c r="V772" s="15" t="str">
        <f>IF(Tableau8252728[[#This Row],[Matricule]]&gt;1,IF(COUNTIF(Tableau8252728[DateMatricule],Tableau8252728[[#This Row],[DateMatricule]])&gt;1,"Doublon",""),"")</f>
        <v/>
      </c>
    </row>
    <row r="773" spans="1:22" x14ac:dyDescent="0.25">
      <c r="A773" s="11" t="str">
        <f>IF(Tableau8252728[[#This Row],[Semaine]]="","",VLOOKUP(Tableau8252728[[#This Row],[Semaine]],Listes!$A:$B,2,FALSE))</f>
        <v/>
      </c>
      <c r="B773" s="11" t="str">
        <f>IF(ISBLANK(Tableau8252728[[#This Row],[Matricule]]),"",VLOOKUP(Tableau8252728[[#This Row],[Matricule]],#REF!,2,FALSE))</f>
        <v/>
      </c>
      <c r="C773" s="11" t="str">
        <f>IF(ISBLANK(Tableau8252728[[#This Row],[Matricule]]),"",VLOOKUP(Tableau8252728[[#This Row],[Matricule]],#REF!,3,FALSE))</f>
        <v/>
      </c>
      <c r="D773" s="11" t="str">
        <f>CONCATENATE(Tableau8252728[[#This Row],[Semaine]],Tableau8252728[[#This Row],[Matricule]])</f>
        <v/>
      </c>
      <c r="O773" s="14" t="str">
        <f>IF(SUM(Tableau8252728[[#This Row],[Lundi]:[Mercredi]])&gt;0,SUM(Tableau8252728[[#This Row],[Lundi]:[Mercredi]]),"")</f>
        <v/>
      </c>
      <c r="P773" s="14" t="str">
        <f>IF(SUM(Tableau8252728[[#This Row],[Jeudi]:[Samedi]])&gt;0,SUM(Tableau8252728[[#This Row],[Jeudi]:[Samedi]]),"")</f>
        <v/>
      </c>
      <c r="Q773" s="14">
        <f>COUNTIF(Tableau8252728[[#This Row],[Lundi]:[Mercredi]],"&gt;0") + COUNTIF(Tableau8252728[[#This Row],[Jeudi]:[Samedi]],"&gt;0")</f>
        <v>0</v>
      </c>
      <c r="R773" s="14" t="str">
        <f>IFERROR(Tableau8252728[[#This Row],[Total Tour 1]]+Tableau8252728[[#This Row],[Total Tour 2]],"")</f>
        <v/>
      </c>
      <c r="S773" s="14">
        <f>COUNTIF(Tableau8252728[[#This Row],[Lundi]:[Samedi]],"&gt;=10")*1000</f>
        <v>0</v>
      </c>
      <c r="T77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73" s="15">
        <f>Tableau8252728[[#This Row],[Prime production]]+Tableau8252728[[#This Row],[Prime rendement]]</f>
        <v>0</v>
      </c>
      <c r="V773" s="15" t="str">
        <f>IF(Tableau8252728[[#This Row],[Matricule]]&gt;1,IF(COUNTIF(Tableau8252728[DateMatricule],Tableau8252728[[#This Row],[DateMatricule]])&gt;1,"Doublon",""),"")</f>
        <v/>
      </c>
    </row>
    <row r="774" spans="1:22" x14ac:dyDescent="0.25">
      <c r="A774" s="11" t="str">
        <f>IF(Tableau8252728[[#This Row],[Semaine]]="","",VLOOKUP(Tableau8252728[[#This Row],[Semaine]],Listes!$A:$B,2,FALSE))</f>
        <v/>
      </c>
      <c r="B774" s="11" t="str">
        <f>IF(ISBLANK(Tableau8252728[[#This Row],[Matricule]]),"",VLOOKUP(Tableau8252728[[#This Row],[Matricule]],#REF!,2,FALSE))</f>
        <v/>
      </c>
      <c r="C774" s="11" t="str">
        <f>IF(ISBLANK(Tableau8252728[[#This Row],[Matricule]]),"",VLOOKUP(Tableau8252728[[#This Row],[Matricule]],#REF!,3,FALSE))</f>
        <v/>
      </c>
      <c r="D774" s="11" t="str">
        <f>CONCATENATE(Tableau8252728[[#This Row],[Semaine]],Tableau8252728[[#This Row],[Matricule]])</f>
        <v/>
      </c>
      <c r="O774" s="14" t="str">
        <f>IF(SUM(Tableau8252728[[#This Row],[Lundi]:[Mercredi]])&gt;0,SUM(Tableau8252728[[#This Row],[Lundi]:[Mercredi]]),"")</f>
        <v/>
      </c>
      <c r="P774" s="14" t="str">
        <f>IF(SUM(Tableau8252728[[#This Row],[Jeudi]:[Samedi]])&gt;0,SUM(Tableau8252728[[#This Row],[Jeudi]:[Samedi]]),"")</f>
        <v/>
      </c>
      <c r="Q774" s="14">
        <f>COUNTIF(Tableau8252728[[#This Row],[Lundi]:[Mercredi]],"&gt;0") + COUNTIF(Tableau8252728[[#This Row],[Jeudi]:[Samedi]],"&gt;0")</f>
        <v>0</v>
      </c>
      <c r="R774" s="14" t="str">
        <f>IFERROR(Tableau8252728[[#This Row],[Total Tour 1]]+Tableau8252728[[#This Row],[Total Tour 2]],"")</f>
        <v/>
      </c>
      <c r="S774" s="14">
        <f>COUNTIF(Tableau8252728[[#This Row],[Lundi]:[Samedi]],"&gt;=10")*1000</f>
        <v>0</v>
      </c>
      <c r="T77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74" s="15">
        <f>Tableau8252728[[#This Row],[Prime production]]+Tableau8252728[[#This Row],[Prime rendement]]</f>
        <v>0</v>
      </c>
      <c r="V774" s="15" t="str">
        <f>IF(Tableau8252728[[#This Row],[Matricule]]&gt;1,IF(COUNTIF(Tableau8252728[DateMatricule],Tableau8252728[[#This Row],[DateMatricule]])&gt;1,"Doublon",""),"")</f>
        <v/>
      </c>
    </row>
    <row r="775" spans="1:22" x14ac:dyDescent="0.25">
      <c r="A775" s="11" t="str">
        <f>IF(Tableau8252728[[#This Row],[Semaine]]="","",VLOOKUP(Tableau8252728[[#This Row],[Semaine]],Listes!$A:$B,2,FALSE))</f>
        <v/>
      </c>
      <c r="B775" s="11" t="str">
        <f>IF(ISBLANK(Tableau8252728[[#This Row],[Matricule]]),"",VLOOKUP(Tableau8252728[[#This Row],[Matricule]],#REF!,2,FALSE))</f>
        <v/>
      </c>
      <c r="C775" s="11" t="str">
        <f>IF(ISBLANK(Tableau8252728[[#This Row],[Matricule]]),"",VLOOKUP(Tableau8252728[[#This Row],[Matricule]],#REF!,3,FALSE))</f>
        <v/>
      </c>
      <c r="D775" s="11" t="str">
        <f>CONCATENATE(Tableau8252728[[#This Row],[Semaine]],Tableau8252728[[#This Row],[Matricule]])</f>
        <v/>
      </c>
      <c r="O775" s="14" t="str">
        <f>IF(SUM(Tableau8252728[[#This Row],[Lundi]:[Mercredi]])&gt;0,SUM(Tableau8252728[[#This Row],[Lundi]:[Mercredi]]),"")</f>
        <v/>
      </c>
      <c r="P775" s="14" t="str">
        <f>IF(SUM(Tableau8252728[[#This Row],[Jeudi]:[Samedi]])&gt;0,SUM(Tableau8252728[[#This Row],[Jeudi]:[Samedi]]),"")</f>
        <v/>
      </c>
      <c r="Q775" s="14">
        <f>COUNTIF(Tableau8252728[[#This Row],[Lundi]:[Mercredi]],"&gt;0") + COUNTIF(Tableau8252728[[#This Row],[Jeudi]:[Samedi]],"&gt;0")</f>
        <v>0</v>
      </c>
      <c r="R775" s="14" t="str">
        <f>IFERROR(Tableau8252728[[#This Row],[Total Tour 1]]+Tableau8252728[[#This Row],[Total Tour 2]],"")</f>
        <v/>
      </c>
      <c r="S775" s="14">
        <f>COUNTIF(Tableau8252728[[#This Row],[Lundi]:[Samedi]],"&gt;=10")*1000</f>
        <v>0</v>
      </c>
      <c r="T77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75" s="15">
        <f>Tableau8252728[[#This Row],[Prime production]]+Tableau8252728[[#This Row],[Prime rendement]]</f>
        <v>0</v>
      </c>
      <c r="V775" s="15" t="str">
        <f>IF(Tableau8252728[[#This Row],[Matricule]]&gt;1,IF(COUNTIF(Tableau8252728[DateMatricule],Tableau8252728[[#This Row],[DateMatricule]])&gt;1,"Doublon",""),"")</f>
        <v/>
      </c>
    </row>
    <row r="776" spans="1:22" x14ac:dyDescent="0.25">
      <c r="A776" s="11" t="str">
        <f>IF(Tableau8252728[[#This Row],[Semaine]]="","",VLOOKUP(Tableau8252728[[#This Row],[Semaine]],Listes!$A:$B,2,FALSE))</f>
        <v/>
      </c>
      <c r="B776" s="11" t="str">
        <f>IF(ISBLANK(Tableau8252728[[#This Row],[Matricule]]),"",VLOOKUP(Tableau8252728[[#This Row],[Matricule]],#REF!,2,FALSE))</f>
        <v/>
      </c>
      <c r="C776" s="11" t="str">
        <f>IF(ISBLANK(Tableau8252728[[#This Row],[Matricule]]),"",VLOOKUP(Tableau8252728[[#This Row],[Matricule]],#REF!,3,FALSE))</f>
        <v/>
      </c>
      <c r="D776" s="11" t="str">
        <f>CONCATENATE(Tableau8252728[[#This Row],[Semaine]],Tableau8252728[[#This Row],[Matricule]])</f>
        <v/>
      </c>
      <c r="O776" s="14" t="str">
        <f>IF(SUM(Tableau8252728[[#This Row],[Lundi]:[Mercredi]])&gt;0,SUM(Tableau8252728[[#This Row],[Lundi]:[Mercredi]]),"")</f>
        <v/>
      </c>
      <c r="P776" s="14" t="str">
        <f>IF(SUM(Tableau8252728[[#This Row],[Jeudi]:[Samedi]])&gt;0,SUM(Tableau8252728[[#This Row],[Jeudi]:[Samedi]]),"")</f>
        <v/>
      </c>
      <c r="Q776" s="14">
        <f>COUNTIF(Tableau8252728[[#This Row],[Lundi]:[Mercredi]],"&gt;0") + COUNTIF(Tableau8252728[[#This Row],[Jeudi]:[Samedi]],"&gt;0")</f>
        <v>0</v>
      </c>
      <c r="R776" s="14" t="str">
        <f>IFERROR(Tableau8252728[[#This Row],[Total Tour 1]]+Tableau8252728[[#This Row],[Total Tour 2]],"")</f>
        <v/>
      </c>
      <c r="S776" s="14">
        <f>COUNTIF(Tableau8252728[[#This Row],[Lundi]:[Samedi]],"&gt;=10")*1000</f>
        <v>0</v>
      </c>
      <c r="T77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76" s="15">
        <f>Tableau8252728[[#This Row],[Prime production]]+Tableau8252728[[#This Row],[Prime rendement]]</f>
        <v>0</v>
      </c>
      <c r="V776" s="15" t="str">
        <f>IF(Tableau8252728[[#This Row],[Matricule]]&gt;1,IF(COUNTIF(Tableau8252728[DateMatricule],Tableau8252728[[#This Row],[DateMatricule]])&gt;1,"Doublon",""),"")</f>
        <v/>
      </c>
    </row>
    <row r="777" spans="1:22" x14ac:dyDescent="0.25">
      <c r="A777" s="11" t="str">
        <f>IF(Tableau8252728[[#This Row],[Semaine]]="","",VLOOKUP(Tableau8252728[[#This Row],[Semaine]],Listes!$A:$B,2,FALSE))</f>
        <v/>
      </c>
      <c r="B777" s="11" t="str">
        <f>IF(ISBLANK(Tableau8252728[[#This Row],[Matricule]]),"",VLOOKUP(Tableau8252728[[#This Row],[Matricule]],#REF!,2,FALSE))</f>
        <v/>
      </c>
      <c r="C777" s="11" t="str">
        <f>IF(ISBLANK(Tableau8252728[[#This Row],[Matricule]]),"",VLOOKUP(Tableau8252728[[#This Row],[Matricule]],#REF!,3,FALSE))</f>
        <v/>
      </c>
      <c r="D777" s="11" t="str">
        <f>CONCATENATE(Tableau8252728[[#This Row],[Semaine]],Tableau8252728[[#This Row],[Matricule]])</f>
        <v/>
      </c>
      <c r="O777" s="14" t="str">
        <f>IF(SUM(Tableau8252728[[#This Row],[Lundi]:[Mercredi]])&gt;0,SUM(Tableau8252728[[#This Row],[Lundi]:[Mercredi]]),"")</f>
        <v/>
      </c>
      <c r="P777" s="14" t="str">
        <f>IF(SUM(Tableau8252728[[#This Row],[Jeudi]:[Samedi]])&gt;0,SUM(Tableau8252728[[#This Row],[Jeudi]:[Samedi]]),"")</f>
        <v/>
      </c>
      <c r="Q777" s="14">
        <f>COUNTIF(Tableau8252728[[#This Row],[Lundi]:[Mercredi]],"&gt;0") + COUNTIF(Tableau8252728[[#This Row],[Jeudi]:[Samedi]],"&gt;0")</f>
        <v>0</v>
      </c>
      <c r="R777" s="14" t="str">
        <f>IFERROR(Tableau8252728[[#This Row],[Total Tour 1]]+Tableau8252728[[#This Row],[Total Tour 2]],"")</f>
        <v/>
      </c>
      <c r="S777" s="14">
        <f>COUNTIF(Tableau8252728[[#This Row],[Lundi]:[Samedi]],"&gt;=10")*1000</f>
        <v>0</v>
      </c>
      <c r="T77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77" s="15">
        <f>Tableau8252728[[#This Row],[Prime production]]+Tableau8252728[[#This Row],[Prime rendement]]</f>
        <v>0</v>
      </c>
      <c r="V777" s="15" t="str">
        <f>IF(Tableau8252728[[#This Row],[Matricule]]&gt;1,IF(COUNTIF(Tableau8252728[DateMatricule],Tableau8252728[[#This Row],[DateMatricule]])&gt;1,"Doublon",""),"")</f>
        <v/>
      </c>
    </row>
    <row r="778" spans="1:22" x14ac:dyDescent="0.25">
      <c r="A778" s="11" t="str">
        <f>IF(Tableau8252728[[#This Row],[Semaine]]="","",VLOOKUP(Tableau8252728[[#This Row],[Semaine]],Listes!$A:$B,2,FALSE))</f>
        <v/>
      </c>
      <c r="B778" s="11" t="str">
        <f>IF(ISBLANK(Tableau8252728[[#This Row],[Matricule]]),"",VLOOKUP(Tableau8252728[[#This Row],[Matricule]],#REF!,2,FALSE))</f>
        <v/>
      </c>
      <c r="C778" s="11" t="str">
        <f>IF(ISBLANK(Tableau8252728[[#This Row],[Matricule]]),"",VLOOKUP(Tableau8252728[[#This Row],[Matricule]],#REF!,3,FALSE))</f>
        <v/>
      </c>
      <c r="D778" s="11" t="str">
        <f>CONCATENATE(Tableau8252728[[#This Row],[Semaine]],Tableau8252728[[#This Row],[Matricule]])</f>
        <v/>
      </c>
      <c r="O778" s="14" t="str">
        <f>IF(SUM(Tableau8252728[[#This Row],[Lundi]:[Mercredi]])&gt;0,SUM(Tableau8252728[[#This Row],[Lundi]:[Mercredi]]),"")</f>
        <v/>
      </c>
      <c r="P778" s="14" t="str">
        <f>IF(SUM(Tableau8252728[[#This Row],[Jeudi]:[Samedi]])&gt;0,SUM(Tableau8252728[[#This Row],[Jeudi]:[Samedi]]),"")</f>
        <v/>
      </c>
      <c r="Q778" s="14">
        <f>COUNTIF(Tableau8252728[[#This Row],[Lundi]:[Mercredi]],"&gt;0") + COUNTIF(Tableau8252728[[#This Row],[Jeudi]:[Samedi]],"&gt;0")</f>
        <v>0</v>
      </c>
      <c r="R778" s="14" t="str">
        <f>IFERROR(Tableau8252728[[#This Row],[Total Tour 1]]+Tableau8252728[[#This Row],[Total Tour 2]],"")</f>
        <v/>
      </c>
      <c r="S778" s="14">
        <f>COUNTIF(Tableau8252728[[#This Row],[Lundi]:[Samedi]],"&gt;=10")*1000</f>
        <v>0</v>
      </c>
      <c r="T77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78" s="15">
        <f>Tableau8252728[[#This Row],[Prime production]]+Tableau8252728[[#This Row],[Prime rendement]]</f>
        <v>0</v>
      </c>
      <c r="V778" s="15" t="str">
        <f>IF(Tableau8252728[[#This Row],[Matricule]]&gt;1,IF(COUNTIF(Tableau8252728[DateMatricule],Tableau8252728[[#This Row],[DateMatricule]])&gt;1,"Doublon",""),"")</f>
        <v/>
      </c>
    </row>
    <row r="779" spans="1:22" x14ac:dyDescent="0.25">
      <c r="A779" s="11" t="str">
        <f>IF(Tableau8252728[[#This Row],[Semaine]]="","",VLOOKUP(Tableau8252728[[#This Row],[Semaine]],Listes!$A:$B,2,FALSE))</f>
        <v/>
      </c>
      <c r="B779" s="11" t="str">
        <f>IF(ISBLANK(Tableau8252728[[#This Row],[Matricule]]),"",VLOOKUP(Tableau8252728[[#This Row],[Matricule]],#REF!,2,FALSE))</f>
        <v/>
      </c>
      <c r="C779" s="11" t="str">
        <f>IF(ISBLANK(Tableau8252728[[#This Row],[Matricule]]),"",VLOOKUP(Tableau8252728[[#This Row],[Matricule]],#REF!,3,FALSE))</f>
        <v/>
      </c>
      <c r="D779" s="11" t="str">
        <f>CONCATENATE(Tableau8252728[[#This Row],[Semaine]],Tableau8252728[[#This Row],[Matricule]])</f>
        <v/>
      </c>
      <c r="O779" s="14" t="str">
        <f>IF(SUM(Tableau8252728[[#This Row],[Lundi]:[Mercredi]])&gt;0,SUM(Tableau8252728[[#This Row],[Lundi]:[Mercredi]]),"")</f>
        <v/>
      </c>
      <c r="P779" s="14" t="str">
        <f>IF(SUM(Tableau8252728[[#This Row],[Jeudi]:[Samedi]])&gt;0,SUM(Tableau8252728[[#This Row],[Jeudi]:[Samedi]]),"")</f>
        <v/>
      </c>
      <c r="Q779" s="14">
        <f>COUNTIF(Tableau8252728[[#This Row],[Lundi]:[Mercredi]],"&gt;0") + COUNTIF(Tableau8252728[[#This Row],[Jeudi]:[Samedi]],"&gt;0")</f>
        <v>0</v>
      </c>
      <c r="R779" s="14" t="str">
        <f>IFERROR(Tableau8252728[[#This Row],[Total Tour 1]]+Tableau8252728[[#This Row],[Total Tour 2]],"")</f>
        <v/>
      </c>
      <c r="S779" s="14">
        <f>COUNTIF(Tableau8252728[[#This Row],[Lundi]:[Samedi]],"&gt;=10")*1000</f>
        <v>0</v>
      </c>
      <c r="T77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79" s="15">
        <f>Tableau8252728[[#This Row],[Prime production]]+Tableau8252728[[#This Row],[Prime rendement]]</f>
        <v>0</v>
      </c>
      <c r="V779" s="15" t="str">
        <f>IF(Tableau8252728[[#This Row],[Matricule]]&gt;1,IF(COUNTIF(Tableau8252728[DateMatricule],Tableau8252728[[#This Row],[DateMatricule]])&gt;1,"Doublon",""),"")</f>
        <v/>
      </c>
    </row>
    <row r="780" spans="1:22" x14ac:dyDescent="0.25">
      <c r="A780" s="11" t="str">
        <f>IF(Tableau8252728[[#This Row],[Semaine]]="","",VLOOKUP(Tableau8252728[[#This Row],[Semaine]],Listes!$A:$B,2,FALSE))</f>
        <v/>
      </c>
      <c r="B780" s="11" t="str">
        <f>IF(ISBLANK(Tableau8252728[[#This Row],[Matricule]]),"",VLOOKUP(Tableau8252728[[#This Row],[Matricule]],#REF!,2,FALSE))</f>
        <v/>
      </c>
      <c r="C780" s="11" t="str">
        <f>IF(ISBLANK(Tableau8252728[[#This Row],[Matricule]]),"",VLOOKUP(Tableau8252728[[#This Row],[Matricule]],#REF!,3,FALSE))</f>
        <v/>
      </c>
      <c r="D780" s="11" t="str">
        <f>CONCATENATE(Tableau8252728[[#This Row],[Semaine]],Tableau8252728[[#This Row],[Matricule]])</f>
        <v/>
      </c>
      <c r="O780" s="14" t="str">
        <f>IF(SUM(Tableau8252728[[#This Row],[Lundi]:[Mercredi]])&gt;0,SUM(Tableau8252728[[#This Row],[Lundi]:[Mercredi]]),"")</f>
        <v/>
      </c>
      <c r="P780" s="14" t="str">
        <f>IF(SUM(Tableau8252728[[#This Row],[Jeudi]:[Samedi]])&gt;0,SUM(Tableau8252728[[#This Row],[Jeudi]:[Samedi]]),"")</f>
        <v/>
      </c>
      <c r="Q780" s="14">
        <f>COUNTIF(Tableau8252728[[#This Row],[Lundi]:[Mercredi]],"&gt;0") + COUNTIF(Tableau8252728[[#This Row],[Jeudi]:[Samedi]],"&gt;0")</f>
        <v>0</v>
      </c>
      <c r="R780" s="14" t="str">
        <f>IFERROR(Tableau8252728[[#This Row],[Total Tour 1]]+Tableau8252728[[#This Row],[Total Tour 2]],"")</f>
        <v/>
      </c>
      <c r="S780" s="14">
        <f>COUNTIF(Tableau8252728[[#This Row],[Lundi]:[Samedi]],"&gt;=10")*1000</f>
        <v>0</v>
      </c>
      <c r="T78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80" s="15">
        <f>Tableau8252728[[#This Row],[Prime production]]+Tableau8252728[[#This Row],[Prime rendement]]</f>
        <v>0</v>
      </c>
      <c r="V780" s="15" t="str">
        <f>IF(Tableau8252728[[#This Row],[Matricule]]&gt;1,IF(COUNTIF(Tableau8252728[DateMatricule],Tableau8252728[[#This Row],[DateMatricule]])&gt;1,"Doublon",""),"")</f>
        <v/>
      </c>
    </row>
    <row r="781" spans="1:22" x14ac:dyDescent="0.25">
      <c r="A781" s="11" t="str">
        <f>IF(Tableau8252728[[#This Row],[Semaine]]="","",VLOOKUP(Tableau8252728[[#This Row],[Semaine]],Listes!$A:$B,2,FALSE))</f>
        <v/>
      </c>
      <c r="B781" s="11" t="str">
        <f>IF(ISBLANK(Tableau8252728[[#This Row],[Matricule]]),"",VLOOKUP(Tableau8252728[[#This Row],[Matricule]],#REF!,2,FALSE))</f>
        <v/>
      </c>
      <c r="C781" s="11" t="str">
        <f>IF(ISBLANK(Tableau8252728[[#This Row],[Matricule]]),"",VLOOKUP(Tableau8252728[[#This Row],[Matricule]],#REF!,3,FALSE))</f>
        <v/>
      </c>
      <c r="D781" s="11" t="str">
        <f>CONCATENATE(Tableau8252728[[#This Row],[Semaine]],Tableau8252728[[#This Row],[Matricule]])</f>
        <v/>
      </c>
      <c r="O781" s="14" t="str">
        <f>IF(SUM(Tableau8252728[[#This Row],[Lundi]:[Mercredi]])&gt;0,SUM(Tableau8252728[[#This Row],[Lundi]:[Mercredi]]),"")</f>
        <v/>
      </c>
      <c r="P781" s="14" t="str">
        <f>IF(SUM(Tableau8252728[[#This Row],[Jeudi]:[Samedi]])&gt;0,SUM(Tableau8252728[[#This Row],[Jeudi]:[Samedi]]),"")</f>
        <v/>
      </c>
      <c r="Q781" s="14">
        <f>COUNTIF(Tableau8252728[[#This Row],[Lundi]:[Mercredi]],"&gt;0") + COUNTIF(Tableau8252728[[#This Row],[Jeudi]:[Samedi]],"&gt;0")</f>
        <v>0</v>
      </c>
      <c r="R781" s="14" t="str">
        <f>IFERROR(Tableau8252728[[#This Row],[Total Tour 1]]+Tableau8252728[[#This Row],[Total Tour 2]],"")</f>
        <v/>
      </c>
      <c r="S781" s="14">
        <f>COUNTIF(Tableau8252728[[#This Row],[Lundi]:[Samedi]],"&gt;=10")*1000</f>
        <v>0</v>
      </c>
      <c r="T78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81" s="15">
        <f>Tableau8252728[[#This Row],[Prime production]]+Tableau8252728[[#This Row],[Prime rendement]]</f>
        <v>0</v>
      </c>
      <c r="V781" s="15" t="str">
        <f>IF(Tableau8252728[[#This Row],[Matricule]]&gt;1,IF(COUNTIF(Tableau8252728[DateMatricule],Tableau8252728[[#This Row],[DateMatricule]])&gt;1,"Doublon",""),"")</f>
        <v/>
      </c>
    </row>
    <row r="782" spans="1:22" x14ac:dyDescent="0.25">
      <c r="A782" s="11" t="str">
        <f>IF(Tableau8252728[[#This Row],[Semaine]]="","",VLOOKUP(Tableau8252728[[#This Row],[Semaine]],Listes!$A:$B,2,FALSE))</f>
        <v/>
      </c>
      <c r="B782" s="11" t="str">
        <f>IF(ISBLANK(Tableau8252728[[#This Row],[Matricule]]),"",VLOOKUP(Tableau8252728[[#This Row],[Matricule]],#REF!,2,FALSE))</f>
        <v/>
      </c>
      <c r="C782" s="11" t="str">
        <f>IF(ISBLANK(Tableau8252728[[#This Row],[Matricule]]),"",VLOOKUP(Tableau8252728[[#This Row],[Matricule]],#REF!,3,FALSE))</f>
        <v/>
      </c>
      <c r="D782" s="11" t="str">
        <f>CONCATENATE(Tableau8252728[[#This Row],[Semaine]],Tableau8252728[[#This Row],[Matricule]])</f>
        <v/>
      </c>
      <c r="O782" s="14" t="str">
        <f>IF(SUM(Tableau8252728[[#This Row],[Lundi]:[Mercredi]])&gt;0,SUM(Tableau8252728[[#This Row],[Lundi]:[Mercredi]]),"")</f>
        <v/>
      </c>
      <c r="P782" s="14" t="str">
        <f>IF(SUM(Tableau8252728[[#This Row],[Jeudi]:[Samedi]])&gt;0,SUM(Tableau8252728[[#This Row],[Jeudi]:[Samedi]]),"")</f>
        <v/>
      </c>
      <c r="Q782" s="14">
        <f>COUNTIF(Tableau8252728[[#This Row],[Lundi]:[Mercredi]],"&gt;0") + COUNTIF(Tableau8252728[[#This Row],[Jeudi]:[Samedi]],"&gt;0")</f>
        <v>0</v>
      </c>
      <c r="R782" s="14" t="str">
        <f>IFERROR(Tableau8252728[[#This Row],[Total Tour 1]]+Tableau8252728[[#This Row],[Total Tour 2]],"")</f>
        <v/>
      </c>
      <c r="S782" s="14">
        <f>COUNTIF(Tableau8252728[[#This Row],[Lundi]:[Samedi]],"&gt;=10")*1000</f>
        <v>0</v>
      </c>
      <c r="T78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82" s="15">
        <f>Tableau8252728[[#This Row],[Prime production]]+Tableau8252728[[#This Row],[Prime rendement]]</f>
        <v>0</v>
      </c>
      <c r="V782" s="15" t="str">
        <f>IF(Tableau8252728[[#This Row],[Matricule]]&gt;1,IF(COUNTIF(Tableau8252728[DateMatricule],Tableau8252728[[#This Row],[DateMatricule]])&gt;1,"Doublon",""),"")</f>
        <v/>
      </c>
    </row>
    <row r="783" spans="1:22" x14ac:dyDescent="0.25">
      <c r="A783" s="11" t="str">
        <f>IF(Tableau8252728[[#This Row],[Semaine]]="","",VLOOKUP(Tableau8252728[[#This Row],[Semaine]],Listes!$A:$B,2,FALSE))</f>
        <v/>
      </c>
      <c r="B783" s="11" t="str">
        <f>IF(ISBLANK(Tableau8252728[[#This Row],[Matricule]]),"",VLOOKUP(Tableau8252728[[#This Row],[Matricule]],#REF!,2,FALSE))</f>
        <v/>
      </c>
      <c r="C783" s="11" t="str">
        <f>IF(ISBLANK(Tableau8252728[[#This Row],[Matricule]]),"",VLOOKUP(Tableau8252728[[#This Row],[Matricule]],#REF!,3,FALSE))</f>
        <v/>
      </c>
      <c r="D783" s="11" t="str">
        <f>CONCATENATE(Tableau8252728[[#This Row],[Semaine]],Tableau8252728[[#This Row],[Matricule]])</f>
        <v/>
      </c>
      <c r="O783" s="14" t="str">
        <f>IF(SUM(Tableau8252728[[#This Row],[Lundi]:[Mercredi]])&gt;0,SUM(Tableau8252728[[#This Row],[Lundi]:[Mercredi]]),"")</f>
        <v/>
      </c>
      <c r="P783" s="14" t="str">
        <f>IF(SUM(Tableau8252728[[#This Row],[Jeudi]:[Samedi]])&gt;0,SUM(Tableau8252728[[#This Row],[Jeudi]:[Samedi]]),"")</f>
        <v/>
      </c>
      <c r="Q783" s="14">
        <f>COUNTIF(Tableau8252728[[#This Row],[Lundi]:[Mercredi]],"&gt;0") + COUNTIF(Tableau8252728[[#This Row],[Jeudi]:[Samedi]],"&gt;0")</f>
        <v>0</v>
      </c>
      <c r="R783" s="14" t="str">
        <f>IFERROR(Tableau8252728[[#This Row],[Total Tour 1]]+Tableau8252728[[#This Row],[Total Tour 2]],"")</f>
        <v/>
      </c>
      <c r="S783" s="14">
        <f>COUNTIF(Tableau8252728[[#This Row],[Lundi]:[Samedi]],"&gt;=10")*1000</f>
        <v>0</v>
      </c>
      <c r="T78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83" s="15">
        <f>Tableau8252728[[#This Row],[Prime production]]+Tableau8252728[[#This Row],[Prime rendement]]</f>
        <v>0</v>
      </c>
      <c r="V783" s="15" t="str">
        <f>IF(Tableau8252728[[#This Row],[Matricule]]&gt;1,IF(COUNTIF(Tableau8252728[DateMatricule],Tableau8252728[[#This Row],[DateMatricule]])&gt;1,"Doublon",""),"")</f>
        <v/>
      </c>
    </row>
    <row r="784" spans="1:22" x14ac:dyDescent="0.25">
      <c r="A784" s="11" t="str">
        <f>IF(Tableau8252728[[#This Row],[Semaine]]="","",VLOOKUP(Tableau8252728[[#This Row],[Semaine]],Listes!$A:$B,2,FALSE))</f>
        <v/>
      </c>
      <c r="B784" s="11" t="str">
        <f>IF(ISBLANK(Tableau8252728[[#This Row],[Matricule]]),"",VLOOKUP(Tableau8252728[[#This Row],[Matricule]],#REF!,2,FALSE))</f>
        <v/>
      </c>
      <c r="C784" s="11" t="str">
        <f>IF(ISBLANK(Tableau8252728[[#This Row],[Matricule]]),"",VLOOKUP(Tableau8252728[[#This Row],[Matricule]],#REF!,3,FALSE))</f>
        <v/>
      </c>
      <c r="D784" s="11" t="str">
        <f>CONCATENATE(Tableau8252728[[#This Row],[Semaine]],Tableau8252728[[#This Row],[Matricule]])</f>
        <v/>
      </c>
      <c r="O784" s="14" t="str">
        <f>IF(SUM(Tableau8252728[[#This Row],[Lundi]:[Mercredi]])&gt;0,SUM(Tableau8252728[[#This Row],[Lundi]:[Mercredi]]),"")</f>
        <v/>
      </c>
      <c r="P784" s="14" t="str">
        <f>IF(SUM(Tableau8252728[[#This Row],[Jeudi]:[Samedi]])&gt;0,SUM(Tableau8252728[[#This Row],[Jeudi]:[Samedi]]),"")</f>
        <v/>
      </c>
      <c r="Q784" s="14">
        <f>COUNTIF(Tableau8252728[[#This Row],[Lundi]:[Mercredi]],"&gt;0") + COUNTIF(Tableau8252728[[#This Row],[Jeudi]:[Samedi]],"&gt;0")</f>
        <v>0</v>
      </c>
      <c r="R784" s="14" t="str">
        <f>IFERROR(Tableau8252728[[#This Row],[Total Tour 1]]+Tableau8252728[[#This Row],[Total Tour 2]],"")</f>
        <v/>
      </c>
      <c r="S784" s="14">
        <f>COUNTIF(Tableau8252728[[#This Row],[Lundi]:[Samedi]],"&gt;=10")*1000</f>
        <v>0</v>
      </c>
      <c r="T78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84" s="15">
        <f>Tableau8252728[[#This Row],[Prime production]]+Tableau8252728[[#This Row],[Prime rendement]]</f>
        <v>0</v>
      </c>
      <c r="V784" s="15" t="str">
        <f>IF(Tableau8252728[[#This Row],[Matricule]]&gt;1,IF(COUNTIF(Tableau8252728[DateMatricule],Tableau8252728[[#This Row],[DateMatricule]])&gt;1,"Doublon",""),"")</f>
        <v/>
      </c>
    </row>
    <row r="785" spans="1:22" x14ac:dyDescent="0.25">
      <c r="A785" s="11" t="str">
        <f>IF(Tableau8252728[[#This Row],[Semaine]]="","",VLOOKUP(Tableau8252728[[#This Row],[Semaine]],Listes!$A:$B,2,FALSE))</f>
        <v/>
      </c>
      <c r="B785" s="11" t="str">
        <f>IF(ISBLANK(Tableau8252728[[#This Row],[Matricule]]),"",VLOOKUP(Tableau8252728[[#This Row],[Matricule]],#REF!,2,FALSE))</f>
        <v/>
      </c>
      <c r="C785" s="11" t="str">
        <f>IF(ISBLANK(Tableau8252728[[#This Row],[Matricule]]),"",VLOOKUP(Tableau8252728[[#This Row],[Matricule]],#REF!,3,FALSE))</f>
        <v/>
      </c>
      <c r="D785" s="11" t="str">
        <f>CONCATENATE(Tableau8252728[[#This Row],[Semaine]],Tableau8252728[[#This Row],[Matricule]])</f>
        <v/>
      </c>
      <c r="O785" s="14" t="str">
        <f>IF(SUM(Tableau8252728[[#This Row],[Lundi]:[Mercredi]])&gt;0,SUM(Tableau8252728[[#This Row],[Lundi]:[Mercredi]]),"")</f>
        <v/>
      </c>
      <c r="P785" s="14" t="str">
        <f>IF(SUM(Tableau8252728[[#This Row],[Jeudi]:[Samedi]])&gt;0,SUM(Tableau8252728[[#This Row],[Jeudi]:[Samedi]]),"")</f>
        <v/>
      </c>
      <c r="Q785" s="14">
        <f>COUNTIF(Tableau8252728[[#This Row],[Lundi]:[Mercredi]],"&gt;0") + COUNTIF(Tableau8252728[[#This Row],[Jeudi]:[Samedi]],"&gt;0")</f>
        <v>0</v>
      </c>
      <c r="R785" s="14" t="str">
        <f>IFERROR(Tableau8252728[[#This Row],[Total Tour 1]]+Tableau8252728[[#This Row],[Total Tour 2]],"")</f>
        <v/>
      </c>
      <c r="S785" s="14">
        <f>COUNTIF(Tableau8252728[[#This Row],[Lundi]:[Samedi]],"&gt;=10")*1000</f>
        <v>0</v>
      </c>
      <c r="T78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85" s="15">
        <f>Tableau8252728[[#This Row],[Prime production]]+Tableau8252728[[#This Row],[Prime rendement]]</f>
        <v>0</v>
      </c>
      <c r="V785" s="15" t="str">
        <f>IF(Tableau8252728[[#This Row],[Matricule]]&gt;1,IF(COUNTIF(Tableau8252728[DateMatricule],Tableau8252728[[#This Row],[DateMatricule]])&gt;1,"Doublon",""),"")</f>
        <v/>
      </c>
    </row>
    <row r="786" spans="1:22" x14ac:dyDescent="0.25">
      <c r="A786" s="11" t="str">
        <f>IF(Tableau8252728[[#This Row],[Semaine]]="","",VLOOKUP(Tableau8252728[[#This Row],[Semaine]],Listes!$A:$B,2,FALSE))</f>
        <v/>
      </c>
      <c r="B786" s="11" t="str">
        <f>IF(ISBLANK(Tableau8252728[[#This Row],[Matricule]]),"",VLOOKUP(Tableau8252728[[#This Row],[Matricule]],#REF!,2,FALSE))</f>
        <v/>
      </c>
      <c r="C786" s="11" t="str">
        <f>IF(ISBLANK(Tableau8252728[[#This Row],[Matricule]]),"",VLOOKUP(Tableau8252728[[#This Row],[Matricule]],#REF!,3,FALSE))</f>
        <v/>
      </c>
      <c r="D786" s="11" t="str">
        <f>CONCATENATE(Tableau8252728[[#This Row],[Semaine]],Tableau8252728[[#This Row],[Matricule]])</f>
        <v/>
      </c>
      <c r="O786" s="14" t="str">
        <f>IF(SUM(Tableau8252728[[#This Row],[Lundi]:[Mercredi]])&gt;0,SUM(Tableau8252728[[#This Row],[Lundi]:[Mercredi]]),"")</f>
        <v/>
      </c>
      <c r="P786" s="14" t="str">
        <f>IF(SUM(Tableau8252728[[#This Row],[Jeudi]:[Samedi]])&gt;0,SUM(Tableau8252728[[#This Row],[Jeudi]:[Samedi]]),"")</f>
        <v/>
      </c>
      <c r="Q786" s="14">
        <f>COUNTIF(Tableau8252728[[#This Row],[Lundi]:[Mercredi]],"&gt;0") + COUNTIF(Tableau8252728[[#This Row],[Jeudi]:[Samedi]],"&gt;0")</f>
        <v>0</v>
      </c>
      <c r="R786" s="14" t="str">
        <f>IFERROR(Tableau8252728[[#This Row],[Total Tour 1]]+Tableau8252728[[#This Row],[Total Tour 2]],"")</f>
        <v/>
      </c>
      <c r="S786" s="14">
        <f>COUNTIF(Tableau8252728[[#This Row],[Lundi]:[Samedi]],"&gt;=10")*1000</f>
        <v>0</v>
      </c>
      <c r="T78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86" s="15">
        <f>Tableau8252728[[#This Row],[Prime production]]+Tableau8252728[[#This Row],[Prime rendement]]</f>
        <v>0</v>
      </c>
      <c r="V786" s="15" t="str">
        <f>IF(Tableau8252728[[#This Row],[Matricule]]&gt;1,IF(COUNTIF(Tableau8252728[DateMatricule],Tableau8252728[[#This Row],[DateMatricule]])&gt;1,"Doublon",""),"")</f>
        <v/>
      </c>
    </row>
    <row r="787" spans="1:22" x14ac:dyDescent="0.25">
      <c r="A787" s="11" t="str">
        <f>IF(Tableau8252728[[#This Row],[Semaine]]="","",VLOOKUP(Tableau8252728[[#This Row],[Semaine]],Listes!$A:$B,2,FALSE))</f>
        <v/>
      </c>
      <c r="B787" s="11" t="str">
        <f>IF(ISBLANK(Tableau8252728[[#This Row],[Matricule]]),"",VLOOKUP(Tableau8252728[[#This Row],[Matricule]],#REF!,2,FALSE))</f>
        <v/>
      </c>
      <c r="C787" s="11" t="str">
        <f>IF(ISBLANK(Tableau8252728[[#This Row],[Matricule]]),"",VLOOKUP(Tableau8252728[[#This Row],[Matricule]],#REF!,3,FALSE))</f>
        <v/>
      </c>
      <c r="D787" s="11" t="str">
        <f>CONCATENATE(Tableau8252728[[#This Row],[Semaine]],Tableau8252728[[#This Row],[Matricule]])</f>
        <v/>
      </c>
      <c r="O787" s="14" t="str">
        <f>IF(SUM(Tableau8252728[[#This Row],[Lundi]:[Mercredi]])&gt;0,SUM(Tableau8252728[[#This Row],[Lundi]:[Mercredi]]),"")</f>
        <v/>
      </c>
      <c r="P787" s="14" t="str">
        <f>IF(SUM(Tableau8252728[[#This Row],[Jeudi]:[Samedi]])&gt;0,SUM(Tableau8252728[[#This Row],[Jeudi]:[Samedi]]),"")</f>
        <v/>
      </c>
      <c r="Q787" s="14">
        <f>COUNTIF(Tableau8252728[[#This Row],[Lundi]:[Mercredi]],"&gt;0") + COUNTIF(Tableau8252728[[#This Row],[Jeudi]:[Samedi]],"&gt;0")</f>
        <v>0</v>
      </c>
      <c r="R787" s="14" t="str">
        <f>IFERROR(Tableau8252728[[#This Row],[Total Tour 1]]+Tableau8252728[[#This Row],[Total Tour 2]],"")</f>
        <v/>
      </c>
      <c r="S787" s="14">
        <f>COUNTIF(Tableau8252728[[#This Row],[Lundi]:[Samedi]],"&gt;=10")*1000</f>
        <v>0</v>
      </c>
      <c r="T78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87" s="15">
        <f>Tableau8252728[[#This Row],[Prime production]]+Tableau8252728[[#This Row],[Prime rendement]]</f>
        <v>0</v>
      </c>
      <c r="V787" s="15" t="str">
        <f>IF(Tableau8252728[[#This Row],[Matricule]]&gt;1,IF(COUNTIF(Tableau8252728[DateMatricule],Tableau8252728[[#This Row],[DateMatricule]])&gt;1,"Doublon",""),"")</f>
        <v/>
      </c>
    </row>
    <row r="788" spans="1:22" x14ac:dyDescent="0.25">
      <c r="A788" s="11" t="str">
        <f>IF(Tableau8252728[[#This Row],[Semaine]]="","",VLOOKUP(Tableau8252728[[#This Row],[Semaine]],Listes!$A:$B,2,FALSE))</f>
        <v/>
      </c>
      <c r="B788" s="11" t="str">
        <f>IF(ISBLANK(Tableau8252728[[#This Row],[Matricule]]),"",VLOOKUP(Tableau8252728[[#This Row],[Matricule]],#REF!,2,FALSE))</f>
        <v/>
      </c>
      <c r="C788" s="11" t="str">
        <f>IF(ISBLANK(Tableau8252728[[#This Row],[Matricule]]),"",VLOOKUP(Tableau8252728[[#This Row],[Matricule]],#REF!,3,FALSE))</f>
        <v/>
      </c>
      <c r="D788" s="11" t="str">
        <f>CONCATENATE(Tableau8252728[[#This Row],[Semaine]],Tableau8252728[[#This Row],[Matricule]])</f>
        <v/>
      </c>
      <c r="O788" s="14" t="str">
        <f>IF(SUM(Tableau8252728[[#This Row],[Lundi]:[Mercredi]])&gt;0,SUM(Tableau8252728[[#This Row],[Lundi]:[Mercredi]]),"")</f>
        <v/>
      </c>
      <c r="P788" s="14" t="str">
        <f>IF(SUM(Tableau8252728[[#This Row],[Jeudi]:[Samedi]])&gt;0,SUM(Tableau8252728[[#This Row],[Jeudi]:[Samedi]]),"")</f>
        <v/>
      </c>
      <c r="Q788" s="14">
        <f>COUNTIF(Tableau8252728[[#This Row],[Lundi]:[Mercredi]],"&gt;0") + COUNTIF(Tableau8252728[[#This Row],[Jeudi]:[Samedi]],"&gt;0")</f>
        <v>0</v>
      </c>
      <c r="R788" s="14" t="str">
        <f>IFERROR(Tableau8252728[[#This Row],[Total Tour 1]]+Tableau8252728[[#This Row],[Total Tour 2]],"")</f>
        <v/>
      </c>
      <c r="S788" s="14">
        <f>COUNTIF(Tableau8252728[[#This Row],[Lundi]:[Samedi]],"&gt;=10")*1000</f>
        <v>0</v>
      </c>
      <c r="T78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88" s="15">
        <f>Tableau8252728[[#This Row],[Prime production]]+Tableau8252728[[#This Row],[Prime rendement]]</f>
        <v>0</v>
      </c>
      <c r="V788" s="15" t="str">
        <f>IF(Tableau8252728[[#This Row],[Matricule]]&gt;1,IF(COUNTIF(Tableau8252728[DateMatricule],Tableau8252728[[#This Row],[DateMatricule]])&gt;1,"Doublon",""),"")</f>
        <v/>
      </c>
    </row>
    <row r="789" spans="1:22" x14ac:dyDescent="0.25">
      <c r="A789" s="11" t="str">
        <f>IF(Tableau8252728[[#This Row],[Semaine]]="","",VLOOKUP(Tableau8252728[[#This Row],[Semaine]],Listes!$A:$B,2,FALSE))</f>
        <v/>
      </c>
      <c r="B789" s="11" t="str">
        <f>IF(ISBLANK(Tableau8252728[[#This Row],[Matricule]]),"",VLOOKUP(Tableau8252728[[#This Row],[Matricule]],#REF!,2,FALSE))</f>
        <v/>
      </c>
      <c r="C789" s="11" t="str">
        <f>IF(ISBLANK(Tableau8252728[[#This Row],[Matricule]]),"",VLOOKUP(Tableau8252728[[#This Row],[Matricule]],#REF!,3,FALSE))</f>
        <v/>
      </c>
      <c r="D789" s="11" t="str">
        <f>CONCATENATE(Tableau8252728[[#This Row],[Semaine]],Tableau8252728[[#This Row],[Matricule]])</f>
        <v/>
      </c>
      <c r="O789" s="14" t="str">
        <f>IF(SUM(Tableau8252728[[#This Row],[Lundi]:[Mercredi]])&gt;0,SUM(Tableau8252728[[#This Row],[Lundi]:[Mercredi]]),"")</f>
        <v/>
      </c>
      <c r="P789" s="14" t="str">
        <f>IF(SUM(Tableau8252728[[#This Row],[Jeudi]:[Samedi]])&gt;0,SUM(Tableau8252728[[#This Row],[Jeudi]:[Samedi]]),"")</f>
        <v/>
      </c>
      <c r="Q789" s="14">
        <f>COUNTIF(Tableau8252728[[#This Row],[Lundi]:[Mercredi]],"&gt;0") + COUNTIF(Tableau8252728[[#This Row],[Jeudi]:[Samedi]],"&gt;0")</f>
        <v>0</v>
      </c>
      <c r="R789" s="14" t="str">
        <f>IFERROR(Tableau8252728[[#This Row],[Total Tour 1]]+Tableau8252728[[#This Row],[Total Tour 2]],"")</f>
        <v/>
      </c>
      <c r="S789" s="14">
        <f>COUNTIF(Tableau8252728[[#This Row],[Lundi]:[Samedi]],"&gt;=10")*1000</f>
        <v>0</v>
      </c>
      <c r="T78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89" s="15">
        <f>Tableau8252728[[#This Row],[Prime production]]+Tableau8252728[[#This Row],[Prime rendement]]</f>
        <v>0</v>
      </c>
      <c r="V789" s="15" t="str">
        <f>IF(Tableau8252728[[#This Row],[Matricule]]&gt;1,IF(COUNTIF(Tableau8252728[DateMatricule],Tableau8252728[[#This Row],[DateMatricule]])&gt;1,"Doublon",""),"")</f>
        <v/>
      </c>
    </row>
    <row r="790" spans="1:22" x14ac:dyDescent="0.25">
      <c r="A790" s="11" t="str">
        <f>IF(Tableau8252728[[#This Row],[Semaine]]="","",VLOOKUP(Tableau8252728[[#This Row],[Semaine]],Listes!$A:$B,2,FALSE))</f>
        <v/>
      </c>
      <c r="B790" s="11" t="str">
        <f>IF(ISBLANK(Tableau8252728[[#This Row],[Matricule]]),"",VLOOKUP(Tableau8252728[[#This Row],[Matricule]],#REF!,2,FALSE))</f>
        <v/>
      </c>
      <c r="C790" s="11" t="str">
        <f>IF(ISBLANK(Tableau8252728[[#This Row],[Matricule]]),"",VLOOKUP(Tableau8252728[[#This Row],[Matricule]],#REF!,3,FALSE))</f>
        <v/>
      </c>
      <c r="D790" s="11" t="str">
        <f>CONCATENATE(Tableau8252728[[#This Row],[Semaine]],Tableau8252728[[#This Row],[Matricule]])</f>
        <v/>
      </c>
      <c r="O790" s="14" t="str">
        <f>IF(SUM(Tableau8252728[[#This Row],[Lundi]:[Mercredi]])&gt;0,SUM(Tableau8252728[[#This Row],[Lundi]:[Mercredi]]),"")</f>
        <v/>
      </c>
      <c r="P790" s="14" t="str">
        <f>IF(SUM(Tableau8252728[[#This Row],[Jeudi]:[Samedi]])&gt;0,SUM(Tableau8252728[[#This Row],[Jeudi]:[Samedi]]),"")</f>
        <v/>
      </c>
      <c r="Q790" s="14">
        <f>COUNTIF(Tableau8252728[[#This Row],[Lundi]:[Mercredi]],"&gt;0") + COUNTIF(Tableau8252728[[#This Row],[Jeudi]:[Samedi]],"&gt;0")</f>
        <v>0</v>
      </c>
      <c r="R790" s="14" t="str">
        <f>IFERROR(Tableau8252728[[#This Row],[Total Tour 1]]+Tableau8252728[[#This Row],[Total Tour 2]],"")</f>
        <v/>
      </c>
      <c r="S790" s="14">
        <f>COUNTIF(Tableau8252728[[#This Row],[Lundi]:[Samedi]],"&gt;=10")*1000</f>
        <v>0</v>
      </c>
      <c r="T79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90" s="15">
        <f>Tableau8252728[[#This Row],[Prime production]]+Tableau8252728[[#This Row],[Prime rendement]]</f>
        <v>0</v>
      </c>
      <c r="V790" s="15" t="str">
        <f>IF(Tableau8252728[[#This Row],[Matricule]]&gt;1,IF(COUNTIF(Tableau8252728[DateMatricule],Tableau8252728[[#This Row],[DateMatricule]])&gt;1,"Doublon",""),"")</f>
        <v/>
      </c>
    </row>
    <row r="791" spans="1:22" x14ac:dyDescent="0.25">
      <c r="A791" s="11" t="str">
        <f>IF(Tableau8252728[[#This Row],[Semaine]]="","",VLOOKUP(Tableau8252728[[#This Row],[Semaine]],Listes!$A:$B,2,FALSE))</f>
        <v/>
      </c>
      <c r="B791" s="11" t="str">
        <f>IF(ISBLANK(Tableau8252728[[#This Row],[Matricule]]),"",VLOOKUP(Tableau8252728[[#This Row],[Matricule]],#REF!,2,FALSE))</f>
        <v/>
      </c>
      <c r="C791" s="11" t="str">
        <f>IF(ISBLANK(Tableau8252728[[#This Row],[Matricule]]),"",VLOOKUP(Tableau8252728[[#This Row],[Matricule]],#REF!,3,FALSE))</f>
        <v/>
      </c>
      <c r="D791" s="11" t="str">
        <f>CONCATENATE(Tableau8252728[[#This Row],[Semaine]],Tableau8252728[[#This Row],[Matricule]])</f>
        <v/>
      </c>
      <c r="O791" s="14" t="str">
        <f>IF(SUM(Tableau8252728[[#This Row],[Lundi]:[Mercredi]])&gt;0,SUM(Tableau8252728[[#This Row],[Lundi]:[Mercredi]]),"")</f>
        <v/>
      </c>
      <c r="P791" s="14" t="str">
        <f>IF(SUM(Tableau8252728[[#This Row],[Jeudi]:[Samedi]])&gt;0,SUM(Tableau8252728[[#This Row],[Jeudi]:[Samedi]]),"")</f>
        <v/>
      </c>
      <c r="Q791" s="14">
        <f>COUNTIF(Tableau8252728[[#This Row],[Lundi]:[Mercredi]],"&gt;0") + COUNTIF(Tableau8252728[[#This Row],[Jeudi]:[Samedi]],"&gt;0")</f>
        <v>0</v>
      </c>
      <c r="R791" s="14" t="str">
        <f>IFERROR(Tableau8252728[[#This Row],[Total Tour 1]]+Tableau8252728[[#This Row],[Total Tour 2]],"")</f>
        <v/>
      </c>
      <c r="S791" s="14">
        <f>COUNTIF(Tableau8252728[[#This Row],[Lundi]:[Samedi]],"&gt;=10")*1000</f>
        <v>0</v>
      </c>
      <c r="T79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91" s="15">
        <f>Tableau8252728[[#This Row],[Prime production]]+Tableau8252728[[#This Row],[Prime rendement]]</f>
        <v>0</v>
      </c>
      <c r="V791" s="15" t="str">
        <f>IF(Tableau8252728[[#This Row],[Matricule]]&gt;1,IF(COUNTIF(Tableau8252728[DateMatricule],Tableau8252728[[#This Row],[DateMatricule]])&gt;1,"Doublon",""),"")</f>
        <v/>
      </c>
    </row>
    <row r="792" spans="1:22" x14ac:dyDescent="0.25">
      <c r="A792" s="11" t="str">
        <f>IF(Tableau8252728[[#This Row],[Semaine]]="","",VLOOKUP(Tableau8252728[[#This Row],[Semaine]],Listes!$A:$B,2,FALSE))</f>
        <v/>
      </c>
      <c r="B792" s="11" t="str">
        <f>IF(ISBLANK(Tableau8252728[[#This Row],[Matricule]]),"",VLOOKUP(Tableau8252728[[#This Row],[Matricule]],#REF!,2,FALSE))</f>
        <v/>
      </c>
      <c r="C792" s="11" t="str">
        <f>IF(ISBLANK(Tableau8252728[[#This Row],[Matricule]]),"",VLOOKUP(Tableau8252728[[#This Row],[Matricule]],#REF!,3,FALSE))</f>
        <v/>
      </c>
      <c r="D792" s="11" t="str">
        <f>CONCATENATE(Tableau8252728[[#This Row],[Semaine]],Tableau8252728[[#This Row],[Matricule]])</f>
        <v/>
      </c>
      <c r="O792" s="14" t="str">
        <f>IF(SUM(Tableau8252728[[#This Row],[Lundi]:[Mercredi]])&gt;0,SUM(Tableau8252728[[#This Row],[Lundi]:[Mercredi]]),"")</f>
        <v/>
      </c>
      <c r="P792" s="14" t="str">
        <f>IF(SUM(Tableau8252728[[#This Row],[Jeudi]:[Samedi]])&gt;0,SUM(Tableau8252728[[#This Row],[Jeudi]:[Samedi]]),"")</f>
        <v/>
      </c>
      <c r="Q792" s="14">
        <f>COUNTIF(Tableau8252728[[#This Row],[Lundi]:[Mercredi]],"&gt;0") + COUNTIF(Tableau8252728[[#This Row],[Jeudi]:[Samedi]],"&gt;0")</f>
        <v>0</v>
      </c>
      <c r="R792" s="14" t="str">
        <f>IFERROR(Tableau8252728[[#This Row],[Total Tour 1]]+Tableau8252728[[#This Row],[Total Tour 2]],"")</f>
        <v/>
      </c>
      <c r="S792" s="14">
        <f>COUNTIF(Tableau8252728[[#This Row],[Lundi]:[Samedi]],"&gt;=10")*1000</f>
        <v>0</v>
      </c>
      <c r="T79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92" s="15">
        <f>Tableau8252728[[#This Row],[Prime production]]+Tableau8252728[[#This Row],[Prime rendement]]</f>
        <v>0</v>
      </c>
      <c r="V792" s="15" t="str">
        <f>IF(Tableau8252728[[#This Row],[Matricule]]&gt;1,IF(COUNTIF(Tableau8252728[DateMatricule],Tableau8252728[[#This Row],[DateMatricule]])&gt;1,"Doublon",""),"")</f>
        <v/>
      </c>
    </row>
    <row r="793" spans="1:22" x14ac:dyDescent="0.25">
      <c r="A793" s="11" t="str">
        <f>IF(Tableau8252728[[#This Row],[Semaine]]="","",VLOOKUP(Tableau8252728[[#This Row],[Semaine]],Listes!$A:$B,2,FALSE))</f>
        <v/>
      </c>
      <c r="B793" s="11" t="str">
        <f>IF(ISBLANK(Tableau8252728[[#This Row],[Matricule]]),"",VLOOKUP(Tableau8252728[[#This Row],[Matricule]],#REF!,2,FALSE))</f>
        <v/>
      </c>
      <c r="C793" s="11" t="str">
        <f>IF(ISBLANK(Tableau8252728[[#This Row],[Matricule]]),"",VLOOKUP(Tableau8252728[[#This Row],[Matricule]],#REF!,3,FALSE))</f>
        <v/>
      </c>
      <c r="D793" s="11" t="str">
        <f>CONCATENATE(Tableau8252728[[#This Row],[Semaine]],Tableau8252728[[#This Row],[Matricule]])</f>
        <v/>
      </c>
      <c r="O793" s="14" t="str">
        <f>IF(SUM(Tableau8252728[[#This Row],[Lundi]:[Mercredi]])&gt;0,SUM(Tableau8252728[[#This Row],[Lundi]:[Mercredi]]),"")</f>
        <v/>
      </c>
      <c r="P793" s="14" t="str">
        <f>IF(SUM(Tableau8252728[[#This Row],[Jeudi]:[Samedi]])&gt;0,SUM(Tableau8252728[[#This Row],[Jeudi]:[Samedi]]),"")</f>
        <v/>
      </c>
      <c r="Q793" s="14">
        <f>COUNTIF(Tableau8252728[[#This Row],[Lundi]:[Mercredi]],"&gt;0") + COUNTIF(Tableau8252728[[#This Row],[Jeudi]:[Samedi]],"&gt;0")</f>
        <v>0</v>
      </c>
      <c r="R793" s="14" t="str">
        <f>IFERROR(Tableau8252728[[#This Row],[Total Tour 1]]+Tableau8252728[[#This Row],[Total Tour 2]],"")</f>
        <v/>
      </c>
      <c r="S793" s="14">
        <f>COUNTIF(Tableau8252728[[#This Row],[Lundi]:[Samedi]],"&gt;=10")*1000</f>
        <v>0</v>
      </c>
      <c r="T79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93" s="15">
        <f>Tableau8252728[[#This Row],[Prime production]]+Tableau8252728[[#This Row],[Prime rendement]]</f>
        <v>0</v>
      </c>
      <c r="V793" s="15" t="str">
        <f>IF(Tableau8252728[[#This Row],[Matricule]]&gt;1,IF(COUNTIF(Tableau8252728[DateMatricule],Tableau8252728[[#This Row],[DateMatricule]])&gt;1,"Doublon",""),"")</f>
        <v/>
      </c>
    </row>
    <row r="794" spans="1:22" x14ac:dyDescent="0.25">
      <c r="A794" s="11" t="str">
        <f>IF(Tableau8252728[[#This Row],[Semaine]]="","",VLOOKUP(Tableau8252728[[#This Row],[Semaine]],Listes!$A:$B,2,FALSE))</f>
        <v/>
      </c>
      <c r="B794" s="11" t="str">
        <f>IF(ISBLANK(Tableau8252728[[#This Row],[Matricule]]),"",VLOOKUP(Tableau8252728[[#This Row],[Matricule]],#REF!,2,FALSE))</f>
        <v/>
      </c>
      <c r="C794" s="11" t="str">
        <f>IF(ISBLANK(Tableau8252728[[#This Row],[Matricule]]),"",VLOOKUP(Tableau8252728[[#This Row],[Matricule]],#REF!,3,FALSE))</f>
        <v/>
      </c>
      <c r="D794" s="11" t="str">
        <f>CONCATENATE(Tableau8252728[[#This Row],[Semaine]],Tableau8252728[[#This Row],[Matricule]])</f>
        <v/>
      </c>
      <c r="O794" s="14" t="str">
        <f>IF(SUM(Tableau8252728[[#This Row],[Lundi]:[Mercredi]])&gt;0,SUM(Tableau8252728[[#This Row],[Lundi]:[Mercredi]]),"")</f>
        <v/>
      </c>
      <c r="P794" s="14" t="str">
        <f>IF(SUM(Tableau8252728[[#This Row],[Jeudi]:[Samedi]])&gt;0,SUM(Tableau8252728[[#This Row],[Jeudi]:[Samedi]]),"")</f>
        <v/>
      </c>
      <c r="Q794" s="14">
        <f>COUNTIF(Tableau8252728[[#This Row],[Lundi]:[Mercredi]],"&gt;0") + COUNTIF(Tableau8252728[[#This Row],[Jeudi]:[Samedi]],"&gt;0")</f>
        <v>0</v>
      </c>
      <c r="R794" s="14" t="str">
        <f>IFERROR(Tableau8252728[[#This Row],[Total Tour 1]]+Tableau8252728[[#This Row],[Total Tour 2]],"")</f>
        <v/>
      </c>
      <c r="S794" s="14">
        <f>COUNTIF(Tableau8252728[[#This Row],[Lundi]:[Samedi]],"&gt;=10")*1000</f>
        <v>0</v>
      </c>
      <c r="T79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94" s="15">
        <f>Tableau8252728[[#This Row],[Prime production]]+Tableau8252728[[#This Row],[Prime rendement]]</f>
        <v>0</v>
      </c>
      <c r="V794" s="15" t="str">
        <f>IF(Tableau8252728[[#This Row],[Matricule]]&gt;1,IF(COUNTIF(Tableau8252728[DateMatricule],Tableau8252728[[#This Row],[DateMatricule]])&gt;1,"Doublon",""),"")</f>
        <v/>
      </c>
    </row>
    <row r="795" spans="1:22" x14ac:dyDescent="0.25">
      <c r="A795" s="11" t="str">
        <f>IF(Tableau8252728[[#This Row],[Semaine]]="","",VLOOKUP(Tableau8252728[[#This Row],[Semaine]],Listes!$A:$B,2,FALSE))</f>
        <v/>
      </c>
      <c r="B795" s="11" t="str">
        <f>IF(ISBLANK(Tableau8252728[[#This Row],[Matricule]]),"",VLOOKUP(Tableau8252728[[#This Row],[Matricule]],#REF!,2,FALSE))</f>
        <v/>
      </c>
      <c r="C795" s="11" t="str">
        <f>IF(ISBLANK(Tableau8252728[[#This Row],[Matricule]]),"",VLOOKUP(Tableau8252728[[#This Row],[Matricule]],#REF!,3,FALSE))</f>
        <v/>
      </c>
      <c r="D795" s="11" t="str">
        <f>CONCATENATE(Tableau8252728[[#This Row],[Semaine]],Tableau8252728[[#This Row],[Matricule]])</f>
        <v/>
      </c>
      <c r="O795" s="14" t="str">
        <f>IF(SUM(Tableau8252728[[#This Row],[Lundi]:[Mercredi]])&gt;0,SUM(Tableau8252728[[#This Row],[Lundi]:[Mercredi]]),"")</f>
        <v/>
      </c>
      <c r="P795" s="14" t="str">
        <f>IF(SUM(Tableau8252728[[#This Row],[Jeudi]:[Samedi]])&gt;0,SUM(Tableau8252728[[#This Row],[Jeudi]:[Samedi]]),"")</f>
        <v/>
      </c>
      <c r="Q795" s="14">
        <f>COUNTIF(Tableau8252728[[#This Row],[Lundi]:[Mercredi]],"&gt;0") + COUNTIF(Tableau8252728[[#This Row],[Jeudi]:[Samedi]],"&gt;0")</f>
        <v>0</v>
      </c>
      <c r="R795" s="14" t="str">
        <f>IFERROR(Tableau8252728[[#This Row],[Total Tour 1]]+Tableau8252728[[#This Row],[Total Tour 2]],"")</f>
        <v/>
      </c>
      <c r="S795" s="14">
        <f>COUNTIF(Tableau8252728[[#This Row],[Lundi]:[Samedi]],"&gt;=10")*1000</f>
        <v>0</v>
      </c>
      <c r="T79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95" s="15">
        <f>Tableau8252728[[#This Row],[Prime production]]+Tableau8252728[[#This Row],[Prime rendement]]</f>
        <v>0</v>
      </c>
      <c r="V795" s="15" t="str">
        <f>IF(Tableau8252728[[#This Row],[Matricule]]&gt;1,IF(COUNTIF(Tableau8252728[DateMatricule],Tableau8252728[[#This Row],[DateMatricule]])&gt;1,"Doublon",""),"")</f>
        <v/>
      </c>
    </row>
    <row r="796" spans="1:22" x14ac:dyDescent="0.25">
      <c r="A796" s="11" t="str">
        <f>IF(Tableau8252728[[#This Row],[Semaine]]="","",VLOOKUP(Tableau8252728[[#This Row],[Semaine]],Listes!$A:$B,2,FALSE))</f>
        <v/>
      </c>
      <c r="B796" s="11" t="str">
        <f>IF(ISBLANK(Tableau8252728[[#This Row],[Matricule]]),"",VLOOKUP(Tableau8252728[[#This Row],[Matricule]],#REF!,2,FALSE))</f>
        <v/>
      </c>
      <c r="C796" s="11" t="str">
        <f>IF(ISBLANK(Tableau8252728[[#This Row],[Matricule]]),"",VLOOKUP(Tableau8252728[[#This Row],[Matricule]],#REF!,3,FALSE))</f>
        <v/>
      </c>
      <c r="D796" s="11" t="str">
        <f>CONCATENATE(Tableau8252728[[#This Row],[Semaine]],Tableau8252728[[#This Row],[Matricule]])</f>
        <v/>
      </c>
      <c r="O796" s="14" t="str">
        <f>IF(SUM(Tableau8252728[[#This Row],[Lundi]:[Mercredi]])&gt;0,SUM(Tableau8252728[[#This Row],[Lundi]:[Mercredi]]),"")</f>
        <v/>
      </c>
      <c r="P796" s="14" t="str">
        <f>IF(SUM(Tableau8252728[[#This Row],[Jeudi]:[Samedi]])&gt;0,SUM(Tableau8252728[[#This Row],[Jeudi]:[Samedi]]),"")</f>
        <v/>
      </c>
      <c r="Q796" s="14">
        <f>COUNTIF(Tableau8252728[[#This Row],[Lundi]:[Mercredi]],"&gt;0") + COUNTIF(Tableau8252728[[#This Row],[Jeudi]:[Samedi]],"&gt;0")</f>
        <v>0</v>
      </c>
      <c r="R796" s="14" t="str">
        <f>IFERROR(Tableau8252728[[#This Row],[Total Tour 1]]+Tableau8252728[[#This Row],[Total Tour 2]],"")</f>
        <v/>
      </c>
      <c r="S796" s="14">
        <f>COUNTIF(Tableau8252728[[#This Row],[Lundi]:[Samedi]],"&gt;=10")*1000</f>
        <v>0</v>
      </c>
      <c r="T79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96" s="15">
        <f>Tableau8252728[[#This Row],[Prime production]]+Tableau8252728[[#This Row],[Prime rendement]]</f>
        <v>0</v>
      </c>
      <c r="V796" s="15" t="str">
        <f>IF(Tableau8252728[[#This Row],[Matricule]]&gt;1,IF(COUNTIF(Tableau8252728[DateMatricule],Tableau8252728[[#This Row],[DateMatricule]])&gt;1,"Doublon",""),"")</f>
        <v/>
      </c>
    </row>
    <row r="797" spans="1:22" x14ac:dyDescent="0.25">
      <c r="A797" s="11" t="str">
        <f>IF(Tableau8252728[[#This Row],[Semaine]]="","",VLOOKUP(Tableau8252728[[#This Row],[Semaine]],Listes!$A:$B,2,FALSE))</f>
        <v/>
      </c>
      <c r="B797" s="11" t="str">
        <f>IF(ISBLANK(Tableau8252728[[#This Row],[Matricule]]),"",VLOOKUP(Tableau8252728[[#This Row],[Matricule]],#REF!,2,FALSE))</f>
        <v/>
      </c>
      <c r="C797" s="11" t="str">
        <f>IF(ISBLANK(Tableau8252728[[#This Row],[Matricule]]),"",VLOOKUP(Tableau8252728[[#This Row],[Matricule]],#REF!,3,FALSE))</f>
        <v/>
      </c>
      <c r="D797" s="11" t="str">
        <f>CONCATENATE(Tableau8252728[[#This Row],[Semaine]],Tableau8252728[[#This Row],[Matricule]])</f>
        <v/>
      </c>
      <c r="O797" s="14" t="str">
        <f>IF(SUM(Tableau8252728[[#This Row],[Lundi]:[Mercredi]])&gt;0,SUM(Tableau8252728[[#This Row],[Lundi]:[Mercredi]]),"")</f>
        <v/>
      </c>
      <c r="P797" s="14" t="str">
        <f>IF(SUM(Tableau8252728[[#This Row],[Jeudi]:[Samedi]])&gt;0,SUM(Tableau8252728[[#This Row],[Jeudi]:[Samedi]]),"")</f>
        <v/>
      </c>
      <c r="Q797" s="14">
        <f>COUNTIF(Tableau8252728[[#This Row],[Lundi]:[Mercredi]],"&gt;0") + COUNTIF(Tableau8252728[[#This Row],[Jeudi]:[Samedi]],"&gt;0")</f>
        <v>0</v>
      </c>
      <c r="R797" s="14" t="str">
        <f>IFERROR(Tableau8252728[[#This Row],[Total Tour 1]]+Tableau8252728[[#This Row],[Total Tour 2]],"")</f>
        <v/>
      </c>
      <c r="S797" s="14">
        <f>COUNTIF(Tableau8252728[[#This Row],[Lundi]:[Samedi]],"&gt;=10")*1000</f>
        <v>0</v>
      </c>
      <c r="T79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97" s="15">
        <f>Tableau8252728[[#This Row],[Prime production]]+Tableau8252728[[#This Row],[Prime rendement]]</f>
        <v>0</v>
      </c>
      <c r="V797" s="15" t="str">
        <f>IF(Tableau8252728[[#This Row],[Matricule]]&gt;1,IF(COUNTIF(Tableau8252728[DateMatricule],Tableau8252728[[#This Row],[DateMatricule]])&gt;1,"Doublon",""),"")</f>
        <v/>
      </c>
    </row>
    <row r="798" spans="1:22" x14ac:dyDescent="0.25">
      <c r="A798" s="11" t="str">
        <f>IF(Tableau8252728[[#This Row],[Semaine]]="","",VLOOKUP(Tableau8252728[[#This Row],[Semaine]],Listes!$A:$B,2,FALSE))</f>
        <v/>
      </c>
      <c r="B798" s="11" t="str">
        <f>IF(ISBLANK(Tableau8252728[[#This Row],[Matricule]]),"",VLOOKUP(Tableau8252728[[#This Row],[Matricule]],#REF!,2,FALSE))</f>
        <v/>
      </c>
      <c r="C798" s="11" t="str">
        <f>IF(ISBLANK(Tableau8252728[[#This Row],[Matricule]]),"",VLOOKUP(Tableau8252728[[#This Row],[Matricule]],#REF!,3,FALSE))</f>
        <v/>
      </c>
      <c r="D798" s="11" t="str">
        <f>CONCATENATE(Tableau8252728[[#This Row],[Semaine]],Tableau8252728[[#This Row],[Matricule]])</f>
        <v/>
      </c>
      <c r="O798" s="14" t="str">
        <f>IF(SUM(Tableau8252728[[#This Row],[Lundi]:[Mercredi]])&gt;0,SUM(Tableau8252728[[#This Row],[Lundi]:[Mercredi]]),"")</f>
        <v/>
      </c>
      <c r="P798" s="14" t="str">
        <f>IF(SUM(Tableau8252728[[#This Row],[Jeudi]:[Samedi]])&gt;0,SUM(Tableau8252728[[#This Row],[Jeudi]:[Samedi]]),"")</f>
        <v/>
      </c>
      <c r="Q798" s="14">
        <f>COUNTIF(Tableau8252728[[#This Row],[Lundi]:[Mercredi]],"&gt;0") + COUNTIF(Tableau8252728[[#This Row],[Jeudi]:[Samedi]],"&gt;0")</f>
        <v>0</v>
      </c>
      <c r="R798" s="14" t="str">
        <f>IFERROR(Tableau8252728[[#This Row],[Total Tour 1]]+Tableau8252728[[#This Row],[Total Tour 2]],"")</f>
        <v/>
      </c>
      <c r="S798" s="14">
        <f>COUNTIF(Tableau8252728[[#This Row],[Lundi]:[Samedi]],"&gt;=10")*1000</f>
        <v>0</v>
      </c>
      <c r="T79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98" s="15">
        <f>Tableau8252728[[#This Row],[Prime production]]+Tableau8252728[[#This Row],[Prime rendement]]</f>
        <v>0</v>
      </c>
      <c r="V798" s="15" t="str">
        <f>IF(Tableau8252728[[#This Row],[Matricule]]&gt;1,IF(COUNTIF(Tableau8252728[DateMatricule],Tableau8252728[[#This Row],[DateMatricule]])&gt;1,"Doublon",""),"")</f>
        <v/>
      </c>
    </row>
    <row r="799" spans="1:22" x14ac:dyDescent="0.25">
      <c r="A799" s="11" t="str">
        <f>IF(Tableau8252728[[#This Row],[Semaine]]="","",VLOOKUP(Tableau8252728[[#This Row],[Semaine]],Listes!$A:$B,2,FALSE))</f>
        <v/>
      </c>
      <c r="B799" s="11" t="str">
        <f>IF(ISBLANK(Tableau8252728[[#This Row],[Matricule]]),"",VLOOKUP(Tableau8252728[[#This Row],[Matricule]],#REF!,2,FALSE))</f>
        <v/>
      </c>
      <c r="C799" s="11" t="str">
        <f>IF(ISBLANK(Tableau8252728[[#This Row],[Matricule]]),"",VLOOKUP(Tableau8252728[[#This Row],[Matricule]],#REF!,3,FALSE))</f>
        <v/>
      </c>
      <c r="D799" s="11" t="str">
        <f>CONCATENATE(Tableau8252728[[#This Row],[Semaine]],Tableau8252728[[#This Row],[Matricule]])</f>
        <v/>
      </c>
      <c r="O799" s="14" t="str">
        <f>IF(SUM(Tableau8252728[[#This Row],[Lundi]:[Mercredi]])&gt;0,SUM(Tableau8252728[[#This Row],[Lundi]:[Mercredi]]),"")</f>
        <v/>
      </c>
      <c r="P799" s="14" t="str">
        <f>IF(SUM(Tableau8252728[[#This Row],[Jeudi]:[Samedi]])&gt;0,SUM(Tableau8252728[[#This Row],[Jeudi]:[Samedi]]),"")</f>
        <v/>
      </c>
      <c r="Q799" s="14">
        <f>COUNTIF(Tableau8252728[[#This Row],[Lundi]:[Mercredi]],"&gt;0") + COUNTIF(Tableau8252728[[#This Row],[Jeudi]:[Samedi]],"&gt;0")</f>
        <v>0</v>
      </c>
      <c r="R799" s="14" t="str">
        <f>IFERROR(Tableau8252728[[#This Row],[Total Tour 1]]+Tableau8252728[[#This Row],[Total Tour 2]],"")</f>
        <v/>
      </c>
      <c r="S799" s="14">
        <f>COUNTIF(Tableau8252728[[#This Row],[Lundi]:[Samedi]],"&gt;=10")*1000</f>
        <v>0</v>
      </c>
      <c r="T79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799" s="15">
        <f>Tableau8252728[[#This Row],[Prime production]]+Tableau8252728[[#This Row],[Prime rendement]]</f>
        <v>0</v>
      </c>
      <c r="V799" s="15" t="str">
        <f>IF(Tableau8252728[[#This Row],[Matricule]]&gt;1,IF(COUNTIF(Tableau8252728[DateMatricule],Tableau8252728[[#This Row],[DateMatricule]])&gt;1,"Doublon",""),"")</f>
        <v/>
      </c>
    </row>
    <row r="800" spans="1:22" x14ac:dyDescent="0.25">
      <c r="A800" s="11" t="str">
        <f>IF(Tableau8252728[[#This Row],[Semaine]]="","",VLOOKUP(Tableau8252728[[#This Row],[Semaine]],Listes!$A:$B,2,FALSE))</f>
        <v/>
      </c>
      <c r="B800" s="11" t="str">
        <f>IF(ISBLANK(Tableau8252728[[#This Row],[Matricule]]),"",VLOOKUP(Tableau8252728[[#This Row],[Matricule]],#REF!,2,FALSE))</f>
        <v/>
      </c>
      <c r="C800" s="11" t="str">
        <f>IF(ISBLANK(Tableau8252728[[#This Row],[Matricule]]),"",VLOOKUP(Tableau8252728[[#This Row],[Matricule]],#REF!,3,FALSE))</f>
        <v/>
      </c>
      <c r="D800" s="11" t="str">
        <f>CONCATENATE(Tableau8252728[[#This Row],[Semaine]],Tableau8252728[[#This Row],[Matricule]])</f>
        <v/>
      </c>
      <c r="O800" s="14" t="str">
        <f>IF(SUM(Tableau8252728[[#This Row],[Lundi]:[Mercredi]])&gt;0,SUM(Tableau8252728[[#This Row],[Lundi]:[Mercredi]]),"")</f>
        <v/>
      </c>
      <c r="P800" s="14" t="str">
        <f>IF(SUM(Tableau8252728[[#This Row],[Jeudi]:[Samedi]])&gt;0,SUM(Tableau8252728[[#This Row],[Jeudi]:[Samedi]]),"")</f>
        <v/>
      </c>
      <c r="Q800" s="14">
        <f>COUNTIF(Tableau8252728[[#This Row],[Lundi]:[Mercredi]],"&gt;0") + COUNTIF(Tableau8252728[[#This Row],[Jeudi]:[Samedi]],"&gt;0")</f>
        <v>0</v>
      </c>
      <c r="R800" s="14" t="str">
        <f>IFERROR(Tableau8252728[[#This Row],[Total Tour 1]]+Tableau8252728[[#This Row],[Total Tour 2]],"")</f>
        <v/>
      </c>
      <c r="S800" s="14">
        <f>COUNTIF(Tableau8252728[[#This Row],[Lundi]:[Samedi]],"&gt;=10")*1000</f>
        <v>0</v>
      </c>
      <c r="T80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00" s="15">
        <f>Tableau8252728[[#This Row],[Prime production]]+Tableau8252728[[#This Row],[Prime rendement]]</f>
        <v>0</v>
      </c>
      <c r="V800" s="15" t="str">
        <f>IF(Tableau8252728[[#This Row],[Matricule]]&gt;1,IF(COUNTIF(Tableau8252728[DateMatricule],Tableau8252728[[#This Row],[DateMatricule]])&gt;1,"Doublon",""),"")</f>
        <v/>
      </c>
    </row>
    <row r="801" spans="1:22" x14ac:dyDescent="0.25">
      <c r="A801" s="11" t="str">
        <f>IF(Tableau8252728[[#This Row],[Semaine]]="","",VLOOKUP(Tableau8252728[[#This Row],[Semaine]],Listes!$A:$B,2,FALSE))</f>
        <v/>
      </c>
      <c r="B801" s="11" t="str">
        <f>IF(ISBLANK(Tableau8252728[[#This Row],[Matricule]]),"",VLOOKUP(Tableau8252728[[#This Row],[Matricule]],#REF!,2,FALSE))</f>
        <v/>
      </c>
      <c r="C801" s="11" t="str">
        <f>IF(ISBLANK(Tableau8252728[[#This Row],[Matricule]]),"",VLOOKUP(Tableau8252728[[#This Row],[Matricule]],#REF!,3,FALSE))</f>
        <v/>
      </c>
      <c r="D801" s="11" t="str">
        <f>CONCATENATE(Tableau8252728[[#This Row],[Semaine]],Tableau8252728[[#This Row],[Matricule]])</f>
        <v/>
      </c>
      <c r="O801" s="14" t="str">
        <f>IF(SUM(Tableau8252728[[#This Row],[Lundi]:[Mercredi]])&gt;0,SUM(Tableau8252728[[#This Row],[Lundi]:[Mercredi]]),"")</f>
        <v/>
      </c>
      <c r="P801" s="14" t="str">
        <f>IF(SUM(Tableau8252728[[#This Row],[Jeudi]:[Samedi]])&gt;0,SUM(Tableau8252728[[#This Row],[Jeudi]:[Samedi]]),"")</f>
        <v/>
      </c>
      <c r="Q801" s="14">
        <f>COUNTIF(Tableau8252728[[#This Row],[Lundi]:[Mercredi]],"&gt;0") + COUNTIF(Tableau8252728[[#This Row],[Jeudi]:[Samedi]],"&gt;0")</f>
        <v>0</v>
      </c>
      <c r="R801" s="14" t="str">
        <f>IFERROR(Tableau8252728[[#This Row],[Total Tour 1]]+Tableau8252728[[#This Row],[Total Tour 2]],"")</f>
        <v/>
      </c>
      <c r="S801" s="14">
        <f>COUNTIF(Tableau8252728[[#This Row],[Lundi]:[Samedi]],"&gt;=10")*1000</f>
        <v>0</v>
      </c>
      <c r="T80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01" s="15">
        <f>Tableau8252728[[#This Row],[Prime production]]+Tableau8252728[[#This Row],[Prime rendement]]</f>
        <v>0</v>
      </c>
      <c r="V801" s="15" t="str">
        <f>IF(Tableau8252728[[#This Row],[Matricule]]&gt;1,IF(COUNTIF(Tableau8252728[DateMatricule],Tableau8252728[[#This Row],[DateMatricule]])&gt;1,"Doublon",""),"")</f>
        <v/>
      </c>
    </row>
    <row r="802" spans="1:22" x14ac:dyDescent="0.25">
      <c r="A802" s="11" t="str">
        <f>IF(Tableau8252728[[#This Row],[Semaine]]="","",VLOOKUP(Tableau8252728[[#This Row],[Semaine]],Listes!$A:$B,2,FALSE))</f>
        <v/>
      </c>
      <c r="B802" s="11" t="str">
        <f>IF(ISBLANK(Tableau8252728[[#This Row],[Matricule]]),"",VLOOKUP(Tableau8252728[[#This Row],[Matricule]],#REF!,2,FALSE))</f>
        <v/>
      </c>
      <c r="C802" s="11" t="str">
        <f>IF(ISBLANK(Tableau8252728[[#This Row],[Matricule]]),"",VLOOKUP(Tableau8252728[[#This Row],[Matricule]],#REF!,3,FALSE))</f>
        <v/>
      </c>
      <c r="D802" s="11" t="str">
        <f>CONCATENATE(Tableau8252728[[#This Row],[Semaine]],Tableau8252728[[#This Row],[Matricule]])</f>
        <v/>
      </c>
      <c r="O802" s="14" t="str">
        <f>IF(SUM(Tableau8252728[[#This Row],[Lundi]:[Mercredi]])&gt;0,SUM(Tableau8252728[[#This Row],[Lundi]:[Mercredi]]),"")</f>
        <v/>
      </c>
      <c r="P802" s="14" t="str">
        <f>IF(SUM(Tableau8252728[[#This Row],[Jeudi]:[Samedi]])&gt;0,SUM(Tableau8252728[[#This Row],[Jeudi]:[Samedi]]),"")</f>
        <v/>
      </c>
      <c r="Q802" s="14">
        <f>COUNTIF(Tableau8252728[[#This Row],[Lundi]:[Mercredi]],"&gt;0") + COUNTIF(Tableau8252728[[#This Row],[Jeudi]:[Samedi]],"&gt;0")</f>
        <v>0</v>
      </c>
      <c r="R802" s="14" t="str">
        <f>IFERROR(Tableau8252728[[#This Row],[Total Tour 1]]+Tableau8252728[[#This Row],[Total Tour 2]],"")</f>
        <v/>
      </c>
      <c r="S802" s="14">
        <f>COUNTIF(Tableau8252728[[#This Row],[Lundi]:[Samedi]],"&gt;=10")*1000</f>
        <v>0</v>
      </c>
      <c r="T80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02" s="15">
        <f>Tableau8252728[[#This Row],[Prime production]]+Tableau8252728[[#This Row],[Prime rendement]]</f>
        <v>0</v>
      </c>
      <c r="V802" s="15" t="str">
        <f>IF(Tableau8252728[[#This Row],[Matricule]]&gt;1,IF(COUNTIF(Tableau8252728[DateMatricule],Tableau8252728[[#This Row],[DateMatricule]])&gt;1,"Doublon",""),"")</f>
        <v/>
      </c>
    </row>
    <row r="803" spans="1:22" x14ac:dyDescent="0.25">
      <c r="A803" s="11" t="str">
        <f>IF(Tableau8252728[[#This Row],[Semaine]]="","",VLOOKUP(Tableau8252728[[#This Row],[Semaine]],Listes!$A:$B,2,FALSE))</f>
        <v/>
      </c>
      <c r="B803" s="11" t="str">
        <f>IF(ISBLANK(Tableau8252728[[#This Row],[Matricule]]),"",VLOOKUP(Tableau8252728[[#This Row],[Matricule]],#REF!,2,FALSE))</f>
        <v/>
      </c>
      <c r="C803" s="11" t="str">
        <f>IF(ISBLANK(Tableau8252728[[#This Row],[Matricule]]),"",VLOOKUP(Tableau8252728[[#This Row],[Matricule]],#REF!,3,FALSE))</f>
        <v/>
      </c>
      <c r="D803" s="11" t="str">
        <f>CONCATENATE(Tableau8252728[[#This Row],[Semaine]],Tableau8252728[[#This Row],[Matricule]])</f>
        <v/>
      </c>
      <c r="O803" s="14" t="str">
        <f>IF(SUM(Tableau8252728[[#This Row],[Lundi]:[Mercredi]])&gt;0,SUM(Tableau8252728[[#This Row],[Lundi]:[Mercredi]]),"")</f>
        <v/>
      </c>
      <c r="P803" s="14" t="str">
        <f>IF(SUM(Tableau8252728[[#This Row],[Jeudi]:[Samedi]])&gt;0,SUM(Tableau8252728[[#This Row],[Jeudi]:[Samedi]]),"")</f>
        <v/>
      </c>
      <c r="Q803" s="14">
        <f>COUNTIF(Tableau8252728[[#This Row],[Lundi]:[Mercredi]],"&gt;0") + COUNTIF(Tableau8252728[[#This Row],[Jeudi]:[Samedi]],"&gt;0")</f>
        <v>0</v>
      </c>
      <c r="R803" s="14" t="str">
        <f>IFERROR(Tableau8252728[[#This Row],[Total Tour 1]]+Tableau8252728[[#This Row],[Total Tour 2]],"")</f>
        <v/>
      </c>
      <c r="S803" s="14">
        <f>COUNTIF(Tableau8252728[[#This Row],[Lundi]:[Samedi]],"&gt;=10")*1000</f>
        <v>0</v>
      </c>
      <c r="T80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03" s="15">
        <f>Tableau8252728[[#This Row],[Prime production]]+Tableau8252728[[#This Row],[Prime rendement]]</f>
        <v>0</v>
      </c>
      <c r="V803" s="15" t="str">
        <f>IF(Tableau8252728[[#This Row],[Matricule]]&gt;1,IF(COUNTIF(Tableau8252728[DateMatricule],Tableau8252728[[#This Row],[DateMatricule]])&gt;1,"Doublon",""),"")</f>
        <v/>
      </c>
    </row>
    <row r="804" spans="1:22" x14ac:dyDescent="0.25">
      <c r="A804" s="11" t="str">
        <f>IF(Tableau8252728[[#This Row],[Semaine]]="","",VLOOKUP(Tableau8252728[[#This Row],[Semaine]],Listes!$A:$B,2,FALSE))</f>
        <v/>
      </c>
      <c r="B804" s="11" t="str">
        <f>IF(ISBLANK(Tableau8252728[[#This Row],[Matricule]]),"",VLOOKUP(Tableau8252728[[#This Row],[Matricule]],#REF!,2,FALSE))</f>
        <v/>
      </c>
      <c r="C804" s="11" t="str">
        <f>IF(ISBLANK(Tableau8252728[[#This Row],[Matricule]]),"",VLOOKUP(Tableau8252728[[#This Row],[Matricule]],#REF!,3,FALSE))</f>
        <v/>
      </c>
      <c r="D804" s="11" t="str">
        <f>CONCATENATE(Tableau8252728[[#This Row],[Semaine]],Tableau8252728[[#This Row],[Matricule]])</f>
        <v/>
      </c>
      <c r="O804" s="14" t="str">
        <f>IF(SUM(Tableau8252728[[#This Row],[Lundi]:[Mercredi]])&gt;0,SUM(Tableau8252728[[#This Row],[Lundi]:[Mercredi]]),"")</f>
        <v/>
      </c>
      <c r="P804" s="14" t="str">
        <f>IF(SUM(Tableau8252728[[#This Row],[Jeudi]:[Samedi]])&gt;0,SUM(Tableau8252728[[#This Row],[Jeudi]:[Samedi]]),"")</f>
        <v/>
      </c>
      <c r="Q804" s="14">
        <f>COUNTIF(Tableau8252728[[#This Row],[Lundi]:[Mercredi]],"&gt;0") + COUNTIF(Tableau8252728[[#This Row],[Jeudi]:[Samedi]],"&gt;0")</f>
        <v>0</v>
      </c>
      <c r="R804" s="14" t="str">
        <f>IFERROR(Tableau8252728[[#This Row],[Total Tour 1]]+Tableau8252728[[#This Row],[Total Tour 2]],"")</f>
        <v/>
      </c>
      <c r="S804" s="14">
        <f>COUNTIF(Tableau8252728[[#This Row],[Lundi]:[Samedi]],"&gt;=10")*1000</f>
        <v>0</v>
      </c>
      <c r="T80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04" s="15">
        <f>Tableau8252728[[#This Row],[Prime production]]+Tableau8252728[[#This Row],[Prime rendement]]</f>
        <v>0</v>
      </c>
      <c r="V804" s="15" t="str">
        <f>IF(Tableau8252728[[#This Row],[Matricule]]&gt;1,IF(COUNTIF(Tableau8252728[DateMatricule],Tableau8252728[[#This Row],[DateMatricule]])&gt;1,"Doublon",""),"")</f>
        <v/>
      </c>
    </row>
    <row r="805" spans="1:22" x14ac:dyDescent="0.25">
      <c r="A805" s="11" t="str">
        <f>IF(Tableau8252728[[#This Row],[Semaine]]="","",VLOOKUP(Tableau8252728[[#This Row],[Semaine]],Listes!$A:$B,2,FALSE))</f>
        <v/>
      </c>
      <c r="B805" s="11" t="str">
        <f>IF(ISBLANK(Tableau8252728[[#This Row],[Matricule]]),"",VLOOKUP(Tableau8252728[[#This Row],[Matricule]],#REF!,2,FALSE))</f>
        <v/>
      </c>
      <c r="C805" s="11" t="str">
        <f>IF(ISBLANK(Tableau8252728[[#This Row],[Matricule]]),"",VLOOKUP(Tableau8252728[[#This Row],[Matricule]],#REF!,3,FALSE))</f>
        <v/>
      </c>
      <c r="D805" s="11" t="str">
        <f>CONCATENATE(Tableau8252728[[#This Row],[Semaine]],Tableau8252728[[#This Row],[Matricule]])</f>
        <v/>
      </c>
      <c r="O805" s="14" t="str">
        <f>IF(SUM(Tableau8252728[[#This Row],[Lundi]:[Mercredi]])&gt;0,SUM(Tableau8252728[[#This Row],[Lundi]:[Mercredi]]),"")</f>
        <v/>
      </c>
      <c r="P805" s="14" t="str">
        <f>IF(SUM(Tableau8252728[[#This Row],[Jeudi]:[Samedi]])&gt;0,SUM(Tableau8252728[[#This Row],[Jeudi]:[Samedi]]),"")</f>
        <v/>
      </c>
      <c r="Q805" s="14">
        <f>COUNTIF(Tableau8252728[[#This Row],[Lundi]:[Mercredi]],"&gt;0") + COUNTIF(Tableau8252728[[#This Row],[Jeudi]:[Samedi]],"&gt;0")</f>
        <v>0</v>
      </c>
      <c r="R805" s="14" t="str">
        <f>IFERROR(Tableau8252728[[#This Row],[Total Tour 1]]+Tableau8252728[[#This Row],[Total Tour 2]],"")</f>
        <v/>
      </c>
      <c r="S805" s="14">
        <f>COUNTIF(Tableau8252728[[#This Row],[Lundi]:[Samedi]],"&gt;=10")*1000</f>
        <v>0</v>
      </c>
      <c r="T80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05" s="15">
        <f>Tableau8252728[[#This Row],[Prime production]]+Tableau8252728[[#This Row],[Prime rendement]]</f>
        <v>0</v>
      </c>
      <c r="V805" s="15" t="str">
        <f>IF(Tableau8252728[[#This Row],[Matricule]]&gt;1,IF(COUNTIF(Tableau8252728[DateMatricule],Tableau8252728[[#This Row],[DateMatricule]])&gt;1,"Doublon",""),"")</f>
        <v/>
      </c>
    </row>
    <row r="806" spans="1:22" x14ac:dyDescent="0.25">
      <c r="A806" s="11" t="str">
        <f>IF(Tableau8252728[[#This Row],[Semaine]]="","",VLOOKUP(Tableau8252728[[#This Row],[Semaine]],Listes!$A:$B,2,FALSE))</f>
        <v/>
      </c>
      <c r="B806" s="11" t="str">
        <f>IF(ISBLANK(Tableau8252728[[#This Row],[Matricule]]),"",VLOOKUP(Tableau8252728[[#This Row],[Matricule]],#REF!,2,FALSE))</f>
        <v/>
      </c>
      <c r="C806" s="11" t="str">
        <f>IF(ISBLANK(Tableau8252728[[#This Row],[Matricule]]),"",VLOOKUP(Tableau8252728[[#This Row],[Matricule]],#REF!,3,FALSE))</f>
        <v/>
      </c>
      <c r="D806" s="11" t="str">
        <f>CONCATENATE(Tableau8252728[[#This Row],[Semaine]],Tableau8252728[[#This Row],[Matricule]])</f>
        <v/>
      </c>
      <c r="O806" s="14" t="str">
        <f>IF(SUM(Tableau8252728[[#This Row],[Lundi]:[Mercredi]])&gt;0,SUM(Tableau8252728[[#This Row],[Lundi]:[Mercredi]]),"")</f>
        <v/>
      </c>
      <c r="P806" s="14" t="str">
        <f>IF(SUM(Tableau8252728[[#This Row],[Jeudi]:[Samedi]])&gt;0,SUM(Tableau8252728[[#This Row],[Jeudi]:[Samedi]]),"")</f>
        <v/>
      </c>
      <c r="Q806" s="14">
        <f>COUNTIF(Tableau8252728[[#This Row],[Lundi]:[Mercredi]],"&gt;0") + COUNTIF(Tableau8252728[[#This Row],[Jeudi]:[Samedi]],"&gt;0")</f>
        <v>0</v>
      </c>
      <c r="R806" s="14" t="str">
        <f>IFERROR(Tableau8252728[[#This Row],[Total Tour 1]]+Tableau8252728[[#This Row],[Total Tour 2]],"")</f>
        <v/>
      </c>
      <c r="S806" s="14">
        <f>COUNTIF(Tableau8252728[[#This Row],[Lundi]:[Samedi]],"&gt;=10")*1000</f>
        <v>0</v>
      </c>
      <c r="T80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06" s="15">
        <f>Tableau8252728[[#This Row],[Prime production]]+Tableau8252728[[#This Row],[Prime rendement]]</f>
        <v>0</v>
      </c>
      <c r="V806" s="15" t="str">
        <f>IF(Tableau8252728[[#This Row],[Matricule]]&gt;1,IF(COUNTIF(Tableau8252728[DateMatricule],Tableau8252728[[#This Row],[DateMatricule]])&gt;1,"Doublon",""),"")</f>
        <v/>
      </c>
    </row>
    <row r="807" spans="1:22" x14ac:dyDescent="0.25">
      <c r="A807" s="11" t="str">
        <f>IF(Tableau8252728[[#This Row],[Semaine]]="","",VLOOKUP(Tableau8252728[[#This Row],[Semaine]],Listes!$A:$B,2,FALSE))</f>
        <v/>
      </c>
      <c r="B807" s="11" t="str">
        <f>IF(ISBLANK(Tableau8252728[[#This Row],[Matricule]]),"",VLOOKUP(Tableau8252728[[#This Row],[Matricule]],#REF!,2,FALSE))</f>
        <v/>
      </c>
      <c r="C807" s="11" t="str">
        <f>IF(ISBLANK(Tableau8252728[[#This Row],[Matricule]]),"",VLOOKUP(Tableau8252728[[#This Row],[Matricule]],#REF!,3,FALSE))</f>
        <v/>
      </c>
      <c r="D807" s="11" t="str">
        <f>CONCATENATE(Tableau8252728[[#This Row],[Semaine]],Tableau8252728[[#This Row],[Matricule]])</f>
        <v/>
      </c>
      <c r="O807" s="14" t="str">
        <f>IF(SUM(Tableau8252728[[#This Row],[Lundi]:[Mercredi]])&gt;0,SUM(Tableau8252728[[#This Row],[Lundi]:[Mercredi]]),"")</f>
        <v/>
      </c>
      <c r="P807" s="14" t="str">
        <f>IF(SUM(Tableau8252728[[#This Row],[Jeudi]:[Samedi]])&gt;0,SUM(Tableau8252728[[#This Row],[Jeudi]:[Samedi]]),"")</f>
        <v/>
      </c>
      <c r="Q807" s="14">
        <f>COUNTIF(Tableau8252728[[#This Row],[Lundi]:[Mercredi]],"&gt;0") + COUNTIF(Tableau8252728[[#This Row],[Jeudi]:[Samedi]],"&gt;0")</f>
        <v>0</v>
      </c>
      <c r="R807" s="14" t="str">
        <f>IFERROR(Tableau8252728[[#This Row],[Total Tour 1]]+Tableau8252728[[#This Row],[Total Tour 2]],"")</f>
        <v/>
      </c>
      <c r="S807" s="14">
        <f>COUNTIF(Tableau8252728[[#This Row],[Lundi]:[Samedi]],"&gt;=10")*1000</f>
        <v>0</v>
      </c>
      <c r="T80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07" s="15">
        <f>Tableau8252728[[#This Row],[Prime production]]+Tableau8252728[[#This Row],[Prime rendement]]</f>
        <v>0</v>
      </c>
      <c r="V807" s="15" t="str">
        <f>IF(Tableau8252728[[#This Row],[Matricule]]&gt;1,IF(COUNTIF(Tableau8252728[DateMatricule],Tableau8252728[[#This Row],[DateMatricule]])&gt;1,"Doublon",""),"")</f>
        <v/>
      </c>
    </row>
    <row r="808" spans="1:22" x14ac:dyDescent="0.25">
      <c r="A808" s="11" t="str">
        <f>IF(Tableau8252728[[#This Row],[Semaine]]="","",VLOOKUP(Tableau8252728[[#This Row],[Semaine]],Listes!$A:$B,2,FALSE))</f>
        <v/>
      </c>
      <c r="B808" s="11" t="str">
        <f>IF(ISBLANK(Tableau8252728[[#This Row],[Matricule]]),"",VLOOKUP(Tableau8252728[[#This Row],[Matricule]],#REF!,2,FALSE))</f>
        <v/>
      </c>
      <c r="C808" s="11" t="str">
        <f>IF(ISBLANK(Tableau8252728[[#This Row],[Matricule]]),"",VLOOKUP(Tableau8252728[[#This Row],[Matricule]],#REF!,3,FALSE))</f>
        <v/>
      </c>
      <c r="D808" s="11" t="str">
        <f>CONCATENATE(Tableau8252728[[#This Row],[Semaine]],Tableau8252728[[#This Row],[Matricule]])</f>
        <v/>
      </c>
      <c r="O808" s="14" t="str">
        <f>IF(SUM(Tableau8252728[[#This Row],[Lundi]:[Mercredi]])&gt;0,SUM(Tableau8252728[[#This Row],[Lundi]:[Mercredi]]),"")</f>
        <v/>
      </c>
      <c r="P808" s="14" t="str">
        <f>IF(SUM(Tableau8252728[[#This Row],[Jeudi]:[Samedi]])&gt;0,SUM(Tableau8252728[[#This Row],[Jeudi]:[Samedi]]),"")</f>
        <v/>
      </c>
      <c r="Q808" s="14">
        <f>COUNTIF(Tableau8252728[[#This Row],[Lundi]:[Mercredi]],"&gt;0") + COUNTIF(Tableau8252728[[#This Row],[Jeudi]:[Samedi]],"&gt;0")</f>
        <v>0</v>
      </c>
      <c r="R808" s="14" t="str">
        <f>IFERROR(Tableau8252728[[#This Row],[Total Tour 1]]+Tableau8252728[[#This Row],[Total Tour 2]],"")</f>
        <v/>
      </c>
      <c r="S808" s="14">
        <f>COUNTIF(Tableau8252728[[#This Row],[Lundi]:[Samedi]],"&gt;=10")*1000</f>
        <v>0</v>
      </c>
      <c r="T80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08" s="15">
        <f>Tableau8252728[[#This Row],[Prime production]]+Tableau8252728[[#This Row],[Prime rendement]]</f>
        <v>0</v>
      </c>
      <c r="V808" s="15" t="str">
        <f>IF(Tableau8252728[[#This Row],[Matricule]]&gt;1,IF(COUNTIF(Tableau8252728[DateMatricule],Tableau8252728[[#This Row],[DateMatricule]])&gt;1,"Doublon",""),"")</f>
        <v/>
      </c>
    </row>
    <row r="809" spans="1:22" x14ac:dyDescent="0.25">
      <c r="A809" s="11" t="str">
        <f>IF(Tableau8252728[[#This Row],[Semaine]]="","",VLOOKUP(Tableau8252728[[#This Row],[Semaine]],Listes!$A:$B,2,FALSE))</f>
        <v/>
      </c>
      <c r="B809" s="11" t="str">
        <f>IF(ISBLANK(Tableau8252728[[#This Row],[Matricule]]),"",VLOOKUP(Tableau8252728[[#This Row],[Matricule]],#REF!,2,FALSE))</f>
        <v/>
      </c>
      <c r="C809" s="11" t="str">
        <f>IF(ISBLANK(Tableau8252728[[#This Row],[Matricule]]),"",VLOOKUP(Tableau8252728[[#This Row],[Matricule]],#REF!,3,FALSE))</f>
        <v/>
      </c>
      <c r="D809" s="11" t="str">
        <f>CONCATENATE(Tableau8252728[[#This Row],[Semaine]],Tableau8252728[[#This Row],[Matricule]])</f>
        <v/>
      </c>
      <c r="O809" s="14" t="str">
        <f>IF(SUM(Tableau8252728[[#This Row],[Lundi]:[Mercredi]])&gt;0,SUM(Tableau8252728[[#This Row],[Lundi]:[Mercredi]]),"")</f>
        <v/>
      </c>
      <c r="P809" s="14" t="str">
        <f>IF(SUM(Tableau8252728[[#This Row],[Jeudi]:[Samedi]])&gt;0,SUM(Tableau8252728[[#This Row],[Jeudi]:[Samedi]]),"")</f>
        <v/>
      </c>
      <c r="Q809" s="14">
        <f>COUNTIF(Tableau8252728[[#This Row],[Lundi]:[Mercredi]],"&gt;0") + COUNTIF(Tableau8252728[[#This Row],[Jeudi]:[Samedi]],"&gt;0")</f>
        <v>0</v>
      </c>
      <c r="R809" s="14" t="str">
        <f>IFERROR(Tableau8252728[[#This Row],[Total Tour 1]]+Tableau8252728[[#This Row],[Total Tour 2]],"")</f>
        <v/>
      </c>
      <c r="S809" s="14">
        <f>COUNTIF(Tableau8252728[[#This Row],[Lundi]:[Samedi]],"&gt;=10")*1000</f>
        <v>0</v>
      </c>
      <c r="T80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09" s="15">
        <f>Tableau8252728[[#This Row],[Prime production]]+Tableau8252728[[#This Row],[Prime rendement]]</f>
        <v>0</v>
      </c>
      <c r="V809" s="15" t="str">
        <f>IF(Tableau8252728[[#This Row],[Matricule]]&gt;1,IF(COUNTIF(Tableau8252728[DateMatricule],Tableau8252728[[#This Row],[DateMatricule]])&gt;1,"Doublon",""),"")</f>
        <v/>
      </c>
    </row>
    <row r="810" spans="1:22" x14ac:dyDescent="0.25">
      <c r="A810" s="11" t="str">
        <f>IF(Tableau8252728[[#This Row],[Semaine]]="","",VLOOKUP(Tableau8252728[[#This Row],[Semaine]],Listes!$A:$B,2,FALSE))</f>
        <v/>
      </c>
      <c r="B810" s="11" t="str">
        <f>IF(ISBLANK(Tableau8252728[[#This Row],[Matricule]]),"",VLOOKUP(Tableau8252728[[#This Row],[Matricule]],#REF!,2,FALSE))</f>
        <v/>
      </c>
      <c r="C810" s="11" t="str">
        <f>IF(ISBLANK(Tableau8252728[[#This Row],[Matricule]]),"",VLOOKUP(Tableau8252728[[#This Row],[Matricule]],#REF!,3,FALSE))</f>
        <v/>
      </c>
      <c r="D810" s="11" t="str">
        <f>CONCATENATE(Tableau8252728[[#This Row],[Semaine]],Tableau8252728[[#This Row],[Matricule]])</f>
        <v/>
      </c>
      <c r="O810" s="14" t="str">
        <f>IF(SUM(Tableau8252728[[#This Row],[Lundi]:[Mercredi]])&gt;0,SUM(Tableau8252728[[#This Row],[Lundi]:[Mercredi]]),"")</f>
        <v/>
      </c>
      <c r="P810" s="14" t="str">
        <f>IF(SUM(Tableau8252728[[#This Row],[Jeudi]:[Samedi]])&gt;0,SUM(Tableau8252728[[#This Row],[Jeudi]:[Samedi]]),"")</f>
        <v/>
      </c>
      <c r="Q810" s="14">
        <f>COUNTIF(Tableau8252728[[#This Row],[Lundi]:[Mercredi]],"&gt;0") + COUNTIF(Tableau8252728[[#This Row],[Jeudi]:[Samedi]],"&gt;0")</f>
        <v>0</v>
      </c>
      <c r="R810" s="14" t="str">
        <f>IFERROR(Tableau8252728[[#This Row],[Total Tour 1]]+Tableau8252728[[#This Row],[Total Tour 2]],"")</f>
        <v/>
      </c>
      <c r="S810" s="14">
        <f>COUNTIF(Tableau8252728[[#This Row],[Lundi]:[Samedi]],"&gt;=10")*1000</f>
        <v>0</v>
      </c>
      <c r="T81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10" s="15">
        <f>Tableau8252728[[#This Row],[Prime production]]+Tableau8252728[[#This Row],[Prime rendement]]</f>
        <v>0</v>
      </c>
      <c r="V810" s="15" t="str">
        <f>IF(Tableau8252728[[#This Row],[Matricule]]&gt;1,IF(COUNTIF(Tableau8252728[DateMatricule],Tableau8252728[[#This Row],[DateMatricule]])&gt;1,"Doublon",""),"")</f>
        <v/>
      </c>
    </row>
    <row r="811" spans="1:22" x14ac:dyDescent="0.25">
      <c r="A811" s="11" t="str">
        <f>IF(Tableau8252728[[#This Row],[Semaine]]="","",VLOOKUP(Tableau8252728[[#This Row],[Semaine]],Listes!$A:$B,2,FALSE))</f>
        <v/>
      </c>
      <c r="B811" s="11" t="str">
        <f>IF(ISBLANK(Tableau8252728[[#This Row],[Matricule]]),"",VLOOKUP(Tableau8252728[[#This Row],[Matricule]],#REF!,2,FALSE))</f>
        <v/>
      </c>
      <c r="C811" s="11" t="str">
        <f>IF(ISBLANK(Tableau8252728[[#This Row],[Matricule]]),"",VLOOKUP(Tableau8252728[[#This Row],[Matricule]],#REF!,3,FALSE))</f>
        <v/>
      </c>
      <c r="D811" s="11" t="str">
        <f>CONCATENATE(Tableau8252728[[#This Row],[Semaine]],Tableau8252728[[#This Row],[Matricule]])</f>
        <v/>
      </c>
      <c r="O811" s="14" t="str">
        <f>IF(SUM(Tableau8252728[[#This Row],[Lundi]:[Mercredi]])&gt;0,SUM(Tableau8252728[[#This Row],[Lundi]:[Mercredi]]),"")</f>
        <v/>
      </c>
      <c r="P811" s="14" t="str">
        <f>IF(SUM(Tableau8252728[[#This Row],[Jeudi]:[Samedi]])&gt;0,SUM(Tableau8252728[[#This Row],[Jeudi]:[Samedi]]),"")</f>
        <v/>
      </c>
      <c r="Q811" s="14">
        <f>COUNTIF(Tableau8252728[[#This Row],[Lundi]:[Mercredi]],"&gt;0") + COUNTIF(Tableau8252728[[#This Row],[Jeudi]:[Samedi]],"&gt;0")</f>
        <v>0</v>
      </c>
      <c r="R811" s="14" t="str">
        <f>IFERROR(Tableau8252728[[#This Row],[Total Tour 1]]+Tableau8252728[[#This Row],[Total Tour 2]],"")</f>
        <v/>
      </c>
      <c r="S811" s="14">
        <f>COUNTIF(Tableau8252728[[#This Row],[Lundi]:[Samedi]],"&gt;=10")*1000</f>
        <v>0</v>
      </c>
      <c r="T81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11" s="15">
        <f>Tableau8252728[[#This Row],[Prime production]]+Tableau8252728[[#This Row],[Prime rendement]]</f>
        <v>0</v>
      </c>
      <c r="V811" s="15" t="str">
        <f>IF(Tableau8252728[[#This Row],[Matricule]]&gt;1,IF(COUNTIF(Tableau8252728[DateMatricule],Tableau8252728[[#This Row],[DateMatricule]])&gt;1,"Doublon",""),"")</f>
        <v/>
      </c>
    </row>
    <row r="812" spans="1:22" x14ac:dyDescent="0.25">
      <c r="A812" s="11" t="str">
        <f>IF(Tableau8252728[[#This Row],[Semaine]]="","",VLOOKUP(Tableau8252728[[#This Row],[Semaine]],Listes!$A:$B,2,FALSE))</f>
        <v/>
      </c>
      <c r="B812" s="11" t="str">
        <f>IF(ISBLANK(Tableau8252728[[#This Row],[Matricule]]),"",VLOOKUP(Tableau8252728[[#This Row],[Matricule]],#REF!,2,FALSE))</f>
        <v/>
      </c>
      <c r="C812" s="11" t="str">
        <f>IF(ISBLANK(Tableau8252728[[#This Row],[Matricule]]),"",VLOOKUP(Tableau8252728[[#This Row],[Matricule]],#REF!,3,FALSE))</f>
        <v/>
      </c>
      <c r="D812" s="11" t="str">
        <f>CONCATENATE(Tableau8252728[[#This Row],[Semaine]],Tableau8252728[[#This Row],[Matricule]])</f>
        <v/>
      </c>
      <c r="O812" s="14" t="str">
        <f>IF(SUM(Tableau8252728[[#This Row],[Lundi]:[Mercredi]])&gt;0,SUM(Tableau8252728[[#This Row],[Lundi]:[Mercredi]]),"")</f>
        <v/>
      </c>
      <c r="P812" s="14" t="str">
        <f>IF(SUM(Tableau8252728[[#This Row],[Jeudi]:[Samedi]])&gt;0,SUM(Tableau8252728[[#This Row],[Jeudi]:[Samedi]]),"")</f>
        <v/>
      </c>
      <c r="Q812" s="14">
        <f>COUNTIF(Tableau8252728[[#This Row],[Lundi]:[Mercredi]],"&gt;0") + COUNTIF(Tableau8252728[[#This Row],[Jeudi]:[Samedi]],"&gt;0")</f>
        <v>0</v>
      </c>
      <c r="R812" s="14" t="str">
        <f>IFERROR(Tableau8252728[[#This Row],[Total Tour 1]]+Tableau8252728[[#This Row],[Total Tour 2]],"")</f>
        <v/>
      </c>
      <c r="S812" s="14">
        <f>COUNTIF(Tableau8252728[[#This Row],[Lundi]:[Samedi]],"&gt;=10")*1000</f>
        <v>0</v>
      </c>
      <c r="T81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12" s="15">
        <f>Tableau8252728[[#This Row],[Prime production]]+Tableau8252728[[#This Row],[Prime rendement]]</f>
        <v>0</v>
      </c>
      <c r="V812" s="15" t="str">
        <f>IF(Tableau8252728[[#This Row],[Matricule]]&gt;1,IF(COUNTIF(Tableau8252728[DateMatricule],Tableau8252728[[#This Row],[DateMatricule]])&gt;1,"Doublon",""),"")</f>
        <v/>
      </c>
    </row>
    <row r="813" spans="1:22" x14ac:dyDescent="0.25">
      <c r="A813" s="11" t="str">
        <f>IF(Tableau8252728[[#This Row],[Semaine]]="","",VLOOKUP(Tableau8252728[[#This Row],[Semaine]],Listes!$A:$B,2,FALSE))</f>
        <v/>
      </c>
      <c r="B813" s="11" t="str">
        <f>IF(ISBLANK(Tableau8252728[[#This Row],[Matricule]]),"",VLOOKUP(Tableau8252728[[#This Row],[Matricule]],#REF!,2,FALSE))</f>
        <v/>
      </c>
      <c r="C813" s="11" t="str">
        <f>IF(ISBLANK(Tableau8252728[[#This Row],[Matricule]]),"",VLOOKUP(Tableau8252728[[#This Row],[Matricule]],#REF!,3,FALSE))</f>
        <v/>
      </c>
      <c r="D813" s="11" t="str">
        <f>CONCATENATE(Tableau8252728[[#This Row],[Semaine]],Tableau8252728[[#This Row],[Matricule]])</f>
        <v/>
      </c>
      <c r="O813" s="14" t="str">
        <f>IF(SUM(Tableau8252728[[#This Row],[Lundi]:[Mercredi]])&gt;0,SUM(Tableau8252728[[#This Row],[Lundi]:[Mercredi]]),"")</f>
        <v/>
      </c>
      <c r="P813" s="14" t="str">
        <f>IF(SUM(Tableau8252728[[#This Row],[Jeudi]:[Samedi]])&gt;0,SUM(Tableau8252728[[#This Row],[Jeudi]:[Samedi]]),"")</f>
        <v/>
      </c>
      <c r="Q813" s="14">
        <f>COUNTIF(Tableau8252728[[#This Row],[Lundi]:[Mercredi]],"&gt;0") + COUNTIF(Tableau8252728[[#This Row],[Jeudi]:[Samedi]],"&gt;0")</f>
        <v>0</v>
      </c>
      <c r="R813" s="14" t="str">
        <f>IFERROR(Tableau8252728[[#This Row],[Total Tour 1]]+Tableau8252728[[#This Row],[Total Tour 2]],"")</f>
        <v/>
      </c>
      <c r="S813" s="14">
        <f>COUNTIF(Tableau8252728[[#This Row],[Lundi]:[Samedi]],"&gt;=10")*1000</f>
        <v>0</v>
      </c>
      <c r="T81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13" s="15">
        <f>Tableau8252728[[#This Row],[Prime production]]+Tableau8252728[[#This Row],[Prime rendement]]</f>
        <v>0</v>
      </c>
      <c r="V813" s="15" t="str">
        <f>IF(Tableau8252728[[#This Row],[Matricule]]&gt;1,IF(COUNTIF(Tableau8252728[DateMatricule],Tableau8252728[[#This Row],[DateMatricule]])&gt;1,"Doublon",""),"")</f>
        <v/>
      </c>
    </row>
    <row r="814" spans="1:22" x14ac:dyDescent="0.25">
      <c r="A814" s="11" t="str">
        <f>IF(Tableau8252728[[#This Row],[Semaine]]="","",VLOOKUP(Tableau8252728[[#This Row],[Semaine]],Listes!$A:$B,2,FALSE))</f>
        <v/>
      </c>
      <c r="B814" s="11" t="str">
        <f>IF(ISBLANK(Tableau8252728[[#This Row],[Matricule]]),"",VLOOKUP(Tableau8252728[[#This Row],[Matricule]],#REF!,2,FALSE))</f>
        <v/>
      </c>
      <c r="C814" s="11" t="str">
        <f>IF(ISBLANK(Tableau8252728[[#This Row],[Matricule]]),"",VLOOKUP(Tableau8252728[[#This Row],[Matricule]],#REF!,3,FALSE))</f>
        <v/>
      </c>
      <c r="D814" s="11" t="str">
        <f>CONCATENATE(Tableau8252728[[#This Row],[Semaine]],Tableau8252728[[#This Row],[Matricule]])</f>
        <v/>
      </c>
      <c r="O814" s="14" t="str">
        <f>IF(SUM(Tableau8252728[[#This Row],[Lundi]:[Mercredi]])&gt;0,SUM(Tableau8252728[[#This Row],[Lundi]:[Mercredi]]),"")</f>
        <v/>
      </c>
      <c r="P814" s="14" t="str">
        <f>IF(SUM(Tableau8252728[[#This Row],[Jeudi]:[Samedi]])&gt;0,SUM(Tableau8252728[[#This Row],[Jeudi]:[Samedi]]),"")</f>
        <v/>
      </c>
      <c r="Q814" s="14">
        <f>COUNTIF(Tableau8252728[[#This Row],[Lundi]:[Mercredi]],"&gt;0") + COUNTIF(Tableau8252728[[#This Row],[Jeudi]:[Samedi]],"&gt;0")</f>
        <v>0</v>
      </c>
      <c r="R814" s="14" t="str">
        <f>IFERROR(Tableau8252728[[#This Row],[Total Tour 1]]+Tableau8252728[[#This Row],[Total Tour 2]],"")</f>
        <v/>
      </c>
      <c r="S814" s="14">
        <f>COUNTIF(Tableau8252728[[#This Row],[Lundi]:[Samedi]],"&gt;=10")*1000</f>
        <v>0</v>
      </c>
      <c r="T81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14" s="15">
        <f>Tableau8252728[[#This Row],[Prime production]]+Tableau8252728[[#This Row],[Prime rendement]]</f>
        <v>0</v>
      </c>
      <c r="V814" s="15" t="str">
        <f>IF(Tableau8252728[[#This Row],[Matricule]]&gt;1,IF(COUNTIF(Tableau8252728[DateMatricule],Tableau8252728[[#This Row],[DateMatricule]])&gt;1,"Doublon",""),"")</f>
        <v/>
      </c>
    </row>
    <row r="815" spans="1:22" x14ac:dyDescent="0.25">
      <c r="A815" s="11" t="str">
        <f>IF(Tableau8252728[[#This Row],[Semaine]]="","",VLOOKUP(Tableau8252728[[#This Row],[Semaine]],Listes!$A:$B,2,FALSE))</f>
        <v/>
      </c>
      <c r="B815" s="11" t="str">
        <f>IF(ISBLANK(Tableau8252728[[#This Row],[Matricule]]),"",VLOOKUP(Tableau8252728[[#This Row],[Matricule]],#REF!,2,FALSE))</f>
        <v/>
      </c>
      <c r="C815" s="11" t="str">
        <f>IF(ISBLANK(Tableau8252728[[#This Row],[Matricule]]),"",VLOOKUP(Tableau8252728[[#This Row],[Matricule]],#REF!,3,FALSE))</f>
        <v/>
      </c>
      <c r="D815" s="11" t="str">
        <f>CONCATENATE(Tableau8252728[[#This Row],[Semaine]],Tableau8252728[[#This Row],[Matricule]])</f>
        <v/>
      </c>
      <c r="O815" s="14" t="str">
        <f>IF(SUM(Tableau8252728[[#This Row],[Lundi]:[Mercredi]])&gt;0,SUM(Tableau8252728[[#This Row],[Lundi]:[Mercredi]]),"")</f>
        <v/>
      </c>
      <c r="P815" s="14" t="str">
        <f>IF(SUM(Tableau8252728[[#This Row],[Jeudi]:[Samedi]])&gt;0,SUM(Tableau8252728[[#This Row],[Jeudi]:[Samedi]]),"")</f>
        <v/>
      </c>
      <c r="Q815" s="14">
        <f>COUNTIF(Tableau8252728[[#This Row],[Lundi]:[Mercredi]],"&gt;0") + COUNTIF(Tableau8252728[[#This Row],[Jeudi]:[Samedi]],"&gt;0")</f>
        <v>0</v>
      </c>
      <c r="R815" s="14" t="str">
        <f>IFERROR(Tableau8252728[[#This Row],[Total Tour 1]]+Tableau8252728[[#This Row],[Total Tour 2]],"")</f>
        <v/>
      </c>
      <c r="S815" s="14">
        <f>COUNTIF(Tableau8252728[[#This Row],[Lundi]:[Samedi]],"&gt;=10")*1000</f>
        <v>0</v>
      </c>
      <c r="T81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15" s="15">
        <f>Tableau8252728[[#This Row],[Prime production]]+Tableau8252728[[#This Row],[Prime rendement]]</f>
        <v>0</v>
      </c>
      <c r="V815" s="15" t="str">
        <f>IF(Tableau8252728[[#This Row],[Matricule]]&gt;1,IF(COUNTIF(Tableau8252728[DateMatricule],Tableau8252728[[#This Row],[DateMatricule]])&gt;1,"Doublon",""),"")</f>
        <v/>
      </c>
    </row>
    <row r="816" spans="1:22" x14ac:dyDescent="0.25">
      <c r="A816" s="11" t="str">
        <f>IF(Tableau8252728[[#This Row],[Semaine]]="","",VLOOKUP(Tableau8252728[[#This Row],[Semaine]],Listes!$A:$B,2,FALSE))</f>
        <v/>
      </c>
      <c r="B816" s="11" t="str">
        <f>IF(ISBLANK(Tableau8252728[[#This Row],[Matricule]]),"",VLOOKUP(Tableau8252728[[#This Row],[Matricule]],#REF!,2,FALSE))</f>
        <v/>
      </c>
      <c r="C816" s="11" t="str">
        <f>IF(ISBLANK(Tableau8252728[[#This Row],[Matricule]]),"",VLOOKUP(Tableau8252728[[#This Row],[Matricule]],#REF!,3,FALSE))</f>
        <v/>
      </c>
      <c r="D816" s="11" t="str">
        <f>CONCATENATE(Tableau8252728[[#This Row],[Semaine]],Tableau8252728[[#This Row],[Matricule]])</f>
        <v/>
      </c>
      <c r="O816" s="14" t="str">
        <f>IF(SUM(Tableau8252728[[#This Row],[Lundi]:[Mercredi]])&gt;0,SUM(Tableau8252728[[#This Row],[Lundi]:[Mercredi]]),"")</f>
        <v/>
      </c>
      <c r="P816" s="14" t="str">
        <f>IF(SUM(Tableau8252728[[#This Row],[Jeudi]:[Samedi]])&gt;0,SUM(Tableau8252728[[#This Row],[Jeudi]:[Samedi]]),"")</f>
        <v/>
      </c>
      <c r="Q816" s="14">
        <f>COUNTIF(Tableau8252728[[#This Row],[Lundi]:[Mercredi]],"&gt;0") + COUNTIF(Tableau8252728[[#This Row],[Jeudi]:[Samedi]],"&gt;0")</f>
        <v>0</v>
      </c>
      <c r="R816" s="14" t="str">
        <f>IFERROR(Tableau8252728[[#This Row],[Total Tour 1]]+Tableau8252728[[#This Row],[Total Tour 2]],"")</f>
        <v/>
      </c>
      <c r="S816" s="14">
        <f>COUNTIF(Tableau8252728[[#This Row],[Lundi]:[Samedi]],"&gt;=10")*1000</f>
        <v>0</v>
      </c>
      <c r="T81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16" s="15">
        <f>Tableau8252728[[#This Row],[Prime production]]+Tableau8252728[[#This Row],[Prime rendement]]</f>
        <v>0</v>
      </c>
      <c r="V816" s="15" t="str">
        <f>IF(Tableau8252728[[#This Row],[Matricule]]&gt;1,IF(COUNTIF(Tableau8252728[DateMatricule],Tableau8252728[[#This Row],[DateMatricule]])&gt;1,"Doublon",""),"")</f>
        <v/>
      </c>
    </row>
    <row r="817" spans="1:22" x14ac:dyDescent="0.25">
      <c r="A817" s="11" t="str">
        <f>IF(Tableau8252728[[#This Row],[Semaine]]="","",VLOOKUP(Tableau8252728[[#This Row],[Semaine]],Listes!$A:$B,2,FALSE))</f>
        <v/>
      </c>
      <c r="B817" s="11" t="str">
        <f>IF(ISBLANK(Tableau8252728[[#This Row],[Matricule]]),"",VLOOKUP(Tableau8252728[[#This Row],[Matricule]],#REF!,2,FALSE))</f>
        <v/>
      </c>
      <c r="C817" s="11" t="str">
        <f>IF(ISBLANK(Tableau8252728[[#This Row],[Matricule]]),"",VLOOKUP(Tableau8252728[[#This Row],[Matricule]],#REF!,3,FALSE))</f>
        <v/>
      </c>
      <c r="D817" s="11" t="str">
        <f>CONCATENATE(Tableau8252728[[#This Row],[Semaine]],Tableau8252728[[#This Row],[Matricule]])</f>
        <v/>
      </c>
      <c r="O817" s="14" t="str">
        <f>IF(SUM(Tableau8252728[[#This Row],[Lundi]:[Mercredi]])&gt;0,SUM(Tableau8252728[[#This Row],[Lundi]:[Mercredi]]),"")</f>
        <v/>
      </c>
      <c r="P817" s="14" t="str">
        <f>IF(SUM(Tableau8252728[[#This Row],[Jeudi]:[Samedi]])&gt;0,SUM(Tableau8252728[[#This Row],[Jeudi]:[Samedi]]),"")</f>
        <v/>
      </c>
      <c r="Q817" s="14">
        <f>COUNTIF(Tableau8252728[[#This Row],[Lundi]:[Mercredi]],"&gt;0") + COUNTIF(Tableau8252728[[#This Row],[Jeudi]:[Samedi]],"&gt;0")</f>
        <v>0</v>
      </c>
      <c r="R817" s="14" t="str">
        <f>IFERROR(Tableau8252728[[#This Row],[Total Tour 1]]+Tableau8252728[[#This Row],[Total Tour 2]],"")</f>
        <v/>
      </c>
      <c r="S817" s="14">
        <f>COUNTIF(Tableau8252728[[#This Row],[Lundi]:[Samedi]],"&gt;=10")*1000</f>
        <v>0</v>
      </c>
      <c r="T81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17" s="15">
        <f>Tableau8252728[[#This Row],[Prime production]]+Tableau8252728[[#This Row],[Prime rendement]]</f>
        <v>0</v>
      </c>
      <c r="V817" s="15" t="str">
        <f>IF(Tableau8252728[[#This Row],[Matricule]]&gt;1,IF(COUNTIF(Tableau8252728[DateMatricule],Tableau8252728[[#This Row],[DateMatricule]])&gt;1,"Doublon",""),"")</f>
        <v/>
      </c>
    </row>
    <row r="818" spans="1:22" x14ac:dyDescent="0.25">
      <c r="A818" s="11" t="str">
        <f>IF(Tableau8252728[[#This Row],[Semaine]]="","",VLOOKUP(Tableau8252728[[#This Row],[Semaine]],Listes!$A:$B,2,FALSE))</f>
        <v/>
      </c>
      <c r="B818" s="11" t="str">
        <f>IF(ISBLANK(Tableau8252728[[#This Row],[Matricule]]),"",VLOOKUP(Tableau8252728[[#This Row],[Matricule]],#REF!,2,FALSE))</f>
        <v/>
      </c>
      <c r="C818" s="11" t="str">
        <f>IF(ISBLANK(Tableau8252728[[#This Row],[Matricule]]),"",VLOOKUP(Tableau8252728[[#This Row],[Matricule]],#REF!,3,FALSE))</f>
        <v/>
      </c>
      <c r="D818" s="11" t="str">
        <f>CONCATENATE(Tableau8252728[[#This Row],[Semaine]],Tableau8252728[[#This Row],[Matricule]])</f>
        <v/>
      </c>
      <c r="O818" s="14" t="str">
        <f>IF(SUM(Tableau8252728[[#This Row],[Lundi]:[Mercredi]])&gt;0,SUM(Tableau8252728[[#This Row],[Lundi]:[Mercredi]]),"")</f>
        <v/>
      </c>
      <c r="P818" s="14" t="str">
        <f>IF(SUM(Tableau8252728[[#This Row],[Jeudi]:[Samedi]])&gt;0,SUM(Tableau8252728[[#This Row],[Jeudi]:[Samedi]]),"")</f>
        <v/>
      </c>
      <c r="Q818" s="14">
        <f>COUNTIF(Tableau8252728[[#This Row],[Lundi]:[Mercredi]],"&gt;0") + COUNTIF(Tableau8252728[[#This Row],[Jeudi]:[Samedi]],"&gt;0")</f>
        <v>0</v>
      </c>
      <c r="R818" s="14" t="str">
        <f>IFERROR(Tableau8252728[[#This Row],[Total Tour 1]]+Tableau8252728[[#This Row],[Total Tour 2]],"")</f>
        <v/>
      </c>
      <c r="S818" s="14">
        <f>COUNTIF(Tableau8252728[[#This Row],[Lundi]:[Samedi]],"&gt;=10")*1000</f>
        <v>0</v>
      </c>
      <c r="T81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18" s="15">
        <f>Tableau8252728[[#This Row],[Prime production]]+Tableau8252728[[#This Row],[Prime rendement]]</f>
        <v>0</v>
      </c>
      <c r="V818" s="15" t="str">
        <f>IF(Tableau8252728[[#This Row],[Matricule]]&gt;1,IF(COUNTIF(Tableau8252728[DateMatricule],Tableau8252728[[#This Row],[DateMatricule]])&gt;1,"Doublon",""),"")</f>
        <v/>
      </c>
    </row>
    <row r="819" spans="1:22" x14ac:dyDescent="0.25">
      <c r="A819" s="11" t="str">
        <f>IF(Tableau8252728[[#This Row],[Semaine]]="","",VLOOKUP(Tableau8252728[[#This Row],[Semaine]],Listes!$A:$B,2,FALSE))</f>
        <v/>
      </c>
      <c r="B819" s="11" t="str">
        <f>IF(ISBLANK(Tableau8252728[[#This Row],[Matricule]]),"",VLOOKUP(Tableau8252728[[#This Row],[Matricule]],#REF!,2,FALSE))</f>
        <v/>
      </c>
      <c r="C819" s="11" t="str">
        <f>IF(ISBLANK(Tableau8252728[[#This Row],[Matricule]]),"",VLOOKUP(Tableau8252728[[#This Row],[Matricule]],#REF!,3,FALSE))</f>
        <v/>
      </c>
      <c r="D819" s="11" t="str">
        <f>CONCATENATE(Tableau8252728[[#This Row],[Semaine]],Tableau8252728[[#This Row],[Matricule]])</f>
        <v/>
      </c>
      <c r="O819" s="14" t="str">
        <f>IF(SUM(Tableau8252728[[#This Row],[Lundi]:[Mercredi]])&gt;0,SUM(Tableau8252728[[#This Row],[Lundi]:[Mercredi]]),"")</f>
        <v/>
      </c>
      <c r="P819" s="14" t="str">
        <f>IF(SUM(Tableau8252728[[#This Row],[Jeudi]:[Samedi]])&gt;0,SUM(Tableau8252728[[#This Row],[Jeudi]:[Samedi]]),"")</f>
        <v/>
      </c>
      <c r="Q819" s="14">
        <f>COUNTIF(Tableau8252728[[#This Row],[Lundi]:[Mercredi]],"&gt;0") + COUNTIF(Tableau8252728[[#This Row],[Jeudi]:[Samedi]],"&gt;0")</f>
        <v>0</v>
      </c>
      <c r="R819" s="14" t="str">
        <f>IFERROR(Tableau8252728[[#This Row],[Total Tour 1]]+Tableau8252728[[#This Row],[Total Tour 2]],"")</f>
        <v/>
      </c>
      <c r="S819" s="14">
        <f>COUNTIF(Tableau8252728[[#This Row],[Lundi]:[Samedi]],"&gt;=10")*1000</f>
        <v>0</v>
      </c>
      <c r="T81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19" s="15">
        <f>Tableau8252728[[#This Row],[Prime production]]+Tableau8252728[[#This Row],[Prime rendement]]</f>
        <v>0</v>
      </c>
      <c r="V819" s="15" t="str">
        <f>IF(Tableau8252728[[#This Row],[Matricule]]&gt;1,IF(COUNTIF(Tableau8252728[DateMatricule],Tableau8252728[[#This Row],[DateMatricule]])&gt;1,"Doublon",""),"")</f>
        <v/>
      </c>
    </row>
    <row r="820" spans="1:22" x14ac:dyDescent="0.25">
      <c r="A820" s="11" t="str">
        <f>IF(Tableau8252728[[#This Row],[Semaine]]="","",VLOOKUP(Tableau8252728[[#This Row],[Semaine]],Listes!$A:$B,2,FALSE))</f>
        <v/>
      </c>
      <c r="B820" s="11" t="str">
        <f>IF(ISBLANK(Tableau8252728[[#This Row],[Matricule]]),"",VLOOKUP(Tableau8252728[[#This Row],[Matricule]],#REF!,2,FALSE))</f>
        <v/>
      </c>
      <c r="C820" s="11" t="str">
        <f>IF(ISBLANK(Tableau8252728[[#This Row],[Matricule]]),"",VLOOKUP(Tableau8252728[[#This Row],[Matricule]],#REF!,3,FALSE))</f>
        <v/>
      </c>
      <c r="D820" s="11" t="str">
        <f>CONCATENATE(Tableau8252728[[#This Row],[Semaine]],Tableau8252728[[#This Row],[Matricule]])</f>
        <v/>
      </c>
      <c r="O820" s="14" t="str">
        <f>IF(SUM(Tableau8252728[[#This Row],[Lundi]:[Mercredi]])&gt;0,SUM(Tableau8252728[[#This Row],[Lundi]:[Mercredi]]),"")</f>
        <v/>
      </c>
      <c r="P820" s="14" t="str">
        <f>IF(SUM(Tableau8252728[[#This Row],[Jeudi]:[Samedi]])&gt;0,SUM(Tableau8252728[[#This Row],[Jeudi]:[Samedi]]),"")</f>
        <v/>
      </c>
      <c r="Q820" s="14">
        <f>COUNTIF(Tableau8252728[[#This Row],[Lundi]:[Mercredi]],"&gt;0") + COUNTIF(Tableau8252728[[#This Row],[Jeudi]:[Samedi]],"&gt;0")</f>
        <v>0</v>
      </c>
      <c r="R820" s="14" t="str">
        <f>IFERROR(Tableau8252728[[#This Row],[Total Tour 1]]+Tableau8252728[[#This Row],[Total Tour 2]],"")</f>
        <v/>
      </c>
      <c r="S820" s="14">
        <f>COUNTIF(Tableau8252728[[#This Row],[Lundi]:[Samedi]],"&gt;=10")*1000</f>
        <v>0</v>
      </c>
      <c r="T82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20" s="15">
        <f>Tableau8252728[[#This Row],[Prime production]]+Tableau8252728[[#This Row],[Prime rendement]]</f>
        <v>0</v>
      </c>
      <c r="V820" s="15" t="str">
        <f>IF(Tableau8252728[[#This Row],[Matricule]]&gt;1,IF(COUNTIF(Tableau8252728[DateMatricule],Tableau8252728[[#This Row],[DateMatricule]])&gt;1,"Doublon",""),"")</f>
        <v/>
      </c>
    </row>
    <row r="821" spans="1:22" x14ac:dyDescent="0.25">
      <c r="A821" s="11" t="str">
        <f>IF(Tableau8252728[[#This Row],[Semaine]]="","",VLOOKUP(Tableau8252728[[#This Row],[Semaine]],Listes!$A:$B,2,FALSE))</f>
        <v/>
      </c>
      <c r="B821" s="11" t="str">
        <f>IF(ISBLANK(Tableau8252728[[#This Row],[Matricule]]),"",VLOOKUP(Tableau8252728[[#This Row],[Matricule]],#REF!,2,FALSE))</f>
        <v/>
      </c>
      <c r="C821" s="11" t="str">
        <f>IF(ISBLANK(Tableau8252728[[#This Row],[Matricule]]),"",VLOOKUP(Tableau8252728[[#This Row],[Matricule]],#REF!,3,FALSE))</f>
        <v/>
      </c>
      <c r="D821" s="11" t="str">
        <f>CONCATENATE(Tableau8252728[[#This Row],[Semaine]],Tableau8252728[[#This Row],[Matricule]])</f>
        <v/>
      </c>
      <c r="O821" s="14" t="str">
        <f>IF(SUM(Tableau8252728[[#This Row],[Lundi]:[Mercredi]])&gt;0,SUM(Tableau8252728[[#This Row],[Lundi]:[Mercredi]]),"")</f>
        <v/>
      </c>
      <c r="P821" s="14" t="str">
        <f>IF(SUM(Tableau8252728[[#This Row],[Jeudi]:[Samedi]])&gt;0,SUM(Tableau8252728[[#This Row],[Jeudi]:[Samedi]]),"")</f>
        <v/>
      </c>
      <c r="Q821" s="14">
        <f>COUNTIF(Tableau8252728[[#This Row],[Lundi]:[Mercredi]],"&gt;0") + COUNTIF(Tableau8252728[[#This Row],[Jeudi]:[Samedi]],"&gt;0")</f>
        <v>0</v>
      </c>
      <c r="R821" s="14" t="str">
        <f>IFERROR(Tableau8252728[[#This Row],[Total Tour 1]]+Tableau8252728[[#This Row],[Total Tour 2]],"")</f>
        <v/>
      </c>
      <c r="S821" s="14">
        <f>COUNTIF(Tableau8252728[[#This Row],[Lundi]:[Samedi]],"&gt;=10")*1000</f>
        <v>0</v>
      </c>
      <c r="T82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21" s="15">
        <f>Tableau8252728[[#This Row],[Prime production]]+Tableau8252728[[#This Row],[Prime rendement]]</f>
        <v>0</v>
      </c>
      <c r="V821" s="15" t="str">
        <f>IF(Tableau8252728[[#This Row],[Matricule]]&gt;1,IF(COUNTIF(Tableau8252728[DateMatricule],Tableau8252728[[#This Row],[DateMatricule]])&gt;1,"Doublon",""),"")</f>
        <v/>
      </c>
    </row>
    <row r="822" spans="1:22" x14ac:dyDescent="0.25">
      <c r="A822" s="11" t="str">
        <f>IF(Tableau8252728[[#This Row],[Semaine]]="","",VLOOKUP(Tableau8252728[[#This Row],[Semaine]],Listes!$A:$B,2,FALSE))</f>
        <v/>
      </c>
      <c r="B822" s="11" t="str">
        <f>IF(ISBLANK(Tableau8252728[[#This Row],[Matricule]]),"",VLOOKUP(Tableau8252728[[#This Row],[Matricule]],#REF!,2,FALSE))</f>
        <v/>
      </c>
      <c r="C822" s="11" t="str">
        <f>IF(ISBLANK(Tableau8252728[[#This Row],[Matricule]]),"",VLOOKUP(Tableau8252728[[#This Row],[Matricule]],#REF!,3,FALSE))</f>
        <v/>
      </c>
      <c r="D822" s="11" t="str">
        <f>CONCATENATE(Tableau8252728[[#This Row],[Semaine]],Tableau8252728[[#This Row],[Matricule]])</f>
        <v/>
      </c>
      <c r="O822" s="14" t="str">
        <f>IF(SUM(Tableau8252728[[#This Row],[Lundi]:[Mercredi]])&gt;0,SUM(Tableau8252728[[#This Row],[Lundi]:[Mercredi]]),"")</f>
        <v/>
      </c>
      <c r="P822" s="14" t="str">
        <f>IF(SUM(Tableau8252728[[#This Row],[Jeudi]:[Samedi]])&gt;0,SUM(Tableau8252728[[#This Row],[Jeudi]:[Samedi]]),"")</f>
        <v/>
      </c>
      <c r="Q822" s="14">
        <f>COUNTIF(Tableau8252728[[#This Row],[Lundi]:[Mercredi]],"&gt;0") + COUNTIF(Tableau8252728[[#This Row],[Jeudi]:[Samedi]],"&gt;0")</f>
        <v>0</v>
      </c>
      <c r="R822" s="14" t="str">
        <f>IFERROR(Tableau8252728[[#This Row],[Total Tour 1]]+Tableau8252728[[#This Row],[Total Tour 2]],"")</f>
        <v/>
      </c>
      <c r="S822" s="14">
        <f>COUNTIF(Tableau8252728[[#This Row],[Lundi]:[Samedi]],"&gt;=10")*1000</f>
        <v>0</v>
      </c>
      <c r="T82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22" s="15">
        <f>Tableau8252728[[#This Row],[Prime production]]+Tableau8252728[[#This Row],[Prime rendement]]</f>
        <v>0</v>
      </c>
      <c r="V822" s="15" t="str">
        <f>IF(Tableau8252728[[#This Row],[Matricule]]&gt;1,IF(COUNTIF(Tableau8252728[DateMatricule],Tableau8252728[[#This Row],[DateMatricule]])&gt;1,"Doublon",""),"")</f>
        <v/>
      </c>
    </row>
    <row r="823" spans="1:22" x14ac:dyDescent="0.25">
      <c r="A823" s="11" t="str">
        <f>IF(Tableau8252728[[#This Row],[Semaine]]="","",VLOOKUP(Tableau8252728[[#This Row],[Semaine]],Listes!$A:$B,2,FALSE))</f>
        <v/>
      </c>
      <c r="B823" s="11" t="str">
        <f>IF(ISBLANK(Tableau8252728[[#This Row],[Matricule]]),"",VLOOKUP(Tableau8252728[[#This Row],[Matricule]],#REF!,2,FALSE))</f>
        <v/>
      </c>
      <c r="C823" s="11" t="str">
        <f>IF(ISBLANK(Tableau8252728[[#This Row],[Matricule]]),"",VLOOKUP(Tableau8252728[[#This Row],[Matricule]],#REF!,3,FALSE))</f>
        <v/>
      </c>
      <c r="D823" s="11" t="str">
        <f>CONCATENATE(Tableau8252728[[#This Row],[Semaine]],Tableau8252728[[#This Row],[Matricule]])</f>
        <v/>
      </c>
      <c r="O823" s="14" t="str">
        <f>IF(SUM(Tableau8252728[[#This Row],[Lundi]:[Mercredi]])&gt;0,SUM(Tableau8252728[[#This Row],[Lundi]:[Mercredi]]),"")</f>
        <v/>
      </c>
      <c r="P823" s="14" t="str">
        <f>IF(SUM(Tableau8252728[[#This Row],[Jeudi]:[Samedi]])&gt;0,SUM(Tableau8252728[[#This Row],[Jeudi]:[Samedi]]),"")</f>
        <v/>
      </c>
      <c r="Q823" s="14">
        <f>COUNTIF(Tableau8252728[[#This Row],[Lundi]:[Mercredi]],"&gt;0") + COUNTIF(Tableau8252728[[#This Row],[Jeudi]:[Samedi]],"&gt;0")</f>
        <v>0</v>
      </c>
      <c r="R823" s="14" t="str">
        <f>IFERROR(Tableau8252728[[#This Row],[Total Tour 1]]+Tableau8252728[[#This Row],[Total Tour 2]],"")</f>
        <v/>
      </c>
      <c r="S823" s="14">
        <f>COUNTIF(Tableau8252728[[#This Row],[Lundi]:[Samedi]],"&gt;=10")*1000</f>
        <v>0</v>
      </c>
      <c r="T82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23" s="15">
        <f>Tableau8252728[[#This Row],[Prime production]]+Tableau8252728[[#This Row],[Prime rendement]]</f>
        <v>0</v>
      </c>
      <c r="V823" s="15" t="str">
        <f>IF(Tableau8252728[[#This Row],[Matricule]]&gt;1,IF(COUNTIF(Tableau8252728[DateMatricule],Tableau8252728[[#This Row],[DateMatricule]])&gt;1,"Doublon",""),"")</f>
        <v/>
      </c>
    </row>
    <row r="824" spans="1:22" x14ac:dyDescent="0.25">
      <c r="A824" s="11" t="str">
        <f>IF(Tableau8252728[[#This Row],[Semaine]]="","",VLOOKUP(Tableau8252728[[#This Row],[Semaine]],Listes!$A:$B,2,FALSE))</f>
        <v/>
      </c>
      <c r="B824" s="11" t="str">
        <f>IF(ISBLANK(Tableau8252728[[#This Row],[Matricule]]),"",VLOOKUP(Tableau8252728[[#This Row],[Matricule]],#REF!,2,FALSE))</f>
        <v/>
      </c>
      <c r="C824" s="11" t="str">
        <f>IF(ISBLANK(Tableau8252728[[#This Row],[Matricule]]),"",VLOOKUP(Tableau8252728[[#This Row],[Matricule]],#REF!,3,FALSE))</f>
        <v/>
      </c>
      <c r="D824" s="11" t="str">
        <f>CONCATENATE(Tableau8252728[[#This Row],[Semaine]],Tableau8252728[[#This Row],[Matricule]])</f>
        <v/>
      </c>
      <c r="O824" s="14" t="str">
        <f>IF(SUM(Tableau8252728[[#This Row],[Lundi]:[Mercredi]])&gt;0,SUM(Tableau8252728[[#This Row],[Lundi]:[Mercredi]]),"")</f>
        <v/>
      </c>
      <c r="P824" s="14" t="str">
        <f>IF(SUM(Tableau8252728[[#This Row],[Jeudi]:[Samedi]])&gt;0,SUM(Tableau8252728[[#This Row],[Jeudi]:[Samedi]]),"")</f>
        <v/>
      </c>
      <c r="Q824" s="14">
        <f>COUNTIF(Tableau8252728[[#This Row],[Lundi]:[Mercredi]],"&gt;0") + COUNTIF(Tableau8252728[[#This Row],[Jeudi]:[Samedi]],"&gt;0")</f>
        <v>0</v>
      </c>
      <c r="R824" s="14" t="str">
        <f>IFERROR(Tableau8252728[[#This Row],[Total Tour 1]]+Tableau8252728[[#This Row],[Total Tour 2]],"")</f>
        <v/>
      </c>
      <c r="S824" s="14">
        <f>COUNTIF(Tableau8252728[[#This Row],[Lundi]:[Samedi]],"&gt;=10")*1000</f>
        <v>0</v>
      </c>
      <c r="T82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24" s="15">
        <f>Tableau8252728[[#This Row],[Prime production]]+Tableau8252728[[#This Row],[Prime rendement]]</f>
        <v>0</v>
      </c>
      <c r="V824" s="15" t="str">
        <f>IF(Tableau8252728[[#This Row],[Matricule]]&gt;1,IF(COUNTIF(Tableau8252728[DateMatricule],Tableau8252728[[#This Row],[DateMatricule]])&gt;1,"Doublon",""),"")</f>
        <v/>
      </c>
    </row>
    <row r="825" spans="1:22" x14ac:dyDescent="0.25">
      <c r="A825" s="11" t="str">
        <f>IF(Tableau8252728[[#This Row],[Semaine]]="","",VLOOKUP(Tableau8252728[[#This Row],[Semaine]],Listes!$A:$B,2,FALSE))</f>
        <v/>
      </c>
      <c r="B825" s="11" t="str">
        <f>IF(ISBLANK(Tableau8252728[[#This Row],[Matricule]]),"",VLOOKUP(Tableau8252728[[#This Row],[Matricule]],#REF!,2,FALSE))</f>
        <v/>
      </c>
      <c r="C825" s="11" t="str">
        <f>IF(ISBLANK(Tableau8252728[[#This Row],[Matricule]]),"",VLOOKUP(Tableau8252728[[#This Row],[Matricule]],#REF!,3,FALSE))</f>
        <v/>
      </c>
      <c r="D825" s="11" t="str">
        <f>CONCATENATE(Tableau8252728[[#This Row],[Semaine]],Tableau8252728[[#This Row],[Matricule]])</f>
        <v/>
      </c>
      <c r="O825" s="14" t="str">
        <f>IF(SUM(Tableau8252728[[#This Row],[Lundi]:[Mercredi]])&gt;0,SUM(Tableau8252728[[#This Row],[Lundi]:[Mercredi]]),"")</f>
        <v/>
      </c>
      <c r="P825" s="14" t="str">
        <f>IF(SUM(Tableau8252728[[#This Row],[Jeudi]:[Samedi]])&gt;0,SUM(Tableau8252728[[#This Row],[Jeudi]:[Samedi]]),"")</f>
        <v/>
      </c>
      <c r="Q825" s="14">
        <f>COUNTIF(Tableau8252728[[#This Row],[Lundi]:[Mercredi]],"&gt;0") + COUNTIF(Tableau8252728[[#This Row],[Jeudi]:[Samedi]],"&gt;0")</f>
        <v>0</v>
      </c>
      <c r="R825" s="14" t="str">
        <f>IFERROR(Tableau8252728[[#This Row],[Total Tour 1]]+Tableau8252728[[#This Row],[Total Tour 2]],"")</f>
        <v/>
      </c>
      <c r="S825" s="14">
        <f>COUNTIF(Tableau8252728[[#This Row],[Lundi]:[Samedi]],"&gt;=10")*1000</f>
        <v>0</v>
      </c>
      <c r="T82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25" s="15">
        <f>Tableau8252728[[#This Row],[Prime production]]+Tableau8252728[[#This Row],[Prime rendement]]</f>
        <v>0</v>
      </c>
      <c r="V825" s="15" t="str">
        <f>IF(Tableau8252728[[#This Row],[Matricule]]&gt;1,IF(COUNTIF(Tableau8252728[DateMatricule],Tableau8252728[[#This Row],[DateMatricule]])&gt;1,"Doublon",""),"")</f>
        <v/>
      </c>
    </row>
    <row r="826" spans="1:22" x14ac:dyDescent="0.25">
      <c r="A826" s="11" t="str">
        <f>IF(Tableau8252728[[#This Row],[Semaine]]="","",VLOOKUP(Tableau8252728[[#This Row],[Semaine]],Listes!$A:$B,2,FALSE))</f>
        <v/>
      </c>
      <c r="B826" s="11" t="str">
        <f>IF(ISBLANK(Tableau8252728[[#This Row],[Matricule]]),"",VLOOKUP(Tableau8252728[[#This Row],[Matricule]],#REF!,2,FALSE))</f>
        <v/>
      </c>
      <c r="C826" s="11" t="str">
        <f>IF(ISBLANK(Tableau8252728[[#This Row],[Matricule]]),"",VLOOKUP(Tableau8252728[[#This Row],[Matricule]],#REF!,3,FALSE))</f>
        <v/>
      </c>
      <c r="D826" s="11" t="str">
        <f>CONCATENATE(Tableau8252728[[#This Row],[Semaine]],Tableau8252728[[#This Row],[Matricule]])</f>
        <v/>
      </c>
      <c r="O826" s="14" t="str">
        <f>IF(SUM(Tableau8252728[[#This Row],[Lundi]:[Mercredi]])&gt;0,SUM(Tableau8252728[[#This Row],[Lundi]:[Mercredi]]),"")</f>
        <v/>
      </c>
      <c r="P826" s="14" t="str">
        <f>IF(SUM(Tableau8252728[[#This Row],[Jeudi]:[Samedi]])&gt;0,SUM(Tableau8252728[[#This Row],[Jeudi]:[Samedi]]),"")</f>
        <v/>
      </c>
      <c r="Q826" s="14">
        <f>COUNTIF(Tableau8252728[[#This Row],[Lundi]:[Mercredi]],"&gt;0") + COUNTIF(Tableau8252728[[#This Row],[Jeudi]:[Samedi]],"&gt;0")</f>
        <v>0</v>
      </c>
      <c r="R826" s="14" t="str">
        <f>IFERROR(Tableau8252728[[#This Row],[Total Tour 1]]+Tableau8252728[[#This Row],[Total Tour 2]],"")</f>
        <v/>
      </c>
      <c r="S826" s="14">
        <f>COUNTIF(Tableau8252728[[#This Row],[Lundi]:[Samedi]],"&gt;=10")*1000</f>
        <v>0</v>
      </c>
      <c r="T82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26" s="15">
        <f>Tableau8252728[[#This Row],[Prime production]]+Tableau8252728[[#This Row],[Prime rendement]]</f>
        <v>0</v>
      </c>
      <c r="V826" s="15" t="str">
        <f>IF(Tableau8252728[[#This Row],[Matricule]]&gt;1,IF(COUNTIF(Tableau8252728[DateMatricule],Tableau8252728[[#This Row],[DateMatricule]])&gt;1,"Doublon",""),"")</f>
        <v/>
      </c>
    </row>
    <row r="827" spans="1:22" x14ac:dyDescent="0.25">
      <c r="A827" s="11" t="str">
        <f>IF(Tableau8252728[[#This Row],[Semaine]]="","",VLOOKUP(Tableau8252728[[#This Row],[Semaine]],Listes!$A:$B,2,FALSE))</f>
        <v/>
      </c>
      <c r="B827" s="11" t="str">
        <f>IF(ISBLANK(Tableau8252728[[#This Row],[Matricule]]),"",VLOOKUP(Tableau8252728[[#This Row],[Matricule]],#REF!,2,FALSE))</f>
        <v/>
      </c>
      <c r="C827" s="11" t="str">
        <f>IF(ISBLANK(Tableau8252728[[#This Row],[Matricule]]),"",VLOOKUP(Tableau8252728[[#This Row],[Matricule]],#REF!,3,FALSE))</f>
        <v/>
      </c>
      <c r="D827" s="11" t="str">
        <f>CONCATENATE(Tableau8252728[[#This Row],[Semaine]],Tableau8252728[[#This Row],[Matricule]])</f>
        <v/>
      </c>
      <c r="O827" s="14" t="str">
        <f>IF(SUM(Tableau8252728[[#This Row],[Lundi]:[Mercredi]])&gt;0,SUM(Tableau8252728[[#This Row],[Lundi]:[Mercredi]]),"")</f>
        <v/>
      </c>
      <c r="P827" s="14" t="str">
        <f>IF(SUM(Tableau8252728[[#This Row],[Jeudi]:[Samedi]])&gt;0,SUM(Tableau8252728[[#This Row],[Jeudi]:[Samedi]]),"")</f>
        <v/>
      </c>
      <c r="Q827" s="14">
        <f>COUNTIF(Tableau8252728[[#This Row],[Lundi]:[Mercredi]],"&gt;0") + COUNTIF(Tableau8252728[[#This Row],[Jeudi]:[Samedi]],"&gt;0")</f>
        <v>0</v>
      </c>
      <c r="R827" s="14" t="str">
        <f>IFERROR(Tableau8252728[[#This Row],[Total Tour 1]]+Tableau8252728[[#This Row],[Total Tour 2]],"")</f>
        <v/>
      </c>
      <c r="S827" s="14">
        <f>COUNTIF(Tableau8252728[[#This Row],[Lundi]:[Samedi]],"&gt;=10")*1000</f>
        <v>0</v>
      </c>
      <c r="T82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27" s="15">
        <f>Tableau8252728[[#This Row],[Prime production]]+Tableau8252728[[#This Row],[Prime rendement]]</f>
        <v>0</v>
      </c>
      <c r="V827" s="15" t="str">
        <f>IF(Tableau8252728[[#This Row],[Matricule]]&gt;1,IF(COUNTIF(Tableau8252728[DateMatricule],Tableau8252728[[#This Row],[DateMatricule]])&gt;1,"Doublon",""),"")</f>
        <v/>
      </c>
    </row>
    <row r="828" spans="1:22" x14ac:dyDescent="0.25">
      <c r="A828" s="11" t="str">
        <f>IF(Tableau8252728[[#This Row],[Semaine]]="","",VLOOKUP(Tableau8252728[[#This Row],[Semaine]],Listes!$A:$B,2,FALSE))</f>
        <v/>
      </c>
      <c r="B828" s="11" t="str">
        <f>IF(ISBLANK(Tableau8252728[[#This Row],[Matricule]]),"",VLOOKUP(Tableau8252728[[#This Row],[Matricule]],#REF!,2,FALSE))</f>
        <v/>
      </c>
      <c r="C828" s="11" t="str">
        <f>IF(ISBLANK(Tableau8252728[[#This Row],[Matricule]]),"",VLOOKUP(Tableau8252728[[#This Row],[Matricule]],#REF!,3,FALSE))</f>
        <v/>
      </c>
      <c r="D828" s="11" t="str">
        <f>CONCATENATE(Tableau8252728[[#This Row],[Semaine]],Tableau8252728[[#This Row],[Matricule]])</f>
        <v/>
      </c>
      <c r="O828" s="14" t="str">
        <f>IF(SUM(Tableau8252728[[#This Row],[Lundi]:[Mercredi]])&gt;0,SUM(Tableau8252728[[#This Row],[Lundi]:[Mercredi]]),"")</f>
        <v/>
      </c>
      <c r="P828" s="14" t="str">
        <f>IF(SUM(Tableau8252728[[#This Row],[Jeudi]:[Samedi]])&gt;0,SUM(Tableau8252728[[#This Row],[Jeudi]:[Samedi]]),"")</f>
        <v/>
      </c>
      <c r="Q828" s="14">
        <f>COUNTIF(Tableau8252728[[#This Row],[Lundi]:[Mercredi]],"&gt;0") + COUNTIF(Tableau8252728[[#This Row],[Jeudi]:[Samedi]],"&gt;0")</f>
        <v>0</v>
      </c>
      <c r="R828" s="14" t="str">
        <f>IFERROR(Tableau8252728[[#This Row],[Total Tour 1]]+Tableau8252728[[#This Row],[Total Tour 2]],"")</f>
        <v/>
      </c>
      <c r="S828" s="14">
        <f>COUNTIF(Tableau8252728[[#This Row],[Lundi]:[Samedi]],"&gt;=10")*1000</f>
        <v>0</v>
      </c>
      <c r="T82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28" s="15">
        <f>Tableau8252728[[#This Row],[Prime production]]+Tableau8252728[[#This Row],[Prime rendement]]</f>
        <v>0</v>
      </c>
      <c r="V828" s="15" t="str">
        <f>IF(Tableau8252728[[#This Row],[Matricule]]&gt;1,IF(COUNTIF(Tableau8252728[DateMatricule],Tableau8252728[[#This Row],[DateMatricule]])&gt;1,"Doublon",""),"")</f>
        <v/>
      </c>
    </row>
    <row r="829" spans="1:22" x14ac:dyDescent="0.25">
      <c r="A829" s="11" t="str">
        <f>IF(Tableau8252728[[#This Row],[Semaine]]="","",VLOOKUP(Tableau8252728[[#This Row],[Semaine]],Listes!$A:$B,2,FALSE))</f>
        <v/>
      </c>
      <c r="B829" s="11" t="str">
        <f>IF(ISBLANK(Tableau8252728[[#This Row],[Matricule]]),"",VLOOKUP(Tableau8252728[[#This Row],[Matricule]],#REF!,2,FALSE))</f>
        <v/>
      </c>
      <c r="C829" s="11" t="str">
        <f>IF(ISBLANK(Tableau8252728[[#This Row],[Matricule]]),"",VLOOKUP(Tableau8252728[[#This Row],[Matricule]],#REF!,3,FALSE))</f>
        <v/>
      </c>
      <c r="D829" s="11" t="str">
        <f>CONCATENATE(Tableau8252728[[#This Row],[Semaine]],Tableau8252728[[#This Row],[Matricule]])</f>
        <v/>
      </c>
      <c r="O829" s="14" t="str">
        <f>IF(SUM(Tableau8252728[[#This Row],[Lundi]:[Mercredi]])&gt;0,SUM(Tableau8252728[[#This Row],[Lundi]:[Mercredi]]),"")</f>
        <v/>
      </c>
      <c r="P829" s="14" t="str">
        <f>IF(SUM(Tableau8252728[[#This Row],[Jeudi]:[Samedi]])&gt;0,SUM(Tableau8252728[[#This Row],[Jeudi]:[Samedi]]),"")</f>
        <v/>
      </c>
      <c r="Q829" s="14">
        <f>COUNTIF(Tableau8252728[[#This Row],[Lundi]:[Mercredi]],"&gt;0") + COUNTIF(Tableau8252728[[#This Row],[Jeudi]:[Samedi]],"&gt;0")</f>
        <v>0</v>
      </c>
      <c r="R829" s="14" t="str">
        <f>IFERROR(Tableau8252728[[#This Row],[Total Tour 1]]+Tableau8252728[[#This Row],[Total Tour 2]],"")</f>
        <v/>
      </c>
      <c r="S829" s="14">
        <f>COUNTIF(Tableau8252728[[#This Row],[Lundi]:[Samedi]],"&gt;=10")*1000</f>
        <v>0</v>
      </c>
      <c r="T82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29" s="15">
        <f>Tableau8252728[[#This Row],[Prime production]]+Tableau8252728[[#This Row],[Prime rendement]]</f>
        <v>0</v>
      </c>
      <c r="V829" s="15" t="str">
        <f>IF(Tableau8252728[[#This Row],[Matricule]]&gt;1,IF(COUNTIF(Tableau8252728[DateMatricule],Tableau8252728[[#This Row],[DateMatricule]])&gt;1,"Doublon",""),"")</f>
        <v/>
      </c>
    </row>
    <row r="830" spans="1:22" x14ac:dyDescent="0.25">
      <c r="A830" s="11" t="str">
        <f>IF(Tableau8252728[[#This Row],[Semaine]]="","",VLOOKUP(Tableau8252728[[#This Row],[Semaine]],Listes!$A:$B,2,FALSE))</f>
        <v/>
      </c>
      <c r="B830" s="11" t="str">
        <f>IF(ISBLANK(Tableau8252728[[#This Row],[Matricule]]),"",VLOOKUP(Tableau8252728[[#This Row],[Matricule]],#REF!,2,FALSE))</f>
        <v/>
      </c>
      <c r="C830" s="11" t="str">
        <f>IF(ISBLANK(Tableau8252728[[#This Row],[Matricule]]),"",VLOOKUP(Tableau8252728[[#This Row],[Matricule]],#REF!,3,FALSE))</f>
        <v/>
      </c>
      <c r="D830" s="11" t="str">
        <f>CONCATENATE(Tableau8252728[[#This Row],[Semaine]],Tableau8252728[[#This Row],[Matricule]])</f>
        <v/>
      </c>
      <c r="O830" s="14" t="str">
        <f>IF(SUM(Tableau8252728[[#This Row],[Lundi]:[Mercredi]])&gt;0,SUM(Tableau8252728[[#This Row],[Lundi]:[Mercredi]]),"")</f>
        <v/>
      </c>
      <c r="P830" s="14" t="str">
        <f>IF(SUM(Tableau8252728[[#This Row],[Jeudi]:[Samedi]])&gt;0,SUM(Tableau8252728[[#This Row],[Jeudi]:[Samedi]]),"")</f>
        <v/>
      </c>
      <c r="Q830" s="14">
        <f>COUNTIF(Tableau8252728[[#This Row],[Lundi]:[Mercredi]],"&gt;0") + COUNTIF(Tableau8252728[[#This Row],[Jeudi]:[Samedi]],"&gt;0")</f>
        <v>0</v>
      </c>
      <c r="R830" s="14" t="str">
        <f>IFERROR(Tableau8252728[[#This Row],[Total Tour 1]]+Tableau8252728[[#This Row],[Total Tour 2]],"")</f>
        <v/>
      </c>
      <c r="S830" s="14">
        <f>COUNTIF(Tableau8252728[[#This Row],[Lundi]:[Samedi]],"&gt;=10")*1000</f>
        <v>0</v>
      </c>
      <c r="T83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30" s="15">
        <f>Tableau8252728[[#This Row],[Prime production]]+Tableau8252728[[#This Row],[Prime rendement]]</f>
        <v>0</v>
      </c>
      <c r="V830" s="15" t="str">
        <f>IF(Tableau8252728[[#This Row],[Matricule]]&gt;1,IF(COUNTIF(Tableau8252728[DateMatricule],Tableau8252728[[#This Row],[DateMatricule]])&gt;1,"Doublon",""),"")</f>
        <v/>
      </c>
    </row>
    <row r="831" spans="1:22" x14ac:dyDescent="0.25">
      <c r="A831" s="11" t="str">
        <f>IF(Tableau8252728[[#This Row],[Semaine]]="","",VLOOKUP(Tableau8252728[[#This Row],[Semaine]],Listes!$A:$B,2,FALSE))</f>
        <v/>
      </c>
      <c r="B831" s="11" t="str">
        <f>IF(ISBLANK(Tableau8252728[[#This Row],[Matricule]]),"",VLOOKUP(Tableau8252728[[#This Row],[Matricule]],#REF!,2,FALSE))</f>
        <v/>
      </c>
      <c r="C831" s="11" t="str">
        <f>IF(ISBLANK(Tableau8252728[[#This Row],[Matricule]]),"",VLOOKUP(Tableau8252728[[#This Row],[Matricule]],#REF!,3,FALSE))</f>
        <v/>
      </c>
      <c r="D831" s="11" t="str">
        <f>CONCATENATE(Tableau8252728[[#This Row],[Semaine]],Tableau8252728[[#This Row],[Matricule]])</f>
        <v/>
      </c>
      <c r="O831" s="14" t="str">
        <f>IF(SUM(Tableau8252728[[#This Row],[Lundi]:[Mercredi]])&gt;0,SUM(Tableau8252728[[#This Row],[Lundi]:[Mercredi]]),"")</f>
        <v/>
      </c>
      <c r="P831" s="14" t="str">
        <f>IF(SUM(Tableau8252728[[#This Row],[Jeudi]:[Samedi]])&gt;0,SUM(Tableau8252728[[#This Row],[Jeudi]:[Samedi]]),"")</f>
        <v/>
      </c>
      <c r="Q831" s="14">
        <f>COUNTIF(Tableau8252728[[#This Row],[Lundi]:[Mercredi]],"&gt;0") + COUNTIF(Tableau8252728[[#This Row],[Jeudi]:[Samedi]],"&gt;0")</f>
        <v>0</v>
      </c>
      <c r="R831" s="14" t="str">
        <f>IFERROR(Tableau8252728[[#This Row],[Total Tour 1]]+Tableau8252728[[#This Row],[Total Tour 2]],"")</f>
        <v/>
      </c>
      <c r="S831" s="14">
        <f>COUNTIF(Tableau8252728[[#This Row],[Lundi]:[Samedi]],"&gt;=10")*1000</f>
        <v>0</v>
      </c>
      <c r="T83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31" s="15">
        <f>Tableau8252728[[#This Row],[Prime production]]+Tableau8252728[[#This Row],[Prime rendement]]</f>
        <v>0</v>
      </c>
      <c r="V831" s="15" t="str">
        <f>IF(Tableau8252728[[#This Row],[Matricule]]&gt;1,IF(COUNTIF(Tableau8252728[DateMatricule],Tableau8252728[[#This Row],[DateMatricule]])&gt;1,"Doublon",""),"")</f>
        <v/>
      </c>
    </row>
    <row r="832" spans="1:22" x14ac:dyDescent="0.25">
      <c r="A832" s="11" t="str">
        <f>IF(Tableau8252728[[#This Row],[Semaine]]="","",VLOOKUP(Tableau8252728[[#This Row],[Semaine]],Listes!$A:$B,2,FALSE))</f>
        <v/>
      </c>
      <c r="B832" s="11" t="str">
        <f>IF(ISBLANK(Tableau8252728[[#This Row],[Matricule]]),"",VLOOKUP(Tableau8252728[[#This Row],[Matricule]],#REF!,2,FALSE))</f>
        <v/>
      </c>
      <c r="C832" s="11" t="str">
        <f>IF(ISBLANK(Tableau8252728[[#This Row],[Matricule]]),"",VLOOKUP(Tableau8252728[[#This Row],[Matricule]],#REF!,3,FALSE))</f>
        <v/>
      </c>
      <c r="D832" s="11" t="str">
        <f>CONCATENATE(Tableau8252728[[#This Row],[Semaine]],Tableau8252728[[#This Row],[Matricule]])</f>
        <v/>
      </c>
      <c r="O832" s="14" t="str">
        <f>IF(SUM(Tableau8252728[[#This Row],[Lundi]:[Mercredi]])&gt;0,SUM(Tableau8252728[[#This Row],[Lundi]:[Mercredi]]),"")</f>
        <v/>
      </c>
      <c r="P832" s="14" t="str">
        <f>IF(SUM(Tableau8252728[[#This Row],[Jeudi]:[Samedi]])&gt;0,SUM(Tableau8252728[[#This Row],[Jeudi]:[Samedi]]),"")</f>
        <v/>
      </c>
      <c r="Q832" s="14">
        <f>COUNTIF(Tableau8252728[[#This Row],[Lundi]:[Mercredi]],"&gt;0") + COUNTIF(Tableau8252728[[#This Row],[Jeudi]:[Samedi]],"&gt;0")</f>
        <v>0</v>
      </c>
      <c r="R832" s="14" t="str">
        <f>IFERROR(Tableau8252728[[#This Row],[Total Tour 1]]+Tableau8252728[[#This Row],[Total Tour 2]],"")</f>
        <v/>
      </c>
      <c r="S832" s="14">
        <f>COUNTIF(Tableau8252728[[#This Row],[Lundi]:[Samedi]],"&gt;=10")*1000</f>
        <v>0</v>
      </c>
      <c r="T83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32" s="15">
        <f>Tableau8252728[[#This Row],[Prime production]]+Tableau8252728[[#This Row],[Prime rendement]]</f>
        <v>0</v>
      </c>
      <c r="V832" s="15" t="str">
        <f>IF(Tableau8252728[[#This Row],[Matricule]]&gt;1,IF(COUNTIF(Tableau8252728[DateMatricule],Tableau8252728[[#This Row],[DateMatricule]])&gt;1,"Doublon",""),"")</f>
        <v/>
      </c>
    </row>
    <row r="833" spans="1:22" x14ac:dyDescent="0.25">
      <c r="A833" s="11" t="str">
        <f>IF(Tableau8252728[[#This Row],[Semaine]]="","",VLOOKUP(Tableau8252728[[#This Row],[Semaine]],Listes!$A:$B,2,FALSE))</f>
        <v/>
      </c>
      <c r="B833" s="11" t="str">
        <f>IF(ISBLANK(Tableau8252728[[#This Row],[Matricule]]),"",VLOOKUP(Tableau8252728[[#This Row],[Matricule]],#REF!,2,FALSE))</f>
        <v/>
      </c>
      <c r="C833" s="11" t="str">
        <f>IF(ISBLANK(Tableau8252728[[#This Row],[Matricule]]),"",VLOOKUP(Tableau8252728[[#This Row],[Matricule]],#REF!,3,FALSE))</f>
        <v/>
      </c>
      <c r="D833" s="11" t="str">
        <f>CONCATENATE(Tableau8252728[[#This Row],[Semaine]],Tableau8252728[[#This Row],[Matricule]])</f>
        <v/>
      </c>
      <c r="O833" s="14" t="str">
        <f>IF(SUM(Tableau8252728[[#This Row],[Lundi]:[Mercredi]])&gt;0,SUM(Tableau8252728[[#This Row],[Lundi]:[Mercredi]]),"")</f>
        <v/>
      </c>
      <c r="P833" s="14" t="str">
        <f>IF(SUM(Tableau8252728[[#This Row],[Jeudi]:[Samedi]])&gt;0,SUM(Tableau8252728[[#This Row],[Jeudi]:[Samedi]]),"")</f>
        <v/>
      </c>
      <c r="Q833" s="14">
        <f>COUNTIF(Tableau8252728[[#This Row],[Lundi]:[Mercredi]],"&gt;0") + COUNTIF(Tableau8252728[[#This Row],[Jeudi]:[Samedi]],"&gt;0")</f>
        <v>0</v>
      </c>
      <c r="R833" s="14" t="str">
        <f>IFERROR(Tableau8252728[[#This Row],[Total Tour 1]]+Tableau8252728[[#This Row],[Total Tour 2]],"")</f>
        <v/>
      </c>
      <c r="S833" s="14">
        <f>COUNTIF(Tableau8252728[[#This Row],[Lundi]:[Samedi]],"&gt;=10")*1000</f>
        <v>0</v>
      </c>
      <c r="T83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33" s="15">
        <f>Tableau8252728[[#This Row],[Prime production]]+Tableau8252728[[#This Row],[Prime rendement]]</f>
        <v>0</v>
      </c>
      <c r="V833" s="15" t="str">
        <f>IF(Tableau8252728[[#This Row],[Matricule]]&gt;1,IF(COUNTIF(Tableau8252728[DateMatricule],Tableau8252728[[#This Row],[DateMatricule]])&gt;1,"Doublon",""),"")</f>
        <v/>
      </c>
    </row>
    <row r="834" spans="1:22" x14ac:dyDescent="0.25">
      <c r="A834" s="11" t="str">
        <f>IF(Tableau8252728[[#This Row],[Semaine]]="","",VLOOKUP(Tableau8252728[[#This Row],[Semaine]],Listes!$A:$B,2,FALSE))</f>
        <v/>
      </c>
      <c r="B834" s="11" t="str">
        <f>IF(ISBLANK(Tableau8252728[[#This Row],[Matricule]]),"",VLOOKUP(Tableau8252728[[#This Row],[Matricule]],#REF!,2,FALSE))</f>
        <v/>
      </c>
      <c r="C834" s="11" t="str">
        <f>IF(ISBLANK(Tableau8252728[[#This Row],[Matricule]]),"",VLOOKUP(Tableau8252728[[#This Row],[Matricule]],#REF!,3,FALSE))</f>
        <v/>
      </c>
      <c r="D834" s="11" t="str">
        <f>CONCATENATE(Tableau8252728[[#This Row],[Semaine]],Tableau8252728[[#This Row],[Matricule]])</f>
        <v/>
      </c>
      <c r="O834" s="14" t="str">
        <f>IF(SUM(Tableau8252728[[#This Row],[Lundi]:[Mercredi]])&gt;0,SUM(Tableau8252728[[#This Row],[Lundi]:[Mercredi]]),"")</f>
        <v/>
      </c>
      <c r="P834" s="14" t="str">
        <f>IF(SUM(Tableau8252728[[#This Row],[Jeudi]:[Samedi]])&gt;0,SUM(Tableau8252728[[#This Row],[Jeudi]:[Samedi]]),"")</f>
        <v/>
      </c>
      <c r="Q834" s="14">
        <f>COUNTIF(Tableau8252728[[#This Row],[Lundi]:[Mercredi]],"&gt;0") + COUNTIF(Tableau8252728[[#This Row],[Jeudi]:[Samedi]],"&gt;0")</f>
        <v>0</v>
      </c>
      <c r="R834" s="14" t="str">
        <f>IFERROR(Tableau8252728[[#This Row],[Total Tour 1]]+Tableau8252728[[#This Row],[Total Tour 2]],"")</f>
        <v/>
      </c>
      <c r="S834" s="14">
        <f>COUNTIF(Tableau8252728[[#This Row],[Lundi]:[Samedi]],"&gt;=10")*1000</f>
        <v>0</v>
      </c>
      <c r="T83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34" s="15">
        <f>Tableau8252728[[#This Row],[Prime production]]+Tableau8252728[[#This Row],[Prime rendement]]</f>
        <v>0</v>
      </c>
      <c r="V834" s="15" t="str">
        <f>IF(Tableau8252728[[#This Row],[Matricule]]&gt;1,IF(COUNTIF(Tableau8252728[DateMatricule],Tableau8252728[[#This Row],[DateMatricule]])&gt;1,"Doublon",""),"")</f>
        <v/>
      </c>
    </row>
    <row r="835" spans="1:22" x14ac:dyDescent="0.25">
      <c r="A835" s="11" t="str">
        <f>IF(Tableau8252728[[#This Row],[Semaine]]="","",VLOOKUP(Tableau8252728[[#This Row],[Semaine]],Listes!$A:$B,2,FALSE))</f>
        <v/>
      </c>
      <c r="B835" s="11" t="str">
        <f>IF(ISBLANK(Tableau8252728[[#This Row],[Matricule]]),"",VLOOKUP(Tableau8252728[[#This Row],[Matricule]],#REF!,2,FALSE))</f>
        <v/>
      </c>
      <c r="C835" s="11" t="str">
        <f>IF(ISBLANK(Tableau8252728[[#This Row],[Matricule]]),"",VLOOKUP(Tableau8252728[[#This Row],[Matricule]],#REF!,3,FALSE))</f>
        <v/>
      </c>
      <c r="D835" s="11" t="str">
        <f>CONCATENATE(Tableau8252728[[#This Row],[Semaine]],Tableau8252728[[#This Row],[Matricule]])</f>
        <v/>
      </c>
      <c r="O835" s="14" t="str">
        <f>IF(SUM(Tableau8252728[[#This Row],[Lundi]:[Mercredi]])&gt;0,SUM(Tableau8252728[[#This Row],[Lundi]:[Mercredi]]),"")</f>
        <v/>
      </c>
      <c r="P835" s="14" t="str">
        <f>IF(SUM(Tableau8252728[[#This Row],[Jeudi]:[Samedi]])&gt;0,SUM(Tableau8252728[[#This Row],[Jeudi]:[Samedi]]),"")</f>
        <v/>
      </c>
      <c r="Q835" s="14">
        <f>COUNTIF(Tableau8252728[[#This Row],[Lundi]:[Mercredi]],"&gt;0") + COUNTIF(Tableau8252728[[#This Row],[Jeudi]:[Samedi]],"&gt;0")</f>
        <v>0</v>
      </c>
      <c r="R835" s="14" t="str">
        <f>IFERROR(Tableau8252728[[#This Row],[Total Tour 1]]+Tableau8252728[[#This Row],[Total Tour 2]],"")</f>
        <v/>
      </c>
      <c r="S835" s="14">
        <f>COUNTIF(Tableau8252728[[#This Row],[Lundi]:[Samedi]],"&gt;=10")*1000</f>
        <v>0</v>
      </c>
      <c r="T83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35" s="15">
        <f>Tableau8252728[[#This Row],[Prime production]]+Tableau8252728[[#This Row],[Prime rendement]]</f>
        <v>0</v>
      </c>
      <c r="V835" s="15" t="str">
        <f>IF(Tableau8252728[[#This Row],[Matricule]]&gt;1,IF(COUNTIF(Tableau8252728[DateMatricule],Tableau8252728[[#This Row],[DateMatricule]])&gt;1,"Doublon",""),"")</f>
        <v/>
      </c>
    </row>
    <row r="836" spans="1:22" x14ac:dyDescent="0.25">
      <c r="A836" s="11" t="str">
        <f>IF(Tableau8252728[[#This Row],[Semaine]]="","",VLOOKUP(Tableau8252728[[#This Row],[Semaine]],Listes!$A:$B,2,FALSE))</f>
        <v/>
      </c>
      <c r="B836" s="11" t="str">
        <f>IF(ISBLANK(Tableau8252728[[#This Row],[Matricule]]),"",VLOOKUP(Tableau8252728[[#This Row],[Matricule]],#REF!,2,FALSE))</f>
        <v/>
      </c>
      <c r="C836" s="11" t="str">
        <f>IF(ISBLANK(Tableau8252728[[#This Row],[Matricule]]),"",VLOOKUP(Tableau8252728[[#This Row],[Matricule]],#REF!,3,FALSE))</f>
        <v/>
      </c>
      <c r="D836" s="11" t="str">
        <f>CONCATENATE(Tableau8252728[[#This Row],[Semaine]],Tableau8252728[[#This Row],[Matricule]])</f>
        <v/>
      </c>
      <c r="O836" s="14" t="str">
        <f>IF(SUM(Tableau8252728[[#This Row],[Lundi]:[Mercredi]])&gt;0,SUM(Tableau8252728[[#This Row],[Lundi]:[Mercredi]]),"")</f>
        <v/>
      </c>
      <c r="P836" s="14" t="str">
        <f>IF(SUM(Tableau8252728[[#This Row],[Jeudi]:[Samedi]])&gt;0,SUM(Tableau8252728[[#This Row],[Jeudi]:[Samedi]]),"")</f>
        <v/>
      </c>
      <c r="Q836" s="14">
        <f>COUNTIF(Tableau8252728[[#This Row],[Lundi]:[Mercredi]],"&gt;0") + COUNTIF(Tableau8252728[[#This Row],[Jeudi]:[Samedi]],"&gt;0")</f>
        <v>0</v>
      </c>
      <c r="R836" s="14" t="str">
        <f>IFERROR(Tableau8252728[[#This Row],[Total Tour 1]]+Tableau8252728[[#This Row],[Total Tour 2]],"")</f>
        <v/>
      </c>
      <c r="S836" s="14">
        <f>COUNTIF(Tableau8252728[[#This Row],[Lundi]:[Samedi]],"&gt;=10")*1000</f>
        <v>0</v>
      </c>
      <c r="T83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36" s="15">
        <f>Tableau8252728[[#This Row],[Prime production]]+Tableau8252728[[#This Row],[Prime rendement]]</f>
        <v>0</v>
      </c>
      <c r="V836" s="15" t="str">
        <f>IF(Tableau8252728[[#This Row],[Matricule]]&gt;1,IF(COUNTIF(Tableau8252728[DateMatricule],Tableau8252728[[#This Row],[DateMatricule]])&gt;1,"Doublon",""),"")</f>
        <v/>
      </c>
    </row>
    <row r="837" spans="1:22" x14ac:dyDescent="0.25">
      <c r="A837" s="11" t="str">
        <f>IF(Tableau8252728[[#This Row],[Semaine]]="","",VLOOKUP(Tableau8252728[[#This Row],[Semaine]],Listes!$A:$B,2,FALSE))</f>
        <v/>
      </c>
      <c r="B837" s="11" t="str">
        <f>IF(ISBLANK(Tableau8252728[[#This Row],[Matricule]]),"",VLOOKUP(Tableau8252728[[#This Row],[Matricule]],#REF!,2,FALSE))</f>
        <v/>
      </c>
      <c r="C837" s="11" t="str">
        <f>IF(ISBLANK(Tableau8252728[[#This Row],[Matricule]]),"",VLOOKUP(Tableau8252728[[#This Row],[Matricule]],#REF!,3,FALSE))</f>
        <v/>
      </c>
      <c r="D837" s="11" t="str">
        <f>CONCATENATE(Tableau8252728[[#This Row],[Semaine]],Tableau8252728[[#This Row],[Matricule]])</f>
        <v/>
      </c>
      <c r="O837" s="14" t="str">
        <f>IF(SUM(Tableau8252728[[#This Row],[Lundi]:[Mercredi]])&gt;0,SUM(Tableau8252728[[#This Row],[Lundi]:[Mercredi]]),"")</f>
        <v/>
      </c>
      <c r="P837" s="14" t="str">
        <f>IF(SUM(Tableau8252728[[#This Row],[Jeudi]:[Samedi]])&gt;0,SUM(Tableau8252728[[#This Row],[Jeudi]:[Samedi]]),"")</f>
        <v/>
      </c>
      <c r="Q837" s="14">
        <f>COUNTIF(Tableau8252728[[#This Row],[Lundi]:[Mercredi]],"&gt;0") + COUNTIF(Tableau8252728[[#This Row],[Jeudi]:[Samedi]],"&gt;0")</f>
        <v>0</v>
      </c>
      <c r="R837" s="14" t="str">
        <f>IFERROR(Tableau8252728[[#This Row],[Total Tour 1]]+Tableau8252728[[#This Row],[Total Tour 2]],"")</f>
        <v/>
      </c>
      <c r="S837" s="14">
        <f>COUNTIF(Tableau8252728[[#This Row],[Lundi]:[Samedi]],"&gt;=10")*1000</f>
        <v>0</v>
      </c>
      <c r="T83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37" s="15">
        <f>Tableau8252728[[#This Row],[Prime production]]+Tableau8252728[[#This Row],[Prime rendement]]</f>
        <v>0</v>
      </c>
      <c r="V837" s="15" t="str">
        <f>IF(Tableau8252728[[#This Row],[Matricule]]&gt;1,IF(COUNTIF(Tableau8252728[DateMatricule],Tableau8252728[[#This Row],[DateMatricule]])&gt;1,"Doublon",""),"")</f>
        <v/>
      </c>
    </row>
    <row r="838" spans="1:22" x14ac:dyDescent="0.25">
      <c r="A838" s="11" t="str">
        <f>IF(Tableau8252728[[#This Row],[Semaine]]="","",VLOOKUP(Tableau8252728[[#This Row],[Semaine]],Listes!$A:$B,2,FALSE))</f>
        <v/>
      </c>
      <c r="B838" s="11" t="str">
        <f>IF(ISBLANK(Tableau8252728[[#This Row],[Matricule]]),"",VLOOKUP(Tableau8252728[[#This Row],[Matricule]],#REF!,2,FALSE))</f>
        <v/>
      </c>
      <c r="C838" s="11" t="str">
        <f>IF(ISBLANK(Tableau8252728[[#This Row],[Matricule]]),"",VLOOKUP(Tableau8252728[[#This Row],[Matricule]],#REF!,3,FALSE))</f>
        <v/>
      </c>
      <c r="D838" s="11" t="str">
        <f>CONCATENATE(Tableau8252728[[#This Row],[Semaine]],Tableau8252728[[#This Row],[Matricule]])</f>
        <v/>
      </c>
      <c r="O838" s="14" t="str">
        <f>IF(SUM(Tableau8252728[[#This Row],[Lundi]:[Mercredi]])&gt;0,SUM(Tableau8252728[[#This Row],[Lundi]:[Mercredi]]),"")</f>
        <v/>
      </c>
      <c r="P838" s="14" t="str">
        <f>IF(SUM(Tableau8252728[[#This Row],[Jeudi]:[Samedi]])&gt;0,SUM(Tableau8252728[[#This Row],[Jeudi]:[Samedi]]),"")</f>
        <v/>
      </c>
      <c r="Q838" s="14">
        <f>COUNTIF(Tableau8252728[[#This Row],[Lundi]:[Mercredi]],"&gt;0") + COUNTIF(Tableau8252728[[#This Row],[Jeudi]:[Samedi]],"&gt;0")</f>
        <v>0</v>
      </c>
      <c r="R838" s="14" t="str">
        <f>IFERROR(Tableau8252728[[#This Row],[Total Tour 1]]+Tableau8252728[[#This Row],[Total Tour 2]],"")</f>
        <v/>
      </c>
      <c r="S838" s="14">
        <f>COUNTIF(Tableau8252728[[#This Row],[Lundi]:[Samedi]],"&gt;=10")*1000</f>
        <v>0</v>
      </c>
      <c r="T83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38" s="15">
        <f>Tableau8252728[[#This Row],[Prime production]]+Tableau8252728[[#This Row],[Prime rendement]]</f>
        <v>0</v>
      </c>
      <c r="V838" s="15" t="str">
        <f>IF(Tableau8252728[[#This Row],[Matricule]]&gt;1,IF(COUNTIF(Tableau8252728[DateMatricule],Tableau8252728[[#This Row],[DateMatricule]])&gt;1,"Doublon",""),"")</f>
        <v/>
      </c>
    </row>
    <row r="839" spans="1:22" x14ac:dyDescent="0.25">
      <c r="A839" s="11" t="str">
        <f>IF(Tableau8252728[[#This Row],[Semaine]]="","",VLOOKUP(Tableau8252728[[#This Row],[Semaine]],Listes!$A:$B,2,FALSE))</f>
        <v/>
      </c>
      <c r="B839" s="11" t="str">
        <f>IF(ISBLANK(Tableau8252728[[#This Row],[Matricule]]),"",VLOOKUP(Tableau8252728[[#This Row],[Matricule]],#REF!,2,FALSE))</f>
        <v/>
      </c>
      <c r="C839" s="11" t="str">
        <f>IF(ISBLANK(Tableau8252728[[#This Row],[Matricule]]),"",VLOOKUP(Tableau8252728[[#This Row],[Matricule]],#REF!,3,FALSE))</f>
        <v/>
      </c>
      <c r="D839" s="11" t="str">
        <f>CONCATENATE(Tableau8252728[[#This Row],[Semaine]],Tableau8252728[[#This Row],[Matricule]])</f>
        <v/>
      </c>
      <c r="O839" s="14" t="str">
        <f>IF(SUM(Tableau8252728[[#This Row],[Lundi]:[Mercredi]])&gt;0,SUM(Tableau8252728[[#This Row],[Lundi]:[Mercredi]]),"")</f>
        <v/>
      </c>
      <c r="P839" s="14" t="str">
        <f>IF(SUM(Tableau8252728[[#This Row],[Jeudi]:[Samedi]])&gt;0,SUM(Tableau8252728[[#This Row],[Jeudi]:[Samedi]]),"")</f>
        <v/>
      </c>
      <c r="Q839" s="14">
        <f>COUNTIF(Tableau8252728[[#This Row],[Lundi]:[Mercredi]],"&gt;0") + COUNTIF(Tableau8252728[[#This Row],[Jeudi]:[Samedi]],"&gt;0")</f>
        <v>0</v>
      </c>
      <c r="R839" s="14" t="str">
        <f>IFERROR(Tableau8252728[[#This Row],[Total Tour 1]]+Tableau8252728[[#This Row],[Total Tour 2]],"")</f>
        <v/>
      </c>
      <c r="S839" s="14">
        <f>COUNTIF(Tableau8252728[[#This Row],[Lundi]:[Samedi]],"&gt;=10")*1000</f>
        <v>0</v>
      </c>
      <c r="T83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39" s="15">
        <f>Tableau8252728[[#This Row],[Prime production]]+Tableau8252728[[#This Row],[Prime rendement]]</f>
        <v>0</v>
      </c>
      <c r="V839" s="15" t="str">
        <f>IF(Tableau8252728[[#This Row],[Matricule]]&gt;1,IF(COUNTIF(Tableau8252728[DateMatricule],Tableau8252728[[#This Row],[DateMatricule]])&gt;1,"Doublon",""),"")</f>
        <v/>
      </c>
    </row>
    <row r="840" spans="1:22" x14ac:dyDescent="0.25">
      <c r="A840" s="11" t="str">
        <f>IF(Tableau8252728[[#This Row],[Semaine]]="","",VLOOKUP(Tableau8252728[[#This Row],[Semaine]],Listes!$A:$B,2,FALSE))</f>
        <v/>
      </c>
      <c r="B840" s="11" t="str">
        <f>IF(ISBLANK(Tableau8252728[[#This Row],[Matricule]]),"",VLOOKUP(Tableau8252728[[#This Row],[Matricule]],#REF!,2,FALSE))</f>
        <v/>
      </c>
      <c r="C840" s="11" t="str">
        <f>IF(ISBLANK(Tableau8252728[[#This Row],[Matricule]]),"",VLOOKUP(Tableau8252728[[#This Row],[Matricule]],#REF!,3,FALSE))</f>
        <v/>
      </c>
      <c r="D840" s="11" t="str">
        <f>CONCATENATE(Tableau8252728[[#This Row],[Semaine]],Tableau8252728[[#This Row],[Matricule]])</f>
        <v/>
      </c>
      <c r="O840" s="14" t="str">
        <f>IF(SUM(Tableau8252728[[#This Row],[Lundi]:[Mercredi]])&gt;0,SUM(Tableau8252728[[#This Row],[Lundi]:[Mercredi]]),"")</f>
        <v/>
      </c>
      <c r="P840" s="14" t="str">
        <f>IF(SUM(Tableau8252728[[#This Row],[Jeudi]:[Samedi]])&gt;0,SUM(Tableau8252728[[#This Row],[Jeudi]:[Samedi]]),"")</f>
        <v/>
      </c>
      <c r="Q840" s="14">
        <f>COUNTIF(Tableau8252728[[#This Row],[Lundi]:[Mercredi]],"&gt;0") + COUNTIF(Tableau8252728[[#This Row],[Jeudi]:[Samedi]],"&gt;0")</f>
        <v>0</v>
      </c>
      <c r="R840" s="14" t="str">
        <f>IFERROR(Tableau8252728[[#This Row],[Total Tour 1]]+Tableau8252728[[#This Row],[Total Tour 2]],"")</f>
        <v/>
      </c>
      <c r="S840" s="14">
        <f>COUNTIF(Tableau8252728[[#This Row],[Lundi]:[Samedi]],"&gt;=10")*1000</f>
        <v>0</v>
      </c>
      <c r="T84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40" s="15">
        <f>Tableau8252728[[#This Row],[Prime production]]+Tableau8252728[[#This Row],[Prime rendement]]</f>
        <v>0</v>
      </c>
      <c r="V840" s="15" t="str">
        <f>IF(Tableau8252728[[#This Row],[Matricule]]&gt;1,IF(COUNTIF(Tableau8252728[DateMatricule],Tableau8252728[[#This Row],[DateMatricule]])&gt;1,"Doublon",""),"")</f>
        <v/>
      </c>
    </row>
    <row r="841" spans="1:22" x14ac:dyDescent="0.25">
      <c r="A841" s="11" t="str">
        <f>IF(Tableau8252728[[#This Row],[Semaine]]="","",VLOOKUP(Tableau8252728[[#This Row],[Semaine]],Listes!$A:$B,2,FALSE))</f>
        <v/>
      </c>
      <c r="B841" s="11" t="str">
        <f>IF(ISBLANK(Tableau8252728[[#This Row],[Matricule]]),"",VLOOKUP(Tableau8252728[[#This Row],[Matricule]],#REF!,2,FALSE))</f>
        <v/>
      </c>
      <c r="C841" s="11" t="str">
        <f>IF(ISBLANK(Tableau8252728[[#This Row],[Matricule]]),"",VLOOKUP(Tableau8252728[[#This Row],[Matricule]],#REF!,3,FALSE))</f>
        <v/>
      </c>
      <c r="D841" s="11" t="str">
        <f>CONCATENATE(Tableau8252728[[#This Row],[Semaine]],Tableau8252728[[#This Row],[Matricule]])</f>
        <v/>
      </c>
      <c r="O841" s="14" t="str">
        <f>IF(SUM(Tableau8252728[[#This Row],[Lundi]:[Mercredi]])&gt;0,SUM(Tableau8252728[[#This Row],[Lundi]:[Mercredi]]),"")</f>
        <v/>
      </c>
      <c r="P841" s="14" t="str">
        <f>IF(SUM(Tableau8252728[[#This Row],[Jeudi]:[Samedi]])&gt;0,SUM(Tableau8252728[[#This Row],[Jeudi]:[Samedi]]),"")</f>
        <v/>
      </c>
      <c r="Q841" s="14">
        <f>COUNTIF(Tableau8252728[[#This Row],[Lundi]:[Mercredi]],"&gt;0") + COUNTIF(Tableau8252728[[#This Row],[Jeudi]:[Samedi]],"&gt;0")</f>
        <v>0</v>
      </c>
      <c r="R841" s="14" t="str">
        <f>IFERROR(Tableau8252728[[#This Row],[Total Tour 1]]+Tableau8252728[[#This Row],[Total Tour 2]],"")</f>
        <v/>
      </c>
      <c r="S841" s="14">
        <f>COUNTIF(Tableau8252728[[#This Row],[Lundi]:[Samedi]],"&gt;=10")*1000</f>
        <v>0</v>
      </c>
      <c r="T84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41" s="15">
        <f>Tableau8252728[[#This Row],[Prime production]]+Tableau8252728[[#This Row],[Prime rendement]]</f>
        <v>0</v>
      </c>
      <c r="V841" s="15" t="str">
        <f>IF(Tableau8252728[[#This Row],[Matricule]]&gt;1,IF(COUNTIF(Tableau8252728[DateMatricule],Tableau8252728[[#This Row],[DateMatricule]])&gt;1,"Doublon",""),"")</f>
        <v/>
      </c>
    </row>
    <row r="842" spans="1:22" x14ac:dyDescent="0.25">
      <c r="A842" s="11" t="str">
        <f>IF(Tableau8252728[[#This Row],[Semaine]]="","",VLOOKUP(Tableau8252728[[#This Row],[Semaine]],Listes!$A:$B,2,FALSE))</f>
        <v/>
      </c>
      <c r="B842" s="11" t="str">
        <f>IF(ISBLANK(Tableau8252728[[#This Row],[Matricule]]),"",VLOOKUP(Tableau8252728[[#This Row],[Matricule]],#REF!,2,FALSE))</f>
        <v/>
      </c>
      <c r="C842" s="11" t="str">
        <f>IF(ISBLANK(Tableau8252728[[#This Row],[Matricule]]),"",VLOOKUP(Tableau8252728[[#This Row],[Matricule]],#REF!,3,FALSE))</f>
        <v/>
      </c>
      <c r="D842" s="11" t="str">
        <f>CONCATENATE(Tableau8252728[[#This Row],[Semaine]],Tableau8252728[[#This Row],[Matricule]])</f>
        <v/>
      </c>
      <c r="O842" s="14" t="str">
        <f>IF(SUM(Tableau8252728[[#This Row],[Lundi]:[Mercredi]])&gt;0,SUM(Tableau8252728[[#This Row],[Lundi]:[Mercredi]]),"")</f>
        <v/>
      </c>
      <c r="P842" s="14" t="str">
        <f>IF(SUM(Tableau8252728[[#This Row],[Jeudi]:[Samedi]])&gt;0,SUM(Tableau8252728[[#This Row],[Jeudi]:[Samedi]]),"")</f>
        <v/>
      </c>
      <c r="Q842" s="14">
        <f>COUNTIF(Tableau8252728[[#This Row],[Lundi]:[Mercredi]],"&gt;0") + COUNTIF(Tableau8252728[[#This Row],[Jeudi]:[Samedi]],"&gt;0")</f>
        <v>0</v>
      </c>
      <c r="R842" s="14" t="str">
        <f>IFERROR(Tableau8252728[[#This Row],[Total Tour 1]]+Tableau8252728[[#This Row],[Total Tour 2]],"")</f>
        <v/>
      </c>
      <c r="S842" s="14">
        <f>COUNTIF(Tableau8252728[[#This Row],[Lundi]:[Samedi]],"&gt;=10")*1000</f>
        <v>0</v>
      </c>
      <c r="T84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42" s="15">
        <f>Tableau8252728[[#This Row],[Prime production]]+Tableau8252728[[#This Row],[Prime rendement]]</f>
        <v>0</v>
      </c>
      <c r="V842" s="15" t="str">
        <f>IF(Tableau8252728[[#This Row],[Matricule]]&gt;1,IF(COUNTIF(Tableau8252728[DateMatricule],Tableau8252728[[#This Row],[DateMatricule]])&gt;1,"Doublon",""),"")</f>
        <v/>
      </c>
    </row>
    <row r="843" spans="1:22" x14ac:dyDescent="0.25">
      <c r="A843" s="11" t="str">
        <f>IF(Tableau8252728[[#This Row],[Semaine]]="","",VLOOKUP(Tableau8252728[[#This Row],[Semaine]],Listes!$A:$B,2,FALSE))</f>
        <v/>
      </c>
      <c r="B843" s="11" t="str">
        <f>IF(ISBLANK(Tableau8252728[[#This Row],[Matricule]]),"",VLOOKUP(Tableau8252728[[#This Row],[Matricule]],#REF!,2,FALSE))</f>
        <v/>
      </c>
      <c r="C843" s="11" t="str">
        <f>IF(ISBLANK(Tableau8252728[[#This Row],[Matricule]]),"",VLOOKUP(Tableau8252728[[#This Row],[Matricule]],#REF!,3,FALSE))</f>
        <v/>
      </c>
      <c r="D843" s="11" t="str">
        <f>CONCATENATE(Tableau8252728[[#This Row],[Semaine]],Tableau8252728[[#This Row],[Matricule]])</f>
        <v/>
      </c>
      <c r="O843" s="14" t="str">
        <f>IF(SUM(Tableau8252728[[#This Row],[Lundi]:[Mercredi]])&gt;0,SUM(Tableau8252728[[#This Row],[Lundi]:[Mercredi]]),"")</f>
        <v/>
      </c>
      <c r="P843" s="14" t="str">
        <f>IF(SUM(Tableau8252728[[#This Row],[Jeudi]:[Samedi]])&gt;0,SUM(Tableau8252728[[#This Row],[Jeudi]:[Samedi]]),"")</f>
        <v/>
      </c>
      <c r="Q843" s="14">
        <f>COUNTIF(Tableau8252728[[#This Row],[Lundi]:[Mercredi]],"&gt;0") + COUNTIF(Tableau8252728[[#This Row],[Jeudi]:[Samedi]],"&gt;0")</f>
        <v>0</v>
      </c>
      <c r="R843" s="14" t="str">
        <f>IFERROR(Tableau8252728[[#This Row],[Total Tour 1]]+Tableau8252728[[#This Row],[Total Tour 2]],"")</f>
        <v/>
      </c>
      <c r="S843" s="14">
        <f>COUNTIF(Tableau8252728[[#This Row],[Lundi]:[Samedi]],"&gt;=10")*1000</f>
        <v>0</v>
      </c>
      <c r="T84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43" s="15">
        <f>Tableau8252728[[#This Row],[Prime production]]+Tableau8252728[[#This Row],[Prime rendement]]</f>
        <v>0</v>
      </c>
      <c r="V843" s="15" t="str">
        <f>IF(Tableau8252728[[#This Row],[Matricule]]&gt;1,IF(COUNTIF(Tableau8252728[DateMatricule],Tableau8252728[[#This Row],[DateMatricule]])&gt;1,"Doublon",""),"")</f>
        <v/>
      </c>
    </row>
    <row r="844" spans="1:22" x14ac:dyDescent="0.25">
      <c r="A844" s="11" t="str">
        <f>IF(Tableau8252728[[#This Row],[Semaine]]="","",VLOOKUP(Tableau8252728[[#This Row],[Semaine]],Listes!$A:$B,2,FALSE))</f>
        <v/>
      </c>
      <c r="B844" s="11" t="str">
        <f>IF(ISBLANK(Tableau8252728[[#This Row],[Matricule]]),"",VLOOKUP(Tableau8252728[[#This Row],[Matricule]],#REF!,2,FALSE))</f>
        <v/>
      </c>
      <c r="C844" s="11" t="str">
        <f>IF(ISBLANK(Tableau8252728[[#This Row],[Matricule]]),"",VLOOKUP(Tableau8252728[[#This Row],[Matricule]],#REF!,3,FALSE))</f>
        <v/>
      </c>
      <c r="D844" s="11" t="str">
        <f>CONCATENATE(Tableau8252728[[#This Row],[Semaine]],Tableau8252728[[#This Row],[Matricule]])</f>
        <v/>
      </c>
      <c r="O844" s="14" t="str">
        <f>IF(SUM(Tableau8252728[[#This Row],[Lundi]:[Mercredi]])&gt;0,SUM(Tableau8252728[[#This Row],[Lundi]:[Mercredi]]),"")</f>
        <v/>
      </c>
      <c r="P844" s="14" t="str">
        <f>IF(SUM(Tableau8252728[[#This Row],[Jeudi]:[Samedi]])&gt;0,SUM(Tableau8252728[[#This Row],[Jeudi]:[Samedi]]),"")</f>
        <v/>
      </c>
      <c r="Q844" s="14">
        <f>COUNTIF(Tableau8252728[[#This Row],[Lundi]:[Mercredi]],"&gt;0") + COUNTIF(Tableau8252728[[#This Row],[Jeudi]:[Samedi]],"&gt;0")</f>
        <v>0</v>
      </c>
      <c r="R844" s="14" t="str">
        <f>IFERROR(Tableau8252728[[#This Row],[Total Tour 1]]+Tableau8252728[[#This Row],[Total Tour 2]],"")</f>
        <v/>
      </c>
      <c r="S844" s="14">
        <f>COUNTIF(Tableau8252728[[#This Row],[Lundi]:[Samedi]],"&gt;=10")*1000</f>
        <v>0</v>
      </c>
      <c r="T84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44" s="15">
        <f>Tableau8252728[[#This Row],[Prime production]]+Tableau8252728[[#This Row],[Prime rendement]]</f>
        <v>0</v>
      </c>
      <c r="V844" s="15" t="str">
        <f>IF(Tableau8252728[[#This Row],[Matricule]]&gt;1,IF(COUNTIF(Tableau8252728[DateMatricule],Tableau8252728[[#This Row],[DateMatricule]])&gt;1,"Doublon",""),"")</f>
        <v/>
      </c>
    </row>
    <row r="845" spans="1:22" x14ac:dyDescent="0.25">
      <c r="A845" s="11" t="str">
        <f>IF(Tableau8252728[[#This Row],[Semaine]]="","",VLOOKUP(Tableau8252728[[#This Row],[Semaine]],Listes!$A:$B,2,FALSE))</f>
        <v/>
      </c>
      <c r="B845" s="11" t="str">
        <f>IF(ISBLANK(Tableau8252728[[#This Row],[Matricule]]),"",VLOOKUP(Tableau8252728[[#This Row],[Matricule]],#REF!,2,FALSE))</f>
        <v/>
      </c>
      <c r="C845" s="11" t="str">
        <f>IF(ISBLANK(Tableau8252728[[#This Row],[Matricule]]),"",VLOOKUP(Tableau8252728[[#This Row],[Matricule]],#REF!,3,FALSE))</f>
        <v/>
      </c>
      <c r="D845" s="11" t="str">
        <f>CONCATENATE(Tableau8252728[[#This Row],[Semaine]],Tableau8252728[[#This Row],[Matricule]])</f>
        <v/>
      </c>
      <c r="O845" s="14" t="str">
        <f>IF(SUM(Tableau8252728[[#This Row],[Lundi]:[Mercredi]])&gt;0,SUM(Tableau8252728[[#This Row],[Lundi]:[Mercredi]]),"")</f>
        <v/>
      </c>
      <c r="P845" s="14" t="str">
        <f>IF(SUM(Tableau8252728[[#This Row],[Jeudi]:[Samedi]])&gt;0,SUM(Tableau8252728[[#This Row],[Jeudi]:[Samedi]]),"")</f>
        <v/>
      </c>
      <c r="Q845" s="14">
        <f>COUNTIF(Tableau8252728[[#This Row],[Lundi]:[Mercredi]],"&gt;0") + COUNTIF(Tableau8252728[[#This Row],[Jeudi]:[Samedi]],"&gt;0")</f>
        <v>0</v>
      </c>
      <c r="R845" s="14" t="str">
        <f>IFERROR(Tableau8252728[[#This Row],[Total Tour 1]]+Tableau8252728[[#This Row],[Total Tour 2]],"")</f>
        <v/>
      </c>
      <c r="S845" s="14">
        <f>COUNTIF(Tableau8252728[[#This Row],[Lundi]:[Samedi]],"&gt;=10")*1000</f>
        <v>0</v>
      </c>
      <c r="T84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45" s="15">
        <f>Tableau8252728[[#This Row],[Prime production]]+Tableau8252728[[#This Row],[Prime rendement]]</f>
        <v>0</v>
      </c>
      <c r="V845" s="15" t="str">
        <f>IF(Tableau8252728[[#This Row],[Matricule]]&gt;1,IF(COUNTIF(Tableau8252728[DateMatricule],Tableau8252728[[#This Row],[DateMatricule]])&gt;1,"Doublon",""),"")</f>
        <v/>
      </c>
    </row>
    <row r="846" spans="1:22" x14ac:dyDescent="0.25">
      <c r="A846" s="11" t="str">
        <f>IF(Tableau8252728[[#This Row],[Semaine]]="","",VLOOKUP(Tableau8252728[[#This Row],[Semaine]],Listes!$A:$B,2,FALSE))</f>
        <v/>
      </c>
      <c r="B846" s="11" t="str">
        <f>IF(ISBLANK(Tableau8252728[[#This Row],[Matricule]]),"",VLOOKUP(Tableau8252728[[#This Row],[Matricule]],#REF!,2,FALSE))</f>
        <v/>
      </c>
      <c r="C846" s="11" t="str">
        <f>IF(ISBLANK(Tableau8252728[[#This Row],[Matricule]]),"",VLOOKUP(Tableau8252728[[#This Row],[Matricule]],#REF!,3,FALSE))</f>
        <v/>
      </c>
      <c r="D846" s="11" t="str">
        <f>CONCATENATE(Tableau8252728[[#This Row],[Semaine]],Tableau8252728[[#This Row],[Matricule]])</f>
        <v/>
      </c>
      <c r="O846" s="14" t="str">
        <f>IF(SUM(Tableau8252728[[#This Row],[Lundi]:[Mercredi]])&gt;0,SUM(Tableau8252728[[#This Row],[Lundi]:[Mercredi]]),"")</f>
        <v/>
      </c>
      <c r="P846" s="14" t="str">
        <f>IF(SUM(Tableau8252728[[#This Row],[Jeudi]:[Samedi]])&gt;0,SUM(Tableau8252728[[#This Row],[Jeudi]:[Samedi]]),"")</f>
        <v/>
      </c>
      <c r="Q846" s="14">
        <f>COUNTIF(Tableau8252728[[#This Row],[Lundi]:[Mercredi]],"&gt;0") + COUNTIF(Tableau8252728[[#This Row],[Jeudi]:[Samedi]],"&gt;0")</f>
        <v>0</v>
      </c>
      <c r="R846" s="14" t="str">
        <f>IFERROR(Tableau8252728[[#This Row],[Total Tour 1]]+Tableau8252728[[#This Row],[Total Tour 2]],"")</f>
        <v/>
      </c>
      <c r="S846" s="14">
        <f>COUNTIF(Tableau8252728[[#This Row],[Lundi]:[Samedi]],"&gt;=10")*1000</f>
        <v>0</v>
      </c>
      <c r="T84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46" s="15">
        <f>Tableau8252728[[#This Row],[Prime production]]+Tableau8252728[[#This Row],[Prime rendement]]</f>
        <v>0</v>
      </c>
      <c r="V846" s="15" t="str">
        <f>IF(Tableau8252728[[#This Row],[Matricule]]&gt;1,IF(COUNTIF(Tableau8252728[DateMatricule],Tableau8252728[[#This Row],[DateMatricule]])&gt;1,"Doublon",""),"")</f>
        <v/>
      </c>
    </row>
    <row r="847" spans="1:22" x14ac:dyDescent="0.25">
      <c r="A847" s="11" t="str">
        <f>IF(Tableau8252728[[#This Row],[Semaine]]="","",VLOOKUP(Tableau8252728[[#This Row],[Semaine]],Listes!$A:$B,2,FALSE))</f>
        <v/>
      </c>
      <c r="B847" s="11" t="str">
        <f>IF(ISBLANK(Tableau8252728[[#This Row],[Matricule]]),"",VLOOKUP(Tableau8252728[[#This Row],[Matricule]],#REF!,2,FALSE))</f>
        <v/>
      </c>
      <c r="C847" s="11" t="str">
        <f>IF(ISBLANK(Tableau8252728[[#This Row],[Matricule]]),"",VLOOKUP(Tableau8252728[[#This Row],[Matricule]],#REF!,3,FALSE))</f>
        <v/>
      </c>
      <c r="D847" s="11" t="str">
        <f>CONCATENATE(Tableau8252728[[#This Row],[Semaine]],Tableau8252728[[#This Row],[Matricule]])</f>
        <v/>
      </c>
      <c r="O847" s="14" t="str">
        <f>IF(SUM(Tableau8252728[[#This Row],[Lundi]:[Mercredi]])&gt;0,SUM(Tableau8252728[[#This Row],[Lundi]:[Mercredi]]),"")</f>
        <v/>
      </c>
      <c r="P847" s="14" t="str">
        <f>IF(SUM(Tableau8252728[[#This Row],[Jeudi]:[Samedi]])&gt;0,SUM(Tableau8252728[[#This Row],[Jeudi]:[Samedi]]),"")</f>
        <v/>
      </c>
      <c r="Q847" s="14">
        <f>COUNTIF(Tableau8252728[[#This Row],[Lundi]:[Mercredi]],"&gt;0") + COUNTIF(Tableau8252728[[#This Row],[Jeudi]:[Samedi]],"&gt;0")</f>
        <v>0</v>
      </c>
      <c r="R847" s="14" t="str">
        <f>IFERROR(Tableau8252728[[#This Row],[Total Tour 1]]+Tableau8252728[[#This Row],[Total Tour 2]],"")</f>
        <v/>
      </c>
      <c r="S847" s="14">
        <f>COUNTIF(Tableau8252728[[#This Row],[Lundi]:[Samedi]],"&gt;=10")*1000</f>
        <v>0</v>
      </c>
      <c r="T84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47" s="15">
        <f>Tableau8252728[[#This Row],[Prime production]]+Tableau8252728[[#This Row],[Prime rendement]]</f>
        <v>0</v>
      </c>
      <c r="V847" s="15" t="str">
        <f>IF(Tableau8252728[[#This Row],[Matricule]]&gt;1,IF(COUNTIF(Tableau8252728[DateMatricule],Tableau8252728[[#This Row],[DateMatricule]])&gt;1,"Doublon",""),"")</f>
        <v/>
      </c>
    </row>
    <row r="848" spans="1:22" x14ac:dyDescent="0.25">
      <c r="A848" s="11" t="str">
        <f>IF(Tableau8252728[[#This Row],[Semaine]]="","",VLOOKUP(Tableau8252728[[#This Row],[Semaine]],Listes!$A:$B,2,FALSE))</f>
        <v/>
      </c>
      <c r="B848" s="11" t="str">
        <f>IF(ISBLANK(Tableau8252728[[#This Row],[Matricule]]),"",VLOOKUP(Tableau8252728[[#This Row],[Matricule]],#REF!,2,FALSE))</f>
        <v/>
      </c>
      <c r="C848" s="11" t="str">
        <f>IF(ISBLANK(Tableau8252728[[#This Row],[Matricule]]),"",VLOOKUP(Tableau8252728[[#This Row],[Matricule]],#REF!,3,FALSE))</f>
        <v/>
      </c>
      <c r="D848" s="11" t="str">
        <f>CONCATENATE(Tableau8252728[[#This Row],[Semaine]],Tableau8252728[[#This Row],[Matricule]])</f>
        <v/>
      </c>
      <c r="O848" s="14" t="str">
        <f>IF(SUM(Tableau8252728[[#This Row],[Lundi]:[Mercredi]])&gt;0,SUM(Tableau8252728[[#This Row],[Lundi]:[Mercredi]]),"")</f>
        <v/>
      </c>
      <c r="P848" s="14" t="str">
        <f>IF(SUM(Tableau8252728[[#This Row],[Jeudi]:[Samedi]])&gt;0,SUM(Tableau8252728[[#This Row],[Jeudi]:[Samedi]]),"")</f>
        <v/>
      </c>
      <c r="Q848" s="14">
        <f>COUNTIF(Tableau8252728[[#This Row],[Lundi]:[Mercredi]],"&gt;0") + COUNTIF(Tableau8252728[[#This Row],[Jeudi]:[Samedi]],"&gt;0")</f>
        <v>0</v>
      </c>
      <c r="R848" s="14" t="str">
        <f>IFERROR(Tableau8252728[[#This Row],[Total Tour 1]]+Tableau8252728[[#This Row],[Total Tour 2]],"")</f>
        <v/>
      </c>
      <c r="S848" s="14">
        <f>COUNTIF(Tableau8252728[[#This Row],[Lundi]:[Samedi]],"&gt;=10")*1000</f>
        <v>0</v>
      </c>
      <c r="T84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48" s="15">
        <f>Tableau8252728[[#This Row],[Prime production]]+Tableau8252728[[#This Row],[Prime rendement]]</f>
        <v>0</v>
      </c>
      <c r="V848" s="15" t="str">
        <f>IF(Tableau8252728[[#This Row],[Matricule]]&gt;1,IF(COUNTIF(Tableau8252728[DateMatricule],Tableau8252728[[#This Row],[DateMatricule]])&gt;1,"Doublon",""),"")</f>
        <v/>
      </c>
    </row>
    <row r="849" spans="1:22" x14ac:dyDescent="0.25">
      <c r="A849" s="11" t="str">
        <f>IF(Tableau8252728[[#This Row],[Semaine]]="","",VLOOKUP(Tableau8252728[[#This Row],[Semaine]],Listes!$A:$B,2,FALSE))</f>
        <v/>
      </c>
      <c r="B849" s="11" t="str">
        <f>IF(ISBLANK(Tableau8252728[[#This Row],[Matricule]]),"",VLOOKUP(Tableau8252728[[#This Row],[Matricule]],#REF!,2,FALSE))</f>
        <v/>
      </c>
      <c r="C849" s="11" t="str">
        <f>IF(ISBLANK(Tableau8252728[[#This Row],[Matricule]]),"",VLOOKUP(Tableau8252728[[#This Row],[Matricule]],#REF!,3,FALSE))</f>
        <v/>
      </c>
      <c r="D849" s="11" t="str">
        <f>CONCATENATE(Tableau8252728[[#This Row],[Semaine]],Tableau8252728[[#This Row],[Matricule]])</f>
        <v/>
      </c>
      <c r="O849" s="14" t="str">
        <f>IF(SUM(Tableau8252728[[#This Row],[Lundi]:[Mercredi]])&gt;0,SUM(Tableau8252728[[#This Row],[Lundi]:[Mercredi]]),"")</f>
        <v/>
      </c>
      <c r="P849" s="14" t="str">
        <f>IF(SUM(Tableau8252728[[#This Row],[Jeudi]:[Samedi]])&gt;0,SUM(Tableau8252728[[#This Row],[Jeudi]:[Samedi]]),"")</f>
        <v/>
      </c>
      <c r="Q849" s="14">
        <f>COUNTIF(Tableau8252728[[#This Row],[Lundi]:[Mercredi]],"&gt;0") + COUNTIF(Tableau8252728[[#This Row],[Jeudi]:[Samedi]],"&gt;0")</f>
        <v>0</v>
      </c>
      <c r="R849" s="14" t="str">
        <f>IFERROR(Tableau8252728[[#This Row],[Total Tour 1]]+Tableau8252728[[#This Row],[Total Tour 2]],"")</f>
        <v/>
      </c>
      <c r="S849" s="14">
        <f>COUNTIF(Tableau8252728[[#This Row],[Lundi]:[Samedi]],"&gt;=10")*1000</f>
        <v>0</v>
      </c>
      <c r="T84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49" s="15">
        <f>Tableau8252728[[#This Row],[Prime production]]+Tableau8252728[[#This Row],[Prime rendement]]</f>
        <v>0</v>
      </c>
      <c r="V849" s="15" t="str">
        <f>IF(Tableau8252728[[#This Row],[Matricule]]&gt;1,IF(COUNTIF(Tableau8252728[DateMatricule],Tableau8252728[[#This Row],[DateMatricule]])&gt;1,"Doublon",""),"")</f>
        <v/>
      </c>
    </row>
    <row r="850" spans="1:22" x14ac:dyDescent="0.25">
      <c r="A850" s="11" t="str">
        <f>IF(Tableau8252728[[#This Row],[Semaine]]="","",VLOOKUP(Tableau8252728[[#This Row],[Semaine]],Listes!$A:$B,2,FALSE))</f>
        <v/>
      </c>
      <c r="B850" s="11" t="str">
        <f>IF(ISBLANK(Tableau8252728[[#This Row],[Matricule]]),"",VLOOKUP(Tableau8252728[[#This Row],[Matricule]],#REF!,2,FALSE))</f>
        <v/>
      </c>
      <c r="C850" s="11" t="str">
        <f>IF(ISBLANK(Tableau8252728[[#This Row],[Matricule]]),"",VLOOKUP(Tableau8252728[[#This Row],[Matricule]],#REF!,3,FALSE))</f>
        <v/>
      </c>
      <c r="D850" s="11" t="str">
        <f>CONCATENATE(Tableau8252728[[#This Row],[Semaine]],Tableau8252728[[#This Row],[Matricule]])</f>
        <v/>
      </c>
      <c r="O850" s="14" t="str">
        <f>IF(SUM(Tableau8252728[[#This Row],[Lundi]:[Mercredi]])&gt;0,SUM(Tableau8252728[[#This Row],[Lundi]:[Mercredi]]),"")</f>
        <v/>
      </c>
      <c r="P850" s="14" t="str">
        <f>IF(SUM(Tableau8252728[[#This Row],[Jeudi]:[Samedi]])&gt;0,SUM(Tableau8252728[[#This Row],[Jeudi]:[Samedi]]),"")</f>
        <v/>
      </c>
      <c r="Q850" s="14">
        <f>COUNTIF(Tableau8252728[[#This Row],[Lundi]:[Mercredi]],"&gt;0") + COUNTIF(Tableau8252728[[#This Row],[Jeudi]:[Samedi]],"&gt;0")</f>
        <v>0</v>
      </c>
      <c r="R850" s="14" t="str">
        <f>IFERROR(Tableau8252728[[#This Row],[Total Tour 1]]+Tableau8252728[[#This Row],[Total Tour 2]],"")</f>
        <v/>
      </c>
      <c r="S850" s="14">
        <f>COUNTIF(Tableau8252728[[#This Row],[Lundi]:[Samedi]],"&gt;=10")*1000</f>
        <v>0</v>
      </c>
      <c r="T85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50" s="15">
        <f>Tableau8252728[[#This Row],[Prime production]]+Tableau8252728[[#This Row],[Prime rendement]]</f>
        <v>0</v>
      </c>
      <c r="V850" s="15" t="str">
        <f>IF(Tableau8252728[[#This Row],[Matricule]]&gt;1,IF(COUNTIF(Tableau8252728[DateMatricule],Tableau8252728[[#This Row],[DateMatricule]])&gt;1,"Doublon",""),"")</f>
        <v/>
      </c>
    </row>
    <row r="851" spans="1:22" x14ac:dyDescent="0.25">
      <c r="A851" s="11" t="str">
        <f>IF(Tableau8252728[[#This Row],[Semaine]]="","",VLOOKUP(Tableau8252728[[#This Row],[Semaine]],Listes!$A:$B,2,FALSE))</f>
        <v/>
      </c>
      <c r="B851" s="11" t="str">
        <f>IF(ISBLANK(Tableau8252728[[#This Row],[Matricule]]),"",VLOOKUP(Tableau8252728[[#This Row],[Matricule]],#REF!,2,FALSE))</f>
        <v/>
      </c>
      <c r="C851" s="11" t="str">
        <f>IF(ISBLANK(Tableau8252728[[#This Row],[Matricule]]),"",VLOOKUP(Tableau8252728[[#This Row],[Matricule]],#REF!,3,FALSE))</f>
        <v/>
      </c>
      <c r="D851" s="11" t="str">
        <f>CONCATENATE(Tableau8252728[[#This Row],[Semaine]],Tableau8252728[[#This Row],[Matricule]])</f>
        <v/>
      </c>
      <c r="O851" s="14" t="str">
        <f>IF(SUM(Tableau8252728[[#This Row],[Lundi]:[Mercredi]])&gt;0,SUM(Tableau8252728[[#This Row],[Lundi]:[Mercredi]]),"")</f>
        <v/>
      </c>
      <c r="P851" s="14" t="str">
        <f>IF(SUM(Tableau8252728[[#This Row],[Jeudi]:[Samedi]])&gt;0,SUM(Tableau8252728[[#This Row],[Jeudi]:[Samedi]]),"")</f>
        <v/>
      </c>
      <c r="Q851" s="14">
        <f>COUNTIF(Tableau8252728[[#This Row],[Lundi]:[Mercredi]],"&gt;0") + COUNTIF(Tableau8252728[[#This Row],[Jeudi]:[Samedi]],"&gt;0")</f>
        <v>0</v>
      </c>
      <c r="R851" s="14" t="str">
        <f>IFERROR(Tableau8252728[[#This Row],[Total Tour 1]]+Tableau8252728[[#This Row],[Total Tour 2]],"")</f>
        <v/>
      </c>
      <c r="S851" s="14">
        <f>COUNTIF(Tableau8252728[[#This Row],[Lundi]:[Samedi]],"&gt;=10")*1000</f>
        <v>0</v>
      </c>
      <c r="T85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51" s="15">
        <f>Tableau8252728[[#This Row],[Prime production]]+Tableau8252728[[#This Row],[Prime rendement]]</f>
        <v>0</v>
      </c>
      <c r="V851" s="15" t="str">
        <f>IF(Tableau8252728[[#This Row],[Matricule]]&gt;1,IF(COUNTIF(Tableau8252728[DateMatricule],Tableau8252728[[#This Row],[DateMatricule]])&gt;1,"Doublon",""),"")</f>
        <v/>
      </c>
    </row>
    <row r="852" spans="1:22" x14ac:dyDescent="0.25">
      <c r="A852" s="11" t="str">
        <f>IF(Tableau8252728[[#This Row],[Semaine]]="","",VLOOKUP(Tableau8252728[[#This Row],[Semaine]],Listes!$A:$B,2,FALSE))</f>
        <v/>
      </c>
      <c r="B852" s="11" t="str">
        <f>IF(ISBLANK(Tableau8252728[[#This Row],[Matricule]]),"",VLOOKUP(Tableau8252728[[#This Row],[Matricule]],#REF!,2,FALSE))</f>
        <v/>
      </c>
      <c r="C852" s="11" t="str">
        <f>IF(ISBLANK(Tableau8252728[[#This Row],[Matricule]]),"",VLOOKUP(Tableau8252728[[#This Row],[Matricule]],#REF!,3,FALSE))</f>
        <v/>
      </c>
      <c r="D852" s="11" t="str">
        <f>CONCATENATE(Tableau8252728[[#This Row],[Semaine]],Tableau8252728[[#This Row],[Matricule]])</f>
        <v/>
      </c>
      <c r="O852" s="14" t="str">
        <f>IF(SUM(Tableau8252728[[#This Row],[Lundi]:[Mercredi]])&gt;0,SUM(Tableau8252728[[#This Row],[Lundi]:[Mercredi]]),"")</f>
        <v/>
      </c>
      <c r="P852" s="14" t="str">
        <f>IF(SUM(Tableau8252728[[#This Row],[Jeudi]:[Samedi]])&gt;0,SUM(Tableau8252728[[#This Row],[Jeudi]:[Samedi]]),"")</f>
        <v/>
      </c>
      <c r="Q852" s="14">
        <f>COUNTIF(Tableau8252728[[#This Row],[Lundi]:[Mercredi]],"&gt;0") + COUNTIF(Tableau8252728[[#This Row],[Jeudi]:[Samedi]],"&gt;0")</f>
        <v>0</v>
      </c>
      <c r="R852" s="14" t="str">
        <f>IFERROR(Tableau8252728[[#This Row],[Total Tour 1]]+Tableau8252728[[#This Row],[Total Tour 2]],"")</f>
        <v/>
      </c>
      <c r="S852" s="14">
        <f>COUNTIF(Tableau8252728[[#This Row],[Lundi]:[Samedi]],"&gt;=10")*1000</f>
        <v>0</v>
      </c>
      <c r="T85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52" s="15">
        <f>Tableau8252728[[#This Row],[Prime production]]+Tableau8252728[[#This Row],[Prime rendement]]</f>
        <v>0</v>
      </c>
      <c r="V852" s="15" t="str">
        <f>IF(Tableau8252728[[#This Row],[Matricule]]&gt;1,IF(COUNTIF(Tableau8252728[DateMatricule],Tableau8252728[[#This Row],[DateMatricule]])&gt;1,"Doublon",""),"")</f>
        <v/>
      </c>
    </row>
    <row r="853" spans="1:22" x14ac:dyDescent="0.25">
      <c r="A853" s="11" t="str">
        <f>IF(Tableau8252728[[#This Row],[Semaine]]="","",VLOOKUP(Tableau8252728[[#This Row],[Semaine]],Listes!$A:$B,2,FALSE))</f>
        <v/>
      </c>
      <c r="B853" s="11" t="str">
        <f>IF(ISBLANK(Tableau8252728[[#This Row],[Matricule]]),"",VLOOKUP(Tableau8252728[[#This Row],[Matricule]],#REF!,2,FALSE))</f>
        <v/>
      </c>
      <c r="C853" s="11" t="str">
        <f>IF(ISBLANK(Tableau8252728[[#This Row],[Matricule]]),"",VLOOKUP(Tableau8252728[[#This Row],[Matricule]],#REF!,3,FALSE))</f>
        <v/>
      </c>
      <c r="D853" s="11" t="str">
        <f>CONCATENATE(Tableau8252728[[#This Row],[Semaine]],Tableau8252728[[#This Row],[Matricule]])</f>
        <v/>
      </c>
      <c r="O853" s="14" t="str">
        <f>IF(SUM(Tableau8252728[[#This Row],[Lundi]:[Mercredi]])&gt;0,SUM(Tableau8252728[[#This Row],[Lundi]:[Mercredi]]),"")</f>
        <v/>
      </c>
      <c r="P853" s="14" t="str">
        <f>IF(SUM(Tableau8252728[[#This Row],[Jeudi]:[Samedi]])&gt;0,SUM(Tableau8252728[[#This Row],[Jeudi]:[Samedi]]),"")</f>
        <v/>
      </c>
      <c r="Q853" s="14">
        <f>COUNTIF(Tableau8252728[[#This Row],[Lundi]:[Mercredi]],"&gt;0") + COUNTIF(Tableau8252728[[#This Row],[Jeudi]:[Samedi]],"&gt;0")</f>
        <v>0</v>
      </c>
      <c r="R853" s="14" t="str">
        <f>IFERROR(Tableau8252728[[#This Row],[Total Tour 1]]+Tableau8252728[[#This Row],[Total Tour 2]],"")</f>
        <v/>
      </c>
      <c r="S853" s="14">
        <f>COUNTIF(Tableau8252728[[#This Row],[Lundi]:[Samedi]],"&gt;=10")*1000</f>
        <v>0</v>
      </c>
      <c r="T85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53" s="15">
        <f>Tableau8252728[[#This Row],[Prime production]]+Tableau8252728[[#This Row],[Prime rendement]]</f>
        <v>0</v>
      </c>
      <c r="V853" s="15" t="str">
        <f>IF(Tableau8252728[[#This Row],[Matricule]]&gt;1,IF(COUNTIF(Tableau8252728[DateMatricule],Tableau8252728[[#This Row],[DateMatricule]])&gt;1,"Doublon",""),"")</f>
        <v/>
      </c>
    </row>
    <row r="854" spans="1:22" x14ac:dyDescent="0.25">
      <c r="A854" s="11" t="str">
        <f>IF(Tableau8252728[[#This Row],[Semaine]]="","",VLOOKUP(Tableau8252728[[#This Row],[Semaine]],Listes!$A:$B,2,FALSE))</f>
        <v/>
      </c>
      <c r="B854" s="11" t="str">
        <f>IF(ISBLANK(Tableau8252728[[#This Row],[Matricule]]),"",VLOOKUP(Tableau8252728[[#This Row],[Matricule]],#REF!,2,FALSE))</f>
        <v/>
      </c>
      <c r="C854" s="11" t="str">
        <f>IF(ISBLANK(Tableau8252728[[#This Row],[Matricule]]),"",VLOOKUP(Tableau8252728[[#This Row],[Matricule]],#REF!,3,FALSE))</f>
        <v/>
      </c>
      <c r="D854" s="11" t="str">
        <f>CONCATENATE(Tableau8252728[[#This Row],[Semaine]],Tableau8252728[[#This Row],[Matricule]])</f>
        <v/>
      </c>
      <c r="O854" s="14" t="str">
        <f>IF(SUM(Tableau8252728[[#This Row],[Lundi]:[Mercredi]])&gt;0,SUM(Tableau8252728[[#This Row],[Lundi]:[Mercredi]]),"")</f>
        <v/>
      </c>
      <c r="P854" s="14" t="str">
        <f>IF(SUM(Tableau8252728[[#This Row],[Jeudi]:[Samedi]])&gt;0,SUM(Tableau8252728[[#This Row],[Jeudi]:[Samedi]]),"")</f>
        <v/>
      </c>
      <c r="Q854" s="14">
        <f>COUNTIF(Tableau8252728[[#This Row],[Lundi]:[Mercredi]],"&gt;0") + COUNTIF(Tableau8252728[[#This Row],[Jeudi]:[Samedi]],"&gt;0")</f>
        <v>0</v>
      </c>
      <c r="R854" s="14" t="str">
        <f>IFERROR(Tableau8252728[[#This Row],[Total Tour 1]]+Tableau8252728[[#This Row],[Total Tour 2]],"")</f>
        <v/>
      </c>
      <c r="S854" s="14">
        <f>COUNTIF(Tableau8252728[[#This Row],[Lundi]:[Samedi]],"&gt;=10")*1000</f>
        <v>0</v>
      </c>
      <c r="T85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54" s="15">
        <f>Tableau8252728[[#This Row],[Prime production]]+Tableau8252728[[#This Row],[Prime rendement]]</f>
        <v>0</v>
      </c>
      <c r="V854" s="15" t="str">
        <f>IF(Tableau8252728[[#This Row],[Matricule]]&gt;1,IF(COUNTIF(Tableau8252728[DateMatricule],Tableau8252728[[#This Row],[DateMatricule]])&gt;1,"Doublon",""),"")</f>
        <v/>
      </c>
    </row>
    <row r="855" spans="1:22" x14ac:dyDescent="0.25">
      <c r="A855" s="11" t="str">
        <f>IF(Tableau8252728[[#This Row],[Semaine]]="","",VLOOKUP(Tableau8252728[[#This Row],[Semaine]],Listes!$A:$B,2,FALSE))</f>
        <v/>
      </c>
      <c r="B855" s="11" t="str">
        <f>IF(ISBLANK(Tableau8252728[[#This Row],[Matricule]]),"",VLOOKUP(Tableau8252728[[#This Row],[Matricule]],#REF!,2,FALSE))</f>
        <v/>
      </c>
      <c r="C855" s="11" t="str">
        <f>IF(ISBLANK(Tableau8252728[[#This Row],[Matricule]]),"",VLOOKUP(Tableau8252728[[#This Row],[Matricule]],#REF!,3,FALSE))</f>
        <v/>
      </c>
      <c r="D855" s="11" t="str">
        <f>CONCATENATE(Tableau8252728[[#This Row],[Semaine]],Tableau8252728[[#This Row],[Matricule]])</f>
        <v/>
      </c>
      <c r="O855" s="14" t="str">
        <f>IF(SUM(Tableau8252728[[#This Row],[Lundi]:[Mercredi]])&gt;0,SUM(Tableau8252728[[#This Row],[Lundi]:[Mercredi]]),"")</f>
        <v/>
      </c>
      <c r="P855" s="14" t="str">
        <f>IF(SUM(Tableau8252728[[#This Row],[Jeudi]:[Samedi]])&gt;0,SUM(Tableau8252728[[#This Row],[Jeudi]:[Samedi]]),"")</f>
        <v/>
      </c>
      <c r="Q855" s="14">
        <f>COUNTIF(Tableau8252728[[#This Row],[Lundi]:[Mercredi]],"&gt;0") + COUNTIF(Tableau8252728[[#This Row],[Jeudi]:[Samedi]],"&gt;0")</f>
        <v>0</v>
      </c>
      <c r="R855" s="14" t="str">
        <f>IFERROR(Tableau8252728[[#This Row],[Total Tour 1]]+Tableau8252728[[#This Row],[Total Tour 2]],"")</f>
        <v/>
      </c>
      <c r="S855" s="14">
        <f>COUNTIF(Tableau8252728[[#This Row],[Lundi]:[Samedi]],"&gt;=10")*1000</f>
        <v>0</v>
      </c>
      <c r="T85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55" s="15">
        <f>Tableau8252728[[#This Row],[Prime production]]+Tableau8252728[[#This Row],[Prime rendement]]</f>
        <v>0</v>
      </c>
      <c r="V855" s="15" t="str">
        <f>IF(Tableau8252728[[#This Row],[Matricule]]&gt;1,IF(COUNTIF(Tableau8252728[DateMatricule],Tableau8252728[[#This Row],[DateMatricule]])&gt;1,"Doublon",""),"")</f>
        <v/>
      </c>
    </row>
    <row r="856" spans="1:22" x14ac:dyDescent="0.25">
      <c r="A856" s="11" t="str">
        <f>IF(Tableau8252728[[#This Row],[Semaine]]="","",VLOOKUP(Tableau8252728[[#This Row],[Semaine]],Listes!$A:$B,2,FALSE))</f>
        <v/>
      </c>
      <c r="B856" s="11" t="str">
        <f>IF(ISBLANK(Tableau8252728[[#This Row],[Matricule]]),"",VLOOKUP(Tableau8252728[[#This Row],[Matricule]],#REF!,2,FALSE))</f>
        <v/>
      </c>
      <c r="C856" s="11" t="str">
        <f>IF(ISBLANK(Tableau8252728[[#This Row],[Matricule]]),"",VLOOKUP(Tableau8252728[[#This Row],[Matricule]],#REF!,3,FALSE))</f>
        <v/>
      </c>
      <c r="D856" s="11" t="str">
        <f>CONCATENATE(Tableau8252728[[#This Row],[Semaine]],Tableau8252728[[#This Row],[Matricule]])</f>
        <v/>
      </c>
      <c r="O856" s="14" t="str">
        <f>IF(SUM(Tableau8252728[[#This Row],[Lundi]:[Mercredi]])&gt;0,SUM(Tableau8252728[[#This Row],[Lundi]:[Mercredi]]),"")</f>
        <v/>
      </c>
      <c r="P856" s="14" t="str">
        <f>IF(SUM(Tableau8252728[[#This Row],[Jeudi]:[Samedi]])&gt;0,SUM(Tableau8252728[[#This Row],[Jeudi]:[Samedi]]),"")</f>
        <v/>
      </c>
      <c r="Q856" s="14">
        <f>COUNTIF(Tableau8252728[[#This Row],[Lundi]:[Mercredi]],"&gt;0") + COUNTIF(Tableau8252728[[#This Row],[Jeudi]:[Samedi]],"&gt;0")</f>
        <v>0</v>
      </c>
      <c r="R856" s="14" t="str">
        <f>IFERROR(Tableau8252728[[#This Row],[Total Tour 1]]+Tableau8252728[[#This Row],[Total Tour 2]],"")</f>
        <v/>
      </c>
      <c r="S856" s="14">
        <f>COUNTIF(Tableau8252728[[#This Row],[Lundi]:[Samedi]],"&gt;=10")*1000</f>
        <v>0</v>
      </c>
      <c r="T85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56" s="15">
        <f>Tableau8252728[[#This Row],[Prime production]]+Tableau8252728[[#This Row],[Prime rendement]]</f>
        <v>0</v>
      </c>
      <c r="V856" s="15" t="str">
        <f>IF(Tableau8252728[[#This Row],[Matricule]]&gt;1,IF(COUNTIF(Tableau8252728[DateMatricule],Tableau8252728[[#This Row],[DateMatricule]])&gt;1,"Doublon",""),"")</f>
        <v/>
      </c>
    </row>
    <row r="857" spans="1:22" x14ac:dyDescent="0.25">
      <c r="A857" s="11" t="str">
        <f>IF(Tableau8252728[[#This Row],[Semaine]]="","",VLOOKUP(Tableau8252728[[#This Row],[Semaine]],Listes!$A:$B,2,FALSE))</f>
        <v/>
      </c>
      <c r="B857" s="11" t="str">
        <f>IF(ISBLANK(Tableau8252728[[#This Row],[Matricule]]),"",VLOOKUP(Tableau8252728[[#This Row],[Matricule]],#REF!,2,FALSE))</f>
        <v/>
      </c>
      <c r="C857" s="11" t="str">
        <f>IF(ISBLANK(Tableau8252728[[#This Row],[Matricule]]),"",VLOOKUP(Tableau8252728[[#This Row],[Matricule]],#REF!,3,FALSE))</f>
        <v/>
      </c>
      <c r="D857" s="11" t="str">
        <f>CONCATENATE(Tableau8252728[[#This Row],[Semaine]],Tableau8252728[[#This Row],[Matricule]])</f>
        <v/>
      </c>
      <c r="O857" s="14" t="str">
        <f>IF(SUM(Tableau8252728[[#This Row],[Lundi]:[Mercredi]])&gt;0,SUM(Tableau8252728[[#This Row],[Lundi]:[Mercredi]]),"")</f>
        <v/>
      </c>
      <c r="P857" s="14" t="str">
        <f>IF(SUM(Tableau8252728[[#This Row],[Jeudi]:[Samedi]])&gt;0,SUM(Tableau8252728[[#This Row],[Jeudi]:[Samedi]]),"")</f>
        <v/>
      </c>
      <c r="Q857" s="14">
        <f>COUNTIF(Tableau8252728[[#This Row],[Lundi]:[Mercredi]],"&gt;0") + COUNTIF(Tableau8252728[[#This Row],[Jeudi]:[Samedi]],"&gt;0")</f>
        <v>0</v>
      </c>
      <c r="R857" s="14" t="str">
        <f>IFERROR(Tableau8252728[[#This Row],[Total Tour 1]]+Tableau8252728[[#This Row],[Total Tour 2]],"")</f>
        <v/>
      </c>
      <c r="S857" s="14">
        <f>COUNTIF(Tableau8252728[[#This Row],[Lundi]:[Samedi]],"&gt;=10")*1000</f>
        <v>0</v>
      </c>
      <c r="T85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57" s="15">
        <f>Tableau8252728[[#This Row],[Prime production]]+Tableau8252728[[#This Row],[Prime rendement]]</f>
        <v>0</v>
      </c>
      <c r="V857" s="15" t="str">
        <f>IF(Tableau8252728[[#This Row],[Matricule]]&gt;1,IF(COUNTIF(Tableau8252728[DateMatricule],Tableau8252728[[#This Row],[DateMatricule]])&gt;1,"Doublon",""),"")</f>
        <v/>
      </c>
    </row>
    <row r="858" spans="1:22" x14ac:dyDescent="0.25">
      <c r="A858" s="11" t="str">
        <f>IF(Tableau8252728[[#This Row],[Semaine]]="","",VLOOKUP(Tableau8252728[[#This Row],[Semaine]],Listes!$A:$B,2,FALSE))</f>
        <v/>
      </c>
      <c r="B858" s="11" t="str">
        <f>IF(ISBLANK(Tableau8252728[[#This Row],[Matricule]]),"",VLOOKUP(Tableau8252728[[#This Row],[Matricule]],#REF!,2,FALSE))</f>
        <v/>
      </c>
      <c r="C858" s="11" t="str">
        <f>IF(ISBLANK(Tableau8252728[[#This Row],[Matricule]]),"",VLOOKUP(Tableau8252728[[#This Row],[Matricule]],#REF!,3,FALSE))</f>
        <v/>
      </c>
      <c r="D858" s="11" t="str">
        <f>CONCATENATE(Tableau8252728[[#This Row],[Semaine]],Tableau8252728[[#This Row],[Matricule]])</f>
        <v/>
      </c>
      <c r="O858" s="14" t="str">
        <f>IF(SUM(Tableau8252728[[#This Row],[Lundi]:[Mercredi]])&gt;0,SUM(Tableau8252728[[#This Row],[Lundi]:[Mercredi]]),"")</f>
        <v/>
      </c>
      <c r="P858" s="14" t="str">
        <f>IF(SUM(Tableau8252728[[#This Row],[Jeudi]:[Samedi]])&gt;0,SUM(Tableau8252728[[#This Row],[Jeudi]:[Samedi]]),"")</f>
        <v/>
      </c>
      <c r="Q858" s="14">
        <f>COUNTIF(Tableau8252728[[#This Row],[Lundi]:[Mercredi]],"&gt;0") + COUNTIF(Tableau8252728[[#This Row],[Jeudi]:[Samedi]],"&gt;0")</f>
        <v>0</v>
      </c>
      <c r="R858" s="14" t="str">
        <f>IFERROR(Tableau8252728[[#This Row],[Total Tour 1]]+Tableau8252728[[#This Row],[Total Tour 2]],"")</f>
        <v/>
      </c>
      <c r="S858" s="14">
        <f>COUNTIF(Tableau8252728[[#This Row],[Lundi]:[Samedi]],"&gt;=10")*1000</f>
        <v>0</v>
      </c>
      <c r="T85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58" s="15">
        <f>Tableau8252728[[#This Row],[Prime production]]+Tableau8252728[[#This Row],[Prime rendement]]</f>
        <v>0</v>
      </c>
      <c r="V858" s="15" t="str">
        <f>IF(Tableau8252728[[#This Row],[Matricule]]&gt;1,IF(COUNTIF(Tableau8252728[DateMatricule],Tableau8252728[[#This Row],[DateMatricule]])&gt;1,"Doublon",""),"")</f>
        <v/>
      </c>
    </row>
    <row r="859" spans="1:22" x14ac:dyDescent="0.25">
      <c r="A859" s="11" t="str">
        <f>IF(Tableau8252728[[#This Row],[Semaine]]="","",VLOOKUP(Tableau8252728[[#This Row],[Semaine]],Listes!$A:$B,2,FALSE))</f>
        <v/>
      </c>
      <c r="B859" s="11" t="str">
        <f>IF(ISBLANK(Tableau8252728[[#This Row],[Matricule]]),"",VLOOKUP(Tableau8252728[[#This Row],[Matricule]],#REF!,2,FALSE))</f>
        <v/>
      </c>
      <c r="C859" s="11" t="str">
        <f>IF(ISBLANK(Tableau8252728[[#This Row],[Matricule]]),"",VLOOKUP(Tableau8252728[[#This Row],[Matricule]],#REF!,3,FALSE))</f>
        <v/>
      </c>
      <c r="D859" s="11" t="str">
        <f>CONCATENATE(Tableau8252728[[#This Row],[Semaine]],Tableau8252728[[#This Row],[Matricule]])</f>
        <v/>
      </c>
      <c r="O859" s="14" t="str">
        <f>IF(SUM(Tableau8252728[[#This Row],[Lundi]:[Mercredi]])&gt;0,SUM(Tableau8252728[[#This Row],[Lundi]:[Mercredi]]),"")</f>
        <v/>
      </c>
      <c r="P859" s="14" t="str">
        <f>IF(SUM(Tableau8252728[[#This Row],[Jeudi]:[Samedi]])&gt;0,SUM(Tableau8252728[[#This Row],[Jeudi]:[Samedi]]),"")</f>
        <v/>
      </c>
      <c r="Q859" s="14">
        <f>COUNTIF(Tableau8252728[[#This Row],[Lundi]:[Mercredi]],"&gt;0") + COUNTIF(Tableau8252728[[#This Row],[Jeudi]:[Samedi]],"&gt;0")</f>
        <v>0</v>
      </c>
      <c r="R859" s="14" t="str">
        <f>IFERROR(Tableau8252728[[#This Row],[Total Tour 1]]+Tableau8252728[[#This Row],[Total Tour 2]],"")</f>
        <v/>
      </c>
      <c r="S859" s="14">
        <f>COUNTIF(Tableau8252728[[#This Row],[Lundi]:[Samedi]],"&gt;=10")*1000</f>
        <v>0</v>
      </c>
      <c r="T85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59" s="15">
        <f>Tableau8252728[[#This Row],[Prime production]]+Tableau8252728[[#This Row],[Prime rendement]]</f>
        <v>0</v>
      </c>
      <c r="V859" s="15" t="str">
        <f>IF(Tableau8252728[[#This Row],[Matricule]]&gt;1,IF(COUNTIF(Tableau8252728[DateMatricule],Tableau8252728[[#This Row],[DateMatricule]])&gt;1,"Doublon",""),"")</f>
        <v/>
      </c>
    </row>
    <row r="860" spans="1:22" x14ac:dyDescent="0.25">
      <c r="A860" s="11" t="str">
        <f>IF(Tableau8252728[[#This Row],[Semaine]]="","",VLOOKUP(Tableau8252728[[#This Row],[Semaine]],Listes!$A:$B,2,FALSE))</f>
        <v/>
      </c>
      <c r="B860" s="11" t="str">
        <f>IF(ISBLANK(Tableau8252728[[#This Row],[Matricule]]),"",VLOOKUP(Tableau8252728[[#This Row],[Matricule]],#REF!,2,FALSE))</f>
        <v/>
      </c>
      <c r="C860" s="11" t="str">
        <f>IF(ISBLANK(Tableau8252728[[#This Row],[Matricule]]),"",VLOOKUP(Tableau8252728[[#This Row],[Matricule]],#REF!,3,FALSE))</f>
        <v/>
      </c>
      <c r="D860" s="11" t="str">
        <f>CONCATENATE(Tableau8252728[[#This Row],[Semaine]],Tableau8252728[[#This Row],[Matricule]])</f>
        <v/>
      </c>
      <c r="O860" s="14" t="str">
        <f>IF(SUM(Tableau8252728[[#This Row],[Lundi]:[Mercredi]])&gt;0,SUM(Tableau8252728[[#This Row],[Lundi]:[Mercredi]]),"")</f>
        <v/>
      </c>
      <c r="P860" s="14" t="str">
        <f>IF(SUM(Tableau8252728[[#This Row],[Jeudi]:[Samedi]])&gt;0,SUM(Tableau8252728[[#This Row],[Jeudi]:[Samedi]]),"")</f>
        <v/>
      </c>
      <c r="Q860" s="14">
        <f>COUNTIF(Tableau8252728[[#This Row],[Lundi]:[Mercredi]],"&gt;0") + COUNTIF(Tableau8252728[[#This Row],[Jeudi]:[Samedi]],"&gt;0")</f>
        <v>0</v>
      </c>
      <c r="R860" s="14" t="str">
        <f>IFERROR(Tableau8252728[[#This Row],[Total Tour 1]]+Tableau8252728[[#This Row],[Total Tour 2]],"")</f>
        <v/>
      </c>
      <c r="S860" s="14">
        <f>COUNTIF(Tableau8252728[[#This Row],[Lundi]:[Samedi]],"&gt;=10")*1000</f>
        <v>0</v>
      </c>
      <c r="T86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60" s="15">
        <f>Tableau8252728[[#This Row],[Prime production]]+Tableau8252728[[#This Row],[Prime rendement]]</f>
        <v>0</v>
      </c>
      <c r="V860" s="15" t="str">
        <f>IF(Tableau8252728[[#This Row],[Matricule]]&gt;1,IF(COUNTIF(Tableau8252728[DateMatricule],Tableau8252728[[#This Row],[DateMatricule]])&gt;1,"Doublon",""),"")</f>
        <v/>
      </c>
    </row>
    <row r="861" spans="1:22" x14ac:dyDescent="0.25">
      <c r="A861" s="11" t="str">
        <f>IF(Tableau8252728[[#This Row],[Semaine]]="","",VLOOKUP(Tableau8252728[[#This Row],[Semaine]],Listes!$A:$B,2,FALSE))</f>
        <v/>
      </c>
      <c r="B861" s="11" t="str">
        <f>IF(ISBLANK(Tableau8252728[[#This Row],[Matricule]]),"",VLOOKUP(Tableau8252728[[#This Row],[Matricule]],#REF!,2,FALSE))</f>
        <v/>
      </c>
      <c r="C861" s="11" t="str">
        <f>IF(ISBLANK(Tableau8252728[[#This Row],[Matricule]]),"",VLOOKUP(Tableau8252728[[#This Row],[Matricule]],#REF!,3,FALSE))</f>
        <v/>
      </c>
      <c r="D861" s="11" t="str">
        <f>CONCATENATE(Tableau8252728[[#This Row],[Semaine]],Tableau8252728[[#This Row],[Matricule]])</f>
        <v/>
      </c>
      <c r="O861" s="14" t="str">
        <f>IF(SUM(Tableau8252728[[#This Row],[Lundi]:[Mercredi]])&gt;0,SUM(Tableau8252728[[#This Row],[Lundi]:[Mercredi]]),"")</f>
        <v/>
      </c>
      <c r="P861" s="14" t="str">
        <f>IF(SUM(Tableau8252728[[#This Row],[Jeudi]:[Samedi]])&gt;0,SUM(Tableau8252728[[#This Row],[Jeudi]:[Samedi]]),"")</f>
        <v/>
      </c>
      <c r="Q861" s="14">
        <f>COUNTIF(Tableau8252728[[#This Row],[Lundi]:[Mercredi]],"&gt;0") + COUNTIF(Tableau8252728[[#This Row],[Jeudi]:[Samedi]],"&gt;0")</f>
        <v>0</v>
      </c>
      <c r="R861" s="14" t="str">
        <f>IFERROR(Tableau8252728[[#This Row],[Total Tour 1]]+Tableau8252728[[#This Row],[Total Tour 2]],"")</f>
        <v/>
      </c>
      <c r="S861" s="14">
        <f>COUNTIF(Tableau8252728[[#This Row],[Lundi]:[Samedi]],"&gt;=10")*1000</f>
        <v>0</v>
      </c>
      <c r="T86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61" s="15">
        <f>Tableau8252728[[#This Row],[Prime production]]+Tableau8252728[[#This Row],[Prime rendement]]</f>
        <v>0</v>
      </c>
      <c r="V861" s="15" t="str">
        <f>IF(Tableau8252728[[#This Row],[Matricule]]&gt;1,IF(COUNTIF(Tableau8252728[DateMatricule],Tableau8252728[[#This Row],[DateMatricule]])&gt;1,"Doublon",""),"")</f>
        <v/>
      </c>
    </row>
    <row r="862" spans="1:22" x14ac:dyDescent="0.25">
      <c r="A862" s="11" t="str">
        <f>IF(Tableau8252728[[#This Row],[Semaine]]="","",VLOOKUP(Tableau8252728[[#This Row],[Semaine]],Listes!$A:$B,2,FALSE))</f>
        <v/>
      </c>
      <c r="B862" s="11" t="str">
        <f>IF(ISBLANK(Tableau8252728[[#This Row],[Matricule]]),"",VLOOKUP(Tableau8252728[[#This Row],[Matricule]],#REF!,2,FALSE))</f>
        <v/>
      </c>
      <c r="C862" s="11" t="str">
        <f>IF(ISBLANK(Tableau8252728[[#This Row],[Matricule]]),"",VLOOKUP(Tableau8252728[[#This Row],[Matricule]],#REF!,3,FALSE))</f>
        <v/>
      </c>
      <c r="D862" s="11" t="str">
        <f>CONCATENATE(Tableau8252728[[#This Row],[Semaine]],Tableau8252728[[#This Row],[Matricule]])</f>
        <v/>
      </c>
      <c r="O862" s="14" t="str">
        <f>IF(SUM(Tableau8252728[[#This Row],[Lundi]:[Mercredi]])&gt;0,SUM(Tableau8252728[[#This Row],[Lundi]:[Mercredi]]),"")</f>
        <v/>
      </c>
      <c r="P862" s="14" t="str">
        <f>IF(SUM(Tableau8252728[[#This Row],[Jeudi]:[Samedi]])&gt;0,SUM(Tableau8252728[[#This Row],[Jeudi]:[Samedi]]),"")</f>
        <v/>
      </c>
      <c r="Q862" s="14">
        <f>COUNTIF(Tableau8252728[[#This Row],[Lundi]:[Mercredi]],"&gt;0") + COUNTIF(Tableau8252728[[#This Row],[Jeudi]:[Samedi]],"&gt;0")</f>
        <v>0</v>
      </c>
      <c r="R862" s="14" t="str">
        <f>IFERROR(Tableau8252728[[#This Row],[Total Tour 1]]+Tableau8252728[[#This Row],[Total Tour 2]],"")</f>
        <v/>
      </c>
      <c r="S862" s="14">
        <f>COUNTIF(Tableau8252728[[#This Row],[Lundi]:[Samedi]],"&gt;=10")*1000</f>
        <v>0</v>
      </c>
      <c r="T86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62" s="15">
        <f>Tableau8252728[[#This Row],[Prime production]]+Tableau8252728[[#This Row],[Prime rendement]]</f>
        <v>0</v>
      </c>
      <c r="V862" s="15" t="str">
        <f>IF(Tableau8252728[[#This Row],[Matricule]]&gt;1,IF(COUNTIF(Tableau8252728[DateMatricule],Tableau8252728[[#This Row],[DateMatricule]])&gt;1,"Doublon",""),"")</f>
        <v/>
      </c>
    </row>
    <row r="863" spans="1:22" x14ac:dyDescent="0.25">
      <c r="A863" s="11" t="str">
        <f>IF(Tableau8252728[[#This Row],[Semaine]]="","",VLOOKUP(Tableau8252728[[#This Row],[Semaine]],Listes!$A:$B,2,FALSE))</f>
        <v/>
      </c>
      <c r="B863" s="11" t="str">
        <f>IF(ISBLANK(Tableau8252728[[#This Row],[Matricule]]),"",VLOOKUP(Tableau8252728[[#This Row],[Matricule]],#REF!,2,FALSE))</f>
        <v/>
      </c>
      <c r="C863" s="11" t="str">
        <f>IF(ISBLANK(Tableau8252728[[#This Row],[Matricule]]),"",VLOOKUP(Tableau8252728[[#This Row],[Matricule]],#REF!,3,FALSE))</f>
        <v/>
      </c>
      <c r="D863" s="11" t="str">
        <f>CONCATENATE(Tableau8252728[[#This Row],[Semaine]],Tableau8252728[[#This Row],[Matricule]])</f>
        <v/>
      </c>
      <c r="O863" s="14" t="str">
        <f>IF(SUM(Tableau8252728[[#This Row],[Lundi]:[Mercredi]])&gt;0,SUM(Tableau8252728[[#This Row],[Lundi]:[Mercredi]]),"")</f>
        <v/>
      </c>
      <c r="P863" s="14" t="str">
        <f>IF(SUM(Tableau8252728[[#This Row],[Jeudi]:[Samedi]])&gt;0,SUM(Tableau8252728[[#This Row],[Jeudi]:[Samedi]]),"")</f>
        <v/>
      </c>
      <c r="Q863" s="14">
        <f>COUNTIF(Tableau8252728[[#This Row],[Lundi]:[Mercredi]],"&gt;0") + COUNTIF(Tableau8252728[[#This Row],[Jeudi]:[Samedi]],"&gt;0")</f>
        <v>0</v>
      </c>
      <c r="R863" s="14" t="str">
        <f>IFERROR(Tableau8252728[[#This Row],[Total Tour 1]]+Tableau8252728[[#This Row],[Total Tour 2]],"")</f>
        <v/>
      </c>
      <c r="S863" s="14">
        <f>COUNTIF(Tableau8252728[[#This Row],[Lundi]:[Samedi]],"&gt;=10")*1000</f>
        <v>0</v>
      </c>
      <c r="T86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63" s="15">
        <f>Tableau8252728[[#This Row],[Prime production]]+Tableau8252728[[#This Row],[Prime rendement]]</f>
        <v>0</v>
      </c>
      <c r="V863" s="15" t="str">
        <f>IF(Tableau8252728[[#This Row],[Matricule]]&gt;1,IF(COUNTIF(Tableau8252728[DateMatricule],Tableau8252728[[#This Row],[DateMatricule]])&gt;1,"Doublon",""),"")</f>
        <v/>
      </c>
    </row>
    <row r="864" spans="1:22" x14ac:dyDescent="0.25">
      <c r="A864" s="11" t="str">
        <f>IF(Tableau8252728[[#This Row],[Semaine]]="","",VLOOKUP(Tableau8252728[[#This Row],[Semaine]],Listes!$A:$B,2,FALSE))</f>
        <v/>
      </c>
      <c r="B864" s="11" t="str">
        <f>IF(ISBLANK(Tableau8252728[[#This Row],[Matricule]]),"",VLOOKUP(Tableau8252728[[#This Row],[Matricule]],#REF!,2,FALSE))</f>
        <v/>
      </c>
      <c r="C864" s="11" t="str">
        <f>IF(ISBLANK(Tableau8252728[[#This Row],[Matricule]]),"",VLOOKUP(Tableau8252728[[#This Row],[Matricule]],#REF!,3,FALSE))</f>
        <v/>
      </c>
      <c r="D864" s="11" t="str">
        <f>CONCATENATE(Tableau8252728[[#This Row],[Semaine]],Tableau8252728[[#This Row],[Matricule]])</f>
        <v/>
      </c>
      <c r="O864" s="14" t="str">
        <f>IF(SUM(Tableau8252728[[#This Row],[Lundi]:[Mercredi]])&gt;0,SUM(Tableau8252728[[#This Row],[Lundi]:[Mercredi]]),"")</f>
        <v/>
      </c>
      <c r="P864" s="14" t="str">
        <f>IF(SUM(Tableau8252728[[#This Row],[Jeudi]:[Samedi]])&gt;0,SUM(Tableau8252728[[#This Row],[Jeudi]:[Samedi]]),"")</f>
        <v/>
      </c>
      <c r="Q864" s="14">
        <f>COUNTIF(Tableau8252728[[#This Row],[Lundi]:[Mercredi]],"&gt;0") + COUNTIF(Tableau8252728[[#This Row],[Jeudi]:[Samedi]],"&gt;0")</f>
        <v>0</v>
      </c>
      <c r="R864" s="14" t="str">
        <f>IFERROR(Tableau8252728[[#This Row],[Total Tour 1]]+Tableau8252728[[#This Row],[Total Tour 2]],"")</f>
        <v/>
      </c>
      <c r="S864" s="14">
        <f>COUNTIF(Tableau8252728[[#This Row],[Lundi]:[Samedi]],"&gt;=10")*1000</f>
        <v>0</v>
      </c>
      <c r="T86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64" s="15">
        <f>Tableau8252728[[#This Row],[Prime production]]+Tableau8252728[[#This Row],[Prime rendement]]</f>
        <v>0</v>
      </c>
      <c r="V864" s="15" t="str">
        <f>IF(Tableau8252728[[#This Row],[Matricule]]&gt;1,IF(COUNTIF(Tableau8252728[DateMatricule],Tableau8252728[[#This Row],[DateMatricule]])&gt;1,"Doublon",""),"")</f>
        <v/>
      </c>
    </row>
    <row r="865" spans="1:22" x14ac:dyDescent="0.25">
      <c r="A865" s="11" t="str">
        <f>IF(Tableau8252728[[#This Row],[Semaine]]="","",VLOOKUP(Tableau8252728[[#This Row],[Semaine]],Listes!$A:$B,2,FALSE))</f>
        <v/>
      </c>
      <c r="B865" s="11" t="str">
        <f>IF(ISBLANK(Tableau8252728[[#This Row],[Matricule]]),"",VLOOKUP(Tableau8252728[[#This Row],[Matricule]],#REF!,2,FALSE))</f>
        <v/>
      </c>
      <c r="C865" s="11" t="str">
        <f>IF(ISBLANK(Tableau8252728[[#This Row],[Matricule]]),"",VLOOKUP(Tableau8252728[[#This Row],[Matricule]],#REF!,3,FALSE))</f>
        <v/>
      </c>
      <c r="D865" s="11" t="str">
        <f>CONCATENATE(Tableau8252728[[#This Row],[Semaine]],Tableau8252728[[#This Row],[Matricule]])</f>
        <v/>
      </c>
      <c r="O865" s="14" t="str">
        <f>IF(SUM(Tableau8252728[[#This Row],[Lundi]:[Mercredi]])&gt;0,SUM(Tableau8252728[[#This Row],[Lundi]:[Mercredi]]),"")</f>
        <v/>
      </c>
      <c r="P865" s="14" t="str">
        <f>IF(SUM(Tableau8252728[[#This Row],[Jeudi]:[Samedi]])&gt;0,SUM(Tableau8252728[[#This Row],[Jeudi]:[Samedi]]),"")</f>
        <v/>
      </c>
      <c r="Q865" s="14">
        <f>COUNTIF(Tableau8252728[[#This Row],[Lundi]:[Mercredi]],"&gt;0") + COUNTIF(Tableau8252728[[#This Row],[Jeudi]:[Samedi]],"&gt;0")</f>
        <v>0</v>
      </c>
      <c r="R865" s="14" t="str">
        <f>IFERROR(Tableau8252728[[#This Row],[Total Tour 1]]+Tableau8252728[[#This Row],[Total Tour 2]],"")</f>
        <v/>
      </c>
      <c r="S865" s="14">
        <f>COUNTIF(Tableau8252728[[#This Row],[Lundi]:[Samedi]],"&gt;=10")*1000</f>
        <v>0</v>
      </c>
      <c r="T86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65" s="15">
        <f>Tableau8252728[[#This Row],[Prime production]]+Tableau8252728[[#This Row],[Prime rendement]]</f>
        <v>0</v>
      </c>
      <c r="V865" s="15" t="str">
        <f>IF(Tableau8252728[[#This Row],[Matricule]]&gt;1,IF(COUNTIF(Tableau8252728[DateMatricule],Tableau8252728[[#This Row],[DateMatricule]])&gt;1,"Doublon",""),"")</f>
        <v/>
      </c>
    </row>
    <row r="866" spans="1:22" x14ac:dyDescent="0.25">
      <c r="A866" s="11" t="str">
        <f>IF(Tableau8252728[[#This Row],[Semaine]]="","",VLOOKUP(Tableau8252728[[#This Row],[Semaine]],Listes!$A:$B,2,FALSE))</f>
        <v/>
      </c>
      <c r="B866" s="11" t="str">
        <f>IF(ISBLANK(Tableau8252728[[#This Row],[Matricule]]),"",VLOOKUP(Tableau8252728[[#This Row],[Matricule]],#REF!,2,FALSE))</f>
        <v/>
      </c>
      <c r="C866" s="11" t="str">
        <f>IF(ISBLANK(Tableau8252728[[#This Row],[Matricule]]),"",VLOOKUP(Tableau8252728[[#This Row],[Matricule]],#REF!,3,FALSE))</f>
        <v/>
      </c>
      <c r="D866" s="11" t="str">
        <f>CONCATENATE(Tableau8252728[[#This Row],[Semaine]],Tableau8252728[[#This Row],[Matricule]])</f>
        <v/>
      </c>
      <c r="O866" s="14" t="str">
        <f>IF(SUM(Tableau8252728[[#This Row],[Lundi]:[Mercredi]])&gt;0,SUM(Tableau8252728[[#This Row],[Lundi]:[Mercredi]]),"")</f>
        <v/>
      </c>
      <c r="P866" s="14" t="str">
        <f>IF(SUM(Tableau8252728[[#This Row],[Jeudi]:[Samedi]])&gt;0,SUM(Tableau8252728[[#This Row],[Jeudi]:[Samedi]]),"")</f>
        <v/>
      </c>
      <c r="Q866" s="14">
        <f>COUNTIF(Tableau8252728[[#This Row],[Lundi]:[Mercredi]],"&gt;0") + COUNTIF(Tableau8252728[[#This Row],[Jeudi]:[Samedi]],"&gt;0")</f>
        <v>0</v>
      </c>
      <c r="R866" s="14" t="str">
        <f>IFERROR(Tableau8252728[[#This Row],[Total Tour 1]]+Tableau8252728[[#This Row],[Total Tour 2]],"")</f>
        <v/>
      </c>
      <c r="S866" s="14">
        <f>COUNTIF(Tableau8252728[[#This Row],[Lundi]:[Samedi]],"&gt;=10")*1000</f>
        <v>0</v>
      </c>
      <c r="T86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66" s="15">
        <f>Tableau8252728[[#This Row],[Prime production]]+Tableau8252728[[#This Row],[Prime rendement]]</f>
        <v>0</v>
      </c>
      <c r="V866" s="15" t="str">
        <f>IF(Tableau8252728[[#This Row],[Matricule]]&gt;1,IF(COUNTIF(Tableau8252728[DateMatricule],Tableau8252728[[#This Row],[DateMatricule]])&gt;1,"Doublon",""),"")</f>
        <v/>
      </c>
    </row>
    <row r="867" spans="1:22" x14ac:dyDescent="0.25">
      <c r="A867" s="11" t="str">
        <f>IF(Tableau8252728[[#This Row],[Semaine]]="","",VLOOKUP(Tableau8252728[[#This Row],[Semaine]],Listes!$A:$B,2,FALSE))</f>
        <v/>
      </c>
      <c r="B867" s="11" t="str">
        <f>IF(ISBLANK(Tableau8252728[[#This Row],[Matricule]]),"",VLOOKUP(Tableau8252728[[#This Row],[Matricule]],#REF!,2,FALSE))</f>
        <v/>
      </c>
      <c r="C867" s="11" t="str">
        <f>IF(ISBLANK(Tableau8252728[[#This Row],[Matricule]]),"",VLOOKUP(Tableau8252728[[#This Row],[Matricule]],#REF!,3,FALSE))</f>
        <v/>
      </c>
      <c r="D867" s="11" t="str">
        <f>CONCATENATE(Tableau8252728[[#This Row],[Semaine]],Tableau8252728[[#This Row],[Matricule]])</f>
        <v/>
      </c>
      <c r="O867" s="14" t="str">
        <f>IF(SUM(Tableau8252728[[#This Row],[Lundi]:[Mercredi]])&gt;0,SUM(Tableau8252728[[#This Row],[Lundi]:[Mercredi]]),"")</f>
        <v/>
      </c>
      <c r="P867" s="14" t="str">
        <f>IF(SUM(Tableau8252728[[#This Row],[Jeudi]:[Samedi]])&gt;0,SUM(Tableau8252728[[#This Row],[Jeudi]:[Samedi]]),"")</f>
        <v/>
      </c>
      <c r="Q867" s="14">
        <f>COUNTIF(Tableau8252728[[#This Row],[Lundi]:[Mercredi]],"&gt;0") + COUNTIF(Tableau8252728[[#This Row],[Jeudi]:[Samedi]],"&gt;0")</f>
        <v>0</v>
      </c>
      <c r="R867" s="14" t="str">
        <f>IFERROR(Tableau8252728[[#This Row],[Total Tour 1]]+Tableau8252728[[#This Row],[Total Tour 2]],"")</f>
        <v/>
      </c>
      <c r="S867" s="14">
        <f>COUNTIF(Tableau8252728[[#This Row],[Lundi]:[Samedi]],"&gt;=10")*1000</f>
        <v>0</v>
      </c>
      <c r="T86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67" s="15">
        <f>Tableau8252728[[#This Row],[Prime production]]+Tableau8252728[[#This Row],[Prime rendement]]</f>
        <v>0</v>
      </c>
      <c r="V867" s="15" t="str">
        <f>IF(Tableau8252728[[#This Row],[Matricule]]&gt;1,IF(COUNTIF(Tableau8252728[DateMatricule],Tableau8252728[[#This Row],[DateMatricule]])&gt;1,"Doublon",""),"")</f>
        <v/>
      </c>
    </row>
    <row r="868" spans="1:22" x14ac:dyDescent="0.25">
      <c r="A868" s="11" t="str">
        <f>IF(Tableau8252728[[#This Row],[Semaine]]="","",VLOOKUP(Tableau8252728[[#This Row],[Semaine]],Listes!$A:$B,2,FALSE))</f>
        <v/>
      </c>
      <c r="B868" s="11" t="str">
        <f>IF(ISBLANK(Tableau8252728[[#This Row],[Matricule]]),"",VLOOKUP(Tableau8252728[[#This Row],[Matricule]],#REF!,2,FALSE))</f>
        <v/>
      </c>
      <c r="C868" s="11" t="str">
        <f>IF(ISBLANK(Tableau8252728[[#This Row],[Matricule]]),"",VLOOKUP(Tableau8252728[[#This Row],[Matricule]],#REF!,3,FALSE))</f>
        <v/>
      </c>
      <c r="D868" s="11" t="str">
        <f>CONCATENATE(Tableau8252728[[#This Row],[Semaine]],Tableau8252728[[#This Row],[Matricule]])</f>
        <v/>
      </c>
      <c r="O868" s="14" t="str">
        <f>IF(SUM(Tableau8252728[[#This Row],[Lundi]:[Mercredi]])&gt;0,SUM(Tableau8252728[[#This Row],[Lundi]:[Mercredi]]),"")</f>
        <v/>
      </c>
      <c r="P868" s="14" t="str">
        <f>IF(SUM(Tableau8252728[[#This Row],[Jeudi]:[Samedi]])&gt;0,SUM(Tableau8252728[[#This Row],[Jeudi]:[Samedi]]),"")</f>
        <v/>
      </c>
      <c r="Q868" s="14">
        <f>COUNTIF(Tableau8252728[[#This Row],[Lundi]:[Mercredi]],"&gt;0") + COUNTIF(Tableau8252728[[#This Row],[Jeudi]:[Samedi]],"&gt;0")</f>
        <v>0</v>
      </c>
      <c r="R868" s="14" t="str">
        <f>IFERROR(Tableau8252728[[#This Row],[Total Tour 1]]+Tableau8252728[[#This Row],[Total Tour 2]],"")</f>
        <v/>
      </c>
      <c r="S868" s="14">
        <f>COUNTIF(Tableau8252728[[#This Row],[Lundi]:[Samedi]],"&gt;=10")*1000</f>
        <v>0</v>
      </c>
      <c r="T86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68" s="15">
        <f>Tableau8252728[[#This Row],[Prime production]]+Tableau8252728[[#This Row],[Prime rendement]]</f>
        <v>0</v>
      </c>
      <c r="V868" s="15" t="str">
        <f>IF(Tableau8252728[[#This Row],[Matricule]]&gt;1,IF(COUNTIF(Tableau8252728[DateMatricule],Tableau8252728[[#This Row],[DateMatricule]])&gt;1,"Doublon",""),"")</f>
        <v/>
      </c>
    </row>
    <row r="869" spans="1:22" x14ac:dyDescent="0.25">
      <c r="A869" s="11" t="str">
        <f>IF(Tableau8252728[[#This Row],[Semaine]]="","",VLOOKUP(Tableau8252728[[#This Row],[Semaine]],Listes!$A:$B,2,FALSE))</f>
        <v/>
      </c>
      <c r="B869" s="11" t="str">
        <f>IF(ISBLANK(Tableau8252728[[#This Row],[Matricule]]),"",VLOOKUP(Tableau8252728[[#This Row],[Matricule]],#REF!,2,FALSE))</f>
        <v/>
      </c>
      <c r="C869" s="11" t="str">
        <f>IF(ISBLANK(Tableau8252728[[#This Row],[Matricule]]),"",VLOOKUP(Tableau8252728[[#This Row],[Matricule]],#REF!,3,FALSE))</f>
        <v/>
      </c>
      <c r="D869" s="11" t="str">
        <f>CONCATENATE(Tableau8252728[[#This Row],[Semaine]],Tableau8252728[[#This Row],[Matricule]])</f>
        <v/>
      </c>
      <c r="O869" s="14" t="str">
        <f>IF(SUM(Tableau8252728[[#This Row],[Lundi]:[Mercredi]])&gt;0,SUM(Tableau8252728[[#This Row],[Lundi]:[Mercredi]]),"")</f>
        <v/>
      </c>
      <c r="P869" s="14" t="str">
        <f>IF(SUM(Tableau8252728[[#This Row],[Jeudi]:[Samedi]])&gt;0,SUM(Tableau8252728[[#This Row],[Jeudi]:[Samedi]]),"")</f>
        <v/>
      </c>
      <c r="Q869" s="14">
        <f>COUNTIF(Tableau8252728[[#This Row],[Lundi]:[Mercredi]],"&gt;0") + COUNTIF(Tableau8252728[[#This Row],[Jeudi]:[Samedi]],"&gt;0")</f>
        <v>0</v>
      </c>
      <c r="R869" s="14" t="str">
        <f>IFERROR(Tableau8252728[[#This Row],[Total Tour 1]]+Tableau8252728[[#This Row],[Total Tour 2]],"")</f>
        <v/>
      </c>
      <c r="S869" s="14">
        <f>COUNTIF(Tableau8252728[[#This Row],[Lundi]:[Samedi]],"&gt;=10")*1000</f>
        <v>0</v>
      </c>
      <c r="T86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69" s="15">
        <f>Tableau8252728[[#This Row],[Prime production]]+Tableau8252728[[#This Row],[Prime rendement]]</f>
        <v>0</v>
      </c>
      <c r="V869" s="15" t="str">
        <f>IF(Tableau8252728[[#This Row],[Matricule]]&gt;1,IF(COUNTIF(Tableau8252728[DateMatricule],Tableau8252728[[#This Row],[DateMatricule]])&gt;1,"Doublon",""),"")</f>
        <v/>
      </c>
    </row>
    <row r="870" spans="1:22" x14ac:dyDescent="0.25">
      <c r="A870" s="11" t="str">
        <f>IF(Tableau8252728[[#This Row],[Semaine]]="","",VLOOKUP(Tableau8252728[[#This Row],[Semaine]],Listes!$A:$B,2,FALSE))</f>
        <v/>
      </c>
      <c r="B870" s="11" t="str">
        <f>IF(ISBLANK(Tableau8252728[[#This Row],[Matricule]]),"",VLOOKUP(Tableau8252728[[#This Row],[Matricule]],#REF!,2,FALSE))</f>
        <v/>
      </c>
      <c r="C870" s="11" t="str">
        <f>IF(ISBLANK(Tableau8252728[[#This Row],[Matricule]]),"",VLOOKUP(Tableau8252728[[#This Row],[Matricule]],#REF!,3,FALSE))</f>
        <v/>
      </c>
      <c r="D870" s="11" t="str">
        <f>CONCATENATE(Tableau8252728[[#This Row],[Semaine]],Tableau8252728[[#This Row],[Matricule]])</f>
        <v/>
      </c>
      <c r="O870" s="14" t="str">
        <f>IF(SUM(Tableau8252728[[#This Row],[Lundi]:[Mercredi]])&gt;0,SUM(Tableau8252728[[#This Row],[Lundi]:[Mercredi]]),"")</f>
        <v/>
      </c>
      <c r="P870" s="14" t="str">
        <f>IF(SUM(Tableau8252728[[#This Row],[Jeudi]:[Samedi]])&gt;0,SUM(Tableau8252728[[#This Row],[Jeudi]:[Samedi]]),"")</f>
        <v/>
      </c>
      <c r="Q870" s="14">
        <f>COUNTIF(Tableau8252728[[#This Row],[Lundi]:[Mercredi]],"&gt;0") + COUNTIF(Tableau8252728[[#This Row],[Jeudi]:[Samedi]],"&gt;0")</f>
        <v>0</v>
      </c>
      <c r="R870" s="14" t="str">
        <f>IFERROR(Tableau8252728[[#This Row],[Total Tour 1]]+Tableau8252728[[#This Row],[Total Tour 2]],"")</f>
        <v/>
      </c>
      <c r="S870" s="14">
        <f>COUNTIF(Tableau8252728[[#This Row],[Lundi]:[Samedi]],"&gt;=10")*1000</f>
        <v>0</v>
      </c>
      <c r="T87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70" s="15">
        <f>Tableau8252728[[#This Row],[Prime production]]+Tableau8252728[[#This Row],[Prime rendement]]</f>
        <v>0</v>
      </c>
      <c r="V870" s="15" t="str">
        <f>IF(Tableau8252728[[#This Row],[Matricule]]&gt;1,IF(COUNTIF(Tableau8252728[DateMatricule],Tableau8252728[[#This Row],[DateMatricule]])&gt;1,"Doublon",""),"")</f>
        <v/>
      </c>
    </row>
    <row r="871" spans="1:22" x14ac:dyDescent="0.25">
      <c r="A871" s="11" t="str">
        <f>IF(Tableau8252728[[#This Row],[Semaine]]="","",VLOOKUP(Tableau8252728[[#This Row],[Semaine]],Listes!$A:$B,2,FALSE))</f>
        <v/>
      </c>
      <c r="B871" s="11" t="str">
        <f>IF(ISBLANK(Tableau8252728[[#This Row],[Matricule]]),"",VLOOKUP(Tableau8252728[[#This Row],[Matricule]],#REF!,2,FALSE))</f>
        <v/>
      </c>
      <c r="C871" s="11" t="str">
        <f>IF(ISBLANK(Tableau8252728[[#This Row],[Matricule]]),"",VLOOKUP(Tableau8252728[[#This Row],[Matricule]],#REF!,3,FALSE))</f>
        <v/>
      </c>
      <c r="D871" s="11" t="str">
        <f>CONCATENATE(Tableau8252728[[#This Row],[Semaine]],Tableau8252728[[#This Row],[Matricule]])</f>
        <v/>
      </c>
      <c r="O871" s="14" t="str">
        <f>IF(SUM(Tableau8252728[[#This Row],[Lundi]:[Mercredi]])&gt;0,SUM(Tableau8252728[[#This Row],[Lundi]:[Mercredi]]),"")</f>
        <v/>
      </c>
      <c r="P871" s="14" t="str">
        <f>IF(SUM(Tableau8252728[[#This Row],[Jeudi]:[Samedi]])&gt;0,SUM(Tableau8252728[[#This Row],[Jeudi]:[Samedi]]),"")</f>
        <v/>
      </c>
      <c r="Q871" s="14">
        <f>COUNTIF(Tableau8252728[[#This Row],[Lundi]:[Mercredi]],"&gt;0") + COUNTIF(Tableau8252728[[#This Row],[Jeudi]:[Samedi]],"&gt;0")</f>
        <v>0</v>
      </c>
      <c r="R871" s="14" t="str">
        <f>IFERROR(Tableau8252728[[#This Row],[Total Tour 1]]+Tableau8252728[[#This Row],[Total Tour 2]],"")</f>
        <v/>
      </c>
      <c r="S871" s="14">
        <f>COUNTIF(Tableau8252728[[#This Row],[Lundi]:[Samedi]],"&gt;=10")*1000</f>
        <v>0</v>
      </c>
      <c r="T87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71" s="15">
        <f>Tableau8252728[[#This Row],[Prime production]]+Tableau8252728[[#This Row],[Prime rendement]]</f>
        <v>0</v>
      </c>
      <c r="V871" s="15" t="str">
        <f>IF(Tableau8252728[[#This Row],[Matricule]]&gt;1,IF(COUNTIF(Tableau8252728[DateMatricule],Tableau8252728[[#This Row],[DateMatricule]])&gt;1,"Doublon",""),"")</f>
        <v/>
      </c>
    </row>
    <row r="872" spans="1:22" x14ac:dyDescent="0.25">
      <c r="A872" s="11" t="str">
        <f>IF(Tableau8252728[[#This Row],[Semaine]]="","",VLOOKUP(Tableau8252728[[#This Row],[Semaine]],Listes!$A:$B,2,FALSE))</f>
        <v/>
      </c>
      <c r="B872" s="11" t="str">
        <f>IF(ISBLANK(Tableau8252728[[#This Row],[Matricule]]),"",VLOOKUP(Tableau8252728[[#This Row],[Matricule]],#REF!,2,FALSE))</f>
        <v/>
      </c>
      <c r="C872" s="11" t="str">
        <f>IF(ISBLANK(Tableau8252728[[#This Row],[Matricule]]),"",VLOOKUP(Tableau8252728[[#This Row],[Matricule]],#REF!,3,FALSE))</f>
        <v/>
      </c>
      <c r="D872" s="11" t="str">
        <f>CONCATENATE(Tableau8252728[[#This Row],[Semaine]],Tableau8252728[[#This Row],[Matricule]])</f>
        <v/>
      </c>
      <c r="O872" s="14" t="str">
        <f>IF(SUM(Tableau8252728[[#This Row],[Lundi]:[Mercredi]])&gt;0,SUM(Tableau8252728[[#This Row],[Lundi]:[Mercredi]]),"")</f>
        <v/>
      </c>
      <c r="P872" s="14" t="str">
        <f>IF(SUM(Tableau8252728[[#This Row],[Jeudi]:[Samedi]])&gt;0,SUM(Tableau8252728[[#This Row],[Jeudi]:[Samedi]]),"")</f>
        <v/>
      </c>
      <c r="Q872" s="14">
        <f>COUNTIF(Tableau8252728[[#This Row],[Lundi]:[Mercredi]],"&gt;0") + COUNTIF(Tableau8252728[[#This Row],[Jeudi]:[Samedi]],"&gt;0")</f>
        <v>0</v>
      </c>
      <c r="R872" s="14" t="str">
        <f>IFERROR(Tableau8252728[[#This Row],[Total Tour 1]]+Tableau8252728[[#This Row],[Total Tour 2]],"")</f>
        <v/>
      </c>
      <c r="S872" s="14">
        <f>COUNTIF(Tableau8252728[[#This Row],[Lundi]:[Samedi]],"&gt;=10")*1000</f>
        <v>0</v>
      </c>
      <c r="T87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72" s="15">
        <f>Tableau8252728[[#This Row],[Prime production]]+Tableau8252728[[#This Row],[Prime rendement]]</f>
        <v>0</v>
      </c>
      <c r="V872" s="15" t="str">
        <f>IF(Tableau8252728[[#This Row],[Matricule]]&gt;1,IF(COUNTIF(Tableau8252728[DateMatricule],Tableau8252728[[#This Row],[DateMatricule]])&gt;1,"Doublon",""),"")</f>
        <v/>
      </c>
    </row>
    <row r="873" spans="1:22" x14ac:dyDescent="0.25">
      <c r="A873" s="11" t="str">
        <f>IF(Tableau8252728[[#This Row],[Semaine]]="","",VLOOKUP(Tableau8252728[[#This Row],[Semaine]],Listes!$A:$B,2,FALSE))</f>
        <v/>
      </c>
      <c r="B873" s="11" t="str">
        <f>IF(ISBLANK(Tableau8252728[[#This Row],[Matricule]]),"",VLOOKUP(Tableau8252728[[#This Row],[Matricule]],#REF!,2,FALSE))</f>
        <v/>
      </c>
      <c r="C873" s="11" t="str">
        <f>IF(ISBLANK(Tableau8252728[[#This Row],[Matricule]]),"",VLOOKUP(Tableau8252728[[#This Row],[Matricule]],#REF!,3,FALSE))</f>
        <v/>
      </c>
      <c r="D873" s="11" t="str">
        <f>CONCATENATE(Tableau8252728[[#This Row],[Semaine]],Tableau8252728[[#This Row],[Matricule]])</f>
        <v/>
      </c>
      <c r="O873" s="14" t="str">
        <f>IF(SUM(Tableau8252728[[#This Row],[Lundi]:[Mercredi]])&gt;0,SUM(Tableau8252728[[#This Row],[Lundi]:[Mercredi]]),"")</f>
        <v/>
      </c>
      <c r="P873" s="14" t="str">
        <f>IF(SUM(Tableau8252728[[#This Row],[Jeudi]:[Samedi]])&gt;0,SUM(Tableau8252728[[#This Row],[Jeudi]:[Samedi]]),"")</f>
        <v/>
      </c>
      <c r="Q873" s="14">
        <f>COUNTIF(Tableau8252728[[#This Row],[Lundi]:[Mercredi]],"&gt;0") + COUNTIF(Tableau8252728[[#This Row],[Jeudi]:[Samedi]],"&gt;0")</f>
        <v>0</v>
      </c>
      <c r="R873" s="14" t="str">
        <f>IFERROR(Tableau8252728[[#This Row],[Total Tour 1]]+Tableau8252728[[#This Row],[Total Tour 2]],"")</f>
        <v/>
      </c>
      <c r="S873" s="14">
        <f>COUNTIF(Tableau8252728[[#This Row],[Lundi]:[Samedi]],"&gt;=10")*1000</f>
        <v>0</v>
      </c>
      <c r="T87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73" s="15">
        <f>Tableau8252728[[#This Row],[Prime production]]+Tableau8252728[[#This Row],[Prime rendement]]</f>
        <v>0</v>
      </c>
      <c r="V873" s="15" t="str">
        <f>IF(Tableau8252728[[#This Row],[Matricule]]&gt;1,IF(COUNTIF(Tableau8252728[DateMatricule],Tableau8252728[[#This Row],[DateMatricule]])&gt;1,"Doublon",""),"")</f>
        <v/>
      </c>
    </row>
    <row r="874" spans="1:22" x14ac:dyDescent="0.25">
      <c r="A874" s="11" t="str">
        <f>IF(Tableau8252728[[#This Row],[Semaine]]="","",VLOOKUP(Tableau8252728[[#This Row],[Semaine]],Listes!$A:$B,2,FALSE))</f>
        <v/>
      </c>
      <c r="B874" s="11" t="str">
        <f>IF(ISBLANK(Tableau8252728[[#This Row],[Matricule]]),"",VLOOKUP(Tableau8252728[[#This Row],[Matricule]],#REF!,2,FALSE))</f>
        <v/>
      </c>
      <c r="C874" s="11" t="str">
        <f>IF(ISBLANK(Tableau8252728[[#This Row],[Matricule]]),"",VLOOKUP(Tableau8252728[[#This Row],[Matricule]],#REF!,3,FALSE))</f>
        <v/>
      </c>
      <c r="D874" s="11" t="str">
        <f>CONCATENATE(Tableau8252728[[#This Row],[Semaine]],Tableau8252728[[#This Row],[Matricule]])</f>
        <v/>
      </c>
      <c r="O874" s="14" t="str">
        <f>IF(SUM(Tableau8252728[[#This Row],[Lundi]:[Mercredi]])&gt;0,SUM(Tableau8252728[[#This Row],[Lundi]:[Mercredi]]),"")</f>
        <v/>
      </c>
      <c r="P874" s="14" t="str">
        <f>IF(SUM(Tableau8252728[[#This Row],[Jeudi]:[Samedi]])&gt;0,SUM(Tableau8252728[[#This Row],[Jeudi]:[Samedi]]),"")</f>
        <v/>
      </c>
      <c r="Q874" s="14">
        <f>COUNTIF(Tableau8252728[[#This Row],[Lundi]:[Mercredi]],"&gt;0") + COUNTIF(Tableau8252728[[#This Row],[Jeudi]:[Samedi]],"&gt;0")</f>
        <v>0</v>
      </c>
      <c r="R874" s="14" t="str">
        <f>IFERROR(Tableau8252728[[#This Row],[Total Tour 1]]+Tableau8252728[[#This Row],[Total Tour 2]],"")</f>
        <v/>
      </c>
      <c r="S874" s="14">
        <f>COUNTIF(Tableau8252728[[#This Row],[Lundi]:[Samedi]],"&gt;=10")*1000</f>
        <v>0</v>
      </c>
      <c r="T87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74" s="15">
        <f>Tableau8252728[[#This Row],[Prime production]]+Tableau8252728[[#This Row],[Prime rendement]]</f>
        <v>0</v>
      </c>
      <c r="V874" s="15" t="str">
        <f>IF(Tableau8252728[[#This Row],[Matricule]]&gt;1,IF(COUNTIF(Tableau8252728[DateMatricule],Tableau8252728[[#This Row],[DateMatricule]])&gt;1,"Doublon",""),"")</f>
        <v/>
      </c>
    </row>
    <row r="875" spans="1:22" x14ac:dyDescent="0.25">
      <c r="A875" s="11" t="str">
        <f>IF(Tableau8252728[[#This Row],[Semaine]]="","",VLOOKUP(Tableau8252728[[#This Row],[Semaine]],Listes!$A:$B,2,FALSE))</f>
        <v/>
      </c>
      <c r="B875" s="11" t="str">
        <f>IF(ISBLANK(Tableau8252728[[#This Row],[Matricule]]),"",VLOOKUP(Tableau8252728[[#This Row],[Matricule]],#REF!,2,FALSE))</f>
        <v/>
      </c>
      <c r="C875" s="11" t="str">
        <f>IF(ISBLANK(Tableau8252728[[#This Row],[Matricule]]),"",VLOOKUP(Tableau8252728[[#This Row],[Matricule]],#REF!,3,FALSE))</f>
        <v/>
      </c>
      <c r="D875" s="11" t="str">
        <f>CONCATENATE(Tableau8252728[[#This Row],[Semaine]],Tableau8252728[[#This Row],[Matricule]])</f>
        <v/>
      </c>
      <c r="O875" s="14" t="str">
        <f>IF(SUM(Tableau8252728[[#This Row],[Lundi]:[Mercredi]])&gt;0,SUM(Tableau8252728[[#This Row],[Lundi]:[Mercredi]]),"")</f>
        <v/>
      </c>
      <c r="P875" s="14" t="str">
        <f>IF(SUM(Tableau8252728[[#This Row],[Jeudi]:[Samedi]])&gt;0,SUM(Tableau8252728[[#This Row],[Jeudi]:[Samedi]]),"")</f>
        <v/>
      </c>
      <c r="Q875" s="14">
        <f>COUNTIF(Tableau8252728[[#This Row],[Lundi]:[Mercredi]],"&gt;0") + COUNTIF(Tableau8252728[[#This Row],[Jeudi]:[Samedi]],"&gt;0")</f>
        <v>0</v>
      </c>
      <c r="R875" s="14" t="str">
        <f>IFERROR(Tableau8252728[[#This Row],[Total Tour 1]]+Tableau8252728[[#This Row],[Total Tour 2]],"")</f>
        <v/>
      </c>
      <c r="S875" s="14">
        <f>COUNTIF(Tableau8252728[[#This Row],[Lundi]:[Samedi]],"&gt;=10")*1000</f>
        <v>0</v>
      </c>
      <c r="T87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75" s="15">
        <f>Tableau8252728[[#This Row],[Prime production]]+Tableau8252728[[#This Row],[Prime rendement]]</f>
        <v>0</v>
      </c>
      <c r="V875" s="15" t="str">
        <f>IF(Tableau8252728[[#This Row],[Matricule]]&gt;1,IF(COUNTIF(Tableau8252728[DateMatricule],Tableau8252728[[#This Row],[DateMatricule]])&gt;1,"Doublon",""),"")</f>
        <v/>
      </c>
    </row>
    <row r="876" spans="1:22" x14ac:dyDescent="0.25">
      <c r="A876" s="11" t="str">
        <f>IF(Tableau8252728[[#This Row],[Semaine]]="","",VLOOKUP(Tableau8252728[[#This Row],[Semaine]],Listes!$A:$B,2,FALSE))</f>
        <v/>
      </c>
      <c r="B876" s="11" t="str">
        <f>IF(ISBLANK(Tableau8252728[[#This Row],[Matricule]]),"",VLOOKUP(Tableau8252728[[#This Row],[Matricule]],#REF!,2,FALSE))</f>
        <v/>
      </c>
      <c r="C876" s="11" t="str">
        <f>IF(ISBLANK(Tableau8252728[[#This Row],[Matricule]]),"",VLOOKUP(Tableau8252728[[#This Row],[Matricule]],#REF!,3,FALSE))</f>
        <v/>
      </c>
      <c r="D876" s="11" t="str">
        <f>CONCATENATE(Tableau8252728[[#This Row],[Semaine]],Tableau8252728[[#This Row],[Matricule]])</f>
        <v/>
      </c>
      <c r="O876" s="14" t="str">
        <f>IF(SUM(Tableau8252728[[#This Row],[Lundi]:[Mercredi]])&gt;0,SUM(Tableau8252728[[#This Row],[Lundi]:[Mercredi]]),"")</f>
        <v/>
      </c>
      <c r="P876" s="14" t="str">
        <f>IF(SUM(Tableau8252728[[#This Row],[Jeudi]:[Samedi]])&gt;0,SUM(Tableau8252728[[#This Row],[Jeudi]:[Samedi]]),"")</f>
        <v/>
      </c>
      <c r="Q876" s="14">
        <f>COUNTIF(Tableau8252728[[#This Row],[Lundi]:[Mercredi]],"&gt;0") + COUNTIF(Tableau8252728[[#This Row],[Jeudi]:[Samedi]],"&gt;0")</f>
        <v>0</v>
      </c>
      <c r="R876" s="14" t="str">
        <f>IFERROR(Tableau8252728[[#This Row],[Total Tour 1]]+Tableau8252728[[#This Row],[Total Tour 2]],"")</f>
        <v/>
      </c>
      <c r="S876" s="14">
        <f>COUNTIF(Tableau8252728[[#This Row],[Lundi]:[Samedi]],"&gt;=10")*1000</f>
        <v>0</v>
      </c>
      <c r="T87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76" s="15">
        <f>Tableau8252728[[#This Row],[Prime production]]+Tableau8252728[[#This Row],[Prime rendement]]</f>
        <v>0</v>
      </c>
      <c r="V876" s="15" t="str">
        <f>IF(Tableau8252728[[#This Row],[Matricule]]&gt;1,IF(COUNTIF(Tableau8252728[DateMatricule],Tableau8252728[[#This Row],[DateMatricule]])&gt;1,"Doublon",""),"")</f>
        <v/>
      </c>
    </row>
    <row r="877" spans="1:22" x14ac:dyDescent="0.25">
      <c r="A877" s="11" t="str">
        <f>IF(Tableau8252728[[#This Row],[Semaine]]="","",VLOOKUP(Tableau8252728[[#This Row],[Semaine]],Listes!$A:$B,2,FALSE))</f>
        <v/>
      </c>
      <c r="B877" s="11" t="str">
        <f>IF(ISBLANK(Tableau8252728[[#This Row],[Matricule]]),"",VLOOKUP(Tableau8252728[[#This Row],[Matricule]],#REF!,2,FALSE))</f>
        <v/>
      </c>
      <c r="C877" s="11" t="str">
        <f>IF(ISBLANK(Tableau8252728[[#This Row],[Matricule]]),"",VLOOKUP(Tableau8252728[[#This Row],[Matricule]],#REF!,3,FALSE))</f>
        <v/>
      </c>
      <c r="D877" s="11" t="str">
        <f>CONCATENATE(Tableau8252728[[#This Row],[Semaine]],Tableau8252728[[#This Row],[Matricule]])</f>
        <v/>
      </c>
      <c r="O877" s="14" t="str">
        <f>IF(SUM(Tableau8252728[[#This Row],[Lundi]:[Mercredi]])&gt;0,SUM(Tableau8252728[[#This Row],[Lundi]:[Mercredi]]),"")</f>
        <v/>
      </c>
      <c r="P877" s="14" t="str">
        <f>IF(SUM(Tableau8252728[[#This Row],[Jeudi]:[Samedi]])&gt;0,SUM(Tableau8252728[[#This Row],[Jeudi]:[Samedi]]),"")</f>
        <v/>
      </c>
      <c r="Q877" s="14">
        <f>COUNTIF(Tableau8252728[[#This Row],[Lundi]:[Mercredi]],"&gt;0") + COUNTIF(Tableau8252728[[#This Row],[Jeudi]:[Samedi]],"&gt;0")</f>
        <v>0</v>
      </c>
      <c r="R877" s="14" t="str">
        <f>IFERROR(Tableau8252728[[#This Row],[Total Tour 1]]+Tableau8252728[[#This Row],[Total Tour 2]],"")</f>
        <v/>
      </c>
      <c r="S877" s="14">
        <f>COUNTIF(Tableau8252728[[#This Row],[Lundi]:[Samedi]],"&gt;=10")*1000</f>
        <v>0</v>
      </c>
      <c r="T87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77" s="15">
        <f>Tableau8252728[[#This Row],[Prime production]]+Tableau8252728[[#This Row],[Prime rendement]]</f>
        <v>0</v>
      </c>
      <c r="V877" s="15" t="str">
        <f>IF(Tableau8252728[[#This Row],[Matricule]]&gt;1,IF(COUNTIF(Tableau8252728[DateMatricule],Tableau8252728[[#This Row],[DateMatricule]])&gt;1,"Doublon",""),"")</f>
        <v/>
      </c>
    </row>
    <row r="878" spans="1:22" x14ac:dyDescent="0.25">
      <c r="A878" s="11" t="str">
        <f>IF(Tableau8252728[[#This Row],[Semaine]]="","",VLOOKUP(Tableau8252728[[#This Row],[Semaine]],Listes!$A:$B,2,FALSE))</f>
        <v/>
      </c>
      <c r="B878" s="11" t="str">
        <f>IF(ISBLANK(Tableau8252728[[#This Row],[Matricule]]),"",VLOOKUP(Tableau8252728[[#This Row],[Matricule]],#REF!,2,FALSE))</f>
        <v/>
      </c>
      <c r="C878" s="11" t="str">
        <f>IF(ISBLANK(Tableau8252728[[#This Row],[Matricule]]),"",VLOOKUP(Tableau8252728[[#This Row],[Matricule]],#REF!,3,FALSE))</f>
        <v/>
      </c>
      <c r="D878" s="11" t="str">
        <f>CONCATENATE(Tableau8252728[[#This Row],[Semaine]],Tableau8252728[[#This Row],[Matricule]])</f>
        <v/>
      </c>
      <c r="O878" s="14" t="str">
        <f>IF(SUM(Tableau8252728[[#This Row],[Lundi]:[Mercredi]])&gt;0,SUM(Tableau8252728[[#This Row],[Lundi]:[Mercredi]]),"")</f>
        <v/>
      </c>
      <c r="P878" s="14" t="str">
        <f>IF(SUM(Tableau8252728[[#This Row],[Jeudi]:[Samedi]])&gt;0,SUM(Tableau8252728[[#This Row],[Jeudi]:[Samedi]]),"")</f>
        <v/>
      </c>
      <c r="Q878" s="14">
        <f>COUNTIF(Tableau8252728[[#This Row],[Lundi]:[Mercredi]],"&gt;0") + COUNTIF(Tableau8252728[[#This Row],[Jeudi]:[Samedi]],"&gt;0")</f>
        <v>0</v>
      </c>
      <c r="R878" s="14" t="str">
        <f>IFERROR(Tableau8252728[[#This Row],[Total Tour 1]]+Tableau8252728[[#This Row],[Total Tour 2]],"")</f>
        <v/>
      </c>
      <c r="S878" s="14">
        <f>COUNTIF(Tableau8252728[[#This Row],[Lundi]:[Samedi]],"&gt;=10")*1000</f>
        <v>0</v>
      </c>
      <c r="T87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78" s="15">
        <f>Tableau8252728[[#This Row],[Prime production]]+Tableau8252728[[#This Row],[Prime rendement]]</f>
        <v>0</v>
      </c>
      <c r="V878" s="15" t="str">
        <f>IF(Tableau8252728[[#This Row],[Matricule]]&gt;1,IF(COUNTIF(Tableau8252728[DateMatricule],Tableau8252728[[#This Row],[DateMatricule]])&gt;1,"Doublon",""),"")</f>
        <v/>
      </c>
    </row>
    <row r="879" spans="1:22" x14ac:dyDescent="0.25">
      <c r="A879" s="11" t="str">
        <f>IF(Tableau8252728[[#This Row],[Semaine]]="","",VLOOKUP(Tableau8252728[[#This Row],[Semaine]],Listes!$A:$B,2,FALSE))</f>
        <v/>
      </c>
      <c r="B879" s="11" t="str">
        <f>IF(ISBLANK(Tableau8252728[[#This Row],[Matricule]]),"",VLOOKUP(Tableau8252728[[#This Row],[Matricule]],#REF!,2,FALSE))</f>
        <v/>
      </c>
      <c r="C879" s="11" t="str">
        <f>IF(ISBLANK(Tableau8252728[[#This Row],[Matricule]]),"",VLOOKUP(Tableau8252728[[#This Row],[Matricule]],#REF!,3,FALSE))</f>
        <v/>
      </c>
      <c r="D879" s="11" t="str">
        <f>CONCATENATE(Tableau8252728[[#This Row],[Semaine]],Tableau8252728[[#This Row],[Matricule]])</f>
        <v/>
      </c>
      <c r="O879" s="14" t="str">
        <f>IF(SUM(Tableau8252728[[#This Row],[Lundi]:[Mercredi]])&gt;0,SUM(Tableau8252728[[#This Row],[Lundi]:[Mercredi]]),"")</f>
        <v/>
      </c>
      <c r="P879" s="14" t="str">
        <f>IF(SUM(Tableau8252728[[#This Row],[Jeudi]:[Samedi]])&gt;0,SUM(Tableau8252728[[#This Row],[Jeudi]:[Samedi]]),"")</f>
        <v/>
      </c>
      <c r="Q879" s="14">
        <f>COUNTIF(Tableau8252728[[#This Row],[Lundi]:[Mercredi]],"&gt;0") + COUNTIF(Tableau8252728[[#This Row],[Jeudi]:[Samedi]],"&gt;0")</f>
        <v>0</v>
      </c>
      <c r="R879" s="14" t="str">
        <f>IFERROR(Tableau8252728[[#This Row],[Total Tour 1]]+Tableau8252728[[#This Row],[Total Tour 2]],"")</f>
        <v/>
      </c>
      <c r="S879" s="14">
        <f>COUNTIF(Tableau8252728[[#This Row],[Lundi]:[Samedi]],"&gt;=10")*1000</f>
        <v>0</v>
      </c>
      <c r="T87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79" s="15">
        <f>Tableau8252728[[#This Row],[Prime production]]+Tableau8252728[[#This Row],[Prime rendement]]</f>
        <v>0</v>
      </c>
      <c r="V879" s="15" t="str">
        <f>IF(Tableau8252728[[#This Row],[Matricule]]&gt;1,IF(COUNTIF(Tableau8252728[DateMatricule],Tableau8252728[[#This Row],[DateMatricule]])&gt;1,"Doublon",""),"")</f>
        <v/>
      </c>
    </row>
    <row r="880" spans="1:22" x14ac:dyDescent="0.25">
      <c r="A880" s="11" t="str">
        <f>IF(Tableau8252728[[#This Row],[Semaine]]="","",VLOOKUP(Tableau8252728[[#This Row],[Semaine]],Listes!$A:$B,2,FALSE))</f>
        <v/>
      </c>
      <c r="B880" s="11" t="str">
        <f>IF(ISBLANK(Tableau8252728[[#This Row],[Matricule]]),"",VLOOKUP(Tableau8252728[[#This Row],[Matricule]],#REF!,2,FALSE))</f>
        <v/>
      </c>
      <c r="C880" s="11" t="str">
        <f>IF(ISBLANK(Tableau8252728[[#This Row],[Matricule]]),"",VLOOKUP(Tableau8252728[[#This Row],[Matricule]],#REF!,3,FALSE))</f>
        <v/>
      </c>
      <c r="D880" s="11" t="str">
        <f>CONCATENATE(Tableau8252728[[#This Row],[Semaine]],Tableau8252728[[#This Row],[Matricule]])</f>
        <v/>
      </c>
      <c r="O880" s="14" t="str">
        <f>IF(SUM(Tableau8252728[[#This Row],[Lundi]:[Mercredi]])&gt;0,SUM(Tableau8252728[[#This Row],[Lundi]:[Mercredi]]),"")</f>
        <v/>
      </c>
      <c r="P880" s="14" t="str">
        <f>IF(SUM(Tableau8252728[[#This Row],[Jeudi]:[Samedi]])&gt;0,SUM(Tableau8252728[[#This Row],[Jeudi]:[Samedi]]),"")</f>
        <v/>
      </c>
      <c r="Q880" s="14">
        <f>COUNTIF(Tableau8252728[[#This Row],[Lundi]:[Mercredi]],"&gt;0") + COUNTIF(Tableau8252728[[#This Row],[Jeudi]:[Samedi]],"&gt;0")</f>
        <v>0</v>
      </c>
      <c r="R880" s="14" t="str">
        <f>IFERROR(Tableau8252728[[#This Row],[Total Tour 1]]+Tableau8252728[[#This Row],[Total Tour 2]],"")</f>
        <v/>
      </c>
      <c r="S880" s="14">
        <f>COUNTIF(Tableau8252728[[#This Row],[Lundi]:[Samedi]],"&gt;=10")*1000</f>
        <v>0</v>
      </c>
      <c r="T88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80" s="15">
        <f>Tableau8252728[[#This Row],[Prime production]]+Tableau8252728[[#This Row],[Prime rendement]]</f>
        <v>0</v>
      </c>
      <c r="V880" s="15" t="str">
        <f>IF(Tableau8252728[[#This Row],[Matricule]]&gt;1,IF(COUNTIF(Tableau8252728[DateMatricule],Tableau8252728[[#This Row],[DateMatricule]])&gt;1,"Doublon",""),"")</f>
        <v/>
      </c>
    </row>
    <row r="881" spans="1:22" x14ac:dyDescent="0.25">
      <c r="A881" s="11" t="str">
        <f>IF(Tableau8252728[[#This Row],[Semaine]]="","",VLOOKUP(Tableau8252728[[#This Row],[Semaine]],Listes!$A:$B,2,FALSE))</f>
        <v/>
      </c>
      <c r="B881" s="11" t="str">
        <f>IF(ISBLANK(Tableau8252728[[#This Row],[Matricule]]),"",VLOOKUP(Tableau8252728[[#This Row],[Matricule]],#REF!,2,FALSE))</f>
        <v/>
      </c>
      <c r="C881" s="11" t="str">
        <f>IF(ISBLANK(Tableau8252728[[#This Row],[Matricule]]),"",VLOOKUP(Tableau8252728[[#This Row],[Matricule]],#REF!,3,FALSE))</f>
        <v/>
      </c>
      <c r="D881" s="11" t="str">
        <f>CONCATENATE(Tableau8252728[[#This Row],[Semaine]],Tableau8252728[[#This Row],[Matricule]])</f>
        <v/>
      </c>
      <c r="O881" s="14" t="str">
        <f>IF(SUM(Tableau8252728[[#This Row],[Lundi]:[Mercredi]])&gt;0,SUM(Tableau8252728[[#This Row],[Lundi]:[Mercredi]]),"")</f>
        <v/>
      </c>
      <c r="P881" s="14" t="str">
        <f>IF(SUM(Tableau8252728[[#This Row],[Jeudi]:[Samedi]])&gt;0,SUM(Tableau8252728[[#This Row],[Jeudi]:[Samedi]]),"")</f>
        <v/>
      </c>
      <c r="Q881" s="14">
        <f>COUNTIF(Tableau8252728[[#This Row],[Lundi]:[Mercredi]],"&gt;0") + COUNTIF(Tableau8252728[[#This Row],[Jeudi]:[Samedi]],"&gt;0")</f>
        <v>0</v>
      </c>
      <c r="R881" s="14" t="str">
        <f>IFERROR(Tableau8252728[[#This Row],[Total Tour 1]]+Tableau8252728[[#This Row],[Total Tour 2]],"")</f>
        <v/>
      </c>
      <c r="S881" s="14">
        <f>COUNTIF(Tableau8252728[[#This Row],[Lundi]:[Samedi]],"&gt;=10")*1000</f>
        <v>0</v>
      </c>
      <c r="T88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81" s="15">
        <f>Tableau8252728[[#This Row],[Prime production]]+Tableau8252728[[#This Row],[Prime rendement]]</f>
        <v>0</v>
      </c>
      <c r="V881" s="15" t="str">
        <f>IF(Tableau8252728[[#This Row],[Matricule]]&gt;1,IF(COUNTIF(Tableau8252728[DateMatricule],Tableau8252728[[#This Row],[DateMatricule]])&gt;1,"Doublon",""),"")</f>
        <v/>
      </c>
    </row>
    <row r="882" spans="1:22" x14ac:dyDescent="0.25">
      <c r="A882" s="11" t="str">
        <f>IF(Tableau8252728[[#This Row],[Semaine]]="","",VLOOKUP(Tableau8252728[[#This Row],[Semaine]],Listes!$A:$B,2,FALSE))</f>
        <v/>
      </c>
      <c r="B882" s="11" t="str">
        <f>IF(ISBLANK(Tableau8252728[[#This Row],[Matricule]]),"",VLOOKUP(Tableau8252728[[#This Row],[Matricule]],#REF!,2,FALSE))</f>
        <v/>
      </c>
      <c r="C882" s="11" t="str">
        <f>IF(ISBLANK(Tableau8252728[[#This Row],[Matricule]]),"",VLOOKUP(Tableau8252728[[#This Row],[Matricule]],#REF!,3,FALSE))</f>
        <v/>
      </c>
      <c r="D882" s="11" t="str">
        <f>CONCATENATE(Tableau8252728[[#This Row],[Semaine]],Tableau8252728[[#This Row],[Matricule]])</f>
        <v/>
      </c>
      <c r="O882" s="14" t="str">
        <f>IF(SUM(Tableau8252728[[#This Row],[Lundi]:[Mercredi]])&gt;0,SUM(Tableau8252728[[#This Row],[Lundi]:[Mercredi]]),"")</f>
        <v/>
      </c>
      <c r="P882" s="14" t="str">
        <f>IF(SUM(Tableau8252728[[#This Row],[Jeudi]:[Samedi]])&gt;0,SUM(Tableau8252728[[#This Row],[Jeudi]:[Samedi]]),"")</f>
        <v/>
      </c>
      <c r="Q882" s="14">
        <f>COUNTIF(Tableau8252728[[#This Row],[Lundi]:[Mercredi]],"&gt;0") + COUNTIF(Tableau8252728[[#This Row],[Jeudi]:[Samedi]],"&gt;0")</f>
        <v>0</v>
      </c>
      <c r="R882" s="14" t="str">
        <f>IFERROR(Tableau8252728[[#This Row],[Total Tour 1]]+Tableau8252728[[#This Row],[Total Tour 2]],"")</f>
        <v/>
      </c>
      <c r="S882" s="14">
        <f>COUNTIF(Tableau8252728[[#This Row],[Lundi]:[Samedi]],"&gt;=10")*1000</f>
        <v>0</v>
      </c>
      <c r="T88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82" s="15">
        <f>Tableau8252728[[#This Row],[Prime production]]+Tableau8252728[[#This Row],[Prime rendement]]</f>
        <v>0</v>
      </c>
      <c r="V882" s="15" t="str">
        <f>IF(Tableau8252728[[#This Row],[Matricule]]&gt;1,IF(COUNTIF(Tableau8252728[DateMatricule],Tableau8252728[[#This Row],[DateMatricule]])&gt;1,"Doublon",""),"")</f>
        <v/>
      </c>
    </row>
    <row r="883" spans="1:22" x14ac:dyDescent="0.25">
      <c r="A883" s="11" t="str">
        <f>IF(Tableau8252728[[#This Row],[Semaine]]="","",VLOOKUP(Tableau8252728[[#This Row],[Semaine]],Listes!$A:$B,2,FALSE))</f>
        <v/>
      </c>
      <c r="B883" s="11" t="str">
        <f>IF(ISBLANK(Tableau8252728[[#This Row],[Matricule]]),"",VLOOKUP(Tableau8252728[[#This Row],[Matricule]],#REF!,2,FALSE))</f>
        <v/>
      </c>
      <c r="C883" s="11" t="str">
        <f>IF(ISBLANK(Tableau8252728[[#This Row],[Matricule]]),"",VLOOKUP(Tableau8252728[[#This Row],[Matricule]],#REF!,3,FALSE))</f>
        <v/>
      </c>
      <c r="D883" s="11" t="str">
        <f>CONCATENATE(Tableau8252728[[#This Row],[Semaine]],Tableau8252728[[#This Row],[Matricule]])</f>
        <v/>
      </c>
      <c r="O883" s="14" t="str">
        <f>IF(SUM(Tableau8252728[[#This Row],[Lundi]:[Mercredi]])&gt;0,SUM(Tableau8252728[[#This Row],[Lundi]:[Mercredi]]),"")</f>
        <v/>
      </c>
      <c r="P883" s="14" t="str">
        <f>IF(SUM(Tableau8252728[[#This Row],[Jeudi]:[Samedi]])&gt;0,SUM(Tableau8252728[[#This Row],[Jeudi]:[Samedi]]),"")</f>
        <v/>
      </c>
      <c r="Q883" s="14">
        <f>COUNTIF(Tableau8252728[[#This Row],[Lundi]:[Mercredi]],"&gt;0") + COUNTIF(Tableau8252728[[#This Row],[Jeudi]:[Samedi]],"&gt;0")</f>
        <v>0</v>
      </c>
      <c r="R883" s="14" t="str">
        <f>IFERROR(Tableau8252728[[#This Row],[Total Tour 1]]+Tableau8252728[[#This Row],[Total Tour 2]],"")</f>
        <v/>
      </c>
      <c r="S883" s="14">
        <f>COUNTIF(Tableau8252728[[#This Row],[Lundi]:[Samedi]],"&gt;=10")*1000</f>
        <v>0</v>
      </c>
      <c r="T88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83" s="15">
        <f>Tableau8252728[[#This Row],[Prime production]]+Tableau8252728[[#This Row],[Prime rendement]]</f>
        <v>0</v>
      </c>
      <c r="V883" s="15" t="str">
        <f>IF(Tableau8252728[[#This Row],[Matricule]]&gt;1,IF(COUNTIF(Tableau8252728[DateMatricule],Tableau8252728[[#This Row],[DateMatricule]])&gt;1,"Doublon",""),"")</f>
        <v/>
      </c>
    </row>
    <row r="884" spans="1:22" x14ac:dyDescent="0.25">
      <c r="A884" s="11" t="str">
        <f>IF(Tableau8252728[[#This Row],[Semaine]]="","",VLOOKUP(Tableau8252728[[#This Row],[Semaine]],Listes!$A:$B,2,FALSE))</f>
        <v/>
      </c>
      <c r="B884" s="11" t="str">
        <f>IF(ISBLANK(Tableau8252728[[#This Row],[Matricule]]),"",VLOOKUP(Tableau8252728[[#This Row],[Matricule]],#REF!,2,FALSE))</f>
        <v/>
      </c>
      <c r="C884" s="11" t="str">
        <f>IF(ISBLANK(Tableau8252728[[#This Row],[Matricule]]),"",VLOOKUP(Tableau8252728[[#This Row],[Matricule]],#REF!,3,FALSE))</f>
        <v/>
      </c>
      <c r="D884" s="11" t="str">
        <f>CONCATENATE(Tableau8252728[[#This Row],[Semaine]],Tableau8252728[[#This Row],[Matricule]])</f>
        <v/>
      </c>
      <c r="O884" s="14" t="str">
        <f>IF(SUM(Tableau8252728[[#This Row],[Lundi]:[Mercredi]])&gt;0,SUM(Tableau8252728[[#This Row],[Lundi]:[Mercredi]]),"")</f>
        <v/>
      </c>
      <c r="P884" s="14" t="str">
        <f>IF(SUM(Tableau8252728[[#This Row],[Jeudi]:[Samedi]])&gt;0,SUM(Tableau8252728[[#This Row],[Jeudi]:[Samedi]]),"")</f>
        <v/>
      </c>
      <c r="Q884" s="14">
        <f>COUNTIF(Tableau8252728[[#This Row],[Lundi]:[Mercredi]],"&gt;0") + COUNTIF(Tableau8252728[[#This Row],[Jeudi]:[Samedi]],"&gt;0")</f>
        <v>0</v>
      </c>
      <c r="R884" s="14" t="str">
        <f>IFERROR(Tableau8252728[[#This Row],[Total Tour 1]]+Tableau8252728[[#This Row],[Total Tour 2]],"")</f>
        <v/>
      </c>
      <c r="S884" s="14">
        <f>COUNTIF(Tableau8252728[[#This Row],[Lundi]:[Samedi]],"&gt;=10")*1000</f>
        <v>0</v>
      </c>
      <c r="T88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84" s="15">
        <f>Tableau8252728[[#This Row],[Prime production]]+Tableau8252728[[#This Row],[Prime rendement]]</f>
        <v>0</v>
      </c>
      <c r="V884" s="15" t="str">
        <f>IF(Tableau8252728[[#This Row],[Matricule]]&gt;1,IF(COUNTIF(Tableau8252728[DateMatricule],Tableau8252728[[#This Row],[DateMatricule]])&gt;1,"Doublon",""),"")</f>
        <v/>
      </c>
    </row>
    <row r="885" spans="1:22" x14ac:dyDescent="0.25">
      <c r="A885" s="11" t="str">
        <f>IF(Tableau8252728[[#This Row],[Semaine]]="","",VLOOKUP(Tableau8252728[[#This Row],[Semaine]],Listes!$A:$B,2,FALSE))</f>
        <v/>
      </c>
      <c r="B885" s="11" t="str">
        <f>IF(ISBLANK(Tableau8252728[[#This Row],[Matricule]]),"",VLOOKUP(Tableau8252728[[#This Row],[Matricule]],#REF!,2,FALSE))</f>
        <v/>
      </c>
      <c r="C885" s="11" t="str">
        <f>IF(ISBLANK(Tableau8252728[[#This Row],[Matricule]]),"",VLOOKUP(Tableau8252728[[#This Row],[Matricule]],#REF!,3,FALSE))</f>
        <v/>
      </c>
      <c r="D885" s="11" t="str">
        <f>CONCATENATE(Tableau8252728[[#This Row],[Semaine]],Tableau8252728[[#This Row],[Matricule]])</f>
        <v/>
      </c>
      <c r="O885" s="14" t="str">
        <f>IF(SUM(Tableau8252728[[#This Row],[Lundi]:[Mercredi]])&gt;0,SUM(Tableau8252728[[#This Row],[Lundi]:[Mercredi]]),"")</f>
        <v/>
      </c>
      <c r="P885" s="14" t="str">
        <f>IF(SUM(Tableau8252728[[#This Row],[Jeudi]:[Samedi]])&gt;0,SUM(Tableau8252728[[#This Row],[Jeudi]:[Samedi]]),"")</f>
        <v/>
      </c>
      <c r="Q885" s="14">
        <f>COUNTIF(Tableau8252728[[#This Row],[Lundi]:[Mercredi]],"&gt;0") + COUNTIF(Tableau8252728[[#This Row],[Jeudi]:[Samedi]],"&gt;0")</f>
        <v>0</v>
      </c>
      <c r="R885" s="14" t="str">
        <f>IFERROR(Tableau8252728[[#This Row],[Total Tour 1]]+Tableau8252728[[#This Row],[Total Tour 2]],"")</f>
        <v/>
      </c>
      <c r="S885" s="14">
        <f>COUNTIF(Tableau8252728[[#This Row],[Lundi]:[Samedi]],"&gt;=10")*1000</f>
        <v>0</v>
      </c>
      <c r="T88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85" s="15">
        <f>Tableau8252728[[#This Row],[Prime production]]+Tableau8252728[[#This Row],[Prime rendement]]</f>
        <v>0</v>
      </c>
      <c r="V885" s="15" t="str">
        <f>IF(Tableau8252728[[#This Row],[Matricule]]&gt;1,IF(COUNTIF(Tableau8252728[DateMatricule],Tableau8252728[[#This Row],[DateMatricule]])&gt;1,"Doublon",""),"")</f>
        <v/>
      </c>
    </row>
    <row r="886" spans="1:22" x14ac:dyDescent="0.25">
      <c r="A886" s="11" t="str">
        <f>IF(Tableau8252728[[#This Row],[Semaine]]="","",VLOOKUP(Tableau8252728[[#This Row],[Semaine]],Listes!$A:$B,2,FALSE))</f>
        <v/>
      </c>
      <c r="B886" s="11" t="str">
        <f>IF(ISBLANK(Tableau8252728[[#This Row],[Matricule]]),"",VLOOKUP(Tableau8252728[[#This Row],[Matricule]],#REF!,2,FALSE))</f>
        <v/>
      </c>
      <c r="C886" s="11" t="str">
        <f>IF(ISBLANK(Tableau8252728[[#This Row],[Matricule]]),"",VLOOKUP(Tableau8252728[[#This Row],[Matricule]],#REF!,3,FALSE))</f>
        <v/>
      </c>
      <c r="D886" s="11" t="str">
        <f>CONCATENATE(Tableau8252728[[#This Row],[Semaine]],Tableau8252728[[#This Row],[Matricule]])</f>
        <v/>
      </c>
      <c r="O886" s="14" t="str">
        <f>IF(SUM(Tableau8252728[[#This Row],[Lundi]:[Mercredi]])&gt;0,SUM(Tableau8252728[[#This Row],[Lundi]:[Mercredi]]),"")</f>
        <v/>
      </c>
      <c r="P886" s="14" t="str">
        <f>IF(SUM(Tableau8252728[[#This Row],[Jeudi]:[Samedi]])&gt;0,SUM(Tableau8252728[[#This Row],[Jeudi]:[Samedi]]),"")</f>
        <v/>
      </c>
      <c r="Q886" s="14">
        <f>COUNTIF(Tableau8252728[[#This Row],[Lundi]:[Mercredi]],"&gt;0") + COUNTIF(Tableau8252728[[#This Row],[Jeudi]:[Samedi]],"&gt;0")</f>
        <v>0</v>
      </c>
      <c r="R886" s="14" t="str">
        <f>IFERROR(Tableau8252728[[#This Row],[Total Tour 1]]+Tableau8252728[[#This Row],[Total Tour 2]],"")</f>
        <v/>
      </c>
      <c r="S886" s="14">
        <f>COUNTIF(Tableau8252728[[#This Row],[Lundi]:[Samedi]],"&gt;=10")*1000</f>
        <v>0</v>
      </c>
      <c r="T88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86" s="15">
        <f>Tableau8252728[[#This Row],[Prime production]]+Tableau8252728[[#This Row],[Prime rendement]]</f>
        <v>0</v>
      </c>
      <c r="V886" s="15" t="str">
        <f>IF(Tableau8252728[[#This Row],[Matricule]]&gt;1,IF(COUNTIF(Tableau8252728[DateMatricule],Tableau8252728[[#This Row],[DateMatricule]])&gt;1,"Doublon",""),"")</f>
        <v/>
      </c>
    </row>
    <row r="887" spans="1:22" x14ac:dyDescent="0.25">
      <c r="A887" s="11" t="str">
        <f>IF(Tableau8252728[[#This Row],[Semaine]]="","",VLOOKUP(Tableau8252728[[#This Row],[Semaine]],Listes!$A:$B,2,FALSE))</f>
        <v/>
      </c>
      <c r="B887" s="11" t="str">
        <f>IF(ISBLANK(Tableau8252728[[#This Row],[Matricule]]),"",VLOOKUP(Tableau8252728[[#This Row],[Matricule]],#REF!,2,FALSE))</f>
        <v/>
      </c>
      <c r="C887" s="11" t="str">
        <f>IF(ISBLANK(Tableau8252728[[#This Row],[Matricule]]),"",VLOOKUP(Tableau8252728[[#This Row],[Matricule]],#REF!,3,FALSE))</f>
        <v/>
      </c>
      <c r="D887" s="11" t="str">
        <f>CONCATENATE(Tableau8252728[[#This Row],[Semaine]],Tableau8252728[[#This Row],[Matricule]])</f>
        <v/>
      </c>
      <c r="O887" s="14" t="str">
        <f>IF(SUM(Tableau8252728[[#This Row],[Lundi]:[Mercredi]])&gt;0,SUM(Tableau8252728[[#This Row],[Lundi]:[Mercredi]]),"")</f>
        <v/>
      </c>
      <c r="P887" s="14" t="str">
        <f>IF(SUM(Tableau8252728[[#This Row],[Jeudi]:[Samedi]])&gt;0,SUM(Tableau8252728[[#This Row],[Jeudi]:[Samedi]]),"")</f>
        <v/>
      </c>
      <c r="Q887" s="14">
        <f>COUNTIF(Tableau8252728[[#This Row],[Lundi]:[Mercredi]],"&gt;0") + COUNTIF(Tableau8252728[[#This Row],[Jeudi]:[Samedi]],"&gt;0")</f>
        <v>0</v>
      </c>
      <c r="R887" s="14" t="str">
        <f>IFERROR(Tableau8252728[[#This Row],[Total Tour 1]]+Tableau8252728[[#This Row],[Total Tour 2]],"")</f>
        <v/>
      </c>
      <c r="S887" s="14">
        <f>COUNTIF(Tableau8252728[[#This Row],[Lundi]:[Samedi]],"&gt;=10")*1000</f>
        <v>0</v>
      </c>
      <c r="T88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87" s="15">
        <f>Tableau8252728[[#This Row],[Prime production]]+Tableau8252728[[#This Row],[Prime rendement]]</f>
        <v>0</v>
      </c>
      <c r="V887" s="15" t="str">
        <f>IF(Tableau8252728[[#This Row],[Matricule]]&gt;1,IF(COUNTIF(Tableau8252728[DateMatricule],Tableau8252728[[#This Row],[DateMatricule]])&gt;1,"Doublon",""),"")</f>
        <v/>
      </c>
    </row>
    <row r="888" spans="1:22" x14ac:dyDescent="0.25">
      <c r="A888" s="11" t="str">
        <f>IF(Tableau8252728[[#This Row],[Semaine]]="","",VLOOKUP(Tableau8252728[[#This Row],[Semaine]],Listes!$A:$B,2,FALSE))</f>
        <v/>
      </c>
      <c r="B888" s="11" t="str">
        <f>IF(ISBLANK(Tableau8252728[[#This Row],[Matricule]]),"",VLOOKUP(Tableau8252728[[#This Row],[Matricule]],#REF!,2,FALSE))</f>
        <v/>
      </c>
      <c r="C888" s="11" t="str">
        <f>IF(ISBLANK(Tableau8252728[[#This Row],[Matricule]]),"",VLOOKUP(Tableau8252728[[#This Row],[Matricule]],#REF!,3,FALSE))</f>
        <v/>
      </c>
      <c r="D888" s="11" t="str">
        <f>CONCATENATE(Tableau8252728[[#This Row],[Semaine]],Tableau8252728[[#This Row],[Matricule]])</f>
        <v/>
      </c>
      <c r="O888" s="14" t="str">
        <f>IF(SUM(Tableau8252728[[#This Row],[Lundi]:[Mercredi]])&gt;0,SUM(Tableau8252728[[#This Row],[Lundi]:[Mercredi]]),"")</f>
        <v/>
      </c>
      <c r="P888" s="14" t="str">
        <f>IF(SUM(Tableau8252728[[#This Row],[Jeudi]:[Samedi]])&gt;0,SUM(Tableau8252728[[#This Row],[Jeudi]:[Samedi]]),"")</f>
        <v/>
      </c>
      <c r="Q888" s="14">
        <f>COUNTIF(Tableau8252728[[#This Row],[Lundi]:[Mercredi]],"&gt;0") + COUNTIF(Tableau8252728[[#This Row],[Jeudi]:[Samedi]],"&gt;0")</f>
        <v>0</v>
      </c>
      <c r="R888" s="14" t="str">
        <f>IFERROR(Tableau8252728[[#This Row],[Total Tour 1]]+Tableau8252728[[#This Row],[Total Tour 2]],"")</f>
        <v/>
      </c>
      <c r="S888" s="14">
        <f>COUNTIF(Tableau8252728[[#This Row],[Lundi]:[Samedi]],"&gt;=10")*1000</f>
        <v>0</v>
      </c>
      <c r="T88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88" s="15">
        <f>Tableau8252728[[#This Row],[Prime production]]+Tableau8252728[[#This Row],[Prime rendement]]</f>
        <v>0</v>
      </c>
      <c r="V888" s="15" t="str">
        <f>IF(Tableau8252728[[#This Row],[Matricule]]&gt;1,IF(COUNTIF(Tableau8252728[DateMatricule],Tableau8252728[[#This Row],[DateMatricule]])&gt;1,"Doublon",""),"")</f>
        <v/>
      </c>
    </row>
    <row r="889" spans="1:22" x14ac:dyDescent="0.25">
      <c r="A889" s="11" t="str">
        <f>IF(Tableau8252728[[#This Row],[Semaine]]="","",VLOOKUP(Tableau8252728[[#This Row],[Semaine]],Listes!$A:$B,2,FALSE))</f>
        <v/>
      </c>
      <c r="B889" s="11" t="str">
        <f>IF(ISBLANK(Tableau8252728[[#This Row],[Matricule]]),"",VLOOKUP(Tableau8252728[[#This Row],[Matricule]],#REF!,2,FALSE))</f>
        <v/>
      </c>
      <c r="C889" s="11" t="str">
        <f>IF(ISBLANK(Tableau8252728[[#This Row],[Matricule]]),"",VLOOKUP(Tableau8252728[[#This Row],[Matricule]],#REF!,3,FALSE))</f>
        <v/>
      </c>
      <c r="D889" s="11" t="str">
        <f>CONCATENATE(Tableau8252728[[#This Row],[Semaine]],Tableau8252728[[#This Row],[Matricule]])</f>
        <v/>
      </c>
      <c r="O889" s="14" t="str">
        <f>IF(SUM(Tableau8252728[[#This Row],[Lundi]:[Mercredi]])&gt;0,SUM(Tableau8252728[[#This Row],[Lundi]:[Mercredi]]),"")</f>
        <v/>
      </c>
      <c r="P889" s="14" t="str">
        <f>IF(SUM(Tableau8252728[[#This Row],[Jeudi]:[Samedi]])&gt;0,SUM(Tableau8252728[[#This Row],[Jeudi]:[Samedi]]),"")</f>
        <v/>
      </c>
      <c r="Q889" s="14">
        <f>COUNTIF(Tableau8252728[[#This Row],[Lundi]:[Mercredi]],"&gt;0") + COUNTIF(Tableau8252728[[#This Row],[Jeudi]:[Samedi]],"&gt;0")</f>
        <v>0</v>
      </c>
      <c r="R889" s="14" t="str">
        <f>IFERROR(Tableau8252728[[#This Row],[Total Tour 1]]+Tableau8252728[[#This Row],[Total Tour 2]],"")</f>
        <v/>
      </c>
      <c r="S889" s="14">
        <f>COUNTIF(Tableau8252728[[#This Row],[Lundi]:[Samedi]],"&gt;=10")*1000</f>
        <v>0</v>
      </c>
      <c r="T88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89" s="15">
        <f>Tableau8252728[[#This Row],[Prime production]]+Tableau8252728[[#This Row],[Prime rendement]]</f>
        <v>0</v>
      </c>
      <c r="V889" s="15" t="str">
        <f>IF(Tableau8252728[[#This Row],[Matricule]]&gt;1,IF(COUNTIF(Tableau8252728[DateMatricule],Tableau8252728[[#This Row],[DateMatricule]])&gt;1,"Doublon",""),"")</f>
        <v/>
      </c>
    </row>
    <row r="890" spans="1:22" x14ac:dyDescent="0.25">
      <c r="A890" s="11" t="str">
        <f>IF(Tableau8252728[[#This Row],[Semaine]]="","",VLOOKUP(Tableau8252728[[#This Row],[Semaine]],Listes!$A:$B,2,FALSE))</f>
        <v/>
      </c>
      <c r="B890" s="11" t="str">
        <f>IF(ISBLANK(Tableau8252728[[#This Row],[Matricule]]),"",VLOOKUP(Tableau8252728[[#This Row],[Matricule]],#REF!,2,FALSE))</f>
        <v/>
      </c>
      <c r="C890" s="11" t="str">
        <f>IF(ISBLANK(Tableau8252728[[#This Row],[Matricule]]),"",VLOOKUP(Tableau8252728[[#This Row],[Matricule]],#REF!,3,FALSE))</f>
        <v/>
      </c>
      <c r="D890" s="11" t="str">
        <f>CONCATENATE(Tableau8252728[[#This Row],[Semaine]],Tableau8252728[[#This Row],[Matricule]])</f>
        <v/>
      </c>
      <c r="O890" s="14" t="str">
        <f>IF(SUM(Tableau8252728[[#This Row],[Lundi]:[Mercredi]])&gt;0,SUM(Tableau8252728[[#This Row],[Lundi]:[Mercredi]]),"")</f>
        <v/>
      </c>
      <c r="P890" s="14" t="str">
        <f>IF(SUM(Tableau8252728[[#This Row],[Jeudi]:[Samedi]])&gt;0,SUM(Tableau8252728[[#This Row],[Jeudi]:[Samedi]]),"")</f>
        <v/>
      </c>
      <c r="Q890" s="14">
        <f>COUNTIF(Tableau8252728[[#This Row],[Lundi]:[Mercredi]],"&gt;0") + COUNTIF(Tableau8252728[[#This Row],[Jeudi]:[Samedi]],"&gt;0")</f>
        <v>0</v>
      </c>
      <c r="R890" s="14" t="str">
        <f>IFERROR(Tableau8252728[[#This Row],[Total Tour 1]]+Tableau8252728[[#This Row],[Total Tour 2]],"")</f>
        <v/>
      </c>
      <c r="S890" s="14">
        <f>COUNTIF(Tableau8252728[[#This Row],[Lundi]:[Samedi]],"&gt;=10")*1000</f>
        <v>0</v>
      </c>
      <c r="T89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90" s="15">
        <f>Tableau8252728[[#This Row],[Prime production]]+Tableau8252728[[#This Row],[Prime rendement]]</f>
        <v>0</v>
      </c>
      <c r="V890" s="15" t="str">
        <f>IF(Tableau8252728[[#This Row],[Matricule]]&gt;1,IF(COUNTIF(Tableau8252728[DateMatricule],Tableau8252728[[#This Row],[DateMatricule]])&gt;1,"Doublon",""),"")</f>
        <v/>
      </c>
    </row>
    <row r="891" spans="1:22" x14ac:dyDescent="0.25">
      <c r="A891" s="11" t="str">
        <f>IF(Tableau8252728[[#This Row],[Semaine]]="","",VLOOKUP(Tableau8252728[[#This Row],[Semaine]],Listes!$A:$B,2,FALSE))</f>
        <v/>
      </c>
      <c r="B891" s="11" t="str">
        <f>IF(ISBLANK(Tableau8252728[[#This Row],[Matricule]]),"",VLOOKUP(Tableau8252728[[#This Row],[Matricule]],#REF!,2,FALSE))</f>
        <v/>
      </c>
      <c r="C891" s="11" t="str">
        <f>IF(ISBLANK(Tableau8252728[[#This Row],[Matricule]]),"",VLOOKUP(Tableau8252728[[#This Row],[Matricule]],#REF!,3,FALSE))</f>
        <v/>
      </c>
      <c r="D891" s="11" t="str">
        <f>CONCATENATE(Tableau8252728[[#This Row],[Semaine]],Tableau8252728[[#This Row],[Matricule]])</f>
        <v/>
      </c>
      <c r="O891" s="14" t="str">
        <f>IF(SUM(Tableau8252728[[#This Row],[Lundi]:[Mercredi]])&gt;0,SUM(Tableau8252728[[#This Row],[Lundi]:[Mercredi]]),"")</f>
        <v/>
      </c>
      <c r="P891" s="14" t="str">
        <f>IF(SUM(Tableau8252728[[#This Row],[Jeudi]:[Samedi]])&gt;0,SUM(Tableau8252728[[#This Row],[Jeudi]:[Samedi]]),"")</f>
        <v/>
      </c>
      <c r="Q891" s="14">
        <f>COUNTIF(Tableau8252728[[#This Row],[Lundi]:[Mercredi]],"&gt;0") + COUNTIF(Tableau8252728[[#This Row],[Jeudi]:[Samedi]],"&gt;0")</f>
        <v>0</v>
      </c>
      <c r="R891" s="14" t="str">
        <f>IFERROR(Tableau8252728[[#This Row],[Total Tour 1]]+Tableau8252728[[#This Row],[Total Tour 2]],"")</f>
        <v/>
      </c>
      <c r="S891" s="14">
        <f>COUNTIF(Tableau8252728[[#This Row],[Lundi]:[Samedi]],"&gt;=10")*1000</f>
        <v>0</v>
      </c>
      <c r="T89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91" s="15">
        <f>Tableau8252728[[#This Row],[Prime production]]+Tableau8252728[[#This Row],[Prime rendement]]</f>
        <v>0</v>
      </c>
      <c r="V891" s="15" t="str">
        <f>IF(Tableau8252728[[#This Row],[Matricule]]&gt;1,IF(COUNTIF(Tableau8252728[DateMatricule],Tableau8252728[[#This Row],[DateMatricule]])&gt;1,"Doublon",""),"")</f>
        <v/>
      </c>
    </row>
    <row r="892" spans="1:22" x14ac:dyDescent="0.25">
      <c r="A892" s="11" t="str">
        <f>IF(Tableau8252728[[#This Row],[Semaine]]="","",VLOOKUP(Tableau8252728[[#This Row],[Semaine]],Listes!$A:$B,2,FALSE))</f>
        <v/>
      </c>
      <c r="B892" s="11" t="str">
        <f>IF(ISBLANK(Tableau8252728[[#This Row],[Matricule]]),"",VLOOKUP(Tableau8252728[[#This Row],[Matricule]],#REF!,2,FALSE))</f>
        <v/>
      </c>
      <c r="C892" s="11" t="str">
        <f>IF(ISBLANK(Tableau8252728[[#This Row],[Matricule]]),"",VLOOKUP(Tableau8252728[[#This Row],[Matricule]],#REF!,3,FALSE))</f>
        <v/>
      </c>
      <c r="D892" s="11" t="str">
        <f>CONCATENATE(Tableau8252728[[#This Row],[Semaine]],Tableau8252728[[#This Row],[Matricule]])</f>
        <v/>
      </c>
      <c r="O892" s="14" t="str">
        <f>IF(SUM(Tableau8252728[[#This Row],[Lundi]:[Mercredi]])&gt;0,SUM(Tableau8252728[[#This Row],[Lundi]:[Mercredi]]),"")</f>
        <v/>
      </c>
      <c r="P892" s="14" t="str">
        <f>IF(SUM(Tableau8252728[[#This Row],[Jeudi]:[Samedi]])&gt;0,SUM(Tableau8252728[[#This Row],[Jeudi]:[Samedi]]),"")</f>
        <v/>
      </c>
      <c r="Q892" s="14">
        <f>COUNTIF(Tableau8252728[[#This Row],[Lundi]:[Mercredi]],"&gt;0") + COUNTIF(Tableau8252728[[#This Row],[Jeudi]:[Samedi]],"&gt;0")</f>
        <v>0</v>
      </c>
      <c r="R892" s="14" t="str">
        <f>IFERROR(Tableau8252728[[#This Row],[Total Tour 1]]+Tableau8252728[[#This Row],[Total Tour 2]],"")</f>
        <v/>
      </c>
      <c r="S892" s="14">
        <f>COUNTIF(Tableau8252728[[#This Row],[Lundi]:[Samedi]],"&gt;=10")*1000</f>
        <v>0</v>
      </c>
      <c r="T89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92" s="15">
        <f>Tableau8252728[[#This Row],[Prime production]]+Tableau8252728[[#This Row],[Prime rendement]]</f>
        <v>0</v>
      </c>
      <c r="V892" s="15" t="str">
        <f>IF(Tableau8252728[[#This Row],[Matricule]]&gt;1,IF(COUNTIF(Tableau8252728[DateMatricule],Tableau8252728[[#This Row],[DateMatricule]])&gt;1,"Doublon",""),"")</f>
        <v/>
      </c>
    </row>
    <row r="893" spans="1:22" x14ac:dyDescent="0.25">
      <c r="A893" s="11" t="str">
        <f>IF(Tableau8252728[[#This Row],[Semaine]]="","",VLOOKUP(Tableau8252728[[#This Row],[Semaine]],Listes!$A:$B,2,FALSE))</f>
        <v/>
      </c>
      <c r="B893" s="11" t="str">
        <f>IF(ISBLANK(Tableau8252728[[#This Row],[Matricule]]),"",VLOOKUP(Tableau8252728[[#This Row],[Matricule]],#REF!,2,FALSE))</f>
        <v/>
      </c>
      <c r="C893" s="11" t="str">
        <f>IF(ISBLANK(Tableau8252728[[#This Row],[Matricule]]),"",VLOOKUP(Tableau8252728[[#This Row],[Matricule]],#REF!,3,FALSE))</f>
        <v/>
      </c>
      <c r="D893" s="11" t="str">
        <f>CONCATENATE(Tableau8252728[[#This Row],[Semaine]],Tableau8252728[[#This Row],[Matricule]])</f>
        <v/>
      </c>
      <c r="O893" s="14" t="str">
        <f>IF(SUM(Tableau8252728[[#This Row],[Lundi]:[Mercredi]])&gt;0,SUM(Tableau8252728[[#This Row],[Lundi]:[Mercredi]]),"")</f>
        <v/>
      </c>
      <c r="P893" s="14" t="str">
        <f>IF(SUM(Tableau8252728[[#This Row],[Jeudi]:[Samedi]])&gt;0,SUM(Tableau8252728[[#This Row],[Jeudi]:[Samedi]]),"")</f>
        <v/>
      </c>
      <c r="Q893" s="14">
        <f>COUNTIF(Tableau8252728[[#This Row],[Lundi]:[Mercredi]],"&gt;0") + COUNTIF(Tableau8252728[[#This Row],[Jeudi]:[Samedi]],"&gt;0")</f>
        <v>0</v>
      </c>
      <c r="R893" s="14" t="str">
        <f>IFERROR(Tableau8252728[[#This Row],[Total Tour 1]]+Tableau8252728[[#This Row],[Total Tour 2]],"")</f>
        <v/>
      </c>
      <c r="S893" s="14">
        <f>COUNTIF(Tableau8252728[[#This Row],[Lundi]:[Samedi]],"&gt;=10")*1000</f>
        <v>0</v>
      </c>
      <c r="T89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93" s="15">
        <f>Tableau8252728[[#This Row],[Prime production]]+Tableau8252728[[#This Row],[Prime rendement]]</f>
        <v>0</v>
      </c>
      <c r="V893" s="15" t="str">
        <f>IF(Tableau8252728[[#This Row],[Matricule]]&gt;1,IF(COUNTIF(Tableau8252728[DateMatricule],Tableau8252728[[#This Row],[DateMatricule]])&gt;1,"Doublon",""),"")</f>
        <v/>
      </c>
    </row>
    <row r="894" spans="1:22" x14ac:dyDescent="0.25">
      <c r="A894" s="11" t="str">
        <f>IF(Tableau8252728[[#This Row],[Semaine]]="","",VLOOKUP(Tableau8252728[[#This Row],[Semaine]],Listes!$A:$B,2,FALSE))</f>
        <v/>
      </c>
      <c r="B894" s="11" t="str">
        <f>IF(ISBLANK(Tableau8252728[[#This Row],[Matricule]]),"",VLOOKUP(Tableau8252728[[#This Row],[Matricule]],#REF!,2,FALSE))</f>
        <v/>
      </c>
      <c r="C894" s="11" t="str">
        <f>IF(ISBLANK(Tableau8252728[[#This Row],[Matricule]]),"",VLOOKUP(Tableau8252728[[#This Row],[Matricule]],#REF!,3,FALSE))</f>
        <v/>
      </c>
      <c r="D894" s="11" t="str">
        <f>CONCATENATE(Tableau8252728[[#This Row],[Semaine]],Tableau8252728[[#This Row],[Matricule]])</f>
        <v/>
      </c>
      <c r="O894" s="14" t="str">
        <f>IF(SUM(Tableau8252728[[#This Row],[Lundi]:[Mercredi]])&gt;0,SUM(Tableau8252728[[#This Row],[Lundi]:[Mercredi]]),"")</f>
        <v/>
      </c>
      <c r="P894" s="14" t="str">
        <f>IF(SUM(Tableau8252728[[#This Row],[Jeudi]:[Samedi]])&gt;0,SUM(Tableau8252728[[#This Row],[Jeudi]:[Samedi]]),"")</f>
        <v/>
      </c>
      <c r="Q894" s="14">
        <f>COUNTIF(Tableau8252728[[#This Row],[Lundi]:[Mercredi]],"&gt;0") + COUNTIF(Tableau8252728[[#This Row],[Jeudi]:[Samedi]],"&gt;0")</f>
        <v>0</v>
      </c>
      <c r="R894" s="14" t="str">
        <f>IFERROR(Tableau8252728[[#This Row],[Total Tour 1]]+Tableau8252728[[#This Row],[Total Tour 2]],"")</f>
        <v/>
      </c>
      <c r="S894" s="14">
        <f>COUNTIF(Tableau8252728[[#This Row],[Lundi]:[Samedi]],"&gt;=10")*1000</f>
        <v>0</v>
      </c>
      <c r="T89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94" s="15">
        <f>Tableau8252728[[#This Row],[Prime production]]+Tableau8252728[[#This Row],[Prime rendement]]</f>
        <v>0</v>
      </c>
      <c r="V894" s="15" t="str">
        <f>IF(Tableau8252728[[#This Row],[Matricule]]&gt;1,IF(COUNTIF(Tableau8252728[DateMatricule],Tableau8252728[[#This Row],[DateMatricule]])&gt;1,"Doublon",""),"")</f>
        <v/>
      </c>
    </row>
    <row r="895" spans="1:22" x14ac:dyDescent="0.25">
      <c r="A895" s="11" t="str">
        <f>IF(Tableau8252728[[#This Row],[Semaine]]="","",VLOOKUP(Tableau8252728[[#This Row],[Semaine]],Listes!$A:$B,2,FALSE))</f>
        <v/>
      </c>
      <c r="B895" s="11" t="str">
        <f>IF(ISBLANK(Tableau8252728[[#This Row],[Matricule]]),"",VLOOKUP(Tableau8252728[[#This Row],[Matricule]],#REF!,2,FALSE))</f>
        <v/>
      </c>
      <c r="C895" s="11" t="str">
        <f>IF(ISBLANK(Tableau8252728[[#This Row],[Matricule]]),"",VLOOKUP(Tableau8252728[[#This Row],[Matricule]],#REF!,3,FALSE))</f>
        <v/>
      </c>
      <c r="D895" s="11" t="str">
        <f>CONCATENATE(Tableau8252728[[#This Row],[Semaine]],Tableau8252728[[#This Row],[Matricule]])</f>
        <v/>
      </c>
      <c r="O895" s="14" t="str">
        <f>IF(SUM(Tableau8252728[[#This Row],[Lundi]:[Mercredi]])&gt;0,SUM(Tableau8252728[[#This Row],[Lundi]:[Mercredi]]),"")</f>
        <v/>
      </c>
      <c r="P895" s="14" t="str">
        <f>IF(SUM(Tableau8252728[[#This Row],[Jeudi]:[Samedi]])&gt;0,SUM(Tableau8252728[[#This Row],[Jeudi]:[Samedi]]),"")</f>
        <v/>
      </c>
      <c r="Q895" s="14">
        <f>COUNTIF(Tableau8252728[[#This Row],[Lundi]:[Mercredi]],"&gt;0") + COUNTIF(Tableau8252728[[#This Row],[Jeudi]:[Samedi]],"&gt;0")</f>
        <v>0</v>
      </c>
      <c r="R895" s="14" t="str">
        <f>IFERROR(Tableau8252728[[#This Row],[Total Tour 1]]+Tableau8252728[[#This Row],[Total Tour 2]],"")</f>
        <v/>
      </c>
      <c r="S895" s="14">
        <f>COUNTIF(Tableau8252728[[#This Row],[Lundi]:[Samedi]],"&gt;=10")*1000</f>
        <v>0</v>
      </c>
      <c r="T89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95" s="15">
        <f>Tableau8252728[[#This Row],[Prime production]]+Tableau8252728[[#This Row],[Prime rendement]]</f>
        <v>0</v>
      </c>
      <c r="V895" s="15" t="str">
        <f>IF(Tableau8252728[[#This Row],[Matricule]]&gt;1,IF(COUNTIF(Tableau8252728[DateMatricule],Tableau8252728[[#This Row],[DateMatricule]])&gt;1,"Doublon",""),"")</f>
        <v/>
      </c>
    </row>
    <row r="896" spans="1:22" x14ac:dyDescent="0.25">
      <c r="A896" s="11" t="str">
        <f>IF(Tableau8252728[[#This Row],[Semaine]]="","",VLOOKUP(Tableau8252728[[#This Row],[Semaine]],Listes!$A:$B,2,FALSE))</f>
        <v/>
      </c>
      <c r="B896" s="11" t="str">
        <f>IF(ISBLANK(Tableau8252728[[#This Row],[Matricule]]),"",VLOOKUP(Tableau8252728[[#This Row],[Matricule]],#REF!,2,FALSE))</f>
        <v/>
      </c>
      <c r="C896" s="11" t="str">
        <f>IF(ISBLANK(Tableau8252728[[#This Row],[Matricule]]),"",VLOOKUP(Tableau8252728[[#This Row],[Matricule]],#REF!,3,FALSE))</f>
        <v/>
      </c>
      <c r="D896" s="11" t="str">
        <f>CONCATENATE(Tableau8252728[[#This Row],[Semaine]],Tableau8252728[[#This Row],[Matricule]])</f>
        <v/>
      </c>
      <c r="O896" s="14" t="str">
        <f>IF(SUM(Tableau8252728[[#This Row],[Lundi]:[Mercredi]])&gt;0,SUM(Tableau8252728[[#This Row],[Lundi]:[Mercredi]]),"")</f>
        <v/>
      </c>
      <c r="P896" s="14" t="str">
        <f>IF(SUM(Tableau8252728[[#This Row],[Jeudi]:[Samedi]])&gt;0,SUM(Tableau8252728[[#This Row],[Jeudi]:[Samedi]]),"")</f>
        <v/>
      </c>
      <c r="Q896" s="14">
        <f>COUNTIF(Tableau8252728[[#This Row],[Lundi]:[Mercredi]],"&gt;0") + COUNTIF(Tableau8252728[[#This Row],[Jeudi]:[Samedi]],"&gt;0")</f>
        <v>0</v>
      </c>
      <c r="R896" s="14" t="str">
        <f>IFERROR(Tableau8252728[[#This Row],[Total Tour 1]]+Tableau8252728[[#This Row],[Total Tour 2]],"")</f>
        <v/>
      </c>
      <c r="S896" s="14">
        <f>COUNTIF(Tableau8252728[[#This Row],[Lundi]:[Samedi]],"&gt;=10")*1000</f>
        <v>0</v>
      </c>
      <c r="T89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96" s="15">
        <f>Tableau8252728[[#This Row],[Prime production]]+Tableau8252728[[#This Row],[Prime rendement]]</f>
        <v>0</v>
      </c>
      <c r="V896" s="15" t="str">
        <f>IF(Tableau8252728[[#This Row],[Matricule]]&gt;1,IF(COUNTIF(Tableau8252728[DateMatricule],Tableau8252728[[#This Row],[DateMatricule]])&gt;1,"Doublon",""),"")</f>
        <v/>
      </c>
    </row>
    <row r="897" spans="1:22" x14ac:dyDescent="0.25">
      <c r="A897" s="11" t="str">
        <f>IF(Tableau8252728[[#This Row],[Semaine]]="","",VLOOKUP(Tableau8252728[[#This Row],[Semaine]],Listes!$A:$B,2,FALSE))</f>
        <v/>
      </c>
      <c r="B897" s="11" t="str">
        <f>IF(ISBLANK(Tableau8252728[[#This Row],[Matricule]]),"",VLOOKUP(Tableau8252728[[#This Row],[Matricule]],#REF!,2,FALSE))</f>
        <v/>
      </c>
      <c r="C897" s="11" t="str">
        <f>IF(ISBLANK(Tableau8252728[[#This Row],[Matricule]]),"",VLOOKUP(Tableau8252728[[#This Row],[Matricule]],#REF!,3,FALSE))</f>
        <v/>
      </c>
      <c r="D897" s="11" t="str">
        <f>CONCATENATE(Tableau8252728[[#This Row],[Semaine]],Tableau8252728[[#This Row],[Matricule]])</f>
        <v/>
      </c>
      <c r="O897" s="14" t="str">
        <f>IF(SUM(Tableau8252728[[#This Row],[Lundi]:[Mercredi]])&gt;0,SUM(Tableau8252728[[#This Row],[Lundi]:[Mercredi]]),"")</f>
        <v/>
      </c>
      <c r="P897" s="14" t="str">
        <f>IF(SUM(Tableau8252728[[#This Row],[Jeudi]:[Samedi]])&gt;0,SUM(Tableau8252728[[#This Row],[Jeudi]:[Samedi]]),"")</f>
        <v/>
      </c>
      <c r="Q897" s="14">
        <f>COUNTIF(Tableau8252728[[#This Row],[Lundi]:[Mercredi]],"&gt;0") + COUNTIF(Tableau8252728[[#This Row],[Jeudi]:[Samedi]],"&gt;0")</f>
        <v>0</v>
      </c>
      <c r="R897" s="14" t="str">
        <f>IFERROR(Tableau8252728[[#This Row],[Total Tour 1]]+Tableau8252728[[#This Row],[Total Tour 2]],"")</f>
        <v/>
      </c>
      <c r="S897" s="14">
        <f>COUNTIF(Tableau8252728[[#This Row],[Lundi]:[Samedi]],"&gt;=10")*1000</f>
        <v>0</v>
      </c>
      <c r="T89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97" s="15">
        <f>Tableau8252728[[#This Row],[Prime production]]+Tableau8252728[[#This Row],[Prime rendement]]</f>
        <v>0</v>
      </c>
      <c r="V897" s="15" t="str">
        <f>IF(Tableau8252728[[#This Row],[Matricule]]&gt;1,IF(COUNTIF(Tableau8252728[DateMatricule],Tableau8252728[[#This Row],[DateMatricule]])&gt;1,"Doublon",""),"")</f>
        <v/>
      </c>
    </row>
    <row r="898" spans="1:22" x14ac:dyDescent="0.25">
      <c r="A898" s="11" t="str">
        <f>IF(Tableau8252728[[#This Row],[Semaine]]="","",VLOOKUP(Tableau8252728[[#This Row],[Semaine]],Listes!$A:$B,2,FALSE))</f>
        <v/>
      </c>
      <c r="B898" s="11" t="str">
        <f>IF(ISBLANK(Tableau8252728[[#This Row],[Matricule]]),"",VLOOKUP(Tableau8252728[[#This Row],[Matricule]],#REF!,2,FALSE))</f>
        <v/>
      </c>
      <c r="C898" s="11" t="str">
        <f>IF(ISBLANK(Tableau8252728[[#This Row],[Matricule]]),"",VLOOKUP(Tableau8252728[[#This Row],[Matricule]],#REF!,3,FALSE))</f>
        <v/>
      </c>
      <c r="D898" s="11" t="str">
        <f>CONCATENATE(Tableau8252728[[#This Row],[Semaine]],Tableau8252728[[#This Row],[Matricule]])</f>
        <v/>
      </c>
      <c r="O898" s="14" t="str">
        <f>IF(SUM(Tableau8252728[[#This Row],[Lundi]:[Mercredi]])&gt;0,SUM(Tableau8252728[[#This Row],[Lundi]:[Mercredi]]),"")</f>
        <v/>
      </c>
      <c r="P898" s="14" t="str">
        <f>IF(SUM(Tableau8252728[[#This Row],[Jeudi]:[Samedi]])&gt;0,SUM(Tableau8252728[[#This Row],[Jeudi]:[Samedi]]),"")</f>
        <v/>
      </c>
      <c r="Q898" s="14">
        <f>COUNTIF(Tableau8252728[[#This Row],[Lundi]:[Mercredi]],"&gt;0") + COUNTIF(Tableau8252728[[#This Row],[Jeudi]:[Samedi]],"&gt;0")</f>
        <v>0</v>
      </c>
      <c r="R898" s="14" t="str">
        <f>IFERROR(Tableau8252728[[#This Row],[Total Tour 1]]+Tableau8252728[[#This Row],[Total Tour 2]],"")</f>
        <v/>
      </c>
      <c r="S898" s="14">
        <f>COUNTIF(Tableau8252728[[#This Row],[Lundi]:[Samedi]],"&gt;=10")*1000</f>
        <v>0</v>
      </c>
      <c r="T89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98" s="15">
        <f>Tableau8252728[[#This Row],[Prime production]]+Tableau8252728[[#This Row],[Prime rendement]]</f>
        <v>0</v>
      </c>
      <c r="V898" s="15" t="str">
        <f>IF(Tableau8252728[[#This Row],[Matricule]]&gt;1,IF(COUNTIF(Tableau8252728[DateMatricule],Tableau8252728[[#This Row],[DateMatricule]])&gt;1,"Doublon",""),"")</f>
        <v/>
      </c>
    </row>
    <row r="899" spans="1:22" x14ac:dyDescent="0.25">
      <c r="A899" s="11" t="str">
        <f>IF(Tableau8252728[[#This Row],[Semaine]]="","",VLOOKUP(Tableau8252728[[#This Row],[Semaine]],Listes!$A:$B,2,FALSE))</f>
        <v/>
      </c>
      <c r="B899" s="11" t="str">
        <f>IF(ISBLANK(Tableau8252728[[#This Row],[Matricule]]),"",VLOOKUP(Tableau8252728[[#This Row],[Matricule]],#REF!,2,FALSE))</f>
        <v/>
      </c>
      <c r="C899" s="11" t="str">
        <f>IF(ISBLANK(Tableau8252728[[#This Row],[Matricule]]),"",VLOOKUP(Tableau8252728[[#This Row],[Matricule]],#REF!,3,FALSE))</f>
        <v/>
      </c>
      <c r="D899" s="11" t="str">
        <f>CONCATENATE(Tableau8252728[[#This Row],[Semaine]],Tableau8252728[[#This Row],[Matricule]])</f>
        <v/>
      </c>
      <c r="O899" s="14" t="str">
        <f>IF(SUM(Tableau8252728[[#This Row],[Lundi]:[Mercredi]])&gt;0,SUM(Tableau8252728[[#This Row],[Lundi]:[Mercredi]]),"")</f>
        <v/>
      </c>
      <c r="P899" s="14" t="str">
        <f>IF(SUM(Tableau8252728[[#This Row],[Jeudi]:[Samedi]])&gt;0,SUM(Tableau8252728[[#This Row],[Jeudi]:[Samedi]]),"")</f>
        <v/>
      </c>
      <c r="Q899" s="14">
        <f>COUNTIF(Tableau8252728[[#This Row],[Lundi]:[Mercredi]],"&gt;0") + COUNTIF(Tableau8252728[[#This Row],[Jeudi]:[Samedi]],"&gt;0")</f>
        <v>0</v>
      </c>
      <c r="R899" s="14" t="str">
        <f>IFERROR(Tableau8252728[[#This Row],[Total Tour 1]]+Tableau8252728[[#This Row],[Total Tour 2]],"")</f>
        <v/>
      </c>
      <c r="S899" s="14">
        <f>COUNTIF(Tableau8252728[[#This Row],[Lundi]:[Samedi]],"&gt;=10")*1000</f>
        <v>0</v>
      </c>
      <c r="T89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899" s="15">
        <f>Tableau8252728[[#This Row],[Prime production]]+Tableau8252728[[#This Row],[Prime rendement]]</f>
        <v>0</v>
      </c>
      <c r="V899" s="15" t="str">
        <f>IF(Tableau8252728[[#This Row],[Matricule]]&gt;1,IF(COUNTIF(Tableau8252728[DateMatricule],Tableau8252728[[#This Row],[DateMatricule]])&gt;1,"Doublon",""),"")</f>
        <v/>
      </c>
    </row>
    <row r="900" spans="1:22" x14ac:dyDescent="0.25">
      <c r="A900" s="11" t="str">
        <f>IF(Tableau8252728[[#This Row],[Semaine]]="","",VLOOKUP(Tableau8252728[[#This Row],[Semaine]],Listes!$A:$B,2,FALSE))</f>
        <v/>
      </c>
      <c r="B900" s="11" t="str">
        <f>IF(ISBLANK(Tableau8252728[[#This Row],[Matricule]]),"",VLOOKUP(Tableau8252728[[#This Row],[Matricule]],#REF!,2,FALSE))</f>
        <v/>
      </c>
      <c r="C900" s="11" t="str">
        <f>IF(ISBLANK(Tableau8252728[[#This Row],[Matricule]]),"",VLOOKUP(Tableau8252728[[#This Row],[Matricule]],#REF!,3,FALSE))</f>
        <v/>
      </c>
      <c r="D900" s="11" t="str">
        <f>CONCATENATE(Tableau8252728[[#This Row],[Semaine]],Tableau8252728[[#This Row],[Matricule]])</f>
        <v/>
      </c>
      <c r="O900" s="14" t="str">
        <f>IF(SUM(Tableau8252728[[#This Row],[Lundi]:[Mercredi]])&gt;0,SUM(Tableau8252728[[#This Row],[Lundi]:[Mercredi]]),"")</f>
        <v/>
      </c>
      <c r="P900" s="14" t="str">
        <f>IF(SUM(Tableau8252728[[#This Row],[Jeudi]:[Samedi]])&gt;0,SUM(Tableau8252728[[#This Row],[Jeudi]:[Samedi]]),"")</f>
        <v/>
      </c>
      <c r="Q900" s="14">
        <f>COUNTIF(Tableau8252728[[#This Row],[Lundi]:[Mercredi]],"&gt;0") + COUNTIF(Tableau8252728[[#This Row],[Jeudi]:[Samedi]],"&gt;0")</f>
        <v>0</v>
      </c>
      <c r="R900" s="14" t="str">
        <f>IFERROR(Tableau8252728[[#This Row],[Total Tour 1]]+Tableau8252728[[#This Row],[Total Tour 2]],"")</f>
        <v/>
      </c>
      <c r="S900" s="14">
        <f>COUNTIF(Tableau8252728[[#This Row],[Lundi]:[Samedi]],"&gt;=10")*1000</f>
        <v>0</v>
      </c>
      <c r="T90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00" s="15">
        <f>Tableau8252728[[#This Row],[Prime production]]+Tableau8252728[[#This Row],[Prime rendement]]</f>
        <v>0</v>
      </c>
      <c r="V900" s="15" t="str">
        <f>IF(Tableau8252728[[#This Row],[Matricule]]&gt;1,IF(COUNTIF(Tableau8252728[DateMatricule],Tableau8252728[[#This Row],[DateMatricule]])&gt;1,"Doublon",""),"")</f>
        <v/>
      </c>
    </row>
    <row r="901" spans="1:22" x14ac:dyDescent="0.25">
      <c r="A901" s="11" t="str">
        <f>IF(Tableau8252728[[#This Row],[Semaine]]="","",VLOOKUP(Tableau8252728[[#This Row],[Semaine]],Listes!$A:$B,2,FALSE))</f>
        <v/>
      </c>
      <c r="B901" s="11" t="str">
        <f>IF(ISBLANK(Tableau8252728[[#This Row],[Matricule]]),"",VLOOKUP(Tableau8252728[[#This Row],[Matricule]],#REF!,2,FALSE))</f>
        <v/>
      </c>
      <c r="C901" s="11" t="str">
        <f>IF(ISBLANK(Tableau8252728[[#This Row],[Matricule]]),"",VLOOKUP(Tableau8252728[[#This Row],[Matricule]],#REF!,3,FALSE))</f>
        <v/>
      </c>
      <c r="D901" s="11" t="str">
        <f>CONCATENATE(Tableau8252728[[#This Row],[Semaine]],Tableau8252728[[#This Row],[Matricule]])</f>
        <v/>
      </c>
      <c r="O901" s="14" t="str">
        <f>IF(SUM(Tableau8252728[[#This Row],[Lundi]:[Mercredi]])&gt;0,SUM(Tableau8252728[[#This Row],[Lundi]:[Mercredi]]),"")</f>
        <v/>
      </c>
      <c r="P901" s="14" t="str">
        <f>IF(SUM(Tableau8252728[[#This Row],[Jeudi]:[Samedi]])&gt;0,SUM(Tableau8252728[[#This Row],[Jeudi]:[Samedi]]),"")</f>
        <v/>
      </c>
      <c r="Q901" s="14">
        <f>COUNTIF(Tableau8252728[[#This Row],[Lundi]:[Mercredi]],"&gt;0") + COUNTIF(Tableau8252728[[#This Row],[Jeudi]:[Samedi]],"&gt;0")</f>
        <v>0</v>
      </c>
      <c r="R901" s="14" t="str">
        <f>IFERROR(Tableau8252728[[#This Row],[Total Tour 1]]+Tableau8252728[[#This Row],[Total Tour 2]],"")</f>
        <v/>
      </c>
      <c r="S901" s="14">
        <f>COUNTIF(Tableau8252728[[#This Row],[Lundi]:[Samedi]],"&gt;=10")*1000</f>
        <v>0</v>
      </c>
      <c r="T90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01" s="15">
        <f>Tableau8252728[[#This Row],[Prime production]]+Tableau8252728[[#This Row],[Prime rendement]]</f>
        <v>0</v>
      </c>
      <c r="V901" s="15" t="str">
        <f>IF(Tableau8252728[[#This Row],[Matricule]]&gt;1,IF(COUNTIF(Tableau8252728[DateMatricule],Tableau8252728[[#This Row],[DateMatricule]])&gt;1,"Doublon",""),"")</f>
        <v/>
      </c>
    </row>
    <row r="902" spans="1:22" x14ac:dyDescent="0.25">
      <c r="A902" s="11" t="str">
        <f>IF(Tableau8252728[[#This Row],[Semaine]]="","",VLOOKUP(Tableau8252728[[#This Row],[Semaine]],Listes!$A:$B,2,FALSE))</f>
        <v/>
      </c>
      <c r="B902" s="11" t="str">
        <f>IF(ISBLANK(Tableau8252728[[#This Row],[Matricule]]),"",VLOOKUP(Tableau8252728[[#This Row],[Matricule]],#REF!,2,FALSE))</f>
        <v/>
      </c>
      <c r="C902" s="11" t="str">
        <f>IF(ISBLANK(Tableau8252728[[#This Row],[Matricule]]),"",VLOOKUP(Tableau8252728[[#This Row],[Matricule]],#REF!,3,FALSE))</f>
        <v/>
      </c>
      <c r="D902" s="11" t="str">
        <f>CONCATENATE(Tableau8252728[[#This Row],[Semaine]],Tableau8252728[[#This Row],[Matricule]])</f>
        <v/>
      </c>
      <c r="O902" s="14" t="str">
        <f>IF(SUM(Tableau8252728[[#This Row],[Lundi]:[Mercredi]])&gt;0,SUM(Tableau8252728[[#This Row],[Lundi]:[Mercredi]]),"")</f>
        <v/>
      </c>
      <c r="P902" s="14" t="str">
        <f>IF(SUM(Tableau8252728[[#This Row],[Jeudi]:[Samedi]])&gt;0,SUM(Tableau8252728[[#This Row],[Jeudi]:[Samedi]]),"")</f>
        <v/>
      </c>
      <c r="Q902" s="14">
        <f>COUNTIF(Tableau8252728[[#This Row],[Lundi]:[Mercredi]],"&gt;0") + COUNTIF(Tableau8252728[[#This Row],[Jeudi]:[Samedi]],"&gt;0")</f>
        <v>0</v>
      </c>
      <c r="R902" s="14" t="str">
        <f>IFERROR(Tableau8252728[[#This Row],[Total Tour 1]]+Tableau8252728[[#This Row],[Total Tour 2]],"")</f>
        <v/>
      </c>
      <c r="S902" s="14">
        <f>COUNTIF(Tableau8252728[[#This Row],[Lundi]:[Samedi]],"&gt;=10")*1000</f>
        <v>0</v>
      </c>
      <c r="T90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02" s="15">
        <f>Tableau8252728[[#This Row],[Prime production]]+Tableau8252728[[#This Row],[Prime rendement]]</f>
        <v>0</v>
      </c>
      <c r="V902" s="15" t="str">
        <f>IF(Tableau8252728[[#This Row],[Matricule]]&gt;1,IF(COUNTIF(Tableau8252728[DateMatricule],Tableau8252728[[#This Row],[DateMatricule]])&gt;1,"Doublon",""),"")</f>
        <v/>
      </c>
    </row>
    <row r="903" spans="1:22" x14ac:dyDescent="0.25">
      <c r="A903" s="11" t="str">
        <f>IF(Tableau8252728[[#This Row],[Semaine]]="","",VLOOKUP(Tableau8252728[[#This Row],[Semaine]],Listes!$A:$B,2,FALSE))</f>
        <v/>
      </c>
      <c r="B903" s="11" t="str">
        <f>IF(ISBLANK(Tableau8252728[[#This Row],[Matricule]]),"",VLOOKUP(Tableau8252728[[#This Row],[Matricule]],#REF!,2,FALSE))</f>
        <v/>
      </c>
      <c r="C903" s="11" t="str">
        <f>IF(ISBLANK(Tableau8252728[[#This Row],[Matricule]]),"",VLOOKUP(Tableau8252728[[#This Row],[Matricule]],#REF!,3,FALSE))</f>
        <v/>
      </c>
      <c r="D903" s="11" t="str">
        <f>CONCATENATE(Tableau8252728[[#This Row],[Semaine]],Tableau8252728[[#This Row],[Matricule]])</f>
        <v/>
      </c>
      <c r="O903" s="14" t="str">
        <f>IF(SUM(Tableau8252728[[#This Row],[Lundi]:[Mercredi]])&gt;0,SUM(Tableau8252728[[#This Row],[Lundi]:[Mercredi]]),"")</f>
        <v/>
      </c>
      <c r="P903" s="14" t="str">
        <f>IF(SUM(Tableau8252728[[#This Row],[Jeudi]:[Samedi]])&gt;0,SUM(Tableau8252728[[#This Row],[Jeudi]:[Samedi]]),"")</f>
        <v/>
      </c>
      <c r="Q903" s="14">
        <f>COUNTIF(Tableau8252728[[#This Row],[Lundi]:[Mercredi]],"&gt;0") + COUNTIF(Tableau8252728[[#This Row],[Jeudi]:[Samedi]],"&gt;0")</f>
        <v>0</v>
      </c>
      <c r="R903" s="14" t="str">
        <f>IFERROR(Tableau8252728[[#This Row],[Total Tour 1]]+Tableau8252728[[#This Row],[Total Tour 2]],"")</f>
        <v/>
      </c>
      <c r="S903" s="14">
        <f>COUNTIF(Tableau8252728[[#This Row],[Lundi]:[Samedi]],"&gt;=10")*1000</f>
        <v>0</v>
      </c>
      <c r="T90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03" s="15">
        <f>Tableau8252728[[#This Row],[Prime production]]+Tableau8252728[[#This Row],[Prime rendement]]</f>
        <v>0</v>
      </c>
      <c r="V903" s="15" t="str">
        <f>IF(Tableau8252728[[#This Row],[Matricule]]&gt;1,IF(COUNTIF(Tableau8252728[DateMatricule],Tableau8252728[[#This Row],[DateMatricule]])&gt;1,"Doublon",""),"")</f>
        <v/>
      </c>
    </row>
    <row r="904" spans="1:22" x14ac:dyDescent="0.25">
      <c r="A904" s="11" t="str">
        <f>IF(Tableau8252728[[#This Row],[Semaine]]="","",VLOOKUP(Tableau8252728[[#This Row],[Semaine]],Listes!$A:$B,2,FALSE))</f>
        <v/>
      </c>
      <c r="B904" s="11" t="str">
        <f>IF(ISBLANK(Tableau8252728[[#This Row],[Matricule]]),"",VLOOKUP(Tableau8252728[[#This Row],[Matricule]],#REF!,2,FALSE))</f>
        <v/>
      </c>
      <c r="C904" s="11" t="str">
        <f>IF(ISBLANK(Tableau8252728[[#This Row],[Matricule]]),"",VLOOKUP(Tableau8252728[[#This Row],[Matricule]],#REF!,3,FALSE))</f>
        <v/>
      </c>
      <c r="D904" s="11" t="str">
        <f>CONCATENATE(Tableau8252728[[#This Row],[Semaine]],Tableau8252728[[#This Row],[Matricule]])</f>
        <v/>
      </c>
      <c r="O904" s="14" t="str">
        <f>IF(SUM(Tableau8252728[[#This Row],[Lundi]:[Mercredi]])&gt;0,SUM(Tableau8252728[[#This Row],[Lundi]:[Mercredi]]),"")</f>
        <v/>
      </c>
      <c r="P904" s="14" t="str">
        <f>IF(SUM(Tableau8252728[[#This Row],[Jeudi]:[Samedi]])&gt;0,SUM(Tableau8252728[[#This Row],[Jeudi]:[Samedi]]),"")</f>
        <v/>
      </c>
      <c r="Q904" s="14">
        <f>COUNTIF(Tableau8252728[[#This Row],[Lundi]:[Mercredi]],"&gt;0") + COUNTIF(Tableau8252728[[#This Row],[Jeudi]:[Samedi]],"&gt;0")</f>
        <v>0</v>
      </c>
      <c r="R904" s="14" t="str">
        <f>IFERROR(Tableau8252728[[#This Row],[Total Tour 1]]+Tableau8252728[[#This Row],[Total Tour 2]],"")</f>
        <v/>
      </c>
      <c r="S904" s="14">
        <f>COUNTIF(Tableau8252728[[#This Row],[Lundi]:[Samedi]],"&gt;=10")*1000</f>
        <v>0</v>
      </c>
      <c r="T90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04" s="15">
        <f>Tableau8252728[[#This Row],[Prime production]]+Tableau8252728[[#This Row],[Prime rendement]]</f>
        <v>0</v>
      </c>
      <c r="V904" s="15" t="str">
        <f>IF(Tableau8252728[[#This Row],[Matricule]]&gt;1,IF(COUNTIF(Tableau8252728[DateMatricule],Tableau8252728[[#This Row],[DateMatricule]])&gt;1,"Doublon",""),"")</f>
        <v/>
      </c>
    </row>
    <row r="905" spans="1:22" x14ac:dyDescent="0.25">
      <c r="A905" s="11" t="str">
        <f>IF(Tableau8252728[[#This Row],[Semaine]]="","",VLOOKUP(Tableau8252728[[#This Row],[Semaine]],Listes!$A:$B,2,FALSE))</f>
        <v/>
      </c>
      <c r="B905" s="11" t="str">
        <f>IF(ISBLANK(Tableau8252728[[#This Row],[Matricule]]),"",VLOOKUP(Tableau8252728[[#This Row],[Matricule]],#REF!,2,FALSE))</f>
        <v/>
      </c>
      <c r="C905" s="11" t="str">
        <f>IF(ISBLANK(Tableau8252728[[#This Row],[Matricule]]),"",VLOOKUP(Tableau8252728[[#This Row],[Matricule]],#REF!,3,FALSE))</f>
        <v/>
      </c>
      <c r="D905" s="11" t="str">
        <f>CONCATENATE(Tableau8252728[[#This Row],[Semaine]],Tableau8252728[[#This Row],[Matricule]])</f>
        <v/>
      </c>
      <c r="O905" s="14" t="str">
        <f>IF(SUM(Tableau8252728[[#This Row],[Lundi]:[Mercredi]])&gt;0,SUM(Tableau8252728[[#This Row],[Lundi]:[Mercredi]]),"")</f>
        <v/>
      </c>
      <c r="P905" s="14" t="str">
        <f>IF(SUM(Tableau8252728[[#This Row],[Jeudi]:[Samedi]])&gt;0,SUM(Tableau8252728[[#This Row],[Jeudi]:[Samedi]]),"")</f>
        <v/>
      </c>
      <c r="Q905" s="14">
        <f>COUNTIF(Tableau8252728[[#This Row],[Lundi]:[Mercredi]],"&gt;0") + COUNTIF(Tableau8252728[[#This Row],[Jeudi]:[Samedi]],"&gt;0")</f>
        <v>0</v>
      </c>
      <c r="R905" s="14" t="str">
        <f>IFERROR(Tableau8252728[[#This Row],[Total Tour 1]]+Tableau8252728[[#This Row],[Total Tour 2]],"")</f>
        <v/>
      </c>
      <c r="S905" s="14">
        <f>COUNTIF(Tableau8252728[[#This Row],[Lundi]:[Samedi]],"&gt;=10")*1000</f>
        <v>0</v>
      </c>
      <c r="T90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05" s="15">
        <f>Tableau8252728[[#This Row],[Prime production]]+Tableau8252728[[#This Row],[Prime rendement]]</f>
        <v>0</v>
      </c>
      <c r="V905" s="15" t="str">
        <f>IF(Tableau8252728[[#This Row],[Matricule]]&gt;1,IF(COUNTIF(Tableau8252728[DateMatricule],Tableau8252728[[#This Row],[DateMatricule]])&gt;1,"Doublon",""),"")</f>
        <v/>
      </c>
    </row>
    <row r="906" spans="1:22" x14ac:dyDescent="0.25">
      <c r="A906" s="11" t="str">
        <f>IF(Tableau8252728[[#This Row],[Semaine]]="","",VLOOKUP(Tableau8252728[[#This Row],[Semaine]],Listes!$A:$B,2,FALSE))</f>
        <v/>
      </c>
      <c r="B906" s="11" t="str">
        <f>IF(ISBLANK(Tableau8252728[[#This Row],[Matricule]]),"",VLOOKUP(Tableau8252728[[#This Row],[Matricule]],#REF!,2,FALSE))</f>
        <v/>
      </c>
      <c r="C906" s="11" t="str">
        <f>IF(ISBLANK(Tableau8252728[[#This Row],[Matricule]]),"",VLOOKUP(Tableau8252728[[#This Row],[Matricule]],#REF!,3,FALSE))</f>
        <v/>
      </c>
      <c r="D906" s="11" t="str">
        <f>CONCATENATE(Tableau8252728[[#This Row],[Semaine]],Tableau8252728[[#This Row],[Matricule]])</f>
        <v/>
      </c>
      <c r="O906" s="14" t="str">
        <f>IF(SUM(Tableau8252728[[#This Row],[Lundi]:[Mercredi]])&gt;0,SUM(Tableau8252728[[#This Row],[Lundi]:[Mercredi]]),"")</f>
        <v/>
      </c>
      <c r="P906" s="14" t="str">
        <f>IF(SUM(Tableau8252728[[#This Row],[Jeudi]:[Samedi]])&gt;0,SUM(Tableau8252728[[#This Row],[Jeudi]:[Samedi]]),"")</f>
        <v/>
      </c>
      <c r="Q906" s="14">
        <f>COUNTIF(Tableau8252728[[#This Row],[Lundi]:[Mercredi]],"&gt;0") + COUNTIF(Tableau8252728[[#This Row],[Jeudi]:[Samedi]],"&gt;0")</f>
        <v>0</v>
      </c>
      <c r="R906" s="14" t="str">
        <f>IFERROR(Tableau8252728[[#This Row],[Total Tour 1]]+Tableau8252728[[#This Row],[Total Tour 2]],"")</f>
        <v/>
      </c>
      <c r="S906" s="14">
        <f>COUNTIF(Tableau8252728[[#This Row],[Lundi]:[Samedi]],"&gt;=10")*1000</f>
        <v>0</v>
      </c>
      <c r="T90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06" s="15">
        <f>Tableau8252728[[#This Row],[Prime production]]+Tableau8252728[[#This Row],[Prime rendement]]</f>
        <v>0</v>
      </c>
      <c r="V906" s="15" t="str">
        <f>IF(Tableau8252728[[#This Row],[Matricule]]&gt;1,IF(COUNTIF(Tableau8252728[DateMatricule],Tableau8252728[[#This Row],[DateMatricule]])&gt;1,"Doublon",""),"")</f>
        <v/>
      </c>
    </row>
    <row r="907" spans="1:22" x14ac:dyDescent="0.25">
      <c r="A907" s="11" t="str">
        <f>IF(Tableau8252728[[#This Row],[Semaine]]="","",VLOOKUP(Tableau8252728[[#This Row],[Semaine]],Listes!$A:$B,2,FALSE))</f>
        <v/>
      </c>
      <c r="B907" s="11" t="str">
        <f>IF(ISBLANK(Tableau8252728[[#This Row],[Matricule]]),"",VLOOKUP(Tableau8252728[[#This Row],[Matricule]],#REF!,2,FALSE))</f>
        <v/>
      </c>
      <c r="C907" s="11" t="str">
        <f>IF(ISBLANK(Tableau8252728[[#This Row],[Matricule]]),"",VLOOKUP(Tableau8252728[[#This Row],[Matricule]],#REF!,3,FALSE))</f>
        <v/>
      </c>
      <c r="D907" s="11" t="str">
        <f>CONCATENATE(Tableau8252728[[#This Row],[Semaine]],Tableau8252728[[#This Row],[Matricule]])</f>
        <v/>
      </c>
      <c r="O907" s="14" t="str">
        <f>IF(SUM(Tableau8252728[[#This Row],[Lundi]:[Mercredi]])&gt;0,SUM(Tableau8252728[[#This Row],[Lundi]:[Mercredi]]),"")</f>
        <v/>
      </c>
      <c r="P907" s="14" t="str">
        <f>IF(SUM(Tableau8252728[[#This Row],[Jeudi]:[Samedi]])&gt;0,SUM(Tableau8252728[[#This Row],[Jeudi]:[Samedi]]),"")</f>
        <v/>
      </c>
      <c r="Q907" s="14">
        <f>COUNTIF(Tableau8252728[[#This Row],[Lundi]:[Mercredi]],"&gt;0") + COUNTIF(Tableau8252728[[#This Row],[Jeudi]:[Samedi]],"&gt;0")</f>
        <v>0</v>
      </c>
      <c r="R907" s="14" t="str">
        <f>IFERROR(Tableau8252728[[#This Row],[Total Tour 1]]+Tableau8252728[[#This Row],[Total Tour 2]],"")</f>
        <v/>
      </c>
      <c r="S907" s="14">
        <f>COUNTIF(Tableau8252728[[#This Row],[Lundi]:[Samedi]],"&gt;=10")*1000</f>
        <v>0</v>
      </c>
      <c r="T90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07" s="15">
        <f>Tableau8252728[[#This Row],[Prime production]]+Tableau8252728[[#This Row],[Prime rendement]]</f>
        <v>0</v>
      </c>
      <c r="V907" s="15" t="str">
        <f>IF(Tableau8252728[[#This Row],[Matricule]]&gt;1,IF(COUNTIF(Tableau8252728[DateMatricule],Tableau8252728[[#This Row],[DateMatricule]])&gt;1,"Doublon",""),"")</f>
        <v/>
      </c>
    </row>
    <row r="908" spans="1:22" x14ac:dyDescent="0.25">
      <c r="A908" s="11" t="str">
        <f>IF(Tableau8252728[[#This Row],[Semaine]]="","",VLOOKUP(Tableau8252728[[#This Row],[Semaine]],Listes!$A:$B,2,FALSE))</f>
        <v/>
      </c>
      <c r="B908" s="11" t="str">
        <f>IF(ISBLANK(Tableau8252728[[#This Row],[Matricule]]),"",VLOOKUP(Tableau8252728[[#This Row],[Matricule]],#REF!,2,FALSE))</f>
        <v/>
      </c>
      <c r="C908" s="11" t="str">
        <f>IF(ISBLANK(Tableau8252728[[#This Row],[Matricule]]),"",VLOOKUP(Tableau8252728[[#This Row],[Matricule]],#REF!,3,FALSE))</f>
        <v/>
      </c>
      <c r="D908" s="11" t="str">
        <f>CONCATENATE(Tableau8252728[[#This Row],[Semaine]],Tableau8252728[[#This Row],[Matricule]])</f>
        <v/>
      </c>
      <c r="O908" s="14" t="str">
        <f>IF(SUM(Tableau8252728[[#This Row],[Lundi]:[Mercredi]])&gt;0,SUM(Tableau8252728[[#This Row],[Lundi]:[Mercredi]]),"")</f>
        <v/>
      </c>
      <c r="P908" s="14" t="str">
        <f>IF(SUM(Tableau8252728[[#This Row],[Jeudi]:[Samedi]])&gt;0,SUM(Tableau8252728[[#This Row],[Jeudi]:[Samedi]]),"")</f>
        <v/>
      </c>
      <c r="Q908" s="14">
        <f>COUNTIF(Tableau8252728[[#This Row],[Lundi]:[Mercredi]],"&gt;0") + COUNTIF(Tableau8252728[[#This Row],[Jeudi]:[Samedi]],"&gt;0")</f>
        <v>0</v>
      </c>
      <c r="R908" s="14" t="str">
        <f>IFERROR(Tableau8252728[[#This Row],[Total Tour 1]]+Tableau8252728[[#This Row],[Total Tour 2]],"")</f>
        <v/>
      </c>
      <c r="S908" s="14">
        <f>COUNTIF(Tableau8252728[[#This Row],[Lundi]:[Samedi]],"&gt;=10")*1000</f>
        <v>0</v>
      </c>
      <c r="T90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08" s="15">
        <f>Tableau8252728[[#This Row],[Prime production]]+Tableau8252728[[#This Row],[Prime rendement]]</f>
        <v>0</v>
      </c>
      <c r="V908" s="15" t="str">
        <f>IF(Tableau8252728[[#This Row],[Matricule]]&gt;1,IF(COUNTIF(Tableau8252728[DateMatricule],Tableau8252728[[#This Row],[DateMatricule]])&gt;1,"Doublon",""),"")</f>
        <v/>
      </c>
    </row>
    <row r="909" spans="1:22" x14ac:dyDescent="0.25">
      <c r="A909" s="11" t="str">
        <f>IF(Tableau8252728[[#This Row],[Semaine]]="","",VLOOKUP(Tableau8252728[[#This Row],[Semaine]],Listes!$A:$B,2,FALSE))</f>
        <v/>
      </c>
      <c r="B909" s="11" t="str">
        <f>IF(ISBLANK(Tableau8252728[[#This Row],[Matricule]]),"",VLOOKUP(Tableau8252728[[#This Row],[Matricule]],#REF!,2,FALSE))</f>
        <v/>
      </c>
      <c r="C909" s="11" t="str">
        <f>IF(ISBLANK(Tableau8252728[[#This Row],[Matricule]]),"",VLOOKUP(Tableau8252728[[#This Row],[Matricule]],#REF!,3,FALSE))</f>
        <v/>
      </c>
      <c r="D909" s="11" t="str">
        <f>CONCATENATE(Tableau8252728[[#This Row],[Semaine]],Tableau8252728[[#This Row],[Matricule]])</f>
        <v/>
      </c>
      <c r="O909" s="14" t="str">
        <f>IF(SUM(Tableau8252728[[#This Row],[Lundi]:[Mercredi]])&gt;0,SUM(Tableau8252728[[#This Row],[Lundi]:[Mercredi]]),"")</f>
        <v/>
      </c>
      <c r="P909" s="14" t="str">
        <f>IF(SUM(Tableau8252728[[#This Row],[Jeudi]:[Samedi]])&gt;0,SUM(Tableau8252728[[#This Row],[Jeudi]:[Samedi]]),"")</f>
        <v/>
      </c>
      <c r="Q909" s="14">
        <f>COUNTIF(Tableau8252728[[#This Row],[Lundi]:[Mercredi]],"&gt;0") + COUNTIF(Tableau8252728[[#This Row],[Jeudi]:[Samedi]],"&gt;0")</f>
        <v>0</v>
      </c>
      <c r="R909" s="14" t="str">
        <f>IFERROR(Tableau8252728[[#This Row],[Total Tour 1]]+Tableau8252728[[#This Row],[Total Tour 2]],"")</f>
        <v/>
      </c>
      <c r="S909" s="14">
        <f>COUNTIF(Tableau8252728[[#This Row],[Lundi]:[Samedi]],"&gt;=10")*1000</f>
        <v>0</v>
      </c>
      <c r="T90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09" s="15">
        <f>Tableau8252728[[#This Row],[Prime production]]+Tableau8252728[[#This Row],[Prime rendement]]</f>
        <v>0</v>
      </c>
      <c r="V909" s="15" t="str">
        <f>IF(Tableau8252728[[#This Row],[Matricule]]&gt;1,IF(COUNTIF(Tableau8252728[DateMatricule],Tableau8252728[[#This Row],[DateMatricule]])&gt;1,"Doublon",""),"")</f>
        <v/>
      </c>
    </row>
    <row r="910" spans="1:22" x14ac:dyDescent="0.25">
      <c r="A910" s="11" t="str">
        <f>IF(Tableau8252728[[#This Row],[Semaine]]="","",VLOOKUP(Tableau8252728[[#This Row],[Semaine]],Listes!$A:$B,2,FALSE))</f>
        <v/>
      </c>
      <c r="B910" s="11" t="str">
        <f>IF(ISBLANK(Tableau8252728[[#This Row],[Matricule]]),"",VLOOKUP(Tableau8252728[[#This Row],[Matricule]],#REF!,2,FALSE))</f>
        <v/>
      </c>
      <c r="C910" s="11" t="str">
        <f>IF(ISBLANK(Tableau8252728[[#This Row],[Matricule]]),"",VLOOKUP(Tableau8252728[[#This Row],[Matricule]],#REF!,3,FALSE))</f>
        <v/>
      </c>
      <c r="D910" s="11" t="str">
        <f>CONCATENATE(Tableau8252728[[#This Row],[Semaine]],Tableau8252728[[#This Row],[Matricule]])</f>
        <v/>
      </c>
      <c r="O910" s="14" t="str">
        <f>IF(SUM(Tableau8252728[[#This Row],[Lundi]:[Mercredi]])&gt;0,SUM(Tableau8252728[[#This Row],[Lundi]:[Mercredi]]),"")</f>
        <v/>
      </c>
      <c r="P910" s="14" t="str">
        <f>IF(SUM(Tableau8252728[[#This Row],[Jeudi]:[Samedi]])&gt;0,SUM(Tableau8252728[[#This Row],[Jeudi]:[Samedi]]),"")</f>
        <v/>
      </c>
      <c r="Q910" s="14">
        <f>COUNTIF(Tableau8252728[[#This Row],[Lundi]:[Mercredi]],"&gt;0") + COUNTIF(Tableau8252728[[#This Row],[Jeudi]:[Samedi]],"&gt;0")</f>
        <v>0</v>
      </c>
      <c r="R910" s="14" t="str">
        <f>IFERROR(Tableau8252728[[#This Row],[Total Tour 1]]+Tableau8252728[[#This Row],[Total Tour 2]],"")</f>
        <v/>
      </c>
      <c r="S910" s="14">
        <f>COUNTIF(Tableau8252728[[#This Row],[Lundi]:[Samedi]],"&gt;=10")*1000</f>
        <v>0</v>
      </c>
      <c r="T91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10" s="15">
        <f>Tableau8252728[[#This Row],[Prime production]]+Tableau8252728[[#This Row],[Prime rendement]]</f>
        <v>0</v>
      </c>
      <c r="V910" s="15" t="str">
        <f>IF(Tableau8252728[[#This Row],[Matricule]]&gt;1,IF(COUNTIF(Tableau8252728[DateMatricule],Tableau8252728[[#This Row],[DateMatricule]])&gt;1,"Doublon",""),"")</f>
        <v/>
      </c>
    </row>
    <row r="911" spans="1:22" x14ac:dyDescent="0.25">
      <c r="A911" s="11" t="str">
        <f>IF(Tableau8252728[[#This Row],[Semaine]]="","",VLOOKUP(Tableau8252728[[#This Row],[Semaine]],Listes!$A:$B,2,FALSE))</f>
        <v/>
      </c>
      <c r="B911" s="11" t="str">
        <f>IF(ISBLANK(Tableau8252728[[#This Row],[Matricule]]),"",VLOOKUP(Tableau8252728[[#This Row],[Matricule]],#REF!,2,FALSE))</f>
        <v/>
      </c>
      <c r="C911" s="11" t="str">
        <f>IF(ISBLANK(Tableau8252728[[#This Row],[Matricule]]),"",VLOOKUP(Tableau8252728[[#This Row],[Matricule]],#REF!,3,FALSE))</f>
        <v/>
      </c>
      <c r="D911" s="11" t="str">
        <f>CONCATENATE(Tableau8252728[[#This Row],[Semaine]],Tableau8252728[[#This Row],[Matricule]])</f>
        <v/>
      </c>
      <c r="O911" s="14" t="str">
        <f>IF(SUM(Tableau8252728[[#This Row],[Lundi]:[Mercredi]])&gt;0,SUM(Tableau8252728[[#This Row],[Lundi]:[Mercredi]]),"")</f>
        <v/>
      </c>
      <c r="P911" s="14" t="str">
        <f>IF(SUM(Tableau8252728[[#This Row],[Jeudi]:[Samedi]])&gt;0,SUM(Tableau8252728[[#This Row],[Jeudi]:[Samedi]]),"")</f>
        <v/>
      </c>
      <c r="Q911" s="14">
        <f>COUNTIF(Tableau8252728[[#This Row],[Lundi]:[Mercredi]],"&gt;0") + COUNTIF(Tableau8252728[[#This Row],[Jeudi]:[Samedi]],"&gt;0")</f>
        <v>0</v>
      </c>
      <c r="R911" s="14" t="str">
        <f>IFERROR(Tableau8252728[[#This Row],[Total Tour 1]]+Tableau8252728[[#This Row],[Total Tour 2]],"")</f>
        <v/>
      </c>
      <c r="S911" s="14">
        <f>COUNTIF(Tableau8252728[[#This Row],[Lundi]:[Samedi]],"&gt;=10")*1000</f>
        <v>0</v>
      </c>
      <c r="T91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11" s="15">
        <f>Tableau8252728[[#This Row],[Prime production]]+Tableau8252728[[#This Row],[Prime rendement]]</f>
        <v>0</v>
      </c>
      <c r="V911" s="15" t="str">
        <f>IF(Tableau8252728[[#This Row],[Matricule]]&gt;1,IF(COUNTIF(Tableau8252728[DateMatricule],Tableau8252728[[#This Row],[DateMatricule]])&gt;1,"Doublon",""),"")</f>
        <v/>
      </c>
    </row>
    <row r="912" spans="1:22" x14ac:dyDescent="0.25">
      <c r="A912" s="11" t="str">
        <f>IF(Tableau8252728[[#This Row],[Semaine]]="","",VLOOKUP(Tableau8252728[[#This Row],[Semaine]],Listes!$A:$B,2,FALSE))</f>
        <v/>
      </c>
      <c r="B912" s="11" t="str">
        <f>IF(ISBLANK(Tableau8252728[[#This Row],[Matricule]]),"",VLOOKUP(Tableau8252728[[#This Row],[Matricule]],#REF!,2,FALSE))</f>
        <v/>
      </c>
      <c r="C912" s="11" t="str">
        <f>IF(ISBLANK(Tableau8252728[[#This Row],[Matricule]]),"",VLOOKUP(Tableau8252728[[#This Row],[Matricule]],#REF!,3,FALSE))</f>
        <v/>
      </c>
      <c r="D912" s="11" t="str">
        <f>CONCATENATE(Tableau8252728[[#This Row],[Semaine]],Tableau8252728[[#This Row],[Matricule]])</f>
        <v/>
      </c>
      <c r="O912" s="14" t="str">
        <f>IF(SUM(Tableau8252728[[#This Row],[Lundi]:[Mercredi]])&gt;0,SUM(Tableau8252728[[#This Row],[Lundi]:[Mercredi]]),"")</f>
        <v/>
      </c>
      <c r="P912" s="14" t="str">
        <f>IF(SUM(Tableau8252728[[#This Row],[Jeudi]:[Samedi]])&gt;0,SUM(Tableau8252728[[#This Row],[Jeudi]:[Samedi]]),"")</f>
        <v/>
      </c>
      <c r="Q912" s="14">
        <f>COUNTIF(Tableau8252728[[#This Row],[Lundi]:[Mercredi]],"&gt;0") + COUNTIF(Tableau8252728[[#This Row],[Jeudi]:[Samedi]],"&gt;0")</f>
        <v>0</v>
      </c>
      <c r="R912" s="14" t="str">
        <f>IFERROR(Tableau8252728[[#This Row],[Total Tour 1]]+Tableau8252728[[#This Row],[Total Tour 2]],"")</f>
        <v/>
      </c>
      <c r="S912" s="14">
        <f>COUNTIF(Tableau8252728[[#This Row],[Lundi]:[Samedi]],"&gt;=10")*1000</f>
        <v>0</v>
      </c>
      <c r="T91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12" s="15">
        <f>Tableau8252728[[#This Row],[Prime production]]+Tableau8252728[[#This Row],[Prime rendement]]</f>
        <v>0</v>
      </c>
      <c r="V912" s="15" t="str">
        <f>IF(Tableau8252728[[#This Row],[Matricule]]&gt;1,IF(COUNTIF(Tableau8252728[DateMatricule],Tableau8252728[[#This Row],[DateMatricule]])&gt;1,"Doublon",""),"")</f>
        <v/>
      </c>
    </row>
    <row r="913" spans="1:22" x14ac:dyDescent="0.25">
      <c r="A913" s="11" t="str">
        <f>IF(Tableau8252728[[#This Row],[Semaine]]="","",VLOOKUP(Tableau8252728[[#This Row],[Semaine]],Listes!$A:$B,2,FALSE))</f>
        <v/>
      </c>
      <c r="B913" s="11" t="str">
        <f>IF(ISBLANK(Tableau8252728[[#This Row],[Matricule]]),"",VLOOKUP(Tableau8252728[[#This Row],[Matricule]],#REF!,2,FALSE))</f>
        <v/>
      </c>
      <c r="C913" s="11" t="str">
        <f>IF(ISBLANK(Tableau8252728[[#This Row],[Matricule]]),"",VLOOKUP(Tableau8252728[[#This Row],[Matricule]],#REF!,3,FALSE))</f>
        <v/>
      </c>
      <c r="D913" s="11" t="str">
        <f>CONCATENATE(Tableau8252728[[#This Row],[Semaine]],Tableau8252728[[#This Row],[Matricule]])</f>
        <v/>
      </c>
      <c r="O913" s="14" t="str">
        <f>IF(SUM(Tableau8252728[[#This Row],[Lundi]:[Mercredi]])&gt;0,SUM(Tableau8252728[[#This Row],[Lundi]:[Mercredi]]),"")</f>
        <v/>
      </c>
      <c r="P913" s="14" t="str">
        <f>IF(SUM(Tableau8252728[[#This Row],[Jeudi]:[Samedi]])&gt;0,SUM(Tableau8252728[[#This Row],[Jeudi]:[Samedi]]),"")</f>
        <v/>
      </c>
      <c r="Q913" s="14">
        <f>COUNTIF(Tableau8252728[[#This Row],[Lundi]:[Mercredi]],"&gt;0") + COUNTIF(Tableau8252728[[#This Row],[Jeudi]:[Samedi]],"&gt;0")</f>
        <v>0</v>
      </c>
      <c r="R913" s="14" t="str">
        <f>IFERROR(Tableau8252728[[#This Row],[Total Tour 1]]+Tableau8252728[[#This Row],[Total Tour 2]],"")</f>
        <v/>
      </c>
      <c r="S913" s="14">
        <f>COUNTIF(Tableau8252728[[#This Row],[Lundi]:[Samedi]],"&gt;=10")*1000</f>
        <v>0</v>
      </c>
      <c r="T91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13" s="15">
        <f>Tableau8252728[[#This Row],[Prime production]]+Tableau8252728[[#This Row],[Prime rendement]]</f>
        <v>0</v>
      </c>
      <c r="V913" s="15" t="str">
        <f>IF(Tableau8252728[[#This Row],[Matricule]]&gt;1,IF(COUNTIF(Tableau8252728[DateMatricule],Tableau8252728[[#This Row],[DateMatricule]])&gt;1,"Doublon",""),"")</f>
        <v/>
      </c>
    </row>
    <row r="914" spans="1:22" x14ac:dyDescent="0.25">
      <c r="A914" s="11" t="str">
        <f>IF(Tableau8252728[[#This Row],[Semaine]]="","",VLOOKUP(Tableau8252728[[#This Row],[Semaine]],Listes!$A:$B,2,FALSE))</f>
        <v/>
      </c>
      <c r="B914" s="11" t="str">
        <f>IF(ISBLANK(Tableau8252728[[#This Row],[Matricule]]),"",VLOOKUP(Tableau8252728[[#This Row],[Matricule]],#REF!,2,FALSE))</f>
        <v/>
      </c>
      <c r="C914" s="11" t="str">
        <f>IF(ISBLANK(Tableau8252728[[#This Row],[Matricule]]),"",VLOOKUP(Tableau8252728[[#This Row],[Matricule]],#REF!,3,FALSE))</f>
        <v/>
      </c>
      <c r="D914" s="11" t="str">
        <f>CONCATENATE(Tableau8252728[[#This Row],[Semaine]],Tableau8252728[[#This Row],[Matricule]])</f>
        <v/>
      </c>
      <c r="O914" s="14" t="str">
        <f>IF(SUM(Tableau8252728[[#This Row],[Lundi]:[Mercredi]])&gt;0,SUM(Tableau8252728[[#This Row],[Lundi]:[Mercredi]]),"")</f>
        <v/>
      </c>
      <c r="P914" s="14" t="str">
        <f>IF(SUM(Tableau8252728[[#This Row],[Jeudi]:[Samedi]])&gt;0,SUM(Tableau8252728[[#This Row],[Jeudi]:[Samedi]]),"")</f>
        <v/>
      </c>
      <c r="Q914" s="14">
        <f>COUNTIF(Tableau8252728[[#This Row],[Lundi]:[Mercredi]],"&gt;0") + COUNTIF(Tableau8252728[[#This Row],[Jeudi]:[Samedi]],"&gt;0")</f>
        <v>0</v>
      </c>
      <c r="R914" s="14" t="str">
        <f>IFERROR(Tableau8252728[[#This Row],[Total Tour 1]]+Tableau8252728[[#This Row],[Total Tour 2]],"")</f>
        <v/>
      </c>
      <c r="S914" s="14">
        <f>COUNTIF(Tableau8252728[[#This Row],[Lundi]:[Samedi]],"&gt;=10")*1000</f>
        <v>0</v>
      </c>
      <c r="T91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14" s="15">
        <f>Tableau8252728[[#This Row],[Prime production]]+Tableau8252728[[#This Row],[Prime rendement]]</f>
        <v>0</v>
      </c>
      <c r="V914" s="15" t="str">
        <f>IF(Tableau8252728[[#This Row],[Matricule]]&gt;1,IF(COUNTIF(Tableau8252728[DateMatricule],Tableau8252728[[#This Row],[DateMatricule]])&gt;1,"Doublon",""),"")</f>
        <v/>
      </c>
    </row>
    <row r="915" spans="1:22" x14ac:dyDescent="0.25">
      <c r="A915" s="11" t="str">
        <f>IF(Tableau8252728[[#This Row],[Semaine]]="","",VLOOKUP(Tableau8252728[[#This Row],[Semaine]],Listes!$A:$B,2,FALSE))</f>
        <v/>
      </c>
      <c r="B915" s="11" t="str">
        <f>IF(ISBLANK(Tableau8252728[[#This Row],[Matricule]]),"",VLOOKUP(Tableau8252728[[#This Row],[Matricule]],#REF!,2,FALSE))</f>
        <v/>
      </c>
      <c r="C915" s="11" t="str">
        <f>IF(ISBLANK(Tableau8252728[[#This Row],[Matricule]]),"",VLOOKUP(Tableau8252728[[#This Row],[Matricule]],#REF!,3,FALSE))</f>
        <v/>
      </c>
      <c r="D915" s="11" t="str">
        <f>CONCATENATE(Tableau8252728[[#This Row],[Semaine]],Tableau8252728[[#This Row],[Matricule]])</f>
        <v/>
      </c>
      <c r="O915" s="14" t="str">
        <f>IF(SUM(Tableau8252728[[#This Row],[Lundi]:[Mercredi]])&gt;0,SUM(Tableau8252728[[#This Row],[Lundi]:[Mercredi]]),"")</f>
        <v/>
      </c>
      <c r="P915" s="14" t="str">
        <f>IF(SUM(Tableau8252728[[#This Row],[Jeudi]:[Samedi]])&gt;0,SUM(Tableau8252728[[#This Row],[Jeudi]:[Samedi]]),"")</f>
        <v/>
      </c>
      <c r="Q915" s="14">
        <f>COUNTIF(Tableau8252728[[#This Row],[Lundi]:[Mercredi]],"&gt;0") + COUNTIF(Tableau8252728[[#This Row],[Jeudi]:[Samedi]],"&gt;0")</f>
        <v>0</v>
      </c>
      <c r="R915" s="14" t="str">
        <f>IFERROR(Tableau8252728[[#This Row],[Total Tour 1]]+Tableau8252728[[#This Row],[Total Tour 2]],"")</f>
        <v/>
      </c>
      <c r="S915" s="14">
        <f>COUNTIF(Tableau8252728[[#This Row],[Lundi]:[Samedi]],"&gt;=10")*1000</f>
        <v>0</v>
      </c>
      <c r="T91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15" s="15">
        <f>Tableau8252728[[#This Row],[Prime production]]+Tableau8252728[[#This Row],[Prime rendement]]</f>
        <v>0</v>
      </c>
      <c r="V915" s="15" t="str">
        <f>IF(Tableau8252728[[#This Row],[Matricule]]&gt;1,IF(COUNTIF(Tableau8252728[DateMatricule],Tableau8252728[[#This Row],[DateMatricule]])&gt;1,"Doublon",""),"")</f>
        <v/>
      </c>
    </row>
    <row r="916" spans="1:22" x14ac:dyDescent="0.25">
      <c r="A916" s="11" t="str">
        <f>IF(Tableau8252728[[#This Row],[Semaine]]="","",VLOOKUP(Tableau8252728[[#This Row],[Semaine]],Listes!$A:$B,2,FALSE))</f>
        <v/>
      </c>
      <c r="B916" s="11" t="str">
        <f>IF(ISBLANK(Tableau8252728[[#This Row],[Matricule]]),"",VLOOKUP(Tableau8252728[[#This Row],[Matricule]],#REF!,2,FALSE))</f>
        <v/>
      </c>
      <c r="C916" s="11" t="str">
        <f>IF(ISBLANK(Tableau8252728[[#This Row],[Matricule]]),"",VLOOKUP(Tableau8252728[[#This Row],[Matricule]],#REF!,3,FALSE))</f>
        <v/>
      </c>
      <c r="D916" s="11" t="str">
        <f>CONCATENATE(Tableau8252728[[#This Row],[Semaine]],Tableau8252728[[#This Row],[Matricule]])</f>
        <v/>
      </c>
      <c r="O916" s="14" t="str">
        <f>IF(SUM(Tableau8252728[[#This Row],[Lundi]:[Mercredi]])&gt;0,SUM(Tableau8252728[[#This Row],[Lundi]:[Mercredi]]),"")</f>
        <v/>
      </c>
      <c r="P916" s="14" t="str">
        <f>IF(SUM(Tableau8252728[[#This Row],[Jeudi]:[Samedi]])&gt;0,SUM(Tableau8252728[[#This Row],[Jeudi]:[Samedi]]),"")</f>
        <v/>
      </c>
      <c r="Q916" s="14">
        <f>COUNTIF(Tableau8252728[[#This Row],[Lundi]:[Mercredi]],"&gt;0") + COUNTIF(Tableau8252728[[#This Row],[Jeudi]:[Samedi]],"&gt;0")</f>
        <v>0</v>
      </c>
      <c r="R916" s="14" t="str">
        <f>IFERROR(Tableau8252728[[#This Row],[Total Tour 1]]+Tableau8252728[[#This Row],[Total Tour 2]],"")</f>
        <v/>
      </c>
      <c r="S916" s="14">
        <f>COUNTIF(Tableau8252728[[#This Row],[Lundi]:[Samedi]],"&gt;=10")*1000</f>
        <v>0</v>
      </c>
      <c r="T91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16" s="15">
        <f>Tableau8252728[[#This Row],[Prime production]]+Tableau8252728[[#This Row],[Prime rendement]]</f>
        <v>0</v>
      </c>
      <c r="V916" s="15" t="str">
        <f>IF(Tableau8252728[[#This Row],[Matricule]]&gt;1,IF(COUNTIF(Tableau8252728[DateMatricule],Tableau8252728[[#This Row],[DateMatricule]])&gt;1,"Doublon",""),"")</f>
        <v/>
      </c>
    </row>
    <row r="917" spans="1:22" x14ac:dyDescent="0.25">
      <c r="A917" s="11" t="str">
        <f>IF(Tableau8252728[[#This Row],[Semaine]]="","",VLOOKUP(Tableau8252728[[#This Row],[Semaine]],Listes!$A:$B,2,FALSE))</f>
        <v/>
      </c>
      <c r="B917" s="11" t="str">
        <f>IF(ISBLANK(Tableau8252728[[#This Row],[Matricule]]),"",VLOOKUP(Tableau8252728[[#This Row],[Matricule]],#REF!,2,FALSE))</f>
        <v/>
      </c>
      <c r="C917" s="11" t="str">
        <f>IF(ISBLANK(Tableau8252728[[#This Row],[Matricule]]),"",VLOOKUP(Tableau8252728[[#This Row],[Matricule]],#REF!,3,FALSE))</f>
        <v/>
      </c>
      <c r="D917" s="11" t="str">
        <f>CONCATENATE(Tableau8252728[[#This Row],[Semaine]],Tableau8252728[[#This Row],[Matricule]])</f>
        <v/>
      </c>
      <c r="O917" s="14" t="str">
        <f>IF(SUM(Tableau8252728[[#This Row],[Lundi]:[Mercredi]])&gt;0,SUM(Tableau8252728[[#This Row],[Lundi]:[Mercredi]]),"")</f>
        <v/>
      </c>
      <c r="P917" s="14" t="str">
        <f>IF(SUM(Tableau8252728[[#This Row],[Jeudi]:[Samedi]])&gt;0,SUM(Tableau8252728[[#This Row],[Jeudi]:[Samedi]]),"")</f>
        <v/>
      </c>
      <c r="Q917" s="14">
        <f>COUNTIF(Tableau8252728[[#This Row],[Lundi]:[Mercredi]],"&gt;0") + COUNTIF(Tableau8252728[[#This Row],[Jeudi]:[Samedi]],"&gt;0")</f>
        <v>0</v>
      </c>
      <c r="R917" s="14" t="str">
        <f>IFERROR(Tableau8252728[[#This Row],[Total Tour 1]]+Tableau8252728[[#This Row],[Total Tour 2]],"")</f>
        <v/>
      </c>
      <c r="S917" s="14">
        <f>COUNTIF(Tableau8252728[[#This Row],[Lundi]:[Samedi]],"&gt;=10")*1000</f>
        <v>0</v>
      </c>
      <c r="T91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17" s="15">
        <f>Tableau8252728[[#This Row],[Prime production]]+Tableau8252728[[#This Row],[Prime rendement]]</f>
        <v>0</v>
      </c>
      <c r="V917" s="15" t="str">
        <f>IF(Tableau8252728[[#This Row],[Matricule]]&gt;1,IF(COUNTIF(Tableau8252728[DateMatricule],Tableau8252728[[#This Row],[DateMatricule]])&gt;1,"Doublon",""),"")</f>
        <v/>
      </c>
    </row>
    <row r="918" spans="1:22" x14ac:dyDescent="0.25">
      <c r="A918" s="11" t="str">
        <f>IF(Tableau8252728[[#This Row],[Semaine]]="","",VLOOKUP(Tableau8252728[[#This Row],[Semaine]],Listes!$A:$B,2,FALSE))</f>
        <v/>
      </c>
      <c r="B918" s="11" t="str">
        <f>IF(ISBLANK(Tableau8252728[[#This Row],[Matricule]]),"",VLOOKUP(Tableau8252728[[#This Row],[Matricule]],#REF!,2,FALSE))</f>
        <v/>
      </c>
      <c r="C918" s="11" t="str">
        <f>IF(ISBLANK(Tableau8252728[[#This Row],[Matricule]]),"",VLOOKUP(Tableau8252728[[#This Row],[Matricule]],#REF!,3,FALSE))</f>
        <v/>
      </c>
      <c r="D918" s="11" t="str">
        <f>CONCATENATE(Tableau8252728[[#This Row],[Semaine]],Tableau8252728[[#This Row],[Matricule]])</f>
        <v/>
      </c>
      <c r="O918" s="14" t="str">
        <f>IF(SUM(Tableau8252728[[#This Row],[Lundi]:[Mercredi]])&gt;0,SUM(Tableau8252728[[#This Row],[Lundi]:[Mercredi]]),"")</f>
        <v/>
      </c>
      <c r="P918" s="14" t="str">
        <f>IF(SUM(Tableau8252728[[#This Row],[Jeudi]:[Samedi]])&gt;0,SUM(Tableau8252728[[#This Row],[Jeudi]:[Samedi]]),"")</f>
        <v/>
      </c>
      <c r="Q918" s="14">
        <f>COUNTIF(Tableau8252728[[#This Row],[Lundi]:[Mercredi]],"&gt;0") + COUNTIF(Tableau8252728[[#This Row],[Jeudi]:[Samedi]],"&gt;0")</f>
        <v>0</v>
      </c>
      <c r="R918" s="14" t="str">
        <f>IFERROR(Tableau8252728[[#This Row],[Total Tour 1]]+Tableau8252728[[#This Row],[Total Tour 2]],"")</f>
        <v/>
      </c>
      <c r="S918" s="14">
        <f>COUNTIF(Tableau8252728[[#This Row],[Lundi]:[Samedi]],"&gt;=10")*1000</f>
        <v>0</v>
      </c>
      <c r="T91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18" s="15">
        <f>Tableau8252728[[#This Row],[Prime production]]+Tableau8252728[[#This Row],[Prime rendement]]</f>
        <v>0</v>
      </c>
      <c r="V918" s="15" t="str">
        <f>IF(Tableau8252728[[#This Row],[Matricule]]&gt;1,IF(COUNTIF(Tableau8252728[DateMatricule],Tableau8252728[[#This Row],[DateMatricule]])&gt;1,"Doublon",""),"")</f>
        <v/>
      </c>
    </row>
    <row r="919" spans="1:22" x14ac:dyDescent="0.25">
      <c r="A919" s="11" t="str">
        <f>IF(Tableau8252728[[#This Row],[Semaine]]="","",VLOOKUP(Tableau8252728[[#This Row],[Semaine]],Listes!$A:$B,2,FALSE))</f>
        <v/>
      </c>
      <c r="B919" s="11" t="str">
        <f>IF(ISBLANK(Tableau8252728[[#This Row],[Matricule]]),"",VLOOKUP(Tableau8252728[[#This Row],[Matricule]],#REF!,2,FALSE))</f>
        <v/>
      </c>
      <c r="C919" s="11" t="str">
        <f>IF(ISBLANK(Tableau8252728[[#This Row],[Matricule]]),"",VLOOKUP(Tableau8252728[[#This Row],[Matricule]],#REF!,3,FALSE))</f>
        <v/>
      </c>
      <c r="D919" s="11" t="str">
        <f>CONCATENATE(Tableau8252728[[#This Row],[Semaine]],Tableau8252728[[#This Row],[Matricule]])</f>
        <v/>
      </c>
      <c r="O919" s="14" t="str">
        <f>IF(SUM(Tableau8252728[[#This Row],[Lundi]:[Mercredi]])&gt;0,SUM(Tableau8252728[[#This Row],[Lundi]:[Mercredi]]),"")</f>
        <v/>
      </c>
      <c r="P919" s="14" t="str">
        <f>IF(SUM(Tableau8252728[[#This Row],[Jeudi]:[Samedi]])&gt;0,SUM(Tableau8252728[[#This Row],[Jeudi]:[Samedi]]),"")</f>
        <v/>
      </c>
      <c r="Q919" s="14">
        <f>COUNTIF(Tableau8252728[[#This Row],[Lundi]:[Mercredi]],"&gt;0") + COUNTIF(Tableau8252728[[#This Row],[Jeudi]:[Samedi]],"&gt;0")</f>
        <v>0</v>
      </c>
      <c r="R919" s="14" t="str">
        <f>IFERROR(Tableau8252728[[#This Row],[Total Tour 1]]+Tableau8252728[[#This Row],[Total Tour 2]],"")</f>
        <v/>
      </c>
      <c r="S919" s="14">
        <f>COUNTIF(Tableau8252728[[#This Row],[Lundi]:[Samedi]],"&gt;=10")*1000</f>
        <v>0</v>
      </c>
      <c r="T91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19" s="15">
        <f>Tableau8252728[[#This Row],[Prime production]]+Tableau8252728[[#This Row],[Prime rendement]]</f>
        <v>0</v>
      </c>
      <c r="V919" s="15" t="str">
        <f>IF(Tableau8252728[[#This Row],[Matricule]]&gt;1,IF(COUNTIF(Tableau8252728[DateMatricule],Tableau8252728[[#This Row],[DateMatricule]])&gt;1,"Doublon",""),"")</f>
        <v/>
      </c>
    </row>
    <row r="920" spans="1:22" x14ac:dyDescent="0.25">
      <c r="A920" s="11" t="str">
        <f>IF(Tableau8252728[[#This Row],[Semaine]]="","",VLOOKUP(Tableau8252728[[#This Row],[Semaine]],Listes!$A:$B,2,FALSE))</f>
        <v/>
      </c>
      <c r="B920" s="11" t="str">
        <f>IF(ISBLANK(Tableau8252728[[#This Row],[Matricule]]),"",VLOOKUP(Tableau8252728[[#This Row],[Matricule]],#REF!,2,FALSE))</f>
        <v/>
      </c>
      <c r="C920" s="11" t="str">
        <f>IF(ISBLANK(Tableau8252728[[#This Row],[Matricule]]),"",VLOOKUP(Tableau8252728[[#This Row],[Matricule]],#REF!,3,FALSE))</f>
        <v/>
      </c>
      <c r="D920" s="11" t="str">
        <f>CONCATENATE(Tableau8252728[[#This Row],[Semaine]],Tableau8252728[[#This Row],[Matricule]])</f>
        <v/>
      </c>
      <c r="O920" s="14" t="str">
        <f>IF(SUM(Tableau8252728[[#This Row],[Lundi]:[Mercredi]])&gt;0,SUM(Tableau8252728[[#This Row],[Lundi]:[Mercredi]]),"")</f>
        <v/>
      </c>
      <c r="P920" s="14" t="str">
        <f>IF(SUM(Tableau8252728[[#This Row],[Jeudi]:[Samedi]])&gt;0,SUM(Tableau8252728[[#This Row],[Jeudi]:[Samedi]]),"")</f>
        <v/>
      </c>
      <c r="Q920" s="14">
        <f>COUNTIF(Tableau8252728[[#This Row],[Lundi]:[Mercredi]],"&gt;0") + COUNTIF(Tableau8252728[[#This Row],[Jeudi]:[Samedi]],"&gt;0")</f>
        <v>0</v>
      </c>
      <c r="R920" s="14" t="str">
        <f>IFERROR(Tableau8252728[[#This Row],[Total Tour 1]]+Tableau8252728[[#This Row],[Total Tour 2]],"")</f>
        <v/>
      </c>
      <c r="S920" s="14">
        <f>COUNTIF(Tableau8252728[[#This Row],[Lundi]:[Samedi]],"&gt;=10")*1000</f>
        <v>0</v>
      </c>
      <c r="T92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20" s="15">
        <f>Tableau8252728[[#This Row],[Prime production]]+Tableau8252728[[#This Row],[Prime rendement]]</f>
        <v>0</v>
      </c>
      <c r="V920" s="15" t="str">
        <f>IF(Tableau8252728[[#This Row],[Matricule]]&gt;1,IF(COUNTIF(Tableau8252728[DateMatricule],Tableau8252728[[#This Row],[DateMatricule]])&gt;1,"Doublon",""),"")</f>
        <v/>
      </c>
    </row>
    <row r="921" spans="1:22" x14ac:dyDescent="0.25">
      <c r="A921" s="11" t="str">
        <f>IF(Tableau8252728[[#This Row],[Semaine]]="","",VLOOKUP(Tableau8252728[[#This Row],[Semaine]],Listes!$A:$B,2,FALSE))</f>
        <v/>
      </c>
      <c r="B921" s="11" t="str">
        <f>IF(ISBLANK(Tableau8252728[[#This Row],[Matricule]]),"",VLOOKUP(Tableau8252728[[#This Row],[Matricule]],#REF!,2,FALSE))</f>
        <v/>
      </c>
      <c r="C921" s="11" t="str">
        <f>IF(ISBLANK(Tableau8252728[[#This Row],[Matricule]]),"",VLOOKUP(Tableau8252728[[#This Row],[Matricule]],#REF!,3,FALSE))</f>
        <v/>
      </c>
      <c r="D921" s="11" t="str">
        <f>CONCATENATE(Tableau8252728[[#This Row],[Semaine]],Tableau8252728[[#This Row],[Matricule]])</f>
        <v/>
      </c>
      <c r="O921" s="14" t="str">
        <f>IF(SUM(Tableau8252728[[#This Row],[Lundi]:[Mercredi]])&gt;0,SUM(Tableau8252728[[#This Row],[Lundi]:[Mercredi]]),"")</f>
        <v/>
      </c>
      <c r="P921" s="14" t="str">
        <f>IF(SUM(Tableau8252728[[#This Row],[Jeudi]:[Samedi]])&gt;0,SUM(Tableau8252728[[#This Row],[Jeudi]:[Samedi]]),"")</f>
        <v/>
      </c>
      <c r="Q921" s="14">
        <f>COUNTIF(Tableau8252728[[#This Row],[Lundi]:[Mercredi]],"&gt;0") + COUNTIF(Tableau8252728[[#This Row],[Jeudi]:[Samedi]],"&gt;0")</f>
        <v>0</v>
      </c>
      <c r="R921" s="14" t="str">
        <f>IFERROR(Tableau8252728[[#This Row],[Total Tour 1]]+Tableau8252728[[#This Row],[Total Tour 2]],"")</f>
        <v/>
      </c>
      <c r="S921" s="14">
        <f>COUNTIF(Tableau8252728[[#This Row],[Lundi]:[Samedi]],"&gt;=10")*1000</f>
        <v>0</v>
      </c>
      <c r="T92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21" s="15">
        <f>Tableau8252728[[#This Row],[Prime production]]+Tableau8252728[[#This Row],[Prime rendement]]</f>
        <v>0</v>
      </c>
      <c r="V921" s="15" t="str">
        <f>IF(Tableau8252728[[#This Row],[Matricule]]&gt;1,IF(COUNTIF(Tableau8252728[DateMatricule],Tableau8252728[[#This Row],[DateMatricule]])&gt;1,"Doublon",""),"")</f>
        <v/>
      </c>
    </row>
    <row r="922" spans="1:22" x14ac:dyDescent="0.25">
      <c r="A922" s="11" t="str">
        <f>IF(Tableau8252728[[#This Row],[Semaine]]="","",VLOOKUP(Tableau8252728[[#This Row],[Semaine]],Listes!$A:$B,2,FALSE))</f>
        <v/>
      </c>
      <c r="B922" s="11" t="str">
        <f>IF(ISBLANK(Tableau8252728[[#This Row],[Matricule]]),"",VLOOKUP(Tableau8252728[[#This Row],[Matricule]],#REF!,2,FALSE))</f>
        <v/>
      </c>
      <c r="C922" s="11" t="str">
        <f>IF(ISBLANK(Tableau8252728[[#This Row],[Matricule]]),"",VLOOKUP(Tableau8252728[[#This Row],[Matricule]],#REF!,3,FALSE))</f>
        <v/>
      </c>
      <c r="D922" s="11" t="str">
        <f>CONCATENATE(Tableau8252728[[#This Row],[Semaine]],Tableau8252728[[#This Row],[Matricule]])</f>
        <v/>
      </c>
      <c r="O922" s="14" t="str">
        <f>IF(SUM(Tableau8252728[[#This Row],[Lundi]:[Mercredi]])&gt;0,SUM(Tableau8252728[[#This Row],[Lundi]:[Mercredi]]),"")</f>
        <v/>
      </c>
      <c r="P922" s="14" t="str">
        <f>IF(SUM(Tableau8252728[[#This Row],[Jeudi]:[Samedi]])&gt;0,SUM(Tableau8252728[[#This Row],[Jeudi]:[Samedi]]),"")</f>
        <v/>
      </c>
      <c r="Q922" s="14">
        <f>COUNTIF(Tableau8252728[[#This Row],[Lundi]:[Mercredi]],"&gt;0") + COUNTIF(Tableau8252728[[#This Row],[Jeudi]:[Samedi]],"&gt;0")</f>
        <v>0</v>
      </c>
      <c r="R922" s="14" t="str">
        <f>IFERROR(Tableau8252728[[#This Row],[Total Tour 1]]+Tableau8252728[[#This Row],[Total Tour 2]],"")</f>
        <v/>
      </c>
      <c r="S922" s="14">
        <f>COUNTIF(Tableau8252728[[#This Row],[Lundi]:[Samedi]],"&gt;=10")*1000</f>
        <v>0</v>
      </c>
      <c r="T92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22" s="15">
        <f>Tableau8252728[[#This Row],[Prime production]]+Tableau8252728[[#This Row],[Prime rendement]]</f>
        <v>0</v>
      </c>
      <c r="V922" s="15" t="str">
        <f>IF(Tableau8252728[[#This Row],[Matricule]]&gt;1,IF(COUNTIF(Tableau8252728[DateMatricule],Tableau8252728[[#This Row],[DateMatricule]])&gt;1,"Doublon",""),"")</f>
        <v/>
      </c>
    </row>
    <row r="923" spans="1:22" x14ac:dyDescent="0.25">
      <c r="A923" s="11" t="str">
        <f>IF(Tableau8252728[[#This Row],[Semaine]]="","",VLOOKUP(Tableau8252728[[#This Row],[Semaine]],Listes!$A:$B,2,FALSE))</f>
        <v/>
      </c>
      <c r="B923" s="11" t="str">
        <f>IF(ISBLANK(Tableau8252728[[#This Row],[Matricule]]),"",VLOOKUP(Tableau8252728[[#This Row],[Matricule]],#REF!,2,FALSE))</f>
        <v/>
      </c>
      <c r="C923" s="11" t="str">
        <f>IF(ISBLANK(Tableau8252728[[#This Row],[Matricule]]),"",VLOOKUP(Tableau8252728[[#This Row],[Matricule]],#REF!,3,FALSE))</f>
        <v/>
      </c>
      <c r="D923" s="11" t="str">
        <f>CONCATENATE(Tableau8252728[[#This Row],[Semaine]],Tableau8252728[[#This Row],[Matricule]])</f>
        <v/>
      </c>
      <c r="O923" s="14" t="str">
        <f>IF(SUM(Tableau8252728[[#This Row],[Lundi]:[Mercredi]])&gt;0,SUM(Tableau8252728[[#This Row],[Lundi]:[Mercredi]]),"")</f>
        <v/>
      </c>
      <c r="P923" s="14" t="str">
        <f>IF(SUM(Tableau8252728[[#This Row],[Jeudi]:[Samedi]])&gt;0,SUM(Tableau8252728[[#This Row],[Jeudi]:[Samedi]]),"")</f>
        <v/>
      </c>
      <c r="Q923" s="14">
        <f>COUNTIF(Tableau8252728[[#This Row],[Lundi]:[Mercredi]],"&gt;0") + COUNTIF(Tableau8252728[[#This Row],[Jeudi]:[Samedi]],"&gt;0")</f>
        <v>0</v>
      </c>
      <c r="R923" s="14" t="str">
        <f>IFERROR(Tableau8252728[[#This Row],[Total Tour 1]]+Tableau8252728[[#This Row],[Total Tour 2]],"")</f>
        <v/>
      </c>
      <c r="S923" s="14">
        <f>COUNTIF(Tableau8252728[[#This Row],[Lundi]:[Samedi]],"&gt;=10")*1000</f>
        <v>0</v>
      </c>
      <c r="T92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23" s="15">
        <f>Tableau8252728[[#This Row],[Prime production]]+Tableau8252728[[#This Row],[Prime rendement]]</f>
        <v>0</v>
      </c>
      <c r="V923" s="15" t="str">
        <f>IF(Tableau8252728[[#This Row],[Matricule]]&gt;1,IF(COUNTIF(Tableau8252728[DateMatricule],Tableau8252728[[#This Row],[DateMatricule]])&gt;1,"Doublon",""),"")</f>
        <v/>
      </c>
    </row>
    <row r="924" spans="1:22" x14ac:dyDescent="0.25">
      <c r="A924" s="11" t="str">
        <f>IF(Tableau8252728[[#This Row],[Semaine]]="","",VLOOKUP(Tableau8252728[[#This Row],[Semaine]],Listes!$A:$B,2,FALSE))</f>
        <v/>
      </c>
      <c r="B924" s="11" t="str">
        <f>IF(ISBLANK(Tableau8252728[[#This Row],[Matricule]]),"",VLOOKUP(Tableau8252728[[#This Row],[Matricule]],#REF!,2,FALSE))</f>
        <v/>
      </c>
      <c r="C924" s="11" t="str">
        <f>IF(ISBLANK(Tableau8252728[[#This Row],[Matricule]]),"",VLOOKUP(Tableau8252728[[#This Row],[Matricule]],#REF!,3,FALSE))</f>
        <v/>
      </c>
      <c r="D924" s="11" t="str">
        <f>CONCATENATE(Tableau8252728[[#This Row],[Semaine]],Tableau8252728[[#This Row],[Matricule]])</f>
        <v/>
      </c>
      <c r="O924" s="14" t="str">
        <f>IF(SUM(Tableau8252728[[#This Row],[Lundi]:[Mercredi]])&gt;0,SUM(Tableau8252728[[#This Row],[Lundi]:[Mercredi]]),"")</f>
        <v/>
      </c>
      <c r="P924" s="14" t="str">
        <f>IF(SUM(Tableau8252728[[#This Row],[Jeudi]:[Samedi]])&gt;0,SUM(Tableau8252728[[#This Row],[Jeudi]:[Samedi]]),"")</f>
        <v/>
      </c>
      <c r="Q924" s="14">
        <f>COUNTIF(Tableau8252728[[#This Row],[Lundi]:[Mercredi]],"&gt;0") + COUNTIF(Tableau8252728[[#This Row],[Jeudi]:[Samedi]],"&gt;0")</f>
        <v>0</v>
      </c>
      <c r="R924" s="14" t="str">
        <f>IFERROR(Tableau8252728[[#This Row],[Total Tour 1]]+Tableau8252728[[#This Row],[Total Tour 2]],"")</f>
        <v/>
      </c>
      <c r="S924" s="14">
        <f>COUNTIF(Tableau8252728[[#This Row],[Lundi]:[Samedi]],"&gt;=10")*1000</f>
        <v>0</v>
      </c>
      <c r="T92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24" s="15">
        <f>Tableau8252728[[#This Row],[Prime production]]+Tableau8252728[[#This Row],[Prime rendement]]</f>
        <v>0</v>
      </c>
      <c r="V924" s="15" t="str">
        <f>IF(Tableau8252728[[#This Row],[Matricule]]&gt;1,IF(COUNTIF(Tableau8252728[DateMatricule],Tableau8252728[[#This Row],[DateMatricule]])&gt;1,"Doublon",""),"")</f>
        <v/>
      </c>
    </row>
    <row r="925" spans="1:22" x14ac:dyDescent="0.25">
      <c r="A925" s="11" t="str">
        <f>IF(Tableau8252728[[#This Row],[Semaine]]="","",VLOOKUP(Tableau8252728[[#This Row],[Semaine]],Listes!$A:$B,2,FALSE))</f>
        <v/>
      </c>
      <c r="B925" s="11" t="str">
        <f>IF(ISBLANK(Tableau8252728[[#This Row],[Matricule]]),"",VLOOKUP(Tableau8252728[[#This Row],[Matricule]],#REF!,2,FALSE))</f>
        <v/>
      </c>
      <c r="C925" s="11" t="str">
        <f>IF(ISBLANK(Tableau8252728[[#This Row],[Matricule]]),"",VLOOKUP(Tableau8252728[[#This Row],[Matricule]],#REF!,3,FALSE))</f>
        <v/>
      </c>
      <c r="D925" s="11" t="str">
        <f>CONCATENATE(Tableau8252728[[#This Row],[Semaine]],Tableau8252728[[#This Row],[Matricule]])</f>
        <v/>
      </c>
      <c r="O925" s="14" t="str">
        <f>IF(SUM(Tableau8252728[[#This Row],[Lundi]:[Mercredi]])&gt;0,SUM(Tableau8252728[[#This Row],[Lundi]:[Mercredi]]),"")</f>
        <v/>
      </c>
      <c r="P925" s="14" t="str">
        <f>IF(SUM(Tableau8252728[[#This Row],[Jeudi]:[Samedi]])&gt;0,SUM(Tableau8252728[[#This Row],[Jeudi]:[Samedi]]),"")</f>
        <v/>
      </c>
      <c r="Q925" s="14">
        <f>COUNTIF(Tableau8252728[[#This Row],[Lundi]:[Mercredi]],"&gt;0") + COUNTIF(Tableau8252728[[#This Row],[Jeudi]:[Samedi]],"&gt;0")</f>
        <v>0</v>
      </c>
      <c r="R925" s="14" t="str">
        <f>IFERROR(Tableau8252728[[#This Row],[Total Tour 1]]+Tableau8252728[[#This Row],[Total Tour 2]],"")</f>
        <v/>
      </c>
      <c r="S925" s="14">
        <f>COUNTIF(Tableau8252728[[#This Row],[Lundi]:[Samedi]],"&gt;=10")*1000</f>
        <v>0</v>
      </c>
      <c r="T92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25" s="15">
        <f>Tableau8252728[[#This Row],[Prime production]]+Tableau8252728[[#This Row],[Prime rendement]]</f>
        <v>0</v>
      </c>
      <c r="V925" s="15" t="str">
        <f>IF(Tableau8252728[[#This Row],[Matricule]]&gt;1,IF(COUNTIF(Tableau8252728[DateMatricule],Tableau8252728[[#This Row],[DateMatricule]])&gt;1,"Doublon",""),"")</f>
        <v/>
      </c>
    </row>
    <row r="926" spans="1:22" x14ac:dyDescent="0.25">
      <c r="A926" s="11" t="str">
        <f>IF(Tableau8252728[[#This Row],[Semaine]]="","",VLOOKUP(Tableau8252728[[#This Row],[Semaine]],Listes!$A:$B,2,FALSE))</f>
        <v/>
      </c>
      <c r="B926" s="11" t="str">
        <f>IF(ISBLANK(Tableau8252728[[#This Row],[Matricule]]),"",VLOOKUP(Tableau8252728[[#This Row],[Matricule]],#REF!,2,FALSE))</f>
        <v/>
      </c>
      <c r="C926" s="11" t="str">
        <f>IF(ISBLANK(Tableau8252728[[#This Row],[Matricule]]),"",VLOOKUP(Tableau8252728[[#This Row],[Matricule]],#REF!,3,FALSE))</f>
        <v/>
      </c>
      <c r="D926" s="11" t="str">
        <f>CONCATENATE(Tableau8252728[[#This Row],[Semaine]],Tableau8252728[[#This Row],[Matricule]])</f>
        <v/>
      </c>
      <c r="O926" s="14" t="str">
        <f>IF(SUM(Tableau8252728[[#This Row],[Lundi]:[Mercredi]])&gt;0,SUM(Tableau8252728[[#This Row],[Lundi]:[Mercredi]]),"")</f>
        <v/>
      </c>
      <c r="P926" s="14" t="str">
        <f>IF(SUM(Tableau8252728[[#This Row],[Jeudi]:[Samedi]])&gt;0,SUM(Tableau8252728[[#This Row],[Jeudi]:[Samedi]]),"")</f>
        <v/>
      </c>
      <c r="Q926" s="14">
        <f>COUNTIF(Tableau8252728[[#This Row],[Lundi]:[Mercredi]],"&gt;0") + COUNTIF(Tableau8252728[[#This Row],[Jeudi]:[Samedi]],"&gt;0")</f>
        <v>0</v>
      </c>
      <c r="R926" s="14" t="str">
        <f>IFERROR(Tableau8252728[[#This Row],[Total Tour 1]]+Tableau8252728[[#This Row],[Total Tour 2]],"")</f>
        <v/>
      </c>
      <c r="S926" s="14">
        <f>COUNTIF(Tableau8252728[[#This Row],[Lundi]:[Samedi]],"&gt;=10")*1000</f>
        <v>0</v>
      </c>
      <c r="T92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26" s="15">
        <f>Tableau8252728[[#This Row],[Prime production]]+Tableau8252728[[#This Row],[Prime rendement]]</f>
        <v>0</v>
      </c>
      <c r="V926" s="15" t="str">
        <f>IF(Tableau8252728[[#This Row],[Matricule]]&gt;1,IF(COUNTIF(Tableau8252728[DateMatricule],Tableau8252728[[#This Row],[DateMatricule]])&gt;1,"Doublon",""),"")</f>
        <v/>
      </c>
    </row>
    <row r="927" spans="1:22" x14ac:dyDescent="0.25">
      <c r="A927" s="11" t="str">
        <f>IF(Tableau8252728[[#This Row],[Semaine]]="","",VLOOKUP(Tableau8252728[[#This Row],[Semaine]],Listes!$A:$B,2,FALSE))</f>
        <v/>
      </c>
      <c r="B927" s="11" t="str">
        <f>IF(ISBLANK(Tableau8252728[[#This Row],[Matricule]]),"",VLOOKUP(Tableau8252728[[#This Row],[Matricule]],#REF!,2,FALSE))</f>
        <v/>
      </c>
      <c r="C927" s="11" t="str">
        <f>IF(ISBLANK(Tableau8252728[[#This Row],[Matricule]]),"",VLOOKUP(Tableau8252728[[#This Row],[Matricule]],#REF!,3,FALSE))</f>
        <v/>
      </c>
      <c r="D927" s="11" t="str">
        <f>CONCATENATE(Tableau8252728[[#This Row],[Semaine]],Tableau8252728[[#This Row],[Matricule]])</f>
        <v/>
      </c>
      <c r="O927" s="14" t="str">
        <f>IF(SUM(Tableau8252728[[#This Row],[Lundi]:[Mercredi]])&gt;0,SUM(Tableau8252728[[#This Row],[Lundi]:[Mercredi]]),"")</f>
        <v/>
      </c>
      <c r="P927" s="14" t="str">
        <f>IF(SUM(Tableau8252728[[#This Row],[Jeudi]:[Samedi]])&gt;0,SUM(Tableau8252728[[#This Row],[Jeudi]:[Samedi]]),"")</f>
        <v/>
      </c>
      <c r="Q927" s="14">
        <f>COUNTIF(Tableau8252728[[#This Row],[Lundi]:[Mercredi]],"&gt;0") + COUNTIF(Tableau8252728[[#This Row],[Jeudi]:[Samedi]],"&gt;0")</f>
        <v>0</v>
      </c>
      <c r="R927" s="14" t="str">
        <f>IFERROR(Tableau8252728[[#This Row],[Total Tour 1]]+Tableau8252728[[#This Row],[Total Tour 2]],"")</f>
        <v/>
      </c>
      <c r="S927" s="14">
        <f>COUNTIF(Tableau8252728[[#This Row],[Lundi]:[Samedi]],"&gt;=10")*1000</f>
        <v>0</v>
      </c>
      <c r="T92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27" s="15">
        <f>Tableau8252728[[#This Row],[Prime production]]+Tableau8252728[[#This Row],[Prime rendement]]</f>
        <v>0</v>
      </c>
      <c r="V927" s="15" t="str">
        <f>IF(Tableau8252728[[#This Row],[Matricule]]&gt;1,IF(COUNTIF(Tableau8252728[DateMatricule],Tableau8252728[[#This Row],[DateMatricule]])&gt;1,"Doublon",""),"")</f>
        <v/>
      </c>
    </row>
    <row r="928" spans="1:22" x14ac:dyDescent="0.25">
      <c r="A928" s="11" t="str">
        <f>IF(Tableau8252728[[#This Row],[Semaine]]="","",VLOOKUP(Tableau8252728[[#This Row],[Semaine]],Listes!$A:$B,2,FALSE))</f>
        <v/>
      </c>
      <c r="B928" s="11" t="str">
        <f>IF(ISBLANK(Tableau8252728[[#This Row],[Matricule]]),"",VLOOKUP(Tableau8252728[[#This Row],[Matricule]],#REF!,2,FALSE))</f>
        <v/>
      </c>
      <c r="C928" s="11" t="str">
        <f>IF(ISBLANK(Tableau8252728[[#This Row],[Matricule]]),"",VLOOKUP(Tableau8252728[[#This Row],[Matricule]],#REF!,3,FALSE))</f>
        <v/>
      </c>
      <c r="D928" s="11" t="str">
        <f>CONCATENATE(Tableau8252728[[#This Row],[Semaine]],Tableau8252728[[#This Row],[Matricule]])</f>
        <v/>
      </c>
      <c r="O928" s="14" t="str">
        <f>IF(SUM(Tableau8252728[[#This Row],[Lundi]:[Mercredi]])&gt;0,SUM(Tableau8252728[[#This Row],[Lundi]:[Mercredi]]),"")</f>
        <v/>
      </c>
      <c r="P928" s="14" t="str">
        <f>IF(SUM(Tableau8252728[[#This Row],[Jeudi]:[Samedi]])&gt;0,SUM(Tableau8252728[[#This Row],[Jeudi]:[Samedi]]),"")</f>
        <v/>
      </c>
      <c r="Q928" s="14">
        <f>COUNTIF(Tableau8252728[[#This Row],[Lundi]:[Mercredi]],"&gt;0") + COUNTIF(Tableau8252728[[#This Row],[Jeudi]:[Samedi]],"&gt;0")</f>
        <v>0</v>
      </c>
      <c r="R928" s="14" t="str">
        <f>IFERROR(Tableau8252728[[#This Row],[Total Tour 1]]+Tableau8252728[[#This Row],[Total Tour 2]],"")</f>
        <v/>
      </c>
      <c r="S928" s="14">
        <f>COUNTIF(Tableau8252728[[#This Row],[Lundi]:[Samedi]],"&gt;=10")*1000</f>
        <v>0</v>
      </c>
      <c r="T92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28" s="15">
        <f>Tableau8252728[[#This Row],[Prime production]]+Tableau8252728[[#This Row],[Prime rendement]]</f>
        <v>0</v>
      </c>
      <c r="V928" s="15" t="str">
        <f>IF(Tableau8252728[[#This Row],[Matricule]]&gt;1,IF(COUNTIF(Tableau8252728[DateMatricule],Tableau8252728[[#This Row],[DateMatricule]])&gt;1,"Doublon",""),"")</f>
        <v/>
      </c>
    </row>
    <row r="929" spans="1:22" x14ac:dyDescent="0.25">
      <c r="A929" s="11" t="str">
        <f>IF(Tableau8252728[[#This Row],[Semaine]]="","",VLOOKUP(Tableau8252728[[#This Row],[Semaine]],Listes!$A:$B,2,FALSE))</f>
        <v/>
      </c>
      <c r="B929" s="11" t="str">
        <f>IF(ISBLANK(Tableau8252728[[#This Row],[Matricule]]),"",VLOOKUP(Tableau8252728[[#This Row],[Matricule]],#REF!,2,FALSE))</f>
        <v/>
      </c>
      <c r="C929" s="11" t="str">
        <f>IF(ISBLANK(Tableau8252728[[#This Row],[Matricule]]),"",VLOOKUP(Tableau8252728[[#This Row],[Matricule]],#REF!,3,FALSE))</f>
        <v/>
      </c>
      <c r="D929" s="11" t="str">
        <f>CONCATENATE(Tableau8252728[[#This Row],[Semaine]],Tableau8252728[[#This Row],[Matricule]])</f>
        <v/>
      </c>
      <c r="O929" s="14" t="str">
        <f>IF(SUM(Tableau8252728[[#This Row],[Lundi]:[Mercredi]])&gt;0,SUM(Tableau8252728[[#This Row],[Lundi]:[Mercredi]]),"")</f>
        <v/>
      </c>
      <c r="P929" s="14" t="str">
        <f>IF(SUM(Tableau8252728[[#This Row],[Jeudi]:[Samedi]])&gt;0,SUM(Tableau8252728[[#This Row],[Jeudi]:[Samedi]]),"")</f>
        <v/>
      </c>
      <c r="Q929" s="14">
        <f>COUNTIF(Tableau8252728[[#This Row],[Lundi]:[Mercredi]],"&gt;0") + COUNTIF(Tableau8252728[[#This Row],[Jeudi]:[Samedi]],"&gt;0")</f>
        <v>0</v>
      </c>
      <c r="R929" s="14" t="str">
        <f>IFERROR(Tableau8252728[[#This Row],[Total Tour 1]]+Tableau8252728[[#This Row],[Total Tour 2]],"")</f>
        <v/>
      </c>
      <c r="S929" s="14">
        <f>COUNTIF(Tableau8252728[[#This Row],[Lundi]:[Samedi]],"&gt;=10")*1000</f>
        <v>0</v>
      </c>
      <c r="T92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29" s="15">
        <f>Tableau8252728[[#This Row],[Prime production]]+Tableau8252728[[#This Row],[Prime rendement]]</f>
        <v>0</v>
      </c>
      <c r="V929" s="15" t="str">
        <f>IF(Tableau8252728[[#This Row],[Matricule]]&gt;1,IF(COUNTIF(Tableau8252728[DateMatricule],Tableau8252728[[#This Row],[DateMatricule]])&gt;1,"Doublon",""),"")</f>
        <v/>
      </c>
    </row>
    <row r="930" spans="1:22" x14ac:dyDescent="0.25">
      <c r="A930" s="11" t="str">
        <f>IF(Tableau8252728[[#This Row],[Semaine]]="","",VLOOKUP(Tableau8252728[[#This Row],[Semaine]],Listes!$A:$B,2,FALSE))</f>
        <v/>
      </c>
      <c r="B930" s="11" t="str">
        <f>IF(ISBLANK(Tableau8252728[[#This Row],[Matricule]]),"",VLOOKUP(Tableau8252728[[#This Row],[Matricule]],#REF!,2,FALSE))</f>
        <v/>
      </c>
      <c r="C930" s="11" t="str">
        <f>IF(ISBLANK(Tableau8252728[[#This Row],[Matricule]]),"",VLOOKUP(Tableau8252728[[#This Row],[Matricule]],#REF!,3,FALSE))</f>
        <v/>
      </c>
      <c r="D930" s="11" t="str">
        <f>CONCATENATE(Tableau8252728[[#This Row],[Semaine]],Tableau8252728[[#This Row],[Matricule]])</f>
        <v/>
      </c>
      <c r="O930" s="14" t="str">
        <f>IF(SUM(Tableau8252728[[#This Row],[Lundi]:[Mercredi]])&gt;0,SUM(Tableau8252728[[#This Row],[Lundi]:[Mercredi]]),"")</f>
        <v/>
      </c>
      <c r="P930" s="14" t="str">
        <f>IF(SUM(Tableau8252728[[#This Row],[Jeudi]:[Samedi]])&gt;0,SUM(Tableau8252728[[#This Row],[Jeudi]:[Samedi]]),"")</f>
        <v/>
      </c>
      <c r="Q930" s="14">
        <f>COUNTIF(Tableau8252728[[#This Row],[Lundi]:[Mercredi]],"&gt;0") + COUNTIF(Tableau8252728[[#This Row],[Jeudi]:[Samedi]],"&gt;0")</f>
        <v>0</v>
      </c>
      <c r="R930" s="14" t="str">
        <f>IFERROR(Tableau8252728[[#This Row],[Total Tour 1]]+Tableau8252728[[#This Row],[Total Tour 2]],"")</f>
        <v/>
      </c>
      <c r="S930" s="14">
        <f>COUNTIF(Tableau8252728[[#This Row],[Lundi]:[Samedi]],"&gt;=10")*1000</f>
        <v>0</v>
      </c>
      <c r="T93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30" s="15">
        <f>Tableau8252728[[#This Row],[Prime production]]+Tableau8252728[[#This Row],[Prime rendement]]</f>
        <v>0</v>
      </c>
      <c r="V930" s="15" t="str">
        <f>IF(Tableau8252728[[#This Row],[Matricule]]&gt;1,IF(COUNTIF(Tableau8252728[DateMatricule],Tableau8252728[[#This Row],[DateMatricule]])&gt;1,"Doublon",""),"")</f>
        <v/>
      </c>
    </row>
    <row r="931" spans="1:22" x14ac:dyDescent="0.25">
      <c r="A931" s="11" t="str">
        <f>IF(Tableau8252728[[#This Row],[Semaine]]="","",VLOOKUP(Tableau8252728[[#This Row],[Semaine]],Listes!$A:$B,2,FALSE))</f>
        <v/>
      </c>
      <c r="B931" s="11" t="str">
        <f>IF(ISBLANK(Tableau8252728[[#This Row],[Matricule]]),"",VLOOKUP(Tableau8252728[[#This Row],[Matricule]],#REF!,2,FALSE))</f>
        <v/>
      </c>
      <c r="C931" s="11" t="str">
        <f>IF(ISBLANK(Tableau8252728[[#This Row],[Matricule]]),"",VLOOKUP(Tableau8252728[[#This Row],[Matricule]],#REF!,3,FALSE))</f>
        <v/>
      </c>
      <c r="D931" s="11" t="str">
        <f>CONCATENATE(Tableau8252728[[#This Row],[Semaine]],Tableau8252728[[#This Row],[Matricule]])</f>
        <v/>
      </c>
      <c r="O931" s="14" t="str">
        <f>IF(SUM(Tableau8252728[[#This Row],[Lundi]:[Mercredi]])&gt;0,SUM(Tableau8252728[[#This Row],[Lundi]:[Mercredi]]),"")</f>
        <v/>
      </c>
      <c r="P931" s="14" t="str">
        <f>IF(SUM(Tableau8252728[[#This Row],[Jeudi]:[Samedi]])&gt;0,SUM(Tableau8252728[[#This Row],[Jeudi]:[Samedi]]),"")</f>
        <v/>
      </c>
      <c r="Q931" s="14">
        <f>COUNTIF(Tableau8252728[[#This Row],[Lundi]:[Mercredi]],"&gt;0") + COUNTIF(Tableau8252728[[#This Row],[Jeudi]:[Samedi]],"&gt;0")</f>
        <v>0</v>
      </c>
      <c r="R931" s="14" t="str">
        <f>IFERROR(Tableau8252728[[#This Row],[Total Tour 1]]+Tableau8252728[[#This Row],[Total Tour 2]],"")</f>
        <v/>
      </c>
      <c r="S931" s="14">
        <f>COUNTIF(Tableau8252728[[#This Row],[Lundi]:[Samedi]],"&gt;=10")*1000</f>
        <v>0</v>
      </c>
      <c r="T93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31" s="15">
        <f>Tableau8252728[[#This Row],[Prime production]]+Tableau8252728[[#This Row],[Prime rendement]]</f>
        <v>0</v>
      </c>
      <c r="V931" s="15" t="str">
        <f>IF(Tableau8252728[[#This Row],[Matricule]]&gt;1,IF(COUNTIF(Tableau8252728[DateMatricule],Tableau8252728[[#This Row],[DateMatricule]])&gt;1,"Doublon",""),"")</f>
        <v/>
      </c>
    </row>
    <row r="932" spans="1:22" x14ac:dyDescent="0.25">
      <c r="A932" s="11" t="str">
        <f>IF(Tableau8252728[[#This Row],[Semaine]]="","",VLOOKUP(Tableau8252728[[#This Row],[Semaine]],Listes!$A:$B,2,FALSE))</f>
        <v/>
      </c>
      <c r="B932" s="11" t="str">
        <f>IF(ISBLANK(Tableau8252728[[#This Row],[Matricule]]),"",VLOOKUP(Tableau8252728[[#This Row],[Matricule]],#REF!,2,FALSE))</f>
        <v/>
      </c>
      <c r="C932" s="11" t="str">
        <f>IF(ISBLANK(Tableau8252728[[#This Row],[Matricule]]),"",VLOOKUP(Tableau8252728[[#This Row],[Matricule]],#REF!,3,FALSE))</f>
        <v/>
      </c>
      <c r="D932" s="11" t="str">
        <f>CONCATENATE(Tableau8252728[[#This Row],[Semaine]],Tableau8252728[[#This Row],[Matricule]])</f>
        <v/>
      </c>
      <c r="O932" s="14" t="str">
        <f>IF(SUM(Tableau8252728[[#This Row],[Lundi]:[Mercredi]])&gt;0,SUM(Tableau8252728[[#This Row],[Lundi]:[Mercredi]]),"")</f>
        <v/>
      </c>
      <c r="P932" s="14" t="str">
        <f>IF(SUM(Tableau8252728[[#This Row],[Jeudi]:[Samedi]])&gt;0,SUM(Tableau8252728[[#This Row],[Jeudi]:[Samedi]]),"")</f>
        <v/>
      </c>
      <c r="Q932" s="14">
        <f>COUNTIF(Tableau8252728[[#This Row],[Lundi]:[Mercredi]],"&gt;0") + COUNTIF(Tableau8252728[[#This Row],[Jeudi]:[Samedi]],"&gt;0")</f>
        <v>0</v>
      </c>
      <c r="R932" s="14" t="str">
        <f>IFERROR(Tableau8252728[[#This Row],[Total Tour 1]]+Tableau8252728[[#This Row],[Total Tour 2]],"")</f>
        <v/>
      </c>
      <c r="S932" s="14">
        <f>COUNTIF(Tableau8252728[[#This Row],[Lundi]:[Samedi]],"&gt;=10")*1000</f>
        <v>0</v>
      </c>
      <c r="T93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32" s="15">
        <f>Tableau8252728[[#This Row],[Prime production]]+Tableau8252728[[#This Row],[Prime rendement]]</f>
        <v>0</v>
      </c>
      <c r="V932" s="15" t="str">
        <f>IF(Tableau8252728[[#This Row],[Matricule]]&gt;1,IF(COUNTIF(Tableau8252728[DateMatricule],Tableau8252728[[#This Row],[DateMatricule]])&gt;1,"Doublon",""),"")</f>
        <v/>
      </c>
    </row>
    <row r="933" spans="1:22" x14ac:dyDescent="0.25">
      <c r="A933" s="11" t="str">
        <f>IF(Tableau8252728[[#This Row],[Semaine]]="","",VLOOKUP(Tableau8252728[[#This Row],[Semaine]],Listes!$A:$B,2,FALSE))</f>
        <v/>
      </c>
      <c r="B933" s="11" t="str">
        <f>IF(ISBLANK(Tableau8252728[[#This Row],[Matricule]]),"",VLOOKUP(Tableau8252728[[#This Row],[Matricule]],#REF!,2,FALSE))</f>
        <v/>
      </c>
      <c r="C933" s="11" t="str">
        <f>IF(ISBLANK(Tableau8252728[[#This Row],[Matricule]]),"",VLOOKUP(Tableau8252728[[#This Row],[Matricule]],#REF!,3,FALSE))</f>
        <v/>
      </c>
      <c r="D933" s="11" t="str">
        <f>CONCATENATE(Tableau8252728[[#This Row],[Semaine]],Tableau8252728[[#This Row],[Matricule]])</f>
        <v/>
      </c>
      <c r="O933" s="14" t="str">
        <f>IF(SUM(Tableau8252728[[#This Row],[Lundi]:[Mercredi]])&gt;0,SUM(Tableau8252728[[#This Row],[Lundi]:[Mercredi]]),"")</f>
        <v/>
      </c>
      <c r="P933" s="14" t="str">
        <f>IF(SUM(Tableau8252728[[#This Row],[Jeudi]:[Samedi]])&gt;0,SUM(Tableau8252728[[#This Row],[Jeudi]:[Samedi]]),"")</f>
        <v/>
      </c>
      <c r="Q933" s="14">
        <f>COUNTIF(Tableau8252728[[#This Row],[Lundi]:[Mercredi]],"&gt;0") + COUNTIF(Tableau8252728[[#This Row],[Jeudi]:[Samedi]],"&gt;0")</f>
        <v>0</v>
      </c>
      <c r="R933" s="14" t="str">
        <f>IFERROR(Tableau8252728[[#This Row],[Total Tour 1]]+Tableau8252728[[#This Row],[Total Tour 2]],"")</f>
        <v/>
      </c>
      <c r="S933" s="14">
        <f>COUNTIF(Tableau8252728[[#This Row],[Lundi]:[Samedi]],"&gt;=10")*1000</f>
        <v>0</v>
      </c>
      <c r="T93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33" s="15">
        <f>Tableau8252728[[#This Row],[Prime production]]+Tableau8252728[[#This Row],[Prime rendement]]</f>
        <v>0</v>
      </c>
      <c r="V933" s="15" t="str">
        <f>IF(Tableau8252728[[#This Row],[Matricule]]&gt;1,IF(COUNTIF(Tableau8252728[DateMatricule],Tableau8252728[[#This Row],[DateMatricule]])&gt;1,"Doublon",""),"")</f>
        <v/>
      </c>
    </row>
    <row r="934" spans="1:22" x14ac:dyDescent="0.25">
      <c r="A934" s="11" t="str">
        <f>IF(Tableau8252728[[#This Row],[Semaine]]="","",VLOOKUP(Tableau8252728[[#This Row],[Semaine]],Listes!$A:$B,2,FALSE))</f>
        <v/>
      </c>
      <c r="B934" s="11" t="str">
        <f>IF(ISBLANK(Tableau8252728[[#This Row],[Matricule]]),"",VLOOKUP(Tableau8252728[[#This Row],[Matricule]],#REF!,2,FALSE))</f>
        <v/>
      </c>
      <c r="C934" s="11" t="str">
        <f>IF(ISBLANK(Tableau8252728[[#This Row],[Matricule]]),"",VLOOKUP(Tableau8252728[[#This Row],[Matricule]],#REF!,3,FALSE))</f>
        <v/>
      </c>
      <c r="D934" s="11" t="str">
        <f>CONCATENATE(Tableau8252728[[#This Row],[Semaine]],Tableau8252728[[#This Row],[Matricule]])</f>
        <v/>
      </c>
      <c r="O934" s="14" t="str">
        <f>IF(SUM(Tableau8252728[[#This Row],[Lundi]:[Mercredi]])&gt;0,SUM(Tableau8252728[[#This Row],[Lundi]:[Mercredi]]),"")</f>
        <v/>
      </c>
      <c r="P934" s="14" t="str">
        <f>IF(SUM(Tableau8252728[[#This Row],[Jeudi]:[Samedi]])&gt;0,SUM(Tableau8252728[[#This Row],[Jeudi]:[Samedi]]),"")</f>
        <v/>
      </c>
      <c r="Q934" s="14">
        <f>COUNTIF(Tableau8252728[[#This Row],[Lundi]:[Mercredi]],"&gt;0") + COUNTIF(Tableau8252728[[#This Row],[Jeudi]:[Samedi]],"&gt;0")</f>
        <v>0</v>
      </c>
      <c r="R934" s="14" t="str">
        <f>IFERROR(Tableau8252728[[#This Row],[Total Tour 1]]+Tableau8252728[[#This Row],[Total Tour 2]],"")</f>
        <v/>
      </c>
      <c r="S934" s="14">
        <f>COUNTIF(Tableau8252728[[#This Row],[Lundi]:[Samedi]],"&gt;=10")*1000</f>
        <v>0</v>
      </c>
      <c r="T93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34" s="15">
        <f>Tableau8252728[[#This Row],[Prime production]]+Tableau8252728[[#This Row],[Prime rendement]]</f>
        <v>0</v>
      </c>
      <c r="V934" s="15" t="str">
        <f>IF(Tableau8252728[[#This Row],[Matricule]]&gt;1,IF(COUNTIF(Tableau8252728[DateMatricule],Tableau8252728[[#This Row],[DateMatricule]])&gt;1,"Doublon",""),"")</f>
        <v/>
      </c>
    </row>
    <row r="935" spans="1:22" x14ac:dyDescent="0.25">
      <c r="A935" s="11" t="str">
        <f>IF(Tableau8252728[[#This Row],[Semaine]]="","",VLOOKUP(Tableau8252728[[#This Row],[Semaine]],Listes!$A:$B,2,FALSE))</f>
        <v/>
      </c>
      <c r="B935" s="11" t="str">
        <f>IF(ISBLANK(Tableau8252728[[#This Row],[Matricule]]),"",VLOOKUP(Tableau8252728[[#This Row],[Matricule]],#REF!,2,FALSE))</f>
        <v/>
      </c>
      <c r="C935" s="11" t="str">
        <f>IF(ISBLANK(Tableau8252728[[#This Row],[Matricule]]),"",VLOOKUP(Tableau8252728[[#This Row],[Matricule]],#REF!,3,FALSE))</f>
        <v/>
      </c>
      <c r="D935" s="11" t="str">
        <f>CONCATENATE(Tableau8252728[[#This Row],[Semaine]],Tableau8252728[[#This Row],[Matricule]])</f>
        <v/>
      </c>
      <c r="O935" s="14" t="str">
        <f>IF(SUM(Tableau8252728[[#This Row],[Lundi]:[Mercredi]])&gt;0,SUM(Tableau8252728[[#This Row],[Lundi]:[Mercredi]]),"")</f>
        <v/>
      </c>
      <c r="P935" s="14" t="str">
        <f>IF(SUM(Tableau8252728[[#This Row],[Jeudi]:[Samedi]])&gt;0,SUM(Tableau8252728[[#This Row],[Jeudi]:[Samedi]]),"")</f>
        <v/>
      </c>
      <c r="Q935" s="14">
        <f>COUNTIF(Tableau8252728[[#This Row],[Lundi]:[Mercredi]],"&gt;0") + COUNTIF(Tableau8252728[[#This Row],[Jeudi]:[Samedi]],"&gt;0")</f>
        <v>0</v>
      </c>
      <c r="R935" s="14" t="str">
        <f>IFERROR(Tableau8252728[[#This Row],[Total Tour 1]]+Tableau8252728[[#This Row],[Total Tour 2]],"")</f>
        <v/>
      </c>
      <c r="S935" s="14">
        <f>COUNTIF(Tableau8252728[[#This Row],[Lundi]:[Samedi]],"&gt;=10")*1000</f>
        <v>0</v>
      </c>
      <c r="T93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35" s="15">
        <f>Tableau8252728[[#This Row],[Prime production]]+Tableau8252728[[#This Row],[Prime rendement]]</f>
        <v>0</v>
      </c>
      <c r="V935" s="15" t="str">
        <f>IF(Tableau8252728[[#This Row],[Matricule]]&gt;1,IF(COUNTIF(Tableau8252728[DateMatricule],Tableau8252728[[#This Row],[DateMatricule]])&gt;1,"Doublon",""),"")</f>
        <v/>
      </c>
    </row>
    <row r="936" spans="1:22" x14ac:dyDescent="0.25">
      <c r="A936" s="11" t="str">
        <f>IF(Tableau8252728[[#This Row],[Semaine]]="","",VLOOKUP(Tableau8252728[[#This Row],[Semaine]],Listes!$A:$B,2,FALSE))</f>
        <v/>
      </c>
      <c r="B936" s="11" t="str">
        <f>IF(ISBLANK(Tableau8252728[[#This Row],[Matricule]]),"",VLOOKUP(Tableau8252728[[#This Row],[Matricule]],#REF!,2,FALSE))</f>
        <v/>
      </c>
      <c r="C936" s="11" t="str">
        <f>IF(ISBLANK(Tableau8252728[[#This Row],[Matricule]]),"",VLOOKUP(Tableau8252728[[#This Row],[Matricule]],#REF!,3,FALSE))</f>
        <v/>
      </c>
      <c r="D936" s="11" t="str">
        <f>CONCATENATE(Tableau8252728[[#This Row],[Semaine]],Tableau8252728[[#This Row],[Matricule]])</f>
        <v/>
      </c>
      <c r="O936" s="14" t="str">
        <f>IF(SUM(Tableau8252728[[#This Row],[Lundi]:[Mercredi]])&gt;0,SUM(Tableau8252728[[#This Row],[Lundi]:[Mercredi]]),"")</f>
        <v/>
      </c>
      <c r="P936" s="14" t="str">
        <f>IF(SUM(Tableau8252728[[#This Row],[Jeudi]:[Samedi]])&gt;0,SUM(Tableau8252728[[#This Row],[Jeudi]:[Samedi]]),"")</f>
        <v/>
      </c>
      <c r="Q936" s="14">
        <f>COUNTIF(Tableau8252728[[#This Row],[Lundi]:[Mercredi]],"&gt;0") + COUNTIF(Tableau8252728[[#This Row],[Jeudi]:[Samedi]],"&gt;0")</f>
        <v>0</v>
      </c>
      <c r="R936" s="14" t="str">
        <f>IFERROR(Tableau8252728[[#This Row],[Total Tour 1]]+Tableau8252728[[#This Row],[Total Tour 2]],"")</f>
        <v/>
      </c>
      <c r="S936" s="14">
        <f>COUNTIF(Tableau8252728[[#This Row],[Lundi]:[Samedi]],"&gt;=10")*1000</f>
        <v>0</v>
      </c>
      <c r="T93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36" s="15">
        <f>Tableau8252728[[#This Row],[Prime production]]+Tableau8252728[[#This Row],[Prime rendement]]</f>
        <v>0</v>
      </c>
      <c r="V936" s="15" t="str">
        <f>IF(Tableau8252728[[#This Row],[Matricule]]&gt;1,IF(COUNTIF(Tableau8252728[DateMatricule],Tableau8252728[[#This Row],[DateMatricule]])&gt;1,"Doublon",""),"")</f>
        <v/>
      </c>
    </row>
    <row r="937" spans="1:22" x14ac:dyDescent="0.25">
      <c r="A937" s="11" t="str">
        <f>IF(Tableau8252728[[#This Row],[Semaine]]="","",VLOOKUP(Tableau8252728[[#This Row],[Semaine]],Listes!$A:$B,2,FALSE))</f>
        <v/>
      </c>
      <c r="B937" s="11" t="str">
        <f>IF(ISBLANK(Tableau8252728[[#This Row],[Matricule]]),"",VLOOKUP(Tableau8252728[[#This Row],[Matricule]],#REF!,2,FALSE))</f>
        <v/>
      </c>
      <c r="C937" s="11" t="str">
        <f>IF(ISBLANK(Tableau8252728[[#This Row],[Matricule]]),"",VLOOKUP(Tableau8252728[[#This Row],[Matricule]],#REF!,3,FALSE))</f>
        <v/>
      </c>
      <c r="D937" s="11" t="str">
        <f>CONCATENATE(Tableau8252728[[#This Row],[Semaine]],Tableau8252728[[#This Row],[Matricule]])</f>
        <v/>
      </c>
      <c r="O937" s="14" t="str">
        <f>IF(SUM(Tableau8252728[[#This Row],[Lundi]:[Mercredi]])&gt;0,SUM(Tableau8252728[[#This Row],[Lundi]:[Mercredi]]),"")</f>
        <v/>
      </c>
      <c r="P937" s="14" t="str">
        <f>IF(SUM(Tableau8252728[[#This Row],[Jeudi]:[Samedi]])&gt;0,SUM(Tableau8252728[[#This Row],[Jeudi]:[Samedi]]),"")</f>
        <v/>
      </c>
      <c r="Q937" s="14">
        <f>COUNTIF(Tableau8252728[[#This Row],[Lundi]:[Mercredi]],"&gt;0") + COUNTIF(Tableau8252728[[#This Row],[Jeudi]:[Samedi]],"&gt;0")</f>
        <v>0</v>
      </c>
      <c r="R937" s="14" t="str">
        <f>IFERROR(Tableau8252728[[#This Row],[Total Tour 1]]+Tableau8252728[[#This Row],[Total Tour 2]],"")</f>
        <v/>
      </c>
      <c r="S937" s="14">
        <f>COUNTIF(Tableau8252728[[#This Row],[Lundi]:[Samedi]],"&gt;=10")*1000</f>
        <v>0</v>
      </c>
      <c r="T93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37" s="15">
        <f>Tableau8252728[[#This Row],[Prime production]]+Tableau8252728[[#This Row],[Prime rendement]]</f>
        <v>0</v>
      </c>
      <c r="V937" s="15" t="str">
        <f>IF(Tableau8252728[[#This Row],[Matricule]]&gt;1,IF(COUNTIF(Tableau8252728[DateMatricule],Tableau8252728[[#This Row],[DateMatricule]])&gt;1,"Doublon",""),"")</f>
        <v/>
      </c>
    </row>
    <row r="938" spans="1:22" x14ac:dyDescent="0.25">
      <c r="A938" s="11" t="str">
        <f>IF(Tableau8252728[[#This Row],[Semaine]]="","",VLOOKUP(Tableau8252728[[#This Row],[Semaine]],Listes!$A:$B,2,FALSE))</f>
        <v/>
      </c>
      <c r="B938" s="11" t="str">
        <f>IF(ISBLANK(Tableau8252728[[#This Row],[Matricule]]),"",VLOOKUP(Tableau8252728[[#This Row],[Matricule]],#REF!,2,FALSE))</f>
        <v/>
      </c>
      <c r="C938" s="11" t="str">
        <f>IF(ISBLANK(Tableau8252728[[#This Row],[Matricule]]),"",VLOOKUP(Tableau8252728[[#This Row],[Matricule]],#REF!,3,FALSE))</f>
        <v/>
      </c>
      <c r="D938" s="11" t="str">
        <f>CONCATENATE(Tableau8252728[[#This Row],[Semaine]],Tableau8252728[[#This Row],[Matricule]])</f>
        <v/>
      </c>
      <c r="O938" s="14" t="str">
        <f>IF(SUM(Tableau8252728[[#This Row],[Lundi]:[Mercredi]])&gt;0,SUM(Tableau8252728[[#This Row],[Lundi]:[Mercredi]]),"")</f>
        <v/>
      </c>
      <c r="P938" s="14" t="str">
        <f>IF(SUM(Tableau8252728[[#This Row],[Jeudi]:[Samedi]])&gt;0,SUM(Tableau8252728[[#This Row],[Jeudi]:[Samedi]]),"")</f>
        <v/>
      </c>
      <c r="Q938" s="14">
        <f>COUNTIF(Tableau8252728[[#This Row],[Lundi]:[Mercredi]],"&gt;0") + COUNTIF(Tableau8252728[[#This Row],[Jeudi]:[Samedi]],"&gt;0")</f>
        <v>0</v>
      </c>
      <c r="R938" s="14" t="str">
        <f>IFERROR(Tableau8252728[[#This Row],[Total Tour 1]]+Tableau8252728[[#This Row],[Total Tour 2]],"")</f>
        <v/>
      </c>
      <c r="S938" s="14">
        <f>COUNTIF(Tableau8252728[[#This Row],[Lundi]:[Samedi]],"&gt;=10")*1000</f>
        <v>0</v>
      </c>
      <c r="T93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38" s="15">
        <f>Tableau8252728[[#This Row],[Prime production]]+Tableau8252728[[#This Row],[Prime rendement]]</f>
        <v>0</v>
      </c>
      <c r="V938" s="15" t="str">
        <f>IF(Tableau8252728[[#This Row],[Matricule]]&gt;1,IF(COUNTIF(Tableau8252728[DateMatricule],Tableau8252728[[#This Row],[DateMatricule]])&gt;1,"Doublon",""),"")</f>
        <v/>
      </c>
    </row>
    <row r="939" spans="1:22" x14ac:dyDescent="0.25">
      <c r="A939" s="11" t="str">
        <f>IF(Tableau8252728[[#This Row],[Semaine]]="","",VLOOKUP(Tableau8252728[[#This Row],[Semaine]],Listes!$A:$B,2,FALSE))</f>
        <v/>
      </c>
      <c r="B939" s="11" t="str">
        <f>IF(ISBLANK(Tableau8252728[[#This Row],[Matricule]]),"",VLOOKUP(Tableau8252728[[#This Row],[Matricule]],#REF!,2,FALSE))</f>
        <v/>
      </c>
      <c r="C939" s="11" t="str">
        <f>IF(ISBLANK(Tableau8252728[[#This Row],[Matricule]]),"",VLOOKUP(Tableau8252728[[#This Row],[Matricule]],#REF!,3,FALSE))</f>
        <v/>
      </c>
      <c r="D939" s="11" t="str">
        <f>CONCATENATE(Tableau8252728[[#This Row],[Semaine]],Tableau8252728[[#This Row],[Matricule]])</f>
        <v/>
      </c>
      <c r="O939" s="14" t="str">
        <f>IF(SUM(Tableau8252728[[#This Row],[Lundi]:[Mercredi]])&gt;0,SUM(Tableau8252728[[#This Row],[Lundi]:[Mercredi]]),"")</f>
        <v/>
      </c>
      <c r="P939" s="14" t="str">
        <f>IF(SUM(Tableau8252728[[#This Row],[Jeudi]:[Samedi]])&gt;0,SUM(Tableau8252728[[#This Row],[Jeudi]:[Samedi]]),"")</f>
        <v/>
      </c>
      <c r="Q939" s="14">
        <f>COUNTIF(Tableau8252728[[#This Row],[Lundi]:[Mercredi]],"&gt;0") + COUNTIF(Tableau8252728[[#This Row],[Jeudi]:[Samedi]],"&gt;0")</f>
        <v>0</v>
      </c>
      <c r="R939" s="14" t="str">
        <f>IFERROR(Tableau8252728[[#This Row],[Total Tour 1]]+Tableau8252728[[#This Row],[Total Tour 2]],"")</f>
        <v/>
      </c>
      <c r="S939" s="14">
        <f>COUNTIF(Tableau8252728[[#This Row],[Lundi]:[Samedi]],"&gt;=10")*1000</f>
        <v>0</v>
      </c>
      <c r="T93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39" s="15">
        <f>Tableau8252728[[#This Row],[Prime production]]+Tableau8252728[[#This Row],[Prime rendement]]</f>
        <v>0</v>
      </c>
      <c r="V939" s="15" t="str">
        <f>IF(Tableau8252728[[#This Row],[Matricule]]&gt;1,IF(COUNTIF(Tableau8252728[DateMatricule],Tableau8252728[[#This Row],[DateMatricule]])&gt;1,"Doublon",""),"")</f>
        <v/>
      </c>
    </row>
    <row r="940" spans="1:22" x14ac:dyDescent="0.25">
      <c r="A940" s="11" t="str">
        <f>IF(Tableau8252728[[#This Row],[Semaine]]="","",VLOOKUP(Tableau8252728[[#This Row],[Semaine]],Listes!$A:$B,2,FALSE))</f>
        <v/>
      </c>
      <c r="B940" s="11" t="str">
        <f>IF(ISBLANK(Tableau8252728[[#This Row],[Matricule]]),"",VLOOKUP(Tableau8252728[[#This Row],[Matricule]],#REF!,2,FALSE))</f>
        <v/>
      </c>
      <c r="C940" s="11" t="str">
        <f>IF(ISBLANK(Tableau8252728[[#This Row],[Matricule]]),"",VLOOKUP(Tableau8252728[[#This Row],[Matricule]],#REF!,3,FALSE))</f>
        <v/>
      </c>
      <c r="D940" s="11" t="str">
        <f>CONCATENATE(Tableau8252728[[#This Row],[Semaine]],Tableau8252728[[#This Row],[Matricule]])</f>
        <v/>
      </c>
      <c r="O940" s="14" t="str">
        <f>IF(SUM(Tableau8252728[[#This Row],[Lundi]:[Mercredi]])&gt;0,SUM(Tableau8252728[[#This Row],[Lundi]:[Mercredi]]),"")</f>
        <v/>
      </c>
      <c r="P940" s="14" t="str">
        <f>IF(SUM(Tableau8252728[[#This Row],[Jeudi]:[Samedi]])&gt;0,SUM(Tableau8252728[[#This Row],[Jeudi]:[Samedi]]),"")</f>
        <v/>
      </c>
      <c r="Q940" s="14">
        <f>COUNTIF(Tableau8252728[[#This Row],[Lundi]:[Mercredi]],"&gt;0") + COUNTIF(Tableau8252728[[#This Row],[Jeudi]:[Samedi]],"&gt;0")</f>
        <v>0</v>
      </c>
      <c r="R940" s="14" t="str">
        <f>IFERROR(Tableau8252728[[#This Row],[Total Tour 1]]+Tableau8252728[[#This Row],[Total Tour 2]],"")</f>
        <v/>
      </c>
      <c r="S940" s="14">
        <f>COUNTIF(Tableau8252728[[#This Row],[Lundi]:[Samedi]],"&gt;=10")*1000</f>
        <v>0</v>
      </c>
      <c r="T94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40" s="15">
        <f>Tableau8252728[[#This Row],[Prime production]]+Tableau8252728[[#This Row],[Prime rendement]]</f>
        <v>0</v>
      </c>
      <c r="V940" s="15" t="str">
        <f>IF(Tableau8252728[[#This Row],[Matricule]]&gt;1,IF(COUNTIF(Tableau8252728[DateMatricule],Tableau8252728[[#This Row],[DateMatricule]])&gt;1,"Doublon",""),"")</f>
        <v/>
      </c>
    </row>
    <row r="941" spans="1:22" x14ac:dyDescent="0.25">
      <c r="A941" s="11" t="str">
        <f>IF(Tableau8252728[[#This Row],[Semaine]]="","",VLOOKUP(Tableau8252728[[#This Row],[Semaine]],Listes!$A:$B,2,FALSE))</f>
        <v/>
      </c>
      <c r="B941" s="11" t="str">
        <f>IF(ISBLANK(Tableau8252728[[#This Row],[Matricule]]),"",VLOOKUP(Tableau8252728[[#This Row],[Matricule]],#REF!,2,FALSE))</f>
        <v/>
      </c>
      <c r="C941" s="11" t="str">
        <f>IF(ISBLANK(Tableau8252728[[#This Row],[Matricule]]),"",VLOOKUP(Tableau8252728[[#This Row],[Matricule]],#REF!,3,FALSE))</f>
        <v/>
      </c>
      <c r="D941" s="11" t="str">
        <f>CONCATENATE(Tableau8252728[[#This Row],[Semaine]],Tableau8252728[[#This Row],[Matricule]])</f>
        <v/>
      </c>
      <c r="O941" s="14" t="str">
        <f>IF(SUM(Tableau8252728[[#This Row],[Lundi]:[Mercredi]])&gt;0,SUM(Tableau8252728[[#This Row],[Lundi]:[Mercredi]]),"")</f>
        <v/>
      </c>
      <c r="P941" s="14" t="str">
        <f>IF(SUM(Tableau8252728[[#This Row],[Jeudi]:[Samedi]])&gt;0,SUM(Tableau8252728[[#This Row],[Jeudi]:[Samedi]]),"")</f>
        <v/>
      </c>
      <c r="Q941" s="14">
        <f>COUNTIF(Tableau8252728[[#This Row],[Lundi]:[Mercredi]],"&gt;0") + COUNTIF(Tableau8252728[[#This Row],[Jeudi]:[Samedi]],"&gt;0")</f>
        <v>0</v>
      </c>
      <c r="R941" s="14" t="str">
        <f>IFERROR(Tableau8252728[[#This Row],[Total Tour 1]]+Tableau8252728[[#This Row],[Total Tour 2]],"")</f>
        <v/>
      </c>
      <c r="S941" s="14">
        <f>COUNTIF(Tableau8252728[[#This Row],[Lundi]:[Samedi]],"&gt;=10")*1000</f>
        <v>0</v>
      </c>
      <c r="T94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41" s="15">
        <f>Tableau8252728[[#This Row],[Prime production]]+Tableau8252728[[#This Row],[Prime rendement]]</f>
        <v>0</v>
      </c>
      <c r="V941" s="15" t="str">
        <f>IF(Tableau8252728[[#This Row],[Matricule]]&gt;1,IF(COUNTIF(Tableau8252728[DateMatricule],Tableau8252728[[#This Row],[DateMatricule]])&gt;1,"Doublon",""),"")</f>
        <v/>
      </c>
    </row>
    <row r="942" spans="1:22" x14ac:dyDescent="0.25">
      <c r="A942" s="11" t="str">
        <f>IF(Tableau8252728[[#This Row],[Semaine]]="","",VLOOKUP(Tableau8252728[[#This Row],[Semaine]],Listes!$A:$B,2,FALSE))</f>
        <v/>
      </c>
      <c r="B942" s="11" t="str">
        <f>IF(ISBLANK(Tableau8252728[[#This Row],[Matricule]]),"",VLOOKUP(Tableau8252728[[#This Row],[Matricule]],#REF!,2,FALSE))</f>
        <v/>
      </c>
      <c r="C942" s="11" t="str">
        <f>IF(ISBLANK(Tableau8252728[[#This Row],[Matricule]]),"",VLOOKUP(Tableau8252728[[#This Row],[Matricule]],#REF!,3,FALSE))</f>
        <v/>
      </c>
      <c r="D942" s="11" t="str">
        <f>CONCATENATE(Tableau8252728[[#This Row],[Semaine]],Tableau8252728[[#This Row],[Matricule]])</f>
        <v/>
      </c>
      <c r="O942" s="14" t="str">
        <f>IF(SUM(Tableau8252728[[#This Row],[Lundi]:[Mercredi]])&gt;0,SUM(Tableau8252728[[#This Row],[Lundi]:[Mercredi]]),"")</f>
        <v/>
      </c>
      <c r="P942" s="14" t="str">
        <f>IF(SUM(Tableau8252728[[#This Row],[Jeudi]:[Samedi]])&gt;0,SUM(Tableau8252728[[#This Row],[Jeudi]:[Samedi]]),"")</f>
        <v/>
      </c>
      <c r="Q942" s="14">
        <f>COUNTIF(Tableau8252728[[#This Row],[Lundi]:[Mercredi]],"&gt;0") + COUNTIF(Tableau8252728[[#This Row],[Jeudi]:[Samedi]],"&gt;0")</f>
        <v>0</v>
      </c>
      <c r="R942" s="14" t="str">
        <f>IFERROR(Tableau8252728[[#This Row],[Total Tour 1]]+Tableau8252728[[#This Row],[Total Tour 2]],"")</f>
        <v/>
      </c>
      <c r="S942" s="14">
        <f>COUNTIF(Tableau8252728[[#This Row],[Lundi]:[Samedi]],"&gt;=10")*1000</f>
        <v>0</v>
      </c>
      <c r="T94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42" s="15">
        <f>Tableau8252728[[#This Row],[Prime production]]+Tableau8252728[[#This Row],[Prime rendement]]</f>
        <v>0</v>
      </c>
      <c r="V942" s="15" t="str">
        <f>IF(Tableau8252728[[#This Row],[Matricule]]&gt;1,IF(COUNTIF(Tableau8252728[DateMatricule],Tableau8252728[[#This Row],[DateMatricule]])&gt;1,"Doublon",""),"")</f>
        <v/>
      </c>
    </row>
    <row r="943" spans="1:22" x14ac:dyDescent="0.25">
      <c r="A943" s="11" t="str">
        <f>IF(Tableau8252728[[#This Row],[Semaine]]="","",VLOOKUP(Tableau8252728[[#This Row],[Semaine]],Listes!$A:$B,2,FALSE))</f>
        <v/>
      </c>
      <c r="B943" s="11" t="str">
        <f>IF(ISBLANK(Tableau8252728[[#This Row],[Matricule]]),"",VLOOKUP(Tableau8252728[[#This Row],[Matricule]],#REF!,2,FALSE))</f>
        <v/>
      </c>
      <c r="C943" s="11" t="str">
        <f>IF(ISBLANK(Tableau8252728[[#This Row],[Matricule]]),"",VLOOKUP(Tableau8252728[[#This Row],[Matricule]],#REF!,3,FALSE))</f>
        <v/>
      </c>
      <c r="D943" s="11" t="str">
        <f>CONCATENATE(Tableau8252728[[#This Row],[Semaine]],Tableau8252728[[#This Row],[Matricule]])</f>
        <v/>
      </c>
      <c r="O943" s="14" t="str">
        <f>IF(SUM(Tableau8252728[[#This Row],[Lundi]:[Mercredi]])&gt;0,SUM(Tableau8252728[[#This Row],[Lundi]:[Mercredi]]),"")</f>
        <v/>
      </c>
      <c r="P943" s="14" t="str">
        <f>IF(SUM(Tableau8252728[[#This Row],[Jeudi]:[Samedi]])&gt;0,SUM(Tableau8252728[[#This Row],[Jeudi]:[Samedi]]),"")</f>
        <v/>
      </c>
      <c r="Q943" s="14">
        <f>COUNTIF(Tableau8252728[[#This Row],[Lundi]:[Mercredi]],"&gt;0") + COUNTIF(Tableau8252728[[#This Row],[Jeudi]:[Samedi]],"&gt;0")</f>
        <v>0</v>
      </c>
      <c r="R943" s="14" t="str">
        <f>IFERROR(Tableau8252728[[#This Row],[Total Tour 1]]+Tableau8252728[[#This Row],[Total Tour 2]],"")</f>
        <v/>
      </c>
      <c r="S943" s="14">
        <f>COUNTIF(Tableau8252728[[#This Row],[Lundi]:[Samedi]],"&gt;=10")*1000</f>
        <v>0</v>
      </c>
      <c r="T94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43" s="15">
        <f>Tableau8252728[[#This Row],[Prime production]]+Tableau8252728[[#This Row],[Prime rendement]]</f>
        <v>0</v>
      </c>
      <c r="V943" s="15" t="str">
        <f>IF(Tableau8252728[[#This Row],[Matricule]]&gt;1,IF(COUNTIF(Tableau8252728[DateMatricule],Tableau8252728[[#This Row],[DateMatricule]])&gt;1,"Doublon",""),"")</f>
        <v/>
      </c>
    </row>
    <row r="944" spans="1:22" x14ac:dyDescent="0.25">
      <c r="A944" s="11" t="str">
        <f>IF(Tableau8252728[[#This Row],[Semaine]]="","",VLOOKUP(Tableau8252728[[#This Row],[Semaine]],Listes!$A:$B,2,FALSE))</f>
        <v/>
      </c>
      <c r="B944" s="11" t="str">
        <f>IF(ISBLANK(Tableau8252728[[#This Row],[Matricule]]),"",VLOOKUP(Tableau8252728[[#This Row],[Matricule]],#REF!,2,FALSE))</f>
        <v/>
      </c>
      <c r="C944" s="11" t="str">
        <f>IF(ISBLANK(Tableau8252728[[#This Row],[Matricule]]),"",VLOOKUP(Tableau8252728[[#This Row],[Matricule]],#REF!,3,FALSE))</f>
        <v/>
      </c>
      <c r="D944" s="11" t="str">
        <f>CONCATENATE(Tableau8252728[[#This Row],[Semaine]],Tableau8252728[[#This Row],[Matricule]])</f>
        <v/>
      </c>
      <c r="O944" s="14" t="str">
        <f>IF(SUM(Tableau8252728[[#This Row],[Lundi]:[Mercredi]])&gt;0,SUM(Tableau8252728[[#This Row],[Lundi]:[Mercredi]]),"")</f>
        <v/>
      </c>
      <c r="P944" s="14" t="str">
        <f>IF(SUM(Tableau8252728[[#This Row],[Jeudi]:[Samedi]])&gt;0,SUM(Tableau8252728[[#This Row],[Jeudi]:[Samedi]]),"")</f>
        <v/>
      </c>
      <c r="Q944" s="14">
        <f>COUNTIF(Tableau8252728[[#This Row],[Lundi]:[Mercredi]],"&gt;0") + COUNTIF(Tableau8252728[[#This Row],[Jeudi]:[Samedi]],"&gt;0")</f>
        <v>0</v>
      </c>
      <c r="R944" s="14" t="str">
        <f>IFERROR(Tableau8252728[[#This Row],[Total Tour 1]]+Tableau8252728[[#This Row],[Total Tour 2]],"")</f>
        <v/>
      </c>
      <c r="S944" s="14">
        <f>COUNTIF(Tableau8252728[[#This Row],[Lundi]:[Samedi]],"&gt;=10")*1000</f>
        <v>0</v>
      </c>
      <c r="T94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44" s="15">
        <f>Tableau8252728[[#This Row],[Prime production]]+Tableau8252728[[#This Row],[Prime rendement]]</f>
        <v>0</v>
      </c>
      <c r="V944" s="15" t="str">
        <f>IF(Tableau8252728[[#This Row],[Matricule]]&gt;1,IF(COUNTIF(Tableau8252728[DateMatricule],Tableau8252728[[#This Row],[DateMatricule]])&gt;1,"Doublon",""),"")</f>
        <v/>
      </c>
    </row>
    <row r="945" spans="1:22" x14ac:dyDescent="0.25">
      <c r="A945" s="11" t="str">
        <f>IF(Tableau8252728[[#This Row],[Semaine]]="","",VLOOKUP(Tableau8252728[[#This Row],[Semaine]],Listes!$A:$B,2,FALSE))</f>
        <v/>
      </c>
      <c r="B945" s="11" t="str">
        <f>IF(ISBLANK(Tableau8252728[[#This Row],[Matricule]]),"",VLOOKUP(Tableau8252728[[#This Row],[Matricule]],#REF!,2,FALSE))</f>
        <v/>
      </c>
      <c r="C945" s="11" t="str">
        <f>IF(ISBLANK(Tableau8252728[[#This Row],[Matricule]]),"",VLOOKUP(Tableau8252728[[#This Row],[Matricule]],#REF!,3,FALSE))</f>
        <v/>
      </c>
      <c r="D945" s="11" t="str">
        <f>CONCATENATE(Tableau8252728[[#This Row],[Semaine]],Tableau8252728[[#This Row],[Matricule]])</f>
        <v/>
      </c>
      <c r="O945" s="14" t="str">
        <f>IF(SUM(Tableau8252728[[#This Row],[Lundi]:[Mercredi]])&gt;0,SUM(Tableau8252728[[#This Row],[Lundi]:[Mercredi]]),"")</f>
        <v/>
      </c>
      <c r="P945" s="14" t="str">
        <f>IF(SUM(Tableau8252728[[#This Row],[Jeudi]:[Samedi]])&gt;0,SUM(Tableau8252728[[#This Row],[Jeudi]:[Samedi]]),"")</f>
        <v/>
      </c>
      <c r="Q945" s="14">
        <f>COUNTIF(Tableau8252728[[#This Row],[Lundi]:[Mercredi]],"&gt;0") + COUNTIF(Tableau8252728[[#This Row],[Jeudi]:[Samedi]],"&gt;0")</f>
        <v>0</v>
      </c>
      <c r="R945" s="14" t="str">
        <f>IFERROR(Tableau8252728[[#This Row],[Total Tour 1]]+Tableau8252728[[#This Row],[Total Tour 2]],"")</f>
        <v/>
      </c>
      <c r="S945" s="14">
        <f>COUNTIF(Tableau8252728[[#This Row],[Lundi]:[Samedi]],"&gt;=10")*1000</f>
        <v>0</v>
      </c>
      <c r="T94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45" s="15">
        <f>Tableau8252728[[#This Row],[Prime production]]+Tableau8252728[[#This Row],[Prime rendement]]</f>
        <v>0</v>
      </c>
      <c r="V945" s="15" t="str">
        <f>IF(Tableau8252728[[#This Row],[Matricule]]&gt;1,IF(COUNTIF(Tableau8252728[DateMatricule],Tableau8252728[[#This Row],[DateMatricule]])&gt;1,"Doublon",""),"")</f>
        <v/>
      </c>
    </row>
    <row r="946" spans="1:22" x14ac:dyDescent="0.25">
      <c r="A946" s="11" t="str">
        <f>IF(Tableau8252728[[#This Row],[Semaine]]="","",VLOOKUP(Tableau8252728[[#This Row],[Semaine]],Listes!$A:$B,2,FALSE))</f>
        <v/>
      </c>
      <c r="B946" s="11" t="str">
        <f>IF(ISBLANK(Tableau8252728[[#This Row],[Matricule]]),"",VLOOKUP(Tableau8252728[[#This Row],[Matricule]],#REF!,2,FALSE))</f>
        <v/>
      </c>
      <c r="C946" s="11" t="str">
        <f>IF(ISBLANK(Tableau8252728[[#This Row],[Matricule]]),"",VLOOKUP(Tableau8252728[[#This Row],[Matricule]],#REF!,3,FALSE))</f>
        <v/>
      </c>
      <c r="D946" s="11" t="str">
        <f>CONCATENATE(Tableau8252728[[#This Row],[Semaine]],Tableau8252728[[#This Row],[Matricule]])</f>
        <v/>
      </c>
      <c r="O946" s="14" t="str">
        <f>IF(SUM(Tableau8252728[[#This Row],[Lundi]:[Mercredi]])&gt;0,SUM(Tableau8252728[[#This Row],[Lundi]:[Mercredi]]),"")</f>
        <v/>
      </c>
      <c r="P946" s="14" t="str">
        <f>IF(SUM(Tableau8252728[[#This Row],[Jeudi]:[Samedi]])&gt;0,SUM(Tableau8252728[[#This Row],[Jeudi]:[Samedi]]),"")</f>
        <v/>
      </c>
      <c r="Q946" s="14">
        <f>COUNTIF(Tableau8252728[[#This Row],[Lundi]:[Mercredi]],"&gt;0") + COUNTIF(Tableau8252728[[#This Row],[Jeudi]:[Samedi]],"&gt;0")</f>
        <v>0</v>
      </c>
      <c r="R946" s="14" t="str">
        <f>IFERROR(Tableau8252728[[#This Row],[Total Tour 1]]+Tableau8252728[[#This Row],[Total Tour 2]],"")</f>
        <v/>
      </c>
      <c r="S946" s="14">
        <f>COUNTIF(Tableau8252728[[#This Row],[Lundi]:[Samedi]],"&gt;=10")*1000</f>
        <v>0</v>
      </c>
      <c r="T94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46" s="15">
        <f>Tableau8252728[[#This Row],[Prime production]]+Tableau8252728[[#This Row],[Prime rendement]]</f>
        <v>0</v>
      </c>
      <c r="V946" s="15" t="str">
        <f>IF(Tableau8252728[[#This Row],[Matricule]]&gt;1,IF(COUNTIF(Tableau8252728[DateMatricule],Tableau8252728[[#This Row],[DateMatricule]])&gt;1,"Doublon",""),"")</f>
        <v/>
      </c>
    </row>
    <row r="947" spans="1:22" x14ac:dyDescent="0.25">
      <c r="A947" s="11" t="str">
        <f>IF(Tableau8252728[[#This Row],[Semaine]]="","",VLOOKUP(Tableau8252728[[#This Row],[Semaine]],Listes!$A:$B,2,FALSE))</f>
        <v/>
      </c>
      <c r="B947" s="11" t="str">
        <f>IF(ISBLANK(Tableau8252728[[#This Row],[Matricule]]),"",VLOOKUP(Tableau8252728[[#This Row],[Matricule]],#REF!,2,FALSE))</f>
        <v/>
      </c>
      <c r="C947" s="11" t="str">
        <f>IF(ISBLANK(Tableau8252728[[#This Row],[Matricule]]),"",VLOOKUP(Tableau8252728[[#This Row],[Matricule]],#REF!,3,FALSE))</f>
        <v/>
      </c>
      <c r="D947" s="11" t="str">
        <f>CONCATENATE(Tableau8252728[[#This Row],[Semaine]],Tableau8252728[[#This Row],[Matricule]])</f>
        <v/>
      </c>
      <c r="O947" s="14" t="str">
        <f>IF(SUM(Tableau8252728[[#This Row],[Lundi]:[Mercredi]])&gt;0,SUM(Tableau8252728[[#This Row],[Lundi]:[Mercredi]]),"")</f>
        <v/>
      </c>
      <c r="P947" s="14" t="str">
        <f>IF(SUM(Tableau8252728[[#This Row],[Jeudi]:[Samedi]])&gt;0,SUM(Tableau8252728[[#This Row],[Jeudi]:[Samedi]]),"")</f>
        <v/>
      </c>
      <c r="Q947" s="14">
        <f>COUNTIF(Tableau8252728[[#This Row],[Lundi]:[Mercredi]],"&gt;0") + COUNTIF(Tableau8252728[[#This Row],[Jeudi]:[Samedi]],"&gt;0")</f>
        <v>0</v>
      </c>
      <c r="R947" s="14" t="str">
        <f>IFERROR(Tableau8252728[[#This Row],[Total Tour 1]]+Tableau8252728[[#This Row],[Total Tour 2]],"")</f>
        <v/>
      </c>
      <c r="S947" s="14">
        <f>COUNTIF(Tableau8252728[[#This Row],[Lundi]:[Samedi]],"&gt;=10")*1000</f>
        <v>0</v>
      </c>
      <c r="T94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47" s="15">
        <f>Tableau8252728[[#This Row],[Prime production]]+Tableau8252728[[#This Row],[Prime rendement]]</f>
        <v>0</v>
      </c>
      <c r="V947" s="15" t="str">
        <f>IF(Tableau8252728[[#This Row],[Matricule]]&gt;1,IF(COUNTIF(Tableau8252728[DateMatricule],Tableau8252728[[#This Row],[DateMatricule]])&gt;1,"Doublon",""),"")</f>
        <v/>
      </c>
    </row>
    <row r="948" spans="1:22" x14ac:dyDescent="0.25">
      <c r="A948" s="11" t="str">
        <f>IF(Tableau8252728[[#This Row],[Semaine]]="","",VLOOKUP(Tableau8252728[[#This Row],[Semaine]],Listes!$A:$B,2,FALSE))</f>
        <v/>
      </c>
      <c r="B948" s="11" t="str">
        <f>IF(ISBLANK(Tableau8252728[[#This Row],[Matricule]]),"",VLOOKUP(Tableau8252728[[#This Row],[Matricule]],#REF!,2,FALSE))</f>
        <v/>
      </c>
      <c r="C948" s="11" t="str">
        <f>IF(ISBLANK(Tableau8252728[[#This Row],[Matricule]]),"",VLOOKUP(Tableau8252728[[#This Row],[Matricule]],#REF!,3,FALSE))</f>
        <v/>
      </c>
      <c r="D948" s="11" t="str">
        <f>CONCATENATE(Tableau8252728[[#This Row],[Semaine]],Tableau8252728[[#This Row],[Matricule]])</f>
        <v/>
      </c>
      <c r="O948" s="14" t="str">
        <f>IF(SUM(Tableau8252728[[#This Row],[Lundi]:[Mercredi]])&gt;0,SUM(Tableau8252728[[#This Row],[Lundi]:[Mercredi]]),"")</f>
        <v/>
      </c>
      <c r="P948" s="14" t="str">
        <f>IF(SUM(Tableau8252728[[#This Row],[Jeudi]:[Samedi]])&gt;0,SUM(Tableau8252728[[#This Row],[Jeudi]:[Samedi]]),"")</f>
        <v/>
      </c>
      <c r="Q948" s="14">
        <f>COUNTIF(Tableau8252728[[#This Row],[Lundi]:[Mercredi]],"&gt;0") + COUNTIF(Tableau8252728[[#This Row],[Jeudi]:[Samedi]],"&gt;0")</f>
        <v>0</v>
      </c>
      <c r="R948" s="14" t="str">
        <f>IFERROR(Tableau8252728[[#This Row],[Total Tour 1]]+Tableau8252728[[#This Row],[Total Tour 2]],"")</f>
        <v/>
      </c>
      <c r="S948" s="14">
        <f>COUNTIF(Tableau8252728[[#This Row],[Lundi]:[Samedi]],"&gt;=10")*1000</f>
        <v>0</v>
      </c>
      <c r="T94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48" s="15">
        <f>Tableau8252728[[#This Row],[Prime production]]+Tableau8252728[[#This Row],[Prime rendement]]</f>
        <v>0</v>
      </c>
      <c r="V948" s="15" t="str">
        <f>IF(Tableau8252728[[#This Row],[Matricule]]&gt;1,IF(COUNTIF(Tableau8252728[DateMatricule],Tableau8252728[[#This Row],[DateMatricule]])&gt;1,"Doublon",""),"")</f>
        <v/>
      </c>
    </row>
    <row r="949" spans="1:22" x14ac:dyDescent="0.25">
      <c r="A949" s="11" t="str">
        <f>IF(Tableau8252728[[#This Row],[Semaine]]="","",VLOOKUP(Tableau8252728[[#This Row],[Semaine]],Listes!$A:$B,2,FALSE))</f>
        <v/>
      </c>
      <c r="B949" s="11" t="str">
        <f>IF(ISBLANK(Tableau8252728[[#This Row],[Matricule]]),"",VLOOKUP(Tableau8252728[[#This Row],[Matricule]],#REF!,2,FALSE))</f>
        <v/>
      </c>
      <c r="C949" s="11" t="str">
        <f>IF(ISBLANK(Tableau8252728[[#This Row],[Matricule]]),"",VLOOKUP(Tableau8252728[[#This Row],[Matricule]],#REF!,3,FALSE))</f>
        <v/>
      </c>
      <c r="D949" s="11" t="str">
        <f>CONCATENATE(Tableau8252728[[#This Row],[Semaine]],Tableau8252728[[#This Row],[Matricule]])</f>
        <v/>
      </c>
      <c r="O949" s="14" t="str">
        <f>IF(SUM(Tableau8252728[[#This Row],[Lundi]:[Mercredi]])&gt;0,SUM(Tableau8252728[[#This Row],[Lundi]:[Mercredi]]),"")</f>
        <v/>
      </c>
      <c r="P949" s="14" t="str">
        <f>IF(SUM(Tableau8252728[[#This Row],[Jeudi]:[Samedi]])&gt;0,SUM(Tableau8252728[[#This Row],[Jeudi]:[Samedi]]),"")</f>
        <v/>
      </c>
      <c r="Q949" s="14">
        <f>COUNTIF(Tableau8252728[[#This Row],[Lundi]:[Mercredi]],"&gt;0") + COUNTIF(Tableau8252728[[#This Row],[Jeudi]:[Samedi]],"&gt;0")</f>
        <v>0</v>
      </c>
      <c r="R949" s="14" t="str">
        <f>IFERROR(Tableau8252728[[#This Row],[Total Tour 1]]+Tableau8252728[[#This Row],[Total Tour 2]],"")</f>
        <v/>
      </c>
      <c r="S949" s="14">
        <f>COUNTIF(Tableau8252728[[#This Row],[Lundi]:[Samedi]],"&gt;=10")*1000</f>
        <v>0</v>
      </c>
      <c r="T94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49" s="15">
        <f>Tableau8252728[[#This Row],[Prime production]]+Tableau8252728[[#This Row],[Prime rendement]]</f>
        <v>0</v>
      </c>
      <c r="V949" s="15" t="str">
        <f>IF(Tableau8252728[[#This Row],[Matricule]]&gt;1,IF(COUNTIF(Tableau8252728[DateMatricule],Tableau8252728[[#This Row],[DateMatricule]])&gt;1,"Doublon",""),"")</f>
        <v/>
      </c>
    </row>
    <row r="950" spans="1:22" x14ac:dyDescent="0.25">
      <c r="A950" s="11" t="str">
        <f>IF(Tableau8252728[[#This Row],[Semaine]]="","",VLOOKUP(Tableau8252728[[#This Row],[Semaine]],Listes!$A:$B,2,FALSE))</f>
        <v/>
      </c>
      <c r="B950" s="11" t="str">
        <f>IF(ISBLANK(Tableau8252728[[#This Row],[Matricule]]),"",VLOOKUP(Tableau8252728[[#This Row],[Matricule]],#REF!,2,FALSE))</f>
        <v/>
      </c>
      <c r="C950" s="11" t="str">
        <f>IF(ISBLANK(Tableau8252728[[#This Row],[Matricule]]),"",VLOOKUP(Tableau8252728[[#This Row],[Matricule]],#REF!,3,FALSE))</f>
        <v/>
      </c>
      <c r="D950" s="11" t="str">
        <f>CONCATENATE(Tableau8252728[[#This Row],[Semaine]],Tableau8252728[[#This Row],[Matricule]])</f>
        <v/>
      </c>
      <c r="O950" s="14" t="str">
        <f>IF(SUM(Tableau8252728[[#This Row],[Lundi]:[Mercredi]])&gt;0,SUM(Tableau8252728[[#This Row],[Lundi]:[Mercredi]]),"")</f>
        <v/>
      </c>
      <c r="P950" s="14" t="str">
        <f>IF(SUM(Tableau8252728[[#This Row],[Jeudi]:[Samedi]])&gt;0,SUM(Tableau8252728[[#This Row],[Jeudi]:[Samedi]]),"")</f>
        <v/>
      </c>
      <c r="Q950" s="14">
        <f>COUNTIF(Tableau8252728[[#This Row],[Lundi]:[Mercredi]],"&gt;0") + COUNTIF(Tableau8252728[[#This Row],[Jeudi]:[Samedi]],"&gt;0")</f>
        <v>0</v>
      </c>
      <c r="R950" s="14" t="str">
        <f>IFERROR(Tableau8252728[[#This Row],[Total Tour 1]]+Tableau8252728[[#This Row],[Total Tour 2]],"")</f>
        <v/>
      </c>
      <c r="S950" s="14">
        <f>COUNTIF(Tableau8252728[[#This Row],[Lundi]:[Samedi]],"&gt;=10")*1000</f>
        <v>0</v>
      </c>
      <c r="T95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50" s="15">
        <f>Tableau8252728[[#This Row],[Prime production]]+Tableau8252728[[#This Row],[Prime rendement]]</f>
        <v>0</v>
      </c>
      <c r="V950" s="15" t="str">
        <f>IF(Tableau8252728[[#This Row],[Matricule]]&gt;1,IF(COUNTIF(Tableau8252728[DateMatricule],Tableau8252728[[#This Row],[DateMatricule]])&gt;1,"Doublon",""),"")</f>
        <v/>
      </c>
    </row>
    <row r="951" spans="1:22" x14ac:dyDescent="0.25">
      <c r="A951" s="11" t="str">
        <f>IF(Tableau8252728[[#This Row],[Semaine]]="","",VLOOKUP(Tableau8252728[[#This Row],[Semaine]],Listes!$A:$B,2,FALSE))</f>
        <v/>
      </c>
      <c r="B951" s="11" t="str">
        <f>IF(ISBLANK(Tableau8252728[[#This Row],[Matricule]]),"",VLOOKUP(Tableau8252728[[#This Row],[Matricule]],#REF!,2,FALSE))</f>
        <v/>
      </c>
      <c r="C951" s="11" t="str">
        <f>IF(ISBLANK(Tableau8252728[[#This Row],[Matricule]]),"",VLOOKUP(Tableau8252728[[#This Row],[Matricule]],#REF!,3,FALSE))</f>
        <v/>
      </c>
      <c r="D951" s="11" t="str">
        <f>CONCATENATE(Tableau8252728[[#This Row],[Semaine]],Tableau8252728[[#This Row],[Matricule]])</f>
        <v/>
      </c>
      <c r="O951" s="14" t="str">
        <f>IF(SUM(Tableau8252728[[#This Row],[Lundi]:[Mercredi]])&gt;0,SUM(Tableau8252728[[#This Row],[Lundi]:[Mercredi]]),"")</f>
        <v/>
      </c>
      <c r="P951" s="14" t="str">
        <f>IF(SUM(Tableau8252728[[#This Row],[Jeudi]:[Samedi]])&gt;0,SUM(Tableau8252728[[#This Row],[Jeudi]:[Samedi]]),"")</f>
        <v/>
      </c>
      <c r="Q951" s="14">
        <f>COUNTIF(Tableau8252728[[#This Row],[Lundi]:[Mercredi]],"&gt;0") + COUNTIF(Tableau8252728[[#This Row],[Jeudi]:[Samedi]],"&gt;0")</f>
        <v>0</v>
      </c>
      <c r="R951" s="14" t="str">
        <f>IFERROR(Tableau8252728[[#This Row],[Total Tour 1]]+Tableau8252728[[#This Row],[Total Tour 2]],"")</f>
        <v/>
      </c>
      <c r="S951" s="14">
        <f>COUNTIF(Tableau8252728[[#This Row],[Lundi]:[Samedi]],"&gt;=10")*1000</f>
        <v>0</v>
      </c>
      <c r="T95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51" s="15">
        <f>Tableau8252728[[#This Row],[Prime production]]+Tableau8252728[[#This Row],[Prime rendement]]</f>
        <v>0</v>
      </c>
      <c r="V951" s="15" t="str">
        <f>IF(Tableau8252728[[#This Row],[Matricule]]&gt;1,IF(COUNTIF(Tableau8252728[DateMatricule],Tableau8252728[[#This Row],[DateMatricule]])&gt;1,"Doublon",""),"")</f>
        <v/>
      </c>
    </row>
    <row r="952" spans="1:22" x14ac:dyDescent="0.25">
      <c r="A952" s="11" t="str">
        <f>IF(Tableau8252728[[#This Row],[Semaine]]="","",VLOOKUP(Tableau8252728[[#This Row],[Semaine]],Listes!$A:$B,2,FALSE))</f>
        <v/>
      </c>
      <c r="B952" s="11" t="str">
        <f>IF(ISBLANK(Tableau8252728[[#This Row],[Matricule]]),"",VLOOKUP(Tableau8252728[[#This Row],[Matricule]],#REF!,2,FALSE))</f>
        <v/>
      </c>
      <c r="C952" s="11" t="str">
        <f>IF(ISBLANK(Tableau8252728[[#This Row],[Matricule]]),"",VLOOKUP(Tableau8252728[[#This Row],[Matricule]],#REF!,3,FALSE))</f>
        <v/>
      </c>
      <c r="D952" s="11" t="str">
        <f>CONCATENATE(Tableau8252728[[#This Row],[Semaine]],Tableau8252728[[#This Row],[Matricule]])</f>
        <v/>
      </c>
      <c r="O952" s="14" t="str">
        <f>IF(SUM(Tableau8252728[[#This Row],[Lundi]:[Mercredi]])&gt;0,SUM(Tableau8252728[[#This Row],[Lundi]:[Mercredi]]),"")</f>
        <v/>
      </c>
      <c r="P952" s="14" t="str">
        <f>IF(SUM(Tableau8252728[[#This Row],[Jeudi]:[Samedi]])&gt;0,SUM(Tableau8252728[[#This Row],[Jeudi]:[Samedi]]),"")</f>
        <v/>
      </c>
      <c r="Q952" s="14">
        <f>COUNTIF(Tableau8252728[[#This Row],[Lundi]:[Mercredi]],"&gt;0") + COUNTIF(Tableau8252728[[#This Row],[Jeudi]:[Samedi]],"&gt;0")</f>
        <v>0</v>
      </c>
      <c r="R952" s="14" t="str">
        <f>IFERROR(Tableau8252728[[#This Row],[Total Tour 1]]+Tableau8252728[[#This Row],[Total Tour 2]],"")</f>
        <v/>
      </c>
      <c r="S952" s="14">
        <f>COUNTIF(Tableau8252728[[#This Row],[Lundi]:[Samedi]],"&gt;=10")*1000</f>
        <v>0</v>
      </c>
      <c r="T95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52" s="15">
        <f>Tableau8252728[[#This Row],[Prime production]]+Tableau8252728[[#This Row],[Prime rendement]]</f>
        <v>0</v>
      </c>
      <c r="V952" s="15" t="str">
        <f>IF(Tableau8252728[[#This Row],[Matricule]]&gt;1,IF(COUNTIF(Tableau8252728[DateMatricule],Tableau8252728[[#This Row],[DateMatricule]])&gt;1,"Doublon",""),"")</f>
        <v/>
      </c>
    </row>
    <row r="953" spans="1:22" x14ac:dyDescent="0.25">
      <c r="A953" s="11" t="str">
        <f>IF(Tableau8252728[[#This Row],[Semaine]]="","",VLOOKUP(Tableau8252728[[#This Row],[Semaine]],Listes!$A:$B,2,FALSE))</f>
        <v/>
      </c>
      <c r="B953" s="11" t="str">
        <f>IF(ISBLANK(Tableau8252728[[#This Row],[Matricule]]),"",VLOOKUP(Tableau8252728[[#This Row],[Matricule]],#REF!,2,FALSE))</f>
        <v/>
      </c>
      <c r="C953" s="11" t="str">
        <f>IF(ISBLANK(Tableau8252728[[#This Row],[Matricule]]),"",VLOOKUP(Tableau8252728[[#This Row],[Matricule]],#REF!,3,FALSE))</f>
        <v/>
      </c>
      <c r="D953" s="11" t="str">
        <f>CONCATENATE(Tableau8252728[[#This Row],[Semaine]],Tableau8252728[[#This Row],[Matricule]])</f>
        <v/>
      </c>
      <c r="O953" s="14" t="str">
        <f>IF(SUM(Tableau8252728[[#This Row],[Lundi]:[Mercredi]])&gt;0,SUM(Tableau8252728[[#This Row],[Lundi]:[Mercredi]]),"")</f>
        <v/>
      </c>
      <c r="P953" s="14" t="str">
        <f>IF(SUM(Tableau8252728[[#This Row],[Jeudi]:[Samedi]])&gt;0,SUM(Tableau8252728[[#This Row],[Jeudi]:[Samedi]]),"")</f>
        <v/>
      </c>
      <c r="Q953" s="14">
        <f>COUNTIF(Tableau8252728[[#This Row],[Lundi]:[Mercredi]],"&gt;0") + COUNTIF(Tableau8252728[[#This Row],[Jeudi]:[Samedi]],"&gt;0")</f>
        <v>0</v>
      </c>
      <c r="R953" s="14" t="str">
        <f>IFERROR(Tableau8252728[[#This Row],[Total Tour 1]]+Tableau8252728[[#This Row],[Total Tour 2]],"")</f>
        <v/>
      </c>
      <c r="S953" s="14">
        <f>COUNTIF(Tableau8252728[[#This Row],[Lundi]:[Samedi]],"&gt;=10")*1000</f>
        <v>0</v>
      </c>
      <c r="T95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53" s="15">
        <f>Tableau8252728[[#This Row],[Prime production]]+Tableau8252728[[#This Row],[Prime rendement]]</f>
        <v>0</v>
      </c>
      <c r="V953" s="15" t="str">
        <f>IF(Tableau8252728[[#This Row],[Matricule]]&gt;1,IF(COUNTIF(Tableau8252728[DateMatricule],Tableau8252728[[#This Row],[DateMatricule]])&gt;1,"Doublon",""),"")</f>
        <v/>
      </c>
    </row>
    <row r="954" spans="1:22" x14ac:dyDescent="0.25">
      <c r="A954" s="11" t="str">
        <f>IF(Tableau8252728[[#This Row],[Semaine]]="","",VLOOKUP(Tableau8252728[[#This Row],[Semaine]],Listes!$A:$B,2,FALSE))</f>
        <v/>
      </c>
      <c r="B954" s="11" t="str">
        <f>IF(ISBLANK(Tableau8252728[[#This Row],[Matricule]]),"",VLOOKUP(Tableau8252728[[#This Row],[Matricule]],#REF!,2,FALSE))</f>
        <v/>
      </c>
      <c r="C954" s="11" t="str">
        <f>IF(ISBLANK(Tableau8252728[[#This Row],[Matricule]]),"",VLOOKUP(Tableau8252728[[#This Row],[Matricule]],#REF!,3,FALSE))</f>
        <v/>
      </c>
      <c r="D954" s="11" t="str">
        <f>CONCATENATE(Tableau8252728[[#This Row],[Semaine]],Tableau8252728[[#This Row],[Matricule]])</f>
        <v/>
      </c>
      <c r="O954" s="14" t="str">
        <f>IF(SUM(Tableau8252728[[#This Row],[Lundi]:[Mercredi]])&gt;0,SUM(Tableau8252728[[#This Row],[Lundi]:[Mercredi]]),"")</f>
        <v/>
      </c>
      <c r="P954" s="14" t="str">
        <f>IF(SUM(Tableau8252728[[#This Row],[Jeudi]:[Samedi]])&gt;0,SUM(Tableau8252728[[#This Row],[Jeudi]:[Samedi]]),"")</f>
        <v/>
      </c>
      <c r="Q954" s="14">
        <f>COUNTIF(Tableau8252728[[#This Row],[Lundi]:[Mercredi]],"&gt;0") + COUNTIF(Tableau8252728[[#This Row],[Jeudi]:[Samedi]],"&gt;0")</f>
        <v>0</v>
      </c>
      <c r="R954" s="14" t="str">
        <f>IFERROR(Tableau8252728[[#This Row],[Total Tour 1]]+Tableau8252728[[#This Row],[Total Tour 2]],"")</f>
        <v/>
      </c>
      <c r="S954" s="14">
        <f>COUNTIF(Tableau8252728[[#This Row],[Lundi]:[Samedi]],"&gt;=10")*1000</f>
        <v>0</v>
      </c>
      <c r="T95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54" s="15">
        <f>Tableau8252728[[#This Row],[Prime production]]+Tableau8252728[[#This Row],[Prime rendement]]</f>
        <v>0</v>
      </c>
      <c r="V954" s="15" t="str">
        <f>IF(Tableau8252728[[#This Row],[Matricule]]&gt;1,IF(COUNTIF(Tableau8252728[DateMatricule],Tableau8252728[[#This Row],[DateMatricule]])&gt;1,"Doublon",""),"")</f>
        <v/>
      </c>
    </row>
    <row r="955" spans="1:22" x14ac:dyDescent="0.25">
      <c r="A955" s="11" t="str">
        <f>IF(Tableau8252728[[#This Row],[Semaine]]="","",VLOOKUP(Tableau8252728[[#This Row],[Semaine]],Listes!$A:$B,2,FALSE))</f>
        <v/>
      </c>
      <c r="B955" s="11" t="str">
        <f>IF(ISBLANK(Tableau8252728[[#This Row],[Matricule]]),"",VLOOKUP(Tableau8252728[[#This Row],[Matricule]],#REF!,2,FALSE))</f>
        <v/>
      </c>
      <c r="C955" s="11" t="str">
        <f>IF(ISBLANK(Tableau8252728[[#This Row],[Matricule]]),"",VLOOKUP(Tableau8252728[[#This Row],[Matricule]],#REF!,3,FALSE))</f>
        <v/>
      </c>
      <c r="D955" s="11" t="str">
        <f>CONCATENATE(Tableau8252728[[#This Row],[Semaine]],Tableau8252728[[#This Row],[Matricule]])</f>
        <v/>
      </c>
      <c r="O955" s="14" t="str">
        <f>IF(SUM(Tableau8252728[[#This Row],[Lundi]:[Mercredi]])&gt;0,SUM(Tableau8252728[[#This Row],[Lundi]:[Mercredi]]),"")</f>
        <v/>
      </c>
      <c r="P955" s="14" t="str">
        <f>IF(SUM(Tableau8252728[[#This Row],[Jeudi]:[Samedi]])&gt;0,SUM(Tableau8252728[[#This Row],[Jeudi]:[Samedi]]),"")</f>
        <v/>
      </c>
      <c r="Q955" s="14">
        <f>COUNTIF(Tableau8252728[[#This Row],[Lundi]:[Mercredi]],"&gt;0") + COUNTIF(Tableau8252728[[#This Row],[Jeudi]:[Samedi]],"&gt;0")</f>
        <v>0</v>
      </c>
      <c r="R955" s="14" t="str">
        <f>IFERROR(Tableau8252728[[#This Row],[Total Tour 1]]+Tableau8252728[[#This Row],[Total Tour 2]],"")</f>
        <v/>
      </c>
      <c r="S955" s="14">
        <f>COUNTIF(Tableau8252728[[#This Row],[Lundi]:[Samedi]],"&gt;=10")*1000</f>
        <v>0</v>
      </c>
      <c r="T95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55" s="15">
        <f>Tableau8252728[[#This Row],[Prime production]]+Tableau8252728[[#This Row],[Prime rendement]]</f>
        <v>0</v>
      </c>
      <c r="V955" s="15" t="str">
        <f>IF(Tableau8252728[[#This Row],[Matricule]]&gt;1,IF(COUNTIF(Tableau8252728[DateMatricule],Tableau8252728[[#This Row],[DateMatricule]])&gt;1,"Doublon",""),"")</f>
        <v/>
      </c>
    </row>
    <row r="956" spans="1:22" x14ac:dyDescent="0.25">
      <c r="A956" s="11" t="str">
        <f>IF(Tableau8252728[[#This Row],[Semaine]]="","",VLOOKUP(Tableau8252728[[#This Row],[Semaine]],Listes!$A:$B,2,FALSE))</f>
        <v/>
      </c>
      <c r="B956" s="11" t="str">
        <f>IF(ISBLANK(Tableau8252728[[#This Row],[Matricule]]),"",VLOOKUP(Tableau8252728[[#This Row],[Matricule]],#REF!,2,FALSE))</f>
        <v/>
      </c>
      <c r="C956" s="11" t="str">
        <f>IF(ISBLANK(Tableau8252728[[#This Row],[Matricule]]),"",VLOOKUP(Tableau8252728[[#This Row],[Matricule]],#REF!,3,FALSE))</f>
        <v/>
      </c>
      <c r="D956" s="11" t="str">
        <f>CONCATENATE(Tableau8252728[[#This Row],[Semaine]],Tableau8252728[[#This Row],[Matricule]])</f>
        <v/>
      </c>
      <c r="O956" s="14" t="str">
        <f>IF(SUM(Tableau8252728[[#This Row],[Lundi]:[Mercredi]])&gt;0,SUM(Tableau8252728[[#This Row],[Lundi]:[Mercredi]]),"")</f>
        <v/>
      </c>
      <c r="P956" s="14" t="str">
        <f>IF(SUM(Tableau8252728[[#This Row],[Jeudi]:[Samedi]])&gt;0,SUM(Tableau8252728[[#This Row],[Jeudi]:[Samedi]]),"")</f>
        <v/>
      </c>
      <c r="Q956" s="14">
        <f>COUNTIF(Tableau8252728[[#This Row],[Lundi]:[Mercredi]],"&gt;0") + COUNTIF(Tableau8252728[[#This Row],[Jeudi]:[Samedi]],"&gt;0")</f>
        <v>0</v>
      </c>
      <c r="R956" s="14" t="str">
        <f>IFERROR(Tableau8252728[[#This Row],[Total Tour 1]]+Tableau8252728[[#This Row],[Total Tour 2]],"")</f>
        <v/>
      </c>
      <c r="S956" s="14">
        <f>COUNTIF(Tableau8252728[[#This Row],[Lundi]:[Samedi]],"&gt;=10")*1000</f>
        <v>0</v>
      </c>
      <c r="T95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56" s="15">
        <f>Tableau8252728[[#This Row],[Prime production]]+Tableau8252728[[#This Row],[Prime rendement]]</f>
        <v>0</v>
      </c>
      <c r="V956" s="15" t="str">
        <f>IF(Tableau8252728[[#This Row],[Matricule]]&gt;1,IF(COUNTIF(Tableau8252728[DateMatricule],Tableau8252728[[#This Row],[DateMatricule]])&gt;1,"Doublon",""),"")</f>
        <v/>
      </c>
    </row>
    <row r="957" spans="1:22" x14ac:dyDescent="0.25">
      <c r="A957" s="11" t="str">
        <f>IF(Tableau8252728[[#This Row],[Semaine]]="","",VLOOKUP(Tableau8252728[[#This Row],[Semaine]],Listes!$A:$B,2,FALSE))</f>
        <v/>
      </c>
      <c r="B957" s="11" t="str">
        <f>IF(ISBLANK(Tableau8252728[[#This Row],[Matricule]]),"",VLOOKUP(Tableau8252728[[#This Row],[Matricule]],#REF!,2,FALSE))</f>
        <v/>
      </c>
      <c r="C957" s="11" t="str">
        <f>IF(ISBLANK(Tableau8252728[[#This Row],[Matricule]]),"",VLOOKUP(Tableau8252728[[#This Row],[Matricule]],#REF!,3,FALSE))</f>
        <v/>
      </c>
      <c r="D957" s="11" t="str">
        <f>CONCATENATE(Tableau8252728[[#This Row],[Semaine]],Tableau8252728[[#This Row],[Matricule]])</f>
        <v/>
      </c>
      <c r="O957" s="14" t="str">
        <f>IF(SUM(Tableau8252728[[#This Row],[Lundi]:[Mercredi]])&gt;0,SUM(Tableau8252728[[#This Row],[Lundi]:[Mercredi]]),"")</f>
        <v/>
      </c>
      <c r="P957" s="14" t="str">
        <f>IF(SUM(Tableau8252728[[#This Row],[Jeudi]:[Samedi]])&gt;0,SUM(Tableau8252728[[#This Row],[Jeudi]:[Samedi]]),"")</f>
        <v/>
      </c>
      <c r="Q957" s="14">
        <f>COUNTIF(Tableau8252728[[#This Row],[Lundi]:[Mercredi]],"&gt;0") + COUNTIF(Tableau8252728[[#This Row],[Jeudi]:[Samedi]],"&gt;0")</f>
        <v>0</v>
      </c>
      <c r="R957" s="14" t="str">
        <f>IFERROR(Tableau8252728[[#This Row],[Total Tour 1]]+Tableau8252728[[#This Row],[Total Tour 2]],"")</f>
        <v/>
      </c>
      <c r="S957" s="14">
        <f>COUNTIF(Tableau8252728[[#This Row],[Lundi]:[Samedi]],"&gt;=10")*1000</f>
        <v>0</v>
      </c>
      <c r="T95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57" s="15">
        <f>Tableau8252728[[#This Row],[Prime production]]+Tableau8252728[[#This Row],[Prime rendement]]</f>
        <v>0</v>
      </c>
      <c r="V957" s="15" t="str">
        <f>IF(Tableau8252728[[#This Row],[Matricule]]&gt;1,IF(COUNTIF(Tableau8252728[DateMatricule],Tableau8252728[[#This Row],[DateMatricule]])&gt;1,"Doublon",""),"")</f>
        <v/>
      </c>
    </row>
    <row r="958" spans="1:22" x14ac:dyDescent="0.25">
      <c r="A958" s="11" t="str">
        <f>IF(Tableau8252728[[#This Row],[Semaine]]="","",VLOOKUP(Tableau8252728[[#This Row],[Semaine]],Listes!$A:$B,2,FALSE))</f>
        <v/>
      </c>
      <c r="B958" s="11" t="str">
        <f>IF(ISBLANK(Tableau8252728[[#This Row],[Matricule]]),"",VLOOKUP(Tableau8252728[[#This Row],[Matricule]],#REF!,2,FALSE))</f>
        <v/>
      </c>
      <c r="C958" s="11" t="str">
        <f>IF(ISBLANK(Tableau8252728[[#This Row],[Matricule]]),"",VLOOKUP(Tableau8252728[[#This Row],[Matricule]],#REF!,3,FALSE))</f>
        <v/>
      </c>
      <c r="D958" s="11" t="str">
        <f>CONCATENATE(Tableau8252728[[#This Row],[Semaine]],Tableau8252728[[#This Row],[Matricule]])</f>
        <v/>
      </c>
      <c r="O958" s="14" t="str">
        <f>IF(SUM(Tableau8252728[[#This Row],[Lundi]:[Mercredi]])&gt;0,SUM(Tableau8252728[[#This Row],[Lundi]:[Mercredi]]),"")</f>
        <v/>
      </c>
      <c r="P958" s="14" t="str">
        <f>IF(SUM(Tableau8252728[[#This Row],[Jeudi]:[Samedi]])&gt;0,SUM(Tableau8252728[[#This Row],[Jeudi]:[Samedi]]),"")</f>
        <v/>
      </c>
      <c r="Q958" s="14">
        <f>COUNTIF(Tableau8252728[[#This Row],[Lundi]:[Mercredi]],"&gt;0") + COUNTIF(Tableau8252728[[#This Row],[Jeudi]:[Samedi]],"&gt;0")</f>
        <v>0</v>
      </c>
      <c r="R958" s="14" t="str">
        <f>IFERROR(Tableau8252728[[#This Row],[Total Tour 1]]+Tableau8252728[[#This Row],[Total Tour 2]],"")</f>
        <v/>
      </c>
      <c r="S958" s="14">
        <f>COUNTIF(Tableau8252728[[#This Row],[Lundi]:[Samedi]],"&gt;=10")*1000</f>
        <v>0</v>
      </c>
      <c r="T95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58" s="15">
        <f>Tableau8252728[[#This Row],[Prime production]]+Tableau8252728[[#This Row],[Prime rendement]]</f>
        <v>0</v>
      </c>
      <c r="V958" s="15" t="str">
        <f>IF(Tableau8252728[[#This Row],[Matricule]]&gt;1,IF(COUNTIF(Tableau8252728[DateMatricule],Tableau8252728[[#This Row],[DateMatricule]])&gt;1,"Doublon",""),"")</f>
        <v/>
      </c>
    </row>
    <row r="959" spans="1:22" x14ac:dyDescent="0.25">
      <c r="A959" s="11" t="str">
        <f>IF(Tableau8252728[[#This Row],[Semaine]]="","",VLOOKUP(Tableau8252728[[#This Row],[Semaine]],Listes!$A:$B,2,FALSE))</f>
        <v/>
      </c>
      <c r="B959" s="11" t="str">
        <f>IF(ISBLANK(Tableau8252728[[#This Row],[Matricule]]),"",VLOOKUP(Tableau8252728[[#This Row],[Matricule]],#REF!,2,FALSE))</f>
        <v/>
      </c>
      <c r="C959" s="11" t="str">
        <f>IF(ISBLANK(Tableau8252728[[#This Row],[Matricule]]),"",VLOOKUP(Tableau8252728[[#This Row],[Matricule]],#REF!,3,FALSE))</f>
        <v/>
      </c>
      <c r="D959" s="11" t="str">
        <f>CONCATENATE(Tableau8252728[[#This Row],[Semaine]],Tableau8252728[[#This Row],[Matricule]])</f>
        <v/>
      </c>
      <c r="O959" s="14" t="str">
        <f>IF(SUM(Tableau8252728[[#This Row],[Lundi]:[Mercredi]])&gt;0,SUM(Tableau8252728[[#This Row],[Lundi]:[Mercredi]]),"")</f>
        <v/>
      </c>
      <c r="P959" s="14" t="str">
        <f>IF(SUM(Tableau8252728[[#This Row],[Jeudi]:[Samedi]])&gt;0,SUM(Tableau8252728[[#This Row],[Jeudi]:[Samedi]]),"")</f>
        <v/>
      </c>
      <c r="Q959" s="14">
        <f>COUNTIF(Tableau8252728[[#This Row],[Lundi]:[Mercredi]],"&gt;0") + COUNTIF(Tableau8252728[[#This Row],[Jeudi]:[Samedi]],"&gt;0")</f>
        <v>0</v>
      </c>
      <c r="R959" s="14" t="str">
        <f>IFERROR(Tableau8252728[[#This Row],[Total Tour 1]]+Tableau8252728[[#This Row],[Total Tour 2]],"")</f>
        <v/>
      </c>
      <c r="S959" s="14">
        <f>COUNTIF(Tableau8252728[[#This Row],[Lundi]:[Samedi]],"&gt;=10")*1000</f>
        <v>0</v>
      </c>
      <c r="T95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59" s="15">
        <f>Tableau8252728[[#This Row],[Prime production]]+Tableau8252728[[#This Row],[Prime rendement]]</f>
        <v>0</v>
      </c>
      <c r="V959" s="15" t="str">
        <f>IF(Tableau8252728[[#This Row],[Matricule]]&gt;1,IF(COUNTIF(Tableau8252728[DateMatricule],Tableau8252728[[#This Row],[DateMatricule]])&gt;1,"Doublon",""),"")</f>
        <v/>
      </c>
    </row>
    <row r="960" spans="1:22" x14ac:dyDescent="0.25">
      <c r="A960" s="11" t="str">
        <f>IF(Tableau8252728[[#This Row],[Semaine]]="","",VLOOKUP(Tableau8252728[[#This Row],[Semaine]],Listes!$A:$B,2,FALSE))</f>
        <v/>
      </c>
      <c r="B960" s="11" t="str">
        <f>IF(ISBLANK(Tableau8252728[[#This Row],[Matricule]]),"",VLOOKUP(Tableau8252728[[#This Row],[Matricule]],#REF!,2,FALSE))</f>
        <v/>
      </c>
      <c r="C960" s="11" t="str">
        <f>IF(ISBLANK(Tableau8252728[[#This Row],[Matricule]]),"",VLOOKUP(Tableau8252728[[#This Row],[Matricule]],#REF!,3,FALSE))</f>
        <v/>
      </c>
      <c r="D960" s="11" t="str">
        <f>CONCATENATE(Tableau8252728[[#This Row],[Semaine]],Tableau8252728[[#This Row],[Matricule]])</f>
        <v/>
      </c>
      <c r="O960" s="14" t="str">
        <f>IF(SUM(Tableau8252728[[#This Row],[Lundi]:[Mercredi]])&gt;0,SUM(Tableau8252728[[#This Row],[Lundi]:[Mercredi]]),"")</f>
        <v/>
      </c>
      <c r="P960" s="14" t="str">
        <f>IF(SUM(Tableau8252728[[#This Row],[Jeudi]:[Samedi]])&gt;0,SUM(Tableau8252728[[#This Row],[Jeudi]:[Samedi]]),"")</f>
        <v/>
      </c>
      <c r="Q960" s="14">
        <f>COUNTIF(Tableau8252728[[#This Row],[Lundi]:[Mercredi]],"&gt;0") + COUNTIF(Tableau8252728[[#This Row],[Jeudi]:[Samedi]],"&gt;0")</f>
        <v>0</v>
      </c>
      <c r="R960" s="14" t="str">
        <f>IFERROR(Tableau8252728[[#This Row],[Total Tour 1]]+Tableau8252728[[#This Row],[Total Tour 2]],"")</f>
        <v/>
      </c>
      <c r="S960" s="14">
        <f>COUNTIF(Tableau8252728[[#This Row],[Lundi]:[Samedi]],"&gt;=10")*1000</f>
        <v>0</v>
      </c>
      <c r="T96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60" s="15">
        <f>Tableau8252728[[#This Row],[Prime production]]+Tableau8252728[[#This Row],[Prime rendement]]</f>
        <v>0</v>
      </c>
      <c r="V960" s="15" t="str">
        <f>IF(Tableau8252728[[#This Row],[Matricule]]&gt;1,IF(COUNTIF(Tableau8252728[DateMatricule],Tableau8252728[[#This Row],[DateMatricule]])&gt;1,"Doublon",""),"")</f>
        <v/>
      </c>
    </row>
    <row r="961" spans="1:22" x14ac:dyDescent="0.25">
      <c r="A961" s="11" t="str">
        <f>IF(Tableau8252728[[#This Row],[Semaine]]="","",VLOOKUP(Tableau8252728[[#This Row],[Semaine]],Listes!$A:$B,2,FALSE))</f>
        <v/>
      </c>
      <c r="B961" s="11" t="str">
        <f>IF(ISBLANK(Tableau8252728[[#This Row],[Matricule]]),"",VLOOKUP(Tableau8252728[[#This Row],[Matricule]],#REF!,2,FALSE))</f>
        <v/>
      </c>
      <c r="C961" s="11" t="str">
        <f>IF(ISBLANK(Tableau8252728[[#This Row],[Matricule]]),"",VLOOKUP(Tableau8252728[[#This Row],[Matricule]],#REF!,3,FALSE))</f>
        <v/>
      </c>
      <c r="D961" s="11" t="str">
        <f>CONCATENATE(Tableau8252728[[#This Row],[Semaine]],Tableau8252728[[#This Row],[Matricule]])</f>
        <v/>
      </c>
      <c r="O961" s="14" t="str">
        <f>IF(SUM(Tableau8252728[[#This Row],[Lundi]:[Mercredi]])&gt;0,SUM(Tableau8252728[[#This Row],[Lundi]:[Mercredi]]),"")</f>
        <v/>
      </c>
      <c r="P961" s="14" t="str">
        <f>IF(SUM(Tableau8252728[[#This Row],[Jeudi]:[Samedi]])&gt;0,SUM(Tableau8252728[[#This Row],[Jeudi]:[Samedi]]),"")</f>
        <v/>
      </c>
      <c r="Q961" s="14">
        <f>COUNTIF(Tableau8252728[[#This Row],[Lundi]:[Mercredi]],"&gt;0") + COUNTIF(Tableau8252728[[#This Row],[Jeudi]:[Samedi]],"&gt;0")</f>
        <v>0</v>
      </c>
      <c r="R961" s="14" t="str">
        <f>IFERROR(Tableau8252728[[#This Row],[Total Tour 1]]+Tableau8252728[[#This Row],[Total Tour 2]],"")</f>
        <v/>
      </c>
      <c r="S961" s="14">
        <f>COUNTIF(Tableau8252728[[#This Row],[Lundi]:[Samedi]],"&gt;=10")*1000</f>
        <v>0</v>
      </c>
      <c r="T96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61" s="15">
        <f>Tableau8252728[[#This Row],[Prime production]]+Tableau8252728[[#This Row],[Prime rendement]]</f>
        <v>0</v>
      </c>
      <c r="V961" s="15" t="str">
        <f>IF(Tableau8252728[[#This Row],[Matricule]]&gt;1,IF(COUNTIF(Tableau8252728[DateMatricule],Tableau8252728[[#This Row],[DateMatricule]])&gt;1,"Doublon",""),"")</f>
        <v/>
      </c>
    </row>
    <row r="962" spans="1:22" x14ac:dyDescent="0.25">
      <c r="A962" s="11" t="str">
        <f>IF(Tableau8252728[[#This Row],[Semaine]]="","",VLOOKUP(Tableau8252728[[#This Row],[Semaine]],Listes!$A:$B,2,FALSE))</f>
        <v/>
      </c>
      <c r="B962" s="11" t="str">
        <f>IF(ISBLANK(Tableau8252728[[#This Row],[Matricule]]),"",VLOOKUP(Tableau8252728[[#This Row],[Matricule]],#REF!,2,FALSE))</f>
        <v/>
      </c>
      <c r="C962" s="11" t="str">
        <f>IF(ISBLANK(Tableau8252728[[#This Row],[Matricule]]),"",VLOOKUP(Tableau8252728[[#This Row],[Matricule]],#REF!,3,FALSE))</f>
        <v/>
      </c>
      <c r="D962" s="11" t="str">
        <f>CONCATENATE(Tableau8252728[[#This Row],[Semaine]],Tableau8252728[[#This Row],[Matricule]])</f>
        <v/>
      </c>
      <c r="O962" s="14" t="str">
        <f>IF(SUM(Tableau8252728[[#This Row],[Lundi]:[Mercredi]])&gt;0,SUM(Tableau8252728[[#This Row],[Lundi]:[Mercredi]]),"")</f>
        <v/>
      </c>
      <c r="P962" s="14" t="str">
        <f>IF(SUM(Tableau8252728[[#This Row],[Jeudi]:[Samedi]])&gt;0,SUM(Tableau8252728[[#This Row],[Jeudi]:[Samedi]]),"")</f>
        <v/>
      </c>
      <c r="Q962" s="14">
        <f>COUNTIF(Tableau8252728[[#This Row],[Lundi]:[Mercredi]],"&gt;0") + COUNTIF(Tableau8252728[[#This Row],[Jeudi]:[Samedi]],"&gt;0")</f>
        <v>0</v>
      </c>
      <c r="R962" s="14" t="str">
        <f>IFERROR(Tableau8252728[[#This Row],[Total Tour 1]]+Tableau8252728[[#This Row],[Total Tour 2]],"")</f>
        <v/>
      </c>
      <c r="S962" s="14">
        <f>COUNTIF(Tableau8252728[[#This Row],[Lundi]:[Samedi]],"&gt;=10")*1000</f>
        <v>0</v>
      </c>
      <c r="T96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62" s="15">
        <f>Tableau8252728[[#This Row],[Prime production]]+Tableau8252728[[#This Row],[Prime rendement]]</f>
        <v>0</v>
      </c>
      <c r="V962" s="15" t="str">
        <f>IF(Tableau8252728[[#This Row],[Matricule]]&gt;1,IF(COUNTIF(Tableau8252728[DateMatricule],Tableau8252728[[#This Row],[DateMatricule]])&gt;1,"Doublon",""),"")</f>
        <v/>
      </c>
    </row>
    <row r="963" spans="1:22" x14ac:dyDescent="0.25">
      <c r="A963" s="11" t="str">
        <f>IF(Tableau8252728[[#This Row],[Semaine]]="","",VLOOKUP(Tableau8252728[[#This Row],[Semaine]],Listes!$A:$B,2,FALSE))</f>
        <v/>
      </c>
      <c r="B963" s="11" t="str">
        <f>IF(ISBLANK(Tableau8252728[[#This Row],[Matricule]]),"",VLOOKUP(Tableau8252728[[#This Row],[Matricule]],#REF!,2,FALSE))</f>
        <v/>
      </c>
      <c r="C963" s="11" t="str">
        <f>IF(ISBLANK(Tableau8252728[[#This Row],[Matricule]]),"",VLOOKUP(Tableau8252728[[#This Row],[Matricule]],#REF!,3,FALSE))</f>
        <v/>
      </c>
      <c r="D963" s="11" t="str">
        <f>CONCATENATE(Tableau8252728[[#This Row],[Semaine]],Tableau8252728[[#This Row],[Matricule]])</f>
        <v/>
      </c>
      <c r="O963" s="14" t="str">
        <f>IF(SUM(Tableau8252728[[#This Row],[Lundi]:[Mercredi]])&gt;0,SUM(Tableau8252728[[#This Row],[Lundi]:[Mercredi]]),"")</f>
        <v/>
      </c>
      <c r="P963" s="14" t="str">
        <f>IF(SUM(Tableau8252728[[#This Row],[Jeudi]:[Samedi]])&gt;0,SUM(Tableau8252728[[#This Row],[Jeudi]:[Samedi]]),"")</f>
        <v/>
      </c>
      <c r="Q963" s="14">
        <f>COUNTIF(Tableau8252728[[#This Row],[Lundi]:[Mercredi]],"&gt;0") + COUNTIF(Tableau8252728[[#This Row],[Jeudi]:[Samedi]],"&gt;0")</f>
        <v>0</v>
      </c>
      <c r="R963" s="14" t="str">
        <f>IFERROR(Tableau8252728[[#This Row],[Total Tour 1]]+Tableau8252728[[#This Row],[Total Tour 2]],"")</f>
        <v/>
      </c>
      <c r="S963" s="14">
        <f>COUNTIF(Tableau8252728[[#This Row],[Lundi]:[Samedi]],"&gt;=10")*1000</f>
        <v>0</v>
      </c>
      <c r="T96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63" s="15">
        <f>Tableau8252728[[#This Row],[Prime production]]+Tableau8252728[[#This Row],[Prime rendement]]</f>
        <v>0</v>
      </c>
      <c r="V963" s="15" t="str">
        <f>IF(Tableau8252728[[#This Row],[Matricule]]&gt;1,IF(COUNTIF(Tableau8252728[DateMatricule],Tableau8252728[[#This Row],[DateMatricule]])&gt;1,"Doublon",""),"")</f>
        <v/>
      </c>
    </row>
    <row r="964" spans="1:22" x14ac:dyDescent="0.25">
      <c r="A964" s="11" t="str">
        <f>IF(Tableau8252728[[#This Row],[Semaine]]="","",VLOOKUP(Tableau8252728[[#This Row],[Semaine]],Listes!$A:$B,2,FALSE))</f>
        <v/>
      </c>
      <c r="B964" s="11" t="str">
        <f>IF(ISBLANK(Tableau8252728[[#This Row],[Matricule]]),"",VLOOKUP(Tableau8252728[[#This Row],[Matricule]],#REF!,2,FALSE))</f>
        <v/>
      </c>
      <c r="C964" s="11" t="str">
        <f>IF(ISBLANK(Tableau8252728[[#This Row],[Matricule]]),"",VLOOKUP(Tableau8252728[[#This Row],[Matricule]],#REF!,3,FALSE))</f>
        <v/>
      </c>
      <c r="D964" s="11" t="str">
        <f>CONCATENATE(Tableau8252728[[#This Row],[Semaine]],Tableau8252728[[#This Row],[Matricule]])</f>
        <v/>
      </c>
      <c r="O964" s="14" t="str">
        <f>IF(SUM(Tableau8252728[[#This Row],[Lundi]:[Mercredi]])&gt;0,SUM(Tableau8252728[[#This Row],[Lundi]:[Mercredi]]),"")</f>
        <v/>
      </c>
      <c r="P964" s="14" t="str">
        <f>IF(SUM(Tableau8252728[[#This Row],[Jeudi]:[Samedi]])&gt;0,SUM(Tableau8252728[[#This Row],[Jeudi]:[Samedi]]),"")</f>
        <v/>
      </c>
      <c r="Q964" s="14">
        <f>COUNTIF(Tableau8252728[[#This Row],[Lundi]:[Mercredi]],"&gt;0") + COUNTIF(Tableau8252728[[#This Row],[Jeudi]:[Samedi]],"&gt;0")</f>
        <v>0</v>
      </c>
      <c r="R964" s="14" t="str">
        <f>IFERROR(Tableau8252728[[#This Row],[Total Tour 1]]+Tableau8252728[[#This Row],[Total Tour 2]],"")</f>
        <v/>
      </c>
      <c r="S964" s="14">
        <f>COUNTIF(Tableau8252728[[#This Row],[Lundi]:[Samedi]],"&gt;=10")*1000</f>
        <v>0</v>
      </c>
      <c r="T96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64" s="15">
        <f>Tableau8252728[[#This Row],[Prime production]]+Tableau8252728[[#This Row],[Prime rendement]]</f>
        <v>0</v>
      </c>
      <c r="V964" s="15" t="str">
        <f>IF(Tableau8252728[[#This Row],[Matricule]]&gt;1,IF(COUNTIF(Tableau8252728[DateMatricule],Tableau8252728[[#This Row],[DateMatricule]])&gt;1,"Doublon",""),"")</f>
        <v/>
      </c>
    </row>
    <row r="965" spans="1:22" x14ac:dyDescent="0.25">
      <c r="A965" s="11" t="str">
        <f>IF(Tableau8252728[[#This Row],[Semaine]]="","",VLOOKUP(Tableau8252728[[#This Row],[Semaine]],Listes!$A:$B,2,FALSE))</f>
        <v/>
      </c>
      <c r="B965" s="11" t="str">
        <f>IF(ISBLANK(Tableau8252728[[#This Row],[Matricule]]),"",VLOOKUP(Tableau8252728[[#This Row],[Matricule]],#REF!,2,FALSE))</f>
        <v/>
      </c>
      <c r="C965" s="11" t="str">
        <f>IF(ISBLANK(Tableau8252728[[#This Row],[Matricule]]),"",VLOOKUP(Tableau8252728[[#This Row],[Matricule]],#REF!,3,FALSE))</f>
        <v/>
      </c>
      <c r="D965" s="11" t="str">
        <f>CONCATENATE(Tableau8252728[[#This Row],[Semaine]],Tableau8252728[[#This Row],[Matricule]])</f>
        <v/>
      </c>
      <c r="O965" s="14" t="str">
        <f>IF(SUM(Tableau8252728[[#This Row],[Lundi]:[Mercredi]])&gt;0,SUM(Tableau8252728[[#This Row],[Lundi]:[Mercredi]]),"")</f>
        <v/>
      </c>
      <c r="P965" s="14" t="str">
        <f>IF(SUM(Tableau8252728[[#This Row],[Jeudi]:[Samedi]])&gt;0,SUM(Tableau8252728[[#This Row],[Jeudi]:[Samedi]]),"")</f>
        <v/>
      </c>
      <c r="Q965" s="14">
        <f>COUNTIF(Tableau8252728[[#This Row],[Lundi]:[Mercredi]],"&gt;0") + COUNTIF(Tableau8252728[[#This Row],[Jeudi]:[Samedi]],"&gt;0")</f>
        <v>0</v>
      </c>
      <c r="R965" s="14" t="str">
        <f>IFERROR(Tableau8252728[[#This Row],[Total Tour 1]]+Tableau8252728[[#This Row],[Total Tour 2]],"")</f>
        <v/>
      </c>
      <c r="S965" s="14">
        <f>COUNTIF(Tableau8252728[[#This Row],[Lundi]:[Samedi]],"&gt;=10")*1000</f>
        <v>0</v>
      </c>
      <c r="T96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65" s="15">
        <f>Tableau8252728[[#This Row],[Prime production]]+Tableau8252728[[#This Row],[Prime rendement]]</f>
        <v>0</v>
      </c>
      <c r="V965" s="15" t="str">
        <f>IF(Tableau8252728[[#This Row],[Matricule]]&gt;1,IF(COUNTIF(Tableau8252728[DateMatricule],Tableau8252728[[#This Row],[DateMatricule]])&gt;1,"Doublon",""),"")</f>
        <v/>
      </c>
    </row>
    <row r="966" spans="1:22" x14ac:dyDescent="0.25">
      <c r="A966" s="11" t="str">
        <f>IF(Tableau8252728[[#This Row],[Semaine]]="","",VLOOKUP(Tableau8252728[[#This Row],[Semaine]],Listes!$A:$B,2,FALSE))</f>
        <v/>
      </c>
      <c r="B966" s="11" t="str">
        <f>IF(ISBLANK(Tableau8252728[[#This Row],[Matricule]]),"",VLOOKUP(Tableau8252728[[#This Row],[Matricule]],#REF!,2,FALSE))</f>
        <v/>
      </c>
      <c r="C966" s="11" t="str">
        <f>IF(ISBLANK(Tableau8252728[[#This Row],[Matricule]]),"",VLOOKUP(Tableau8252728[[#This Row],[Matricule]],#REF!,3,FALSE))</f>
        <v/>
      </c>
      <c r="D966" s="11" t="str">
        <f>CONCATENATE(Tableau8252728[[#This Row],[Semaine]],Tableau8252728[[#This Row],[Matricule]])</f>
        <v/>
      </c>
      <c r="O966" s="14" t="str">
        <f>IF(SUM(Tableau8252728[[#This Row],[Lundi]:[Mercredi]])&gt;0,SUM(Tableau8252728[[#This Row],[Lundi]:[Mercredi]]),"")</f>
        <v/>
      </c>
      <c r="P966" s="14" t="str">
        <f>IF(SUM(Tableau8252728[[#This Row],[Jeudi]:[Samedi]])&gt;0,SUM(Tableau8252728[[#This Row],[Jeudi]:[Samedi]]),"")</f>
        <v/>
      </c>
      <c r="Q966" s="14">
        <f>COUNTIF(Tableau8252728[[#This Row],[Lundi]:[Mercredi]],"&gt;0") + COUNTIF(Tableau8252728[[#This Row],[Jeudi]:[Samedi]],"&gt;0")</f>
        <v>0</v>
      </c>
      <c r="R966" s="14" t="str">
        <f>IFERROR(Tableau8252728[[#This Row],[Total Tour 1]]+Tableau8252728[[#This Row],[Total Tour 2]],"")</f>
        <v/>
      </c>
      <c r="S966" s="14">
        <f>COUNTIF(Tableau8252728[[#This Row],[Lundi]:[Samedi]],"&gt;=10")*1000</f>
        <v>0</v>
      </c>
      <c r="T96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66" s="15">
        <f>Tableau8252728[[#This Row],[Prime production]]+Tableau8252728[[#This Row],[Prime rendement]]</f>
        <v>0</v>
      </c>
      <c r="V966" s="15" t="str">
        <f>IF(Tableau8252728[[#This Row],[Matricule]]&gt;1,IF(COUNTIF(Tableau8252728[DateMatricule],Tableau8252728[[#This Row],[DateMatricule]])&gt;1,"Doublon",""),"")</f>
        <v/>
      </c>
    </row>
    <row r="967" spans="1:22" x14ac:dyDescent="0.25">
      <c r="A967" s="11" t="str">
        <f>IF(Tableau8252728[[#This Row],[Semaine]]="","",VLOOKUP(Tableau8252728[[#This Row],[Semaine]],Listes!$A:$B,2,FALSE))</f>
        <v/>
      </c>
      <c r="B967" s="11" t="str">
        <f>IF(ISBLANK(Tableau8252728[[#This Row],[Matricule]]),"",VLOOKUP(Tableau8252728[[#This Row],[Matricule]],#REF!,2,FALSE))</f>
        <v/>
      </c>
      <c r="C967" s="11" t="str">
        <f>IF(ISBLANK(Tableau8252728[[#This Row],[Matricule]]),"",VLOOKUP(Tableau8252728[[#This Row],[Matricule]],#REF!,3,FALSE))</f>
        <v/>
      </c>
      <c r="D967" s="11" t="str">
        <f>CONCATENATE(Tableau8252728[[#This Row],[Semaine]],Tableau8252728[[#This Row],[Matricule]])</f>
        <v/>
      </c>
      <c r="O967" s="14" t="str">
        <f>IF(SUM(Tableau8252728[[#This Row],[Lundi]:[Mercredi]])&gt;0,SUM(Tableau8252728[[#This Row],[Lundi]:[Mercredi]]),"")</f>
        <v/>
      </c>
      <c r="P967" s="14" t="str">
        <f>IF(SUM(Tableau8252728[[#This Row],[Jeudi]:[Samedi]])&gt;0,SUM(Tableau8252728[[#This Row],[Jeudi]:[Samedi]]),"")</f>
        <v/>
      </c>
      <c r="Q967" s="14">
        <f>COUNTIF(Tableau8252728[[#This Row],[Lundi]:[Mercredi]],"&gt;0") + COUNTIF(Tableau8252728[[#This Row],[Jeudi]:[Samedi]],"&gt;0")</f>
        <v>0</v>
      </c>
      <c r="R967" s="14" t="str">
        <f>IFERROR(Tableau8252728[[#This Row],[Total Tour 1]]+Tableau8252728[[#This Row],[Total Tour 2]],"")</f>
        <v/>
      </c>
      <c r="S967" s="14">
        <f>COUNTIF(Tableau8252728[[#This Row],[Lundi]:[Samedi]],"&gt;=10")*1000</f>
        <v>0</v>
      </c>
      <c r="T96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67" s="15">
        <f>Tableau8252728[[#This Row],[Prime production]]+Tableau8252728[[#This Row],[Prime rendement]]</f>
        <v>0</v>
      </c>
      <c r="V967" s="15" t="str">
        <f>IF(Tableau8252728[[#This Row],[Matricule]]&gt;1,IF(COUNTIF(Tableau8252728[DateMatricule],Tableau8252728[[#This Row],[DateMatricule]])&gt;1,"Doublon",""),"")</f>
        <v/>
      </c>
    </row>
    <row r="968" spans="1:22" x14ac:dyDescent="0.25">
      <c r="A968" s="11" t="str">
        <f>IF(Tableau8252728[[#This Row],[Semaine]]="","",VLOOKUP(Tableau8252728[[#This Row],[Semaine]],Listes!$A:$B,2,FALSE))</f>
        <v/>
      </c>
      <c r="B968" s="11" t="str">
        <f>IF(ISBLANK(Tableau8252728[[#This Row],[Matricule]]),"",VLOOKUP(Tableau8252728[[#This Row],[Matricule]],#REF!,2,FALSE))</f>
        <v/>
      </c>
      <c r="C968" s="11" t="str">
        <f>IF(ISBLANK(Tableau8252728[[#This Row],[Matricule]]),"",VLOOKUP(Tableau8252728[[#This Row],[Matricule]],#REF!,3,FALSE))</f>
        <v/>
      </c>
      <c r="D968" s="11" t="str">
        <f>CONCATENATE(Tableau8252728[[#This Row],[Semaine]],Tableau8252728[[#This Row],[Matricule]])</f>
        <v/>
      </c>
      <c r="O968" s="14" t="str">
        <f>IF(SUM(Tableau8252728[[#This Row],[Lundi]:[Mercredi]])&gt;0,SUM(Tableau8252728[[#This Row],[Lundi]:[Mercredi]]),"")</f>
        <v/>
      </c>
      <c r="P968" s="14" t="str">
        <f>IF(SUM(Tableau8252728[[#This Row],[Jeudi]:[Samedi]])&gt;0,SUM(Tableau8252728[[#This Row],[Jeudi]:[Samedi]]),"")</f>
        <v/>
      </c>
      <c r="Q968" s="14">
        <f>COUNTIF(Tableau8252728[[#This Row],[Lundi]:[Mercredi]],"&gt;0") + COUNTIF(Tableau8252728[[#This Row],[Jeudi]:[Samedi]],"&gt;0")</f>
        <v>0</v>
      </c>
      <c r="R968" s="14" t="str">
        <f>IFERROR(Tableau8252728[[#This Row],[Total Tour 1]]+Tableau8252728[[#This Row],[Total Tour 2]],"")</f>
        <v/>
      </c>
      <c r="S968" s="14">
        <f>COUNTIF(Tableau8252728[[#This Row],[Lundi]:[Samedi]],"&gt;=10")*1000</f>
        <v>0</v>
      </c>
      <c r="T96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68" s="15">
        <f>Tableau8252728[[#This Row],[Prime production]]+Tableau8252728[[#This Row],[Prime rendement]]</f>
        <v>0</v>
      </c>
      <c r="V968" s="15" t="str">
        <f>IF(Tableau8252728[[#This Row],[Matricule]]&gt;1,IF(COUNTIF(Tableau8252728[DateMatricule],Tableau8252728[[#This Row],[DateMatricule]])&gt;1,"Doublon",""),"")</f>
        <v/>
      </c>
    </row>
    <row r="969" spans="1:22" x14ac:dyDescent="0.25">
      <c r="A969" s="11" t="str">
        <f>IF(Tableau8252728[[#This Row],[Semaine]]="","",VLOOKUP(Tableau8252728[[#This Row],[Semaine]],Listes!$A:$B,2,FALSE))</f>
        <v/>
      </c>
      <c r="B969" s="11" t="str">
        <f>IF(ISBLANK(Tableau8252728[[#This Row],[Matricule]]),"",VLOOKUP(Tableau8252728[[#This Row],[Matricule]],#REF!,2,FALSE))</f>
        <v/>
      </c>
      <c r="C969" s="11" t="str">
        <f>IF(ISBLANK(Tableau8252728[[#This Row],[Matricule]]),"",VLOOKUP(Tableau8252728[[#This Row],[Matricule]],#REF!,3,FALSE))</f>
        <v/>
      </c>
      <c r="D969" s="11" t="str">
        <f>CONCATENATE(Tableau8252728[[#This Row],[Semaine]],Tableau8252728[[#This Row],[Matricule]])</f>
        <v/>
      </c>
      <c r="O969" s="14" t="str">
        <f>IF(SUM(Tableau8252728[[#This Row],[Lundi]:[Mercredi]])&gt;0,SUM(Tableau8252728[[#This Row],[Lundi]:[Mercredi]]),"")</f>
        <v/>
      </c>
      <c r="P969" s="14" t="str">
        <f>IF(SUM(Tableau8252728[[#This Row],[Jeudi]:[Samedi]])&gt;0,SUM(Tableau8252728[[#This Row],[Jeudi]:[Samedi]]),"")</f>
        <v/>
      </c>
      <c r="Q969" s="14">
        <f>COUNTIF(Tableau8252728[[#This Row],[Lundi]:[Mercredi]],"&gt;0") + COUNTIF(Tableau8252728[[#This Row],[Jeudi]:[Samedi]],"&gt;0")</f>
        <v>0</v>
      </c>
      <c r="R969" s="14" t="str">
        <f>IFERROR(Tableau8252728[[#This Row],[Total Tour 1]]+Tableau8252728[[#This Row],[Total Tour 2]],"")</f>
        <v/>
      </c>
      <c r="S969" s="14">
        <f>COUNTIF(Tableau8252728[[#This Row],[Lundi]:[Samedi]],"&gt;=10")*1000</f>
        <v>0</v>
      </c>
      <c r="T96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69" s="15">
        <f>Tableau8252728[[#This Row],[Prime production]]+Tableau8252728[[#This Row],[Prime rendement]]</f>
        <v>0</v>
      </c>
      <c r="V969" s="15" t="str">
        <f>IF(Tableau8252728[[#This Row],[Matricule]]&gt;1,IF(COUNTIF(Tableau8252728[DateMatricule],Tableau8252728[[#This Row],[DateMatricule]])&gt;1,"Doublon",""),"")</f>
        <v/>
      </c>
    </row>
    <row r="970" spans="1:22" x14ac:dyDescent="0.25">
      <c r="A970" s="11" t="str">
        <f>IF(Tableau8252728[[#This Row],[Semaine]]="","",VLOOKUP(Tableau8252728[[#This Row],[Semaine]],Listes!$A:$B,2,FALSE))</f>
        <v/>
      </c>
      <c r="B970" s="11" t="str">
        <f>IF(ISBLANK(Tableau8252728[[#This Row],[Matricule]]),"",VLOOKUP(Tableau8252728[[#This Row],[Matricule]],#REF!,2,FALSE))</f>
        <v/>
      </c>
      <c r="C970" s="11" t="str">
        <f>IF(ISBLANK(Tableau8252728[[#This Row],[Matricule]]),"",VLOOKUP(Tableau8252728[[#This Row],[Matricule]],#REF!,3,FALSE))</f>
        <v/>
      </c>
      <c r="D970" s="11" t="str">
        <f>CONCATENATE(Tableau8252728[[#This Row],[Semaine]],Tableau8252728[[#This Row],[Matricule]])</f>
        <v/>
      </c>
      <c r="O970" s="14" t="str">
        <f>IF(SUM(Tableau8252728[[#This Row],[Lundi]:[Mercredi]])&gt;0,SUM(Tableau8252728[[#This Row],[Lundi]:[Mercredi]]),"")</f>
        <v/>
      </c>
      <c r="P970" s="14" t="str">
        <f>IF(SUM(Tableau8252728[[#This Row],[Jeudi]:[Samedi]])&gt;0,SUM(Tableau8252728[[#This Row],[Jeudi]:[Samedi]]),"")</f>
        <v/>
      </c>
      <c r="Q970" s="14">
        <f>COUNTIF(Tableau8252728[[#This Row],[Lundi]:[Mercredi]],"&gt;0") + COUNTIF(Tableau8252728[[#This Row],[Jeudi]:[Samedi]],"&gt;0")</f>
        <v>0</v>
      </c>
      <c r="R970" s="14" t="str">
        <f>IFERROR(Tableau8252728[[#This Row],[Total Tour 1]]+Tableau8252728[[#This Row],[Total Tour 2]],"")</f>
        <v/>
      </c>
      <c r="S970" s="14">
        <f>COUNTIF(Tableau8252728[[#This Row],[Lundi]:[Samedi]],"&gt;=10")*1000</f>
        <v>0</v>
      </c>
      <c r="T97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70" s="15">
        <f>Tableau8252728[[#This Row],[Prime production]]+Tableau8252728[[#This Row],[Prime rendement]]</f>
        <v>0</v>
      </c>
      <c r="V970" s="15" t="str">
        <f>IF(Tableau8252728[[#This Row],[Matricule]]&gt;1,IF(COUNTIF(Tableau8252728[DateMatricule],Tableau8252728[[#This Row],[DateMatricule]])&gt;1,"Doublon",""),"")</f>
        <v/>
      </c>
    </row>
    <row r="971" spans="1:22" x14ac:dyDescent="0.25">
      <c r="A971" s="11" t="str">
        <f>IF(Tableau8252728[[#This Row],[Semaine]]="","",VLOOKUP(Tableau8252728[[#This Row],[Semaine]],Listes!$A:$B,2,FALSE))</f>
        <v/>
      </c>
      <c r="B971" s="11" t="str">
        <f>IF(ISBLANK(Tableau8252728[[#This Row],[Matricule]]),"",VLOOKUP(Tableau8252728[[#This Row],[Matricule]],#REF!,2,FALSE))</f>
        <v/>
      </c>
      <c r="C971" s="11" t="str">
        <f>IF(ISBLANK(Tableau8252728[[#This Row],[Matricule]]),"",VLOOKUP(Tableau8252728[[#This Row],[Matricule]],#REF!,3,FALSE))</f>
        <v/>
      </c>
      <c r="D971" s="11" t="str">
        <f>CONCATENATE(Tableau8252728[[#This Row],[Semaine]],Tableau8252728[[#This Row],[Matricule]])</f>
        <v/>
      </c>
      <c r="O971" s="14" t="str">
        <f>IF(SUM(Tableau8252728[[#This Row],[Lundi]:[Mercredi]])&gt;0,SUM(Tableau8252728[[#This Row],[Lundi]:[Mercredi]]),"")</f>
        <v/>
      </c>
      <c r="P971" s="14" t="str">
        <f>IF(SUM(Tableau8252728[[#This Row],[Jeudi]:[Samedi]])&gt;0,SUM(Tableau8252728[[#This Row],[Jeudi]:[Samedi]]),"")</f>
        <v/>
      </c>
      <c r="Q971" s="14">
        <f>COUNTIF(Tableau8252728[[#This Row],[Lundi]:[Mercredi]],"&gt;0") + COUNTIF(Tableau8252728[[#This Row],[Jeudi]:[Samedi]],"&gt;0")</f>
        <v>0</v>
      </c>
      <c r="R971" s="14" t="str">
        <f>IFERROR(Tableau8252728[[#This Row],[Total Tour 1]]+Tableau8252728[[#This Row],[Total Tour 2]],"")</f>
        <v/>
      </c>
      <c r="S971" s="14">
        <f>COUNTIF(Tableau8252728[[#This Row],[Lundi]:[Samedi]],"&gt;=10")*1000</f>
        <v>0</v>
      </c>
      <c r="T97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71" s="15">
        <f>Tableau8252728[[#This Row],[Prime production]]+Tableau8252728[[#This Row],[Prime rendement]]</f>
        <v>0</v>
      </c>
      <c r="V971" s="15" t="str">
        <f>IF(Tableau8252728[[#This Row],[Matricule]]&gt;1,IF(COUNTIF(Tableau8252728[DateMatricule],Tableau8252728[[#This Row],[DateMatricule]])&gt;1,"Doublon",""),"")</f>
        <v/>
      </c>
    </row>
    <row r="972" spans="1:22" x14ac:dyDescent="0.25">
      <c r="A972" s="11" t="str">
        <f>IF(Tableau8252728[[#This Row],[Semaine]]="","",VLOOKUP(Tableau8252728[[#This Row],[Semaine]],Listes!$A:$B,2,FALSE))</f>
        <v/>
      </c>
      <c r="B972" s="11" t="str">
        <f>IF(ISBLANK(Tableau8252728[[#This Row],[Matricule]]),"",VLOOKUP(Tableau8252728[[#This Row],[Matricule]],#REF!,2,FALSE))</f>
        <v/>
      </c>
      <c r="C972" s="11" t="str">
        <f>IF(ISBLANK(Tableau8252728[[#This Row],[Matricule]]),"",VLOOKUP(Tableau8252728[[#This Row],[Matricule]],#REF!,3,FALSE))</f>
        <v/>
      </c>
      <c r="D972" s="11" t="str">
        <f>CONCATENATE(Tableau8252728[[#This Row],[Semaine]],Tableau8252728[[#This Row],[Matricule]])</f>
        <v/>
      </c>
      <c r="O972" s="14" t="str">
        <f>IF(SUM(Tableau8252728[[#This Row],[Lundi]:[Mercredi]])&gt;0,SUM(Tableau8252728[[#This Row],[Lundi]:[Mercredi]]),"")</f>
        <v/>
      </c>
      <c r="P972" s="14" t="str">
        <f>IF(SUM(Tableau8252728[[#This Row],[Jeudi]:[Samedi]])&gt;0,SUM(Tableau8252728[[#This Row],[Jeudi]:[Samedi]]),"")</f>
        <v/>
      </c>
      <c r="Q972" s="14">
        <f>COUNTIF(Tableau8252728[[#This Row],[Lundi]:[Mercredi]],"&gt;0") + COUNTIF(Tableau8252728[[#This Row],[Jeudi]:[Samedi]],"&gt;0")</f>
        <v>0</v>
      </c>
      <c r="R972" s="14" t="str">
        <f>IFERROR(Tableau8252728[[#This Row],[Total Tour 1]]+Tableau8252728[[#This Row],[Total Tour 2]],"")</f>
        <v/>
      </c>
      <c r="S972" s="14">
        <f>COUNTIF(Tableau8252728[[#This Row],[Lundi]:[Samedi]],"&gt;=10")*1000</f>
        <v>0</v>
      </c>
      <c r="T97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72" s="15">
        <f>Tableau8252728[[#This Row],[Prime production]]+Tableau8252728[[#This Row],[Prime rendement]]</f>
        <v>0</v>
      </c>
      <c r="V972" s="15" t="str">
        <f>IF(Tableau8252728[[#This Row],[Matricule]]&gt;1,IF(COUNTIF(Tableau8252728[DateMatricule],Tableau8252728[[#This Row],[DateMatricule]])&gt;1,"Doublon",""),"")</f>
        <v/>
      </c>
    </row>
    <row r="973" spans="1:22" x14ac:dyDescent="0.25">
      <c r="A973" s="11" t="str">
        <f>IF(Tableau8252728[[#This Row],[Semaine]]="","",VLOOKUP(Tableau8252728[[#This Row],[Semaine]],Listes!$A:$B,2,FALSE))</f>
        <v/>
      </c>
      <c r="B973" s="11" t="str">
        <f>IF(ISBLANK(Tableau8252728[[#This Row],[Matricule]]),"",VLOOKUP(Tableau8252728[[#This Row],[Matricule]],#REF!,2,FALSE))</f>
        <v/>
      </c>
      <c r="C973" s="11" t="str">
        <f>IF(ISBLANK(Tableau8252728[[#This Row],[Matricule]]),"",VLOOKUP(Tableau8252728[[#This Row],[Matricule]],#REF!,3,FALSE))</f>
        <v/>
      </c>
      <c r="D973" s="11" t="str">
        <f>CONCATENATE(Tableau8252728[[#This Row],[Semaine]],Tableau8252728[[#This Row],[Matricule]])</f>
        <v/>
      </c>
      <c r="O973" s="14" t="str">
        <f>IF(SUM(Tableau8252728[[#This Row],[Lundi]:[Mercredi]])&gt;0,SUM(Tableau8252728[[#This Row],[Lundi]:[Mercredi]]),"")</f>
        <v/>
      </c>
      <c r="P973" s="14" t="str">
        <f>IF(SUM(Tableau8252728[[#This Row],[Jeudi]:[Samedi]])&gt;0,SUM(Tableau8252728[[#This Row],[Jeudi]:[Samedi]]),"")</f>
        <v/>
      </c>
      <c r="Q973" s="14">
        <f>COUNTIF(Tableau8252728[[#This Row],[Lundi]:[Mercredi]],"&gt;0") + COUNTIF(Tableau8252728[[#This Row],[Jeudi]:[Samedi]],"&gt;0")</f>
        <v>0</v>
      </c>
      <c r="R973" s="14" t="str">
        <f>IFERROR(Tableau8252728[[#This Row],[Total Tour 1]]+Tableau8252728[[#This Row],[Total Tour 2]],"")</f>
        <v/>
      </c>
      <c r="S973" s="14">
        <f>COUNTIF(Tableau8252728[[#This Row],[Lundi]:[Samedi]],"&gt;=10")*1000</f>
        <v>0</v>
      </c>
      <c r="T97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73" s="15">
        <f>Tableau8252728[[#This Row],[Prime production]]+Tableau8252728[[#This Row],[Prime rendement]]</f>
        <v>0</v>
      </c>
      <c r="V973" s="15" t="str">
        <f>IF(Tableau8252728[[#This Row],[Matricule]]&gt;1,IF(COUNTIF(Tableau8252728[DateMatricule],Tableau8252728[[#This Row],[DateMatricule]])&gt;1,"Doublon",""),"")</f>
        <v/>
      </c>
    </row>
    <row r="974" spans="1:22" x14ac:dyDescent="0.25">
      <c r="A974" s="11" t="str">
        <f>IF(Tableau8252728[[#This Row],[Semaine]]="","",VLOOKUP(Tableau8252728[[#This Row],[Semaine]],Listes!$A:$B,2,FALSE))</f>
        <v/>
      </c>
      <c r="B974" s="11" t="str">
        <f>IF(ISBLANK(Tableau8252728[[#This Row],[Matricule]]),"",VLOOKUP(Tableau8252728[[#This Row],[Matricule]],#REF!,2,FALSE))</f>
        <v/>
      </c>
      <c r="C974" s="11" t="str">
        <f>IF(ISBLANK(Tableau8252728[[#This Row],[Matricule]]),"",VLOOKUP(Tableau8252728[[#This Row],[Matricule]],#REF!,3,FALSE))</f>
        <v/>
      </c>
      <c r="D974" s="11" t="str">
        <f>CONCATENATE(Tableau8252728[[#This Row],[Semaine]],Tableau8252728[[#This Row],[Matricule]])</f>
        <v/>
      </c>
      <c r="O974" s="14" t="str">
        <f>IF(SUM(Tableau8252728[[#This Row],[Lundi]:[Mercredi]])&gt;0,SUM(Tableau8252728[[#This Row],[Lundi]:[Mercredi]]),"")</f>
        <v/>
      </c>
      <c r="P974" s="14" t="str">
        <f>IF(SUM(Tableau8252728[[#This Row],[Jeudi]:[Samedi]])&gt;0,SUM(Tableau8252728[[#This Row],[Jeudi]:[Samedi]]),"")</f>
        <v/>
      </c>
      <c r="Q974" s="14">
        <f>COUNTIF(Tableau8252728[[#This Row],[Lundi]:[Mercredi]],"&gt;0") + COUNTIF(Tableau8252728[[#This Row],[Jeudi]:[Samedi]],"&gt;0")</f>
        <v>0</v>
      </c>
      <c r="R974" s="14" t="str">
        <f>IFERROR(Tableau8252728[[#This Row],[Total Tour 1]]+Tableau8252728[[#This Row],[Total Tour 2]],"")</f>
        <v/>
      </c>
      <c r="S974" s="14">
        <f>COUNTIF(Tableau8252728[[#This Row],[Lundi]:[Samedi]],"&gt;=10")*1000</f>
        <v>0</v>
      </c>
      <c r="T97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74" s="15">
        <f>Tableau8252728[[#This Row],[Prime production]]+Tableau8252728[[#This Row],[Prime rendement]]</f>
        <v>0</v>
      </c>
      <c r="V974" s="15" t="str">
        <f>IF(Tableau8252728[[#This Row],[Matricule]]&gt;1,IF(COUNTIF(Tableau8252728[DateMatricule],Tableau8252728[[#This Row],[DateMatricule]])&gt;1,"Doublon",""),"")</f>
        <v/>
      </c>
    </row>
    <row r="975" spans="1:22" x14ac:dyDescent="0.25">
      <c r="A975" s="11" t="str">
        <f>IF(Tableau8252728[[#This Row],[Semaine]]="","",VLOOKUP(Tableau8252728[[#This Row],[Semaine]],Listes!$A:$B,2,FALSE))</f>
        <v/>
      </c>
      <c r="B975" s="11" t="str">
        <f>IF(ISBLANK(Tableau8252728[[#This Row],[Matricule]]),"",VLOOKUP(Tableau8252728[[#This Row],[Matricule]],#REF!,2,FALSE))</f>
        <v/>
      </c>
      <c r="C975" s="11" t="str">
        <f>IF(ISBLANK(Tableau8252728[[#This Row],[Matricule]]),"",VLOOKUP(Tableau8252728[[#This Row],[Matricule]],#REF!,3,FALSE))</f>
        <v/>
      </c>
      <c r="D975" s="11" t="str">
        <f>CONCATENATE(Tableau8252728[[#This Row],[Semaine]],Tableau8252728[[#This Row],[Matricule]])</f>
        <v/>
      </c>
      <c r="O975" s="14" t="str">
        <f>IF(SUM(Tableau8252728[[#This Row],[Lundi]:[Mercredi]])&gt;0,SUM(Tableau8252728[[#This Row],[Lundi]:[Mercredi]]),"")</f>
        <v/>
      </c>
      <c r="P975" s="14" t="str">
        <f>IF(SUM(Tableau8252728[[#This Row],[Jeudi]:[Samedi]])&gt;0,SUM(Tableau8252728[[#This Row],[Jeudi]:[Samedi]]),"")</f>
        <v/>
      </c>
      <c r="Q975" s="14">
        <f>COUNTIF(Tableau8252728[[#This Row],[Lundi]:[Mercredi]],"&gt;0") + COUNTIF(Tableau8252728[[#This Row],[Jeudi]:[Samedi]],"&gt;0")</f>
        <v>0</v>
      </c>
      <c r="R975" s="14" t="str">
        <f>IFERROR(Tableau8252728[[#This Row],[Total Tour 1]]+Tableau8252728[[#This Row],[Total Tour 2]],"")</f>
        <v/>
      </c>
      <c r="S975" s="14">
        <f>COUNTIF(Tableau8252728[[#This Row],[Lundi]:[Samedi]],"&gt;=10")*1000</f>
        <v>0</v>
      </c>
      <c r="T97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75" s="15">
        <f>Tableau8252728[[#This Row],[Prime production]]+Tableau8252728[[#This Row],[Prime rendement]]</f>
        <v>0</v>
      </c>
      <c r="V975" s="15" t="str">
        <f>IF(Tableau8252728[[#This Row],[Matricule]]&gt;1,IF(COUNTIF(Tableau8252728[DateMatricule],Tableau8252728[[#This Row],[DateMatricule]])&gt;1,"Doublon",""),"")</f>
        <v/>
      </c>
    </row>
    <row r="976" spans="1:22" x14ac:dyDescent="0.25">
      <c r="A976" s="11" t="str">
        <f>IF(Tableau8252728[[#This Row],[Semaine]]="","",VLOOKUP(Tableau8252728[[#This Row],[Semaine]],Listes!$A:$B,2,FALSE))</f>
        <v/>
      </c>
      <c r="B976" s="11" t="str">
        <f>IF(ISBLANK(Tableau8252728[[#This Row],[Matricule]]),"",VLOOKUP(Tableau8252728[[#This Row],[Matricule]],#REF!,2,FALSE))</f>
        <v/>
      </c>
      <c r="C976" s="11" t="str">
        <f>IF(ISBLANK(Tableau8252728[[#This Row],[Matricule]]),"",VLOOKUP(Tableau8252728[[#This Row],[Matricule]],#REF!,3,FALSE))</f>
        <v/>
      </c>
      <c r="D976" s="11" t="str">
        <f>CONCATENATE(Tableau8252728[[#This Row],[Semaine]],Tableau8252728[[#This Row],[Matricule]])</f>
        <v/>
      </c>
      <c r="O976" s="14" t="str">
        <f>IF(SUM(Tableau8252728[[#This Row],[Lundi]:[Mercredi]])&gt;0,SUM(Tableau8252728[[#This Row],[Lundi]:[Mercredi]]),"")</f>
        <v/>
      </c>
      <c r="P976" s="14" t="str">
        <f>IF(SUM(Tableau8252728[[#This Row],[Jeudi]:[Samedi]])&gt;0,SUM(Tableau8252728[[#This Row],[Jeudi]:[Samedi]]),"")</f>
        <v/>
      </c>
      <c r="Q976" s="14">
        <f>COUNTIF(Tableau8252728[[#This Row],[Lundi]:[Mercredi]],"&gt;0") + COUNTIF(Tableau8252728[[#This Row],[Jeudi]:[Samedi]],"&gt;0")</f>
        <v>0</v>
      </c>
      <c r="R976" s="14" t="str">
        <f>IFERROR(Tableau8252728[[#This Row],[Total Tour 1]]+Tableau8252728[[#This Row],[Total Tour 2]],"")</f>
        <v/>
      </c>
      <c r="S976" s="14">
        <f>COUNTIF(Tableau8252728[[#This Row],[Lundi]:[Samedi]],"&gt;=10")*1000</f>
        <v>0</v>
      </c>
      <c r="T97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76" s="15">
        <f>Tableau8252728[[#This Row],[Prime production]]+Tableau8252728[[#This Row],[Prime rendement]]</f>
        <v>0</v>
      </c>
      <c r="V976" s="15" t="str">
        <f>IF(Tableau8252728[[#This Row],[Matricule]]&gt;1,IF(COUNTIF(Tableau8252728[DateMatricule],Tableau8252728[[#This Row],[DateMatricule]])&gt;1,"Doublon",""),"")</f>
        <v/>
      </c>
    </row>
    <row r="977" spans="1:22" x14ac:dyDescent="0.25">
      <c r="A977" s="11" t="str">
        <f>IF(Tableau8252728[[#This Row],[Semaine]]="","",VLOOKUP(Tableau8252728[[#This Row],[Semaine]],Listes!$A:$B,2,FALSE))</f>
        <v/>
      </c>
      <c r="B977" s="11" t="str">
        <f>IF(ISBLANK(Tableau8252728[[#This Row],[Matricule]]),"",VLOOKUP(Tableau8252728[[#This Row],[Matricule]],#REF!,2,FALSE))</f>
        <v/>
      </c>
      <c r="C977" s="11" t="str">
        <f>IF(ISBLANK(Tableau8252728[[#This Row],[Matricule]]),"",VLOOKUP(Tableau8252728[[#This Row],[Matricule]],#REF!,3,FALSE))</f>
        <v/>
      </c>
      <c r="D977" s="11" t="str">
        <f>CONCATENATE(Tableau8252728[[#This Row],[Semaine]],Tableau8252728[[#This Row],[Matricule]])</f>
        <v/>
      </c>
      <c r="O977" s="14" t="str">
        <f>IF(SUM(Tableau8252728[[#This Row],[Lundi]:[Mercredi]])&gt;0,SUM(Tableau8252728[[#This Row],[Lundi]:[Mercredi]]),"")</f>
        <v/>
      </c>
      <c r="P977" s="14" t="str">
        <f>IF(SUM(Tableau8252728[[#This Row],[Jeudi]:[Samedi]])&gt;0,SUM(Tableau8252728[[#This Row],[Jeudi]:[Samedi]]),"")</f>
        <v/>
      </c>
      <c r="Q977" s="14">
        <f>COUNTIF(Tableau8252728[[#This Row],[Lundi]:[Mercredi]],"&gt;0") + COUNTIF(Tableau8252728[[#This Row],[Jeudi]:[Samedi]],"&gt;0")</f>
        <v>0</v>
      </c>
      <c r="R977" s="14" t="str">
        <f>IFERROR(Tableau8252728[[#This Row],[Total Tour 1]]+Tableau8252728[[#This Row],[Total Tour 2]],"")</f>
        <v/>
      </c>
      <c r="S977" s="14">
        <f>COUNTIF(Tableau8252728[[#This Row],[Lundi]:[Samedi]],"&gt;=10")*1000</f>
        <v>0</v>
      </c>
      <c r="T97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77" s="15">
        <f>Tableau8252728[[#This Row],[Prime production]]+Tableau8252728[[#This Row],[Prime rendement]]</f>
        <v>0</v>
      </c>
      <c r="V977" s="15" t="str">
        <f>IF(Tableau8252728[[#This Row],[Matricule]]&gt;1,IF(COUNTIF(Tableau8252728[DateMatricule],Tableau8252728[[#This Row],[DateMatricule]])&gt;1,"Doublon",""),"")</f>
        <v/>
      </c>
    </row>
    <row r="978" spans="1:22" x14ac:dyDescent="0.25">
      <c r="A978" s="11" t="str">
        <f>IF(Tableau8252728[[#This Row],[Semaine]]="","",VLOOKUP(Tableau8252728[[#This Row],[Semaine]],Listes!$A:$B,2,FALSE))</f>
        <v/>
      </c>
      <c r="B978" s="11" t="str">
        <f>IF(ISBLANK(Tableau8252728[[#This Row],[Matricule]]),"",VLOOKUP(Tableau8252728[[#This Row],[Matricule]],#REF!,2,FALSE))</f>
        <v/>
      </c>
      <c r="C978" s="11" t="str">
        <f>IF(ISBLANK(Tableau8252728[[#This Row],[Matricule]]),"",VLOOKUP(Tableau8252728[[#This Row],[Matricule]],#REF!,3,FALSE))</f>
        <v/>
      </c>
      <c r="D978" s="11" t="str">
        <f>CONCATENATE(Tableau8252728[[#This Row],[Semaine]],Tableau8252728[[#This Row],[Matricule]])</f>
        <v/>
      </c>
      <c r="O978" s="14" t="str">
        <f>IF(SUM(Tableau8252728[[#This Row],[Lundi]:[Mercredi]])&gt;0,SUM(Tableau8252728[[#This Row],[Lundi]:[Mercredi]]),"")</f>
        <v/>
      </c>
      <c r="P978" s="14" t="str">
        <f>IF(SUM(Tableau8252728[[#This Row],[Jeudi]:[Samedi]])&gt;0,SUM(Tableau8252728[[#This Row],[Jeudi]:[Samedi]]),"")</f>
        <v/>
      </c>
      <c r="Q978" s="14">
        <f>COUNTIF(Tableau8252728[[#This Row],[Lundi]:[Mercredi]],"&gt;0") + COUNTIF(Tableau8252728[[#This Row],[Jeudi]:[Samedi]],"&gt;0")</f>
        <v>0</v>
      </c>
      <c r="R978" s="14" t="str">
        <f>IFERROR(Tableau8252728[[#This Row],[Total Tour 1]]+Tableau8252728[[#This Row],[Total Tour 2]],"")</f>
        <v/>
      </c>
      <c r="S978" s="14">
        <f>COUNTIF(Tableau8252728[[#This Row],[Lundi]:[Samedi]],"&gt;=10")*1000</f>
        <v>0</v>
      </c>
      <c r="T97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78" s="15">
        <f>Tableau8252728[[#This Row],[Prime production]]+Tableau8252728[[#This Row],[Prime rendement]]</f>
        <v>0</v>
      </c>
      <c r="V978" s="15" t="str">
        <f>IF(Tableau8252728[[#This Row],[Matricule]]&gt;1,IF(COUNTIF(Tableau8252728[DateMatricule],Tableau8252728[[#This Row],[DateMatricule]])&gt;1,"Doublon",""),"")</f>
        <v/>
      </c>
    </row>
    <row r="979" spans="1:22" x14ac:dyDescent="0.25">
      <c r="A979" s="11" t="str">
        <f>IF(Tableau8252728[[#This Row],[Semaine]]="","",VLOOKUP(Tableau8252728[[#This Row],[Semaine]],Listes!$A:$B,2,FALSE))</f>
        <v/>
      </c>
      <c r="B979" s="11" t="str">
        <f>IF(ISBLANK(Tableau8252728[[#This Row],[Matricule]]),"",VLOOKUP(Tableau8252728[[#This Row],[Matricule]],#REF!,2,FALSE))</f>
        <v/>
      </c>
      <c r="C979" s="11" t="str">
        <f>IF(ISBLANK(Tableau8252728[[#This Row],[Matricule]]),"",VLOOKUP(Tableau8252728[[#This Row],[Matricule]],#REF!,3,FALSE))</f>
        <v/>
      </c>
      <c r="D979" s="11" t="str">
        <f>CONCATENATE(Tableau8252728[[#This Row],[Semaine]],Tableau8252728[[#This Row],[Matricule]])</f>
        <v/>
      </c>
      <c r="O979" s="14" t="str">
        <f>IF(SUM(Tableau8252728[[#This Row],[Lundi]:[Mercredi]])&gt;0,SUM(Tableau8252728[[#This Row],[Lundi]:[Mercredi]]),"")</f>
        <v/>
      </c>
      <c r="P979" s="14" t="str">
        <f>IF(SUM(Tableau8252728[[#This Row],[Jeudi]:[Samedi]])&gt;0,SUM(Tableau8252728[[#This Row],[Jeudi]:[Samedi]]),"")</f>
        <v/>
      </c>
      <c r="Q979" s="14">
        <f>COUNTIF(Tableau8252728[[#This Row],[Lundi]:[Mercredi]],"&gt;0") + COUNTIF(Tableau8252728[[#This Row],[Jeudi]:[Samedi]],"&gt;0")</f>
        <v>0</v>
      </c>
      <c r="R979" s="14" t="str">
        <f>IFERROR(Tableau8252728[[#This Row],[Total Tour 1]]+Tableau8252728[[#This Row],[Total Tour 2]],"")</f>
        <v/>
      </c>
      <c r="S979" s="14">
        <f>COUNTIF(Tableau8252728[[#This Row],[Lundi]:[Samedi]],"&gt;=10")*1000</f>
        <v>0</v>
      </c>
      <c r="T97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79" s="15">
        <f>Tableau8252728[[#This Row],[Prime production]]+Tableau8252728[[#This Row],[Prime rendement]]</f>
        <v>0</v>
      </c>
      <c r="V979" s="15" t="str">
        <f>IF(Tableau8252728[[#This Row],[Matricule]]&gt;1,IF(COUNTIF(Tableau8252728[DateMatricule],Tableau8252728[[#This Row],[DateMatricule]])&gt;1,"Doublon",""),"")</f>
        <v/>
      </c>
    </row>
    <row r="980" spans="1:22" x14ac:dyDescent="0.25">
      <c r="A980" s="11" t="str">
        <f>IF(Tableau8252728[[#This Row],[Semaine]]="","",VLOOKUP(Tableau8252728[[#This Row],[Semaine]],Listes!$A:$B,2,FALSE))</f>
        <v/>
      </c>
      <c r="B980" s="11" t="str">
        <f>IF(ISBLANK(Tableau8252728[[#This Row],[Matricule]]),"",VLOOKUP(Tableau8252728[[#This Row],[Matricule]],#REF!,2,FALSE))</f>
        <v/>
      </c>
      <c r="C980" s="11" t="str">
        <f>IF(ISBLANK(Tableau8252728[[#This Row],[Matricule]]),"",VLOOKUP(Tableau8252728[[#This Row],[Matricule]],#REF!,3,FALSE))</f>
        <v/>
      </c>
      <c r="D980" s="11" t="str">
        <f>CONCATENATE(Tableau8252728[[#This Row],[Semaine]],Tableau8252728[[#This Row],[Matricule]])</f>
        <v/>
      </c>
      <c r="O980" s="14" t="str">
        <f>IF(SUM(Tableau8252728[[#This Row],[Lundi]:[Mercredi]])&gt;0,SUM(Tableau8252728[[#This Row],[Lundi]:[Mercredi]]),"")</f>
        <v/>
      </c>
      <c r="P980" s="14" t="str">
        <f>IF(SUM(Tableau8252728[[#This Row],[Jeudi]:[Samedi]])&gt;0,SUM(Tableau8252728[[#This Row],[Jeudi]:[Samedi]]),"")</f>
        <v/>
      </c>
      <c r="Q980" s="14">
        <f>COUNTIF(Tableau8252728[[#This Row],[Lundi]:[Mercredi]],"&gt;0") + COUNTIF(Tableau8252728[[#This Row],[Jeudi]:[Samedi]],"&gt;0")</f>
        <v>0</v>
      </c>
      <c r="R980" s="14" t="str">
        <f>IFERROR(Tableau8252728[[#This Row],[Total Tour 1]]+Tableau8252728[[#This Row],[Total Tour 2]],"")</f>
        <v/>
      </c>
      <c r="S980" s="14">
        <f>COUNTIF(Tableau8252728[[#This Row],[Lundi]:[Samedi]],"&gt;=10")*1000</f>
        <v>0</v>
      </c>
      <c r="T98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80" s="15">
        <f>Tableau8252728[[#This Row],[Prime production]]+Tableau8252728[[#This Row],[Prime rendement]]</f>
        <v>0</v>
      </c>
      <c r="V980" s="15" t="str">
        <f>IF(Tableau8252728[[#This Row],[Matricule]]&gt;1,IF(COUNTIF(Tableau8252728[DateMatricule],Tableau8252728[[#This Row],[DateMatricule]])&gt;1,"Doublon",""),"")</f>
        <v/>
      </c>
    </row>
    <row r="981" spans="1:22" x14ac:dyDescent="0.25">
      <c r="A981" s="11" t="str">
        <f>IF(Tableau8252728[[#This Row],[Semaine]]="","",VLOOKUP(Tableau8252728[[#This Row],[Semaine]],Listes!$A:$B,2,FALSE))</f>
        <v/>
      </c>
      <c r="B981" s="11" t="str">
        <f>IF(ISBLANK(Tableau8252728[[#This Row],[Matricule]]),"",VLOOKUP(Tableau8252728[[#This Row],[Matricule]],#REF!,2,FALSE))</f>
        <v/>
      </c>
      <c r="C981" s="11" t="str">
        <f>IF(ISBLANK(Tableau8252728[[#This Row],[Matricule]]),"",VLOOKUP(Tableau8252728[[#This Row],[Matricule]],#REF!,3,FALSE))</f>
        <v/>
      </c>
      <c r="D981" s="11" t="str">
        <f>CONCATENATE(Tableau8252728[[#This Row],[Semaine]],Tableau8252728[[#This Row],[Matricule]])</f>
        <v/>
      </c>
      <c r="O981" s="14" t="str">
        <f>IF(SUM(Tableau8252728[[#This Row],[Lundi]:[Mercredi]])&gt;0,SUM(Tableau8252728[[#This Row],[Lundi]:[Mercredi]]),"")</f>
        <v/>
      </c>
      <c r="P981" s="14" t="str">
        <f>IF(SUM(Tableau8252728[[#This Row],[Jeudi]:[Samedi]])&gt;0,SUM(Tableau8252728[[#This Row],[Jeudi]:[Samedi]]),"")</f>
        <v/>
      </c>
      <c r="Q981" s="14">
        <f>COUNTIF(Tableau8252728[[#This Row],[Lundi]:[Mercredi]],"&gt;0") + COUNTIF(Tableau8252728[[#This Row],[Jeudi]:[Samedi]],"&gt;0")</f>
        <v>0</v>
      </c>
      <c r="R981" s="14" t="str">
        <f>IFERROR(Tableau8252728[[#This Row],[Total Tour 1]]+Tableau8252728[[#This Row],[Total Tour 2]],"")</f>
        <v/>
      </c>
      <c r="S981" s="14">
        <f>COUNTIF(Tableau8252728[[#This Row],[Lundi]:[Samedi]],"&gt;=10")*1000</f>
        <v>0</v>
      </c>
      <c r="T98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81" s="15">
        <f>Tableau8252728[[#This Row],[Prime production]]+Tableau8252728[[#This Row],[Prime rendement]]</f>
        <v>0</v>
      </c>
      <c r="V981" s="15" t="str">
        <f>IF(Tableau8252728[[#This Row],[Matricule]]&gt;1,IF(COUNTIF(Tableau8252728[DateMatricule],Tableau8252728[[#This Row],[DateMatricule]])&gt;1,"Doublon",""),"")</f>
        <v/>
      </c>
    </row>
    <row r="982" spans="1:22" x14ac:dyDescent="0.25">
      <c r="A982" s="11" t="str">
        <f>IF(Tableau8252728[[#This Row],[Semaine]]="","",VLOOKUP(Tableau8252728[[#This Row],[Semaine]],Listes!$A:$B,2,FALSE))</f>
        <v/>
      </c>
      <c r="B982" s="11" t="str">
        <f>IF(ISBLANK(Tableau8252728[[#This Row],[Matricule]]),"",VLOOKUP(Tableau8252728[[#This Row],[Matricule]],#REF!,2,FALSE))</f>
        <v/>
      </c>
      <c r="C982" s="11" t="str">
        <f>IF(ISBLANK(Tableau8252728[[#This Row],[Matricule]]),"",VLOOKUP(Tableau8252728[[#This Row],[Matricule]],#REF!,3,FALSE))</f>
        <v/>
      </c>
      <c r="D982" s="11" t="str">
        <f>CONCATENATE(Tableau8252728[[#This Row],[Semaine]],Tableau8252728[[#This Row],[Matricule]])</f>
        <v/>
      </c>
      <c r="O982" s="14" t="str">
        <f>IF(SUM(Tableau8252728[[#This Row],[Lundi]:[Mercredi]])&gt;0,SUM(Tableau8252728[[#This Row],[Lundi]:[Mercredi]]),"")</f>
        <v/>
      </c>
      <c r="P982" s="14" t="str">
        <f>IF(SUM(Tableau8252728[[#This Row],[Jeudi]:[Samedi]])&gt;0,SUM(Tableau8252728[[#This Row],[Jeudi]:[Samedi]]),"")</f>
        <v/>
      </c>
      <c r="Q982" s="14">
        <f>COUNTIF(Tableau8252728[[#This Row],[Lundi]:[Mercredi]],"&gt;0") + COUNTIF(Tableau8252728[[#This Row],[Jeudi]:[Samedi]],"&gt;0")</f>
        <v>0</v>
      </c>
      <c r="R982" s="14" t="str">
        <f>IFERROR(Tableau8252728[[#This Row],[Total Tour 1]]+Tableau8252728[[#This Row],[Total Tour 2]],"")</f>
        <v/>
      </c>
      <c r="S982" s="14">
        <f>COUNTIF(Tableau8252728[[#This Row],[Lundi]:[Samedi]],"&gt;=10")*1000</f>
        <v>0</v>
      </c>
      <c r="T98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82" s="15">
        <f>Tableau8252728[[#This Row],[Prime production]]+Tableau8252728[[#This Row],[Prime rendement]]</f>
        <v>0</v>
      </c>
      <c r="V982" s="15" t="str">
        <f>IF(Tableau8252728[[#This Row],[Matricule]]&gt;1,IF(COUNTIF(Tableau8252728[DateMatricule],Tableau8252728[[#This Row],[DateMatricule]])&gt;1,"Doublon",""),"")</f>
        <v/>
      </c>
    </row>
    <row r="983" spans="1:22" x14ac:dyDescent="0.25">
      <c r="A983" s="11" t="str">
        <f>IF(Tableau8252728[[#This Row],[Semaine]]="","",VLOOKUP(Tableau8252728[[#This Row],[Semaine]],Listes!$A:$B,2,FALSE))</f>
        <v/>
      </c>
      <c r="B983" s="11" t="str">
        <f>IF(ISBLANK(Tableau8252728[[#This Row],[Matricule]]),"",VLOOKUP(Tableau8252728[[#This Row],[Matricule]],#REF!,2,FALSE))</f>
        <v/>
      </c>
      <c r="C983" s="11" t="str">
        <f>IF(ISBLANK(Tableau8252728[[#This Row],[Matricule]]),"",VLOOKUP(Tableau8252728[[#This Row],[Matricule]],#REF!,3,FALSE))</f>
        <v/>
      </c>
      <c r="D983" s="11" t="str">
        <f>CONCATENATE(Tableau8252728[[#This Row],[Semaine]],Tableau8252728[[#This Row],[Matricule]])</f>
        <v/>
      </c>
      <c r="O983" s="14" t="str">
        <f>IF(SUM(Tableau8252728[[#This Row],[Lundi]:[Mercredi]])&gt;0,SUM(Tableau8252728[[#This Row],[Lundi]:[Mercredi]]),"")</f>
        <v/>
      </c>
      <c r="P983" s="14" t="str">
        <f>IF(SUM(Tableau8252728[[#This Row],[Jeudi]:[Samedi]])&gt;0,SUM(Tableau8252728[[#This Row],[Jeudi]:[Samedi]]),"")</f>
        <v/>
      </c>
      <c r="Q983" s="14">
        <f>COUNTIF(Tableau8252728[[#This Row],[Lundi]:[Mercredi]],"&gt;0") + COUNTIF(Tableau8252728[[#This Row],[Jeudi]:[Samedi]],"&gt;0")</f>
        <v>0</v>
      </c>
      <c r="R983" s="14" t="str">
        <f>IFERROR(Tableau8252728[[#This Row],[Total Tour 1]]+Tableau8252728[[#This Row],[Total Tour 2]],"")</f>
        <v/>
      </c>
      <c r="S983" s="14">
        <f>COUNTIF(Tableau8252728[[#This Row],[Lundi]:[Samedi]],"&gt;=10")*1000</f>
        <v>0</v>
      </c>
      <c r="T98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83" s="15">
        <f>Tableau8252728[[#This Row],[Prime production]]+Tableau8252728[[#This Row],[Prime rendement]]</f>
        <v>0</v>
      </c>
      <c r="V983" s="15" t="str">
        <f>IF(Tableau8252728[[#This Row],[Matricule]]&gt;1,IF(COUNTIF(Tableau8252728[DateMatricule],Tableau8252728[[#This Row],[DateMatricule]])&gt;1,"Doublon",""),"")</f>
        <v/>
      </c>
    </row>
    <row r="984" spans="1:22" x14ac:dyDescent="0.25">
      <c r="A984" s="11" t="str">
        <f>IF(Tableau8252728[[#This Row],[Semaine]]="","",VLOOKUP(Tableau8252728[[#This Row],[Semaine]],Listes!$A:$B,2,FALSE))</f>
        <v/>
      </c>
      <c r="B984" s="11" t="str">
        <f>IF(ISBLANK(Tableau8252728[[#This Row],[Matricule]]),"",VLOOKUP(Tableau8252728[[#This Row],[Matricule]],#REF!,2,FALSE))</f>
        <v/>
      </c>
      <c r="C984" s="11" t="str">
        <f>IF(ISBLANK(Tableau8252728[[#This Row],[Matricule]]),"",VLOOKUP(Tableau8252728[[#This Row],[Matricule]],#REF!,3,FALSE))</f>
        <v/>
      </c>
      <c r="D984" s="11" t="str">
        <f>CONCATENATE(Tableau8252728[[#This Row],[Semaine]],Tableau8252728[[#This Row],[Matricule]])</f>
        <v/>
      </c>
      <c r="O984" s="14" t="str">
        <f>IF(SUM(Tableau8252728[[#This Row],[Lundi]:[Mercredi]])&gt;0,SUM(Tableau8252728[[#This Row],[Lundi]:[Mercredi]]),"")</f>
        <v/>
      </c>
      <c r="P984" s="14" t="str">
        <f>IF(SUM(Tableau8252728[[#This Row],[Jeudi]:[Samedi]])&gt;0,SUM(Tableau8252728[[#This Row],[Jeudi]:[Samedi]]),"")</f>
        <v/>
      </c>
      <c r="Q984" s="14">
        <f>COUNTIF(Tableau8252728[[#This Row],[Lundi]:[Mercredi]],"&gt;0") + COUNTIF(Tableau8252728[[#This Row],[Jeudi]:[Samedi]],"&gt;0")</f>
        <v>0</v>
      </c>
      <c r="R984" s="14" t="str">
        <f>IFERROR(Tableau8252728[[#This Row],[Total Tour 1]]+Tableau8252728[[#This Row],[Total Tour 2]],"")</f>
        <v/>
      </c>
      <c r="S984" s="14">
        <f>COUNTIF(Tableau8252728[[#This Row],[Lundi]:[Samedi]],"&gt;=10")*1000</f>
        <v>0</v>
      </c>
      <c r="T98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84" s="15">
        <f>Tableau8252728[[#This Row],[Prime production]]+Tableau8252728[[#This Row],[Prime rendement]]</f>
        <v>0</v>
      </c>
      <c r="V984" s="15" t="str">
        <f>IF(Tableau8252728[[#This Row],[Matricule]]&gt;1,IF(COUNTIF(Tableau8252728[DateMatricule],Tableau8252728[[#This Row],[DateMatricule]])&gt;1,"Doublon",""),"")</f>
        <v/>
      </c>
    </row>
    <row r="985" spans="1:22" x14ac:dyDescent="0.25">
      <c r="A985" s="11" t="str">
        <f>IF(Tableau8252728[[#This Row],[Semaine]]="","",VLOOKUP(Tableau8252728[[#This Row],[Semaine]],Listes!$A:$B,2,FALSE))</f>
        <v/>
      </c>
      <c r="B985" s="11" t="str">
        <f>IF(ISBLANK(Tableau8252728[[#This Row],[Matricule]]),"",VLOOKUP(Tableau8252728[[#This Row],[Matricule]],#REF!,2,FALSE))</f>
        <v/>
      </c>
      <c r="C985" s="11" t="str">
        <f>IF(ISBLANK(Tableau8252728[[#This Row],[Matricule]]),"",VLOOKUP(Tableau8252728[[#This Row],[Matricule]],#REF!,3,FALSE))</f>
        <v/>
      </c>
      <c r="D985" s="11" t="str">
        <f>CONCATENATE(Tableau8252728[[#This Row],[Semaine]],Tableau8252728[[#This Row],[Matricule]])</f>
        <v/>
      </c>
      <c r="O985" s="14" t="str">
        <f>IF(SUM(Tableau8252728[[#This Row],[Lundi]:[Mercredi]])&gt;0,SUM(Tableau8252728[[#This Row],[Lundi]:[Mercredi]]),"")</f>
        <v/>
      </c>
      <c r="P985" s="14" t="str">
        <f>IF(SUM(Tableau8252728[[#This Row],[Jeudi]:[Samedi]])&gt;0,SUM(Tableau8252728[[#This Row],[Jeudi]:[Samedi]]),"")</f>
        <v/>
      </c>
      <c r="Q985" s="14">
        <f>COUNTIF(Tableau8252728[[#This Row],[Lundi]:[Mercredi]],"&gt;0") + COUNTIF(Tableau8252728[[#This Row],[Jeudi]:[Samedi]],"&gt;0")</f>
        <v>0</v>
      </c>
      <c r="R985" s="14" t="str">
        <f>IFERROR(Tableau8252728[[#This Row],[Total Tour 1]]+Tableau8252728[[#This Row],[Total Tour 2]],"")</f>
        <v/>
      </c>
      <c r="S985" s="14">
        <f>COUNTIF(Tableau8252728[[#This Row],[Lundi]:[Samedi]],"&gt;=10")*1000</f>
        <v>0</v>
      </c>
      <c r="T98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85" s="15">
        <f>Tableau8252728[[#This Row],[Prime production]]+Tableau8252728[[#This Row],[Prime rendement]]</f>
        <v>0</v>
      </c>
      <c r="V985" s="15" t="str">
        <f>IF(Tableau8252728[[#This Row],[Matricule]]&gt;1,IF(COUNTIF(Tableau8252728[DateMatricule],Tableau8252728[[#This Row],[DateMatricule]])&gt;1,"Doublon",""),"")</f>
        <v/>
      </c>
    </row>
    <row r="986" spans="1:22" x14ac:dyDescent="0.25">
      <c r="A986" s="11" t="str">
        <f>IF(Tableau8252728[[#This Row],[Semaine]]="","",VLOOKUP(Tableau8252728[[#This Row],[Semaine]],Listes!$A:$B,2,FALSE))</f>
        <v/>
      </c>
      <c r="B986" s="11" t="str">
        <f>IF(ISBLANK(Tableau8252728[[#This Row],[Matricule]]),"",VLOOKUP(Tableau8252728[[#This Row],[Matricule]],#REF!,2,FALSE))</f>
        <v/>
      </c>
      <c r="C986" s="11" t="str">
        <f>IF(ISBLANK(Tableau8252728[[#This Row],[Matricule]]),"",VLOOKUP(Tableau8252728[[#This Row],[Matricule]],#REF!,3,FALSE))</f>
        <v/>
      </c>
      <c r="D986" s="11" t="str">
        <f>CONCATENATE(Tableau8252728[[#This Row],[Semaine]],Tableau8252728[[#This Row],[Matricule]])</f>
        <v/>
      </c>
      <c r="O986" s="14" t="str">
        <f>IF(SUM(Tableau8252728[[#This Row],[Lundi]:[Mercredi]])&gt;0,SUM(Tableau8252728[[#This Row],[Lundi]:[Mercredi]]),"")</f>
        <v/>
      </c>
      <c r="P986" s="14" t="str">
        <f>IF(SUM(Tableau8252728[[#This Row],[Jeudi]:[Samedi]])&gt;0,SUM(Tableau8252728[[#This Row],[Jeudi]:[Samedi]]),"")</f>
        <v/>
      </c>
      <c r="Q986" s="14">
        <f>COUNTIF(Tableau8252728[[#This Row],[Lundi]:[Mercredi]],"&gt;0") + COUNTIF(Tableau8252728[[#This Row],[Jeudi]:[Samedi]],"&gt;0")</f>
        <v>0</v>
      </c>
      <c r="R986" s="14" t="str">
        <f>IFERROR(Tableau8252728[[#This Row],[Total Tour 1]]+Tableau8252728[[#This Row],[Total Tour 2]],"")</f>
        <v/>
      </c>
      <c r="S986" s="14">
        <f>COUNTIF(Tableau8252728[[#This Row],[Lundi]:[Samedi]],"&gt;=10")*1000</f>
        <v>0</v>
      </c>
      <c r="T98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86" s="15">
        <f>Tableau8252728[[#This Row],[Prime production]]+Tableau8252728[[#This Row],[Prime rendement]]</f>
        <v>0</v>
      </c>
      <c r="V986" s="15" t="str">
        <f>IF(Tableau8252728[[#This Row],[Matricule]]&gt;1,IF(COUNTIF(Tableau8252728[DateMatricule],Tableau8252728[[#This Row],[DateMatricule]])&gt;1,"Doublon",""),"")</f>
        <v/>
      </c>
    </row>
    <row r="987" spans="1:22" x14ac:dyDescent="0.25">
      <c r="A987" s="11" t="str">
        <f>IF(Tableau8252728[[#This Row],[Semaine]]="","",VLOOKUP(Tableau8252728[[#This Row],[Semaine]],Listes!$A:$B,2,FALSE))</f>
        <v/>
      </c>
      <c r="B987" s="11" t="str">
        <f>IF(ISBLANK(Tableau8252728[[#This Row],[Matricule]]),"",VLOOKUP(Tableau8252728[[#This Row],[Matricule]],#REF!,2,FALSE))</f>
        <v/>
      </c>
      <c r="C987" s="11" t="str">
        <f>IF(ISBLANK(Tableau8252728[[#This Row],[Matricule]]),"",VLOOKUP(Tableau8252728[[#This Row],[Matricule]],#REF!,3,FALSE))</f>
        <v/>
      </c>
      <c r="D987" s="11" t="str">
        <f>CONCATENATE(Tableau8252728[[#This Row],[Semaine]],Tableau8252728[[#This Row],[Matricule]])</f>
        <v/>
      </c>
      <c r="O987" s="14" t="str">
        <f>IF(SUM(Tableau8252728[[#This Row],[Lundi]:[Mercredi]])&gt;0,SUM(Tableau8252728[[#This Row],[Lundi]:[Mercredi]]),"")</f>
        <v/>
      </c>
      <c r="P987" s="14" t="str">
        <f>IF(SUM(Tableau8252728[[#This Row],[Jeudi]:[Samedi]])&gt;0,SUM(Tableau8252728[[#This Row],[Jeudi]:[Samedi]]),"")</f>
        <v/>
      </c>
      <c r="Q987" s="14">
        <f>COUNTIF(Tableau8252728[[#This Row],[Lundi]:[Mercredi]],"&gt;0") + COUNTIF(Tableau8252728[[#This Row],[Jeudi]:[Samedi]],"&gt;0")</f>
        <v>0</v>
      </c>
      <c r="R987" s="14" t="str">
        <f>IFERROR(Tableau8252728[[#This Row],[Total Tour 1]]+Tableau8252728[[#This Row],[Total Tour 2]],"")</f>
        <v/>
      </c>
      <c r="S987" s="14">
        <f>COUNTIF(Tableau8252728[[#This Row],[Lundi]:[Samedi]],"&gt;=10")*1000</f>
        <v>0</v>
      </c>
      <c r="T98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87" s="15">
        <f>Tableau8252728[[#This Row],[Prime production]]+Tableau8252728[[#This Row],[Prime rendement]]</f>
        <v>0</v>
      </c>
      <c r="V987" s="15" t="str">
        <f>IF(Tableau8252728[[#This Row],[Matricule]]&gt;1,IF(COUNTIF(Tableau8252728[DateMatricule],Tableau8252728[[#This Row],[DateMatricule]])&gt;1,"Doublon",""),"")</f>
        <v/>
      </c>
    </row>
    <row r="988" spans="1:22" x14ac:dyDescent="0.25">
      <c r="A988" s="11" t="str">
        <f>IF(Tableau8252728[[#This Row],[Semaine]]="","",VLOOKUP(Tableau8252728[[#This Row],[Semaine]],Listes!$A:$B,2,FALSE))</f>
        <v/>
      </c>
      <c r="B988" s="11" t="str">
        <f>IF(ISBLANK(Tableau8252728[[#This Row],[Matricule]]),"",VLOOKUP(Tableau8252728[[#This Row],[Matricule]],#REF!,2,FALSE))</f>
        <v/>
      </c>
      <c r="C988" s="11" t="str">
        <f>IF(ISBLANK(Tableau8252728[[#This Row],[Matricule]]),"",VLOOKUP(Tableau8252728[[#This Row],[Matricule]],#REF!,3,FALSE))</f>
        <v/>
      </c>
      <c r="D988" s="11" t="str">
        <f>CONCATENATE(Tableau8252728[[#This Row],[Semaine]],Tableau8252728[[#This Row],[Matricule]])</f>
        <v/>
      </c>
      <c r="O988" s="14" t="str">
        <f>IF(SUM(Tableau8252728[[#This Row],[Lundi]:[Mercredi]])&gt;0,SUM(Tableau8252728[[#This Row],[Lundi]:[Mercredi]]),"")</f>
        <v/>
      </c>
      <c r="P988" s="14" t="str">
        <f>IF(SUM(Tableau8252728[[#This Row],[Jeudi]:[Samedi]])&gt;0,SUM(Tableau8252728[[#This Row],[Jeudi]:[Samedi]]),"")</f>
        <v/>
      </c>
      <c r="Q988" s="14">
        <f>COUNTIF(Tableau8252728[[#This Row],[Lundi]:[Mercredi]],"&gt;0") + COUNTIF(Tableau8252728[[#This Row],[Jeudi]:[Samedi]],"&gt;0")</f>
        <v>0</v>
      </c>
      <c r="R988" s="14" t="str">
        <f>IFERROR(Tableau8252728[[#This Row],[Total Tour 1]]+Tableau8252728[[#This Row],[Total Tour 2]],"")</f>
        <v/>
      </c>
      <c r="S988" s="14">
        <f>COUNTIF(Tableau8252728[[#This Row],[Lundi]:[Samedi]],"&gt;=10")*1000</f>
        <v>0</v>
      </c>
      <c r="T98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88" s="15">
        <f>Tableau8252728[[#This Row],[Prime production]]+Tableau8252728[[#This Row],[Prime rendement]]</f>
        <v>0</v>
      </c>
      <c r="V988" s="15" t="str">
        <f>IF(Tableau8252728[[#This Row],[Matricule]]&gt;1,IF(COUNTIF(Tableau8252728[DateMatricule],Tableau8252728[[#This Row],[DateMatricule]])&gt;1,"Doublon",""),"")</f>
        <v/>
      </c>
    </row>
    <row r="989" spans="1:22" x14ac:dyDescent="0.25">
      <c r="A989" s="11" t="str">
        <f>IF(Tableau8252728[[#This Row],[Semaine]]="","",VLOOKUP(Tableau8252728[[#This Row],[Semaine]],Listes!$A:$B,2,FALSE))</f>
        <v/>
      </c>
      <c r="B989" s="11" t="str">
        <f>IF(ISBLANK(Tableau8252728[[#This Row],[Matricule]]),"",VLOOKUP(Tableau8252728[[#This Row],[Matricule]],#REF!,2,FALSE))</f>
        <v/>
      </c>
      <c r="C989" s="11" t="str">
        <f>IF(ISBLANK(Tableau8252728[[#This Row],[Matricule]]),"",VLOOKUP(Tableau8252728[[#This Row],[Matricule]],#REF!,3,FALSE))</f>
        <v/>
      </c>
      <c r="D989" s="11" t="str">
        <f>CONCATENATE(Tableau8252728[[#This Row],[Semaine]],Tableau8252728[[#This Row],[Matricule]])</f>
        <v/>
      </c>
      <c r="O989" s="14" t="str">
        <f>IF(SUM(Tableau8252728[[#This Row],[Lundi]:[Mercredi]])&gt;0,SUM(Tableau8252728[[#This Row],[Lundi]:[Mercredi]]),"")</f>
        <v/>
      </c>
      <c r="P989" s="14" t="str">
        <f>IF(SUM(Tableau8252728[[#This Row],[Jeudi]:[Samedi]])&gt;0,SUM(Tableau8252728[[#This Row],[Jeudi]:[Samedi]]),"")</f>
        <v/>
      </c>
      <c r="Q989" s="14">
        <f>COUNTIF(Tableau8252728[[#This Row],[Lundi]:[Mercredi]],"&gt;0") + COUNTIF(Tableau8252728[[#This Row],[Jeudi]:[Samedi]],"&gt;0")</f>
        <v>0</v>
      </c>
      <c r="R989" s="14" t="str">
        <f>IFERROR(Tableau8252728[[#This Row],[Total Tour 1]]+Tableau8252728[[#This Row],[Total Tour 2]],"")</f>
        <v/>
      </c>
      <c r="S989" s="14">
        <f>COUNTIF(Tableau8252728[[#This Row],[Lundi]:[Samedi]],"&gt;=10")*1000</f>
        <v>0</v>
      </c>
      <c r="T98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89" s="15">
        <f>Tableau8252728[[#This Row],[Prime production]]+Tableau8252728[[#This Row],[Prime rendement]]</f>
        <v>0</v>
      </c>
      <c r="V989" s="15" t="str">
        <f>IF(Tableau8252728[[#This Row],[Matricule]]&gt;1,IF(COUNTIF(Tableau8252728[DateMatricule],Tableau8252728[[#This Row],[DateMatricule]])&gt;1,"Doublon",""),"")</f>
        <v/>
      </c>
    </row>
    <row r="990" spans="1:22" x14ac:dyDescent="0.25">
      <c r="A990" s="11" t="str">
        <f>IF(Tableau8252728[[#This Row],[Semaine]]="","",VLOOKUP(Tableau8252728[[#This Row],[Semaine]],Listes!$A:$B,2,FALSE))</f>
        <v/>
      </c>
      <c r="B990" s="11" t="str">
        <f>IF(ISBLANK(Tableau8252728[[#This Row],[Matricule]]),"",VLOOKUP(Tableau8252728[[#This Row],[Matricule]],#REF!,2,FALSE))</f>
        <v/>
      </c>
      <c r="C990" s="11" t="str">
        <f>IF(ISBLANK(Tableau8252728[[#This Row],[Matricule]]),"",VLOOKUP(Tableau8252728[[#This Row],[Matricule]],#REF!,3,FALSE))</f>
        <v/>
      </c>
      <c r="D990" s="11" t="str">
        <f>CONCATENATE(Tableau8252728[[#This Row],[Semaine]],Tableau8252728[[#This Row],[Matricule]])</f>
        <v/>
      </c>
      <c r="O990" s="14" t="str">
        <f>IF(SUM(Tableau8252728[[#This Row],[Lundi]:[Mercredi]])&gt;0,SUM(Tableau8252728[[#This Row],[Lundi]:[Mercredi]]),"")</f>
        <v/>
      </c>
      <c r="P990" s="14" t="str">
        <f>IF(SUM(Tableau8252728[[#This Row],[Jeudi]:[Samedi]])&gt;0,SUM(Tableau8252728[[#This Row],[Jeudi]:[Samedi]]),"")</f>
        <v/>
      </c>
      <c r="Q990" s="14">
        <f>COUNTIF(Tableau8252728[[#This Row],[Lundi]:[Mercredi]],"&gt;0") + COUNTIF(Tableau8252728[[#This Row],[Jeudi]:[Samedi]],"&gt;0")</f>
        <v>0</v>
      </c>
      <c r="R990" s="14" t="str">
        <f>IFERROR(Tableau8252728[[#This Row],[Total Tour 1]]+Tableau8252728[[#This Row],[Total Tour 2]],"")</f>
        <v/>
      </c>
      <c r="S990" s="14">
        <f>COUNTIF(Tableau8252728[[#This Row],[Lundi]:[Samedi]],"&gt;=10")*1000</f>
        <v>0</v>
      </c>
      <c r="T99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90" s="15">
        <f>Tableau8252728[[#This Row],[Prime production]]+Tableau8252728[[#This Row],[Prime rendement]]</f>
        <v>0</v>
      </c>
      <c r="V990" s="15" t="str">
        <f>IF(Tableau8252728[[#This Row],[Matricule]]&gt;1,IF(COUNTIF(Tableau8252728[DateMatricule],Tableau8252728[[#This Row],[DateMatricule]])&gt;1,"Doublon",""),"")</f>
        <v/>
      </c>
    </row>
    <row r="991" spans="1:22" x14ac:dyDescent="0.25">
      <c r="A991" s="11" t="str">
        <f>IF(Tableau8252728[[#This Row],[Semaine]]="","",VLOOKUP(Tableau8252728[[#This Row],[Semaine]],Listes!$A:$B,2,FALSE))</f>
        <v/>
      </c>
      <c r="B991" s="11" t="str">
        <f>IF(ISBLANK(Tableau8252728[[#This Row],[Matricule]]),"",VLOOKUP(Tableau8252728[[#This Row],[Matricule]],#REF!,2,FALSE))</f>
        <v/>
      </c>
      <c r="C991" s="11" t="str">
        <f>IF(ISBLANK(Tableau8252728[[#This Row],[Matricule]]),"",VLOOKUP(Tableau8252728[[#This Row],[Matricule]],#REF!,3,FALSE))</f>
        <v/>
      </c>
      <c r="D991" s="11" t="str">
        <f>CONCATENATE(Tableau8252728[[#This Row],[Semaine]],Tableau8252728[[#This Row],[Matricule]])</f>
        <v/>
      </c>
      <c r="O991" s="14" t="str">
        <f>IF(SUM(Tableau8252728[[#This Row],[Lundi]:[Mercredi]])&gt;0,SUM(Tableau8252728[[#This Row],[Lundi]:[Mercredi]]),"")</f>
        <v/>
      </c>
      <c r="P991" s="14" t="str">
        <f>IF(SUM(Tableau8252728[[#This Row],[Jeudi]:[Samedi]])&gt;0,SUM(Tableau8252728[[#This Row],[Jeudi]:[Samedi]]),"")</f>
        <v/>
      </c>
      <c r="Q991" s="14">
        <f>COUNTIF(Tableau8252728[[#This Row],[Lundi]:[Mercredi]],"&gt;0") + COUNTIF(Tableau8252728[[#This Row],[Jeudi]:[Samedi]],"&gt;0")</f>
        <v>0</v>
      </c>
      <c r="R991" s="14" t="str">
        <f>IFERROR(Tableau8252728[[#This Row],[Total Tour 1]]+Tableau8252728[[#This Row],[Total Tour 2]],"")</f>
        <v/>
      </c>
      <c r="S991" s="14">
        <f>COUNTIF(Tableau8252728[[#This Row],[Lundi]:[Samedi]],"&gt;=10")*1000</f>
        <v>0</v>
      </c>
      <c r="T991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91" s="15">
        <f>Tableau8252728[[#This Row],[Prime production]]+Tableau8252728[[#This Row],[Prime rendement]]</f>
        <v>0</v>
      </c>
      <c r="V991" s="15" t="str">
        <f>IF(Tableau8252728[[#This Row],[Matricule]]&gt;1,IF(COUNTIF(Tableau8252728[DateMatricule],Tableau8252728[[#This Row],[DateMatricule]])&gt;1,"Doublon",""),"")</f>
        <v/>
      </c>
    </row>
    <row r="992" spans="1:22" x14ac:dyDescent="0.25">
      <c r="A992" s="11" t="str">
        <f>IF(Tableau8252728[[#This Row],[Semaine]]="","",VLOOKUP(Tableau8252728[[#This Row],[Semaine]],Listes!$A:$B,2,FALSE))</f>
        <v/>
      </c>
      <c r="B992" s="11" t="str">
        <f>IF(ISBLANK(Tableau8252728[[#This Row],[Matricule]]),"",VLOOKUP(Tableau8252728[[#This Row],[Matricule]],#REF!,2,FALSE))</f>
        <v/>
      </c>
      <c r="C992" s="11" t="str">
        <f>IF(ISBLANK(Tableau8252728[[#This Row],[Matricule]]),"",VLOOKUP(Tableau8252728[[#This Row],[Matricule]],#REF!,3,FALSE))</f>
        <v/>
      </c>
      <c r="D992" s="11" t="str">
        <f>CONCATENATE(Tableau8252728[[#This Row],[Semaine]],Tableau8252728[[#This Row],[Matricule]])</f>
        <v/>
      </c>
      <c r="O992" s="14" t="str">
        <f>IF(SUM(Tableau8252728[[#This Row],[Lundi]:[Mercredi]])&gt;0,SUM(Tableau8252728[[#This Row],[Lundi]:[Mercredi]]),"")</f>
        <v/>
      </c>
      <c r="P992" s="14" t="str">
        <f>IF(SUM(Tableau8252728[[#This Row],[Jeudi]:[Samedi]])&gt;0,SUM(Tableau8252728[[#This Row],[Jeudi]:[Samedi]]),"")</f>
        <v/>
      </c>
      <c r="Q992" s="14">
        <f>COUNTIF(Tableau8252728[[#This Row],[Lundi]:[Mercredi]],"&gt;0") + COUNTIF(Tableau8252728[[#This Row],[Jeudi]:[Samedi]],"&gt;0")</f>
        <v>0</v>
      </c>
      <c r="R992" s="14" t="str">
        <f>IFERROR(Tableau8252728[[#This Row],[Total Tour 1]]+Tableau8252728[[#This Row],[Total Tour 2]],"")</f>
        <v/>
      </c>
      <c r="S992" s="14">
        <f>COUNTIF(Tableau8252728[[#This Row],[Lundi]:[Samedi]],"&gt;=10")*1000</f>
        <v>0</v>
      </c>
      <c r="T992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92" s="15">
        <f>Tableau8252728[[#This Row],[Prime production]]+Tableau8252728[[#This Row],[Prime rendement]]</f>
        <v>0</v>
      </c>
      <c r="V992" s="15" t="str">
        <f>IF(Tableau8252728[[#This Row],[Matricule]]&gt;1,IF(COUNTIF(Tableau8252728[DateMatricule],Tableau8252728[[#This Row],[DateMatricule]])&gt;1,"Doublon",""),"")</f>
        <v/>
      </c>
    </row>
    <row r="993" spans="1:22" x14ac:dyDescent="0.25">
      <c r="A993" s="11" t="str">
        <f>IF(Tableau8252728[[#This Row],[Semaine]]="","",VLOOKUP(Tableau8252728[[#This Row],[Semaine]],Listes!$A:$B,2,FALSE))</f>
        <v/>
      </c>
      <c r="B993" s="11" t="str">
        <f>IF(ISBLANK(Tableau8252728[[#This Row],[Matricule]]),"",VLOOKUP(Tableau8252728[[#This Row],[Matricule]],#REF!,2,FALSE))</f>
        <v/>
      </c>
      <c r="C993" s="11" t="str">
        <f>IF(ISBLANK(Tableau8252728[[#This Row],[Matricule]]),"",VLOOKUP(Tableau8252728[[#This Row],[Matricule]],#REF!,3,FALSE))</f>
        <v/>
      </c>
      <c r="D993" s="11" t="str">
        <f>CONCATENATE(Tableau8252728[[#This Row],[Semaine]],Tableau8252728[[#This Row],[Matricule]])</f>
        <v/>
      </c>
      <c r="O993" s="14" t="str">
        <f>IF(SUM(Tableau8252728[[#This Row],[Lundi]:[Mercredi]])&gt;0,SUM(Tableau8252728[[#This Row],[Lundi]:[Mercredi]]),"")</f>
        <v/>
      </c>
      <c r="P993" s="14" t="str">
        <f>IF(SUM(Tableau8252728[[#This Row],[Jeudi]:[Samedi]])&gt;0,SUM(Tableau8252728[[#This Row],[Jeudi]:[Samedi]]),"")</f>
        <v/>
      </c>
      <c r="Q993" s="14">
        <f>COUNTIF(Tableau8252728[[#This Row],[Lundi]:[Mercredi]],"&gt;0") + COUNTIF(Tableau8252728[[#This Row],[Jeudi]:[Samedi]],"&gt;0")</f>
        <v>0</v>
      </c>
      <c r="R993" s="14" t="str">
        <f>IFERROR(Tableau8252728[[#This Row],[Total Tour 1]]+Tableau8252728[[#This Row],[Total Tour 2]],"")</f>
        <v/>
      </c>
      <c r="S993" s="14">
        <f>COUNTIF(Tableau8252728[[#This Row],[Lundi]:[Samedi]],"&gt;=10")*1000</f>
        <v>0</v>
      </c>
      <c r="T993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93" s="15">
        <f>Tableau8252728[[#This Row],[Prime production]]+Tableau8252728[[#This Row],[Prime rendement]]</f>
        <v>0</v>
      </c>
      <c r="V993" s="15" t="str">
        <f>IF(Tableau8252728[[#This Row],[Matricule]]&gt;1,IF(COUNTIF(Tableau8252728[DateMatricule],Tableau8252728[[#This Row],[DateMatricule]])&gt;1,"Doublon",""),"")</f>
        <v/>
      </c>
    </row>
    <row r="994" spans="1:22" x14ac:dyDescent="0.25">
      <c r="A994" s="11" t="str">
        <f>IF(Tableau8252728[[#This Row],[Semaine]]="","",VLOOKUP(Tableau8252728[[#This Row],[Semaine]],Listes!$A:$B,2,FALSE))</f>
        <v/>
      </c>
      <c r="B994" s="11" t="str">
        <f>IF(ISBLANK(Tableau8252728[[#This Row],[Matricule]]),"",VLOOKUP(Tableau8252728[[#This Row],[Matricule]],#REF!,2,FALSE))</f>
        <v/>
      </c>
      <c r="C994" s="11" t="str">
        <f>IF(ISBLANK(Tableau8252728[[#This Row],[Matricule]]),"",VLOOKUP(Tableau8252728[[#This Row],[Matricule]],#REF!,3,FALSE))</f>
        <v/>
      </c>
      <c r="D994" s="11" t="str">
        <f>CONCATENATE(Tableau8252728[[#This Row],[Semaine]],Tableau8252728[[#This Row],[Matricule]])</f>
        <v/>
      </c>
      <c r="O994" s="14" t="str">
        <f>IF(SUM(Tableau8252728[[#This Row],[Lundi]:[Mercredi]])&gt;0,SUM(Tableau8252728[[#This Row],[Lundi]:[Mercredi]]),"")</f>
        <v/>
      </c>
      <c r="P994" s="14" t="str">
        <f>IF(SUM(Tableau8252728[[#This Row],[Jeudi]:[Samedi]])&gt;0,SUM(Tableau8252728[[#This Row],[Jeudi]:[Samedi]]),"")</f>
        <v/>
      </c>
      <c r="Q994" s="14">
        <f>COUNTIF(Tableau8252728[[#This Row],[Lundi]:[Mercredi]],"&gt;0") + COUNTIF(Tableau8252728[[#This Row],[Jeudi]:[Samedi]],"&gt;0")</f>
        <v>0</v>
      </c>
      <c r="R994" s="14" t="str">
        <f>IFERROR(Tableau8252728[[#This Row],[Total Tour 1]]+Tableau8252728[[#This Row],[Total Tour 2]],"")</f>
        <v/>
      </c>
      <c r="S994" s="14">
        <f>COUNTIF(Tableau8252728[[#This Row],[Lundi]:[Samedi]],"&gt;=10")*1000</f>
        <v>0</v>
      </c>
      <c r="T994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94" s="15">
        <f>Tableau8252728[[#This Row],[Prime production]]+Tableau8252728[[#This Row],[Prime rendement]]</f>
        <v>0</v>
      </c>
      <c r="V994" s="15" t="str">
        <f>IF(Tableau8252728[[#This Row],[Matricule]]&gt;1,IF(COUNTIF(Tableau8252728[DateMatricule],Tableau8252728[[#This Row],[DateMatricule]])&gt;1,"Doublon",""),"")</f>
        <v/>
      </c>
    </row>
    <row r="995" spans="1:22" x14ac:dyDescent="0.25">
      <c r="A995" s="11" t="str">
        <f>IF(Tableau8252728[[#This Row],[Semaine]]="","",VLOOKUP(Tableau8252728[[#This Row],[Semaine]],Listes!$A:$B,2,FALSE))</f>
        <v/>
      </c>
      <c r="B995" s="11" t="str">
        <f>IF(ISBLANK(Tableau8252728[[#This Row],[Matricule]]),"",VLOOKUP(Tableau8252728[[#This Row],[Matricule]],#REF!,2,FALSE))</f>
        <v/>
      </c>
      <c r="C995" s="11" t="str">
        <f>IF(ISBLANK(Tableau8252728[[#This Row],[Matricule]]),"",VLOOKUP(Tableau8252728[[#This Row],[Matricule]],#REF!,3,FALSE))</f>
        <v/>
      </c>
      <c r="D995" s="11" t="str">
        <f>CONCATENATE(Tableau8252728[[#This Row],[Semaine]],Tableau8252728[[#This Row],[Matricule]])</f>
        <v/>
      </c>
      <c r="O995" s="14" t="str">
        <f>IF(SUM(Tableau8252728[[#This Row],[Lundi]:[Mercredi]])&gt;0,SUM(Tableau8252728[[#This Row],[Lundi]:[Mercredi]]),"")</f>
        <v/>
      </c>
      <c r="P995" s="14" t="str">
        <f>IF(SUM(Tableau8252728[[#This Row],[Jeudi]:[Samedi]])&gt;0,SUM(Tableau8252728[[#This Row],[Jeudi]:[Samedi]]),"")</f>
        <v/>
      </c>
      <c r="Q995" s="14">
        <f>COUNTIF(Tableau8252728[[#This Row],[Lundi]:[Mercredi]],"&gt;0") + COUNTIF(Tableau8252728[[#This Row],[Jeudi]:[Samedi]],"&gt;0")</f>
        <v>0</v>
      </c>
      <c r="R995" s="14" t="str">
        <f>IFERROR(Tableau8252728[[#This Row],[Total Tour 1]]+Tableau8252728[[#This Row],[Total Tour 2]],"")</f>
        <v/>
      </c>
      <c r="S995" s="14">
        <f>COUNTIF(Tableau8252728[[#This Row],[Lundi]:[Samedi]],"&gt;=10")*1000</f>
        <v>0</v>
      </c>
      <c r="T995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95" s="15">
        <f>Tableau8252728[[#This Row],[Prime production]]+Tableau8252728[[#This Row],[Prime rendement]]</f>
        <v>0</v>
      </c>
      <c r="V995" s="15" t="str">
        <f>IF(Tableau8252728[[#This Row],[Matricule]]&gt;1,IF(COUNTIF(Tableau8252728[DateMatricule],Tableau8252728[[#This Row],[DateMatricule]])&gt;1,"Doublon",""),"")</f>
        <v/>
      </c>
    </row>
    <row r="996" spans="1:22" x14ac:dyDescent="0.25">
      <c r="A996" s="11" t="str">
        <f>IF(Tableau8252728[[#This Row],[Semaine]]="","",VLOOKUP(Tableau8252728[[#This Row],[Semaine]],Listes!$A:$B,2,FALSE))</f>
        <v/>
      </c>
      <c r="B996" s="11" t="str">
        <f>IF(ISBLANK(Tableau8252728[[#This Row],[Matricule]]),"",VLOOKUP(Tableau8252728[[#This Row],[Matricule]],#REF!,2,FALSE))</f>
        <v/>
      </c>
      <c r="C996" s="11" t="str">
        <f>IF(ISBLANK(Tableau8252728[[#This Row],[Matricule]]),"",VLOOKUP(Tableau8252728[[#This Row],[Matricule]],#REF!,3,FALSE))</f>
        <v/>
      </c>
      <c r="D996" s="11" t="str">
        <f>CONCATENATE(Tableau8252728[[#This Row],[Semaine]],Tableau8252728[[#This Row],[Matricule]])</f>
        <v/>
      </c>
      <c r="O996" s="14" t="str">
        <f>IF(SUM(Tableau8252728[[#This Row],[Lundi]:[Mercredi]])&gt;0,SUM(Tableau8252728[[#This Row],[Lundi]:[Mercredi]]),"")</f>
        <v/>
      </c>
      <c r="P996" s="14" t="str">
        <f>IF(SUM(Tableau8252728[[#This Row],[Jeudi]:[Samedi]])&gt;0,SUM(Tableau8252728[[#This Row],[Jeudi]:[Samedi]]),"")</f>
        <v/>
      </c>
      <c r="Q996" s="14">
        <f>COUNTIF(Tableau8252728[[#This Row],[Lundi]:[Mercredi]],"&gt;0") + COUNTIF(Tableau8252728[[#This Row],[Jeudi]:[Samedi]],"&gt;0")</f>
        <v>0</v>
      </c>
      <c r="R996" s="14" t="str">
        <f>IFERROR(Tableau8252728[[#This Row],[Total Tour 1]]+Tableau8252728[[#This Row],[Total Tour 2]],"")</f>
        <v/>
      </c>
      <c r="S996" s="14">
        <f>COUNTIF(Tableau8252728[[#This Row],[Lundi]:[Samedi]],"&gt;=10")*1000</f>
        <v>0</v>
      </c>
      <c r="T996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96" s="15">
        <f>Tableau8252728[[#This Row],[Prime production]]+Tableau8252728[[#This Row],[Prime rendement]]</f>
        <v>0</v>
      </c>
      <c r="V996" s="15" t="str">
        <f>IF(Tableau8252728[[#This Row],[Matricule]]&gt;1,IF(COUNTIF(Tableau8252728[DateMatricule],Tableau8252728[[#This Row],[DateMatricule]])&gt;1,"Doublon",""),"")</f>
        <v/>
      </c>
    </row>
    <row r="997" spans="1:22" x14ac:dyDescent="0.25">
      <c r="A997" s="11" t="str">
        <f>IF(Tableau8252728[[#This Row],[Semaine]]="","",VLOOKUP(Tableau8252728[[#This Row],[Semaine]],Listes!$A:$B,2,FALSE))</f>
        <v/>
      </c>
      <c r="B997" s="11" t="str">
        <f>IF(ISBLANK(Tableau8252728[[#This Row],[Matricule]]),"",VLOOKUP(Tableau8252728[[#This Row],[Matricule]],#REF!,2,FALSE))</f>
        <v/>
      </c>
      <c r="C997" s="11" t="str">
        <f>IF(ISBLANK(Tableau8252728[[#This Row],[Matricule]]),"",VLOOKUP(Tableau8252728[[#This Row],[Matricule]],#REF!,3,FALSE))</f>
        <v/>
      </c>
      <c r="D997" s="11" t="str">
        <f>CONCATENATE(Tableau8252728[[#This Row],[Semaine]],Tableau8252728[[#This Row],[Matricule]])</f>
        <v/>
      </c>
      <c r="O997" s="14" t="str">
        <f>IF(SUM(Tableau8252728[[#This Row],[Lundi]:[Mercredi]])&gt;0,SUM(Tableau8252728[[#This Row],[Lundi]:[Mercredi]]),"")</f>
        <v/>
      </c>
      <c r="P997" s="14" t="str">
        <f>IF(SUM(Tableau8252728[[#This Row],[Jeudi]:[Samedi]])&gt;0,SUM(Tableau8252728[[#This Row],[Jeudi]:[Samedi]]),"")</f>
        <v/>
      </c>
      <c r="Q997" s="14">
        <f>COUNTIF(Tableau8252728[[#This Row],[Lundi]:[Mercredi]],"&gt;0") + COUNTIF(Tableau8252728[[#This Row],[Jeudi]:[Samedi]],"&gt;0")</f>
        <v>0</v>
      </c>
      <c r="R997" s="14" t="str">
        <f>IFERROR(Tableau8252728[[#This Row],[Total Tour 1]]+Tableau8252728[[#This Row],[Total Tour 2]],"")</f>
        <v/>
      </c>
      <c r="S997" s="14">
        <f>COUNTIF(Tableau8252728[[#This Row],[Lundi]:[Samedi]],"&gt;=10")*1000</f>
        <v>0</v>
      </c>
      <c r="T997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97" s="15">
        <f>Tableau8252728[[#This Row],[Prime production]]+Tableau8252728[[#This Row],[Prime rendement]]</f>
        <v>0</v>
      </c>
      <c r="V997" s="15" t="str">
        <f>IF(Tableau8252728[[#This Row],[Matricule]]&gt;1,IF(COUNTIF(Tableau8252728[DateMatricule],Tableau8252728[[#This Row],[DateMatricule]])&gt;1,"Doublon",""),"")</f>
        <v/>
      </c>
    </row>
    <row r="998" spans="1:22" x14ac:dyDescent="0.25">
      <c r="A998" s="11" t="str">
        <f>IF(Tableau8252728[[#This Row],[Semaine]]="","",VLOOKUP(Tableau8252728[[#This Row],[Semaine]],Listes!$A:$B,2,FALSE))</f>
        <v/>
      </c>
      <c r="B998" s="11" t="str">
        <f>IF(ISBLANK(Tableau8252728[[#This Row],[Matricule]]),"",VLOOKUP(Tableau8252728[[#This Row],[Matricule]],#REF!,2,FALSE))</f>
        <v/>
      </c>
      <c r="C998" s="11" t="str">
        <f>IF(ISBLANK(Tableau8252728[[#This Row],[Matricule]]),"",VLOOKUP(Tableau8252728[[#This Row],[Matricule]],#REF!,3,FALSE))</f>
        <v/>
      </c>
      <c r="D998" s="11" t="str">
        <f>CONCATENATE(Tableau8252728[[#This Row],[Semaine]],Tableau8252728[[#This Row],[Matricule]])</f>
        <v/>
      </c>
      <c r="O998" s="14" t="str">
        <f>IF(SUM(Tableau8252728[[#This Row],[Lundi]:[Mercredi]])&gt;0,SUM(Tableau8252728[[#This Row],[Lundi]:[Mercredi]]),"")</f>
        <v/>
      </c>
      <c r="P998" s="14" t="str">
        <f>IF(SUM(Tableau8252728[[#This Row],[Jeudi]:[Samedi]])&gt;0,SUM(Tableau8252728[[#This Row],[Jeudi]:[Samedi]]),"")</f>
        <v/>
      </c>
      <c r="Q998" s="14">
        <f>COUNTIF(Tableau8252728[[#This Row],[Lundi]:[Mercredi]],"&gt;0") + COUNTIF(Tableau8252728[[#This Row],[Jeudi]:[Samedi]],"&gt;0")</f>
        <v>0</v>
      </c>
      <c r="R998" s="14" t="str">
        <f>IFERROR(Tableau8252728[[#This Row],[Total Tour 1]]+Tableau8252728[[#This Row],[Total Tour 2]],"")</f>
        <v/>
      </c>
      <c r="S998" s="14">
        <f>COUNTIF(Tableau8252728[[#This Row],[Lundi]:[Samedi]],"&gt;=10")*1000</f>
        <v>0</v>
      </c>
      <c r="T998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98" s="15">
        <f>Tableau8252728[[#This Row],[Prime production]]+Tableau8252728[[#This Row],[Prime rendement]]</f>
        <v>0</v>
      </c>
      <c r="V998" s="15" t="str">
        <f>IF(Tableau8252728[[#This Row],[Matricule]]&gt;1,IF(COUNTIF(Tableau8252728[DateMatricule],Tableau8252728[[#This Row],[DateMatricule]])&gt;1,"Doublon",""),"")</f>
        <v/>
      </c>
    </row>
    <row r="999" spans="1:22" x14ac:dyDescent="0.25">
      <c r="A999" s="11" t="str">
        <f>IF(Tableau8252728[[#This Row],[Semaine]]="","",VLOOKUP(Tableau8252728[[#This Row],[Semaine]],Listes!$A:$B,2,FALSE))</f>
        <v/>
      </c>
      <c r="B999" s="11" t="str">
        <f>IF(ISBLANK(Tableau8252728[[#This Row],[Matricule]]),"",VLOOKUP(Tableau8252728[[#This Row],[Matricule]],#REF!,2,FALSE))</f>
        <v/>
      </c>
      <c r="C999" s="11" t="str">
        <f>IF(ISBLANK(Tableau8252728[[#This Row],[Matricule]]),"",VLOOKUP(Tableau8252728[[#This Row],[Matricule]],#REF!,3,FALSE))</f>
        <v/>
      </c>
      <c r="D999" s="11" t="str">
        <f>CONCATENATE(Tableau8252728[[#This Row],[Semaine]],Tableau8252728[[#This Row],[Matricule]])</f>
        <v/>
      </c>
      <c r="O999" s="14" t="str">
        <f>IF(SUM(Tableau8252728[[#This Row],[Lundi]:[Mercredi]])&gt;0,SUM(Tableau8252728[[#This Row],[Lundi]:[Mercredi]]),"")</f>
        <v/>
      </c>
      <c r="P999" s="14" t="str">
        <f>IF(SUM(Tableau8252728[[#This Row],[Jeudi]:[Samedi]])&gt;0,SUM(Tableau8252728[[#This Row],[Jeudi]:[Samedi]]),"")</f>
        <v/>
      </c>
      <c r="Q999" s="14">
        <f>COUNTIF(Tableau8252728[[#This Row],[Lundi]:[Mercredi]],"&gt;0") + COUNTIF(Tableau8252728[[#This Row],[Jeudi]:[Samedi]],"&gt;0")</f>
        <v>0</v>
      </c>
      <c r="R999" s="14" t="str">
        <f>IFERROR(Tableau8252728[[#This Row],[Total Tour 1]]+Tableau8252728[[#This Row],[Total Tour 2]],"")</f>
        <v/>
      </c>
      <c r="S999" s="14">
        <f>COUNTIF(Tableau8252728[[#This Row],[Lundi]:[Samedi]],"&gt;=10")*1000</f>
        <v>0</v>
      </c>
      <c r="T999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999" s="15">
        <f>Tableau8252728[[#This Row],[Prime production]]+Tableau8252728[[#This Row],[Prime rendement]]</f>
        <v>0</v>
      </c>
      <c r="V999" s="15" t="str">
        <f>IF(Tableau8252728[[#This Row],[Matricule]]&gt;1,IF(COUNTIF(Tableau8252728[DateMatricule],Tableau8252728[[#This Row],[DateMatricule]])&gt;1,"Doublon",""),"")</f>
        <v/>
      </c>
    </row>
    <row r="1000" spans="1:22" x14ac:dyDescent="0.25">
      <c r="A1000" s="11" t="str">
        <f>IF(Tableau8252728[[#This Row],[Semaine]]="","",VLOOKUP(Tableau8252728[[#This Row],[Semaine]],Listes!$A:$B,2,FALSE))</f>
        <v/>
      </c>
      <c r="B1000" s="11" t="str">
        <f>IF(ISBLANK(Tableau8252728[[#This Row],[Matricule]]),"",VLOOKUP(Tableau8252728[[#This Row],[Matricule]],#REF!,2,FALSE))</f>
        <v/>
      </c>
      <c r="C1000" s="11" t="str">
        <f>IF(ISBLANK(Tableau8252728[[#This Row],[Matricule]]),"",VLOOKUP(Tableau8252728[[#This Row],[Matricule]],#REF!,3,FALSE))</f>
        <v/>
      </c>
      <c r="D1000" s="11" t="str">
        <f>CONCATENATE(Tableau8252728[[#This Row],[Semaine]],Tableau8252728[[#This Row],[Matricule]])</f>
        <v/>
      </c>
      <c r="O1000" s="14" t="str">
        <f>IF(SUM(Tableau8252728[[#This Row],[Lundi]:[Mercredi]])&gt;0,SUM(Tableau8252728[[#This Row],[Lundi]:[Mercredi]]),"")</f>
        <v/>
      </c>
      <c r="P1000" s="14" t="str">
        <f>IF(SUM(Tableau8252728[[#This Row],[Jeudi]:[Samedi]])&gt;0,SUM(Tableau8252728[[#This Row],[Jeudi]:[Samedi]]),"")</f>
        <v/>
      </c>
      <c r="Q1000" s="14">
        <f>COUNTIF(Tableau8252728[[#This Row],[Lundi]:[Mercredi]],"&gt;0") + COUNTIF(Tableau8252728[[#This Row],[Jeudi]:[Samedi]],"&gt;0")</f>
        <v>0</v>
      </c>
      <c r="R1000" s="14" t="str">
        <f>IFERROR(Tableau8252728[[#This Row],[Total Tour 1]]+Tableau8252728[[#This Row],[Total Tour 2]],"")</f>
        <v/>
      </c>
      <c r="S1000" s="14">
        <f>COUNTIF(Tableau8252728[[#This Row],[Lundi]:[Samedi]],"&gt;=10")*1000</f>
        <v>0</v>
      </c>
      <c r="T1000" s="15">
        <f>IF(Tableau8252728[[#This Row],[Contrat Confiance]]&gt;30,IF(AND(Tableau8252728[[#This Row],[Total Tour 1]]&gt;=Tableau8252728[[#This Row],[Contrat Confiance]],Tableau8252728[[#This Row],[Total Tour 2]]&gt;=Tableau8252728[[#This Row],[Contrat Confiance]]),1000*(Tableau8252728[[#This Row],[Contrat Confiance]]-30),0),0)</f>
        <v>0</v>
      </c>
      <c r="U1000" s="15">
        <f>Tableau8252728[[#This Row],[Prime production]]+Tableau8252728[[#This Row],[Prime rendement]]</f>
        <v>0</v>
      </c>
      <c r="V1000" s="15" t="str">
        <f>IF(Tableau8252728[[#This Row],[Matricule]]&gt;1,IF(COUNTIF(Tableau8252728[DateMatricule],Tableau8252728[[#This Row],[DateMatricule]])&gt;1,"Doublon",""),"")</f>
        <v/>
      </c>
    </row>
  </sheetData>
  <sheetProtection formatCells="0" formatColumns="0" formatRows="0" insertColumns="0" insertRows="0" deleteRows="0" sort="0" autoFilter="0" pivotTables="0"/>
  <protectedRanges>
    <protectedRange sqref="E3:N1000" name="Plage1"/>
  </protectedRanges>
  <mergeCells count="1">
    <mergeCell ref="I1:M1"/>
  </mergeCells>
  <conditionalFormatting sqref="A1:V1048576">
    <cfRule type="expression" dxfId="23" priority="1">
      <formula>$V1="Doublon"</formula>
    </cfRule>
    <cfRule type="expression" dxfId="22" priority="4">
      <formula>$E2&lt;&gt;$E1</formula>
    </cfRule>
  </conditionalFormatting>
  <conditionalFormatting sqref="O3:P1000">
    <cfRule type="expression" dxfId="21" priority="3">
      <formula>AND(O3&gt;50,O3&lt;&gt;"")</formula>
    </cfRule>
  </conditionalFormatting>
  <conditionalFormatting sqref="I3:N1000">
    <cfRule type="expression" dxfId="20" priority="2">
      <formula>AND(I3&lt;10,I3&gt;0)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3CDB1"/>
    <pageSetUpPr fitToPage="1"/>
  </sheetPr>
  <dimension ref="A2:G10"/>
  <sheetViews>
    <sheetView workbookViewId="0">
      <selection activeCell="E8" sqref="E8"/>
    </sheetView>
  </sheetViews>
  <sheetFormatPr baseColWidth="10" defaultRowHeight="15" x14ac:dyDescent="0.25"/>
  <cols>
    <col min="1" max="1" width="12.5703125" bestFit="1" customWidth="1"/>
    <col min="2" max="2" width="8.42578125" bestFit="1" customWidth="1"/>
    <col min="3" max="3" width="11.140625" customWidth="1"/>
    <col min="4" max="4" width="20.28515625" customWidth="1"/>
    <col min="5" max="5" width="17" customWidth="1"/>
    <col min="6" max="6" width="17.28515625" bestFit="1" customWidth="1"/>
    <col min="7" max="7" width="12.42578125" bestFit="1" customWidth="1"/>
  </cols>
  <sheetData>
    <row r="2" spans="1:7" s="16" customFormat="1" x14ac:dyDescent="0.25">
      <c r="A2" s="58" t="s">
        <v>128</v>
      </c>
      <c r="B2" s="58"/>
      <c r="C2" s="58"/>
      <c r="D2" s="58"/>
      <c r="E2" s="58"/>
      <c r="F2" s="58"/>
      <c r="G2" s="58"/>
    </row>
    <row r="3" spans="1:7" s="16" customFormat="1" x14ac:dyDescent="0.25">
      <c r="A3" s="28"/>
      <c r="B3" s="28"/>
      <c r="C3" s="28"/>
      <c r="D3" s="28"/>
      <c r="E3" s="28"/>
      <c r="F3" s="28"/>
    </row>
    <row r="4" spans="1:7" s="16" customFormat="1" x14ac:dyDescent="0.25">
      <c r="A4" s="30" t="s">
        <v>124</v>
      </c>
      <c r="B4" s="30" t="s">
        <v>193</v>
      </c>
      <c r="C4" s="27" t="s">
        <v>125</v>
      </c>
      <c r="D4" s="8" t="s">
        <v>19</v>
      </c>
      <c r="E4" s="8"/>
      <c r="F4" s="8"/>
    </row>
    <row r="5" spans="1:7" s="16" customFormat="1" x14ac:dyDescent="0.25">
      <c r="A5" s="1" t="s">
        <v>5</v>
      </c>
      <c r="B5" t="s">
        <v>122</v>
      </c>
      <c r="C5" s="8"/>
      <c r="D5" s="8"/>
      <c r="E5" s="8"/>
      <c r="F5" s="8"/>
    </row>
    <row r="6" spans="1:7" s="16" customFormat="1" x14ac:dyDescent="0.25">
      <c r="A6" s="8"/>
      <c r="B6" s="8"/>
      <c r="C6" s="8"/>
      <c r="D6" s="8"/>
      <c r="E6" s="8"/>
      <c r="F6" s="8"/>
    </row>
    <row r="7" spans="1:7" x14ac:dyDescent="0.25">
      <c r="D7" s="1" t="s">
        <v>27</v>
      </c>
    </row>
    <row r="8" spans="1:7" x14ac:dyDescent="0.25">
      <c r="A8" s="1" t="s">
        <v>0</v>
      </c>
      <c r="B8" s="1" t="s">
        <v>1</v>
      </c>
      <c r="C8" s="1" t="s">
        <v>2</v>
      </c>
      <c r="D8" t="s">
        <v>158</v>
      </c>
      <c r="E8" t="s">
        <v>28</v>
      </c>
      <c r="F8" t="s">
        <v>29</v>
      </c>
      <c r="G8" t="s">
        <v>31</v>
      </c>
    </row>
    <row r="9" spans="1:7" x14ac:dyDescent="0.25">
      <c r="A9" t="s">
        <v>123</v>
      </c>
      <c r="D9" s="2">
        <v>0</v>
      </c>
      <c r="E9" s="31">
        <v>0</v>
      </c>
      <c r="F9" s="31">
        <v>0</v>
      </c>
      <c r="G9" s="31">
        <v>0</v>
      </c>
    </row>
    <row r="10" spans="1:7" x14ac:dyDescent="0.25">
      <c r="A10" t="s">
        <v>6</v>
      </c>
      <c r="D10" s="2">
        <v>0</v>
      </c>
      <c r="E10" s="31">
        <v>0</v>
      </c>
      <c r="F10" s="31">
        <v>0</v>
      </c>
      <c r="G10" s="31">
        <v>0</v>
      </c>
    </row>
  </sheetData>
  <mergeCells count="1">
    <mergeCell ref="A2:G2"/>
  </mergeCells>
  <conditionalFormatting pivot="1" sqref="G9">
    <cfRule type="expression" dxfId="4" priority="1">
      <formula>1=1</formula>
    </cfRule>
  </conditionalFormatting>
  <pageMargins left="0.7" right="0.7" top="0.75" bottom="0.75" header="0.3" footer="0.3"/>
  <pageSetup paperSize="9" scale="88" fitToHeight="0" orientation="portrait"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H62"/>
  <sheetViews>
    <sheetView workbookViewId="0">
      <selection activeCell="D4" sqref="D4"/>
    </sheetView>
  </sheetViews>
  <sheetFormatPr baseColWidth="10" defaultRowHeight="15" x14ac:dyDescent="0.25"/>
  <cols>
    <col min="1" max="1" width="12.5703125" bestFit="1" customWidth="1"/>
    <col min="2" max="2" width="20.28515625" bestFit="1" customWidth="1"/>
    <col min="5" max="5" width="17" bestFit="1" customWidth="1"/>
    <col min="7" max="7" width="12.7109375" bestFit="1" customWidth="1"/>
  </cols>
  <sheetData>
    <row r="1" spans="1:8" x14ac:dyDescent="0.25">
      <c r="A1" s="19"/>
      <c r="B1" s="19"/>
      <c r="C1" s="19"/>
      <c r="D1" s="19"/>
      <c r="E1" s="19"/>
      <c r="F1" s="19"/>
      <c r="G1" s="19"/>
    </row>
    <row r="2" spans="1:8" x14ac:dyDescent="0.25">
      <c r="A2" s="60" t="s">
        <v>171</v>
      </c>
      <c r="B2" s="61"/>
      <c r="C2" s="61"/>
      <c r="D2" s="61"/>
      <c r="E2" s="61"/>
      <c r="F2" s="61"/>
      <c r="G2" s="61"/>
      <c r="H2" s="62"/>
    </row>
    <row r="3" spans="1:8" x14ac:dyDescent="0.25">
      <c r="A3" s="28"/>
      <c r="B3" s="28"/>
      <c r="C3" s="28"/>
      <c r="D3" s="28"/>
      <c r="E3" s="28"/>
      <c r="F3" s="28"/>
      <c r="G3" s="16"/>
    </row>
    <row r="4" spans="1:8" x14ac:dyDescent="0.25">
      <c r="A4" s="30" t="s">
        <v>124</v>
      </c>
      <c r="B4" s="30" t="str">
        <f>'Prime Réc'!B4</f>
        <v>NASSIF HAUT</v>
      </c>
      <c r="C4" s="27" t="s">
        <v>125</v>
      </c>
      <c r="D4" s="8" t="str">
        <f>+'Prime Réc'!D4</f>
        <v>Decembre</v>
      </c>
      <c r="E4" s="8"/>
      <c r="F4" s="8"/>
      <c r="G4" s="16"/>
    </row>
    <row r="6" spans="1:8" x14ac:dyDescent="0.25">
      <c r="D6" s="1" t="s">
        <v>27</v>
      </c>
    </row>
    <row r="7" spans="1:8" ht="30" x14ac:dyDescent="0.25">
      <c r="A7" s="1" t="s">
        <v>0</v>
      </c>
      <c r="B7" s="1" t="s">
        <v>35</v>
      </c>
      <c r="C7" s="1" t="s">
        <v>169</v>
      </c>
      <c r="D7" t="s">
        <v>158</v>
      </c>
      <c r="E7" s="24" t="s">
        <v>172</v>
      </c>
      <c r="F7" s="24" t="s">
        <v>170</v>
      </c>
      <c r="G7" s="24" t="s">
        <v>139</v>
      </c>
      <c r="H7" s="24" t="s">
        <v>30</v>
      </c>
    </row>
    <row r="8" spans="1:8" x14ac:dyDescent="0.25">
      <c r="A8">
        <v>400358</v>
      </c>
      <c r="B8" t="s">
        <v>111</v>
      </c>
      <c r="C8" t="s">
        <v>112</v>
      </c>
      <c r="D8" s="2">
        <v>15</v>
      </c>
      <c r="E8" s="31">
        <v>12589.883887700191</v>
      </c>
      <c r="F8" s="31">
        <v>15000</v>
      </c>
      <c r="G8" s="31">
        <v>3920</v>
      </c>
      <c r="H8" s="31">
        <v>31509.883887700191</v>
      </c>
    </row>
    <row r="9" spans="1:8" x14ac:dyDescent="0.25">
      <c r="A9">
        <v>700926</v>
      </c>
      <c r="B9" t="s">
        <v>67</v>
      </c>
      <c r="C9" t="s">
        <v>65</v>
      </c>
      <c r="D9" s="2">
        <v>4</v>
      </c>
      <c r="E9" s="31">
        <v>3587.1646242624652</v>
      </c>
      <c r="F9" s="31">
        <v>4000</v>
      </c>
      <c r="G9" s="31">
        <v>960</v>
      </c>
      <c r="H9" s="31">
        <v>8547.1646242624647</v>
      </c>
    </row>
    <row r="10" spans="1:8" x14ac:dyDescent="0.25">
      <c r="A10">
        <v>700989</v>
      </c>
      <c r="B10" t="s">
        <v>52</v>
      </c>
      <c r="C10" t="s">
        <v>46</v>
      </c>
      <c r="D10" s="2">
        <v>14</v>
      </c>
      <c r="E10" s="31">
        <v>11956.178227322833</v>
      </c>
      <c r="F10" s="31">
        <v>14000</v>
      </c>
      <c r="G10" s="31">
        <v>3800</v>
      </c>
      <c r="H10" s="31">
        <v>29756.178227322831</v>
      </c>
    </row>
    <row r="11" spans="1:8" x14ac:dyDescent="0.25">
      <c r="A11">
        <v>760244</v>
      </c>
      <c r="B11" t="s">
        <v>97</v>
      </c>
      <c r="C11" t="s">
        <v>82</v>
      </c>
      <c r="D11" s="2">
        <v>17</v>
      </c>
      <c r="E11" s="31">
        <v>14383.466199831424</v>
      </c>
      <c r="F11" s="31">
        <v>17000</v>
      </c>
      <c r="G11" s="31">
        <v>4560</v>
      </c>
      <c r="H11" s="31">
        <v>35943.466199831426</v>
      </c>
    </row>
    <row r="12" spans="1:8" x14ac:dyDescent="0.25">
      <c r="A12">
        <v>760253</v>
      </c>
      <c r="B12" t="s">
        <v>57</v>
      </c>
      <c r="C12" t="s">
        <v>58</v>
      </c>
      <c r="D12" s="2">
        <v>9</v>
      </c>
      <c r="E12" s="31">
        <v>8180.2108539194714</v>
      </c>
      <c r="F12" s="31">
        <v>9000</v>
      </c>
      <c r="G12" s="31">
        <v>2560</v>
      </c>
      <c r="H12" s="31">
        <v>19740.210853919471</v>
      </c>
    </row>
    <row r="13" spans="1:8" x14ac:dyDescent="0.25">
      <c r="A13">
        <v>760556</v>
      </c>
      <c r="B13" t="s">
        <v>198</v>
      </c>
      <c r="C13" t="s">
        <v>43</v>
      </c>
      <c r="D13" s="2">
        <v>1</v>
      </c>
      <c r="E13" s="31">
        <v>860.4276729559748</v>
      </c>
      <c r="F13" s="31">
        <v>1000</v>
      </c>
      <c r="G13" s="31">
        <v>360</v>
      </c>
      <c r="H13" s="31">
        <v>2220.4276729559747</v>
      </c>
    </row>
    <row r="14" spans="1:8" x14ac:dyDescent="0.25">
      <c r="A14">
        <v>760559</v>
      </c>
      <c r="B14" t="s">
        <v>201</v>
      </c>
      <c r="C14" t="s">
        <v>202</v>
      </c>
      <c r="D14" s="2">
        <v>15</v>
      </c>
      <c r="E14" s="31">
        <v>12517.156921480911</v>
      </c>
      <c r="F14" s="31">
        <v>15000</v>
      </c>
      <c r="G14" s="31">
        <v>4040</v>
      </c>
      <c r="H14" s="31">
        <v>31557.156921480913</v>
      </c>
    </row>
    <row r="15" spans="1:8" x14ac:dyDescent="0.25">
      <c r="A15">
        <v>760702</v>
      </c>
      <c r="B15" t="s">
        <v>83</v>
      </c>
      <c r="C15" t="s">
        <v>48</v>
      </c>
      <c r="D15" s="2">
        <v>4</v>
      </c>
      <c r="E15" s="31">
        <v>3732.6185567010311</v>
      </c>
      <c r="F15" s="31">
        <v>4000</v>
      </c>
      <c r="G15" s="31">
        <v>1400</v>
      </c>
      <c r="H15" s="31">
        <v>9132.6185567010307</v>
      </c>
    </row>
    <row r="16" spans="1:8" x14ac:dyDescent="0.25">
      <c r="A16">
        <v>760778</v>
      </c>
      <c r="B16" t="s">
        <v>105</v>
      </c>
      <c r="C16" t="s">
        <v>68</v>
      </c>
      <c r="D16" s="2">
        <v>1</v>
      </c>
      <c r="E16" s="31">
        <v>747.06666666666672</v>
      </c>
      <c r="F16" s="31">
        <v>1000</v>
      </c>
      <c r="G16" s="31">
        <v>160</v>
      </c>
      <c r="H16" s="31">
        <v>1907.0666666666666</v>
      </c>
    </row>
    <row r="17" spans="1:8" x14ac:dyDescent="0.25">
      <c r="A17">
        <v>760781</v>
      </c>
      <c r="B17" t="s">
        <v>107</v>
      </c>
      <c r="C17" t="s">
        <v>108</v>
      </c>
      <c r="D17" s="2">
        <v>2</v>
      </c>
      <c r="E17" s="31">
        <v>1494.1333333333334</v>
      </c>
      <c r="F17" s="31">
        <v>2000</v>
      </c>
      <c r="G17" s="31">
        <v>480</v>
      </c>
      <c r="H17" s="31">
        <v>3974.1333333333332</v>
      </c>
    </row>
    <row r="18" spans="1:8" x14ac:dyDescent="0.25">
      <c r="A18">
        <v>760786</v>
      </c>
      <c r="B18" t="s">
        <v>100</v>
      </c>
      <c r="C18" t="s">
        <v>101</v>
      </c>
      <c r="D18" s="2">
        <v>18</v>
      </c>
      <c r="E18" s="31">
        <v>15243.893872787403</v>
      </c>
      <c r="F18" s="31">
        <v>18000</v>
      </c>
      <c r="G18" s="31">
        <v>4920</v>
      </c>
      <c r="H18" s="31">
        <v>38163.893872787405</v>
      </c>
    </row>
    <row r="19" spans="1:8" x14ac:dyDescent="0.25">
      <c r="A19">
        <v>760789</v>
      </c>
      <c r="B19" t="s">
        <v>214</v>
      </c>
      <c r="C19" t="s">
        <v>215</v>
      </c>
      <c r="D19" s="2">
        <v>11</v>
      </c>
      <c r="E19" s="31">
        <v>9188.8072359463149</v>
      </c>
      <c r="F19" s="31">
        <v>11000</v>
      </c>
      <c r="G19" s="31">
        <v>3080</v>
      </c>
      <c r="H19" s="31">
        <v>23268.807235946315</v>
      </c>
    </row>
    <row r="20" spans="1:8" x14ac:dyDescent="0.25">
      <c r="A20">
        <v>760797</v>
      </c>
      <c r="B20" t="s">
        <v>80</v>
      </c>
      <c r="C20" t="s">
        <v>68</v>
      </c>
      <c r="D20" s="2">
        <v>1</v>
      </c>
      <c r="E20" s="31">
        <v>747.06666666666672</v>
      </c>
      <c r="F20" s="31">
        <v>1000</v>
      </c>
      <c r="G20" s="31">
        <v>160</v>
      </c>
      <c r="H20" s="31">
        <v>1907.0666666666666</v>
      </c>
    </row>
    <row r="21" spans="1:8" x14ac:dyDescent="0.25">
      <c r="A21">
        <v>775021</v>
      </c>
      <c r="B21" t="s">
        <v>113</v>
      </c>
      <c r="C21" t="s">
        <v>114</v>
      </c>
      <c r="D21" s="2">
        <v>12</v>
      </c>
      <c r="E21" s="31">
        <v>10275.956921480907</v>
      </c>
      <c r="F21" s="31">
        <v>12000</v>
      </c>
      <c r="G21" s="31">
        <v>3280</v>
      </c>
      <c r="H21" s="31">
        <v>25555.956921480909</v>
      </c>
    </row>
    <row r="22" spans="1:8" x14ac:dyDescent="0.25">
      <c r="A22">
        <v>775023</v>
      </c>
      <c r="B22" t="s">
        <v>60</v>
      </c>
      <c r="C22" t="s">
        <v>39</v>
      </c>
      <c r="D22" s="2">
        <v>15</v>
      </c>
      <c r="E22" s="31">
        <v>12517.15692148091</v>
      </c>
      <c r="F22" s="31">
        <v>15000</v>
      </c>
      <c r="G22" s="31">
        <v>4120</v>
      </c>
      <c r="H22" s="31">
        <v>31637.15692148091</v>
      </c>
    </row>
    <row r="23" spans="1:8" x14ac:dyDescent="0.25">
      <c r="A23">
        <v>775031</v>
      </c>
      <c r="B23" t="s">
        <v>59</v>
      </c>
      <c r="C23" t="s">
        <v>37</v>
      </c>
      <c r="D23" s="2">
        <v>13</v>
      </c>
      <c r="E23" s="31">
        <v>11281.83852687545</v>
      </c>
      <c r="F23" s="31">
        <v>13000</v>
      </c>
      <c r="G23" s="31">
        <v>3680</v>
      </c>
      <c r="H23" s="31">
        <v>27961.83852687545</v>
      </c>
    </row>
    <row r="24" spans="1:8" x14ac:dyDescent="0.25">
      <c r="A24">
        <v>775050</v>
      </c>
      <c r="B24" t="s">
        <v>63</v>
      </c>
      <c r="C24" t="s">
        <v>64</v>
      </c>
      <c r="D24" s="2">
        <v>4</v>
      </c>
      <c r="E24" s="31">
        <v>3732.6185567010311</v>
      </c>
      <c r="F24" s="31">
        <v>4000</v>
      </c>
      <c r="G24" s="31">
        <v>1240</v>
      </c>
      <c r="H24" s="31">
        <v>8972.6185567010307</v>
      </c>
    </row>
    <row r="25" spans="1:8" x14ac:dyDescent="0.25">
      <c r="A25">
        <v>775103</v>
      </c>
      <c r="B25" t="s">
        <v>216</v>
      </c>
      <c r="C25" t="s">
        <v>217</v>
      </c>
      <c r="D25" s="2">
        <v>18</v>
      </c>
      <c r="E25" s="31">
        <v>15243.893872787403</v>
      </c>
      <c r="F25" s="31">
        <v>18000</v>
      </c>
      <c r="G25" s="31">
        <v>4920</v>
      </c>
      <c r="H25" s="31">
        <v>38163.893872787405</v>
      </c>
    </row>
    <row r="26" spans="1:8" x14ac:dyDescent="0.25">
      <c r="A26">
        <v>775110</v>
      </c>
      <c r="B26" t="s">
        <v>218</v>
      </c>
      <c r="C26" t="s">
        <v>45</v>
      </c>
      <c r="D26" s="2">
        <v>16</v>
      </c>
      <c r="E26" s="31">
        <v>13450.31156065617</v>
      </c>
      <c r="F26" s="31">
        <v>16000</v>
      </c>
      <c r="G26" s="31">
        <v>4240</v>
      </c>
      <c r="H26" s="31">
        <v>33690.31156065617</v>
      </c>
    </row>
    <row r="27" spans="1:8" x14ac:dyDescent="0.25">
      <c r="A27">
        <v>775136</v>
      </c>
      <c r="B27" t="s">
        <v>56</v>
      </c>
      <c r="C27" t="s">
        <v>39</v>
      </c>
      <c r="D27" s="2">
        <v>1</v>
      </c>
      <c r="E27" s="31">
        <v>933.15463917525778</v>
      </c>
      <c r="F27" s="31">
        <v>1000</v>
      </c>
      <c r="G27" s="31">
        <v>160</v>
      </c>
      <c r="H27" s="31">
        <v>2093.1546391752577</v>
      </c>
    </row>
    <row r="28" spans="1:8" x14ac:dyDescent="0.25">
      <c r="A28">
        <v>775149</v>
      </c>
      <c r="B28" t="s">
        <v>199</v>
      </c>
      <c r="C28" t="s">
        <v>200</v>
      </c>
      <c r="D28" s="2">
        <v>1</v>
      </c>
      <c r="E28" s="31">
        <v>933.15463917525778</v>
      </c>
      <c r="F28" s="31">
        <v>1000</v>
      </c>
      <c r="G28" s="31">
        <v>360</v>
      </c>
      <c r="H28" s="31">
        <v>2293.1546391752577</v>
      </c>
    </row>
    <row r="29" spans="1:8" x14ac:dyDescent="0.25">
      <c r="A29">
        <v>775150</v>
      </c>
      <c r="B29" t="s">
        <v>106</v>
      </c>
      <c r="C29" t="s">
        <v>85</v>
      </c>
      <c r="D29" s="2">
        <v>1</v>
      </c>
      <c r="E29" s="31">
        <v>933.15463917525778</v>
      </c>
      <c r="F29" s="31">
        <v>1000</v>
      </c>
      <c r="G29" s="31">
        <v>360</v>
      </c>
      <c r="H29" s="31">
        <v>2293.1546391752577</v>
      </c>
    </row>
    <row r="30" spans="1:8" x14ac:dyDescent="0.25">
      <c r="A30">
        <v>775208</v>
      </c>
      <c r="B30" t="s">
        <v>81</v>
      </c>
      <c r="C30" t="s">
        <v>41</v>
      </c>
      <c r="D30" s="2">
        <v>1</v>
      </c>
      <c r="E30" s="31">
        <v>747.06666666666672</v>
      </c>
      <c r="F30" s="31">
        <v>1000</v>
      </c>
      <c r="G30" s="31">
        <v>160</v>
      </c>
      <c r="H30" s="31">
        <v>1907.0666666666666</v>
      </c>
    </row>
    <row r="31" spans="1:8" x14ac:dyDescent="0.25">
      <c r="A31">
        <v>775209</v>
      </c>
      <c r="B31" t="s">
        <v>219</v>
      </c>
      <c r="C31" t="s">
        <v>75</v>
      </c>
      <c r="D31" s="2">
        <v>14</v>
      </c>
      <c r="E31" s="31">
        <v>11956.178227322835</v>
      </c>
      <c r="F31" s="31">
        <v>14000</v>
      </c>
      <c r="G31" s="31">
        <v>3760</v>
      </c>
      <c r="H31" s="31">
        <v>29716.178227322835</v>
      </c>
    </row>
    <row r="32" spans="1:8" x14ac:dyDescent="0.25">
      <c r="A32">
        <v>775412</v>
      </c>
      <c r="B32" t="s">
        <v>180</v>
      </c>
      <c r="C32" t="s">
        <v>37</v>
      </c>
      <c r="D32" s="2">
        <v>13</v>
      </c>
      <c r="E32" s="31">
        <v>10982.389548077546</v>
      </c>
      <c r="F32" s="31">
        <v>13000</v>
      </c>
      <c r="G32" s="31">
        <v>3480</v>
      </c>
      <c r="H32" s="31">
        <v>27462.389548077546</v>
      </c>
    </row>
    <row r="33" spans="1:8" x14ac:dyDescent="0.25">
      <c r="A33">
        <v>775414</v>
      </c>
      <c r="B33" t="s">
        <v>182</v>
      </c>
      <c r="C33" t="s">
        <v>72</v>
      </c>
      <c r="D33" s="2">
        <v>7</v>
      </c>
      <c r="E33" s="31">
        <v>5828.3646242624654</v>
      </c>
      <c r="F33" s="31">
        <v>7000</v>
      </c>
      <c r="G33" s="31">
        <v>1920</v>
      </c>
      <c r="H33" s="31">
        <v>14748.364624262465</v>
      </c>
    </row>
    <row r="34" spans="1:8" x14ac:dyDescent="0.25">
      <c r="A34">
        <v>775418</v>
      </c>
      <c r="B34" t="s">
        <v>210</v>
      </c>
      <c r="C34" t="s">
        <v>211</v>
      </c>
      <c r="D34" s="2">
        <v>14</v>
      </c>
      <c r="E34" s="31">
        <v>11729.456214744214</v>
      </c>
      <c r="F34" s="31">
        <v>14000</v>
      </c>
      <c r="G34" s="31">
        <v>3800</v>
      </c>
      <c r="H34" s="31">
        <v>29529.456214744212</v>
      </c>
    </row>
    <row r="35" spans="1:8" x14ac:dyDescent="0.25">
      <c r="A35">
        <v>775505</v>
      </c>
      <c r="B35" t="s">
        <v>188</v>
      </c>
      <c r="C35" t="s">
        <v>223</v>
      </c>
      <c r="D35" s="2">
        <v>6</v>
      </c>
      <c r="E35" s="31">
        <v>5453.473902612981</v>
      </c>
      <c r="F35" s="31">
        <v>6000</v>
      </c>
      <c r="G35" s="31">
        <v>1840</v>
      </c>
      <c r="H35" s="31">
        <v>13293.473902612981</v>
      </c>
    </row>
    <row r="36" spans="1:8" x14ac:dyDescent="0.25">
      <c r="A36">
        <v>800435</v>
      </c>
      <c r="B36" t="s">
        <v>203</v>
      </c>
      <c r="C36" t="s">
        <v>55</v>
      </c>
      <c r="D36" s="2">
        <v>16</v>
      </c>
      <c r="E36" s="31">
        <v>13377.584594436887</v>
      </c>
      <c r="F36" s="31">
        <v>16000</v>
      </c>
      <c r="G36" s="31">
        <v>4240</v>
      </c>
      <c r="H36" s="31">
        <v>33617.584594436885</v>
      </c>
    </row>
    <row r="37" spans="1:8" x14ac:dyDescent="0.25">
      <c r="A37">
        <v>802331</v>
      </c>
      <c r="B37" t="s">
        <v>53</v>
      </c>
      <c r="C37" t="s">
        <v>54</v>
      </c>
      <c r="D37" s="2">
        <v>17</v>
      </c>
      <c r="E37" s="31">
        <v>14383.466199831428</v>
      </c>
      <c r="F37" s="31">
        <v>17000</v>
      </c>
      <c r="G37" s="31">
        <v>4800</v>
      </c>
      <c r="H37" s="31">
        <v>36183.466199831426</v>
      </c>
    </row>
    <row r="38" spans="1:8" x14ac:dyDescent="0.25">
      <c r="A38">
        <v>802345</v>
      </c>
      <c r="B38" t="s">
        <v>103</v>
      </c>
      <c r="C38" t="s">
        <v>77</v>
      </c>
      <c r="D38" s="2">
        <v>14</v>
      </c>
      <c r="E38" s="31">
        <v>11915.54418725281</v>
      </c>
      <c r="F38" s="31">
        <v>14000</v>
      </c>
      <c r="G38" s="31">
        <v>3880</v>
      </c>
      <c r="H38" s="31">
        <v>29795.54418725281</v>
      </c>
    </row>
    <row r="39" spans="1:8" x14ac:dyDescent="0.25">
      <c r="A39">
        <v>813008</v>
      </c>
      <c r="B39" t="s">
        <v>220</v>
      </c>
      <c r="C39" t="s">
        <v>221</v>
      </c>
      <c r="D39" s="2">
        <v>14</v>
      </c>
      <c r="E39" s="31">
        <v>11584.002282305652</v>
      </c>
      <c r="F39" s="31">
        <v>14000</v>
      </c>
      <c r="G39" s="31">
        <v>3680</v>
      </c>
      <c r="H39" s="31">
        <v>29264.00228230565</v>
      </c>
    </row>
    <row r="40" spans="1:8" x14ac:dyDescent="0.25">
      <c r="A40">
        <v>820163</v>
      </c>
      <c r="B40" t="s">
        <v>99</v>
      </c>
      <c r="C40" t="s">
        <v>37</v>
      </c>
      <c r="D40" s="2">
        <v>15</v>
      </c>
      <c r="E40" s="31">
        <v>12444.429955261623</v>
      </c>
      <c r="F40" s="31">
        <v>15000</v>
      </c>
      <c r="G40" s="31">
        <v>3880</v>
      </c>
      <c r="H40" s="31">
        <v>31324.429955261621</v>
      </c>
    </row>
    <row r="41" spans="1:8" x14ac:dyDescent="0.25">
      <c r="A41">
        <v>820622</v>
      </c>
      <c r="B41" t="s">
        <v>130</v>
      </c>
      <c r="C41" t="s">
        <v>39</v>
      </c>
      <c r="D41" s="2">
        <v>1</v>
      </c>
      <c r="E41" s="31">
        <v>933.15463917525778</v>
      </c>
      <c r="F41" s="31">
        <v>1000</v>
      </c>
      <c r="G41" s="31">
        <v>320</v>
      </c>
      <c r="H41" s="31">
        <v>2253.1546391752577</v>
      </c>
    </row>
    <row r="42" spans="1:8" x14ac:dyDescent="0.25">
      <c r="A42">
        <v>830310</v>
      </c>
      <c r="B42" t="s">
        <v>222</v>
      </c>
      <c r="C42" t="s">
        <v>47</v>
      </c>
      <c r="D42" s="2">
        <v>18</v>
      </c>
      <c r="E42" s="31">
        <v>15243.893872787403</v>
      </c>
      <c r="F42" s="31">
        <v>18000</v>
      </c>
      <c r="G42" s="31">
        <v>4920</v>
      </c>
      <c r="H42" s="31">
        <v>38163.893872787405</v>
      </c>
    </row>
    <row r="43" spans="1:8" x14ac:dyDescent="0.25">
      <c r="A43">
        <v>833866</v>
      </c>
      <c r="B43" t="s">
        <v>115</v>
      </c>
      <c r="C43" t="s">
        <v>116</v>
      </c>
      <c r="D43" s="2">
        <v>16</v>
      </c>
      <c r="E43" s="31">
        <v>13636.39953316476</v>
      </c>
      <c r="F43" s="31">
        <v>16000</v>
      </c>
      <c r="G43" s="31">
        <v>4240</v>
      </c>
      <c r="H43" s="31">
        <v>33876.39953316476</v>
      </c>
    </row>
    <row r="44" spans="1:8" x14ac:dyDescent="0.25">
      <c r="A44">
        <v>918914</v>
      </c>
      <c r="B44" t="s">
        <v>109</v>
      </c>
      <c r="C44" t="s">
        <v>44</v>
      </c>
      <c r="D44" s="2">
        <v>17</v>
      </c>
      <c r="E44" s="31">
        <v>14496.827206120735</v>
      </c>
      <c r="F44" s="31">
        <v>17000</v>
      </c>
      <c r="G44" s="31">
        <v>4560</v>
      </c>
      <c r="H44" s="31">
        <v>36056.827206120739</v>
      </c>
    </row>
    <row r="45" spans="1:8" x14ac:dyDescent="0.25">
      <c r="A45">
        <v>920101</v>
      </c>
      <c r="B45" t="s">
        <v>224</v>
      </c>
      <c r="C45" t="s">
        <v>225</v>
      </c>
      <c r="D45" s="2">
        <v>6</v>
      </c>
      <c r="E45" s="31">
        <v>4895.2099850872073</v>
      </c>
      <c r="F45" s="31">
        <v>6000</v>
      </c>
      <c r="G45" s="31">
        <v>1560</v>
      </c>
      <c r="H45" s="31">
        <v>12455.209985087207</v>
      </c>
    </row>
    <row r="46" spans="1:8" x14ac:dyDescent="0.25">
      <c r="A46">
        <v>920706</v>
      </c>
      <c r="B46" t="s">
        <v>226</v>
      </c>
      <c r="C46" t="s">
        <v>98</v>
      </c>
      <c r="D46" s="2">
        <v>2</v>
      </c>
      <c r="E46" s="31">
        <v>1866.3092783505156</v>
      </c>
      <c r="F46" s="31">
        <v>2000</v>
      </c>
      <c r="G46" s="31">
        <v>720</v>
      </c>
      <c r="H46" s="31">
        <v>4586.3092783505153</v>
      </c>
    </row>
    <row r="47" spans="1:8" x14ac:dyDescent="0.25">
      <c r="A47">
        <v>920801</v>
      </c>
      <c r="B47" t="s">
        <v>227</v>
      </c>
      <c r="C47" t="s">
        <v>228</v>
      </c>
      <c r="D47" s="2">
        <v>10</v>
      </c>
      <c r="E47" s="31">
        <v>8369.0136030603644</v>
      </c>
      <c r="F47" s="31">
        <v>10000</v>
      </c>
      <c r="G47" s="31">
        <v>2760</v>
      </c>
      <c r="H47" s="31">
        <v>21129.013603060364</v>
      </c>
    </row>
    <row r="48" spans="1:8" x14ac:dyDescent="0.25">
      <c r="A48">
        <v>920817</v>
      </c>
      <c r="B48" t="s">
        <v>181</v>
      </c>
      <c r="C48" t="s">
        <v>213</v>
      </c>
      <c r="D48" s="2">
        <v>10</v>
      </c>
      <c r="E48" s="31">
        <v>8627.828541788238</v>
      </c>
      <c r="F48" s="31">
        <v>10000</v>
      </c>
      <c r="G48" s="31">
        <v>3080</v>
      </c>
      <c r="H48" s="31">
        <v>21707.828541788236</v>
      </c>
    </row>
    <row r="49" spans="1:8" x14ac:dyDescent="0.25">
      <c r="A49">
        <v>920918</v>
      </c>
      <c r="B49" t="s">
        <v>78</v>
      </c>
      <c r="C49" t="s">
        <v>79</v>
      </c>
      <c r="D49" s="2">
        <v>1</v>
      </c>
      <c r="E49" s="31">
        <v>860.4276729559748</v>
      </c>
      <c r="F49" s="31">
        <v>1000</v>
      </c>
      <c r="G49" s="31">
        <v>240</v>
      </c>
      <c r="H49" s="31">
        <v>2100.4276729559747</v>
      </c>
    </row>
    <row r="50" spans="1:8" x14ac:dyDescent="0.25">
      <c r="A50">
        <v>921215</v>
      </c>
      <c r="B50" t="s">
        <v>204</v>
      </c>
      <c r="C50" t="s">
        <v>205</v>
      </c>
      <c r="D50" s="2">
        <v>5</v>
      </c>
      <c r="E50" s="31">
        <v>4520.3192634377228</v>
      </c>
      <c r="F50" s="31">
        <v>5000</v>
      </c>
      <c r="G50" s="31">
        <v>1320</v>
      </c>
      <c r="H50" s="31">
        <v>10840.319263437723</v>
      </c>
    </row>
    <row r="51" spans="1:8" x14ac:dyDescent="0.25">
      <c r="A51">
        <v>921243</v>
      </c>
      <c r="B51" t="s">
        <v>73</v>
      </c>
      <c r="C51" t="s">
        <v>74</v>
      </c>
      <c r="D51" s="2">
        <v>18</v>
      </c>
      <c r="E51" s="31">
        <v>15243.893872787403</v>
      </c>
      <c r="F51" s="31">
        <v>18000</v>
      </c>
      <c r="G51" s="31">
        <v>4920</v>
      </c>
      <c r="H51" s="31">
        <v>38163.893872787405</v>
      </c>
    </row>
    <row r="52" spans="1:8" x14ac:dyDescent="0.25">
      <c r="A52">
        <v>922515</v>
      </c>
      <c r="B52" t="s">
        <v>206</v>
      </c>
      <c r="C52" t="s">
        <v>38</v>
      </c>
      <c r="D52" s="2">
        <v>16</v>
      </c>
      <c r="E52" s="31">
        <v>13523.038526875451</v>
      </c>
      <c r="F52" s="31">
        <v>16000</v>
      </c>
      <c r="G52" s="31">
        <v>4480</v>
      </c>
      <c r="H52" s="31">
        <v>34003.038526875447</v>
      </c>
    </row>
    <row r="53" spans="1:8" x14ac:dyDescent="0.25">
      <c r="A53">
        <v>925001</v>
      </c>
      <c r="B53" t="s">
        <v>95</v>
      </c>
      <c r="C53" t="s">
        <v>96</v>
      </c>
      <c r="D53" s="2">
        <v>13</v>
      </c>
      <c r="E53" s="31">
        <v>11168.477520586141</v>
      </c>
      <c r="F53" s="31">
        <v>13000</v>
      </c>
      <c r="G53" s="31">
        <v>3600</v>
      </c>
      <c r="H53" s="31">
        <v>27768.477520586141</v>
      </c>
    </row>
    <row r="54" spans="1:8" x14ac:dyDescent="0.25">
      <c r="A54">
        <v>925128</v>
      </c>
      <c r="B54" t="s">
        <v>61</v>
      </c>
      <c r="C54" t="s">
        <v>42</v>
      </c>
      <c r="D54" s="2">
        <v>16</v>
      </c>
      <c r="E54" s="31">
        <v>13377.584594436881</v>
      </c>
      <c r="F54" s="31">
        <v>16000</v>
      </c>
      <c r="G54" s="31">
        <v>4400</v>
      </c>
      <c r="H54" s="31">
        <v>33777.584594436878</v>
      </c>
    </row>
    <row r="55" spans="1:8" x14ac:dyDescent="0.25">
      <c r="A55">
        <v>925131</v>
      </c>
      <c r="B55" t="s">
        <v>62</v>
      </c>
      <c r="C55" t="s">
        <v>49</v>
      </c>
      <c r="D55" s="2">
        <v>17</v>
      </c>
      <c r="E55" s="31">
        <v>14383.466199831428</v>
      </c>
      <c r="F55" s="31">
        <v>17000</v>
      </c>
      <c r="G55" s="31">
        <v>4560</v>
      </c>
      <c r="H55" s="31">
        <v>35943.466199831426</v>
      </c>
    </row>
    <row r="56" spans="1:8" x14ac:dyDescent="0.25">
      <c r="A56">
        <v>925261</v>
      </c>
      <c r="B56" t="s">
        <v>50</v>
      </c>
      <c r="C56" t="s">
        <v>51</v>
      </c>
      <c r="D56" s="2">
        <v>15</v>
      </c>
      <c r="E56" s="31">
        <v>12517.156921480911</v>
      </c>
      <c r="F56" s="31">
        <v>15000</v>
      </c>
      <c r="G56" s="31">
        <v>4040</v>
      </c>
      <c r="H56" s="31">
        <v>31557.156921480913</v>
      </c>
    </row>
    <row r="57" spans="1:8" x14ac:dyDescent="0.25">
      <c r="A57">
        <v>925267</v>
      </c>
      <c r="B57" t="s">
        <v>131</v>
      </c>
      <c r="C57" t="s">
        <v>71</v>
      </c>
      <c r="D57" s="2">
        <v>8</v>
      </c>
      <c r="E57" s="31">
        <v>6720.885223367698</v>
      </c>
      <c r="F57" s="31">
        <v>8000</v>
      </c>
      <c r="G57" s="31">
        <v>2440</v>
      </c>
      <c r="H57" s="31">
        <v>17160.885223367699</v>
      </c>
    </row>
    <row r="58" spans="1:8" x14ac:dyDescent="0.25">
      <c r="A58">
        <v>925400</v>
      </c>
      <c r="B58" t="s">
        <v>229</v>
      </c>
      <c r="C58" t="s">
        <v>40</v>
      </c>
      <c r="D58" s="2">
        <v>7</v>
      </c>
      <c r="E58" s="31">
        <v>5528.9156454645663</v>
      </c>
      <c r="F58" s="31">
        <v>7000</v>
      </c>
      <c r="G58" s="31">
        <v>1840</v>
      </c>
      <c r="H58" s="31">
        <v>14368.915645464567</v>
      </c>
    </row>
    <row r="59" spans="1:8" x14ac:dyDescent="0.25">
      <c r="A59">
        <v>925405</v>
      </c>
      <c r="B59" t="s">
        <v>187</v>
      </c>
      <c r="C59" t="s">
        <v>110</v>
      </c>
      <c r="D59" s="2">
        <v>6</v>
      </c>
      <c r="E59" s="31">
        <v>5081.2979575957988</v>
      </c>
      <c r="F59" s="31">
        <v>6000</v>
      </c>
      <c r="G59" s="31">
        <v>1640</v>
      </c>
      <c r="H59" s="31">
        <v>12721.297957595798</v>
      </c>
    </row>
    <row r="60" spans="1:8" x14ac:dyDescent="0.25">
      <c r="A60">
        <v>940345</v>
      </c>
      <c r="B60" t="s">
        <v>102</v>
      </c>
      <c r="C60" t="s">
        <v>207</v>
      </c>
      <c r="D60" s="2">
        <v>7</v>
      </c>
      <c r="E60" s="31">
        <v>6386.6285417882391</v>
      </c>
      <c r="F60" s="31">
        <v>7000</v>
      </c>
      <c r="G60" s="31">
        <v>2000</v>
      </c>
      <c r="H60" s="31">
        <v>15386.628541788239</v>
      </c>
    </row>
    <row r="61" spans="1:8" x14ac:dyDescent="0.25">
      <c r="A61" t="s">
        <v>123</v>
      </c>
      <c r="D61" s="2">
        <v>0</v>
      </c>
      <c r="E61" s="31">
        <v>0</v>
      </c>
      <c r="F61" s="31">
        <v>0</v>
      </c>
      <c r="G61" s="31">
        <v>0</v>
      </c>
      <c r="H61" s="31">
        <v>0</v>
      </c>
    </row>
    <row r="62" spans="1:8" x14ac:dyDescent="0.25">
      <c r="A62" t="s">
        <v>6</v>
      </c>
      <c r="D62" s="2">
        <v>533</v>
      </c>
      <c r="E62" s="31">
        <v>452312.00000000017</v>
      </c>
      <c r="F62" s="31">
        <v>533000</v>
      </c>
      <c r="G62" s="31">
        <v>145840</v>
      </c>
      <c r="H62" s="31">
        <v>1131152.0000000005</v>
      </c>
    </row>
  </sheetData>
  <mergeCells count="1">
    <mergeCell ref="A2:H2"/>
  </mergeCells>
  <pageMargins left="0.7" right="0.7" top="0.75" bottom="0.75" header="0.3" footer="0.3"/>
  <pageSetup paperSize="9" scale="80" fitToHeight="0" orientation="portrait"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workbookViewId="0">
      <selection activeCell="K27" sqref="K27"/>
    </sheetView>
  </sheetViews>
  <sheetFormatPr baseColWidth="10" defaultRowHeight="15" x14ac:dyDescent="0.25"/>
  <cols>
    <col min="4" max="4" width="17.7109375" bestFit="1" customWidth="1"/>
  </cols>
  <sheetData>
    <row r="1" spans="1:9" x14ac:dyDescent="0.25">
      <c r="A1" s="4" t="s">
        <v>8</v>
      </c>
      <c r="B1" s="4"/>
      <c r="D1" t="s">
        <v>140</v>
      </c>
      <c r="F1" s="63"/>
      <c r="G1" s="63"/>
      <c r="H1" s="63"/>
      <c r="I1" s="63"/>
    </row>
    <row r="2" spans="1:9" x14ac:dyDescent="0.25">
      <c r="A2" t="s">
        <v>5</v>
      </c>
      <c r="B2" t="s">
        <v>7</v>
      </c>
    </row>
    <row r="3" spans="1:9" x14ac:dyDescent="0.25">
      <c r="A3" s="5">
        <v>51</v>
      </c>
      <c r="B3" s="5" t="s">
        <v>9</v>
      </c>
      <c r="D3" t="s">
        <v>141</v>
      </c>
    </row>
    <row r="4" spans="1:9" x14ac:dyDescent="0.25">
      <c r="A4" s="5">
        <v>52</v>
      </c>
      <c r="B4" s="5" t="s">
        <v>9</v>
      </c>
      <c r="D4" t="s">
        <v>142</v>
      </c>
    </row>
    <row r="5" spans="1:9" x14ac:dyDescent="0.25">
      <c r="A5" s="5">
        <v>1</v>
      </c>
      <c r="B5" s="5" t="s">
        <v>9</v>
      </c>
      <c r="D5" t="s">
        <v>143</v>
      </c>
    </row>
    <row r="6" spans="1:9" x14ac:dyDescent="0.25">
      <c r="A6" s="5">
        <v>2</v>
      </c>
      <c r="B6" s="5" t="s">
        <v>9</v>
      </c>
      <c r="D6" t="s">
        <v>144</v>
      </c>
    </row>
    <row r="7" spans="1:9" x14ac:dyDescent="0.25">
      <c r="A7" s="5">
        <v>3</v>
      </c>
      <c r="B7" s="5" t="s">
        <v>9</v>
      </c>
      <c r="D7" t="s">
        <v>154</v>
      </c>
    </row>
    <row r="8" spans="1:9" x14ac:dyDescent="0.25">
      <c r="A8" s="5">
        <v>4</v>
      </c>
      <c r="B8" s="5" t="s">
        <v>10</v>
      </c>
      <c r="D8" t="s">
        <v>145</v>
      </c>
    </row>
    <row r="9" spans="1:9" x14ac:dyDescent="0.25">
      <c r="A9" s="5">
        <v>5</v>
      </c>
      <c r="B9" s="5" t="s">
        <v>10</v>
      </c>
      <c r="D9" t="s">
        <v>146</v>
      </c>
    </row>
    <row r="10" spans="1:9" x14ac:dyDescent="0.25">
      <c r="A10" s="5">
        <v>6</v>
      </c>
      <c r="B10" s="5" t="s">
        <v>10</v>
      </c>
      <c r="D10" t="s">
        <v>147</v>
      </c>
    </row>
    <row r="11" spans="1:9" x14ac:dyDescent="0.25">
      <c r="A11" s="5">
        <v>7</v>
      </c>
      <c r="B11" s="5" t="s">
        <v>10</v>
      </c>
      <c r="D11" t="s">
        <v>155</v>
      </c>
    </row>
    <row r="12" spans="1:9" x14ac:dyDescent="0.25">
      <c r="A12" s="5">
        <v>8</v>
      </c>
      <c r="B12" s="5" t="s">
        <v>11</v>
      </c>
      <c r="D12" t="s">
        <v>156</v>
      </c>
    </row>
    <row r="13" spans="1:9" x14ac:dyDescent="0.25">
      <c r="A13" s="5">
        <v>9</v>
      </c>
      <c r="B13" s="5" t="s">
        <v>11</v>
      </c>
      <c r="D13" t="s">
        <v>165</v>
      </c>
    </row>
    <row r="14" spans="1:9" x14ac:dyDescent="0.25">
      <c r="A14" s="5">
        <v>10</v>
      </c>
      <c r="B14" s="5" t="s">
        <v>11</v>
      </c>
      <c r="D14" t="s">
        <v>157</v>
      </c>
    </row>
    <row r="15" spans="1:9" x14ac:dyDescent="0.25">
      <c r="A15" s="5">
        <v>11</v>
      </c>
      <c r="B15" s="5" t="s">
        <v>11</v>
      </c>
    </row>
    <row r="16" spans="1:9" x14ac:dyDescent="0.25">
      <c r="A16" s="5">
        <v>12</v>
      </c>
      <c r="B16" s="5" t="s">
        <v>12</v>
      </c>
    </row>
    <row r="17" spans="1:2" x14ac:dyDescent="0.25">
      <c r="A17" s="5">
        <v>13</v>
      </c>
      <c r="B17" s="5" t="s">
        <v>12</v>
      </c>
    </row>
    <row r="18" spans="1:2" x14ac:dyDescent="0.25">
      <c r="A18" s="5">
        <v>14</v>
      </c>
      <c r="B18" s="5" t="s">
        <v>12</v>
      </c>
    </row>
    <row r="19" spans="1:2" x14ac:dyDescent="0.25">
      <c r="A19" s="5">
        <v>15</v>
      </c>
      <c r="B19" s="5" t="s">
        <v>12</v>
      </c>
    </row>
    <row r="20" spans="1:2" x14ac:dyDescent="0.25">
      <c r="A20" s="5">
        <v>16</v>
      </c>
      <c r="B20" s="5" t="s">
        <v>12</v>
      </c>
    </row>
    <row r="21" spans="1:2" x14ac:dyDescent="0.25">
      <c r="A21" s="5">
        <v>17</v>
      </c>
      <c r="B21" s="5" t="s">
        <v>13</v>
      </c>
    </row>
    <row r="22" spans="1:2" x14ac:dyDescent="0.25">
      <c r="A22" s="5">
        <v>18</v>
      </c>
      <c r="B22" s="5" t="s">
        <v>13</v>
      </c>
    </row>
    <row r="23" spans="1:2" x14ac:dyDescent="0.25">
      <c r="A23" s="5">
        <v>19</v>
      </c>
      <c r="B23" s="5" t="s">
        <v>13</v>
      </c>
    </row>
    <row r="24" spans="1:2" x14ac:dyDescent="0.25">
      <c r="A24" s="5">
        <v>20</v>
      </c>
      <c r="B24" s="5" t="s">
        <v>13</v>
      </c>
    </row>
    <row r="25" spans="1:2" x14ac:dyDescent="0.25">
      <c r="A25" s="5">
        <v>21</v>
      </c>
      <c r="B25" s="5" t="s">
        <v>14</v>
      </c>
    </row>
    <row r="26" spans="1:2" x14ac:dyDescent="0.25">
      <c r="A26" s="5">
        <v>22</v>
      </c>
      <c r="B26" s="5" t="s">
        <v>14</v>
      </c>
    </row>
    <row r="27" spans="1:2" x14ac:dyDescent="0.25">
      <c r="A27" s="5">
        <v>23</v>
      </c>
      <c r="B27" s="5" t="s">
        <v>14</v>
      </c>
    </row>
    <row r="28" spans="1:2" x14ac:dyDescent="0.25">
      <c r="A28" s="5">
        <v>24</v>
      </c>
      <c r="B28" s="5" t="s">
        <v>14</v>
      </c>
    </row>
    <row r="29" spans="1:2" x14ac:dyDescent="0.25">
      <c r="A29" s="5">
        <v>25</v>
      </c>
      <c r="B29" s="5" t="s">
        <v>15</v>
      </c>
    </row>
    <row r="30" spans="1:2" x14ac:dyDescent="0.25">
      <c r="A30" s="5">
        <v>26</v>
      </c>
      <c r="B30" s="5" t="s">
        <v>15</v>
      </c>
    </row>
    <row r="31" spans="1:2" x14ac:dyDescent="0.25">
      <c r="A31" s="5">
        <v>27</v>
      </c>
      <c r="B31" s="5" t="s">
        <v>15</v>
      </c>
    </row>
    <row r="32" spans="1:2" x14ac:dyDescent="0.25">
      <c r="A32" s="5">
        <v>28</v>
      </c>
      <c r="B32" s="5" t="s">
        <v>15</v>
      </c>
    </row>
    <row r="33" spans="1:2" x14ac:dyDescent="0.25">
      <c r="A33" s="5">
        <v>29</v>
      </c>
      <c r="B33" s="5" t="s">
        <v>15</v>
      </c>
    </row>
    <row r="34" spans="1:2" x14ac:dyDescent="0.25">
      <c r="A34" s="5">
        <v>30</v>
      </c>
      <c r="B34" s="5" t="s">
        <v>16</v>
      </c>
    </row>
    <row r="35" spans="1:2" x14ac:dyDescent="0.25">
      <c r="A35" s="5">
        <v>31</v>
      </c>
      <c r="B35" s="5" t="s">
        <v>16</v>
      </c>
    </row>
    <row r="36" spans="1:2" x14ac:dyDescent="0.25">
      <c r="A36" s="5">
        <v>32</v>
      </c>
      <c r="B36" s="5" t="s">
        <v>16</v>
      </c>
    </row>
    <row r="37" spans="1:2" x14ac:dyDescent="0.25">
      <c r="A37" s="5">
        <v>33</v>
      </c>
      <c r="B37" s="5" t="s">
        <v>16</v>
      </c>
    </row>
    <row r="38" spans="1:2" x14ac:dyDescent="0.25">
      <c r="A38" s="5">
        <v>34</v>
      </c>
      <c r="B38" s="5" t="s">
        <v>17</v>
      </c>
    </row>
    <row r="39" spans="1:2" x14ac:dyDescent="0.25">
      <c r="A39" s="5">
        <v>35</v>
      </c>
      <c r="B39" s="5" t="s">
        <v>17</v>
      </c>
    </row>
    <row r="40" spans="1:2" x14ac:dyDescent="0.25">
      <c r="A40" s="5">
        <v>36</v>
      </c>
      <c r="B40" s="5" t="s">
        <v>17</v>
      </c>
    </row>
    <row r="41" spans="1:2" x14ac:dyDescent="0.25">
      <c r="A41" s="5">
        <v>37</v>
      </c>
      <c r="B41" s="5" t="s">
        <v>17</v>
      </c>
    </row>
    <row r="42" spans="1:2" x14ac:dyDescent="0.25">
      <c r="A42" s="5">
        <v>38</v>
      </c>
      <c r="B42" s="5" t="s">
        <v>18</v>
      </c>
    </row>
    <row r="43" spans="1:2" x14ac:dyDescent="0.25">
      <c r="A43" s="5">
        <v>39</v>
      </c>
      <c r="B43" s="5" t="s">
        <v>18</v>
      </c>
    </row>
    <row r="44" spans="1:2" x14ac:dyDescent="0.25">
      <c r="A44" s="5">
        <v>40</v>
      </c>
      <c r="B44" s="5" t="s">
        <v>18</v>
      </c>
    </row>
    <row r="45" spans="1:2" x14ac:dyDescent="0.25">
      <c r="A45" s="5">
        <v>41</v>
      </c>
      <c r="B45" s="5" t="s">
        <v>18</v>
      </c>
    </row>
    <row r="46" spans="1:2" x14ac:dyDescent="0.25">
      <c r="A46" s="5">
        <v>42</v>
      </c>
      <c r="B46" s="5" t="s">
        <v>18</v>
      </c>
    </row>
    <row r="47" spans="1:2" x14ac:dyDescent="0.25">
      <c r="A47" s="5">
        <v>43</v>
      </c>
      <c r="B47" s="5" t="s">
        <v>19</v>
      </c>
    </row>
    <row r="48" spans="1:2" x14ac:dyDescent="0.25">
      <c r="A48" s="5">
        <v>44</v>
      </c>
      <c r="B48" s="5" t="s">
        <v>19</v>
      </c>
    </row>
    <row r="49" spans="1:2" x14ac:dyDescent="0.25">
      <c r="A49" s="5">
        <v>45</v>
      </c>
      <c r="B49" s="5" t="s">
        <v>19</v>
      </c>
    </row>
    <row r="50" spans="1:2" x14ac:dyDescent="0.25">
      <c r="A50" s="5">
        <v>46</v>
      </c>
      <c r="B50" s="5" t="s">
        <v>19</v>
      </c>
    </row>
    <row r="51" spans="1:2" x14ac:dyDescent="0.25">
      <c r="A51" s="5">
        <v>47</v>
      </c>
      <c r="B51" s="5" t="s">
        <v>20</v>
      </c>
    </row>
    <row r="52" spans="1:2" x14ac:dyDescent="0.25">
      <c r="A52" s="5">
        <v>48</v>
      </c>
      <c r="B52" s="5" t="s">
        <v>20</v>
      </c>
    </row>
    <row r="53" spans="1:2" x14ac:dyDescent="0.25">
      <c r="A53" s="5">
        <v>49</v>
      </c>
      <c r="B53" s="5" t="s">
        <v>20</v>
      </c>
    </row>
    <row r="54" spans="1:2" x14ac:dyDescent="0.25">
      <c r="A54" s="4">
        <v>50</v>
      </c>
      <c r="B54" s="4" t="s">
        <v>20</v>
      </c>
    </row>
  </sheetData>
  <mergeCells count="1">
    <mergeCell ref="F1:I1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B2:F2"/>
  <sheetViews>
    <sheetView workbookViewId="0">
      <pane ySplit="2" topLeftCell="A3" activePane="bottomLeft" state="frozen"/>
      <selection pane="bottomLeft" activeCell="G7" sqref="G7"/>
    </sheetView>
  </sheetViews>
  <sheetFormatPr baseColWidth="10" defaultRowHeight="15" x14ac:dyDescent="0.25"/>
  <cols>
    <col min="2" max="2" width="11.7109375" customWidth="1"/>
    <col min="5" max="5" width="16.28515625" customWidth="1"/>
    <col min="6" max="6" width="32.85546875" customWidth="1"/>
  </cols>
  <sheetData>
    <row r="2" spans="2:6" x14ac:dyDescent="0.25">
      <c r="B2" t="s">
        <v>0</v>
      </c>
      <c r="C2" t="s">
        <v>35</v>
      </c>
      <c r="D2" t="s">
        <v>34</v>
      </c>
      <c r="E2" t="s">
        <v>33</v>
      </c>
      <c r="F2" t="s">
        <v>32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11</vt:i4>
      </vt:variant>
    </vt:vector>
  </HeadingPairs>
  <TitlesOfParts>
    <vt:vector size="30" baseType="lpstr">
      <vt:lpstr>Saisie Réc</vt:lpstr>
      <vt:lpstr>Prime Réc</vt:lpstr>
      <vt:lpstr>Saisie ChargTir</vt:lpstr>
      <vt:lpstr>Prime ChargTir</vt:lpstr>
      <vt:lpstr>Saisie Gainage Dehane</vt:lpstr>
      <vt:lpstr>Prime Gainage Dehane</vt:lpstr>
      <vt:lpstr>Saisie Ablation Dehane</vt:lpstr>
      <vt:lpstr>Prime Ablation Dehane</vt:lpstr>
      <vt:lpstr>Saisie Haubannage Dehane</vt:lpstr>
      <vt:lpstr>Prime Haubannage Dehane</vt:lpstr>
      <vt:lpstr>Saisie ComptPrec</vt:lpstr>
      <vt:lpstr>Prime ComptPrec</vt:lpstr>
      <vt:lpstr>Saisie Compt Dehane</vt:lpstr>
      <vt:lpstr>Prime Compt Dehane</vt:lpstr>
      <vt:lpstr>Saisie Precal Dehane</vt:lpstr>
      <vt:lpstr>Prime Precal Dehane</vt:lpstr>
      <vt:lpstr>Prime Station Old</vt:lpstr>
      <vt:lpstr>Listes</vt:lpstr>
      <vt:lpstr>Pers sans prime</vt:lpstr>
      <vt:lpstr>Gestes</vt:lpstr>
      <vt:lpstr>'Pers sans prime'!Zone_d_impression</vt:lpstr>
      <vt:lpstr>'Prime Ablation Dehane'!Zone_d_impression</vt:lpstr>
      <vt:lpstr>'Prime ChargTir'!Zone_d_impression</vt:lpstr>
      <vt:lpstr>'Prime Compt Dehane'!Zone_d_impression</vt:lpstr>
      <vt:lpstr>'Prime ComptPrec'!Zone_d_impression</vt:lpstr>
      <vt:lpstr>'Prime Gainage Dehane'!Zone_d_impression</vt:lpstr>
      <vt:lpstr>'Prime Haubannage Dehane'!Zone_d_impression</vt:lpstr>
      <vt:lpstr>'Prime Precal Dehane'!Zone_d_impression</vt:lpstr>
      <vt:lpstr>'Prime Réc'!Zone_d_impression</vt:lpstr>
      <vt:lpstr>'Prime Station Old'!Zone_d_impression</vt:lpstr>
    </vt:vector>
  </TitlesOfParts>
  <Company>PHP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d-genis</dc:creator>
  <cp:lastModifiedBy>ALAIN</cp:lastModifiedBy>
  <cp:lastPrinted>2017-12-11T11:52:27Z</cp:lastPrinted>
  <dcterms:created xsi:type="dcterms:W3CDTF">2017-06-28T11:11:16Z</dcterms:created>
  <dcterms:modified xsi:type="dcterms:W3CDTF">2017-12-14T09:26:12Z</dcterms:modified>
</cp:coreProperties>
</file>